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rinterSettings/printerSettings1.bin" ContentType="application/vnd.openxmlformats-officedocument.spreadsheetml.printerSettings"/>
  <Override PartName="/xl/printerSettings/printerSettings2.bin" ContentType="application/vnd.openxmlformats-officedocument.spreadsheetml.printerSettings"/>
  <Override PartName="/xl/printerSettings/printerSettings3.bin" ContentType="application/vnd.openxmlformats-officedocument.spreadsheetml.printerSettings"/>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rinterSettings/printerSettings4.bin" ContentType="application/vnd.openxmlformats-officedocument.spreadsheetml.printerSettings"/>
  <Override PartName="/xl/drawings/drawing2.xml" ContentType="application/vnd.openxmlformats-officedocument.drawing+xml"/>
  <Override PartName="/xl/printerSettings/printerSettings5.bin" ContentType="application/vnd.openxmlformats-officedocument.spreadsheetml.printerSettings"/>
  <Override PartName="/xl/printerSettings/printerSettings6.bin" ContentType="application/vnd.openxmlformats-officedocument.spreadsheetml.printerSettings"/>
  <Override PartName="/xl/pivotTables/pivotTable1.xml" ContentType="application/vnd.openxmlformats-officedocument.spreadsheetml.pivotTable+xml"/>
  <Override PartName="/xl/printerSettings/printerSettings7.bin" ContentType="application/vnd.openxmlformats-officedocument.spreadsheetml.printerSettings"/>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rathmesh 2017\Independent Projects\May 17\"/>
    </mc:Choice>
  </mc:AlternateContent>
  <bookViews>
    <workbookView xWindow="0" yWindow="0" windowWidth="20325" windowHeight="9735" tabRatio="827" firstSheet="6" activeTab="16"/>
  </bookViews>
  <sheets>
    <sheet name="Sheet3" sheetId="20" state="hidden" r:id="rId1"/>
    <sheet name="Sheet8" sheetId="25" state="hidden" r:id="rId2"/>
    <sheet name="Sheet4" sheetId="21" state="hidden" r:id="rId3"/>
    <sheet name="Sheet1" sheetId="18" state="hidden" r:id="rId4"/>
    <sheet name="Ranking and Indication" sheetId="19" r:id="rId5"/>
    <sheet name="Disput Days KPI" sheetId="28" r:id="rId6"/>
    <sheet name="Monthly Summary" sheetId="27" r:id="rId7"/>
    <sheet name="Trend &amp; Summary" sheetId="1" r:id="rId8"/>
    <sheet name="Aging" sheetId="4" r:id="rId9"/>
    <sheet name="Aging_New" sheetId="26" r:id="rId10"/>
    <sheet name="% Balance" sheetId="6" r:id="rId11"/>
    <sheet name="Invoice Type" sheetId="14" r:id="rId12"/>
    <sheet name="Sheet6" sheetId="23" state="hidden" r:id="rId13"/>
    <sheet name="Current" sheetId="11" r:id="rId14"/>
    <sheet name="Sheet2" sheetId="29" state="hidden" r:id="rId15"/>
    <sheet name="PriorMonth" sheetId="13" r:id="rId16"/>
    <sheet name="LastYear" sheetId="9" r:id="rId17"/>
    <sheet name="Sheet5" sheetId="22" state="hidden" r:id="rId18"/>
  </sheets>
  <externalReferences>
    <externalReference r:id="rId19"/>
    <externalReference r:id="rId20"/>
  </externalReferences>
  <definedNames>
    <definedName name="_xlnm._FilterDatabase" localSheetId="8" hidden="1">Aging!$A$5:$T$15</definedName>
    <definedName name="_xlnm._FilterDatabase" localSheetId="13" hidden="1">Current!$A$1:$AM$1968</definedName>
    <definedName name="_xlnm._FilterDatabase" localSheetId="16" hidden="1">LastYear!$A$1:$AD$1593</definedName>
    <definedName name="_xlnm._FilterDatabase" localSheetId="15" hidden="1">PriorMonth!$A$1:$AN$1722</definedName>
    <definedName name="Abcd" localSheetId="9">#REF!</definedName>
    <definedName name="Abcd" localSheetId="5">#REF!</definedName>
    <definedName name="Abcd" localSheetId="11">#REF!</definedName>
    <definedName name="Abcd" localSheetId="6">#REF!</definedName>
    <definedName name="Abcd" localSheetId="15">#REF!</definedName>
    <definedName name="Abcd">#REF!</definedName>
    <definedName name="Application">[1]POV!$B$5</definedName>
    <definedName name="Area" localSheetId="9">#REF!</definedName>
    <definedName name="Area" localSheetId="5">#REF!</definedName>
    <definedName name="Area" localSheetId="11">#REF!</definedName>
    <definedName name="Area" localSheetId="6">#REF!</definedName>
    <definedName name="Area" localSheetId="15">#REF!</definedName>
    <definedName name="Area">#REF!</definedName>
    <definedName name="DataArea" localSheetId="9">#REF!</definedName>
    <definedName name="DataArea" localSheetId="5">#REF!</definedName>
    <definedName name="DataArea" localSheetId="11">#REF!</definedName>
    <definedName name="DataArea" localSheetId="6">#REF!</definedName>
    <definedName name="DataArea" localSheetId="15">#REF!</definedName>
    <definedName name="DataArea">#REF!</definedName>
    <definedName name="List_Per_D">[1]POV!$A$89:$B$106</definedName>
    <definedName name="Period_End">[1]POV!$A$77</definedName>
    <definedName name="Value">[1]POV!$B$9</definedName>
    <definedName name="xyz" localSheetId="9">#REF!</definedName>
    <definedName name="xyz" localSheetId="5">#REF!</definedName>
    <definedName name="xyz" localSheetId="11">#REF!</definedName>
    <definedName name="xyz" localSheetId="6">#REF!</definedName>
    <definedName name="xyz" localSheetId="15">#REF!</definedName>
    <definedName name="xyz">#REF!</definedName>
  </definedNames>
  <calcPr calcId="152511"/>
  <pivotCaches>
    <pivotCache cacheId="0" r:id="rId21"/>
    <pivotCache cacheId="5" r:id="rId2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16" i="6" l="1"/>
  <c r="Q15" i="6" l="1"/>
  <c r="Q14" i="6"/>
  <c r="Q13" i="6"/>
  <c r="Q12" i="6"/>
  <c r="Q11" i="6"/>
  <c r="Q10" i="6"/>
  <c r="Q9" i="6"/>
  <c r="Q8" i="6"/>
  <c r="Q7" i="6"/>
  <c r="Q6" i="6"/>
  <c r="Q5" i="6"/>
  <c r="N15" i="6"/>
  <c r="N14" i="6"/>
  <c r="N13" i="6"/>
  <c r="N12" i="6"/>
  <c r="N11" i="6"/>
  <c r="N10" i="6"/>
  <c r="N9" i="6"/>
  <c r="N8" i="6"/>
  <c r="N7" i="6"/>
  <c r="N6" i="6"/>
  <c r="N5" i="6"/>
  <c r="H15" i="6"/>
  <c r="H14" i="6"/>
  <c r="H13" i="6"/>
  <c r="H12" i="6"/>
  <c r="H11" i="6"/>
  <c r="H10" i="6"/>
  <c r="H9" i="6"/>
  <c r="H8" i="6"/>
  <c r="H7" i="6"/>
  <c r="H6" i="6"/>
  <c r="H5" i="6"/>
  <c r="E15" i="6"/>
  <c r="E14" i="6"/>
  <c r="E13" i="6"/>
  <c r="E12" i="6"/>
  <c r="E11" i="6"/>
  <c r="E10" i="6"/>
  <c r="E9" i="6"/>
  <c r="E8" i="6"/>
  <c r="E7" i="6"/>
  <c r="E6" i="6"/>
  <c r="E5" i="6"/>
  <c r="G15" i="6" l="1"/>
  <c r="P15" i="6" s="1"/>
  <c r="G14" i="6"/>
  <c r="P14" i="6" s="1"/>
  <c r="G13" i="6"/>
  <c r="P13" i="6" s="1"/>
  <c r="G12" i="6"/>
  <c r="P12" i="6" s="1"/>
  <c r="G11" i="6"/>
  <c r="P11" i="6" s="1"/>
  <c r="G10" i="6"/>
  <c r="P10" i="6" s="1"/>
  <c r="G9" i="6"/>
  <c r="P9" i="6" s="1"/>
  <c r="G8" i="6"/>
  <c r="P8" i="6" s="1"/>
  <c r="G7" i="6"/>
  <c r="P7" i="6" s="1"/>
  <c r="G6" i="6"/>
  <c r="P6" i="6" s="1"/>
  <c r="G5" i="6"/>
  <c r="P5" i="6" s="1"/>
  <c r="H26" i="28"/>
  <c r="K10" i="21"/>
  <c r="D16" i="18"/>
  <c r="C28" i="27"/>
  <c r="D27" i="27"/>
  <c r="C27" i="27"/>
  <c r="AK1719" i="11"/>
  <c r="AL1719" i="11"/>
  <c r="AK944" i="11"/>
  <c r="AL944" i="11" s="1"/>
  <c r="AM944" i="11"/>
  <c r="AK1528" i="11"/>
  <c r="AL1528" i="11"/>
  <c r="AM1528" i="11" s="1"/>
  <c r="AK956" i="11"/>
  <c r="AL956" i="11" s="1"/>
  <c r="AM956" i="11"/>
  <c r="AK789" i="11"/>
  <c r="AL789" i="11"/>
  <c r="AK913" i="11"/>
  <c r="AL913" i="11" s="1"/>
  <c r="AM913" i="11"/>
  <c r="AK1064" i="11"/>
  <c r="AL1064" i="11"/>
  <c r="AM1064" i="11" s="1"/>
  <c r="AK617" i="11"/>
  <c r="AL617" i="11" s="1"/>
  <c r="AM617" i="11"/>
  <c r="AK608" i="11"/>
  <c r="AL608" i="11"/>
  <c r="AK1037" i="11"/>
  <c r="AL1037" i="11" s="1"/>
  <c r="AM1037" i="11"/>
  <c r="AK1443" i="11"/>
  <c r="AL1443" i="11"/>
  <c r="AM1443" i="11" s="1"/>
  <c r="AK804" i="11"/>
  <c r="AL804" i="11" s="1"/>
  <c r="AM804" i="11"/>
  <c r="AK1287" i="11"/>
  <c r="AL1287" i="11"/>
  <c r="AK873" i="11"/>
  <c r="AL873" i="11" s="1"/>
  <c r="AM873" i="11"/>
  <c r="AK1381" i="11"/>
  <c r="AL1381" i="11"/>
  <c r="AM1381" i="11" s="1"/>
  <c r="AK240" i="11"/>
  <c r="AL240" i="11" s="1"/>
  <c r="AM240" i="11"/>
  <c r="AK31" i="11"/>
  <c r="AL31" i="11"/>
  <c r="AK1640" i="11"/>
  <c r="AL1640" i="11" s="1"/>
  <c r="AM1640" i="11"/>
  <c r="AK1075" i="11"/>
  <c r="AL1075" i="11"/>
  <c r="AM1075" i="11" s="1"/>
  <c r="AK1618" i="11"/>
  <c r="AL1618" i="11" s="1"/>
  <c r="AM1618" i="11"/>
  <c r="AK227" i="11"/>
  <c r="AL227" i="11"/>
  <c r="AK1662" i="11"/>
  <c r="AL1662" i="11" s="1"/>
  <c r="AM1662" i="11"/>
  <c r="AK905" i="11"/>
  <c r="AL905" i="11"/>
  <c r="AM905" i="11" s="1"/>
  <c r="AK1288" i="11"/>
  <c r="AL1288" i="11" s="1"/>
  <c r="AM1288" i="11"/>
  <c r="AK767" i="11"/>
  <c r="AL767" i="11"/>
  <c r="AK1704" i="11"/>
  <c r="AL1704" i="11" s="1"/>
  <c r="AM1704" i="11"/>
  <c r="AK1672" i="11"/>
  <c r="AL1672" i="11"/>
  <c r="AM1672" i="11" s="1"/>
  <c r="AK746" i="11"/>
  <c r="AL746" i="11" s="1"/>
  <c r="AM746" i="11"/>
  <c r="AK1555" i="11"/>
  <c r="AL1555" i="11"/>
  <c r="AK533" i="11"/>
  <c r="AL533" i="11" s="1"/>
  <c r="AM533" i="11"/>
  <c r="AK1365" i="11"/>
  <c r="AL1365" i="11"/>
  <c r="AM1365" i="11" s="1"/>
  <c r="AK417" i="11"/>
  <c r="AL417" i="11" s="1"/>
  <c r="AM417" i="11"/>
  <c r="AK1686" i="11"/>
  <c r="AL1686" i="11"/>
  <c r="AK1175" i="11"/>
  <c r="AL1175" i="11" s="1"/>
  <c r="AM1175" i="11"/>
  <c r="AK1638" i="11"/>
  <c r="AL1638" i="11"/>
  <c r="AK385" i="11"/>
  <c r="AL385" i="11" s="1"/>
  <c r="AM385" i="11"/>
  <c r="AK954" i="11"/>
  <c r="AL954" i="11"/>
  <c r="AK964" i="11"/>
  <c r="AL964" i="11" s="1"/>
  <c r="AM964" i="11"/>
  <c r="AK723" i="11"/>
  <c r="AL723" i="11"/>
  <c r="AK889" i="11"/>
  <c r="AL889" i="11" s="1"/>
  <c r="AM889" i="11"/>
  <c r="AK971" i="11"/>
  <c r="AL971" i="11"/>
  <c r="AK1505" i="11"/>
  <c r="AL1505" i="11" s="1"/>
  <c r="AM1505" i="11"/>
  <c r="AK847" i="11"/>
  <c r="AL847" i="11"/>
  <c r="AK1053" i="11"/>
  <c r="AL1053" i="11" s="1"/>
  <c r="AM1053" i="11"/>
  <c r="AK1047" i="11"/>
  <c r="AL1047" i="11"/>
  <c r="AK60" i="11"/>
  <c r="AL60" i="11" s="1"/>
  <c r="AM60" i="11"/>
  <c r="AK20" i="11"/>
  <c r="AL20" i="11"/>
  <c r="AK7" i="11"/>
  <c r="AL7" i="11" s="1"/>
  <c r="AM7" i="11"/>
  <c r="AK1041" i="11"/>
  <c r="AL1041" i="11"/>
  <c r="AK1065" i="11"/>
  <c r="AL1065" i="11" s="1"/>
  <c r="AM1065" i="11"/>
  <c r="AK253" i="11"/>
  <c r="AL253" i="11"/>
  <c r="AK586" i="11"/>
  <c r="AL586" i="11" s="1"/>
  <c r="AM586" i="11"/>
  <c r="AK1964" i="11"/>
  <c r="AL1964" i="11"/>
  <c r="AK1289" i="11"/>
  <c r="AL1289" i="11" s="1"/>
  <c r="AM1289" i="11"/>
  <c r="AK609" i="11"/>
  <c r="AL609" i="11"/>
  <c r="AK557" i="11"/>
  <c r="AL557" i="11" s="1"/>
  <c r="AM557" i="11"/>
  <c r="AK1023" i="11"/>
  <c r="AL1023" i="11"/>
  <c r="AK989" i="11"/>
  <c r="AL989" i="11" s="1"/>
  <c r="AM989" i="11"/>
  <c r="AK1066" i="11"/>
  <c r="AL1066" i="11"/>
  <c r="AK58" i="11"/>
  <c r="AL58" i="11" s="1"/>
  <c r="AM58" i="11"/>
  <c r="AK19" i="11"/>
  <c r="AL19" i="11"/>
  <c r="AK851" i="11"/>
  <c r="AL851" i="11" s="1"/>
  <c r="AM851" i="11"/>
  <c r="AK592" i="11"/>
  <c r="AL592" i="11"/>
  <c r="AK1766" i="11"/>
  <c r="AL1766" i="11" s="1"/>
  <c r="AM1766" i="11"/>
  <c r="AK1803" i="11"/>
  <c r="AL1803" i="11"/>
  <c r="AK1319" i="11"/>
  <c r="AL1319" i="11" s="1"/>
  <c r="AM1319" i="11"/>
  <c r="AK573" i="11"/>
  <c r="AL573" i="11"/>
  <c r="AK990" i="11"/>
  <c r="AL990" i="11" s="1"/>
  <c r="AM990" i="11"/>
  <c r="AK1097" i="11"/>
  <c r="AL1097" i="11"/>
  <c r="AK817" i="11"/>
  <c r="AL817" i="11" s="1"/>
  <c r="AM817" i="11"/>
  <c r="AK1290" i="11"/>
  <c r="AL1290" i="11"/>
  <c r="AK1128" i="11"/>
  <c r="AL1128" i="11" s="1"/>
  <c r="AM1128" i="11"/>
  <c r="AK775" i="11"/>
  <c r="AL775" i="11"/>
  <c r="AK1150" i="11"/>
  <c r="AL1150" i="11" s="1"/>
  <c r="AM1150" i="11"/>
  <c r="AK704" i="11"/>
  <c r="AL704" i="11"/>
  <c r="AK1167" i="11"/>
  <c r="AL1167" i="11" s="1"/>
  <c r="AM1167" i="11"/>
  <c r="AK1133" i="11"/>
  <c r="AL1133" i="11"/>
  <c r="AK1634" i="11"/>
  <c r="AL1634" i="11" s="1"/>
  <c r="AM1634" i="11"/>
  <c r="AK1809" i="11"/>
  <c r="AL1809" i="11"/>
  <c r="AK1641" i="11"/>
  <c r="AL1641" i="11" s="1"/>
  <c r="AM1641" i="11"/>
  <c r="AK1625" i="11"/>
  <c r="AL1625" i="11"/>
  <c r="AK1611" i="11"/>
  <c r="AL1611" i="11" s="1"/>
  <c r="AM1611" i="11"/>
  <c r="AK1685" i="11"/>
  <c r="AL1685" i="11"/>
  <c r="AK1300" i="11"/>
  <c r="AL1300" i="11" s="1"/>
  <c r="AM1300" i="11"/>
  <c r="AK1211" i="11"/>
  <c r="AL1211" i="11"/>
  <c r="AK945" i="11"/>
  <c r="AL945" i="11" s="1"/>
  <c r="AM945" i="11"/>
  <c r="AK1177" i="11"/>
  <c r="AL1177" i="11"/>
  <c r="AK1010" i="11"/>
  <c r="AL1010" i="11" s="1"/>
  <c r="AM1010" i="11"/>
  <c r="AK849" i="11"/>
  <c r="AL849" i="11"/>
  <c r="AK1327" i="11"/>
  <c r="AL1327" i="11" s="1"/>
  <c r="AM1327" i="11"/>
  <c r="AK1073" i="11"/>
  <c r="AL1073" i="11"/>
  <c r="AK300" i="11"/>
  <c r="AL300" i="11" s="1"/>
  <c r="AM300" i="11"/>
  <c r="AK449" i="11"/>
  <c r="AL449" i="11"/>
  <c r="AK182" i="11"/>
  <c r="AL182" i="11" s="1"/>
  <c r="AM182" i="11"/>
  <c r="AK407" i="11"/>
  <c r="AL407" i="11"/>
  <c r="AK160" i="11"/>
  <c r="AL160" i="11" s="1"/>
  <c r="AM160" i="11"/>
  <c r="AK1061" i="11"/>
  <c r="AL1061" i="11"/>
  <c r="AK122" i="11"/>
  <c r="AL122" i="11" s="1"/>
  <c r="AM122" i="11"/>
  <c r="AK885" i="11"/>
  <c r="AL885" i="11"/>
  <c r="AM885" i="11" s="1"/>
  <c r="AK1444" i="11"/>
  <c r="AL1444" i="11" s="1"/>
  <c r="AM1444" i="11"/>
  <c r="AK1829" i="11"/>
  <c r="AL1829" i="11"/>
  <c r="AK1398" i="11"/>
  <c r="AL1398" i="11" s="1"/>
  <c r="AM1398" i="11"/>
  <c r="AK348" i="11"/>
  <c r="AL348" i="11"/>
  <c r="AM348" i="11" s="1"/>
  <c r="AK187" i="11"/>
  <c r="AL187" i="11" s="1"/>
  <c r="AM187" i="11"/>
  <c r="AK267" i="11"/>
  <c r="AL267" i="11"/>
  <c r="AK183" i="11"/>
  <c r="AL183" i="11" s="1"/>
  <c r="AM183" i="11"/>
  <c r="AK1960" i="11"/>
  <c r="AL1960" i="11"/>
  <c r="AM1960" i="11" s="1"/>
  <c r="AK487" i="11"/>
  <c r="AL487" i="11" s="1"/>
  <c r="AM487" i="11"/>
  <c r="AK1091" i="11"/>
  <c r="AL1091" i="11"/>
  <c r="AK500" i="11"/>
  <c r="AL500" i="11" s="1"/>
  <c r="AM500" i="11"/>
  <c r="AK448" i="11"/>
  <c r="AL448" i="11"/>
  <c r="AM448" i="11" s="1"/>
  <c r="AK362" i="11"/>
  <c r="AL362" i="11" s="1"/>
  <c r="AM362" i="11"/>
  <c r="AK305" i="11"/>
  <c r="AL305" i="11"/>
  <c r="AK437" i="11"/>
  <c r="AL437" i="11" s="1"/>
  <c r="AM437" i="11"/>
  <c r="AK73" i="11"/>
  <c r="AL73" i="11"/>
  <c r="AM73" i="11" s="1"/>
  <c r="AK1935" i="11"/>
  <c r="AL1935" i="11" s="1"/>
  <c r="AM1935" i="11"/>
  <c r="AK384" i="11"/>
  <c r="AL384" i="11"/>
  <c r="AK387" i="11"/>
  <c r="AL387" i="11" s="1"/>
  <c r="AM387" i="11"/>
  <c r="AK615" i="11"/>
  <c r="AL615" i="11"/>
  <c r="AM615" i="11" s="1"/>
  <c r="AK1590" i="11"/>
  <c r="AL1590" i="11" s="1"/>
  <c r="AM1590" i="11"/>
  <c r="AK939" i="11"/>
  <c r="AL939" i="11"/>
  <c r="AK724" i="11"/>
  <c r="AL724" i="11" s="1"/>
  <c r="AM724" i="11"/>
  <c r="AK970" i="11"/>
  <c r="AL970" i="11"/>
  <c r="AM970" i="11" s="1"/>
  <c r="AK470" i="11"/>
  <c r="AL470" i="11" s="1"/>
  <c r="AM470" i="11"/>
  <c r="AK1198" i="11"/>
  <c r="AL1198" i="11"/>
  <c r="AK209" i="11"/>
  <c r="AL209" i="11" s="1"/>
  <c r="AM209" i="11"/>
  <c r="AK748" i="11"/>
  <c r="AL748" i="11"/>
  <c r="AM748" i="11" s="1"/>
  <c r="AK1367" i="11"/>
  <c r="AL1367" i="11" s="1"/>
  <c r="AM1367" i="11"/>
  <c r="AK1856" i="11"/>
  <c r="AL1856" i="11"/>
  <c r="AK1845" i="11"/>
  <c r="AL1845" i="11" s="1"/>
  <c r="AM1845" i="11"/>
  <c r="AK71" i="11"/>
  <c r="AL71" i="11"/>
  <c r="AM71" i="11" s="1"/>
  <c r="AK180" i="11"/>
  <c r="AL180" i="11" s="1"/>
  <c r="AM180" i="11"/>
  <c r="AK1966" i="11"/>
  <c r="AL1966" i="11"/>
  <c r="AK1394" i="11"/>
  <c r="AL1394" i="11" s="1"/>
  <c r="AM1394" i="11"/>
  <c r="AK1421" i="11"/>
  <c r="AL1421" i="11"/>
  <c r="AM1421" i="11" s="1"/>
  <c r="AK1163" i="11"/>
  <c r="AL1163" i="11" s="1"/>
  <c r="AM1163" i="11"/>
  <c r="AK1352" i="11"/>
  <c r="AL1352" i="11"/>
  <c r="AK393" i="11"/>
  <c r="AL393" i="11" s="1"/>
  <c r="AM393" i="11"/>
  <c r="AK108" i="11"/>
  <c r="AL108" i="11"/>
  <c r="AM108" i="11" s="1"/>
  <c r="AK270" i="11"/>
  <c r="AL270" i="11" s="1"/>
  <c r="AM270" i="11"/>
  <c r="AK1224" i="11"/>
  <c r="AL1224" i="11"/>
  <c r="AK381" i="11"/>
  <c r="AL381" i="11" s="1"/>
  <c r="AM381" i="11"/>
  <c r="AK1924" i="11"/>
  <c r="AL1924" i="11"/>
  <c r="AM1924" i="11" s="1"/>
  <c r="AK664" i="11"/>
  <c r="AL664" i="11" s="1"/>
  <c r="AM664" i="11"/>
  <c r="AK298" i="11"/>
  <c r="AL298" i="11"/>
  <c r="AK195" i="11"/>
  <c r="AL195" i="11" s="1"/>
  <c r="AM195" i="11"/>
  <c r="AK1823" i="11"/>
  <c r="AL1823" i="11"/>
  <c r="AM1823" i="11" s="1"/>
  <c r="AK1819" i="11"/>
  <c r="AL1819" i="11" s="1"/>
  <c r="AM1819" i="11"/>
  <c r="AK61" i="11"/>
  <c r="AL61" i="11"/>
  <c r="AK361" i="11"/>
  <c r="AL361" i="11" s="1"/>
  <c r="AM361" i="11"/>
  <c r="AK214" i="11"/>
  <c r="AL214" i="11"/>
  <c r="AM214" i="11" s="1"/>
  <c r="AK237" i="11"/>
  <c r="AL237" i="11" s="1"/>
  <c r="AM237" i="11"/>
  <c r="AK216" i="11"/>
  <c r="AL216" i="11"/>
  <c r="AK197" i="11"/>
  <c r="AL197" i="11" s="1"/>
  <c r="AM197" i="11"/>
  <c r="AK327" i="11"/>
  <c r="AL327" i="11"/>
  <c r="AM327" i="11" s="1"/>
  <c r="AK251" i="11"/>
  <c r="AL251" i="11" s="1"/>
  <c r="AM251" i="11"/>
  <c r="AK652" i="11"/>
  <c r="AL652" i="11"/>
  <c r="AK639" i="11"/>
  <c r="AL639" i="11" s="1"/>
  <c r="AM639" i="11"/>
  <c r="AK234" i="11"/>
  <c r="AL234" i="11"/>
  <c r="AM234" i="11" s="1"/>
  <c r="AK167" i="11"/>
  <c r="AL167" i="11" s="1"/>
  <c r="AM167" i="11"/>
  <c r="AK244" i="11"/>
  <c r="AL244" i="11"/>
  <c r="AK275" i="11"/>
  <c r="AL275" i="11" s="1"/>
  <c r="AM275" i="11"/>
  <c r="AK293" i="11"/>
  <c r="AL293" i="11"/>
  <c r="AM293" i="11" s="1"/>
  <c r="AK213" i="11"/>
  <c r="AL213" i="11" s="1"/>
  <c r="AM213" i="11"/>
  <c r="AK736" i="11"/>
  <c r="AL736" i="11"/>
  <c r="AK1362" i="11"/>
  <c r="AL1362" i="11" s="1"/>
  <c r="AM1362" i="11"/>
  <c r="AK1422" i="11"/>
  <c r="AL1422" i="11"/>
  <c r="AM1422" i="11" s="1"/>
  <c r="AK355" i="11"/>
  <c r="AL355" i="11" s="1"/>
  <c r="AM355" i="11"/>
  <c r="AK1304" i="11"/>
  <c r="AL1304" i="11"/>
  <c r="AK637" i="11"/>
  <c r="AL637" i="11"/>
  <c r="AK287" i="11"/>
  <c r="AM287" i="11" s="1"/>
  <c r="AL287" i="11"/>
  <c r="AK172" i="11"/>
  <c r="AL172" i="11"/>
  <c r="AM172" i="11"/>
  <c r="AK1472" i="11"/>
  <c r="AL1472" i="11" s="1"/>
  <c r="AM1472" i="11"/>
  <c r="AK1299" i="11"/>
  <c r="AL1299" i="11"/>
  <c r="AK380" i="11"/>
  <c r="AL380" i="11"/>
  <c r="AK540" i="11"/>
  <c r="AM540" i="11" s="1"/>
  <c r="AL540" i="11"/>
  <c r="AK204" i="11"/>
  <c r="AL204" i="11" s="1"/>
  <c r="AM204" i="11"/>
  <c r="AK194" i="11"/>
  <c r="AL194" i="11" s="1"/>
  <c r="AK1929" i="11"/>
  <c r="AL1929" i="11"/>
  <c r="AM1929" i="11"/>
  <c r="AK585" i="11"/>
  <c r="AL585" i="11"/>
  <c r="AM585" i="11"/>
  <c r="AK1314" i="11"/>
  <c r="AL1314" i="11" s="1"/>
  <c r="AK768" i="11"/>
  <c r="AL768" i="11"/>
  <c r="AK799" i="11"/>
  <c r="AK692" i="11"/>
  <c r="AL692" i="11"/>
  <c r="AM692" i="11"/>
  <c r="AK495" i="11"/>
  <c r="AL495" i="11" s="1"/>
  <c r="AM495" i="11"/>
  <c r="AK304" i="11"/>
  <c r="AL304" i="11"/>
  <c r="AK1917" i="11"/>
  <c r="AL1917" i="11"/>
  <c r="AM1917" i="11"/>
  <c r="AK1547" i="11"/>
  <c r="AL1547" i="11" s="1"/>
  <c r="AK1568" i="11"/>
  <c r="AL1568" i="11" s="1"/>
  <c r="AM1568" i="11"/>
  <c r="AK753" i="11"/>
  <c r="AL753" i="11"/>
  <c r="AK1464" i="11"/>
  <c r="AL1464" i="11"/>
  <c r="AK280" i="11"/>
  <c r="AL280" i="11"/>
  <c r="AM280" i="11"/>
  <c r="AK202" i="11"/>
  <c r="AL202" i="11" s="1"/>
  <c r="AK186" i="11"/>
  <c r="AL186" i="11"/>
  <c r="AK86" i="11"/>
  <c r="AL86" i="11" s="1"/>
  <c r="AK97" i="11"/>
  <c r="AM97" i="11" s="1"/>
  <c r="AL97" i="11"/>
  <c r="AK525" i="11"/>
  <c r="AL525" i="11" s="1"/>
  <c r="AM525" i="11"/>
  <c r="AK121" i="11"/>
  <c r="AL121" i="11" s="1"/>
  <c r="AK134" i="11"/>
  <c r="AL134" i="11"/>
  <c r="AK550" i="11"/>
  <c r="AL550" i="11" s="1"/>
  <c r="AK87" i="11"/>
  <c r="AL87" i="11" s="1"/>
  <c r="AM87" i="11"/>
  <c r="AK96" i="11"/>
  <c r="AL96" i="11"/>
  <c r="AK678" i="11"/>
  <c r="AM678" i="11" s="1"/>
  <c r="AL678" i="11"/>
  <c r="AK114" i="11"/>
  <c r="AL114" i="11"/>
  <c r="AM114" i="11"/>
  <c r="AK124" i="11"/>
  <c r="AL124" i="11" s="1"/>
  <c r="AM124" i="11"/>
  <c r="AK410" i="11"/>
  <c r="AL410" i="11"/>
  <c r="AK276" i="11"/>
  <c r="AL276" i="11"/>
  <c r="AK199" i="11"/>
  <c r="AM199" i="11" s="1"/>
  <c r="AL199" i="11"/>
  <c r="AK309" i="11"/>
  <c r="AL309" i="11" s="1"/>
  <c r="AM309" i="11"/>
  <c r="AK223" i="11"/>
  <c r="AL223" i="11" s="1"/>
  <c r="AK1059" i="11"/>
  <c r="AL1059" i="11"/>
  <c r="AM1059" i="11"/>
  <c r="AK173" i="11"/>
  <c r="AL173" i="11"/>
  <c r="AM173" i="11"/>
  <c r="AK862" i="11"/>
  <c r="AL862" i="11" s="1"/>
  <c r="AK1193" i="11"/>
  <c r="AL1193" i="11"/>
  <c r="AK207" i="11"/>
  <c r="AK117" i="11"/>
  <c r="AL117" i="11"/>
  <c r="AM117" i="11"/>
  <c r="AK563" i="11"/>
  <c r="AL563" i="11" s="1"/>
  <c r="AM563" i="11"/>
  <c r="AK1015" i="11"/>
  <c r="AL1015" i="11"/>
  <c r="AK74" i="11"/>
  <c r="AL74" i="11"/>
  <c r="AM74" i="11"/>
  <c r="AK48" i="11"/>
  <c r="AL48" i="11" s="1"/>
  <c r="AK489" i="11"/>
  <c r="AL489" i="11" s="1"/>
  <c r="AM489" i="11"/>
  <c r="AK712" i="11"/>
  <c r="AL712" i="11"/>
  <c r="AM712" i="11"/>
  <c r="AK99" i="11"/>
  <c r="AL99" i="11" s="1"/>
  <c r="AK522" i="11"/>
  <c r="AL522" i="11"/>
  <c r="AK281" i="11"/>
  <c r="AM281" i="11" s="1"/>
  <c r="AL281" i="11"/>
  <c r="AK708" i="11"/>
  <c r="AL708" i="11"/>
  <c r="AM708" i="11"/>
  <c r="AK65" i="11"/>
  <c r="AL65" i="11" s="1"/>
  <c r="AK1872" i="11"/>
  <c r="AL1872" i="11"/>
  <c r="AK578" i="11"/>
  <c r="AL578" i="11" s="1"/>
  <c r="AK493" i="11"/>
  <c r="AM493" i="11" s="1"/>
  <c r="AL493" i="11"/>
  <c r="AK90" i="11"/>
  <c r="AL90" i="11" s="1"/>
  <c r="AK93" i="11"/>
  <c r="AL93" i="11"/>
  <c r="AK776" i="11"/>
  <c r="AL776" i="11"/>
  <c r="AM776" i="11"/>
  <c r="AK806" i="11"/>
  <c r="AL806" i="11" s="1"/>
  <c r="AK1325" i="11"/>
  <c r="AL1325" i="11" s="1"/>
  <c r="AK241" i="11"/>
  <c r="AK1647" i="11"/>
  <c r="AL1647" i="11"/>
  <c r="AM1647" i="11"/>
  <c r="AK1648" i="11"/>
  <c r="AL1648" i="11"/>
  <c r="AM1648" i="11"/>
  <c r="AK1649" i="11"/>
  <c r="AL1649" i="11" s="1"/>
  <c r="AK1380" i="11"/>
  <c r="AL1380" i="11"/>
  <c r="AK25" i="11"/>
  <c r="AM25" i="11" s="1"/>
  <c r="AL25" i="11"/>
  <c r="AK1963" i="11"/>
  <c r="AL1963" i="11"/>
  <c r="AM1963" i="11"/>
  <c r="AK266" i="11"/>
  <c r="AL266" i="11" s="1"/>
  <c r="AK57" i="11"/>
  <c r="AL57" i="11"/>
  <c r="AK1592" i="11"/>
  <c r="AL1592" i="11" s="1"/>
  <c r="AK1263" i="11"/>
  <c r="AM1263" i="11" s="1"/>
  <c r="AL1263" i="11"/>
  <c r="D12" i="26"/>
  <c r="D11" i="26"/>
  <c r="D10" i="26"/>
  <c r="D9" i="26"/>
  <c r="D8" i="26"/>
  <c r="D7" i="26"/>
  <c r="D6" i="26"/>
  <c r="D5" i="26"/>
  <c r="E5" i="26"/>
  <c r="AQ50" i="1"/>
  <c r="AP35" i="1"/>
  <c r="AP37" i="1"/>
  <c r="AP40" i="1"/>
  <c r="AP38" i="1"/>
  <c r="AP42" i="1"/>
  <c r="AP41" i="1"/>
  <c r="AP39" i="1"/>
  <c r="AP43" i="1"/>
  <c r="AP44" i="1"/>
  <c r="AP46" i="1"/>
  <c r="AP48" i="1"/>
  <c r="AP45" i="1"/>
  <c r="AP47" i="1"/>
  <c r="AP49" i="1"/>
  <c r="AP50" i="1"/>
  <c r="AP36" i="1"/>
  <c r="AQ4" i="1"/>
  <c r="AQ6" i="1"/>
  <c r="AQ9" i="1"/>
  <c r="AQ7" i="1"/>
  <c r="AQ11" i="1"/>
  <c r="AQ10" i="1"/>
  <c r="AQ8" i="1"/>
  <c r="AQ13" i="1"/>
  <c r="AQ12" i="1"/>
  <c r="AQ14" i="1"/>
  <c r="AQ5" i="1"/>
  <c r="AK21" i="1"/>
  <c r="AK31" i="1" s="1"/>
  <c r="AK22" i="1"/>
  <c r="AK23" i="1"/>
  <c r="AK24" i="1"/>
  <c r="AK25" i="1"/>
  <c r="AK26" i="1"/>
  <c r="AK27" i="1"/>
  <c r="AK28" i="1"/>
  <c r="AK29" i="1"/>
  <c r="AK30" i="1"/>
  <c r="AK20" i="1"/>
  <c r="AK57" i="1"/>
  <c r="AK58" i="1"/>
  <c r="AK59" i="1"/>
  <c r="AK60" i="1"/>
  <c r="AK61" i="1"/>
  <c r="AK62" i="1"/>
  <c r="AK63" i="1"/>
  <c r="AK64" i="1"/>
  <c r="AK65" i="1"/>
  <c r="AK66" i="1"/>
  <c r="AK67" i="1"/>
  <c r="AK68" i="1"/>
  <c r="AK69" i="1"/>
  <c r="AK70" i="1"/>
  <c r="AK56" i="1"/>
  <c r="AK51" i="1"/>
  <c r="AK15" i="1"/>
  <c r="AP4" i="1"/>
  <c r="AP6" i="1"/>
  <c r="AP9" i="1"/>
  <c r="AP7" i="1"/>
  <c r="AP11" i="1"/>
  <c r="AP10" i="1"/>
  <c r="AP8" i="1"/>
  <c r="AP13" i="1"/>
  <c r="AP12" i="1"/>
  <c r="AP14" i="1"/>
  <c r="AP5" i="1"/>
  <c r="P16" i="6" l="1"/>
  <c r="AM207" i="11"/>
  <c r="AM93" i="11"/>
  <c r="AM1464" i="11"/>
  <c r="AM1592" i="11"/>
  <c r="AM57" i="11"/>
  <c r="AM806" i="11"/>
  <c r="AM578" i="11"/>
  <c r="AM1872" i="11"/>
  <c r="AM48" i="11"/>
  <c r="AM550" i="11"/>
  <c r="AM134" i="11"/>
  <c r="AM86" i="11"/>
  <c r="AM1547" i="11"/>
  <c r="AM1380" i="11"/>
  <c r="AL241" i="11"/>
  <c r="AM241" i="11" s="1"/>
  <c r="AM522" i="11"/>
  <c r="AL207" i="11"/>
  <c r="AM862" i="11"/>
  <c r="AM276" i="11"/>
  <c r="AM202" i="11"/>
  <c r="AL799" i="11"/>
  <c r="AM799" i="11" s="1"/>
  <c r="AM1314" i="11"/>
  <c r="AM380" i="11"/>
  <c r="AM223" i="11"/>
  <c r="AM96" i="11"/>
  <c r="AM186" i="11"/>
  <c r="AM304" i="11"/>
  <c r="AM194" i="11"/>
  <c r="AM637" i="11"/>
  <c r="AM1015" i="11"/>
  <c r="AM266" i="11"/>
  <c r="AM1649" i="11"/>
  <c r="AM1325" i="11"/>
  <c r="AM90" i="11"/>
  <c r="AM65" i="11"/>
  <c r="AM99" i="11"/>
  <c r="AM1193" i="11"/>
  <c r="AM410" i="11"/>
  <c r="AM121" i="11"/>
  <c r="AM753" i="11"/>
  <c r="AM768" i="11"/>
  <c r="AM1299" i="11"/>
  <c r="AM1304" i="11"/>
  <c r="AM736" i="11"/>
  <c r="AM244" i="11"/>
  <c r="AM652" i="11"/>
  <c r="AM216" i="11"/>
  <c r="AM61" i="11"/>
  <c r="AM298" i="11"/>
  <c r="AM1224" i="11"/>
  <c r="AM1352" i="11"/>
  <c r="AM1966" i="11"/>
  <c r="AM1856" i="11"/>
  <c r="AM1198" i="11"/>
  <c r="AM939" i="11"/>
  <c r="AM384" i="11"/>
  <c r="AM305" i="11"/>
  <c r="AM1091" i="11"/>
  <c r="AM267" i="11"/>
  <c r="AM1829" i="11"/>
  <c r="AM1061" i="11"/>
  <c r="AM407" i="11"/>
  <c r="AM449" i="11"/>
  <c r="AM1073" i="11"/>
  <c r="AM849" i="11"/>
  <c r="AM1177" i="11"/>
  <c r="AM1211" i="11"/>
  <c r="AM1685" i="11"/>
  <c r="AM1625" i="11"/>
  <c r="AM1809" i="11"/>
  <c r="AM1133" i="11"/>
  <c r="AM704" i="11"/>
  <c r="AM775" i="11"/>
  <c r="AM1290" i="11"/>
  <c r="AM1097" i="11"/>
  <c r="AM573" i="11"/>
  <c r="AM1803" i="11"/>
  <c r="AM592" i="11"/>
  <c r="AM19" i="11"/>
  <c r="AM1066" i="11"/>
  <c r="AM1023" i="11"/>
  <c r="AM609" i="11"/>
  <c r="AM1964" i="11"/>
  <c r="AM253" i="11"/>
  <c r="AM1041" i="11"/>
  <c r="AM20" i="11"/>
  <c r="AM1047" i="11"/>
  <c r="AM847" i="11"/>
  <c r="AM971" i="11"/>
  <c r="AM723" i="11"/>
  <c r="AM954" i="11"/>
  <c r="AM1638" i="11"/>
  <c r="AM1686" i="11"/>
  <c r="AM1555" i="11"/>
  <c r="AM767" i="11"/>
  <c r="AM227" i="11"/>
  <c r="AM31" i="11"/>
  <c r="AM1287" i="11"/>
  <c r="AM608" i="11"/>
  <c r="AM789" i="11"/>
  <c r="AM1719" i="11"/>
  <c r="AP51" i="1"/>
  <c r="AK71" i="1"/>
  <c r="A1719" i="11" l="1"/>
  <c r="A944" i="11"/>
  <c r="A1528" i="11"/>
  <c r="A956" i="11"/>
  <c r="A789" i="11"/>
  <c r="A913" i="11"/>
  <c r="A1064" i="11"/>
  <c r="A617" i="11"/>
  <c r="A608" i="11"/>
  <c r="A1037" i="11"/>
  <c r="A1443" i="11"/>
  <c r="A804" i="11"/>
  <c r="A1287" i="11"/>
  <c r="A873" i="11"/>
  <c r="A1381" i="11"/>
  <c r="A240" i="11"/>
  <c r="A31" i="11"/>
  <c r="A1640" i="11"/>
  <c r="A1075" i="11"/>
  <c r="A1618" i="11"/>
  <c r="A227" i="11"/>
  <c r="A1662" i="11"/>
  <c r="A905" i="11"/>
  <c r="A1288" i="11"/>
  <c r="A767" i="11"/>
  <c r="A1704" i="11"/>
  <c r="A1672" i="11"/>
  <c r="A746" i="11"/>
  <c r="A1555" i="11"/>
  <c r="A533" i="11"/>
  <c r="A1365" i="11"/>
  <c r="A417" i="11"/>
  <c r="A1686" i="11"/>
  <c r="A1175" i="11"/>
  <c r="A1638" i="11"/>
  <c r="A385" i="11"/>
  <c r="A954" i="11"/>
  <c r="A964" i="11"/>
  <c r="A723" i="11"/>
  <c r="A889" i="11"/>
  <c r="A971" i="11"/>
  <c r="A1505" i="11"/>
  <c r="A847" i="11"/>
  <c r="A1053" i="11"/>
  <c r="A1047" i="11"/>
  <c r="A60" i="11"/>
  <c r="A20" i="11"/>
  <c r="A7" i="11"/>
  <c r="A1041" i="11"/>
  <c r="A1065" i="11"/>
  <c r="A253" i="11"/>
  <c r="A586" i="11"/>
  <c r="A1964" i="11"/>
  <c r="A1289" i="11"/>
  <c r="A609" i="11"/>
  <c r="A557" i="11"/>
  <c r="A1023" i="11"/>
  <c r="A989" i="11"/>
  <c r="A1066" i="11"/>
  <c r="A58" i="11"/>
  <c r="A19" i="11"/>
  <c r="A851" i="11"/>
  <c r="A592" i="11"/>
  <c r="A1766" i="11"/>
  <c r="A1803" i="11"/>
  <c r="A1319" i="11"/>
  <c r="A573" i="11"/>
  <c r="A990" i="11"/>
  <c r="A1097" i="11"/>
  <c r="A817" i="11"/>
  <c r="A1290" i="11"/>
  <c r="A1128" i="11"/>
  <c r="A775" i="11"/>
  <c r="A1150" i="11"/>
  <c r="A704" i="11"/>
  <c r="A1167" i="11"/>
  <c r="A1133" i="11"/>
  <c r="A1634" i="11"/>
  <c r="A1809" i="11"/>
  <c r="A1641" i="11"/>
  <c r="A1625" i="11"/>
  <c r="A1611" i="11"/>
  <c r="A1685" i="11"/>
  <c r="A1300" i="11"/>
  <c r="A1211" i="11"/>
  <c r="A945" i="11"/>
  <c r="A1177" i="11"/>
  <c r="A1010" i="11"/>
  <c r="A849" i="11"/>
  <c r="A1327" i="11"/>
  <c r="A1073" i="11"/>
  <c r="A300" i="11"/>
  <c r="A449" i="11"/>
  <c r="A182" i="11"/>
  <c r="A407" i="11"/>
  <c r="A160" i="11"/>
  <c r="A1061" i="11"/>
  <c r="A122" i="11"/>
  <c r="A885" i="11"/>
  <c r="A1444" i="11"/>
  <c r="A1829" i="11"/>
  <c r="A1398" i="11"/>
  <c r="A348" i="11"/>
  <c r="A187" i="11"/>
  <c r="A267" i="11"/>
  <c r="A183" i="11"/>
  <c r="A1960" i="11"/>
  <c r="A487" i="11"/>
  <c r="A1091" i="11"/>
  <c r="A500" i="11"/>
  <c r="A448" i="11"/>
  <c r="A362" i="11"/>
  <c r="A305" i="11"/>
  <c r="A437" i="11"/>
  <c r="A73" i="11"/>
  <c r="A1935" i="11"/>
  <c r="A384" i="11"/>
  <c r="A387" i="11"/>
  <c r="A615" i="11"/>
  <c r="A1590" i="11"/>
  <c r="A939" i="11"/>
  <c r="A724" i="11"/>
  <c r="A970" i="11"/>
  <c r="A470" i="11"/>
  <c r="A1198" i="11"/>
  <c r="A209" i="11"/>
  <c r="A748" i="11"/>
  <c r="A1367" i="11"/>
  <c r="A1856" i="11"/>
  <c r="A1845" i="11"/>
  <c r="A71" i="11"/>
  <c r="A180" i="11"/>
  <c r="A1966" i="11"/>
  <c r="A1394" i="11"/>
  <c r="A1421" i="11"/>
  <c r="A1163" i="11"/>
  <c r="A1352" i="11"/>
  <c r="A393" i="11"/>
  <c r="A108" i="11"/>
  <c r="A270" i="11"/>
  <c r="A1224" i="11"/>
  <c r="A381" i="11"/>
  <c r="A1924" i="11"/>
  <c r="A664" i="11"/>
  <c r="A298" i="11"/>
  <c r="A195" i="11"/>
  <c r="A1823" i="11"/>
  <c r="A1819" i="11"/>
  <c r="A61" i="11"/>
  <c r="A361" i="11"/>
  <c r="A214" i="11"/>
  <c r="A237" i="11"/>
  <c r="A216" i="11"/>
  <c r="A197" i="11"/>
  <c r="A327" i="11"/>
  <c r="A251" i="11"/>
  <c r="A652" i="11"/>
  <c r="A639" i="11"/>
  <c r="A234" i="11"/>
  <c r="A167" i="11"/>
  <c r="A244" i="11"/>
  <c r="A275" i="11"/>
  <c r="A293" i="11"/>
  <c r="A213" i="11"/>
  <c r="A736" i="11"/>
  <c r="A1362" i="11"/>
  <c r="A1422" i="11"/>
  <c r="A355" i="11"/>
  <c r="A1304" i="11"/>
  <c r="A637" i="11"/>
  <c r="A287" i="11"/>
  <c r="A172" i="11"/>
  <c r="A1472" i="11"/>
  <c r="A1299" i="11"/>
  <c r="A380" i="11"/>
  <c r="A540" i="11"/>
  <c r="A204" i="11"/>
  <c r="A194" i="11"/>
  <c r="A1929" i="11"/>
  <c r="A585" i="11"/>
  <c r="A1314" i="11"/>
  <c r="A768" i="11"/>
  <c r="A799" i="11"/>
  <c r="A692" i="11"/>
  <c r="A495" i="11"/>
  <c r="A304" i="11"/>
  <c r="A1917" i="11"/>
  <c r="A1547" i="11"/>
  <c r="A1568" i="11"/>
  <c r="A753" i="11"/>
  <c r="A1464" i="11"/>
  <c r="A280" i="11"/>
  <c r="A202" i="11"/>
  <c r="A186" i="11"/>
  <c r="A86" i="11"/>
  <c r="A97" i="11"/>
  <c r="A525" i="11"/>
  <c r="A121" i="11"/>
  <c r="A134" i="11"/>
  <c r="A550" i="11"/>
  <c r="A87" i="11"/>
  <c r="A96" i="11"/>
  <c r="A678" i="11"/>
  <c r="A114" i="11"/>
  <c r="A124" i="11"/>
  <c r="A410" i="11"/>
  <c r="A276" i="11"/>
  <c r="A199" i="11"/>
  <c r="A309" i="11"/>
  <c r="A223" i="11"/>
  <c r="A1059" i="11"/>
  <c r="A173" i="11"/>
  <c r="A862" i="11"/>
  <c r="A1193" i="11"/>
  <c r="A207" i="11"/>
  <c r="A117" i="11"/>
  <c r="A563" i="11"/>
  <c r="A1015" i="11"/>
  <c r="A74" i="11"/>
  <c r="A48" i="11"/>
  <c r="A489" i="11"/>
  <c r="A712" i="11"/>
  <c r="A99" i="11"/>
  <c r="A522" i="11"/>
  <c r="A281" i="11"/>
  <c r="A708" i="11"/>
  <c r="A65" i="11"/>
  <c r="A1872" i="11"/>
  <c r="A578" i="11"/>
  <c r="A493" i="11"/>
  <c r="A90" i="11"/>
  <c r="A93" i="11"/>
  <c r="A776" i="11"/>
  <c r="A806" i="11"/>
  <c r="A1325" i="11"/>
  <c r="A241" i="11"/>
  <c r="A1647" i="11"/>
  <c r="A1648" i="11"/>
  <c r="A1649" i="11"/>
  <c r="A1380" i="11"/>
  <c r="A25" i="11"/>
  <c r="A1963" i="11"/>
  <c r="A266" i="11"/>
  <c r="A57" i="11"/>
  <c r="A1592" i="11"/>
  <c r="A1263" i="11"/>
  <c r="N4" i="19" l="1"/>
  <c r="O4" i="19"/>
  <c r="P4" i="19"/>
  <c r="Q4" i="19"/>
  <c r="R4" i="19"/>
  <c r="S4" i="19"/>
  <c r="T4" i="19"/>
  <c r="N5" i="19"/>
  <c r="O5" i="19"/>
  <c r="P5" i="19"/>
  <c r="Q5" i="19"/>
  <c r="R5" i="19"/>
  <c r="S5" i="19"/>
  <c r="T5" i="19"/>
  <c r="N6" i="19"/>
  <c r="O6" i="19"/>
  <c r="P6" i="19"/>
  <c r="Q6" i="19"/>
  <c r="R6" i="19"/>
  <c r="S6" i="19"/>
  <c r="T6" i="19"/>
  <c r="N7" i="19"/>
  <c r="O7" i="19"/>
  <c r="P7" i="19"/>
  <c r="Q7" i="19"/>
  <c r="R7" i="19"/>
  <c r="S7" i="19"/>
  <c r="T7" i="19"/>
  <c r="N8" i="19"/>
  <c r="O8" i="19"/>
  <c r="P8" i="19"/>
  <c r="Q8" i="19"/>
  <c r="R8" i="19"/>
  <c r="S8" i="19"/>
  <c r="T8" i="19"/>
  <c r="N9" i="19"/>
  <c r="O9" i="19"/>
  <c r="P9" i="19"/>
  <c r="Q9" i="19"/>
  <c r="R9" i="19"/>
  <c r="S9" i="19"/>
  <c r="T9" i="19"/>
  <c r="N10" i="19"/>
  <c r="O10" i="19"/>
  <c r="P10" i="19"/>
  <c r="Q10" i="19"/>
  <c r="R10" i="19"/>
  <c r="S10" i="19"/>
  <c r="T10" i="19"/>
  <c r="N11" i="19"/>
  <c r="O11" i="19"/>
  <c r="P11" i="19"/>
  <c r="Q11" i="19"/>
  <c r="R11" i="19"/>
  <c r="S11" i="19"/>
  <c r="T11" i="19"/>
  <c r="N12" i="19"/>
  <c r="O12" i="19"/>
  <c r="P12" i="19"/>
  <c r="Q12" i="19"/>
  <c r="R12" i="19"/>
  <c r="S12" i="19"/>
  <c r="T12" i="19"/>
  <c r="T3" i="19"/>
  <c r="S3" i="19"/>
  <c r="R3" i="19"/>
  <c r="Q3" i="19"/>
  <c r="P3" i="19"/>
  <c r="O3" i="19"/>
  <c r="N3" i="19"/>
  <c r="AK958" i="11" l="1"/>
  <c r="AK642" i="11"/>
  <c r="AL642" i="11" s="1"/>
  <c r="AK769" i="11"/>
  <c r="AL769" i="11" s="1"/>
  <c r="AM769" i="11" s="1"/>
  <c r="AK326" i="11"/>
  <c r="AL326" i="11" s="1"/>
  <c r="AK811" i="11"/>
  <c r="AL811" i="11" s="1"/>
  <c r="AK1497" i="11"/>
  <c r="AK106" i="11"/>
  <c r="AL106" i="11" s="1"/>
  <c r="AM106" i="11" s="1"/>
  <c r="AK997" i="11"/>
  <c r="AK1599" i="11"/>
  <c r="AK1905" i="11"/>
  <c r="AL1905" i="11" s="1"/>
  <c r="AK1723" i="11"/>
  <c r="AL1723" i="11" s="1"/>
  <c r="AM1723" i="11" s="1"/>
  <c r="AK816" i="11"/>
  <c r="AL816" i="11" s="1"/>
  <c r="AK860" i="11"/>
  <c r="AL860" i="11" s="1"/>
  <c r="AK243" i="11"/>
  <c r="AK590" i="11"/>
  <c r="AL590" i="11" s="1"/>
  <c r="AM590" i="11" s="1"/>
  <c r="AK1948" i="11"/>
  <c r="AK514" i="11"/>
  <c r="AK171" i="11"/>
  <c r="AL171" i="11" s="1"/>
  <c r="AK1466" i="11"/>
  <c r="AL1466" i="11" s="1"/>
  <c r="AM1466" i="11" s="1"/>
  <c r="AK1726" i="11"/>
  <c r="AL1726" i="11" s="1"/>
  <c r="AK1414" i="11"/>
  <c r="AL1414" i="11" s="1"/>
  <c r="AK1869" i="11"/>
  <c r="AK758" i="11"/>
  <c r="AL758" i="11" s="1"/>
  <c r="AM758" i="11" s="1"/>
  <c r="AK1862" i="11"/>
  <c r="AK1712" i="11"/>
  <c r="AK1617" i="11"/>
  <c r="AL1617" i="11" s="1"/>
  <c r="AK1320" i="11"/>
  <c r="AL1320" i="11" s="1"/>
  <c r="AM1320" i="11" s="1"/>
  <c r="AK1639" i="11"/>
  <c r="AL1639" i="11" s="1"/>
  <c r="AK711" i="11"/>
  <c r="AL711" i="11" s="1"/>
  <c r="AK371" i="11"/>
  <c r="AK526" i="11"/>
  <c r="AL526" i="11" s="1"/>
  <c r="AM526" i="11" s="1"/>
  <c r="AK1678" i="11"/>
  <c r="AK1581" i="11"/>
  <c r="AK1564" i="11"/>
  <c r="AL1564" i="11" s="1"/>
  <c r="AK1720" i="11"/>
  <c r="AL1720" i="11" s="1"/>
  <c r="AM1720" i="11" s="1"/>
  <c r="AK1718" i="11"/>
  <c r="AL1718" i="11" s="1"/>
  <c r="AK1743" i="11"/>
  <c r="AL1743" i="11" s="1"/>
  <c r="AK935" i="11"/>
  <c r="AK169" i="11"/>
  <c r="AL169" i="11" s="1"/>
  <c r="AM169" i="11" s="1"/>
  <c r="AK1820" i="11"/>
  <c r="AK932" i="11"/>
  <c r="AK1025" i="11"/>
  <c r="AL1025" i="11" s="1"/>
  <c r="AK565" i="11"/>
  <c r="AL565" i="11" s="1"/>
  <c r="AM565" i="11" s="1"/>
  <c r="AK153" i="11"/>
  <c r="AL153" i="11" s="1"/>
  <c r="AK1895" i="11"/>
  <c r="AL1895" i="11" s="1"/>
  <c r="AK1215" i="11"/>
  <c r="AK320" i="11"/>
  <c r="AL320" i="11" s="1"/>
  <c r="AM320" i="11" s="1"/>
  <c r="AK334" i="11"/>
  <c r="AK1141" i="11"/>
  <c r="AK1835" i="11"/>
  <c r="AL1835" i="11" s="1"/>
  <c r="AK23" i="11"/>
  <c r="AL23" i="11" s="1"/>
  <c r="AM23" i="11" s="1"/>
  <c r="AK1914" i="11"/>
  <c r="AL1914" i="11" s="1"/>
  <c r="AK1068" i="11"/>
  <c r="AL1068" i="11" s="1"/>
  <c r="AK440" i="11"/>
  <c r="AK430" i="11"/>
  <c r="AL430" i="11" s="1"/>
  <c r="AM430" i="11" s="1"/>
  <c r="AK447" i="11"/>
  <c r="AK1513" i="11"/>
  <c r="AK1855" i="11"/>
  <c r="AL1855" i="11" s="1"/>
  <c r="AK1446" i="11"/>
  <c r="AL1446" i="11" s="1"/>
  <c r="AM1446" i="11" s="1"/>
  <c r="AK1200" i="11"/>
  <c r="AL1200" i="11" s="1"/>
  <c r="AK238" i="11"/>
  <c r="AL238" i="11" s="1"/>
  <c r="AK75" i="11"/>
  <c r="AK1826" i="11"/>
  <c r="AL1826" i="11" s="1"/>
  <c r="AM1826" i="11" s="1"/>
  <c r="AK654" i="11"/>
  <c r="AK987" i="11"/>
  <c r="AK1830" i="11"/>
  <c r="AL1830" i="11" s="1"/>
  <c r="AK1045" i="11"/>
  <c r="AL1045" i="11" s="1"/>
  <c r="AM1045" i="11" s="1"/>
  <c r="AK952" i="11"/>
  <c r="AL952" i="11" s="1"/>
  <c r="AK1115" i="11"/>
  <c r="AL1115" i="11" s="1"/>
  <c r="AK537" i="11"/>
  <c r="AK1227" i="11"/>
  <c r="AL1227" i="11" s="1"/>
  <c r="AM1227" i="11" s="1"/>
  <c r="AK112" i="11"/>
  <c r="AK1904" i="11"/>
  <c r="AK728" i="11"/>
  <c r="AL728" i="11" s="1"/>
  <c r="AK210" i="11"/>
  <c r="AL210" i="11" s="1"/>
  <c r="AM210" i="11" s="1"/>
  <c r="AK1601" i="11"/>
  <c r="AL1601" i="11" s="1"/>
  <c r="AK406" i="11"/>
  <c r="AL406" i="11" s="1"/>
  <c r="AK178" i="11"/>
  <c r="AK551" i="11"/>
  <c r="AL551" i="11" s="1"/>
  <c r="AM551" i="11" s="1"/>
  <c r="AK1384" i="11"/>
  <c r="AK1912" i="11"/>
  <c r="AK1840" i="11"/>
  <c r="AL1840" i="11" s="1"/>
  <c r="AK1535" i="11"/>
  <c r="AL1535" i="11" s="1"/>
  <c r="AM1535" i="11" s="1"/>
  <c r="AK572" i="11"/>
  <c r="AL572" i="11" s="1"/>
  <c r="AK1727" i="11"/>
  <c r="AL1727" i="11" s="1"/>
  <c r="AK1955" i="11"/>
  <c r="AK115" i="11"/>
  <c r="AL115" i="11" s="1"/>
  <c r="AM115" i="11" s="1"/>
  <c r="AK133" i="11"/>
  <c r="AK1151" i="11"/>
  <c r="AK1285" i="11"/>
  <c r="AL1285" i="11" s="1"/>
  <c r="AK78" i="11"/>
  <c r="AL78" i="11" s="1"/>
  <c r="AM78" i="11" s="1"/>
  <c r="AK256" i="11"/>
  <c r="AL256" i="11" s="1"/>
  <c r="AK536" i="11"/>
  <c r="AL536" i="11" s="1"/>
  <c r="AK833" i="11"/>
  <c r="AK1216" i="11"/>
  <c r="AL1216" i="11" s="1"/>
  <c r="AM1216" i="11" s="1"/>
  <c r="AK421" i="11"/>
  <c r="AK80" i="11"/>
  <c r="AK697" i="11"/>
  <c r="AL697" i="11" s="1"/>
  <c r="AK217" i="11"/>
  <c r="AL217" i="11" s="1"/>
  <c r="AM217" i="11" s="1"/>
  <c r="AK543" i="11"/>
  <c r="AL543" i="11" s="1"/>
  <c r="AK528" i="11"/>
  <c r="AL528" i="11" s="1"/>
  <c r="AK1514" i="11"/>
  <c r="AK294" i="11"/>
  <c r="AL294" i="11" s="1"/>
  <c r="AM294" i="11" s="1"/>
  <c r="AK1164" i="11"/>
  <c r="AK446" i="11"/>
  <c r="AK52" i="11"/>
  <c r="AL52" i="11" s="1"/>
  <c r="AK1782" i="11"/>
  <c r="AL1782" i="11" s="1"/>
  <c r="AM1782" i="11" s="1"/>
  <c r="AK1080" i="11"/>
  <c r="AL1080" i="11" s="1"/>
  <c r="AK993" i="11"/>
  <c r="AL993" i="11" s="1"/>
  <c r="AK878" i="11"/>
  <c r="AK282" i="11"/>
  <c r="AL282" i="11" s="1"/>
  <c r="AM282" i="11" s="1"/>
  <c r="AK260" i="11"/>
  <c r="AK831" i="11"/>
  <c r="AK942" i="11"/>
  <c r="AL942" i="11" s="1"/>
  <c r="AK513" i="11"/>
  <c r="AL513" i="11" s="1"/>
  <c r="AM513" i="11" s="1"/>
  <c r="AK158" i="11"/>
  <c r="AL158" i="11" s="1"/>
  <c r="AK840" i="11"/>
  <c r="AL840" i="11" s="1"/>
  <c r="AK1896" i="11"/>
  <c r="AK732" i="11"/>
  <c r="AL732" i="11" s="1"/>
  <c r="AM732" i="11" s="1"/>
  <c r="AK689" i="11"/>
  <c r="AK1125" i="11"/>
  <c r="AK336" i="11"/>
  <c r="AL336" i="11" s="1"/>
  <c r="AK820" i="11"/>
  <c r="AL820" i="11" s="1"/>
  <c r="AM820" i="11" s="1"/>
  <c r="AK1210" i="11"/>
  <c r="AL1210" i="11" s="1"/>
  <c r="AK1951" i="11"/>
  <c r="AL1951" i="11" s="1"/>
  <c r="AK318" i="11"/>
  <c r="AL1758" i="11"/>
  <c r="AM1758" i="11" s="1"/>
  <c r="AK1758" i="11"/>
  <c r="AK1873" i="11"/>
  <c r="AK435" i="11"/>
  <c r="AK1295" i="11"/>
  <c r="AL1295" i="11" s="1"/>
  <c r="AK877" i="11"/>
  <c r="AL877" i="11" s="1"/>
  <c r="AM877" i="11" s="1"/>
  <c r="AK278" i="11"/>
  <c r="AL278" i="11" s="1"/>
  <c r="AK116" i="11"/>
  <c r="AL116" i="11" s="1"/>
  <c r="AK1944" i="11"/>
  <c r="AK501" i="11"/>
  <c r="AL501" i="11" s="1"/>
  <c r="AM501" i="11" s="1"/>
  <c r="AK1511" i="11"/>
  <c r="AK255" i="11"/>
  <c r="AK959" i="11"/>
  <c r="AL959" i="11" s="1"/>
  <c r="AK488" i="11"/>
  <c r="AL488" i="11" s="1"/>
  <c r="AM488" i="11" s="1"/>
  <c r="AK200" i="11"/>
  <c r="AL200" i="11" s="1"/>
  <c r="AK790" i="11"/>
  <c r="AL790" i="11" s="1"/>
  <c r="AK800" i="11"/>
  <c r="AK647" i="11"/>
  <c r="AL647" i="11" s="1"/>
  <c r="AM647" i="11" s="1"/>
  <c r="AK174" i="11"/>
  <c r="AK131" i="11"/>
  <c r="AK788" i="11"/>
  <c r="AL788" i="11" s="1"/>
  <c r="AK1936" i="11"/>
  <c r="AL1936" i="11" s="1"/>
  <c r="AM1936" i="11" s="1"/>
  <c r="AK787" i="11"/>
  <c r="AL787" i="11" s="1"/>
  <c r="AK903" i="11"/>
  <c r="AL903" i="11" s="1"/>
  <c r="AK977" i="11"/>
  <c r="AK262" i="11"/>
  <c r="AL262" i="11" s="1"/>
  <c r="AM262" i="11" s="1"/>
  <c r="AK101" i="11"/>
  <c r="AK1705" i="11"/>
  <c r="AK747" i="11"/>
  <c r="AL747" i="11" s="1"/>
  <c r="AK891" i="11"/>
  <c r="AL891" i="11" s="1"/>
  <c r="AM891" i="11" s="1"/>
  <c r="AK978" i="11"/>
  <c r="AL978" i="11" s="1"/>
  <c r="AK783" i="11"/>
  <c r="AL783" i="11" s="1"/>
  <c r="AK344" i="11"/>
  <c r="AK1432" i="11"/>
  <c r="AL1432" i="11" s="1"/>
  <c r="AM1432" i="11" s="1"/>
  <c r="AK677" i="11"/>
  <c r="AK356" i="11"/>
  <c r="AK1921" i="11"/>
  <c r="AL1921" i="11" s="1"/>
  <c r="AK349" i="11"/>
  <c r="AL349" i="11" s="1"/>
  <c r="AM349" i="11" s="1"/>
  <c r="AK1058" i="11"/>
  <c r="AL1058" i="11" s="1"/>
  <c r="AK467" i="11"/>
  <c r="AL467" i="11" s="1"/>
  <c r="AK1250" i="11"/>
  <c r="AK1864" i="11"/>
  <c r="AL1864" i="11" s="1"/>
  <c r="AM1864" i="11" s="1"/>
  <c r="AK1328" i="11"/>
  <c r="AK198" i="11"/>
  <c r="AK899" i="11"/>
  <c r="AL899" i="11" s="1"/>
  <c r="AM899" i="11" s="1"/>
  <c r="AK549" i="11"/>
  <c r="AK1271" i="11"/>
  <c r="AL1271" i="11" s="1"/>
  <c r="AK382" i="11"/>
  <c r="AK884" i="11"/>
  <c r="AK1096" i="11"/>
  <c r="AL1096" i="11" s="1"/>
  <c r="AM1096" i="11" s="1"/>
  <c r="AK1099" i="11"/>
  <c r="AK181" i="11"/>
  <c r="AK416" i="11"/>
  <c r="AL416" i="11" s="1"/>
  <c r="AM416" i="11" s="1"/>
  <c r="AK866" i="11"/>
  <c r="AL866" i="11" s="1"/>
  <c r="AK576" i="11"/>
  <c r="AL576" i="11" s="1"/>
  <c r="AK868" i="11"/>
  <c r="AK1531" i="11"/>
  <c r="AK911" i="11"/>
  <c r="AL911" i="11" s="1"/>
  <c r="AM911" i="11" s="1"/>
  <c r="AK554" i="11"/>
  <c r="AL554" i="11" s="1"/>
  <c r="AK1574" i="11"/>
  <c r="AL1574" i="11" s="1"/>
  <c r="AK598" i="11"/>
  <c r="AL598" i="11" s="1"/>
  <c r="AM598" i="11" s="1"/>
  <c r="AK1318" i="11"/>
  <c r="AK1499" i="11"/>
  <c r="AL1499" i="11" s="1"/>
  <c r="AK569" i="11"/>
  <c r="AL569" i="11" s="1"/>
  <c r="AK795" i="11"/>
  <c r="AK1142" i="11"/>
  <c r="AK1663" i="11"/>
  <c r="AK665" i="11"/>
  <c r="AL665" i="11" s="1"/>
  <c r="AK986" i="11"/>
  <c r="AL986" i="11" s="1"/>
  <c r="AM986" i="11" s="1"/>
  <c r="AK823" i="11"/>
  <c r="AK714" i="11"/>
  <c r="AL714" i="11" s="1"/>
  <c r="AK389" i="11"/>
  <c r="AL389" i="11" s="1"/>
  <c r="AK313" i="11"/>
  <c r="AK1336" i="11"/>
  <c r="AL1336" i="11" s="1"/>
  <c r="AM1336" i="11" s="1"/>
  <c r="AK1613" i="11"/>
  <c r="AK867" i="11"/>
  <c r="AK1429" i="11"/>
  <c r="AL1429" i="11" s="1"/>
  <c r="AM1429" i="11" s="1"/>
  <c r="AK1359" i="11"/>
  <c r="AK1338" i="11"/>
  <c r="AL1338" i="11" s="1"/>
  <c r="AK1272" i="11"/>
  <c r="AK672" i="11"/>
  <c r="AL672" i="11" s="1"/>
  <c r="AM672" i="11" s="1"/>
  <c r="AK1462" i="11"/>
  <c r="AL1462" i="11" s="1"/>
  <c r="AM1462" i="11" s="1"/>
  <c r="AK1209" i="11"/>
  <c r="AK1437" i="11"/>
  <c r="AL1437" i="11" s="1"/>
  <c r="AK822" i="11"/>
  <c r="AL822" i="11" s="1"/>
  <c r="AM822" i="11" s="1"/>
  <c r="AK940" i="11"/>
  <c r="AL940" i="11" s="1"/>
  <c r="AK81" i="11"/>
  <c r="AL81" i="11" s="1"/>
  <c r="AK518" i="11"/>
  <c r="AL518" i="11" s="1"/>
  <c r="AK1589" i="11"/>
  <c r="AL1589" i="11" s="1"/>
  <c r="AM1589" i="11" s="1"/>
  <c r="AK1358" i="11"/>
  <c r="AL1358" i="11" s="1"/>
  <c r="AM1358" i="11" s="1"/>
  <c r="AK1692" i="11"/>
  <c r="AL1692" i="11" s="1"/>
  <c r="AK882" i="11"/>
  <c r="AK1158" i="11"/>
  <c r="AK145" i="11"/>
  <c r="AK597" i="11"/>
  <c r="AL597" i="11" s="1"/>
  <c r="AK915" i="11"/>
  <c r="AL915" i="11" s="1"/>
  <c r="AK907" i="11"/>
  <c r="AL907" i="11" s="1"/>
  <c r="AM907" i="11" s="1"/>
  <c r="AK1877" i="11"/>
  <c r="AK1903" i="11"/>
  <c r="AK1379" i="11"/>
  <c r="AK6" i="11"/>
  <c r="AL6" i="11" s="1"/>
  <c r="AM6" i="11" s="1"/>
  <c r="AK541" i="11"/>
  <c r="AL541" i="11" s="1"/>
  <c r="AK419" i="11"/>
  <c r="AL419" i="11" s="1"/>
  <c r="AK1527" i="11"/>
  <c r="AK950" i="11"/>
  <c r="AK1739" i="11"/>
  <c r="AL1739" i="11" s="1"/>
  <c r="AM1739" i="11" s="1"/>
  <c r="AK1508" i="11"/>
  <c r="AL1508" i="11" s="1"/>
  <c r="AK14" i="11"/>
  <c r="AK663" i="11"/>
  <c r="AL663" i="11" s="1"/>
  <c r="AK1197" i="11"/>
  <c r="AK458" i="11"/>
  <c r="AL458" i="11" s="1"/>
  <c r="AK715" i="11"/>
  <c r="AK1459" i="11"/>
  <c r="AK1763" i="11"/>
  <c r="AL1763" i="11" s="1"/>
  <c r="AM1763" i="11" s="1"/>
  <c r="AK55" i="11"/>
  <c r="AK1493" i="11"/>
  <c r="AK127" i="11"/>
  <c r="AL127" i="11" s="1"/>
  <c r="AM127" i="11" s="1"/>
  <c r="AK1588" i="11"/>
  <c r="AL1588" i="11" s="1"/>
  <c r="AK1886" i="11"/>
  <c r="AL1886" i="11" s="1"/>
  <c r="AK1849" i="11"/>
  <c r="AL1849" i="11" s="1"/>
  <c r="AM1849" i="11" s="1"/>
  <c r="AK364" i="11"/>
  <c r="AL364" i="11" s="1"/>
  <c r="AM364" i="11" s="1"/>
  <c r="AK1697" i="11"/>
  <c r="AL1697" i="11" s="1"/>
  <c r="AM1697" i="11" s="1"/>
  <c r="AK345" i="11"/>
  <c r="AL345" i="11" s="1"/>
  <c r="AK1106" i="11"/>
  <c r="AK1251" i="11"/>
  <c r="AL1251" i="11" s="1"/>
  <c r="AK936" i="11"/>
  <c r="AL936" i="11" s="1"/>
  <c r="AK702" i="11"/>
  <c r="AL702" i="11" s="1"/>
  <c r="AK992" i="11"/>
  <c r="AK998" i="11"/>
  <c r="AK824" i="11"/>
  <c r="AK1360" i="11"/>
  <c r="AL1360" i="11" s="1"/>
  <c r="AK1317" i="11"/>
  <c r="AL1317" i="11" s="1"/>
  <c r="AK918" i="11"/>
  <c r="AL918" i="11" s="1"/>
  <c r="AK1223" i="11"/>
  <c r="AK567" i="11"/>
  <c r="AL567" i="11" s="1"/>
  <c r="AK1961" i="11"/>
  <c r="AK633" i="11"/>
  <c r="AL633" i="11" s="1"/>
  <c r="AM633" i="11" s="1"/>
  <c r="AK42" i="11"/>
  <c r="AK359" i="11"/>
  <c r="AK391" i="11"/>
  <c r="AL391" i="11" s="1"/>
  <c r="AK1674" i="11"/>
  <c r="AL1674" i="11" s="1"/>
  <c r="AM1674" i="11" s="1"/>
  <c r="AK984" i="11"/>
  <c r="AK1052" i="11"/>
  <c r="AL1052" i="11" s="1"/>
  <c r="AK1722" i="11"/>
  <c r="AK149" i="11"/>
  <c r="AK1355" i="11"/>
  <c r="AL1355" i="11" s="1"/>
  <c r="AM1355" i="11" s="1"/>
  <c r="AK1762" i="11"/>
  <c r="AK779" i="11"/>
  <c r="AK402" i="11"/>
  <c r="AL402" i="11" s="1"/>
  <c r="AM402" i="11" s="1"/>
  <c r="AK301" i="11"/>
  <c r="AL301" i="11" s="1"/>
  <c r="AK1280" i="11"/>
  <c r="AL1280" i="11" s="1"/>
  <c r="AK420" i="11"/>
  <c r="AK1017" i="11"/>
  <c r="AK482" i="11"/>
  <c r="AL482" i="11" s="1"/>
  <c r="AM482" i="11" s="1"/>
  <c r="AK1482" i="11"/>
  <c r="AL1482" i="11" s="1"/>
  <c r="AK1148" i="11"/>
  <c r="AL1148" i="11" s="1"/>
  <c r="AK1854" i="11"/>
  <c r="AL1854" i="11" s="1"/>
  <c r="AM1854" i="11" s="1"/>
  <c r="AK859" i="11"/>
  <c r="AK1098" i="11"/>
  <c r="AL1098" i="11" s="1"/>
  <c r="AK398" i="11"/>
  <c r="AK579" i="11"/>
  <c r="AK1795" i="11"/>
  <c r="AK1807" i="11"/>
  <c r="AK1572" i="11"/>
  <c r="AL1572" i="11" s="1"/>
  <c r="AK777" i="11"/>
  <c r="AL777" i="11" s="1"/>
  <c r="AM777" i="11" s="1"/>
  <c r="AK1847" i="11"/>
  <c r="AK1406" i="11"/>
  <c r="AL1406" i="11" s="1"/>
  <c r="AK84" i="11"/>
  <c r="AL84" i="11" s="1"/>
  <c r="AK1120" i="11"/>
  <c r="AK1396" i="11"/>
  <c r="AL1396" i="11" s="1"/>
  <c r="AM1396" i="11" s="1"/>
  <c r="AK1539" i="11"/>
  <c r="AK920" i="11"/>
  <c r="AL920" i="11" s="1"/>
  <c r="AK1199" i="11"/>
  <c r="AL1199" i="11" s="1"/>
  <c r="AM1199" i="11" s="1"/>
  <c r="AK735" i="11"/>
  <c r="AK1248" i="11"/>
  <c r="AL1248" i="11" s="1"/>
  <c r="AK1515" i="11"/>
  <c r="AK107" i="11"/>
  <c r="AL107" i="11" s="1"/>
  <c r="AM107" i="11" s="1"/>
  <c r="AK264" i="11"/>
  <c r="AK1184" i="11"/>
  <c r="AK1274" i="11"/>
  <c r="AK1079" i="11"/>
  <c r="AL1079" i="11" s="1"/>
  <c r="AM1079" i="11" s="1"/>
  <c r="AK1765" i="11"/>
  <c r="AL1765" i="11" s="1"/>
  <c r="AK604" i="11"/>
  <c r="AL604" i="11" s="1"/>
  <c r="AK781" i="11"/>
  <c r="AL781" i="11" s="1"/>
  <c r="AM781" i="11" s="1"/>
  <c r="AK505" i="11"/>
  <c r="AL505" i="11" s="1"/>
  <c r="AK1337" i="11"/>
  <c r="AL1337" i="11" s="1"/>
  <c r="AM1337" i="11" s="1"/>
  <c r="AK1002" i="11"/>
  <c r="AL1002" i="11" s="1"/>
  <c r="AK143" i="11"/>
  <c r="AL143" i="11" s="1"/>
  <c r="AK1882" i="11"/>
  <c r="AK1378" i="11"/>
  <c r="AK1805" i="11"/>
  <c r="AL1805" i="11" s="1"/>
  <c r="AK64" i="11"/>
  <c r="AL64" i="11" s="1"/>
  <c r="AK1839" i="11"/>
  <c r="AK1222" i="11"/>
  <c r="AL1222" i="11" s="1"/>
  <c r="AM1222" i="11" s="1"/>
  <c r="AK943" i="11"/>
  <c r="AK91" i="11"/>
  <c r="AL91" i="11" s="1"/>
  <c r="AK916" i="11"/>
  <c r="AL916" i="11" s="1"/>
  <c r="AM916" i="11" s="1"/>
  <c r="AK47" i="11"/>
  <c r="AK1479" i="11"/>
  <c r="AL1479" i="11" s="1"/>
  <c r="AK1802" i="11"/>
  <c r="AL1802" i="11" s="1"/>
  <c r="AK130" i="11"/>
  <c r="AL130" i="11" s="1"/>
  <c r="AM130" i="11" s="1"/>
  <c r="AK802" i="11"/>
  <c r="AL802" i="11" s="1"/>
  <c r="AM802" i="11" s="1"/>
  <c r="AK1656" i="11"/>
  <c r="AK798" i="11"/>
  <c r="AK1950" i="11"/>
  <c r="AL1950" i="11" s="1"/>
  <c r="AM1950" i="11" s="1"/>
  <c r="AK826" i="11"/>
  <c r="AK657" i="11"/>
  <c r="AL657" i="11" s="1"/>
  <c r="AK1007" i="11"/>
  <c r="AK1194" i="11"/>
  <c r="AL1194" i="11" s="1"/>
  <c r="AL1390" i="11"/>
  <c r="AM1390" i="11" s="1"/>
  <c r="AK1390" i="11"/>
  <c r="AK1796" i="11"/>
  <c r="AK634" i="11"/>
  <c r="AK1771" i="11"/>
  <c r="AL1771" i="11" s="1"/>
  <c r="AM1771" i="11" s="1"/>
  <c r="AK1683" i="11"/>
  <c r="AL1683" i="11" s="1"/>
  <c r="AK1834" i="11"/>
  <c r="AL1834" i="11" s="1"/>
  <c r="AK311" i="11"/>
  <c r="AK164" i="11"/>
  <c r="AK930" i="11"/>
  <c r="AK1584" i="11"/>
  <c r="AL1584" i="11" s="1"/>
  <c r="AK1764" i="11"/>
  <c r="AL1764" i="11" s="1"/>
  <c r="AM1764" i="11" s="1"/>
  <c r="AK118" i="11"/>
  <c r="AK1958" i="11"/>
  <c r="AK1082" i="11"/>
  <c r="AL1082" i="11" s="1"/>
  <c r="AM1082" i="11" s="1"/>
  <c r="AK1665" i="11"/>
  <c r="AK1460" i="11"/>
  <c r="AK750" i="11"/>
  <c r="AK675" i="11"/>
  <c r="AK1931" i="11"/>
  <c r="AL1931" i="11" s="1"/>
  <c r="AM1931" i="11" s="1"/>
  <c r="AK1812" i="11"/>
  <c r="AK4" i="11"/>
  <c r="AK1413" i="11"/>
  <c r="AL1413" i="11" s="1"/>
  <c r="AM1413" i="11" s="1"/>
  <c r="AK1857" i="11"/>
  <c r="AK1536" i="11"/>
  <c r="AK1461" i="11"/>
  <c r="AK1806" i="11"/>
  <c r="AK805" i="11"/>
  <c r="AL805" i="11" s="1"/>
  <c r="AM805" i="11" s="1"/>
  <c r="AK1891" i="11"/>
  <c r="AK338" i="11"/>
  <c r="AK306" i="11"/>
  <c r="AL306" i="11" s="1"/>
  <c r="AM306" i="11" s="1"/>
  <c r="AK1382" i="11"/>
  <c r="AK906" i="11"/>
  <c r="AK18" i="11"/>
  <c r="AK342" i="11"/>
  <c r="AK974" i="11"/>
  <c r="AL974" i="11" s="1"/>
  <c r="AM974" i="11" s="1"/>
  <c r="AK1635" i="11"/>
  <c r="AK898" i="11"/>
  <c r="AK1273" i="11"/>
  <c r="AL1273" i="11" s="1"/>
  <c r="AM1273" i="11" s="1"/>
  <c r="AK1561" i="11"/>
  <c r="AK673" i="11"/>
  <c r="AK218" i="11"/>
  <c r="AK152" i="11"/>
  <c r="AL152" i="11" s="1"/>
  <c r="AM152" i="11" s="1"/>
  <c r="AK1138" i="11"/>
  <c r="AL1138" i="11" s="1"/>
  <c r="AM1138" i="11" s="1"/>
  <c r="AK1939" i="11"/>
  <c r="AK661" i="11"/>
  <c r="AK638" i="11"/>
  <c r="AL638" i="11" s="1"/>
  <c r="AM638" i="11" s="1"/>
  <c r="AK141" i="11"/>
  <c r="AK1777" i="11"/>
  <c r="AK1781" i="11"/>
  <c r="AK79" i="11"/>
  <c r="AK404" i="11"/>
  <c r="AL404" i="11" s="1"/>
  <c r="AM404" i="11" s="1"/>
  <c r="AK844" i="11"/>
  <c r="AK941" i="11"/>
  <c r="AK100" i="11"/>
  <c r="AL100" i="11" s="1"/>
  <c r="AM100" i="11" s="1"/>
  <c r="AK441" i="11"/>
  <c r="AK32" i="11"/>
  <c r="AK443" i="11"/>
  <c r="AK1804" i="11"/>
  <c r="AL1804" i="11" s="1"/>
  <c r="AM1804" i="11" s="1"/>
  <c r="AK1841" i="11"/>
  <c r="AL1841" i="11" s="1"/>
  <c r="AM1841" i="11" s="1"/>
  <c r="AK1690" i="11"/>
  <c r="AK527" i="11"/>
  <c r="AK1501" i="11"/>
  <c r="AL1501" i="11" s="1"/>
  <c r="AM1501" i="11" s="1"/>
  <c r="AK570" i="11"/>
  <c r="AK857" i="11"/>
  <c r="AK1814" i="11"/>
  <c r="AK1315" i="11"/>
  <c r="AK1377" i="11"/>
  <c r="AL1377" i="11" s="1"/>
  <c r="AM1377" i="11" s="1"/>
  <c r="AK1369" i="11"/>
  <c r="AK667" i="11"/>
  <c r="AK1144" i="11"/>
  <c r="AL1144" i="11" s="1"/>
  <c r="AM1144" i="11" s="1"/>
  <c r="AK1259" i="11"/>
  <c r="AK1168" i="11"/>
  <c r="AK1410" i="11"/>
  <c r="AK949" i="11"/>
  <c r="AL949" i="11" s="1"/>
  <c r="AK33" i="11"/>
  <c r="AK1624" i="11"/>
  <c r="AK1267" i="11"/>
  <c r="AK1258" i="11"/>
  <c r="AL1258" i="11" s="1"/>
  <c r="AM1258" i="11" s="1"/>
  <c r="AK1559" i="11"/>
  <c r="AK1822" i="11"/>
  <c r="AK400" i="11"/>
  <c r="AK772" i="11"/>
  <c r="AL772" i="11" s="1"/>
  <c r="AK1815" i="11"/>
  <c r="AL1815" i="11" s="1"/>
  <c r="AM1815" i="11" s="1"/>
  <c r="AK1201" i="11"/>
  <c r="AK1880" i="11"/>
  <c r="AK123" i="11"/>
  <c r="AL123" i="11" s="1"/>
  <c r="AM123" i="11" s="1"/>
  <c r="AK1434" i="11"/>
  <c r="AK135" i="11"/>
  <c r="AK1026" i="11"/>
  <c r="AK1283" i="11"/>
  <c r="AK1238" i="11"/>
  <c r="AL1238" i="11" s="1"/>
  <c r="AK1520" i="11"/>
  <c r="AK1000" i="11"/>
  <c r="AK1760" i="11"/>
  <c r="AL1760" i="11" s="1"/>
  <c r="AM1760" i="11" s="1"/>
  <c r="AK72" i="11"/>
  <c r="AK778" i="11"/>
  <c r="AK1451" i="11"/>
  <c r="AK1742" i="11"/>
  <c r="AK1680" i="11"/>
  <c r="AL1680" i="11" s="1"/>
  <c r="AM1680" i="11" s="1"/>
  <c r="AK1347" i="11"/>
  <c r="AK645" i="11"/>
  <c r="AK1400" i="11"/>
  <c r="AL1400" i="11" s="1"/>
  <c r="AM1400" i="11" s="1"/>
  <c r="AK219" i="11"/>
  <c r="AK883" i="11"/>
  <c r="AK1481" i="11"/>
  <c r="AK1621" i="11"/>
  <c r="AK1428" i="11"/>
  <c r="AL1428" i="11" s="1"/>
  <c r="AM1428" i="11" s="1"/>
  <c r="AK409" i="11"/>
  <c r="AK1774" i="11"/>
  <c r="AL1774" i="11" s="1"/>
  <c r="AK1633" i="11"/>
  <c r="AL1633" i="11" s="1"/>
  <c r="AM1633" i="11" s="1"/>
  <c r="AK1069" i="11"/>
  <c r="AL1069" i="11" s="1"/>
  <c r="AK163" i="11"/>
  <c r="AK1597" i="11"/>
  <c r="AK329" i="11"/>
  <c r="AL329" i="11" s="1"/>
  <c r="AK1959" i="11"/>
  <c r="AL1959" i="11" s="1"/>
  <c r="AM1959" i="11" s="1"/>
  <c r="AK855" i="11"/>
  <c r="AK5" i="11"/>
  <c r="AK687" i="11"/>
  <c r="AL687" i="11" s="1"/>
  <c r="AM687" i="11" s="1"/>
  <c r="AK1965" i="11"/>
  <c r="AK727" i="11"/>
  <c r="AK1205" i="11"/>
  <c r="AK1137" i="11"/>
  <c r="AL1137" i="11" s="1"/>
  <c r="AK1557" i="11"/>
  <c r="AL1557" i="11" s="1"/>
  <c r="AM1557" i="11" s="1"/>
  <c r="AK413" i="11"/>
  <c r="AK1897" i="11"/>
  <c r="AK388" i="11"/>
  <c r="AL388" i="11" s="1"/>
  <c r="AM388" i="11" s="1"/>
  <c r="AK1313" i="11"/>
  <c r="AK892" i="11"/>
  <c r="AK1208" i="11"/>
  <c r="AK1677" i="11"/>
  <c r="AL1677" i="11" s="1"/>
  <c r="AM1677" i="11" s="1"/>
  <c r="AK445" i="11"/>
  <c r="AL445" i="11" s="1"/>
  <c r="AM445" i="11" s="1"/>
  <c r="AK740" i="11"/>
  <c r="AK189" i="11"/>
  <c r="AK455" i="11"/>
  <c r="AL455" i="11" s="1"/>
  <c r="AM455" i="11" s="1"/>
  <c r="AK1797" i="11"/>
  <c r="AK1728" i="11"/>
  <c r="AK1643" i="11"/>
  <c r="AK1650" i="11"/>
  <c r="AK968" i="11"/>
  <c r="AL968" i="11" s="1"/>
  <c r="AK390" i="11"/>
  <c r="AK756" i="11"/>
  <c r="AK515" i="11"/>
  <c r="AL515" i="11" s="1"/>
  <c r="AM515" i="11" s="1"/>
  <c r="AK1350" i="11"/>
  <c r="AK258" i="11"/>
  <c r="AK706" i="11"/>
  <c r="AK1329" i="11"/>
  <c r="AL1329" i="11" s="1"/>
  <c r="AK1498" i="11"/>
  <c r="AL1498" i="11" s="1"/>
  <c r="AM1498" i="11" s="1"/>
  <c r="AK405" i="11"/>
  <c r="AK1256" i="11"/>
  <c r="AK1298" i="11"/>
  <c r="AL1298" i="11" s="1"/>
  <c r="AM1298" i="11" s="1"/>
  <c r="AK1284" i="11"/>
  <c r="AK69" i="11"/>
  <c r="AK1502" i="11"/>
  <c r="AK1145" i="11"/>
  <c r="AK1600" i="11"/>
  <c r="AL1600" i="11" s="1"/>
  <c r="AM1600" i="11" s="1"/>
  <c r="AK1282" i="11"/>
  <c r="AK1254" i="11"/>
  <c r="AK27" i="11"/>
  <c r="AL27" i="11" s="1"/>
  <c r="AM27" i="11" s="1"/>
  <c r="AK1603" i="11"/>
  <c r="AK1456" i="11"/>
  <c r="AK1576" i="11"/>
  <c r="AK401" i="11"/>
  <c r="AL401" i="11" s="1"/>
  <c r="AM401" i="11" s="1"/>
  <c r="AK1540" i="11"/>
  <c r="AL1540" i="11" s="1"/>
  <c r="AM1540" i="11" s="1"/>
  <c r="AK1637" i="11"/>
  <c r="AK1087" i="11"/>
  <c r="AK340" i="11"/>
  <c r="AL340" i="11" s="1"/>
  <c r="AM340" i="11" s="1"/>
  <c r="AK1269" i="11"/>
  <c r="AK335" i="11"/>
  <c r="AK764" i="11"/>
  <c r="AK1745" i="11"/>
  <c r="AL1745" i="11" s="1"/>
  <c r="AM1745" i="11" s="1"/>
  <c r="AK1463" i="11"/>
  <c r="AL1463" i="11" s="1"/>
  <c r="AM1463" i="11" s="1"/>
  <c r="AK1591" i="11"/>
  <c r="AK476" i="11"/>
  <c r="AK828" i="11"/>
  <c r="AL828" i="11" s="1"/>
  <c r="AM828" i="11" s="1"/>
  <c r="AK1094" i="11"/>
  <c r="AK230" i="11"/>
  <c r="AK456" i="11"/>
  <c r="AK865" i="11"/>
  <c r="AL865" i="11" s="1"/>
  <c r="AM865" i="11" s="1"/>
  <c r="AK1034" i="11"/>
  <c r="AL1034" i="11" s="1"/>
  <c r="AM1034" i="11" s="1"/>
  <c r="AK1182" i="11"/>
  <c r="AK1395" i="11"/>
  <c r="AK1035" i="11"/>
  <c r="AL1035" i="11" s="1"/>
  <c r="AM1035" i="11" s="1"/>
  <c r="AK1870" i="11"/>
  <c r="AK1102" i="11"/>
  <c r="AK1523" i="11"/>
  <c r="AK1093" i="11"/>
  <c r="AL1093" i="11" s="1"/>
  <c r="AM1093" i="11" s="1"/>
  <c r="AK1519" i="11"/>
  <c r="AK1696" i="11"/>
  <c r="AK1510" i="11"/>
  <c r="AK105" i="11"/>
  <c r="AL105" i="11" s="1"/>
  <c r="AM105" i="11" s="1"/>
  <c r="AK472" i="11"/>
  <c r="AK1612" i="11"/>
  <c r="AK614" i="11"/>
  <c r="AK580" i="11"/>
  <c r="AK1257" i="11"/>
  <c r="AL1257" i="11" s="1"/>
  <c r="AM1257" i="11" s="1"/>
  <c r="AK375" i="11"/>
  <c r="AK1430" i="11"/>
  <c r="AK1104" i="11"/>
  <c r="AL1104" i="11" s="1"/>
  <c r="AM1104" i="11" s="1"/>
  <c r="AK479" i="11"/>
  <c r="AK726" i="11"/>
  <c r="AK483" i="11"/>
  <c r="AK1885" i="11"/>
  <c r="AK1770" i="11"/>
  <c r="AL1770" i="11" s="1"/>
  <c r="AK480" i="11"/>
  <c r="AK863" i="11"/>
  <c r="AL863" i="11" s="1"/>
  <c r="AK346" i="11"/>
  <c r="AL346" i="11" s="1"/>
  <c r="AM346" i="11" s="1"/>
  <c r="AK1711" i="11"/>
  <c r="AL1711" i="11" s="1"/>
  <c r="AK1813" i="11"/>
  <c r="AK1693" i="11"/>
  <c r="AK1070" i="11"/>
  <c r="AL1070" i="11" s="1"/>
  <c r="AK1262" i="11"/>
  <c r="AL1262" i="11" s="1"/>
  <c r="AM1262" i="11" s="1"/>
  <c r="AK176" i="11"/>
  <c r="AK478" i="11"/>
  <c r="AK771" i="11"/>
  <c r="AL771" i="11" s="1"/>
  <c r="AM771" i="11" s="1"/>
  <c r="AK830" i="11"/>
  <c r="AK374" i="11"/>
  <c r="AK577" i="11"/>
  <c r="AK1242" i="11"/>
  <c r="AK815" i="11"/>
  <c r="AL815" i="11" s="1"/>
  <c r="AM815" i="11" s="1"/>
  <c r="AK766" i="11"/>
  <c r="AK62" i="11"/>
  <c r="AK226" i="11"/>
  <c r="AL226" i="11" s="1"/>
  <c r="AM226" i="11" s="1"/>
  <c r="AK683" i="11"/>
  <c r="AK1667" i="11"/>
  <c r="AK434" i="11"/>
  <c r="AK286" i="11"/>
  <c r="AL286" i="11" s="1"/>
  <c r="AM286" i="11" s="1"/>
  <c r="AK640" i="11"/>
  <c r="AL640" i="11" s="1"/>
  <c r="AM640" i="11" s="1"/>
  <c r="AK1910" i="11"/>
  <c r="AK1879" i="11"/>
  <c r="AK1046" i="11"/>
  <c r="AL1046" i="11" s="1"/>
  <c r="AM1046" i="11" s="1"/>
  <c r="AK1408" i="11"/>
  <c r="AK155" i="11"/>
  <c r="AK599" i="11"/>
  <c r="AK1800" i="11"/>
  <c r="AL1800" i="11" s="1"/>
  <c r="AM1800" i="11" s="1"/>
  <c r="AK1005" i="11"/>
  <c r="AL1005" i="11" s="1"/>
  <c r="AM1005" i="11" s="1"/>
  <c r="AK1126" i="11"/>
  <c r="AK1932" i="11"/>
  <c r="AK1146" i="11"/>
  <c r="AL1146" i="11" s="1"/>
  <c r="AM1146" i="11" s="1"/>
  <c r="AK1488" i="11"/>
  <c r="AK427" i="11"/>
  <c r="AK1307" i="11"/>
  <c r="AK1632" i="11"/>
  <c r="AL1632" i="11" s="1"/>
  <c r="AM1632" i="11" s="1"/>
  <c r="AK1308" i="11"/>
  <c r="AL1308" i="11" s="1"/>
  <c r="AM1308" i="11" s="1"/>
  <c r="AK506" i="11"/>
  <c r="AK1844" i="11"/>
  <c r="AK1556" i="11"/>
  <c r="AL1556" i="11" s="1"/>
  <c r="AM1556" i="11" s="1"/>
  <c r="AK322" i="11"/>
  <c r="AK1494" i="11"/>
  <c r="AK1623" i="11"/>
  <c r="AK1602" i="11"/>
  <c r="AL1602" i="11" s="1"/>
  <c r="AM1602" i="11" s="1"/>
  <c r="AK966" i="11"/>
  <c r="AK1776" i="11"/>
  <c r="AK556" i="11"/>
  <c r="AK331" i="11"/>
  <c r="AL331" i="11" s="1"/>
  <c r="AM331" i="11" s="1"/>
  <c r="AK1341" i="11"/>
  <c r="AK1595" i="11"/>
  <c r="AK1832" i="11"/>
  <c r="AK12" i="11"/>
  <c r="AK792" i="11"/>
  <c r="AL792" i="11" s="1"/>
  <c r="AM792" i="11" s="1"/>
  <c r="AK1236" i="11"/>
  <c r="AK1715" i="11"/>
  <c r="AK1303" i="11"/>
  <c r="AL1303" i="11" s="1"/>
  <c r="AM1303" i="11" s="1"/>
  <c r="AK923" i="11"/>
  <c r="AK1467" i="11"/>
  <c r="AK1001" i="11"/>
  <c r="AK1450" i="11"/>
  <c r="AK1078" i="11"/>
  <c r="AL1078" i="11" s="1"/>
  <c r="AK67" i="11"/>
  <c r="AK1292" i="11"/>
  <c r="AL1292" i="11" s="1"/>
  <c r="AK1260" i="11"/>
  <c r="AL1260" i="11" s="1"/>
  <c r="AM1260" i="11" s="1"/>
  <c r="AK1858" i="11"/>
  <c r="AL1858" i="11" s="1"/>
  <c r="AK1919" i="11"/>
  <c r="AK1868" i="11"/>
  <c r="AK450" i="11"/>
  <c r="AL450" i="11" s="1"/>
  <c r="AK1838" i="11"/>
  <c r="AL1838" i="11" s="1"/>
  <c r="AM1838" i="11" s="1"/>
  <c r="AK1558" i="11"/>
  <c r="AK1218" i="11"/>
  <c r="AK1042" i="11"/>
  <c r="AL1042" i="11" s="1"/>
  <c r="AM1042" i="11" s="1"/>
  <c r="AK699" i="11"/>
  <c r="AK451" i="11"/>
  <c r="AK662" i="11"/>
  <c r="AK1176" i="11"/>
  <c r="AK1278" i="11"/>
  <c r="AL1278" i="11" s="1"/>
  <c r="AM1278" i="11" s="1"/>
  <c r="AK755" i="11"/>
  <c r="AK581" i="11"/>
  <c r="AK1323" i="11"/>
  <c r="AL1323" i="11" s="1"/>
  <c r="AM1323" i="11" s="1"/>
  <c r="AK386" i="11"/>
  <c r="AK1801" i="11"/>
  <c r="AK1013" i="11"/>
  <c r="AK1440" i="11"/>
  <c r="AK1646" i="11"/>
  <c r="AL1646" i="11" s="1"/>
  <c r="AM1646" i="11" s="1"/>
  <c r="AK1100" i="11"/>
  <c r="AK1127" i="11"/>
  <c r="AK671" i="11"/>
  <c r="AL671" i="11" s="1"/>
  <c r="AM671" i="11" s="1"/>
  <c r="AK412" i="11"/>
  <c r="AK70" i="11"/>
  <c r="AK337" i="11"/>
  <c r="AK1409" i="11"/>
  <c r="AL1409" i="11" s="1"/>
  <c r="AM1409" i="11" s="1"/>
  <c r="AK852" i="11"/>
  <c r="AL852" i="11" s="1"/>
  <c r="AM852" i="11" s="1"/>
  <c r="AK548" i="11"/>
  <c r="AK1139" i="11"/>
  <c r="AK1631" i="11"/>
  <c r="AL1631" i="11" s="1"/>
  <c r="AM1631" i="11" s="1"/>
  <c r="AK1716" i="11"/>
  <c r="AK1793" i="11"/>
  <c r="AK1550" i="11"/>
  <c r="AK810" i="11"/>
  <c r="AL810" i="11" s="1"/>
  <c r="AM810" i="11" s="1"/>
  <c r="AK94" i="11"/>
  <c r="AL94" i="11" s="1"/>
  <c r="AM94" i="11" s="1"/>
  <c r="AK1658" i="11"/>
  <c r="AK1709" i="11"/>
  <c r="AK1628" i="11"/>
  <c r="AL1628" i="11" s="1"/>
  <c r="AM1628" i="11" s="1"/>
  <c r="AK685" i="11"/>
  <c r="AK925" i="11"/>
  <c r="AK319" i="11"/>
  <c r="AK1741" i="11"/>
  <c r="AL1741" i="11" s="1"/>
  <c r="AM1741" i="11" s="1"/>
  <c r="AK770" i="11"/>
  <c r="AK1171" i="11"/>
  <c r="AK1191" i="11"/>
  <c r="AL1191" i="11" s="1"/>
  <c r="AK1118" i="11"/>
  <c r="AL1118" i="11" s="1"/>
  <c r="AM1118" i="11" s="1"/>
  <c r="AK1883" i="11"/>
  <c r="AL1883" i="11" s="1"/>
  <c r="AK607" i="11"/>
  <c r="AK196" i="11"/>
  <c r="AK1305" i="11"/>
  <c r="AK742" i="11"/>
  <c r="AL742" i="11" s="1"/>
  <c r="AM742" i="11" s="1"/>
  <c r="AK629" i="11"/>
  <c r="AK1458" i="11"/>
  <c r="AK1004" i="11"/>
  <c r="AL1004" i="11" s="1"/>
  <c r="AM1004" i="11" s="1"/>
  <c r="AK1549" i="11"/>
  <c r="AK284" i="11"/>
  <c r="AK1608" i="11"/>
  <c r="AK1509" i="11"/>
  <c r="AK15" i="11"/>
  <c r="AK1512" i="11"/>
  <c r="AK1660" i="11"/>
  <c r="AL1660" i="11" s="1"/>
  <c r="AK144" i="11"/>
  <c r="AL144" i="11" s="1"/>
  <c r="AM144" i="11" s="1"/>
  <c r="AK1747" i="11"/>
  <c r="AL1747" i="11" s="1"/>
  <c r="AK1108" i="11"/>
  <c r="AK1149" i="11"/>
  <c r="AK1363" i="11"/>
  <c r="AK596" i="11"/>
  <c r="AL596" i="11" s="1"/>
  <c r="AM596" i="11" s="1"/>
  <c r="AK193" i="11"/>
  <c r="AK424" i="11"/>
  <c r="AK1469" i="11"/>
  <c r="AL1469" i="11" s="1"/>
  <c r="AM1469" i="11" s="1"/>
  <c r="AK63" i="11"/>
  <c r="AK1484" i="11"/>
  <c r="AK394" i="11"/>
  <c r="AK1331" i="11"/>
  <c r="AL1331" i="11" s="1"/>
  <c r="AK761" i="11"/>
  <c r="AL761" i="11" s="1"/>
  <c r="AK780" i="11"/>
  <c r="AK624" i="11"/>
  <c r="AK729" i="11"/>
  <c r="AL729" i="11" s="1"/>
  <c r="AM729" i="11" s="1"/>
  <c r="AK929" i="11"/>
  <c r="AK1192" i="11"/>
  <c r="AK948" i="11"/>
  <c r="AK1884" i="11"/>
  <c r="AL1884" i="11" s="1"/>
  <c r="AM1884" i="11" s="1"/>
  <c r="AK1214" i="11"/>
  <c r="AL1214" i="11" s="1"/>
  <c r="AM1214" i="11" s="1"/>
  <c r="AK59" i="11"/>
  <c r="AK1349" i="11"/>
  <c r="AK1750" i="11"/>
  <c r="AL1750" i="11" s="1"/>
  <c r="AM1750" i="11" s="1"/>
  <c r="AK1833" i="11"/>
  <c r="AK1957" i="11"/>
  <c r="AK821" i="11"/>
  <c r="AK1772" i="11"/>
  <c r="AK1734" i="11"/>
  <c r="AL1734" i="11" s="1"/>
  <c r="AM1734" i="11" s="1"/>
  <c r="AK1551" i="11"/>
  <c r="AK1153" i="11"/>
  <c r="AK314" i="11"/>
  <c r="AL314" i="11" s="1"/>
  <c r="AM314" i="11" s="1"/>
  <c r="AK1645" i="11"/>
  <c r="AK462" i="11"/>
  <c r="AK841" i="11"/>
  <c r="AK1942" i="11"/>
  <c r="AL1942" i="11" s="1"/>
  <c r="AM1942" i="11" s="1"/>
  <c r="AK544" i="11"/>
  <c r="AL544" i="11" s="1"/>
  <c r="AM544" i="11" s="1"/>
  <c r="AK521" i="11"/>
  <c r="AK1940" i="11"/>
  <c r="AK1736" i="11"/>
  <c r="AL1736" i="11" s="1"/>
  <c r="AM1736" i="11" s="1"/>
  <c r="AK818" i="11"/>
  <c r="AK1816" i="11"/>
  <c r="AK1255" i="11"/>
  <c r="AK751" i="11"/>
  <c r="AL751" i="11" s="1"/>
  <c r="AM751" i="11" s="1"/>
  <c r="AK1226" i="11"/>
  <c r="AK973" i="11"/>
  <c r="AK1850" i="11"/>
  <c r="AL1850" i="11" s="1"/>
  <c r="AK277" i="11"/>
  <c r="AL277" i="11" s="1"/>
  <c r="AM277" i="11" s="1"/>
  <c r="AK568" i="11"/>
  <c r="AL568" i="11" s="1"/>
  <c r="AK1825" i="11"/>
  <c r="AK1055" i="11"/>
  <c r="AK1229" i="11"/>
  <c r="AK1051" i="11"/>
  <c r="AL1051" i="11" s="1"/>
  <c r="AM1051" i="11" s="1"/>
  <c r="AK137" i="11"/>
  <c r="AK668" i="11"/>
  <c r="AK379" i="11"/>
  <c r="AL379" i="11" s="1"/>
  <c r="AM379" i="11" s="1"/>
  <c r="AK1900" i="11"/>
  <c r="AK303" i="11"/>
  <c r="AK1699" i="11"/>
  <c r="AK517" i="11"/>
  <c r="AK1371" i="11"/>
  <c r="AK864" i="11"/>
  <c r="AK695" i="11"/>
  <c r="AL695" i="11" s="1"/>
  <c r="AK1054" i="11"/>
  <c r="AL1054" i="11" s="1"/>
  <c r="AM1054" i="11" s="1"/>
  <c r="AK1092" i="11"/>
  <c r="AL1092" i="11" s="1"/>
  <c r="AK188" i="11"/>
  <c r="AK1402" i="11"/>
  <c r="AK679" i="11"/>
  <c r="AK845" i="11"/>
  <c r="AL845" i="11" s="1"/>
  <c r="AM845" i="11" s="1"/>
  <c r="AK1169" i="11"/>
  <c r="AK690" i="11"/>
  <c r="AK655" i="11"/>
  <c r="AL655" i="11" s="1"/>
  <c r="AM655" i="11" s="1"/>
  <c r="AK1179" i="11"/>
  <c r="AK1121" i="11"/>
  <c r="AK1941" i="11"/>
  <c r="AK162" i="11"/>
  <c r="AL162" i="11" s="1"/>
  <c r="AK1232" i="11"/>
  <c r="AL1232" i="11" s="1"/>
  <c r="AM1232" i="11" s="1"/>
  <c r="AK703" i="11"/>
  <c r="AK1212" i="11"/>
  <c r="AL1212" i="11" s="1"/>
  <c r="AK1243" i="11"/>
  <c r="AL1243" i="11" s="1"/>
  <c r="AM1243" i="11" s="1"/>
  <c r="AK1030" i="11"/>
  <c r="AL1030" i="11" s="1"/>
  <c r="AK1342" i="11"/>
  <c r="AK1401" i="11"/>
  <c r="AK156" i="11"/>
  <c r="AL156" i="11" s="1"/>
  <c r="AM156" i="11" s="1"/>
  <c r="AK630" i="11"/>
  <c r="AL630" i="11" s="1"/>
  <c r="AM630" i="11" s="1"/>
  <c r="AK1848" i="11"/>
  <c r="AK872" i="11"/>
  <c r="AK1732" i="11"/>
  <c r="AL1732" i="11" s="1"/>
  <c r="AM1732" i="11" s="1"/>
  <c r="AK601" i="11"/>
  <c r="AK1713" i="11"/>
  <c r="AK1187" i="11"/>
  <c r="AK1186" i="11"/>
  <c r="AL1186" i="11" s="1"/>
  <c r="AM1186" i="11" s="1"/>
  <c r="AK552" i="11"/>
  <c r="AL552" i="11" s="1"/>
  <c r="AM552" i="11" s="1"/>
  <c r="AK150" i="11"/>
  <c r="AK363" i="11"/>
  <c r="AK1339" i="11"/>
  <c r="AL1339" i="11" s="1"/>
  <c r="AM1339" i="11" s="1"/>
  <c r="AK691" i="11"/>
  <c r="AK801" i="11"/>
  <c r="AK1682" i="11"/>
  <c r="AK1659" i="11"/>
  <c r="AL1659" i="11" s="1"/>
  <c r="AM1659" i="11" s="1"/>
  <c r="AK254" i="11"/>
  <c r="AL254" i="11" s="1"/>
  <c r="AM254" i="11" s="1"/>
  <c r="AK1661" i="11"/>
  <c r="AK887" i="11"/>
  <c r="AK161" i="11"/>
  <c r="AL161" i="11" s="1"/>
  <c r="AM161" i="11" s="1"/>
  <c r="AK1085" i="11"/>
  <c r="AK836" i="11"/>
  <c r="AK509" i="11"/>
  <c r="AK206" i="11"/>
  <c r="AL206" i="11" s="1"/>
  <c r="AM206" i="11" s="1"/>
  <c r="AK602" i="11"/>
  <c r="AL602" i="11" s="1"/>
  <c r="AK976" i="11"/>
  <c r="AK1740" i="11"/>
  <c r="AL1740" i="11" s="1"/>
  <c r="AL1113" i="11"/>
  <c r="AM1113" i="11" s="1"/>
  <c r="AK1113" i="11"/>
  <c r="AK1524" i="11"/>
  <c r="AL1524" i="11" s="1"/>
  <c r="AK1297" i="11"/>
  <c r="AK295" i="11"/>
  <c r="AK1902" i="11"/>
  <c r="AL1902" i="11" s="1"/>
  <c r="AK616" i="11"/>
  <c r="AL616" i="11" s="1"/>
  <c r="AM616" i="11" s="1"/>
  <c r="AK1231" i="11"/>
  <c r="AK1871" i="11"/>
  <c r="AK1012" i="11"/>
  <c r="AL1012" i="11" s="1"/>
  <c r="AM1012" i="11" s="1"/>
  <c r="AK1454" i="11"/>
  <c r="AK1241" i="11"/>
  <c r="AK1031" i="11"/>
  <c r="AK1006" i="11"/>
  <c r="AL1006" i="11" s="1"/>
  <c r="AK910" i="11"/>
  <c r="AL910" i="11" s="1"/>
  <c r="AK1418" i="11"/>
  <c r="AK1615" i="11"/>
  <c r="AK988" i="11"/>
  <c r="AL988" i="11" s="1"/>
  <c r="AM988" i="11" s="1"/>
  <c r="AK1792" i="11"/>
  <c r="AK1483" i="11"/>
  <c r="AK1546" i="11"/>
  <c r="AK749" i="11"/>
  <c r="AL749" i="11" s="1"/>
  <c r="AK1681" i="11"/>
  <c r="AL1681" i="11" s="1"/>
  <c r="AM1681" i="11" s="1"/>
  <c r="AK1851" i="11"/>
  <c r="AK1495" i="11"/>
  <c r="AK1945" i="11"/>
  <c r="AL1945" i="11" s="1"/>
  <c r="AM1945" i="11" s="1"/>
  <c r="AK1147" i="11"/>
  <c r="AK1670" i="11"/>
  <c r="AK1392" i="11"/>
  <c r="AK646" i="11"/>
  <c r="AL646" i="11" s="1"/>
  <c r="AK1185" i="11"/>
  <c r="AL1185" i="11" s="1"/>
  <c r="AK1155" i="11"/>
  <c r="AK1019" i="11"/>
  <c r="AL1019" i="11" s="1"/>
  <c r="AK1009" i="11"/>
  <c r="AL1009" i="11" s="1"/>
  <c r="AM1009" i="11" s="1"/>
  <c r="AK512" i="11"/>
  <c r="AL512" i="11" s="1"/>
  <c r="AK1239" i="11"/>
  <c r="AK120" i="11"/>
  <c r="AK574" i="11"/>
  <c r="AL574" i="11" s="1"/>
  <c r="AK1606" i="11"/>
  <c r="AL1606" i="11" s="1"/>
  <c r="AM1606" i="11" s="1"/>
  <c r="AK492" i="11"/>
  <c r="AK1159" i="11"/>
  <c r="AK499" i="11"/>
  <c r="AL499" i="11" s="1"/>
  <c r="AM499" i="11" s="1"/>
  <c r="AK239" i="11"/>
  <c r="AK1669" i="11"/>
  <c r="AK797" i="11"/>
  <c r="AK1790" i="11"/>
  <c r="AL1790" i="11" s="1"/>
  <c r="AK1694" i="11"/>
  <c r="AL1694" i="11" s="1"/>
  <c r="AM1694" i="11" s="1"/>
  <c r="AK148" i="11"/>
  <c r="AK951" i="11"/>
  <c r="AK995" i="11"/>
  <c r="AL995" i="11" s="1"/>
  <c r="AM995" i="11" s="1"/>
  <c r="AK1710" i="11"/>
  <c r="AK1154" i="11"/>
  <c r="AK643" i="11"/>
  <c r="AK917" i="11"/>
  <c r="AL917" i="11" s="1"/>
  <c r="AM917" i="11" s="1"/>
  <c r="AK1518" i="11"/>
  <c r="AL1518" i="11" s="1"/>
  <c r="AM1518" i="11" s="1"/>
  <c r="AK1487" i="11"/>
  <c r="AK1003" i="11"/>
  <c r="AK1181" i="11"/>
  <c r="AL1181" i="11" s="1"/>
  <c r="AM1181" i="11" s="1"/>
  <c r="AK688" i="11"/>
  <c r="AK752" i="11"/>
  <c r="AK1575" i="11"/>
  <c r="AK1105" i="11"/>
  <c r="AL1105" i="11" s="1"/>
  <c r="AM1105" i="11" s="1"/>
  <c r="AK832" i="11"/>
  <c r="AL832" i="11" s="1"/>
  <c r="AM832" i="11" s="1"/>
  <c r="AK35" i="11"/>
  <c r="AK700" i="11"/>
  <c r="AK423" i="11"/>
  <c r="AL423" i="11" s="1"/>
  <c r="AM423" i="11" s="1"/>
  <c r="AK1485" i="11"/>
  <c r="AK625" i="11"/>
  <c r="AK773" i="11"/>
  <c r="AK1506" i="11"/>
  <c r="AK1583" i="11"/>
  <c r="AL1583" i="11" s="1"/>
  <c r="AM1583" i="11" s="1"/>
  <c r="AK1385" i="11"/>
  <c r="AK1754" i="11"/>
  <c r="AK1244" i="11"/>
  <c r="AL1244" i="11" s="1"/>
  <c r="AM1244" i="11" s="1"/>
  <c r="AK1029" i="11"/>
  <c r="AK1876" i="11"/>
  <c r="AK1842" i="11"/>
  <c r="AK1925" i="11"/>
  <c r="AK1874" i="11"/>
  <c r="AK1140" i="11"/>
  <c r="AK1281" i="11"/>
  <c r="AK1457" i="11"/>
  <c r="AL1457" i="11" s="1"/>
  <c r="AM1457" i="11" s="1"/>
  <c r="AK1426" i="11"/>
  <c r="AK1383" i="11"/>
  <c r="AK397" i="11"/>
  <c r="AK1492" i="11"/>
  <c r="AL1492" i="11" s="1"/>
  <c r="AK635" i="11"/>
  <c r="AL635" i="11" s="1"/>
  <c r="AM635" i="11" s="1"/>
  <c r="AK1057" i="11"/>
  <c r="AK1016" i="11"/>
  <c r="AK103" i="11"/>
  <c r="AL103" i="11" s="1"/>
  <c r="AM103" i="11" s="1"/>
  <c r="AK1387" i="11"/>
  <c r="AK508" i="11"/>
  <c r="AK328" i="11"/>
  <c r="AK1433" i="11"/>
  <c r="AK1107" i="11"/>
  <c r="AK705" i="11"/>
  <c r="AK1893" i="11"/>
  <c r="AK433" i="11"/>
  <c r="AL433" i="11" s="1"/>
  <c r="AM433" i="11" s="1"/>
  <c r="AK808" i="11"/>
  <c r="AK982" i="11"/>
  <c r="AK626" i="11"/>
  <c r="AK1468" i="11"/>
  <c r="AL1468" i="11" s="1"/>
  <c r="AK1090" i="11"/>
  <c r="AK1374" i="11"/>
  <c r="AK1452" i="11"/>
  <c r="AK1943" i="11"/>
  <c r="AK1436" i="11"/>
  <c r="AL1436" i="11" s="1"/>
  <c r="AM1436" i="11" s="1"/>
  <c r="AK562" i="11"/>
  <c r="AK1500" i="11"/>
  <c r="AL1500" i="11" s="1"/>
  <c r="AK1134" i="11"/>
  <c r="AL1134" i="11" s="1"/>
  <c r="AK1275" i="11"/>
  <c r="AL1275" i="11" s="1"/>
  <c r="AM1275" i="11" s="1"/>
  <c r="AK1786" i="11"/>
  <c r="AL1786" i="11" s="1"/>
  <c r="AK1132" i="11"/>
  <c r="AK762" i="11"/>
  <c r="AK1063" i="11"/>
  <c r="AL1063" i="11" s="1"/>
  <c r="AM1063" i="11" s="1"/>
  <c r="AK561" i="11"/>
  <c r="AL561" i="11" s="1"/>
  <c r="AM561" i="11" s="1"/>
  <c r="AK1028" i="11"/>
  <c r="AK1688" i="11"/>
  <c r="AL1688" i="11" s="1"/>
  <c r="AK1775" i="11"/>
  <c r="AK894" i="11"/>
  <c r="AK507" i="11"/>
  <c r="AK1203" i="11"/>
  <c r="AL1203" i="11" s="1"/>
  <c r="AK1655" i="11"/>
  <c r="AL1655" i="11" s="1"/>
  <c r="AM1655" i="11" s="1"/>
  <c r="AK1596" i="11"/>
  <c r="AL1596" i="11" s="1"/>
  <c r="AK1420" i="11"/>
  <c r="AL1420" i="11" s="1"/>
  <c r="AK1894" i="11"/>
  <c r="AL1894" i="11" s="1"/>
  <c r="AK307" i="11"/>
  <c r="AL307" i="11" s="1"/>
  <c r="AM307" i="11" s="1"/>
  <c r="AK1309" i="11"/>
  <c r="AL1309" i="11" s="1"/>
  <c r="AK583" i="11"/>
  <c r="AK1332" i="11"/>
  <c r="AK707" i="11"/>
  <c r="AL707" i="11" s="1"/>
  <c r="AM707" i="11" s="1"/>
  <c r="AK1237" i="11"/>
  <c r="AL1237" i="11" s="1"/>
  <c r="AM1237" i="11" s="1"/>
  <c r="AK126" i="11"/>
  <c r="AK444" i="11"/>
  <c r="AL444" i="11" s="1"/>
  <c r="AK142" i="11"/>
  <c r="AK1636" i="11"/>
  <c r="AK1733" i="11"/>
  <c r="AK725" i="11"/>
  <c r="AL725" i="11" s="1"/>
  <c r="AK208" i="11"/>
  <c r="AL208" i="11" s="1"/>
  <c r="AM208" i="11" s="1"/>
  <c r="AK1545" i="11"/>
  <c r="AL1545" i="11" s="1"/>
  <c r="AK674" i="11"/>
  <c r="AL674" i="11" s="1"/>
  <c r="AK1180" i="11"/>
  <c r="AL1180" i="11" s="1"/>
  <c r="AK896" i="11"/>
  <c r="AL896" i="11" s="1"/>
  <c r="AM896" i="11" s="1"/>
  <c r="AK426" i="11"/>
  <c r="AL426" i="11" s="1"/>
  <c r="AK1291" i="11"/>
  <c r="AK192" i="11"/>
  <c r="AK442" i="11"/>
  <c r="AL442" i="11" s="1"/>
  <c r="AM442" i="11" s="1"/>
  <c r="AK1737" i="11"/>
  <c r="AL1737" i="11" s="1"/>
  <c r="AM1737" i="11" s="1"/>
  <c r="AK1375" i="11"/>
  <c r="AK1448" i="11"/>
  <c r="AL1448" i="11" s="1"/>
  <c r="AK98" i="11"/>
  <c r="AL98" i="11" s="1"/>
  <c r="AK461" i="11"/>
  <c r="AK104" i="11"/>
  <c r="AK494" i="11"/>
  <c r="AK716" i="11"/>
  <c r="AL716" i="11" s="1"/>
  <c r="AM716" i="11" s="1"/>
  <c r="AK1480" i="11"/>
  <c r="AK1245" i="11"/>
  <c r="AL1245" i="11" s="1"/>
  <c r="AK1213" i="11"/>
  <c r="AL1213" i="11" s="1"/>
  <c r="AK1808" i="11"/>
  <c r="AL1808" i="11" s="1"/>
  <c r="AM1808" i="11" s="1"/>
  <c r="AK782" i="11"/>
  <c r="AL782" i="11" s="1"/>
  <c r="AK1626" i="11"/>
  <c r="AK1949" i="11"/>
  <c r="AK1577" i="11"/>
  <c r="AL1577" i="11" s="1"/>
  <c r="AM1577" i="11" s="1"/>
  <c r="AK325" i="11"/>
  <c r="AL325" i="11" s="1"/>
  <c r="AM325" i="11" s="1"/>
  <c r="AK1040" i="11"/>
  <c r="AK1598" i="11"/>
  <c r="AL1598" i="11" s="1"/>
  <c r="AK89" i="11"/>
  <c r="AL89" i="11" s="1"/>
  <c r="AK1044" i="11"/>
  <c r="AK1751" i="11"/>
  <c r="AK1419" i="11"/>
  <c r="AL1419" i="11" s="1"/>
  <c r="AK1954" i="11"/>
  <c r="AL1954" i="11" s="1"/>
  <c r="AM1954" i="11" s="1"/>
  <c r="AK1927" i="11"/>
  <c r="AL1927" i="11" s="1"/>
  <c r="AK1206" i="11"/>
  <c r="AL1206" i="11" s="1"/>
  <c r="AK1173" i="11"/>
  <c r="AL1173" i="11" s="1"/>
  <c r="AK1644" i="11"/>
  <c r="AL1644" i="11" s="1"/>
  <c r="AM1644" i="11" s="1"/>
  <c r="AK1653" i="11"/>
  <c r="AL1653" i="11" s="1"/>
  <c r="AK1755" i="11"/>
  <c r="AK1439" i="11"/>
  <c r="AK1953" i="11"/>
  <c r="AL1953" i="11" s="1"/>
  <c r="AM1953" i="11" s="1"/>
  <c r="AK1913" i="11"/>
  <c r="AL1913" i="11" s="1"/>
  <c r="AM1913" i="11" s="1"/>
  <c r="AK30" i="11"/>
  <c r="AK220" i="11"/>
  <c r="AL220" i="11" s="1"/>
  <c r="AK1334" i="11"/>
  <c r="AL1334" i="11" s="1"/>
  <c r="AM1334" i="11" s="1"/>
  <c r="AK1489" i="11"/>
  <c r="AK718" i="11"/>
  <c r="AK1253" i="11"/>
  <c r="AL1253" i="11" s="1"/>
  <c r="AK1074" i="11"/>
  <c r="AL1074" i="11" s="1"/>
  <c r="AM1074" i="11" s="1"/>
  <c r="AK760" i="11"/>
  <c r="AK1050" i="11"/>
  <c r="AL1050" i="11" s="1"/>
  <c r="AK1671" i="11"/>
  <c r="AL1671" i="11" s="1"/>
  <c r="AK299" i="11"/>
  <c r="AL299" i="11" s="1"/>
  <c r="AM299" i="11" s="1"/>
  <c r="AK498" i="11"/>
  <c r="AL498" i="11" s="1"/>
  <c r="AK1261" i="11"/>
  <c r="AK1143" i="11"/>
  <c r="AK261" i="11"/>
  <c r="AL261" i="11" s="1"/>
  <c r="AM261" i="11" s="1"/>
  <c r="AK1629" i="11"/>
  <c r="AL1629" i="11" s="1"/>
  <c r="AM1629" i="11" s="1"/>
  <c r="AK1415" i="11"/>
  <c r="AK129" i="11"/>
  <c r="AL129" i="11" s="1"/>
  <c r="AK1116" i="11"/>
  <c r="AL1116" i="11" s="1"/>
  <c r="AM1116" i="11" s="1"/>
  <c r="AK1714" i="11"/>
  <c r="AK694" i="11"/>
  <c r="AK1769" i="11"/>
  <c r="AL1769" i="11" s="1"/>
  <c r="AK957" i="11"/>
  <c r="AL957" i="11" s="1"/>
  <c r="AM957" i="11" s="1"/>
  <c r="AK1676" i="11"/>
  <c r="AK1351" i="11"/>
  <c r="AL1351" i="11" s="1"/>
  <c r="AK24" i="11"/>
  <c r="AL24" i="11" s="1"/>
  <c r="AK1533" i="11"/>
  <c r="AL1533" i="11" s="1"/>
  <c r="AM1533" i="11" s="1"/>
  <c r="AK1537" i="11"/>
  <c r="AL1537" i="11" s="1"/>
  <c r="AK809" i="11"/>
  <c r="AK1962" i="11"/>
  <c r="AK224" i="11"/>
  <c r="AL224" i="11" s="1"/>
  <c r="AM224" i="11" s="1"/>
  <c r="AK784" i="11"/>
  <c r="AL784" i="11" s="1"/>
  <c r="AM784" i="11" s="1"/>
  <c r="AK731" i="11"/>
  <c r="AK1824" i="11"/>
  <c r="AL1824" i="11" s="1"/>
  <c r="AK291" i="11"/>
  <c r="AK1909" i="11"/>
  <c r="AK190" i="11"/>
  <c r="AK1778" i="11"/>
  <c r="AK733" i="11"/>
  <c r="AL733" i="11" s="1"/>
  <c r="AM733" i="11" s="1"/>
  <c r="AK1522" i="11"/>
  <c r="AK1827" i="11"/>
  <c r="AL1827" i="11" s="1"/>
  <c r="AK1321" i="11"/>
  <c r="AL1321" i="11" s="1"/>
  <c r="AK1204" i="11"/>
  <c r="AL1204" i="11" s="1"/>
  <c r="AM1204" i="11" s="1"/>
  <c r="AK1217" i="11"/>
  <c r="AL1217" i="11" s="1"/>
  <c r="AK1156" i="11"/>
  <c r="AK1376" i="11"/>
  <c r="AK485" i="11"/>
  <c r="AL485" i="11" s="1"/>
  <c r="AM485" i="11" s="1"/>
  <c r="AK1366" i="11"/>
  <c r="AL1366" i="11" s="1"/>
  <c r="AM1366" i="11" s="1"/>
  <c r="AK29" i="11"/>
  <c r="AK308" i="11"/>
  <c r="AL308" i="11" s="1"/>
  <c r="AK1799" i="11"/>
  <c r="AK1316" i="11"/>
  <c r="AK1614" i="11"/>
  <c r="AK1039" i="11"/>
  <c r="AL1039" i="11" s="1"/>
  <c r="AK698" i="11"/>
  <c r="AL698" i="11" s="1"/>
  <c r="AM698" i="11" s="1"/>
  <c r="AK999" i="11"/>
  <c r="AL999" i="11" s="1"/>
  <c r="AK463" i="11"/>
  <c r="AL463" i="11" s="1"/>
  <c r="AK8" i="11"/>
  <c r="AL8" i="11" s="1"/>
  <c r="AK744" i="11"/>
  <c r="AL744" i="11" s="1"/>
  <c r="AM744" i="11" s="1"/>
  <c r="AK1933" i="11"/>
  <c r="AL1933" i="11" s="1"/>
  <c r="AK429" i="11"/>
  <c r="AK3" i="11"/>
  <c r="AK856" i="11"/>
  <c r="AL856" i="11" s="1"/>
  <c r="AM856" i="11" s="1"/>
  <c r="AK159" i="11"/>
  <c r="AL159" i="11" s="1"/>
  <c r="AM159" i="11" s="1"/>
  <c r="AK1679" i="11"/>
  <c r="AK605" i="11"/>
  <c r="AL605" i="11" s="1"/>
  <c r="AK1293" i="11"/>
  <c r="AL1293" i="11" s="1"/>
  <c r="AM1293" i="11" s="1"/>
  <c r="AK1033" i="11"/>
  <c r="AK1424" i="11"/>
  <c r="AK1761" i="11"/>
  <c r="AL1761" i="11" s="1"/>
  <c r="AK40" i="11"/>
  <c r="AL40" i="11" s="1"/>
  <c r="AM40" i="11" s="1"/>
  <c r="AK934" i="11"/>
  <c r="AK1310" i="11"/>
  <c r="AL1310" i="11" s="1"/>
  <c r="AK1478" i="11"/>
  <c r="AL1478" i="11" s="1"/>
  <c r="AK1552" i="11"/>
  <c r="AL1552" i="11" s="1"/>
  <c r="AM1552" i="11" s="1"/>
  <c r="AK1616" i="11"/>
  <c r="AL1616" i="11" s="1"/>
  <c r="AK1453" i="11"/>
  <c r="AK967" i="11"/>
  <c r="AK1386" i="11"/>
  <c r="AL1386" i="11" s="1"/>
  <c r="AM1386" i="11" s="1"/>
  <c r="AK962" i="11"/>
  <c r="AL962" i="11" s="1"/>
  <c r="AM962" i="11" s="1"/>
  <c r="AK1435" i="11"/>
  <c r="AK591" i="11"/>
  <c r="AL591" i="11" s="1"/>
  <c r="AK1853" i="11"/>
  <c r="AL1853" i="11" s="1"/>
  <c r="AM1853" i="11" s="1"/>
  <c r="AK1101" i="11"/>
  <c r="AK1831" i="11"/>
  <c r="AK1207" i="11"/>
  <c r="AK1343" i="11"/>
  <c r="AL1343" i="11" s="1"/>
  <c r="AM1343" i="11" s="1"/>
  <c r="AK1195" i="11"/>
  <c r="AL1195" i="11" s="1"/>
  <c r="AK1947" i="11"/>
  <c r="AL1947" i="11" s="1"/>
  <c r="AK1165" i="11"/>
  <c r="AL1165" i="11" s="1"/>
  <c r="AK351" i="11"/>
  <c r="AL351" i="11" s="1"/>
  <c r="AM351" i="11" s="1"/>
  <c r="AK431" i="11"/>
  <c r="AL431" i="11" s="1"/>
  <c r="AK49" i="11"/>
  <c r="AK1585" i="11"/>
  <c r="AK37" i="11"/>
  <c r="AL37" i="11" s="1"/>
  <c r="AM37" i="11" s="1"/>
  <c r="AK1504" i="11"/>
  <c r="AL1504" i="11" s="1"/>
  <c r="AM1504" i="11" s="1"/>
  <c r="AK888" i="11"/>
  <c r="AK1579" i="11"/>
  <c r="AL1579" i="11" s="1"/>
  <c r="AK439" i="11"/>
  <c r="AL439" i="11" s="1"/>
  <c r="AK175" i="11"/>
  <c r="AK593" i="11"/>
  <c r="AK1889" i="11"/>
  <c r="AK846" i="11"/>
  <c r="AL846" i="11" s="1"/>
  <c r="AM846" i="11" s="1"/>
  <c r="AK268" i="11"/>
  <c r="AK1324" i="11"/>
  <c r="AL1324" i="11" s="1"/>
  <c r="AK1752" i="11"/>
  <c r="AL1752" i="11" s="1"/>
  <c r="AK895" i="11"/>
  <c r="AL895" i="11" s="1"/>
  <c r="AM895" i="11" s="1"/>
  <c r="AK1114" i="11"/>
  <c r="AL1114" i="11" s="1"/>
  <c r="AK1565" i="11"/>
  <c r="AK1887" i="11"/>
  <c r="AK1024" i="11"/>
  <c r="AL1024" i="11" s="1"/>
  <c r="AM1024" i="11" s="1"/>
  <c r="AK339" i="11"/>
  <c r="AL339" i="11" s="1"/>
  <c r="AM339" i="11" s="1"/>
  <c r="AK1301" i="11"/>
  <c r="AK926" i="11"/>
  <c r="AL926" i="11" s="1"/>
  <c r="AK559" i="11"/>
  <c r="AL559" i="11" s="1"/>
  <c r="AK125" i="11"/>
  <c r="AK1923" i="11"/>
  <c r="AK1573" i="11"/>
  <c r="AL1573" i="11" s="1"/>
  <c r="AL510" i="11"/>
  <c r="AM510" i="11" s="1"/>
  <c r="AK510" i="11"/>
  <c r="AK191" i="11"/>
  <c r="AL191" i="11" s="1"/>
  <c r="AK1086" i="11"/>
  <c r="AL1086" i="11" s="1"/>
  <c r="AK310" i="11"/>
  <c r="AL310" i="11" s="1"/>
  <c r="AK1196" i="11"/>
  <c r="AL1196" i="11" s="1"/>
  <c r="AM1196" i="11" s="1"/>
  <c r="AK44" i="11"/>
  <c r="AL44" i="11" s="1"/>
  <c r="AK83" i="11"/>
  <c r="AK343" i="11"/>
  <c r="AK323" i="11"/>
  <c r="AL323" i="11" s="1"/>
  <c r="AM323" i="11" s="1"/>
  <c r="AK874" i="11"/>
  <c r="AL874" i="11" s="1"/>
  <c r="AM874" i="11" s="1"/>
  <c r="AK248" i="11"/>
  <c r="AK1083" i="11"/>
  <c r="AL1083" i="11" s="1"/>
  <c r="AK215" i="11"/>
  <c r="AK1846" i="11"/>
  <c r="AK1920" i="11"/>
  <c r="AK1306" i="11"/>
  <c r="AK1279" i="11"/>
  <c r="AL1279" i="11" s="1"/>
  <c r="AM1279" i="11" s="1"/>
  <c r="AK666" i="11"/>
  <c r="AL666" i="11" s="1"/>
  <c r="AK466" i="11"/>
  <c r="AL466" i="11" s="1"/>
  <c r="AK584" i="11"/>
  <c r="AL584" i="11" s="1"/>
  <c r="AK39" i="11"/>
  <c r="AL39" i="11" s="1"/>
  <c r="AM39" i="11" s="1"/>
  <c r="AK660" i="11"/>
  <c r="AL660" i="11" s="1"/>
  <c r="AK1060" i="11"/>
  <c r="AK1744" i="11"/>
  <c r="AK372" i="11"/>
  <c r="AL372" i="11" s="1"/>
  <c r="AM372" i="11" s="1"/>
  <c r="AK414" i="11"/>
  <c r="AL414" i="11" s="1"/>
  <c r="AM414" i="11" s="1"/>
  <c r="AK530" i="11"/>
  <c r="AK613" i="11"/>
  <c r="AL613" i="11" s="1"/>
  <c r="AK422" i="11"/>
  <c r="AL422" i="11" s="1"/>
  <c r="AM422" i="11" s="1"/>
  <c r="AK1881" i="11"/>
  <c r="AK651" i="11"/>
  <c r="AK636" i="11"/>
  <c r="AL636" i="11" s="1"/>
  <c r="AK669" i="11"/>
  <c r="AL669" i="11" s="1"/>
  <c r="AM669" i="11" s="1"/>
  <c r="AK1773" i="11"/>
  <c r="AL1773" i="11" s="1"/>
  <c r="AK102" i="11"/>
  <c r="AL102" i="11" s="1"/>
  <c r="AK631" i="11"/>
  <c r="AL631" i="11" s="1"/>
  <c r="AK1843" i="11"/>
  <c r="AL1843" i="11" s="1"/>
  <c r="AM1843" i="11" s="1"/>
  <c r="AK490" i="11"/>
  <c r="AL490" i="11" s="1"/>
  <c r="AK834" i="11"/>
  <c r="AK912" i="11"/>
  <c r="AK1609" i="11"/>
  <c r="AL1609" i="11" s="1"/>
  <c r="AM1609" i="11" s="1"/>
  <c r="AK1368" i="11"/>
  <c r="AL1368" i="11" s="1"/>
  <c r="AM1368" i="11" s="1"/>
  <c r="AK222" i="11"/>
  <c r="AK353" i="11"/>
  <c r="AL353" i="11" s="1"/>
  <c r="AK791" i="11"/>
  <c r="AL791" i="11" s="1"/>
  <c r="AK595" i="11"/>
  <c r="AK1673" i="11"/>
  <c r="AK1431" i="11"/>
  <c r="AK1089" i="11"/>
  <c r="AL1089" i="11" s="1"/>
  <c r="AM1089" i="11" s="1"/>
  <c r="AK1268" i="11"/>
  <c r="AK681" i="11"/>
  <c r="AL681" i="11" s="1"/>
  <c r="AK1620" i="11"/>
  <c r="AL1620" i="11" s="1"/>
  <c r="AK34" i="11"/>
  <c r="AL34" i="11" s="1"/>
  <c r="AM34" i="11" s="1"/>
  <c r="AK1161" i="11"/>
  <c r="AL1161" i="11" s="1"/>
  <c r="AK1445" i="11"/>
  <c r="AK205" i="11"/>
  <c r="AK1956" i="11"/>
  <c r="AL1956" i="11" s="1"/>
  <c r="AM1956" i="11" s="1"/>
  <c r="AK1117" i="11"/>
  <c r="AL1117" i="11" s="1"/>
  <c r="AM1117" i="11" s="1"/>
  <c r="AK1048" i="11"/>
  <c r="AK1111" i="11"/>
  <c r="AL1111" i="11" s="1"/>
  <c r="AK399" i="11"/>
  <c r="AL399" i="11" s="1"/>
  <c r="AM399" i="11" s="1"/>
  <c r="AK946" i="11"/>
  <c r="AK1474" i="11"/>
  <c r="AK111" i="11"/>
  <c r="AL111" i="11" s="1"/>
  <c r="AK139" i="11"/>
  <c r="AL139" i="11" s="1"/>
  <c r="AM139" i="11" s="1"/>
  <c r="AK1746" i="11"/>
  <c r="AK861" i="11"/>
  <c r="AL861" i="11" s="1"/>
  <c r="AK302" i="11"/>
  <c r="AL302" i="11" s="1"/>
  <c r="AK56" i="11"/>
  <c r="AL56" i="11" s="1"/>
  <c r="AM56" i="11" s="1"/>
  <c r="AK680" i="11"/>
  <c r="AL680" i="11" s="1"/>
  <c r="AK1219" i="11"/>
  <c r="AK1725" i="11"/>
  <c r="AK1756" i="11"/>
  <c r="AL1756" i="11" s="1"/>
  <c r="AM1756" i="11" s="1"/>
  <c r="AK1503" i="11"/>
  <c r="AL1503" i="11" s="1"/>
  <c r="AM1503" i="11" s="1"/>
  <c r="AK1560" i="11"/>
  <c r="AK1541" i="11"/>
  <c r="AL1541" i="11" s="1"/>
  <c r="AK1447" i="11"/>
  <c r="AL1447" i="11" s="1"/>
  <c r="AM1447" i="11" s="1"/>
  <c r="AK184" i="11"/>
  <c r="AK881" i="11"/>
  <c r="AK1753" i="11"/>
  <c r="AL1753" i="11" s="1"/>
  <c r="AK879" i="11"/>
  <c r="AL879" i="11" s="1"/>
  <c r="AM879" i="11" s="1"/>
  <c r="AK546" i="11"/>
  <c r="AL546" i="11" s="1"/>
  <c r="AK1605" i="11"/>
  <c r="AL1605" i="11" s="1"/>
  <c r="AK1333" i="11"/>
  <c r="AL1333" i="11" s="1"/>
  <c r="AK553" i="11"/>
  <c r="AL553" i="11" s="1"/>
  <c r="AM553" i="11" s="1"/>
  <c r="AK858" i="11"/>
  <c r="AL858" i="11" s="1"/>
  <c r="AK701" i="11"/>
  <c r="AK560" i="11"/>
  <c r="AK68" i="11"/>
  <c r="AL68" i="11" s="1"/>
  <c r="AM68" i="11" s="1"/>
  <c r="AK1404" i="11"/>
  <c r="AL1404" i="11" s="1"/>
  <c r="AM1404" i="11" s="1"/>
  <c r="AK900" i="11"/>
  <c r="AK588" i="11"/>
  <c r="AL588" i="11" s="1"/>
  <c r="AK1791" i="11"/>
  <c r="AK1084" i="11"/>
  <c r="AK1702" i="11"/>
  <c r="AK21" i="11"/>
  <c r="AL21" i="11" s="1"/>
  <c r="AK378" i="11"/>
  <c r="AL378" i="11" s="1"/>
  <c r="AM378" i="11" s="1"/>
  <c r="AK1188" i="11"/>
  <c r="AL1188" i="11" s="1"/>
  <c r="AK1361" i="11"/>
  <c r="AL1361" i="11" s="1"/>
  <c r="AK88" i="11"/>
  <c r="AL88" i="11" s="1"/>
  <c r="AK464" i="11"/>
  <c r="AL464" i="11" s="1"/>
  <c r="AM464" i="11" s="1"/>
  <c r="AK1594" i="11"/>
  <c r="AL1594" i="11" s="1"/>
  <c r="AK684" i="11"/>
  <c r="AK739" i="11"/>
  <c r="AK332" i="11"/>
  <c r="AL332" i="11" s="1"/>
  <c r="AM332" i="11" s="1"/>
  <c r="AK1538" i="11"/>
  <c r="AL1538" i="11" s="1"/>
  <c r="AM1538" i="11" s="1"/>
  <c r="AK396" i="11"/>
  <c r="AK901" i="11"/>
  <c r="AL901" i="11" s="1"/>
  <c r="AK759" i="11"/>
  <c r="AK1735" i="11"/>
  <c r="AK1346" i="11"/>
  <c r="AK1798" i="11"/>
  <c r="AK649" i="11"/>
  <c r="AL649" i="11" s="1"/>
  <c r="AM649" i="11" s="1"/>
  <c r="AK471" i="11"/>
  <c r="AK321" i="11"/>
  <c r="AL321" i="11" s="1"/>
  <c r="AK274" i="11"/>
  <c r="AL274" i="11" s="1"/>
  <c r="AK743" i="11"/>
  <c r="AL743" i="11" s="1"/>
  <c r="AM743" i="11" s="1"/>
  <c r="AK991" i="11"/>
  <c r="AL991" i="11" s="1"/>
  <c r="AK1160" i="11"/>
  <c r="AK1619" i="11"/>
  <c r="AK829" i="11"/>
  <c r="AL829" i="11" s="1"/>
  <c r="AM829" i="11" s="1"/>
  <c r="AK290" i="11"/>
  <c r="AL290" i="11" s="1"/>
  <c r="AM290" i="11" s="1"/>
  <c r="AK1788" i="11"/>
  <c r="AK589" i="11"/>
  <c r="AL589" i="11" s="1"/>
  <c r="AK1011" i="11"/>
  <c r="AL1011" i="11" s="1"/>
  <c r="AM1011" i="11" s="1"/>
  <c r="AK1689" i="11"/>
  <c r="AK185" i="11"/>
  <c r="AK350" i="11"/>
  <c r="AL350" i="11" s="1"/>
  <c r="AK1178" i="11"/>
  <c r="AL1178" i="11" s="1"/>
  <c r="AM1178" i="11" s="1"/>
  <c r="AK1152" i="11"/>
  <c r="AK632" i="11"/>
  <c r="AL632" i="11" s="1"/>
  <c r="AK1946" i="11"/>
  <c r="AL1946" i="11" s="1"/>
  <c r="AK1548" i="11"/>
  <c r="AL1548" i="11" s="1"/>
  <c r="AM1548" i="11" s="1"/>
  <c r="AK1110" i="11"/>
  <c r="AL1110" i="11" s="1"/>
  <c r="AK1738" i="11"/>
  <c r="AK1081" i="11"/>
  <c r="AK893" i="11"/>
  <c r="AL893" i="11" s="1"/>
  <c r="AM893" i="11" s="1"/>
  <c r="AK719" i="11"/>
  <c r="AL719" i="11" s="1"/>
  <c r="AM719" i="11" s="1"/>
  <c r="AK774" i="11"/>
  <c r="AK1354" i="11"/>
  <c r="AL1354" i="11" s="1"/>
  <c r="AK247" i="11"/>
  <c r="AK1095" i="11"/>
  <c r="AK9" i="11"/>
  <c r="AK110" i="11"/>
  <c r="AL110" i="11" s="1"/>
  <c r="AK722" i="11"/>
  <c r="AL722" i="11" s="1"/>
  <c r="AM722" i="11" s="1"/>
  <c r="AK316" i="11"/>
  <c r="AL316" i="11" s="1"/>
  <c r="AK1687" i="11"/>
  <c r="AL1687" i="11" s="1"/>
  <c r="AK1252" i="11"/>
  <c r="AL1252" i="11" s="1"/>
  <c r="AK545" i="11"/>
  <c r="AL545" i="11" s="1"/>
  <c r="AM545" i="11" s="1"/>
  <c r="AK1416" i="11"/>
  <c r="AL1416" i="11" s="1"/>
  <c r="AK1543" i="11"/>
  <c r="AK1486" i="11"/>
  <c r="AK594" i="11"/>
  <c r="AL594" i="11" s="1"/>
  <c r="AM594" i="11" s="1"/>
  <c r="AK1517" i="11"/>
  <c r="AL1517" i="11" s="1"/>
  <c r="AM1517" i="11" s="1"/>
  <c r="AK621" i="11"/>
  <c r="AK981" i="11"/>
  <c r="AL981" i="11" s="1"/>
  <c r="AK1491" i="11"/>
  <c r="AK1911" i="11"/>
  <c r="AK50" i="11"/>
  <c r="AK1129" i="11"/>
  <c r="AL1129" i="11" s="1"/>
  <c r="AK366" i="11"/>
  <c r="AL366" i="11" s="1"/>
  <c r="AM366" i="11" s="1"/>
  <c r="AK1787" i="11"/>
  <c r="AL1787" i="11" s="1"/>
  <c r="AK151" i="11"/>
  <c r="AL151" i="11" s="1"/>
  <c r="AK411" i="11"/>
  <c r="AL411" i="11" s="1"/>
  <c r="AK246" i="11"/>
  <c r="AL246" i="11" s="1"/>
  <c r="AM246" i="11" s="1"/>
  <c r="AK352" i="11"/>
  <c r="AL352" i="11" s="1"/>
  <c r="AK1112" i="11"/>
  <c r="AK453" i="11"/>
  <c r="AK1246" i="11"/>
  <c r="AL1246" i="11" s="1"/>
  <c r="AM1246" i="11" s="1"/>
  <c r="AK1630" i="11"/>
  <c r="AL1630" i="11" s="1"/>
  <c r="AM1630" i="11" s="1"/>
  <c r="AK1907" i="11"/>
  <c r="AK1571" i="11"/>
  <c r="AL1571" i="11" s="1"/>
  <c r="AK1759" i="11"/>
  <c r="AK292" i="11"/>
  <c r="AK523" i="11"/>
  <c r="AK1230" i="11"/>
  <c r="AK1032" i="11"/>
  <c r="AL1032" i="11" s="1"/>
  <c r="AM1032" i="11" s="1"/>
  <c r="AK66" i="11"/>
  <c r="AK368" i="11"/>
  <c r="AL368" i="11" s="1"/>
  <c r="AK534" i="11"/>
  <c r="AL534" i="11" s="1"/>
  <c r="AK1767" i="11"/>
  <c r="AL1767" i="11" s="1"/>
  <c r="AM1767" i="11" s="1"/>
  <c r="AK259" i="11"/>
  <c r="AL259" i="11" s="1"/>
  <c r="AK1103" i="11"/>
  <c r="AK1311" i="11"/>
  <c r="AK395" i="11"/>
  <c r="AL395" i="11" s="1"/>
  <c r="AM395" i="11" s="1"/>
  <c r="AK914" i="11"/>
  <c r="AL914" i="11" s="1"/>
  <c r="AM914" i="11" s="1"/>
  <c r="AK1496" i="11"/>
  <c r="AK341" i="11"/>
  <c r="AL341" i="11" s="1"/>
  <c r="AK1364" i="11"/>
  <c r="AL1364" i="11" s="1"/>
  <c r="AM1364" i="11" s="1"/>
  <c r="AK985" i="11"/>
  <c r="AK1664" i="11"/>
  <c r="AK710" i="11"/>
  <c r="AL710" i="11" s="1"/>
  <c r="AK17" i="11"/>
  <c r="AL17" i="11" s="1"/>
  <c r="AM17" i="11" s="1"/>
  <c r="AK1852" i="11"/>
  <c r="AL1852" i="11" s="1"/>
  <c r="AK1240" i="11"/>
  <c r="AL1240" i="11" s="1"/>
  <c r="AK425" i="11"/>
  <c r="AL425" i="11" s="1"/>
  <c r="AK1330" i="11"/>
  <c r="AL1330" i="11" s="1"/>
  <c r="AM1330" i="11" s="1"/>
  <c r="AK763" i="11"/>
  <c r="AL763" i="11" s="1"/>
  <c r="AK1821" i="11"/>
  <c r="AK1220" i="11"/>
  <c r="AK1888" i="11"/>
  <c r="AL1888" i="11" s="1"/>
  <c r="AM1888" i="11" s="1"/>
  <c r="AK1335" i="11"/>
  <c r="AL1335" i="11" s="1"/>
  <c r="AM1335" i="11" s="1"/>
  <c r="AK1326" i="11"/>
  <c r="AK1014" i="11"/>
  <c r="AL1014" i="11" s="1"/>
  <c r="AK1652" i="11"/>
  <c r="AL1652" i="11" s="1"/>
  <c r="AM1652" i="11" s="1"/>
  <c r="AK1036" i="11"/>
  <c r="AK1529" i="11"/>
  <c r="AK1729" i="11"/>
  <c r="AL1729" i="11" s="1"/>
  <c r="AK1162" i="11"/>
  <c r="AL1162" i="11" s="1"/>
  <c r="AM1162" i="11" s="1"/>
  <c r="AK1344" i="11"/>
  <c r="AL1344" i="11" s="1"/>
  <c r="AK1578" i="11"/>
  <c r="AL1578" i="11" s="1"/>
  <c r="AK1038" i="11"/>
  <c r="AL1038" i="11" s="1"/>
  <c r="AK1654" i="11"/>
  <c r="AL1654" i="11" s="1"/>
  <c r="AM1654" i="11" s="1"/>
  <c r="AK1818" i="11"/>
  <c r="AL1818" i="11" s="1"/>
  <c r="AK575" i="11"/>
  <c r="AK933" i="11"/>
  <c r="AK1183" i="11"/>
  <c r="AL1183" i="11" s="1"/>
  <c r="AM1183" i="11" s="1"/>
  <c r="AK531" i="11"/>
  <c r="AL531" i="11" s="1"/>
  <c r="AM531" i="11" s="1"/>
  <c r="AK1441" i="11"/>
  <c r="AK622" i="11"/>
  <c r="AL622" i="11" s="1"/>
  <c r="AK289" i="11"/>
  <c r="AK1604" i="11"/>
  <c r="AK1610" i="11"/>
  <c r="AK252" i="11"/>
  <c r="AL252" i="11" s="1"/>
  <c r="AK45" i="11"/>
  <c r="AL45" i="11" s="1"/>
  <c r="AM45" i="11" s="1"/>
  <c r="AK22" i="11"/>
  <c r="AL22" i="11" s="1"/>
  <c r="AK745" i="11"/>
  <c r="AL745" i="11" s="1"/>
  <c r="AK618" i="11"/>
  <c r="AL618" i="11" s="1"/>
  <c r="AK975" i="11"/>
  <c r="AL975" i="11" s="1"/>
  <c r="AM975" i="11" s="1"/>
  <c r="AK179" i="11"/>
  <c r="AL179" i="11" s="1"/>
  <c r="AK1730" i="11"/>
  <c r="AK1532" i="11"/>
  <c r="AK166" i="11"/>
  <c r="AL166" i="11" s="1"/>
  <c r="AM166" i="11" s="1"/>
  <c r="AK1225" i="11"/>
  <c r="AL1225" i="11" s="1"/>
  <c r="AM1225" i="11" s="1"/>
  <c r="AK1056" i="11"/>
  <c r="AK1088" i="11"/>
  <c r="AL1088" i="11" s="1"/>
  <c r="AK524" i="11"/>
  <c r="AK1542" i="11"/>
  <c r="AK1934" i="11"/>
  <c r="AK77" i="11"/>
  <c r="AK983" i="11"/>
  <c r="AL983" i="11" s="1"/>
  <c r="AM983" i="11" s="1"/>
  <c r="AK271" i="11"/>
  <c r="AK324" i="11"/>
  <c r="AL324" i="11" s="1"/>
  <c r="AK38" i="11"/>
  <c r="AL38" i="11" s="1"/>
  <c r="AK1021" i="11"/>
  <c r="AL1021" i="11" s="1"/>
  <c r="AM1021" i="11" s="1"/>
  <c r="AK682" i="11"/>
  <c r="AL682" i="11" s="1"/>
  <c r="AK848" i="11"/>
  <c r="AK721" i="11"/>
  <c r="AK1062" i="11"/>
  <c r="AL1062" i="11" s="1"/>
  <c r="AM1062" i="11" s="1"/>
  <c r="AK1684" i="11"/>
  <c r="AL1684" i="11" s="1"/>
  <c r="AM1684" i="11" s="1"/>
  <c r="AK354" i="11"/>
  <c r="AK1657" i="11"/>
  <c r="AL1657" i="11" s="1"/>
  <c r="AK168" i="11"/>
  <c r="AL168" i="11" s="1"/>
  <c r="AM168" i="11" s="1"/>
  <c r="AK283" i="11"/>
  <c r="AK738" i="11"/>
  <c r="AK947" i="11"/>
  <c r="AL947" i="11" s="1"/>
  <c r="AK95" i="11"/>
  <c r="AL95" i="11" s="1"/>
  <c r="AM95" i="11" s="1"/>
  <c r="AK980" i="11"/>
  <c r="AL980" i="11" s="1"/>
  <c r="AK312" i="11"/>
  <c r="AL312" i="11" s="1"/>
  <c r="AK1865" i="11"/>
  <c r="AL1865" i="11" s="1"/>
  <c r="AK765" i="11"/>
  <c r="AL765" i="11" s="1"/>
  <c r="AM765" i="11" s="1"/>
  <c r="AK713" i="11"/>
  <c r="AL713" i="11" s="1"/>
  <c r="AK1731" i="11"/>
  <c r="AK408" i="11"/>
  <c r="AK503" i="11"/>
  <c r="AL503" i="11" s="1"/>
  <c r="AM503" i="11" s="1"/>
  <c r="AK520" i="11"/>
  <c r="AL520" i="11" s="1"/>
  <c r="AM520" i="11" s="1"/>
  <c r="AK203" i="11"/>
  <c r="AK330" i="11"/>
  <c r="AL330" i="11" s="1"/>
  <c r="AK1388" i="11"/>
  <c r="AL1388" i="11" s="1"/>
  <c r="AK532" i="11"/>
  <c r="AK1247" i="11"/>
  <c r="AK360" i="11"/>
  <c r="AL360" i="11" s="1"/>
  <c r="AK1544" i="11"/>
  <c r="AL1544" i="11" s="1"/>
  <c r="AM1544" i="11" s="1"/>
  <c r="AK245" i="11"/>
  <c r="AL245" i="11" s="1"/>
  <c r="AK1277" i="11"/>
  <c r="AL1277" i="11" s="1"/>
  <c r="AK519" i="11"/>
  <c r="AL519" i="11" s="1"/>
  <c r="AK1757" i="11"/>
  <c r="AL1757" i="11" s="1"/>
  <c r="AM1757" i="11" s="1"/>
  <c r="AL619" i="11"/>
  <c r="AK619" i="11"/>
  <c r="AK1817" i="11"/>
  <c r="AK972" i="11"/>
  <c r="AL170" i="11"/>
  <c r="AM170" i="11" s="1"/>
  <c r="AK170" i="11"/>
  <c r="AK1863" i="11"/>
  <c r="AL1863" i="11" s="1"/>
  <c r="AM1863" i="11" s="1"/>
  <c r="AK850" i="11"/>
  <c r="AK1563" i="11"/>
  <c r="AL1563" i="11" s="1"/>
  <c r="AK177" i="11"/>
  <c r="AK953" i="11"/>
  <c r="AK1345" i="11"/>
  <c r="AK1393" i="11"/>
  <c r="AL1393" i="11" s="1"/>
  <c r="AK1708" i="11"/>
  <c r="AL1708" i="11" s="1"/>
  <c r="AM1708" i="11" s="1"/>
  <c r="AK1412" i="11"/>
  <c r="AL1412" i="11" s="1"/>
  <c r="AK1130" i="11"/>
  <c r="AL1130" i="11" s="1"/>
  <c r="AK1407" i="11"/>
  <c r="AL1407" i="11" s="1"/>
  <c r="AK475" i="11"/>
  <c r="AL475" i="11" s="1"/>
  <c r="AM475" i="11" s="1"/>
  <c r="AK1607" i="11"/>
  <c r="AL1607" i="11" s="1"/>
  <c r="AK827" i="11"/>
  <c r="AK1465" i="11"/>
  <c r="AK890" i="11"/>
  <c r="AL890" i="11" s="1"/>
  <c r="AM890" i="11" s="1"/>
  <c r="AK165" i="11"/>
  <c r="AL165" i="11" s="1"/>
  <c r="AM165" i="11" s="1"/>
  <c r="AK730" i="11"/>
  <c r="AK1340" i="11"/>
  <c r="AL1340" i="11" s="1"/>
  <c r="AK16" i="11"/>
  <c r="AK1526" i="11"/>
  <c r="AK535" i="11"/>
  <c r="AK539" i="11"/>
  <c r="AK474" i="11"/>
  <c r="AL474" i="11" s="1"/>
  <c r="AM474" i="11" s="1"/>
  <c r="AK109" i="11"/>
  <c r="AK1477" i="11"/>
  <c r="AL1477" i="11" s="1"/>
  <c r="AK486" i="11"/>
  <c r="AL486" i="11" s="1"/>
  <c r="AK979" i="11"/>
  <c r="AL979" i="11" s="1"/>
  <c r="AM979" i="11" s="1"/>
  <c r="AK1860" i="11"/>
  <c r="AL1860" i="11" s="1"/>
  <c r="AK924" i="11"/>
  <c r="AK496" i="11"/>
  <c r="AK961" i="11"/>
  <c r="AL961" i="11" s="1"/>
  <c r="AM961" i="11" s="1"/>
  <c r="AK249" i="11"/>
  <c r="AL249" i="11" s="1"/>
  <c r="AM249" i="11" s="1"/>
  <c r="AK1372" i="11"/>
  <c r="AK1717" i="11"/>
  <c r="AL1717" i="11" s="1"/>
  <c r="AK128" i="11"/>
  <c r="AL128" i="11" s="1"/>
  <c r="AM128" i="11" s="1"/>
  <c r="AK1131" i="11"/>
  <c r="AK1525" i="11"/>
  <c r="AK757" i="11"/>
  <c r="AL757" i="11" s="1"/>
  <c r="AK538" i="11"/>
  <c r="AL538" i="11" s="1"/>
  <c r="AM538" i="11" s="1"/>
  <c r="AK1077" i="11"/>
  <c r="AL1077" i="11" s="1"/>
  <c r="AK1892" i="11"/>
  <c r="AL1892" i="11" s="1"/>
  <c r="AK228" i="11"/>
  <c r="AL228" i="11" s="1"/>
  <c r="AK132" i="11"/>
  <c r="AL132" i="11" s="1"/>
  <c r="AM132" i="11" s="1"/>
  <c r="AK1668" i="11"/>
  <c r="AL1668" i="11" s="1"/>
  <c r="AK1507" i="11"/>
  <c r="AK1249" i="11"/>
  <c r="AK502" i="11"/>
  <c r="AL502" i="11" s="1"/>
  <c r="AM502" i="11" s="1"/>
  <c r="AK1157" i="11"/>
  <c r="AL1157" i="11" s="1"/>
  <c r="AM1157" i="11" s="1"/>
  <c r="AK491" i="11"/>
  <c r="AK564" i="11"/>
  <c r="AL564" i="11" s="1"/>
  <c r="AK1233" i="11"/>
  <c r="AL1233" i="11" s="1"/>
  <c r="AM1233" i="11" s="1"/>
  <c r="AK1703" i="11"/>
  <c r="AK229" i="11"/>
  <c r="AK1580" i="11"/>
  <c r="AL1580" i="11" s="1"/>
  <c r="AK1811" i="11"/>
  <c r="AL1811" i="11" s="1"/>
  <c r="AM1811" i="11" s="1"/>
  <c r="AK1294" i="11"/>
  <c r="AL1294" i="11" s="1"/>
  <c r="AM1294" i="11" s="1"/>
  <c r="AK741" i="11"/>
  <c r="AL741" i="11" s="1"/>
  <c r="AK1593" i="11"/>
  <c r="AL1593" i="11" s="1"/>
  <c r="AK1779" i="11"/>
  <c r="AL1779" i="11" s="1"/>
  <c r="AM1779" i="11" s="1"/>
  <c r="AK1521" i="11"/>
  <c r="AK1405" i="11"/>
  <c r="AK734" i="11"/>
  <c r="AK921" i="11"/>
  <c r="AL921" i="11" s="1"/>
  <c r="AM921" i="11" s="1"/>
  <c r="AK854" i="11"/>
  <c r="AL854" i="11" s="1"/>
  <c r="AM854" i="11" s="1"/>
  <c r="AK1784" i="11"/>
  <c r="AL1784" i="11" s="1"/>
  <c r="AK28" i="11"/>
  <c r="AL28" i="11" s="1"/>
  <c r="AK376" i="11"/>
  <c r="AL376" i="11" s="1"/>
  <c r="AM376" i="11" s="1"/>
  <c r="AK1530" i="11"/>
  <c r="AK1706" i="11"/>
  <c r="AK1890" i="11"/>
  <c r="AK558" i="11"/>
  <c r="AL558" i="11" s="1"/>
  <c r="AM558" i="11" s="1"/>
  <c r="AK1570" i="11"/>
  <c r="AK922" i="11"/>
  <c r="AK511" i="11"/>
  <c r="AL511" i="11" s="1"/>
  <c r="AK36" i="11"/>
  <c r="AL36" i="11" s="1"/>
  <c r="AM36" i="11" s="1"/>
  <c r="AK793" i="11"/>
  <c r="AL793" i="11" s="1"/>
  <c r="AK571" i="11"/>
  <c r="AK279" i="11"/>
  <c r="AK1425" i="11"/>
  <c r="AL1425" i="11" s="1"/>
  <c r="AM1425" i="11" s="1"/>
  <c r="AK484" i="11"/>
  <c r="AL484" i="11" s="1"/>
  <c r="AM484" i="11" s="1"/>
  <c r="AK1867" i="11"/>
  <c r="AK686" i="11"/>
  <c r="AL686" i="11" s="1"/>
  <c r="AK1276" i="11"/>
  <c r="AK960" i="11"/>
  <c r="AK46" i="11"/>
  <c r="AK469" i="11"/>
  <c r="AK1918" i="11"/>
  <c r="AL1918" i="11" s="1"/>
  <c r="AM1918" i="11" s="1"/>
  <c r="AK288" i="11"/>
  <c r="AK373" i="11"/>
  <c r="AL373" i="11" s="1"/>
  <c r="AK656" i="11"/>
  <c r="AL656" i="11" s="1"/>
  <c r="AK357" i="11"/>
  <c r="AL357" i="11" s="1"/>
  <c r="AM357" i="11" s="1"/>
  <c r="AK1417" i="11"/>
  <c r="AL1417" i="11" s="1"/>
  <c r="AK136" i="11"/>
  <c r="AK257" i="11"/>
  <c r="AK837" i="11"/>
  <c r="AL837" i="11" s="1"/>
  <c r="AM837" i="11" s="1"/>
  <c r="AK696" i="11"/>
  <c r="AL696" i="11" s="1"/>
  <c r="AM696" i="11" s="1"/>
  <c r="AK902" i="11"/>
  <c r="AK1471" i="11"/>
  <c r="AL1471" i="11" s="1"/>
  <c r="AK1749" i="11"/>
  <c r="AL1749" i="11" s="1"/>
  <c r="AM1749" i="11" s="1"/>
  <c r="AK1553" i="11"/>
  <c r="AK1302" i="11"/>
  <c r="AK138" i="11"/>
  <c r="AK555" i="11"/>
  <c r="AL555" i="11" s="1"/>
  <c r="AM555" i="11" s="1"/>
  <c r="AK459" i="11"/>
  <c r="AK693" i="11"/>
  <c r="AK438" i="11"/>
  <c r="AL438" i="11" s="1"/>
  <c r="AK1455" i="11"/>
  <c r="AL1455" i="11" s="1"/>
  <c r="AM1455" i="11" s="1"/>
  <c r="AK1234" i="11"/>
  <c r="AL1234" i="11" s="1"/>
  <c r="AK909" i="11"/>
  <c r="AK786" i="11"/>
  <c r="AL786" i="11" s="1"/>
  <c r="AK1475" i="11"/>
  <c r="AL1475" i="11" s="1"/>
  <c r="AM1475" i="11" s="1"/>
  <c r="AK1027" i="11"/>
  <c r="AL1027" i="11" s="1"/>
  <c r="AK620" i="11"/>
  <c r="AK1020" i="11"/>
  <c r="AK1642" i="11"/>
  <c r="AK415" i="11"/>
  <c r="AK233" i="11"/>
  <c r="AK1411" i="11"/>
  <c r="AL1411" i="11" s="1"/>
  <c r="AK273" i="11"/>
  <c r="AL273" i="11" s="1"/>
  <c r="AM273" i="11" s="1"/>
  <c r="AK938" i="11"/>
  <c r="AL938" i="11" s="1"/>
  <c r="AK333" i="11"/>
  <c r="AK428" i="11"/>
  <c r="AK53" i="11"/>
  <c r="AL53" i="11" s="1"/>
  <c r="AM53" i="11" s="1"/>
  <c r="AK432" i="11"/>
  <c r="AL432" i="11" s="1"/>
  <c r="AM432" i="11" s="1"/>
  <c r="AK1353" i="11"/>
  <c r="AK659" i="11"/>
  <c r="AL659" i="11" s="1"/>
  <c r="AK465" i="11"/>
  <c r="AL465" i="11" s="1"/>
  <c r="AM465" i="11" s="1"/>
  <c r="AK285" i="11"/>
  <c r="AL285" i="11" s="1"/>
  <c r="AK41" i="11"/>
  <c r="AK1043" i="11"/>
  <c r="AK82" i="11"/>
  <c r="AL82" i="11" s="1"/>
  <c r="AM82" i="11" s="1"/>
  <c r="AK317" i="11"/>
  <c r="AL317" i="11" s="1"/>
  <c r="AM317" i="11" s="1"/>
  <c r="AK1861" i="11"/>
  <c r="AK1136" i="11"/>
  <c r="AL1136" i="11" s="1"/>
  <c r="AK1698" i="11"/>
  <c r="AL1698" i="11" s="1"/>
  <c r="AM1698" i="11" s="1"/>
  <c r="AK154" i="11"/>
  <c r="AL154" i="11" s="1"/>
  <c r="AK481" i="11"/>
  <c r="AK1067" i="11"/>
  <c r="AK870" i="11"/>
  <c r="AL870" i="11" s="1"/>
  <c r="AM870" i="11" s="1"/>
  <c r="AK1554" i="11"/>
  <c r="AL1554" i="11" s="1"/>
  <c r="AM1554" i="11" s="1"/>
  <c r="AK1898" i="11"/>
  <c r="AK796" i="11"/>
  <c r="AL796" i="11" s="1"/>
  <c r="AK880" i="11"/>
  <c r="AL880" i="11" s="1"/>
  <c r="AM880" i="11" s="1"/>
  <c r="AK92" i="11"/>
  <c r="AL92" i="11" s="1"/>
  <c r="AK1397" i="11"/>
  <c r="AK51" i="11"/>
  <c r="AK418" i="11"/>
  <c r="AL418" i="11" s="1"/>
  <c r="AM418" i="11" s="1"/>
  <c r="AK853" i="11"/>
  <c r="AL853" i="11" s="1"/>
  <c r="AK1968" i="11"/>
  <c r="AK1901" i="11"/>
  <c r="AK794" i="11"/>
  <c r="AL794" i="11" s="1"/>
  <c r="AM794" i="11" s="1"/>
  <c r="AK1586" i="11"/>
  <c r="AK1922" i="11"/>
  <c r="AK76" i="11"/>
  <c r="AK1928" i="11"/>
  <c r="AL1928" i="11" s="1"/>
  <c r="AM1928" i="11" s="1"/>
  <c r="AK919" i="11"/>
  <c r="AL919" i="11" s="1"/>
  <c r="AM919" i="11" s="1"/>
  <c r="AK1423" i="11"/>
  <c r="AK296" i="11"/>
  <c r="AK843" i="11"/>
  <c r="AL843" i="11" s="1"/>
  <c r="AM843" i="11" s="1"/>
  <c r="AK1322" i="11"/>
  <c r="AK1810" i="11"/>
  <c r="AK812" i="11"/>
  <c r="AK813" i="11"/>
  <c r="AL813" i="11" s="1"/>
  <c r="AM813" i="11" s="1"/>
  <c r="AK1235" i="11"/>
  <c r="AL1235" i="11" s="1"/>
  <c r="AM1235" i="11" s="1"/>
  <c r="AK1783" i="11"/>
  <c r="AK1123" i="11"/>
  <c r="AK1695" i="11"/>
  <c r="AL1695" i="11" s="1"/>
  <c r="AM1695" i="11" s="1"/>
  <c r="AK1490" i="11"/>
  <c r="AK1172" i="11"/>
  <c r="AK623" i="11"/>
  <c r="AK1789" i="11"/>
  <c r="AL1789" i="11" s="1"/>
  <c r="AM1789" i="11" s="1"/>
  <c r="AK1221" i="11"/>
  <c r="AL1221" i="11" s="1"/>
  <c r="AM1221" i="11" s="1"/>
  <c r="AK1707" i="11"/>
  <c r="AK1228" i="11"/>
  <c r="AK1072" i="11"/>
  <c r="AL1072" i="11" s="1"/>
  <c r="AM1072" i="11" s="1"/>
  <c r="AK231" i="11"/>
  <c r="AK1312" i="11"/>
  <c r="AK1170" i="11"/>
  <c r="AK897" i="11"/>
  <c r="AL897" i="11" s="1"/>
  <c r="AM897" i="11" s="1"/>
  <c r="AK1008" i="11"/>
  <c r="AL1008" i="11" s="1"/>
  <c r="AK603" i="11"/>
  <c r="AK641" i="11"/>
  <c r="AL641" i="11" s="1"/>
  <c r="AK297" i="11"/>
  <c r="AL297" i="11" s="1"/>
  <c r="AM297" i="11" s="1"/>
  <c r="AK1449" i="11"/>
  <c r="AL1449" i="11" s="1"/>
  <c r="AK1952" i="11"/>
  <c r="AK1174" i="11"/>
  <c r="AK542" i="11"/>
  <c r="AL542" i="11" s="1"/>
  <c r="AM542" i="11" s="1"/>
  <c r="AK709" i="11"/>
  <c r="AL709" i="11" s="1"/>
  <c r="AM709" i="11" s="1"/>
  <c r="AK807" i="11"/>
  <c r="AK737" i="11"/>
  <c r="AL737" i="11" s="1"/>
  <c r="AK377" i="11"/>
  <c r="AL377" i="11" s="1"/>
  <c r="AM377" i="11" s="1"/>
  <c r="AK963" i="11"/>
  <c r="AL963" i="11" s="1"/>
  <c r="AK1473" i="11"/>
  <c r="AK1875" i="11"/>
  <c r="AK965" i="11"/>
  <c r="AL965" i="11" s="1"/>
  <c r="AM965" i="11" s="1"/>
  <c r="AK473" i="11"/>
  <c r="AL473" i="11" s="1"/>
  <c r="AM473" i="11" s="1"/>
  <c r="AK1967" i="11"/>
  <c r="AK392" i="11"/>
  <c r="AL392" i="11" s="1"/>
  <c r="AK269" i="11"/>
  <c r="AL269" i="11" s="1"/>
  <c r="AM269" i="11" s="1"/>
  <c r="AK653" i="11"/>
  <c r="AL653" i="11" s="1"/>
  <c r="AK1442" i="11"/>
  <c r="AK1119" i="11"/>
  <c r="AK454" i="11"/>
  <c r="AL454" i="11" s="1"/>
  <c r="AM454" i="11" s="1"/>
  <c r="AK969" i="11"/>
  <c r="AL969" i="11" s="1"/>
  <c r="AM969" i="11" s="1"/>
  <c r="AK955" i="11"/>
  <c r="AK272" i="11"/>
  <c r="AL272" i="11" s="1"/>
  <c r="AK1768" i="11"/>
  <c r="AL1768" i="11" s="1"/>
  <c r="AM1768" i="11" s="1"/>
  <c r="AK928" i="11"/>
  <c r="AL928" i="11" s="1"/>
  <c r="AK547" i="11"/>
  <c r="AK265" i="11"/>
  <c r="AK610" i="11"/>
  <c r="AL610" i="11" s="1"/>
  <c r="AM610" i="11" s="1"/>
  <c r="AK1675" i="11"/>
  <c r="AL1675" i="11" s="1"/>
  <c r="AK113" i="11"/>
  <c r="AK232" i="11"/>
  <c r="AL232" i="11" s="1"/>
  <c r="AK582" i="11"/>
  <c r="AL582" i="11" s="1"/>
  <c r="AM582" i="11" s="1"/>
  <c r="AK1391" i="11"/>
  <c r="AL1391" i="11" s="1"/>
  <c r="AK1399" i="11"/>
  <c r="AK358" i="11"/>
  <c r="AK1438" i="11"/>
  <c r="AL1438" i="11" s="1"/>
  <c r="AM1438" i="11" s="1"/>
  <c r="AK383" i="11"/>
  <c r="AL383" i="11" s="1"/>
  <c r="AM383" i="11" s="1"/>
  <c r="AK1296" i="11"/>
  <c r="AK717" i="11"/>
  <c r="AL717" i="11" s="1"/>
  <c r="AK1915" i="11"/>
  <c r="AL1915" i="11" s="1"/>
  <c r="AM1915" i="11" s="1"/>
  <c r="AK1190" i="11"/>
  <c r="AL1190" i="11" s="1"/>
  <c r="AK1166" i="11"/>
  <c r="AK1724" i="11"/>
  <c r="AK825" i="11"/>
  <c r="AL825" i="11" s="1"/>
  <c r="AM825" i="11" s="1"/>
  <c r="AK931" i="11"/>
  <c r="AL931" i="11" s="1"/>
  <c r="AM931" i="11" s="1"/>
  <c r="AK1691" i="11"/>
  <c r="AK140" i="11"/>
  <c r="AL140" i="11" s="1"/>
  <c r="AK1470" i="11"/>
  <c r="AL1470" i="11" s="1"/>
  <c r="AM1470" i="11" s="1"/>
  <c r="AK1748" i="11"/>
  <c r="AL1748" i="11" s="1"/>
  <c r="AK1899" i="11"/>
  <c r="AK1938" i="11"/>
  <c r="AK1189" i="11"/>
  <c r="AL1189" i="11" s="1"/>
  <c r="AM1189" i="11" s="1"/>
  <c r="AK157" i="11"/>
  <c r="AL157" i="11" s="1"/>
  <c r="AM157" i="11" s="1"/>
  <c r="AK1270" i="11"/>
  <c r="AK785" i="11"/>
  <c r="AL785" i="11" s="1"/>
  <c r="AK1071" i="11"/>
  <c r="AL1071" i="11" s="1"/>
  <c r="AM1071" i="11" s="1"/>
  <c r="AK119" i="11"/>
  <c r="AL119" i="11" s="1"/>
  <c r="AK1701" i="11"/>
  <c r="AK876" i="11"/>
  <c r="AK1587" i="11"/>
  <c r="AL1587" i="11" s="1"/>
  <c r="AM1587" i="11" s="1"/>
  <c r="AK263" i="11"/>
  <c r="AK627" i="11"/>
  <c r="AK937" i="11"/>
  <c r="AL937" i="11" s="1"/>
  <c r="AK1265" i="11"/>
  <c r="AL1265" i="11" s="1"/>
  <c r="AM1265" i="11" s="1"/>
  <c r="AK477" i="11"/>
  <c r="AL477" i="11" s="1"/>
  <c r="AK468" i="11"/>
  <c r="AK1373" i="11"/>
  <c r="AK85" i="11"/>
  <c r="AL85" i="11" s="1"/>
  <c r="AM85" i="11" s="1"/>
  <c r="AK457" i="11"/>
  <c r="AL457" i="11" s="1"/>
  <c r="AM457" i="11" s="1"/>
  <c r="AK147" i="11"/>
  <c r="AK370" i="11"/>
  <c r="AL370" i="11" s="1"/>
  <c r="AK1076" i="11"/>
  <c r="AL1076" i="11" s="1"/>
  <c r="AM1076" i="11" s="1"/>
  <c r="AK838" i="11"/>
  <c r="AL838" i="11" s="1"/>
  <c r="AK1828" i="11"/>
  <c r="AK1582" i="11"/>
  <c r="AK1785" i="11"/>
  <c r="AL1785" i="11" s="1"/>
  <c r="AM1785" i="11" s="1"/>
  <c r="AK1930" i="11"/>
  <c r="AL1930" i="11" s="1"/>
  <c r="AM1930" i="11" s="1"/>
  <c r="AK452" i="11"/>
  <c r="AK54" i="11"/>
  <c r="AL54" i="11" s="1"/>
  <c r="AK566" i="11"/>
  <c r="AL566" i="11" s="1"/>
  <c r="AM566" i="11" s="1"/>
  <c r="AK516" i="11"/>
  <c r="AL516" i="11" s="1"/>
  <c r="AK606" i="11"/>
  <c r="AK835" i="11"/>
  <c r="AL835" i="11" s="1"/>
  <c r="AK211" i="11"/>
  <c r="AK587" i="11"/>
  <c r="AL587" i="11" s="1"/>
  <c r="AM587" i="11" s="1"/>
  <c r="AK1135" i="11"/>
  <c r="AL1135" i="11" s="1"/>
  <c r="AM1135" i="11" s="1"/>
  <c r="AK842" i="11"/>
  <c r="AK611" i="11"/>
  <c r="AL611" i="11" s="1"/>
  <c r="AK43" i="11"/>
  <c r="AL43" i="11" s="1"/>
  <c r="AM43" i="11" s="1"/>
  <c r="AK460" i="11"/>
  <c r="AK814" i="11"/>
  <c r="AL814" i="11" s="1"/>
  <c r="AK367" i="11"/>
  <c r="AK1794" i="11"/>
  <c r="AK994" i="11"/>
  <c r="AL994" i="11" s="1"/>
  <c r="AM994" i="11" s="1"/>
  <c r="AK347" i="11"/>
  <c r="AK1109" i="11"/>
  <c r="AL1109" i="11" s="1"/>
  <c r="AK1018" i="11"/>
  <c r="AL1018" i="11" s="1"/>
  <c r="AM1018" i="11" s="1"/>
  <c r="AK1427" i="11"/>
  <c r="AK612" i="11"/>
  <c r="AL612" i="11" s="1"/>
  <c r="AK1389" i="11"/>
  <c r="AK869" i="11"/>
  <c r="AL869" i="11" s="1"/>
  <c r="AM869" i="11" s="1"/>
  <c r="AK1348" i="11"/>
  <c r="AL1348" i="11" s="1"/>
  <c r="AK1566" i="11"/>
  <c r="AK1908" i="11"/>
  <c r="AK369" i="11"/>
  <c r="AL369" i="11" s="1"/>
  <c r="AM369" i="11" s="1"/>
  <c r="AK904" i="11"/>
  <c r="AK1403" i="11"/>
  <c r="AL1403" i="11" s="1"/>
  <c r="AK1357" i="11"/>
  <c r="AK497" i="11"/>
  <c r="AK26" i="11"/>
  <c r="AL26" i="11" s="1"/>
  <c r="AM26" i="11" s="1"/>
  <c r="AK1049" i="11"/>
  <c r="AK720" i="11"/>
  <c r="AL720" i="11" s="1"/>
  <c r="AK221" i="11"/>
  <c r="AL221" i="11" s="1"/>
  <c r="AM221" i="11" s="1"/>
  <c r="AK1124" i="11"/>
  <c r="AK670" i="11"/>
  <c r="AL670" i="11" s="1"/>
  <c r="AK11" i="11"/>
  <c r="AK1569" i="11"/>
  <c r="AL1569" i="11" s="1"/>
  <c r="AK886" i="11"/>
  <c r="AL886" i="11" s="1"/>
  <c r="AM886" i="11" s="1"/>
  <c r="AK212" i="11"/>
  <c r="AK996" i="11"/>
  <c r="AL996" i="11" s="1"/>
  <c r="AK1286" i="11"/>
  <c r="AL1286" i="11" s="1"/>
  <c r="AM1286" i="11" s="1"/>
  <c r="AK146" i="11"/>
  <c r="AK225" i="11"/>
  <c r="AL225" i="11" s="1"/>
  <c r="AK1264" i="11"/>
  <c r="AK504" i="11"/>
  <c r="AL504" i="11" s="1"/>
  <c r="AK1622" i="11"/>
  <c r="AL1622" i="11" s="1"/>
  <c r="AM1622" i="11" s="1"/>
  <c r="AK1866" i="11"/>
  <c r="AK1022" i="11"/>
  <c r="AL1022" i="11" s="1"/>
  <c r="AK235" i="11"/>
  <c r="AL235" i="11" s="1"/>
  <c r="AM235" i="11" s="1"/>
  <c r="AK658" i="11"/>
  <c r="AK236" i="11"/>
  <c r="AL236" i="11" s="1"/>
  <c r="AK1516" i="11"/>
  <c r="AK1370" i="11"/>
  <c r="AL1370" i="11" s="1"/>
  <c r="AK803" i="11"/>
  <c r="AK754" i="11"/>
  <c r="AK1906" i="11"/>
  <c r="AL1906" i="11" s="1"/>
  <c r="AK875" i="11"/>
  <c r="AL875" i="11" s="1"/>
  <c r="AM875" i="11" s="1"/>
  <c r="AK1837" i="11"/>
  <c r="AL1837" i="11" s="1"/>
  <c r="AK927" i="11"/>
  <c r="AK1202" i="11"/>
  <c r="AK676" i="11"/>
  <c r="AL676" i="11" s="1"/>
  <c r="AM676" i="11" s="1"/>
  <c r="AK1780" i="11"/>
  <c r="AL1780" i="11" s="1"/>
  <c r="AM1780" i="11" s="1"/>
  <c r="AK871" i="11"/>
  <c r="AK650" i="11"/>
  <c r="AL650" i="11" s="1"/>
  <c r="AK648" i="11"/>
  <c r="AL648" i="11" s="1"/>
  <c r="AM648" i="11" s="1"/>
  <c r="AK1836" i="11"/>
  <c r="AL1836" i="11" s="1"/>
  <c r="AK1916" i="11"/>
  <c r="AK819" i="11"/>
  <c r="AK908" i="11"/>
  <c r="AL908" i="11" s="1"/>
  <c r="AM908" i="11" s="1"/>
  <c r="AK436" i="11"/>
  <c r="AL436" i="11" s="1"/>
  <c r="AM436" i="11" s="1"/>
  <c r="AK1122" i="11"/>
  <c r="AK1356" i="11"/>
  <c r="AL1356" i="11" s="1"/>
  <c r="AK628" i="11"/>
  <c r="AL628" i="11" s="1"/>
  <c r="AM628" i="11" s="1"/>
  <c r="AK13" i="11"/>
  <c r="AL13" i="11" s="1"/>
  <c r="AK2" i="11"/>
  <c r="AK1859" i="11"/>
  <c r="AL1859" i="11" s="1"/>
  <c r="AK839" i="11"/>
  <c r="AL839" i="11" s="1"/>
  <c r="AM839" i="11" s="1"/>
  <c r="AK1878" i="11"/>
  <c r="AK1567" i="11"/>
  <c r="AL1567" i="11" s="1"/>
  <c r="AK315" i="11"/>
  <c r="AL315" i="11" s="1"/>
  <c r="AK1721" i="11"/>
  <c r="AL1721" i="11" s="1"/>
  <c r="AM1721" i="11" s="1"/>
  <c r="AK201" i="11"/>
  <c r="AL201" i="11" s="1"/>
  <c r="AM201" i="11" s="1"/>
  <c r="AK10" i="11"/>
  <c r="AK529" i="11"/>
  <c r="AL529" i="11" s="1"/>
  <c r="AK644" i="11"/>
  <c r="AL644" i="11" s="1"/>
  <c r="AM644" i="11" s="1"/>
  <c r="AK1937" i="11"/>
  <c r="AK1266" i="11"/>
  <c r="AL1266" i="11" s="1"/>
  <c r="AK250" i="11"/>
  <c r="AL250" i="11" s="1"/>
  <c r="AK1666" i="11"/>
  <c r="AL1666" i="11" s="1"/>
  <c r="AK1534" i="11"/>
  <c r="AL1534" i="11" s="1"/>
  <c r="AM1534" i="11" s="1"/>
  <c r="AK403" i="11"/>
  <c r="AK1651" i="11"/>
  <c r="AL1651" i="11" s="1"/>
  <c r="AK1476" i="11"/>
  <c r="AL1476" i="11" s="1"/>
  <c r="AM1476" i="11" s="1"/>
  <c r="AK1562" i="11"/>
  <c r="AK600" i="11"/>
  <c r="AL600" i="11" s="1"/>
  <c r="AK365" i="11"/>
  <c r="AL365" i="11" s="1"/>
  <c r="AK1627" i="11"/>
  <c r="AK242" i="11"/>
  <c r="AL242" i="11" s="1"/>
  <c r="AM242" i="11" s="1"/>
  <c r="AK1926" i="11"/>
  <c r="AK1700" i="11"/>
  <c r="C26" i="27"/>
  <c r="D26" i="27"/>
  <c r="AM918" i="11" l="1"/>
  <c r="AM98" i="11"/>
  <c r="AM1545" i="11"/>
  <c r="AM1191" i="11"/>
  <c r="AM1008" i="11"/>
  <c r="AM111" i="11"/>
  <c r="AM920" i="11"/>
  <c r="AM1883" i="11"/>
  <c r="AM191" i="11"/>
  <c r="AM1573" i="11"/>
  <c r="AM1195" i="11"/>
  <c r="AM1761" i="11"/>
  <c r="AM529" i="11"/>
  <c r="AM785" i="11"/>
  <c r="AM1748" i="11"/>
  <c r="AM574" i="11"/>
  <c r="AM512" i="11"/>
  <c r="AM1019" i="11"/>
  <c r="AM1524" i="11"/>
  <c r="AM1740" i="11"/>
  <c r="AM1030" i="11"/>
  <c r="AM1212" i="11"/>
  <c r="AM568" i="11"/>
  <c r="AM1850" i="11"/>
  <c r="AM761" i="11"/>
  <c r="AM1584" i="11"/>
  <c r="AM1388" i="11"/>
  <c r="AM980" i="11"/>
  <c r="AM1077" i="11"/>
  <c r="AM1852" i="11"/>
  <c r="AM725" i="11"/>
  <c r="AL142" i="11"/>
  <c r="AM142" i="11" s="1"/>
  <c r="AM1137" i="11"/>
  <c r="AM1069" i="11"/>
  <c r="AM140" i="11"/>
  <c r="AM1190" i="11"/>
  <c r="AM949" i="11"/>
  <c r="AM505" i="11"/>
  <c r="AM720" i="11"/>
  <c r="AL1746" i="11"/>
  <c r="AM1746" i="11" s="1"/>
  <c r="AL1506" i="11"/>
  <c r="AM1506" i="11" s="1"/>
  <c r="AL1371" i="11"/>
  <c r="AM1371" i="11" s="1"/>
  <c r="AL929" i="11"/>
  <c r="AM929" i="11" s="1"/>
  <c r="AL581" i="11"/>
  <c r="AM581" i="11" s="1"/>
  <c r="AL556" i="11"/>
  <c r="AM556" i="11" s="1"/>
  <c r="AL62" i="11"/>
  <c r="AM62" i="11" s="1"/>
  <c r="AL1510" i="11"/>
  <c r="AM1510" i="11" s="1"/>
  <c r="AL1254" i="11"/>
  <c r="AM1254" i="11" s="1"/>
  <c r="AL1274" i="11"/>
  <c r="AM1274" i="11" s="1"/>
  <c r="AL1527" i="11"/>
  <c r="AM1527" i="11" s="1"/>
  <c r="AL1379" i="11"/>
  <c r="AM1379" i="11" s="1"/>
  <c r="AL1158" i="11"/>
  <c r="AM1158" i="11" s="1"/>
  <c r="AM1666" i="11"/>
  <c r="AM1859" i="11"/>
  <c r="AL803" i="11"/>
  <c r="AM803" i="11" s="1"/>
  <c r="AM1022" i="11"/>
  <c r="AM119" i="11"/>
  <c r="AM232" i="11"/>
  <c r="AM350" i="11"/>
  <c r="AL760" i="11"/>
  <c r="AM760" i="11" s="1"/>
  <c r="AL1893" i="11"/>
  <c r="AM1893" i="11" s="1"/>
  <c r="AL700" i="11"/>
  <c r="AM700" i="11" s="1"/>
  <c r="AL679" i="11"/>
  <c r="AM679" i="11" s="1"/>
  <c r="AL1772" i="11"/>
  <c r="AM1772" i="11" s="1"/>
  <c r="AM329" i="11"/>
  <c r="AL72" i="11"/>
  <c r="AM72" i="11" s="1"/>
  <c r="AL992" i="11"/>
  <c r="AM992" i="11" s="1"/>
  <c r="AL882" i="11"/>
  <c r="AM882" i="11" s="1"/>
  <c r="AM1906" i="11"/>
  <c r="AM717" i="11"/>
  <c r="AM1391" i="11"/>
  <c r="AM737" i="11"/>
  <c r="AM1449" i="11"/>
  <c r="AM757" i="11"/>
  <c r="AM947" i="11"/>
  <c r="AM710" i="11"/>
  <c r="AL1152" i="11"/>
  <c r="AM1152" i="11" s="1"/>
  <c r="AM1773" i="11"/>
  <c r="AM636" i="11"/>
  <c r="AL1207" i="11"/>
  <c r="AM1207" i="11" s="1"/>
  <c r="AM1769" i="11"/>
  <c r="AL808" i="11"/>
  <c r="AM808" i="11" s="1"/>
  <c r="AL624" i="11"/>
  <c r="AM624" i="11" s="1"/>
  <c r="AL15" i="11"/>
  <c r="AM15" i="11" s="1"/>
  <c r="AL386" i="11"/>
  <c r="AM386" i="11" s="1"/>
  <c r="AL1341" i="11"/>
  <c r="AM1341" i="11" s="1"/>
  <c r="AL683" i="11"/>
  <c r="AM683" i="11" s="1"/>
  <c r="AL472" i="11"/>
  <c r="AM472" i="11" s="1"/>
  <c r="AL1603" i="11"/>
  <c r="AM1603" i="11" s="1"/>
  <c r="AL1650" i="11"/>
  <c r="AM1650" i="11" s="1"/>
  <c r="AL1742" i="11"/>
  <c r="AM1742" i="11" s="1"/>
  <c r="AL1839" i="11"/>
  <c r="AM1839" i="11" s="1"/>
  <c r="AL420" i="11"/>
  <c r="AM420" i="11" s="1"/>
  <c r="AL1459" i="11"/>
  <c r="AM1459" i="11" s="1"/>
  <c r="AL868" i="11"/>
  <c r="AM868" i="11" s="1"/>
  <c r="AL247" i="11"/>
  <c r="AM247" i="11" s="1"/>
  <c r="AL1676" i="11"/>
  <c r="AM1676" i="11" s="1"/>
  <c r="AL1485" i="11"/>
  <c r="AM1485" i="11" s="1"/>
  <c r="AL1363" i="11"/>
  <c r="AM1363" i="11" s="1"/>
  <c r="AL1440" i="11"/>
  <c r="AM1440" i="11" s="1"/>
  <c r="AL1176" i="11"/>
  <c r="AM1176" i="11" s="1"/>
  <c r="AL1242" i="11"/>
  <c r="AM1242" i="11" s="1"/>
  <c r="AL1145" i="11"/>
  <c r="AM1145" i="11" s="1"/>
  <c r="AL1000" i="11"/>
  <c r="AM1000" i="11" s="1"/>
  <c r="AL1806" i="11"/>
  <c r="AM1806" i="11" s="1"/>
  <c r="AL779" i="11"/>
  <c r="AM779" i="11" s="1"/>
  <c r="AL1493" i="11"/>
  <c r="AM1493" i="11" s="1"/>
  <c r="AL950" i="11"/>
  <c r="AM950" i="11" s="1"/>
  <c r="AL181" i="11"/>
  <c r="AM181" i="11" s="1"/>
  <c r="AM1331" i="11"/>
  <c r="AM450" i="11"/>
  <c r="AM1078" i="11"/>
  <c r="AM1070" i="11"/>
  <c r="AM1770" i="11"/>
  <c r="AM1329" i="11"/>
  <c r="AM663" i="11"/>
  <c r="AM646" i="11"/>
  <c r="AM162" i="11"/>
  <c r="AM1251" i="11"/>
  <c r="AL1322" i="11"/>
  <c r="AM1322" i="11" s="1"/>
  <c r="AL459" i="11"/>
  <c r="AM459" i="11" s="1"/>
  <c r="AL759" i="11"/>
  <c r="AM759" i="11" s="1"/>
  <c r="AL1908" i="11"/>
  <c r="AM1908" i="11" s="1"/>
  <c r="AM1356" i="11"/>
  <c r="AL138" i="11"/>
  <c r="AM138" i="11" s="1"/>
  <c r="AL1276" i="11"/>
  <c r="AM1276" i="11" s="1"/>
  <c r="AL539" i="11"/>
  <c r="AM539" i="11" s="1"/>
  <c r="AL524" i="11"/>
  <c r="AM524" i="11" s="1"/>
  <c r="AL66" i="11"/>
  <c r="AM66" i="11" s="1"/>
  <c r="AL1943" i="11"/>
  <c r="AM1943" i="11" s="1"/>
  <c r="AL363" i="11"/>
  <c r="AM363" i="11" s="1"/>
  <c r="AL770" i="11"/>
  <c r="AM770" i="11" s="1"/>
  <c r="AL1716" i="11"/>
  <c r="AM1716" i="11"/>
  <c r="AL1897" i="11"/>
  <c r="AM1897" i="11" s="1"/>
  <c r="AL1283" i="11"/>
  <c r="AM1283" i="11" s="1"/>
  <c r="AL1315" i="11"/>
  <c r="AM1315" i="11" s="1"/>
  <c r="AL1901" i="11"/>
  <c r="AM1901" i="11" s="1"/>
  <c r="AL109" i="11"/>
  <c r="AM109" i="11" s="1"/>
  <c r="AL1230" i="11"/>
  <c r="AM1230" i="11" s="1"/>
  <c r="AL1306" i="11"/>
  <c r="AM1306" i="11"/>
  <c r="AL1107" i="11"/>
  <c r="AM1107" i="11" s="1"/>
  <c r="AL1627" i="11"/>
  <c r="AM1627" i="11" s="1"/>
  <c r="AM1836" i="11"/>
  <c r="AM1370" i="11"/>
  <c r="AM504" i="11"/>
  <c r="AM996" i="11"/>
  <c r="AL497" i="11"/>
  <c r="AM497" i="11" s="1"/>
  <c r="AM1109" i="11"/>
  <c r="AL1794" i="11"/>
  <c r="AM1794" i="11" s="1"/>
  <c r="AM272" i="11"/>
  <c r="AM653" i="11"/>
  <c r="AL231" i="11"/>
  <c r="AM231" i="11" s="1"/>
  <c r="AL1123" i="11"/>
  <c r="AM1123" i="11" s="1"/>
  <c r="AM1651" i="11"/>
  <c r="AM13" i="11"/>
  <c r="AM1569" i="11"/>
  <c r="AM1348" i="11"/>
  <c r="AM928" i="11"/>
  <c r="AM641" i="11"/>
  <c r="AL1490" i="11"/>
  <c r="AM1490" i="11" s="1"/>
  <c r="AL296" i="11"/>
  <c r="AM296" i="11" s="1"/>
  <c r="AM853" i="11"/>
  <c r="AL469" i="11"/>
  <c r="AM469" i="11" s="1"/>
  <c r="AL1890" i="11"/>
  <c r="AM1890" i="11" s="1"/>
  <c r="AL77" i="11"/>
  <c r="AM77" i="11" s="1"/>
  <c r="AL1759" i="11"/>
  <c r="AM1759" i="11" s="1"/>
  <c r="AL471" i="11"/>
  <c r="AM471" i="11" s="1"/>
  <c r="AL215" i="11"/>
  <c r="AM215" i="11" s="1"/>
  <c r="AL562" i="11"/>
  <c r="AM562" i="11" s="1"/>
  <c r="AL1925" i="11"/>
  <c r="AM1925" i="11" s="1"/>
  <c r="AL1710" i="11"/>
  <c r="AM1710" i="11" s="1"/>
  <c r="AL1268" i="11"/>
  <c r="AM1268" i="11" s="1"/>
  <c r="AL1281" i="11"/>
  <c r="AM1281" i="11" s="1"/>
  <c r="AM650" i="11"/>
  <c r="AM1837" i="11"/>
  <c r="AL263" i="11"/>
  <c r="AM263" i="11" s="1"/>
  <c r="AM392" i="11"/>
  <c r="AM963" i="11"/>
  <c r="AL1228" i="11"/>
  <c r="AM1228" i="11" s="1"/>
  <c r="AL1586" i="11"/>
  <c r="AM1586" i="11" s="1"/>
  <c r="AL1642" i="11"/>
  <c r="AM1642" i="11" s="1"/>
  <c r="AL288" i="11"/>
  <c r="AM288" i="11" s="1"/>
  <c r="AL1570" i="11"/>
  <c r="AM1570" i="11" s="1"/>
  <c r="AL16" i="11"/>
  <c r="AM16" i="11" s="1"/>
  <c r="AL271" i="11"/>
  <c r="AM271" i="11" s="1"/>
  <c r="AL1798" i="11"/>
  <c r="AM1798" i="11" s="1"/>
  <c r="AL934" i="11"/>
  <c r="AM934" i="11" s="1"/>
  <c r="AL291" i="11"/>
  <c r="AM291" i="11" s="1"/>
  <c r="AL494" i="11"/>
  <c r="AM494" i="11" s="1"/>
  <c r="AL1090" i="11"/>
  <c r="AM1090" i="11" s="1"/>
  <c r="AL1885" i="11"/>
  <c r="AM1885" i="11" s="1"/>
  <c r="AL580" i="11"/>
  <c r="AM580" i="11" s="1"/>
  <c r="AL476" i="11"/>
  <c r="AM476" i="11" s="1"/>
  <c r="AM1412" i="11"/>
  <c r="AM1393" i="11"/>
  <c r="AL177" i="11"/>
  <c r="AM177" i="11" s="1"/>
  <c r="AM22" i="11"/>
  <c r="AM252" i="11"/>
  <c r="AL289" i="11"/>
  <c r="AM289" i="11" s="1"/>
  <c r="AM1787" i="11"/>
  <c r="AM1129" i="11"/>
  <c r="AL1491" i="11"/>
  <c r="AM1491" i="11" s="1"/>
  <c r="AM1188" i="11"/>
  <c r="AM21" i="11"/>
  <c r="AL1791" i="11"/>
  <c r="AM1791" i="11" s="1"/>
  <c r="AM666" i="11"/>
  <c r="AL1889" i="11"/>
  <c r="AM1889" i="11" s="1"/>
  <c r="AM439" i="11"/>
  <c r="AL1522" i="11"/>
  <c r="AM1522" i="11" s="1"/>
  <c r="AM1927" i="11"/>
  <c r="AM1419" i="11"/>
  <c r="AM1203" i="11"/>
  <c r="AL1775" i="11"/>
  <c r="AM1775" i="11" s="1"/>
  <c r="AL951" i="11"/>
  <c r="AM951" i="11" s="1"/>
  <c r="AM1006" i="11"/>
  <c r="AM602" i="11"/>
  <c r="AL691" i="11"/>
  <c r="AM691" i="11" s="1"/>
  <c r="AL1509" i="11"/>
  <c r="AM1509" i="11" s="1"/>
  <c r="AL1305" i="11"/>
  <c r="AM1305" i="11" s="1"/>
  <c r="AL1139" i="11"/>
  <c r="AM1139" i="11" s="1"/>
  <c r="AL1519" i="11"/>
  <c r="AM1519" i="11" s="1"/>
  <c r="AL1094" i="11"/>
  <c r="AM1094" i="11" s="1"/>
  <c r="AL1621" i="11"/>
  <c r="AM1621" i="11" s="1"/>
  <c r="AL33" i="11"/>
  <c r="AM33" i="11" s="1"/>
  <c r="AL342" i="11"/>
  <c r="AM342" i="11" s="1"/>
  <c r="AL579" i="11"/>
  <c r="AM579" i="11" s="1"/>
  <c r="AL149" i="11"/>
  <c r="AM149" i="11" s="1"/>
  <c r="AL42" i="11"/>
  <c r="AM42" i="11" s="1"/>
  <c r="AL415" i="11"/>
  <c r="AM415" i="11" s="1"/>
  <c r="AM611" i="11"/>
  <c r="AM516" i="11"/>
  <c r="AM54" i="11"/>
  <c r="AM838" i="11"/>
  <c r="AM370" i="11"/>
  <c r="AM477" i="11"/>
  <c r="AM937" i="11"/>
  <c r="AM1675" i="11"/>
  <c r="AM92" i="11"/>
  <c r="AM796" i="11"/>
  <c r="AM154" i="11"/>
  <c r="AM1136" i="11"/>
  <c r="AM285" i="11"/>
  <c r="AM659" i="11"/>
  <c r="AM938" i="11"/>
  <c r="AM1411" i="11"/>
  <c r="AM245" i="11"/>
  <c r="AM360" i="11"/>
  <c r="AM1344" i="11"/>
  <c r="AM1729" i="11"/>
  <c r="AM316" i="11"/>
  <c r="AM110" i="11"/>
  <c r="AM546" i="11"/>
  <c r="AM1753" i="11"/>
  <c r="AL1431" i="11"/>
  <c r="AM1431" i="11" s="1"/>
  <c r="AM791" i="11"/>
  <c r="AM559" i="11"/>
  <c r="AL268" i="11"/>
  <c r="AM268" i="11" s="1"/>
  <c r="AM999" i="11"/>
  <c r="AM1039" i="11"/>
  <c r="AL1799" i="11"/>
  <c r="AM1799" i="11" s="1"/>
  <c r="AM1253" i="11"/>
  <c r="AM1596" i="11"/>
  <c r="AL1433" i="11"/>
  <c r="AM1433" i="11" s="1"/>
  <c r="AL1874" i="11"/>
  <c r="AM1874" i="11" s="1"/>
  <c r="AM1790" i="11"/>
  <c r="AM1185" i="11"/>
  <c r="AM749" i="11"/>
  <c r="AL1792" i="11"/>
  <c r="AM1792" i="11" s="1"/>
  <c r="AM910" i="11"/>
  <c r="AM1902" i="11"/>
  <c r="AL517" i="11"/>
  <c r="AM517" i="11" s="1"/>
  <c r="AL1229" i="11"/>
  <c r="AM1229" i="11" s="1"/>
  <c r="AL1153" i="11"/>
  <c r="AM1153" i="11" s="1"/>
  <c r="AL966" i="11"/>
  <c r="AM966" i="11" s="1"/>
  <c r="AL1488" i="11"/>
  <c r="AM1488" i="11" s="1"/>
  <c r="AL675" i="11"/>
  <c r="AM675" i="11" s="1"/>
  <c r="AL634" i="11"/>
  <c r="AM634" i="11" s="1"/>
  <c r="AL1778" i="11"/>
  <c r="AM1778" i="11" s="1"/>
  <c r="AM89" i="11"/>
  <c r="AL1480" i="11"/>
  <c r="AM1480" i="11" s="1"/>
  <c r="AM1492" i="11"/>
  <c r="AL1426" i="11"/>
  <c r="AM1426" i="11" s="1"/>
  <c r="AL1615" i="11"/>
  <c r="AM1615" i="11" s="1"/>
  <c r="AL1226" i="11"/>
  <c r="AM1226" i="11" s="1"/>
  <c r="AL1645" i="11"/>
  <c r="AM1645" i="11" s="1"/>
  <c r="AL1450" i="11"/>
  <c r="AM1450" i="11" s="1"/>
  <c r="AL12" i="11"/>
  <c r="AM12" i="11" s="1"/>
  <c r="AL1932" i="11"/>
  <c r="AM1932" i="11" s="1"/>
  <c r="AL1313" i="11"/>
  <c r="AM1313" i="11" s="1"/>
  <c r="AL79" i="11"/>
  <c r="AM79" i="11" s="1"/>
  <c r="AL1882" i="11"/>
  <c r="AM1882" i="11" s="1"/>
  <c r="AL264" i="11"/>
  <c r="AM264" i="11" s="1"/>
  <c r="AL14" i="11"/>
  <c r="AM14" i="11" s="1"/>
  <c r="AL1877" i="11"/>
  <c r="AM1877" i="11"/>
  <c r="AL1531" i="11"/>
  <c r="AM1531" i="11" s="1"/>
  <c r="AL1350" i="11"/>
  <c r="AM1350" i="11" s="1"/>
  <c r="AL1267" i="11"/>
  <c r="AM1267" i="11" s="1"/>
  <c r="AM91" i="11"/>
  <c r="AM1092" i="11"/>
  <c r="AM695" i="11"/>
  <c r="AM1747" i="11"/>
  <c r="AM1660" i="11"/>
  <c r="AM1858" i="11"/>
  <c r="AM1292" i="11"/>
  <c r="AM1711" i="11"/>
  <c r="AM863" i="11"/>
  <c r="AM968" i="11"/>
  <c r="AM1774" i="11"/>
  <c r="AM1238" i="11"/>
  <c r="AM772" i="11"/>
  <c r="AL1559" i="11"/>
  <c r="AM1559" i="11" s="1"/>
  <c r="AM143" i="11"/>
  <c r="AL867" i="11"/>
  <c r="AM867" i="11" s="1"/>
  <c r="AL795" i="11"/>
  <c r="AM795" i="11" s="1"/>
  <c r="AL756" i="11"/>
  <c r="AM756" i="11" s="1"/>
  <c r="AM1194" i="11"/>
  <c r="AL798" i="11"/>
  <c r="AM798" i="11" s="1"/>
  <c r="AL1017" i="11"/>
  <c r="AM1017" i="11" s="1"/>
  <c r="AL998" i="11"/>
  <c r="AM998" i="11" s="1"/>
  <c r="AL1106" i="11"/>
  <c r="AM1106" i="11" s="1"/>
  <c r="AL1120" i="11"/>
  <c r="AM1120" i="11" s="1"/>
  <c r="AL1795" i="11"/>
  <c r="AM1795" i="11" s="1"/>
  <c r="AM391" i="11"/>
  <c r="AM1317" i="11"/>
  <c r="AL824" i="11"/>
  <c r="AM824" i="11" s="1"/>
  <c r="AL313" i="11"/>
  <c r="AM313" i="11" s="1"/>
  <c r="AL1142" i="11"/>
  <c r="AM1142" i="11" s="1"/>
  <c r="AL884" i="11"/>
  <c r="AM884" i="11" s="1"/>
  <c r="AM1572" i="11"/>
  <c r="AM1148" i="11"/>
  <c r="AM518" i="11"/>
  <c r="AM1437" i="11"/>
  <c r="AM665" i="11"/>
  <c r="AM1574" i="11"/>
  <c r="AL819" i="11"/>
  <c r="AM819" i="11" s="1"/>
  <c r="AL1516" i="11"/>
  <c r="AM1516" i="11" s="1"/>
  <c r="AL1389" i="11"/>
  <c r="AM1389" i="11" s="1"/>
  <c r="AL1691" i="11"/>
  <c r="AM1691" i="11" s="1"/>
  <c r="AL1967" i="11"/>
  <c r="AM1967" i="11" s="1"/>
  <c r="AL1312" i="11"/>
  <c r="AM1312" i="11" s="1"/>
  <c r="AL623" i="11"/>
  <c r="AM623" i="11" s="1"/>
  <c r="AL1397" i="11"/>
  <c r="AM1397" i="11" s="1"/>
  <c r="AL1067" i="11"/>
  <c r="AM1067" i="11" s="1"/>
  <c r="AL734" i="11"/>
  <c r="AM734" i="11" s="1"/>
  <c r="AL1465" i="11"/>
  <c r="AM1465" i="11" s="1"/>
  <c r="AL953" i="11"/>
  <c r="AM953" i="11" s="1"/>
  <c r="AL1532" i="11"/>
  <c r="AM1532" i="11" s="1"/>
  <c r="AL1604" i="11"/>
  <c r="AM1604" i="11" s="1"/>
  <c r="AL453" i="11"/>
  <c r="AM453" i="11" s="1"/>
  <c r="AL1911" i="11"/>
  <c r="AM1911" i="11" s="1"/>
  <c r="AL739" i="11"/>
  <c r="AM739" i="11" s="1"/>
  <c r="AL1084" i="11"/>
  <c r="AM1084" i="11" s="1"/>
  <c r="AL912" i="11"/>
  <c r="AM912" i="11" s="1"/>
  <c r="AL1881" i="11"/>
  <c r="AM1881" i="11" s="1"/>
  <c r="AL1585" i="11"/>
  <c r="AM1585" i="11" s="1"/>
  <c r="AL1101" i="11"/>
  <c r="AM1101" i="11" s="1"/>
  <c r="AL1962" i="11"/>
  <c r="AM1962" i="11" s="1"/>
  <c r="AL1714" i="11"/>
  <c r="AM1714" i="11" s="1"/>
  <c r="AL1375" i="11"/>
  <c r="AM1375" i="11" s="1"/>
  <c r="AL1575" i="11"/>
  <c r="AM1575" i="11" s="1"/>
  <c r="AL1159" i="11"/>
  <c r="AM1159" i="11" s="1"/>
  <c r="AL509" i="11"/>
  <c r="AM509" i="11" s="1"/>
  <c r="AL872" i="11"/>
  <c r="AM872" i="11" s="1"/>
  <c r="AL1349" i="11"/>
  <c r="AM1349" i="11" s="1"/>
  <c r="AL319" i="11"/>
  <c r="AM319" i="11" s="1"/>
  <c r="AL1127" i="11"/>
  <c r="AM1127" i="11"/>
  <c r="AL1623" i="11"/>
  <c r="AM1623" i="11" s="1"/>
  <c r="AL1879" i="11"/>
  <c r="AM1879" i="11" s="1"/>
  <c r="AL1523" i="11"/>
  <c r="AM1523" i="11" s="1"/>
  <c r="AL1284" i="11"/>
  <c r="AM1284" i="11" s="1"/>
  <c r="AL1434" i="11"/>
  <c r="AM1434" i="11" s="1"/>
  <c r="AL859" i="11"/>
  <c r="AM859" i="11" s="1"/>
  <c r="AL1122" i="11"/>
  <c r="AM1122" i="11" s="1"/>
  <c r="AL871" i="11"/>
  <c r="AM871" i="11" s="1"/>
  <c r="AL754" i="11"/>
  <c r="AM754" i="11" s="1"/>
  <c r="AL1124" i="11"/>
  <c r="AM1124" i="11" s="1"/>
  <c r="AL1566" i="11"/>
  <c r="AM1566" i="11" s="1"/>
  <c r="AL606" i="11"/>
  <c r="AM606" i="11" s="1"/>
  <c r="AL1582" i="11"/>
  <c r="AM1582" i="11" s="1"/>
  <c r="AL1724" i="11"/>
  <c r="AM1724" i="11" s="1"/>
  <c r="AL1442" i="11"/>
  <c r="AM1442" i="11" s="1"/>
  <c r="AL1875" i="11"/>
  <c r="AM1875" i="11" s="1"/>
  <c r="AL807" i="11"/>
  <c r="AM807" i="11" s="1"/>
  <c r="AL1172" i="11"/>
  <c r="AM1172" i="11" s="1"/>
  <c r="AL812" i="11"/>
  <c r="AM812" i="11" s="1"/>
  <c r="AL1423" i="11"/>
  <c r="AM1423" i="11" s="1"/>
  <c r="AL481" i="11"/>
  <c r="AM481" i="11" s="1"/>
  <c r="AL1043" i="11"/>
  <c r="AM1043" i="11" s="1"/>
  <c r="AL1353" i="11"/>
  <c r="AM1353" i="11" s="1"/>
  <c r="AL1020" i="11"/>
  <c r="AM1020" i="11" s="1"/>
  <c r="AL1703" i="11"/>
  <c r="AM1703" i="11" s="1"/>
  <c r="AL850" i="11"/>
  <c r="AM850" i="11" s="1"/>
  <c r="AL972" i="11"/>
  <c r="AM972" i="11" s="1"/>
  <c r="AL532" i="11"/>
  <c r="AM532" i="11" s="1"/>
  <c r="AL1441" i="11"/>
  <c r="AM1441" i="11" s="1"/>
  <c r="AL933" i="11"/>
  <c r="AM933" i="11" s="1"/>
  <c r="AL1036" i="11"/>
  <c r="AM1036" i="11" s="1"/>
  <c r="AL621" i="11"/>
  <c r="AM621" i="11" s="1"/>
  <c r="AL1486" i="11"/>
  <c r="AM1486" i="11" s="1"/>
  <c r="AL1095" i="11"/>
  <c r="AM1095" i="11" s="1"/>
  <c r="AL900" i="11"/>
  <c r="AM900" i="11" s="1"/>
  <c r="AL560" i="11"/>
  <c r="AM560" i="11" s="1"/>
  <c r="AL184" i="11"/>
  <c r="AM184" i="11" s="1"/>
  <c r="AL530" i="11"/>
  <c r="AM530" i="11" s="1"/>
  <c r="AL1744" i="11"/>
  <c r="AM1744" i="11" s="1"/>
  <c r="AL1846" i="11"/>
  <c r="AM1846" i="11" s="1"/>
  <c r="AL1435" i="11"/>
  <c r="AM1435" i="11" s="1"/>
  <c r="AL967" i="11"/>
  <c r="AM967" i="11" s="1"/>
  <c r="AL1033" i="11"/>
  <c r="AM1033" i="11" s="1"/>
  <c r="AL1415" i="11"/>
  <c r="AM1415" i="11" s="1"/>
  <c r="AL1143" i="11"/>
  <c r="AM1143" i="11" s="1"/>
  <c r="AL1489" i="11"/>
  <c r="AM1489" i="11" s="1"/>
  <c r="AL126" i="11"/>
  <c r="AM126" i="11" s="1"/>
  <c r="AL1332" i="11"/>
  <c r="AM1332" i="11" s="1"/>
  <c r="AL894" i="11"/>
  <c r="AM894" i="11" s="1"/>
  <c r="AL1842" i="11"/>
  <c r="AM1842" i="11" s="1"/>
  <c r="AL1003" i="11"/>
  <c r="AM1003" i="11" s="1"/>
  <c r="AL239" i="11"/>
  <c r="AM239" i="11" s="1"/>
  <c r="AL1031" i="11"/>
  <c r="AM1031" i="11" s="1"/>
  <c r="AL887" i="11"/>
  <c r="AM887" i="11" s="1"/>
  <c r="AL601" i="11"/>
  <c r="AM601" i="11" s="1"/>
  <c r="AL1699" i="11"/>
  <c r="AM1699" i="11" s="1"/>
  <c r="AL1940" i="11"/>
  <c r="AM1940" i="11" s="1"/>
  <c r="AL1833" i="11"/>
  <c r="AM1833" i="11" s="1"/>
  <c r="AL1608" i="11"/>
  <c r="AM1608" i="11" s="1"/>
  <c r="AL1709" i="11"/>
  <c r="AM1709" i="11" s="1"/>
  <c r="AL412" i="11"/>
  <c r="AM412" i="11" s="1"/>
  <c r="AL1001" i="11"/>
  <c r="AM1001" i="11" s="1"/>
  <c r="AL1844" i="11"/>
  <c r="AM1844" i="11" s="1"/>
  <c r="AL1408" i="11"/>
  <c r="AM1408" i="11" s="1"/>
  <c r="AL483" i="11"/>
  <c r="AM483" i="11" s="1"/>
  <c r="AL1395" i="11"/>
  <c r="AM1395" i="11" s="1"/>
  <c r="AL1269" i="11"/>
  <c r="AM1269" i="11"/>
  <c r="AL1643" i="11"/>
  <c r="AM1643" i="11" s="1"/>
  <c r="AL5" i="11"/>
  <c r="AM5" i="11" s="1"/>
  <c r="AL219" i="11"/>
  <c r="AM219" i="11" s="1"/>
  <c r="AL1410" i="11"/>
  <c r="AM1410" i="11" s="1"/>
  <c r="AL1202" i="11"/>
  <c r="AM1202" i="11" s="1"/>
  <c r="AL1866" i="11"/>
  <c r="AM1866" i="11" s="1"/>
  <c r="AL904" i="11"/>
  <c r="AM904" i="11" s="1"/>
  <c r="AL347" i="11"/>
  <c r="AM347" i="11" s="1"/>
  <c r="AL452" i="11"/>
  <c r="AM452" i="11" s="1"/>
  <c r="AL1701" i="11"/>
  <c r="AM1701" i="11" s="1"/>
  <c r="AL1938" i="11"/>
  <c r="AM1938" i="11" s="1"/>
  <c r="AL547" i="11"/>
  <c r="AM547" i="11" s="1"/>
  <c r="AL1119" i="11"/>
  <c r="AM1119" i="11" s="1"/>
  <c r="AL1783" i="11"/>
  <c r="AM1783" i="11" s="1"/>
  <c r="AL1861" i="11"/>
  <c r="AM1861" i="11" s="1"/>
  <c r="AL730" i="11"/>
  <c r="AM730" i="11" s="1"/>
  <c r="AL1056" i="11"/>
  <c r="AM1056" i="11" s="1"/>
  <c r="AL1907" i="11"/>
  <c r="AM1907" i="11" s="1"/>
  <c r="AL396" i="11"/>
  <c r="AM396" i="11" s="1"/>
  <c r="AL222" i="11"/>
  <c r="AM222" i="11" s="1"/>
  <c r="AL888" i="11"/>
  <c r="AM888" i="11" s="1"/>
  <c r="AL731" i="11"/>
  <c r="AM731" i="11" s="1"/>
  <c r="AL192" i="11"/>
  <c r="AM192" i="11" s="1"/>
  <c r="AL1636" i="11"/>
  <c r="AM1636" i="11" s="1"/>
  <c r="AL1387" i="11"/>
  <c r="AM1387" i="11" s="1"/>
  <c r="AL1147" i="11"/>
  <c r="AM1147" i="11" s="1"/>
  <c r="AL1179" i="11"/>
  <c r="AM1179" i="11" s="1"/>
  <c r="AL1255" i="11"/>
  <c r="AM1255" i="11" s="1"/>
  <c r="AL63" i="11"/>
  <c r="AM63" i="11" s="1"/>
  <c r="AL699" i="11"/>
  <c r="AM699" i="11" s="1"/>
  <c r="AL830" i="11"/>
  <c r="AM830" i="11" s="1"/>
  <c r="AL1087" i="11"/>
  <c r="AM1087" i="11" s="1"/>
  <c r="AL1205" i="11"/>
  <c r="AM1205" i="11" s="1"/>
  <c r="AL645" i="11"/>
  <c r="AM645" i="11"/>
  <c r="AL1515" i="11"/>
  <c r="AM1515" i="11" s="1"/>
  <c r="AL1961" i="11"/>
  <c r="AM1961" i="11" s="1"/>
  <c r="AL677" i="11"/>
  <c r="AM677" i="11" s="1"/>
  <c r="AL1873" i="11"/>
  <c r="AM1873" i="11" s="1"/>
  <c r="AL421" i="11"/>
  <c r="AM421" i="11" s="1"/>
  <c r="AL654" i="11"/>
  <c r="AM654" i="11" s="1"/>
  <c r="AL1678" i="11"/>
  <c r="AM1678" i="11" s="1"/>
  <c r="AL1357" i="11"/>
  <c r="AM1357" i="11" s="1"/>
  <c r="AL147" i="11"/>
  <c r="AM147" i="11" s="1"/>
  <c r="AL1899" i="11"/>
  <c r="AM1899" i="11" s="1"/>
  <c r="AL1296" i="11"/>
  <c r="AM1296" i="11" s="1"/>
  <c r="AL1926" i="11"/>
  <c r="AM1926" i="11" s="1"/>
  <c r="AM365" i="11"/>
  <c r="AL1562" i="11"/>
  <c r="AM1562" i="11" s="1"/>
  <c r="AL403" i="11"/>
  <c r="AM403" i="11" s="1"/>
  <c r="AM250" i="11"/>
  <c r="AL1937" i="11"/>
  <c r="AM1937" i="11" s="1"/>
  <c r="AL10" i="11"/>
  <c r="AM10" i="11" s="1"/>
  <c r="AM315" i="11"/>
  <c r="AL1878" i="11"/>
  <c r="AM1878" i="11" s="1"/>
  <c r="AL2" i="11"/>
  <c r="AM2" i="11" s="1"/>
  <c r="AL1916" i="11"/>
  <c r="AM1916" i="11" s="1"/>
  <c r="AL927" i="11"/>
  <c r="AM927" i="11" s="1"/>
  <c r="AL146" i="11"/>
  <c r="AM146" i="11" s="1"/>
  <c r="AL11" i="11"/>
  <c r="AM11" i="11" s="1"/>
  <c r="AL1049" i="11"/>
  <c r="AM1049" i="11" s="1"/>
  <c r="AL460" i="11"/>
  <c r="AM460" i="11" s="1"/>
  <c r="AL211" i="11"/>
  <c r="AM211" i="11" s="1"/>
  <c r="AL1828" i="11"/>
  <c r="AM1828" i="11" s="1"/>
  <c r="AL1373" i="11"/>
  <c r="AM1373" i="11" s="1"/>
  <c r="AL627" i="11"/>
  <c r="AM627" i="11" s="1"/>
  <c r="AL1166" i="11"/>
  <c r="AM1166" i="11" s="1"/>
  <c r="AL358" i="11"/>
  <c r="AM358" i="11" s="1"/>
  <c r="AL113" i="11"/>
  <c r="AM113" i="11" s="1"/>
  <c r="AL1473" i="11"/>
  <c r="AM1473" i="11" s="1"/>
  <c r="AL1174" i="11"/>
  <c r="AM1174" i="11" s="1"/>
  <c r="AL603" i="11"/>
  <c r="AM603" i="11" s="1"/>
  <c r="AL1810" i="11"/>
  <c r="AM1810" i="11" s="1"/>
  <c r="AL76" i="11"/>
  <c r="AM76" i="11" s="1"/>
  <c r="AL1968" i="11"/>
  <c r="AM1968" i="11" s="1"/>
  <c r="AL41" i="11"/>
  <c r="AM41" i="11" s="1"/>
  <c r="AL428" i="11"/>
  <c r="AM428" i="11" s="1"/>
  <c r="AL233" i="11"/>
  <c r="AM233" i="11" s="1"/>
  <c r="AL620" i="11"/>
  <c r="AM620" i="11" s="1"/>
  <c r="AL902" i="11"/>
  <c r="AM902" i="11" s="1"/>
  <c r="AL257" i="11"/>
  <c r="AM257" i="11" s="1"/>
  <c r="AL922" i="11"/>
  <c r="AM922" i="11" s="1"/>
  <c r="AM600" i="11"/>
  <c r="AM1266" i="11"/>
  <c r="AM1567" i="11"/>
  <c r="AL658" i="11"/>
  <c r="AM658" i="11" s="1"/>
  <c r="AL1264" i="11"/>
  <c r="AM1264" i="11" s="1"/>
  <c r="AL212" i="11"/>
  <c r="AM212" i="11" s="1"/>
  <c r="AL1427" i="11"/>
  <c r="AM1427" i="11" s="1"/>
  <c r="AL367" i="11"/>
  <c r="AM367" i="11" s="1"/>
  <c r="AL842" i="11"/>
  <c r="AM842" i="11" s="1"/>
  <c r="AL468" i="11"/>
  <c r="AM468" i="11" s="1"/>
  <c r="AL876" i="11"/>
  <c r="AM876" i="11" s="1"/>
  <c r="AL1270" i="11"/>
  <c r="AM1270" i="11" s="1"/>
  <c r="AL1399" i="11"/>
  <c r="AM1399" i="11" s="1"/>
  <c r="AL265" i="11"/>
  <c r="AM265" i="11" s="1"/>
  <c r="AL955" i="11"/>
  <c r="AM955" i="11" s="1"/>
  <c r="AL1952" i="11"/>
  <c r="AM1952" i="11" s="1"/>
  <c r="AL1170" i="11"/>
  <c r="AM1170" i="11" s="1"/>
  <c r="AL1707" i="11"/>
  <c r="AM1707" i="11" s="1"/>
  <c r="AL1922" i="11"/>
  <c r="AM1922" i="11" s="1"/>
  <c r="AL51" i="11"/>
  <c r="AM51" i="11" s="1"/>
  <c r="AL1898" i="11"/>
  <c r="AM1898" i="11" s="1"/>
  <c r="AL333" i="11"/>
  <c r="AM333" i="11" s="1"/>
  <c r="AL1867" i="11"/>
  <c r="AM1867" i="11" s="1"/>
  <c r="AL279" i="11"/>
  <c r="AM279" i="11" s="1"/>
  <c r="AL1530" i="11"/>
  <c r="AM1530" i="11" s="1"/>
  <c r="AL491" i="11"/>
  <c r="AM491" i="11" s="1"/>
  <c r="AL1249" i="11"/>
  <c r="AM1249" i="11" s="1"/>
  <c r="AL1131" i="11"/>
  <c r="AM1131" i="11" s="1"/>
  <c r="AL203" i="11"/>
  <c r="AM203" i="11" s="1"/>
  <c r="AL408" i="11"/>
  <c r="AM408" i="11" s="1"/>
  <c r="AL283" i="11"/>
  <c r="AM283" i="11" s="1"/>
  <c r="AL1326" i="11"/>
  <c r="AM1326" i="11" s="1"/>
  <c r="AL1220" i="11"/>
  <c r="AM1220" i="11" s="1"/>
  <c r="AL985" i="11"/>
  <c r="AM985" i="11" s="1"/>
  <c r="AL774" i="11"/>
  <c r="AM774" i="11" s="1"/>
  <c r="AL1081" i="11"/>
  <c r="AM1081" i="11" s="1"/>
  <c r="AL1689" i="11"/>
  <c r="AM1689" i="11" s="1"/>
  <c r="AL1560" i="11"/>
  <c r="AM1560" i="11" s="1"/>
  <c r="AL1725" i="11"/>
  <c r="AM1725" i="11" s="1"/>
  <c r="AL946" i="11"/>
  <c r="AM946" i="11" s="1"/>
  <c r="AL248" i="11"/>
  <c r="AM248" i="11" s="1"/>
  <c r="AL343" i="11"/>
  <c r="AM343" i="11" s="1"/>
  <c r="AL125" i="11"/>
  <c r="AM125" i="11" s="1"/>
  <c r="AL1679" i="11"/>
  <c r="AM1679" i="11" s="1"/>
  <c r="AL3" i="11"/>
  <c r="AM3" i="11"/>
  <c r="AL1316" i="11"/>
  <c r="AM1316" i="11" s="1"/>
  <c r="AL30" i="11"/>
  <c r="AM30" i="11" s="1"/>
  <c r="AL1439" i="11"/>
  <c r="AM1439" i="11" s="1"/>
  <c r="AL1044" i="11"/>
  <c r="AM1044" i="11" s="1"/>
  <c r="AL1028" i="11"/>
  <c r="AM1028" i="11" s="1"/>
  <c r="AL762" i="11"/>
  <c r="AM762" i="11" s="1"/>
  <c r="AL1374" i="11"/>
  <c r="AM1374" i="11" s="1"/>
  <c r="AL328" i="11"/>
  <c r="AM328" i="11" s="1"/>
  <c r="AL1754" i="11"/>
  <c r="AM1754" i="11" s="1"/>
  <c r="AL688" i="11"/>
  <c r="AM688" i="11" s="1"/>
  <c r="AL1392" i="11"/>
  <c r="AM1392" i="11" s="1"/>
  <c r="AL1871" i="11"/>
  <c r="AM1871" i="11" s="1"/>
  <c r="AL1085" i="11"/>
  <c r="AM1085" i="11" s="1"/>
  <c r="AL1941" i="11"/>
  <c r="AM1941" i="11" s="1"/>
  <c r="AL668" i="11"/>
  <c r="AM668" i="11" s="1"/>
  <c r="AL818" i="11"/>
  <c r="AM818" i="11" s="1"/>
  <c r="AL394" i="11"/>
  <c r="AM394" i="11" s="1"/>
  <c r="AL1458" i="11"/>
  <c r="AM1458" i="11"/>
  <c r="AL685" i="11"/>
  <c r="AM685" i="11" s="1"/>
  <c r="AL662" i="11"/>
  <c r="AM662" i="11" s="1"/>
  <c r="AL1715" i="11"/>
  <c r="AM1715" i="11" s="1"/>
  <c r="AL322" i="11"/>
  <c r="AM322" i="11" s="1"/>
  <c r="AL577" i="11"/>
  <c r="AM577" i="11" s="1"/>
  <c r="AL1430" i="11"/>
  <c r="AM1430" i="11" s="1"/>
  <c r="AL1870" i="11"/>
  <c r="AM1870" i="11" s="1"/>
  <c r="AL1502" i="11"/>
  <c r="AM1502" i="11" s="1"/>
  <c r="AL189" i="11"/>
  <c r="AM189" i="11" s="1"/>
  <c r="AL1965" i="11"/>
  <c r="AM1965" i="11" s="1"/>
  <c r="AL1026" i="11"/>
  <c r="AM1026" i="11" s="1"/>
  <c r="AL667" i="11"/>
  <c r="AM667" i="11" s="1"/>
  <c r="AL527" i="11"/>
  <c r="AM527" i="11" s="1"/>
  <c r="AL941" i="11"/>
  <c r="AM941" i="11" s="1"/>
  <c r="AL661" i="11"/>
  <c r="AM661" i="11" s="1"/>
  <c r="AL898" i="11"/>
  <c r="AM898" i="11" s="1"/>
  <c r="AL338" i="11"/>
  <c r="AM338" i="11" s="1"/>
  <c r="AL4" i="11"/>
  <c r="AM4" i="11" s="1"/>
  <c r="AL1958" i="11"/>
  <c r="AM1958" i="11" s="1"/>
  <c r="AL1807" i="11"/>
  <c r="AM1807" i="11" s="1"/>
  <c r="AL382" i="11"/>
  <c r="AM382" i="11" s="1"/>
  <c r="AL174" i="11"/>
  <c r="AM174" i="11" s="1"/>
  <c r="AL260" i="11"/>
  <c r="AM260" i="11" s="1"/>
  <c r="AL1384" i="11"/>
  <c r="AM1384" i="11" s="1"/>
  <c r="AL334" i="11"/>
  <c r="AM334" i="11" s="1"/>
  <c r="AL1948" i="11"/>
  <c r="AM1948" i="11" s="1"/>
  <c r="AM236" i="11"/>
  <c r="AM225" i="11"/>
  <c r="AM670" i="11"/>
  <c r="AM1403" i="11"/>
  <c r="AM612" i="11"/>
  <c r="AM814" i="11"/>
  <c r="AM835" i="11"/>
  <c r="AM1027" i="11"/>
  <c r="AM786" i="11"/>
  <c r="AL693" i="11"/>
  <c r="AM693" i="11" s="1"/>
  <c r="AL1553" i="11"/>
  <c r="AM1553" i="11" s="1"/>
  <c r="AM1417" i="11"/>
  <c r="AL960" i="11"/>
  <c r="AM960" i="11" s="1"/>
  <c r="AM1784" i="11"/>
  <c r="AL1521" i="11"/>
  <c r="AM1521" i="11" s="1"/>
  <c r="AM1580" i="11"/>
  <c r="AL1372" i="11"/>
  <c r="AM1372" i="11" s="1"/>
  <c r="AL496" i="11"/>
  <c r="AM496" i="11" s="1"/>
  <c r="AL1526" i="11"/>
  <c r="AM1526" i="11" s="1"/>
  <c r="AL354" i="11"/>
  <c r="AM354" i="11" s="1"/>
  <c r="AL721" i="11"/>
  <c r="AM721" i="11" s="1"/>
  <c r="AL1542" i="11"/>
  <c r="AM1542" i="11" s="1"/>
  <c r="AL1496" i="11"/>
  <c r="AM1496" i="11" s="1"/>
  <c r="AL1311" i="11"/>
  <c r="AM1311" i="11" s="1"/>
  <c r="AL292" i="11"/>
  <c r="AM292" i="11" s="1"/>
  <c r="AL1788" i="11"/>
  <c r="AM1788" i="11" s="1"/>
  <c r="AL1619" i="11"/>
  <c r="AM1619" i="11" s="1"/>
  <c r="AL1735" i="11"/>
  <c r="AM1735" i="11" s="1"/>
  <c r="AL1048" i="11"/>
  <c r="AM1048" i="11" s="1"/>
  <c r="AL205" i="11"/>
  <c r="AM205" i="11" s="1"/>
  <c r="AL595" i="11"/>
  <c r="AM595" i="11" s="1"/>
  <c r="AL1301" i="11"/>
  <c r="AM1301" i="11" s="1"/>
  <c r="AL1887" i="11"/>
  <c r="AM1887" i="11" s="1"/>
  <c r="AL175" i="11"/>
  <c r="AM175" i="11" s="1"/>
  <c r="AL29" i="11"/>
  <c r="AM29" i="11" s="1"/>
  <c r="AL1376" i="11"/>
  <c r="AM1376" i="11" s="1"/>
  <c r="AL1909" i="11"/>
  <c r="AM1909" i="11" s="1"/>
  <c r="AL1040" i="11"/>
  <c r="AM1040" i="11" s="1"/>
  <c r="AL1949" i="11"/>
  <c r="AM1949" i="11" s="1"/>
  <c r="AL461" i="11"/>
  <c r="AM461" i="11" s="1"/>
  <c r="AL626" i="11"/>
  <c r="AM626" i="11" s="1"/>
  <c r="AL1016" i="11"/>
  <c r="AM1016" i="11" s="1"/>
  <c r="AL1029" i="11"/>
  <c r="AM1029" i="11" s="1"/>
  <c r="AL797" i="11"/>
  <c r="AM797" i="11" s="1"/>
  <c r="AL1495" i="11"/>
  <c r="AM1495" i="11" s="1"/>
  <c r="AL1454" i="11"/>
  <c r="AM1454" i="11" s="1"/>
  <c r="AL1187" i="11"/>
  <c r="AM1187" i="11" s="1"/>
  <c r="AL690" i="11"/>
  <c r="AM690" i="11" s="1"/>
  <c r="AL1900" i="11"/>
  <c r="AM1900" i="11" s="1"/>
  <c r="AL821" i="11"/>
  <c r="AM821" i="11" s="1"/>
  <c r="AL424" i="11"/>
  <c r="AM424" i="11" s="1"/>
  <c r="AL1549" i="11"/>
  <c r="AM1549" i="11" s="1"/>
  <c r="AL337" i="11"/>
  <c r="AM337" i="11" s="1"/>
  <c r="AL1218" i="11"/>
  <c r="AM1218" i="11" s="1"/>
  <c r="AL923" i="11"/>
  <c r="AM923" i="11" s="1"/>
  <c r="AL599" i="11"/>
  <c r="AM599" i="11" s="1"/>
  <c r="AL478" i="11"/>
  <c r="AM478" i="11" s="1"/>
  <c r="AL479" i="11"/>
  <c r="AM479" i="11" s="1"/>
  <c r="AL764" i="11"/>
  <c r="AM764" i="11" s="1"/>
  <c r="AL1256" i="11"/>
  <c r="AM1256" i="11" s="1"/>
  <c r="AL1797" i="11"/>
  <c r="AM1797" i="11" s="1"/>
  <c r="AL1481" i="11"/>
  <c r="AM1481" i="11" s="1"/>
  <c r="AL1880" i="11"/>
  <c r="AM1880" i="11" s="1"/>
  <c r="AL1259" i="11"/>
  <c r="AM1259" i="11" s="1"/>
  <c r="AM1892" i="11"/>
  <c r="AM1860" i="11"/>
  <c r="AM1130" i="11"/>
  <c r="AM619" i="11"/>
  <c r="AM312" i="11"/>
  <c r="AM682" i="11"/>
  <c r="AM745" i="11"/>
  <c r="AM1818" i="11"/>
  <c r="AM1240" i="11"/>
  <c r="AM259" i="11"/>
  <c r="AM151" i="11"/>
  <c r="AM1416" i="11"/>
  <c r="AM632" i="11"/>
  <c r="AM991" i="11"/>
  <c r="AM1361" i="11"/>
  <c r="AM858" i="11"/>
  <c r="AM861" i="11"/>
  <c r="AM1161" i="11"/>
  <c r="AM102" i="11"/>
  <c r="AM660" i="11"/>
  <c r="AM1086" i="11"/>
  <c r="AM1114" i="11"/>
  <c r="AM1947" i="11"/>
  <c r="AM1616" i="11"/>
  <c r="AM463" i="11"/>
  <c r="AM1217" i="11"/>
  <c r="AM1351" i="11"/>
  <c r="AM498" i="11"/>
  <c r="AM1206" i="11"/>
  <c r="AM782" i="11"/>
  <c r="AM674" i="11"/>
  <c r="AM1309" i="11"/>
  <c r="AM1500" i="11"/>
  <c r="AL773" i="11"/>
  <c r="AM773" i="11" s="1"/>
  <c r="AL120" i="11"/>
  <c r="AM120" i="11" s="1"/>
  <c r="AL295" i="11"/>
  <c r="AM295" i="11"/>
  <c r="AL1401" i="11"/>
  <c r="AM1401" i="11" s="1"/>
  <c r="AL1055" i="11"/>
  <c r="AM1055" i="11" s="1"/>
  <c r="AL948" i="11"/>
  <c r="AM948" i="11" s="1"/>
  <c r="AL196" i="11"/>
  <c r="AM196" i="11" s="1"/>
  <c r="AL1013" i="11"/>
  <c r="AM1013" i="11" s="1"/>
  <c r="AL1832" i="11"/>
  <c r="AM1832" i="11" s="1"/>
  <c r="AL434" i="11"/>
  <c r="AM434" i="11" s="1"/>
  <c r="AL614" i="11"/>
  <c r="AM614" i="11" s="1"/>
  <c r="AL1576" i="11"/>
  <c r="AM1576" i="11" s="1"/>
  <c r="AL1208" i="11"/>
  <c r="AM1208" i="11" s="1"/>
  <c r="AL1451" i="11"/>
  <c r="AM1451" i="11" s="1"/>
  <c r="AL1814" i="11"/>
  <c r="AM1814" i="11" s="1"/>
  <c r="AL826" i="11"/>
  <c r="AM826" i="11" s="1"/>
  <c r="AL398" i="11"/>
  <c r="AM398" i="11" s="1"/>
  <c r="AL359" i="11"/>
  <c r="AM359" i="11" s="1"/>
  <c r="AL1328" i="11"/>
  <c r="AM1328" i="11" s="1"/>
  <c r="AL1511" i="11"/>
  <c r="AM1511" i="11" s="1"/>
  <c r="AL1164" i="11"/>
  <c r="AM1164" i="11" s="1"/>
  <c r="AL112" i="11"/>
  <c r="AM112" i="11" s="1"/>
  <c r="AL1820" i="11"/>
  <c r="AM1820" i="11" s="1"/>
  <c r="AL997" i="11"/>
  <c r="AM997" i="11" s="1"/>
  <c r="AM1234" i="11"/>
  <c r="AM373" i="11"/>
  <c r="AM793" i="11"/>
  <c r="AM741" i="11"/>
  <c r="AM1668" i="11"/>
  <c r="AM1477" i="11"/>
  <c r="AM1607" i="11"/>
  <c r="AM1277" i="11"/>
  <c r="AM713" i="11"/>
  <c r="AM324" i="11"/>
  <c r="AM179" i="11"/>
  <c r="AM1578" i="11"/>
  <c r="AM763" i="11"/>
  <c r="AM368" i="11"/>
  <c r="AM352" i="11"/>
  <c r="AM1687" i="11"/>
  <c r="AM1110" i="11"/>
  <c r="AM321" i="11"/>
  <c r="AM1594" i="11"/>
  <c r="AM1605" i="11"/>
  <c r="AM680" i="11"/>
  <c r="AM681" i="11"/>
  <c r="AM490" i="11"/>
  <c r="AM466" i="11"/>
  <c r="AM44" i="11"/>
  <c r="AM1324" i="11"/>
  <c r="AM431" i="11"/>
  <c r="AM1310" i="11"/>
  <c r="AM1933" i="11"/>
  <c r="AM1827" i="11"/>
  <c r="AM1537" i="11"/>
  <c r="AM1050" i="11"/>
  <c r="AM1653" i="11"/>
  <c r="AM1245" i="11"/>
  <c r="AM426" i="11"/>
  <c r="AM1420" i="11"/>
  <c r="AM1786" i="11"/>
  <c r="AL397" i="11"/>
  <c r="AM397" i="11" s="1"/>
  <c r="AL643" i="11"/>
  <c r="AM643" i="11" s="1"/>
  <c r="AL1546" i="11"/>
  <c r="AM1546" i="11" s="1"/>
  <c r="AL1682" i="11"/>
  <c r="AM1682" i="11" s="1"/>
  <c r="AL1402" i="11"/>
  <c r="AM1402" i="11" s="1"/>
  <c r="AL841" i="11"/>
  <c r="AM841" i="11" s="1"/>
  <c r="AL1149" i="11"/>
  <c r="AM1149" i="11" s="1"/>
  <c r="AL1550" i="11"/>
  <c r="AM1550" i="11" s="1"/>
  <c r="AL1868" i="11"/>
  <c r="AM1868" i="11" s="1"/>
  <c r="AL1307" i="11"/>
  <c r="AM1307" i="11" s="1"/>
  <c r="AL1693" i="11"/>
  <c r="AM1693" i="11" s="1"/>
  <c r="AL456" i="11"/>
  <c r="AM456" i="11" s="1"/>
  <c r="AL706" i="11"/>
  <c r="AM706" i="11" s="1"/>
  <c r="AL1597" i="11"/>
  <c r="AM1597" i="11" s="1"/>
  <c r="AL400" i="11"/>
  <c r="AM400" i="11" s="1"/>
  <c r="AL570" i="11"/>
  <c r="AM570" i="11" s="1"/>
  <c r="AL441" i="11"/>
  <c r="AM441" i="11" s="1"/>
  <c r="AL141" i="11"/>
  <c r="AM141" i="11" s="1"/>
  <c r="AL1561" i="11"/>
  <c r="AM1561" i="11" s="1"/>
  <c r="AL1382" i="11"/>
  <c r="AM1382" i="11" s="1"/>
  <c r="AL1857" i="11"/>
  <c r="AM1857" i="11" s="1"/>
  <c r="AL1665" i="11"/>
  <c r="AM1665" i="11" s="1"/>
  <c r="AL311" i="11"/>
  <c r="AM311" i="11" s="1"/>
  <c r="AL1762" i="11"/>
  <c r="AM1762" i="11" s="1"/>
  <c r="AL1223" i="11"/>
  <c r="AM1223" i="11" s="1"/>
  <c r="AL1359" i="11"/>
  <c r="AM1359" i="11" s="1"/>
  <c r="AL101" i="11"/>
  <c r="AM101" i="11" s="1"/>
  <c r="AL689" i="11"/>
  <c r="AM689" i="11" s="1"/>
  <c r="AL133" i="11"/>
  <c r="AM133" i="11" s="1"/>
  <c r="AL447" i="11"/>
  <c r="AM447" i="11" s="1"/>
  <c r="AL1862" i="11"/>
  <c r="AM1862" i="11" s="1"/>
  <c r="AL443" i="11"/>
  <c r="AM443" i="11" s="1"/>
  <c r="AL1781" i="11"/>
  <c r="AM1781" i="11" s="1"/>
  <c r="AL218" i="11"/>
  <c r="AM218" i="11" s="1"/>
  <c r="AL18" i="11"/>
  <c r="AM18" i="11" s="1"/>
  <c r="AL1461" i="11"/>
  <c r="AM1461" i="11" s="1"/>
  <c r="AL750" i="11"/>
  <c r="AM750" i="11" s="1"/>
  <c r="AL930" i="11"/>
  <c r="AM930" i="11" s="1"/>
  <c r="AL1007" i="11"/>
  <c r="AM1007" i="11" s="1"/>
  <c r="AL1184" i="11"/>
  <c r="AM1184" i="11" s="1"/>
  <c r="AL1197" i="11"/>
  <c r="AM1197" i="11" s="1"/>
  <c r="AL1272" i="11"/>
  <c r="AM1272" i="11" s="1"/>
  <c r="AL1099" i="11"/>
  <c r="AM1099" i="11" s="1"/>
  <c r="AL705" i="11"/>
  <c r="AM705" i="11" s="1"/>
  <c r="AL1057" i="11"/>
  <c r="AM1057" i="11" s="1"/>
  <c r="AL1140" i="11"/>
  <c r="AM1140" i="11" s="1"/>
  <c r="AL1385" i="11"/>
  <c r="AM1385" i="11" s="1"/>
  <c r="AL35" i="11"/>
  <c r="AM35" i="11" s="1"/>
  <c r="AL1487" i="11"/>
  <c r="AM1487" i="11" s="1"/>
  <c r="AL148" i="11"/>
  <c r="AM148" i="11" s="1"/>
  <c r="AL492" i="11"/>
  <c r="AM492" i="11" s="1"/>
  <c r="AL1155" i="11"/>
  <c r="AM1155" i="11" s="1"/>
  <c r="AL1851" i="11"/>
  <c r="AM1851" i="11" s="1"/>
  <c r="AL1418" i="11"/>
  <c r="AM1418" i="11" s="1"/>
  <c r="AL1231" i="11"/>
  <c r="AM1231" i="11" s="1"/>
  <c r="AL976" i="11"/>
  <c r="AM976" i="11" s="1"/>
  <c r="AL1661" i="11"/>
  <c r="AM1661" i="11" s="1"/>
  <c r="AL150" i="11"/>
  <c r="AM150" i="11" s="1"/>
  <c r="AL1848" i="11"/>
  <c r="AM1848" i="11" s="1"/>
  <c r="AL703" i="11"/>
  <c r="AM703" i="11" s="1"/>
  <c r="AL1169" i="11"/>
  <c r="AM1169" i="11" s="1"/>
  <c r="AL864" i="11"/>
  <c r="AM864" i="11" s="1"/>
  <c r="AL137" i="11"/>
  <c r="AM137" i="11" s="1"/>
  <c r="AL973" i="11"/>
  <c r="AM973" i="11" s="1"/>
  <c r="AL521" i="11"/>
  <c r="AM521" i="11" s="1"/>
  <c r="AL1551" i="11"/>
  <c r="AM1551" i="11" s="1"/>
  <c r="AL59" i="11"/>
  <c r="AM59" i="11" s="1"/>
  <c r="AL780" i="11"/>
  <c r="AM780" i="11" s="1"/>
  <c r="AL193" i="11"/>
  <c r="AM193" i="11" s="1"/>
  <c r="AL1512" i="11"/>
  <c r="AM1512" i="11" s="1"/>
  <c r="AL629" i="11"/>
  <c r="AM629" i="11" s="1"/>
  <c r="AL1171" i="11"/>
  <c r="AM1171" i="11" s="1"/>
  <c r="AL1658" i="11"/>
  <c r="AM1658" i="11" s="1"/>
  <c r="AL548" i="11"/>
  <c r="AM548" i="11" s="1"/>
  <c r="AL1100" i="11"/>
  <c r="AM1100" i="11" s="1"/>
  <c r="AL755" i="11"/>
  <c r="AM755" i="11" s="1"/>
  <c r="AL1558" i="11"/>
  <c r="AM1558" i="11" s="1"/>
  <c r="AL67" i="11"/>
  <c r="AM67" i="11" s="1"/>
  <c r="AL1236" i="11"/>
  <c r="AM1236" i="11" s="1"/>
  <c r="AL1776" i="11"/>
  <c r="AM1776" i="11" s="1"/>
  <c r="AL506" i="11"/>
  <c r="AM506" i="11" s="1"/>
  <c r="AL1126" i="11"/>
  <c r="AM1126" i="11" s="1"/>
  <c r="AL1910" i="11"/>
  <c r="AM1910" i="11" s="1"/>
  <c r="AL766" i="11"/>
  <c r="AM766" i="11" s="1"/>
  <c r="AL176" i="11"/>
  <c r="AM176" i="11" s="1"/>
  <c r="AL480" i="11"/>
  <c r="AM480" i="11" s="1"/>
  <c r="AL375" i="11"/>
  <c r="AM375" i="11" s="1"/>
  <c r="AL1696" i="11"/>
  <c r="AM1696" i="11" s="1"/>
  <c r="AL1182" i="11"/>
  <c r="AM1182" i="11" s="1"/>
  <c r="AL1591" i="11"/>
  <c r="AM1591" i="11" s="1"/>
  <c r="AL1637" i="11"/>
  <c r="AM1637" i="11" s="1"/>
  <c r="AL1282" i="11"/>
  <c r="AM1282" i="11" s="1"/>
  <c r="AL405" i="11"/>
  <c r="AM405" i="11" s="1"/>
  <c r="AL390" i="11"/>
  <c r="AM390" i="11" s="1"/>
  <c r="AL740" i="11"/>
  <c r="AM740" i="11" s="1"/>
  <c r="AL413" i="11"/>
  <c r="AM413" i="11" s="1"/>
  <c r="AL855" i="11"/>
  <c r="AM855" i="11" s="1"/>
  <c r="AL409" i="11"/>
  <c r="AM409" i="11" s="1"/>
  <c r="AL1347" i="11"/>
  <c r="AM1347" i="11" s="1"/>
  <c r="AL1520" i="11"/>
  <c r="AM1520" i="11" s="1"/>
  <c r="AL1201" i="11"/>
  <c r="AM1201" i="11" s="1"/>
  <c r="AL1624" i="11"/>
  <c r="AM1624" i="11" s="1"/>
  <c r="AL1369" i="11"/>
  <c r="AM1369" i="11" s="1"/>
  <c r="AL1690" i="11"/>
  <c r="AM1690" i="11" s="1"/>
  <c r="AL844" i="11"/>
  <c r="AM844" i="11" s="1"/>
  <c r="AL1939" i="11"/>
  <c r="AM1939" i="11" s="1"/>
  <c r="AL1635" i="11"/>
  <c r="AM1635" i="11" s="1"/>
  <c r="AL1891" i="11"/>
  <c r="AM1891" i="11" s="1"/>
  <c r="AL1812" i="11"/>
  <c r="AM1812" i="11" s="1"/>
  <c r="AL118" i="11"/>
  <c r="AM118" i="11" s="1"/>
  <c r="AL1796" i="11"/>
  <c r="AM1796" i="11" s="1"/>
  <c r="AL943" i="11"/>
  <c r="AM943" i="11" s="1"/>
  <c r="AM64" i="11"/>
  <c r="AL1378" i="11"/>
  <c r="AM1378" i="11" s="1"/>
  <c r="AL1539" i="11"/>
  <c r="AM1539" i="11" s="1"/>
  <c r="AM84" i="11"/>
  <c r="AL1847" i="11"/>
  <c r="AM1847" i="11" s="1"/>
  <c r="AL984" i="11"/>
  <c r="AM984" i="11" s="1"/>
  <c r="AL715" i="11"/>
  <c r="AM715" i="11" s="1"/>
  <c r="AL1209" i="11"/>
  <c r="AM1209" i="11" s="1"/>
  <c r="AL1663" i="11"/>
  <c r="AM1663" i="11" s="1"/>
  <c r="AM569" i="11"/>
  <c r="AL1318" i="11"/>
  <c r="AM1318" i="11" s="1"/>
  <c r="AL1250" i="11"/>
  <c r="AM1250" i="11" s="1"/>
  <c r="AM1058" i="11"/>
  <c r="AM1921" i="11"/>
  <c r="AL344" i="11"/>
  <c r="AM344" i="11" s="1"/>
  <c r="AM978" i="11"/>
  <c r="AM747" i="11"/>
  <c r="AL977" i="11"/>
  <c r="AM977" i="11" s="1"/>
  <c r="AM787" i="11"/>
  <c r="AM788" i="11"/>
  <c r="AL800" i="11"/>
  <c r="AM800" i="11" s="1"/>
  <c r="AM200" i="11"/>
  <c r="AM959" i="11"/>
  <c r="AL1944" i="11"/>
  <c r="AM1944" i="11" s="1"/>
  <c r="AM278" i="11"/>
  <c r="AM1295" i="11"/>
  <c r="AL318" i="11"/>
  <c r="AM318" i="11" s="1"/>
  <c r="AM1210" i="11"/>
  <c r="AM336" i="11"/>
  <c r="AL1896" i="11"/>
  <c r="AM1896" i="11" s="1"/>
  <c r="AM158" i="11"/>
  <c r="AM942" i="11"/>
  <c r="AL878" i="11"/>
  <c r="AM878" i="11" s="1"/>
  <c r="AM1080" i="11"/>
  <c r="AM52" i="11"/>
  <c r="AL1514" i="11"/>
  <c r="AM1514" i="11" s="1"/>
  <c r="AM543" i="11"/>
  <c r="AM697" i="11"/>
  <c r="AL833" i="11"/>
  <c r="AM833" i="11" s="1"/>
  <c r="AM256" i="11"/>
  <c r="AM1285" i="11"/>
  <c r="AL1955" i="11"/>
  <c r="AM1955" i="11" s="1"/>
  <c r="AM572" i="11"/>
  <c r="AM1840" i="11"/>
  <c r="AL178" i="11"/>
  <c r="AM178" i="11" s="1"/>
  <c r="AM1601" i="11"/>
  <c r="AM728" i="11"/>
  <c r="AL537" i="11"/>
  <c r="AM537" i="11" s="1"/>
  <c r="AM952" i="11"/>
  <c r="AM1830" i="11"/>
  <c r="AL75" i="11"/>
  <c r="AM75" i="11" s="1"/>
  <c r="AM1200" i="11"/>
  <c r="AM1855" i="11"/>
  <c r="AL440" i="11"/>
  <c r="AM440" i="11" s="1"/>
  <c r="AM1914" i="11"/>
  <c r="AM1835" i="11"/>
  <c r="AL1215" i="11"/>
  <c r="AM1215" i="11" s="1"/>
  <c r="AM153" i="11"/>
  <c r="AM1025" i="11"/>
  <c r="AL935" i="11"/>
  <c r="AM935" i="11" s="1"/>
  <c r="AM1718" i="11"/>
  <c r="AM1564" i="11"/>
  <c r="AL371" i="11"/>
  <c r="AM371" i="11" s="1"/>
  <c r="AM1639" i="11"/>
  <c r="AM1617" i="11"/>
  <c r="AL1869" i="11"/>
  <c r="AM1869" i="11" s="1"/>
  <c r="AM1726" i="11"/>
  <c r="AM171" i="11"/>
  <c r="AL243" i="11"/>
  <c r="AM243" i="11" s="1"/>
  <c r="AM816" i="11"/>
  <c r="AM1905" i="11"/>
  <c r="AL1497" i="11"/>
  <c r="AM1497" i="11" s="1"/>
  <c r="AM326" i="11"/>
  <c r="AM642" i="11"/>
  <c r="AL909" i="11"/>
  <c r="AM909" i="11" s="1"/>
  <c r="AM438" i="11"/>
  <c r="AL1302" i="11"/>
  <c r="AM1302" i="11" s="1"/>
  <c r="AM1471" i="11"/>
  <c r="AL136" i="11"/>
  <c r="AM136" i="11" s="1"/>
  <c r="AM656" i="11"/>
  <c r="AL46" i="11"/>
  <c r="AM46" i="11" s="1"/>
  <c r="AM686" i="11"/>
  <c r="AL571" i="11"/>
  <c r="AM571" i="11" s="1"/>
  <c r="AM511" i="11"/>
  <c r="AL1706" i="11"/>
  <c r="AM1706" i="11" s="1"/>
  <c r="AM28" i="11"/>
  <c r="AL1405" i="11"/>
  <c r="AM1405" i="11" s="1"/>
  <c r="AM1593" i="11"/>
  <c r="AL229" i="11"/>
  <c r="AM229" i="11" s="1"/>
  <c r="AM564" i="11"/>
  <c r="AL1507" i="11"/>
  <c r="AM1507" i="11" s="1"/>
  <c r="AM228" i="11"/>
  <c r="AL1525" i="11"/>
  <c r="AM1525" i="11" s="1"/>
  <c r="AM1717" i="11"/>
  <c r="AL924" i="11"/>
  <c r="AM924" i="11" s="1"/>
  <c r="AM486" i="11"/>
  <c r="AL535" i="11"/>
  <c r="AM535" i="11" s="1"/>
  <c r="AM1340" i="11"/>
  <c r="AL827" i="11"/>
  <c r="AM827" i="11" s="1"/>
  <c r="AM1407" i="11"/>
  <c r="AL1345" i="11"/>
  <c r="AM1345" i="11" s="1"/>
  <c r="AM1563" i="11"/>
  <c r="AL1817" i="11"/>
  <c r="AM1817" i="11" s="1"/>
  <c r="AM519" i="11"/>
  <c r="AL1247" i="11"/>
  <c r="AM1247" i="11" s="1"/>
  <c r="AM330" i="11"/>
  <c r="AL1731" i="11"/>
  <c r="AM1731" i="11" s="1"/>
  <c r="AM1865" i="11"/>
  <c r="AL738" i="11"/>
  <c r="AM738" i="11" s="1"/>
  <c r="AM1657" i="11"/>
  <c r="AL848" i="11"/>
  <c r="AM848" i="11" s="1"/>
  <c r="AM38" i="11"/>
  <c r="AL1934" i="11"/>
  <c r="AM1934" i="11" s="1"/>
  <c r="AM1088" i="11"/>
  <c r="AL1730" i="11"/>
  <c r="AM1730" i="11" s="1"/>
  <c r="AM618" i="11"/>
  <c r="AL1610" i="11"/>
  <c r="AM1610" i="11" s="1"/>
  <c r="AM622" i="11"/>
  <c r="AL575" i="11"/>
  <c r="AM575" i="11" s="1"/>
  <c r="AM1038" i="11"/>
  <c r="AL1529" i="11"/>
  <c r="AM1529" i="11" s="1"/>
  <c r="AM1014" i="11"/>
  <c r="AL1821" i="11"/>
  <c r="AM1821" i="11" s="1"/>
  <c r="AM425" i="11"/>
  <c r="AL1664" i="11"/>
  <c r="AM1664" i="11" s="1"/>
  <c r="AM341" i="11"/>
  <c r="AL1103" i="11"/>
  <c r="AM1103" i="11" s="1"/>
  <c r="AM534" i="11"/>
  <c r="AL523" i="11"/>
  <c r="AM523" i="11" s="1"/>
  <c r="AM1571" i="11"/>
  <c r="AL1112" i="11"/>
  <c r="AM1112" i="11" s="1"/>
  <c r="AM411" i="11"/>
  <c r="AL50" i="11"/>
  <c r="AM50" i="11" s="1"/>
  <c r="AM981" i="11"/>
  <c r="AL1543" i="11"/>
  <c r="AM1543" i="11" s="1"/>
  <c r="AM1252" i="11"/>
  <c r="AL9" i="11"/>
  <c r="AM9" i="11" s="1"/>
  <c r="AM1354" i="11"/>
  <c r="AL1738" i="11"/>
  <c r="AM1738" i="11" s="1"/>
  <c r="AM1946" i="11"/>
  <c r="AL185" i="11"/>
  <c r="AM185" i="11" s="1"/>
  <c r="AM589" i="11"/>
  <c r="AL1160" i="11"/>
  <c r="AM1160" i="11" s="1"/>
  <c r="AM274" i="11"/>
  <c r="AL1346" i="11"/>
  <c r="AM1346" i="11" s="1"/>
  <c r="AM901" i="11"/>
  <c r="AL684" i="11"/>
  <c r="AM684" i="11" s="1"/>
  <c r="AM88" i="11"/>
  <c r="AL1702" i="11"/>
  <c r="AM1702" i="11" s="1"/>
  <c r="AM588" i="11"/>
  <c r="AL701" i="11"/>
  <c r="AM701" i="11" s="1"/>
  <c r="AM1333" i="11"/>
  <c r="AL881" i="11"/>
  <c r="AM881" i="11" s="1"/>
  <c r="AM1541" i="11"/>
  <c r="AL1219" i="11"/>
  <c r="AM1219" i="11" s="1"/>
  <c r="AM302" i="11"/>
  <c r="AL1474" i="11"/>
  <c r="AM1474" i="11" s="1"/>
  <c r="AM1111" i="11"/>
  <c r="AL1445" i="11"/>
  <c r="AM1445" i="11" s="1"/>
  <c r="AM1620" i="11"/>
  <c r="AL1673" i="11"/>
  <c r="AM1673" i="11" s="1"/>
  <c r="AM353" i="11"/>
  <c r="AL834" i="11"/>
  <c r="AM834" i="11" s="1"/>
  <c r="AM631" i="11"/>
  <c r="AL651" i="11"/>
  <c r="AM651" i="11" s="1"/>
  <c r="AM613" i="11"/>
  <c r="AL1060" i="11"/>
  <c r="AM1060" i="11" s="1"/>
  <c r="AM584" i="11"/>
  <c r="AL1920" i="11"/>
  <c r="AM1920" i="11" s="1"/>
  <c r="AM1083" i="11"/>
  <c r="AL83" i="11"/>
  <c r="AM83" i="11" s="1"/>
  <c r="AM310" i="11"/>
  <c r="AL1923" i="11"/>
  <c r="AM1923" i="11" s="1"/>
  <c r="AM926" i="11"/>
  <c r="AL1565" i="11"/>
  <c r="AM1565" i="11" s="1"/>
  <c r="AM1752" i="11"/>
  <c r="AL593" i="11"/>
  <c r="AM593" i="11" s="1"/>
  <c r="AM1579" i="11"/>
  <c r="AL49" i="11"/>
  <c r="AM49" i="11" s="1"/>
  <c r="AM1165" i="11"/>
  <c r="AL1831" i="11"/>
  <c r="AM1831" i="11" s="1"/>
  <c r="AM591" i="11"/>
  <c r="AL1453" i="11"/>
  <c r="AM1453" i="11" s="1"/>
  <c r="AM1478" i="11"/>
  <c r="AL1424" i="11"/>
  <c r="AM1424" i="11" s="1"/>
  <c r="AM605" i="11"/>
  <c r="AL429" i="11"/>
  <c r="AM429" i="11" s="1"/>
  <c r="AM8" i="11"/>
  <c r="AL1614" i="11"/>
  <c r="AM1614" i="11" s="1"/>
  <c r="AM308" i="11"/>
  <c r="AL1156" i="11"/>
  <c r="AM1156" i="11" s="1"/>
  <c r="AM1321" i="11"/>
  <c r="AL190" i="11"/>
  <c r="AM190" i="11" s="1"/>
  <c r="AM1824" i="11"/>
  <c r="AL809" i="11"/>
  <c r="AM809" i="11" s="1"/>
  <c r="AM24" i="11"/>
  <c r="AL694" i="11"/>
  <c r="AM694" i="11" s="1"/>
  <c r="AM129" i="11"/>
  <c r="AL1261" i="11"/>
  <c r="AM1261" i="11" s="1"/>
  <c r="AM1671" i="11"/>
  <c r="AL718" i="11"/>
  <c r="AM718" i="11" s="1"/>
  <c r="AM220" i="11"/>
  <c r="AL1755" i="11"/>
  <c r="AM1755" i="11" s="1"/>
  <c r="AM1173" i="11"/>
  <c r="AL1751" i="11"/>
  <c r="AM1751" i="11" s="1"/>
  <c r="AM1598" i="11"/>
  <c r="AL1626" i="11"/>
  <c r="AM1626" i="11" s="1"/>
  <c r="AM1213" i="11"/>
  <c r="AL104" i="11"/>
  <c r="AM104" i="11" s="1"/>
  <c r="AM1448" i="11"/>
  <c r="AL1291" i="11"/>
  <c r="AM1291" i="11" s="1"/>
  <c r="AM1180" i="11"/>
  <c r="AL1733" i="11"/>
  <c r="AM1733" i="11" s="1"/>
  <c r="AM444" i="11"/>
  <c r="AL583" i="11"/>
  <c r="AM583" i="11" s="1"/>
  <c r="AM1894" i="11"/>
  <c r="AL507" i="11"/>
  <c r="AM507" i="11" s="1"/>
  <c r="AM1688" i="11"/>
  <c r="AL1132" i="11"/>
  <c r="AM1132" i="11" s="1"/>
  <c r="AM1134" i="11"/>
  <c r="AL1452" i="11"/>
  <c r="AM1452" i="11" s="1"/>
  <c r="AM1468" i="11"/>
  <c r="AL982" i="11"/>
  <c r="AM982" i="11" s="1"/>
  <c r="AL508" i="11"/>
  <c r="AM508" i="11" s="1"/>
  <c r="AL1383" i="11"/>
  <c r="AM1383" i="11" s="1"/>
  <c r="AL1876" i="11"/>
  <c r="AM1876" i="11" s="1"/>
  <c r="AL625" i="11"/>
  <c r="AM625" i="11" s="1"/>
  <c r="AL752" i="11"/>
  <c r="AM752" i="11" s="1"/>
  <c r="AL1154" i="11"/>
  <c r="AM1154" i="11" s="1"/>
  <c r="AL1669" i="11"/>
  <c r="AM1669" i="11" s="1"/>
  <c r="AL1239" i="11"/>
  <c r="AM1239" i="11" s="1"/>
  <c r="AL1670" i="11"/>
  <c r="AM1670" i="11" s="1"/>
  <c r="AL1483" i="11"/>
  <c r="AM1483" i="11" s="1"/>
  <c r="AL1241" i="11"/>
  <c r="AM1241" i="11" s="1"/>
  <c r="AL1297" i="11"/>
  <c r="AM1297" i="11" s="1"/>
  <c r="AL836" i="11"/>
  <c r="AM836" i="11" s="1"/>
  <c r="AL801" i="11"/>
  <c r="AM801" i="11" s="1"/>
  <c r="AL1713" i="11"/>
  <c r="AM1713" i="11" s="1"/>
  <c r="AL1342" i="11"/>
  <c r="AM1342" i="11" s="1"/>
  <c r="AL1121" i="11"/>
  <c r="AM1121" i="11" s="1"/>
  <c r="AL188" i="11"/>
  <c r="AM188" i="11" s="1"/>
  <c r="AL303" i="11"/>
  <c r="AM303" i="11" s="1"/>
  <c r="AL1825" i="11"/>
  <c r="AM1825" i="11" s="1"/>
  <c r="AL1816" i="11"/>
  <c r="AM1816" i="11" s="1"/>
  <c r="AL462" i="11"/>
  <c r="AM462" i="11" s="1"/>
  <c r="AL1957" i="11"/>
  <c r="AM1957" i="11" s="1"/>
  <c r="AL1192" i="11"/>
  <c r="AM1192" i="11" s="1"/>
  <c r="AL1484" i="11"/>
  <c r="AM1484" i="11" s="1"/>
  <c r="AL1108" i="11"/>
  <c r="AM1108" i="11" s="1"/>
  <c r="AL284" i="11"/>
  <c r="AM284" i="11" s="1"/>
  <c r="AL607" i="11"/>
  <c r="AM607" i="11" s="1"/>
  <c r="AL925" i="11"/>
  <c r="AM925" i="11" s="1"/>
  <c r="AL1793" i="11"/>
  <c r="AM1793" i="11" s="1"/>
  <c r="AL70" i="11"/>
  <c r="AM70" i="11" s="1"/>
  <c r="AL1801" i="11"/>
  <c r="AM1801" i="11" s="1"/>
  <c r="AL451" i="11"/>
  <c r="AM451" i="11" s="1"/>
  <c r="AL1919" i="11"/>
  <c r="AM1919" i="11" s="1"/>
  <c r="AL1467" i="11"/>
  <c r="AM1467" i="11" s="1"/>
  <c r="AL1595" i="11"/>
  <c r="AM1595" i="11" s="1"/>
  <c r="AL1494" i="11"/>
  <c r="AM1494" i="11" s="1"/>
  <c r="AL427" i="11"/>
  <c r="AM427" i="11" s="1"/>
  <c r="AL155" i="11"/>
  <c r="AM155" i="11" s="1"/>
  <c r="AL1667" i="11"/>
  <c r="AM1667" i="11" s="1"/>
  <c r="AL374" i="11"/>
  <c r="AM374" i="11" s="1"/>
  <c r="AL1813" i="11"/>
  <c r="AM1813" i="11" s="1"/>
  <c r="AL726" i="11"/>
  <c r="AM726" i="11" s="1"/>
  <c r="AL1612" i="11"/>
  <c r="AM1612" i="11" s="1"/>
  <c r="AL1102" i="11"/>
  <c r="AM1102" i="11" s="1"/>
  <c r="AL230" i="11"/>
  <c r="AM230" i="11" s="1"/>
  <c r="AL335" i="11"/>
  <c r="AM335" i="11" s="1"/>
  <c r="AL1456" i="11"/>
  <c r="AM1456" i="11" s="1"/>
  <c r="AL69" i="11"/>
  <c r="AM69" i="11" s="1"/>
  <c r="AL258" i="11"/>
  <c r="AM258" i="11" s="1"/>
  <c r="AL1728" i="11"/>
  <c r="AM1728" i="11" s="1"/>
  <c r="AL892" i="11"/>
  <c r="AM892" i="11" s="1"/>
  <c r="AL727" i="11"/>
  <c r="AM727" i="11" s="1"/>
  <c r="AL163" i="11"/>
  <c r="AM163" i="11" s="1"/>
  <c r="AL883" i="11"/>
  <c r="AM883" i="11" s="1"/>
  <c r="AL778" i="11"/>
  <c r="AM778" i="11" s="1"/>
  <c r="AL135" i="11"/>
  <c r="AM135" i="11" s="1"/>
  <c r="AL1822" i="11"/>
  <c r="AM1822" i="11" s="1"/>
  <c r="AL1168" i="11"/>
  <c r="AM1168" i="11" s="1"/>
  <c r="AL857" i="11"/>
  <c r="AM857" i="11" s="1"/>
  <c r="AL32" i="11"/>
  <c r="AM32" i="11" s="1"/>
  <c r="AL1777" i="11"/>
  <c r="AM1777" i="11" s="1"/>
  <c r="AL673" i="11"/>
  <c r="AM673" i="11" s="1"/>
  <c r="AL906" i="11"/>
  <c r="AM906" i="11" s="1"/>
  <c r="AL1536" i="11"/>
  <c r="AM1536" i="11" s="1"/>
  <c r="AL1460" i="11"/>
  <c r="AM1460" i="11" s="1"/>
  <c r="AL164" i="11"/>
  <c r="AM164" i="11" s="1"/>
  <c r="AL1656" i="11"/>
  <c r="AM1656" i="11" s="1"/>
  <c r="AM1802" i="11"/>
  <c r="AL47" i="11"/>
  <c r="AM47" i="11" s="1"/>
  <c r="AL735" i="11"/>
  <c r="AM735" i="11" s="1"/>
  <c r="AL1722" i="11"/>
  <c r="AM1722" i="11" s="1"/>
  <c r="AM1360" i="11"/>
  <c r="AM936" i="11"/>
  <c r="AL55" i="11"/>
  <c r="AM55" i="11" s="1"/>
  <c r="AM1508" i="11"/>
  <c r="AM541" i="11"/>
  <c r="AL1903" i="11"/>
  <c r="AM1903" i="11" s="1"/>
  <c r="AM915" i="11"/>
  <c r="AL145" i="11"/>
  <c r="AM145" i="11" s="1"/>
  <c r="AL1613" i="11"/>
  <c r="AM1613" i="11" s="1"/>
  <c r="AM389" i="11"/>
  <c r="AL823" i="11"/>
  <c r="AM823" i="11" s="1"/>
  <c r="AL549" i="11"/>
  <c r="AM549" i="11" s="1"/>
  <c r="AM1683" i="11"/>
  <c r="AM1002" i="11"/>
  <c r="AM1765" i="11"/>
  <c r="AM1482" i="11"/>
  <c r="AM301" i="11"/>
  <c r="AM345" i="11"/>
  <c r="AM1588" i="11"/>
  <c r="AM1692" i="11"/>
  <c r="AM940" i="11"/>
  <c r="AM554" i="11"/>
  <c r="AM866" i="11"/>
  <c r="AM1834" i="11"/>
  <c r="AM657" i="11"/>
  <c r="AM1479" i="11"/>
  <c r="AM1805" i="11"/>
  <c r="AM604" i="11"/>
  <c r="AM1248" i="11"/>
  <c r="AM1406" i="11"/>
  <c r="AM1098" i="11"/>
  <c r="AM1280" i="11"/>
  <c r="AM1052" i="11"/>
  <c r="AM567" i="11"/>
  <c r="AM702" i="11"/>
  <c r="AM1886" i="11"/>
  <c r="AM458" i="11"/>
  <c r="AM419" i="11"/>
  <c r="AM597" i="11"/>
  <c r="AM81" i="11"/>
  <c r="AM1338" i="11"/>
  <c r="AM714" i="11"/>
  <c r="AM1499" i="11"/>
  <c r="AM576" i="11"/>
  <c r="AM1271" i="11"/>
  <c r="AL198" i="11"/>
  <c r="AM198" i="11" s="1"/>
  <c r="AM467" i="11"/>
  <c r="AL356" i="11"/>
  <c r="AM356" i="11" s="1"/>
  <c r="AM783" i="11"/>
  <c r="AL1705" i="11"/>
  <c r="AM1705" i="11" s="1"/>
  <c r="AM903" i="11"/>
  <c r="AL131" i="11"/>
  <c r="AM131" i="11" s="1"/>
  <c r="AM790" i="11"/>
  <c r="AL255" i="11"/>
  <c r="AM255" i="11" s="1"/>
  <c r="AM116" i="11"/>
  <c r="AL435" i="11"/>
  <c r="AM435" i="11" s="1"/>
  <c r="AM1951" i="11"/>
  <c r="AL1125" i="11"/>
  <c r="AM1125" i="11" s="1"/>
  <c r="AM840" i="11"/>
  <c r="AL831" i="11"/>
  <c r="AM831" i="11" s="1"/>
  <c r="AM993" i="11"/>
  <c r="AL446" i="11"/>
  <c r="AM446" i="11" s="1"/>
  <c r="AM528" i="11"/>
  <c r="AL80" i="11"/>
  <c r="AM80" i="11" s="1"/>
  <c r="AM536" i="11"/>
  <c r="AL1151" i="11"/>
  <c r="AM1151" i="11" s="1"/>
  <c r="AM1727" i="11"/>
  <c r="AL1912" i="11"/>
  <c r="AM1912" i="11" s="1"/>
  <c r="AM406" i="11"/>
  <c r="AL1904" i="11"/>
  <c r="AM1904" i="11" s="1"/>
  <c r="AM1115" i="11"/>
  <c r="AL987" i="11"/>
  <c r="AM987" i="11" s="1"/>
  <c r="AM238" i="11"/>
  <c r="AL1513" i="11"/>
  <c r="AM1513" i="11" s="1"/>
  <c r="AM1068" i="11"/>
  <c r="AL1141" i="11"/>
  <c r="AM1141" i="11" s="1"/>
  <c r="AM1895" i="11"/>
  <c r="AL932" i="11"/>
  <c r="AM932" i="11" s="1"/>
  <c r="AM1743" i="11"/>
  <c r="AL1581" i="11"/>
  <c r="AM1581" i="11" s="1"/>
  <c r="AM711" i="11"/>
  <c r="AL1712" i="11"/>
  <c r="AM1712" i="11" s="1"/>
  <c r="AM1414" i="11"/>
  <c r="AL514" i="11"/>
  <c r="AM514" i="11" s="1"/>
  <c r="AM860" i="11"/>
  <c r="AL1599" i="11"/>
  <c r="AM1599" i="11" s="1"/>
  <c r="AM811" i="11"/>
  <c r="AL958" i="11"/>
  <c r="AM958" i="11" s="1"/>
  <c r="AL1700" i="11"/>
  <c r="AM1700" i="11" s="1"/>
  <c r="AJ51" i="1" l="1"/>
  <c r="AL19" i="1"/>
  <c r="AL34" i="1"/>
  <c r="AL55" i="1" s="1"/>
  <c r="AJ21" i="1"/>
  <c r="AJ22" i="1"/>
  <c r="AJ23" i="1"/>
  <c r="AJ24" i="1"/>
  <c r="AJ25" i="1"/>
  <c r="AJ26" i="1"/>
  <c r="AJ27" i="1"/>
  <c r="AJ28" i="1"/>
  <c r="AJ29" i="1"/>
  <c r="AJ30" i="1"/>
  <c r="AJ20" i="1"/>
  <c r="A1926" i="11" l="1"/>
  <c r="A1700" i="11"/>
  <c r="R16" i="6" l="1"/>
  <c r="R15" i="6"/>
  <c r="R14" i="6"/>
  <c r="R13" i="6"/>
  <c r="R12" i="6"/>
  <c r="R11" i="6"/>
  <c r="R10" i="6"/>
  <c r="R9" i="6"/>
  <c r="R8" i="6"/>
  <c r="R7" i="6"/>
  <c r="R6" i="6"/>
  <c r="R5" i="6"/>
  <c r="I15" i="6"/>
  <c r="I14" i="6"/>
  <c r="I13" i="6"/>
  <c r="I12" i="6"/>
  <c r="I11" i="6"/>
  <c r="I10" i="6"/>
  <c r="I9" i="6"/>
  <c r="I8" i="6"/>
  <c r="I7" i="6"/>
  <c r="I6" i="6"/>
  <c r="I5" i="6"/>
  <c r="E52" i="28" l="1"/>
  <c r="E51" i="28"/>
  <c r="E48" i="28"/>
  <c r="E47" i="28"/>
  <c r="E44" i="28"/>
  <c r="E39" i="28"/>
  <c r="E53" i="28" s="1"/>
  <c r="E38" i="28"/>
  <c r="E37" i="28"/>
  <c r="E36" i="28"/>
  <c r="E50" i="28" s="1"/>
  <c r="E35" i="28"/>
  <c r="E49" i="28" s="1"/>
  <c r="E34" i="28"/>
  <c r="E33" i="28"/>
  <c r="E32" i="28"/>
  <c r="E46" i="28" s="1"/>
  <c r="E31" i="28"/>
  <c r="E45" i="28" s="1"/>
  <c r="E30" i="28"/>
  <c r="C25" i="27" l="1"/>
  <c r="C24" i="27"/>
  <c r="C23" i="27"/>
  <c r="C22" i="27"/>
  <c r="C21" i="27"/>
  <c r="C20" i="27"/>
  <c r="C19" i="27"/>
  <c r="D25" i="27"/>
  <c r="D24" i="27"/>
  <c r="D23" i="27"/>
  <c r="D22" i="27"/>
  <c r="D21" i="27"/>
  <c r="D20" i="27"/>
  <c r="D19" i="27"/>
  <c r="AN1722" i="13" l="1"/>
  <c r="AN1721" i="13"/>
  <c r="AN1720" i="13"/>
  <c r="AN1719" i="13"/>
  <c r="AN1718" i="13"/>
  <c r="AN1717" i="13"/>
  <c r="AN1716" i="13"/>
  <c r="AN1715" i="13"/>
  <c r="AN1714" i="13"/>
  <c r="AN1713" i="13"/>
  <c r="AN1712" i="13"/>
  <c r="AN1711" i="13"/>
  <c r="AN1710" i="13"/>
  <c r="AN1709" i="13"/>
  <c r="AN1708" i="13"/>
  <c r="AN1707" i="13"/>
  <c r="AN1706" i="13"/>
  <c r="AN1705" i="13"/>
  <c r="AN1704" i="13"/>
  <c r="AN1703" i="13"/>
  <c r="AN1702" i="13"/>
  <c r="AN1701" i="13"/>
  <c r="AN1700" i="13"/>
  <c r="AN1699" i="13"/>
  <c r="AN1698" i="13"/>
  <c r="AN1697" i="13"/>
  <c r="AN1696" i="13"/>
  <c r="AN1695" i="13"/>
  <c r="AN1694" i="13"/>
  <c r="AN1693" i="13"/>
  <c r="AN1692" i="13"/>
  <c r="AN1691" i="13"/>
  <c r="AN1690" i="13"/>
  <c r="AN1689" i="13"/>
  <c r="AN1688" i="13"/>
  <c r="AN1687" i="13"/>
  <c r="AN1686" i="13"/>
  <c r="AN1685" i="13"/>
  <c r="AN1684" i="13"/>
  <c r="AN1683" i="13"/>
  <c r="AN1682" i="13"/>
  <c r="AN1681" i="13"/>
  <c r="AN1680" i="13"/>
  <c r="AN1679" i="13"/>
  <c r="AN1678" i="13"/>
  <c r="AN1677" i="13"/>
  <c r="AN1676" i="13"/>
  <c r="AN1675" i="13"/>
  <c r="AN1674" i="13"/>
  <c r="AN1673" i="13"/>
  <c r="AN1672" i="13"/>
  <c r="AN1671" i="13"/>
  <c r="AN1670" i="13"/>
  <c r="AN1669" i="13"/>
  <c r="AN1668" i="13"/>
  <c r="AN1667" i="13"/>
  <c r="AN1666" i="13"/>
  <c r="AN1665" i="13"/>
  <c r="AN1664" i="13"/>
  <c r="AN1663" i="13"/>
  <c r="AN1662" i="13"/>
  <c r="AN1661" i="13"/>
  <c r="AN1660" i="13"/>
  <c r="AN1659" i="13"/>
  <c r="AN1658" i="13"/>
  <c r="AN1657" i="13"/>
  <c r="AN1656" i="13"/>
  <c r="AN1655" i="13"/>
  <c r="AN1654" i="13"/>
  <c r="AN1653" i="13"/>
  <c r="AN1652" i="13"/>
  <c r="AN1651" i="13"/>
  <c r="AN1650" i="13"/>
  <c r="AN1649" i="13"/>
  <c r="AN1648" i="13"/>
  <c r="AN1647" i="13"/>
  <c r="AN1646" i="13"/>
  <c r="AN1645" i="13"/>
  <c r="AN1644" i="13"/>
  <c r="AN1643" i="13"/>
  <c r="AN1642" i="13"/>
  <c r="AN1641" i="13"/>
  <c r="AN1640" i="13"/>
  <c r="AN1639" i="13"/>
  <c r="AN1638" i="13"/>
  <c r="AN1637" i="13"/>
  <c r="AN1636" i="13"/>
  <c r="AN1635" i="13"/>
  <c r="AN1634" i="13"/>
  <c r="AN1633" i="13"/>
  <c r="AN1632" i="13"/>
  <c r="AN1631" i="13"/>
  <c r="AN1630" i="13"/>
  <c r="AN1629" i="13"/>
  <c r="AN1628" i="13"/>
  <c r="AN1627" i="13"/>
  <c r="AN1626" i="13"/>
  <c r="AN1625" i="13"/>
  <c r="AN1624" i="13"/>
  <c r="AN1623" i="13"/>
  <c r="AN1622" i="13"/>
  <c r="AN1621" i="13"/>
  <c r="AN1620" i="13"/>
  <c r="AN1619" i="13"/>
  <c r="AN1618" i="13"/>
  <c r="AN1617" i="13"/>
  <c r="AN1616" i="13"/>
  <c r="AN1615" i="13"/>
  <c r="AN1614" i="13"/>
  <c r="AN1613" i="13"/>
  <c r="AN1612" i="13"/>
  <c r="AN1611" i="13"/>
  <c r="AN1610" i="13"/>
  <c r="AN1609" i="13"/>
  <c r="AN1608" i="13"/>
  <c r="AN1607" i="13"/>
  <c r="AN1606" i="13"/>
  <c r="AN1605" i="13"/>
  <c r="AN1604" i="13"/>
  <c r="AN1603" i="13"/>
  <c r="AN1602" i="13"/>
  <c r="AN1601" i="13"/>
  <c r="AN1600" i="13"/>
  <c r="AN1599" i="13"/>
  <c r="AN1598" i="13"/>
  <c r="AN1597" i="13"/>
  <c r="AN1596" i="13"/>
  <c r="AN1595" i="13"/>
  <c r="AN1594" i="13"/>
  <c r="AN1593" i="13"/>
  <c r="AN1592" i="13"/>
  <c r="AN1591" i="13"/>
  <c r="AN1590" i="13"/>
  <c r="AN1589" i="13"/>
  <c r="AN1588" i="13"/>
  <c r="AN1587" i="13"/>
  <c r="AN1586" i="13"/>
  <c r="AN1585" i="13"/>
  <c r="AN1584" i="13"/>
  <c r="AN1583" i="13"/>
  <c r="AN1582" i="13"/>
  <c r="AN1581" i="13"/>
  <c r="AN1580" i="13"/>
  <c r="AN1579" i="13"/>
  <c r="AN1578" i="13"/>
  <c r="AN1577" i="13"/>
  <c r="AN1576" i="13"/>
  <c r="AN1575" i="13"/>
  <c r="AN1574" i="13"/>
  <c r="AN1573" i="13"/>
  <c r="AN1572" i="13"/>
  <c r="AN1571" i="13"/>
  <c r="AN1570" i="13"/>
  <c r="AN1569" i="13"/>
  <c r="AN1568" i="13"/>
  <c r="AN1567" i="13"/>
  <c r="AN1566" i="13"/>
  <c r="AN1565" i="13"/>
  <c r="AN1564" i="13"/>
  <c r="AN1563" i="13"/>
  <c r="AN1562" i="13"/>
  <c r="AN1561" i="13"/>
  <c r="AN1560" i="13"/>
  <c r="AN1559" i="13"/>
  <c r="AN1558" i="13"/>
  <c r="AN1557" i="13"/>
  <c r="AN1556" i="13"/>
  <c r="AN1555" i="13"/>
  <c r="AN1554" i="13"/>
  <c r="AN1553" i="13"/>
  <c r="AN1552" i="13"/>
  <c r="AN1551" i="13"/>
  <c r="AN1550" i="13"/>
  <c r="AN1549" i="13"/>
  <c r="AN1548" i="13"/>
  <c r="AN1547" i="13"/>
  <c r="AN1546" i="13"/>
  <c r="AN1545" i="13"/>
  <c r="AN1544" i="13"/>
  <c r="AN1543" i="13"/>
  <c r="AN1542" i="13"/>
  <c r="AN1541" i="13"/>
  <c r="AN1540" i="13"/>
  <c r="AN1539" i="13"/>
  <c r="AN1538" i="13"/>
  <c r="AN1537" i="13"/>
  <c r="AN1536" i="13"/>
  <c r="AN1535" i="13"/>
  <c r="AN1534" i="13"/>
  <c r="AN1533" i="13"/>
  <c r="AN1532" i="13"/>
  <c r="AN1531" i="13"/>
  <c r="AN1530" i="13"/>
  <c r="AN1529" i="13"/>
  <c r="AN1528" i="13"/>
  <c r="AN1527" i="13"/>
  <c r="AN1526" i="13"/>
  <c r="AN1525" i="13"/>
  <c r="AN1524" i="13"/>
  <c r="AN1523" i="13"/>
  <c r="AN1522" i="13"/>
  <c r="AN1521" i="13"/>
  <c r="AN1520" i="13"/>
  <c r="AN1519" i="13"/>
  <c r="AN1518" i="13"/>
  <c r="AN1517" i="13"/>
  <c r="AN1516" i="13"/>
  <c r="AN1515" i="13"/>
  <c r="AN1514" i="13"/>
  <c r="AN1513" i="13"/>
  <c r="AN1512" i="13"/>
  <c r="AN1511" i="13"/>
  <c r="AN1510" i="13"/>
  <c r="AN1509" i="13"/>
  <c r="AN1508" i="13"/>
  <c r="AN1507" i="13"/>
  <c r="AN1506" i="13"/>
  <c r="AN1505" i="13"/>
  <c r="AN1504" i="13"/>
  <c r="AN1503" i="13"/>
  <c r="AN1502" i="13"/>
  <c r="AN1501" i="13"/>
  <c r="AN1500" i="13"/>
  <c r="AN1499" i="13"/>
  <c r="AN1498" i="13"/>
  <c r="AN1497" i="13"/>
  <c r="AN1496" i="13"/>
  <c r="AN1495" i="13"/>
  <c r="AN1494" i="13"/>
  <c r="AN1493" i="13"/>
  <c r="AN1492" i="13"/>
  <c r="AN1491" i="13"/>
  <c r="AN1490" i="13"/>
  <c r="AN1489" i="13"/>
  <c r="AN1488" i="13"/>
  <c r="AN1487" i="13"/>
  <c r="AN1486" i="13"/>
  <c r="AN1485" i="13"/>
  <c r="AN1484" i="13"/>
  <c r="AN1483" i="13"/>
  <c r="AN1482" i="13"/>
  <c r="AN1481" i="13"/>
  <c r="AN1480" i="13"/>
  <c r="AN1479" i="13"/>
  <c r="AN1478" i="13"/>
  <c r="AN1477" i="13"/>
  <c r="AN1476" i="13"/>
  <c r="AN1475" i="13"/>
  <c r="AN1474" i="13"/>
  <c r="AN1473" i="13"/>
  <c r="AN1472" i="13"/>
  <c r="AN1471" i="13"/>
  <c r="AN1470" i="13"/>
  <c r="AN1469" i="13"/>
  <c r="AN1468" i="13"/>
  <c r="AN1467" i="13"/>
  <c r="AN1466" i="13"/>
  <c r="AN1465" i="13"/>
  <c r="AN1464" i="13"/>
  <c r="AN1463" i="13"/>
  <c r="AN1462" i="13"/>
  <c r="AN1461" i="13"/>
  <c r="AN1460" i="13"/>
  <c r="AN1459" i="13"/>
  <c r="AN1458" i="13"/>
  <c r="AN1457" i="13"/>
  <c r="AN1456" i="13"/>
  <c r="AN1455" i="13"/>
  <c r="AN1454" i="13"/>
  <c r="AN1453" i="13"/>
  <c r="AN1452" i="13"/>
  <c r="AN1451" i="13"/>
  <c r="AN1450" i="13"/>
  <c r="AN1449" i="13"/>
  <c r="AN1448" i="13"/>
  <c r="AN1447" i="13"/>
  <c r="AN1446" i="13"/>
  <c r="AN1445" i="13"/>
  <c r="AN1444" i="13"/>
  <c r="AN1443" i="13"/>
  <c r="AN1442" i="13"/>
  <c r="AN1441" i="13"/>
  <c r="AN1440" i="13"/>
  <c r="AN1439" i="13"/>
  <c r="AN1438" i="13"/>
  <c r="AN1437" i="13"/>
  <c r="AN1436" i="13"/>
  <c r="AN1435" i="13"/>
  <c r="AN1434" i="13"/>
  <c r="AN1433" i="13"/>
  <c r="AN1432" i="13"/>
  <c r="AN1431" i="13"/>
  <c r="AN1430" i="13"/>
  <c r="AN1429" i="13"/>
  <c r="AN1428" i="13"/>
  <c r="AN1427" i="13"/>
  <c r="AN1426" i="13"/>
  <c r="AN1425" i="13"/>
  <c r="AN1424" i="13"/>
  <c r="AN1423" i="13"/>
  <c r="AN1422" i="13"/>
  <c r="AN1421" i="13"/>
  <c r="AN1420" i="13"/>
  <c r="AN1419" i="13"/>
  <c r="AN1418" i="13"/>
  <c r="AN1417" i="13"/>
  <c r="AN1416" i="13"/>
  <c r="AN1415" i="13"/>
  <c r="AN1414" i="13"/>
  <c r="AN1413" i="13"/>
  <c r="AN1412" i="13"/>
  <c r="AN1411" i="13"/>
  <c r="AN1410" i="13"/>
  <c r="AN1409" i="13"/>
  <c r="AN1408" i="13"/>
  <c r="AN1407" i="13"/>
  <c r="AN1406" i="13"/>
  <c r="AN1405" i="13"/>
  <c r="AN1404" i="13"/>
  <c r="AN1403" i="13"/>
  <c r="AN1402" i="13"/>
  <c r="AN1401" i="13"/>
  <c r="AN1400" i="13"/>
  <c r="AN1399" i="13"/>
  <c r="AN1398" i="13"/>
  <c r="AN1397" i="13"/>
  <c r="AN1396" i="13"/>
  <c r="AN1395" i="13"/>
  <c r="AN1394" i="13"/>
  <c r="AN1393" i="13"/>
  <c r="AN1392" i="13"/>
  <c r="AN1391" i="13"/>
  <c r="AN1390" i="13"/>
  <c r="AN1389" i="13"/>
  <c r="AN1388" i="13"/>
  <c r="AN1387" i="13"/>
  <c r="AN1386" i="13"/>
  <c r="AN1385" i="13"/>
  <c r="AN1384" i="13"/>
  <c r="AN1383" i="13"/>
  <c r="AN1382" i="13"/>
  <c r="AN1381" i="13"/>
  <c r="AN1380" i="13"/>
  <c r="AN1379" i="13"/>
  <c r="AN1378" i="13"/>
  <c r="AN1377" i="13"/>
  <c r="AN1376" i="13"/>
  <c r="AN1375" i="13"/>
  <c r="AN1374" i="13"/>
  <c r="AN1373" i="13"/>
  <c r="AN1372" i="13"/>
  <c r="AN1371" i="13"/>
  <c r="AN1370" i="13"/>
  <c r="AN1369" i="13"/>
  <c r="AN1368" i="13"/>
  <c r="AN1367" i="13"/>
  <c r="AN1366" i="13"/>
  <c r="AN1365" i="13"/>
  <c r="AN1364" i="13"/>
  <c r="AN1363" i="13"/>
  <c r="AN1362" i="13"/>
  <c r="AN1361" i="13"/>
  <c r="AN1360" i="13"/>
  <c r="AN1359" i="13"/>
  <c r="AN1358" i="13"/>
  <c r="AN1357" i="13"/>
  <c r="AN1356" i="13"/>
  <c r="AN1355" i="13"/>
  <c r="AN1354" i="13"/>
  <c r="AN1353" i="13"/>
  <c r="AN1352" i="13"/>
  <c r="AN1351" i="13"/>
  <c r="AN1350" i="13"/>
  <c r="AN1349" i="13"/>
  <c r="AN1348" i="13"/>
  <c r="AN1347" i="13"/>
  <c r="AN1346" i="13"/>
  <c r="AN1345" i="13"/>
  <c r="AN1344" i="13"/>
  <c r="AN1343" i="13"/>
  <c r="AN1342" i="13"/>
  <c r="AN1341" i="13"/>
  <c r="AN1340" i="13"/>
  <c r="AN1339" i="13"/>
  <c r="AN1338" i="13"/>
  <c r="AN1337" i="13"/>
  <c r="AN1336" i="13"/>
  <c r="AN1335" i="13"/>
  <c r="AN1334" i="13"/>
  <c r="AN1333" i="13"/>
  <c r="AN1332" i="13"/>
  <c r="AN1331" i="13"/>
  <c r="AN1330" i="13"/>
  <c r="AN1329" i="13"/>
  <c r="AN1328" i="13"/>
  <c r="AN1327" i="13"/>
  <c r="AN1326" i="13"/>
  <c r="AN1325" i="13"/>
  <c r="AN1324" i="13"/>
  <c r="AN1323" i="13"/>
  <c r="AN1322" i="13"/>
  <c r="AN1321" i="13"/>
  <c r="AN1320" i="13"/>
  <c r="AN1319" i="13"/>
  <c r="AN1318" i="13"/>
  <c r="AN1317" i="13"/>
  <c r="AN1316" i="13"/>
  <c r="AN1315" i="13"/>
  <c r="AN1314" i="13"/>
  <c r="AN1313" i="13"/>
  <c r="AN1312" i="13"/>
  <c r="AN1311" i="13"/>
  <c r="AN1310" i="13"/>
  <c r="AN1309" i="13"/>
  <c r="AN1308" i="13"/>
  <c r="AN1307" i="13"/>
  <c r="AN1306" i="13"/>
  <c r="AN1305" i="13"/>
  <c r="AN1304" i="13"/>
  <c r="AN1303" i="13"/>
  <c r="AN1302" i="13"/>
  <c r="AN1301" i="13"/>
  <c r="AN1300" i="13"/>
  <c r="AN1299" i="13"/>
  <c r="AN1298" i="13"/>
  <c r="AN1297" i="13"/>
  <c r="AN1296" i="13"/>
  <c r="AN1295" i="13"/>
  <c r="AN1294" i="13"/>
  <c r="AN1293" i="13"/>
  <c r="AN1292" i="13"/>
  <c r="AN1291" i="13"/>
  <c r="AN1290" i="13"/>
  <c r="AN1289" i="13"/>
  <c r="AN1288" i="13"/>
  <c r="AN1287" i="13"/>
  <c r="AN1286" i="13"/>
  <c r="AN1285" i="13"/>
  <c r="AN1284" i="13"/>
  <c r="AN1283" i="13"/>
  <c r="AN1282" i="13"/>
  <c r="AN1281" i="13"/>
  <c r="AN1280" i="13"/>
  <c r="AN1279" i="13"/>
  <c r="AN1278" i="13"/>
  <c r="AN1277" i="13"/>
  <c r="AN1276" i="13"/>
  <c r="AN1275" i="13"/>
  <c r="AN1274" i="13"/>
  <c r="AN1273" i="13"/>
  <c r="AN1272" i="13"/>
  <c r="AN1271" i="13"/>
  <c r="AN1270" i="13"/>
  <c r="AN1269" i="13"/>
  <c r="AN1268" i="13"/>
  <c r="AN1267" i="13"/>
  <c r="AN1266" i="13"/>
  <c r="AN1265" i="13"/>
  <c r="AN1264" i="13"/>
  <c r="AN1263" i="13"/>
  <c r="AN1262" i="13"/>
  <c r="AN1261" i="13"/>
  <c r="AN1260" i="13"/>
  <c r="AN1259" i="13"/>
  <c r="AN1258" i="13"/>
  <c r="AN1257" i="13"/>
  <c r="AN1256" i="13"/>
  <c r="AN1255" i="13"/>
  <c r="AN1254" i="13"/>
  <c r="AN1253" i="13"/>
  <c r="AN1252" i="13"/>
  <c r="AN1251" i="13"/>
  <c r="AN1250" i="13"/>
  <c r="AN1249" i="13"/>
  <c r="AN1248" i="13"/>
  <c r="AN1247" i="13"/>
  <c r="AN1246" i="13"/>
  <c r="AN1245" i="13"/>
  <c r="AN1244" i="13"/>
  <c r="AN1243" i="13"/>
  <c r="AN1242" i="13"/>
  <c r="AN1241" i="13"/>
  <c r="AN1240" i="13"/>
  <c r="AN1239" i="13"/>
  <c r="AN1238" i="13"/>
  <c r="AN1237" i="13"/>
  <c r="AN1236" i="13"/>
  <c r="AN1235" i="13"/>
  <c r="AN1234" i="13"/>
  <c r="AN1233" i="13"/>
  <c r="AN1232" i="13"/>
  <c r="AN1231" i="13"/>
  <c r="AN1230" i="13"/>
  <c r="AN1229" i="13"/>
  <c r="AN1228" i="13"/>
  <c r="AN1227" i="13"/>
  <c r="AN1226" i="13"/>
  <c r="AN1225" i="13"/>
  <c r="AN1224" i="13"/>
  <c r="AN1223" i="13"/>
  <c r="AN1222" i="13"/>
  <c r="AN1221" i="13"/>
  <c r="AN1220" i="13"/>
  <c r="AN1219" i="13"/>
  <c r="AN1218" i="13"/>
  <c r="AN1217" i="13"/>
  <c r="AN1216" i="13"/>
  <c r="AN1215" i="13"/>
  <c r="AN1214" i="13"/>
  <c r="AN1213" i="13"/>
  <c r="AN1212" i="13"/>
  <c r="AN1211" i="13"/>
  <c r="AN1210" i="13"/>
  <c r="AN1209" i="13"/>
  <c r="AN1208" i="13"/>
  <c r="AN1207" i="13"/>
  <c r="AN1206" i="13"/>
  <c r="AN1205" i="13"/>
  <c r="AN1204" i="13"/>
  <c r="AN1203" i="13"/>
  <c r="AN1202" i="13"/>
  <c r="AN1201" i="13"/>
  <c r="AN1200" i="13"/>
  <c r="AN1199" i="13"/>
  <c r="AN1198" i="13"/>
  <c r="AN1197" i="13"/>
  <c r="AN1196" i="13"/>
  <c r="AN1195" i="13"/>
  <c r="AN1194" i="13"/>
  <c r="AN1193" i="13"/>
  <c r="AN1192" i="13"/>
  <c r="AN1191" i="13"/>
  <c r="AN1190" i="13"/>
  <c r="AN1189" i="13"/>
  <c r="AN1188" i="13"/>
  <c r="AN1187" i="13"/>
  <c r="AN1186" i="13"/>
  <c r="AN1185" i="13"/>
  <c r="AN1184" i="13"/>
  <c r="AN1183" i="13"/>
  <c r="AN1182" i="13"/>
  <c r="AN1181" i="13"/>
  <c r="AN1180" i="13"/>
  <c r="AN1179" i="13"/>
  <c r="AN1178" i="13"/>
  <c r="AN1177" i="13"/>
  <c r="AN1176" i="13"/>
  <c r="AN1175" i="13"/>
  <c r="AN1174" i="13"/>
  <c r="AN1173" i="13"/>
  <c r="AN1172" i="13"/>
  <c r="AN1171" i="13"/>
  <c r="AN1170" i="13"/>
  <c r="AN1169" i="13"/>
  <c r="AN1168" i="13"/>
  <c r="AN1167" i="13"/>
  <c r="AN1166" i="13"/>
  <c r="AN1165" i="13"/>
  <c r="AN1164" i="13"/>
  <c r="AN1163" i="13"/>
  <c r="AN1162" i="13"/>
  <c r="AN1161" i="13"/>
  <c r="AN1160" i="13"/>
  <c r="AN1159" i="13"/>
  <c r="AN1158" i="13"/>
  <c r="AN1157" i="13"/>
  <c r="AN1156" i="13"/>
  <c r="AN1155" i="13"/>
  <c r="AN1154" i="13"/>
  <c r="AN1153" i="13"/>
  <c r="AN1152" i="13"/>
  <c r="AN1151" i="13"/>
  <c r="AN1150" i="13"/>
  <c r="AN1149" i="13"/>
  <c r="AN1148" i="13"/>
  <c r="AN1147" i="13"/>
  <c r="AN1146" i="13"/>
  <c r="AN1145" i="13"/>
  <c r="AN1144" i="13"/>
  <c r="AN1143" i="13"/>
  <c r="AN1142" i="13"/>
  <c r="AN1141" i="13"/>
  <c r="AN1140" i="13"/>
  <c r="AN1139" i="13"/>
  <c r="AN1138" i="13"/>
  <c r="AN1137" i="13"/>
  <c r="AN1136" i="13"/>
  <c r="AN1135" i="13"/>
  <c r="AN1134" i="13"/>
  <c r="AN1133" i="13"/>
  <c r="AN1132" i="13"/>
  <c r="AN1131" i="13"/>
  <c r="AN1130" i="13"/>
  <c r="AN1129" i="13"/>
  <c r="AN1128" i="13"/>
  <c r="AN1127" i="13"/>
  <c r="AN1126" i="13"/>
  <c r="AN1125" i="13"/>
  <c r="AN1124" i="13"/>
  <c r="AN1123" i="13"/>
  <c r="AN1122" i="13"/>
  <c r="AN1121" i="13"/>
  <c r="AN1120" i="13"/>
  <c r="AN1119" i="13"/>
  <c r="AN1118" i="13"/>
  <c r="AN1117" i="13"/>
  <c r="AN1116" i="13"/>
  <c r="AN1115" i="13"/>
  <c r="AN1114" i="13"/>
  <c r="AN1113" i="13"/>
  <c r="AN1112" i="13"/>
  <c r="AN1111" i="13"/>
  <c r="AN1110" i="13"/>
  <c r="AN1109" i="13"/>
  <c r="AN1108" i="13"/>
  <c r="AN1107" i="13"/>
  <c r="AN1106" i="13"/>
  <c r="AN1105" i="13"/>
  <c r="AN1104" i="13"/>
  <c r="AN1103" i="13"/>
  <c r="AN1102" i="13"/>
  <c r="AN1101" i="13"/>
  <c r="AN1100" i="13"/>
  <c r="AN1099" i="13"/>
  <c r="AN1098" i="13"/>
  <c r="AN1097" i="13"/>
  <c r="AN1096" i="13"/>
  <c r="AN1095" i="13"/>
  <c r="AN1094" i="13"/>
  <c r="AN1093" i="13"/>
  <c r="AN1092" i="13"/>
  <c r="AN1091" i="13"/>
  <c r="AN1090" i="13"/>
  <c r="AN1089" i="13"/>
  <c r="AN1088" i="13"/>
  <c r="AN1087" i="13"/>
  <c r="AN1086" i="13"/>
  <c r="AN1085" i="13"/>
  <c r="AN1084" i="13"/>
  <c r="AN1083" i="13"/>
  <c r="AN1082" i="13"/>
  <c r="AN1081" i="13"/>
  <c r="AN1080" i="13"/>
  <c r="AN1079" i="13"/>
  <c r="AN1078" i="13"/>
  <c r="AN1077" i="13"/>
  <c r="AN1076" i="13"/>
  <c r="AN1075" i="13"/>
  <c r="AN1074" i="13"/>
  <c r="AN1073" i="13"/>
  <c r="AN1072" i="13"/>
  <c r="AN1071" i="13"/>
  <c r="AN1070" i="13"/>
  <c r="AN1069" i="13"/>
  <c r="AN1068" i="13"/>
  <c r="AN1067" i="13"/>
  <c r="AN1066" i="13"/>
  <c r="AN1065" i="13"/>
  <c r="AN1064" i="13"/>
  <c r="AN1063" i="13"/>
  <c r="AN1062" i="13"/>
  <c r="AN1061" i="13"/>
  <c r="AN1060" i="13"/>
  <c r="AN1059" i="13"/>
  <c r="AN1058" i="13"/>
  <c r="AN1057" i="13"/>
  <c r="AN1056" i="13"/>
  <c r="AN1055" i="13"/>
  <c r="AN1054" i="13"/>
  <c r="AN1053" i="13"/>
  <c r="AN1052" i="13"/>
  <c r="AN1051" i="13"/>
  <c r="AN1050" i="13"/>
  <c r="AN1049" i="13"/>
  <c r="AN1048" i="13"/>
  <c r="AN1047" i="13"/>
  <c r="AN1046" i="13"/>
  <c r="AN1045" i="13"/>
  <c r="AN1044" i="13"/>
  <c r="AN1043" i="13"/>
  <c r="AN1042" i="13"/>
  <c r="AN1041" i="13"/>
  <c r="AN1040" i="13"/>
  <c r="AN1039" i="13"/>
  <c r="AN1038" i="13"/>
  <c r="AN1037" i="13"/>
  <c r="AN1036" i="13"/>
  <c r="AN1035" i="13"/>
  <c r="AN1034" i="13"/>
  <c r="AN1033" i="13"/>
  <c r="AN1032" i="13"/>
  <c r="AN1031" i="13"/>
  <c r="AN1030" i="13"/>
  <c r="AN1029" i="13"/>
  <c r="AN1028" i="13"/>
  <c r="AN1027" i="13"/>
  <c r="AN1026" i="13"/>
  <c r="AN1025" i="13"/>
  <c r="AN1024" i="13"/>
  <c r="AN1023" i="13"/>
  <c r="AN1022" i="13"/>
  <c r="AN1021" i="13"/>
  <c r="AN1020" i="13"/>
  <c r="AN1019" i="13"/>
  <c r="AN1018" i="13"/>
  <c r="AN1017" i="13"/>
  <c r="AN1016" i="13"/>
  <c r="AN1015" i="13"/>
  <c r="AN1014" i="13"/>
  <c r="AN1013" i="13"/>
  <c r="AN1012" i="13"/>
  <c r="AN1011" i="13"/>
  <c r="AN1010" i="13"/>
  <c r="AN1009" i="13"/>
  <c r="AN1008" i="13"/>
  <c r="AN1007" i="13"/>
  <c r="AN1006" i="13"/>
  <c r="AN1005" i="13"/>
  <c r="AN1004" i="13"/>
  <c r="AN1003" i="13"/>
  <c r="AN1002" i="13"/>
  <c r="AN1001" i="13"/>
  <c r="AN1000" i="13"/>
  <c r="AN999" i="13"/>
  <c r="AN998" i="13"/>
  <c r="AN997" i="13"/>
  <c r="AN996" i="13"/>
  <c r="AN995" i="13"/>
  <c r="AN994" i="13"/>
  <c r="AN993" i="13"/>
  <c r="AN992" i="13"/>
  <c r="AN991" i="13"/>
  <c r="AN990" i="13"/>
  <c r="AN989" i="13"/>
  <c r="AN988" i="13"/>
  <c r="AN987" i="13"/>
  <c r="AN986" i="13"/>
  <c r="AN985" i="13"/>
  <c r="AN984" i="13"/>
  <c r="AN983" i="13"/>
  <c r="AN982" i="13"/>
  <c r="AN981" i="13"/>
  <c r="AN980" i="13"/>
  <c r="AN979" i="13"/>
  <c r="AN978" i="13"/>
  <c r="AN977" i="13"/>
  <c r="AN976" i="13"/>
  <c r="AN975" i="13"/>
  <c r="AN974" i="13"/>
  <c r="AN973" i="13"/>
  <c r="AN972" i="13"/>
  <c r="AN971" i="13"/>
  <c r="AN970" i="13"/>
  <c r="AN969" i="13"/>
  <c r="AN968" i="13"/>
  <c r="AN967" i="13"/>
  <c r="AN966" i="13"/>
  <c r="AN965" i="13"/>
  <c r="AN964" i="13"/>
  <c r="AN963" i="13"/>
  <c r="AN962" i="13"/>
  <c r="AN961" i="13"/>
  <c r="AN960" i="13"/>
  <c r="AN959" i="13"/>
  <c r="AN958" i="13"/>
  <c r="AN957" i="13"/>
  <c r="AN956" i="13"/>
  <c r="AN955" i="13"/>
  <c r="AN954" i="13"/>
  <c r="AN953" i="13"/>
  <c r="AN952" i="13"/>
  <c r="AN951" i="13"/>
  <c r="AN950" i="13"/>
  <c r="AN949" i="13"/>
  <c r="AN948" i="13"/>
  <c r="AN947" i="13"/>
  <c r="AN946" i="13"/>
  <c r="AN945" i="13"/>
  <c r="AN944" i="13"/>
  <c r="AN943" i="13"/>
  <c r="AN942" i="13"/>
  <c r="AN941" i="13"/>
  <c r="AN940" i="13"/>
  <c r="AN939" i="13"/>
  <c r="AN938" i="13"/>
  <c r="AN937" i="13"/>
  <c r="AN936" i="13"/>
  <c r="AN935" i="13"/>
  <c r="AN934" i="13"/>
  <c r="AN933" i="13"/>
  <c r="AN932" i="13"/>
  <c r="AN931" i="13"/>
  <c r="AN930" i="13"/>
  <c r="AN929" i="13"/>
  <c r="AN928" i="13"/>
  <c r="AN927" i="13"/>
  <c r="AN926" i="13"/>
  <c r="AN925" i="13"/>
  <c r="AN924" i="13"/>
  <c r="AN923" i="13"/>
  <c r="AN922" i="13"/>
  <c r="AN921" i="13"/>
  <c r="AN920" i="13"/>
  <c r="AN919" i="13"/>
  <c r="AN918" i="13"/>
  <c r="AN917" i="13"/>
  <c r="AN916" i="13"/>
  <c r="AN915" i="13"/>
  <c r="AN914" i="13"/>
  <c r="AN913" i="13"/>
  <c r="AN912" i="13"/>
  <c r="AN911" i="13"/>
  <c r="AN910" i="13"/>
  <c r="AN909" i="13"/>
  <c r="AN908" i="13"/>
  <c r="AN907" i="13"/>
  <c r="AN906" i="13"/>
  <c r="AN905" i="13"/>
  <c r="AN904" i="13"/>
  <c r="AN903" i="13"/>
  <c r="AN902" i="13"/>
  <c r="AN901" i="13"/>
  <c r="AN900" i="13"/>
  <c r="AN899" i="13"/>
  <c r="AN898" i="13"/>
  <c r="AN897" i="13"/>
  <c r="AN896" i="13"/>
  <c r="AN895" i="13"/>
  <c r="AN894" i="13"/>
  <c r="AN893" i="13"/>
  <c r="AN892" i="13"/>
  <c r="AN891" i="13"/>
  <c r="AN890" i="13"/>
  <c r="AN889" i="13"/>
  <c r="AN888" i="13"/>
  <c r="AN887" i="13"/>
  <c r="AN886" i="13"/>
  <c r="AN885" i="13"/>
  <c r="AN884" i="13"/>
  <c r="AN883" i="13"/>
  <c r="AN882" i="13"/>
  <c r="AN881" i="13"/>
  <c r="AN880" i="13"/>
  <c r="AN879" i="13"/>
  <c r="AN878" i="13"/>
  <c r="AN877" i="13"/>
  <c r="AN876" i="13"/>
  <c r="AN875" i="13"/>
  <c r="AN874" i="13"/>
  <c r="AN873" i="13"/>
  <c r="AN872" i="13"/>
  <c r="AN871" i="13"/>
  <c r="AN870" i="13"/>
  <c r="AN869" i="13"/>
  <c r="AN868" i="13"/>
  <c r="AN867" i="13"/>
  <c r="AN866" i="13"/>
  <c r="AN865" i="13"/>
  <c r="AN864" i="13"/>
  <c r="AN863" i="13"/>
  <c r="AN862" i="13"/>
  <c r="AN861" i="13"/>
  <c r="AN860" i="13"/>
  <c r="AN859" i="13"/>
  <c r="AN858" i="13"/>
  <c r="AN857" i="13"/>
  <c r="AN856" i="13"/>
  <c r="AN855" i="13"/>
  <c r="AN854" i="13"/>
  <c r="AN853" i="13"/>
  <c r="AN852" i="13"/>
  <c r="AN851" i="13"/>
  <c r="AN850" i="13"/>
  <c r="AN849" i="13"/>
  <c r="AN848" i="13"/>
  <c r="AN847" i="13"/>
  <c r="AN846" i="13"/>
  <c r="AN845" i="13"/>
  <c r="AN844" i="13"/>
  <c r="AN843" i="13"/>
  <c r="AN842" i="13"/>
  <c r="AN841" i="13"/>
  <c r="AN840" i="13"/>
  <c r="AN839" i="13"/>
  <c r="AN838" i="13"/>
  <c r="AN837" i="13"/>
  <c r="AN836" i="13"/>
  <c r="AN835" i="13"/>
  <c r="AN834" i="13"/>
  <c r="AN833" i="13"/>
  <c r="AN832" i="13"/>
  <c r="AN831" i="13"/>
  <c r="AN830" i="13"/>
  <c r="AN829" i="13"/>
  <c r="AN828" i="13"/>
  <c r="AN827" i="13"/>
  <c r="AN826" i="13"/>
  <c r="AN825" i="13"/>
  <c r="AN824" i="13"/>
  <c r="AN823" i="13"/>
  <c r="AN822" i="13"/>
  <c r="AN821" i="13"/>
  <c r="AN820" i="13"/>
  <c r="AN819" i="13"/>
  <c r="AN818" i="13"/>
  <c r="AN817" i="13"/>
  <c r="AN816" i="13"/>
  <c r="AN815" i="13"/>
  <c r="AN814" i="13"/>
  <c r="AN813" i="13"/>
  <c r="AN812" i="13"/>
  <c r="AN811" i="13"/>
  <c r="AN810" i="13"/>
  <c r="AN809" i="13"/>
  <c r="AN808" i="13"/>
  <c r="AN807" i="13"/>
  <c r="AN806" i="13"/>
  <c r="AN805" i="13"/>
  <c r="AN804" i="13"/>
  <c r="AN803" i="13"/>
  <c r="AN802" i="13"/>
  <c r="AN801" i="13"/>
  <c r="AN800" i="13"/>
  <c r="AN799" i="13"/>
  <c r="AN798" i="13"/>
  <c r="AN797" i="13"/>
  <c r="AN796" i="13"/>
  <c r="AN795" i="13"/>
  <c r="AN794" i="13"/>
  <c r="AN793" i="13"/>
  <c r="AN792" i="13"/>
  <c r="AN791" i="13"/>
  <c r="AN790" i="13"/>
  <c r="AN789" i="13"/>
  <c r="AN788" i="13"/>
  <c r="AN787" i="13"/>
  <c r="AN786" i="13"/>
  <c r="AN785" i="13"/>
  <c r="AN784" i="13"/>
  <c r="AN783" i="13"/>
  <c r="AN782" i="13"/>
  <c r="AN781" i="13"/>
  <c r="AN780" i="13"/>
  <c r="AN779" i="13"/>
  <c r="AN778" i="13"/>
  <c r="AN777" i="13"/>
  <c r="AN776" i="13"/>
  <c r="AN775" i="13"/>
  <c r="AN774" i="13"/>
  <c r="AN773" i="13"/>
  <c r="AN772" i="13"/>
  <c r="AN771" i="13"/>
  <c r="AN770" i="13"/>
  <c r="AN769" i="13"/>
  <c r="AN768" i="13"/>
  <c r="AN767" i="13"/>
  <c r="AN766" i="13"/>
  <c r="AN765" i="13"/>
  <c r="AN764" i="13"/>
  <c r="AN763" i="13"/>
  <c r="AN762" i="13"/>
  <c r="AN761" i="13"/>
  <c r="AN760" i="13"/>
  <c r="AN759" i="13"/>
  <c r="AN758" i="13"/>
  <c r="AN757" i="13"/>
  <c r="AN756" i="13"/>
  <c r="AN755" i="13"/>
  <c r="AN754" i="13"/>
  <c r="AN753" i="13"/>
  <c r="AN752" i="13"/>
  <c r="AN751" i="13"/>
  <c r="AN750" i="13"/>
  <c r="AN749" i="13"/>
  <c r="AN748" i="13"/>
  <c r="AN747" i="13"/>
  <c r="AN746" i="13"/>
  <c r="AN745" i="13"/>
  <c r="AN744" i="13"/>
  <c r="AN743" i="13"/>
  <c r="AN742" i="13"/>
  <c r="AN741" i="13"/>
  <c r="AN740" i="13"/>
  <c r="AN739" i="13"/>
  <c r="AN738" i="13"/>
  <c r="AN737" i="13"/>
  <c r="AN736" i="13"/>
  <c r="AN735" i="13"/>
  <c r="AN734" i="13"/>
  <c r="AN733" i="13"/>
  <c r="AN732" i="13"/>
  <c r="AN731" i="13"/>
  <c r="AN730" i="13"/>
  <c r="AN729" i="13"/>
  <c r="AN728" i="13"/>
  <c r="AN727" i="13"/>
  <c r="AN726" i="13"/>
  <c r="AN725" i="13"/>
  <c r="AN724" i="13"/>
  <c r="AN723" i="13"/>
  <c r="AN722" i="13"/>
  <c r="AN721" i="13"/>
  <c r="AN720" i="13"/>
  <c r="AN719" i="13"/>
  <c r="AN718" i="13"/>
  <c r="AN717" i="13"/>
  <c r="AN716" i="13"/>
  <c r="AN715" i="13"/>
  <c r="AN714" i="13"/>
  <c r="AN713" i="13"/>
  <c r="AN712" i="13"/>
  <c r="AN711" i="13"/>
  <c r="AN710" i="13"/>
  <c r="AN709" i="13"/>
  <c r="AN708" i="13"/>
  <c r="AN707" i="13"/>
  <c r="AN706" i="13"/>
  <c r="AN705" i="13"/>
  <c r="AN704" i="13"/>
  <c r="AN703" i="13"/>
  <c r="AN702" i="13"/>
  <c r="AN701" i="13"/>
  <c r="AN700" i="13"/>
  <c r="AN699" i="13"/>
  <c r="AN698" i="13"/>
  <c r="AN697" i="13"/>
  <c r="AN696" i="13"/>
  <c r="AN695" i="13"/>
  <c r="AN694" i="13"/>
  <c r="AN693" i="13"/>
  <c r="AN692" i="13"/>
  <c r="AN691" i="13"/>
  <c r="AN690" i="13"/>
  <c r="AN689" i="13"/>
  <c r="AN688" i="13"/>
  <c r="AN687" i="13"/>
  <c r="AN686" i="13"/>
  <c r="AN685" i="13"/>
  <c r="AN684" i="13"/>
  <c r="AN683" i="13"/>
  <c r="AN682" i="13"/>
  <c r="AN681" i="13"/>
  <c r="AN680" i="13"/>
  <c r="AN679" i="13"/>
  <c r="AN678" i="13"/>
  <c r="AN677" i="13"/>
  <c r="AN676" i="13"/>
  <c r="AN675" i="13"/>
  <c r="AN674" i="13"/>
  <c r="AN673" i="13"/>
  <c r="AN672" i="13"/>
  <c r="AN671" i="13"/>
  <c r="AN670" i="13"/>
  <c r="AN669" i="13"/>
  <c r="AN668" i="13"/>
  <c r="AN667" i="13"/>
  <c r="AN666" i="13"/>
  <c r="AN665" i="13"/>
  <c r="AN664" i="13"/>
  <c r="AN663" i="13"/>
  <c r="AN662" i="13"/>
  <c r="AN661" i="13"/>
  <c r="AN660" i="13"/>
  <c r="AN659" i="13"/>
  <c r="AN658" i="13"/>
  <c r="AN657" i="13"/>
  <c r="AN656" i="13"/>
  <c r="AN655" i="13"/>
  <c r="AN654" i="13"/>
  <c r="AN653" i="13"/>
  <c r="AN652" i="13"/>
  <c r="AN651" i="13"/>
  <c r="AN650" i="13"/>
  <c r="AN649" i="13"/>
  <c r="AN648" i="13"/>
  <c r="AN647" i="13"/>
  <c r="AN646" i="13"/>
  <c r="AN645" i="13"/>
  <c r="AN644" i="13"/>
  <c r="AN643" i="13"/>
  <c r="AN642" i="13"/>
  <c r="AN641" i="13"/>
  <c r="AN640" i="13"/>
  <c r="AN639" i="13"/>
  <c r="AN638" i="13"/>
  <c r="AN637" i="13"/>
  <c r="AN636" i="13"/>
  <c r="AN635" i="13"/>
  <c r="AN634" i="13"/>
  <c r="AN633" i="13"/>
  <c r="AN632" i="13"/>
  <c r="AN631" i="13"/>
  <c r="AN630" i="13"/>
  <c r="AN629" i="13"/>
  <c r="AN628" i="13"/>
  <c r="AN627" i="13"/>
  <c r="AN626" i="13"/>
  <c r="AN625" i="13"/>
  <c r="AN624" i="13"/>
  <c r="AN623" i="13"/>
  <c r="AN622" i="13"/>
  <c r="AN621" i="13"/>
  <c r="AN620" i="13"/>
  <c r="AN619" i="13"/>
  <c r="AN618" i="13"/>
  <c r="AN617" i="13"/>
  <c r="AN616" i="13"/>
  <c r="AN615" i="13"/>
  <c r="AN614" i="13"/>
  <c r="AN613" i="13"/>
  <c r="AN612" i="13"/>
  <c r="AN611" i="13"/>
  <c r="AN610" i="13"/>
  <c r="AN609" i="13"/>
  <c r="AN608" i="13"/>
  <c r="AN607" i="13"/>
  <c r="AN606" i="13"/>
  <c r="AN605" i="13"/>
  <c r="AN604" i="13"/>
  <c r="AN603" i="13"/>
  <c r="AN602" i="13"/>
  <c r="AN601" i="13"/>
  <c r="AN600" i="13"/>
  <c r="AN599" i="13"/>
  <c r="AN598" i="13"/>
  <c r="AN597" i="13"/>
  <c r="AN596" i="13"/>
  <c r="AN595" i="13"/>
  <c r="AN594" i="13"/>
  <c r="AN593" i="13"/>
  <c r="AN592" i="13"/>
  <c r="AN591" i="13"/>
  <c r="AN590" i="13"/>
  <c r="AN589" i="13"/>
  <c r="AN588" i="13"/>
  <c r="AN587" i="13"/>
  <c r="AN586" i="13"/>
  <c r="AN585" i="13"/>
  <c r="AN584" i="13"/>
  <c r="AN583" i="13"/>
  <c r="AN582" i="13"/>
  <c r="AN581" i="13"/>
  <c r="AN580" i="13"/>
  <c r="AN579" i="13"/>
  <c r="AN578" i="13"/>
  <c r="AN577" i="13"/>
  <c r="AN576" i="13"/>
  <c r="AN575" i="13"/>
  <c r="AN574" i="13"/>
  <c r="AN573" i="13"/>
  <c r="AN572" i="13"/>
  <c r="AN571" i="13"/>
  <c r="AN570" i="13"/>
  <c r="AN569" i="13"/>
  <c r="AN568" i="13"/>
  <c r="AN567" i="13"/>
  <c r="AN566" i="13"/>
  <c r="AN565" i="13"/>
  <c r="AN564" i="13"/>
  <c r="AN563" i="13"/>
  <c r="AN562" i="13"/>
  <c r="AN561" i="13"/>
  <c r="AN560" i="13"/>
  <c r="AN559" i="13"/>
  <c r="AN558" i="13"/>
  <c r="AN557" i="13"/>
  <c r="AN556" i="13"/>
  <c r="AN555" i="13"/>
  <c r="AN554" i="13"/>
  <c r="AN553" i="13"/>
  <c r="AN552" i="13"/>
  <c r="AN551" i="13"/>
  <c r="AN550" i="13"/>
  <c r="AN549" i="13"/>
  <c r="AN548" i="13"/>
  <c r="AN547" i="13"/>
  <c r="AN546" i="13"/>
  <c r="AN545" i="13"/>
  <c r="AN544" i="13"/>
  <c r="AN543" i="13"/>
  <c r="AN542" i="13"/>
  <c r="AN541" i="13"/>
  <c r="AN540" i="13"/>
  <c r="AN539" i="13"/>
  <c r="AN538" i="13"/>
  <c r="AN537" i="13"/>
  <c r="AN536" i="13"/>
  <c r="AN535" i="13"/>
  <c r="AN534" i="13"/>
  <c r="AN533" i="13"/>
  <c r="AN532" i="13"/>
  <c r="AN531" i="13"/>
  <c r="AN530" i="13"/>
  <c r="AN529" i="13"/>
  <c r="AN528" i="13"/>
  <c r="AN527" i="13"/>
  <c r="AN526" i="13"/>
  <c r="AN525" i="13"/>
  <c r="AN524" i="13"/>
  <c r="AN523" i="13"/>
  <c r="AN522" i="13"/>
  <c r="AN521" i="13"/>
  <c r="AN520" i="13"/>
  <c r="AN519" i="13"/>
  <c r="AN518" i="13"/>
  <c r="AN517" i="13"/>
  <c r="AN516" i="13"/>
  <c r="AN515" i="13"/>
  <c r="AN514" i="13"/>
  <c r="AN513" i="13"/>
  <c r="AN512" i="13"/>
  <c r="AN511" i="13"/>
  <c r="AN510" i="13"/>
  <c r="AN509" i="13"/>
  <c r="AN508" i="13"/>
  <c r="AN507" i="13"/>
  <c r="AN506" i="13"/>
  <c r="AN505" i="13"/>
  <c r="AN504" i="13"/>
  <c r="AN503" i="13"/>
  <c r="AN502" i="13"/>
  <c r="AN501" i="13"/>
  <c r="AN500" i="13"/>
  <c r="AN499" i="13"/>
  <c r="AN498" i="13"/>
  <c r="AN497" i="13"/>
  <c r="AN496" i="13"/>
  <c r="AN495" i="13"/>
  <c r="AN494" i="13"/>
  <c r="AN493" i="13"/>
  <c r="AN492" i="13"/>
  <c r="AN491" i="13"/>
  <c r="AN490" i="13"/>
  <c r="AN489" i="13"/>
  <c r="AN488" i="13"/>
  <c r="AN487" i="13"/>
  <c r="AN486" i="13"/>
  <c r="AN485" i="13"/>
  <c r="AN484" i="13"/>
  <c r="AN483" i="13"/>
  <c r="AN482" i="13"/>
  <c r="AN481" i="13"/>
  <c r="AN480" i="13"/>
  <c r="AN479" i="13"/>
  <c r="AN478" i="13"/>
  <c r="AN477" i="13"/>
  <c r="AN476" i="13"/>
  <c r="AN475" i="13"/>
  <c r="AN474" i="13"/>
  <c r="AN473" i="13"/>
  <c r="AN472" i="13"/>
  <c r="AN471" i="13"/>
  <c r="AN470" i="13"/>
  <c r="AN469" i="13"/>
  <c r="AN468" i="13"/>
  <c r="AN467" i="13"/>
  <c r="AN466" i="13"/>
  <c r="AN465" i="13"/>
  <c r="AN464" i="13"/>
  <c r="AN463" i="13"/>
  <c r="AN462" i="13"/>
  <c r="AN461" i="13"/>
  <c r="AN460" i="13"/>
  <c r="AN459" i="13"/>
  <c r="AN458" i="13"/>
  <c r="AN457" i="13"/>
  <c r="AN456" i="13"/>
  <c r="AN455" i="13"/>
  <c r="AN454" i="13"/>
  <c r="AN453" i="13"/>
  <c r="AN452" i="13"/>
  <c r="AN451" i="13"/>
  <c r="AN450" i="13"/>
  <c r="AN449" i="13"/>
  <c r="AN448" i="13"/>
  <c r="AN447" i="13"/>
  <c r="AN446" i="13"/>
  <c r="AN445" i="13"/>
  <c r="AN444" i="13"/>
  <c r="AN443" i="13"/>
  <c r="AN442" i="13"/>
  <c r="AN441" i="13"/>
  <c r="AN440" i="13"/>
  <c r="AN439" i="13"/>
  <c r="AN438" i="13"/>
  <c r="AN437" i="13"/>
  <c r="AN436" i="13"/>
  <c r="AN435" i="13"/>
  <c r="AN434" i="13"/>
  <c r="AN433" i="13"/>
  <c r="AN432" i="13"/>
  <c r="AN431" i="13"/>
  <c r="AN430" i="13"/>
  <c r="AN429" i="13"/>
  <c r="AN428" i="13"/>
  <c r="AN427" i="13"/>
  <c r="AN426" i="13"/>
  <c r="AN425" i="13"/>
  <c r="AN424" i="13"/>
  <c r="AN423" i="13"/>
  <c r="AN422" i="13"/>
  <c r="AN421" i="13"/>
  <c r="AN420" i="13"/>
  <c r="AN419" i="13"/>
  <c r="AN418" i="13"/>
  <c r="AN417" i="13"/>
  <c r="AN416" i="13"/>
  <c r="AN415" i="13"/>
  <c r="AN414" i="13"/>
  <c r="AN413" i="13"/>
  <c r="AN412" i="13"/>
  <c r="AN411" i="13"/>
  <c r="AN410" i="13"/>
  <c r="AN409" i="13"/>
  <c r="AN408" i="13"/>
  <c r="AN407" i="13"/>
  <c r="AN406" i="13"/>
  <c r="AN405" i="13"/>
  <c r="AN404" i="13"/>
  <c r="AN403" i="13"/>
  <c r="AN402" i="13"/>
  <c r="AN401" i="13"/>
  <c r="AN400" i="13"/>
  <c r="AN399" i="13"/>
  <c r="AN398" i="13"/>
  <c r="AN397" i="13"/>
  <c r="AN396" i="13"/>
  <c r="AN395" i="13"/>
  <c r="AN394" i="13"/>
  <c r="AN393" i="13"/>
  <c r="AN392" i="13"/>
  <c r="AN391" i="13"/>
  <c r="AN390" i="13"/>
  <c r="AN389" i="13"/>
  <c r="AN388" i="13"/>
  <c r="AN387" i="13"/>
  <c r="AN386" i="13"/>
  <c r="AN385" i="13"/>
  <c r="AN384" i="13"/>
  <c r="AN383" i="13"/>
  <c r="AN382" i="13"/>
  <c r="AN381" i="13"/>
  <c r="AN380" i="13"/>
  <c r="AN379" i="13"/>
  <c r="AN378" i="13"/>
  <c r="AN377" i="13"/>
  <c r="AN376" i="13"/>
  <c r="AN375" i="13"/>
  <c r="AN374" i="13"/>
  <c r="AN373" i="13"/>
  <c r="AN372" i="13"/>
  <c r="AN371" i="13"/>
  <c r="AN370" i="13"/>
  <c r="AN369" i="13"/>
  <c r="AN368" i="13"/>
  <c r="AN367" i="13"/>
  <c r="AN366" i="13"/>
  <c r="AN365" i="13"/>
  <c r="AN364" i="13"/>
  <c r="AN363" i="13"/>
  <c r="AN362" i="13"/>
  <c r="AN361" i="13"/>
  <c r="AN360" i="13"/>
  <c r="AN359" i="13"/>
  <c r="AN358" i="13"/>
  <c r="AN357" i="13"/>
  <c r="AN356" i="13"/>
  <c r="AN355" i="13"/>
  <c r="AN354" i="13"/>
  <c r="AN353" i="13"/>
  <c r="AN352" i="13"/>
  <c r="AN351" i="13"/>
  <c r="AN350" i="13"/>
  <c r="AN349" i="13"/>
  <c r="AN348" i="13"/>
  <c r="AN347" i="13"/>
  <c r="AN346" i="13"/>
  <c r="AN345" i="13"/>
  <c r="AN344" i="13"/>
  <c r="AN343" i="13"/>
  <c r="AN342" i="13"/>
  <c r="AN341" i="13"/>
  <c r="AN340" i="13"/>
  <c r="AN339" i="13"/>
  <c r="AN338" i="13"/>
  <c r="AN337" i="13"/>
  <c r="AN336" i="13"/>
  <c r="AN335" i="13"/>
  <c r="AN334" i="13"/>
  <c r="AN333" i="13"/>
  <c r="AN332" i="13"/>
  <c r="AN331" i="13"/>
  <c r="AN330" i="13"/>
  <c r="AN329" i="13"/>
  <c r="AN328" i="13"/>
  <c r="AN327" i="13"/>
  <c r="AN326" i="13"/>
  <c r="AN325" i="13"/>
  <c r="AN324" i="13"/>
  <c r="AN323" i="13"/>
  <c r="AN322" i="13"/>
  <c r="AN321" i="13"/>
  <c r="AN320" i="13"/>
  <c r="AN319" i="13"/>
  <c r="AN318" i="13"/>
  <c r="AN317" i="13"/>
  <c r="AN316" i="13"/>
  <c r="AN315" i="13"/>
  <c r="AN314" i="13"/>
  <c r="AN313" i="13"/>
  <c r="AN312" i="13"/>
  <c r="AN311" i="13"/>
  <c r="AN310" i="13"/>
  <c r="AN309" i="13"/>
  <c r="AN308" i="13"/>
  <c r="AN307" i="13"/>
  <c r="AN306" i="13"/>
  <c r="AN305" i="13"/>
  <c r="AN304" i="13"/>
  <c r="AN303" i="13"/>
  <c r="AN302" i="13"/>
  <c r="AN301" i="13"/>
  <c r="AN300" i="13"/>
  <c r="AN299" i="13"/>
  <c r="AN298" i="13"/>
  <c r="AN297" i="13"/>
  <c r="AN296" i="13"/>
  <c r="AN295" i="13"/>
  <c r="AN294" i="13"/>
  <c r="AN293" i="13"/>
  <c r="AN292" i="13"/>
  <c r="AN291" i="13"/>
  <c r="AN290" i="13"/>
  <c r="AN289" i="13"/>
  <c r="AN288" i="13"/>
  <c r="AN287" i="13"/>
  <c r="AN286" i="13"/>
  <c r="AN285" i="13"/>
  <c r="AN284" i="13"/>
  <c r="AN283" i="13"/>
  <c r="AN282" i="13"/>
  <c r="AN281" i="13"/>
  <c r="AN280" i="13"/>
  <c r="AN279" i="13"/>
  <c r="AN278" i="13"/>
  <c r="AN277" i="13"/>
  <c r="AN276" i="13"/>
  <c r="AN275" i="13"/>
  <c r="AN274" i="13"/>
  <c r="AN273" i="13"/>
  <c r="AN272" i="13"/>
  <c r="AN271" i="13"/>
  <c r="AN270" i="13"/>
  <c r="AN269" i="13"/>
  <c r="AN268" i="13"/>
  <c r="AN267" i="13"/>
  <c r="AN266" i="13"/>
  <c r="AN265" i="13"/>
  <c r="AN264" i="13"/>
  <c r="AN263" i="13"/>
  <c r="AN262" i="13"/>
  <c r="AN261" i="13"/>
  <c r="AN260" i="13"/>
  <c r="AN259" i="13"/>
  <c r="AN258" i="13"/>
  <c r="AN257" i="13"/>
  <c r="AN256" i="13"/>
  <c r="AN255" i="13"/>
  <c r="AN254" i="13"/>
  <c r="AN253" i="13"/>
  <c r="AN252" i="13"/>
  <c r="AN251" i="13"/>
  <c r="AN250" i="13"/>
  <c r="AN249" i="13"/>
  <c r="AN248" i="13"/>
  <c r="AN247" i="13"/>
  <c r="AN246" i="13"/>
  <c r="AN245" i="13"/>
  <c r="AN244" i="13"/>
  <c r="AN243" i="13"/>
  <c r="AN242" i="13"/>
  <c r="AN241" i="13"/>
  <c r="AN240" i="13"/>
  <c r="AN239" i="13"/>
  <c r="AN238" i="13"/>
  <c r="AN237" i="13"/>
  <c r="AN236" i="13"/>
  <c r="AN235" i="13"/>
  <c r="AN234" i="13"/>
  <c r="AN233" i="13"/>
  <c r="AN232" i="13"/>
  <c r="AN231" i="13"/>
  <c r="AN230" i="13"/>
  <c r="AN229" i="13"/>
  <c r="AN228" i="13"/>
  <c r="AN227" i="13"/>
  <c r="AN226" i="13"/>
  <c r="AN225" i="13"/>
  <c r="AN224" i="13"/>
  <c r="AN223" i="13"/>
  <c r="AN222" i="13"/>
  <c r="AN221" i="13"/>
  <c r="AN220" i="13"/>
  <c r="AN219" i="13"/>
  <c r="AN218" i="13"/>
  <c r="AN217" i="13"/>
  <c r="AN216" i="13"/>
  <c r="AN215" i="13"/>
  <c r="AN214" i="13"/>
  <c r="AN213" i="13"/>
  <c r="AN212" i="13"/>
  <c r="AN211" i="13"/>
  <c r="AN210" i="13"/>
  <c r="AN209" i="13"/>
  <c r="AN208" i="13"/>
  <c r="AN207" i="13"/>
  <c r="AN206" i="13"/>
  <c r="AN205" i="13"/>
  <c r="AN204" i="13"/>
  <c r="AN203" i="13"/>
  <c r="AN202" i="13"/>
  <c r="AN201" i="13"/>
  <c r="AN200" i="13"/>
  <c r="AN199" i="13"/>
  <c r="AN198" i="13"/>
  <c r="AN197" i="13"/>
  <c r="AN196" i="13"/>
  <c r="AN195" i="13"/>
  <c r="AN194" i="13"/>
  <c r="AN193" i="13"/>
  <c r="AN192" i="13"/>
  <c r="AN191" i="13"/>
  <c r="AN190" i="13"/>
  <c r="AN189" i="13"/>
  <c r="AN188" i="13"/>
  <c r="AN187" i="13"/>
  <c r="AN186" i="13"/>
  <c r="AN185" i="13"/>
  <c r="AN184" i="13"/>
  <c r="AN183" i="13"/>
  <c r="AN182" i="13"/>
  <c r="AN181" i="13"/>
  <c r="AN180" i="13"/>
  <c r="AN179" i="13"/>
  <c r="AN178" i="13"/>
  <c r="AN177" i="13"/>
  <c r="AN176" i="13"/>
  <c r="AN175" i="13"/>
  <c r="AN174" i="13"/>
  <c r="AN173" i="13"/>
  <c r="AN172" i="13"/>
  <c r="AN171" i="13"/>
  <c r="AN170" i="13"/>
  <c r="AN169" i="13"/>
  <c r="AN168" i="13"/>
  <c r="AN167" i="13"/>
  <c r="AN166" i="13"/>
  <c r="AN165" i="13"/>
  <c r="AN164" i="13"/>
  <c r="AN163" i="13"/>
  <c r="AN162" i="13"/>
  <c r="AN161" i="13"/>
  <c r="AN160" i="13"/>
  <c r="AN159" i="13"/>
  <c r="AN158" i="13"/>
  <c r="AN157" i="13"/>
  <c r="AN156" i="13"/>
  <c r="AN155" i="13"/>
  <c r="AN154" i="13"/>
  <c r="AN153" i="13"/>
  <c r="AN152" i="13"/>
  <c r="AN151" i="13"/>
  <c r="AN150" i="13"/>
  <c r="AN149" i="13"/>
  <c r="AN148" i="13"/>
  <c r="AN147" i="13"/>
  <c r="AN146" i="13"/>
  <c r="AN145" i="13"/>
  <c r="AN144" i="13"/>
  <c r="AN143" i="13"/>
  <c r="AN142" i="13"/>
  <c r="AN141" i="13"/>
  <c r="AN140" i="13"/>
  <c r="AN139" i="13"/>
  <c r="AN138" i="13"/>
  <c r="AN137" i="13"/>
  <c r="AN136" i="13"/>
  <c r="AN135" i="13"/>
  <c r="AN134" i="13"/>
  <c r="AN133" i="13"/>
  <c r="AN132" i="13"/>
  <c r="AN131" i="13"/>
  <c r="AN130" i="13"/>
  <c r="AN129" i="13"/>
  <c r="AN128" i="13"/>
  <c r="AN127" i="13"/>
  <c r="AN126" i="13"/>
  <c r="AN125" i="13"/>
  <c r="AN124" i="13"/>
  <c r="AN123" i="13"/>
  <c r="AN122" i="13"/>
  <c r="AN121" i="13"/>
  <c r="AN120" i="13"/>
  <c r="AN119" i="13"/>
  <c r="AN118" i="13"/>
  <c r="AN117" i="13"/>
  <c r="AN116" i="13"/>
  <c r="AN115" i="13"/>
  <c r="AN114" i="13"/>
  <c r="AN113" i="13"/>
  <c r="AN112" i="13"/>
  <c r="AN111" i="13"/>
  <c r="AN110" i="13"/>
  <c r="AN109" i="13"/>
  <c r="AN108" i="13"/>
  <c r="AN107" i="13"/>
  <c r="AN106" i="13"/>
  <c r="AN105" i="13"/>
  <c r="AN104" i="13"/>
  <c r="AN103" i="13"/>
  <c r="AN102" i="13"/>
  <c r="AN101" i="13"/>
  <c r="AN100" i="13"/>
  <c r="AN99" i="13"/>
  <c r="AN98" i="13"/>
  <c r="AN97" i="13"/>
  <c r="AN96" i="13"/>
  <c r="AN95" i="13"/>
  <c r="AN94" i="13"/>
  <c r="AN93" i="13"/>
  <c r="AN92" i="13"/>
  <c r="AN91" i="13"/>
  <c r="AN90" i="13"/>
  <c r="AN89" i="13"/>
  <c r="AN88" i="13"/>
  <c r="AN87" i="13"/>
  <c r="AN86" i="13"/>
  <c r="AN85" i="13"/>
  <c r="AN84" i="13"/>
  <c r="AN83" i="13"/>
  <c r="AN82" i="13"/>
  <c r="AN81" i="13"/>
  <c r="AN80" i="13"/>
  <c r="AN79" i="13"/>
  <c r="AN78" i="13"/>
  <c r="AN77" i="13"/>
  <c r="AN76" i="13"/>
  <c r="AN75" i="13"/>
  <c r="AN74" i="13"/>
  <c r="AN73" i="13"/>
  <c r="AN72" i="13"/>
  <c r="AN71" i="13"/>
  <c r="AN70" i="13"/>
  <c r="AN69" i="13"/>
  <c r="AN68" i="13"/>
  <c r="AN67" i="13"/>
  <c r="AN66" i="13"/>
  <c r="AN65" i="13"/>
  <c r="AN64" i="13"/>
  <c r="AN63" i="13"/>
  <c r="AN62" i="13"/>
  <c r="AN61" i="13"/>
  <c r="AN60" i="13"/>
  <c r="AN59" i="13"/>
  <c r="AN58" i="13"/>
  <c r="AN57" i="13"/>
  <c r="AN56" i="13"/>
  <c r="AN55" i="13"/>
  <c r="AN54" i="13"/>
  <c r="AN53" i="13"/>
  <c r="AN52" i="13"/>
  <c r="AN51" i="13"/>
  <c r="AN50" i="13"/>
  <c r="AN49" i="13"/>
  <c r="AN48" i="13"/>
  <c r="AN47" i="13"/>
  <c r="AN46" i="13"/>
  <c r="AN45" i="13"/>
  <c r="AN44" i="13"/>
  <c r="AN43" i="13"/>
  <c r="AN42" i="13"/>
  <c r="AN41" i="13"/>
  <c r="AN40" i="13"/>
  <c r="AN39" i="13"/>
  <c r="AN38" i="13"/>
  <c r="AN37" i="13"/>
  <c r="AN36" i="13"/>
  <c r="AN35" i="13"/>
  <c r="AN34" i="13"/>
  <c r="AN33" i="13"/>
  <c r="AN32" i="13"/>
  <c r="AN31" i="13"/>
  <c r="AN30" i="13"/>
  <c r="AN29" i="13"/>
  <c r="AN28" i="13"/>
  <c r="AN27" i="13"/>
  <c r="AN26" i="13"/>
  <c r="AN25" i="13"/>
  <c r="AN24" i="13"/>
  <c r="AN23" i="13"/>
  <c r="AN22" i="13"/>
  <c r="AN21" i="13"/>
  <c r="AN20" i="13"/>
  <c r="AN19" i="13"/>
  <c r="AN18" i="13"/>
  <c r="AN17" i="13"/>
  <c r="AN16" i="13"/>
  <c r="AN15" i="13"/>
  <c r="AN14" i="13"/>
  <c r="AN13" i="13"/>
  <c r="AN12" i="13"/>
  <c r="AN11" i="13"/>
  <c r="AN10" i="13"/>
  <c r="AN9" i="13"/>
  <c r="AN8" i="13"/>
  <c r="AN7" i="13"/>
  <c r="AN6" i="13"/>
  <c r="AN5" i="13"/>
  <c r="AN4" i="13"/>
  <c r="AN3" i="13"/>
  <c r="AN2" i="13"/>
  <c r="F12" i="26" l="1"/>
  <c r="F10" i="26" l="1"/>
  <c r="F7" i="26"/>
  <c r="F6" i="26"/>
  <c r="F5" i="26"/>
  <c r="F11" i="26"/>
  <c r="F8" i="26"/>
  <c r="F9" i="26"/>
  <c r="E12" i="26"/>
  <c r="E11" i="26"/>
  <c r="E10" i="26"/>
  <c r="E9" i="26"/>
  <c r="E8" i="26"/>
  <c r="E7" i="26"/>
  <c r="E6" i="26"/>
  <c r="I12" i="26"/>
  <c r="I11" i="26"/>
  <c r="I10" i="26"/>
  <c r="I9" i="26"/>
  <c r="I8" i="26"/>
  <c r="I7" i="26"/>
  <c r="I6" i="26"/>
  <c r="I5" i="26"/>
  <c r="K6" i="26" l="1"/>
  <c r="J6" i="26"/>
  <c r="K8" i="26"/>
  <c r="J8" i="26"/>
  <c r="K12" i="26"/>
  <c r="J12" i="26"/>
  <c r="J5" i="26"/>
  <c r="K5" i="26"/>
  <c r="J9" i="26"/>
  <c r="K9" i="26"/>
  <c r="K10" i="26"/>
  <c r="J10" i="26"/>
  <c r="J7" i="26"/>
  <c r="K7" i="26"/>
  <c r="J11" i="26"/>
  <c r="K11" i="26"/>
  <c r="I13" i="26" l="1"/>
  <c r="E13" i="26"/>
  <c r="J13" i="26"/>
  <c r="D13" i="26"/>
  <c r="F13" i="26"/>
  <c r="K13" i="26"/>
  <c r="K53" i="4" l="1"/>
  <c r="J53" i="4"/>
  <c r="I53" i="4"/>
  <c r="H53" i="4"/>
  <c r="G53" i="4"/>
  <c r="F53" i="4"/>
  <c r="E53" i="4"/>
  <c r="D53" i="4"/>
  <c r="O53" i="4" l="1"/>
  <c r="P53" i="4"/>
  <c r="Q53" i="4"/>
  <c r="L53" i="4"/>
  <c r="R53" i="4" l="1"/>
  <c r="T53" i="4"/>
  <c r="S53" i="4"/>
  <c r="AP15" i="1" l="1"/>
  <c r="AQ15" i="1"/>
  <c r="D13" i="27" s="1"/>
  <c r="A13" i="11"/>
  <c r="A922" i="11"/>
  <c r="A1129" i="11"/>
  <c r="A1854" i="11"/>
  <c r="A474" i="11"/>
  <c r="A1938" i="11"/>
  <c r="A1132" i="11"/>
  <c r="A1083" i="11"/>
  <c r="A1541" i="11"/>
  <c r="A596" i="11"/>
  <c r="A795" i="11"/>
  <c r="A256" i="11"/>
  <c r="A1093" i="11"/>
  <c r="A1455" i="11"/>
  <c r="A1524" i="11"/>
  <c r="A1762" i="11"/>
  <c r="A323" i="11"/>
  <c r="A597" i="11"/>
  <c r="A1407" i="11"/>
  <c r="A1741" i="11"/>
  <c r="A54" i="11"/>
  <c r="A1322" i="11"/>
  <c r="A901" i="11"/>
  <c r="A350" i="11"/>
  <c r="A1084" i="11"/>
  <c r="A1572" i="11"/>
  <c r="A556" i="11"/>
  <c r="A1048" i="11"/>
  <c r="A1334" i="11"/>
  <c r="A1209" i="11"/>
  <c r="A911" i="11"/>
  <c r="A1526" i="11"/>
  <c r="A1878" i="11"/>
  <c r="A782" i="11"/>
  <c r="A147" i="11"/>
  <c r="A1118" i="11"/>
  <c r="A488" i="11"/>
  <c r="A1598" i="11"/>
  <c r="A36" i="11"/>
  <c r="A779" i="11"/>
  <c r="A365" i="11"/>
  <c r="A591" i="11"/>
  <c r="A1871" i="11"/>
  <c r="A1645" i="11"/>
  <c r="A1371" i="11"/>
  <c r="A41" i="11"/>
  <c r="C13" i="27" l="1"/>
  <c r="D14" i="18" l="1"/>
  <c r="D11" i="18"/>
  <c r="D9" i="18"/>
  <c r="D7" i="18"/>
  <c r="D15" i="18"/>
  <c r="D13" i="18"/>
  <c r="A875" i="11"/>
  <c r="A1726" i="11"/>
  <c r="A590" i="11"/>
  <c r="A523" i="11"/>
  <c r="A1603" i="11"/>
  <c r="A787" i="11"/>
  <c r="A655" i="11"/>
  <c r="A1260" i="11"/>
  <c r="A1089" i="11"/>
  <c r="A888" i="11"/>
  <c r="A482" i="11"/>
  <c r="A1735" i="11"/>
  <c r="A994" i="11"/>
  <c r="A1416" i="11"/>
  <c r="A30" i="11"/>
  <c r="A279" i="11"/>
  <c r="A1621" i="11"/>
  <c r="A1236" i="11"/>
  <c r="A471" i="11"/>
  <c r="A1473" i="11"/>
  <c r="A744" i="11"/>
  <c r="A881" i="11"/>
  <c r="A916" i="11"/>
  <c r="A1488" i="11"/>
  <c r="A212" i="11"/>
  <c r="A95" i="11"/>
  <c r="A1635" i="11"/>
  <c r="A1846" i="11"/>
  <c r="A1267" i="11"/>
  <c r="A1721" i="11"/>
  <c r="A853" i="11"/>
  <c r="A854" i="11"/>
  <c r="A201" i="11"/>
  <c r="A719" i="11"/>
  <c r="A951" i="11"/>
  <c r="A1882" i="11"/>
  <c r="A1708" i="11"/>
  <c r="A1005" i="11"/>
  <c r="A491" i="11"/>
  <c r="A1670" i="11"/>
  <c r="A728" i="11"/>
  <c r="A858" i="11"/>
  <c r="A1099" i="11"/>
  <c r="A1772" i="11"/>
  <c r="A185" i="11"/>
  <c r="A634" i="11"/>
  <c r="A1947" i="11"/>
  <c r="A1222" i="11"/>
  <c r="A1554" i="11"/>
  <c r="A1788" i="11"/>
  <c r="A1018" i="11"/>
  <c r="A895" i="11"/>
  <c r="A336" i="11"/>
  <c r="A1651" i="11"/>
  <c r="A785" i="11"/>
  <c r="A734" i="11"/>
  <c r="A1525" i="11"/>
  <c r="A688" i="11"/>
  <c r="A426" i="11"/>
  <c r="A1374" i="11"/>
  <c r="A1438" i="11"/>
  <c r="A157" i="11"/>
  <c r="A1609" i="11"/>
  <c r="A1587" i="11"/>
  <c r="A1121" i="11"/>
  <c r="A166" i="11"/>
  <c r="A1831" i="11"/>
  <c r="A745" i="11"/>
  <c r="A739" i="11"/>
  <c r="A1233" i="11"/>
  <c r="A1677" i="11"/>
  <c r="A1294" i="11"/>
  <c r="A1007" i="11"/>
  <c r="A1898" i="11"/>
  <c r="A403" i="11"/>
  <c r="A1277" i="11"/>
  <c r="A1757" i="11"/>
  <c r="A1660" i="11"/>
  <c r="A852" i="11"/>
  <c r="A66" i="11"/>
  <c r="A1266" i="11"/>
  <c r="A1410" i="11"/>
  <c r="A409" i="11"/>
  <c r="A569" i="11"/>
  <c r="A1361" i="11"/>
  <c r="A1925" i="11"/>
  <c r="A986" i="11"/>
  <c r="A651" i="11"/>
  <c r="A1348" i="11"/>
  <c r="A440" i="11"/>
  <c r="A732" i="11"/>
  <c r="A1134" i="11"/>
  <c r="A245" i="11"/>
  <c r="A1306" i="11"/>
  <c r="A1839" i="11"/>
  <c r="A413" i="11"/>
  <c r="A1844" i="11"/>
  <c r="A283" i="11"/>
  <c r="A1320" i="11"/>
  <c r="A1914" i="11"/>
  <c r="A867" i="11"/>
  <c r="A1181" i="11"/>
  <c r="A924" i="11"/>
  <c r="A953" i="11"/>
  <c r="A1408" i="11"/>
  <c r="A561" i="11"/>
  <c r="A1501" i="11"/>
  <c r="A1087" i="11"/>
  <c r="A454" i="11"/>
  <c r="A1560" i="11"/>
  <c r="A918" i="11"/>
  <c r="A674" i="11"/>
  <c r="A1340" i="11"/>
  <c r="A1344" i="11"/>
  <c r="A714" i="11"/>
  <c r="A263" i="11"/>
  <c r="A8" i="11"/>
  <c r="A999" i="11"/>
  <c r="A1563" i="11"/>
  <c r="A1297" i="11"/>
  <c r="A507" i="11"/>
  <c r="A1920" i="11"/>
  <c r="A808" i="11"/>
  <c r="A506" i="11"/>
  <c r="A254" i="11"/>
  <c r="A1153" i="11"/>
  <c r="A1029" i="11"/>
  <c r="A906" i="11"/>
  <c r="A1079" i="11"/>
  <c r="A274" i="11"/>
  <c r="A661" i="11"/>
  <c r="A1693" i="11"/>
  <c r="A967" i="11"/>
  <c r="A1477" i="11"/>
  <c r="A1896" i="11"/>
  <c r="A1666" i="11"/>
  <c r="A1242" i="11"/>
  <c r="A433" i="11"/>
  <c r="A359" i="11"/>
  <c r="A452" i="11"/>
  <c r="A1063" i="11"/>
  <c r="A842" i="11"/>
  <c r="A282" i="11"/>
  <c r="A1513" i="11"/>
  <c r="A1182" i="11"/>
  <c r="A836" i="11"/>
  <c r="A1596" i="11"/>
  <c r="A425" i="11"/>
  <c r="A1680" i="11"/>
  <c r="A1937" i="11"/>
  <c r="A262" i="11"/>
  <c r="A780" i="11"/>
  <c r="A123" i="11"/>
  <c r="A659" i="11"/>
  <c r="A1851" i="11"/>
  <c r="A1706" i="11"/>
  <c r="A796" i="11"/>
  <c r="A1395" i="11"/>
  <c r="A46" i="11"/>
  <c r="A351" i="11"/>
  <c r="A627" i="11"/>
  <c r="A1484" i="11"/>
  <c r="A915" i="11"/>
  <c r="A1180" i="11"/>
  <c r="A1522" i="11"/>
  <c r="A338" i="11"/>
  <c r="A1245" i="11"/>
  <c r="A222" i="11"/>
  <c r="A1626" i="11"/>
  <c r="A126" i="11"/>
  <c r="A650" i="11"/>
  <c r="A5" i="11"/>
  <c r="A755" i="11"/>
  <c r="A158" i="11"/>
  <c r="A611" i="11"/>
  <c r="A762" i="11"/>
  <c r="A1285" i="11"/>
  <c r="A725" i="11"/>
  <c r="A1142" i="11"/>
  <c r="A824" i="11"/>
  <c r="A656" i="11"/>
  <c r="A396" i="11"/>
  <c r="A995" i="11"/>
  <c r="A203" i="11"/>
  <c r="A1795" i="11"/>
  <c r="A402" i="11"/>
  <c r="A1852" i="11"/>
  <c r="A422" i="11"/>
  <c r="A859" i="11"/>
  <c r="A1205" i="11"/>
  <c r="A750" i="11"/>
  <c r="A1120" i="11"/>
  <c r="A1418" i="11"/>
  <c r="A106" i="11"/>
  <c r="A1933" i="11"/>
  <c r="A618" i="11"/>
  <c r="A1292" i="11"/>
  <c r="A1376" i="11"/>
  <c r="A1452" i="11"/>
  <c r="A1122" i="11"/>
  <c r="A395" i="11"/>
  <c r="A1265" i="11"/>
  <c r="A295" i="11"/>
  <c r="A1268" i="11"/>
  <c r="A1435" i="11"/>
  <c r="A1577" i="11"/>
  <c r="A1523" i="11"/>
  <c r="A903" i="11"/>
  <c r="A926" i="11"/>
  <c r="A310" i="11"/>
  <c r="A559" i="11"/>
  <c r="A366" i="11"/>
  <c r="A1373" i="11"/>
  <c r="A932" i="11"/>
  <c r="A778" i="11"/>
  <c r="A975" i="11"/>
  <c r="A432" i="11"/>
  <c r="A388" i="11"/>
  <c r="A1689" i="11"/>
  <c r="A1768" i="11"/>
  <c r="A1866" i="11"/>
  <c r="A952" i="11"/>
  <c r="A1050" i="11"/>
  <c r="A1429" i="11"/>
  <c r="A604" i="11"/>
  <c r="A504" i="11"/>
  <c r="A485" i="11"/>
  <c r="A1631" i="11"/>
  <c r="A1252" i="11"/>
  <c r="A21" i="11"/>
  <c r="A684" i="11"/>
  <c r="A1370" i="11"/>
  <c r="A1024" i="11"/>
  <c r="A1346" i="11"/>
  <c r="A687" i="11"/>
  <c r="A1081" i="11"/>
  <c r="A1447" i="11"/>
  <c r="A192" i="11"/>
  <c r="A1558" i="11"/>
  <c r="A605" i="11"/>
  <c r="A191" i="11"/>
  <c r="A1944" i="11"/>
  <c r="A710" i="11"/>
  <c r="A784" i="11"/>
  <c r="A1545" i="11"/>
  <c r="A1658" i="11"/>
  <c r="A130" i="11"/>
  <c r="A1462" i="11"/>
  <c r="A813" i="11"/>
  <c r="A1709" i="11"/>
  <c r="A1490" i="11"/>
  <c r="A1485" i="11"/>
  <c r="A42" i="11"/>
  <c r="A171" i="11"/>
  <c r="A1869" i="11"/>
  <c r="A1796" i="11"/>
  <c r="A1055" i="11"/>
  <c r="A258" i="11"/>
  <c r="A1033" i="11"/>
  <c r="A963" i="11"/>
  <c r="A79" i="11"/>
  <c r="A1237" i="11"/>
  <c r="A1687" i="11"/>
  <c r="A205" i="11"/>
  <c r="A1363" i="11"/>
  <c r="A582" i="11"/>
  <c r="A1586" i="11"/>
  <c r="A339" i="11"/>
  <c r="A705" i="11"/>
  <c r="A368" i="11"/>
  <c r="A1098" i="11"/>
  <c r="A1637" i="11"/>
  <c r="A1801" i="11"/>
  <c r="A863" i="11"/>
  <c r="A1714" i="11"/>
  <c r="A1138" i="11"/>
  <c r="A1724" i="11"/>
  <c r="A1833" i="11"/>
  <c r="A1715" i="11"/>
  <c r="A1042" i="11"/>
  <c r="A1144" i="11"/>
  <c r="A347" i="11"/>
  <c r="A1481" i="11"/>
  <c r="A1804" i="11"/>
  <c r="A1669" i="11"/>
  <c r="A749" i="11"/>
  <c r="A981" i="11"/>
  <c r="A1058" i="11"/>
  <c r="A1877" i="11"/>
  <c r="A1732" i="11"/>
  <c r="A1069" i="11"/>
  <c r="A1479" i="11"/>
  <c r="A233" i="11"/>
  <c r="A1498" i="11"/>
  <c r="A1593" i="11"/>
  <c r="A1683" i="11"/>
  <c r="A1001" i="11"/>
  <c r="A798" i="11"/>
  <c r="A1646" i="11"/>
  <c r="A845" i="11"/>
  <c r="A1918" i="11"/>
  <c r="A1716" i="11"/>
  <c r="A110" i="11"/>
  <c r="A580" i="11"/>
  <c r="A884" i="11"/>
  <c r="A747" i="11"/>
  <c r="A1489" i="11"/>
  <c r="A583" i="11"/>
  <c r="A1520" i="11"/>
  <c r="A330" i="11"/>
  <c r="A721" i="11"/>
  <c r="A1116" i="11"/>
  <c r="A1154" i="11"/>
  <c r="A1078" i="11"/>
  <c r="A957" i="11"/>
  <c r="A607" i="11"/>
  <c r="A62" i="11"/>
  <c r="A1165" i="11"/>
  <c r="A1652" i="11"/>
  <c r="A1215" i="11"/>
  <c r="A587" i="11"/>
  <c r="A886" i="11"/>
  <c r="A807" i="11"/>
  <c r="A1518" i="11"/>
  <c r="A713" i="11"/>
  <c r="A15" i="11"/>
  <c r="A159" i="11"/>
  <c r="A1428" i="11"/>
  <c r="A278" i="11"/>
  <c r="A1465" i="11"/>
  <c r="A419" i="11"/>
  <c r="A694" i="11"/>
  <c r="A701" i="11"/>
  <c r="A897" i="11"/>
  <c r="A316" i="11"/>
  <c r="A831" i="11"/>
  <c r="A369" i="11"/>
  <c r="A1262" i="11"/>
  <c r="A1303" i="11"/>
  <c r="A929" i="11"/>
  <c r="A272" i="11"/>
  <c r="A1321" i="11"/>
  <c r="A1650" i="11"/>
  <c r="A645" i="11"/>
  <c r="A1487" i="11"/>
  <c r="A1109" i="11"/>
  <c r="A1602" i="11"/>
  <c r="A271" i="11"/>
  <c r="A770" i="11"/>
  <c r="A318" i="11"/>
  <c r="A1797" i="11"/>
  <c r="A1270" i="11"/>
  <c r="A949" i="11"/>
  <c r="A1713" i="11"/>
  <c r="A113" i="11"/>
  <c r="A1612" i="11"/>
  <c r="A1599" i="11"/>
  <c r="A1088" i="11"/>
  <c r="A1057" i="11"/>
  <c r="A647" i="11"/>
  <c r="A1302" i="11"/>
  <c r="A1409" i="11"/>
  <c r="A871" i="11"/>
  <c r="A345" i="11"/>
  <c r="A109" i="11"/>
  <c r="A532" i="11"/>
  <c r="A542" i="11"/>
  <c r="A1583" i="11"/>
  <c r="A735" i="11"/>
  <c r="A1712" i="11"/>
  <c r="A317" i="11"/>
  <c r="A377" i="11"/>
  <c r="A1191" i="11"/>
  <c r="A1890" i="11"/>
  <c r="A1238" i="11"/>
  <c r="A510" i="11"/>
  <c r="A1264" i="11"/>
  <c r="A907" i="11"/>
  <c r="A517" i="11"/>
  <c r="A344" i="11"/>
  <c r="A1225" i="11"/>
  <c r="A1519" i="11"/>
  <c r="A215" i="11"/>
  <c r="A466" i="11"/>
  <c r="A1907" i="11"/>
  <c r="A683" i="11"/>
  <c r="A936" i="11"/>
  <c r="A1159" i="11"/>
  <c r="A860" i="11"/>
  <c r="A400" i="11"/>
  <c r="A1870" i="11"/>
  <c r="A1379" i="11"/>
  <c r="A179" i="11"/>
  <c r="A584" i="11"/>
  <c r="A434" i="11"/>
  <c r="A1506" i="11"/>
  <c r="A1814" i="11"/>
  <c r="A537" i="11"/>
  <c r="A1480" i="11"/>
  <c r="A77" i="11"/>
  <c r="A292" i="11"/>
  <c r="A152" i="11"/>
  <c r="A218" i="11"/>
  <c r="A508" i="11"/>
  <c r="A477" i="11"/>
  <c r="A1604" i="11"/>
  <c r="A1171" i="11"/>
  <c r="A200" i="11"/>
  <c r="A1127" i="11"/>
  <c r="A181" i="11"/>
  <c r="A39" i="11"/>
  <c r="A626" i="11"/>
  <c r="A1258" i="11"/>
  <c r="A1739" i="11"/>
  <c r="A1291" i="11"/>
  <c r="A68" i="11"/>
  <c r="A621" i="11"/>
  <c r="A890" i="11"/>
  <c r="A265" i="11"/>
  <c r="A1954" i="11"/>
  <c r="A959" i="11"/>
  <c r="A476" i="11"/>
  <c r="A51" i="11"/>
  <c r="A671" i="11"/>
  <c r="A226" i="11"/>
  <c r="A1699" i="11"/>
  <c r="A742" i="11"/>
  <c r="A1400" i="11"/>
  <c r="A624" i="11"/>
  <c r="A646" i="11"/>
  <c r="A667" i="11"/>
  <c r="A636" i="11"/>
  <c r="A1530" i="11"/>
  <c r="A1173" i="11"/>
  <c r="A342" i="11"/>
  <c r="A219" i="11"/>
  <c r="A341" i="11"/>
  <c r="A1793" i="11"/>
  <c r="A1718" i="11"/>
  <c r="A1720" i="11"/>
  <c r="A128" i="11"/>
  <c r="A1891" i="11"/>
  <c r="A33" i="11"/>
  <c r="A1717" i="11"/>
  <c r="A378" i="11"/>
  <c r="A1309" i="11"/>
  <c r="A797" i="11"/>
  <c r="A1507" i="11"/>
  <c r="A430" i="11"/>
  <c r="A552" i="11"/>
  <c r="A306" i="11"/>
  <c r="A1965" i="11"/>
  <c r="A1102" i="11"/>
  <c r="A1280" i="11"/>
  <c r="A524" i="11"/>
  <c r="A460" i="11"/>
  <c r="A709" i="11"/>
  <c r="A1769" i="11"/>
  <c r="A1628" i="11"/>
  <c r="A940" i="11"/>
  <c r="A1746" i="11"/>
  <c r="A1369" i="11"/>
  <c r="A1668" i="11"/>
  <c r="A1934" i="11"/>
  <c r="A334" i="11"/>
  <c r="A1834" i="11"/>
  <c r="A1366" i="11"/>
  <c r="A700" i="11"/>
  <c r="A373" i="11"/>
  <c r="A1675" i="11"/>
  <c r="A1406" i="11"/>
  <c r="A946" i="11"/>
  <c r="A577" i="11"/>
  <c r="A696" i="11"/>
  <c r="A733" i="11"/>
  <c r="A603" i="11"/>
  <c r="A1537" i="11"/>
  <c r="A1691" i="11"/>
  <c r="A1166" i="11"/>
  <c r="A1375" i="11"/>
  <c r="A1810" i="11"/>
  <c r="A1730" i="11"/>
  <c r="A1653" i="11"/>
  <c r="A1172" i="11"/>
  <c r="A1111" i="11"/>
  <c r="A1261" i="11"/>
  <c r="A1391" i="11"/>
  <c r="A1269" i="11"/>
  <c r="A1707" i="11"/>
  <c r="A1417" i="11"/>
  <c r="A1336" i="11"/>
  <c r="A1141" i="11"/>
  <c r="A442" i="11"/>
  <c r="A529" i="11"/>
  <c r="A1557" i="11"/>
  <c r="A978" i="11"/>
  <c r="A1825" i="11"/>
  <c r="A1025" i="11"/>
  <c r="A144" i="11"/>
  <c r="A1562" i="11"/>
  <c r="A643" i="11"/>
  <c r="A322" i="11"/>
  <c r="A595" i="11"/>
  <c r="A835" i="11"/>
  <c r="A601" i="11"/>
  <c r="A67" i="11"/>
  <c r="A332" i="11"/>
  <c r="A1728" i="11"/>
  <c r="A1174" i="11"/>
  <c r="A151" i="11"/>
  <c r="A1546" i="11"/>
  <c r="A672" i="11"/>
  <c r="A1752" i="11"/>
  <c r="A812" i="11"/>
  <c r="A438" i="11"/>
  <c r="A1223" i="11"/>
  <c r="A102" i="11"/>
  <c r="A1494" i="11"/>
  <c r="A11" i="11"/>
  <c r="A1900" i="11"/>
  <c r="A543" i="11"/>
  <c r="A315" i="11"/>
  <c r="A598" i="11"/>
  <c r="A1692" i="11"/>
  <c r="A189" i="11"/>
  <c r="A1927" i="11"/>
  <c r="A1220" i="11"/>
  <c r="A828" i="11"/>
  <c r="A1467" i="11"/>
  <c r="A1953" i="11"/>
  <c r="A314" i="11"/>
  <c r="A686" i="11"/>
  <c r="A682" i="11"/>
  <c r="A418" i="11"/>
  <c r="A1027" i="11"/>
  <c r="A765" i="11"/>
  <c r="A1460" i="11"/>
  <c r="A1679" i="11"/>
  <c r="A1745" i="11"/>
  <c r="A965" i="11"/>
  <c r="A610" i="11"/>
  <c r="A840" i="11"/>
  <c r="A805" i="11"/>
  <c r="A726" i="11"/>
  <c r="A1095" i="11"/>
  <c r="A545" i="11"/>
  <c r="A1256" i="11"/>
  <c r="A900" i="11"/>
  <c r="A892" i="11"/>
  <c r="A1656" i="11"/>
  <c r="A1690" i="11"/>
  <c r="A1864" i="11"/>
  <c r="A161" i="11"/>
  <c r="A55" i="11"/>
  <c r="A225" i="11"/>
  <c r="A1906" i="11"/>
  <c r="A1821" i="11"/>
  <c r="A1827" i="11"/>
  <c r="A1049" i="11"/>
  <c r="A891" i="11"/>
  <c r="A1894" i="11"/>
  <c r="A1782" i="11"/>
  <c r="A695" i="11"/>
  <c r="A386" i="11"/>
  <c r="A1403" i="11"/>
  <c r="A689" i="11"/>
  <c r="A1911" i="11"/>
  <c r="A774" i="11"/>
  <c r="A1948" i="11"/>
  <c r="A839" i="11"/>
  <c r="A1499" i="11"/>
  <c r="A29" i="11"/>
  <c r="A398" i="11"/>
  <c r="A877" i="11"/>
  <c r="A423" i="11"/>
  <c r="A676" i="11"/>
  <c r="A260" i="11"/>
  <c r="A1789" i="11"/>
  <c r="A1228" i="11"/>
  <c r="A446" i="11"/>
  <c r="A1667" i="11"/>
  <c r="A1009" i="11"/>
  <c r="A1414" i="11"/>
  <c r="A1514" i="11"/>
  <c r="A955" i="11"/>
  <c r="A1644" i="11"/>
  <c r="A50" i="11"/>
  <c r="A1503" i="11"/>
  <c r="A1072" i="11"/>
  <c r="A1152" i="11"/>
  <c r="A1131" i="11"/>
  <c r="A1482" i="11"/>
  <c r="A447" i="11"/>
  <c r="A389" i="11"/>
  <c r="A546" i="11"/>
  <c r="A132" i="11"/>
  <c r="A668" i="11"/>
  <c r="A991" i="11"/>
  <c r="A461" i="11"/>
  <c r="A1958" i="11"/>
  <c r="A1387" i="11"/>
  <c r="A1908" i="11"/>
  <c r="A1919" i="11"/>
  <c r="A1247" i="11"/>
  <c r="A786" i="11"/>
  <c r="A1162" i="11"/>
  <c r="A352" i="11"/>
  <c r="A1176" i="11"/>
  <c r="A391" i="11"/>
  <c r="A1130" i="11"/>
  <c r="A1136" i="11"/>
  <c r="A1278" i="11"/>
  <c r="A976" i="11"/>
  <c r="A414" i="11"/>
  <c r="A450" i="11"/>
  <c r="A104" i="11"/>
  <c r="A1824" i="11"/>
  <c r="A1743" i="11"/>
  <c r="A1430" i="11"/>
  <c r="A958" i="11"/>
  <c r="A357" i="11"/>
  <c r="A1539" i="11"/>
  <c r="A743" i="11"/>
  <c r="A303" i="11"/>
  <c r="A1419" i="11"/>
  <c r="A653" i="11"/>
  <c r="A1052" i="11"/>
  <c r="A206" i="11"/>
  <c r="A1442" i="11"/>
  <c r="A1737" i="11"/>
  <c r="A44" i="11"/>
  <c r="A772" i="11"/>
  <c r="A512" i="11"/>
  <c r="A82" i="11"/>
  <c r="A1785" i="11"/>
  <c r="A129" i="11"/>
  <c r="A390" i="11"/>
  <c r="A1811" i="11"/>
  <c r="A1331" i="11"/>
  <c r="A164" i="11"/>
  <c r="A1212" i="11"/>
  <c r="A942" i="11"/>
  <c r="A758" i="11"/>
  <c r="A268" i="11"/>
  <c r="A1580" i="11"/>
  <c r="A45" i="11"/>
  <c r="A921" i="11"/>
  <c r="A1620" i="11"/>
  <c r="A1157" i="11"/>
  <c r="A1330" i="11"/>
  <c r="A1158" i="11"/>
  <c r="A242" i="11"/>
  <c r="A1764" i="11"/>
  <c r="A535" i="11"/>
  <c r="A1184" i="11"/>
  <c r="A153" i="11"/>
  <c r="A1164" i="11"/>
  <c r="A1392" i="11"/>
  <c r="A1605" i="11"/>
  <c r="A697" i="11"/>
  <c r="A1812" i="11"/>
  <c r="A992" i="11"/>
  <c r="A1800" i="11"/>
  <c r="A769" i="11"/>
  <c r="A530" i="11"/>
  <c r="A1096" i="11"/>
  <c r="A620" i="11"/>
  <c r="A1433" i="11"/>
  <c r="A869" i="11"/>
  <c r="A1552" i="11"/>
  <c r="A1239" i="11"/>
  <c r="A1775" i="11"/>
  <c r="A439" i="11"/>
  <c r="A760" i="11"/>
  <c r="A1697" i="11"/>
  <c r="A1119" i="11"/>
  <c r="A1903" i="11"/>
  <c r="A154" i="11"/>
  <c r="A375" i="11"/>
  <c r="A494" i="11"/>
  <c r="A288" i="11"/>
  <c r="A1664" i="11"/>
  <c r="A1201" i="11"/>
  <c r="A1617" i="11"/>
  <c r="A570" i="11"/>
  <c r="A1959" i="11"/>
  <c r="A1773" i="11"/>
  <c r="A1681" i="11"/>
  <c r="A188" i="11"/>
  <c r="A198" i="11"/>
  <c r="A1273" i="11"/>
  <c r="A3" i="11"/>
  <c r="A1213" i="11"/>
  <c r="A505" i="11"/>
  <c r="A1694" i="11"/>
  <c r="A1351" i="11"/>
  <c r="A673" i="11"/>
  <c r="A319" i="11"/>
  <c r="A1454" i="11"/>
  <c r="A1962" i="11"/>
  <c r="A997" i="11"/>
  <c r="A138" i="11"/>
  <c r="A1614" i="11"/>
  <c r="A1774" i="11"/>
  <c r="A135" i="11"/>
  <c r="A311" i="11"/>
  <c r="A1601" i="11"/>
  <c r="A1204" i="11"/>
  <c r="A1885" i="11"/>
  <c r="A931" i="11"/>
  <c r="A141" i="11"/>
  <c r="A346" i="11"/>
  <c r="A383" i="11"/>
  <c r="A1388" i="11"/>
  <c r="A1561" i="11"/>
  <c r="A718" i="11"/>
  <c r="A820" i="11"/>
  <c r="A1836" i="11"/>
  <c r="A1512" i="11"/>
  <c r="A827" i="11"/>
  <c r="A363" i="11"/>
  <c r="A1949" i="11"/>
  <c r="A1922" i="11"/>
  <c r="A1578" i="11"/>
  <c r="A612" i="11"/>
  <c r="A1008" i="11"/>
  <c r="A947" i="11"/>
  <c r="A579" i="11"/>
  <c r="A633" i="11"/>
  <c r="A1968" i="11"/>
  <c r="A1062" i="11"/>
  <c r="A392" i="11"/>
  <c r="A1673" i="11"/>
  <c r="A1585" i="11"/>
  <c r="A593" i="11"/>
  <c r="A1760" i="11"/>
  <c r="A1168" i="11"/>
  <c r="A1835" i="11"/>
  <c r="A259" i="11"/>
  <c r="A80" i="11"/>
  <c r="A1458" i="11"/>
  <c r="A1476" i="11"/>
  <c r="A1847" i="11"/>
  <c r="A1832" i="11"/>
  <c r="A602" i="11"/>
  <c r="A1952" i="11"/>
  <c r="A902" i="11"/>
  <c r="A1783" i="11"/>
  <c r="A1271" i="11"/>
  <c r="A1899" i="11"/>
  <c r="A10" i="11"/>
  <c r="A599" i="11"/>
  <c r="A1151" i="11"/>
  <c r="A1508" i="11"/>
  <c r="A1002" i="11"/>
  <c r="A1722" i="11"/>
  <c r="A412" i="11"/>
  <c r="A22" i="11"/>
  <c r="A1569" i="11"/>
  <c r="A527" i="11"/>
  <c r="A558" i="11"/>
  <c r="A1606" i="11"/>
  <c r="A1688" i="11"/>
  <c r="A1126" i="11"/>
  <c r="A1570" i="11"/>
  <c r="A837" i="11"/>
  <c r="A1509" i="11"/>
  <c r="A467" i="11"/>
  <c r="A764" i="11"/>
  <c r="A156" i="11"/>
  <c r="A1305" i="11"/>
  <c r="A1723" i="11"/>
  <c r="A681" i="11"/>
  <c r="A1249" i="11"/>
  <c r="A1767" i="11"/>
  <c r="A1140" i="11"/>
  <c r="A1189" i="11"/>
  <c r="A1865" i="11"/>
  <c r="A1347" i="11"/>
  <c r="A150" i="11"/>
  <c r="A137" i="11"/>
  <c r="A1323" i="11"/>
  <c r="A1006" i="11"/>
  <c r="A1755" i="11"/>
  <c r="A312" i="11"/>
  <c r="A111" i="11"/>
  <c r="A948" i="11"/>
  <c r="A490" i="11"/>
  <c r="A1232" i="11"/>
  <c r="A1496" i="11"/>
  <c r="A1492" i="11"/>
  <c r="A1250" i="11"/>
  <c r="A983" i="11"/>
  <c r="A644" i="11"/>
  <c r="A1312" i="11"/>
  <c r="A1566" i="11"/>
  <c r="A1517" i="11"/>
  <c r="A715" i="11"/>
  <c r="A1101" i="11"/>
  <c r="A1888" i="11"/>
  <c r="A252" i="11"/>
  <c r="A1756" i="11"/>
  <c r="A648" i="11"/>
  <c r="A353" i="11"/>
  <c r="A1115" i="11"/>
  <c r="A1259" i="11"/>
  <c r="A1112" i="11"/>
  <c r="A6" i="11"/>
  <c r="A1565" i="11"/>
  <c r="A105" i="11"/>
  <c r="A1639" i="11"/>
  <c r="A149" i="11"/>
  <c r="A1902" i="11"/>
  <c r="A1441" i="11"/>
  <c r="A155" i="11"/>
  <c r="A741" i="11"/>
  <c r="A1860" i="11"/>
  <c r="A1553" i="11"/>
  <c r="A428" i="11"/>
  <c r="A984" i="11"/>
  <c r="A382" i="11"/>
  <c r="A675" i="11"/>
  <c r="A1051" i="11"/>
  <c r="A843" i="11"/>
  <c r="A1060" i="11"/>
  <c r="A1910" i="11"/>
  <c r="A1156" i="11"/>
  <c r="A825" i="11"/>
  <c r="A1402" i="11"/>
  <c r="A63" i="11"/>
  <c r="A766" i="11"/>
  <c r="A564" i="11"/>
  <c r="A1957" i="11"/>
  <c r="A1776" i="11"/>
  <c r="A37" i="11"/>
  <c r="A972" i="11"/>
  <c r="A468" i="11"/>
  <c r="A1610" i="11"/>
  <c r="A904" i="11"/>
  <c r="A979" i="11"/>
  <c r="A1014" i="11"/>
  <c r="A325" i="11"/>
  <c r="A43" i="11"/>
  <c r="A987" i="11"/>
  <c r="A829" i="11"/>
  <c r="A1218" i="11"/>
  <c r="A716" i="11"/>
  <c r="A301" i="11"/>
  <c r="A313" i="11"/>
  <c r="A1227" i="11"/>
  <c r="A1100" i="11"/>
  <c r="A163" i="11"/>
  <c r="A1240" i="11"/>
  <c r="A801" i="11"/>
  <c r="A1798" i="11"/>
  <c r="A930" i="11"/>
  <c r="A680" i="11"/>
  <c r="A1399" i="11"/>
  <c r="A1451" i="11"/>
  <c r="A290" i="11"/>
  <c r="A1733" i="11"/>
  <c r="A1930" i="11"/>
  <c r="A170" i="11"/>
  <c r="A1581" i="11"/>
  <c r="A834" i="11"/>
  <c r="A131" i="11"/>
  <c r="A289" i="11"/>
  <c r="A371" i="11"/>
  <c r="A1436" i="11"/>
  <c r="A481" i="11"/>
  <c r="A294" i="11"/>
  <c r="A1784" i="11"/>
  <c r="A1389" i="11"/>
  <c r="A1942" i="11"/>
  <c r="A1624" i="11"/>
  <c r="A354" i="11"/>
  <c r="A560" i="11"/>
  <c r="A1571" i="11"/>
  <c r="A1221" i="11"/>
  <c r="A127" i="11"/>
  <c r="A1838" i="11"/>
  <c r="A1356" i="11"/>
  <c r="A297" i="11"/>
  <c r="A1282" i="11"/>
  <c r="A1861" i="11"/>
  <c r="A1548" i="11"/>
  <c r="A1751" i="11"/>
  <c r="A483" i="11"/>
  <c r="A12" i="11"/>
  <c r="A1461" i="11"/>
  <c r="A1799" i="11"/>
  <c r="A193" i="11"/>
  <c r="A791" i="11"/>
  <c r="A1912" i="11"/>
  <c r="A977" i="11"/>
  <c r="A492" i="11"/>
  <c r="A874" i="11"/>
  <c r="A974" i="11"/>
  <c r="A966" i="11"/>
  <c r="A1397" i="11"/>
  <c r="A229" i="11"/>
  <c r="A690" i="11"/>
  <c r="A1230" i="11"/>
  <c r="A1771" i="11"/>
  <c r="A1020" i="11"/>
  <c r="A367" i="11"/>
  <c r="A1080" i="11"/>
  <c r="A679" i="11"/>
  <c r="A1573" i="11"/>
  <c r="A1311" i="11"/>
  <c r="A1316" i="11"/>
  <c r="A1786" i="11"/>
  <c r="A1423" i="11"/>
  <c r="A738" i="11"/>
  <c r="A1082" i="11"/>
  <c r="A28" i="11"/>
  <c r="A1241" i="11"/>
  <c r="A514" i="11"/>
  <c r="A1763" i="11"/>
  <c r="A146" i="11"/>
  <c r="A1354" i="11"/>
  <c r="A1019" i="11"/>
  <c r="A169" i="11"/>
  <c r="A1493" i="11"/>
  <c r="A1187" i="11"/>
  <c r="A641" i="11"/>
  <c r="A640" i="11"/>
  <c r="A763" i="11"/>
  <c r="A220" i="11"/>
  <c r="A1383" i="11"/>
  <c r="A184" i="11"/>
  <c r="A1521" i="11"/>
  <c r="A459" i="11"/>
  <c r="A1632" i="11"/>
  <c r="A1231" i="11"/>
  <c r="A236" i="11"/>
  <c r="A1892" i="11"/>
  <c r="A1425" i="11"/>
  <c r="A211" i="11"/>
  <c r="A1916" i="11"/>
  <c r="A1453" i="11"/>
  <c r="A125" i="11"/>
  <c r="A1904" i="11"/>
  <c r="A1474" i="11"/>
  <c r="A1103" i="11"/>
  <c r="A814" i="11"/>
  <c r="A1445" i="11"/>
  <c r="A861" i="11"/>
  <c r="A379" i="11"/>
  <c r="A1909" i="11"/>
  <c r="A1160" i="11"/>
  <c r="A496" i="11"/>
  <c r="A660" i="11"/>
  <c r="A1600" i="11"/>
  <c r="A1384" i="11"/>
  <c r="A1556" i="11"/>
  <c r="A1415" i="11"/>
  <c r="A1338" i="11"/>
  <c r="A1385" i="11"/>
  <c r="A613" i="11"/>
  <c r="A1842" i="11"/>
  <c r="A909" i="11"/>
  <c r="A1659" i="11"/>
  <c r="A23" i="11"/>
  <c r="A83" i="11"/>
  <c r="A1135" i="11"/>
  <c r="A465" i="11"/>
  <c r="A372" i="11"/>
  <c r="A1360" i="11"/>
  <c r="A1867" i="11"/>
  <c r="A912" i="11"/>
  <c r="A677" i="11"/>
  <c r="A622" i="11"/>
  <c r="A1747" i="11"/>
  <c r="A1857" i="11"/>
  <c r="A429" i="11"/>
  <c r="A1588" i="11"/>
  <c r="A1826" i="11"/>
  <c r="A1678" i="11"/>
  <c r="A326" i="11"/>
  <c r="A649" i="11"/>
  <c r="A850" i="11"/>
  <c r="A143" i="11"/>
  <c r="A1584" i="11"/>
  <c r="A1559" i="11"/>
  <c r="A285" i="11"/>
  <c r="A1779" i="11"/>
  <c r="A1110" i="11"/>
  <c r="A1013" i="11"/>
  <c r="A630" i="11"/>
  <c r="A1905" i="11"/>
  <c r="A1663" i="11"/>
  <c r="A1179" i="11"/>
  <c r="A1318" i="11"/>
  <c r="A1427" i="11"/>
  <c r="A1183" i="11"/>
  <c r="A1749" i="11"/>
  <c r="A1226" i="11"/>
  <c r="A1564" i="11"/>
  <c r="A693" i="11"/>
  <c r="A1837" i="11"/>
  <c r="A1439" i="11"/>
  <c r="A1623" i="11"/>
  <c r="A935" i="11"/>
  <c r="A98" i="11"/>
  <c r="A1386" i="11"/>
  <c r="A1734" i="11"/>
  <c r="A1254" i="11"/>
  <c r="A84" i="11"/>
  <c r="A1283" i="11"/>
  <c r="A1758" i="11"/>
  <c r="A685" i="11"/>
  <c r="A239" i="11"/>
  <c r="A14" i="11"/>
  <c r="A120" i="11"/>
  <c r="A1469" i="11"/>
  <c r="A1332" i="11"/>
  <c r="A737" i="11"/>
  <c r="A996" i="11"/>
  <c r="A1104" i="11"/>
  <c r="A1210" i="11"/>
  <c r="A1197" i="11"/>
  <c r="A1068" i="11"/>
  <c r="A567" i="11"/>
  <c r="A790" i="11"/>
  <c r="A1178" i="11"/>
  <c r="A145" i="11"/>
  <c r="A1575" i="11"/>
  <c r="A1931" i="11"/>
  <c r="A887" i="11"/>
  <c r="A1889" i="11"/>
  <c r="A1117" i="11"/>
  <c r="A1940" i="11"/>
  <c r="A1542" i="11"/>
  <c r="A81" i="11"/>
  <c r="A100" i="11"/>
  <c r="A815" i="11"/>
  <c r="A1815" i="11"/>
  <c r="A880" i="11"/>
  <c r="A1549" i="11"/>
  <c r="A1390" i="11"/>
  <c r="A421" i="11"/>
  <c r="A1619" i="11"/>
  <c r="A85" i="11"/>
  <c r="A4" i="11"/>
  <c r="A1281" i="11"/>
  <c r="A1137" i="11"/>
  <c r="A238" i="11"/>
  <c r="A1753" i="11"/>
  <c r="A628" i="11"/>
  <c r="A1229" i="11"/>
  <c r="A896" i="11"/>
  <c r="A1246" i="11"/>
  <c r="A1143" i="11"/>
  <c r="A458" i="11"/>
  <c r="A1615" i="11"/>
  <c r="A331" i="11"/>
  <c r="A1070" i="11"/>
  <c r="A1296" i="11"/>
  <c r="A925" i="11"/>
  <c r="A980" i="11"/>
  <c r="A1627" i="11"/>
  <c r="A1124" i="11"/>
  <c r="A1478" i="11"/>
  <c r="A136" i="11"/>
  <c r="A576" i="11"/>
  <c r="A78" i="11"/>
  <c r="A625" i="11"/>
  <c r="A1956" i="11"/>
  <c r="A1034" i="11"/>
  <c r="A1298" i="11"/>
  <c r="A961" i="11"/>
  <c r="A457" i="11"/>
  <c r="A632" i="11"/>
  <c r="A1155" i="11"/>
  <c r="A1420" i="11"/>
  <c r="A1377" i="11"/>
  <c r="A1466" i="11"/>
  <c r="A1449" i="11"/>
  <c r="A1805" i="11"/>
  <c r="A320" i="11"/>
  <c r="A756" i="11"/>
  <c r="A549" i="11"/>
  <c r="A720" i="11"/>
  <c r="A864" i="11"/>
  <c r="A878" i="11"/>
  <c r="A246" i="11"/>
  <c r="A606" i="11"/>
  <c r="A1848" i="11"/>
  <c r="A619" i="11"/>
  <c r="A819" i="11"/>
  <c r="A788" i="11"/>
  <c r="A210" i="11"/>
  <c r="A1616" i="11"/>
  <c r="A1343" i="11"/>
  <c r="A356" i="11"/>
  <c r="A1794" i="11"/>
  <c r="A866" i="11"/>
  <c r="A555" i="11"/>
  <c r="A985" i="11"/>
  <c r="A406" i="11"/>
  <c r="A928" i="11"/>
  <c r="A1123" i="11"/>
  <c r="A1674" i="11"/>
  <c r="A484" i="11"/>
  <c r="A1879" i="11"/>
  <c r="A420" i="11"/>
  <c r="A832" i="11"/>
  <c r="A1698" i="11"/>
  <c r="A324" i="11"/>
  <c r="A1897" i="11"/>
  <c r="A1341" i="11"/>
  <c r="A1328" i="11"/>
  <c r="A1859" i="11"/>
  <c r="A456" i="11"/>
  <c r="A1253" i="11"/>
  <c r="A1219" i="11"/>
  <c r="A89" i="11"/>
  <c r="A1434" i="11"/>
  <c r="A809" i="11"/>
  <c r="A1742" i="11"/>
  <c r="A1828" i="11"/>
  <c r="A833" i="11"/>
  <c r="A1515" i="11"/>
  <c r="A1396" i="11"/>
  <c r="A623" i="11"/>
  <c r="A107" i="11"/>
  <c r="A1378" i="11"/>
  <c r="A1203" i="11"/>
  <c r="A1654" i="11"/>
  <c r="A1094" i="11"/>
  <c r="A56" i="11"/>
  <c r="A993" i="11"/>
  <c r="A816" i="11"/>
  <c r="A1016" i="11"/>
  <c r="A360" i="11"/>
  <c r="A822" i="11"/>
  <c r="A1355" i="11"/>
  <c r="A1382" i="11"/>
  <c r="A1235" i="11"/>
  <c r="A1364" i="11"/>
  <c r="A731" i="11"/>
  <c r="A707" i="11"/>
  <c r="A1012" i="11"/>
  <c r="A1850" i="11"/>
  <c r="A1727" i="11"/>
  <c r="A669" i="11"/>
  <c r="A773" i="11"/>
  <c r="A1145" i="11"/>
  <c r="A343" i="11"/>
  <c r="A411" i="11"/>
  <c r="A702" i="11"/>
  <c r="A1770" i="11"/>
  <c r="A364" i="11"/>
  <c r="A781" i="11"/>
  <c r="A1527" i="11"/>
  <c r="A1791" i="11"/>
  <c r="A329" i="11"/>
  <c r="A1274" i="11"/>
  <c r="A1665" i="11"/>
  <c r="A443" i="11"/>
  <c r="A1591" i="11"/>
  <c r="A444" i="11"/>
  <c r="A1045" i="11"/>
  <c r="A882" i="11"/>
  <c r="A217" i="11"/>
  <c r="A1744" i="11"/>
  <c r="A1595" i="11"/>
  <c r="A1532" i="11"/>
  <c r="A76" i="11"/>
  <c r="A1483" i="11"/>
  <c r="A868" i="11"/>
  <c r="A1217" i="11"/>
  <c r="A1031" i="11"/>
  <c r="A1915" i="11"/>
  <c r="A1486" i="11"/>
  <c r="A235" i="11"/>
  <c r="A1886" i="11"/>
  <c r="A513" i="11"/>
  <c r="A534" i="11"/>
  <c r="A472" i="11"/>
  <c r="A1551" i="11"/>
  <c r="A521" i="11"/>
  <c r="A802" i="11"/>
  <c r="A394" i="11"/>
  <c r="A1711" i="11"/>
  <c r="A841" i="11"/>
  <c r="A27" i="11"/>
  <c r="A1293" i="11"/>
  <c r="A165" i="11"/>
  <c r="A1234" i="11"/>
  <c r="A879" i="11"/>
  <c r="A1324" i="11"/>
  <c r="A717" i="11"/>
  <c r="A1349" i="11"/>
  <c r="A1868" i="11"/>
  <c r="A232" i="11"/>
  <c r="A1022" i="11"/>
  <c r="A1705" i="11"/>
  <c r="A1923" i="11"/>
  <c r="A1777" i="11"/>
  <c r="A1843" i="11"/>
  <c r="A759" i="11"/>
  <c r="A519" i="11"/>
  <c r="A1308" i="11"/>
  <c r="A177" i="11"/>
  <c r="A1765" i="11"/>
  <c r="A572" i="11"/>
  <c r="A168" i="11"/>
  <c r="A1471" i="11"/>
  <c r="A264" i="11"/>
  <c r="A196" i="11"/>
  <c r="A116" i="11"/>
  <c r="A1817" i="11"/>
  <c r="A1092" i="11"/>
  <c r="A174" i="11"/>
  <c r="A1190" i="11"/>
  <c r="A1945" i="11"/>
  <c r="A920" i="11"/>
  <c r="A1939" i="11"/>
  <c r="A629" i="11"/>
  <c r="A1682" i="11"/>
  <c r="A1761" i="11"/>
  <c r="A933" i="11"/>
  <c r="A1404" i="11"/>
  <c r="A1475" i="11"/>
  <c r="A445" i="11"/>
  <c r="A1780" i="11"/>
  <c r="A1188" i="11"/>
  <c r="A1170" i="11"/>
  <c r="A35" i="11"/>
  <c r="A1032" i="11"/>
  <c r="A810" i="11"/>
  <c r="A479" i="11"/>
  <c r="A1701" i="11"/>
  <c r="A1567" i="11"/>
  <c r="A657" i="11"/>
  <c r="A1534" i="11"/>
  <c r="A600" i="11"/>
  <c r="A1943" i="11"/>
  <c r="A1550" i="11"/>
  <c r="A1840" i="11"/>
  <c r="A247" i="11"/>
  <c r="A1243" i="11"/>
  <c r="A415" i="11"/>
  <c r="A1696" i="11"/>
  <c r="A175" i="11"/>
  <c r="A1044" i="11"/>
  <c r="A934" i="11"/>
  <c r="A638" i="11"/>
  <c r="A1787" i="11"/>
  <c r="A1582" i="11"/>
  <c r="A1011" i="11"/>
  <c r="A321" i="11"/>
  <c r="A478" i="11"/>
  <c r="A950" i="11"/>
  <c r="A1085" i="11"/>
  <c r="A1446" i="11"/>
  <c r="A1754" i="11"/>
  <c r="A899" i="11"/>
  <c r="A269" i="11"/>
  <c r="A962" i="11"/>
  <c r="A1206" i="11"/>
  <c r="A1342" i="11"/>
  <c r="A1244" i="11"/>
  <c r="A803" i="11"/>
  <c r="A1431" i="11"/>
  <c r="A1946" i="11"/>
  <c r="A1076" i="11"/>
  <c r="A1286" i="11"/>
  <c r="A52" i="11"/>
  <c r="A1357" i="11"/>
  <c r="A516" i="11"/>
  <c r="A1284" i="11"/>
  <c r="A133" i="11"/>
  <c r="A1895" i="11"/>
  <c r="A511" i="11"/>
  <c r="A663" i="11"/>
  <c r="A848" i="11"/>
  <c r="A1326" i="11"/>
  <c r="A1684" i="11"/>
  <c r="A821" i="11"/>
  <c r="A1169" i="11"/>
  <c r="A1874" i="11"/>
  <c r="A1017" i="11"/>
  <c r="A538" i="11"/>
  <c r="A75" i="11"/>
  <c r="A435" i="11"/>
  <c r="A1208" i="11"/>
  <c r="A431" i="11"/>
  <c r="A1921" i="11"/>
  <c r="A1950" i="11"/>
  <c r="A1459" i="11"/>
  <c r="A230" i="11"/>
  <c r="A562" i="11"/>
  <c r="A706" i="11"/>
  <c r="A594" i="11"/>
  <c r="A499" i="11"/>
  <c r="A1936" i="11"/>
  <c r="A699" i="11"/>
  <c r="A1893" i="11"/>
  <c r="A1813" i="11"/>
  <c r="A1214" i="11"/>
  <c r="A1036" i="11"/>
  <c r="A1502" i="11"/>
  <c r="A662" i="11"/>
  <c r="A497" i="11"/>
  <c r="A299" i="11"/>
  <c r="A1657" i="11"/>
  <c r="A730" i="11"/>
  <c r="A565" i="11"/>
  <c r="A1114" i="11"/>
  <c r="A286" i="11"/>
  <c r="A941" i="11"/>
  <c r="A846" i="11"/>
  <c r="A1961" i="11"/>
  <c r="A1702" i="11"/>
  <c r="A1301" i="11"/>
  <c r="A1276" i="11"/>
  <c r="A826" i="11"/>
  <c r="A1113" i="11"/>
  <c r="A1255" i="11"/>
  <c r="A1543" i="11"/>
  <c r="A475" i="11"/>
  <c r="A424" i="11"/>
  <c r="A757" i="11"/>
  <c r="A1437" i="11"/>
  <c r="A1329" i="11"/>
  <c r="A53" i="11"/>
  <c r="A1955" i="11"/>
  <c r="A1967" i="11"/>
  <c r="A589" i="11"/>
  <c r="A919" i="11"/>
  <c r="A1279" i="11"/>
  <c r="A273" i="11"/>
  <c r="A876" i="11"/>
  <c r="A453" i="11"/>
  <c r="A751" i="11"/>
  <c r="A1067" i="11"/>
  <c r="A18" i="11"/>
  <c r="A224" i="11"/>
  <c r="A1516" i="11"/>
  <c r="A727" i="11"/>
  <c r="A1876" i="11"/>
  <c r="A898" i="11"/>
  <c r="A1046" i="11"/>
  <c r="A436" i="11"/>
  <c r="A291" i="11"/>
  <c r="A1853" i="11"/>
  <c r="A658" i="11"/>
  <c r="A1310" i="11"/>
  <c r="A1622" i="11"/>
  <c r="A142" i="11"/>
  <c r="A1941" i="11"/>
  <c r="A49" i="11"/>
  <c r="A1808" i="11"/>
  <c r="A1495" i="11"/>
  <c r="A1192" i="11"/>
  <c r="A1202" i="11"/>
  <c r="A221" i="11"/>
  <c r="A92" i="11"/>
  <c r="A1086" i="11"/>
  <c r="A59" i="11"/>
  <c r="A568" i="11"/>
  <c r="A1337" i="11"/>
  <c r="A654" i="11"/>
  <c r="A503" i="11"/>
  <c r="A1491" i="11"/>
  <c r="A284" i="11"/>
  <c r="A665" i="11"/>
  <c r="A261" i="11"/>
  <c r="A1307" i="11"/>
  <c r="A526" i="11"/>
  <c r="A451" i="11"/>
  <c r="A349" i="11"/>
  <c r="A473" i="11"/>
  <c r="A1125" i="11"/>
  <c r="A1000" i="11"/>
  <c r="A870" i="11"/>
  <c r="A502" i="11"/>
  <c r="A1426" i="11"/>
  <c r="A1030" i="11"/>
  <c r="A1257" i="11"/>
  <c r="A771" i="11"/>
  <c r="A830" i="11"/>
  <c r="A1862" i="11"/>
  <c r="A1531" i="11"/>
  <c r="A515" i="11"/>
  <c r="A856" i="11"/>
  <c r="A115" i="11"/>
  <c r="A1405" i="11"/>
  <c r="A231" i="11"/>
  <c r="A838" i="11"/>
  <c r="A698" i="11"/>
  <c r="A24" i="11"/>
  <c r="A998" i="11"/>
  <c r="A1090" i="11"/>
  <c r="A94" i="11"/>
  <c r="A893" i="11"/>
  <c r="A571" i="11"/>
  <c r="A358" i="11"/>
  <c r="A1873" i="11"/>
  <c r="A1077" i="11"/>
  <c r="A793" i="11"/>
  <c r="A1901" i="11"/>
  <c r="A729" i="11"/>
  <c r="A1161" i="11"/>
  <c r="A544" i="11"/>
  <c r="A1108" i="11"/>
  <c r="A480" i="11"/>
  <c r="A554" i="11"/>
  <c r="A1185" i="11"/>
  <c r="A1807" i="11"/>
  <c r="A408" i="11"/>
  <c r="A1054" i="11"/>
  <c r="A370" i="11"/>
  <c r="A70" i="11"/>
  <c r="A1880" i="11"/>
  <c r="A302" i="11"/>
  <c r="A1497" i="11"/>
  <c r="A463" i="11"/>
  <c r="A462" i="11"/>
  <c r="A1731" i="11"/>
  <c r="A1038" i="11"/>
  <c r="A553" i="11"/>
  <c r="A119" i="11"/>
  <c r="A72" i="11"/>
  <c r="A1148" i="11"/>
  <c r="A1149" i="11"/>
  <c r="A761" i="11"/>
  <c r="A1633" i="11"/>
  <c r="A1021" i="11"/>
  <c r="A792" i="11"/>
  <c r="A26" i="11"/>
  <c r="A1071" i="11"/>
  <c r="A666" i="11"/>
  <c r="A340" i="11"/>
  <c r="A960" i="11"/>
  <c r="A1540" i="11"/>
  <c r="A1636" i="11"/>
  <c r="A894" i="11"/>
  <c r="A405" i="11"/>
  <c r="A1500" i="11"/>
  <c r="A91" i="11"/>
  <c r="A938" i="11"/>
  <c r="A943" i="11"/>
  <c r="A1738" i="11"/>
  <c r="A754" i="11"/>
  <c r="A982" i="11"/>
  <c r="A140" i="11"/>
  <c r="A1855" i="11"/>
  <c r="A1200" i="11"/>
  <c r="A337" i="11"/>
  <c r="A88" i="11"/>
  <c r="A910" i="11"/>
  <c r="A1830" i="11"/>
  <c r="A1579" i="11"/>
  <c r="A520" i="11"/>
  <c r="A541" i="11"/>
  <c r="A536" i="11"/>
  <c r="A1511" i="11"/>
  <c r="A1195" i="11"/>
  <c r="A112" i="11"/>
  <c r="A416" i="11"/>
  <c r="A631" i="11"/>
  <c r="A616" i="11"/>
  <c r="A1199" i="11"/>
  <c r="A1333" i="11"/>
  <c r="A401" i="11"/>
  <c r="A2" i="11"/>
  <c r="A399" i="11"/>
  <c r="A1748" i="11"/>
  <c r="A1028" i="11"/>
  <c r="A1216" i="11"/>
  <c r="A1393" i="11"/>
  <c r="A509" i="11"/>
  <c r="A404" i="11"/>
  <c r="A486" i="11"/>
  <c r="A1750" i="11"/>
  <c r="A1194" i="11"/>
  <c r="A178" i="11"/>
  <c r="A455" i="11"/>
  <c r="A1928" i="11"/>
  <c r="A1317" i="11"/>
  <c r="A1822" i="11"/>
  <c r="A1147" i="11"/>
  <c r="A248" i="11"/>
  <c r="A1368" i="11"/>
  <c r="A1248" i="11"/>
  <c r="A1613" i="11"/>
  <c r="A1655" i="11"/>
  <c r="A1056" i="11"/>
  <c r="A1818" i="11"/>
  <c r="A548" i="11"/>
  <c r="A1802" i="11"/>
  <c r="A1504" i="11"/>
  <c r="A1272" i="11"/>
  <c r="A1759" i="11"/>
  <c r="A397" i="11"/>
  <c r="A988" i="11"/>
  <c r="A1456" i="11"/>
  <c r="A307" i="11"/>
  <c r="A1440" i="11"/>
  <c r="A176" i="11"/>
  <c r="A1448" i="11"/>
  <c r="A1574" i="11"/>
  <c r="A118" i="11"/>
  <c r="A469" i="11"/>
  <c r="A1335" i="11"/>
  <c r="A32" i="11"/>
  <c r="A1740" i="11"/>
  <c r="A1275" i="11"/>
  <c r="A1463" i="11"/>
  <c r="A575" i="11"/>
  <c r="A441" i="11"/>
  <c r="A1608" i="11"/>
  <c r="A1412" i="11"/>
  <c r="A1345" i="11"/>
  <c r="A1576" i="11"/>
  <c r="A1146" i="11"/>
  <c r="A528" i="11"/>
  <c r="A1671" i="11"/>
  <c r="A1630" i="11"/>
  <c r="A1401" i="11"/>
  <c r="A1863" i="11"/>
  <c r="A1529" i="11"/>
  <c r="A1841" i="11"/>
  <c r="A917" i="11"/>
  <c r="A1725" i="11"/>
  <c r="A1207" i="11"/>
  <c r="A1196" i="11"/>
  <c r="A1026" i="11"/>
  <c r="A1729" i="11"/>
  <c r="A1003" i="11"/>
  <c r="A335" i="11"/>
  <c r="A1820" i="11"/>
  <c r="A711" i="11"/>
  <c r="A783" i="11"/>
  <c r="A103" i="11"/>
  <c r="A1536" i="11"/>
  <c r="A1105" i="11"/>
  <c r="A1806" i="11"/>
  <c r="A872" i="11"/>
  <c r="A811" i="11"/>
  <c r="A38" i="11"/>
  <c r="A777" i="11"/>
  <c r="A1106" i="11"/>
  <c r="A1251" i="11"/>
  <c r="A1457" i="11"/>
  <c r="A34" i="11"/>
  <c r="A722" i="11"/>
  <c r="A642" i="11"/>
  <c r="A1424" i="11"/>
  <c r="A1313" i="11"/>
  <c r="A855" i="11"/>
  <c r="A1339" i="11"/>
  <c r="A547" i="11"/>
  <c r="A1881" i="11"/>
  <c r="A69" i="11"/>
  <c r="A1781" i="11"/>
  <c r="A1661" i="11"/>
  <c r="A703" i="11"/>
  <c r="A328" i="11"/>
  <c r="A1004" i="11"/>
  <c r="A47" i="11"/>
  <c r="A1043" i="11"/>
  <c r="A148" i="11"/>
  <c r="A1372" i="11"/>
  <c r="A464" i="11"/>
  <c r="A228" i="11"/>
  <c r="A1792" i="11"/>
  <c r="A1643" i="11"/>
  <c r="A1040" i="11"/>
  <c r="A190" i="11"/>
  <c r="A1932" i="11"/>
  <c r="A40" i="11"/>
  <c r="A255" i="11"/>
  <c r="A208" i="11"/>
  <c r="A139" i="11"/>
  <c r="A1816" i="11"/>
  <c r="A308" i="11"/>
  <c r="A865" i="11"/>
  <c r="A1875" i="11"/>
  <c r="A501" i="11"/>
  <c r="A969" i="11"/>
  <c r="A883" i="11"/>
  <c r="A1607" i="11"/>
  <c r="A551" i="11"/>
  <c r="A1035" i="11"/>
  <c r="A498" i="11"/>
  <c r="A1887" i="11"/>
  <c r="A1589" i="11"/>
  <c r="A64" i="11"/>
  <c r="A1642" i="11"/>
  <c r="A374" i="11"/>
  <c r="A1359" i="11"/>
  <c r="A1778" i="11"/>
  <c r="A376" i="11"/>
  <c r="A277" i="11"/>
  <c r="A1695" i="11"/>
  <c r="A614" i="11"/>
  <c r="A691" i="11"/>
  <c r="A973" i="11"/>
  <c r="A1849" i="11"/>
  <c r="A670" i="11"/>
  <c r="A1468" i="11"/>
  <c r="A823" i="11"/>
  <c r="A1790" i="11"/>
  <c r="A1597" i="11"/>
  <c r="A162" i="11"/>
  <c r="A101" i="11"/>
  <c r="A1710" i="11"/>
  <c r="A1074" i="11"/>
  <c r="A635" i="11"/>
  <c r="A740" i="11"/>
  <c r="A1353" i="11"/>
  <c r="A1139" i="11"/>
  <c r="A1629" i="11"/>
  <c r="A1510" i="11"/>
  <c r="A1544" i="11"/>
  <c r="A1186" i="11"/>
  <c r="A1450" i="11"/>
  <c r="A752" i="11"/>
  <c r="A1315" i="11"/>
  <c r="A1883" i="11"/>
  <c r="A923" i="11"/>
  <c r="A1913" i="11"/>
  <c r="A574" i="11"/>
  <c r="A1858" i="11"/>
  <c r="A1951" i="11"/>
  <c r="A937" i="11"/>
  <c r="A1039" i="11"/>
  <c r="A296" i="11"/>
  <c r="A531" i="11"/>
  <c r="A243" i="11"/>
  <c r="A17" i="11"/>
  <c r="A1703" i="11"/>
  <c r="A844" i="11"/>
  <c r="A250" i="11"/>
  <c r="A968" i="11"/>
  <c r="A9" i="11"/>
  <c r="A588" i="11"/>
  <c r="A818" i="11"/>
  <c r="A566" i="11"/>
  <c r="A257" i="11"/>
  <c r="A1411" i="11"/>
  <c r="A1295" i="11"/>
  <c r="A427" i="11"/>
  <c r="A1538" i="11"/>
  <c r="A539" i="11"/>
  <c r="A800" i="11"/>
  <c r="A1413" i="11"/>
  <c r="A1350" i="11"/>
  <c r="A1432" i="11"/>
  <c r="A518" i="11"/>
  <c r="A1676" i="11"/>
  <c r="A857" i="11"/>
  <c r="A1470" i="11"/>
  <c r="A581" i="11"/>
  <c r="A1594" i="11"/>
  <c r="A914" i="11"/>
  <c r="A333" i="11"/>
  <c r="A1533" i="11"/>
  <c r="A908" i="11"/>
  <c r="A794" i="11"/>
  <c r="A1535" i="11"/>
  <c r="A249" i="11"/>
  <c r="A1358" i="11"/>
  <c r="A1107" i="11"/>
  <c r="A1884" i="11"/>
  <c r="A927" i="11"/>
  <c r="A1736" i="11"/>
  <c r="A16" i="11"/>
  <c r="I25" i="25"/>
  <c r="I21" i="25"/>
  <c r="B24" i="25"/>
  <c r="B22" i="25"/>
  <c r="L32" i="25"/>
  <c r="N31" i="25"/>
  <c r="P23" i="25"/>
  <c r="O28" i="25"/>
  <c r="O21" i="25"/>
  <c r="F28" i="25"/>
  <c r="B29" i="25"/>
  <c r="Q31" i="25"/>
  <c r="R27" i="25"/>
  <c r="H17" i="25"/>
  <c r="P29" i="25"/>
  <c r="O34" i="25"/>
  <c r="K31" i="25"/>
  <c r="N29" i="25"/>
  <c r="N27" i="25"/>
  <c r="E19" i="25"/>
  <c r="Q35" i="25"/>
  <c r="E35" i="25"/>
  <c r="C23" i="25"/>
  <c r="K34" i="25"/>
  <c r="H28" i="25"/>
  <c r="D20" i="25"/>
  <c r="R22" i="25"/>
  <c r="K35" i="25"/>
  <c r="B35" i="25"/>
  <c r="C18" i="25"/>
  <c r="I23" i="25"/>
  <c r="P32" i="25"/>
  <c r="R29" i="25"/>
  <c r="H24" i="25"/>
  <c r="Q29" i="25"/>
  <c r="H32" i="25"/>
  <c r="P18" i="25"/>
  <c r="H31" i="25"/>
  <c r="B31" i="25"/>
  <c r="J22" i="25"/>
  <c r="K32" i="25"/>
  <c r="E22" i="25"/>
  <c r="B23" i="25"/>
  <c r="C35" i="25"/>
  <c r="N24" i="25"/>
  <c r="D24" i="25"/>
  <c r="N25" i="25"/>
  <c r="Q27" i="25"/>
  <c r="L22" i="25"/>
  <c r="F25" i="25"/>
  <c r="C17" i="25"/>
  <c r="I33" i="25"/>
  <c r="E29" i="25"/>
  <c r="C34" i="25"/>
  <c r="N20" i="25"/>
  <c r="N33" i="25"/>
  <c r="F23" i="25"/>
  <c r="J34" i="25"/>
  <c r="D28" i="25"/>
  <c r="P27" i="25"/>
  <c r="O18" i="25"/>
  <c r="F24" i="25"/>
  <c r="F17" i="25"/>
  <c r="Q18" i="25"/>
  <c r="C30" i="25"/>
  <c r="H25" i="25"/>
  <c r="H27" i="25"/>
  <c r="F18" i="25"/>
  <c r="L26" i="25"/>
  <c r="J24" i="25"/>
  <c r="L20" i="25"/>
  <c r="R17" i="25"/>
  <c r="P28" i="25"/>
  <c r="P21" i="25"/>
  <c r="N17" i="25"/>
  <c r="J26" i="25"/>
  <c r="F29" i="25"/>
  <c r="H35" i="25"/>
  <c r="D35" i="25"/>
  <c r="D23" i="25"/>
  <c r="B17" i="25"/>
  <c r="Q32" i="25"/>
  <c r="F31" i="25"/>
  <c r="L33" i="25"/>
  <c r="R26" i="25"/>
  <c r="H34" i="25"/>
  <c r="J18" i="25"/>
  <c r="L27" i="25"/>
  <c r="I32" i="25"/>
  <c r="H21" i="25"/>
  <c r="N26" i="25"/>
  <c r="B25" i="25"/>
  <c r="N22" i="25"/>
  <c r="O31" i="25"/>
  <c r="K21" i="25"/>
  <c r="P30" i="25"/>
  <c r="N18" i="25"/>
  <c r="F32" i="25"/>
  <c r="K33" i="25"/>
  <c r="L34" i="25"/>
  <c r="O17" i="25"/>
  <c r="H29" i="25"/>
  <c r="L23" i="25"/>
  <c r="K27" i="25"/>
  <c r="O20" i="25"/>
  <c r="O33" i="25"/>
  <c r="O29" i="25"/>
  <c r="Q20" i="25"/>
  <c r="C31" i="25"/>
  <c r="E33" i="25"/>
  <c r="O19" i="25"/>
  <c r="P26" i="25"/>
  <c r="R28" i="25"/>
  <c r="D31" i="25"/>
  <c r="N32" i="25"/>
  <c r="N21" i="25"/>
  <c r="E34" i="25"/>
  <c r="C22" i="25"/>
  <c r="L30" i="25"/>
  <c r="R24" i="25"/>
  <c r="O26" i="25"/>
  <c r="I18" i="25"/>
  <c r="I27" i="25"/>
  <c r="D18" i="25"/>
  <c r="K23" i="25"/>
  <c r="K30" i="25"/>
  <c r="H20" i="25"/>
  <c r="C32" i="25"/>
  <c r="I29" i="25"/>
  <c r="Q22" i="25"/>
  <c r="C29" i="25"/>
  <c r="Q23" i="25"/>
  <c r="B27" i="25"/>
  <c r="R20" i="25"/>
  <c r="Q24" i="25"/>
  <c r="R18" i="25"/>
  <c r="F19" i="25"/>
  <c r="Q26" i="25"/>
  <c r="P20" i="25"/>
  <c r="E21" i="25"/>
  <c r="C28" i="25"/>
  <c r="J31" i="25"/>
  <c r="E31" i="25"/>
  <c r="L19" i="25"/>
  <c r="J35" i="25"/>
  <c r="F27" i="25"/>
  <c r="P22" i="25"/>
  <c r="J27" i="25"/>
  <c r="L28" i="25"/>
  <c r="P25" i="25"/>
  <c r="E32" i="25"/>
  <c r="J20" i="25"/>
  <c r="E25" i="25"/>
  <c r="F26" i="25"/>
  <c r="K26" i="25"/>
  <c r="I17" i="25"/>
  <c r="D30" i="25"/>
  <c r="O27" i="25"/>
  <c r="C27" i="25"/>
  <c r="D21" i="25"/>
  <c r="E23" i="25"/>
  <c r="H33" i="25"/>
  <c r="K28" i="25"/>
  <c r="L35" i="25"/>
  <c r="K29" i="25"/>
  <c r="B18" i="25"/>
  <c r="E17" i="25"/>
  <c r="B34" i="25"/>
  <c r="K22" i="25"/>
  <c r="C24" i="25"/>
  <c r="E24" i="25"/>
  <c r="N34" i="25"/>
  <c r="H26" i="25"/>
  <c r="P24" i="25"/>
  <c r="H23" i="25"/>
  <c r="O30" i="25"/>
  <c r="R32" i="25"/>
  <c r="L31" i="25"/>
  <c r="C20" i="25"/>
  <c r="B33" i="25"/>
  <c r="H19" i="25"/>
  <c r="O32" i="25"/>
  <c r="J33" i="25"/>
  <c r="O23" i="25"/>
  <c r="K18" i="25"/>
  <c r="O22" i="25"/>
  <c r="J29" i="25"/>
  <c r="Q25" i="25"/>
  <c r="B30" i="25"/>
  <c r="Q28" i="25"/>
  <c r="Q21" i="25"/>
  <c r="J17" i="25"/>
  <c r="C26" i="25"/>
  <c r="F34" i="25"/>
  <c r="K20" i="25"/>
  <c r="Q34" i="25"/>
  <c r="P33" i="25"/>
  <c r="E28" i="25"/>
  <c r="N23" i="25"/>
  <c r="D32" i="25"/>
  <c r="F20" i="25"/>
  <c r="L24" i="25"/>
  <c r="D27" i="25"/>
  <c r="O25" i="25"/>
  <c r="C25" i="25"/>
  <c r="O24" i="25"/>
  <c r="B28" i="25"/>
  <c r="J23" i="25"/>
  <c r="K17" i="25"/>
  <c r="L17" i="25"/>
  <c r="B21" i="25"/>
  <c r="I30" i="25"/>
  <c r="N35" i="25"/>
  <c r="R19" i="25"/>
  <c r="K19" i="25"/>
  <c r="J25" i="25"/>
  <c r="L18" i="25"/>
  <c r="C33" i="25"/>
  <c r="D34" i="25"/>
  <c r="B32" i="25"/>
  <c r="J32" i="25"/>
  <c r="H18" i="25"/>
  <c r="I24" i="25"/>
  <c r="J28" i="25"/>
  <c r="R31" i="25"/>
  <c r="E26" i="25"/>
  <c r="Q33" i="25"/>
  <c r="J19" i="25"/>
  <c r="K24" i="25"/>
  <c r="R33" i="25"/>
  <c r="B26" i="25"/>
  <c r="Q30" i="25"/>
  <c r="D26" i="25"/>
  <c r="L29" i="25"/>
  <c r="L21" i="25"/>
  <c r="P34" i="25"/>
  <c r="J30" i="25"/>
  <c r="D19" i="25"/>
  <c r="I28" i="25"/>
  <c r="D33" i="25"/>
  <c r="N30" i="25"/>
  <c r="I19" i="25"/>
  <c r="I34" i="25"/>
  <c r="C21" i="25"/>
  <c r="O35" i="25"/>
  <c r="R30" i="25"/>
  <c r="P19" i="25"/>
  <c r="D29" i="25"/>
  <c r="P17" i="25"/>
  <c r="I31" i="25"/>
  <c r="D22" i="25"/>
  <c r="N19" i="25"/>
  <c r="R21" i="25"/>
  <c r="H22" i="25"/>
  <c r="D17" i="25"/>
  <c r="B20" i="25"/>
  <c r="C19" i="25"/>
  <c r="I22" i="25"/>
  <c r="D25" i="25"/>
  <c r="R23" i="25"/>
  <c r="R35" i="25"/>
  <c r="E27" i="25"/>
  <c r="I35" i="25"/>
  <c r="F22" i="25"/>
  <c r="P31" i="25"/>
  <c r="Q17" i="25"/>
  <c r="F33" i="25"/>
  <c r="E20" i="25"/>
  <c r="B19" i="25"/>
  <c r="F35" i="25"/>
  <c r="L25" i="25"/>
  <c r="I26" i="25"/>
  <c r="F21" i="25"/>
  <c r="K25" i="25"/>
  <c r="H30" i="25"/>
  <c r="N28" i="25"/>
  <c r="I20" i="25"/>
  <c r="F30" i="25"/>
  <c r="P35" i="25"/>
  <c r="E30" i="25"/>
  <c r="J21" i="25"/>
  <c r="Q19" i="25"/>
  <c r="E18" i="25"/>
  <c r="R25" i="25"/>
  <c r="R34" i="25"/>
  <c r="T25" i="25" l="1"/>
  <c r="T17" i="25"/>
  <c r="T22" i="25"/>
  <c r="T29" i="25"/>
  <c r="F9" i="28" s="1"/>
  <c r="T33" i="25"/>
  <c r="D10" i="18" s="1"/>
  <c r="T19" i="25"/>
  <c r="T26" i="25"/>
  <c r="F4" i="28" s="1"/>
  <c r="T34" i="25"/>
  <c r="T27" i="25"/>
  <c r="F7" i="28" s="1"/>
  <c r="T32" i="25"/>
  <c r="D6" i="18" s="1"/>
  <c r="T21" i="25"/>
  <c r="T30" i="25"/>
  <c r="F3" i="28" s="1"/>
  <c r="T18" i="25"/>
  <c r="T31" i="25"/>
  <c r="F6" i="28" s="1"/>
  <c r="T23" i="25"/>
  <c r="T35" i="25"/>
  <c r="F12" i="28" s="1"/>
  <c r="T28" i="25"/>
  <c r="D5" i="18" s="1"/>
  <c r="T24" i="25"/>
  <c r="D8" i="18" s="1"/>
  <c r="T20" i="25"/>
  <c r="F10" i="28"/>
  <c r="F11" i="28"/>
  <c r="D12" i="18"/>
  <c r="F8" i="28"/>
  <c r="D4" i="18"/>
  <c r="F5" i="28"/>
  <c r="H6" i="26"/>
  <c r="G6" i="26" s="1"/>
  <c r="H12" i="26"/>
  <c r="G12" i="26" s="1"/>
  <c r="H8" i="26"/>
  <c r="G8" i="26" s="1"/>
  <c r="H7" i="26"/>
  <c r="G7" i="26" s="1"/>
  <c r="H9" i="26"/>
  <c r="G9" i="26" s="1"/>
  <c r="H5" i="26"/>
  <c r="H10" i="26"/>
  <c r="G10" i="26" s="1"/>
  <c r="H11" i="26"/>
  <c r="G11" i="26" s="1"/>
  <c r="AS8" i="1"/>
  <c r="AS11" i="1"/>
  <c r="AS6" i="1"/>
  <c r="AS7" i="1"/>
  <c r="AS9" i="1"/>
  <c r="AS10" i="1"/>
  <c r="AS13" i="1"/>
  <c r="AS14" i="1"/>
  <c r="AS12" i="1"/>
  <c r="AS4" i="1"/>
  <c r="AS5" i="1"/>
  <c r="AS50" i="1"/>
  <c r="AS47" i="1"/>
  <c r="AS41" i="1"/>
  <c r="AS40" i="1"/>
  <c r="AS49" i="1"/>
  <c r="AS44" i="1"/>
  <c r="AS38" i="1"/>
  <c r="AS36" i="1"/>
  <c r="AS48" i="1"/>
  <c r="AS45" i="1"/>
  <c r="AS42" i="1"/>
  <c r="AS35" i="1"/>
  <c r="AS46" i="1"/>
  <c r="AS39" i="1"/>
  <c r="AS43" i="1"/>
  <c r="AS37" i="1"/>
  <c r="E16" i="6"/>
  <c r="G5" i="26" l="1"/>
  <c r="G13" i="26" s="1"/>
  <c r="H13" i="26"/>
  <c r="K21" i="21"/>
  <c r="K20" i="21"/>
  <c r="K19" i="21"/>
  <c r="K18" i="21"/>
  <c r="K17" i="21"/>
  <c r="K16" i="21"/>
  <c r="K15" i="21"/>
  <c r="K14" i="21"/>
  <c r="K13" i="21"/>
  <c r="K12" i="21"/>
  <c r="K11" i="21"/>
  <c r="H21" i="21"/>
  <c r="H20" i="21"/>
  <c r="H19" i="21"/>
  <c r="H18" i="21"/>
  <c r="H17" i="21"/>
  <c r="H16" i="21"/>
  <c r="H15" i="21"/>
  <c r="H14" i="21"/>
  <c r="H13" i="21"/>
  <c r="H12" i="21"/>
  <c r="H11" i="21"/>
  <c r="H10" i="21"/>
  <c r="AT7" i="1" l="1"/>
  <c r="AQ45" i="1"/>
  <c r="AQ47" i="1"/>
  <c r="AQ49" i="1"/>
  <c r="AQ46" i="1"/>
  <c r="AI50" i="1"/>
  <c r="AQ48" i="1"/>
  <c r="AQ43" i="1"/>
  <c r="AQ44" i="1"/>
  <c r="AQ39" i="1"/>
  <c r="AQ38" i="1"/>
  <c r="AQ41" i="1"/>
  <c r="AQ42" i="1"/>
  <c r="AQ36" i="1"/>
  <c r="AQ35" i="1"/>
  <c r="AQ40" i="1"/>
  <c r="AQ37" i="1"/>
  <c r="AI37" i="1" s="1"/>
  <c r="AH58" i="1" l="1"/>
  <c r="AI36" i="1"/>
  <c r="AH66" i="1"/>
  <c r="AI44" i="1"/>
  <c r="AH59" i="1"/>
  <c r="AI40" i="1"/>
  <c r="AH63" i="1"/>
  <c r="AI42" i="1"/>
  <c r="AH60" i="1"/>
  <c r="AI43" i="1"/>
  <c r="AH70" i="1"/>
  <c r="AI49" i="1"/>
  <c r="AH64" i="1"/>
  <c r="AI39" i="1"/>
  <c r="AH65" i="1"/>
  <c r="AI48" i="1"/>
  <c r="AH61" i="1"/>
  <c r="AI41" i="1"/>
  <c r="AH68" i="1"/>
  <c r="AI46" i="1"/>
  <c r="AH57" i="1"/>
  <c r="AI38" i="1"/>
  <c r="AH62" i="1"/>
  <c r="AI35" i="1"/>
  <c r="AH69" i="1"/>
  <c r="AI47" i="1"/>
  <c r="AH67" i="1"/>
  <c r="AI45" i="1"/>
  <c r="AH51" i="1"/>
  <c r="N4" i="14"/>
  <c r="N3" i="14"/>
  <c r="AI51" i="1" l="1"/>
  <c r="D5" i="6"/>
  <c r="AT49" i="1" l="1"/>
  <c r="AT45" i="1"/>
  <c r="AT47" i="1"/>
  <c r="AT46" i="1"/>
  <c r="AT48" i="1"/>
  <c r="AT44" i="1"/>
  <c r="AT39" i="1"/>
  <c r="AT43" i="1"/>
  <c r="AT50" i="1"/>
  <c r="AT41" i="1"/>
  <c r="AT42" i="1"/>
  <c r="AT38" i="1"/>
  <c r="AT36" i="1"/>
  <c r="AT35" i="1"/>
  <c r="AT37" i="1"/>
  <c r="AL43" i="1" l="1"/>
  <c r="AL64" i="1" s="1"/>
  <c r="AL44" i="1"/>
  <c r="AL65" i="1" s="1"/>
  <c r="AL50" i="1"/>
  <c r="AL49" i="1"/>
  <c r="AL70" i="1" s="1"/>
  <c r="AL47" i="1"/>
  <c r="AL48" i="1"/>
  <c r="AL69" i="1" s="1"/>
  <c r="AL35" i="1"/>
  <c r="AL46" i="1"/>
  <c r="AL37" i="1"/>
  <c r="AL58" i="1" s="1"/>
  <c r="AL41" i="1"/>
  <c r="AL39" i="1"/>
  <c r="AL45" i="1"/>
  <c r="AL38" i="1"/>
  <c r="AL42" i="1"/>
  <c r="AL62" i="1" s="1"/>
  <c r="AL36" i="1"/>
  <c r="C19" i="19"/>
  <c r="AL63" i="1" l="1"/>
  <c r="AL66" i="1"/>
  <c r="AL57" i="1"/>
  <c r="AL60" i="1"/>
  <c r="AL67" i="1"/>
  <c r="AL68" i="1"/>
  <c r="AL56" i="1"/>
  <c r="AY36" i="1"/>
  <c r="AX36" i="1"/>
  <c r="AJ69" i="1"/>
  <c r="AY48" i="1"/>
  <c r="AX48" i="1"/>
  <c r="AY49" i="1"/>
  <c r="AX49" i="1"/>
  <c r="AJ70" i="1"/>
  <c r="AY46" i="1"/>
  <c r="AX46" i="1"/>
  <c r="AJ68" i="1"/>
  <c r="AY45" i="1"/>
  <c r="AX45" i="1"/>
  <c r="AJ66" i="1"/>
  <c r="AY47" i="1"/>
  <c r="AX47" i="1"/>
  <c r="AJ64" i="1"/>
  <c r="AY44" i="1"/>
  <c r="AX44" i="1"/>
  <c r="AJ63" i="1"/>
  <c r="AY43" i="1"/>
  <c r="AX43" i="1"/>
  <c r="AJ65" i="1"/>
  <c r="AY41" i="1"/>
  <c r="AX41" i="1"/>
  <c r="AJ67" i="1"/>
  <c r="AY50" i="1"/>
  <c r="AX50" i="1"/>
  <c r="AJ61" i="1"/>
  <c r="AY42" i="1"/>
  <c r="AX42" i="1"/>
  <c r="AJ62" i="1"/>
  <c r="AY40" i="1"/>
  <c r="AX40" i="1"/>
  <c r="T13" i="19"/>
  <c r="K34" i="4" l="1"/>
  <c r="J34" i="4"/>
  <c r="I34" i="4"/>
  <c r="H34" i="4"/>
  <c r="G34" i="4"/>
  <c r="F34" i="4"/>
  <c r="E34" i="4"/>
  <c r="D34" i="4"/>
  <c r="K33" i="4"/>
  <c r="J33" i="4"/>
  <c r="I33" i="4"/>
  <c r="H33" i="4"/>
  <c r="G33" i="4"/>
  <c r="F33" i="4"/>
  <c r="E33" i="4"/>
  <c r="D33" i="4"/>
  <c r="K31" i="4"/>
  <c r="J31" i="4"/>
  <c r="I31" i="4"/>
  <c r="H31" i="4"/>
  <c r="G31" i="4"/>
  <c r="F31" i="4"/>
  <c r="E31" i="4"/>
  <c r="D31" i="4"/>
  <c r="K32" i="4"/>
  <c r="J32" i="4"/>
  <c r="I32" i="4"/>
  <c r="H32" i="4"/>
  <c r="G32" i="4"/>
  <c r="F32" i="4"/>
  <c r="E32" i="4"/>
  <c r="D32" i="4"/>
  <c r="K28" i="4"/>
  <c r="J28" i="4"/>
  <c r="I28" i="4"/>
  <c r="H28" i="4"/>
  <c r="G28" i="4"/>
  <c r="F28" i="4"/>
  <c r="E28" i="4"/>
  <c r="D28" i="4"/>
  <c r="K25" i="4"/>
  <c r="J25" i="4"/>
  <c r="I25" i="4"/>
  <c r="H25" i="4"/>
  <c r="G25" i="4"/>
  <c r="F25" i="4"/>
  <c r="E25" i="4"/>
  <c r="D25" i="4"/>
  <c r="K27" i="4"/>
  <c r="J27" i="4"/>
  <c r="I27" i="4"/>
  <c r="H27" i="4"/>
  <c r="G27" i="4"/>
  <c r="F27" i="4"/>
  <c r="E27" i="4"/>
  <c r="D27" i="4"/>
  <c r="K29" i="4"/>
  <c r="J29" i="4"/>
  <c r="I29" i="4"/>
  <c r="H29" i="4"/>
  <c r="G29" i="4"/>
  <c r="F29" i="4"/>
  <c r="E29" i="4"/>
  <c r="D29" i="4"/>
  <c r="K30" i="4"/>
  <c r="J30" i="4"/>
  <c r="I30" i="4"/>
  <c r="H30" i="4"/>
  <c r="G30" i="4"/>
  <c r="F30" i="4"/>
  <c r="E30" i="4"/>
  <c r="D30" i="4"/>
  <c r="K26" i="4"/>
  <c r="J26" i="4"/>
  <c r="I26" i="4"/>
  <c r="H26" i="4"/>
  <c r="G26" i="4"/>
  <c r="F26" i="4"/>
  <c r="E26" i="4"/>
  <c r="D26" i="4"/>
  <c r="K24" i="4"/>
  <c r="J24" i="4"/>
  <c r="I24" i="4"/>
  <c r="H24" i="4"/>
  <c r="G24" i="4"/>
  <c r="F24" i="4"/>
  <c r="E24" i="4"/>
  <c r="D24" i="4"/>
  <c r="I35" i="4" l="1"/>
  <c r="J35" i="4"/>
  <c r="G35" i="4"/>
  <c r="Q33" i="4"/>
  <c r="Q25" i="4"/>
  <c r="Q32" i="4"/>
  <c r="K35" i="4"/>
  <c r="O32" i="4"/>
  <c r="O31" i="4"/>
  <c r="O33" i="4"/>
  <c r="Q30" i="4"/>
  <c r="Q34" i="4"/>
  <c r="T34" i="4" s="1"/>
  <c r="H35" i="4"/>
  <c r="L28" i="4"/>
  <c r="Q26" i="4"/>
  <c r="Q27" i="4"/>
  <c r="Q28" i="4"/>
  <c r="Q31" i="4"/>
  <c r="P34" i="4"/>
  <c r="Q29" i="4"/>
  <c r="L29" i="4"/>
  <c r="P29" i="4"/>
  <c r="L27" i="4"/>
  <c r="P27" i="4"/>
  <c r="O25" i="4"/>
  <c r="P25" i="4"/>
  <c r="P28" i="4"/>
  <c r="L32" i="4"/>
  <c r="P32" i="4"/>
  <c r="L31" i="4"/>
  <c r="P31" i="4"/>
  <c r="L33" i="4"/>
  <c r="T33" i="4" s="1"/>
  <c r="P33" i="4"/>
  <c r="O34" i="4"/>
  <c r="O24" i="4"/>
  <c r="P26" i="4"/>
  <c r="O30" i="4"/>
  <c r="P30" i="4"/>
  <c r="O26" i="4"/>
  <c r="P24" i="4"/>
  <c r="O29" i="4"/>
  <c r="R29" i="4" s="1"/>
  <c r="O27" i="4"/>
  <c r="L24" i="4"/>
  <c r="L30" i="4"/>
  <c r="D35" i="4"/>
  <c r="Q24" i="4"/>
  <c r="L26" i="4"/>
  <c r="L25" i="4"/>
  <c r="O28" i="4"/>
  <c r="L34" i="4"/>
  <c r="E35" i="4"/>
  <c r="F35" i="4"/>
  <c r="S34" i="4" l="1"/>
  <c r="R34" i="4"/>
  <c r="R32" i="4"/>
  <c r="T32" i="4"/>
  <c r="S32" i="4"/>
  <c r="Q35" i="4"/>
  <c r="R31" i="4"/>
  <c r="T28" i="4"/>
  <c r="P35" i="4"/>
  <c r="T27" i="4"/>
  <c r="S28" i="4"/>
  <c r="T29" i="4"/>
  <c r="R28" i="4"/>
  <c r="S24" i="4"/>
  <c r="R24" i="4"/>
  <c r="T24" i="4"/>
  <c r="S27" i="4"/>
  <c r="R33" i="4"/>
  <c r="R27" i="4"/>
  <c r="S29" i="4"/>
  <c r="S33" i="4"/>
  <c r="S30" i="4"/>
  <c r="S25" i="4"/>
  <c r="T31" i="4"/>
  <c r="S31" i="4"/>
  <c r="L35" i="4"/>
  <c r="O35" i="4"/>
  <c r="T25" i="4"/>
  <c r="R25" i="4"/>
  <c r="T30" i="4"/>
  <c r="R30" i="4"/>
  <c r="T26" i="4"/>
  <c r="R26" i="4"/>
  <c r="S26" i="4"/>
  <c r="S35" i="4" l="1"/>
  <c r="T35" i="4"/>
  <c r="R35" i="4"/>
  <c r="C4" i="19" l="1"/>
  <c r="H5" i="28" s="1"/>
  <c r="C11" i="19"/>
  <c r="H12" i="28" s="1"/>
  <c r="C7" i="19"/>
  <c r="H11" i="28" s="1"/>
  <c r="C9" i="19"/>
  <c r="H7" i="28" s="1"/>
  <c r="C12" i="19"/>
  <c r="H10" i="28" s="1"/>
  <c r="C8" i="19"/>
  <c r="H8" i="28" s="1"/>
  <c r="C5" i="19"/>
  <c r="H6" i="28" s="1"/>
  <c r="C10" i="19"/>
  <c r="H9" i="28" s="1"/>
  <c r="C6" i="19"/>
  <c r="H4" i="28" s="1"/>
  <c r="C3" i="19"/>
  <c r="H3" i="28" s="1"/>
  <c r="K55" i="4" l="1"/>
  <c r="J55" i="4"/>
  <c r="I55" i="4"/>
  <c r="H55" i="4"/>
  <c r="G55" i="4"/>
  <c r="F55" i="4"/>
  <c r="E55" i="4"/>
  <c r="D55" i="4"/>
  <c r="V18" i="14"/>
  <c r="S18" i="14"/>
  <c r="R18" i="14"/>
  <c r="Q18" i="14"/>
  <c r="P18" i="14"/>
  <c r="V17" i="14"/>
  <c r="U17" i="14"/>
  <c r="T17" i="14"/>
  <c r="R17" i="14"/>
  <c r="V16" i="14"/>
  <c r="U16" i="14"/>
  <c r="V14" i="14"/>
  <c r="U14" i="14"/>
  <c r="V13" i="14"/>
  <c r="V12" i="14"/>
  <c r="V11" i="14"/>
  <c r="V10" i="14"/>
  <c r="U10" i="14"/>
  <c r="S9" i="14"/>
  <c r="V8" i="14"/>
  <c r="AO46" i="1"/>
  <c r="K56" i="4"/>
  <c r="J56" i="4"/>
  <c r="I56" i="4"/>
  <c r="H56" i="4"/>
  <c r="G56" i="4"/>
  <c r="F56" i="4"/>
  <c r="E56" i="4"/>
  <c r="D56" i="4"/>
  <c r="O69" i="1"/>
  <c r="P69" i="1"/>
  <c r="Q69" i="1"/>
  <c r="R69" i="1"/>
  <c r="S69" i="1"/>
  <c r="T69" i="1"/>
  <c r="U69" i="1"/>
  <c r="V69" i="1"/>
  <c r="W69" i="1"/>
  <c r="X69" i="1"/>
  <c r="Y69" i="1"/>
  <c r="Z69" i="1"/>
  <c r="AA69" i="1"/>
  <c r="AB69" i="1"/>
  <c r="AC69" i="1"/>
  <c r="AO48" i="1"/>
  <c r="Q55" i="4" l="1"/>
  <c r="S17" i="14"/>
  <c r="AU48" i="1"/>
  <c r="P55" i="4"/>
  <c r="L55" i="4"/>
  <c r="O55" i="4"/>
  <c r="P15" i="14"/>
  <c r="P14" i="14"/>
  <c r="O15" i="14"/>
  <c r="Q16" i="14"/>
  <c r="V9" i="14"/>
  <c r="Q11" i="14"/>
  <c r="S14" i="14"/>
  <c r="AV46" i="1"/>
  <c r="AU46" i="1"/>
  <c r="P56" i="4"/>
  <c r="S56" i="4" s="1"/>
  <c r="Q56" i="4"/>
  <c r="O56" i="4"/>
  <c r="L56" i="4"/>
  <c r="AV48" i="1"/>
  <c r="R56" i="4" l="1"/>
  <c r="T56" i="4"/>
  <c r="T55" i="4"/>
  <c r="AR48" i="1"/>
  <c r="AR46" i="1"/>
  <c r="I16" i="18" s="1"/>
  <c r="J16" i="18" s="1"/>
  <c r="T14" i="14"/>
  <c r="Q17" i="14"/>
  <c r="T15" i="14"/>
  <c r="R15" i="14"/>
  <c r="R9" i="14"/>
  <c r="Q13" i="14"/>
  <c r="R12" i="14"/>
  <c r="Q10" i="14"/>
  <c r="O17" i="14"/>
  <c r="T18" i="14"/>
  <c r="Q9" i="14"/>
  <c r="Q12" i="14"/>
  <c r="P17" i="14"/>
  <c r="Q14" i="14"/>
  <c r="S15" i="14"/>
  <c r="S16" i="14"/>
  <c r="P11" i="14"/>
  <c r="V15" i="14"/>
  <c r="T10" i="14"/>
  <c r="R13" i="14"/>
  <c r="O16" i="14"/>
  <c r="T11" i="14"/>
  <c r="U18" i="14"/>
  <c r="U15" i="14"/>
  <c r="O13" i="14"/>
  <c r="U8" i="14"/>
  <c r="O8" i="14"/>
  <c r="O12" i="14"/>
  <c r="S11" i="14"/>
  <c r="O11" i="14"/>
  <c r="S8" i="14"/>
  <c r="U9" i="14"/>
  <c r="R11" i="14"/>
  <c r="T13" i="14"/>
  <c r="U13" i="14"/>
  <c r="R16" i="14"/>
  <c r="P10" i="14"/>
  <c r="P16" i="14"/>
  <c r="S55" i="4"/>
  <c r="R55" i="4"/>
  <c r="S10" i="14"/>
  <c r="R14" i="14"/>
  <c r="P12" i="14"/>
  <c r="T16" i="14" l="1"/>
  <c r="Q8" i="14"/>
  <c r="P9" i="14"/>
  <c r="U11" i="14"/>
  <c r="S13" i="14"/>
  <c r="O10" i="14"/>
  <c r="T8" i="14"/>
  <c r="T9" i="14"/>
  <c r="R8" i="14"/>
  <c r="S12" i="14"/>
  <c r="O14" i="14"/>
  <c r="P13" i="14"/>
  <c r="P8" i="14"/>
  <c r="O18" i="14"/>
  <c r="R10" i="14"/>
  <c r="O9" i="14"/>
  <c r="U12" i="14"/>
  <c r="T12" i="14"/>
  <c r="Q15" i="14"/>
  <c r="K18" i="14"/>
  <c r="J18" i="14"/>
  <c r="I18" i="14"/>
  <c r="H18" i="14"/>
  <c r="G18" i="14"/>
  <c r="F18" i="14"/>
  <c r="E18" i="14"/>
  <c r="D18" i="14"/>
  <c r="K17" i="14"/>
  <c r="J17" i="14"/>
  <c r="I17" i="14"/>
  <c r="H17" i="14"/>
  <c r="G17" i="14"/>
  <c r="F17" i="14"/>
  <c r="E17" i="14"/>
  <c r="D17" i="14"/>
  <c r="K16" i="14"/>
  <c r="J16" i="14"/>
  <c r="I16" i="14"/>
  <c r="H16" i="14"/>
  <c r="G16" i="14"/>
  <c r="F16" i="14"/>
  <c r="E16" i="14"/>
  <c r="D16" i="14"/>
  <c r="K15" i="14"/>
  <c r="J15" i="14"/>
  <c r="I15" i="14"/>
  <c r="H15" i="14"/>
  <c r="G15" i="14"/>
  <c r="F15" i="14"/>
  <c r="E15" i="14"/>
  <c r="D15" i="14"/>
  <c r="K14" i="14"/>
  <c r="J14" i="14"/>
  <c r="I14" i="14"/>
  <c r="H14" i="14"/>
  <c r="G14" i="14"/>
  <c r="F14" i="14"/>
  <c r="E14" i="14"/>
  <c r="D14" i="14"/>
  <c r="K13" i="14"/>
  <c r="J13" i="14"/>
  <c r="I13" i="14"/>
  <c r="H13" i="14"/>
  <c r="G13" i="14"/>
  <c r="F13" i="14"/>
  <c r="E13" i="14"/>
  <c r="D13" i="14"/>
  <c r="K12" i="14"/>
  <c r="J12" i="14"/>
  <c r="I12" i="14"/>
  <c r="H12" i="14"/>
  <c r="G12" i="14"/>
  <c r="F12" i="14"/>
  <c r="E12" i="14"/>
  <c r="D12" i="14"/>
  <c r="K11" i="14"/>
  <c r="J11" i="14"/>
  <c r="I11" i="14"/>
  <c r="H11" i="14"/>
  <c r="G11" i="14"/>
  <c r="F11" i="14"/>
  <c r="E11" i="14"/>
  <c r="D11" i="14"/>
  <c r="K10" i="14"/>
  <c r="J10" i="14"/>
  <c r="I10" i="14"/>
  <c r="H10" i="14"/>
  <c r="G10" i="14"/>
  <c r="F10" i="14"/>
  <c r="E10" i="14"/>
  <c r="D10" i="14"/>
  <c r="K9" i="14"/>
  <c r="J9" i="14"/>
  <c r="I9" i="14"/>
  <c r="H9" i="14"/>
  <c r="G9" i="14"/>
  <c r="F9" i="14"/>
  <c r="E9" i="14"/>
  <c r="D9" i="14"/>
  <c r="K8" i="14"/>
  <c r="J8" i="14"/>
  <c r="I8" i="14"/>
  <c r="H8" i="14"/>
  <c r="G8" i="14"/>
  <c r="F8" i="14"/>
  <c r="E8" i="14"/>
  <c r="AT5" i="1" l="1"/>
  <c r="AT4" i="1"/>
  <c r="AT11" i="1"/>
  <c r="AT6" i="1"/>
  <c r="AT10" i="1"/>
  <c r="AT8" i="1"/>
  <c r="AL8" i="1" s="1"/>
  <c r="AL24" i="1" s="1"/>
  <c r="AT12" i="1"/>
  <c r="AL12" i="1" s="1"/>
  <c r="AL28" i="1" s="1"/>
  <c r="AT9" i="1"/>
  <c r="AT13" i="1"/>
  <c r="AL13" i="1" s="1"/>
  <c r="AL29" i="1" s="1"/>
  <c r="AT14" i="1"/>
  <c r="AL14" i="1" s="1"/>
  <c r="AL30" i="1" s="1"/>
  <c r="AL6" i="1" l="1"/>
  <c r="AL22" i="1" s="1"/>
  <c r="AL9" i="1"/>
  <c r="AL25" i="1" s="1"/>
  <c r="AL11" i="1"/>
  <c r="AL27" i="1" s="1"/>
  <c r="AL10" i="1"/>
  <c r="AL26" i="1" s="1"/>
  <c r="AL5" i="1"/>
  <c r="AL21" i="1" s="1"/>
  <c r="AL7" i="1"/>
  <c r="AL23" i="1" s="1"/>
  <c r="AL4" i="1"/>
  <c r="AL20" i="1" s="1"/>
  <c r="AY8" i="1"/>
  <c r="AX8" i="1"/>
  <c r="AX13" i="1"/>
  <c r="AY13" i="1"/>
  <c r="AX11" i="1"/>
  <c r="AY11" i="1"/>
  <c r="AX5" i="1"/>
  <c r="AY5" i="1"/>
  <c r="AX10" i="1"/>
  <c r="AY10" i="1"/>
  <c r="AX9" i="1"/>
  <c r="AY9" i="1"/>
  <c r="AX14" i="1"/>
  <c r="AY14" i="1"/>
  <c r="AX6" i="1"/>
  <c r="AY6" i="1"/>
  <c r="AX12" i="1"/>
  <c r="AY12" i="1"/>
  <c r="AX7" i="1"/>
  <c r="AY7" i="1"/>
  <c r="AF28" i="1"/>
  <c r="AF24" i="1"/>
  <c r="AF21" i="1"/>
  <c r="AF30" i="1"/>
  <c r="AF26" i="1"/>
  <c r="AF22" i="1"/>
  <c r="AF27" i="1"/>
  <c r="AF25" i="1"/>
  <c r="AF23" i="1"/>
  <c r="AF29" i="1"/>
  <c r="AT15" i="1"/>
  <c r="T14" i="19" s="1"/>
  <c r="AL15" i="1" l="1"/>
  <c r="AT16" i="1" s="1"/>
  <c r="G13" i="27"/>
  <c r="D28" i="27" s="1"/>
  <c r="AD23" i="1"/>
  <c r="AD55" i="1"/>
  <c r="AD34" i="1"/>
  <c r="AL31" i="1" l="1"/>
  <c r="D15" i="6"/>
  <c r="D14" i="6"/>
  <c r="D13" i="6"/>
  <c r="D12" i="6"/>
  <c r="D11" i="6"/>
  <c r="F11" i="6" s="1"/>
  <c r="D6" i="6"/>
  <c r="D10" i="6"/>
  <c r="D8" i="6"/>
  <c r="D7" i="6"/>
  <c r="D9" i="6"/>
  <c r="M15" i="6"/>
  <c r="M12" i="6"/>
  <c r="M11" i="6"/>
  <c r="M10" i="6"/>
  <c r="M13" i="6"/>
  <c r="M14" i="6"/>
  <c r="M8" i="6"/>
  <c r="M9" i="6"/>
  <c r="M7" i="6"/>
  <c r="M6" i="6"/>
  <c r="M5" i="6"/>
  <c r="K34" i="14"/>
  <c r="J34" i="14"/>
  <c r="I34" i="14"/>
  <c r="K33" i="14"/>
  <c r="J33" i="14"/>
  <c r="I33" i="14"/>
  <c r="H33" i="14"/>
  <c r="G33" i="14"/>
  <c r="K32" i="14"/>
  <c r="H32" i="14"/>
  <c r="K30" i="14"/>
  <c r="I28" i="14"/>
  <c r="K27" i="14"/>
  <c r="K26" i="14"/>
  <c r="K24" i="14"/>
  <c r="T11" i="6" l="1"/>
  <c r="J11" i="6"/>
  <c r="G34" i="14"/>
  <c r="D34" i="14" l="1"/>
  <c r="I27" i="14"/>
  <c r="F25" i="14"/>
  <c r="F27" i="14"/>
  <c r="F33" i="14"/>
  <c r="J32" i="14"/>
  <c r="F26" i="14"/>
  <c r="I26" i="14"/>
  <c r="I24" i="14"/>
  <c r="E24" i="14"/>
  <c r="D26" i="14"/>
  <c r="H26" i="14"/>
  <c r="E29" i="14"/>
  <c r="D32" i="14"/>
  <c r="J31" i="14"/>
  <c r="G24" i="14"/>
  <c r="F32" i="14"/>
  <c r="I25" i="14"/>
  <c r="D30" i="14"/>
  <c r="K25" i="14"/>
  <c r="E28" i="14"/>
  <c r="J29" i="14"/>
  <c r="D31" i="14"/>
  <c r="D27" i="14"/>
  <c r="E34" i="14"/>
  <c r="J24" i="14"/>
  <c r="H25" i="14"/>
  <c r="E26" i="14"/>
  <c r="D29" i="14"/>
  <c r="H28" i="14"/>
  <c r="G26" i="14"/>
  <c r="F30" i="14"/>
  <c r="H31" i="14"/>
  <c r="D25" i="14"/>
  <c r="E25" i="14"/>
  <c r="I30" i="14"/>
  <c r="D8" i="14"/>
  <c r="D24" i="14"/>
  <c r="J27" i="14"/>
  <c r="E33" i="14"/>
  <c r="F24" i="14"/>
  <c r="J28" i="14"/>
  <c r="H30" i="14"/>
  <c r="D33" i="14"/>
  <c r="F31" i="14"/>
  <c r="H27" i="14"/>
  <c r="K28" i="14"/>
  <c r="K29" i="14"/>
  <c r="G32" i="14"/>
  <c r="K31" i="14"/>
  <c r="H34" i="14"/>
  <c r="D28" i="14"/>
  <c r="E32" i="14"/>
  <c r="H29" i="14"/>
  <c r="G28" i="14"/>
  <c r="G29" i="14"/>
  <c r="G30" i="14"/>
  <c r="E30" i="14"/>
  <c r="F28" i="14"/>
  <c r="G31" i="14"/>
  <c r="I29" i="14"/>
  <c r="J25" i="14"/>
  <c r="H24" i="14"/>
  <c r="F34" i="14"/>
  <c r="I32" i="14"/>
  <c r="F29" i="14"/>
  <c r="J30" i="14"/>
  <c r="E31" i="14"/>
  <c r="J26" i="14"/>
  <c r="E27" i="14"/>
  <c r="G27" i="14"/>
  <c r="G25" i="14"/>
  <c r="I31" i="14"/>
  <c r="K57" i="4"/>
  <c r="J57" i="4"/>
  <c r="I57" i="4"/>
  <c r="H57" i="4"/>
  <c r="G57" i="4"/>
  <c r="F57" i="4"/>
  <c r="E57" i="4"/>
  <c r="D57" i="4"/>
  <c r="K54" i="4"/>
  <c r="J54" i="4"/>
  <c r="I54" i="4"/>
  <c r="H54" i="4"/>
  <c r="G54" i="4"/>
  <c r="F54" i="4"/>
  <c r="E54" i="4"/>
  <c r="D54" i="4"/>
  <c r="K58" i="4"/>
  <c r="J58" i="4"/>
  <c r="I58" i="4"/>
  <c r="H58" i="4"/>
  <c r="G58" i="4"/>
  <c r="F58" i="4"/>
  <c r="E58" i="4"/>
  <c r="D58" i="4"/>
  <c r="K49" i="4"/>
  <c r="J49" i="4"/>
  <c r="I49" i="4"/>
  <c r="H49" i="4"/>
  <c r="G49" i="4"/>
  <c r="F49" i="4"/>
  <c r="E49" i="4"/>
  <c r="D49" i="4"/>
  <c r="K50" i="4"/>
  <c r="J50" i="4"/>
  <c r="I50" i="4"/>
  <c r="H50" i="4"/>
  <c r="G50" i="4"/>
  <c r="F50" i="4"/>
  <c r="E50" i="4"/>
  <c r="D50" i="4"/>
  <c r="K47" i="4"/>
  <c r="J47" i="4"/>
  <c r="I47" i="4"/>
  <c r="H47" i="4"/>
  <c r="G47" i="4"/>
  <c r="F47" i="4"/>
  <c r="E47" i="4"/>
  <c r="D47" i="4"/>
  <c r="K52" i="4"/>
  <c r="J52" i="4"/>
  <c r="I52" i="4"/>
  <c r="H52" i="4"/>
  <c r="G52" i="4"/>
  <c r="F52" i="4"/>
  <c r="E52" i="4"/>
  <c r="D52" i="4"/>
  <c r="K51" i="4"/>
  <c r="J51" i="4"/>
  <c r="I51" i="4"/>
  <c r="H51" i="4"/>
  <c r="G51" i="4"/>
  <c r="F51" i="4"/>
  <c r="E51" i="4"/>
  <c r="D51" i="4"/>
  <c r="K44" i="4"/>
  <c r="J44" i="4"/>
  <c r="I44" i="4"/>
  <c r="H44" i="4"/>
  <c r="G44" i="4"/>
  <c r="F44" i="4"/>
  <c r="E44" i="4"/>
  <c r="D44" i="4"/>
  <c r="K43" i="4"/>
  <c r="J43" i="4"/>
  <c r="I43" i="4"/>
  <c r="H43" i="4"/>
  <c r="G43" i="4"/>
  <c r="F43" i="4"/>
  <c r="E43" i="4"/>
  <c r="D43" i="4"/>
  <c r="K45" i="4"/>
  <c r="J45" i="4"/>
  <c r="I45" i="4"/>
  <c r="H45" i="4"/>
  <c r="G45" i="4"/>
  <c r="F45" i="4"/>
  <c r="E45" i="4"/>
  <c r="D45" i="4"/>
  <c r="K46" i="4"/>
  <c r="J46" i="4"/>
  <c r="I46" i="4"/>
  <c r="H46" i="4"/>
  <c r="G46" i="4"/>
  <c r="F46" i="4"/>
  <c r="E46" i="4"/>
  <c r="D46" i="4"/>
  <c r="K48" i="4"/>
  <c r="J48" i="4"/>
  <c r="I48" i="4"/>
  <c r="H48" i="4"/>
  <c r="G48" i="4"/>
  <c r="F48" i="4"/>
  <c r="E48" i="4"/>
  <c r="D48" i="4"/>
  <c r="K15" i="4"/>
  <c r="J15" i="4"/>
  <c r="I15" i="4"/>
  <c r="H15" i="4"/>
  <c r="G15" i="4"/>
  <c r="F15" i="4"/>
  <c r="E15" i="4"/>
  <c r="D15" i="4"/>
  <c r="K14" i="4"/>
  <c r="J14" i="4"/>
  <c r="I14" i="4"/>
  <c r="H14" i="4"/>
  <c r="G14" i="4"/>
  <c r="F14" i="4"/>
  <c r="E14" i="4"/>
  <c r="D14" i="4"/>
  <c r="K8" i="4"/>
  <c r="J8" i="4"/>
  <c r="I8" i="4"/>
  <c r="H8" i="4"/>
  <c r="G8" i="4"/>
  <c r="F8" i="4"/>
  <c r="E8" i="4"/>
  <c r="D8" i="4"/>
  <c r="K12" i="4"/>
  <c r="J12" i="4"/>
  <c r="I12" i="4"/>
  <c r="H12" i="4"/>
  <c r="G12" i="4"/>
  <c r="F12" i="4"/>
  <c r="E12" i="4"/>
  <c r="D12" i="4"/>
  <c r="K11" i="4"/>
  <c r="J11" i="4"/>
  <c r="I11" i="4"/>
  <c r="H11" i="4"/>
  <c r="G11" i="4"/>
  <c r="F11" i="4"/>
  <c r="E11" i="4"/>
  <c r="D11" i="4"/>
  <c r="K10" i="4"/>
  <c r="J10" i="4"/>
  <c r="I10" i="4"/>
  <c r="H10" i="4"/>
  <c r="G10" i="4"/>
  <c r="F10" i="4"/>
  <c r="E10" i="4"/>
  <c r="D10" i="4"/>
  <c r="K5" i="4"/>
  <c r="J5" i="4"/>
  <c r="I5" i="4"/>
  <c r="H5" i="4"/>
  <c r="G5" i="4"/>
  <c r="F5" i="4"/>
  <c r="E5" i="4"/>
  <c r="D5" i="4"/>
  <c r="K6" i="4"/>
  <c r="J6" i="4"/>
  <c r="I6" i="4"/>
  <c r="H6" i="4"/>
  <c r="G6" i="4"/>
  <c r="F6" i="4"/>
  <c r="E6" i="4"/>
  <c r="D6" i="4"/>
  <c r="K13" i="4"/>
  <c r="J13" i="4"/>
  <c r="I13" i="4"/>
  <c r="H13" i="4"/>
  <c r="G13" i="4"/>
  <c r="F13" i="4"/>
  <c r="E13" i="4"/>
  <c r="D13" i="4"/>
  <c r="K9" i="4"/>
  <c r="J9" i="4"/>
  <c r="I9" i="4"/>
  <c r="H9" i="4"/>
  <c r="G9" i="4"/>
  <c r="F9" i="4"/>
  <c r="E9" i="4"/>
  <c r="D9" i="4"/>
  <c r="K7" i="4"/>
  <c r="J7" i="4"/>
  <c r="I7" i="4"/>
  <c r="H7" i="4"/>
  <c r="G7" i="4"/>
  <c r="F7" i="4"/>
  <c r="E7" i="4"/>
  <c r="D7" i="4"/>
  <c r="AT40" i="1"/>
  <c r="AL40" i="1" l="1"/>
  <c r="AL61" i="1" s="1"/>
  <c r="Q57" i="4"/>
  <c r="O57" i="4"/>
  <c r="P57" i="4"/>
  <c r="K16" i="4"/>
  <c r="O13" i="4"/>
  <c r="P13" i="4"/>
  <c r="Q13" i="4"/>
  <c r="G16" i="4"/>
  <c r="I59" i="4"/>
  <c r="O58" i="4"/>
  <c r="D59" i="4"/>
  <c r="E59" i="4"/>
  <c r="H16" i="4"/>
  <c r="E16" i="4"/>
  <c r="L17" i="14"/>
  <c r="W15" i="14"/>
  <c r="L12" i="14"/>
  <c r="W13" i="14"/>
  <c r="L18" i="14"/>
  <c r="H35" i="14"/>
  <c r="W12" i="14"/>
  <c r="L33" i="14"/>
  <c r="D35" i="14"/>
  <c r="L24" i="14"/>
  <c r="L9" i="14"/>
  <c r="L13" i="14"/>
  <c r="L26" i="14"/>
  <c r="J35" i="14"/>
  <c r="L27" i="14"/>
  <c r="V19" i="14"/>
  <c r="L30" i="14"/>
  <c r="L14" i="14"/>
  <c r="G35" i="14"/>
  <c r="W16" i="14"/>
  <c r="L29" i="14"/>
  <c r="W10" i="14"/>
  <c r="E35" i="14"/>
  <c r="I35" i="14"/>
  <c r="Q50" i="4"/>
  <c r="Q49" i="4"/>
  <c r="Q58" i="4"/>
  <c r="Q54" i="4"/>
  <c r="S19" i="14"/>
  <c r="F35" i="14"/>
  <c r="D19" i="14"/>
  <c r="L8" i="14"/>
  <c r="L25" i="14"/>
  <c r="J19" i="14"/>
  <c r="L34" i="14"/>
  <c r="L15" i="14"/>
  <c r="W14" i="14"/>
  <c r="P19" i="14"/>
  <c r="L11" i="14"/>
  <c r="F19" i="14"/>
  <c r="O19" i="14"/>
  <c r="W8" i="14"/>
  <c r="W9" i="14"/>
  <c r="U19" i="14"/>
  <c r="L31" i="14"/>
  <c r="R19" i="14"/>
  <c r="L10" i="14"/>
  <c r="I19" i="14"/>
  <c r="W11" i="14"/>
  <c r="H19" i="14"/>
  <c r="L28" i="14"/>
  <c r="W17" i="14"/>
  <c r="Q19" i="14"/>
  <c r="W18" i="14"/>
  <c r="K19" i="14"/>
  <c r="K35" i="14"/>
  <c r="L32" i="14"/>
  <c r="L16" i="14"/>
  <c r="E19" i="14"/>
  <c r="T19" i="14"/>
  <c r="G19" i="14"/>
  <c r="G59" i="4"/>
  <c r="I16" i="4"/>
  <c r="H59" i="4"/>
  <c r="K59" i="4"/>
  <c r="O50" i="4"/>
  <c r="P50" i="4"/>
  <c r="F59" i="4"/>
  <c r="J59" i="4"/>
  <c r="L46" i="4"/>
  <c r="J16" i="4"/>
  <c r="L51" i="4"/>
  <c r="P49" i="4"/>
  <c r="P58" i="4"/>
  <c r="P54" i="4"/>
  <c r="L45" i="4"/>
  <c r="L43" i="4"/>
  <c r="L44" i="4"/>
  <c r="L52" i="4"/>
  <c r="L47" i="4"/>
  <c r="L50" i="4"/>
  <c r="O49" i="4"/>
  <c r="L58" i="4"/>
  <c r="O54" i="4"/>
  <c r="L49" i="4"/>
  <c r="L57" i="4"/>
  <c r="L54" i="4"/>
  <c r="L48" i="4"/>
  <c r="L9" i="4"/>
  <c r="L5" i="4"/>
  <c r="L10" i="4"/>
  <c r="L11" i="4"/>
  <c r="L12" i="4"/>
  <c r="L8" i="4"/>
  <c r="L14" i="4"/>
  <c r="L15" i="4"/>
  <c r="F16" i="4"/>
  <c r="L7" i="4"/>
  <c r="L13" i="4"/>
  <c r="L6" i="4"/>
  <c r="D16" i="4"/>
  <c r="AA70" i="1"/>
  <c r="Z70" i="1"/>
  <c r="Y70" i="1"/>
  <c r="X70" i="1"/>
  <c r="W70" i="1"/>
  <c r="V70" i="1"/>
  <c r="U70" i="1"/>
  <c r="T70" i="1"/>
  <c r="S70" i="1"/>
  <c r="R70" i="1"/>
  <c r="P70" i="1"/>
  <c r="O70" i="1"/>
  <c r="AA68" i="1"/>
  <c r="Z68" i="1"/>
  <c r="Y68" i="1"/>
  <c r="X68" i="1"/>
  <c r="W68" i="1"/>
  <c r="V68" i="1"/>
  <c r="U68" i="1"/>
  <c r="T68" i="1"/>
  <c r="S68" i="1"/>
  <c r="R68" i="1"/>
  <c r="P68" i="1"/>
  <c r="O68" i="1"/>
  <c r="AA67" i="1"/>
  <c r="Z67" i="1"/>
  <c r="Y67" i="1"/>
  <c r="X67" i="1"/>
  <c r="W67" i="1"/>
  <c r="V67" i="1"/>
  <c r="U67" i="1"/>
  <c r="T67" i="1"/>
  <c r="S67" i="1"/>
  <c r="R67" i="1"/>
  <c r="P67" i="1"/>
  <c r="O67" i="1"/>
  <c r="AA66" i="1"/>
  <c r="Z66" i="1"/>
  <c r="Y66" i="1"/>
  <c r="X66" i="1"/>
  <c r="W66" i="1"/>
  <c r="V66" i="1"/>
  <c r="U66" i="1"/>
  <c r="S66" i="1"/>
  <c r="R66" i="1"/>
  <c r="P66" i="1"/>
  <c r="O66" i="1"/>
  <c r="AA65" i="1"/>
  <c r="Z65" i="1"/>
  <c r="Y65" i="1"/>
  <c r="X65" i="1"/>
  <c r="W65" i="1"/>
  <c r="V65" i="1"/>
  <c r="U65" i="1"/>
  <c r="R65" i="1"/>
  <c r="P65" i="1"/>
  <c r="O65" i="1"/>
  <c r="AA64" i="1"/>
  <c r="Z64" i="1"/>
  <c r="Y64" i="1"/>
  <c r="X64" i="1"/>
  <c r="W64" i="1"/>
  <c r="V64" i="1"/>
  <c r="U64" i="1"/>
  <c r="T64" i="1"/>
  <c r="S64" i="1"/>
  <c r="R64" i="1"/>
  <c r="P64" i="1"/>
  <c r="O64" i="1"/>
  <c r="AA63" i="1"/>
  <c r="Z63" i="1"/>
  <c r="Y63" i="1"/>
  <c r="X63" i="1"/>
  <c r="W63" i="1"/>
  <c r="V63" i="1"/>
  <c r="U63" i="1"/>
  <c r="T63" i="1"/>
  <c r="S63" i="1"/>
  <c r="R63" i="1"/>
  <c r="P63" i="1"/>
  <c r="O63" i="1"/>
  <c r="AA62" i="1"/>
  <c r="Z62" i="1"/>
  <c r="Y62" i="1"/>
  <c r="X62" i="1"/>
  <c r="W62" i="1"/>
  <c r="V62" i="1"/>
  <c r="U62" i="1"/>
  <c r="T62" i="1"/>
  <c r="S62" i="1"/>
  <c r="R62" i="1"/>
  <c r="P62" i="1"/>
  <c r="O62" i="1"/>
  <c r="AA61" i="1"/>
  <c r="Z61" i="1"/>
  <c r="Y61" i="1"/>
  <c r="X61" i="1"/>
  <c r="W61" i="1"/>
  <c r="V61" i="1"/>
  <c r="U61" i="1"/>
  <c r="T61" i="1"/>
  <c r="S61" i="1"/>
  <c r="R61" i="1"/>
  <c r="P61" i="1"/>
  <c r="O61" i="1"/>
  <c r="AA60" i="1"/>
  <c r="Z60" i="1"/>
  <c r="Y60" i="1"/>
  <c r="X60" i="1"/>
  <c r="W60" i="1"/>
  <c r="V60" i="1"/>
  <c r="U60" i="1"/>
  <c r="T60" i="1"/>
  <c r="S60" i="1"/>
  <c r="R60" i="1"/>
  <c r="P60" i="1"/>
  <c r="O60" i="1"/>
  <c r="AA59" i="1"/>
  <c r="Z59" i="1"/>
  <c r="Y59" i="1"/>
  <c r="X59" i="1"/>
  <c r="W59" i="1"/>
  <c r="V59" i="1"/>
  <c r="U59" i="1"/>
  <c r="T59" i="1"/>
  <c r="S59" i="1"/>
  <c r="R59" i="1"/>
  <c r="P59" i="1"/>
  <c r="O59" i="1"/>
  <c r="AA58" i="1"/>
  <c r="Z58" i="1"/>
  <c r="Y58" i="1"/>
  <c r="X58" i="1"/>
  <c r="W58" i="1"/>
  <c r="V58" i="1"/>
  <c r="U58" i="1"/>
  <c r="T58" i="1"/>
  <c r="S58" i="1"/>
  <c r="R58" i="1"/>
  <c r="P58" i="1"/>
  <c r="O58" i="1"/>
  <c r="AA57" i="1"/>
  <c r="Z57" i="1"/>
  <c r="Y57" i="1"/>
  <c r="X57" i="1"/>
  <c r="W57" i="1"/>
  <c r="V57" i="1"/>
  <c r="U57" i="1"/>
  <c r="T57" i="1"/>
  <c r="S57" i="1"/>
  <c r="R57" i="1"/>
  <c r="P57" i="1"/>
  <c r="O57" i="1"/>
  <c r="AB67" i="1"/>
  <c r="AO47" i="1"/>
  <c r="I15" i="18" s="1"/>
  <c r="J15" i="18" s="1"/>
  <c r="AB55" i="1"/>
  <c r="AA55" i="1"/>
  <c r="Z55" i="1"/>
  <c r="Y55" i="1"/>
  <c r="X55" i="1"/>
  <c r="W55" i="1"/>
  <c r="V55" i="1"/>
  <c r="U55" i="1"/>
  <c r="T55" i="1"/>
  <c r="S55" i="1"/>
  <c r="R55" i="1"/>
  <c r="Q55" i="1"/>
  <c r="P55" i="1"/>
  <c r="O55" i="1"/>
  <c r="AC55" i="1"/>
  <c r="AL59" i="1" l="1"/>
  <c r="AL71" i="1" s="1"/>
  <c r="AL51" i="1"/>
  <c r="AX39" i="1"/>
  <c r="AJ60" i="1"/>
  <c r="AY39" i="1"/>
  <c r="AY38" i="1"/>
  <c r="AX38" i="1"/>
  <c r="AJ59" i="1"/>
  <c r="R58" i="4"/>
  <c r="S58" i="4"/>
  <c r="T58" i="4"/>
  <c r="AJ57" i="1"/>
  <c r="AY37" i="1"/>
  <c r="AX37" i="1"/>
  <c r="AJ58" i="1"/>
  <c r="S13" i="4"/>
  <c r="R13" i="4"/>
  <c r="T13" i="4"/>
  <c r="T57" i="4"/>
  <c r="R57" i="4"/>
  <c r="S57" i="4"/>
  <c r="R49" i="4"/>
  <c r="I61" i="4"/>
  <c r="K61" i="4"/>
  <c r="G61" i="4"/>
  <c r="W19" i="14"/>
  <c r="F3" i="14" s="1"/>
  <c r="E61" i="4"/>
  <c r="D61" i="4"/>
  <c r="T50" i="4"/>
  <c r="H61" i="4"/>
  <c r="T54" i="4"/>
  <c r="L35" i="14"/>
  <c r="F4" i="14" s="1"/>
  <c r="L19" i="14"/>
  <c r="R50" i="4"/>
  <c r="S50" i="4"/>
  <c r="S49" i="4"/>
  <c r="F61" i="4"/>
  <c r="L16" i="4"/>
  <c r="L36" i="4" s="1"/>
  <c r="R54" i="4"/>
  <c r="J61" i="4"/>
  <c r="S54" i="4"/>
  <c r="L59" i="4"/>
  <c r="T49" i="4"/>
  <c r="Q67" i="1"/>
  <c r="AV47" i="1"/>
  <c r="AU47" i="1"/>
  <c r="AO49" i="1"/>
  <c r="AO45" i="1"/>
  <c r="AO44" i="1"/>
  <c r="AO41" i="1"/>
  <c r="AO43" i="1"/>
  <c r="AO40" i="1"/>
  <c r="AO39" i="1"/>
  <c r="AO42" i="1"/>
  <c r="AO37" i="1"/>
  <c r="AO38" i="1"/>
  <c r="AO36" i="1"/>
  <c r="AO35" i="1"/>
  <c r="AO50" i="1"/>
  <c r="AB68" i="1"/>
  <c r="AB70" i="1"/>
  <c r="AB66" i="1"/>
  <c r="AB65" i="1"/>
  <c r="AB61" i="1"/>
  <c r="AB58" i="1"/>
  <c r="AB62" i="1"/>
  <c r="AB63" i="1"/>
  <c r="AB60" i="1"/>
  <c r="AB59" i="1"/>
  <c r="AB57" i="1"/>
  <c r="AB64" i="1"/>
  <c r="C20" i="19" l="1"/>
  <c r="C17" i="19"/>
  <c r="C18" i="19"/>
  <c r="D17" i="4"/>
  <c r="D7" i="19"/>
  <c r="D3" i="19"/>
  <c r="D4" i="19"/>
  <c r="D10" i="19"/>
  <c r="D12" i="19"/>
  <c r="D6" i="19"/>
  <c r="D9" i="19"/>
  <c r="D8" i="19"/>
  <c r="D5" i="19"/>
  <c r="E11" i="19"/>
  <c r="E3" i="14"/>
  <c r="G4" i="14"/>
  <c r="I4" i="14" s="1"/>
  <c r="L61" i="4"/>
  <c r="AC67" i="1"/>
  <c r="Q60" i="1"/>
  <c r="AC60" i="1"/>
  <c r="AC70" i="1"/>
  <c r="Q70" i="1"/>
  <c r="Q64" i="1"/>
  <c r="AC61" i="1"/>
  <c r="Q61" i="1"/>
  <c r="AC59" i="1"/>
  <c r="Q59" i="1"/>
  <c r="Q62" i="1"/>
  <c r="AC62" i="1"/>
  <c r="Q66" i="1"/>
  <c r="AC66" i="1"/>
  <c r="Q58" i="1"/>
  <c r="AC58" i="1"/>
  <c r="Q68" i="1"/>
  <c r="AC68" i="1"/>
  <c r="AC57" i="1"/>
  <c r="Q57" i="1"/>
  <c r="AC63" i="1"/>
  <c r="Q63" i="1"/>
  <c r="AC65" i="1"/>
  <c r="Q65" i="1"/>
  <c r="AC64" i="1"/>
  <c r="E8" i="19" l="1"/>
  <c r="H22" i="28"/>
  <c r="E10" i="19"/>
  <c r="H23" i="28"/>
  <c r="E9" i="19"/>
  <c r="H21" i="28"/>
  <c r="E4" i="19"/>
  <c r="H19" i="28"/>
  <c r="E6" i="19"/>
  <c r="H18" i="28"/>
  <c r="E3" i="19"/>
  <c r="H17" i="28"/>
  <c r="E5" i="19"/>
  <c r="H20" i="28"/>
  <c r="E12" i="19"/>
  <c r="H24" i="28"/>
  <c r="E7" i="19"/>
  <c r="H25" i="28"/>
  <c r="F11" i="19"/>
  <c r="H53" i="28" s="1"/>
  <c r="H39" i="28"/>
  <c r="F6" i="19"/>
  <c r="H45" i="28" s="1"/>
  <c r="H31" i="28"/>
  <c r="F8" i="19"/>
  <c r="H49" i="28" s="1"/>
  <c r="H35" i="28"/>
  <c r="F10" i="19"/>
  <c r="H50" i="28" s="1"/>
  <c r="H36" i="28"/>
  <c r="F9" i="19"/>
  <c r="H48" i="28" s="1"/>
  <c r="H34" i="28"/>
  <c r="F4" i="19"/>
  <c r="H46" i="28" s="1"/>
  <c r="H32" i="28"/>
  <c r="F3" i="19"/>
  <c r="H44" i="28" s="1"/>
  <c r="H30" i="28"/>
  <c r="F5" i="19"/>
  <c r="H47" i="28" s="1"/>
  <c r="H33" i="28"/>
  <c r="F12" i="19"/>
  <c r="H51" i="28" s="1"/>
  <c r="H37" i="28"/>
  <c r="F7" i="19"/>
  <c r="H52" i="28" s="1"/>
  <c r="H38" i="28"/>
  <c r="G5" i="14"/>
  <c r="H4" i="14" s="1"/>
  <c r="G3" i="14"/>
  <c r="I3" i="14" l="1"/>
  <c r="H3" i="14"/>
  <c r="AU45" i="1"/>
  <c r="AU44" i="1"/>
  <c r="AV34" i="1"/>
  <c r="AU34" i="1"/>
  <c r="AT34" i="1"/>
  <c r="AT51" i="1" s="1"/>
  <c r="AS34" i="1"/>
  <c r="AR34" i="1"/>
  <c r="AQ34" i="1"/>
  <c r="AQ51" i="1" s="1"/>
  <c r="AQ53" i="1" s="1"/>
  <c r="AP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AA30" i="1"/>
  <c r="Z30" i="1"/>
  <c r="Y30" i="1"/>
  <c r="X30" i="1"/>
  <c r="W30" i="1"/>
  <c r="V30" i="1"/>
  <c r="U30" i="1"/>
  <c r="T30" i="1"/>
  <c r="S30" i="1"/>
  <c r="R30" i="1"/>
  <c r="Q30" i="1"/>
  <c r="P30" i="1"/>
  <c r="O30" i="1"/>
  <c r="AA29" i="1"/>
  <c r="Z29" i="1"/>
  <c r="Y29" i="1"/>
  <c r="X29" i="1"/>
  <c r="W29" i="1"/>
  <c r="V29" i="1"/>
  <c r="U29" i="1"/>
  <c r="T29" i="1"/>
  <c r="S29" i="1"/>
  <c r="R29" i="1"/>
  <c r="Q29" i="1"/>
  <c r="P29" i="1"/>
  <c r="O29" i="1"/>
  <c r="AA28" i="1"/>
  <c r="Z28" i="1"/>
  <c r="Y28" i="1"/>
  <c r="X28" i="1"/>
  <c r="W28" i="1"/>
  <c r="V28" i="1"/>
  <c r="U28" i="1"/>
  <c r="T28" i="1"/>
  <c r="S28" i="1"/>
  <c r="R28" i="1"/>
  <c r="Q28" i="1"/>
  <c r="P28" i="1"/>
  <c r="O28" i="1"/>
  <c r="AA27" i="1"/>
  <c r="Z27" i="1"/>
  <c r="Y27" i="1"/>
  <c r="X27" i="1"/>
  <c r="W27" i="1"/>
  <c r="V27" i="1"/>
  <c r="U27" i="1"/>
  <c r="T27" i="1"/>
  <c r="S27" i="1"/>
  <c r="R27" i="1"/>
  <c r="Q27" i="1"/>
  <c r="P27" i="1"/>
  <c r="O27" i="1"/>
  <c r="AA26" i="1"/>
  <c r="Z26" i="1"/>
  <c r="Y26" i="1"/>
  <c r="X26" i="1"/>
  <c r="W26" i="1"/>
  <c r="V26" i="1"/>
  <c r="U26" i="1"/>
  <c r="T26" i="1"/>
  <c r="S26" i="1"/>
  <c r="R26" i="1"/>
  <c r="Q26" i="1"/>
  <c r="P26" i="1"/>
  <c r="O26" i="1"/>
  <c r="AA25" i="1"/>
  <c r="Z25" i="1"/>
  <c r="Y25" i="1"/>
  <c r="X25" i="1"/>
  <c r="W25" i="1"/>
  <c r="V25" i="1"/>
  <c r="U25" i="1"/>
  <c r="T25" i="1"/>
  <c r="S25" i="1"/>
  <c r="R25" i="1"/>
  <c r="Q25" i="1"/>
  <c r="P25" i="1"/>
  <c r="O25" i="1"/>
  <c r="AA24" i="1"/>
  <c r="Z24" i="1"/>
  <c r="Y24" i="1"/>
  <c r="X24" i="1"/>
  <c r="W24" i="1"/>
  <c r="V24" i="1"/>
  <c r="U24" i="1"/>
  <c r="T24" i="1"/>
  <c r="S24" i="1"/>
  <c r="R24" i="1"/>
  <c r="Q24" i="1"/>
  <c r="P24" i="1"/>
  <c r="O24" i="1"/>
  <c r="AA23" i="1"/>
  <c r="Z23" i="1"/>
  <c r="Y23" i="1"/>
  <c r="X23" i="1"/>
  <c r="W23" i="1"/>
  <c r="V23" i="1"/>
  <c r="U23" i="1"/>
  <c r="T23" i="1"/>
  <c r="S23" i="1"/>
  <c r="R23" i="1"/>
  <c r="Q23" i="1"/>
  <c r="P23" i="1"/>
  <c r="O23" i="1"/>
  <c r="AA22" i="1"/>
  <c r="Z22" i="1"/>
  <c r="Y22" i="1"/>
  <c r="X22" i="1"/>
  <c r="W22" i="1"/>
  <c r="V22" i="1"/>
  <c r="U22" i="1"/>
  <c r="T22" i="1"/>
  <c r="S22" i="1"/>
  <c r="R22" i="1"/>
  <c r="Q22" i="1"/>
  <c r="P22" i="1"/>
  <c r="O22" i="1"/>
  <c r="AA21" i="1"/>
  <c r="Z21" i="1"/>
  <c r="Y21" i="1"/>
  <c r="X21" i="1"/>
  <c r="W21" i="1"/>
  <c r="V21" i="1"/>
  <c r="U21" i="1"/>
  <c r="T21" i="1"/>
  <c r="S21" i="1"/>
  <c r="R21" i="1"/>
  <c r="Q21" i="1"/>
  <c r="P21" i="1"/>
  <c r="O21" i="1"/>
  <c r="B20" i="1"/>
  <c r="AM20" i="1" s="1"/>
  <c r="B30" i="1"/>
  <c r="AM30" i="1" s="1"/>
  <c r="B29" i="1"/>
  <c r="AM29" i="1" s="1"/>
  <c r="B28" i="1"/>
  <c r="AM28" i="1" s="1"/>
  <c r="B27" i="1"/>
  <c r="AM27" i="1" s="1"/>
  <c r="B26" i="1"/>
  <c r="AM26" i="1" s="1"/>
  <c r="B25" i="1"/>
  <c r="AM25" i="1" s="1"/>
  <c r="B24" i="1"/>
  <c r="AM24" i="1" s="1"/>
  <c r="B23" i="1"/>
  <c r="AM23" i="1" s="1"/>
  <c r="B22" i="1"/>
  <c r="AM22" i="1" s="1"/>
  <c r="B21" i="1"/>
  <c r="AM21" i="1" s="1"/>
  <c r="AU51" i="1" l="1"/>
  <c r="AB30" i="1"/>
  <c r="AC30" i="1"/>
  <c r="AC21" i="1"/>
  <c r="AC29" i="1"/>
  <c r="AC24" i="1"/>
  <c r="AC28" i="1"/>
  <c r="AC22" i="1"/>
  <c r="AC23" i="1"/>
  <c r="AC27" i="1"/>
  <c r="AR41" i="1"/>
  <c r="I10" i="18" s="1"/>
  <c r="J10" i="18" s="1"/>
  <c r="AR50" i="1"/>
  <c r="AR42" i="1"/>
  <c r="I9" i="18" s="1"/>
  <c r="J9" i="18" s="1"/>
  <c r="AR39" i="1"/>
  <c r="I13" i="18" s="1"/>
  <c r="J13" i="18" s="1"/>
  <c r="AR43" i="1"/>
  <c r="I12" i="18" s="1"/>
  <c r="J12" i="18" s="1"/>
  <c r="AR38" i="1"/>
  <c r="AR36" i="1"/>
  <c r="I7" i="18" s="1"/>
  <c r="J7" i="18" s="1"/>
  <c r="AR40" i="1"/>
  <c r="AR35" i="1"/>
  <c r="I6" i="18" s="1"/>
  <c r="J6" i="18" s="1"/>
  <c r="AR45" i="1"/>
  <c r="AR49" i="1"/>
  <c r="AR47" i="1"/>
  <c r="I17" i="18" s="1"/>
  <c r="J17" i="18" s="1"/>
  <c r="AR44" i="1"/>
  <c r="I14" i="18" s="1"/>
  <c r="J14" i="18" s="1"/>
  <c r="AR13" i="1"/>
  <c r="AR4" i="1"/>
  <c r="AR10" i="1"/>
  <c r="AR9" i="1"/>
  <c r="AR8" i="1"/>
  <c r="AR14" i="1"/>
  <c r="AR11" i="1"/>
  <c r="AR6" i="1"/>
  <c r="AR12" i="1"/>
  <c r="AR7" i="1"/>
  <c r="AU41" i="1"/>
  <c r="AV41" i="1"/>
  <c r="AV44" i="1"/>
  <c r="AV45" i="1"/>
  <c r="I4" i="18" l="1"/>
  <c r="J4" i="18" s="1"/>
  <c r="AB22" i="1"/>
  <c r="AB24" i="1"/>
  <c r="AB27" i="1"/>
  <c r="AC26" i="1"/>
  <c r="AB25" i="1"/>
  <c r="AC25" i="1"/>
  <c r="AB23" i="1"/>
  <c r="AB28" i="1"/>
  <c r="AB29" i="1"/>
  <c r="AB21" i="1"/>
  <c r="AB26" i="1"/>
  <c r="V51" i="1" l="1"/>
  <c r="O51" i="1"/>
  <c r="N51" i="1"/>
  <c r="M51" i="1"/>
  <c r="L51" i="1"/>
  <c r="K51" i="1"/>
  <c r="J51" i="1"/>
  <c r="I51" i="1"/>
  <c r="H51" i="1"/>
  <c r="T56" i="1" s="1"/>
  <c r="G51" i="1"/>
  <c r="S56" i="1" s="1"/>
  <c r="F51" i="1"/>
  <c r="E51" i="1"/>
  <c r="D51" i="1"/>
  <c r="C51" i="1"/>
  <c r="AA15" i="1"/>
  <c r="Z15" i="1"/>
  <c r="AP16" i="1" s="1"/>
  <c r="Y15" i="1"/>
  <c r="X15" i="1"/>
  <c r="W15" i="1"/>
  <c r="V15" i="1"/>
  <c r="V20" i="1" s="1"/>
  <c r="V31" i="1" s="1"/>
  <c r="U15" i="1"/>
  <c r="U20" i="1" s="1"/>
  <c r="U31" i="1" s="1"/>
  <c r="T15" i="1"/>
  <c r="S15" i="1"/>
  <c r="S20" i="1" s="1"/>
  <c r="S31" i="1" s="1"/>
  <c r="R15" i="1"/>
  <c r="Q15" i="1"/>
  <c r="Q20" i="1" s="1"/>
  <c r="Q31" i="1" s="1"/>
  <c r="P15" i="1"/>
  <c r="O15" i="1"/>
  <c r="O20" i="1" s="1"/>
  <c r="O31" i="1" s="1"/>
  <c r="N15" i="1"/>
  <c r="Y20" i="1" l="1"/>
  <c r="Y31" i="1" s="1"/>
  <c r="O56" i="1"/>
  <c r="O71" i="1" s="1"/>
  <c r="AH56" i="1"/>
  <c r="AH71" i="1" s="1"/>
  <c r="V56" i="1"/>
  <c r="V71" i="1" s="1"/>
  <c r="U51" i="1"/>
  <c r="U56" i="1" s="1"/>
  <c r="U71" i="1" s="1"/>
  <c r="Y51" i="1"/>
  <c r="Y56" i="1" s="1"/>
  <c r="Y71" i="1" s="1"/>
  <c r="X20" i="1"/>
  <c r="R20" i="1"/>
  <c r="Z20" i="1"/>
  <c r="AJ31" i="1"/>
  <c r="W20" i="1"/>
  <c r="AA20" i="1"/>
  <c r="P20" i="1"/>
  <c r="AB20" i="1"/>
  <c r="AF20" i="1"/>
  <c r="AF31" i="1" s="1"/>
  <c r="T20" i="1"/>
  <c r="T31" i="1" s="1"/>
  <c r="O5" i="6"/>
  <c r="S5" i="6" s="1"/>
  <c r="O13" i="6"/>
  <c r="S13" i="6" s="1"/>
  <c r="X31" i="1" l="1"/>
  <c r="X51" i="1"/>
  <c r="P31" i="1"/>
  <c r="P51" i="1"/>
  <c r="AA31" i="1"/>
  <c r="AA51" i="1"/>
  <c r="AA56" i="1" s="1"/>
  <c r="AA71" i="1" s="1"/>
  <c r="R31" i="1"/>
  <c r="R51" i="1"/>
  <c r="R56" i="1" s="1"/>
  <c r="R71" i="1" s="1"/>
  <c r="W31" i="1"/>
  <c r="W51" i="1"/>
  <c r="W56" i="1" s="1"/>
  <c r="W71" i="1" s="1"/>
  <c r="AB31" i="1"/>
  <c r="AB51" i="1"/>
  <c r="AB56" i="1" s="1"/>
  <c r="AB71" i="1" s="1"/>
  <c r="Z31" i="1"/>
  <c r="Z51" i="1"/>
  <c r="Z56" i="1" s="1"/>
  <c r="Z71" i="1" s="1"/>
  <c r="N16" i="6"/>
  <c r="U5" i="6" s="1"/>
  <c r="M16" i="6"/>
  <c r="X56" i="1" l="1"/>
  <c r="X71" i="1" s="1"/>
  <c r="AJ56" i="1"/>
  <c r="AJ71" i="1" s="1"/>
  <c r="P56" i="1"/>
  <c r="P71" i="1" s="1"/>
  <c r="N18" i="6"/>
  <c r="D16" i="6"/>
  <c r="M18" i="6" s="1"/>
  <c r="O59" i="4"/>
  <c r="Q45" i="4"/>
  <c r="P45" i="4"/>
  <c r="O45" i="4"/>
  <c r="Q51" i="4"/>
  <c r="P51" i="4"/>
  <c r="O51" i="4"/>
  <c r="Q43" i="4"/>
  <c r="P43" i="4"/>
  <c r="O43" i="4"/>
  <c r="Q52" i="4"/>
  <c r="P52" i="4"/>
  <c r="O52" i="4"/>
  <c r="Q44" i="4"/>
  <c r="P44" i="4"/>
  <c r="O44" i="4"/>
  <c r="Q46" i="4"/>
  <c r="P46" i="4"/>
  <c r="O46" i="4"/>
  <c r="Q47" i="4"/>
  <c r="P47" i="4"/>
  <c r="O47" i="4"/>
  <c r="Q48" i="4"/>
  <c r="P48" i="4"/>
  <c r="O48" i="4"/>
  <c r="S48" i="4" l="1"/>
  <c r="R51" i="4"/>
  <c r="S45" i="4"/>
  <c r="S46" i="4"/>
  <c r="R44" i="4"/>
  <c r="S52" i="4"/>
  <c r="S43" i="4"/>
  <c r="T46" i="4"/>
  <c r="T52" i="4"/>
  <c r="R48" i="4"/>
  <c r="R45" i="4"/>
  <c r="R46" i="4"/>
  <c r="S51" i="4"/>
  <c r="T48" i="4"/>
  <c r="S47" i="4"/>
  <c r="R52" i="4"/>
  <c r="T43" i="4"/>
  <c r="T45" i="4"/>
  <c r="P59" i="4"/>
  <c r="S59" i="4" s="1"/>
  <c r="Q59" i="4"/>
  <c r="S44" i="4"/>
  <c r="R47" i="4"/>
  <c r="T44" i="4"/>
  <c r="R43" i="4"/>
  <c r="T51" i="4"/>
  <c r="T47" i="4"/>
  <c r="R59" i="4" l="1"/>
  <c r="T59" i="4"/>
  <c r="AS51" i="1" l="1"/>
  <c r="AS15" i="1"/>
  <c r="F13" i="27" s="1"/>
  <c r="AS53" i="1" l="1"/>
  <c r="AR37" i="1"/>
  <c r="AU38" i="1"/>
  <c r="AU40" i="1"/>
  <c r="AU36" i="1"/>
  <c r="AU39" i="1"/>
  <c r="AV35" i="1"/>
  <c r="AV42" i="1"/>
  <c r="AV36" i="1"/>
  <c r="AV39" i="1"/>
  <c r="AU50" i="1"/>
  <c r="AV38" i="1"/>
  <c r="AV40" i="1"/>
  <c r="AU43" i="1"/>
  <c r="AU49" i="1"/>
  <c r="AV50" i="1"/>
  <c r="AU35" i="1"/>
  <c r="AV37" i="1"/>
  <c r="AU42" i="1"/>
  <c r="AV43" i="1"/>
  <c r="AV49" i="1"/>
  <c r="I5" i="18" l="1"/>
  <c r="J5" i="18" s="1"/>
  <c r="AD71" i="1"/>
  <c r="AV51" i="1"/>
  <c r="AR51" i="1"/>
  <c r="AC15" i="1" l="1"/>
  <c r="AC20" i="1" l="1"/>
  <c r="AT53" i="1"/>
  <c r="L17" i="4"/>
  <c r="H16" i="6"/>
  <c r="O6" i="6"/>
  <c r="S6" i="6" s="1"/>
  <c r="O7" i="6"/>
  <c r="O9" i="6"/>
  <c r="S9" i="6" s="1"/>
  <c r="O8" i="6"/>
  <c r="S8" i="6" s="1"/>
  <c r="O14" i="6"/>
  <c r="S14" i="6" s="1"/>
  <c r="O10" i="6"/>
  <c r="S10" i="6" s="1"/>
  <c r="O11" i="6"/>
  <c r="O12" i="6"/>
  <c r="S12" i="6" s="1"/>
  <c r="O15" i="6"/>
  <c r="U15" i="6" l="1"/>
  <c r="S15" i="6"/>
  <c r="U13" i="6"/>
  <c r="S11" i="6"/>
  <c r="U7" i="6"/>
  <c r="S7" i="6"/>
  <c r="U8" i="6"/>
  <c r="U14" i="6"/>
  <c r="U6" i="6"/>
  <c r="U9" i="6"/>
  <c r="U10" i="6"/>
  <c r="U12" i="6"/>
  <c r="U11" i="6"/>
  <c r="AC31" i="1"/>
  <c r="AC51" i="1"/>
  <c r="F7" i="6" l="1"/>
  <c r="J7" i="6" s="1"/>
  <c r="F6" i="6"/>
  <c r="J6" i="6" s="1"/>
  <c r="F5" i="6"/>
  <c r="J5" i="6" s="1"/>
  <c r="F9" i="6"/>
  <c r="J9" i="6" s="1"/>
  <c r="F8" i="6"/>
  <c r="J8" i="6" s="1"/>
  <c r="F10" i="6"/>
  <c r="J10" i="6" s="1"/>
  <c r="F12" i="6"/>
  <c r="J12" i="6" s="1"/>
  <c r="F13" i="6"/>
  <c r="J13" i="6" s="1"/>
  <c r="F14" i="6"/>
  <c r="J14" i="6" s="1"/>
  <c r="F15" i="6"/>
  <c r="T15" i="6" l="1"/>
  <c r="J15" i="6"/>
  <c r="T6" i="6"/>
  <c r="T12" i="6"/>
  <c r="T9" i="6"/>
  <c r="T14" i="6"/>
  <c r="T5" i="6"/>
  <c r="T10" i="6"/>
  <c r="T13" i="6"/>
  <c r="T8" i="6"/>
  <c r="T7" i="6"/>
  <c r="O16" i="6"/>
  <c r="S16" i="6" s="1"/>
  <c r="F16" i="6"/>
  <c r="Q16" i="4" l="1"/>
  <c r="T16" i="4" s="1"/>
  <c r="Q15" i="4"/>
  <c r="T15" i="4" s="1"/>
  <c r="Q14" i="4"/>
  <c r="T14" i="4" s="1"/>
  <c r="Q12" i="4"/>
  <c r="T12" i="4" s="1"/>
  <c r="Q8" i="4"/>
  <c r="T8" i="4" s="1"/>
  <c r="Q10" i="4"/>
  <c r="T10" i="4" s="1"/>
  <c r="Q11" i="4"/>
  <c r="T11" i="4" s="1"/>
  <c r="Q5" i="4"/>
  <c r="T5" i="4" s="1"/>
  <c r="Q6" i="4"/>
  <c r="T6" i="4" s="1"/>
  <c r="Q9" i="4"/>
  <c r="T9" i="4" s="1"/>
  <c r="Q7" i="4"/>
  <c r="T7" i="4" s="1"/>
  <c r="P16" i="4"/>
  <c r="P15" i="4"/>
  <c r="S15" i="4" s="1"/>
  <c r="P14" i="4"/>
  <c r="S14" i="4" s="1"/>
  <c r="P12" i="4"/>
  <c r="S12" i="4" s="1"/>
  <c r="P8" i="4"/>
  <c r="S8" i="4" s="1"/>
  <c r="P10" i="4"/>
  <c r="S10" i="4" s="1"/>
  <c r="P11" i="4"/>
  <c r="S11" i="4" s="1"/>
  <c r="P5" i="4"/>
  <c r="S5" i="4" s="1"/>
  <c r="P6" i="4"/>
  <c r="S6" i="4" s="1"/>
  <c r="P9" i="4"/>
  <c r="S9" i="4" s="1"/>
  <c r="P7" i="4"/>
  <c r="S7" i="4" s="1"/>
  <c r="O16" i="4"/>
  <c r="O15" i="4"/>
  <c r="R15" i="4" s="1"/>
  <c r="O14" i="4"/>
  <c r="R14" i="4" s="1"/>
  <c r="O12" i="4"/>
  <c r="R12" i="4" s="1"/>
  <c r="O8" i="4"/>
  <c r="R8" i="4" s="1"/>
  <c r="O10" i="4"/>
  <c r="R10" i="4" s="1"/>
  <c r="O11" i="4"/>
  <c r="R11" i="4" s="1"/>
  <c r="O5" i="4"/>
  <c r="R5" i="4" s="1"/>
  <c r="O6" i="4"/>
  <c r="R6" i="4" s="1"/>
  <c r="O9" i="4"/>
  <c r="R9" i="4" s="1"/>
  <c r="O7" i="4"/>
  <c r="R7" i="4" s="1"/>
  <c r="R16" i="4" l="1"/>
  <c r="S16" i="4"/>
  <c r="AR5" i="1"/>
  <c r="AV14" i="1"/>
  <c r="AV13" i="1"/>
  <c r="AV7" i="1"/>
  <c r="AV10" i="1"/>
  <c r="AV8" i="1"/>
  <c r="AV9" i="1"/>
  <c r="AV12" i="1"/>
  <c r="AV6" i="1"/>
  <c r="AV4" i="1"/>
  <c r="AV5" i="1"/>
  <c r="AO14" i="1" l="1"/>
  <c r="AO7" i="1"/>
  <c r="AO10" i="1"/>
  <c r="AO8" i="1"/>
  <c r="AO9" i="1"/>
  <c r="AO12" i="1"/>
  <c r="AO6" i="1"/>
  <c r="AO4" i="1"/>
  <c r="AO5" i="1"/>
  <c r="AO11" i="1"/>
  <c r="AU14" i="1"/>
  <c r="AD30" i="1" s="1"/>
  <c r="AU13" i="1"/>
  <c r="AD29" i="1" s="1"/>
  <c r="AU7" i="1"/>
  <c r="AD24" i="1" s="1"/>
  <c r="AU10" i="1"/>
  <c r="AD25" i="1" s="1"/>
  <c r="AU8" i="1"/>
  <c r="AD26" i="1" s="1"/>
  <c r="AU9" i="1"/>
  <c r="AD28" i="1" s="1"/>
  <c r="AU12" i="1"/>
  <c r="AD27" i="1" s="1"/>
  <c r="AU6" i="1"/>
  <c r="AU4" i="1"/>
  <c r="AD21" i="1" s="1"/>
  <c r="AU5" i="1"/>
  <c r="AU15" i="1" l="1"/>
  <c r="H13" i="27" s="1"/>
  <c r="AR15" i="1"/>
  <c r="E13" i="27" s="1"/>
  <c r="AV11" i="1"/>
  <c r="AU11" i="1"/>
  <c r="AD22" i="1" s="1"/>
  <c r="AV15" i="1"/>
  <c r="I13" i="27" s="1"/>
  <c r="AR53" i="1" l="1"/>
  <c r="AV53" i="1"/>
  <c r="AD15" i="1"/>
  <c r="AX4" i="1" l="1"/>
  <c r="AY4" i="1"/>
  <c r="AD20" i="1"/>
  <c r="AX15" i="1"/>
  <c r="AY15" i="1"/>
  <c r="AU37" i="1"/>
  <c r="AP53" i="1"/>
  <c r="Q51" i="1"/>
  <c r="AY35" i="1" l="1"/>
  <c r="Q56" i="1"/>
  <c r="Q71" i="1" s="1"/>
  <c r="AD31" i="1"/>
  <c r="AD51" i="1"/>
  <c r="AX35" i="1" s="1"/>
  <c r="AU53" i="1"/>
  <c r="AC56" i="1"/>
  <c r="AC71" i="1" s="1"/>
  <c r="AX51" i="1" l="1"/>
  <c r="AY51" i="1"/>
  <c r="S65" i="1"/>
  <c r="S71" i="1" s="1"/>
  <c r="T65" i="1" l="1"/>
  <c r="T66" i="1" l="1"/>
  <c r="T71" i="1" s="1"/>
  <c r="G16" i="6" l="1"/>
  <c r="I16" i="6" l="1"/>
  <c r="J16" i="6" s="1"/>
</calcChain>
</file>

<file path=xl/sharedStrings.xml><?xml version="1.0" encoding="utf-8"?>
<sst xmlns="http://schemas.openxmlformats.org/spreadsheetml/2006/main" count="113871" uniqueCount="3053">
  <si>
    <t>May'15</t>
  </si>
  <si>
    <t>Jun'15</t>
  </si>
  <si>
    <t>Jul'15</t>
  </si>
  <si>
    <t>Aug'15</t>
  </si>
  <si>
    <t>Sep'15</t>
  </si>
  <si>
    <t>Oct'15</t>
  </si>
  <si>
    <t>Nov'15</t>
  </si>
  <si>
    <t>Dec'15</t>
  </si>
  <si>
    <t>Jan'16</t>
  </si>
  <si>
    <t>Feb'16</t>
  </si>
  <si>
    <t>Mar'16</t>
  </si>
  <si>
    <t>Apr'16</t>
  </si>
  <si>
    <t>May'16</t>
  </si>
  <si>
    <t>BENELUX</t>
  </si>
  <si>
    <t>CENTRAL EUROPE</t>
  </si>
  <si>
    <t>CPM- BR</t>
  </si>
  <si>
    <t>FRANCE</t>
  </si>
  <si>
    <t>HOLDING</t>
  </si>
  <si>
    <t>IBERIA</t>
  </si>
  <si>
    <t>INDIA</t>
  </si>
  <si>
    <t>ITALY</t>
  </si>
  <si>
    <t>NORDIC</t>
  </si>
  <si>
    <t>NORTH AMERICA</t>
  </si>
  <si>
    <t>UK &amp; IRELAND</t>
  </si>
  <si>
    <t>TOTAL</t>
  </si>
  <si>
    <t>YoY</t>
  </si>
  <si>
    <t>high</t>
  </si>
  <si>
    <t>Low</t>
  </si>
  <si>
    <t>MoM</t>
  </si>
  <si>
    <t>Grand Total</t>
  </si>
  <si>
    <t>Cleared</t>
  </si>
  <si>
    <t>New</t>
  </si>
  <si>
    <t>12m Trend</t>
  </si>
  <si>
    <t>0-30 Days</t>
  </si>
  <si>
    <t>31-60 Days</t>
  </si>
  <si>
    <t>61-90 Days</t>
  </si>
  <si>
    <t>91-120 Days</t>
  </si>
  <si>
    <t>181 - 365 Days</t>
  </si>
  <si>
    <t>121-150 Days</t>
  </si>
  <si>
    <t>151-180 Days</t>
  </si>
  <si>
    <t>Above 365 Days</t>
  </si>
  <si>
    <t>DISAGREEMENT</t>
  </si>
  <si>
    <t>Hold Payment</t>
  </si>
  <si>
    <t>Client Region</t>
  </si>
  <si>
    <t>Dispute</t>
  </si>
  <si>
    <t>LATAM</t>
  </si>
  <si>
    <t>INDIA(APAC)</t>
  </si>
  <si>
    <t>GROUP</t>
  </si>
  <si>
    <t>I/co AR</t>
  </si>
  <si>
    <t>I/Co AP</t>
  </si>
  <si>
    <t>YoY Change</t>
  </si>
  <si>
    <t>Supplier Region</t>
  </si>
  <si>
    <t>Aging Bucket</t>
  </si>
  <si>
    <t>Supplier SBU</t>
  </si>
  <si>
    <t>01. APPSONE</t>
  </si>
  <si>
    <t>02. APPSTWO</t>
  </si>
  <si>
    <t>03. CC</t>
  </si>
  <si>
    <t>04. INFRA</t>
  </si>
  <si>
    <t>07. GROUP</t>
  </si>
  <si>
    <t>06. SOGETI</t>
  </si>
  <si>
    <t>08. SHARED SERVICES</t>
  </si>
  <si>
    <t>09. LATAM</t>
  </si>
  <si>
    <t>Supplier BU</t>
  </si>
  <si>
    <t>CC - FS</t>
  </si>
  <si>
    <t>FR03FSONS-FS Onshore</t>
  </si>
  <si>
    <t>FS</t>
  </si>
  <si>
    <t>FS NB - FSNB - BU</t>
  </si>
  <si>
    <t>FSNBACC</t>
  </si>
  <si>
    <t>FS-Others</t>
  </si>
  <si>
    <t>CC</t>
  </si>
  <si>
    <t>Jun'16</t>
  </si>
  <si>
    <t>Jan'15</t>
  </si>
  <si>
    <t>Feb'15</t>
  </si>
  <si>
    <t>Mar'15</t>
  </si>
  <si>
    <t>Apr'15</t>
  </si>
  <si>
    <t>Jun'14</t>
  </si>
  <si>
    <t>Jul'14</t>
  </si>
  <si>
    <t>Aug'14</t>
  </si>
  <si>
    <t>Sep'14</t>
  </si>
  <si>
    <t>Oct'14</t>
  </si>
  <si>
    <t>Nov'14</t>
  </si>
  <si>
    <t>Dec'14</t>
  </si>
  <si>
    <t>Supplier Code</t>
  </si>
  <si>
    <t>Supplier Name</t>
  </si>
  <si>
    <t>Supplier Region Name</t>
  </si>
  <si>
    <t>Client Code</t>
  </si>
  <si>
    <t>Client Name</t>
  </si>
  <si>
    <t>Client Region Name</t>
  </si>
  <si>
    <t>Local Invoice Number</t>
  </si>
  <si>
    <t>Creation Date_Final</t>
  </si>
  <si>
    <t>DT_Source</t>
  </si>
  <si>
    <t>Major Category</t>
  </si>
  <si>
    <t>Dispute Date_Final</t>
  </si>
  <si>
    <t>Period</t>
  </si>
  <si>
    <t>Invoice Age</t>
  </si>
  <si>
    <t>Currency Amount</t>
  </si>
  <si>
    <t>Currency</t>
  </si>
  <si>
    <t>Amount In Euro</t>
  </si>
  <si>
    <t>SUB_Functional Currency</t>
  </si>
  <si>
    <t>Amt. in SUB_Func Currency</t>
  </si>
  <si>
    <t>EUR</t>
  </si>
  <si>
    <t>Intra/inter</t>
  </si>
  <si>
    <t>Keuro</t>
  </si>
  <si>
    <t>Number</t>
  </si>
  <si>
    <t>Threshold</t>
  </si>
  <si>
    <t>2.Disagreed rates or price</t>
  </si>
  <si>
    <t>Q2 2015</t>
  </si>
  <si>
    <t>INTRA</t>
  </si>
  <si>
    <t>Capgemini Switzerland (Outsourcing Services)</t>
  </si>
  <si>
    <t>Capgemini Deutschland Holding GmbH</t>
  </si>
  <si>
    <t>ITICS</t>
  </si>
  <si>
    <t>8.Invoice awaiting Prime’s approval or PO</t>
  </si>
  <si>
    <t>CHF</t>
  </si>
  <si>
    <t>Capgemini UK Plc</t>
  </si>
  <si>
    <t>INTER</t>
  </si>
  <si>
    <t>Capgemini China Co. Ltd.</t>
  </si>
  <si>
    <t>Capgemini Mexico S. de R.L. de C.V.</t>
  </si>
  <si>
    <t>China</t>
  </si>
  <si>
    <t>1.No signed SoW</t>
  </si>
  <si>
    <t>CNY</t>
  </si>
  <si>
    <t>Capgemini Deutschland GmbH</t>
  </si>
  <si>
    <t>Apps Eastern Europe</t>
  </si>
  <si>
    <t>3.Disagreed days, volume or deliverables</t>
  </si>
  <si>
    <t>Capgemini Sogeti Danmark AS</t>
  </si>
  <si>
    <t>Capgemini Sverige AB</t>
  </si>
  <si>
    <t xml:space="preserve">Sogeti Nordic </t>
  </si>
  <si>
    <t>DKK</t>
  </si>
  <si>
    <t>6.Missing or wrong information on invoice</t>
  </si>
  <si>
    <t>Missing Information or Attachment</t>
  </si>
  <si>
    <t>Q1 2015</t>
  </si>
  <si>
    <t>Capgemini Consulting Österreich AG</t>
  </si>
  <si>
    <t>APPS Germany</t>
  </si>
  <si>
    <t>Capgemini Outsourcing Services GmbH</t>
  </si>
  <si>
    <t xml:space="preserve">Infra Central Europe </t>
  </si>
  <si>
    <t>Sogeti Corporate Services S.A.S.</t>
  </si>
  <si>
    <t xml:space="preserve">Sogeti France </t>
  </si>
  <si>
    <t>Capgemini Nederland B.V.</t>
  </si>
  <si>
    <t>Capgemini America Inc</t>
  </si>
  <si>
    <t>Q4 2014</t>
  </si>
  <si>
    <t>Sogeti Sverige AB</t>
  </si>
  <si>
    <t>Capgemini US LLC</t>
  </si>
  <si>
    <t>Sogeti High Tech S.A.S.</t>
  </si>
  <si>
    <t>Capgemini Technology Services</t>
  </si>
  <si>
    <t xml:space="preserve">Sogeti HTC  </t>
  </si>
  <si>
    <t>Sogeti France S.A.S.</t>
  </si>
  <si>
    <t>Sogeti Finland Oy</t>
  </si>
  <si>
    <t>Capgemini Finland Oy</t>
  </si>
  <si>
    <t>NETHERLANDS PRIVATE B-TECH - NLPRBTECH - BU</t>
  </si>
  <si>
    <t>Capgemini Belgium N.V./S.A.</t>
  </si>
  <si>
    <t>5.Invoice issued too late</t>
  </si>
  <si>
    <t>BI-BA Netherlands</t>
  </si>
  <si>
    <t>Capgemini Financial Services USA Inc.</t>
  </si>
  <si>
    <t>Netherland Service Lines</t>
  </si>
  <si>
    <t>Capgemini Service S.A.S.</t>
  </si>
  <si>
    <t>Sogeti Belgium S.A.</t>
  </si>
  <si>
    <t xml:space="preserve">Sogeti Netherlands </t>
  </si>
  <si>
    <t>Sogeti Espana S.L.</t>
  </si>
  <si>
    <t>Capgemini France S.A.S.</t>
  </si>
  <si>
    <t>4.Disagreed expenses</t>
  </si>
  <si>
    <t>Capgemini Espana S.L.</t>
  </si>
  <si>
    <t>Sogeti Spain</t>
  </si>
  <si>
    <t>7.Missing attachments</t>
  </si>
  <si>
    <t>Sogeti Nederland B.V.</t>
  </si>
  <si>
    <t>CPM Braxis S.A.</t>
  </si>
  <si>
    <t>Sogeti USA LLC</t>
  </si>
  <si>
    <t>ADM Center</t>
  </si>
  <si>
    <t xml:space="preserve">FR Services </t>
  </si>
  <si>
    <t>Sogeti Deutschland GmbH</t>
  </si>
  <si>
    <t xml:space="preserve">Sogeti Germany </t>
  </si>
  <si>
    <t>Prosodie S.A.S.</t>
  </si>
  <si>
    <t>Capgemini Polska Sp z.o.o</t>
  </si>
  <si>
    <t>Prosodie</t>
  </si>
  <si>
    <t>Capgemini Portugal, Serviços de Consultoria e Informatica S.A.</t>
  </si>
  <si>
    <t>Apps Portugal</t>
  </si>
  <si>
    <t>Capgemini Gouvieux S.A.S.</t>
  </si>
  <si>
    <t>BRL</t>
  </si>
  <si>
    <t>Capgemini Canada Inc</t>
  </si>
  <si>
    <t>Capgemini Consulting S.A.S.</t>
  </si>
  <si>
    <t>Capgemini Educational Services B.V.</t>
  </si>
  <si>
    <t xml:space="preserve"> CC FR </t>
  </si>
  <si>
    <t>Capgemini Financial Services UK Ltd.</t>
  </si>
  <si>
    <t>Capgemini Italia S.p.A</t>
  </si>
  <si>
    <t>Apps Italy</t>
  </si>
  <si>
    <t>Q2 2014</t>
  </si>
  <si>
    <t>IBX Group AB</t>
  </si>
  <si>
    <t>ADAO - Private</t>
  </si>
  <si>
    <t>GBP</t>
  </si>
  <si>
    <t>Capgemini Outsourcing Services S.A.S.</t>
  </si>
  <si>
    <t>Capgemini Norge AS</t>
  </si>
  <si>
    <t>NOK</t>
  </si>
  <si>
    <t xml:space="preserve"> CC DACH </t>
  </si>
  <si>
    <t xml:space="preserve">Infra France </t>
  </si>
  <si>
    <t>Capgemini Hong Kong Ltd.</t>
  </si>
  <si>
    <t>Capgemini Services Malaysia Sdn Bhd</t>
  </si>
  <si>
    <t>SEA</t>
  </si>
  <si>
    <t>GROUP SHARED SERVICES</t>
  </si>
  <si>
    <t>Capgemini India Pvt Ltd.</t>
  </si>
  <si>
    <t>INR</t>
  </si>
  <si>
    <t>Sogeti Ireland Ltd.</t>
  </si>
  <si>
    <t>Capgemini Services Romania s.r.l.</t>
  </si>
  <si>
    <t>RON</t>
  </si>
  <si>
    <t>Capgemini North America Inc</t>
  </si>
  <si>
    <t>Sogeti UK Ltd.</t>
  </si>
  <si>
    <t xml:space="preserve">Sogeti UK Conso </t>
  </si>
  <si>
    <t>IS GLOBAL HUB</t>
  </si>
  <si>
    <t>IS</t>
  </si>
  <si>
    <t>ADAO - CPRD</t>
  </si>
  <si>
    <t>Global Sales</t>
  </si>
  <si>
    <t>HQ</t>
  </si>
  <si>
    <t>IO</t>
  </si>
  <si>
    <t>CC - CPR</t>
  </si>
  <si>
    <t>Capgemini Magyarorszag Kft</t>
  </si>
  <si>
    <t>HUF</t>
  </si>
  <si>
    <t>F&amp;A BPO</t>
  </si>
  <si>
    <t>SWEDEN CORE - ISSECORE - BU</t>
  </si>
  <si>
    <t>Sogeti India</t>
  </si>
  <si>
    <t>HRO</t>
  </si>
  <si>
    <t>ID SHARED SERVICES - IDSSCOST - BU</t>
  </si>
  <si>
    <t>Shared Services</t>
  </si>
  <si>
    <t>CC INDIA BACKOFFICE - CCIDBOE - BU</t>
  </si>
  <si>
    <t>CC GLOBAL CONSULTING POOL - CCIDFLEX - BU</t>
  </si>
  <si>
    <t>KBS</t>
  </si>
  <si>
    <t>MCOS</t>
  </si>
  <si>
    <t xml:space="preserve">DIGITAL </t>
  </si>
  <si>
    <t>India Data Run Services</t>
  </si>
  <si>
    <t>Q1 2014</t>
  </si>
  <si>
    <t>AM</t>
  </si>
  <si>
    <t>AppsTwo SAP</t>
  </si>
  <si>
    <t>APPS1 TS OFFSHORE-SAP</t>
  </si>
  <si>
    <t>Sogeti Suisse S.A.</t>
  </si>
  <si>
    <t>DIGITAL</t>
  </si>
  <si>
    <t>NA SHARED SERVICES COSTS - GRNASHACOST - BU</t>
  </si>
  <si>
    <t>APPS1 OFFSHORE CENTRAL</t>
  </si>
  <si>
    <t>Capgemini Technologies LLC</t>
  </si>
  <si>
    <t>Capgemini Australia Pty Ltd.</t>
  </si>
  <si>
    <t>GSS</t>
  </si>
  <si>
    <t>Capgemini Colombia</t>
  </si>
  <si>
    <t>Mexico</t>
  </si>
  <si>
    <t>MXN</t>
  </si>
  <si>
    <t>MYR</t>
  </si>
  <si>
    <t>Sogeti Norge AS</t>
  </si>
  <si>
    <t>BPO POLAND - BPOPL- BU</t>
  </si>
  <si>
    <t>PLN</t>
  </si>
  <si>
    <t>SEK</t>
  </si>
  <si>
    <t>IBX Business Network</t>
  </si>
  <si>
    <t>Capgemini Singapore Pte Ltd.</t>
  </si>
  <si>
    <t>SGD</t>
  </si>
  <si>
    <t>NA SHARED SERVICES TS - NASHATS - BU</t>
  </si>
  <si>
    <t>USD</t>
  </si>
  <si>
    <t xml:space="preserve">NA TS </t>
  </si>
  <si>
    <t>GLOBAL CHANNELS &amp; PARTNERS NA - GCPNA - BU</t>
  </si>
  <si>
    <t>NA MLS - NAMALS - BU</t>
  </si>
  <si>
    <t>NA CPRD - NACPRD - BU</t>
  </si>
  <si>
    <t xml:space="preserve"> CC NA </t>
  </si>
  <si>
    <t>NA CAPGEMINI TECH TS - NACAPTS - BU</t>
  </si>
  <si>
    <t xml:space="preserve">Sogeti USA </t>
  </si>
  <si>
    <t>Capgemini Business Services Guatemala S.A.</t>
  </si>
  <si>
    <t>GTQ</t>
  </si>
  <si>
    <t>NA AM ONSHORE - NAAMONS - BU</t>
  </si>
  <si>
    <t xml:space="preserve">Infra UK </t>
  </si>
  <si>
    <t>Capgemini Government Solutions LLC</t>
  </si>
  <si>
    <t>Capgemini Argentina S.A.</t>
  </si>
  <si>
    <t>France</t>
  </si>
  <si>
    <t>NA Insurance</t>
  </si>
  <si>
    <t>Capgemini Suisse S.A.</t>
  </si>
  <si>
    <t>Switzerland</t>
  </si>
  <si>
    <t>Q1 2016</t>
  </si>
  <si>
    <t>FS Others</t>
  </si>
  <si>
    <t>Q2 2016</t>
  </si>
  <si>
    <t>Australia</t>
  </si>
  <si>
    <t>AUD</t>
  </si>
  <si>
    <t>iGATE</t>
  </si>
  <si>
    <t>CC Suisse</t>
  </si>
  <si>
    <t>Q4 2015</t>
  </si>
  <si>
    <t>Sogeti Luxembourg S.A.</t>
  </si>
  <si>
    <t>Sogeti Benelux</t>
  </si>
  <si>
    <t>DE01 - General&amp;Admin</t>
  </si>
  <si>
    <t>05. BUSINESS SERVICES</t>
  </si>
  <si>
    <t>BPO France</t>
  </si>
  <si>
    <t>Capgemini Technology Services Maroc S.A.</t>
  </si>
  <si>
    <t>FRTSMAROC</t>
  </si>
  <si>
    <t>MAD</t>
  </si>
  <si>
    <t>IGATE Global Solutions France</t>
  </si>
  <si>
    <t>FR03ASCS - CSD</t>
  </si>
  <si>
    <t>GROUP SHARED SERVICES - SBU</t>
  </si>
  <si>
    <t>FR03ASDC - DCX</t>
  </si>
  <si>
    <t>FR03ASPB - PBS</t>
  </si>
  <si>
    <t>FR03ASDG - DG ASF</t>
  </si>
  <si>
    <t>Capgemini Service - Division Université</t>
  </si>
  <si>
    <t>IDSS</t>
  </si>
  <si>
    <t>FINLAND CORE - ISFICORE - BU</t>
  </si>
  <si>
    <t>Apps_FI_MU_1</t>
  </si>
  <si>
    <t>NL Shared Services wo Sog</t>
  </si>
  <si>
    <t xml:space="preserve">Infra Benelux </t>
  </si>
  <si>
    <t>Apps_NL_MU_TTT</t>
  </si>
  <si>
    <t>CC NETHERLANDS - CCNL - BU</t>
  </si>
  <si>
    <t>NETHERLANDS EDUC. SERV. - NLTSES - BU</t>
  </si>
  <si>
    <t>85201130003085CR</t>
  </si>
  <si>
    <t>DE01 - Division PI - Core</t>
  </si>
  <si>
    <t>DE01 - Division PI - ADM local</t>
  </si>
  <si>
    <t>DE01 - CC Market Units</t>
  </si>
  <si>
    <t>DE01 - Division ALS</t>
  </si>
  <si>
    <t>DE01 – SSC HR</t>
  </si>
  <si>
    <t>BIBA</t>
  </si>
  <si>
    <t>CC - CENTRAL</t>
  </si>
  <si>
    <t xml:space="preserve">Insights &amp; Data </t>
  </si>
  <si>
    <t>BPO India</t>
  </si>
  <si>
    <t>IGATE Global Solutions Limited</t>
  </si>
  <si>
    <t>Debit Note</t>
  </si>
  <si>
    <t>India Users Run Services</t>
  </si>
  <si>
    <t>India Service</t>
  </si>
  <si>
    <t>I and D India ACIS</t>
  </si>
  <si>
    <t>Apps UK AM</t>
  </si>
  <si>
    <t>Testing</t>
  </si>
  <si>
    <t>Insights &amp; Data - 1BB1037</t>
  </si>
  <si>
    <t xml:space="preserve">TESTING </t>
  </si>
  <si>
    <t xml:space="preserve">SOGETI INDIA </t>
  </si>
  <si>
    <t>NA PBS</t>
  </si>
  <si>
    <t>APPS1 TS OFFSHORE-ORACLE</t>
  </si>
  <si>
    <t>ID Shared Services</t>
  </si>
  <si>
    <t>SOGETI INDIA - SOGID - BU</t>
  </si>
  <si>
    <t>GES</t>
  </si>
  <si>
    <t>AppsTwo Enabling -APPS2IDEN- BU</t>
  </si>
  <si>
    <t>Enabling</t>
  </si>
  <si>
    <t>NA EU</t>
  </si>
  <si>
    <t>NA SHARED SVCS</t>
  </si>
  <si>
    <t>NA CPRD</t>
  </si>
  <si>
    <t>NA MALS</t>
  </si>
  <si>
    <t>CC NA</t>
  </si>
  <si>
    <t>NA APPS ADJ</t>
  </si>
  <si>
    <t>NA CAPTECH</t>
  </si>
  <si>
    <t>BPO US - BPOUS - BU</t>
  </si>
  <si>
    <t>INFRA US</t>
  </si>
  <si>
    <t>Capgemini Financial Services UK Ltd. - South Africa Branch</t>
  </si>
  <si>
    <t>BFS</t>
  </si>
  <si>
    <t>ZAR</t>
  </si>
  <si>
    <t>AppsOne</t>
  </si>
  <si>
    <t>AppsTwo</t>
  </si>
  <si>
    <t>Group</t>
  </si>
  <si>
    <t>Infra</t>
  </si>
  <si>
    <t>Business Services</t>
  </si>
  <si>
    <t>Insight &amp; Data</t>
  </si>
  <si>
    <t>Sogeti</t>
  </si>
  <si>
    <t>STATUS</t>
  </si>
  <si>
    <t>Client solution</t>
  </si>
  <si>
    <t>FMIAW</t>
  </si>
  <si>
    <t>Client SBU</t>
  </si>
  <si>
    <t>IDF REQUIRED</t>
  </si>
  <si>
    <t>YES OR NO</t>
  </si>
  <si>
    <t>Less</t>
  </si>
  <si>
    <t>More</t>
  </si>
  <si>
    <t>Missing or wrong information on invoice</t>
  </si>
  <si>
    <t>waiting for approval</t>
  </si>
  <si>
    <t>Project code missing</t>
  </si>
  <si>
    <t>No PO</t>
  </si>
  <si>
    <t>Receipting Hold</t>
  </si>
  <si>
    <t>NO PO</t>
  </si>
  <si>
    <t>p.o</t>
  </si>
  <si>
    <t>Awaiting approval</t>
  </si>
  <si>
    <t>Disagreed expenses</t>
  </si>
  <si>
    <t>Invoice awaiting Prime’s approval</t>
  </si>
  <si>
    <t>.</t>
  </si>
  <si>
    <t>Missing information</t>
  </si>
  <si>
    <t>ISOW Required</t>
  </si>
  <si>
    <t>awaiting approval</t>
  </si>
  <si>
    <t>Project missing</t>
  </si>
  <si>
    <t>No signed SoW</t>
  </si>
  <si>
    <t>Disagreed days</t>
  </si>
  <si>
    <t>Awaiting approval.</t>
  </si>
  <si>
    <t>Disagreed rates or price</t>
  </si>
  <si>
    <t>no PO</t>
  </si>
  <si>
    <t>Missing project</t>
  </si>
  <si>
    <t>Missing Information</t>
  </si>
  <si>
    <t>PO Insufficient</t>
  </si>
  <si>
    <t>Awaiting for approval</t>
  </si>
  <si>
    <t>Not yet approved</t>
  </si>
  <si>
    <t>pay hors netting</t>
  </si>
  <si>
    <t>Disagreed days, volume or deliverables</t>
  </si>
  <si>
    <t>i need p.o</t>
  </si>
  <si>
    <t>PO insufficient</t>
  </si>
  <si>
    <t>Awaiting Approval</t>
  </si>
  <si>
    <t>IGATE</t>
  </si>
  <si>
    <t>ISOW required</t>
  </si>
  <si>
    <t>Not approved yet</t>
  </si>
  <si>
    <t>out of netting</t>
  </si>
  <si>
    <t>PO WAIT</t>
  </si>
  <si>
    <t>Awaiting approval and coding from the controller.</t>
  </si>
  <si>
    <t>Not approved for payment.</t>
  </si>
  <si>
    <t>Need credit Invoice</t>
  </si>
  <si>
    <t>Dispute : Not Approved For Payment By Management</t>
  </si>
  <si>
    <t>Dispute : No SOW</t>
  </si>
  <si>
    <t>Dispute : No Expenses Entered In Our System For These Costs</t>
  </si>
  <si>
    <t>Dispute : Not Paying For After The Fact Promotions</t>
  </si>
  <si>
    <t>Dispute : No Expenses In Our System For These Resources, Please Issue Us A Full Credit</t>
  </si>
  <si>
    <t>will be paid out of netting</t>
  </si>
  <si>
    <t>Waiting for approval</t>
  </si>
  <si>
    <t>Invoice waiting for approval</t>
  </si>
  <si>
    <t>Invoice Waiting for approval</t>
  </si>
  <si>
    <t>please send isow</t>
  </si>
  <si>
    <t>CREDIT MEMO</t>
  </si>
  <si>
    <t>Contains expenses for Miss Sumanlatha Channa Reddy – Did not have any travel with this persons’ s name.</t>
  </si>
  <si>
    <t>Unknown name – Mr. Kather Meeran</t>
  </si>
  <si>
    <t>-</t>
  </si>
  <si>
    <t>Disagreed Expenses</t>
  </si>
  <si>
    <t>details required</t>
  </si>
  <si>
    <t>Client Contact</t>
  </si>
  <si>
    <t>Q3 2016</t>
  </si>
  <si>
    <t>Anja Huber</t>
  </si>
  <si>
    <t>Priyam Roy</t>
  </si>
  <si>
    <t>Joanna Pilawska</t>
  </si>
  <si>
    <t>Katarzyna Czerwiec</t>
  </si>
  <si>
    <t>Nitin Sharma</t>
  </si>
  <si>
    <t>Marta Stryszawska</t>
  </si>
  <si>
    <t>Edyta Lechwar-Wierzbicka</t>
  </si>
  <si>
    <t>Gina Pantalena</t>
  </si>
  <si>
    <t>Shambhu Sharma</t>
  </si>
  <si>
    <t>Magdalena Marczynska</t>
  </si>
  <si>
    <t>in clarification</t>
  </si>
  <si>
    <t>Iwona Boryczka</t>
  </si>
  <si>
    <t>Justyna Faber</t>
  </si>
  <si>
    <t>Mateusz Jaskolski</t>
  </si>
  <si>
    <t>Please provide signed contract.</t>
  </si>
  <si>
    <t>Nicolas HONVAULT</t>
  </si>
  <si>
    <t>Capgemini America Inc. (FS)</t>
  </si>
  <si>
    <t>SFC</t>
  </si>
  <si>
    <t>Dibendu Das</t>
  </si>
  <si>
    <t>Izabela Klich</t>
  </si>
  <si>
    <t>Subhojit Adak</t>
  </si>
  <si>
    <t>Susmit Chatterjee</t>
  </si>
  <si>
    <t>Aleksandra Polak</t>
  </si>
  <si>
    <t>Anna Mika</t>
  </si>
  <si>
    <t>Hirsch Magdalena</t>
  </si>
  <si>
    <t>h-Waiting for Project Manager approval</t>
  </si>
  <si>
    <t>Waiting for Project Manager approval OOCHOAPE</t>
  </si>
  <si>
    <t>DE01 - Division SI - ADM local</t>
  </si>
  <si>
    <t>Mickael KOWYNIA</t>
  </si>
  <si>
    <t>Sourav Das</t>
  </si>
  <si>
    <t>Vania Ferreira</t>
  </si>
  <si>
    <t>pablo quiroga</t>
  </si>
  <si>
    <t>SUDIPTA ROY</t>
  </si>
  <si>
    <t>Ankit Agrawal</t>
  </si>
  <si>
    <t>Satyabrata Roy</t>
  </si>
  <si>
    <t>Puja Kolay Dey</t>
  </si>
  <si>
    <t>Cathrin Andersson</t>
  </si>
  <si>
    <t>Agnieszka Wodnicka</t>
  </si>
  <si>
    <t>Anna Zwolinska</t>
  </si>
  <si>
    <t>PRIANGSU CHANDRA</t>
  </si>
  <si>
    <t>Aldo Perez</t>
  </si>
  <si>
    <t>Hi please send sow</t>
  </si>
  <si>
    <t>MAGDALENA URBANIK</t>
  </si>
  <si>
    <t>Abdul Wasim</t>
  </si>
  <si>
    <t>Laura Perez Benito</t>
  </si>
  <si>
    <t>virginia alonso</t>
  </si>
  <si>
    <t>Virginia Alonso</t>
  </si>
  <si>
    <t>Alejandro Gordo</t>
  </si>
  <si>
    <t>Amina Khatun</t>
  </si>
  <si>
    <t>Krishna Paul</t>
  </si>
  <si>
    <t>Joanna Szyk</t>
  </si>
  <si>
    <t>Katarzyna Rosa</t>
  </si>
  <si>
    <t>Giuseppe Bartolucci</t>
  </si>
  <si>
    <t>Apps COE Digital</t>
  </si>
  <si>
    <t>Procurement</t>
  </si>
  <si>
    <t>FR03ITICS - ITICS France</t>
  </si>
  <si>
    <t>Karolina Planeta</t>
  </si>
  <si>
    <t>FR03ASSF - BU SFC</t>
  </si>
  <si>
    <t>FR03 CC_SBU_HUB</t>
  </si>
  <si>
    <t>Hi: Please send I sow</t>
  </si>
  <si>
    <t>Natalia Cich</t>
  </si>
  <si>
    <t>Gael Pujo</t>
  </si>
  <si>
    <t>h-Waiting for Project Manager approval OOCHOAPE</t>
  </si>
  <si>
    <t>javier redondo</t>
  </si>
  <si>
    <t>Agata Skowronska</t>
  </si>
  <si>
    <t>IBSP</t>
  </si>
  <si>
    <t>Luis Carlos Nuñez</t>
  </si>
  <si>
    <t>John Berger</t>
  </si>
  <si>
    <t>BPO Romania</t>
  </si>
  <si>
    <t>nicolas.honvault</t>
  </si>
  <si>
    <t>Anit Sharma</t>
  </si>
  <si>
    <t>Kara Keenan</t>
  </si>
  <si>
    <t>Angela Palomo</t>
  </si>
  <si>
    <t>No ISOW</t>
  </si>
  <si>
    <t>Shruti Shetty</t>
  </si>
  <si>
    <t>SHILTAN KARMAKAR</t>
  </si>
  <si>
    <t>MSA</t>
  </si>
  <si>
    <t>Sayantan Ghosh</t>
  </si>
  <si>
    <t>Required SOW</t>
  </si>
  <si>
    <t>85202110001194A</t>
  </si>
  <si>
    <t>85202010000655A</t>
  </si>
  <si>
    <t>Disagreed Expense</t>
  </si>
  <si>
    <t>85201110009121A</t>
  </si>
  <si>
    <t>Disagreed expenses.Need credit</t>
  </si>
  <si>
    <t>85201110009363A</t>
  </si>
  <si>
    <t>Missing Information. Need credit.</t>
  </si>
  <si>
    <t>India BPO</t>
  </si>
  <si>
    <t>85201110009686A</t>
  </si>
  <si>
    <t>SATABDI SARKAR</t>
  </si>
  <si>
    <t>@PANCHAL, VIPUL-Waiting for Credit note</t>
  </si>
  <si>
    <t>Anne-Sofi Saltin</t>
  </si>
  <si>
    <t>AppsTwo SAP -APPS2IDSAP - BU</t>
  </si>
  <si>
    <t>Infra India</t>
  </si>
  <si>
    <t>KBS - Analytics</t>
  </si>
  <si>
    <t>Hi Please send sow</t>
  </si>
  <si>
    <t>contract ended 9 March 2016; Please send credit note.</t>
  </si>
  <si>
    <t>Michelle Curtin</t>
  </si>
  <si>
    <t>Contains SMO/command centre charges for Fairfax Please reverse Fairfax charges by issuing credit note.</t>
  </si>
  <si>
    <t>Lall, Amit and Gautam, Shailendra’s name wrongly included in the expenses category; Please raise credit note for these expenses</t>
  </si>
  <si>
    <t>Yogesh Shinde</t>
  </si>
  <si>
    <t>approval</t>
  </si>
  <si>
    <t>831015FIS01593</t>
  </si>
  <si>
    <t>831015FBP02780</t>
  </si>
  <si>
    <t>Anna Nowak</t>
  </si>
  <si>
    <t>Group IT NE Nordic - Sweden – BU</t>
  </si>
  <si>
    <t>CC SWEDEN - CCNOSE - BU</t>
  </si>
  <si>
    <t>Soumya Mukhopadhyay</t>
  </si>
  <si>
    <t>Szymon Cierpisz</t>
  </si>
  <si>
    <t>1320130002117_M</t>
  </si>
  <si>
    <t>1320130002120_M</t>
  </si>
  <si>
    <t>1320130002118_M</t>
  </si>
  <si>
    <t>1320130002074_M</t>
  </si>
  <si>
    <t>1320130002007_M</t>
  </si>
  <si>
    <t>No PO, Not Approved By Management</t>
  </si>
  <si>
    <t>8104011084602_M</t>
  </si>
  <si>
    <t>8104011075329_M</t>
  </si>
  <si>
    <t>8104011075330_M</t>
  </si>
  <si>
    <t>8104011080302_M</t>
  </si>
  <si>
    <t>8104011084607_M</t>
  </si>
  <si>
    <t>8104011084603_M</t>
  </si>
  <si>
    <t>8104011080308_M</t>
  </si>
  <si>
    <t>ISOW or ICA required</t>
  </si>
  <si>
    <t>8104013015161_M</t>
  </si>
  <si>
    <t>8104013015249_M</t>
  </si>
  <si>
    <t>8104013015160_M</t>
  </si>
  <si>
    <t>Withholding Tax_M</t>
  </si>
  <si>
    <t>Jul'16</t>
  </si>
  <si>
    <t>FR13ITICS - ITICS France</t>
  </si>
  <si>
    <t>12. iGATE</t>
  </si>
  <si>
    <t>Project code required.</t>
  </si>
  <si>
    <t>10. IND</t>
  </si>
  <si>
    <t>11. FS</t>
  </si>
  <si>
    <t>13. MSA</t>
  </si>
  <si>
    <t>AppsTwo Oracle AM</t>
  </si>
  <si>
    <t>Prosodie Iberica S.L.</t>
  </si>
  <si>
    <t>831015FIS01966</t>
  </si>
  <si>
    <t>831016FIS00270</t>
  </si>
  <si>
    <t>831016FIS00454</t>
  </si>
  <si>
    <t>ITICS INDIA TS - ITICSINTS - BU</t>
  </si>
  <si>
    <t>INV 2015000305</t>
  </si>
  <si>
    <t>Us Approver undefined. Need ISOW</t>
  </si>
  <si>
    <t>NA APPS SS IN</t>
  </si>
  <si>
    <t>Receipting hold</t>
  </si>
  <si>
    <t>can you please check the invoice amount for labor costs. I would have expected 1.126.362 instead of 1.142 INR</t>
  </si>
  <si>
    <t>Dispute : No Expenses Entered Into Our System For Franco Vincent</t>
  </si>
  <si>
    <t>Dispute : No Expense Entered Into Our System For This Resource (Sowale, Yashowardhan)</t>
  </si>
  <si>
    <t>Dispute : No SOW For These Charges</t>
  </si>
  <si>
    <t>Dispute : No Time In Our System For These Two Resources For Jan-March Time (Narasimhaiah Kolli and Vinayak Srivastava)</t>
  </si>
  <si>
    <t>Dispute : No Expenses Entered Into Our System For These Charges</t>
  </si>
  <si>
    <t>Dispute : -216 Hours For Amit Mandal (Already Invoiced February Time, No Time In December For The Days Invoiced)</t>
  </si>
  <si>
    <t>Nikki Harrison</t>
  </si>
  <si>
    <t>wait for approval</t>
  </si>
  <si>
    <t>CES HRO</t>
  </si>
  <si>
    <t>Invoice awaiting Prime’s approval or PO</t>
  </si>
  <si>
    <t>Lukasz Nozka</t>
  </si>
  <si>
    <t>CES MCOS</t>
  </si>
  <si>
    <t>IGATE Information Services (UK) Limited</t>
  </si>
  <si>
    <t>831016FBP01954</t>
  </si>
  <si>
    <t>831016FIS01251</t>
  </si>
  <si>
    <t>I need more informations for validate this invoice. I can't validate only with this documlent. Albert PAROLINI (17/08/2016 09:16)</t>
  </si>
  <si>
    <t>831016FIS01250</t>
  </si>
  <si>
    <t>I need more informations for validate this invoice. It is not possible for me to validate only with this document. Albert PAROLINI (17/08/2016 09:18)</t>
  </si>
  <si>
    <t>CC_CCFR_Credit Nord - IFRS</t>
  </si>
  <si>
    <t>Anita Kowalczyk</t>
  </si>
  <si>
    <t>under processing</t>
  </si>
  <si>
    <t>magdalena.urbanik</t>
  </si>
  <si>
    <t>Roopeshri Lad</t>
  </si>
  <si>
    <t>These costs have been disputed due to delivery issues; pending client payment; Please issue credit note for 48,600 INR</t>
  </si>
  <si>
    <t>APAC Platform</t>
  </si>
  <si>
    <t>NILL TAZIR</t>
  </si>
  <si>
    <t>no po</t>
  </si>
  <si>
    <t>Claudia-Mihaela Ghergan</t>
  </si>
  <si>
    <t>Aug'16</t>
  </si>
  <si>
    <t>SBU Supplier</t>
  </si>
  <si>
    <t>CAD</t>
  </si>
  <si>
    <t>Agnieszka Bartula</t>
  </si>
  <si>
    <t>Noor Mohammed</t>
  </si>
  <si>
    <t>Prasenjit Mukherjee</t>
  </si>
  <si>
    <t>NA EUC - NAEUC - BU</t>
  </si>
  <si>
    <t>7059A</t>
  </si>
  <si>
    <t>Manual Colour Coding</t>
  </si>
  <si>
    <t>&lt;0.5</t>
  </si>
  <si>
    <t>&gt;=0.5</t>
  </si>
  <si>
    <t>&gt;=2</t>
  </si>
  <si>
    <t>Conditional Formatting</t>
  </si>
  <si>
    <t>14. DIGITAL</t>
  </si>
  <si>
    <t>&gt;=1</t>
  </si>
  <si>
    <t>none</t>
  </si>
  <si>
    <t>&gt;180</t>
  </si>
  <si>
    <t>&lt;60</t>
  </si>
  <si>
    <t xml:space="preserve"> 61 -180</t>
  </si>
  <si>
    <t>Supp  Len</t>
  </si>
  <si>
    <t>Inv  Len</t>
  </si>
  <si>
    <t>GFS Inv</t>
  </si>
  <si>
    <t>Indicator</t>
  </si>
  <si>
    <t>Inv Type</t>
  </si>
  <si>
    <t>ICB</t>
  </si>
  <si>
    <t>NON-GFS</t>
  </si>
  <si>
    <t>GFS</t>
  </si>
  <si>
    <t>Backelite S.A.S.</t>
  </si>
  <si>
    <t>Capgemini Japan K.K.</t>
  </si>
  <si>
    <t>950110009234..</t>
  </si>
  <si>
    <t>950110009235..</t>
  </si>
  <si>
    <t>XSUK.16.09.240</t>
  </si>
  <si>
    <t>831015FIS00087</t>
  </si>
  <si>
    <t>831015FIS01576</t>
  </si>
  <si>
    <t>831015FBP01776</t>
  </si>
  <si>
    <t>831015FIS01657</t>
  </si>
  <si>
    <t>831015FIS01829</t>
  </si>
  <si>
    <t>831016FIS00117</t>
  </si>
  <si>
    <t>831016FIS00249</t>
  </si>
  <si>
    <t>831016FIS00473</t>
  </si>
  <si>
    <t>831016FBP01771</t>
  </si>
  <si>
    <t>831016FIS01046</t>
  </si>
  <si>
    <t>831015FBP01250_8104</t>
  </si>
  <si>
    <t>9020110001550A</t>
  </si>
  <si>
    <t>19600510058369A</t>
  </si>
  <si>
    <t>SOGETI BELUX - SOGBELUX - BU</t>
  </si>
  <si>
    <t>Japan</t>
  </si>
  <si>
    <t>Apps Norway MS CPRDT and Other</t>
  </si>
  <si>
    <t>Banking &amp; Capital Markets</t>
  </si>
  <si>
    <t>JPY</t>
  </si>
  <si>
    <t>less than 10000</t>
  </si>
  <si>
    <t>greater than 10000</t>
  </si>
  <si>
    <t>less than 1000</t>
  </si>
  <si>
    <t>pedda-dharma-rao.karri@capgemini.com</t>
  </si>
  <si>
    <t>Dorothy Chen</t>
  </si>
  <si>
    <t>Beata Chojnacka</t>
  </si>
  <si>
    <t>Brock Bahan</t>
  </si>
  <si>
    <t>Waiting for Project Manager approval; contact: GABPEREI</t>
  </si>
  <si>
    <t>NO ISOW</t>
  </si>
  <si>
    <t>PLEASE CONTACT B LEBLANC</t>
  </si>
  <si>
    <t>invoice raised wrongly to CGBSIL 8525. Please provide revised fresh copy with the name of 8520 CG India</t>
  </si>
  <si>
    <t>Please send I sow</t>
  </si>
  <si>
    <t>Erreur PM. Frédéric DE MONTAIGNE ne gère pas les projets de cette entité; contact: WYLLIE Rebecca</t>
  </si>
  <si>
    <t>contact H. LECOURT</t>
  </si>
  <si>
    <t>Non- ICB</t>
  </si>
  <si>
    <t>Sep'16</t>
  </si>
  <si>
    <t>Global Hub</t>
  </si>
  <si>
    <t>FSNB - BU</t>
  </si>
  <si>
    <t>D3989</t>
  </si>
  <si>
    <t>Capgemini Singapore Pte Ltd – Dubai Branch</t>
  </si>
  <si>
    <t>Non-GFS</t>
  </si>
  <si>
    <t>Oct'16</t>
  </si>
  <si>
    <t>Q4 2016</t>
  </si>
  <si>
    <t>15. CORPORATE AND COMMON FUNCTIONS</t>
  </si>
  <si>
    <t>FS NL GLOBAL COSTS - FSGLOBALNL - BU</t>
  </si>
  <si>
    <t>Capgemini Business Services USA LLC</t>
  </si>
  <si>
    <t>831016FIS01426</t>
  </si>
  <si>
    <t>831016FBP02365</t>
  </si>
  <si>
    <t>831016FIS01513</t>
  </si>
  <si>
    <t>831016FIS01464</t>
  </si>
  <si>
    <t>NA TS</t>
  </si>
  <si>
    <t>Magdalena Chrzanowska</t>
  </si>
  <si>
    <t>Beatriz Baldavira</t>
  </si>
  <si>
    <t>Employee details missing</t>
  </si>
  <si>
    <t>wrong hours</t>
  </si>
  <si>
    <t>.Invoice awaiting Prime’s approval or PO</t>
  </si>
  <si>
    <t>No ISOW received</t>
  </si>
  <si>
    <t>no ISOW</t>
  </si>
  <si>
    <t>please issue the ISOW</t>
  </si>
  <si>
    <t>Disagreed Days</t>
  </si>
  <si>
    <t>No Signed ISOW Received</t>
  </si>
  <si>
    <t>No Signed ISOW received</t>
  </si>
  <si>
    <t>Invoice waiting for approvaL</t>
  </si>
  <si>
    <t>UAT test did not function, hence credit requested</t>
  </si>
  <si>
    <t>• Sathya Prakash – Is only 0.25 billable on Fairfax. He billed 1 FTE in September. Until August he was shared between GWF and Fairfax, after his release from GWF, Sathya Prakash started overbooking without appproval. • Megha Sanghani – She is a freshed and shouldn’t be booking any time on Fairfax. She was allowed to book On Call during the weekends, but her hours should not be hitting the project. Please issue credit note</t>
  </si>
  <si>
    <t>This invoice has been disputed as it is a duplicate of invoice 85200710012894 which has already been paid in full. The full amount must be credit noted. Please issue credit note for 537,831 INR</t>
  </si>
  <si>
    <t>User Services billing increased from 7 FTE to 17 FTE without I-SOW process followed by Off shore. Please issue credit note</t>
  </si>
  <si>
    <t>Dispute: No Expenses entered into our system</t>
  </si>
  <si>
    <t>Employee detail missing</t>
  </si>
  <si>
    <t>invoice in dispute as we have requested additional information to approve</t>
  </si>
  <si>
    <t>Time Dispute, Not all time is in our system</t>
  </si>
  <si>
    <t>Awaiting to be approved</t>
  </si>
  <si>
    <t>SARBAJIT MOITRA</t>
  </si>
  <si>
    <t>Dispute: No SOW</t>
  </si>
  <si>
    <t>Sujoy Banerjee was part of Wintel unitized team and his professional fees should not be added separately as that would mean double billing; Please issue credit note.</t>
  </si>
  <si>
    <t>Incorrect billing</t>
  </si>
  <si>
    <t>Dispute: -216 hours for Ashish Bhatt since we have already been invoiced via invoices 85200410038447 and 85200410039491</t>
  </si>
  <si>
    <t>Dispute: we are being charged the wrong cost rate for Sivaram Injeti and -184.5 hours for Anil Nair, since the cost is not entered in our system</t>
  </si>
  <si>
    <t>Dispute: No Expenses entered into our system for these resources</t>
  </si>
  <si>
    <t>certificate of residence should be sent to CG Austria, please contact Birgit Valtiner</t>
  </si>
  <si>
    <t>Disagreed Cost</t>
  </si>
  <si>
    <t>Missing attachments</t>
  </si>
  <si>
    <t>reassign correct approver GALES Cyril (30/10/2016 22:44)</t>
  </si>
  <si>
    <t>Dispute : Waiting On Proper Receipts To Invoice Client</t>
  </si>
  <si>
    <t>Apps Spain</t>
  </si>
  <si>
    <t>FS Onshore</t>
  </si>
  <si>
    <t>Banking</t>
  </si>
  <si>
    <t>Common &amp; Corp</t>
  </si>
  <si>
    <t>SBU</t>
  </si>
  <si>
    <t>REV</t>
  </si>
  <si>
    <t>PLUG_REV</t>
  </si>
  <si>
    <t xml:space="preserve">
REV_EXT</t>
  </si>
  <si>
    <t xml:space="preserve">
REV_INTER</t>
  </si>
  <si>
    <t xml:space="preserve">
REV_INTRA</t>
  </si>
  <si>
    <t>SBU.TESTING</t>
  </si>
  <si>
    <t>SBU.DCX</t>
  </si>
  <si>
    <t>SBU.SBUADJ</t>
  </si>
  <si>
    <t>SBU.FS</t>
  </si>
  <si>
    <t>SBU.APPS1</t>
  </si>
  <si>
    <t>SBU.APPS2</t>
  </si>
  <si>
    <t>SBU.INFRA</t>
  </si>
  <si>
    <t>SBU.CC</t>
  </si>
  <si>
    <t>SBU.SOG</t>
  </si>
  <si>
    <t>SBU.BUSSERV</t>
  </si>
  <si>
    <t>SBU.IBSA</t>
  </si>
  <si>
    <t>SBU.SBUSS</t>
  </si>
  <si>
    <t>SBU.INDGP</t>
  </si>
  <si>
    <t>Periodic</t>
  </si>
  <si>
    <t>GROUP.SBU</t>
  </si>
  <si>
    <t>TESTING</t>
  </si>
  <si>
    <t>DCX</t>
  </si>
  <si>
    <t>SBUADJ</t>
  </si>
  <si>
    <t>APPS1</t>
  </si>
  <si>
    <t>APPS2</t>
  </si>
  <si>
    <t>INFRA</t>
  </si>
  <si>
    <t>SOG</t>
  </si>
  <si>
    <t>BUSSERV</t>
  </si>
  <si>
    <t>IBSA</t>
  </si>
  <si>
    <t>SBUSS</t>
  </si>
  <si>
    <t>INDGP</t>
  </si>
  <si>
    <t>16. TESTING</t>
  </si>
  <si>
    <t>Dispute Balance expressed in days</t>
  </si>
  <si>
    <t>Ranks</t>
  </si>
  <si>
    <t>Last Year</t>
  </si>
  <si>
    <t>Prior Month</t>
  </si>
  <si>
    <t>Close</t>
  </si>
  <si>
    <t>3m Revenue</t>
  </si>
  <si>
    <t>Inter-Intra Revenue</t>
  </si>
  <si>
    <t xml:space="preserve">Dispute Balance </t>
  </si>
  <si>
    <t>% dispute against revenue</t>
  </si>
  <si>
    <t>GFS/ICB</t>
  </si>
  <si>
    <t>Non-GFS/Non- ICB</t>
  </si>
  <si>
    <t>GFS/Non- ICB</t>
  </si>
  <si>
    <t>Non-ICB</t>
  </si>
  <si>
    <r>
      <t>m</t>
    </r>
    <r>
      <rPr>
        <b/>
        <sz val="8"/>
        <color theme="0"/>
        <rFont val="Calibri"/>
        <family val="2"/>
      </rPr>
      <t>€</t>
    </r>
  </si>
  <si>
    <t>Unresolved</t>
  </si>
  <si>
    <t>wrong approval wf OOCHOAPE</t>
  </si>
  <si>
    <t>Colombia</t>
  </si>
  <si>
    <t>COP</t>
  </si>
  <si>
    <t>DENMARK SCHNEIDER - NODKS - BU</t>
  </si>
  <si>
    <t>Cap Gemini S.A</t>
  </si>
  <si>
    <t>NO PO; CONTACT: CARINE REYNIER</t>
  </si>
  <si>
    <t>NO PO; Carine REYNIER</t>
  </si>
  <si>
    <t>Waiting for Project Manager approval IBUDOR</t>
  </si>
  <si>
    <t>Pallabi Saha</t>
  </si>
  <si>
    <t>no isow Carine REYNIER</t>
  </si>
  <si>
    <t>ISOW Reqd</t>
  </si>
  <si>
    <t>NO PO Carine REYNIER</t>
  </si>
  <si>
    <t>FR03ASID - I&amp;D</t>
  </si>
  <si>
    <t>As pee the ISOW the invoice is to be issued to US LLC 8104 which is now merged with CG America 199. Please raise Credit to CG America 8113 and raise the invoice to CGA 199</t>
  </si>
  <si>
    <t>m-Invoice rejected during approval OOCHOAPE</t>
  </si>
  <si>
    <t>Appoval Pending</t>
  </si>
  <si>
    <t>Hi. Please send I sow</t>
  </si>
  <si>
    <t>Justyna Krawczak</t>
  </si>
  <si>
    <t>Comment from PM J. Moustakidis: 'No services provided with that amount of PD in APRIL 16. Please attach client Timesheet to invoice'</t>
  </si>
  <si>
    <t>Comment from PM J. Moustakidis: 'where does this come from? Lilly worked 2 PD in April.'</t>
  </si>
  <si>
    <t>Capgemini Sverige - Euroclear</t>
  </si>
  <si>
    <t>Waiting for Project Manager approval SSADAKA</t>
  </si>
  <si>
    <t>CC - MLS</t>
  </si>
  <si>
    <t>no isow Reynier carine (18/11/2016 17:05)</t>
  </si>
  <si>
    <t>As per Onshore PM' There is no offshore SDM for these projects. Can you please share with me the Time And Expense Dump for these projects till date' Emailed for more information to Sagar Chikane on Mon 10/17/2016 8:56 AM for all invoices raised in Sep cycle. Onshore PM needs more details for all invoices raised in Oct cycle as well. Offshore finance to send the PTD project Time and expense dump</t>
  </si>
  <si>
    <t>Required ISOW</t>
  </si>
  <si>
    <t>Billing Includes an M1 Resource @10701/Day which is not mentioned in the ISOW</t>
  </si>
  <si>
    <t>Pending Manager Approval</t>
  </si>
  <si>
    <t>MSA Invoices / Credit Notes</t>
  </si>
  <si>
    <t>Invoice issued to incorrect entity, Q2-Q4 related invoices should be invoiced to Capgemini Technology ICS 635 Tomczyk Mateusz</t>
  </si>
  <si>
    <t>As per Onshore PM' There is no offshore SDM for these projects. Can you please share with me the Time And Expense Dump for these projects till date' Emailed for more information to Sagar Chikane on Mon 10/17/2016 8:56 AM for all invoices raised in Sep cycle. Onshore PM needs more details for all invoices raised in Oct cycle as well. Offshore finance to send the PTD project Time and expense dump.</t>
  </si>
  <si>
    <t>Dispute: No August time in our system for Kulanthaivelu, Vidhya(90 hours), Also -45 hours for Nair, Anil as we have already been charged for all Aug time via invoice 85200410041380</t>
  </si>
  <si>
    <t>Dispute: No Expenses in our system</t>
  </si>
  <si>
    <t>Asset Management &amp; Service Desk charges have been claimed under Service Desk code • The actual billable headcount for Service Desk is yet to be approved by CG Australia . The Invoice contains the charges for 17 SD resources &amp; 4 Asset Management resources • Surajit Basak moved out of Sensis Asset Management in July but he is still being billed under the Service Desk code • Travel Allowance Kit for Irfan Kothia from the Desktop Services (EUC) has also being claimed under the Service Desk code Please issue credit note</t>
  </si>
  <si>
    <t>CC NORWAY - CCNONW - BU</t>
  </si>
  <si>
    <t>831016FIS01875</t>
  </si>
  <si>
    <t>PLEASE CONTACT RDELAVEN</t>
  </si>
  <si>
    <t>invoice rejected becaue of wrong information. Despite of few emails sent to 1960, no correction is received</t>
  </si>
  <si>
    <t>no I-Sow, no approval. Despite of email sent to 1690, no I sow is received</t>
  </si>
  <si>
    <t>Invoice rejected by Jeff Trino. We need the credit memo for this invoice.</t>
  </si>
  <si>
    <t>8113013001098D</t>
  </si>
  <si>
    <t>Nov'16</t>
  </si>
  <si>
    <t>APPS FINLAND EXCLUDING RR - NOFIWORR - BU</t>
  </si>
  <si>
    <t xml:space="preserve">INDIA SHARED SERVICES </t>
  </si>
  <si>
    <t>GP-TEST</t>
  </si>
  <si>
    <t>NA CONSULTING SERVICES - NACSBU - BU</t>
  </si>
  <si>
    <t>ITICS US - ITICSUS - BU</t>
  </si>
  <si>
    <t>of overall dispute</t>
  </si>
  <si>
    <t xml:space="preserve"> </t>
  </si>
  <si>
    <t>SOGETI</t>
  </si>
  <si>
    <t>APPSTWO</t>
  </si>
  <si>
    <t>APPSONE</t>
  </si>
  <si>
    <t>IND</t>
  </si>
  <si>
    <t>SHARED SERVICES</t>
  </si>
  <si>
    <t>BUSINESS SERVICES</t>
  </si>
  <si>
    <t>CORPORATE AND COMMON FUNCTIONS</t>
  </si>
  <si>
    <t>AED</t>
  </si>
  <si>
    <t>Dispute: Pending Manager Approval</t>
  </si>
  <si>
    <t>Project required</t>
  </si>
  <si>
    <t>Kevin YILMAZ</t>
  </si>
  <si>
    <t>rosana merillas</t>
  </si>
  <si>
    <t>Please issue credit note</t>
  </si>
  <si>
    <t>Project code isn't for GRTgaz, please contact Christian LAVEST</t>
  </si>
  <si>
    <t>Pedda Dharma</t>
  </si>
  <si>
    <t>FS-OTHER</t>
  </si>
  <si>
    <t>Credit Note required.</t>
  </si>
  <si>
    <t>Invoice waiting for approval.</t>
  </si>
  <si>
    <t>These invoices are not part of the project they are likely part of business development activity that was not won.India Finance to raise credit note</t>
  </si>
  <si>
    <t>ISOW required for the invoice.</t>
  </si>
  <si>
    <t>We are waiting on CN</t>
  </si>
  <si>
    <t>signed certificate of residence missing, please contact Birgit Valtiner</t>
  </si>
  <si>
    <t>rejected: The Total MDs of Mr. Yashawant Nemade do not comply with the single MD entries nor with the Project Controlling and Reporting figures. Please check.</t>
  </si>
  <si>
    <t>85200420031699_A</t>
  </si>
  <si>
    <t>Facture Pas pour nous HIND ARSALANE (16/12/2016 15:16)</t>
  </si>
  <si>
    <t>Mayuresh Kapre</t>
  </si>
  <si>
    <t>Lack of skills resulting in delivery failure. Issue a credit note</t>
  </si>
  <si>
    <t>Dispute: No time in our system</t>
  </si>
  <si>
    <t>certificate of residence not signed, please contact Birgit Valtiner</t>
  </si>
  <si>
    <t>Lack of skills resulting in delivery failure.Issue a credit note</t>
  </si>
  <si>
    <t>831016FIS01755</t>
  </si>
  <si>
    <t>831016FIS01645</t>
  </si>
  <si>
    <t>Agata Osmolska</t>
  </si>
  <si>
    <t>Rates and time not as per SOW, US to reconcile with Sogeti UK</t>
  </si>
  <si>
    <t>The ISOW is in approval queue with Tugnait, Sanjay.</t>
  </si>
  <si>
    <t>Dec'16</t>
  </si>
  <si>
    <t xml:space="preserve">Infra Spain </t>
  </si>
  <si>
    <t>FR03GMHG – SSC ASF</t>
  </si>
  <si>
    <t>BPO</t>
  </si>
  <si>
    <t>Digital</t>
  </si>
  <si>
    <t>Insights &amp; Data</t>
  </si>
  <si>
    <t>Capgemini Middle East FZ LLC</t>
  </si>
  <si>
    <t>8020230000733a</t>
  </si>
  <si>
    <t>Non-FS</t>
  </si>
  <si>
    <t>Q1 2017</t>
  </si>
  <si>
    <t>will be paid manually</t>
  </si>
  <si>
    <t>CH02-CC Market Units</t>
  </si>
  <si>
    <t>9 days in total have been booked on the project code CG-IGATE-INTEGRATION-2016-CH from April till September 2016. Since one day from April 2016 has already been invoiced, 8 days (=64 hours) are left that should be invoiced. Please correct the invoice</t>
  </si>
  <si>
    <t>Capgemini Technology Services India Limited</t>
  </si>
  <si>
    <t>5010088654/16-17-IM</t>
  </si>
  <si>
    <t>Oliver Porsberg</t>
  </si>
  <si>
    <t>Invoice will be paid manually in February</t>
  </si>
  <si>
    <t>5010088759/16-17-IM</t>
  </si>
  <si>
    <t>Capgemini Kun Shan Co. Ltd.</t>
  </si>
  <si>
    <t>no isow</t>
  </si>
  <si>
    <t>Jacek Mucha</t>
  </si>
  <si>
    <t>please provide iSow refernece</t>
  </si>
  <si>
    <t>Maciej Antkiewicz</t>
  </si>
  <si>
    <t>APPS_NL_PRIVATE</t>
  </si>
  <si>
    <t>MU APPS FI</t>
  </si>
  <si>
    <t>h-Waiting for Project Manager approval AUBORDES</t>
  </si>
  <si>
    <t>Waiting for Project Manager approval; contact: CCOURTEI</t>
  </si>
  <si>
    <t>Project Missing</t>
  </si>
  <si>
    <t>Infra Netherland Ops Data Services</t>
  </si>
  <si>
    <t>waiting for correction</t>
  </si>
  <si>
    <t>Jadwiga Lacka</t>
  </si>
  <si>
    <t>Waiting for an approval</t>
  </si>
  <si>
    <t>missing approval</t>
  </si>
  <si>
    <t>Capgemini UK Plc (FS)</t>
  </si>
  <si>
    <t>i-Waiting for Production Unit Manager approval NGARREAU</t>
  </si>
  <si>
    <t>Ankit Pandey</t>
  </si>
  <si>
    <t>Not for my project LIONEL MARRA (31/01/2017 17:35)</t>
  </si>
  <si>
    <t>MU ASD</t>
  </si>
  <si>
    <t>d-Invoice held in AP Open Interface</t>
  </si>
  <si>
    <t>CG Austria- Allianz H2 2016</t>
  </si>
  <si>
    <t>certificat of residence should be sent to CG Austria. Please contact AT, accounting or B. Valtiner</t>
  </si>
  <si>
    <t>MU MCR</t>
  </si>
  <si>
    <t>PLEASE ISSUE CREDIT NOTE</t>
  </si>
  <si>
    <t>waiting for the booking details</t>
  </si>
  <si>
    <t>Apps Central Indus</t>
  </si>
  <si>
    <t>Invoice has been waiting for Project Manager approval for more than 2 months. Please contact DEGARCIA (PM)in order to receive further information.</t>
  </si>
  <si>
    <t>h-Waiting for Project Manager approval Email sent for project Paul Priyanka (01/12/2016 11:55)</t>
  </si>
  <si>
    <t>Waiting for Project Manager approval - NCREDOT</t>
  </si>
  <si>
    <t>not approved yet</t>
  </si>
  <si>
    <t>antonio pavon</t>
  </si>
  <si>
    <t>Waiting for Project Manager approval; contact: NPAPIN</t>
  </si>
  <si>
    <t>Jairo Escobar</t>
  </si>
  <si>
    <t>Raghavendra Kulakrni</t>
  </si>
  <si>
    <t>Kindly issue credit Memo this charge back</t>
  </si>
  <si>
    <t>Not for OS / Wait for credit Note Cyril GALES (17/01/2017 18:07)</t>
  </si>
  <si>
    <t>APPS GLOBAL HUB</t>
  </si>
  <si>
    <t>alicia zarza</t>
  </si>
  <si>
    <t>XSUK.16.11.178</t>
  </si>
  <si>
    <t>XSUK.16.11.179</t>
  </si>
  <si>
    <t>F212</t>
  </si>
  <si>
    <t>not for FR08 - please contact OOCHOAPE</t>
  </si>
  <si>
    <t>This invoices belongs to Argentina and India were supposed to have sent an credit note on december 2016.</t>
  </si>
  <si>
    <t>Isow have not been signed.</t>
  </si>
  <si>
    <t>Romina Ledesma Olguin</t>
  </si>
  <si>
    <t>Please we need a credit memo for this invoice.</t>
  </si>
  <si>
    <t>IN04 AUS_LakeMacquarie_Council is not part of icare. Also there are few resources not part of icare. Request Credit Note INR 5232262.7/-</t>
  </si>
  <si>
    <t>extra FTE billing; Please issue credit note</t>
  </si>
  <si>
    <t>certificate of residence for 2016 is missing. Please contact AT, accounting or B. Valtiner</t>
  </si>
  <si>
    <t>FS-AU</t>
  </si>
  <si>
    <t>Chitturi, Mrs. Taruni /Vadde, Mr. Veera Venkata Phani Kumar /Vustepalli, Miss Kalyani Tejaswi Reddy Resouces are not part of the team and Satish Kumar-10 days are access bill -Nithya to get time adjusted ; Request Credit Note INR 332700/-</t>
  </si>
  <si>
    <t>Praveen, Sagar, Sandeep, Rajendra did not work for icare in Sept’16; Provide a credit note for Praveen, Sagar, Sandeep &amp; Rajendra</t>
  </si>
  <si>
    <t>AppsTwo SAP AM</t>
  </si>
  <si>
    <t>These costs have been disputed due to unknown resource Sinha, Mr. Rajesh Chandra. Not agreed in contract. Please issue credit note for 115,560.00 INR</t>
  </si>
  <si>
    <t>Unacceptable level of skills and project/technical governance knowledge; Please issue a credit note</t>
  </si>
  <si>
    <t>These costs have been disputed due to unknown resource Sinha, Mr. Rajesh Chandra. Not agreed in contract. Please issue credit note for 18,192.03 INR</t>
  </si>
  <si>
    <t>Taruni, Sreekanth, Veera Venkata, Kalyani did not work for icare in the month of Sept’16 and Testing - Thanvier was in Aus from 19th Sept and has charged to Onshore code. So 10 days of his time should be deducted; Request Credit Note INR 421200/-</t>
  </si>
  <si>
    <t>SOGETI SERVICES - SOGHOL - BU</t>
  </si>
  <si>
    <t>Veronique Bézier</t>
  </si>
  <si>
    <t>certificate of residence missing- please contact AT, accounting or B. Valtiner</t>
  </si>
  <si>
    <t>certificate of residence should be sent to Austria, please contact AT, accounting or B. Valtiner</t>
  </si>
  <si>
    <t>PMO</t>
  </si>
  <si>
    <t>Email to : Mondal, Subrata; Saha, Kushal; Ghosh, Pritibrata; IN, FSGBU ICS; DL FSSBU IC Invoicing Team for CN</t>
  </si>
  <si>
    <t>Not for I&amp;T /ARSALANE HIND (09/01/2017 12:38)</t>
  </si>
  <si>
    <t>Not for I&amp;T /ARSALANE HIND (09/01/2017 12:37)</t>
  </si>
  <si>
    <t>Sunil expenses should not be on this project; Please issue credit note</t>
  </si>
  <si>
    <t>Credit must be paid by manual transfer with txo other invoices</t>
  </si>
  <si>
    <t>Grace Mulhern</t>
  </si>
  <si>
    <t>Sogeti Testing</t>
  </si>
  <si>
    <t>Discrepancies in items and amounts</t>
  </si>
  <si>
    <t>Discrepanies in billing items and amounts</t>
  </si>
  <si>
    <t>Need to agree days</t>
  </si>
  <si>
    <t>Disagreement on invoice information - days/rates</t>
  </si>
  <si>
    <t>Overall Delivery capbility supplied resulted in unsuccessful nature of project &amp; overrun; Please issue a credit note</t>
  </si>
  <si>
    <t>5010089461/16-17-IM</t>
  </si>
  <si>
    <t>5010089639/16-17-IM</t>
  </si>
  <si>
    <t>5010089717/16-17-IM</t>
  </si>
  <si>
    <t>5010089816/16-17-IM</t>
  </si>
  <si>
    <t>5010089895/16-17-IM</t>
  </si>
  <si>
    <t>85202630000252A</t>
  </si>
  <si>
    <t>certificate of residence missing, please contact AT, accounting or B. Valtiner</t>
  </si>
  <si>
    <t>Disagreed expenses; Issue a credit note</t>
  </si>
  <si>
    <t>Disagreed efforts; Issue a credit note</t>
  </si>
  <si>
    <t>certificat of residence should be sent to Austria. Pleas contact AT, accounting or B. Valtiner</t>
  </si>
  <si>
    <t>Costs booked by the below resources doesn’t belong to project : Kumar, Mr. Sidhartha Sugumar, Mrs. Pavithra Please issue credit note</t>
  </si>
  <si>
    <t>Deepak Sahoo should be excluded as he is not part of Veda DP3 team; Please issue credit note</t>
  </si>
  <si>
    <t>Dispute: No Expenses in our system for Amberkar, Deep Vijay</t>
  </si>
  <si>
    <t>certificate of residence should be sent to Austria</t>
  </si>
  <si>
    <t>Disptue: No Expenses in our system, Gaikwad, Manasi; Patade, Yogesh; Shelar, Bharat</t>
  </si>
  <si>
    <t>Dispute: no Time in our system for the resoures</t>
  </si>
  <si>
    <t>Dispute: No Expenses in our system for all the resources</t>
  </si>
  <si>
    <t>Dispute: No time in our system for, Yadav, Sanjaykumar; Upadhyay, Sarita; Patade, Yogesh; Kowlur,Shilpa</t>
  </si>
  <si>
    <t>Dispute: No Time in our System for Rajan, Rajasekar for Jun-Nov</t>
  </si>
  <si>
    <t>Dispute: No Expenses in our system for Rajan, Rajasekar</t>
  </si>
  <si>
    <t>This project is closed and the expenses are for January and February 2016 which means they are 12 months old. We will not accept these costs.Please issue credit note for 408,051.00 INR</t>
  </si>
  <si>
    <t>5010088983/16-17-IM</t>
  </si>
  <si>
    <t>5010089084/16-17-IM</t>
  </si>
  <si>
    <t>5010089085/16-17-IM</t>
  </si>
  <si>
    <t>5010089086/16-17-IM</t>
  </si>
  <si>
    <t>5010089087/16-17-IM</t>
  </si>
  <si>
    <t>5010089815/16-17-IM</t>
  </si>
  <si>
    <t>Carmen Postigo Gonzalez</t>
  </si>
  <si>
    <t>5010089551/16-17-IM</t>
  </si>
  <si>
    <t>Dispute: Time does not align with ISOW terms</t>
  </si>
  <si>
    <t>5010089560/16-17-IM</t>
  </si>
  <si>
    <t>5010089566/16-17-IM</t>
  </si>
  <si>
    <t>5010089575/16-17-IM</t>
  </si>
  <si>
    <t>5010089632/16-17-IM</t>
  </si>
  <si>
    <t>5010089646/16-17-IM</t>
  </si>
  <si>
    <t>5010089662/16-17-IM</t>
  </si>
  <si>
    <t>5010089694/16-17-IM</t>
  </si>
  <si>
    <t>5010089707/16-17-IM</t>
  </si>
  <si>
    <t>5010089708/16-17-IM</t>
  </si>
  <si>
    <t>5010089709/16-17-IM</t>
  </si>
  <si>
    <t>5010089730/16-17-IM</t>
  </si>
  <si>
    <t>5010089813/16-17-IM</t>
  </si>
  <si>
    <t>5010089835/16-17-IM</t>
  </si>
  <si>
    <t>5010089836/16-17-IM</t>
  </si>
  <si>
    <t>5010089844/16-17-IM</t>
  </si>
  <si>
    <t>5010084497/16-17-IM</t>
  </si>
  <si>
    <t>5010084650/16-17-IM</t>
  </si>
  <si>
    <t>5010085757/16-17-IM</t>
  </si>
  <si>
    <t>5010085832/16-17-IM</t>
  </si>
  <si>
    <t>5010085859/16-17-IM</t>
  </si>
  <si>
    <t>5010085920/16-17-IM</t>
  </si>
  <si>
    <t>app</t>
  </si>
  <si>
    <t>5010087699/16-17-IM</t>
  </si>
  <si>
    <t>5010087764/16-17-IM</t>
  </si>
  <si>
    <t>5010088774/16-17-IM</t>
  </si>
  <si>
    <t>5010088775/16-17-IM</t>
  </si>
  <si>
    <t>5010089458/16-17-IM</t>
  </si>
  <si>
    <t>5010089565/16-17-IM</t>
  </si>
  <si>
    <t>5010089625/16-17-IM</t>
  </si>
  <si>
    <t>5010089808/16-17-IM</t>
  </si>
  <si>
    <t>approve</t>
  </si>
  <si>
    <t>5010089812/16-17-IM</t>
  </si>
  <si>
    <t>5010089484/16-17-IM</t>
  </si>
  <si>
    <t>5010089535/16-17-IM</t>
  </si>
  <si>
    <t>Invoice doesn’t belongs to Transport Accident Commission (TAC) project; Please route to correct project</t>
  </si>
  <si>
    <t>5010089552/16-17-IM</t>
  </si>
  <si>
    <t>None of the mentioned resources were worked on project; Please issue a credit note</t>
  </si>
  <si>
    <t>5010089845/16-17-IM</t>
  </si>
  <si>
    <t>Manish's leave days need to be excluded; Please issue credit note</t>
  </si>
  <si>
    <t>5010089862/16-17-IM</t>
  </si>
  <si>
    <t>Charges are not as per Standard Rate Card. Standard Rate card is Agreed with Offshore PM.Reissue invoice using Standard Rate Card.</t>
  </si>
  <si>
    <t>D6605</t>
  </si>
  <si>
    <t>waiting for PM approval</t>
  </si>
  <si>
    <t>H16110335</t>
  </si>
  <si>
    <t>Apps Norway MS East</t>
  </si>
  <si>
    <t>831016FIS01919</t>
  </si>
  <si>
    <t>831016FIS01972</t>
  </si>
  <si>
    <t>831016FIS01965</t>
  </si>
  <si>
    <t>831016FBP02980</t>
  </si>
  <si>
    <t>831016FBP02951</t>
  </si>
  <si>
    <t>831016FIS01927</t>
  </si>
  <si>
    <t>831016FIS01872</t>
  </si>
  <si>
    <t>831016KIS00317</t>
  </si>
  <si>
    <t>831016FBP03253</t>
  </si>
  <si>
    <t>APPS_SE_SES</t>
  </si>
  <si>
    <t>APPS_SE_INTER/INTRA</t>
  </si>
  <si>
    <t>This iGate P/L - not Sogeti</t>
  </si>
  <si>
    <t>disagreed expenses</t>
  </si>
  <si>
    <t>APPS_SE_TELCO_EUC</t>
  </si>
  <si>
    <t>This invoice corresponds to other 2015 year, and the project is already closed so the invoice is not accepted</t>
  </si>
  <si>
    <t>7300101617/1617USM</t>
  </si>
  <si>
    <t>Dispute: No Time in our system</t>
  </si>
  <si>
    <t>7300101642/1617USM</t>
  </si>
  <si>
    <t>7300101671/1617USM</t>
  </si>
  <si>
    <t>7300101672/1617USM</t>
  </si>
  <si>
    <t>7300101719/1617USM</t>
  </si>
  <si>
    <t>Guatemala</t>
  </si>
  <si>
    <t>Dispute: missing hours in OCT (9), Nov (9), Dec (45) for Mithilesh Singh</t>
  </si>
  <si>
    <t>Disptue: Cost is higher than ISOW states</t>
  </si>
  <si>
    <t>De : Rajendran, Revathy Envoyé : mercredi 4 janvier 2017 11:19 À : Artis, Pascale Cc : Qunfoong, Chai Objet : FW: CAPGEMINI AMERICA INC 1990110061629 OK for payment ? Please reject, not approved by Chai. Thank you. Pascale ARTIS (19/01/2017 10:35)</t>
  </si>
  <si>
    <t>19600530003117A</t>
  </si>
  <si>
    <t>5010084872/16-17-IM</t>
  </si>
  <si>
    <t>re-issue the invoice per ISOW</t>
  </si>
  <si>
    <t>RE-issue the invoices per the ISOW</t>
  </si>
  <si>
    <t>No signed SOW</t>
  </si>
  <si>
    <t>No signed SOW is provided</t>
  </si>
  <si>
    <t>ANNA CWIEKA</t>
  </si>
  <si>
    <t>Diagreement with travel expenses, not applicable to this project. Project started June 9, expenes apply to May 2015</t>
  </si>
  <si>
    <t>Pending review of expenses</t>
  </si>
  <si>
    <t>Suprosanna Ghosh</t>
  </si>
  <si>
    <t>Please send detail support expenses.</t>
  </si>
  <si>
    <t>Agnieszka Matys</t>
  </si>
  <si>
    <t>cf C Varisco le 10/11/2015 : We are waiting for the iSow signed Sandrine REPELLIN (10/11/2015 11:25)</t>
  </si>
  <si>
    <t>cf C Varisco le 10/11/2015 : We are waiting for the iSow signed Sandrine REPELLIN (10/11/2015 11:20)</t>
  </si>
  <si>
    <t>cf C Varisco le 10/11/2015 : We are waiting for the iSow signed Sandrine REPELLIN (10/11/2015</t>
  </si>
  <si>
    <t>Magdalena Kowalska</t>
  </si>
  <si>
    <t>Arnab Kumar Sil</t>
  </si>
  <si>
    <t>SOW Needed</t>
  </si>
  <si>
    <t>EUR 55,887.83 pertains to oracle license renewal which was not requested by NAR, need credit.</t>
  </si>
  <si>
    <t>SOW not received</t>
  </si>
  <si>
    <t>Véronique Tanguy</t>
  </si>
  <si>
    <t>prestation SDIN Lot C forfait migration CAO Civ</t>
  </si>
  <si>
    <t>SOW ID 3022_635_2015_7577</t>
  </si>
  <si>
    <t>Invoice awaiting Prime?s approval or PO</t>
  </si>
  <si>
    <t>0.5 credit memo</t>
  </si>
  <si>
    <t>The person who ordered this PO (number 623133) didn't validate the invoice</t>
  </si>
  <si>
    <t>disagreed days</t>
  </si>
  <si>
    <t>Not for Backbone Data Center, please see with Patrick Lambert</t>
  </si>
  <si>
    <t>Please contact karine.schaeverbeke@capgemini.com giving her the PO number for this invoice or send us a credit note</t>
  </si>
  <si>
    <t>cf e-mail Cristina Varisco : For OP the rejetion reason is : under verification not in line with isow Sandrine REPELLIN (11/01/2016 11:27)</t>
  </si>
  <si>
    <t>cf e-mail Cristina Varisco : Financial Controller : For OP the rejetion reason is : under verification not in line with isow Sandrine REPELLIN (11/01/2016 11:28)</t>
  </si>
  <si>
    <t>Billing period 10-12/2015 - Aéro ?</t>
  </si>
  <si>
    <t>Invoice should be raised to FS</t>
  </si>
  <si>
    <t>we will not be paying them since we have no idea what they are for, details needed</t>
  </si>
  <si>
    <t>Not Approved yet</t>
  </si>
  <si>
    <t>JUDY JIANG</t>
  </si>
  <si>
    <t>Awaiting approval from Maria Jose Cajas.</t>
  </si>
  <si>
    <t>waiting for manager approval</t>
  </si>
  <si>
    <t>NETHERLANDS BIBA</t>
  </si>
  <si>
    <t>12. FS</t>
  </si>
  <si>
    <t>Please contact Stalter, Michael</t>
  </si>
  <si>
    <t>waiting details for expenses or CN</t>
  </si>
  <si>
    <t>Magdalena Puchala</t>
  </si>
  <si>
    <t>Credit note is required</t>
  </si>
  <si>
    <t>Query-Missing subcontractor name,mail sent to iwan.vreeman@sogeti.nl,Abhisekh,4.12.2015,Followed up as on 1/14/2016, mail to Maderek-Snekmose, Malgorzata as task is not supported in share,1/21/2016,Concern raised with SE, SU GFS,1/28/2016 : Others : Maderek-Snekmose, Malgorzata</t>
  </si>
  <si>
    <t>PO billed up</t>
  </si>
  <si>
    <t>Need ICA</t>
  </si>
  <si>
    <t>FR03SBU - SBU Apps2 (Testing)</t>
  </si>
  <si>
    <t>Magdalena Drobysz</t>
  </si>
  <si>
    <t>Not aprroved to pay</t>
  </si>
  <si>
    <t>J'ai contacte' la comptabilite' fournisseurs de Capgenini Technology (email envoye' le 4 decembre) car je voulais obtenir des precisions sur cette facture : - A quoi ces couts correspondent-ils ? - Daniel Ferrao est toujours à l’audit interne et David Fox a quitté le Groupe - En revanche, je ne connais pas la 3eme personne facture'e A ce jour (8 decembre), toujours pas de reponse a mon email du 4 dec. Isabelle BATISTA-FERREIRA (08/12/2015 16:51)</t>
  </si>
  <si>
    <t>PAS DE PO THOMAS FERLIE</t>
  </si>
  <si>
    <t>We have only one server at EuroPlanza which should have only 128 Euro biling as we have decommissioned our other servers in month of sept Akanxa Ajay Desai (04/11/2015 12:23)</t>
  </si>
  <si>
    <t>maria martin hernandez</t>
  </si>
  <si>
    <t>Dispute : No SOW (IDF Has Been Submitted)</t>
  </si>
  <si>
    <t>Swarup Dutta</t>
  </si>
  <si>
    <t>Capgemini Finland - Euroclear</t>
  </si>
  <si>
    <t>Wrong company is billed, should be Cap Sweden. No action needed on these invoices in Dec as confirmed by Ahlblad, Jan , mail attached, 23.12.15</t>
  </si>
  <si>
    <t>Christelle PONTHUS</t>
  </si>
  <si>
    <t>ASHAD SHEIKH</t>
  </si>
  <si>
    <t>andreas.parusel</t>
  </si>
  <si>
    <t>Provide signed agreement.</t>
  </si>
  <si>
    <t>Details Required</t>
  </si>
  <si>
    <t>Eva Martensson</t>
  </si>
  <si>
    <t>*</t>
  </si>
  <si>
    <t>CG FS USA - Cisco San Jose</t>
  </si>
  <si>
    <t>Sumit Keshri</t>
  </si>
  <si>
    <t>Credit note needs to be issued for above amount</t>
  </si>
  <si>
    <t>Credit note needs to be issued for above amount.</t>
  </si>
  <si>
    <t>Leen Van Brussel</t>
  </si>
  <si>
    <t>Invoice was not send by mail... retrieved in ICS today</t>
  </si>
  <si>
    <t>The invoice should be issues against the Shell DK project, not the SFR run delivery. /Noora Fosse Fosse Noora</t>
  </si>
  <si>
    <t>Awaiting aproval</t>
  </si>
  <si>
    <t>XSUK.15.11.136</t>
  </si>
  <si>
    <t>satyabrata.roy</t>
  </si>
  <si>
    <t>Dont know what this is for. Require more information.</t>
  </si>
  <si>
    <t>debasish.manna</t>
  </si>
  <si>
    <t>arnab-kumar.sil</t>
  </si>
  <si>
    <t>Invoice raised on wrong entity</t>
  </si>
  <si>
    <t>Please send credit note.</t>
  </si>
  <si>
    <t>INV1501035</t>
  </si>
  <si>
    <t>13. iGATE</t>
  </si>
  <si>
    <t>Aicheline Everts</t>
  </si>
  <si>
    <t>Hours Sanjay Nayyar not correct.</t>
  </si>
  <si>
    <t>gael.pujo</t>
  </si>
  <si>
    <t>wiat xreit note</t>
  </si>
  <si>
    <t>This invoice cannot be approved as 1/the invoice should be first signed by Bharat Mehta and 2/ the details on the invoice are not clear enough to see whose salary it concerns and 3/ no PO has been issued for it first before the invoice is submitted in itesoft Shideh JANDAGHIAN (14/08/2015 12:36)</t>
  </si>
  <si>
    <t>This invoice cannot be approved as 1/the invoice should be first signed by Bharat Mehta and 2/ the details on the invoice are not clear enough to see whose expenses it concerns and 3/ no PO has been issued for it first Shideh JANDAGHIAN (14/08/2015 12:28)</t>
  </si>
  <si>
    <t>María Carmen Cuenca</t>
  </si>
  <si>
    <t>I need PO</t>
  </si>
  <si>
    <t>AppsTwo Enabling</t>
  </si>
  <si>
    <t>Dispute : Not Sure What These Fees Are Associated With, Please Provide SOW</t>
  </si>
  <si>
    <t>Dispute : These Resources Do Not Exist In Our System, Please Issue Us A Credit For This Invoice</t>
  </si>
  <si>
    <t>Dispute : These Are No Approved Expenses In Our System For These Costs, Please Issue Us A Credit For This Resource</t>
  </si>
  <si>
    <t>Dispute : -27 Hours For Shamith Puthran</t>
  </si>
  <si>
    <t>Dispute : Invoiced At The Wrong Rate For Rath, Swayam</t>
  </si>
  <si>
    <t>Dispute : Invoiced For Time Not In Our System</t>
  </si>
  <si>
    <t>Dispute : -9 Hours For Sreenivasa ChittemReddy; -9 Hours For Aswanth Lakshmikanthan</t>
  </si>
  <si>
    <t>Dispute : Invoiced At The Wrong Rate For Chethan VN</t>
  </si>
  <si>
    <t>Dispute : Invoiced At The Wrong Rate For Singh, Vineeta And Islam, Rejaul</t>
  </si>
  <si>
    <t>Dispute : Invoiced At The Wrong Rate For Shinalkar, Pallavi</t>
  </si>
  <si>
    <t>Dispute : Invoiced At Different Terms Than The ISOW</t>
  </si>
  <si>
    <t>Dispute : Invoiced At the Wrong Rate For Patil, Sudhakar (8/3/15-8/21/15)</t>
  </si>
  <si>
    <t>Dispute : -171 Hours For Navakumar Nagireddy; Being Invoiced Over 90 Days After The Fact</t>
  </si>
  <si>
    <t>Dispute : Invoiced At The Wrong Rate For Shetty, Arjun and Rath, Swayam</t>
  </si>
  <si>
    <t>Dispute : Invoiced At The Wrong Rate For Poola, Jhansi and Musale, Rakesh</t>
  </si>
  <si>
    <t>Dispute : No Time In Our System For These Resources</t>
  </si>
  <si>
    <t>Dispute : Invoiced At The Wrong Rate For Xaviour, Neeju</t>
  </si>
  <si>
    <t>Dispute : -20 Hours For More, Rohan; Invoiced At The Wrong Rate For Vn, Chethan</t>
  </si>
  <si>
    <t>Dispute : -9 Hours For Kar, Titumir</t>
  </si>
  <si>
    <t>Dispute : Invoiced At The Wrong Rate For Nair, Renjith</t>
  </si>
  <si>
    <t>Dispute : Already been invoiced for this time via invoice 85203010000215</t>
  </si>
  <si>
    <t>Dispute : Already Invoiced For Most Of These Items Via Invoices 85200310072429 and 85200310073296</t>
  </si>
  <si>
    <t>Dispute : This Is Not An Active Resource In Our System</t>
  </si>
  <si>
    <t>Dispute : No Time In Our System For July; For August- Already Invoiced Via Invoice 85203010000215</t>
  </si>
  <si>
    <t>Dispute : These Resources Are Not Active, Please Issue Us A Credit For This Invoice</t>
  </si>
  <si>
    <t>Dispute : -45 Hours For Ankit Dalmia; -63 Hours For Sonika Dutta; -63 Hours For Shardendu Jha; -63 Hours for Kalyan Varanasi; -54 Hours For Sasidhar Vasam ; -36 Hours For Divya Veeraswamy; -63 Hours For Epcy Zachariahs</t>
  </si>
  <si>
    <t>Dispute : -9 Hours For Swayam Rath</t>
  </si>
  <si>
    <t>Dispute : These Resources Do Not Exist In Our System, Please Issue Us A Credit For This Invoice (Patade, Manjrekar, Reddy)</t>
  </si>
  <si>
    <t>Dispute : This Resource Does Not Exist In Our System, Please Issue Us A Credit For This Invoice (Reddy, Srinivas Nuthanakalva)</t>
  </si>
  <si>
    <t>Dispute : -36 Hours For Makkar; -36 Hours For R Kamak; -36 Hours For Agashe; -36 Hours For Pawar; -36 Hours For Kumar; -36 Hours For Pandey; -36 Hours for C TM; -36 Hours For George;-36 Hours For R Gonu; -36 Hours For K S; - 18 Hours For Mruthunjai</t>
  </si>
  <si>
    <t>Cancel invoices &amp; regenerate the invoices with correct number of hours.</t>
  </si>
  <si>
    <t>85200310069487 this invoice pertains to expense of 2014 which need to be corrected.</t>
  </si>
  <si>
    <t>This project is close Saurabh Varadkar is not part of GCPNA.</t>
  </si>
  <si>
    <t>Invoice is not yet approved by Dubey, Ravindra.</t>
  </si>
  <si>
    <t>Disagreed by Chin, Jane.</t>
  </si>
  <si>
    <t>waiting for payment approval.</t>
  </si>
  <si>
    <t>we need the charge code to process the invoice in GFS.</t>
  </si>
  <si>
    <t>we have asked for the payment approval but no reply received yet.</t>
  </si>
  <si>
    <t>We didn't received the SOW.</t>
  </si>
  <si>
    <t>Mohammed Azeez's hours are incorrect</t>
  </si>
  <si>
    <t>Invoice not yet approved for payment.</t>
  </si>
  <si>
    <t>Please send the copy of invoice and relevant information such as Australia project number and project manager</t>
  </si>
  <si>
    <t>Please issue credit note for the full invoice amount</t>
  </si>
  <si>
    <t>Sawant Netra</t>
  </si>
  <si>
    <t>The credit note is requested</t>
  </si>
  <si>
    <t>SoW not received.</t>
  </si>
  <si>
    <t>Invoice not approved for payment.</t>
  </si>
  <si>
    <t>Please contact Kehrle, Bettina</t>
  </si>
  <si>
    <t>Please contact Adrian, Nicole</t>
  </si>
  <si>
    <t>@Ghosh, Bratish-Waiting for correct approver details</t>
  </si>
  <si>
    <t>'not for me. I don't know this project.'</t>
  </si>
  <si>
    <t>Apps_NO_MU_1</t>
  </si>
  <si>
    <t>Hours and Cost-rates as per Clarity is 160 hours and EUR 90.0, respectively. However, as per the invoice it is 120 hours and EUR 1100.</t>
  </si>
  <si>
    <t>pour 787 Carine REYNIER (23/12/2015 11:57)</t>
  </si>
  <si>
    <t>831015FIS01852</t>
  </si>
  <si>
    <t>invoice for Valérie DIEPPEDALLE Philippe DELEBARRE (04/01/2016 09:48)</t>
  </si>
  <si>
    <t>831015FIS01851</t>
  </si>
  <si>
    <t>Invoice for Valérie DIEPPEDALLE Philippe DELEBARRE (04/01/2016 09:49)</t>
  </si>
  <si>
    <t>Dispute : Invoiced For Items That Were Not Agreed To/Requested By Sogeti USA (IDF Has Been Submitted)</t>
  </si>
  <si>
    <t>Awaiting approval from Ann Y Liu.</t>
  </si>
  <si>
    <t>As per Melissa Estrada, they share this expense by 50% - so it is not all hitting the BPO P&amp;L.</t>
  </si>
  <si>
    <t>Karthikprabhu and Melissa working on the invoice to get it cleared.</t>
  </si>
  <si>
    <t>Disputed by Karthikprabhu S stating he is working with Source entity to resolve the issue.</t>
  </si>
  <si>
    <t>As per Melissa and Karthikprabhu all invoices for IBX Subscription need not be paid untill final confirmation.</t>
  </si>
  <si>
    <t>Apps_SE_MU_1</t>
  </si>
  <si>
    <t>Kushal Saha</t>
  </si>
  <si>
    <t>Please issue a credit note</t>
  </si>
  <si>
    <t>Send the receipts of the hotel and flight invoice.</t>
  </si>
  <si>
    <t>Dispute : -90 Hours For Vinaya Nerusu</t>
  </si>
  <si>
    <t>Dispute : IDF Has Been Submitted</t>
  </si>
  <si>
    <t>Dipute : Not Approved By Management</t>
  </si>
  <si>
    <t>Dispute : No Signed SOW</t>
  </si>
  <si>
    <t>Need a Nordic project Code</t>
  </si>
  <si>
    <t>agnieszka.matys</t>
  </si>
  <si>
    <t>Not in the budget</t>
  </si>
  <si>
    <t>Invoice awaiting Prime's approval or PO</t>
  </si>
  <si>
    <t>We are supposed to get the fixed allocation and no more. This is some true up against which there must be Inter co revenue to CG US LLC. Hence this charges are already taken by CGA.</t>
  </si>
  <si>
    <t>Invoice is incorrect and includes the charges for TS PU. Out of $1125.83 invoice value AM portion is only $96 rest $1030 belongs to TS Cost centres. Need correction.</t>
  </si>
  <si>
    <t>Invoice (#339229) was raised for expense reimbursement, even though it's not payable as per ICA terms (no evidence provided for specific approval from the client). Need resolution.</t>
  </si>
  <si>
    <t>Invoice raised in disagreed rates</t>
  </si>
  <si>
    <t>The approver is not able to identify the resource and also 2013 cost is billed in 2015. Required to consult with Rahul Trivedi(the appover) regarding the invoice details.</t>
  </si>
  <si>
    <t>subhojit.adak</t>
  </si>
  <si>
    <t>Waiting for approval. Once approved it will get paid.</t>
  </si>
  <si>
    <t>Once approved it will get paid.Still waiting for approval.</t>
  </si>
  <si>
    <t>Hi: Can you please add credit notes and add the rigth invoice.</t>
  </si>
  <si>
    <t>Hi: Can you please add credit notes right the invoice.</t>
  </si>
  <si>
    <t>ashish.a.jaiswal</t>
  </si>
  <si>
    <t>Disagreed deliverables</t>
  </si>
  <si>
    <t>Due to disagreed expenses</t>
  </si>
  <si>
    <t>Disagreeed deliverables</t>
  </si>
  <si>
    <t>no longer using these services since January, 2015.</t>
  </si>
  <si>
    <t>no longer using these services since January, 2015 as stated in the mail so it has been disputed.</t>
  </si>
  <si>
    <t>8104011078706A</t>
  </si>
  <si>
    <t>8104011078708A</t>
  </si>
  <si>
    <t>8104011078711A</t>
  </si>
  <si>
    <t>8104011078714A</t>
  </si>
  <si>
    <t>8104011078716A</t>
  </si>
  <si>
    <t>8104011078720A</t>
  </si>
  <si>
    <t>Jan'17</t>
  </si>
  <si>
    <t>JAN</t>
  </si>
  <si>
    <t>SBU.I_INTER</t>
  </si>
  <si>
    <t>SBU.I_INTER_DBC</t>
  </si>
  <si>
    <t>SBU.I_INTER_OFF</t>
  </si>
  <si>
    <t>SBU.I_INTRA_RESTATE</t>
  </si>
  <si>
    <t>SBU.I_INTRA_RESTATE_OFF</t>
  </si>
  <si>
    <t>Nov+Dec</t>
  </si>
  <si>
    <t>Jan Closing</t>
  </si>
  <si>
    <t>Row Labels</t>
  </si>
  <si>
    <t>Sum of Keuro</t>
  </si>
  <si>
    <t>The service has been already invoiced. COR is wrong. Travel policy surcharge has not been agreed</t>
  </si>
  <si>
    <t>Days are ok. Rates need to be adjusted. Rates for G. Kamann &amp; M. Gassmann according to agreed BCS are 1.593,8 EUR / 1.474,3 EUR p.d. (incl. expenses). Total amount of invoice is then 92242,76 EUR.</t>
  </si>
  <si>
    <t>From 2016-09 to 2016-12 I was not the project lead for this project as I only was on the project in June and July 2016. Thus invocie ca not be apprved the invoice and do not have any Cost rate.</t>
  </si>
  <si>
    <t>certificate of residence should be sent to Austria. Please contact AT, Accounting or B. Valtiner</t>
  </si>
  <si>
    <t>Expenses wrongly charged</t>
  </si>
  <si>
    <t>Invoice is awaiting for approval by GIL, Amélie.</t>
  </si>
  <si>
    <t>h-Waiting for Project Manager approval AMBARD</t>
  </si>
  <si>
    <t>h-Waiting for Project Manager approval Email sent for project code Kundu Sreeja (29/12/2016 17:37)</t>
  </si>
  <si>
    <t>Invoice above 60 days in approval. Waiting for manager approval- GABPEREI</t>
  </si>
  <si>
    <t>Status : h-Waiting for Project Manager approval Destinataire : CGALES</t>
  </si>
  <si>
    <t>Invoice is awaiting for approval by LOUCHEZ, Laurent.</t>
  </si>
  <si>
    <t>CG Österreich - ALLIANZ-2016</t>
  </si>
  <si>
    <t>Invoice has been waiting for Project Manager approval for more than 2 months. Please contact AMBARD (PM)in order to receive further information.</t>
  </si>
  <si>
    <t>pending signed SOW</t>
  </si>
  <si>
    <t>m-Invoice rejected during approval Rémi Escourbanies : a 20 K€ PO is exoected from Capgemini Spain to Capgemini France as a participation to the financial effort on S/4 Central Finance PoC for Schneider Electric. This invoice will be unblocked for payment as soon as the 20 K€ PO is issued by Capgemini Spain (numerous reminders already sent to CG Spain) ESCOURBANIES Remi (21/02/2017 16:01)</t>
  </si>
  <si>
    <t>APPS_NL_Academy</t>
  </si>
  <si>
    <t>Q3 2015</t>
  </si>
  <si>
    <t>Waiting for Project Manager approval; contact: JBIANCHI</t>
  </si>
  <si>
    <t>No signed iSow - please contact BVILLENE</t>
  </si>
  <si>
    <t>24715INV1563</t>
  </si>
  <si>
    <t>h-Waiting for Project Manager approval - NCONAN</t>
  </si>
  <si>
    <t>waiting for booking details</t>
  </si>
  <si>
    <t>Ann-Sofie Lycke</t>
  </si>
  <si>
    <t>Mauvais affectation. Cela ne concerne pas mon projet. - Anne BETTINGER (19/08/2016 11:16)</t>
  </si>
  <si>
    <t>wrong quantity, waiting for CN</t>
  </si>
  <si>
    <t>sent to cancellation</t>
  </si>
  <si>
    <t>MU CENTRAL_France DG</t>
  </si>
  <si>
    <t>Invoice above 60 days in approval. Waiting for manager approval- Gales, Cyril</t>
  </si>
  <si>
    <t>MU Other</t>
  </si>
  <si>
    <t>AS</t>
  </si>
  <si>
    <t>Waiting for CN (invoice already received for 11/2016 was approved by 63501111652226. Invoice for 10/2016 was approved by 63501111640167. (The October values of both invoices slightly deviate)</t>
  </si>
  <si>
    <t>Waiting for Project Manager approval - PGILLOIS</t>
  </si>
  <si>
    <t>Invoice above 60 days in approval. Waiting for manager approval- Piva, Muriel</t>
  </si>
  <si>
    <t>Wrong invoice amount , waiting for CN</t>
  </si>
  <si>
    <t>Wrong PO</t>
  </si>
  <si>
    <t>MU Services</t>
  </si>
  <si>
    <t>don't know the correct approver</t>
  </si>
  <si>
    <t>Sarrah's hours are missing, pls correct</t>
  </si>
  <si>
    <t>h-Waiting for Project Manager approval email sent for project code MONDAL Madhumita (27/12/2016 11:57)</t>
  </si>
  <si>
    <t>h-Waiting for Project Manager approval email sent for project code MONDAL Madhumita (27/12/2016 11:51)</t>
  </si>
  <si>
    <t>Waiting for approval, please contact AMBARD</t>
  </si>
  <si>
    <t>Waiting for approval, please contact MCMARTIN</t>
  </si>
  <si>
    <t>Silgem SAS</t>
  </si>
  <si>
    <t>Status : i-Waiting for Production Unit Manager approval Destinataire : CDUCHEMI</t>
  </si>
  <si>
    <t>Wrong invoice amount, waiting for CN</t>
  </si>
  <si>
    <t>Numbers for Estelle and Arnaud are wrong; Sarah Benyamina's numbers are completely missing: Pls send us CN and new invocie</t>
  </si>
  <si>
    <t>Numbers for Arnaud and Estelle are wrong, Sarah is still missing: pls correct!</t>
  </si>
  <si>
    <t>Numbers for Sarah Benyamina are missing, please send us CN and new invocie</t>
  </si>
  <si>
    <t>Pls include Sarrah Benyamina as well in the invoice. Invoice is not correct and it has beeb rejected during the approval flow</t>
  </si>
  <si>
    <t>Pls include Sarrah Benyamina in the invoice, please send us the CN and the correct invocie</t>
  </si>
  <si>
    <t>82430160091007inv</t>
  </si>
  <si>
    <t>82430160091008inv</t>
  </si>
  <si>
    <t>82430160091010inv</t>
  </si>
  <si>
    <t>PO 2001181195 OVERMATCHED AND PROJECT 100294501 IS ALREADY CLOSED HENCE EMAIL SENT FOR PROJECT Paul Priyanka (27/12/2016 11:10)</t>
  </si>
  <si>
    <t>Status : h-Waiting for Project Manager approval Destinataire : ERDOTT</t>
  </si>
  <si>
    <t>Status : h-Waiting for Project Manager approval Destinataire : JORCARVA</t>
  </si>
  <si>
    <t>5010088769/16-17-IM</t>
  </si>
  <si>
    <t>Waiting for Project Manager approval - please contact GDUFRESN</t>
  </si>
  <si>
    <t>waiting on approval</t>
  </si>
  <si>
    <t>Awaiting an approval.</t>
  </si>
  <si>
    <t>5010079830/16-17-IM</t>
  </si>
  <si>
    <t>5010080093/16-17-IM</t>
  </si>
  <si>
    <t>INV161116</t>
  </si>
  <si>
    <t>INV161117</t>
  </si>
  <si>
    <t>Offshore resource skills mis-match resulting in no deliverables on project; Please issue credit note for 44,793 INR</t>
  </si>
  <si>
    <t>Offshore resource skills mis-match resulting in no deliverables on project. Please issue credit note for 379,206 INR</t>
  </si>
  <si>
    <t>Offshore resource skills mis-match resulting in no deliverables on project; Please issue credit note for 124,200 INR</t>
  </si>
  <si>
    <t>Offshore resource skills mis-match resulting in no deliverables on project;Please issue credit note for 70,200 INR</t>
  </si>
  <si>
    <t>Offshore resource skills mis-match resulting in no deliverables on project; Please issue credit note for 187,200 INR</t>
  </si>
  <si>
    <t>Offshore resource skills mis-match resulting in no deliverables on project. Please issue credit note for 582,408 INR</t>
  </si>
  <si>
    <t>LLM</t>
  </si>
  <si>
    <t>Waiting for Production Unit Manager approval NGARREAU</t>
  </si>
  <si>
    <t>Difference in hours between Inv. 192h &amp; Clarity 160hPrior to approving please correct the hours.Requested credit note/ @ to in, financeinvoice for CN.</t>
  </si>
  <si>
    <t>Wrong # of days, pls correct to 17 days and re-send new invoice. Requested credit note./ Mail to in, financeinvoice for CN.</t>
  </si>
  <si>
    <t>Pending BU approval</t>
  </si>
  <si>
    <t>Offshore resource skills mis-match resulting in no deliverables on project.Please issue credit note for 119,562.50 INR</t>
  </si>
  <si>
    <t>Offshore resource skills mis-match resulting in no deliverables on project.Please issue credit note for 108,000 INR</t>
  </si>
  <si>
    <t>Offshore resource skills mis-match resulting in no deliverables on project.Please issue credit note for 5,564.00 INR</t>
  </si>
  <si>
    <t>Offshore resource skills mis-match resulting in no deliverables on project.Please issue credit note for 360,009 INR</t>
  </si>
  <si>
    <t>Offshore resource skills mis-match resulting in no deliverables on project.Please issue credit note for 191,970 INR</t>
  </si>
  <si>
    <t>Offshore resource skills mis-match resulting in no deliverables on project.</t>
  </si>
  <si>
    <t>Offshore resource skills mis-match resulting in no deliverables on project; Please issue credit note for 227,187 INR</t>
  </si>
  <si>
    <t>Offshore resource skills mis-match resulting in no deliverables on project. Please issue credit note for 555,580.42 INR</t>
  </si>
  <si>
    <t>Offshore resource skills mis-match resulting in no deliverables on project. Please issue credit note for 121,581 INR</t>
  </si>
  <si>
    <t>Offshore resource skills mis-match resulting in no deliverables on project. Please issue credit note for 108,000 INR</t>
  </si>
  <si>
    <t>Offshore resource skills mis-match resulting in no deliverables on project.Please issue credit note for 124,200 INR</t>
  </si>
  <si>
    <t>Offshore resource skills mis-match resulting in no deliverables on project.Please issue credit note for 113,400 INR</t>
  </si>
  <si>
    <t>ITICS HOLDING - ITICSHOLD - BU</t>
  </si>
  <si>
    <t>Pending approval</t>
  </si>
  <si>
    <t>The associated timesheets on the invoice are dated before the start of the project and are BD costs and should not be attributed to the project'; India Finance to raise credit note</t>
  </si>
  <si>
    <t>Incorrect invoice. Vishy left the project end of August. Mail to in, financeinvoice for CN.</t>
  </si>
  <si>
    <t>85203810000804AA</t>
  </si>
  <si>
    <t>issue a credit note</t>
  </si>
  <si>
    <t>Disptue: No Details for expenses ( no Name)</t>
  </si>
  <si>
    <t>All charges for Abdul Haji and Sateesh Polisetty as these are still in dispute and being negotiated; Please issue a credit note</t>
  </si>
  <si>
    <t>Dispute: No time in our system for (Nagrare, Aditya)</t>
  </si>
  <si>
    <t>Javier Morillas</t>
  </si>
  <si>
    <t>Please contact J Morillas</t>
  </si>
  <si>
    <t>5010089603/16-17-IM</t>
  </si>
  <si>
    <t>5010089619/16-17-IM</t>
  </si>
  <si>
    <t>5010089620/16-17-IM</t>
  </si>
  <si>
    <t>5010089635/16-17-IM</t>
  </si>
  <si>
    <t>5010089684/16-17-IM</t>
  </si>
  <si>
    <t>5010089697/16-17-IM</t>
  </si>
  <si>
    <t>5010089633/16-17-IM</t>
  </si>
  <si>
    <t>5010089448/16-17-IM</t>
  </si>
  <si>
    <t>Invoice rejected. after November invoice should not come from IGATE as all resource are now Capgemini resource / awaiting credit note</t>
  </si>
  <si>
    <t>5010089512/16-17-IM</t>
  </si>
  <si>
    <t>Invoice rejected. after November invoice should not come from IGATE as all resource are now Capgemini resource. Waiting for credit note.</t>
  </si>
  <si>
    <t>5010089538/16-17-IM</t>
  </si>
  <si>
    <t>Invoice rejected. after November invoice should not come from IGATE as all resource are now Capgemini resource / should be cancelled with credit note</t>
  </si>
  <si>
    <t>5010089653/16-17-IM</t>
  </si>
  <si>
    <t>5010089663/16-17-IM</t>
  </si>
  <si>
    <t>QTY &amp; RATE field not populated. QTY must match the No. of days worked/billable in the period RATE must match the agreed rate in the iSOW. Awaiting approval.</t>
  </si>
  <si>
    <t>5010089696/16-17-IM</t>
  </si>
  <si>
    <t>Invoice cant be approved as after November. IGATE employees are Cpgemini employee. invoice not required. waiting for credit note</t>
  </si>
  <si>
    <t>Invoice rejected. after November invoice should not come from IGATE as all resource are now Capgemini resource / waiting CN</t>
  </si>
  <si>
    <t>5010089743/16-17-IM</t>
  </si>
  <si>
    <t>5010089745/16-17-IM</t>
  </si>
  <si>
    <t>5010089760/16-17-IM</t>
  </si>
  <si>
    <t>5010089765/16-17-IM</t>
  </si>
  <si>
    <t>5010089839/16-17-IM</t>
  </si>
  <si>
    <t>Waiting for credit note. Please reject the invoice and request a credit note. Unknown resources on invoice (Shettigar) and amount not in euros and no hrs listed</t>
  </si>
  <si>
    <t>5010089648/16-17-IM</t>
  </si>
  <si>
    <t>H16120394</t>
  </si>
  <si>
    <t>831016FIS00890</t>
  </si>
  <si>
    <t>I'm not the right approver, this invoice need to be assigned to Maria Ionasek. DOTT ERIC (22/07/2016 15:26)</t>
  </si>
  <si>
    <t>CG SERVICE CORPORATE - HOLDCGSERVCORP - BU</t>
  </si>
  <si>
    <t>APPS_SE_CENTRAL</t>
  </si>
  <si>
    <t>waiting for update and approval</t>
  </si>
  <si>
    <t>incorrect data, waiting for CN</t>
  </si>
  <si>
    <t>waiting for update and correction</t>
  </si>
  <si>
    <t>wrong period 'Dec', waiting for CN</t>
  </si>
  <si>
    <t>The period 'Dec' is wrong, waiting for CN</t>
  </si>
  <si>
    <t>Wrong reference to the respective month, waiting for CN</t>
  </si>
  <si>
    <t>missing details on specific month/waiting for update</t>
  </si>
  <si>
    <t>The period ('Dec') is wrong, waiting for CN</t>
  </si>
  <si>
    <t>attachment is not sufficient, waiting for update</t>
  </si>
  <si>
    <t>missing details on specific month, waiting for correction</t>
  </si>
  <si>
    <t>missing details on specific month, waiting for CN</t>
  </si>
  <si>
    <t>Invoice sent to incorrect approver, mail sent for SOW</t>
  </si>
  <si>
    <t>invoice with wrong data, waiting for CN</t>
  </si>
  <si>
    <t>Incorrect data on the invoice / waiting for credit note</t>
  </si>
  <si>
    <t>in clarification , incorrect data on the invoice ( # of days )</t>
  </si>
  <si>
    <t>Mukhopadhyay, Soumya; ROY, SUDIPTA; Ghosh, Sayantan; Adak, Subhojit for supporting documents - emails have been sent several times however without results./ Missing data - waiting for cancellation</t>
  </si>
  <si>
    <t>mail to Madgaonkar, Pankaj R for update, no answers, no results/waiting for cancellation - missing data and credit note</t>
  </si>
  <si>
    <t>waiting for cancellation / incorrect data on the invoice</t>
  </si>
  <si>
    <t>PO Required</t>
  </si>
  <si>
    <t>7300101673/1617USM</t>
  </si>
  <si>
    <t>7300100279/1617USM</t>
  </si>
  <si>
    <t>Invoice has been waiting for Project Manager approval for more than 2 months. Please contact MPERCHAI in order to receive further information.</t>
  </si>
  <si>
    <t>CC NA F212</t>
  </si>
  <si>
    <t>Feb'17</t>
  </si>
  <si>
    <t>Feb Closing</t>
  </si>
  <si>
    <t>REV_EXT</t>
  </si>
  <si>
    <t>REV_INTER</t>
  </si>
  <si>
    <t>REV_INTRA</t>
  </si>
  <si>
    <t>ACTUAL</t>
  </si>
  <si>
    <t>GRS17_PROD</t>
  </si>
  <si>
    <t>2017</t>
  </si>
  <si>
    <t>[ICP TOP]</t>
  </si>
  <si>
    <t>[NONE]</t>
  </si>
  <si>
    <t>BUSINESS</t>
  </si>
  <si>
    <t>GEO</t>
  </si>
  <si>
    <t>ONS_OFF</t>
  </si>
  <si>
    <t>DATA_NET</t>
  </si>
  <si>
    <t>SPECIFIC</t>
  </si>
  <si>
    <t>@Lotter, Steffen</t>
  </si>
  <si>
    <t>mail Steffen Lotter</t>
  </si>
  <si>
    <t>mail to Moser, Rainer</t>
  </si>
  <si>
    <t>SELON DEMANDE DE C. REGNIER</t>
  </si>
  <si>
    <t>CG Suisse- Business Analysis</t>
  </si>
  <si>
    <t>BE010G43-Schneider-AM-Apps G.</t>
  </si>
  <si>
    <t>mail to Theunis, Sandrine</t>
  </si>
  <si>
    <t xml:space="preserve">CPRD </t>
  </si>
  <si>
    <t>Sarah Happs</t>
  </si>
  <si>
    <t>Call to be set up between Finance Teams to resolve</t>
  </si>
  <si>
    <t xml:space="preserve"> CC NL </t>
  </si>
  <si>
    <t>Please contact Moser, Rainer</t>
  </si>
  <si>
    <t>invoice raised on wrong entity</t>
  </si>
  <si>
    <t>Capgemini Slovensko, s.r.o. v likvidácii</t>
  </si>
  <si>
    <t>L&amp;D</t>
  </si>
  <si>
    <t>85200630002436A</t>
  </si>
  <si>
    <t>Shared Services India</t>
  </si>
  <si>
    <t>Insufficient Funds</t>
  </si>
  <si>
    <t>pb code projet</t>
  </si>
  <si>
    <t>@Busch, Meinhard-Waiting for CN</t>
  </si>
  <si>
    <t>Projet AMOA CATIRIS NG 11-12/2015</t>
  </si>
  <si>
    <t>I am not the Project Manager C BAILLY</t>
  </si>
  <si>
    <t>XSUK.15.12.140</t>
  </si>
  <si>
    <t>Expenses not agreed</t>
  </si>
  <si>
    <t>expenses only to be paid with tickets and receipts</t>
  </si>
  <si>
    <t>Awaiting payment approval</t>
  </si>
  <si>
    <t>Awaiting payment approval.</t>
  </si>
  <si>
    <t>Awaiting reply from Mondal, Subrata as Project code is missing,12.02.2016,Nitin: Project issue: Mondal, Subrata</t>
  </si>
  <si>
    <t>INDIA SHARED SERVICES</t>
  </si>
  <si>
    <t>Invoice not yet approved</t>
  </si>
  <si>
    <t>Q3 2014</t>
  </si>
  <si>
    <t>Invoice not approved</t>
  </si>
  <si>
    <t>Monica van der Horst</t>
  </si>
  <si>
    <t>Hourly rate applied is 1240.11/hr instead of 1100.89 agree in ICA (11,161 per day instead of 9,908); Please issue credit note for 18,794.70 INR</t>
  </si>
  <si>
    <t>pay out of netting</t>
  </si>
  <si>
    <t>Awaiting reply from Jablonska, Magdalena as project code to be prolonged &amp; also less hours tagged in CTR 01.02.2016,Sourav:Project issue:Jablonska, Magdalena</t>
  </si>
  <si>
    <t>Apps_NO_Central</t>
  </si>
  <si>
    <t>Valérie Sénac</t>
  </si>
  <si>
    <t>This invoice is not for Sogeti High tech</t>
  </si>
  <si>
    <t>831016FBP00150</t>
  </si>
  <si>
    <t>831016FBP00138</t>
  </si>
  <si>
    <t>SELON DEMANDE DE C. REGNIER MASDEBAIL Michele (05/02/2016 15:19)</t>
  </si>
  <si>
    <t>Disputed as per Karthikprabhu's confirmation. They are working on IBX Subscription with the Sub.</t>
  </si>
  <si>
    <t>ITICS SWEDEN - ITICSSE - BU</t>
  </si>
  <si>
    <t>Rebecca Peng</t>
  </si>
  <si>
    <t>Missing I-Sow</t>
  </si>
  <si>
    <t>NA APPS 1 HUB</t>
  </si>
  <si>
    <t>Need resolution.</t>
  </si>
  <si>
    <t>Dispute : No PO For These Costs</t>
  </si>
  <si>
    <t>Dispute : -126 Hours For Kumar Sumit (IDF Has Been Submitted)</t>
  </si>
  <si>
    <t>Aging</t>
  </si>
  <si>
    <t>Aging/other</t>
  </si>
  <si>
    <t>E-0004-00001040</t>
  </si>
  <si>
    <t>Argentina</t>
  </si>
  <si>
    <t>ARS</t>
  </si>
  <si>
    <t>Waiting Alejandro´s approval</t>
  </si>
  <si>
    <t>E-0004-00001059</t>
  </si>
  <si>
    <t>need credit note.</t>
  </si>
  <si>
    <t>5010083879/16-17-IM</t>
  </si>
  <si>
    <t>5010083889/16-17-IM</t>
  </si>
  <si>
    <t>Unable to Pay due to different currency</t>
  </si>
  <si>
    <t>5010083890/16-17-IM</t>
  </si>
  <si>
    <t>ARLI/DB/001224/16-IM</t>
  </si>
  <si>
    <t>5010083880/16-17-IM</t>
  </si>
  <si>
    <t>ARLI/DB/001216/16-IM</t>
  </si>
  <si>
    <t>Don't know who will going to approve the invoice. In ISOW the contact person is from IGATE.</t>
  </si>
  <si>
    <t>in approval flow with PM, J. Moustakidis</t>
  </si>
  <si>
    <t>h-Waiting for Project Manager approval / SBROUAT</t>
  </si>
  <si>
    <t>SEND ISOW</t>
  </si>
  <si>
    <t>Waiting for Project Manager approval</t>
  </si>
  <si>
    <t>Invoice waiting for approval, please contact LBOUCHAR</t>
  </si>
  <si>
    <t>Waiting for approval from Briken, Waleska</t>
  </si>
  <si>
    <t>ARLI/DB/001225/16-IM</t>
  </si>
  <si>
    <t>MU Central_France DG</t>
  </si>
  <si>
    <t>Waiting for approval &amp; providing booking details / SOW.</t>
  </si>
  <si>
    <t>Waiting for Production Unit Manager approval ; contact: CCOURTEI</t>
  </si>
  <si>
    <t>Capgemini Suisse S.A, Slovakia Branch</t>
  </si>
  <si>
    <t>No signed ISOW</t>
  </si>
  <si>
    <t>Issue a credit note amounting to 372€, This amount must be invoiced to Prosodie Iberica, not Capgemini España</t>
  </si>
  <si>
    <t>Invoice rejected during approval / MDELRUE</t>
  </si>
  <si>
    <t>Please send the calculation for this invoice, seems very high</t>
  </si>
  <si>
    <t>Capgemini Business Services Chile Ltda.</t>
  </si>
  <si>
    <t>CG Chile has no operations in 2017 for that reason this invoice is rejected.</t>
  </si>
  <si>
    <t>waiting approval</t>
  </si>
  <si>
    <t>Noor Mohammed/Surapureddy NS Anil Kumar</t>
  </si>
  <si>
    <t>Send ISOW</t>
  </si>
  <si>
    <t>The amount is higher than the reporting I received. Need explanation please Regards Mariama Mariama DIALLO (20/03/2017 14:49)</t>
  </si>
  <si>
    <t>in approval flow with S. El Dib</t>
  </si>
  <si>
    <t>Waiting for CN. Item/quantity not as agreed.</t>
  </si>
  <si>
    <t>Waiting for approval and providing the Project and Task (BT/NBT).</t>
  </si>
  <si>
    <t>Invoice to rejection. The amount on the invoice is not correct: 130,750 hours for 81,88 EUR is 10705,81 EUR. 8,500 hours for 40,94 EUR is 347,99.</t>
  </si>
  <si>
    <t>Waiting for PM approval / AMBARD</t>
  </si>
  <si>
    <t>in verification with A. Schulze, B. Valtiner</t>
  </si>
  <si>
    <t>in approval flow with J. Moustakidis</t>
  </si>
  <si>
    <t>in approval flow J. Moustakidis</t>
  </si>
  <si>
    <t>13500210103947A</t>
  </si>
  <si>
    <t>Invoice not pertain to BSV, Need Credit Note</t>
  </si>
  <si>
    <t>13500210104814A</t>
  </si>
  <si>
    <t>Invoice not pertain to BSV , raise credit note for the same.</t>
  </si>
  <si>
    <t>13500210105031A</t>
  </si>
  <si>
    <t>Invoice not pertain to BSV, raise credit note for the same.</t>
  </si>
  <si>
    <t>Capgemini Business Services Brasil - Assessoria Empresarial Ltda.</t>
  </si>
  <si>
    <t>certificate of residence for 2017 should be sent to CG Austria</t>
  </si>
  <si>
    <t>Jean-Michel GARCIA</t>
  </si>
  <si>
    <t>facture non validee</t>
  </si>
  <si>
    <t>Infra Netherland Core</t>
  </si>
  <si>
    <t>Hi, please send me Isow</t>
  </si>
  <si>
    <t>Invoice above 60 days in approval. Waiting for manager approval- GIRAUD, Christine</t>
  </si>
  <si>
    <t>Po insufficient</t>
  </si>
  <si>
    <t>Waiting BU approval</t>
  </si>
  <si>
    <t>4200110025241M</t>
  </si>
  <si>
    <t>CG Universite - Wim Vos-Facil</t>
  </si>
  <si>
    <t>Invoice to rejection. Wrong invoice amount. Service credits missing</t>
  </si>
  <si>
    <t>Invoice to rejection. The rates are correct but the hours of Martin Moeller are wrong (1h - 107,8euro), he worked 27h.</t>
  </si>
  <si>
    <t>Invoice to rejection. Hours has to be booked via Clarity and invoice via ICB.</t>
  </si>
  <si>
    <t>Invoice to rejection. Hours should be booked via DE-03-Clarity account and invoices via ICB.</t>
  </si>
  <si>
    <t>Invoice to rejection. Hours has to be booked via DE-03 Clarity account and invoiced via ICB.</t>
  </si>
  <si>
    <t>Wrong good description. Waiting for CN.</t>
  </si>
  <si>
    <t>Invoice to cancellation, invoice to be issued via ICB/IPB; provider is informed.</t>
  </si>
  <si>
    <t>waiting for PM approval LLOUCHEZ</t>
  </si>
  <si>
    <t>Dominika Cudzilo</t>
  </si>
  <si>
    <t>invoice waiting for approval, please contact CGALES</t>
  </si>
  <si>
    <t>Please raise invoices only related to expenses and no time/days should be invoiced.</t>
  </si>
  <si>
    <t>invoice waiting for approval, please contact CDELSAUX</t>
  </si>
  <si>
    <t>certificate of residence for 2017 should be sent to CG Austria. Please contact AT, Accounting or B. Valtiner</t>
  </si>
  <si>
    <t>Credit Note required for the differential amount</t>
  </si>
  <si>
    <t>Awaiting approval/ Fuchs Stefan.</t>
  </si>
  <si>
    <t>Credit note required for differential rate (GBP 900-600) excess billed</t>
  </si>
  <si>
    <t>EXP001931A</t>
  </si>
  <si>
    <t xml:space="preserve">Apps Denmark </t>
  </si>
  <si>
    <t>Please reject the invoice. Wrong invoice amount.</t>
  </si>
  <si>
    <t>No Signed ISOW</t>
  </si>
  <si>
    <t>5010083872/16-17-IM</t>
  </si>
  <si>
    <t>ARLI/DB/001226/16-IM</t>
  </si>
  <si>
    <t>5010083891/16-17-IM</t>
  </si>
  <si>
    <t>5010083883/16-17-IM</t>
  </si>
  <si>
    <t>ARLI/DB/001253/16-IM</t>
  </si>
  <si>
    <t>AIRL2/009875/16-1-IM</t>
  </si>
  <si>
    <t>ARLI/DB/001312/16-IM</t>
  </si>
  <si>
    <t>ARLI/DB/001313/16-IM</t>
  </si>
  <si>
    <t>HYD/DB/000253/16-IM</t>
  </si>
  <si>
    <t>HYD/DB/000254/16-IM</t>
  </si>
  <si>
    <t>5010088606/16-17-IM</t>
  </si>
  <si>
    <t>5010088607/16-17-IM</t>
  </si>
  <si>
    <t>5010088608/16-17-IM</t>
  </si>
  <si>
    <t>5010088609/16-17-IM</t>
  </si>
  <si>
    <t>5010088610/16-17-IM</t>
  </si>
  <si>
    <t>5010088611/16-17-IM</t>
  </si>
  <si>
    <t>5010088612/16-17-IM</t>
  </si>
  <si>
    <t>5010088613/16-17-IM</t>
  </si>
  <si>
    <t>5010088614/16-17-IM</t>
  </si>
  <si>
    <t>5010088615/16-17-IM</t>
  </si>
  <si>
    <t>5010088616/16-17-IM</t>
  </si>
  <si>
    <t>5010088617/16-17-IM</t>
  </si>
  <si>
    <t>INV170024</t>
  </si>
  <si>
    <t>INV170044</t>
  </si>
  <si>
    <t>Requested CN/Rejected - hours not booked in clarity</t>
  </si>
  <si>
    <t>invoice is processing/ awaiting approval</t>
  </si>
  <si>
    <t>Invocie is processing/ awaiting approval</t>
  </si>
  <si>
    <t>We have asked for credit note (mail 31/03)</t>
  </si>
  <si>
    <t>With regard to invoice 100206019 (annex I), it is worth US $ 9,325.57 (Convert from Rupee to Dollar), but the SOW (annex II) was contracted with a value of US $ 5,378.00, Does not recognize the value and can not continue with this RC.</t>
  </si>
  <si>
    <t>5010089650/16-17-IM</t>
  </si>
  <si>
    <t>5010089659/16-17-IM</t>
  </si>
  <si>
    <t>5010089887/16-17-IM</t>
  </si>
  <si>
    <t>PUSEZ/001424/16-1-IM</t>
  </si>
  <si>
    <t>5010087772/16-17-IM</t>
  </si>
  <si>
    <t>5010087784/16-17-IM</t>
  </si>
  <si>
    <t>5010087795/16-17-IM</t>
  </si>
  <si>
    <t>5010087800/16-17-IM</t>
  </si>
  <si>
    <t>5010087815/16-17-IM</t>
  </si>
  <si>
    <t>5010087829/16-17-IM</t>
  </si>
  <si>
    <t>5010087835/16-17-IM</t>
  </si>
  <si>
    <t>5010087847/16-17-IM</t>
  </si>
  <si>
    <t>5010087848/16-17-IM</t>
  </si>
  <si>
    <t>5010087849/16-17-IM</t>
  </si>
  <si>
    <t>5010087866/16-17-IM</t>
  </si>
  <si>
    <t>5010087874/16-17-IM</t>
  </si>
  <si>
    <t>5010087911/16-17-IM</t>
  </si>
  <si>
    <t>5010087917/16-17-IM</t>
  </si>
  <si>
    <t>5010087920/16-17-IM</t>
  </si>
  <si>
    <t>5010087921/16-17-IM</t>
  </si>
  <si>
    <t>5010089630/16-17-IM</t>
  </si>
  <si>
    <t>5010089643/16-17-IM</t>
  </si>
  <si>
    <t>5010089654/16-17-IM</t>
  </si>
  <si>
    <t>5010089657/16-17-IM</t>
  </si>
  <si>
    <t>5010089670/16-17-IM</t>
  </si>
  <si>
    <t>5010089681/16-17-IM</t>
  </si>
  <si>
    <t>5010089687/16-17-IM</t>
  </si>
  <si>
    <t>5010089692/16-17-IM</t>
  </si>
  <si>
    <t>5010089699/16-17-IM</t>
  </si>
  <si>
    <t>5010089700/16-17-IM</t>
  </si>
  <si>
    <t>5010089713/16-17-IM</t>
  </si>
  <si>
    <t>5010089718/16-17-IM</t>
  </si>
  <si>
    <t>5010089753/16-17-IM</t>
  </si>
  <si>
    <t>5010089759/16-17-IM</t>
  </si>
  <si>
    <t>5010089762/16-17-IM</t>
  </si>
  <si>
    <t>5010089764/16-17-IM</t>
  </si>
  <si>
    <t>5010089814/16-17-IM</t>
  </si>
  <si>
    <t>5010089824/16-17-IM</t>
  </si>
  <si>
    <t>5010089842/16-17-IM</t>
  </si>
  <si>
    <t>5010089846/16-17-IM</t>
  </si>
  <si>
    <t>5010089847/16-17-IM</t>
  </si>
  <si>
    <t>5010089853/16-17-IM</t>
  </si>
  <si>
    <t>5010089866/16-17-IM</t>
  </si>
  <si>
    <t>5010089899/16-17-IM</t>
  </si>
  <si>
    <t>5010089537/16-17-IM</t>
  </si>
  <si>
    <t>5010089496/16-17-IM</t>
  </si>
  <si>
    <t>5010089693/16-17-IM</t>
  </si>
  <si>
    <t>5010089720/16-17-IM</t>
  </si>
  <si>
    <t>5010089884/16-17-IM</t>
  </si>
  <si>
    <t>CC India</t>
  </si>
  <si>
    <t>Employee details missing mail sent to supplier.</t>
  </si>
  <si>
    <t>The below expense was incurred in Nov 2015 and why was the invoice sent after 16 months. We do not have a project code to book this cost.Please issue credit note</t>
  </si>
  <si>
    <t>SOGETI INDIA GES - SOGIDPES – BU</t>
  </si>
  <si>
    <t>Send ISOw</t>
  </si>
  <si>
    <t>Waiting for information from India /Ann-Sofie</t>
  </si>
  <si>
    <t>Employee details missing mail sent to suppliers.</t>
  </si>
  <si>
    <t>5010089088/16-17-IM</t>
  </si>
  <si>
    <t>5010089089/16-17-IM</t>
  </si>
  <si>
    <t>5010089090/16-17-IM</t>
  </si>
  <si>
    <t>5010089091/16-17-IM</t>
  </si>
  <si>
    <t>..</t>
  </si>
  <si>
    <t>5010089092/16-17-IM</t>
  </si>
  <si>
    <t>5010089093/16-17-IM</t>
  </si>
  <si>
    <t>5010089094/16-17-IM</t>
  </si>
  <si>
    <t>5010089095/16-17-IM</t>
  </si>
  <si>
    <t>5010089096/16-17-IM</t>
  </si>
  <si>
    <t>5010089097/16-17-IM</t>
  </si>
  <si>
    <t>5010089098/16-17-IM</t>
  </si>
  <si>
    <t>5010089099/16-17-IM</t>
  </si>
  <si>
    <t>5010089100/16-17-IM</t>
  </si>
  <si>
    <t>5010089102/16-17-IM</t>
  </si>
  <si>
    <t>5010089103/16-17-IM</t>
  </si>
  <si>
    <t>5010089167/16-17-IM</t>
  </si>
  <si>
    <t>5010089168/16-17-IM</t>
  </si>
  <si>
    <t>5010089169/16-17-IM</t>
  </si>
  <si>
    <t>5010089170/16-17-IM</t>
  </si>
  <si>
    <t>5010089171/16-17-IM</t>
  </si>
  <si>
    <t>5010089172/16-17-IM</t>
  </si>
  <si>
    <t>5010089173/16-17-IM</t>
  </si>
  <si>
    <t>5010089174/16-17-IM</t>
  </si>
  <si>
    <t>,</t>
  </si>
  <si>
    <t>5010089175/16-17-IM</t>
  </si>
  <si>
    <t>5010089176/16-17-IM</t>
  </si>
  <si>
    <t>5010089177/16-17-IM</t>
  </si>
  <si>
    <t>5010089178/16-17-IM</t>
  </si>
  <si>
    <t>5010089179/16-17-IM</t>
  </si>
  <si>
    <t>5010089180/16-17-IM</t>
  </si>
  <si>
    <t>5010089181/16-17-IM</t>
  </si>
  <si>
    <t>5010089182/16-17-IM</t>
  </si>
  <si>
    <t>5010089183/16-17-IM</t>
  </si>
  <si>
    <t>5010079389/16-17-IM</t>
  </si>
  <si>
    <t>5010079390/16-17-IM</t>
  </si>
  <si>
    <t>5010080395/16-17-IM</t>
  </si>
  <si>
    <t>5010085825/16-17-IM</t>
  </si>
  <si>
    <t>The consultant Joshi Aditi is unknown within the Statoil project. Hence require credit note.</t>
  </si>
  <si>
    <t>5010085852/16-17-IM</t>
  </si>
  <si>
    <t>Aditi Joshi doesn't work for Entercard account her hours should be removed. Hence require credit note for her cost only.</t>
  </si>
  <si>
    <t>5010087667/16-17-IM</t>
  </si>
  <si>
    <t>The resource has not worked in SAP project within Statoil. Hence require credit note.</t>
  </si>
  <si>
    <t>5010087695/16-17-IM</t>
  </si>
  <si>
    <t>Aditi Joshi is not from EnterCard account. Pls remove her part from the invoice.</t>
  </si>
  <si>
    <t>5010087902/16-17-IM</t>
  </si>
  <si>
    <t>Disagreed cost. Require credit note.</t>
  </si>
  <si>
    <t>5010089545/16-17-IM</t>
  </si>
  <si>
    <t>Leaves taken by Nayankumar is not accounted in the invoice. Kindly revise invoice only for days he worked for project.</t>
  </si>
  <si>
    <t>5010089689/16-17-IM</t>
  </si>
  <si>
    <t>Devika didn't worked on project during December hence should not be charge as invoice. Rejecting invoice kindly provide credit note</t>
  </si>
  <si>
    <t>5010089757/16-17-IM</t>
  </si>
  <si>
    <t>Please provide credit note</t>
  </si>
  <si>
    <t>5010089475/16-17-IM</t>
  </si>
  <si>
    <t>5010089477/16-17-IM</t>
  </si>
  <si>
    <t>Olvien has already been released from Nordea and his last date was 8th of Dec. Hence cannot take complete month's charges of Olvien. Sridevi Neravi was not part of Nordea account. Hence her charges cannot be accepted. Please remove Sridevi Neravi's charges and provide appropriate cost for Olvien so that this invoice can be approved</t>
  </si>
  <si>
    <t>5010089489/16-17-IM</t>
  </si>
  <si>
    <t>5010089698/16-17-IM</t>
  </si>
  <si>
    <t>Sridevi Neravi should not be appearing in any of the invoices which are charged to Nordea as she does not work for Nordea account. Please remove her charges from invoice, so that this can be approved</t>
  </si>
  <si>
    <t>5010089825/16-17-IM</t>
  </si>
  <si>
    <t>For SrinivasaRao Nagaboina the efforts of december is already approved in the invoice # 5010089543/16-17 and it is repeated again. Hence remove the entry of SrinivasaRao Nagaboina to approve this invoice.</t>
  </si>
  <si>
    <t>5010089819/16-17-IM</t>
  </si>
  <si>
    <t>Kindly do not raise invoices prior to resource allocation date to FS</t>
  </si>
  <si>
    <t>NDABPZ/006557/16-IM</t>
  </si>
  <si>
    <t>5010089495/16-17-IM</t>
  </si>
  <si>
    <t>5010089501/16-17-IM</t>
  </si>
  <si>
    <t>5010089506/16-17-IM</t>
  </si>
  <si>
    <t>5010089507/16-17-IM</t>
  </si>
  <si>
    <t>5010089508/16-17-IM</t>
  </si>
  <si>
    <t>5010089513/16-17-IM</t>
  </si>
  <si>
    <t>5010089515/16-17-IM</t>
  </si>
  <si>
    <t>5010089517/16-17-IM</t>
  </si>
  <si>
    <t>5010089520/16-17-IM</t>
  </si>
  <si>
    <t>5010089525/16-17-IM</t>
  </si>
  <si>
    <t>5010089527/16-17-IM</t>
  </si>
  <si>
    <t>5010089532/16-17-IM</t>
  </si>
  <si>
    <t>5010089539/16-17-IM</t>
  </si>
  <si>
    <t>5010089553/16-17-IM</t>
  </si>
  <si>
    <t>5010089571/16-17-IM</t>
  </si>
  <si>
    <t>5010089577/16-17-IM</t>
  </si>
  <si>
    <t>5010089581/16-17-IM</t>
  </si>
  <si>
    <t>5010089594/16-17-IM</t>
  </si>
  <si>
    <t>5010089595/16-17-IM</t>
  </si>
  <si>
    <t>5010089607/16-17-IM</t>
  </si>
  <si>
    <t>5010089613/16-17-IM</t>
  </si>
  <si>
    <t>5010089615/16-17-IM</t>
  </si>
  <si>
    <t>5010089616/16-17-IM</t>
  </si>
  <si>
    <t>5010089617/16-17-IM</t>
  </si>
  <si>
    <t>5010089629/16-17-IM</t>
  </si>
  <si>
    <t>5010089665/16-17-IM</t>
  </si>
  <si>
    <t>5010089666/16-17-IM</t>
  </si>
  <si>
    <t>5010089667/16-17-IM</t>
  </si>
  <si>
    <t>5010089668/16-17-IM</t>
  </si>
  <si>
    <t>5010089682/16-17-IM</t>
  </si>
  <si>
    <t>5010089688/16-17-IM</t>
  </si>
  <si>
    <t>5010089719/16-17-IM</t>
  </si>
  <si>
    <t>5010089725/16-17-IM</t>
  </si>
  <si>
    <t>5010089726/16-17-IM</t>
  </si>
  <si>
    <t>5010089727/16-17-IM</t>
  </si>
  <si>
    <t>5010089746/16-17-IM</t>
  </si>
  <si>
    <t>5010089750/16-17-IM</t>
  </si>
  <si>
    <t>5010089752/16-17-IM</t>
  </si>
  <si>
    <t>5010089761/16-17-IM</t>
  </si>
  <si>
    <t>5010089766/16-17-IM</t>
  </si>
  <si>
    <t>5010089826/16-17-IM</t>
  </si>
  <si>
    <t>5010089829/16-17-IM</t>
  </si>
  <si>
    <t>5010089830/16-17-IM</t>
  </si>
  <si>
    <t>5010089832/16-17-IM</t>
  </si>
  <si>
    <t>5010089837/16-17-IM</t>
  </si>
  <si>
    <t>5010089841/16-17-IM</t>
  </si>
  <si>
    <t>5010089843/16-17-IM</t>
  </si>
  <si>
    <t>5010089848/16-17-IM</t>
  </si>
  <si>
    <t>5010089850/16-17-IM</t>
  </si>
  <si>
    <t>5010089856/16-17-IM</t>
  </si>
  <si>
    <t>5010089863/16-17-IM</t>
  </si>
  <si>
    <t>5010089864/16-17-IM</t>
  </si>
  <si>
    <t>5010089865/16-17-IM</t>
  </si>
  <si>
    <t>5010089868/16-17-IM</t>
  </si>
  <si>
    <t>5010089872/16-17-IM</t>
  </si>
  <si>
    <t>5010089876/16-17-IM</t>
  </si>
  <si>
    <t>5010089879/16-17-IM</t>
  </si>
  <si>
    <t>5010089880/16-17-IM</t>
  </si>
  <si>
    <t>5010089891/16-17-IM</t>
  </si>
  <si>
    <t>5010089892/16-17-IM</t>
  </si>
  <si>
    <t>5010089900/16-17-IM</t>
  </si>
  <si>
    <t>5010085927/16-17-IM</t>
  </si>
  <si>
    <t>5010085941/16-17-IM</t>
  </si>
  <si>
    <t>5010085942/16-17-IM</t>
  </si>
  <si>
    <t>5010085957/16-17-IM</t>
  </si>
  <si>
    <t>manually payment</t>
  </si>
  <si>
    <t>85201230002508A</t>
  </si>
  <si>
    <t>will be paid</t>
  </si>
  <si>
    <t>85203810001928A</t>
  </si>
  <si>
    <t>85203810001929A</t>
  </si>
  <si>
    <t>85203810002715A</t>
  </si>
  <si>
    <t>85203810002716A</t>
  </si>
  <si>
    <t>85203810002718A</t>
  </si>
  <si>
    <t>85203810002719A</t>
  </si>
  <si>
    <t>willbe paid manually</t>
  </si>
  <si>
    <t>85203910000757A</t>
  </si>
  <si>
    <t>please provide us SOW</t>
  </si>
  <si>
    <t>Dispute: No Time in our system for Rachit Jain OCT, NOV, DEC</t>
  </si>
  <si>
    <t>Please, send ISOW</t>
  </si>
  <si>
    <t>Duplicate of 85200410045045, Please issue credit note</t>
  </si>
  <si>
    <t>Reverse 10 hours from Arnab from January. Arnab booked 4.5 hours/day on Fairfax whereas Invoice shows 5 hours/day. Please issue credit note</t>
  </si>
  <si>
    <t>Ananda Murthy, Santhosh Kumar should be booking only 0.25 FTE per week whereas invoice shows him billable all days in Jan. Deepak, Anjani is replacement for Santhosh Kumar and he is also 0.25 FTE per week billable whereas he has booked all days in Jan. Please issue credit note</t>
  </si>
  <si>
    <t>Kris Mascarenhas</t>
  </si>
  <si>
    <t>Finance will be disputing on the basis that invoice issued in Feb-17 for work delivered in Jul-16 (over 6 months),Issue credit note</t>
  </si>
  <si>
    <t>INDIA SHARED SERVICES - ISIDSS - BU</t>
  </si>
  <si>
    <t>This invoice includes COLT costs not covered which we require a credit for as per agreement</t>
  </si>
  <si>
    <t>Dispute: Missing February Hours: 45 hrs for the following: Annavarjula,Abhiram; Basi Reddy, Sudheendra; Bhamidipati, Satyanayana; Endlooru, Parameswair; Shetty Akash. 36 hrs for Inamadar, Suyog. 9 hrs for Mannam, Madhava. 18 hrs for Regula, Nageswara</t>
  </si>
  <si>
    <t>Offshore resource skills mis-match resulting in no deliverables on project.Please issue credit note</t>
  </si>
  <si>
    <t>Apps Switzerland MS Non-FS Other GFS</t>
  </si>
  <si>
    <t>Will be paid manually</t>
  </si>
  <si>
    <t>unknown services</t>
  </si>
  <si>
    <t>85203010001303A</t>
  </si>
  <si>
    <t>This invoice areCOLT costs not covered which we require a credit for as per agreement</t>
  </si>
  <si>
    <t>send ISOW</t>
  </si>
  <si>
    <t>D6578</t>
  </si>
  <si>
    <t>Shailesh Keshri was on AU Payroll since Oct’16. Hence no invoice expected for Oct-16 4 days; Request Credit Note</t>
  </si>
  <si>
    <t>Under processing</t>
  </si>
  <si>
    <t>Virginia Alonso // Raul Elvira</t>
  </si>
  <si>
    <t>We are waiting answer to our credit note request. See mails attached</t>
  </si>
  <si>
    <t>831016FIS02121</t>
  </si>
  <si>
    <t>send isow</t>
  </si>
  <si>
    <t>831016FBP03081</t>
  </si>
  <si>
    <t>5010083884/16-17-IM</t>
  </si>
  <si>
    <t>5010083892/16-17-IM</t>
  </si>
  <si>
    <t>HYD/DB/000210/16-IM</t>
  </si>
  <si>
    <t>Wrong PO. Correct PO needed.</t>
  </si>
  <si>
    <t>HYD/DB/000211/16-IM</t>
  </si>
  <si>
    <t>NFS-CC</t>
  </si>
  <si>
    <t>5010088767/16-17-IM</t>
  </si>
  <si>
    <t>AIRL2/009696/16-IM</t>
  </si>
  <si>
    <t>Dispute: -9 hours for Anga, Lohitha</t>
  </si>
  <si>
    <t>INFRA US SERVICE CYBER RUN</t>
  </si>
  <si>
    <t>NO signed ISOW</t>
  </si>
  <si>
    <t>Dispute: Missing 9 hours for Praneeth Dhanraj, and 9 hours for Santhosh Kaderu, and 9 hours for Pawan Sirohir</t>
  </si>
  <si>
    <t>Invoice waiting for approval, please contact RAVREDDY</t>
  </si>
  <si>
    <t>Invoice waiitng for approval, pleas contact CGALES</t>
  </si>
  <si>
    <t>Inergi Inc</t>
  </si>
  <si>
    <t>7300101725/1617USM</t>
  </si>
  <si>
    <t>Invoice has been waiting for Project Manager approval for more than 2 months. Please contact AMBARD(PM)in order to receive further information.</t>
  </si>
  <si>
    <t>7300101668/1617USM</t>
  </si>
  <si>
    <t>7300101718/1617USM</t>
  </si>
  <si>
    <t>Mar'17</t>
  </si>
  <si>
    <t>Mar</t>
  </si>
  <si>
    <t>Client Contact Person</t>
  </si>
  <si>
    <t>Please check why invoice has not been booked automatically</t>
  </si>
  <si>
    <t>Moser, Rainer</t>
  </si>
  <si>
    <t>SOGETI DENMARK - SOGDK - BU</t>
  </si>
  <si>
    <t>Capgemini OS Electric S.A.S.</t>
  </si>
  <si>
    <t>No explanation from Controlling</t>
  </si>
  <si>
    <t>PB Code Projet Dde de Carine Reynier</t>
  </si>
  <si>
    <t>PB Code Projet</t>
  </si>
  <si>
    <t>Project code's problem</t>
  </si>
  <si>
    <t>invoice to be rejected</t>
  </si>
  <si>
    <t>Expenses should be split on 2 invoices as follow: 1st invoice for expenses between April and June - project code is 100256063 2nd invoice for expenses between July and September - project code is 100324293</t>
  </si>
  <si>
    <t>not for us in 2016, waiting CN</t>
  </si>
  <si>
    <t>Invoice is waiting for approval</t>
  </si>
  <si>
    <t>According to the Sam Jayaraj Invoice rejected, this invoice don't belong to Bayer.</t>
  </si>
  <si>
    <t>Please4 contact Moser, Rainer</t>
  </si>
  <si>
    <t>contact person missing</t>
  </si>
  <si>
    <t>missing contact person</t>
  </si>
  <si>
    <t>in approval flow by Matthias Schroeder</t>
  </si>
  <si>
    <t>Awaiting APPROVAL</t>
  </si>
  <si>
    <t>Project code mismatch between CTR &amp; Invoice copy, mail sent to Paajanen, Ari on 17.02.2016, Sudip: Project issue: Paajanen, Ari</t>
  </si>
  <si>
    <t>Pending Approval</t>
  </si>
  <si>
    <t>sonia bravo</t>
  </si>
  <si>
    <t>IGATE Computer Systems (UK) Limited</t>
  </si>
  <si>
    <t>Thomas Paul</t>
  </si>
  <si>
    <t>Valid project code missing in the invoice copy, mail sent to in, intercompany on 17.02.2016, Sudip: Project issue: in, intercompany</t>
  </si>
  <si>
    <t>no iSOW</t>
  </si>
  <si>
    <t>XSUK.16.01.110</t>
  </si>
  <si>
    <t>Information Wrong on Invoice</t>
  </si>
  <si>
    <t>blank</t>
  </si>
  <si>
    <t>Requesting supporting expense receipts/tax invoice for the expense items on this invoice</t>
  </si>
  <si>
    <t>Please remove Priyanka time from invoice</t>
  </si>
  <si>
    <t>Apps UK AD</t>
  </si>
  <si>
    <t>Jozef Kapral</t>
  </si>
  <si>
    <t>Issue a new invoice with a different invoice number; Advise what amount is correct: 419,027.13 or 8,553,551.00?</t>
  </si>
  <si>
    <t>GP-ADM</t>
  </si>
  <si>
    <t>831016KBP00051</t>
  </si>
  <si>
    <t>invoice for CG DG</t>
  </si>
  <si>
    <t>831016KBP00009</t>
  </si>
  <si>
    <t>wrong approver</t>
  </si>
  <si>
    <t>831016FBP00067</t>
  </si>
  <si>
    <t>831016FIS00180</t>
  </si>
  <si>
    <t>Please see this subject with Maria Ionasek, SDM for this customer. This SD activity is not in my scope</t>
  </si>
  <si>
    <t>831016FIS00316</t>
  </si>
  <si>
    <t>831016FIS00026</t>
  </si>
  <si>
    <t>831016FIS00361</t>
  </si>
  <si>
    <t>SOW 360_635_2016_11213</t>
  </si>
  <si>
    <t>Apps_SE_MU_Inter/Intra</t>
  </si>
  <si>
    <t>Wrong workflow validation</t>
  </si>
  <si>
    <t>we need credit to be issued as these are non billable expenses</t>
  </si>
  <si>
    <t>IGATE Technologies Inc.</t>
  </si>
  <si>
    <t>Details not available</t>
  </si>
  <si>
    <t>provide details</t>
  </si>
  <si>
    <t>8104013014170 et 8104013014023 à lettrer.</t>
  </si>
  <si>
    <t>Dispute : Start Date for Rajnikanth Ettem was 9/28/15, not 9/21/15; Please issue us a credit for 36 hours for this resource.</t>
  </si>
  <si>
    <t>7300072349/15-16</t>
  </si>
  <si>
    <t>7300072352/15-16</t>
  </si>
  <si>
    <t>No PO For These Costs</t>
  </si>
  <si>
    <t>Cost recovery for Capgemini US - Ntsuite France portal de self training de Netsuite</t>
  </si>
  <si>
    <t>no signed i-SoW</t>
  </si>
  <si>
    <t>Mar Closing</t>
  </si>
  <si>
    <t>Aug Closing</t>
  </si>
  <si>
    <t>Sep Closing</t>
  </si>
  <si>
    <t>Oct Closing</t>
  </si>
  <si>
    <t>Nov Closing</t>
  </si>
  <si>
    <t>Dec Closing</t>
  </si>
  <si>
    <t>AUG</t>
  </si>
  <si>
    <t>SEP</t>
  </si>
  <si>
    <t>OCT</t>
  </si>
  <si>
    <t>NOV</t>
  </si>
  <si>
    <t>DEC</t>
  </si>
  <si>
    <t>FEB</t>
  </si>
  <si>
    <t>MAR</t>
  </si>
  <si>
    <t>APR</t>
  </si>
  <si>
    <t>Closing</t>
  </si>
  <si>
    <t>Current</t>
  </si>
  <si>
    <t>Prior Year</t>
  </si>
  <si>
    <t>&lt; group average</t>
  </si>
  <si>
    <t xml:space="preserve"> &lt;+1% of group average</t>
  </si>
  <si>
    <t xml:space="preserve"> &gt;+1% of group average</t>
  </si>
  <si>
    <t>MAY</t>
  </si>
  <si>
    <t>Jun</t>
  </si>
  <si>
    <t>PRIOR YEAR</t>
  </si>
  <si>
    <t>GFS/Non-GFS</t>
  </si>
  <si>
    <t>Type of Invoice</t>
  </si>
  <si>
    <t>B-0006-00000017</t>
  </si>
  <si>
    <t>Q2 2017</t>
  </si>
  <si>
    <t>B-0006-00000018</t>
  </si>
  <si>
    <t>B-0006-00000019</t>
  </si>
  <si>
    <t>B-0006-00000020</t>
  </si>
  <si>
    <t>17. iGATE</t>
  </si>
  <si>
    <t>Don't know who will going to approve the invoices. The name mentioned in the ISOW is from cap IGATE</t>
  </si>
  <si>
    <t>1BS18</t>
  </si>
  <si>
    <t>PRKIG201701ITR</t>
  </si>
  <si>
    <t>Approval pending from Saugata Choudhuri</t>
  </si>
  <si>
    <t>PRKIG201701ZEB1</t>
  </si>
  <si>
    <t>Approval pending from Pramod Ramachandra</t>
  </si>
  <si>
    <t>PRKIG201611ZEB</t>
  </si>
  <si>
    <t>PRKIG201611ZEB2</t>
  </si>
  <si>
    <t>invoice 69201111610468 was already approved for same service 30/11/2016 Alexandre Mavraganis (28/12/2016 10:16)</t>
  </si>
  <si>
    <t>Please provide signed ICA</t>
  </si>
  <si>
    <t>Dummy</t>
  </si>
  <si>
    <t>waiting for approval from Sascha Pohl</t>
  </si>
  <si>
    <t>H17030067</t>
  </si>
  <si>
    <t>certificate of residence for 2017 missing, please contact AT,Accounting or Birgit Valtiner</t>
  </si>
  <si>
    <t>H17030117</t>
  </si>
  <si>
    <t>Kalgutkar, Sanjay</t>
  </si>
  <si>
    <t>Issue Credit Memo</t>
  </si>
  <si>
    <t>Beata Tutajewska</t>
  </si>
  <si>
    <t>Waiting for Project Manager Approval VPOEUNG</t>
  </si>
  <si>
    <t>We need the details about charges of this invoice</t>
  </si>
  <si>
    <t>rejected by madani rachid</t>
  </si>
  <si>
    <t>Please, correct Sogeti Address: Sogeti España S.L.U. Anabel Segura, 14 Edificio Cedro 28108 Alcobendas (Madrid) Spain</t>
  </si>
  <si>
    <t>Please correct Sogeti Address: Sogeti España S.L.U Anabel Segura, 14 Edificio Cedro 28108 Alcobendas (Madrid) Spain</t>
  </si>
  <si>
    <t>Miss invoice</t>
  </si>
  <si>
    <t>m-Invoice rejected during approval under review with LFD France marek madejski (07/04/2017 15:19)</t>
  </si>
  <si>
    <t>Waiting for Project Manager Approval AMBARD</t>
  </si>
  <si>
    <t>Please correct Sogeti Address: Sogeti España S.L.U. Anabel Segura, 14 Edificio Cedro 28108 Alcobendas (Madrid) Spain</t>
  </si>
  <si>
    <t>miss invoice</t>
  </si>
  <si>
    <t>This invoice is for APPS not for FS, please contact: Géraldine CHAFFARD BUTTICAZ</t>
  </si>
  <si>
    <t>Invoice not transfered, ticket opened.</t>
  </si>
  <si>
    <t>Waiting for approval and providing booking details. Reminder sent.</t>
  </si>
  <si>
    <t>Waiting for approval from correct approver.</t>
  </si>
  <si>
    <t>h-Waiting for Project Manager approval OFLOCH</t>
  </si>
  <si>
    <t>Waiting for Sub OU2 Manager approval; contact: NBONSIRV</t>
  </si>
  <si>
    <t>Waiting for Sub OU2 Manager approval</t>
  </si>
  <si>
    <t>Waiting for Sub OU2 Manager approval ; contact NBONSIRV :</t>
  </si>
  <si>
    <t>h-Waiting for Project Manager approval HDEMOGE</t>
  </si>
  <si>
    <t>BPO FRANCE</t>
  </si>
  <si>
    <t>Waiting for PM approval - EABOUCHA</t>
  </si>
  <si>
    <t>please provide SOW</t>
  </si>
  <si>
    <t>Mª Angeles Martinez Ruiz</t>
  </si>
  <si>
    <t>pls we need more information</t>
  </si>
  <si>
    <t>Noor Mohammed / Surapureddy NS Anil Kumar</t>
  </si>
  <si>
    <t>Invoice Backup Workings required</t>
  </si>
  <si>
    <t>certificat of residence for 2017 should be sent to CG Austria. Please contact AT, accounting or B. Valtiner</t>
  </si>
  <si>
    <t>Services not agreed</t>
  </si>
  <si>
    <t>pending iSOW signature</t>
  </si>
  <si>
    <t>Please, could you send us the ISOW? Thanks</t>
  </si>
  <si>
    <t>CC FR</t>
  </si>
  <si>
    <t>This is related to project : 100349360 MARQUET Nicolas (10/04/2017 08:45)</t>
  </si>
  <si>
    <t>24717inv0207</t>
  </si>
  <si>
    <t>Please share the Credit Note.</t>
  </si>
  <si>
    <t>Jose Ramon Garcia Barba</t>
  </si>
  <si>
    <t>The invoice will be paid in May 2017</t>
  </si>
  <si>
    <t>Need Credit Note</t>
  </si>
  <si>
    <t>Disagree with this charge. Need to understand the calculation. Were IJSS taken into consideration? François CHEVRIER (05/08/2016 12:41)</t>
  </si>
  <si>
    <t>ITSM costs are not with GPPT Sudesh Narendra Rele (27/09/2016 12:54)</t>
  </si>
  <si>
    <t>Invoice not visible. pl resend Chakrawarthy V K Kondapalli (03/10/2016 14:25)</t>
  </si>
  <si>
    <t>No PO, I do not recognize this charge. Parker K Ward (19/09/2016 11:20)</t>
  </si>
  <si>
    <t>No PO, I do not recognize this charge. Parker K Ward (19/09/2016 11:21)</t>
  </si>
  <si>
    <t>Wrong project code Jacques PERRIN (27/12/2016 10:47)</t>
  </si>
  <si>
    <t>NO PO Nill TAZIR (12/10/2016 16:44)</t>
  </si>
  <si>
    <t>NO PO Nill TAZIR (12/10/2016 17:22)</t>
  </si>
  <si>
    <t>no PO Nill TAZIR (16/11/2016 22:47)</t>
  </si>
  <si>
    <t>Sachin Arora has no role to play for this invoice. Please correct the contents of invoice prior sending for approval. Sudesh Narendra Rele (01/12/2016 12:09)</t>
  </si>
  <si>
    <t>NO PO Nill TAZIR (17/11/2016 11:52)</t>
  </si>
  <si>
    <t>2001257748 Nill TAZIR (17/11/2016 11:47)</t>
  </si>
  <si>
    <t>pas pour Sales à imputer sur Competitiveness projet 100364613 Nicole ALQUIER (04/11/2016 18:29)</t>
  </si>
  <si>
    <t>correct project code is G0210301 FR01G002 DCS/IM/EPZ. Ravi Bhatia (GPS use only) (30/11/2016 06:38)</t>
  </si>
  <si>
    <t>1) Local team not dunded beyond July 2016 2) No PO</t>
  </si>
  <si>
    <t>Invoice has been waiting for Project Manager approval for more than 2 months. Please contact DEGARCIA or IDECOMBE(PM)in order to receive further information.</t>
  </si>
  <si>
    <t>Invoice has been waiting for Project Manager approval for more than 2 months. Please contact IDECOMBE (PM)in order to receive further information.</t>
  </si>
  <si>
    <t>Need more info about this project Herbert Celen (30/12/2016 11:10)</t>
  </si>
  <si>
    <t>Need more information on this project, do not recognise it. HPC 30-12-2016 Herbert Celen (30/12/2016 11:03)</t>
  </si>
  <si>
    <t>in processing</t>
  </si>
  <si>
    <t>i-Waiting for Production Unit Manager approval JLIBER,SLIM</t>
  </si>
  <si>
    <t>GCC</t>
  </si>
  <si>
    <t>Waiting for approval &amp; providing the booking details</t>
  </si>
  <si>
    <t>CG AMERICA- ServiceMax</t>
  </si>
  <si>
    <t>Factures erronées.</t>
  </si>
  <si>
    <t>Waiting for Project Manager approval CBURGY</t>
  </si>
  <si>
    <t>Status : h-Waiting for Project Manager approval Destinataire : RAVREDDY</t>
  </si>
  <si>
    <t>approval missing</t>
  </si>
  <si>
    <t>invoice missing</t>
  </si>
  <si>
    <t>Please provide signed ISOW.</t>
  </si>
  <si>
    <t>rate should be 97,47 euro/h and not 99,47, as per the approver</t>
  </si>
  <si>
    <t>missing Project code</t>
  </si>
  <si>
    <t>h-Waiting for Project Manager approval AGIRAUDE</t>
  </si>
  <si>
    <t>h-Waiting for Project Manager approval NJEANDAT</t>
  </si>
  <si>
    <t>Rosana Merillas</t>
  </si>
  <si>
    <t>Differences in prices . Credit note and new invoice required</t>
  </si>
  <si>
    <t>Waiting for Project Manager approval AMORVANN</t>
  </si>
  <si>
    <t>24717INV0110</t>
  </si>
  <si>
    <t>Please send credit Note for Paul Meehan's Cost and Revised Invoice.</t>
  </si>
  <si>
    <t>Sonia Suarez / N Iranzo</t>
  </si>
  <si>
    <t>S suarez / N Iranzo</t>
  </si>
  <si>
    <t>comment:'PO 2001279922' TAZIR Nill (16/03/2017 16:59)</t>
  </si>
  <si>
    <t>Late arrival in Itesoft (problem with Itesoft)</t>
  </si>
  <si>
    <t>Please, correct the Address: Sogeti España S.L.U Anabel Segura, 14 28108 Alcobendas Madrid Spain</t>
  </si>
  <si>
    <t>Please, correct the Address: Sogeti España, S.L.U Anabel Segura, 14 28108 Alcobendas Madrid España</t>
  </si>
  <si>
    <t>Please, correct the Address: Sogeti España S.L.U. Anabel Segura, 14 28108 Alcobendas Madrid España</t>
  </si>
  <si>
    <t>Please correct the Address: Sogeti España S.L.U. Anabel Segura 14 28108 Alcobendas Madrid España</t>
  </si>
  <si>
    <t>Please correct the Address: Sogeti España S.L.U. Anabel Segura, 14 28108 Alcobendas Madrid España</t>
  </si>
  <si>
    <t>Please correct the Address: Sogeti España S.L.U Anabel Segura, 14 28108 Alcobendas Madrid España</t>
  </si>
  <si>
    <t>Miss the invoice</t>
  </si>
  <si>
    <t>the invoice will be paid in May 2017</t>
  </si>
  <si>
    <t>Waiting for Project Manager Approval JGAULTIE</t>
  </si>
  <si>
    <t>24717INV0197</t>
  </si>
  <si>
    <t>Please provide signed ISOW</t>
  </si>
  <si>
    <t>Waiting for Project Manager approval; contact: LACORDON</t>
  </si>
  <si>
    <t>Please provide the SOW</t>
  </si>
  <si>
    <t>please provide the SOW</t>
  </si>
  <si>
    <t>comment:'PO 2001280011' TAZIR Nill (17/02/2017 10:31) next approuver:NTAZIR</t>
  </si>
  <si>
    <t>Waiting for PM approval - AMBARD</t>
  </si>
  <si>
    <t>waiting for approvals</t>
  </si>
  <si>
    <t>Invoice not counted on the generic project, thus rejected for dispatch WF to good Project Manager</t>
  </si>
  <si>
    <t>Invoice has been waiting for Project Manager approval for more than 2 months. Please contact VLESAFFR (PM)in order to receive further information.</t>
  </si>
  <si>
    <t>Wrong Project code</t>
  </si>
  <si>
    <t>waiting for approval PBONHEUR</t>
  </si>
  <si>
    <t>Rosana has asked for credit note for this invoice</t>
  </si>
  <si>
    <t>2830169003041INV</t>
  </si>
  <si>
    <t>Please provide signed contract</t>
  </si>
  <si>
    <t>Status : h-Waiting for Project Manager approval Destinataire : MIONASEK</t>
  </si>
  <si>
    <t>Katarzyna Debska</t>
  </si>
  <si>
    <t>approved. it will be manually paid</t>
  </si>
  <si>
    <t>NO Signed ISOW</t>
  </si>
  <si>
    <t>Please reject the invoice. Wrong invoice amount. Pls stop sending the same invoice repeatedly without correcting the points mentioned in the comments</t>
  </si>
  <si>
    <t>Under clarification</t>
  </si>
  <si>
    <t>Please issue credit note.</t>
  </si>
  <si>
    <t>XSUK.17.02.254</t>
  </si>
  <si>
    <t>invoice is a replacement for 260013009130. wrong address on the invoice</t>
  </si>
  <si>
    <t>INV170077</t>
  </si>
  <si>
    <t>INV170111</t>
  </si>
  <si>
    <t>WILL BE PAY MANUALLY</t>
  </si>
  <si>
    <t>Status : i-Waiting for Production Unit Manager approval Destinataire : MATTOMCZ</t>
  </si>
  <si>
    <t>These hours are purchased by Group PPT and not by Directory services.. change project code and send approval to Sudesh Rele Arora Sachin (13/12/2016 14:00)</t>
  </si>
  <si>
    <t>Not for me Karine Marchat (04/01/2017 14:49)</t>
  </si>
  <si>
    <t>This invoice has nothing to do with me. Must belong to someone else Karine Marchat (04/01/2017 14:48)</t>
  </si>
  <si>
    <t>Pending BU approbal</t>
  </si>
  <si>
    <t>AIRL2/009813/16-1-IM</t>
  </si>
  <si>
    <t>AIRL2/009920/16-1-IM</t>
  </si>
  <si>
    <t>AIRL2/009921/16-1-IM</t>
  </si>
  <si>
    <t>ARL/041155/16-17-IM</t>
  </si>
  <si>
    <t>ARL/041156/16-17-IM</t>
  </si>
  <si>
    <t>ARL/041157/16-17-IM</t>
  </si>
  <si>
    <t>ARL/041158/16-17-IM</t>
  </si>
  <si>
    <t>NDABPZ/006713/16-IM</t>
  </si>
  <si>
    <t>NDABPZ/006714/16-IM</t>
  </si>
  <si>
    <t>NDASEZ/005526/16-IM</t>
  </si>
  <si>
    <t>NDASEZ/005527/16-IM</t>
  </si>
  <si>
    <t>SIP/008756/16-17-IM</t>
  </si>
  <si>
    <t>check rates with Francisco Ríos (project manager)</t>
  </si>
  <si>
    <t>under processing/ awaiting approval Schladitz, Fabian</t>
  </si>
  <si>
    <t>Approval pending from Jaime Lightfoot</t>
  </si>
  <si>
    <t>Approval pending from Arindam Chandra</t>
  </si>
  <si>
    <t>Waiting for Project Manager approval; contact: PLEDROIT</t>
  </si>
  <si>
    <t>Approval pending from Pramod Karanth</t>
  </si>
  <si>
    <t>Approval pending from Thomas, Carrie J.</t>
  </si>
  <si>
    <t>Approval pending from Devadiga, Hemlatha</t>
  </si>
  <si>
    <t>Beatriu Armengol</t>
  </si>
  <si>
    <t>We need that ISOW number be included in the invoice</t>
  </si>
  <si>
    <t>05. Business services</t>
  </si>
  <si>
    <t>Approval pending from Sudip Barua</t>
  </si>
  <si>
    <t>without approval</t>
  </si>
  <si>
    <t>FS SPAINACC</t>
  </si>
  <si>
    <t>AppsTwo CSD AM</t>
  </si>
  <si>
    <t>INFRA CH ACCOUNTS IMS</t>
  </si>
  <si>
    <t>SOGETI PES SWITZERLAND</t>
  </si>
  <si>
    <t>Approval pending from Raveendranath Rayapati</t>
  </si>
  <si>
    <t>As per the approver Saket Sunil Kale was not agreed of starting billing date</t>
  </si>
  <si>
    <t>Status : h-Waiting for Project Manager approval Destinataire : AARAKILI</t>
  </si>
  <si>
    <t>Missing employee details.</t>
  </si>
  <si>
    <t>wrong entity Agnieszka Bachorska (20/04/2017 12:09)</t>
  </si>
  <si>
    <t>Status : h-Waiting for Project Manager approval Destinataire : MATTOMCZ</t>
  </si>
  <si>
    <t>Unsatisfactory work as confirmed by PM SK Sriskandan; Issue a credit note for their efforts</t>
  </si>
  <si>
    <t>6 Financials</t>
  </si>
  <si>
    <t>Approval pending from Sur, Sourav</t>
  </si>
  <si>
    <t>Employee details missing mail sent to supplier for that.</t>
  </si>
  <si>
    <t>alejandro Gordo</t>
  </si>
  <si>
    <t>Francisco Ríos (Project Manager) rejected this invoice. Please contact to him asap.</t>
  </si>
  <si>
    <t>certificate of residence is missing. Please contact AT, accounting or B. Valtiner</t>
  </si>
  <si>
    <t>Dispute: Double invoiced, waiting on Credit</t>
  </si>
  <si>
    <t>Based on the capability and capacity of skills provided for MYCCA; Issue a credit note for their efforts</t>
  </si>
  <si>
    <t>Dont know why thèse UNIX ressources are charged to the Project - Gandikota, Mr. Hari Krishna and Gadiraju, Mr. Nagendra Varma; Please issue credit note</t>
  </si>
  <si>
    <t>Need clarification to the below Cab Hire expenses please.. need to recollect what this was for in the month of August 2016 ? - SONY WHEELS PRIVATE LIMITED - Invoice Num SWPL/174/16-17; Please provide for more information on this to Hitesh Shah/ Chetan Singuri (PM)</t>
  </si>
  <si>
    <t>85200310078009B</t>
  </si>
  <si>
    <t>under clarification</t>
  </si>
  <si>
    <t>IN10 excess remit</t>
  </si>
  <si>
    <t>IN11 excess remit</t>
  </si>
  <si>
    <t>IN12 excess remit</t>
  </si>
  <si>
    <t>Invoice issued too late to be considered, Jul-Sep efforts billed in Feb 17; Issue a credit note for their efforts</t>
  </si>
  <si>
    <t>Sogeti France Infra</t>
  </si>
  <si>
    <t>D7275</t>
  </si>
  <si>
    <t>The invoice was issued to late.</t>
  </si>
  <si>
    <t>The invoice are not approved yet</t>
  </si>
  <si>
    <t>Apps Norway MS West</t>
  </si>
  <si>
    <t>Please approve the invoice &amp; provide booking details. BR Souvik</t>
  </si>
  <si>
    <t>Virgina Alonso</t>
  </si>
  <si>
    <t>Following arbitrage rules; you must issue a partial credit note for this invoice. See attached mails</t>
  </si>
  <si>
    <t>Invoice is not appearing in proper layout.. No break up available Indira . (17/08/2016 13:22)</t>
  </si>
  <si>
    <t>831016FIS01316</t>
  </si>
  <si>
    <t>It's not a service desk invoice... I don't have to be in this approval workflow. ERIC DOTT (05/05/2017 10:16)</t>
  </si>
  <si>
    <t>It's not a service desk invoice... I don't have to be in this approval workflow. ERIC DOTT (05/05/2017 10:18)</t>
  </si>
  <si>
    <t>It's not a service desk invoice... I don't have to be in this approval workflow. ERIC DOTT (05/05/2017 10:17)</t>
  </si>
  <si>
    <t>831016FBP03711</t>
  </si>
  <si>
    <t>m-Invoice rejected during approval à rejeter = Karolina Harkawy did not work full time NADA CONAN (18/04/2017 23:39)</t>
  </si>
  <si>
    <t>831016FBP03230</t>
  </si>
  <si>
    <t>m-Invoice rejected during approval à rejeter = Karolina Harkawy did not work full time NADA CONAN (18/04/2017 23:38)</t>
  </si>
  <si>
    <t>831017FBP00706</t>
  </si>
  <si>
    <t>831017FBP00447</t>
  </si>
  <si>
    <t>Late arrival in Itesoft, not approved yet</t>
  </si>
  <si>
    <t>Awaiting approval: 13500210105214/ Winkler, Markus</t>
  </si>
  <si>
    <t>Awaiting approval Winkler, Markus</t>
  </si>
  <si>
    <t>Missing Project code</t>
  </si>
  <si>
    <t>Awaiting approval and booking details/ Winkler, Markus</t>
  </si>
  <si>
    <t>awaiting approval Winkler, Markus/ Please check and approve the invoice for 2016-12 Markus Hilmansson. Hours &amp; Cost rate are missing in Clarity. BR Santosho/</t>
  </si>
  <si>
    <t>waiting for approval/ Hi, as correcting and updating of hours/rates in Clarity before 2017 is no more possible, we will book the discrepancies in project Please approve and provide us the Project and Task (BT/NBT).</t>
  </si>
  <si>
    <t>m-Invoice rejected during approval GDORVAL</t>
  </si>
  <si>
    <t>m-Invoice rejected during approval NCABRIDA</t>
  </si>
  <si>
    <t>B-0006-00000022</t>
  </si>
  <si>
    <t>Gastos a ser verificados con Leoanardo Oviedo</t>
  </si>
  <si>
    <t>i-Waiting for Production Unit Manager approval OOCHOAPE</t>
  </si>
  <si>
    <t>h-Waiting for Project Manager approval - AMBARD</t>
  </si>
  <si>
    <t>Invoice has been waiting for Project Manager approval for more than 2 months. Please contact DPAPIN (PM)in order to receive further information.</t>
  </si>
  <si>
    <t>Awaiting approval and details: Hello, please check and approve the invoice for 2017-01 Madakasira, Sudheendra. Hours and cost rate are missing in Clarity. BR Souvik</t>
  </si>
  <si>
    <t>Awaiting approval: Hello , please check and approve the invoice for 2017-01 Patel, Milap.Hours are missing in Clarity, you can book yourself the hours for Jan. Rates are also missing. Regards Santosho</t>
  </si>
  <si>
    <t>Missing information, KIST from already being sent to IN,KIST.</t>
  </si>
  <si>
    <t>Invoice has been waiting for Project Manager approval for more than 2 months.</t>
  </si>
  <si>
    <t>19600510072068A</t>
  </si>
  <si>
    <t>19600510071969A</t>
  </si>
  <si>
    <t>19600510071970A</t>
  </si>
  <si>
    <t>19600510071681A</t>
  </si>
  <si>
    <t>Mail to IN, icsinvoicemailbox for time sheet.</t>
  </si>
  <si>
    <t>No ISOW Signed</t>
  </si>
  <si>
    <t>Dispute: Pending Manager approval/ Year 2 Month 1 rate adjustment has not been applied.</t>
  </si>
  <si>
    <t>Dispute: -153 Hours for Anga, Lohitha, -162 Hours for Kaderu, Santhosh, -63 hours for Sahoo, Kamal, Missing these hours in our system</t>
  </si>
  <si>
    <t>Apr'17</t>
  </si>
  <si>
    <t>Capgemini AB (Sweden)</t>
  </si>
  <si>
    <t>Missing Attachment</t>
  </si>
  <si>
    <t>OPEN CASCADE SAS</t>
  </si>
  <si>
    <t>Capgemini Czech Republic s.r.o.</t>
  </si>
  <si>
    <t>CZK</t>
  </si>
  <si>
    <t>Carmen Postigo</t>
  </si>
  <si>
    <t>GCC </t>
  </si>
  <si>
    <t>5010088760/16-17-IM</t>
  </si>
  <si>
    <t>Awaiting for Approval</t>
  </si>
  <si>
    <t>M Angeles Garrido</t>
  </si>
  <si>
    <t>This invoice doesn't belong to Capgemini Business Services Brasil - Assessoria Empresarial Ltda. (1761)</t>
  </si>
  <si>
    <t>Please, correct the Adress: Sogeti España, S.L.U. Anabel Segura, 14 28108 Alcobendas Madrid España</t>
  </si>
  <si>
    <t>Dipsute puts at the request of GIL, Amélie's request Waiting for Project Manager approval: AMBARD</t>
  </si>
  <si>
    <t>5010082932-16-17-IM</t>
  </si>
  <si>
    <t>YES</t>
  </si>
  <si>
    <t>Details required</t>
  </si>
  <si>
    <t>Mismatch in hours reported in CTR with hours billed for subcontractor Rahikainen, Pasi for the period - Feb, 2016 (Hours as per invoice - 98, hours as per CTR - 69.5), mail sent to Tsalani, David(PM) on 21.03.2016, asking to check issue and suggest further, Avishek: Project Issue: Tsalani, David</t>
  </si>
  <si>
    <t>Loic DE SAINT MAURICE</t>
  </si>
  <si>
    <t>Apps_NL_MU_Intra &amp; Inter</t>
  </si>
  <si>
    <t>wrong entity, should be 795</t>
  </si>
  <si>
    <t>to issue the credit note for excess days billed</t>
  </si>
  <si>
    <t>Please send CN</t>
  </si>
  <si>
    <t>Teresa Cwierz</t>
  </si>
  <si>
    <t>Please contact Giri, Santosho</t>
  </si>
  <si>
    <t>@ to Giri, Santosho</t>
  </si>
  <si>
    <t>Please contact Mhatre, Kishor</t>
  </si>
  <si>
    <t>@ to Schmitz, Laura</t>
  </si>
  <si>
    <t>Please send a credit note for 180.18 EUR as you invoiced us for more than the actual expenses. See my e-mail to Eduard de Weerd from the 31/03/2016</t>
  </si>
  <si>
    <t>CG FS UK - YBS Assignment 2</t>
  </si>
  <si>
    <t>J&amp;J – Invoicing 2014 EUR</t>
  </si>
  <si>
    <t>Dispute : No 2016 Agreement</t>
  </si>
  <si>
    <t>Sogeti S.A.S.</t>
  </si>
  <si>
    <t>CC_CG_SCHWEIZ_AG_SI_CIBLE_BNPP</t>
  </si>
  <si>
    <t>Olimpia Kosiak</t>
  </si>
  <si>
    <t>mail to Wojtowicz, Izabela</t>
  </si>
  <si>
    <t>@Wojtowicz, Izabela; Izabela.Wojtowicz@sogeti.com'; Izabela.Wojtowicz@sogeti.de'</t>
  </si>
  <si>
    <t>mail to Wojtowicz, Izabela on 02052016</t>
  </si>
  <si>
    <t>IGATE Global Solutions Netherland</t>
  </si>
  <si>
    <t>5100000356/15-16</t>
  </si>
  <si>
    <t>5100000343/15-16</t>
  </si>
  <si>
    <t>5100000354/15-16</t>
  </si>
  <si>
    <t>6800000275/15-16</t>
  </si>
  <si>
    <t>'not for any of my business'</t>
  </si>
  <si>
    <t>IGATE Computer Systems (UK) Limited Italy</t>
  </si>
  <si>
    <t>820000034/15-16</t>
  </si>
  <si>
    <t>PLEASE ISSUE AND SEND TO US THE ISOW</t>
  </si>
  <si>
    <t>820000035/15-16</t>
  </si>
  <si>
    <t>820000037/16-17</t>
  </si>
  <si>
    <t>820000029/15-16</t>
  </si>
  <si>
    <t>820000028/15-16</t>
  </si>
  <si>
    <t>Awaiting approval-ROUX, Jean-luc</t>
  </si>
  <si>
    <t>please contact Reichmann, Mirjana</t>
  </si>
  <si>
    <t>Wrong Assignment</t>
  </si>
  <si>
    <t>SOW requested</t>
  </si>
  <si>
    <t>Awaiting reply from Faber, Justyna as project code is not valid,18.04.2016,shambhu : project issue : Faber, Justyna</t>
  </si>
  <si>
    <t>Bad WF</t>
  </si>
  <si>
    <t>Lamya BRAHIM</t>
  </si>
  <si>
    <t>Emettre un avoir</t>
  </si>
  <si>
    <t>need credit memo</t>
  </si>
  <si>
    <t>Invoice issued without PO</t>
  </si>
  <si>
    <t>no prove of payment provided/ waiting for providing missing TPPS invoices</t>
  </si>
  <si>
    <t>LAURA DEL CANTO</t>
  </si>
  <si>
    <t>Please contact to Busch, Meinhard</t>
  </si>
  <si>
    <t>Please contact to Jayaraj, Sam</t>
  </si>
  <si>
    <t>Hi: Please send Isow</t>
  </si>
  <si>
    <t>Waiting for a PO</t>
  </si>
  <si>
    <t>.Missing or wrong information on invoice</t>
  </si>
  <si>
    <t>Dispute : Already Invoiced For This Time</t>
  </si>
  <si>
    <t>Patni Computer Systems GmbH</t>
  </si>
  <si>
    <t>PGMBH/3470</t>
  </si>
  <si>
    <t>Please reject the invoice. Item/quantity not as agreed. I need more information about a) For who this invoice was send b) Because I received several invoices I can't say which is for what. Reents, Uwe</t>
  </si>
  <si>
    <t>H16030041</t>
  </si>
  <si>
    <t>DISPUTE due to missing license agreement (Taxes applicable w/o this contract)</t>
  </si>
  <si>
    <t>No signed SoW niether PO</t>
  </si>
  <si>
    <t>No signed Sow niether PO</t>
  </si>
  <si>
    <t>Natalia Axenova</t>
  </si>
  <si>
    <t>Unexpected charges, not approved; escalated to regional APAC team, waiting for confirmation and aggrement by CFO</t>
  </si>
  <si>
    <t>Awaiting reply from Guermann, Frederic as project code is missing,14.04.2016,Shambhu : project issue : Guermann, Frederic</t>
  </si>
  <si>
    <t>Waiting for the PO</t>
  </si>
  <si>
    <t>Please contact Szczygiel, Malgorzata</t>
  </si>
  <si>
    <t>virginia alonso santin</t>
  </si>
  <si>
    <t>waitting for approval</t>
  </si>
  <si>
    <t>no iSOW for 2016, the costs are not for us. waiting for the credit note</t>
  </si>
  <si>
    <t>We asked a PO number multiple times. This invoice must be for another entity. Please send a Credit Note to cancel it.</t>
  </si>
  <si>
    <t>XSUK.16.02.124</t>
  </si>
  <si>
    <t>XSUK.16.02.123</t>
  </si>
  <si>
    <t>XSUK.16.02.122</t>
  </si>
  <si>
    <t>XSUK.16.02.139</t>
  </si>
  <si>
    <t>Dispute : Disagreed Days</t>
  </si>
  <si>
    <t>XSUK.15.07.011</t>
  </si>
  <si>
    <t>XSUK.15.12.067</t>
  </si>
  <si>
    <t>virgina alonso santin</t>
  </si>
  <si>
    <t>INV160121</t>
  </si>
  <si>
    <t>5010078487/15-16</t>
  </si>
  <si>
    <t>Subramani Elumalai</t>
  </si>
  <si>
    <t>Will not book the expenses in the 30025421 project code</t>
  </si>
  <si>
    <t>Valid Finnish Project code missing in the invoice copy, mail sent to Mondal, Subrata &amp; Saha, Kushal asking for valid Finnish project code on 01.04.2016, Sudip: Project issue: Mondal, Subrata &amp; Saha, Kushal</t>
  </si>
  <si>
    <t>Capgemini BST S.p.A.</t>
  </si>
  <si>
    <t>Claudio Traverso</t>
  </si>
  <si>
    <t>The iSow is between Capgemini India Pvt Ltd. and CPM Braxis S.A. The service has been wrongly invoiced to Italy instead of Brazil.</t>
  </si>
  <si>
    <t>Infra Share Services</t>
  </si>
  <si>
    <t>mari carmen cuenca</t>
  </si>
  <si>
    <t>Dispute : Missing Detail File</t>
  </si>
  <si>
    <t>Dispute : No Name Given For These Expenses</t>
  </si>
  <si>
    <t>Dispute : -9 Hours For Abhishek Singh</t>
  </si>
  <si>
    <t>Dispute : Please Provide iSOW</t>
  </si>
  <si>
    <t>Dispute : -45 Hours From January For Chirag Gupta</t>
  </si>
  <si>
    <t>Dispute : -9 Hours For Rohan Jaywant More</t>
  </si>
  <si>
    <t>Dispute : -45 Hours For Rashmi Kumari (No Time In Our System For October)</t>
  </si>
  <si>
    <t>Dispute : -54 Hours For Ranjith, Chandran</t>
  </si>
  <si>
    <t>Dispute : -9 Hours For Kaushik Padmanabhan, -126 Hours For Chandran Ranjith, -117 Hours For Sudeepto Das</t>
  </si>
  <si>
    <t>This invoice has to be addressed to Aquitaine Market instead of the Franch Testing Delivery Center</t>
  </si>
  <si>
    <t>85252210010457_A</t>
  </si>
  <si>
    <t>BPO INDIA</t>
  </si>
  <si>
    <t>Invoice from 8525</t>
  </si>
  <si>
    <t>No Signed SOW</t>
  </si>
  <si>
    <t>No Signed SOW received</t>
  </si>
  <si>
    <t>Approval not yet received</t>
  </si>
  <si>
    <t>Please contact with Weber, Marjolijn</t>
  </si>
  <si>
    <t>Contains SMO/command centre charges for Fairfax</t>
  </si>
  <si>
    <t>paid out of netting</t>
  </si>
  <si>
    <t>no PO no project code</t>
  </si>
  <si>
    <t>Invoice awaiting Prim's approval</t>
  </si>
  <si>
    <t>Awaiting reply from Jablonska, Magdalena as less hours in CTR,18.03.2016 followed up on 29.04.2016,Shambhu: Others : Jablonska, Magdalena</t>
  </si>
  <si>
    <t>mail to 1320</t>
  </si>
  <si>
    <t>831016FIS00254</t>
  </si>
  <si>
    <t>831016FBP00165</t>
  </si>
  <si>
    <t>831016FBP00275</t>
  </si>
  <si>
    <t>Disputed as per David Chou.</t>
  </si>
  <si>
    <t>IGATE Infomation Services (UK) Limited Sweden</t>
  </si>
  <si>
    <t>360001584/15-16</t>
  </si>
  <si>
    <t>360001586/15-16</t>
  </si>
  <si>
    <t>Awaiting reply from Mikelsen, Knut Oyvind as mismatch in rate,22.04.2016,Shambhu : others : Mikelsen, Knut Oyvind</t>
  </si>
  <si>
    <t>Production unit not interfacing in AE for Project# 100118879, mail sent to SE, SU GFS on 31.03.2016, Sudip: Technical issue: SE, SU GFS</t>
  </si>
  <si>
    <t>Société en Commandite Capgemini Québec – Capgemini Québec LP</t>
  </si>
  <si>
    <t>Apps_SE_SES</t>
  </si>
  <si>
    <t>Create i-Sow</t>
  </si>
  <si>
    <t>according to the mail</t>
  </si>
  <si>
    <t>Approval not received</t>
  </si>
  <si>
    <t>2. Disagreed Rates or Price</t>
  </si>
  <si>
    <t>Awaiting reply from Marfino, Dan as project code is missing,followed up on 29.04.2016,Shambhu : Project issue: Marfino, Dan</t>
  </si>
  <si>
    <t>1) Need to discuss and agree on rates to be charged. 2) Post which future action to be taken - such as ISOW to be revised or Change Request to be issued. 3) Accordingly credit notes to be issued by US LLC</t>
  </si>
  <si>
    <t>7300075210/15-16</t>
  </si>
  <si>
    <t>Dispute : No iSOW</t>
  </si>
  <si>
    <t>7300075209/15-16</t>
  </si>
  <si>
    <t>J&amp;J – Invoicing 2014 USD</t>
  </si>
  <si>
    <t>Invoice has been rejected</t>
  </si>
  <si>
    <t>No SOW has been provided</t>
  </si>
  <si>
    <t>Neither iSOW ref nor PO ref</t>
  </si>
  <si>
    <t>No Signed iSOW</t>
  </si>
  <si>
    <t>Apr Closing</t>
  </si>
  <si>
    <t>Apr</t>
  </si>
  <si>
    <t>THESYS TECHNOLOGIES LLC</t>
  </si>
  <si>
    <t>'These invoices are not in line with the agree amount. waiting for credit note and new amont with détails and back up'</t>
  </si>
  <si>
    <t>These invoices are not in line with the agree amount. waiting for credit note and new amont wit détails and back up</t>
  </si>
  <si>
    <t>We just received your CN. Invoice and CN will not be approved and most likely be paid next month.</t>
  </si>
  <si>
    <t>Rainer Moeser</t>
  </si>
  <si>
    <t>SI.03.16.0020</t>
  </si>
  <si>
    <t>Sogeti Suisse</t>
  </si>
  <si>
    <t>SI.12.15.0069</t>
  </si>
  <si>
    <t>Awaiting FMA approval</t>
  </si>
  <si>
    <t>proccesing</t>
  </si>
  <si>
    <t>[SPE] (09/02/2016) wrong adressee Sébastien PEANNE (09/02/2016 17:04)</t>
  </si>
  <si>
    <t>rosana Merillas</t>
  </si>
  <si>
    <t>need p.o</t>
  </si>
  <si>
    <t>F.3012201603011</t>
  </si>
  <si>
    <t>H16030037</t>
  </si>
  <si>
    <t>H16050098</t>
  </si>
  <si>
    <t>DISPUTE due to missing withholding tax exemption agreement</t>
  </si>
  <si>
    <t>Project missing.</t>
  </si>
  <si>
    <t>Valid Finnish code missing in the invoice copie, mail sent to Gueffier, Jean-Louis; Karine.montemitro@capgemini.com &amp; gael.pujo@capgemini.com asking for valid Finnish code on 20.04.2016, Sudip: Project Issue: Gueffier, Jean-Louis; Karine.montemitro@capgemini.com &amp; gael.pujo@capgemini.com</t>
  </si>
  <si>
    <t>waiting for the approval</t>
  </si>
  <si>
    <t>Invoice awaiting for approval.</t>
  </si>
  <si>
    <t>pablo quriga</t>
  </si>
  <si>
    <t>pblo quiroga</t>
  </si>
  <si>
    <t>maria martin</t>
  </si>
  <si>
    <t>waiting for project manager approval</t>
  </si>
  <si>
    <t>CORPORATE AND COMMON FUNCTIONS (GROUP)</t>
  </si>
  <si>
    <t>Hi Send Isow</t>
  </si>
  <si>
    <t>please provide ICA</t>
  </si>
  <si>
    <t>Details required for the invoice</t>
  </si>
  <si>
    <t>ICA Details required</t>
  </si>
  <si>
    <t>Need details for the invoice</t>
  </si>
  <si>
    <t>Amend the period on the invoice 950110008155 and send us the corrected copy.</t>
  </si>
  <si>
    <t>h-Waiting for Project Manager approval - ASUNDELI</t>
  </si>
  <si>
    <t>Wrong accounting</t>
  </si>
  <si>
    <t>Po number required mail sent to Hornum, Sacha,Koushik, 4/14/2016, 4/27/2016, New po required as insufficient balance in PO, mail sent to sacha hornum, Koushik5/2/2016 : PO issue : Hornum, Sacha</t>
  </si>
  <si>
    <t>Invoice awaiting to be approved by the approver , disagreed amounts</t>
  </si>
  <si>
    <t>Pek-Rymarczyk, Anna</t>
  </si>
  <si>
    <t>virginia alosno</t>
  </si>
  <si>
    <t>po</t>
  </si>
  <si>
    <t>amount too high.. requested invoice was for amount of 16,883.70 EUR and invoice is for amount of EUR 61,882.27 Lipinski Maksymilian (13/05/2016 11:42)</t>
  </si>
  <si>
    <t>Justyna Zajaczkowska</t>
  </si>
  <si>
    <t>days to be corrected</t>
  </si>
  <si>
    <t>Expense not agreed by approver</t>
  </si>
  <si>
    <t>Credit against debit inv# 30751501182, however debit invoice have an issue reported hours mismatched by subcon, mail sent to Karjalainen, Jenni, 22.01.2016, Sudip: Other issue: Karjalainen, Jenni</t>
  </si>
  <si>
    <t>Waiting for Production Unit Manager approval - AKUUSIST</t>
  </si>
  <si>
    <t>Pasi Rahikainen didn’t booked his hours under project 100293485, mail sent to Peshwe, Amit asking for appropiate project code on 13.04.2016, Sudip: Project Issue: Peshwe, Amit</t>
  </si>
  <si>
    <t>i-Waiting for Production Unit Manager approval - AKUUSIST</t>
  </si>
  <si>
    <t>Hour mismatch between CTR &amp; Invoice copy for Raninen, Anu, mail sent to Gunnar, Lilli on 13.04.2016, Sudip: Project Issue: Gunnar, Lilli</t>
  </si>
  <si>
    <t>Project code# 100257787 is closed, mail sent to Szostak, Patrycja asking to prolong project code# 100257787 on 02.05.2016, Sudip: Project Issue: Szostak, Patrycja</t>
  </si>
  <si>
    <t>Project code# mismatch between CTR &amp; Invoice copy for Juhana Britschgi, mail sent to Loveman, Magnus on 14.04.2016, Sudip: Project Issue: Loveman, Magnus</t>
  </si>
  <si>
    <t>Aira Istola’s reported hours for the month of March mismatched between CTR &amp; Invoice copy, mail sent to Paajanen, Ari on 25.04.2016, Sudip: Other Issue: Paajanen, Ari</t>
  </si>
  <si>
    <t>please contact with Vurro, Marcella</t>
  </si>
  <si>
    <t>DE01 - Division SI - I&amp;D</t>
  </si>
  <si>
    <t>DE01 - Division SI - Core</t>
  </si>
  <si>
    <t>waiting for the approwal</t>
  </si>
  <si>
    <t>waiting for the appravol</t>
  </si>
  <si>
    <t>DE01 - Division Auto - ADM local</t>
  </si>
  <si>
    <t>DE01 - SSC Facilities TS</t>
  </si>
  <si>
    <t>estner clemente</t>
  </si>
  <si>
    <t>Travel expense were included in proposal, we should not be invoiced any travel expenses.</t>
  </si>
  <si>
    <t>Services 03/2016 Projet CG FR APPS SOW CEE AM03 2016</t>
  </si>
  <si>
    <t>Services 11/2015 Projet CG FR APPS SOW CEE AM03 2016</t>
  </si>
  <si>
    <t>Services 02/2016 Projet CG FR APPS SOW BND AM03 2016</t>
  </si>
  <si>
    <t>Wrong entitie CG Services not OS REYNIER Carine (12/04/2016 14:28)</t>
  </si>
  <si>
    <t>Wrong entitie CG Services not OS REYNIER Carine (12/04/2016 14:29)</t>
  </si>
  <si>
    <t>FOR APPS REYNIER Carine (01/06/2016 10:40)</t>
  </si>
  <si>
    <t>'To invoice TS. Tanja informed. PO in progress.'</t>
  </si>
  <si>
    <t>correction of invoice</t>
  </si>
  <si>
    <t>Correction analytique à faire</t>
  </si>
  <si>
    <t>14 jours sur la facture au lieu de 20,5 indiqué dans les pointages.</t>
  </si>
  <si>
    <t>Liliane PINATTON</t>
  </si>
  <si>
    <t>En attente de validation</t>
  </si>
  <si>
    <t>Invoice awaiting to be approved by approver</t>
  </si>
  <si>
    <t>frais déplacement à Hambourg le 11/02/2016 - Projet support ALM Platform</t>
  </si>
  <si>
    <t>Mission Inde 01/2016 - Projet FR16 M9A613 SEE S1 2016</t>
  </si>
  <si>
    <t>plan Broughton V2 - Execution Sogeti HT Travel &amp; Accomodation Expenses</t>
  </si>
  <si>
    <t>Prestation 04/2016 - Big Data development in NBU Amadeus Division</t>
  </si>
  <si>
    <t>SOW ID 3022_635_2016_10496 - Commande Airbus - Flow master plan Hambourg - Execution Sogeti HT Everage man-day</t>
  </si>
  <si>
    <t>Airbus - Flow master plan Hambourg - Execution Sogeti HT Everage man-day</t>
  </si>
  <si>
    <t>Missing PO</t>
  </si>
  <si>
    <t>Invoice for SHT, please contact ULMANNE-Prades Nathalie</t>
  </si>
  <si>
    <t>Dispute : Contracts Are In USD, We Are being billed in EUR</t>
  </si>
  <si>
    <t>no TPPS invoices received from Italy</t>
  </si>
  <si>
    <t>isow</t>
  </si>
  <si>
    <t>@Melro, Carlos; Lopes, Vania; Paulo, Magda-Waiting for SOW</t>
  </si>
  <si>
    <t>Waiting for signed SOW and PO</t>
  </si>
  <si>
    <t>Invoice has been raised to incorrect amount. credit required.</t>
  </si>
  <si>
    <t>Mismatch to agreed price. Skilllevels not correct for CSS Support CSS and Sencha expert 07 Dec 2015 30 Jun 2016 CSS and Sencha expert C Days 365.00</t>
  </si>
  <si>
    <t>Mismatch to agreed price. LEvels not corrct for all persons.</t>
  </si>
  <si>
    <t>mail to Busch, Meinhard</t>
  </si>
  <si>
    <t>please contact to Jayaraj, Sam</t>
  </si>
  <si>
    <t>@DE, Accounting-Inbox-PL-Waiting for CN</t>
  </si>
  <si>
    <t>E-mail to DE, Accounting-Inbox-PL-Waiting</t>
  </si>
  <si>
    <t>mail to DE, Accounting-Inbox-PL; Gerke, Rebekka</t>
  </si>
  <si>
    <t>Awaiting reply from Pyznarski, Krzysztof as project code is missing,29.04.2016,Shambhu : Project issue : Pyznarski, Krzysztof</t>
  </si>
  <si>
    <t>Hi: Please send Isow.</t>
  </si>
  <si>
    <t>24715inv0981</t>
  </si>
  <si>
    <t>Priyanka Paulchoudhury</t>
  </si>
  <si>
    <t>Please send credit Note for 22950.00Euro and Revised Invoice</t>
  </si>
  <si>
    <t>FR2000019</t>
  </si>
  <si>
    <t>Waiting for project manager approval</t>
  </si>
  <si>
    <t>Awaiting reply from Urban, Aleksandra as project code is not valid,29.04.2016,Shambhu : Project issue : Urban, Aleksandra</t>
  </si>
  <si>
    <t>Apps_NL_MU_MPG</t>
  </si>
  <si>
    <t>i-Waiting for Production Unit Manager approval</t>
  </si>
  <si>
    <t>Valid Finnish code missing in the invoice copy, mail sent to NL, FSSC ICS asking for valid Finnish code on 22.04.2016, Sudip: Project Issue: NL, FSSC ICS</t>
  </si>
  <si>
    <t>Valid Finnish code missing in the invoice copy,mail sent to Ghosh, Suprosanna &amp; MUKHERJEE, PRASENJIT asking for valid Finnish project code on 19.04.2016, Sudip: Project Issue</t>
  </si>
  <si>
    <t>Valid Finnish code missing in the invoice copy,mail sent to Ghosh, Suprosanna &amp; MUKHERJEE, PRASENJIT asking for valid Finnish project code on 19.04.2016, Sudip: Project Issue : Ghosh, Suprosanna &amp; MUKHERJEE, PRASENJIT</t>
  </si>
  <si>
    <t>Valid Finnish Project code missing in the invoice copy, mail sent to NL, FSSC ICS asking for valid Finnish project code on 21.04.2016, Sudip: Project Issue: NL, FSSC ICS</t>
  </si>
  <si>
    <t>m-Invoice rejected during approval Disagreed rates or price</t>
  </si>
  <si>
    <t>i-Waiting for Production Unit Manager approval AKUUSIST</t>
  </si>
  <si>
    <t>11. IND</t>
  </si>
  <si>
    <t>ENABLING</t>
  </si>
  <si>
    <t>Procurement NL</t>
  </si>
  <si>
    <t>Apps_NL_Central</t>
  </si>
  <si>
    <t>alicia Zarza</t>
  </si>
  <si>
    <t>Need to understand the FS account for which the resources have worked actually so that the invoice can be validated</t>
  </si>
  <si>
    <t>Credit Note</t>
  </si>
  <si>
    <t>Invoice awaiting to be approved by approver .</t>
  </si>
  <si>
    <t>Avoir sur facture 4130130015021 -- cette facture est chez FR13</t>
  </si>
  <si>
    <t>No PO ref nor iSOW ref stated on the invoice</t>
  </si>
  <si>
    <t>Invoice awaiting FMA approval.</t>
  </si>
  <si>
    <t>Invoice awaiting FMA approval</t>
  </si>
  <si>
    <t>Awaiting FMA Approval</t>
  </si>
  <si>
    <t>Please contact Siemering, Jens</t>
  </si>
  <si>
    <t>mail to NL, FSSC Invoicing for CN</t>
  </si>
  <si>
    <t>Processing</t>
  </si>
  <si>
    <t>The client order is still missing and thus the budget, moreover the daily rate in the invoice is wrong (correct would be 909, - € instead of 865, - €).</t>
  </si>
  <si>
    <t>Please contact Thakkar, Amish</t>
  </si>
  <si>
    <t>@NL, FSSC ICS-Waiting for SOW</t>
  </si>
  <si>
    <t>mail for CN to NL, FSSC Invoicing</t>
  </si>
  <si>
    <t>Proccesing</t>
  </si>
  <si>
    <t>awaiting Prime’s approval</t>
  </si>
  <si>
    <t xml:space="preserve">INFRA </t>
  </si>
  <si>
    <t>J&amp;J - Invoicing 2014 EUR</t>
  </si>
  <si>
    <t>SBU Cost charged from German Holding to Paris 04/2016 - Toblas Lamprecht</t>
  </si>
  <si>
    <t>no signed SOW, contact Matthias Schröder</t>
  </si>
  <si>
    <t>please contact Ziola, Rene</t>
  </si>
  <si>
    <t>Sogeti Sverige AB-Van Ghysegem</t>
  </si>
  <si>
    <t>Should be approved during June</t>
  </si>
  <si>
    <t>4200120000726-CR</t>
  </si>
  <si>
    <t>CG DE - Allianz - Zoe Pollet</t>
  </si>
  <si>
    <t>CG DE - GMBH Guide Implement</t>
  </si>
  <si>
    <t>The costs for the congress 'Digitalisering in de verzekeringssector' cannot be invoice to the Zurich Kolumbus project. Please create a new invoice without this costs.</t>
  </si>
  <si>
    <t>CG DE - Zurich GW implement</t>
  </si>
  <si>
    <t>invoice not received</t>
  </si>
  <si>
    <t>No Signed SoW and miss customer ref</t>
  </si>
  <si>
    <t>CN2016030018</t>
  </si>
  <si>
    <t>PLease contact Koch, Michael</t>
  </si>
  <si>
    <t>Please contact Koch, Michael</t>
  </si>
  <si>
    <t>We are waiting for CN</t>
  </si>
  <si>
    <t>mail to Wojtowicz, Izabela for CN</t>
  </si>
  <si>
    <t>we cannot approve the invoice without the vouchers for the travelling expenses. Please provide them for approval.</t>
  </si>
  <si>
    <t>mail to Wojtowicz, Izabela - CN</t>
  </si>
  <si>
    <t>Bench Expenses of R.Bessy was supposed to be adjutsted previously. Mail sent to M.Dussac</t>
  </si>
  <si>
    <t>Missing or wrong information on invoice (wrong total amount)</t>
  </si>
  <si>
    <t>elena fernandez torres</t>
  </si>
  <si>
    <t>waitinf for Project Menager approval</t>
  </si>
  <si>
    <t>wrong accounting</t>
  </si>
  <si>
    <t>Forfait SAP et interconnexion systemes 01/2016 - SOW 692_635_2016_10381</t>
  </si>
  <si>
    <t>Forfait SAP et interconnexion systemes 03/2016 - Projet INFOGERANCE XEROX</t>
  </si>
  <si>
    <t>Mission : prestation expertise - Projet BOUYGUES EXP CADRAGE</t>
  </si>
  <si>
    <t>Maintenance Checkpoint - SOW 692_635_2015_10383</t>
  </si>
  <si>
    <t>Prestation Daniel Henriquès 03/2016 - Projet ATEC TS SANOFI</t>
  </si>
  <si>
    <t>Prestation AT 01/2016 - SOW 692_635_2016_10287</t>
  </si>
  <si>
    <t>Security RUN, RUN Phase 2, VPN Maintenance 04/2016 - Projet SANOFI Services</t>
  </si>
  <si>
    <t>RUN Phase 2, Security RUN, VPN Maintenance 03/2016 - Projet SANOFI Services</t>
  </si>
  <si>
    <t>Prestation 02/2016 - Projet Infogerance Xerox - SOW ID 692_635_2016_10287</t>
  </si>
  <si>
    <t>Prestation 03/2016 - Projet INFOGERANCE XEROX - SOW ID 692_635_2016_10287</t>
  </si>
  <si>
    <t>• The ICA were in USD – but we have invoiced in Euros? • Based on all the ICA’s and invoices that have been submitted I would get charged 263K but ICA amounts are at 255K • I don’t have any details on the invoices – can you provide me with the days and expenses that are being billed out on these invoices?</t>
  </si>
  <si>
    <t>mail to Faber, Justyna for sow on 02052016</t>
  </si>
  <si>
    <t>@BENMESSAOUD LEFT, Hamza-Waiting for SOW</t>
  </si>
  <si>
    <t>Invoice waiting for validation.</t>
  </si>
  <si>
    <t>juan antonio blasco</t>
  </si>
  <si>
    <t>p,o</t>
  </si>
  <si>
    <t>juan a blasco</t>
  </si>
  <si>
    <t>esther clememte</t>
  </si>
  <si>
    <t>missing project code</t>
  </si>
  <si>
    <t>Non validée</t>
  </si>
  <si>
    <t>This CN is not for Facilities.</t>
  </si>
  <si>
    <t>IGATE Global Solutions Belgium</t>
  </si>
  <si>
    <t>5500000407/15-16</t>
  </si>
  <si>
    <t>820000040/16-17</t>
  </si>
  <si>
    <t>PLEASE SEND TOO US THE ISOW OTHERWISE ISSUE ALL CREDIT NOTES IN ORDER TO TOTALLY REVERSE YOUR 'CREDIT'</t>
  </si>
  <si>
    <t>issue the credit note for full amount and issue the revised invoice for 685 EURO only</t>
  </si>
  <si>
    <t>PO on wrong entity</t>
  </si>
  <si>
    <t>Bonjour, de quoi s'agit-il svp?</t>
  </si>
  <si>
    <t>Nor PO ref nor iSOW references on the invoice</t>
  </si>
  <si>
    <t>ISOW Required. Please send to sudipta.a.roy@capgemini.com</t>
  </si>
  <si>
    <t>ISOW required. Plesae send at sudipta.a.roy@capgemini.com</t>
  </si>
  <si>
    <t>Hi: Send Isow</t>
  </si>
  <si>
    <t>As per the attached ICA’s agreement the UK bore all of the costs for both the UK and the offshore work and bore the risk for any overruns etc, the US should never have agreed to take the cost on their direct codes. It appears that India charged the UK and the US for the same costs however this should not have been the case and they should seek any cost credit from India.</t>
  </si>
  <si>
    <t>Please contact Fuchs, Stefan</t>
  </si>
  <si>
    <t>Costs should be billed to account directly.</t>
  </si>
  <si>
    <t>APPS - Aspire</t>
  </si>
  <si>
    <t>You put this invoice in ICS in June when it is dated from April.</t>
  </si>
  <si>
    <t>CC - Solution</t>
  </si>
  <si>
    <t>The ressource is not working for 096. Please send us a Credit Note to cancel this invoice.</t>
  </si>
  <si>
    <t>Credit against Debit inv# 2600110080577 which is in WIP status as Valid Finnish code missing in the Invoice copy, mail sent to in, intercompany asking for valid Finnish code on 25.05.2016, Sudip: Project Issue: in, intercompany</t>
  </si>
  <si>
    <t>Project# 1003165868 not interfacing in GFS, mail sent to SE, SU GFS on 25.04.2016, Sudip: Technical Issue: SE, SU GFS</t>
  </si>
  <si>
    <t>g-Invoice approval start</t>
  </si>
  <si>
    <t>RAFAEL MARZQUEZ COBO</t>
  </si>
  <si>
    <t>rafael marzquez cobo</t>
  </si>
  <si>
    <t>virginia alosso</t>
  </si>
  <si>
    <t>Issue a credit invoice to zero out in ICS file.</t>
  </si>
  <si>
    <t>Issue a credit invoice to apply to existing invoice, or issue a new invoice.</t>
  </si>
  <si>
    <t>Waiting for the missing attachment.</t>
  </si>
  <si>
    <t>invoice in dispute</t>
  </si>
  <si>
    <t>XSUK.16.03.093</t>
  </si>
  <si>
    <t>XSUK.16.03.094</t>
  </si>
  <si>
    <t>CMSUK.16.03.005</t>
  </si>
  <si>
    <t>XSUK.16.03.138</t>
  </si>
  <si>
    <t>XSUK.16.03.141</t>
  </si>
  <si>
    <t>Peddadharmarao.Karri</t>
  </si>
  <si>
    <t>DETAILS REQUIRED</t>
  </si>
  <si>
    <t>invoice for CG TS FR03 REYNIER Carine (13/05/2016 09:08)</t>
  </si>
  <si>
    <t>Awaiting US Point of contact information</t>
  </si>
  <si>
    <t>Awaiting reply from Kirjavainen, Elja as project code is no longer valid,23.05.2016,Sourav : Project issue : Kirjavainen, Elja.</t>
  </si>
  <si>
    <t>Awaiting reply from Sarcar, Rituparna as Norwegian project is required,23.05.2016,Sourav : Project issue : Sarcar, Rituparna.</t>
  </si>
  <si>
    <t>Valid Finnish code missing in the invoice copy, mail sent to Mondal, Subrata &amp; Saha, Kushal saking to provide valid Finnish Project code on 25.04.2016, Sudip: Project Issue: Mondal, Subrata &amp; Saha, Kushal</t>
  </si>
  <si>
    <t>14. MSA</t>
  </si>
  <si>
    <t>in discussion</t>
  </si>
  <si>
    <t>Invoice awaiting for approval</t>
  </si>
  <si>
    <t>Disupte : No Shift A Days In Our System For Any Of These Resrouces (Sagar Kadam, Susim Samanta, Khalil Ahmed, Tanumoy Bose, Akash Malhotra, Prasanjit Dey)</t>
  </si>
  <si>
    <t>Dispute : No Time In Our System For Vijaya Prakash and Balasubramanian Natarajan</t>
  </si>
  <si>
    <t>Dispute : -45 Hours For Rashmi Kumari (No Time In Our System For October) (Possible Credit Towards 85200410034326)</t>
  </si>
  <si>
    <t>Dispute : -72 Hours For Chandran Ranjith; -117 Hours For Kaushik Padmanabhan S</t>
  </si>
  <si>
    <t>Invoices for this project have to be addressed to Aquitaine Market</t>
  </si>
  <si>
    <t>Aleksandra Olczak</t>
  </si>
  <si>
    <t>Send request for approval</t>
  </si>
  <si>
    <t>Will be pay out of netting</t>
  </si>
  <si>
    <t>Will be paid out of netting</t>
  </si>
  <si>
    <t>India Service Management</t>
  </si>
  <si>
    <t xml:space="preserve">Infra India </t>
  </si>
  <si>
    <t>This invoice regards CC Global hub (FR13) not FR08. Credit note requested</t>
  </si>
  <si>
    <t>85200330011987A</t>
  </si>
  <si>
    <t>Required Credit memo.</t>
  </si>
  <si>
    <t>Required Credit memo</t>
  </si>
  <si>
    <t>LBS NW</t>
  </si>
  <si>
    <t>85200330013310A</t>
  </si>
  <si>
    <t>processing</t>
  </si>
  <si>
    <t>@PANCHAL, VIPUL-Waiting for invoice details</t>
  </si>
  <si>
    <t>PROCID - PROCUREMENT - 1BB1003</t>
  </si>
  <si>
    <t>Please send us the details for invoice</t>
  </si>
  <si>
    <t>D5394</t>
  </si>
  <si>
    <t>D5393</t>
  </si>
  <si>
    <t>Less hours in CTR</t>
  </si>
  <si>
    <t>mail to IN, ics.nordic-Waiting for CN</t>
  </si>
  <si>
    <t>Doesn't concern CG OS, please contact Carine Reynier</t>
  </si>
  <si>
    <t>NO REFERENCES, please contact REYNIER Carine</t>
  </si>
  <si>
    <t>831016FBP01045</t>
  </si>
  <si>
    <t>to be agreed</t>
  </si>
  <si>
    <t>831016FBP01023</t>
  </si>
  <si>
    <t>831016FBP01025</t>
  </si>
  <si>
    <t>831016FBP01233</t>
  </si>
  <si>
    <t>831016FIS00415</t>
  </si>
  <si>
    <t>831016FBP00538</t>
  </si>
  <si>
    <t>waiting for project m,anager approval</t>
  </si>
  <si>
    <t>831016FIS00378</t>
  </si>
  <si>
    <t>831016FIS00433</t>
  </si>
  <si>
    <t>831016FBP00700</t>
  </si>
  <si>
    <t>831016FIS00399</t>
  </si>
  <si>
    <t>831016FIS00432</t>
  </si>
  <si>
    <t>831016FIS00436</t>
  </si>
  <si>
    <t>831016FBP00287</t>
  </si>
  <si>
    <t>PB Code Projet Dde de Carine Reynier MASDEBAIL Michele (08/03/2016 08:54)</t>
  </si>
  <si>
    <t>831016KIS00026</t>
  </si>
  <si>
    <t>SoW under signature. Rejected as suggested by U. Pretki Thierry HUGUE (18/05/2016 17:26)</t>
  </si>
  <si>
    <t>831016FIS00595</t>
  </si>
  <si>
    <t>SoW under signature Thierry HUGUE (18/05/2016 17:21)</t>
  </si>
  <si>
    <t>831016KIS00076</t>
  </si>
  <si>
    <t>Bell 1.06 NO PO Béatrice LEBLANC (01/06/2016 13:34)</t>
  </si>
  <si>
    <t>831016KIS00075</t>
  </si>
  <si>
    <t>BEL 1.06 PO missing Béatrice LEBLANC (01/06/2016 13:56)</t>
  </si>
  <si>
    <t>831016FIS00743</t>
  </si>
  <si>
    <t>SoW under finalization. Rejected as adviced by U. Pretki Thierry HUGUE (18/05/2016 17:22)</t>
  </si>
  <si>
    <t>831016FIS00167</t>
  </si>
  <si>
    <t>SoW under signature. Rejected as agreed with U. Pretki Thierry HUGUE (18/05/2016 17:24)</t>
  </si>
  <si>
    <t>831016FIS00333</t>
  </si>
  <si>
    <t>831016FIS00511</t>
  </si>
  <si>
    <t>SoW under finalization. Rejected as adviced by U. Pretki Thierry HUGUE (18/05/2016 17:23)</t>
  </si>
  <si>
    <t>360001726/15-16</t>
  </si>
  <si>
    <t>360001727/15-16</t>
  </si>
  <si>
    <t>Apps_SE_Central</t>
  </si>
  <si>
    <t>I would like to request that we share this expense by 50% - so it is not all hitting the BPO P&amp;L.</t>
  </si>
  <si>
    <t>Awaiting reply from Mudaliar, Jayalaxmi as project code is not valid,30.04.2016,Shambhu : Project issue : Mudaliar, Jayalaxmi</t>
  </si>
  <si>
    <t>need the original invoice copy to split, mail sent to DAS, SOURAV asking for the original copy on 26.04.2016, Sudip: Other Issue: DAS, SOURAV</t>
  </si>
  <si>
    <t>h-Waiting for Project Manager approval KINGMAN</t>
  </si>
  <si>
    <t>h-Waiting for Project Manager approval AELONHEI</t>
  </si>
  <si>
    <t>Missing approval</t>
  </si>
  <si>
    <t>Send i-Sow</t>
  </si>
  <si>
    <t>Missing iSOW</t>
  </si>
  <si>
    <t>IGATE Global Solutions Sweden</t>
  </si>
  <si>
    <t>.Invoice awaiting Prime’s approval</t>
  </si>
  <si>
    <t>NA APPS ADJ BU</t>
  </si>
  <si>
    <t>No I-SOW Signed</t>
  </si>
  <si>
    <t>Consulting Services : Totla Fees - Out of Pocket Expenses - Projet CapTec_Araymond ICA</t>
  </si>
  <si>
    <t>INFRA HOSTING</t>
  </si>
  <si>
    <t>the supports are required.</t>
  </si>
  <si>
    <t>8113013000968D</t>
  </si>
  <si>
    <t>Waiting On Receipts To Match Invoice Amount.</t>
  </si>
  <si>
    <t>Dispute : -27 Hours For Padmaja Challa; -36 Hours For Vimala Nayomi</t>
  </si>
  <si>
    <t>Dispute : No Expenses Entered Into Our System - Being Billed at 9 Hours Per day for Sowmya Mitta, Only 8 Hours Entered Into Our System</t>
  </si>
  <si>
    <t>Dispute : No Expenses Entered Into Our System; -8 Hours For Douglas Dickerson on Jan 1 - Being Billed at 9 Hours Per day for Sowmya Mitta, Only 8 Hours entered per day in our system</t>
  </si>
  <si>
    <t>Waiting On Receipts To Match Invoice Amount</t>
  </si>
  <si>
    <t>Sudarshan.Prabhakar@igate.com</t>
  </si>
  <si>
    <t>Sudarshan.Prabhakar</t>
  </si>
  <si>
    <t>Bad attachment</t>
  </si>
  <si>
    <t>NA AM</t>
  </si>
  <si>
    <t>Not yet received the approval for this invoice</t>
  </si>
  <si>
    <t>Not yet approved by FMA</t>
  </si>
  <si>
    <t>Not yet approved for payment by FMA</t>
  </si>
  <si>
    <t>7300080626/16-17</t>
  </si>
  <si>
    <t>Marsela Sava</t>
  </si>
  <si>
    <t>no invoice backup attached</t>
  </si>
  <si>
    <t>7300078058/16-17</t>
  </si>
  <si>
    <t>7300078057/16-17</t>
  </si>
  <si>
    <t>7300078056/16-17</t>
  </si>
  <si>
    <t>7300075200/15-16</t>
  </si>
  <si>
    <t>7300075201/15-16</t>
  </si>
  <si>
    <t>7300075202/15-16</t>
  </si>
  <si>
    <t>7300072342/15-16</t>
  </si>
  <si>
    <t>7300072343/15-16</t>
  </si>
  <si>
    <t>7300072344/15-16</t>
  </si>
  <si>
    <t>J&amp;J - Invoicing 2014 USD</t>
  </si>
  <si>
    <t>Client Person</t>
  </si>
  <si>
    <t>B-0006-00000023</t>
  </si>
  <si>
    <t>Netting excluded. Manually payment</t>
  </si>
  <si>
    <t>E-0004-00001207</t>
  </si>
  <si>
    <t>No signed ISOW 2017</t>
  </si>
  <si>
    <t>E-0004-00001245</t>
  </si>
  <si>
    <t>E-0004-00001105</t>
  </si>
  <si>
    <t>E-0004-00001128</t>
  </si>
  <si>
    <t>CPMBSA3084</t>
  </si>
  <si>
    <t>CPM Braxis</t>
  </si>
  <si>
    <t>Invoice waiting for approval, please contact CGALES</t>
  </si>
  <si>
    <t>1320130002647D</t>
  </si>
  <si>
    <t>Approval pending from Maria Cajas</t>
  </si>
  <si>
    <t>PRC1601242</t>
  </si>
  <si>
    <t>Capgemini Consulting China</t>
  </si>
  <si>
    <t>Waiting for Project Manager approval - AVALOT</t>
  </si>
  <si>
    <t>PRC1601243</t>
  </si>
  <si>
    <t>PRK1704021</t>
  </si>
  <si>
    <t>Dispute: Snow Ren Time Dispcrepency</t>
  </si>
  <si>
    <t>PRK1702044</t>
  </si>
  <si>
    <t>manually payment will be processed</t>
  </si>
  <si>
    <t>PRK1702045</t>
  </si>
  <si>
    <t>PRK1703004</t>
  </si>
  <si>
    <t>Missing Project Code</t>
  </si>
  <si>
    <t xml:space="preserve">04. INFRA </t>
  </si>
  <si>
    <t>Invoice held in AP Open Interface</t>
  </si>
  <si>
    <t>PMSA15-Roll Out FICO 2017</t>
  </si>
  <si>
    <t>Please contact with Rosana Merillas for dispute</t>
  </si>
  <si>
    <t>Waiting for a credit note</t>
  </si>
  <si>
    <t>24717INV0241</t>
  </si>
  <si>
    <t>This Invoice should not come to FS</t>
  </si>
  <si>
    <t>invoice not transferred</t>
  </si>
  <si>
    <t>Please correct the address: Sogeti España S.L.U Anabel Segura, 14 28108 Alcobendas Madrid España</t>
  </si>
  <si>
    <t>Please correct the address: Sogeti España S.L.U. Anabel Segura, 14 28108 Alcobendas Madrid España</t>
  </si>
  <si>
    <t>Please correct the address: Sogeti España S.L.U Anabel Segura, 14 28018 Alcobendas Madrid España</t>
  </si>
  <si>
    <t>Partial credit note for some items not agreed in ISOW</t>
  </si>
  <si>
    <t>Please correct the address: Sogeti España, S.L.U Anabel Segura, 14 28108 Alcobendas Madrid España</t>
  </si>
  <si>
    <t>Please, correct the address: Sogeti España S.L.U Anabel Segura, 14 28108 Alcobendas Madrid España</t>
  </si>
  <si>
    <t>Dipsute puts at the request</t>
  </si>
  <si>
    <t>Invoice was send too late</t>
  </si>
  <si>
    <t>Please send ISOW and include it in next issued invoices</t>
  </si>
  <si>
    <t>Waiting for project manager approval.</t>
  </si>
  <si>
    <t>24717INV0205</t>
  </si>
  <si>
    <t>24717inv0204</t>
  </si>
  <si>
    <t>Please send a revise invoice where its is only 10% Cost for RBS</t>
  </si>
  <si>
    <t>24717INV0203</t>
  </si>
  <si>
    <t>Cannot find PU from Project</t>
  </si>
  <si>
    <t>Invoice is NOT for Capgemini Belgium contact: De Hert, Bernice</t>
  </si>
  <si>
    <t xml:space="preserve">DE01 - General&amp;Admin </t>
  </si>
  <si>
    <t>we are waiting for approval</t>
  </si>
  <si>
    <t>Expenses from 2016. Rejected. Cannot be billed to customer</t>
  </si>
  <si>
    <t>h-Waiting for Project Manager approval PRVAIDYA</t>
  </si>
  <si>
    <t>waiting for approval, contact: NBONSIRV</t>
  </si>
  <si>
    <t>Rajas Kolhatkar / Vaishali Karthik</t>
  </si>
  <si>
    <t>Invoice which is raised in 2017 on India is under dispute as Project Team has raised concerns about Quality of Solutions provided by Sub Contractor. As per Projects Team , Implementation was completed in 2016 and invoices should have been raised in 2016 after completion of Milestones. We are not accepting this cost due to quality of solution and cost pertains to 2016 and before. CG Sverige to cancel the invoice/issue credit note</t>
  </si>
  <si>
    <t>CG Sverige to cancel the invoice/issue credit note</t>
  </si>
  <si>
    <t>non PO</t>
  </si>
  <si>
    <t>24717INV0150</t>
  </si>
  <si>
    <t>Wrong customer. H&amp;M should not be billed to IKEA ! Please issue credit note</t>
  </si>
  <si>
    <t>certificate of residence for 2017 should be sent to CG Austria /rejected by PM with comment: please attach the customer approved timesheets to the invoice. In case expenses are being charged, please add the overview (as agreed in the iSOW)</t>
  </si>
  <si>
    <t>certificate of residence for 2017 should be sent to CG Austria ?? rejected by PM with comment: Please attach the customer approved timesheets to the invoice. In case expenses are being charged, please add the overview (as agreed in the iSOW)</t>
  </si>
  <si>
    <t>Waiting for Project Manager approval.</t>
  </si>
  <si>
    <t>Waiting for Project Maganer approval.</t>
  </si>
  <si>
    <t>Waiting for Project Manager approval; contact: GPEREIRA</t>
  </si>
  <si>
    <t>Waiting for Sub OU2 Manager approval; NBONSIRV</t>
  </si>
  <si>
    <t>Waiting for Production Unit Manager approval; SEHARL</t>
  </si>
  <si>
    <t>h-Waiting for Project Manager Approval- ALAMACHE,JMOUHAT</t>
  </si>
  <si>
    <t>i-Waiting for Production Unit Manager approval- HSADELER</t>
  </si>
  <si>
    <t>h-Waiting for Project Manager approval- NCONAN</t>
  </si>
  <si>
    <t>awaiting approval from Benu Goel</t>
  </si>
  <si>
    <t>ISOW IS STILL IN PROGRESS</t>
  </si>
  <si>
    <t>Wrong supplier. CN needed</t>
  </si>
  <si>
    <t>Wrong entity. CN needed</t>
  </si>
  <si>
    <t>Less hours booked in CTR</t>
  </si>
  <si>
    <t>Tenneco - Rebadge.</t>
  </si>
  <si>
    <t>Please issue the invocie on 8243! Please CN on 283</t>
  </si>
  <si>
    <t>As per our requestor invoices should have been charged through ICB. A credit needs to be raised against this invoice and the cost should come through ICB/IPB process.</t>
  </si>
  <si>
    <t>iSOW signed. Payment will be done next month</t>
  </si>
  <si>
    <t>08. Shared services</t>
  </si>
  <si>
    <t>SBUSS </t>
  </si>
  <si>
    <t>needs to be processed via ICB/IPB. Spain has been informed. waiting for credit note</t>
  </si>
  <si>
    <t>SHYASHREE CHETTERJEE</t>
  </si>
  <si>
    <t>We are waiting for the approval</t>
  </si>
  <si>
    <t>we are waiting for the correct projectcode for 283</t>
  </si>
  <si>
    <t>problem with project code</t>
  </si>
  <si>
    <t>Invoice waiting for approval, please contact CCORVEZ</t>
  </si>
  <si>
    <t>Invoie waiting for approval, please contact CGALES</t>
  </si>
  <si>
    <t>Il manque une page sur cette facture Patrick FONDANECHE (03/05/2017 09:50)</t>
  </si>
  <si>
    <t>Waiting for Project Manager approval LBARBAZA</t>
  </si>
  <si>
    <t>Waiting for Project Manager approval XCOTEDES</t>
  </si>
  <si>
    <t>Send ISOW or Global Agreement</t>
  </si>
  <si>
    <t>ISOW/Details required</t>
  </si>
  <si>
    <t>Missing booking details</t>
  </si>
  <si>
    <t>h-Waiting for Project Manager approval CPIERRON</t>
  </si>
  <si>
    <t>Awaiting approval from Oelschläger, Claudia</t>
  </si>
  <si>
    <t>Erreur code Projet à transférer sur le code 100119187 BOLZ BERNARD (11/05/2017 10:58)</t>
  </si>
  <si>
    <t>Credit note required for excess days invoiced</t>
  </si>
  <si>
    <t>Credit note required for duplicate expenses invoiced</t>
  </si>
  <si>
    <t>We are waiting credit note for this invoice. See attached mail</t>
  </si>
  <si>
    <t>Erreur de code projet JEAN MARIE BROYELLE (01/06/2017 11:45)</t>
  </si>
  <si>
    <t>Rajas Kolhatkar</t>
  </si>
  <si>
    <t>Invoice not counted on the generic project, thus rejected for dispatch WF to good Project Manager Amélie GIL (28/04/2017 13:10)</t>
  </si>
  <si>
    <t>rejected by PM J. Moustakidis: 'No services provided with that amount of PD in APRIL 16. Please attach client Timesheet to invoice'</t>
  </si>
  <si>
    <t>rejected by PM J. Moustakidis: 'where does this come from? Lilly worked 2 PD in April.'</t>
  </si>
  <si>
    <t>We do not recognise the cost as we don't even use Oracle system and have not received any Isow for that.</t>
  </si>
  <si>
    <t>As per our requestor the cost should come through ICB/IPB. Request to provide a credit note.</t>
  </si>
  <si>
    <t>9663A</t>
  </si>
  <si>
    <t>Please declare the invoice to Capgemini America Inc (199).</t>
  </si>
  <si>
    <t>20161479DR</t>
  </si>
  <si>
    <t>Waiting for Project Manager approval, contact: GABPEREI</t>
  </si>
  <si>
    <t>B-0006-00000031</t>
  </si>
  <si>
    <t>Invoice above 60 days in approval. Waiting for manager approval- Claus, Marty</t>
  </si>
  <si>
    <t>in verification with A. Schulze and B. Valtiner</t>
  </si>
  <si>
    <t>DE018402</t>
  </si>
  <si>
    <t>Second page of the invoice does not concern my area - i cannot recognize any of the resources mentioned.</t>
  </si>
  <si>
    <t>DE018001</t>
  </si>
  <si>
    <t>Alvaro Felici</t>
  </si>
  <si>
    <t>we need T&amp;E document copy in order to invoice to final customer</t>
  </si>
  <si>
    <t>Invoice has been waiting for Project Manager approval for more than 2 months. Please contact MARDIALL (PM)in order to receive further information.</t>
  </si>
  <si>
    <t>Invoice has been waiting for Project Manager approval for more than 2 months. Please contact MARDIALL(PM)in order to receive further information.</t>
  </si>
  <si>
    <t>Invoice has been waiting for Project Manager approval for more than 2 months. Please contact PGAUJARD(PM)in order to receive further information.</t>
  </si>
  <si>
    <t>h-Waiting for Project Manager approval CBURGY</t>
  </si>
  <si>
    <t>Cannot find reference project</t>
  </si>
  <si>
    <t>H17030161</t>
  </si>
  <si>
    <t>Waiting for Production Unit Manager approval: contact: CCOURTEI</t>
  </si>
  <si>
    <t>Facture non saisie par le CSP</t>
  </si>
  <si>
    <t>NO PO Nill TAZIR (24/04/2017 09:14)</t>
  </si>
  <si>
    <t>I don't understabd why I receive this invoice + attached email. Pierre LEONARDON (18/04/2017 15:39)</t>
  </si>
  <si>
    <t>I don't understand why I receive tis invoice + email attached Pierre LEONARDON (18/04/2017 15:40)</t>
  </si>
  <si>
    <t>Wrong project code, so need correct one to book this cost.</t>
  </si>
  <si>
    <t>ISOW Missing</t>
  </si>
  <si>
    <t>Waiting for Production Unit Manager approval, contact: XPHILIPP</t>
  </si>
  <si>
    <t>i-Waiting for Production Unit Manager approval- PBILON</t>
  </si>
  <si>
    <t>please send us the SOW</t>
  </si>
  <si>
    <t>invoice is waiting for approval</t>
  </si>
  <si>
    <t>Please send me I sow</t>
  </si>
  <si>
    <t>This Credit note is not required, as the debit one is alright.</t>
  </si>
  <si>
    <t>Please reject the invoice and request a credit note. This invoice is wrongly raised</t>
  </si>
  <si>
    <t>invocie is waiting for approval</t>
  </si>
  <si>
    <t>Invoice should be without tax.</t>
  </si>
  <si>
    <t>please issue the CN - the invoice for PMD Jan - March</t>
  </si>
  <si>
    <t>Mail sent to FR, csp_envoi_factures_groupe for the ISOW as project code is missing to book this invoice.</t>
  </si>
  <si>
    <t>FR03ASAL - ADM Center</t>
  </si>
  <si>
    <t>please send us SOW</t>
  </si>
  <si>
    <t>please issue the CN, invocies should be issued on 1516</t>
  </si>
  <si>
    <t>please issue the CN</t>
  </si>
  <si>
    <t>please issue the CN, inv belongs to 1516</t>
  </si>
  <si>
    <t>Need a credit as per Gagnon, Charles due to the hours of Jacques are not accurate.</t>
  </si>
  <si>
    <t>Missing Expenditure type in Project Code</t>
  </si>
  <si>
    <t>Alternate Project Code</t>
  </si>
  <si>
    <t>Missing or wrong information on invoice.Not for Group IT - KATARZYNA SAMEL (23/05/2017 22:31)</t>
  </si>
  <si>
    <t>please issue the CN, invocie need to be billed on 1516</t>
  </si>
  <si>
    <t>Waiting for Sub OU2 Manager approval; contact: CCOURTEI</t>
  </si>
  <si>
    <t>i-Waiting for Production Unit Manager approval - MPLAUT</t>
  </si>
  <si>
    <t>i-Waiting for Production Unit Manager approval - PBILON</t>
  </si>
  <si>
    <t>Waiting for Project Manager approval RRUMAN</t>
  </si>
  <si>
    <t>Waiting for Project Manager approval: contact:</t>
  </si>
  <si>
    <t>NO PO Nill TAZIR (19/04/2017 18:38)</t>
  </si>
  <si>
    <t xml:space="preserve">DUMMY BU CORP </t>
  </si>
  <si>
    <t>please remove from ICS</t>
  </si>
  <si>
    <t>950110011287..</t>
  </si>
  <si>
    <t>950110011302..</t>
  </si>
  <si>
    <t>invoice waiting for approval</t>
  </si>
  <si>
    <t>no signed SOW</t>
  </si>
  <si>
    <t>DE018122</t>
  </si>
  <si>
    <t>waiting for CM for invoice 82430160101034</t>
  </si>
  <si>
    <t>Ne concerne pas IdF. CSS introuvable sur la base Sogeti France. Merci d'indiquer un PO</t>
  </si>
  <si>
    <t>concerne la BU DRA</t>
  </si>
  <si>
    <t>Concerne la BU Digital MED (DME, voir Olivier Junk)</t>
  </si>
  <si>
    <t>Please, correct the addres: Sogeti España S.L.U Anabel Segura, 14 Edificio Cedro 28108 Alcobendas (Madrid) España</t>
  </si>
  <si>
    <t>Pleas correct the address: Sogeti España S.L.U Anabel Segura, 14 28108 Alcobendas Madrid España</t>
  </si>
  <si>
    <t>h-Waiting for Project Manager approval - FGODARD</t>
  </si>
  <si>
    <t>H17030150</t>
  </si>
  <si>
    <t>Waiting for Sub OU2 Manager approval ; contact: NBONSIRV</t>
  </si>
  <si>
    <t>i-Waiting for Production Unit Manager approval - MATTOMCZ</t>
  </si>
  <si>
    <t>d-Invoice held in AP Open Interface - AMBARD</t>
  </si>
  <si>
    <t>awaiting approval from Sweta Todai</t>
  </si>
  <si>
    <t>Waiting for timesheet</t>
  </si>
  <si>
    <t>WAITING FOR APPROVAL</t>
  </si>
  <si>
    <t>invoice not correct. Effort already paid with other invoice. Please cget in contact with Claudia Kornmann from Sogeti.</t>
  </si>
  <si>
    <t>Hours in Clarity need to be adjusted</t>
  </si>
  <si>
    <t>NO PO TAZIR Nill (19/04/2017 18:34)</t>
  </si>
  <si>
    <t>Apps Germany MU Intra/Inter</t>
  </si>
  <si>
    <t>Invoice has to be checked by Gerhard and Pim</t>
  </si>
  <si>
    <t>Modify on May - Rejected for dispatch WF to good Project Manager Amelie BARD (29/05/2017 10:08)</t>
  </si>
  <si>
    <t>Please send us the timesheet to the invoice</t>
  </si>
  <si>
    <t>FMFI Id : adc-fr17-170404-00287555 Next User : CGALES</t>
  </si>
  <si>
    <t>Approval missing</t>
  </si>
  <si>
    <t>waiting for approval, certificate of residence for 2017 should be sent to CG Austria. Please contact AT, Accounting or B. Valtiner</t>
  </si>
  <si>
    <t>Modify on May - Rejected for dispatch WF to good Project Manager Amelie BARD (29/05/2017 10:07)</t>
  </si>
  <si>
    <t>The billed amount is higher than regular invoices sent last year and second type of software invoice coming for the first time; Please issue credit note.</t>
  </si>
  <si>
    <t>Dipsute puts at the request of GIL, Amélie's request Waiting for Project Manager approval:AMBARD Email sent for project code. Dey Priya (01/09/2016 10:27)</t>
  </si>
  <si>
    <t>NON PO</t>
  </si>
  <si>
    <t>PO required</t>
  </si>
  <si>
    <t>XSUK.17.03.305</t>
  </si>
  <si>
    <t>XSUK.17.03.145</t>
  </si>
  <si>
    <t>Missing Informatiion</t>
  </si>
  <si>
    <t>XSUK.17.03.117</t>
  </si>
  <si>
    <t>NO ISOW - Need Credit</t>
  </si>
  <si>
    <t>XSUK.17.03.120</t>
  </si>
  <si>
    <t>XSUK.17.03.121</t>
  </si>
  <si>
    <t>XSUK.17.03.141</t>
  </si>
  <si>
    <t>XSUK.17.03.228</t>
  </si>
  <si>
    <t>XSUK.17.03.229</t>
  </si>
  <si>
    <t>XSUK.17.03.258</t>
  </si>
  <si>
    <t>XSUK.17.03.309</t>
  </si>
  <si>
    <t>XSUK.17.03.310</t>
  </si>
  <si>
    <t>Dispute puts at the request</t>
  </si>
  <si>
    <t>INV170236</t>
  </si>
  <si>
    <t>Italy/EE</t>
  </si>
  <si>
    <t>INV170237</t>
  </si>
  <si>
    <t>INV170182</t>
  </si>
  <si>
    <t>Please issue the CN against this invoice</t>
  </si>
  <si>
    <t>TO BE PAID MANUALLY</t>
  </si>
  <si>
    <t>Mail sent to supplier asking for ISOW.</t>
  </si>
  <si>
    <t>Incorrect hours charged; Please issue credit note.</t>
  </si>
  <si>
    <t>Oncall and Shift Allowances for Jan andPlease send credit note Feb are incorrect</t>
  </si>
  <si>
    <t>Mail sent to supplier for missing employee details.</t>
  </si>
  <si>
    <t>Approved. Manually payment</t>
  </si>
  <si>
    <t>We cannot record in our balance an invoice from IGATE; please issue a Credit Note and new invoice</t>
  </si>
  <si>
    <t>Dissatisfied level of capability; Please issue a credit note</t>
  </si>
  <si>
    <t>Spain AM+D Local</t>
  </si>
  <si>
    <t>The Approver, Rune Pettersen, has rejected saying- We only accept IPB/ICB invoicing. Please,make necessary changes in the set up.</t>
  </si>
  <si>
    <t>Approval required from Dubey, Ravindra</t>
  </si>
  <si>
    <t>Facture saisie sur projet generic a mettre en dispute</t>
  </si>
  <si>
    <t>awaiting approval.</t>
  </si>
  <si>
    <t>Pending approval from Hrishikesh Mehta</t>
  </si>
  <si>
    <t>07. Group</t>
  </si>
  <si>
    <t>GBD CENTRAL COSTS - GBDHOLD - BU</t>
  </si>
  <si>
    <t>h-Waiting for Project Manager approval MICONSTA</t>
  </si>
  <si>
    <t>Isow must be included in the invoice</t>
  </si>
  <si>
    <t>Approval pending from Khuntia, Umakanta</t>
  </si>
  <si>
    <t>Apps Two Oracle Service Line</t>
  </si>
  <si>
    <t>suite a la dde de Christelle:mettre en dispute, afin de l’utiliser pour déduire des avoirs par virements manuels.</t>
  </si>
  <si>
    <t>AppsTwo ORACLE -APPS2IDOR- BU</t>
  </si>
  <si>
    <t>Dispute: No details given</t>
  </si>
  <si>
    <t>Dispute: -9 hours for Lachland Tiwari</t>
  </si>
  <si>
    <t>Jon to work with Pradeep Kumar to close</t>
  </si>
  <si>
    <t>Incorrectly contains Colt time; India team have confirmed we should not receive Colt costs. Supplier to issue credit memo</t>
  </si>
  <si>
    <t>Hours are wrongly filled in Navision.</t>
  </si>
  <si>
    <t>Deborah Kennedy</t>
  </si>
  <si>
    <t>Invoice is for full year. Should be billed monthly as services rendered, not in advance. Additionally, support services dropped by 1 FTE in the month of May; Please issue a credit note for the remainder of year billed in advance (Jun-Dec 2017), and send monthly invoices from June 2017 onwards.</t>
  </si>
  <si>
    <t>Dispute: -45 hours for Pesala, Bala (Apr), -18 hours for Danturi, Srikanth (Apr), -18 hours for Ravishankar, Anirudh.</t>
  </si>
  <si>
    <t>Jon to confirm with DD</t>
  </si>
  <si>
    <t>XLC account team to reconcile time booked v time invoiced</t>
  </si>
  <si>
    <t>CES FA</t>
  </si>
  <si>
    <t>Dispute: Charged a higher cost rate than we should be for Maskey, Akshay; Rastogi, Atin; Badgujar, Girish</t>
  </si>
  <si>
    <t>XLC account team to reconcile time booked &amp; time invoiced</t>
  </si>
  <si>
    <t>Jon to reconcile time booked &amp; time invoiced</t>
  </si>
  <si>
    <t>Waiting on approval</t>
  </si>
  <si>
    <t>Waiting on Approval</t>
  </si>
  <si>
    <t>Disptue: No time in our system for sahatiya, Roshan</t>
  </si>
  <si>
    <t>DOUBLE INVOICED</t>
  </si>
  <si>
    <t>FS Global</t>
  </si>
  <si>
    <t>Apps Two SAP AD</t>
  </si>
  <si>
    <t>Spain AD</t>
  </si>
  <si>
    <t>Apps Germany MS CPRDT</t>
  </si>
  <si>
    <t>AppsTwo -Testing</t>
  </si>
  <si>
    <t>The invoice has to be cleared up</t>
  </si>
  <si>
    <t>TO BE PAID MANUALLY WITH CREDIT NOTES</t>
  </si>
  <si>
    <t>D7368</t>
  </si>
  <si>
    <t>waiting for final approval</t>
  </si>
  <si>
    <t>H17030064</t>
  </si>
  <si>
    <t>H17030115</t>
  </si>
  <si>
    <t>D7287</t>
  </si>
  <si>
    <t>D7286</t>
  </si>
  <si>
    <t>C1074</t>
  </si>
  <si>
    <t>C1073</t>
  </si>
  <si>
    <t>C1072</t>
  </si>
  <si>
    <t>D7344</t>
  </si>
  <si>
    <t>D7260</t>
  </si>
  <si>
    <t>D7270</t>
  </si>
  <si>
    <t>D7271</t>
  </si>
  <si>
    <t>D7327</t>
  </si>
  <si>
    <t>D7330</t>
  </si>
  <si>
    <t>D7339</t>
  </si>
  <si>
    <t>D7340</t>
  </si>
  <si>
    <t>ISOW needed</t>
  </si>
  <si>
    <t>D7342</t>
  </si>
  <si>
    <t>ISOW Needed</t>
  </si>
  <si>
    <t>D7263</t>
  </si>
  <si>
    <t>D7264</t>
  </si>
  <si>
    <t>D7334</t>
  </si>
  <si>
    <t>Apps_NO_Schneider</t>
  </si>
  <si>
    <t>The invoice are not approved</t>
  </si>
  <si>
    <t>831015FIS00505</t>
  </si>
  <si>
    <t>demande d'avoir à la pologne concernant les frais facturés en trop (18/01/2016 15:32)</t>
  </si>
  <si>
    <t>831015FBP02460</t>
  </si>
  <si>
    <t>We require a valid project for invoice &amp; the duration of project should be prior to 30.10.15.</t>
  </si>
  <si>
    <t>831016FBP00062</t>
  </si>
  <si>
    <t>No PO FERLIE Thomas (11/07/2016 18:19)</t>
  </si>
  <si>
    <t>831016FBP00106</t>
  </si>
  <si>
    <t>Status : h-Waiting for Project Manager approval Destinataire : ALDESHAY</t>
  </si>
  <si>
    <t>831016FBP00280</t>
  </si>
  <si>
    <t>rejected, no iSoW and no PO Annabelle DREYFUS (01/08/2016 12:26)</t>
  </si>
  <si>
    <t>831015FIS01976</t>
  </si>
  <si>
    <t>Status : i-Waiting for Production Unit Manager approval Destinataire : MDUBONNE</t>
  </si>
  <si>
    <t>831015FIS00216</t>
  </si>
  <si>
    <t>831015FIS01225</t>
  </si>
  <si>
    <t>Status : h-Waiting for Project Manager approval Destinataire : NERNOULT</t>
  </si>
  <si>
    <t>831015FBP01776_adj</t>
  </si>
  <si>
    <t>831016FIS01315</t>
  </si>
  <si>
    <t>Please update the PO details. Ravi Bhatia (GPS use only) (17/08/2016 13:41)</t>
  </si>
  <si>
    <t>831016FBP01858</t>
  </si>
  <si>
    <t>No information / invoice content not suitable Alexandre PHAM DANG (12/09/2016 11:41)</t>
  </si>
  <si>
    <t>831016FBP01857</t>
  </si>
  <si>
    <t>No information / Invoice content not suitable Alexandre PHAM DANG (12/09/2016 11:40)</t>
  </si>
  <si>
    <t>831016FIS01201</t>
  </si>
  <si>
    <t>Only Marzena working for GPPT. Sudesh Narendra Rele (27/09/2016 12:42)</t>
  </si>
  <si>
    <t>831016FIS01364</t>
  </si>
  <si>
    <t>Status : h-Waiting for Project Manager approval Destinataire : ALMILLET,ERDOTT</t>
  </si>
  <si>
    <t>831016FIS01589</t>
  </si>
  <si>
    <t>PMO function reports into SMO. Invoice to be raise on SMO project code. Sudesh Narendra Rele (03/10/2016 19:48)</t>
  </si>
  <si>
    <t>831016FBP02328</t>
  </si>
  <si>
    <t>831016FIS01127</t>
  </si>
  <si>
    <t>wrong project code used Correct project code is 100127845 Sudesh Narendra Rele (27/09/2016 12:39)</t>
  </si>
  <si>
    <t>831016FIS00994</t>
  </si>
  <si>
    <t>Status : i-Waiting for Production Unit Manager approval Destinataire : SFERAUD</t>
  </si>
  <si>
    <t>831016FBP01550</t>
  </si>
  <si>
    <t>Invoice does not have back up data and the layout also not appearing in proper format . Indira (17/08/2016 13:25)</t>
  </si>
  <si>
    <t>831016FIS01030</t>
  </si>
  <si>
    <t>831015KIS00356_8104</t>
  </si>
  <si>
    <t>831015KIS00357_8104</t>
  </si>
  <si>
    <t>831016KIS00069_8104</t>
  </si>
  <si>
    <t>Information missing or wrong</t>
  </si>
  <si>
    <t>831016KIS00070_8104</t>
  </si>
  <si>
    <t>831016KIS00071_8104</t>
  </si>
  <si>
    <t>831016FIS00047_</t>
  </si>
  <si>
    <t>Wrongly raised to GPPT Sudesh Narendra Rele (03/10/2016 20:20)</t>
  </si>
  <si>
    <t>831016FIS00240_</t>
  </si>
  <si>
    <t>Wrongly raised to GPPT Sudesh Narendra Rele (03/10/2016 20:21)</t>
  </si>
  <si>
    <t>831016FIS00470_</t>
  </si>
  <si>
    <t>wrongly raised to GPPT Sudesh Narendra Rele (03/10/2016 20:22)</t>
  </si>
  <si>
    <t>831016FIS00855_</t>
  </si>
  <si>
    <t>Alina is not working for GPPT. Sudesh Narendra Rele (27/09/2016 12:43)</t>
  </si>
  <si>
    <t>831016FBP01296</t>
  </si>
  <si>
    <t>no PO Annabelle DREYFUS (03/10/2016 09:13)</t>
  </si>
  <si>
    <t>831016FIS00856</t>
  </si>
  <si>
    <t>One resource costs should be charged to SMO team from April 2016. Please raise the invoice only for Merzena to GPPT. Sudesh Narendra Rele (27/07/2016 08:13)</t>
  </si>
  <si>
    <t>831016FBP02908</t>
  </si>
  <si>
    <t>Wrong project code - to be billed to UK V.Pile re PO mentionned at the bottom of the bill François LABESSE (17/12/2016 19:38)</t>
  </si>
  <si>
    <t>m-Invoice rejected during approval For october 2016, already received LAURENT SAUNOIS (05/12/2016 10:30)</t>
  </si>
  <si>
    <t>831016FBP02901</t>
  </si>
  <si>
    <t>831016FIS01924</t>
  </si>
  <si>
    <t>831016FIS01721</t>
  </si>
  <si>
    <t>Split invoice and raise only Marzena's cost to GPPT Sudesh Narendra Rele (19/10/2016 13:04)</t>
  </si>
  <si>
    <t>831016FBP02670</t>
  </si>
  <si>
    <t>831016FBP02689</t>
  </si>
  <si>
    <t>I'm not the right approver, this invoice is about Management services, not about service desk. ERIC DOTT (18/05/2017 16:51)</t>
  </si>
  <si>
    <t>831016FIS01633</t>
  </si>
  <si>
    <t>831016FIS01699</t>
  </si>
  <si>
    <t>831016FIS01652</t>
  </si>
  <si>
    <t>831016FBP03778</t>
  </si>
  <si>
    <t>F.Labesse: Wrong billing destination. Bill apparently at the attention of UK for HRO services over May-July 2016 François LABESSE (06/01/2017 19:57)</t>
  </si>
  <si>
    <t>831016FIS02356</t>
  </si>
  <si>
    <t>831016FBP03471</t>
  </si>
  <si>
    <t>831016FIS02396</t>
  </si>
  <si>
    <t>831016FIS02282</t>
  </si>
  <si>
    <t>831016FIS02340</t>
  </si>
  <si>
    <t>831016FBP03661</t>
  </si>
  <si>
    <t>Payment not yet approved</t>
  </si>
  <si>
    <t>831016FBP03642</t>
  </si>
  <si>
    <t>payment not yet approved</t>
  </si>
  <si>
    <t>831016FIS00623</t>
  </si>
  <si>
    <t>Only one resource cost with GPPT from April 206 onward. Sudesh Narendra Rele (27/07/2016 08:31)</t>
  </si>
  <si>
    <t>This invoice must be credited</t>
  </si>
  <si>
    <t>831016FBP03375</t>
  </si>
  <si>
    <t>831016FIS02122</t>
  </si>
  <si>
    <t>Mail sent to Murzyn, Natalia for the partial credit note for the cost of Sorgol.</t>
  </si>
  <si>
    <t>831016FBP03254</t>
  </si>
  <si>
    <t>831016FIS02150</t>
  </si>
  <si>
    <t>Not signed isow 2017-35142</t>
  </si>
  <si>
    <t>831017FBP00903</t>
  </si>
  <si>
    <t>831017FBP00911</t>
  </si>
  <si>
    <t>831017FIS00580</t>
  </si>
  <si>
    <t>831017FBP00774</t>
  </si>
  <si>
    <t>831017FBP00763</t>
  </si>
  <si>
    <t>831017FBP00765</t>
  </si>
  <si>
    <t>831017FIS00481</t>
  </si>
  <si>
    <t>831017FIS00548</t>
  </si>
  <si>
    <t>831017FIS00631</t>
  </si>
  <si>
    <t>831017FIS00632</t>
  </si>
  <si>
    <t>831017FIS00645</t>
  </si>
  <si>
    <t>831017FIS00642</t>
  </si>
  <si>
    <t>831017FIS00583</t>
  </si>
  <si>
    <t>831017FIS00565</t>
  </si>
  <si>
    <t>831017FIS00568</t>
  </si>
  <si>
    <t>831017FIS00571</t>
  </si>
  <si>
    <t>831017FIS00576</t>
  </si>
  <si>
    <t>831017FIS00575</t>
  </si>
  <si>
    <t>831017FIS00545</t>
  </si>
  <si>
    <t>831017FIS00546</t>
  </si>
  <si>
    <t>831017FIS00606</t>
  </si>
  <si>
    <t>831017FIS00599</t>
  </si>
  <si>
    <t>831017FBP00794</t>
  </si>
  <si>
    <t>831017FBP00845</t>
  </si>
  <si>
    <t>831017FBP00844</t>
  </si>
  <si>
    <t>831017FIS00679</t>
  </si>
  <si>
    <t>831017FIS00506</t>
  </si>
  <si>
    <t>831017FIS00503</t>
  </si>
  <si>
    <t>831017FIS00504</t>
  </si>
  <si>
    <t>831017FIS00522</t>
  </si>
  <si>
    <t>831017FIS00495</t>
  </si>
  <si>
    <t>831017FIS00498</t>
  </si>
  <si>
    <t>831017FBP00656</t>
  </si>
  <si>
    <t>invoice will be paid in next ICS</t>
  </si>
  <si>
    <t>831017FBP00655</t>
  </si>
  <si>
    <t>831017FBP00757</t>
  </si>
  <si>
    <t>831017FBP00758</t>
  </si>
  <si>
    <t>831017FBP00624</t>
  </si>
  <si>
    <t>831017FBP00636</t>
  </si>
  <si>
    <t>831017FBP00637</t>
  </si>
  <si>
    <t>831017KTS00017</t>
  </si>
  <si>
    <t>we will pay it manually</t>
  </si>
  <si>
    <t>831017FBP01083</t>
  </si>
  <si>
    <t>831017FIS00858</t>
  </si>
  <si>
    <t>831017FIS00722</t>
  </si>
  <si>
    <t>831017FBP00473</t>
  </si>
  <si>
    <t>831017FBP00523</t>
  </si>
  <si>
    <t>831017FBP00498</t>
  </si>
  <si>
    <t>831017FBP00497</t>
  </si>
  <si>
    <t>831017FBP00448</t>
  </si>
  <si>
    <t>831017FBP00449</t>
  </si>
  <si>
    <t>invoice will be paid in next ICS.</t>
  </si>
  <si>
    <t>831017KIS00055</t>
  </si>
  <si>
    <t>831017KIS00056</t>
  </si>
  <si>
    <t>831017FBP00256</t>
  </si>
  <si>
    <t>831016FBP03574.</t>
  </si>
  <si>
    <t>831016FBP03575.</t>
  </si>
  <si>
    <t>831016FBP03578.</t>
  </si>
  <si>
    <t>831016FIS02301.</t>
  </si>
  <si>
    <t>831017FBP01525</t>
  </si>
  <si>
    <t>Apps_SE_Schneider</t>
  </si>
  <si>
    <t>invoice held in AP Open Interface</t>
  </si>
  <si>
    <t>invoice waiting for approval, please contact ASZUBA</t>
  </si>
  <si>
    <t>8113013001246D</t>
  </si>
  <si>
    <t>Dispute: -162 hours for Anga, Lohitha, and -189 hours for Kaderu, Santthosh</t>
  </si>
  <si>
    <t>B-0006-00000030</t>
  </si>
  <si>
    <t>Service was interrupted in April. Please issue a credit note</t>
  </si>
  <si>
    <t>Issued to Late</t>
  </si>
  <si>
    <t>Incorrect Invoice sent - not for entity 247</t>
  </si>
  <si>
    <t>Invoice waiting for aproval</t>
  </si>
  <si>
    <t>Core Service</t>
  </si>
  <si>
    <t>Approval is missing</t>
  </si>
  <si>
    <t>E-0004-00001232</t>
  </si>
  <si>
    <t>May Closing</t>
  </si>
  <si>
    <t>May'17</t>
  </si>
  <si>
    <t>May</t>
  </si>
  <si>
    <t>Mar+Apr+May</t>
  </si>
  <si>
    <t>POV = Supplier</t>
  </si>
  <si>
    <t>Dispute Total</t>
  </si>
  <si>
    <t>Total AR in KEuro</t>
  </si>
  <si>
    <t>% of Dispute</t>
  </si>
  <si>
    <t>POV = Client</t>
  </si>
  <si>
    <t>Total AP in KEuro</t>
  </si>
  <si>
    <t>I/co AP</t>
  </si>
  <si>
    <t>May17 Dispute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</si>
</sst>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0.0"/>
    <numFmt numFmtId="165" formatCode="0.0%"/>
    <numFmt numFmtId="166" formatCode="0.0"/>
    <numFmt numFmtId="167" formatCode="0.0\ &quot;pts&quot;"/>
  </numFmts>
  <fonts count="29" x14ac:knownFonts="1">
    <font>
      <sz val="11"/>
      <color theme="1"/>
      <name val="Calibri"/>
      <family val="2"/>
      <scheme val="minor"/>
    </font>
    <font>
      <sz val="11"/>
      <color theme="1"/>
      <name val="Calibri"/>
      <family val="2"/>
      <scheme val="minor"/>
    </font>
    <font>
      <sz val="11"/>
      <color theme="0"/>
      <name val="Calibri"/>
      <family val="2"/>
      <scheme val="minor"/>
    </font>
    <font>
      <sz val="10"/>
      <color theme="0"/>
      <name val="Calibri"/>
      <family val="2"/>
      <scheme val="minor"/>
    </font>
    <font>
      <sz val="10"/>
      <color theme="1"/>
      <name val="Calibri"/>
      <family val="2"/>
      <scheme val="minor"/>
    </font>
    <font>
      <b/>
      <sz val="10"/>
      <color theme="0"/>
      <name val="Calibri"/>
      <family val="2"/>
      <scheme val="minor"/>
    </font>
    <font>
      <b/>
      <sz val="12"/>
      <color theme="0"/>
      <name val="Calibri"/>
      <family val="2"/>
      <scheme val="minor"/>
    </font>
    <font>
      <b/>
      <sz val="14"/>
      <color theme="0"/>
      <name val="Calibri"/>
      <family val="2"/>
      <scheme val="minor"/>
    </font>
    <font>
      <sz val="11"/>
      <color rgb="FF002060"/>
      <name val="Calibri"/>
      <family val="2"/>
      <scheme val="minor"/>
    </font>
    <font>
      <b/>
      <sz val="12"/>
      <color rgb="FF002060"/>
      <name val="Calibri"/>
      <family val="2"/>
      <scheme val="minor"/>
    </font>
    <font>
      <sz val="10"/>
      <color rgb="FF002060"/>
      <name val="Calibri"/>
      <family val="2"/>
      <scheme val="minor"/>
    </font>
    <font>
      <b/>
      <sz val="10"/>
      <color rgb="FF002060"/>
      <name val="Calibri"/>
      <family val="2"/>
      <scheme val="minor"/>
    </font>
    <font>
      <b/>
      <sz val="10"/>
      <color rgb="FFFFFFFF"/>
      <name val="Calibri"/>
      <family val="2"/>
    </font>
    <font>
      <b/>
      <sz val="11"/>
      <color theme="1"/>
      <name val="Calibri"/>
      <family val="2"/>
      <scheme val="minor"/>
    </font>
    <font>
      <b/>
      <sz val="9"/>
      <color theme="0"/>
      <name val="Calibri"/>
      <family val="2"/>
    </font>
    <font>
      <sz val="9"/>
      <name val="Calibri"/>
      <family val="2"/>
    </font>
    <font>
      <b/>
      <sz val="11"/>
      <color theme="0"/>
      <name val="Calibri"/>
      <family val="2"/>
      <scheme val="minor"/>
    </font>
    <font>
      <sz val="10"/>
      <name val="Arial"/>
      <family val="2"/>
    </font>
    <font>
      <b/>
      <sz val="8"/>
      <color theme="0"/>
      <name val="Calibri"/>
      <family val="2"/>
      <scheme val="minor"/>
    </font>
    <font>
      <sz val="8"/>
      <color theme="1"/>
      <name val="Calibri"/>
      <family val="2"/>
      <scheme val="minor"/>
    </font>
    <font>
      <sz val="8"/>
      <color theme="3" tint="-0.499984740745262"/>
      <name val="Calibri"/>
      <family val="2"/>
      <scheme val="minor"/>
    </font>
    <font>
      <b/>
      <sz val="9"/>
      <color rgb="FFFFFFFF"/>
      <name val="Calibri"/>
      <family val="2"/>
      <scheme val="minor"/>
    </font>
    <font>
      <sz val="10"/>
      <name val="Calibri"/>
      <family val="2"/>
      <scheme val="minor"/>
    </font>
    <font>
      <b/>
      <sz val="11"/>
      <color rgb="FFFFFFFF"/>
      <name val="Calibri"/>
      <family val="2"/>
      <scheme val="minor"/>
    </font>
    <font>
      <b/>
      <sz val="8"/>
      <color theme="0"/>
      <name val="Calibri"/>
      <family val="2"/>
    </font>
    <font>
      <i/>
      <sz val="11"/>
      <color theme="1"/>
      <name val="Calibri"/>
      <family val="2"/>
      <scheme val="minor"/>
    </font>
    <font>
      <b/>
      <sz val="8"/>
      <color rgb="FFFFFFFF"/>
      <name val="Calibri"/>
      <family val="2"/>
      <scheme val="minor"/>
    </font>
    <font>
      <sz val="8"/>
      <name val="Calibri"/>
      <family val="2"/>
      <scheme val="minor"/>
    </font>
    <font>
      <b/>
      <sz val="8"/>
      <name val="Calibri"/>
      <family val="2"/>
      <scheme val="minor"/>
    </font>
  </fonts>
  <fills count="37">
    <fill>
      <patternFill patternType="none"/>
    </fill>
    <fill>
      <patternFill patternType="gray125"/>
    </fill>
    <fill>
      <patternFill patternType="solid">
        <fgColor theme="4"/>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theme="0" tint="-4.9989318521683403E-2"/>
        <bgColor indexed="64"/>
      </patternFill>
    </fill>
    <fill>
      <patternFill patternType="solid">
        <fgColor rgb="FF0070C0"/>
        <bgColor theme="1" tint="0.249977111117893"/>
      </patternFill>
    </fill>
    <fill>
      <patternFill patternType="solid">
        <fgColor rgb="FF0070C0"/>
        <bgColor indexed="64"/>
      </patternFill>
    </fill>
    <fill>
      <patternFill patternType="solid">
        <fgColor theme="3" tint="0.39994506668294322"/>
        <bgColor indexed="64"/>
      </patternFill>
    </fill>
    <fill>
      <patternFill patternType="solid">
        <fgColor theme="5" tint="0.79998168889431442"/>
        <bgColor indexed="64"/>
      </patternFill>
    </fill>
    <fill>
      <patternFill patternType="solid">
        <fgColor theme="5" tint="-0.249977111117893"/>
        <bgColor theme="5" tint="0.79998168889431442"/>
      </patternFill>
    </fill>
    <fill>
      <patternFill patternType="solid">
        <fgColor rgb="FFFF0000"/>
        <bgColor indexed="64"/>
      </patternFill>
    </fill>
    <fill>
      <patternFill patternType="solid">
        <fgColor rgb="FF191C75"/>
        <bgColor indexed="64"/>
      </patternFill>
    </fill>
    <fill>
      <patternFill patternType="solid">
        <fgColor theme="8"/>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5" tint="0.79998168889431442"/>
        <bgColor theme="5" tint="0.79998168889431442"/>
      </patternFill>
    </fill>
    <fill>
      <patternFill patternType="solid">
        <fgColor theme="0" tint="-0.249977111117893"/>
        <bgColor indexed="64"/>
      </patternFill>
    </fill>
    <fill>
      <patternFill patternType="solid">
        <fgColor rgb="FFCBDAE7"/>
        <bgColor indexed="64"/>
      </patternFill>
    </fill>
    <fill>
      <patternFill patternType="solid">
        <fgColor rgb="FFB2CBB6"/>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9"/>
        <bgColor indexed="64"/>
      </patternFill>
    </fill>
    <fill>
      <patternFill patternType="solid">
        <fgColor rgb="FFFF6600"/>
        <bgColor indexed="64"/>
      </patternFill>
    </fill>
    <fill>
      <patternFill patternType="solid">
        <fgColor theme="9" tint="-0.249977111117893"/>
        <bgColor indexed="64"/>
      </patternFill>
    </fill>
    <fill>
      <patternFill patternType="solid">
        <fgColor theme="7" tint="0.79998168889431442"/>
        <bgColor indexed="64"/>
      </patternFill>
    </fill>
    <fill>
      <patternFill patternType="solid">
        <fgColor rgb="FF00B050"/>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249977111117893"/>
        <bgColor indexed="64"/>
      </patternFill>
    </fill>
    <fill>
      <patternFill patternType="solid">
        <fgColor theme="1"/>
        <bgColor indexed="64"/>
      </patternFill>
    </fill>
  </fills>
  <borders count="70">
    <border>
      <left/>
      <right/>
      <top/>
      <bottom/>
      <diagonal/>
    </border>
    <border>
      <left/>
      <right/>
      <top style="thin">
        <color theme="0" tint="-0.499984740745262"/>
      </top>
      <bottom style="thin">
        <color theme="0" tint="-0.499984740745262"/>
      </bottom>
      <diagonal/>
    </border>
    <border>
      <left style="thick">
        <color theme="0" tint="-0.499984740745262"/>
      </left>
      <right/>
      <top/>
      <bottom/>
      <diagonal/>
    </border>
    <border>
      <left/>
      <right style="thick">
        <color theme="0" tint="-0.499984740745262"/>
      </right>
      <top style="thin">
        <color theme="0" tint="-0.499984740745262"/>
      </top>
      <bottom style="thin">
        <color theme="0" tint="-0.499984740745262"/>
      </bottom>
      <diagonal/>
    </border>
    <border>
      <left/>
      <right/>
      <top/>
      <bottom style="thin">
        <color theme="0" tint="-0.499984740745262"/>
      </bottom>
      <diagonal/>
    </border>
    <border>
      <left style="thick">
        <color theme="0" tint="-0.499984740745262"/>
      </left>
      <right/>
      <top style="thick">
        <color theme="0" tint="-0.499984740745262"/>
      </top>
      <bottom style="thick">
        <color theme="0" tint="-0.499984740745262"/>
      </bottom>
      <diagonal/>
    </border>
    <border>
      <left/>
      <right/>
      <top style="thick">
        <color theme="0" tint="-0.499984740745262"/>
      </top>
      <bottom style="thick">
        <color theme="0" tint="-0.499984740745262"/>
      </bottom>
      <diagonal/>
    </border>
    <border>
      <left/>
      <right style="thick">
        <color theme="0" tint="-0.499984740745262"/>
      </right>
      <top style="thick">
        <color theme="0" tint="-0.499984740745262"/>
      </top>
      <bottom style="thick">
        <color theme="0" tint="-0.499984740745262"/>
      </bottom>
      <diagonal/>
    </border>
    <border>
      <left/>
      <right/>
      <top style="thin">
        <color theme="0" tint="-0.499984740745262"/>
      </top>
      <bottom/>
      <diagonal/>
    </border>
    <border>
      <left/>
      <right style="thick">
        <color theme="0" tint="-0.499984740745262"/>
      </right>
      <top style="thin">
        <color theme="0" tint="-0.499984740745262"/>
      </top>
      <bottom/>
      <diagonal/>
    </border>
    <border>
      <left style="thick">
        <color theme="1" tint="0.499984740745262"/>
      </left>
      <right/>
      <top style="thick">
        <color theme="1" tint="0.499984740745262"/>
      </top>
      <bottom style="thick">
        <color theme="1" tint="0.499984740745262"/>
      </bottom>
      <diagonal/>
    </border>
    <border>
      <left/>
      <right/>
      <top style="thick">
        <color theme="1" tint="0.499984740745262"/>
      </top>
      <bottom style="thick">
        <color theme="1" tint="0.499984740745262"/>
      </bottom>
      <diagonal/>
    </border>
    <border>
      <left/>
      <right style="thick">
        <color theme="1" tint="0.499984740745262"/>
      </right>
      <top style="thick">
        <color theme="1" tint="0.499984740745262"/>
      </top>
      <bottom style="thick">
        <color theme="1" tint="0.499984740745262"/>
      </bottom>
      <diagonal/>
    </border>
    <border>
      <left style="thick">
        <color theme="1" tint="0.499984740745262"/>
      </left>
      <right style="thick">
        <color theme="1" tint="0.499984740745262"/>
      </right>
      <top style="thick">
        <color theme="1" tint="0.499984740745262"/>
      </top>
      <bottom/>
      <diagonal/>
    </border>
    <border>
      <left style="thick">
        <color theme="1" tint="0.499984740745262"/>
      </left>
      <right style="thick">
        <color theme="1" tint="0.499984740745262"/>
      </right>
      <top/>
      <bottom/>
      <diagonal/>
    </border>
    <border>
      <left style="thick">
        <color theme="1" tint="0.499984740745262"/>
      </left>
      <right style="thick">
        <color theme="1" tint="0.499984740745262"/>
      </right>
      <top/>
      <bottom style="thick">
        <color theme="1" tint="0.499984740745262"/>
      </bottom>
      <diagonal/>
    </border>
    <border>
      <left style="thick">
        <color theme="0" tint="-0.499984740745262"/>
      </left>
      <right style="thick">
        <color theme="0" tint="-0.499984740745262"/>
      </right>
      <top style="thin">
        <color theme="0" tint="-0.499984740745262"/>
      </top>
      <bottom style="thin">
        <color theme="0" tint="-0.499984740745262"/>
      </bottom>
      <diagonal/>
    </border>
    <border>
      <left/>
      <right/>
      <top style="thick">
        <color auto="1"/>
      </top>
      <bottom style="thick">
        <color auto="1"/>
      </bottom>
      <diagonal/>
    </border>
    <border>
      <left style="thin">
        <color auto="1"/>
      </left>
      <right style="thin">
        <color indexed="64"/>
      </right>
      <top style="thin">
        <color auto="1"/>
      </top>
      <bottom style="thin">
        <color indexed="64"/>
      </bottom>
      <diagonal/>
    </border>
    <border>
      <left style="thin">
        <color rgb="FF000000"/>
      </left>
      <right style="thin">
        <color rgb="FF000000"/>
      </right>
      <top style="thin">
        <color rgb="FF000000"/>
      </top>
      <bottom style="thin">
        <color rgb="FF000000"/>
      </bottom>
      <diagonal/>
    </border>
    <border>
      <left style="thick">
        <color theme="0" tint="-0.499984740745262"/>
      </left>
      <right/>
      <top style="thick">
        <color theme="0" tint="-0.499984740745262"/>
      </top>
      <bottom style="thin">
        <color theme="0" tint="-0.499984740745262"/>
      </bottom>
      <diagonal/>
    </border>
    <border>
      <left style="thick">
        <color theme="0" tint="-0.499984740745262"/>
      </left>
      <right/>
      <top style="thin">
        <color theme="0" tint="-0.499984740745262"/>
      </top>
      <bottom style="thin">
        <color theme="0" tint="-0.499984740745262"/>
      </bottom>
      <diagonal/>
    </border>
    <border>
      <left style="thick">
        <color theme="0" tint="-0.499984740745262"/>
      </left>
      <right/>
      <top style="thin">
        <color theme="0" tint="-0.499984740745262"/>
      </top>
      <bottom style="thick">
        <color theme="0" tint="-0.499984740745262"/>
      </bottom>
      <diagonal/>
    </border>
    <border>
      <left style="thin">
        <color rgb="FF000000"/>
      </left>
      <right/>
      <top/>
      <bottom/>
      <diagonal/>
    </border>
    <border>
      <left/>
      <right style="thick">
        <color theme="1" tint="0.499984740745262"/>
      </right>
      <top/>
      <bottom/>
      <diagonal/>
    </border>
    <border>
      <left/>
      <right/>
      <top/>
      <bottom style="thick">
        <color theme="1" tint="0.499984740745262"/>
      </bottom>
      <diagonal/>
    </border>
    <border>
      <left/>
      <right style="thick">
        <color theme="1" tint="0.499984740745262"/>
      </right>
      <top/>
      <bottom style="thick">
        <color theme="1" tint="0.499984740745262"/>
      </bottom>
      <diagonal/>
    </border>
    <border>
      <left style="thick">
        <color theme="0" tint="-0.499984740745262"/>
      </left>
      <right/>
      <top style="thin">
        <color theme="0" tint="-0.499984740745262"/>
      </top>
      <bottom/>
      <diagonal/>
    </border>
    <border>
      <left style="thin">
        <color rgb="FFC0C0C0"/>
      </left>
      <right style="thin">
        <color rgb="FFC0C0C0"/>
      </right>
      <top style="thin">
        <color rgb="FFC0C0C0"/>
      </top>
      <bottom style="thin">
        <color rgb="FFC0C0C0"/>
      </bottom>
      <diagonal/>
    </border>
    <border>
      <left/>
      <right/>
      <top style="thin">
        <color theme="0" tint="-0.499984740745262"/>
      </top>
      <bottom style="thick">
        <color theme="0" tint="-0.499984740745262"/>
      </bottom>
      <diagonal/>
    </border>
    <border>
      <left/>
      <right style="thick">
        <color theme="0" tint="-0.499984740745262"/>
      </right>
      <top style="thin">
        <color theme="0" tint="-0.499984740745262"/>
      </top>
      <bottom style="thick">
        <color theme="0"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ck">
        <color theme="0" tint="-0.499984740745262"/>
      </left>
      <right/>
      <top/>
      <bottom style="thin">
        <color theme="0"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diagonal/>
    </border>
  </borders>
  <cellStyleXfs count="15">
    <xf numFmtId="0" fontId="0" fillId="0" borderId="0"/>
    <xf numFmtId="9" fontId="1" fillId="0" borderId="0" applyFont="0" applyFill="0" applyBorder="0" applyAlignment="0" applyProtection="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 fillId="0" borderId="0" applyFont="0" applyFill="0" applyBorder="0" applyAlignment="0" applyProtection="0"/>
  </cellStyleXfs>
  <cellXfs count="385">
    <xf numFmtId="0" fontId="0" fillId="0" borderId="0" xfId="0"/>
    <xf numFmtId="164" fontId="0" fillId="0" borderId="0" xfId="0" applyNumberFormat="1"/>
    <xf numFmtId="17" fontId="0" fillId="0" borderId="0" xfId="0" applyNumberFormat="1"/>
    <xf numFmtId="0" fontId="0" fillId="0" borderId="0" xfId="0" applyAlignment="1">
      <alignment horizontal="center"/>
    </xf>
    <xf numFmtId="0" fontId="0" fillId="5" borderId="2" xfId="0" applyFill="1" applyBorder="1"/>
    <xf numFmtId="0" fontId="0" fillId="3" borderId="5" xfId="0" applyFill="1" applyBorder="1"/>
    <xf numFmtId="164" fontId="8" fillId="0" borderId="4" xfId="0" applyNumberFormat="1" applyFont="1" applyBorder="1" applyAlignment="1">
      <alignment horizontal="center" vertical="center"/>
    </xf>
    <xf numFmtId="0" fontId="8" fillId="0" borderId="1" xfId="0" applyFont="1" applyBorder="1" applyAlignment="1">
      <alignment horizontal="left" vertical="center" indent="2"/>
    </xf>
    <xf numFmtId="164" fontId="8" fillId="0" borderId="1" xfId="0" applyNumberFormat="1" applyFont="1" applyBorder="1" applyAlignment="1">
      <alignment horizontal="center" vertical="center"/>
    </xf>
    <xf numFmtId="164" fontId="8" fillId="4" borderId="1" xfId="0" applyNumberFormat="1" applyFont="1" applyFill="1" applyBorder="1" applyAlignment="1">
      <alignment horizontal="center" vertical="center"/>
    </xf>
    <xf numFmtId="164" fontId="8" fillId="3" borderId="1" xfId="0" applyNumberFormat="1" applyFont="1" applyFill="1" applyBorder="1" applyAlignment="1">
      <alignment horizontal="center" vertical="center"/>
    </xf>
    <xf numFmtId="164" fontId="8" fillId="5" borderId="1" xfId="0" applyNumberFormat="1" applyFont="1" applyFill="1" applyBorder="1" applyAlignment="1">
      <alignment horizontal="center" vertical="center"/>
    </xf>
    <xf numFmtId="0" fontId="8" fillId="0" borderId="8" xfId="0" applyFont="1" applyBorder="1" applyAlignment="1">
      <alignment horizontal="left" vertical="center" indent="2"/>
    </xf>
    <xf numFmtId="0" fontId="9" fillId="0" borderId="6" xfId="0" applyFont="1" applyBorder="1" applyAlignment="1">
      <alignment horizontal="left" vertical="center" indent="2"/>
    </xf>
    <xf numFmtId="164" fontId="9" fillId="0" borderId="6" xfId="0" applyNumberFormat="1" applyFont="1" applyBorder="1" applyAlignment="1">
      <alignment horizontal="center" vertical="center"/>
    </xf>
    <xf numFmtId="164" fontId="10" fillId="8" borderId="4" xfId="0" applyNumberFormat="1" applyFont="1" applyFill="1" applyBorder="1" applyAlignment="1">
      <alignment horizontal="center" vertical="center"/>
    </xf>
    <xf numFmtId="164" fontId="10" fillId="8" borderId="1" xfId="0" applyNumberFormat="1" applyFont="1" applyFill="1" applyBorder="1" applyAlignment="1">
      <alignment horizontal="center" vertical="center"/>
    </xf>
    <xf numFmtId="164" fontId="10" fillId="8" borderId="8" xfId="0" applyNumberFormat="1" applyFont="1" applyFill="1" applyBorder="1" applyAlignment="1">
      <alignment horizontal="center" vertical="center"/>
    </xf>
    <xf numFmtId="164" fontId="11" fillId="8" borderId="6" xfId="0" applyNumberFormat="1" applyFont="1" applyFill="1" applyBorder="1" applyAlignment="1">
      <alignment horizontal="center" vertical="center"/>
    </xf>
    <xf numFmtId="17" fontId="6" fillId="2" borderId="6" xfId="0" applyNumberFormat="1" applyFont="1" applyFill="1" applyBorder="1" applyAlignment="1">
      <alignment horizontal="center" vertical="center"/>
    </xf>
    <xf numFmtId="0" fontId="7" fillId="2" borderId="6" xfId="0" applyFont="1" applyFill="1" applyBorder="1" applyAlignment="1">
      <alignment horizontal="left" vertical="center"/>
    </xf>
    <xf numFmtId="17" fontId="7" fillId="2" borderId="6" xfId="0" applyNumberFormat="1" applyFont="1" applyFill="1" applyBorder="1" applyAlignment="1">
      <alignment horizontal="center" vertical="center"/>
    </xf>
    <xf numFmtId="0" fontId="7" fillId="2" borderId="6" xfId="0" applyFont="1" applyFill="1" applyBorder="1" applyAlignment="1">
      <alignment horizontal="center" vertical="center"/>
    </xf>
    <xf numFmtId="0" fontId="7" fillId="2" borderId="7" xfId="0" applyFont="1" applyFill="1" applyBorder="1" applyAlignment="1">
      <alignment vertical="center"/>
    </xf>
    <xf numFmtId="0" fontId="7" fillId="2" borderId="5" xfId="0" applyFont="1" applyFill="1" applyBorder="1" applyAlignment="1">
      <alignment horizontal="center" vertical="center" wrapText="1"/>
    </xf>
    <xf numFmtId="0" fontId="5" fillId="9" borderId="10" xfId="0" applyFont="1" applyFill="1" applyBorder="1" applyAlignment="1">
      <alignment horizontal="left"/>
    </xf>
    <xf numFmtId="166" fontId="5" fillId="9" borderId="11" xfId="0" applyNumberFormat="1" applyFont="1" applyFill="1" applyBorder="1" applyAlignment="1">
      <alignment horizontal="center"/>
    </xf>
    <xf numFmtId="166" fontId="5" fillId="9" borderId="12" xfId="0" applyNumberFormat="1" applyFont="1" applyFill="1" applyBorder="1" applyAlignment="1">
      <alignment horizontal="center"/>
    </xf>
    <xf numFmtId="0" fontId="5" fillId="9" borderId="10" xfId="0" applyFont="1" applyFill="1" applyBorder="1"/>
    <xf numFmtId="2" fontId="5" fillId="9" borderId="11" xfId="0" applyNumberFormat="1" applyFont="1" applyFill="1" applyBorder="1" applyAlignment="1">
      <alignment horizontal="center" wrapText="1"/>
    </xf>
    <xf numFmtId="2" fontId="5" fillId="9" borderId="12" xfId="0" applyNumberFormat="1" applyFont="1" applyFill="1" applyBorder="1" applyAlignment="1">
      <alignment horizontal="center" wrapText="1"/>
    </xf>
    <xf numFmtId="0" fontId="4" fillId="0" borderId="13" xfId="0" applyFont="1" applyFill="1" applyBorder="1" applyAlignment="1">
      <alignment horizontal="left"/>
    </xf>
    <xf numFmtId="166" fontId="4" fillId="0" borderId="0" xfId="0" applyNumberFormat="1" applyFont="1" applyFill="1" applyBorder="1" applyAlignment="1">
      <alignment horizontal="center"/>
    </xf>
    <xf numFmtId="0" fontId="4" fillId="0" borderId="14" xfId="0" applyFont="1" applyFill="1" applyBorder="1" applyAlignment="1">
      <alignment horizontal="left"/>
    </xf>
    <xf numFmtId="0" fontId="4" fillId="0" borderId="15" xfId="0" applyFont="1" applyFill="1" applyBorder="1" applyAlignment="1">
      <alignment horizontal="left"/>
    </xf>
    <xf numFmtId="0" fontId="12" fillId="10" borderId="8" xfId="0" applyFont="1" applyFill="1" applyBorder="1" applyAlignment="1">
      <alignment vertical="center"/>
    </xf>
    <xf numFmtId="164" fontId="12" fillId="10" borderId="8" xfId="0" applyNumberFormat="1" applyFont="1" applyFill="1" applyBorder="1" applyAlignment="1">
      <alignment horizontal="center" vertical="center"/>
    </xf>
    <xf numFmtId="165" fontId="2" fillId="10" borderId="0" xfId="1" applyNumberFormat="1" applyFont="1" applyFill="1" applyAlignment="1">
      <alignment horizontal="center"/>
    </xf>
    <xf numFmtId="165" fontId="8" fillId="0" borderId="1" xfId="0" applyNumberFormat="1" applyFont="1" applyFill="1" applyBorder="1" applyAlignment="1">
      <alignment horizontal="center" vertical="center"/>
    </xf>
    <xf numFmtId="0" fontId="8" fillId="0" borderId="4" xfId="0" applyFont="1" applyBorder="1"/>
    <xf numFmtId="164" fontId="8" fillId="0" borderId="4" xfId="0" applyNumberFormat="1" applyFont="1" applyBorder="1" applyAlignment="1">
      <alignment horizontal="center"/>
    </xf>
    <xf numFmtId="0" fontId="8" fillId="0" borderId="0" xfId="0" applyFont="1"/>
    <xf numFmtId="0" fontId="8" fillId="0" borderId="1" xfId="0" applyFont="1" applyBorder="1"/>
    <xf numFmtId="164" fontId="8" fillId="0" borderId="1" xfId="0" applyNumberFormat="1" applyFont="1" applyBorder="1" applyAlignment="1">
      <alignment horizontal="center"/>
    </xf>
    <xf numFmtId="165" fontId="8" fillId="0" borderId="4" xfId="0" applyNumberFormat="1" applyFont="1" applyFill="1" applyBorder="1" applyAlignment="1">
      <alignment horizontal="center"/>
    </xf>
    <xf numFmtId="165" fontId="8" fillId="0" borderId="1" xfId="0" applyNumberFormat="1" applyFont="1" applyFill="1" applyBorder="1" applyAlignment="1">
      <alignment horizontal="center"/>
    </xf>
    <xf numFmtId="167" fontId="10" fillId="0" borderId="4" xfId="0" applyNumberFormat="1" applyFont="1" applyFill="1" applyBorder="1" applyAlignment="1">
      <alignment horizontal="center"/>
    </xf>
    <xf numFmtId="167" fontId="10" fillId="0" borderId="1" xfId="0" applyNumberFormat="1" applyFont="1" applyFill="1" applyBorder="1" applyAlignment="1">
      <alignment horizontal="center"/>
    </xf>
    <xf numFmtId="167" fontId="10" fillId="0" borderId="1" xfId="0" applyNumberFormat="1" applyFont="1" applyFill="1" applyBorder="1" applyAlignment="1">
      <alignment horizontal="center" vertical="center"/>
    </xf>
    <xf numFmtId="0" fontId="2" fillId="10" borderId="0" xfId="0" applyFont="1" applyFill="1" applyAlignment="1">
      <alignment wrapText="1"/>
    </xf>
    <xf numFmtId="0" fontId="0" fillId="0" borderId="0" xfId="0" applyAlignment="1">
      <alignment wrapText="1"/>
    </xf>
    <xf numFmtId="0" fontId="2" fillId="10" borderId="0" xfId="0" applyFont="1" applyFill="1" applyAlignment="1">
      <alignment horizontal="center" wrapText="1"/>
    </xf>
    <xf numFmtId="0" fontId="3" fillId="10" borderId="0" xfId="0" applyFont="1" applyFill="1" applyAlignment="1">
      <alignment horizontal="center" wrapText="1"/>
    </xf>
    <xf numFmtId="164" fontId="0" fillId="4" borderId="0" xfId="0" applyNumberFormat="1" applyFill="1"/>
    <xf numFmtId="164" fontId="13" fillId="0" borderId="0" xfId="0" applyNumberFormat="1" applyFont="1"/>
    <xf numFmtId="0" fontId="13" fillId="0" borderId="17" xfId="0" applyFont="1" applyBorder="1"/>
    <xf numFmtId="0" fontId="0" fillId="0" borderId="17" xfId="0" applyBorder="1"/>
    <xf numFmtId="0" fontId="13" fillId="6" borderId="0" xfId="0" applyFont="1" applyFill="1"/>
    <xf numFmtId="0" fontId="8" fillId="0" borderId="16" xfId="0" applyFont="1" applyBorder="1" applyAlignment="1">
      <alignment horizontal="left" indent="1"/>
    </xf>
    <xf numFmtId="166" fontId="4" fillId="12" borderId="0" xfId="0" applyNumberFormat="1" applyFont="1" applyFill="1" applyBorder="1" applyAlignment="1">
      <alignment horizontal="center"/>
    </xf>
    <xf numFmtId="166" fontId="3" fillId="13" borderId="0" xfId="0" applyNumberFormat="1" applyFont="1" applyFill="1" applyBorder="1" applyAlignment="1">
      <alignment horizontal="center"/>
    </xf>
    <xf numFmtId="166" fontId="4" fillId="7" borderId="0" xfId="0" applyNumberFormat="1" applyFont="1" applyFill="1" applyBorder="1" applyAlignment="1">
      <alignment horizontal="center"/>
    </xf>
    <xf numFmtId="0" fontId="2" fillId="14" borderId="0" xfId="0" applyFont="1" applyFill="1"/>
    <xf numFmtId="164" fontId="16" fillId="14" borderId="17" xfId="0" applyNumberFormat="1" applyFont="1" applyFill="1" applyBorder="1"/>
    <xf numFmtId="0" fontId="2" fillId="14" borderId="17" xfId="0" applyFont="1" applyFill="1" applyBorder="1"/>
    <xf numFmtId="164" fontId="2" fillId="14" borderId="17" xfId="0" applyNumberFormat="1" applyFont="1" applyFill="1" applyBorder="1"/>
    <xf numFmtId="0" fontId="20" fillId="17" borderId="0" xfId="0" applyFont="1" applyFill="1"/>
    <xf numFmtId="164" fontId="8" fillId="0" borderId="1" xfId="0" applyNumberFormat="1" applyFont="1" applyFill="1" applyBorder="1" applyAlignment="1">
      <alignment horizontal="center" vertical="center"/>
    </xf>
    <xf numFmtId="166" fontId="8" fillId="0" borderId="3" xfId="1" applyNumberFormat="1" applyFont="1" applyFill="1" applyBorder="1" applyAlignment="1">
      <alignment horizontal="center" vertical="center"/>
    </xf>
    <xf numFmtId="164" fontId="8" fillId="0" borderId="8" xfId="0" applyNumberFormat="1" applyFont="1" applyFill="1" applyBorder="1" applyAlignment="1">
      <alignment horizontal="center" vertical="center"/>
    </xf>
    <xf numFmtId="166" fontId="8" fillId="0" borderId="9" xfId="1" applyNumberFormat="1" applyFont="1" applyFill="1" applyBorder="1" applyAlignment="1">
      <alignment horizontal="center" vertical="center"/>
    </xf>
    <xf numFmtId="164" fontId="9" fillId="0" borderId="6" xfId="0" applyNumberFormat="1" applyFont="1" applyFill="1" applyBorder="1" applyAlignment="1">
      <alignment horizontal="center" vertical="center"/>
    </xf>
    <xf numFmtId="166" fontId="9" fillId="0" borderId="7" xfId="1" applyNumberFormat="1" applyFont="1" applyFill="1" applyBorder="1" applyAlignment="1">
      <alignment horizontal="center" vertical="center"/>
    </xf>
    <xf numFmtId="164" fontId="0" fillId="0" borderId="0" xfId="0" applyNumberFormat="1" applyAlignment="1">
      <alignment horizontal="center"/>
    </xf>
    <xf numFmtId="0" fontId="0" fillId="0" borderId="5" xfId="0" applyFill="1" applyBorder="1"/>
    <xf numFmtId="0" fontId="0" fillId="0" borderId="20" xfId="0" applyFill="1" applyBorder="1"/>
    <xf numFmtId="0" fontId="0" fillId="0" borderId="21" xfId="0" applyFill="1" applyBorder="1"/>
    <xf numFmtId="0" fontId="0" fillId="0" borderId="22" xfId="0" applyFill="1" applyBorder="1"/>
    <xf numFmtId="164" fontId="8" fillId="18" borderId="1" xfId="0" applyNumberFormat="1" applyFont="1" applyFill="1" applyBorder="1" applyAlignment="1">
      <alignment horizontal="center" vertical="center"/>
    </xf>
    <xf numFmtId="164" fontId="8" fillId="18" borderId="4" xfId="0" applyNumberFormat="1" applyFont="1" applyFill="1" applyBorder="1" applyAlignment="1">
      <alignment horizontal="center" vertical="center"/>
    </xf>
    <xf numFmtId="164" fontId="8" fillId="18" borderId="8" xfId="0" applyNumberFormat="1" applyFont="1" applyFill="1" applyBorder="1" applyAlignment="1">
      <alignment horizontal="center" vertical="center"/>
    </xf>
    <xf numFmtId="164" fontId="9" fillId="18" borderId="6" xfId="0" applyNumberFormat="1" applyFont="1" applyFill="1" applyBorder="1" applyAlignment="1">
      <alignment horizontal="center" vertical="center"/>
    </xf>
    <xf numFmtId="166" fontId="0" fillId="0" borderId="0" xfId="0" applyNumberFormat="1"/>
    <xf numFmtId="166" fontId="4" fillId="18" borderId="13" xfId="0" applyNumberFormat="1" applyFont="1" applyFill="1" applyBorder="1" applyAlignment="1">
      <alignment horizontal="center"/>
    </xf>
    <xf numFmtId="166" fontId="4" fillId="18" borderId="14" xfId="0" applyNumberFormat="1" applyFont="1" applyFill="1" applyBorder="1" applyAlignment="1">
      <alignment horizontal="center"/>
    </xf>
    <xf numFmtId="166" fontId="4" fillId="18" borderId="15" xfId="0" applyNumberFormat="1" applyFont="1" applyFill="1" applyBorder="1" applyAlignment="1">
      <alignment horizontal="center"/>
    </xf>
    <xf numFmtId="166" fontId="22" fillId="12" borderId="0" xfId="0" applyNumberFormat="1" applyFont="1" applyFill="1" applyBorder="1" applyAlignment="1">
      <alignment horizontal="center"/>
    </xf>
    <xf numFmtId="166" fontId="22" fillId="19" borderId="0" xfId="0" applyNumberFormat="1" applyFont="1" applyFill="1" applyBorder="1" applyAlignment="1">
      <alignment horizontal="center"/>
    </xf>
    <xf numFmtId="2" fontId="5" fillId="9" borderId="0" xfId="0" applyNumberFormat="1" applyFont="1" applyFill="1" applyBorder="1" applyAlignment="1">
      <alignment horizontal="center" wrapText="1"/>
    </xf>
    <xf numFmtId="9" fontId="5" fillId="9" borderId="11" xfId="0" applyNumberFormat="1" applyFont="1" applyFill="1" applyBorder="1" applyAlignment="1">
      <alignment horizontal="center"/>
    </xf>
    <xf numFmtId="9" fontId="0" fillId="0" borderId="0" xfId="1" applyFont="1" applyAlignment="1">
      <alignment horizontal="center"/>
    </xf>
    <xf numFmtId="0" fontId="13" fillId="0" borderId="0" xfId="0" applyFont="1"/>
    <xf numFmtId="0" fontId="19" fillId="0" borderId="0" xfId="0" applyFont="1" applyAlignment="1">
      <alignment horizontal="center" wrapText="1"/>
    </xf>
    <xf numFmtId="0" fontId="23" fillId="15" borderId="23" xfId="0" applyFont="1" applyFill="1" applyBorder="1" applyAlignment="1"/>
    <xf numFmtId="2" fontId="5" fillId="9" borderId="10" xfId="0" applyNumberFormat="1" applyFont="1" applyFill="1" applyBorder="1" applyAlignment="1">
      <alignment horizontal="center" wrapText="1"/>
    </xf>
    <xf numFmtId="166" fontId="0" fillId="0" borderId="0" xfId="0" applyNumberFormat="1" applyBorder="1" applyAlignment="1">
      <alignment horizontal="center" vertical="center"/>
    </xf>
    <xf numFmtId="166" fontId="0" fillId="0" borderId="24" xfId="0" applyNumberFormat="1" applyBorder="1" applyAlignment="1">
      <alignment horizontal="center" vertical="center"/>
    </xf>
    <xf numFmtId="166" fontId="0" fillId="0" borderId="26" xfId="0" applyNumberFormat="1" applyBorder="1" applyAlignment="1">
      <alignment horizontal="center" vertical="center"/>
    </xf>
    <xf numFmtId="0" fontId="0" fillId="20" borderId="25" xfId="0" applyFill="1" applyBorder="1" applyAlignment="1">
      <alignment horizontal="center" vertical="center"/>
    </xf>
    <xf numFmtId="166" fontId="13" fillId="0" borderId="0" xfId="0" applyNumberFormat="1" applyFont="1"/>
    <xf numFmtId="166" fontId="0" fillId="0" borderId="0" xfId="0" applyNumberFormat="1" applyFont="1"/>
    <xf numFmtId="164" fontId="0" fillId="0" borderId="0" xfId="0" applyNumberFormat="1" applyFill="1"/>
    <xf numFmtId="40" fontId="0" fillId="0" borderId="0" xfId="0" applyNumberFormat="1"/>
    <xf numFmtId="0" fontId="0" fillId="0" borderId="27" xfId="0" applyFill="1" applyBorder="1"/>
    <xf numFmtId="9" fontId="0" fillId="0" borderId="0" xfId="1" applyNumberFormat="1" applyFont="1" applyAlignment="1">
      <alignment horizontal="center"/>
    </xf>
    <xf numFmtId="0" fontId="0" fillId="21" borderId="28" xfId="0" applyNumberFormat="1" applyFill="1" applyBorder="1" applyProtection="1">
      <protection locked="0"/>
    </xf>
    <xf numFmtId="1" fontId="0" fillId="22" borderId="28" xfId="0" applyNumberFormat="1" applyFill="1" applyBorder="1" applyProtection="1">
      <protection locked="0"/>
    </xf>
    <xf numFmtId="49" fontId="0" fillId="21" borderId="28" xfId="0" applyNumberFormat="1" applyFill="1" applyBorder="1" applyAlignment="1" applyProtection="1">
      <alignment vertical="top"/>
      <protection locked="0"/>
    </xf>
    <xf numFmtId="49" fontId="0" fillId="21" borderId="28" xfId="0" applyNumberFormat="1" applyFill="1" applyBorder="1" applyAlignment="1" applyProtection="1">
      <protection locked="0"/>
    </xf>
    <xf numFmtId="49" fontId="0" fillId="21" borderId="28" xfId="0" applyNumberFormat="1" applyFill="1" applyBorder="1" applyAlignment="1" applyProtection="1">
      <alignment vertical="top" wrapText="1"/>
      <protection locked="0"/>
    </xf>
    <xf numFmtId="49" fontId="0" fillId="21" borderId="28" xfId="0" applyNumberFormat="1" applyFill="1" applyBorder="1" applyAlignment="1" applyProtection="1">
      <alignment horizontal="left" indent="1"/>
      <protection locked="0"/>
    </xf>
    <xf numFmtId="2" fontId="0" fillId="0" borderId="0" xfId="0" applyNumberFormat="1"/>
    <xf numFmtId="0" fontId="0" fillId="6" borderId="0" xfId="0" applyFill="1"/>
    <xf numFmtId="166" fontId="0" fillId="0" borderId="0" xfId="0" applyNumberFormat="1" applyFill="1"/>
    <xf numFmtId="9" fontId="0" fillId="0" borderId="0" xfId="1" applyFont="1"/>
    <xf numFmtId="165" fontId="0" fillId="0" borderId="0" xfId="1" applyNumberFormat="1" applyFont="1"/>
    <xf numFmtId="2" fontId="0" fillId="0" borderId="0" xfId="1" applyNumberFormat="1" applyFont="1"/>
    <xf numFmtId="0" fontId="7" fillId="2" borderId="5" xfId="0" applyFont="1" applyFill="1" applyBorder="1" applyAlignment="1">
      <alignment horizontal="left" vertical="center"/>
    </xf>
    <xf numFmtId="0" fontId="8" fillId="0" borderId="21" xfId="0" applyFont="1" applyBorder="1" applyAlignment="1">
      <alignment horizontal="left" vertical="center" indent="2"/>
    </xf>
    <xf numFmtId="0" fontId="8" fillId="0" borderId="22" xfId="0" applyFont="1" applyBorder="1" applyAlignment="1">
      <alignment horizontal="left" vertical="center" indent="2"/>
    </xf>
    <xf numFmtId="164" fontId="8" fillId="0" borderId="29" xfId="0" applyNumberFormat="1" applyFont="1" applyBorder="1" applyAlignment="1">
      <alignment horizontal="center" vertical="center"/>
    </xf>
    <xf numFmtId="164" fontId="10" fillId="8" borderId="29" xfId="0" applyNumberFormat="1" applyFont="1" applyFill="1" applyBorder="1" applyAlignment="1">
      <alignment horizontal="center" vertical="center"/>
    </xf>
    <xf numFmtId="164" fontId="8" fillId="18" borderId="29" xfId="0" applyNumberFormat="1" applyFont="1" applyFill="1" applyBorder="1" applyAlignment="1">
      <alignment horizontal="center" vertical="center"/>
    </xf>
    <xf numFmtId="164" fontId="8" fillId="0" borderId="29" xfId="0" applyNumberFormat="1" applyFont="1" applyFill="1" applyBorder="1" applyAlignment="1">
      <alignment horizontal="center" vertical="center"/>
    </xf>
    <xf numFmtId="166" fontId="8" fillId="0" borderId="30" xfId="1" applyNumberFormat="1" applyFont="1" applyFill="1" applyBorder="1" applyAlignment="1">
      <alignment horizontal="center" vertical="center"/>
    </xf>
    <xf numFmtId="0" fontId="0" fillId="0" borderId="33" xfId="0" applyBorder="1"/>
    <xf numFmtId="166" fontId="0" fillId="0" borderId="34" xfId="0" applyNumberFormat="1" applyBorder="1"/>
    <xf numFmtId="0" fontId="0" fillId="0" borderId="35" xfId="0" applyBorder="1"/>
    <xf numFmtId="166" fontId="0" fillId="0" borderId="36" xfId="0" applyNumberFormat="1" applyBorder="1"/>
    <xf numFmtId="0" fontId="13" fillId="6" borderId="31" xfId="0" applyFont="1" applyFill="1" applyBorder="1"/>
    <xf numFmtId="0" fontId="13" fillId="6" borderId="32" xfId="0" applyFont="1" applyFill="1" applyBorder="1"/>
    <xf numFmtId="0" fontId="0" fillId="0" borderId="0" xfId="1" applyNumberFormat="1" applyFont="1"/>
    <xf numFmtId="164" fontId="0" fillId="23" borderId="0" xfId="0" applyNumberFormat="1" applyFill="1"/>
    <xf numFmtId="0" fontId="8" fillId="0" borderId="42" xfId="0" applyFont="1" applyBorder="1" applyAlignment="1">
      <alignment horizontal="left" vertical="center" indent="2"/>
    </xf>
    <xf numFmtId="0" fontId="9" fillId="0" borderId="5" xfId="0" applyFont="1" applyBorder="1" applyAlignment="1">
      <alignment horizontal="left" vertical="center" indent="2"/>
    </xf>
    <xf numFmtId="166" fontId="0" fillId="24" borderId="0" xfId="0" applyNumberFormat="1" applyFill="1"/>
    <xf numFmtId="1" fontId="15" fillId="0" borderId="18" xfId="5" applyNumberFormat="1" applyFont="1" applyBorder="1" applyAlignment="1">
      <alignment horizontal="left" vertical="center"/>
    </xf>
    <xf numFmtId="0" fontId="15" fillId="0" borderId="18" xfId="5" applyFont="1" applyBorder="1" applyAlignment="1">
      <alignment horizontal="left" vertical="center"/>
    </xf>
    <xf numFmtId="1" fontId="0" fillId="0" borderId="0" xfId="0" applyNumberFormat="1"/>
    <xf numFmtId="0" fontId="0" fillId="0" borderId="0" xfId="0" applyProtection="1">
      <protection locked="0"/>
    </xf>
    <xf numFmtId="49" fontId="0" fillId="0" borderId="0" xfId="0" applyNumberFormat="1" applyAlignment="1" applyProtection="1">
      <alignment vertical="top"/>
      <protection locked="0"/>
    </xf>
    <xf numFmtId="49" fontId="0" fillId="0" borderId="0" xfId="0" applyNumberFormat="1" applyAlignment="1" applyProtection="1">
      <protection locked="0"/>
    </xf>
    <xf numFmtId="49" fontId="0" fillId="0" borderId="0" xfId="0" applyNumberFormat="1" applyAlignment="1" applyProtection="1">
      <alignment horizontal="left" indent="1"/>
      <protection locked="0"/>
    </xf>
    <xf numFmtId="49" fontId="0" fillId="0" borderId="0" xfId="0" applyNumberFormat="1" applyAlignment="1" applyProtection="1">
      <alignment horizontal="left"/>
      <protection locked="0"/>
    </xf>
    <xf numFmtId="166" fontId="0" fillId="0" borderId="0" xfId="0" applyNumberFormat="1" applyProtection="1">
      <protection locked="0"/>
    </xf>
    <xf numFmtId="0" fontId="0" fillId="0" borderId="0" xfId="0" pivotButton="1"/>
    <xf numFmtId="0" fontId="0" fillId="0" borderId="0" xfId="0" applyAlignment="1">
      <alignment horizontal="left"/>
    </xf>
    <xf numFmtId="0" fontId="0" fillId="0" borderId="0" xfId="0" applyNumberFormat="1"/>
    <xf numFmtId="0" fontId="15" fillId="0" borderId="18" xfId="5" applyFont="1" applyBorder="1" applyAlignment="1">
      <alignment horizontal="center" vertical="center"/>
    </xf>
    <xf numFmtId="1" fontId="15" fillId="0" borderId="18" xfId="5" applyNumberFormat="1" applyFont="1" applyBorder="1" applyAlignment="1">
      <alignment horizontal="center" vertical="center"/>
    </xf>
    <xf numFmtId="0" fontId="0" fillId="0" borderId="0" xfId="0" applyBorder="1"/>
    <xf numFmtId="164" fontId="0" fillId="0" borderId="0" xfId="0" applyNumberFormat="1" applyBorder="1"/>
    <xf numFmtId="164" fontId="0" fillId="23" borderId="0" xfId="0" applyNumberFormat="1" applyFill="1" applyBorder="1"/>
    <xf numFmtId="164" fontId="0" fillId="4" borderId="0" xfId="0" applyNumberFormat="1" applyFill="1" applyBorder="1"/>
    <xf numFmtId="0" fontId="18" fillId="2" borderId="31" xfId="0" applyFont="1" applyFill="1" applyBorder="1" applyAlignment="1">
      <alignment horizontal="center" vertical="center" wrapText="1"/>
    </xf>
    <xf numFmtId="0" fontId="18" fillId="2" borderId="37" xfId="0" applyFont="1" applyFill="1" applyBorder="1" applyAlignment="1">
      <alignment horizontal="center" vertical="center" wrapText="1"/>
    </xf>
    <xf numFmtId="0" fontId="18" fillId="2" borderId="37" xfId="2" applyFont="1" applyFill="1" applyBorder="1" applyAlignment="1">
      <alignment horizontal="center" vertical="center" wrapText="1"/>
    </xf>
    <xf numFmtId="0" fontId="18" fillId="2" borderId="32" xfId="2" applyFont="1" applyFill="1" applyBorder="1" applyAlignment="1">
      <alignment horizontal="center" vertical="center" wrapText="1"/>
    </xf>
    <xf numFmtId="1" fontId="15" fillId="0" borderId="33" xfId="5" applyNumberFormat="1" applyFont="1" applyBorder="1" applyAlignment="1">
      <alignment horizontal="left" vertical="center"/>
    </xf>
    <xf numFmtId="0" fontId="0" fillId="0" borderId="38" xfId="0" applyBorder="1"/>
    <xf numFmtId="164" fontId="14" fillId="2" borderId="36" xfId="5" applyNumberFormat="1" applyFont="1" applyFill="1" applyBorder="1" applyAlignment="1">
      <alignment horizontal="center" vertical="center"/>
    </xf>
    <xf numFmtId="22" fontId="15" fillId="0" borderId="18" xfId="5" applyNumberFormat="1" applyFont="1" applyFill="1" applyBorder="1" applyAlignment="1">
      <alignment horizontal="center" vertical="center"/>
    </xf>
    <xf numFmtId="0" fontId="0" fillId="0" borderId="28" xfId="0" applyNumberFormat="1" applyFill="1" applyBorder="1" applyProtection="1">
      <protection locked="0"/>
    </xf>
    <xf numFmtId="49" fontId="0" fillId="21" borderId="28" xfId="0" applyNumberFormat="1" applyFill="1" applyBorder="1" applyProtection="1">
      <protection locked="0"/>
    </xf>
    <xf numFmtId="0" fontId="25" fillId="0" borderId="0" xfId="0" applyFont="1"/>
    <xf numFmtId="0" fontId="4" fillId="3" borderId="14" xfId="0" applyFont="1" applyFill="1" applyBorder="1" applyAlignment="1">
      <alignment horizontal="left"/>
    </xf>
    <xf numFmtId="0" fontId="4" fillId="25" borderId="14" xfId="0" applyFont="1" applyFill="1" applyBorder="1" applyAlignment="1">
      <alignment horizontal="left"/>
    </xf>
    <xf numFmtId="164" fontId="8" fillId="25" borderId="4" xfId="0" applyNumberFormat="1" applyFont="1" applyFill="1" applyBorder="1" applyAlignment="1">
      <alignment horizontal="center" vertical="center"/>
    </xf>
    <xf numFmtId="164" fontId="8" fillId="3" borderId="4" xfId="0" applyNumberFormat="1" applyFont="1" applyFill="1" applyBorder="1" applyAlignment="1">
      <alignment horizontal="center" vertical="center"/>
    </xf>
    <xf numFmtId="17" fontId="6" fillId="2" borderId="6" xfId="0" applyNumberFormat="1" applyFont="1" applyFill="1" applyBorder="1" applyAlignment="1">
      <alignment horizontal="center" vertical="center" wrapText="1"/>
    </xf>
    <xf numFmtId="166" fontId="4" fillId="0" borderId="46" xfId="0" applyNumberFormat="1" applyFont="1" applyFill="1" applyBorder="1" applyAlignment="1">
      <alignment horizontal="center"/>
    </xf>
    <xf numFmtId="9" fontId="0" fillId="0" borderId="0" xfId="1" applyFont="1" applyBorder="1" applyAlignment="1">
      <alignment horizontal="center"/>
    </xf>
    <xf numFmtId="9" fontId="0" fillId="0" borderId="47" xfId="1" applyFont="1" applyBorder="1" applyAlignment="1">
      <alignment horizontal="center"/>
    </xf>
    <xf numFmtId="2" fontId="5" fillId="9" borderId="48" xfId="0" applyNumberFormat="1" applyFont="1" applyFill="1" applyBorder="1" applyAlignment="1">
      <alignment horizontal="center" wrapText="1"/>
    </xf>
    <xf numFmtId="2" fontId="5" fillId="9" borderId="49" xfId="0" applyNumberFormat="1" applyFont="1" applyFill="1" applyBorder="1" applyAlignment="1">
      <alignment horizontal="center" wrapText="1"/>
    </xf>
    <xf numFmtId="2" fontId="5" fillId="9" borderId="50" xfId="0" applyNumberFormat="1" applyFont="1" applyFill="1" applyBorder="1" applyAlignment="1">
      <alignment horizontal="center" wrapText="1"/>
    </xf>
    <xf numFmtId="166" fontId="5" fillId="9" borderId="48" xfId="0" applyNumberFormat="1" applyFont="1" applyFill="1" applyBorder="1" applyAlignment="1">
      <alignment horizontal="center"/>
    </xf>
    <xf numFmtId="166" fontId="5" fillId="9" borderId="49" xfId="0" applyNumberFormat="1" applyFont="1" applyFill="1" applyBorder="1" applyAlignment="1">
      <alignment horizontal="center"/>
    </xf>
    <xf numFmtId="9" fontId="5" fillId="9" borderId="49" xfId="0" applyNumberFormat="1" applyFont="1" applyFill="1" applyBorder="1" applyAlignment="1">
      <alignment horizontal="center"/>
    </xf>
    <xf numFmtId="9" fontId="5" fillId="9" borderId="50" xfId="0" applyNumberFormat="1" applyFont="1" applyFill="1" applyBorder="1" applyAlignment="1">
      <alignment horizontal="center"/>
    </xf>
    <xf numFmtId="166" fontId="4" fillId="0" borderId="43" xfId="0" applyNumberFormat="1" applyFont="1" applyFill="1" applyBorder="1" applyAlignment="1">
      <alignment horizontal="center"/>
    </xf>
    <xf numFmtId="166" fontId="4" fillId="0" borderId="44" xfId="0" applyNumberFormat="1" applyFont="1" applyFill="1" applyBorder="1" applyAlignment="1">
      <alignment horizontal="center"/>
    </xf>
    <xf numFmtId="9" fontId="0" fillId="0" borderId="44" xfId="1" applyFont="1" applyBorder="1" applyAlignment="1">
      <alignment horizontal="center"/>
    </xf>
    <xf numFmtId="9" fontId="0" fillId="0" borderId="45" xfId="1" applyFont="1" applyBorder="1" applyAlignment="1">
      <alignment horizontal="center"/>
    </xf>
    <xf numFmtId="166" fontId="4" fillId="0" borderId="51" xfId="0" applyNumberFormat="1" applyFont="1" applyFill="1" applyBorder="1" applyAlignment="1">
      <alignment horizontal="center"/>
    </xf>
    <xf numFmtId="166" fontId="4" fillId="0" borderId="52" xfId="0" applyNumberFormat="1" applyFont="1" applyFill="1" applyBorder="1" applyAlignment="1">
      <alignment horizontal="center"/>
    </xf>
    <xf numFmtId="9" fontId="0" fillId="0" borderId="52" xfId="1" applyFont="1" applyBorder="1" applyAlignment="1">
      <alignment horizontal="center"/>
    </xf>
    <xf numFmtId="9" fontId="0" fillId="0" borderId="53" xfId="1" applyFont="1" applyBorder="1" applyAlignment="1">
      <alignment horizontal="center"/>
    </xf>
    <xf numFmtId="0" fontId="18" fillId="14" borderId="31" xfId="2" applyFont="1" applyFill="1" applyBorder="1" applyAlignment="1">
      <alignment horizontal="center" vertical="center"/>
    </xf>
    <xf numFmtId="0" fontId="18" fillId="11" borderId="37" xfId="2" applyFont="1" applyFill="1" applyBorder="1" applyAlignment="1">
      <alignment horizontal="center" vertical="center"/>
    </xf>
    <xf numFmtId="1" fontId="18" fillId="11" borderId="37" xfId="2" applyNumberFormat="1" applyFont="1" applyFill="1" applyBorder="1" applyAlignment="1">
      <alignment horizontal="center" vertical="center"/>
    </xf>
    <xf numFmtId="0" fontId="18" fillId="11" borderId="37" xfId="0" applyFont="1" applyFill="1" applyBorder="1" applyAlignment="1">
      <alignment horizontal="center" vertical="center"/>
    </xf>
    <xf numFmtId="0" fontId="21" fillId="16" borderId="37" xfId="4" applyFont="1" applyFill="1" applyBorder="1" applyAlignment="1">
      <alignment horizontal="center" vertical="center"/>
    </xf>
    <xf numFmtId="0" fontId="23" fillId="15" borderId="37" xfId="0" applyFont="1" applyFill="1" applyBorder="1" applyAlignment="1"/>
    <xf numFmtId="0" fontId="23" fillId="15" borderId="32" xfId="0" applyFont="1" applyFill="1" applyBorder="1" applyAlignment="1"/>
    <xf numFmtId="0" fontId="15" fillId="0" borderId="33" xfId="5" applyFont="1" applyBorder="1" applyAlignment="1">
      <alignment horizontal="center" vertical="center"/>
    </xf>
    <xf numFmtId="1" fontId="15" fillId="0" borderId="34" xfId="5" applyNumberFormat="1" applyFont="1" applyBorder="1" applyAlignment="1">
      <alignment horizontal="center" vertical="center"/>
    </xf>
    <xf numFmtId="164" fontId="0" fillId="0" borderId="0" xfId="0" applyNumberFormat="1" applyFill="1" applyBorder="1"/>
    <xf numFmtId="165" fontId="2" fillId="10" borderId="0" xfId="1" applyNumberFormat="1" applyFont="1" applyFill="1" applyBorder="1" applyAlignment="1">
      <alignment horizontal="center"/>
    </xf>
    <xf numFmtId="167" fontId="3" fillId="10" borderId="0" xfId="1" applyNumberFormat="1" applyFont="1" applyFill="1" applyBorder="1" applyAlignment="1">
      <alignment horizontal="center"/>
    </xf>
    <xf numFmtId="17" fontId="5" fillId="2" borderId="6" xfId="0" applyNumberFormat="1" applyFont="1" applyFill="1" applyBorder="1" applyAlignment="1">
      <alignment horizontal="center" vertical="center" wrapText="1"/>
    </xf>
    <xf numFmtId="17" fontId="5" fillId="2" borderId="6" xfId="0" applyNumberFormat="1"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vertical="center"/>
    </xf>
    <xf numFmtId="3" fontId="0" fillId="0" borderId="0" xfId="0" applyNumberFormat="1"/>
    <xf numFmtId="165" fontId="8" fillId="7" borderId="1" xfId="0" applyNumberFormat="1" applyFont="1" applyFill="1" applyBorder="1" applyAlignment="1">
      <alignment horizontal="center"/>
    </xf>
    <xf numFmtId="165" fontId="8" fillId="26" borderId="1" xfId="0" applyNumberFormat="1" applyFont="1" applyFill="1" applyBorder="1" applyAlignment="1">
      <alignment horizontal="center" vertical="center"/>
    </xf>
    <xf numFmtId="165" fontId="8" fillId="27" borderId="1" xfId="0" applyNumberFormat="1" applyFont="1" applyFill="1" applyBorder="1" applyAlignment="1">
      <alignment horizontal="center"/>
    </xf>
    <xf numFmtId="166" fontId="0" fillId="0" borderId="34" xfId="0" applyNumberFormat="1" applyBorder="1" applyAlignment="1">
      <alignment horizontal="center"/>
    </xf>
    <xf numFmtId="0" fontId="0" fillId="28" borderId="0" xfId="0" applyFill="1"/>
    <xf numFmtId="17" fontId="0" fillId="28" borderId="0" xfId="0" applyNumberFormat="1" applyFill="1"/>
    <xf numFmtId="0" fontId="2" fillId="28" borderId="0" xfId="0" applyFont="1" applyFill="1" applyAlignment="1">
      <alignment wrapText="1"/>
    </xf>
    <xf numFmtId="3" fontId="0" fillId="0" borderId="18" xfId="0" applyNumberFormat="1" applyBorder="1"/>
    <xf numFmtId="0" fontId="8" fillId="0" borderId="2" xfId="0" applyFont="1" applyFill="1" applyBorder="1" applyAlignment="1">
      <alignment horizontal="left" vertical="center" indent="2"/>
    </xf>
    <xf numFmtId="164" fontId="0" fillId="0" borderId="0" xfId="0" applyNumberFormat="1"/>
    <xf numFmtId="0" fontId="0" fillId="3" borderId="2" xfId="0" applyFill="1" applyBorder="1"/>
    <xf numFmtId="0" fontId="0" fillId="4" borderId="2" xfId="0" applyFill="1" applyBorder="1"/>
    <xf numFmtId="0" fontId="0" fillId="5" borderId="2" xfId="0" applyFill="1" applyBorder="1"/>
    <xf numFmtId="0" fontId="8" fillId="0" borderId="4" xfId="0" applyFont="1" applyBorder="1" applyAlignment="1">
      <alignment horizontal="left" vertical="center" indent="2"/>
    </xf>
    <xf numFmtId="164" fontId="8" fillId="0" borderId="4" xfId="0" applyNumberFormat="1" applyFont="1" applyBorder="1" applyAlignment="1">
      <alignment horizontal="center" vertical="center"/>
    </xf>
    <xf numFmtId="0" fontId="8" fillId="0" borderId="1" xfId="0" applyFont="1" applyBorder="1" applyAlignment="1">
      <alignment horizontal="left" vertical="center" indent="2"/>
    </xf>
    <xf numFmtId="164" fontId="8" fillId="0" borderId="1" xfId="0" applyNumberFormat="1" applyFont="1" applyBorder="1" applyAlignment="1">
      <alignment horizontal="center" vertical="center"/>
    </xf>
    <xf numFmtId="164" fontId="10" fillId="8" borderId="4" xfId="0" applyNumberFormat="1" applyFont="1" applyFill="1" applyBorder="1" applyAlignment="1">
      <alignment horizontal="center" vertical="center"/>
    </xf>
    <xf numFmtId="164" fontId="10" fillId="8" borderId="1" xfId="0" applyNumberFormat="1" applyFont="1" applyFill="1" applyBorder="1" applyAlignment="1">
      <alignment horizontal="center" vertical="center"/>
    </xf>
    <xf numFmtId="164" fontId="8" fillId="0" borderId="4" xfId="0" applyNumberFormat="1" applyFont="1" applyBorder="1" applyAlignment="1">
      <alignment horizontal="center"/>
    </xf>
    <xf numFmtId="164" fontId="8" fillId="0" borderId="1" xfId="0" applyNumberFormat="1" applyFont="1" applyBorder="1" applyAlignment="1">
      <alignment horizontal="center"/>
    </xf>
    <xf numFmtId="164" fontId="0" fillId="4" borderId="0" xfId="0" applyNumberFormat="1" applyFill="1"/>
    <xf numFmtId="164" fontId="16" fillId="14" borderId="17" xfId="0" applyNumberFormat="1" applyFont="1" applyFill="1" applyBorder="1"/>
    <xf numFmtId="164" fontId="2" fillId="14" borderId="17" xfId="0" applyNumberFormat="1" applyFont="1" applyFill="1" applyBorder="1"/>
    <xf numFmtId="164" fontId="8" fillId="0" borderId="1" xfId="0" applyNumberFormat="1" applyFont="1" applyFill="1" applyBorder="1" applyAlignment="1">
      <alignment horizontal="center" vertical="center"/>
    </xf>
    <xf numFmtId="166" fontId="8" fillId="0" borderId="3" xfId="1" applyNumberFormat="1" applyFont="1" applyFill="1" applyBorder="1" applyAlignment="1">
      <alignment horizontal="center" vertical="center"/>
    </xf>
    <xf numFmtId="0" fontId="0" fillId="0" borderId="21" xfId="0" applyFill="1" applyBorder="1"/>
    <xf numFmtId="164" fontId="8" fillId="18" borderId="1" xfId="0" applyNumberFormat="1" applyFont="1" applyFill="1" applyBorder="1" applyAlignment="1">
      <alignment horizontal="center" vertical="center"/>
    </xf>
    <xf numFmtId="164" fontId="8" fillId="18" borderId="4" xfId="0" applyNumberFormat="1" applyFont="1" applyFill="1" applyBorder="1" applyAlignment="1">
      <alignment horizontal="center" vertical="center"/>
    </xf>
    <xf numFmtId="164" fontId="0" fillId="0" borderId="0" xfId="0" applyNumberFormat="1" applyFill="1"/>
    <xf numFmtId="0" fontId="0" fillId="0" borderId="27" xfId="0" applyFill="1" applyBorder="1"/>
    <xf numFmtId="49" fontId="0" fillId="21" borderId="28" xfId="0" applyNumberFormat="1" applyFill="1" applyBorder="1" applyAlignment="1" applyProtection="1">
      <alignment vertical="top"/>
      <protection locked="0"/>
    </xf>
    <xf numFmtId="9" fontId="0" fillId="0" borderId="0" xfId="1" applyFont="1"/>
    <xf numFmtId="166" fontId="0" fillId="0" borderId="18" xfId="0" applyNumberFormat="1" applyBorder="1"/>
    <xf numFmtId="0" fontId="0" fillId="0" borderId="33" xfId="0" applyBorder="1"/>
    <xf numFmtId="166" fontId="0" fillId="0" borderId="34" xfId="0" applyNumberFormat="1" applyBorder="1"/>
    <xf numFmtId="0" fontId="0" fillId="0" borderId="35" xfId="0" applyBorder="1"/>
    <xf numFmtId="166" fontId="0" fillId="0" borderId="36" xfId="0" applyNumberFormat="1" applyBorder="1"/>
    <xf numFmtId="166" fontId="0" fillId="0" borderId="38" xfId="0" applyNumberFormat="1" applyBorder="1"/>
    <xf numFmtId="0" fontId="0" fillId="0" borderId="34" xfId="0" applyFill="1" applyBorder="1"/>
    <xf numFmtId="0" fontId="13" fillId="20" borderId="31" xfId="0" applyFont="1" applyFill="1" applyBorder="1"/>
    <xf numFmtId="0" fontId="13" fillId="20" borderId="32" xfId="0" applyFont="1" applyFill="1" applyBorder="1"/>
    <xf numFmtId="166" fontId="0" fillId="0" borderId="40" xfId="0" applyNumberFormat="1" applyBorder="1"/>
    <xf numFmtId="166" fontId="0" fillId="0" borderId="41" xfId="0" applyNumberFormat="1" applyBorder="1"/>
    <xf numFmtId="9" fontId="0" fillId="0" borderId="40" xfId="1" applyFont="1" applyBorder="1"/>
    <xf numFmtId="9" fontId="0" fillId="0" borderId="41" xfId="1" applyFont="1" applyBorder="1"/>
    <xf numFmtId="0" fontId="13" fillId="20" borderId="39" xfId="0" applyFont="1" applyFill="1" applyBorder="1" applyAlignment="1">
      <alignment wrapText="1"/>
    </xf>
    <xf numFmtId="0" fontId="13" fillId="20" borderId="37" xfId="0" applyFont="1" applyFill="1" applyBorder="1" applyAlignment="1">
      <alignment wrapText="1"/>
    </xf>
    <xf numFmtId="1" fontId="15" fillId="0" borderId="18" xfId="5" applyNumberFormat="1" applyFont="1" applyBorder="1" applyAlignment="1">
      <alignment horizontal="left" vertical="center"/>
    </xf>
    <xf numFmtId="0" fontId="15" fillId="0" borderId="18" xfId="5" applyFont="1" applyBorder="1" applyAlignment="1">
      <alignment horizontal="left" vertical="center"/>
    </xf>
    <xf numFmtId="0" fontId="15" fillId="0" borderId="18" xfId="5" applyFont="1" applyBorder="1" applyAlignment="1">
      <alignment horizontal="center" vertical="center"/>
    </xf>
    <xf numFmtId="1" fontId="15" fillId="0" borderId="18" xfId="5" applyNumberFormat="1" applyFont="1" applyBorder="1" applyAlignment="1">
      <alignment horizontal="center" vertical="center"/>
    </xf>
    <xf numFmtId="1" fontId="15" fillId="0" borderId="33" xfId="5" applyNumberFormat="1" applyFont="1" applyBorder="1" applyAlignment="1">
      <alignment horizontal="left" vertical="center"/>
    </xf>
    <xf numFmtId="0" fontId="0" fillId="0" borderId="36" xfId="0" applyFill="1" applyBorder="1"/>
    <xf numFmtId="22" fontId="15" fillId="0" borderId="18" xfId="5" applyNumberFormat="1" applyFont="1" applyFill="1" applyBorder="1" applyAlignment="1">
      <alignment horizontal="center" vertical="center"/>
    </xf>
    <xf numFmtId="0" fontId="18" fillId="14" borderId="31" xfId="2" applyFont="1" applyFill="1" applyBorder="1" applyAlignment="1">
      <alignment horizontal="center" vertical="center"/>
    </xf>
    <xf numFmtId="0" fontId="18" fillId="11" borderId="37" xfId="2" applyFont="1" applyFill="1" applyBorder="1" applyAlignment="1">
      <alignment horizontal="center" vertical="center"/>
    </xf>
    <xf numFmtId="1" fontId="18" fillId="11" borderId="37" xfId="2" applyNumberFormat="1" applyFont="1" applyFill="1" applyBorder="1" applyAlignment="1">
      <alignment horizontal="center" vertical="center"/>
    </xf>
    <xf numFmtId="0" fontId="18" fillId="11" borderId="37" xfId="0" applyFont="1" applyFill="1" applyBorder="1" applyAlignment="1">
      <alignment horizontal="center" vertical="center"/>
    </xf>
    <xf numFmtId="0" fontId="21" fillId="16" borderId="37" xfId="4" applyFont="1" applyFill="1" applyBorder="1" applyAlignment="1">
      <alignment horizontal="center" vertical="center"/>
    </xf>
    <xf numFmtId="0" fontId="23" fillId="15" borderId="37" xfId="0" applyFont="1" applyFill="1" applyBorder="1" applyAlignment="1"/>
    <xf numFmtId="0" fontId="23" fillId="15" borderId="32" xfId="0" applyFont="1" applyFill="1" applyBorder="1" applyAlignment="1"/>
    <xf numFmtId="0" fontId="15" fillId="0" borderId="33" xfId="5" applyFont="1" applyBorder="1" applyAlignment="1">
      <alignment horizontal="center" vertical="center"/>
    </xf>
    <xf numFmtId="1" fontId="15" fillId="0" borderId="34" xfId="5" applyNumberFormat="1" applyFont="1" applyBorder="1" applyAlignment="1">
      <alignment horizontal="center" vertical="center"/>
    </xf>
    <xf numFmtId="166" fontId="0" fillId="0" borderId="34" xfId="0" applyNumberFormat="1" applyBorder="1" applyAlignment="1">
      <alignment horizontal="center"/>
    </xf>
    <xf numFmtId="0" fontId="0" fillId="0" borderId="31" xfId="0" applyBorder="1"/>
    <xf numFmtId="0" fontId="0" fillId="0" borderId="0" xfId="0"/>
    <xf numFmtId="0" fontId="18" fillId="11" borderId="19" xfId="2" applyFont="1" applyFill="1" applyBorder="1" applyAlignment="1">
      <alignment horizontal="center" vertical="center"/>
    </xf>
    <xf numFmtId="1" fontId="18" fillId="11" borderId="19" xfId="2" applyNumberFormat="1" applyFont="1" applyFill="1" applyBorder="1" applyAlignment="1">
      <alignment horizontal="center" vertical="center"/>
    </xf>
    <xf numFmtId="0" fontId="18" fillId="11" borderId="18" xfId="0" applyFont="1" applyFill="1" applyBorder="1" applyAlignment="1">
      <alignment horizontal="center" vertical="center"/>
    </xf>
    <xf numFmtId="0" fontId="27" fillId="0" borderId="19" xfId="2" applyFont="1" applyBorder="1" applyAlignment="1">
      <alignment horizontal="center" vertical="center"/>
    </xf>
    <xf numFmtId="1" fontId="27" fillId="0" borderId="19" xfId="2" applyNumberFormat="1" applyFont="1" applyFill="1" applyBorder="1" applyAlignment="1">
      <alignment horizontal="center" vertical="center"/>
    </xf>
    <xf numFmtId="1" fontId="27" fillId="0" borderId="19" xfId="2" applyNumberFormat="1" applyFont="1" applyBorder="1" applyAlignment="1">
      <alignment horizontal="center" vertical="center"/>
    </xf>
    <xf numFmtId="22" fontId="27" fillId="0" borderId="19" xfId="2" applyNumberFormat="1" applyFont="1" applyBorder="1" applyAlignment="1">
      <alignment horizontal="center" vertical="center"/>
    </xf>
    <xf numFmtId="0" fontId="27" fillId="0" borderId="19" xfId="2" applyNumberFormat="1" applyFont="1" applyBorder="1" applyAlignment="1">
      <alignment horizontal="center" vertical="center"/>
    </xf>
    <xf numFmtId="0" fontId="27" fillId="0" borderId="19" xfId="0" applyFont="1" applyBorder="1" applyAlignment="1">
      <alignment horizontal="center" vertical="center" wrapText="1"/>
    </xf>
    <xf numFmtId="4" fontId="27" fillId="0" borderId="19" xfId="0" applyNumberFormat="1" applyFont="1" applyBorder="1" applyAlignment="1">
      <alignment horizontal="center" vertical="center" wrapText="1"/>
    </xf>
    <xf numFmtId="0" fontId="27" fillId="0" borderId="18" xfId="4" applyFont="1" applyBorder="1" applyAlignment="1">
      <alignment horizontal="center" vertical="center"/>
    </xf>
    <xf numFmtId="4" fontId="27" fillId="0" borderId="19" xfId="2" applyNumberFormat="1" applyFont="1" applyBorder="1" applyAlignment="1">
      <alignment horizontal="center" vertical="center"/>
    </xf>
    <xf numFmtId="1" fontId="27" fillId="0" borderId="19" xfId="4" applyNumberFormat="1" applyFont="1" applyBorder="1" applyAlignment="1">
      <alignment horizontal="center" vertical="center"/>
    </xf>
    <xf numFmtId="1" fontId="19" fillId="0" borderId="19" xfId="4" applyNumberFormat="1" applyFont="1" applyBorder="1" applyAlignment="1">
      <alignment horizontal="center" vertical="center"/>
    </xf>
    <xf numFmtId="1" fontId="27" fillId="0" borderId="18" xfId="0" applyNumberFormat="1" applyFont="1" applyBorder="1" applyAlignment="1">
      <alignment horizontal="center" vertical="center"/>
    </xf>
    <xf numFmtId="0" fontId="26" fillId="15" borderId="19" xfId="2" applyFont="1" applyFill="1" applyBorder="1" applyAlignment="1">
      <alignment horizontal="center" vertical="center"/>
    </xf>
    <xf numFmtId="0" fontId="18" fillId="14" borderId="0" xfId="0" applyFont="1" applyFill="1" applyAlignment="1">
      <alignment horizontal="center"/>
    </xf>
    <xf numFmtId="0" fontId="28" fillId="0" borderId="19" xfId="2" applyFont="1" applyFill="1" applyBorder="1" applyAlignment="1">
      <alignment horizontal="center" vertical="center"/>
    </xf>
    <xf numFmtId="0" fontId="19" fillId="0" borderId="0" xfId="0" applyFont="1" applyAlignment="1">
      <alignment horizontal="center"/>
    </xf>
    <xf numFmtId="0" fontId="26" fillId="16" borderId="55" xfId="2" applyFont="1" applyFill="1" applyBorder="1" applyAlignment="1">
      <alignment horizontal="center" vertical="center"/>
    </xf>
    <xf numFmtId="0" fontId="19" fillId="0" borderId="18" xfId="0" applyFont="1" applyBorder="1" applyAlignment="1">
      <alignment horizontal="center"/>
    </xf>
    <xf numFmtId="0" fontId="19" fillId="0" borderId="56" xfId="0" applyFont="1" applyBorder="1" applyAlignment="1">
      <alignment horizontal="center"/>
    </xf>
    <xf numFmtId="3" fontId="0" fillId="0" borderId="34" xfId="0" applyNumberFormat="1" applyBorder="1"/>
    <xf numFmtId="3" fontId="0" fillId="0" borderId="38" xfId="0" applyNumberFormat="1" applyBorder="1"/>
    <xf numFmtId="3" fontId="0" fillId="0" borderId="36" xfId="0" applyNumberFormat="1" applyBorder="1"/>
    <xf numFmtId="0" fontId="0" fillId="29" borderId="31" xfId="0" applyFill="1" applyBorder="1"/>
    <xf numFmtId="0" fontId="0" fillId="29" borderId="37" xfId="0" applyFill="1" applyBorder="1"/>
    <xf numFmtId="0" fontId="0" fillId="29" borderId="32" xfId="0" applyFill="1" applyBorder="1"/>
    <xf numFmtId="166" fontId="0" fillId="0" borderId="37" xfId="0" applyNumberFormat="1" applyBorder="1"/>
    <xf numFmtId="166" fontId="0" fillId="0" borderId="32" xfId="0" applyNumberFormat="1" applyBorder="1"/>
    <xf numFmtId="0" fontId="13" fillId="20" borderId="31" xfId="0" applyFont="1" applyFill="1" applyBorder="1" applyAlignment="1">
      <alignment wrapText="1"/>
    </xf>
    <xf numFmtId="0" fontId="13" fillId="20" borderId="57" xfId="0" applyFont="1" applyFill="1" applyBorder="1" applyAlignment="1">
      <alignment wrapText="1"/>
    </xf>
    <xf numFmtId="9" fontId="0" fillId="0" borderId="58" xfId="1" applyFont="1" applyBorder="1"/>
    <xf numFmtId="9" fontId="0" fillId="0" borderId="59" xfId="1" applyFont="1" applyBorder="1"/>
    <xf numFmtId="166" fontId="0" fillId="0" borderId="58" xfId="0" applyNumberFormat="1" applyBorder="1"/>
    <xf numFmtId="166" fontId="0" fillId="0" borderId="59" xfId="0" applyNumberFormat="1" applyBorder="1"/>
    <xf numFmtId="0" fontId="2" fillId="0" borderId="0" xfId="0" applyFont="1"/>
    <xf numFmtId="0" fontId="0" fillId="0" borderId="61" xfId="0" applyFill="1" applyBorder="1"/>
    <xf numFmtId="0" fontId="13" fillId="20" borderId="62" xfId="0" applyFont="1" applyFill="1" applyBorder="1" applyAlignment="1">
      <alignment wrapText="1"/>
    </xf>
    <xf numFmtId="0" fontId="13" fillId="20" borderId="63" xfId="0" applyFont="1" applyFill="1" applyBorder="1" applyAlignment="1">
      <alignment wrapText="1"/>
    </xf>
    <xf numFmtId="0" fontId="13" fillId="20" borderId="50" xfId="0" applyFont="1" applyFill="1" applyBorder="1" applyAlignment="1">
      <alignment wrapText="1"/>
    </xf>
    <xf numFmtId="0" fontId="4" fillId="0" borderId="0" xfId="0" applyFont="1"/>
    <xf numFmtId="0" fontId="4" fillId="30" borderId="60" xfId="0" applyFont="1" applyFill="1" applyBorder="1"/>
    <xf numFmtId="0" fontId="4" fillId="31" borderId="60" xfId="0" applyFont="1" applyFill="1" applyBorder="1"/>
    <xf numFmtId="0" fontId="4" fillId="14" borderId="50" xfId="0" applyFont="1" applyFill="1" applyBorder="1"/>
    <xf numFmtId="0" fontId="4" fillId="14" borderId="60" xfId="0" applyFont="1" applyFill="1" applyBorder="1"/>
    <xf numFmtId="0" fontId="4" fillId="5" borderId="60" xfId="0" applyFont="1" applyFill="1" applyBorder="1"/>
    <xf numFmtId="0" fontId="4" fillId="33" borderId="64" xfId="0" applyFont="1" applyFill="1" applyBorder="1" applyAlignment="1">
      <alignment horizontal="center" vertical="center"/>
    </xf>
    <xf numFmtId="0" fontId="4" fillId="33" borderId="54" xfId="0" applyFont="1" applyFill="1" applyBorder="1" applyAlignment="1">
      <alignment horizontal="center" vertical="center"/>
    </xf>
    <xf numFmtId="0" fontId="4" fillId="33" borderId="65" xfId="0" applyFont="1" applyFill="1" applyBorder="1" applyAlignment="1">
      <alignment horizontal="center" vertical="center"/>
    </xf>
    <xf numFmtId="0" fontId="4" fillId="32" borderId="66" xfId="0" applyFont="1" applyFill="1" applyBorder="1" applyAlignment="1">
      <alignment horizontal="center" vertical="center"/>
    </xf>
    <xf numFmtId="1" fontId="4" fillId="34" borderId="31" xfId="14" applyNumberFormat="1" applyFont="1" applyFill="1" applyBorder="1" applyAlignment="1">
      <alignment horizontal="right" vertical="center"/>
    </xf>
    <xf numFmtId="1" fontId="4" fillId="34" borderId="37" xfId="14" applyNumberFormat="1" applyFont="1" applyFill="1" applyBorder="1" applyAlignment="1">
      <alignment horizontal="right" vertical="center"/>
    </xf>
    <xf numFmtId="1" fontId="4" fillId="34" borderId="32" xfId="14" applyNumberFormat="1" applyFont="1" applyFill="1" applyBorder="1" applyAlignment="1">
      <alignment horizontal="right" vertical="center"/>
    </xf>
    <xf numFmtId="0" fontId="4" fillId="32" borderId="67" xfId="0" applyFont="1" applyFill="1" applyBorder="1" applyAlignment="1">
      <alignment horizontal="center"/>
    </xf>
    <xf numFmtId="1" fontId="4" fillId="34" borderId="33" xfId="14" applyNumberFormat="1" applyFont="1" applyFill="1" applyBorder="1" applyAlignment="1">
      <alignment horizontal="right" vertical="center"/>
    </xf>
    <xf numFmtId="1" fontId="4" fillId="34" borderId="18" xfId="14" applyNumberFormat="1" applyFont="1" applyFill="1" applyBorder="1" applyAlignment="1">
      <alignment horizontal="right" vertical="center"/>
    </xf>
    <xf numFmtId="0" fontId="4" fillId="32" borderId="68" xfId="0" applyFont="1" applyFill="1" applyBorder="1" applyAlignment="1">
      <alignment horizontal="center"/>
    </xf>
    <xf numFmtId="9" fontId="4" fillId="34" borderId="35" xfId="1" applyFont="1" applyFill="1" applyBorder="1" applyAlignment="1">
      <alignment horizontal="right" vertical="center"/>
    </xf>
    <xf numFmtId="0" fontId="4" fillId="0" borderId="0" xfId="0" applyFont="1" applyAlignment="1">
      <alignment horizontal="center"/>
    </xf>
    <xf numFmtId="0" fontId="4" fillId="4" borderId="64" xfId="0" applyFont="1" applyFill="1" applyBorder="1" applyAlignment="1">
      <alignment horizontal="center" vertical="center"/>
    </xf>
    <xf numFmtId="0" fontId="4" fillId="4" borderId="54" xfId="0" applyFont="1" applyFill="1" applyBorder="1" applyAlignment="1">
      <alignment horizontal="center" vertical="center"/>
    </xf>
    <xf numFmtId="0" fontId="4" fillId="4" borderId="65" xfId="0" applyFont="1" applyFill="1" applyBorder="1" applyAlignment="1">
      <alignment horizontal="center" vertical="center"/>
    </xf>
    <xf numFmtId="0" fontId="4" fillId="35" borderId="67" xfId="0" applyFont="1" applyFill="1" applyBorder="1" applyAlignment="1">
      <alignment horizontal="center"/>
    </xf>
    <xf numFmtId="1" fontId="4" fillId="29" borderId="31" xfId="0" applyNumberFormat="1" applyFont="1" applyFill="1" applyBorder="1" applyAlignment="1">
      <alignment horizontal="right" vertical="center"/>
    </xf>
    <xf numFmtId="1" fontId="4" fillId="29" borderId="37" xfId="0" applyNumberFormat="1" applyFont="1" applyFill="1" applyBorder="1" applyAlignment="1">
      <alignment horizontal="right" vertical="center"/>
    </xf>
    <xf numFmtId="1" fontId="4" fillId="29" borderId="32" xfId="0" applyNumberFormat="1" applyFont="1" applyFill="1" applyBorder="1" applyAlignment="1">
      <alignment horizontal="right" vertical="center"/>
    </xf>
    <xf numFmtId="1" fontId="4" fillId="29" borderId="33" xfId="14" applyNumberFormat="1" applyFont="1" applyFill="1" applyBorder="1" applyAlignment="1">
      <alignment horizontal="right" vertical="center"/>
    </xf>
    <xf numFmtId="1" fontId="4" fillId="29" borderId="18" xfId="14" applyNumberFormat="1" applyFont="1" applyFill="1" applyBorder="1" applyAlignment="1">
      <alignment horizontal="right" vertical="center"/>
    </xf>
    <xf numFmtId="1" fontId="4" fillId="29" borderId="34" xfId="14" applyNumberFormat="1" applyFont="1" applyFill="1" applyBorder="1" applyAlignment="1">
      <alignment horizontal="right" vertical="center"/>
    </xf>
    <xf numFmtId="0" fontId="4" fillId="35" borderId="68" xfId="0" applyFont="1" applyFill="1" applyBorder="1" applyAlignment="1">
      <alignment horizontal="center"/>
    </xf>
    <xf numFmtId="9" fontId="4" fillId="29" borderId="35" xfId="1" applyFont="1" applyFill="1" applyBorder="1" applyAlignment="1">
      <alignment horizontal="right"/>
    </xf>
    <xf numFmtId="0" fontId="4" fillId="0" borderId="0" xfId="0" applyFont="1" applyBorder="1"/>
    <xf numFmtId="0" fontId="0" fillId="32" borderId="48" xfId="0" applyFill="1" applyBorder="1" applyAlignment="1"/>
    <xf numFmtId="0" fontId="0" fillId="32" borderId="49" xfId="0" applyFill="1" applyBorder="1" applyAlignment="1"/>
    <xf numFmtId="0" fontId="0" fillId="0" borderId="0" xfId="0" applyFill="1" applyBorder="1" applyAlignment="1"/>
    <xf numFmtId="0" fontId="4" fillId="33" borderId="64" xfId="0" applyFont="1" applyFill="1" applyBorder="1" applyAlignment="1">
      <alignment vertical="center"/>
    </xf>
    <xf numFmtId="0" fontId="4" fillId="33" borderId="54" xfId="0" applyFont="1" applyFill="1" applyBorder="1" applyAlignment="1">
      <alignment horizontal="left" vertical="center"/>
    </xf>
    <xf numFmtId="0" fontId="4" fillId="33" borderId="69" xfId="0" applyFont="1" applyFill="1" applyBorder="1" applyAlignment="1">
      <alignment horizontal="left" vertical="center"/>
    </xf>
    <xf numFmtId="0" fontId="4" fillId="32" borderId="66" xfId="0" applyFont="1" applyFill="1" applyBorder="1" applyAlignment="1">
      <alignment vertical="center"/>
    </xf>
    <xf numFmtId="2" fontId="4" fillId="34" borderId="31" xfId="0" applyNumberFormat="1" applyFont="1" applyFill="1" applyBorder="1" applyAlignment="1">
      <alignment vertical="center"/>
    </xf>
    <xf numFmtId="2" fontId="4" fillId="34" borderId="37" xfId="0" applyNumberFormat="1" applyFont="1" applyFill="1" applyBorder="1" applyAlignment="1">
      <alignment vertical="center"/>
    </xf>
    <xf numFmtId="2" fontId="4" fillId="34" borderId="32" xfId="0" applyNumberFormat="1" applyFont="1" applyFill="1" applyBorder="1" applyAlignment="1">
      <alignment vertical="center"/>
    </xf>
    <xf numFmtId="0" fontId="4" fillId="32" borderId="67" xfId="0" applyFont="1" applyFill="1" applyBorder="1"/>
    <xf numFmtId="2" fontId="4" fillId="34" borderId="33" xfId="0" applyNumberFormat="1" applyFont="1" applyFill="1" applyBorder="1"/>
    <xf numFmtId="2" fontId="4" fillId="34" borderId="18" xfId="0" applyNumberFormat="1" applyFont="1" applyFill="1" applyBorder="1"/>
    <xf numFmtId="0" fontId="4" fillId="32" borderId="68" xfId="0" applyFont="1" applyFill="1" applyBorder="1"/>
    <xf numFmtId="9" fontId="4" fillId="34" borderId="35" xfId="1" applyFont="1" applyFill="1" applyBorder="1"/>
    <xf numFmtId="9" fontId="4" fillId="34" borderId="68" xfId="1" applyFont="1" applyFill="1" applyBorder="1"/>
    <xf numFmtId="0" fontId="4" fillId="0" borderId="0" xfId="0" applyFont="1" applyFill="1" applyBorder="1"/>
    <xf numFmtId="0" fontId="0" fillId="35" borderId="48" xfId="0" applyFill="1" applyBorder="1" applyAlignment="1"/>
    <xf numFmtId="0" fontId="0" fillId="35" borderId="49" xfId="0" applyFill="1" applyBorder="1" applyAlignment="1"/>
    <xf numFmtId="0" fontId="4" fillId="4" borderId="64" xfId="0" applyFont="1" applyFill="1" applyBorder="1" applyAlignment="1">
      <alignment vertical="center"/>
    </xf>
    <xf numFmtId="0" fontId="4" fillId="4" borderId="54" xfId="0" applyFont="1" applyFill="1" applyBorder="1" applyAlignment="1">
      <alignment horizontal="left" vertical="center"/>
    </xf>
    <xf numFmtId="0" fontId="4" fillId="4" borderId="69" xfId="0" applyFont="1" applyFill="1" applyBorder="1" applyAlignment="1">
      <alignment horizontal="left" vertical="center"/>
    </xf>
    <xf numFmtId="0" fontId="0" fillId="0" borderId="0" xfId="0" applyFill="1" applyBorder="1"/>
    <xf numFmtId="0" fontId="4" fillId="35" borderId="67" xfId="0" applyFont="1" applyFill="1" applyBorder="1"/>
    <xf numFmtId="2" fontId="4" fillId="29" borderId="31" xfId="0" applyNumberFormat="1" applyFont="1" applyFill="1" applyBorder="1" applyAlignment="1">
      <alignment vertical="center"/>
    </xf>
    <xf numFmtId="2" fontId="4" fillId="29" borderId="37" xfId="0" applyNumberFormat="1" applyFont="1" applyFill="1" applyBorder="1" applyAlignment="1">
      <alignment vertical="center"/>
    </xf>
    <xf numFmtId="2" fontId="4" fillId="29" borderId="32" xfId="0" applyNumberFormat="1" applyFont="1" applyFill="1" applyBorder="1" applyAlignment="1">
      <alignment vertical="center"/>
    </xf>
    <xf numFmtId="2" fontId="4" fillId="29" borderId="33" xfId="0" applyNumberFormat="1" applyFont="1" applyFill="1" applyBorder="1"/>
    <xf numFmtId="2" fontId="4" fillId="29" borderId="18" xfId="0" applyNumberFormat="1" applyFont="1" applyFill="1" applyBorder="1"/>
    <xf numFmtId="2" fontId="4" fillId="29" borderId="34" xfId="0" applyNumberFormat="1" applyFont="1" applyFill="1" applyBorder="1"/>
    <xf numFmtId="0" fontId="4" fillId="35" borderId="68" xfId="0" applyFont="1" applyFill="1" applyBorder="1"/>
    <xf numFmtId="9" fontId="4" fillId="29" borderId="35" xfId="1" applyFont="1" applyFill="1" applyBorder="1"/>
    <xf numFmtId="0" fontId="3" fillId="32" borderId="48" xfId="0" applyFont="1" applyFill="1" applyBorder="1" applyAlignment="1">
      <alignment horizontal="center"/>
    </xf>
    <xf numFmtId="0" fontId="3" fillId="32" borderId="49" xfId="0" applyFont="1" applyFill="1" applyBorder="1" applyAlignment="1">
      <alignment horizontal="center"/>
    </xf>
    <xf numFmtId="0" fontId="3" fillId="32" borderId="52" xfId="0" applyFont="1" applyFill="1" applyBorder="1" applyAlignment="1">
      <alignment horizontal="center"/>
    </xf>
    <xf numFmtId="0" fontId="3" fillId="35" borderId="48" xfId="0" applyFont="1" applyFill="1" applyBorder="1" applyAlignment="1">
      <alignment horizontal="center"/>
    </xf>
    <xf numFmtId="0" fontId="3" fillId="35" borderId="49" xfId="0" applyFont="1" applyFill="1" applyBorder="1" applyAlignment="1">
      <alignment horizontal="center"/>
    </xf>
    <xf numFmtId="0" fontId="3" fillId="36" borderId="48" xfId="0" applyFont="1" applyFill="1" applyBorder="1" applyAlignment="1">
      <alignment horizontal="center" wrapText="1"/>
    </xf>
    <xf numFmtId="0" fontId="3" fillId="36" borderId="49" xfId="0" applyFont="1" applyFill="1" applyBorder="1" applyAlignment="1">
      <alignment horizontal="center" wrapText="1"/>
    </xf>
    <xf numFmtId="0" fontId="3" fillId="36" borderId="45" xfId="0" applyFont="1" applyFill="1" applyBorder="1" applyAlignment="1">
      <alignment horizontal="center" wrapText="1"/>
    </xf>
  </cellXfs>
  <cellStyles count="15">
    <cellStyle name="Comma" xfId="14" builtinId="3"/>
    <cellStyle name="Comma 2" xfId="9"/>
    <cellStyle name="Normal" xfId="0" builtinId="0"/>
    <cellStyle name="Normal 10" xfId="3"/>
    <cellStyle name="Normal 2" xfId="8"/>
    <cellStyle name="Normal 3" xfId="2"/>
    <cellStyle name="Normal 3 2" xfId="4"/>
    <cellStyle name="Normal 4" xfId="5"/>
    <cellStyle name="Normal 4 2" xfId="6"/>
    <cellStyle name="Normal 5" xfId="7"/>
    <cellStyle name="Normal 6" xfId="10"/>
    <cellStyle name="Normal 7" xfId="11"/>
    <cellStyle name="Normal 8" xfId="12"/>
    <cellStyle name="Normal 9" xfId="13"/>
    <cellStyle name="Percent" xfId="1" builtinId="5"/>
  </cellStyles>
  <dxfs count="116">
    <dxf>
      <font>
        <color theme="0"/>
      </font>
      <fill>
        <patternFill>
          <bgColor theme="5" tint="-0.24994659260841701"/>
        </patternFill>
      </fill>
    </dxf>
    <dxf>
      <fill>
        <patternFill>
          <bgColor rgb="FFFFC000"/>
        </patternFill>
      </fill>
    </dxf>
    <dxf>
      <font>
        <color theme="0"/>
      </font>
      <fill>
        <patternFill>
          <bgColor theme="5" tint="-0.24994659260841701"/>
        </patternFill>
      </fill>
    </dxf>
    <dxf>
      <fill>
        <patternFill>
          <bgColor rgb="FFFFC000"/>
        </patternFill>
      </fill>
    </dxf>
    <dxf>
      <font>
        <color theme="0" tint="-0.499984740745262"/>
      </font>
    </dxf>
    <dxf>
      <font>
        <color theme="0"/>
      </font>
      <fill>
        <patternFill>
          <bgColor theme="5" tint="-0.24994659260841701"/>
        </patternFill>
      </fill>
    </dxf>
    <dxf>
      <fill>
        <patternFill>
          <bgColor rgb="FFFFC000"/>
        </patternFill>
      </fill>
    </dxf>
    <dxf>
      <font>
        <color theme="0"/>
      </font>
      <fill>
        <patternFill>
          <bgColor theme="5" tint="-0.24994659260841701"/>
        </patternFill>
      </fill>
    </dxf>
    <dxf>
      <fill>
        <patternFill>
          <bgColor rgb="FFFFC000"/>
        </patternFill>
      </fill>
    </dxf>
    <dxf>
      <font>
        <color theme="0" tint="-0.499984740745262"/>
      </font>
    </dxf>
    <dxf>
      <font>
        <color theme="0"/>
      </font>
      <fill>
        <patternFill>
          <bgColor theme="5" tint="-0.24994659260841701"/>
        </patternFill>
      </fill>
    </dxf>
    <dxf>
      <fill>
        <patternFill>
          <bgColor rgb="FFFFC000"/>
        </patternFill>
      </fill>
    </dxf>
    <dxf>
      <font>
        <color theme="0"/>
      </font>
      <fill>
        <patternFill>
          <bgColor theme="5" tint="-0.24994659260841701"/>
        </patternFill>
      </fill>
    </dxf>
    <dxf>
      <fill>
        <patternFill>
          <bgColor rgb="FFFFC000"/>
        </patternFill>
      </fill>
    </dxf>
    <dxf>
      <font>
        <color theme="0" tint="-0.499984740745262"/>
      </font>
    </dxf>
    <dxf>
      <fill>
        <patternFill>
          <bgColor theme="9"/>
        </patternFill>
      </fill>
    </dxf>
    <dxf>
      <fill>
        <patternFill>
          <bgColor theme="7"/>
        </patternFill>
      </fill>
    </dxf>
    <dxf>
      <fill>
        <patternFill>
          <bgColor rgb="FFFF6600"/>
        </patternFill>
      </fill>
    </dxf>
    <dxf>
      <fill>
        <patternFill>
          <bgColor theme="9"/>
        </patternFill>
      </fill>
    </dxf>
    <dxf>
      <fill>
        <patternFill>
          <bgColor rgb="FFFFC000"/>
        </patternFill>
      </fill>
    </dxf>
    <dxf>
      <fill>
        <patternFill>
          <bgColor rgb="FFFF6600"/>
        </patternFill>
      </fill>
    </dxf>
    <dxf>
      <fill>
        <patternFill>
          <bgColor rgb="FF92D050"/>
        </patternFill>
      </fill>
    </dxf>
    <dxf>
      <fill>
        <patternFill>
          <bgColor theme="7" tint="0.39994506668294322"/>
        </patternFill>
      </fill>
    </dxf>
    <dxf>
      <fill>
        <patternFill>
          <bgColor theme="5" tint="0.39994506668294322"/>
        </patternFill>
      </fill>
    </dxf>
    <dxf>
      <font>
        <color theme="0" tint="-0.499984740745262"/>
      </font>
    </dxf>
    <dxf>
      <font>
        <color theme="0"/>
      </font>
      <fill>
        <patternFill>
          <bgColor theme="5" tint="-0.24994659260841701"/>
        </patternFill>
      </fill>
    </dxf>
    <dxf>
      <fill>
        <patternFill>
          <bgColor rgb="FFFFC000"/>
        </patternFill>
      </fill>
    </dxf>
    <dxf>
      <font>
        <color theme="0"/>
      </font>
      <fill>
        <patternFill>
          <bgColor theme="5" tint="-0.24994659260841701"/>
        </patternFill>
      </fill>
    </dxf>
    <dxf>
      <fill>
        <patternFill>
          <bgColor rgb="FFFFC000"/>
        </patternFill>
      </fill>
    </dxf>
    <dxf>
      <font>
        <color theme="0"/>
      </font>
      <fill>
        <patternFill>
          <bgColor theme="5" tint="-0.24994659260841701"/>
        </patternFill>
      </fill>
    </dxf>
    <dxf>
      <fill>
        <patternFill>
          <bgColor rgb="FFFFC000"/>
        </patternFill>
      </fill>
    </dxf>
    <dxf>
      <font>
        <color theme="0" tint="-0.499984740745262"/>
      </font>
    </dxf>
    <dxf>
      <font>
        <color theme="0"/>
      </font>
      <fill>
        <patternFill>
          <bgColor theme="5" tint="-0.24994659260841701"/>
        </patternFill>
      </fill>
    </dxf>
    <dxf>
      <fill>
        <patternFill>
          <bgColor rgb="FFFFC000"/>
        </patternFill>
      </fill>
    </dxf>
    <dxf>
      <font>
        <color theme="0" tint="-0.499984740745262"/>
      </font>
    </dxf>
    <dxf>
      <font>
        <color theme="0" tint="-0.499984740745262"/>
      </font>
    </dxf>
    <dxf>
      <font>
        <color theme="0"/>
      </font>
      <fill>
        <patternFill>
          <bgColor theme="5" tint="-0.24994659260841701"/>
        </patternFill>
      </fill>
    </dxf>
    <dxf>
      <fill>
        <patternFill>
          <bgColor rgb="FFFFC000"/>
        </patternFill>
      </fill>
    </dxf>
    <dxf>
      <font>
        <color theme="0"/>
      </font>
      <fill>
        <patternFill>
          <bgColor theme="5" tint="-0.24994659260841701"/>
        </patternFill>
      </fill>
    </dxf>
    <dxf>
      <fill>
        <patternFill>
          <bgColor rgb="FFFFC000"/>
        </patternFill>
      </fill>
    </dxf>
    <dxf>
      <font>
        <color theme="0" tint="-0.499984740745262"/>
      </font>
    </dxf>
    <dxf>
      <font>
        <color theme="0"/>
      </font>
      <fill>
        <patternFill>
          <bgColor theme="5" tint="-0.24994659260841701"/>
        </patternFill>
      </fill>
    </dxf>
    <dxf>
      <fill>
        <patternFill>
          <bgColor rgb="FFFFC000"/>
        </patternFill>
      </fill>
    </dxf>
    <dxf>
      <font>
        <color theme="0" tint="-0.499984740745262"/>
      </font>
    </dxf>
    <dxf>
      <font>
        <color theme="0" tint="-0.499984740745262"/>
      </font>
    </dxf>
    <dxf>
      <font>
        <color theme="0"/>
      </font>
      <fill>
        <patternFill>
          <bgColor theme="5" tint="-0.24994659260841701"/>
        </patternFill>
      </fill>
    </dxf>
    <dxf>
      <fill>
        <patternFill>
          <bgColor rgb="FFFFC000"/>
        </patternFill>
      </fill>
    </dxf>
    <dxf>
      <font>
        <color theme="0"/>
      </font>
      <fill>
        <patternFill>
          <bgColor theme="5" tint="-0.24994659260841701"/>
        </patternFill>
      </fill>
    </dxf>
    <dxf>
      <fill>
        <patternFill>
          <bgColor rgb="FFFFC000"/>
        </patternFill>
      </fill>
    </dxf>
    <dxf>
      <font>
        <color theme="0"/>
      </font>
      <fill>
        <patternFill>
          <bgColor theme="5" tint="-0.24994659260841701"/>
        </patternFill>
      </fill>
    </dxf>
    <dxf>
      <fill>
        <patternFill>
          <bgColor rgb="FFFFC000"/>
        </patternFill>
      </fill>
    </dxf>
    <dxf>
      <font>
        <color theme="0" tint="-0.499984740745262"/>
      </font>
    </dxf>
    <dxf>
      <font>
        <color theme="0"/>
      </font>
      <fill>
        <patternFill>
          <bgColor theme="5" tint="-0.24994659260841701"/>
        </patternFill>
      </fill>
    </dxf>
    <dxf>
      <fill>
        <patternFill>
          <bgColor rgb="FFFFC000"/>
        </patternFill>
      </fill>
    </dxf>
    <dxf>
      <font>
        <color theme="0" tint="-0.499984740745262"/>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92D050"/>
        </patternFill>
      </fill>
    </dxf>
    <dxf>
      <fill>
        <patternFill>
          <bgColor theme="7" tint="0.39994506668294322"/>
        </patternFill>
      </fill>
    </dxf>
    <dxf>
      <fill>
        <patternFill>
          <bgColor theme="5" tint="0.39994506668294322"/>
        </patternFill>
      </fill>
    </dxf>
    <dxf>
      <fill>
        <patternFill>
          <bgColor rgb="FF92D050"/>
        </patternFill>
      </fill>
    </dxf>
    <dxf>
      <fill>
        <patternFill>
          <bgColor theme="7" tint="0.39994506668294322"/>
        </patternFill>
      </fill>
    </dxf>
    <dxf>
      <fill>
        <patternFill>
          <bgColor theme="5" tint="0.39994506668294322"/>
        </patternFill>
      </fill>
    </dxf>
    <dxf>
      <fill>
        <patternFill>
          <bgColor rgb="FF92D050"/>
        </patternFill>
      </fill>
    </dxf>
    <dxf>
      <fill>
        <patternFill>
          <bgColor theme="7" tint="0.39994506668294322"/>
        </patternFill>
      </fill>
    </dxf>
    <dxf>
      <fill>
        <patternFill>
          <bgColor theme="5" tint="0.39994506668294322"/>
        </patternFill>
      </fill>
    </dxf>
    <dxf>
      <fill>
        <patternFill>
          <bgColor rgb="FF92D050"/>
        </patternFill>
      </fill>
    </dxf>
    <dxf>
      <fill>
        <patternFill>
          <bgColor theme="7" tint="0.39994506668294322"/>
        </patternFill>
      </fill>
    </dxf>
    <dxf>
      <fill>
        <patternFill>
          <bgColor theme="5" tint="0.39994506668294322"/>
        </patternFill>
      </fill>
    </dxf>
    <dxf>
      <fill>
        <patternFill>
          <bgColor rgb="FF92D050"/>
        </patternFill>
      </fill>
    </dxf>
    <dxf>
      <fill>
        <patternFill>
          <bgColor theme="7" tint="0.39994506668294322"/>
        </patternFill>
      </fill>
    </dxf>
    <dxf>
      <fill>
        <patternFill>
          <bgColor theme="5" tint="0.3999450666829432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92D050"/>
        </patternFill>
      </fill>
    </dxf>
    <dxf>
      <fill>
        <patternFill>
          <bgColor theme="7" tint="0.39994506668294322"/>
        </patternFill>
      </fill>
    </dxf>
    <dxf>
      <fill>
        <patternFill>
          <bgColor theme="5" tint="0.39994506668294322"/>
        </patternFill>
      </fill>
    </dxf>
    <dxf>
      <fill>
        <patternFill>
          <bgColor rgb="FF92D050"/>
        </patternFill>
      </fill>
    </dxf>
    <dxf>
      <fill>
        <patternFill>
          <bgColor theme="7" tint="0.39994506668294322"/>
        </patternFill>
      </fill>
    </dxf>
    <dxf>
      <fill>
        <patternFill>
          <bgColor theme="5" tint="0.39994506668294322"/>
        </patternFill>
      </fill>
    </dxf>
  </dxfs>
  <tableStyles count="0" defaultTableStyle="TableStyleMedium2" defaultPivotStyle="PivotStyleLight16"/>
  <colors>
    <mruColors>
      <color rgb="FFFF6600"/>
      <color rgb="FFFFCC66"/>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'Monthly Summary'!$C$18</c:f>
              <c:strCache>
                <c:ptCount val="1"/>
                <c:pt idx="0">
                  <c:v>Prior Year</c:v>
                </c:pt>
              </c:strCache>
            </c:strRef>
          </c:tx>
          <c:spPr>
            <a:ln w="22225" cap="rnd">
              <a:solidFill>
                <a:schemeClr val="accent1"/>
              </a:solidFill>
            </a:ln>
            <a:effectLst>
              <a:glow rad="139700">
                <a:schemeClr val="accent1">
                  <a:satMod val="175000"/>
                  <a:alpha val="14000"/>
                </a:schemeClr>
              </a:glow>
            </a:effectLst>
          </c:spPr>
          <c:marker>
            <c:symbol val="none"/>
          </c:marker>
          <c:cat>
            <c:strRef>
              <c:f>'Monthly Summary'!$B$19:$B$28</c:f>
              <c:strCache>
                <c:ptCount val="10"/>
                <c:pt idx="0">
                  <c:v>AUG</c:v>
                </c:pt>
                <c:pt idx="1">
                  <c:v>SEP</c:v>
                </c:pt>
                <c:pt idx="2">
                  <c:v>OCT</c:v>
                </c:pt>
                <c:pt idx="3">
                  <c:v>NOV</c:v>
                </c:pt>
                <c:pt idx="4">
                  <c:v>DEC</c:v>
                </c:pt>
                <c:pt idx="5">
                  <c:v>JAN</c:v>
                </c:pt>
                <c:pt idx="6">
                  <c:v>FEB</c:v>
                </c:pt>
                <c:pt idx="7">
                  <c:v>MAR</c:v>
                </c:pt>
                <c:pt idx="8">
                  <c:v>APR</c:v>
                </c:pt>
                <c:pt idx="9">
                  <c:v>MAY</c:v>
                </c:pt>
              </c:strCache>
            </c:strRef>
          </c:cat>
          <c:val>
            <c:numRef>
              <c:f>'Monthly Summary'!$C$19:$C$28</c:f>
              <c:numCache>
                <c:formatCode>#,##0</c:formatCode>
                <c:ptCount val="10"/>
                <c:pt idx="0">
                  <c:v>34</c:v>
                </c:pt>
                <c:pt idx="1">
                  <c:v>35.299999999999997</c:v>
                </c:pt>
                <c:pt idx="2">
                  <c:v>40.4</c:v>
                </c:pt>
                <c:pt idx="3">
                  <c:v>36.299999999999997</c:v>
                </c:pt>
                <c:pt idx="4">
                  <c:v>26.7</c:v>
                </c:pt>
                <c:pt idx="5">
                  <c:v>40.174190000000003</c:v>
                </c:pt>
                <c:pt idx="6">
                  <c:v>43.653710000000004</c:v>
                </c:pt>
                <c:pt idx="7">
                  <c:v>39.549899999999994</c:v>
                </c:pt>
                <c:pt idx="8">
                  <c:v>37.828100000000013</c:v>
                </c:pt>
                <c:pt idx="9">
                  <c:v>49.52854</c:v>
                </c:pt>
              </c:numCache>
            </c:numRef>
          </c:val>
          <c:smooth val="0"/>
        </c:ser>
        <c:ser>
          <c:idx val="1"/>
          <c:order val="1"/>
          <c:tx>
            <c:strRef>
              <c:f>'Monthly Summary'!$D$18</c:f>
              <c:strCache>
                <c:ptCount val="1"/>
                <c:pt idx="0">
                  <c:v>Current</c:v>
                </c:pt>
              </c:strCache>
            </c:strRef>
          </c:tx>
          <c:spPr>
            <a:ln w="22225" cap="rnd">
              <a:solidFill>
                <a:schemeClr val="accent2"/>
              </a:solidFill>
            </a:ln>
            <a:effectLst>
              <a:glow rad="139700">
                <a:schemeClr val="accent2">
                  <a:satMod val="175000"/>
                  <a:alpha val="14000"/>
                </a:schemeClr>
              </a:glow>
            </a:effectLst>
          </c:spPr>
          <c:marker>
            <c:symbol val="none"/>
          </c:marker>
          <c:cat>
            <c:strRef>
              <c:f>'Monthly Summary'!$B$19:$B$28</c:f>
              <c:strCache>
                <c:ptCount val="10"/>
                <c:pt idx="0">
                  <c:v>AUG</c:v>
                </c:pt>
                <c:pt idx="1">
                  <c:v>SEP</c:v>
                </c:pt>
                <c:pt idx="2">
                  <c:v>OCT</c:v>
                </c:pt>
                <c:pt idx="3">
                  <c:v>NOV</c:v>
                </c:pt>
                <c:pt idx="4">
                  <c:v>DEC</c:v>
                </c:pt>
                <c:pt idx="5">
                  <c:v>JAN</c:v>
                </c:pt>
                <c:pt idx="6">
                  <c:v>FEB</c:v>
                </c:pt>
                <c:pt idx="7">
                  <c:v>MAR</c:v>
                </c:pt>
                <c:pt idx="8">
                  <c:v>APR</c:v>
                </c:pt>
                <c:pt idx="9">
                  <c:v>MAY</c:v>
                </c:pt>
              </c:strCache>
            </c:strRef>
          </c:cat>
          <c:val>
            <c:numRef>
              <c:f>'Monthly Summary'!$D$19:$D$28</c:f>
              <c:numCache>
                <c:formatCode>#,##0</c:formatCode>
                <c:ptCount val="10"/>
                <c:pt idx="0">
                  <c:v>74.3</c:v>
                </c:pt>
                <c:pt idx="1">
                  <c:v>71.599999999999994</c:v>
                </c:pt>
                <c:pt idx="2">
                  <c:v>59.3</c:v>
                </c:pt>
                <c:pt idx="3">
                  <c:v>56.9</c:v>
                </c:pt>
                <c:pt idx="4">
                  <c:v>36.6</c:v>
                </c:pt>
                <c:pt idx="5">
                  <c:v>34.315100000000001</c:v>
                </c:pt>
                <c:pt idx="6">
                  <c:v>41.342630000000014</c:v>
                </c:pt>
                <c:pt idx="7">
                  <c:v>31.91331000000001</c:v>
                </c:pt>
                <c:pt idx="8">
                  <c:v>30.175329999999995</c:v>
                </c:pt>
                <c:pt idx="9">
                  <c:v>42.965200000000031</c:v>
                </c:pt>
              </c:numCache>
            </c:numRef>
          </c:val>
          <c:smooth val="0"/>
        </c:ser>
        <c:dLbls>
          <c:showLegendKey val="0"/>
          <c:showVal val="0"/>
          <c:showCatName val="0"/>
          <c:showSerName val="0"/>
          <c:showPercent val="0"/>
          <c:showBubbleSize val="0"/>
        </c:dLbls>
        <c:smooth val="0"/>
        <c:axId val="433115080"/>
        <c:axId val="433116256"/>
      </c:lineChart>
      <c:catAx>
        <c:axId val="4331150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lt1">
                    <a:lumMod val="75000"/>
                  </a:schemeClr>
                </a:solidFill>
                <a:latin typeface="+mn-lt"/>
                <a:ea typeface="+mn-ea"/>
                <a:cs typeface="+mn-cs"/>
              </a:defRPr>
            </a:pPr>
            <a:endParaRPr lang="en-US"/>
          </a:p>
        </c:txPr>
        <c:crossAx val="433116256"/>
        <c:crosses val="autoZero"/>
        <c:auto val="1"/>
        <c:lblAlgn val="ctr"/>
        <c:lblOffset val="100"/>
        <c:noMultiLvlLbl val="0"/>
      </c:catAx>
      <c:valAx>
        <c:axId val="4331162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311508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66674</xdr:colOff>
      <xdr:row>2</xdr:row>
      <xdr:rowOff>304800</xdr:rowOff>
    </xdr:from>
    <xdr:to>
      <xdr:col>13</xdr:col>
      <xdr:colOff>247650</xdr:colOff>
      <xdr:row>14</xdr:row>
      <xdr:rowOff>19051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39</xdr:col>
      <xdr:colOff>257736</xdr:colOff>
      <xdr:row>15</xdr:row>
      <xdr:rowOff>224118</xdr:rowOff>
    </xdr:from>
    <xdr:to>
      <xdr:col>39</xdr:col>
      <xdr:colOff>549089</xdr:colOff>
      <xdr:row>16</xdr:row>
      <xdr:rowOff>156882</xdr:rowOff>
    </xdr:to>
    <xdr:sp macro="" textlink="">
      <xdr:nvSpPr>
        <xdr:cNvPr id="2" name="Up Arrow 1"/>
        <xdr:cNvSpPr/>
      </xdr:nvSpPr>
      <xdr:spPr>
        <a:xfrm>
          <a:off x="13469471" y="4616824"/>
          <a:ext cx="291353" cy="224117"/>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39</xdr:col>
      <xdr:colOff>257736</xdr:colOff>
      <xdr:row>51</xdr:row>
      <xdr:rowOff>224118</xdr:rowOff>
    </xdr:from>
    <xdr:to>
      <xdr:col>39</xdr:col>
      <xdr:colOff>549089</xdr:colOff>
      <xdr:row>52</xdr:row>
      <xdr:rowOff>156882</xdr:rowOff>
    </xdr:to>
    <xdr:sp macro="" textlink="">
      <xdr:nvSpPr>
        <xdr:cNvPr id="3" name="Up Arrow 2"/>
        <xdr:cNvSpPr/>
      </xdr:nvSpPr>
      <xdr:spPr>
        <a:xfrm>
          <a:off x="13469471" y="4616824"/>
          <a:ext cx="291353" cy="224117"/>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rtherga/Downloads/ACT_Output_2017_V3.5.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Oracle\SmartView\bin\HsTbar.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V"/>
      <sheetName val="A_PL1"/>
      <sheetName val="PL2"/>
      <sheetName val="PL3"/>
      <sheetName val="A_KP1"/>
      <sheetName val="KP2"/>
      <sheetName val="KP3"/>
      <sheetName val="A_HR1"/>
      <sheetName val="HR2"/>
      <sheetName val="HR3"/>
      <sheetName val="ICRES2"/>
      <sheetName val="A_Cash1"/>
      <sheetName val="Cash2"/>
      <sheetName val="A_Capex1"/>
      <sheetName val="Capex2"/>
      <sheetName val="Sectors"/>
      <sheetName val="SSv1"/>
      <sheetName val="SSv2"/>
      <sheetName val="IP"/>
      <sheetName val="Offer1"/>
      <sheetName val="Offer2"/>
      <sheetName val="Infra"/>
      <sheetName val="CMA"/>
      <sheetName val="AMSI"/>
      <sheetName val="APPS2_SLI"/>
      <sheetName val="CC"/>
      <sheetName val="Apps2GESplit"/>
      <sheetName val="SOs"/>
    </sheetNames>
    <sheetDataSet>
      <sheetData sheetId="0">
        <row r="5">
          <cell r="B5">
            <v>0</v>
          </cell>
        </row>
        <row r="9">
          <cell r="B9" t="str">
            <v>&lt;Entity Currency&gt;</v>
          </cell>
        </row>
        <row r="77">
          <cell r="A77">
            <v>1</v>
          </cell>
        </row>
        <row r="89">
          <cell r="A89" t="str">
            <v>JAN</v>
          </cell>
          <cell r="B89">
            <v>1</v>
          </cell>
        </row>
        <row r="90">
          <cell r="A90" t="str">
            <v>FEB</v>
          </cell>
          <cell r="B90">
            <v>2</v>
          </cell>
        </row>
        <row r="91">
          <cell r="A91" t="str">
            <v>MAR</v>
          </cell>
          <cell r="B91">
            <v>3</v>
          </cell>
        </row>
        <row r="92">
          <cell r="A92" t="str">
            <v>APR</v>
          </cell>
          <cell r="B92">
            <v>4</v>
          </cell>
        </row>
        <row r="93">
          <cell r="A93" t="str">
            <v>MAY</v>
          </cell>
          <cell r="B93">
            <v>5</v>
          </cell>
        </row>
        <row r="94">
          <cell r="A94" t="str">
            <v>JUN</v>
          </cell>
          <cell r="B94">
            <v>6</v>
          </cell>
        </row>
        <row r="95">
          <cell r="A95" t="str">
            <v>JUL</v>
          </cell>
          <cell r="B95">
            <v>7</v>
          </cell>
        </row>
        <row r="96">
          <cell r="A96" t="str">
            <v>AUG</v>
          </cell>
          <cell r="B96">
            <v>8</v>
          </cell>
        </row>
        <row r="97">
          <cell r="A97" t="str">
            <v>SEP</v>
          </cell>
          <cell r="B97">
            <v>9</v>
          </cell>
        </row>
        <row r="98">
          <cell r="A98" t="str">
            <v>OCT</v>
          </cell>
          <cell r="B98">
            <v>10</v>
          </cell>
        </row>
        <row r="99">
          <cell r="A99" t="str">
            <v>NOV</v>
          </cell>
          <cell r="B99">
            <v>11</v>
          </cell>
        </row>
        <row r="100">
          <cell r="A100" t="str">
            <v>DEC</v>
          </cell>
          <cell r="B100">
            <v>12</v>
          </cell>
        </row>
        <row r="101">
          <cell r="A101" t="str">
            <v>Q1</v>
          </cell>
          <cell r="B101">
            <v>3</v>
          </cell>
        </row>
        <row r="102">
          <cell r="A102" t="str">
            <v>Q2</v>
          </cell>
          <cell r="B102">
            <v>6</v>
          </cell>
        </row>
        <row r="103">
          <cell r="A103" t="str">
            <v>Q3</v>
          </cell>
          <cell r="B103">
            <v>9</v>
          </cell>
        </row>
        <row r="104">
          <cell r="A104" t="str">
            <v>Q4</v>
          </cell>
          <cell r="B104">
            <v>12</v>
          </cell>
        </row>
        <row r="105">
          <cell r="A105" t="str">
            <v>H1</v>
          </cell>
          <cell r="B105">
            <v>6</v>
          </cell>
        </row>
        <row r="106">
          <cell r="A106" t="str">
            <v>H2</v>
          </cell>
          <cell r="B106">
            <v>12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definedNames>
      <definedName name="HsGetValue"/>
    </definedNames>
    <sheetDataSet>
      <sheetData sheetId="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eaver, Craig" refreshedDate="42849.660037037036" createdVersion="5" refreshedVersion="5" minRefreshableVersion="3" recordCount="1797">
  <cacheSource type="worksheet">
    <worksheetSource ref="A1:AM1722" sheet="Current"/>
  </cacheSource>
  <cacheFields count="39">
    <cacheField name="STATUS" numFmtId="0">
      <sharedItems/>
    </cacheField>
    <cacheField name="Supplier Code" numFmtId="0">
      <sharedItems containsSemiMixedTypes="0" containsString="0" containsNumber="1" containsInteger="1" minValue="9" maxValue="9701"/>
    </cacheField>
    <cacheField name="Supplier Name" numFmtId="1">
      <sharedItems/>
    </cacheField>
    <cacheField name="Supplier Region Name" numFmtId="0">
      <sharedItems count="11">
        <s v="CENTRAL EUROPE"/>
        <s v="FRANCE"/>
        <s v="INDIA"/>
        <s v="HOLDING"/>
        <s v="UK &amp; IRELAND"/>
        <s v="NORTH AMERICA"/>
        <s v="CPM- BR"/>
        <s v="NORDIC"/>
        <s v="IBERIA"/>
        <s v="BENELUX"/>
        <s v="ITALY"/>
      </sharedItems>
    </cacheField>
    <cacheField name="Client Code" numFmtId="0">
      <sharedItems containsSemiMixedTypes="0" containsString="0" containsNumber="1" containsInteger="1" minValue="95" maxValue="9701"/>
    </cacheField>
    <cacheField name="Client Name" numFmtId="1">
      <sharedItems/>
    </cacheField>
    <cacheField name="Client Region Name" numFmtId="0">
      <sharedItems/>
    </cacheField>
    <cacheField name="Local Invoice Number" numFmtId="0">
      <sharedItems containsMixedTypes="1" containsNumber="1" containsInteger="1" minValue="-1" maxValue="805011000000595"/>
    </cacheField>
    <cacheField name="Supplier SBU" numFmtId="1">
      <sharedItems count="15">
        <s v="02. APPSTWO"/>
        <s v="03. CC"/>
        <s v="06. SOGETI"/>
        <s v="11. FS"/>
        <s v="08. SHARED SERVICES"/>
        <s v="07. GROUP"/>
        <s v="04. INFRA"/>
        <s v="05. BUSINESS SERVICES"/>
        <s v="01. APPSONE"/>
        <s v="14. DIGITAL"/>
        <s v="09. LATAM"/>
        <s v="10. IND"/>
        <s v="16. TESTING"/>
        <s v="15. CORPORATE AND COMMON FUNCTIONS"/>
        <s v="13. MSA"/>
      </sharedItems>
    </cacheField>
    <cacheField name="Supplier BU" numFmtId="0">
      <sharedItems/>
    </cacheField>
    <cacheField name="Creation Date_Final" numFmtId="0">
      <sharedItems containsSemiMixedTypes="0" containsString="0" containsNumber="1" containsInteger="1" minValue="41246" maxValue="42830"/>
    </cacheField>
    <cacheField name="Invoice Age" numFmtId="1">
      <sharedItems containsSemiMixedTypes="0" containsString="0" containsNumber="1" containsInteger="1" minValue="1" maxValue="1585"/>
    </cacheField>
    <cacheField name="DT_Source" numFmtId="0">
      <sharedItems/>
    </cacheField>
    <cacheField name="Major Category" numFmtId="0">
      <sharedItems/>
    </cacheField>
    <cacheField name="Dispute Date_Final" numFmtId="1">
      <sharedItems containsSemiMixedTypes="0" containsString="0" containsNumber="1" containsInteger="1" minValue="42433" maxValue="42831"/>
    </cacheField>
    <cacheField name="Period" numFmtId="0">
      <sharedItems/>
    </cacheField>
    <cacheField name="Invoice Age2" numFmtId="0">
      <sharedItems containsSemiMixedTypes="0" containsString="0" containsNumber="1" containsInteger="1" minValue="0" maxValue="398"/>
    </cacheField>
    <cacheField name="Aging Bucket" numFmtId="1">
      <sharedItems/>
    </cacheField>
    <cacheField name="Currency Amount" numFmtId="0">
      <sharedItems containsSemiMixedTypes="0" containsString="0" containsNumber="1" minValue="-16259579" maxValue="29060164.420000002"/>
    </cacheField>
    <cacheField name="Currency" numFmtId="0">
      <sharedItems/>
    </cacheField>
    <cacheField name="Amount In Euro" numFmtId="1">
      <sharedItems containsSemiMixedTypes="0" containsString="0" containsNumber="1" minValue="-234298.91" maxValue="579753.02"/>
    </cacheField>
    <cacheField name="SUB_Functional Currency" numFmtId="0">
      <sharedItems/>
    </cacheField>
    <cacheField name="Amt. in SUB_Func Currency" numFmtId="0">
      <sharedItems containsSemiMixedTypes="0" containsString="0" containsNumber="1" minValue="-16259579.178203873" maxValue="29060164.192673095"/>
    </cacheField>
    <cacheField name="EUR" numFmtId="1">
      <sharedItems/>
    </cacheField>
    <cacheField name="Intra/inter" numFmtId="0">
      <sharedItems/>
    </cacheField>
    <cacheField name="Keuro" numFmtId="0">
      <sharedItems containsSemiMixedTypes="0" containsString="0" containsNumber="1" minValue="-234.3" maxValue="579.75"/>
    </cacheField>
    <cacheField name="Number" numFmtId="1">
      <sharedItems containsSemiMixedTypes="0" containsString="0" containsNumber="1" containsInteger="1" minValue="1" maxValue="1"/>
    </cacheField>
    <cacheField name="Threshold" numFmtId="0">
      <sharedItems/>
    </cacheField>
    <cacheField name="Client Contact" numFmtId="0">
      <sharedItems/>
    </cacheField>
    <cacheField name="Client solution" numFmtId="1">
      <sharedItems containsMixedTypes="1" containsNumber="1" containsInteger="1" minValue="13" maxValue="85201030002465" longText="1"/>
    </cacheField>
    <cacheField name="FMIAW" numFmtId="0">
      <sharedItems/>
    </cacheField>
    <cacheField name="Client SBU" numFmtId="0">
      <sharedItems/>
    </cacheField>
    <cacheField name="IDF REQUIRED" numFmtId="1">
      <sharedItems/>
    </cacheField>
    <cacheField name="YES OR NO" numFmtId="0">
      <sharedItems containsNonDate="0" containsString="0" containsBlank="1"/>
    </cacheField>
    <cacheField name="Supp  Len" numFmtId="0">
      <sharedItems containsNonDate="0" containsString="0" containsBlank="1"/>
    </cacheField>
    <cacheField name="Inv  Len" numFmtId="1">
      <sharedItems containsNonDate="0" containsString="0" containsBlank="1"/>
    </cacheField>
    <cacheField name="GFS Inv" numFmtId="0">
      <sharedItems/>
    </cacheField>
    <cacheField name="Inv Type" numFmtId="0">
      <sharedItems/>
    </cacheField>
    <cacheField name="Indicator" numFmtId="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Thergaonkar, Prathmesh" refreshedDate="42900.394734259258" createdVersion="5" refreshedVersion="5" minRefreshableVersion="3" recordCount="1967">
  <cacheSource type="worksheet">
    <worksheetSource ref="A1:AM1968" sheet="Current"/>
  </cacheSource>
  <cacheFields count="39">
    <cacheField name="STATUS" numFmtId="0">
      <sharedItems/>
    </cacheField>
    <cacheField name="Supplier Code" numFmtId="0">
      <sharedItems containsSemiMixedTypes="0" containsString="0" containsNumber="1" containsInteger="1" minValue="9" maxValue="9701"/>
    </cacheField>
    <cacheField name="Supplier Name" numFmtId="1">
      <sharedItems/>
    </cacheField>
    <cacheField name="Supplier Region Name" numFmtId="0">
      <sharedItems count="11">
        <s v="HOLDING"/>
        <s v="FRANCE"/>
        <s v="CENTRAL EUROPE"/>
        <s v="INDIA"/>
        <s v="NORDIC"/>
        <s v="UK &amp; IRELAND"/>
        <s v="NORTH AMERICA"/>
        <s v="BENELUX"/>
        <s v="IBERIA"/>
        <s v="CPM- BR"/>
        <s v="ITALY"/>
      </sharedItems>
    </cacheField>
    <cacheField name="Client Code" numFmtId="0">
      <sharedItems containsSemiMixedTypes="0" containsString="0" containsNumber="1" containsInteger="1" minValue="9" maxValue="9701"/>
    </cacheField>
    <cacheField name="Client Name" numFmtId="1">
      <sharedItems/>
    </cacheField>
    <cacheField name="Client Region Name" numFmtId="0">
      <sharedItems/>
    </cacheField>
    <cacheField name="Local Invoice Number" numFmtId="0">
      <sharedItems containsMixedTypes="1" containsNumber="1" containsInteger="1" minValue="-1" maxValue="333201700000033"/>
    </cacheField>
    <cacheField name="Supplier SBU" numFmtId="1">
      <sharedItems/>
    </cacheField>
    <cacheField name="Supplier BU" numFmtId="0">
      <sharedItems/>
    </cacheField>
    <cacheField name="Creation Date_Final" numFmtId="0">
      <sharedItems containsSemiMixedTypes="0" containsString="0" containsNumber="1" containsInteger="1" minValue="41180" maxValue="42892"/>
    </cacheField>
    <cacheField name="Invoice Age" numFmtId="1">
      <sharedItems containsSemiMixedTypes="0" containsString="0" containsNumber="1" containsInteger="1" minValue="1" maxValue="1713"/>
    </cacheField>
    <cacheField name="DT_Source" numFmtId="0">
      <sharedItems/>
    </cacheField>
    <cacheField name="Major Category" numFmtId="0">
      <sharedItems/>
    </cacheField>
    <cacheField name="Dispute Date_Final" numFmtId="1">
      <sharedItems containsSemiMixedTypes="0" containsString="0" containsNumber="1" containsInteger="1" minValue="42433" maxValue="42893"/>
    </cacheField>
    <cacheField name="Period" numFmtId="0">
      <sharedItems/>
    </cacheField>
    <cacheField name="Invoice Age2" numFmtId="0">
      <sharedItems containsSemiMixedTypes="0" containsString="0" containsNumber="1" containsInteger="1" minValue="0" maxValue="460"/>
    </cacheField>
    <cacheField name="Aging Bucket" numFmtId="1">
      <sharedItems/>
    </cacheField>
    <cacheField name="Currency Amount" numFmtId="0">
      <sharedItems containsSemiMixedTypes="0" containsString="0" containsNumber="1" minValue="-16259579" maxValue="25636592.129999999"/>
    </cacheField>
    <cacheField name="Currency" numFmtId="0">
      <sharedItems/>
    </cacheField>
    <cacheField name="Amount In Euro" numFmtId="1">
      <sharedItems containsSemiMixedTypes="0" containsString="0" containsNumber="1" minValue="-224785.43" maxValue="1126690.8"/>
    </cacheField>
    <cacheField name="SUB_Functional Currency" numFmtId="0">
      <sharedItems/>
    </cacheField>
    <cacheField name="Amt. in SUB_Func Currency" numFmtId="0">
      <sharedItems containsSemiMixedTypes="0" containsString="0" containsNumber="1" minValue="-16259579.162085528" maxValue="25636592.211098894"/>
    </cacheField>
    <cacheField name="EUR" numFmtId="1">
      <sharedItems/>
    </cacheField>
    <cacheField name="Intra/inter" numFmtId="0">
      <sharedItems/>
    </cacheField>
    <cacheField name="Keuro" numFmtId="0">
      <sharedItems containsSemiMixedTypes="0" containsString="0" containsNumber="1" minValue="-224.79" maxValue="1126.69"/>
    </cacheField>
    <cacheField name="Number" numFmtId="1">
      <sharedItems containsSemiMixedTypes="0" containsString="0" containsNumber="1" containsInteger="1" minValue="1" maxValue="1"/>
    </cacheField>
    <cacheField name="Threshold" numFmtId="0">
      <sharedItems/>
    </cacheField>
    <cacheField name="Client Person" numFmtId="0">
      <sharedItems/>
    </cacheField>
    <cacheField name="Client solution" numFmtId="1">
      <sharedItems containsMixedTypes="1" containsNumber="1" containsInteger="1" minValue="13" maxValue="950110011511" longText="1"/>
    </cacheField>
    <cacheField name="FMIAW" numFmtId="0">
      <sharedItems/>
    </cacheField>
    <cacheField name="Client SBU" numFmtId="0">
      <sharedItems containsNonDate="0" containsString="0" containsBlank="1"/>
    </cacheField>
    <cacheField name="IDF REQUIRED" numFmtId="1">
      <sharedItems containsNonDate="0" containsString="0" containsBlank="1"/>
    </cacheField>
    <cacheField name="YES OR NO" numFmtId="0">
      <sharedItems containsNonDate="0" containsString="0" containsBlank="1"/>
    </cacheField>
    <cacheField name="Supp  Len" numFmtId="0">
      <sharedItems containsNonDate="0" containsString="0" containsBlank="1"/>
    </cacheField>
    <cacheField name="Inv  Len" numFmtId="1">
      <sharedItems containsNonDate="0" containsString="0" containsBlank="1"/>
    </cacheField>
    <cacheField name="GFS Inv" numFmtId="0">
      <sharedItems/>
    </cacheField>
    <cacheField name="Inv Type" numFmtId="0">
      <sharedItems/>
    </cacheField>
    <cacheField name="Indicator" numFmtId="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97">
  <r>
    <s v="Unresolved"/>
    <n v="8205"/>
    <s v="Capgemini Consulting Österreich AG"/>
    <x v="0"/>
    <n v="8243"/>
    <s v="Capgemini Deutschland GmbH"/>
    <s v="CENTRAL EUROPE"/>
    <n v="79320161200098"/>
    <x v="0"/>
    <s v="Apps Eastern Europe"/>
    <n v="42726"/>
    <n v="105"/>
    <s v="8.Invoice awaiting Prime’s approval or PO"/>
    <s v="Hold Payment"/>
    <n v="42797"/>
    <s v="Q1 2017"/>
    <n v="34"/>
    <s v="31-60 Days"/>
    <n v="579753.02"/>
    <s v="EUR"/>
    <n v="579753.02"/>
    <s v="EUR"/>
    <n v="579753.02"/>
    <s v="EUR"/>
    <s v="INTRA"/>
    <n v="579.75"/>
    <n v="1"/>
    <s v="greater than 10000"/>
    <s v="Oktawia Prokurat"/>
    <s v="missing approval"/>
    <s v="More"/>
    <s v="Non-GFS"/>
    <s v="Non- ICB"/>
    <m/>
    <m/>
    <m/>
    <s v="Non-GFS"/>
    <s v="Non- ICB"/>
    <s v="Non-GFS/Non- ICB"/>
  </r>
  <r>
    <s v="New"/>
    <n v="283"/>
    <s v="Capgemini Deutschland Holding GmbH"/>
    <x v="0"/>
    <n v="95"/>
    <s v="Capgemini Service S.A.S."/>
    <s v="HOLDING"/>
    <n v="2830169003556"/>
    <x v="0"/>
    <s v="APPS Germany"/>
    <n v="42829"/>
    <n v="2"/>
    <s v="6.Missing or wrong information on invoice"/>
    <s v="Missing Information or Attachment"/>
    <n v="42831"/>
    <s v="Q1 2017"/>
    <n v="0"/>
    <s v="0-30 Days"/>
    <n v="546696.25"/>
    <s v="EUR"/>
    <n v="546696.25"/>
    <s v="EUR"/>
    <n v="546696.25"/>
    <s v="EUR"/>
    <s v="INTER"/>
    <n v="546.70000000000005"/>
    <n v="1"/>
    <s v="greater than 10000"/>
    <s v="Georges Pombas"/>
    <s v="Please re-issue the invoice with the correct mention"/>
    <s v="More"/>
    <s v="GFS"/>
    <s v="Non- ICB"/>
    <m/>
    <m/>
    <m/>
    <s v="GFS"/>
    <s v="Non- ICB"/>
    <s v="GFS/Non- ICB"/>
  </r>
  <r>
    <s v="New"/>
    <n v="8243"/>
    <s v="Capgemini Deutschland GmbH"/>
    <x v="0"/>
    <n v="8205"/>
    <s v="Capgemini Consulting Österreich AG"/>
    <s v="CENTRAL EUROPE"/>
    <n v="82430160100072"/>
    <x v="1"/>
    <s v="DE01 - CC Market Units"/>
    <n v="42795"/>
    <n v="36"/>
    <s v="8.Invoice awaiting Prime’s approval or PO"/>
    <s v="Hold Payment"/>
    <n v="42830"/>
    <s v="Q1 2017"/>
    <n v="1"/>
    <s v="0-30 Days"/>
    <n v="545013"/>
    <s v="EUR"/>
    <n v="545013"/>
    <s v="EUR"/>
    <n v="545013"/>
    <s v="EUR"/>
    <s v="INTRA"/>
    <n v="545.01"/>
    <n v="1"/>
    <s v="greater than 10000"/>
    <s v="Justyna Krawczak"/>
    <s v="in approval flow with S. El Dib"/>
    <s v="More"/>
    <s v="GFS"/>
    <s v="Non- ICB"/>
    <m/>
    <m/>
    <m/>
    <s v="GFS"/>
    <s v="Non- ICB"/>
    <s v="GFS/Non- ICB"/>
  </r>
  <r>
    <s v="Unresolved"/>
    <n v="3019"/>
    <s v="Sogeti Corporate Services S.A.S."/>
    <x v="1"/>
    <n v="635"/>
    <s v="Capgemini Technology Services"/>
    <s v="FRANCE"/>
    <n v="30190110008023"/>
    <x v="2"/>
    <s v="Sogeti France "/>
    <n v="42726"/>
    <n v="105"/>
    <s v="8.Invoice awaiting Prime’s approval or PO"/>
    <s v="Hold Payment"/>
    <n v="42797"/>
    <s v="Q1 2017"/>
    <n v="34"/>
    <s v="31-60 Days"/>
    <n v="488358.89"/>
    <s v="EUR"/>
    <n v="488358.89"/>
    <s v="EUR"/>
    <n v="488358.89"/>
    <s v="EUR"/>
    <s v="INTRA"/>
    <n v="488.36"/>
    <n v="1"/>
    <s v="greater than 10000"/>
    <s v="Jadwiga Lacka"/>
    <s v="h-Waiting for Project Manager approval - NCONAN"/>
    <s v="More"/>
    <s v="GFS"/>
    <s v="Non- ICB"/>
    <m/>
    <m/>
    <m/>
    <s v="GFS"/>
    <s v="Non- ICB"/>
    <s v="GFS/Non- ICB"/>
  </r>
  <r>
    <s v="Unresolved"/>
    <n v="8520"/>
    <s v="Capgemini Technology Services India Limited"/>
    <x v="2"/>
    <n v="8113"/>
    <s v="Capgemini North America Inc"/>
    <s v="NORTH AMERICA"/>
    <n v="85201030002471"/>
    <x v="3"/>
    <s v="SFC"/>
    <n v="42728"/>
    <n v="103"/>
    <s v="8.Invoice awaiting Prime’s approval or PO"/>
    <s v="Hold Payment"/>
    <n v="42797"/>
    <s v="Q1 2017"/>
    <n v="34"/>
    <s v="31-60 Days"/>
    <n v="29060164.420000002"/>
    <s v="INR"/>
    <n v="418754.06"/>
    <s v="INR"/>
    <n v="29060164.192673095"/>
    <s v="EUR"/>
    <s v="INTER"/>
    <n v="418.75"/>
    <n v="1"/>
    <s v="greater than 10000"/>
    <s v="SUDIPTA ROY"/>
    <s v="Not approved for payment"/>
    <s v="More"/>
    <s v="GFS"/>
    <s v="Non- ICB"/>
    <m/>
    <m/>
    <m/>
    <s v="GFS"/>
    <s v="Non- ICB"/>
    <s v="GFS/Non- ICB"/>
  </r>
  <r>
    <s v="Unresolved"/>
    <n v="635"/>
    <s v="Capgemini Technology Services"/>
    <x v="1"/>
    <n v="260"/>
    <s v="Capgemini UK Plc"/>
    <s v="UK &amp; IRELAND"/>
    <n v="63503300005894"/>
    <x v="4"/>
    <s v="GROUP SHARED SERVICES - SBU"/>
    <n v="42724"/>
    <n v="107"/>
    <s v="6.Missing or wrong information on invoice"/>
    <s v="Missing Information or Attachment"/>
    <n v="42800"/>
    <s v="Q1 2017"/>
    <n v="31"/>
    <s v="31-60 Days"/>
    <n v="393160"/>
    <s v="EUR"/>
    <n v="393160"/>
    <s v="EUR"/>
    <n v="393160"/>
    <s v="EUR"/>
    <s v="INTER"/>
    <n v="393.16"/>
    <n v="1"/>
    <s v="greater than 10000"/>
    <s v="SATABDI SARKAR"/>
    <s v="NO PO"/>
    <s v="More"/>
    <s v="GFS"/>
    <s v="Non- ICB"/>
    <m/>
    <m/>
    <m/>
    <s v="GFS"/>
    <s v="Non- ICB"/>
    <s v="GFS/Non- ICB"/>
  </r>
  <r>
    <s v="Unresolved"/>
    <n v="95"/>
    <s v="Capgemini Service S.A.S."/>
    <x v="3"/>
    <n v="199"/>
    <s v="Capgemini America Inc"/>
    <s v="NORTH AMERICA"/>
    <n v="950120000133"/>
    <x v="5"/>
    <s v="GROUP SHARED SERVICES"/>
    <n v="42728"/>
    <n v="103"/>
    <s v="8.Invoice awaiting Prime’s approval or PO"/>
    <s v="Hold Payment"/>
    <n v="42797"/>
    <s v="Q1 2017"/>
    <n v="34"/>
    <s v="31-60 Days"/>
    <n v="326028"/>
    <s v="EUR"/>
    <n v="326028"/>
    <s v="EUR"/>
    <n v="326028"/>
    <s v="EUR"/>
    <s v="INTER"/>
    <n v="326.02999999999997"/>
    <n v="1"/>
    <s v="greater than 10000"/>
    <s v="SUDIPTA ROY"/>
    <s v="not approved yet"/>
    <s v="More"/>
    <s v="GFS"/>
    <s v="ICB"/>
    <m/>
    <m/>
    <m/>
    <s v="GFS"/>
    <s v="ICB"/>
    <s v="GFS/ICB"/>
  </r>
  <r>
    <s v="Unresolved"/>
    <n v="8205"/>
    <s v="Capgemini Consulting Österreich AG"/>
    <x v="0"/>
    <n v="8243"/>
    <s v="Capgemini Deutschland GmbH"/>
    <s v="CENTRAL EUROPE"/>
    <n v="79320161200100"/>
    <x v="0"/>
    <s v="Apps Eastern Europe"/>
    <n v="42726"/>
    <n v="105"/>
    <s v="8.Invoice awaiting Prime’s approval or PO"/>
    <s v="Hold Payment"/>
    <n v="42797"/>
    <s v="Q1 2017"/>
    <n v="34"/>
    <s v="31-60 Days"/>
    <n v="310220.46999999997"/>
    <s v="EUR"/>
    <n v="310220.46999999997"/>
    <s v="EUR"/>
    <n v="310220.46999999997"/>
    <s v="EUR"/>
    <s v="INTRA"/>
    <n v="310.22000000000003"/>
    <n v="1"/>
    <s v="greater than 10000"/>
    <s v="Oktawia Prokurat"/>
    <s v="missing approval"/>
    <s v="More"/>
    <s v="Non-GFS"/>
    <s v="Non- ICB"/>
    <m/>
    <m/>
    <m/>
    <s v="Non-GFS"/>
    <s v="Non- ICB"/>
    <s v="Non-GFS/Non- ICB"/>
  </r>
  <r>
    <s v="Unresolved"/>
    <n v="3019"/>
    <s v="Sogeti Corporate Services S.A.S."/>
    <x v="1"/>
    <n v="635"/>
    <s v="Capgemini Technology Services"/>
    <s v="FRANCE"/>
    <n v="30190110007934"/>
    <x v="2"/>
    <s v="Sogeti France "/>
    <n v="42703"/>
    <n v="128"/>
    <s v="8.Invoice awaiting Prime’s approval or PO"/>
    <s v="Hold Payment"/>
    <n v="42775"/>
    <s v="Q1 2017"/>
    <n v="56"/>
    <s v="31-60 Days"/>
    <n v="285903.24"/>
    <s v="EUR"/>
    <n v="285903.24"/>
    <s v="EUR"/>
    <n v="285903.24"/>
    <s v="EUR"/>
    <s v="INTRA"/>
    <n v="285.89999999999998"/>
    <n v="1"/>
    <s v="greater than 10000"/>
    <s v="Jadwiga Lacka"/>
    <s v="Waiting for Project Manager approval - NCONAN"/>
    <s v="More"/>
    <s v="GFS"/>
    <s v="Non- ICB"/>
    <m/>
    <m/>
    <m/>
    <s v="GFS"/>
    <s v="Non- ICB"/>
    <s v="GFS/Non- ICB"/>
  </r>
  <r>
    <s v="New"/>
    <n v="260"/>
    <s v="Capgemini UK Plc"/>
    <x v="4"/>
    <n v="1970"/>
    <s v="Capgemini UK Plc (FS)"/>
    <s v="UK &amp; IRELAND"/>
    <n v="2600110126098"/>
    <x v="1"/>
    <s v="CC - FS"/>
    <n v="42794"/>
    <n v="37"/>
    <s v="2.Disagreed rates or price"/>
    <s v="DISAGREEMENT"/>
    <n v="42831"/>
    <s v="Q1 2017"/>
    <n v="0"/>
    <s v="0-30 Days"/>
    <n v="244312.5"/>
    <s v="GBP"/>
    <n v="285568.59999999998"/>
    <s v="GBP"/>
    <n v="244312.50080740641"/>
    <s v="EUR"/>
    <s v="INTRA"/>
    <n v="285.57"/>
    <n v="1"/>
    <s v="greater than 10000"/>
    <s v="Amina Khatun"/>
    <s v="Credit Note required for the differential amount"/>
    <s v="More"/>
    <s v="GFS"/>
    <s v="Non- ICB"/>
    <m/>
    <m/>
    <m/>
    <s v="GFS"/>
    <s v="Non- ICB"/>
    <s v="GFS/Non- ICB"/>
  </r>
  <r>
    <s v="Unresolved"/>
    <n v="260"/>
    <s v="Capgemini UK Plc"/>
    <x v="4"/>
    <n v="1970"/>
    <s v="Capgemini UK Plc (FS)"/>
    <s v="UK &amp; IRELAND"/>
    <n v="2600110106785"/>
    <x v="1"/>
    <s v="CC - FS"/>
    <n v="42646"/>
    <n v="185"/>
    <s v="3.Disagreed days, volume or deliverables"/>
    <s v="DISAGREEMENT"/>
    <n v="42775"/>
    <s v="Q1 2017"/>
    <n v="56"/>
    <s v="31-60 Days"/>
    <n v="236160"/>
    <s v="GBP"/>
    <n v="276039.42"/>
    <s v="GBP"/>
    <n v="236160.00156048668"/>
    <s v="EUR"/>
    <s v="INTRA"/>
    <n v="276.04000000000002"/>
    <n v="1"/>
    <s v="greater than 10000"/>
    <s v="Amina Khatun"/>
    <s v="Credit note require only for Wagjiani, Alpa time invoiced for Jun16"/>
    <s v="More"/>
    <s v="GFS"/>
    <s v="Non- ICB"/>
    <m/>
    <m/>
    <m/>
    <s v="GFS"/>
    <s v="Non- ICB"/>
    <s v="GFS/Non- ICB"/>
  </r>
  <r>
    <s v="New"/>
    <n v="692"/>
    <s v="Capgemini Outsourcing Services S.A.S."/>
    <x v="1"/>
    <n v="3014"/>
    <s v="Sogeti France S.A.S."/>
    <s v="FRANCE"/>
    <n v="69201111700419"/>
    <x v="6"/>
    <s v="Infra France "/>
    <n v="42769"/>
    <n v="62"/>
    <s v="6.Missing or wrong information on invoice"/>
    <s v="Missing Information or Attachment"/>
    <n v="42830"/>
    <s v="Q1 2017"/>
    <n v="1"/>
    <s v="0-30 Days"/>
    <n v="259677.6"/>
    <s v="EUR"/>
    <n v="259677.6"/>
    <s v="EUR"/>
    <n v="259677.6"/>
    <s v="EUR"/>
    <s v="INTRA"/>
    <n v="259.68"/>
    <n v="1"/>
    <s v="greater than 10000"/>
    <s v="Edyta Lechwar-Wierzbicka"/>
    <s v="Waiting for Production Unit Manager approval ; contact: CCOURTEI"/>
    <s v="More"/>
    <s v="GFS"/>
    <s v="Non- ICB"/>
    <m/>
    <m/>
    <m/>
    <s v="GFS"/>
    <s v="Non- ICB"/>
    <s v="GFS/Non- ICB"/>
  </r>
  <r>
    <s v="Unresolved"/>
    <n v="3802"/>
    <s v="Prosodie S.A.S."/>
    <x v="1"/>
    <n v="260"/>
    <s v="Capgemini UK Plc"/>
    <s v="UK &amp; IRELAND"/>
    <n v="701614265"/>
    <x v="7"/>
    <s v="Prosodie"/>
    <n v="42731"/>
    <n v="100"/>
    <s v="6.Missing or wrong information on invoice"/>
    <s v="Missing Information or Attachment"/>
    <n v="42800"/>
    <s v="Q1 2017"/>
    <n v="31"/>
    <s v="31-60 Days"/>
    <n v="247850"/>
    <s v="EUR"/>
    <n v="247850"/>
    <s v="EUR"/>
    <n v="247850"/>
    <s v="EUR"/>
    <s v="INTER"/>
    <n v="247.85"/>
    <n v="1"/>
    <s v="greater than 10000"/>
    <s v="SATABDI SARKAR"/>
    <s v="Receipting Hold"/>
    <s v="More"/>
    <s v="Non-GFS"/>
    <s v="Non- ICB"/>
    <m/>
    <m/>
    <m/>
    <s v="Non-GFS"/>
    <s v="Non- ICB"/>
    <s v="Non-GFS/Non- ICB"/>
  </r>
  <r>
    <s v="Unresolved"/>
    <n v="3019"/>
    <s v="Sogeti Corporate Services S.A.S."/>
    <x v="1"/>
    <n v="635"/>
    <s v="Capgemini Technology Services"/>
    <s v="FRANCE"/>
    <n v="30190110007700"/>
    <x v="2"/>
    <s v="Sogeti France "/>
    <n v="42642"/>
    <n v="189"/>
    <s v="8.Invoice awaiting Prime’s approval or PO"/>
    <s v="Hold Payment"/>
    <n v="42709"/>
    <s v="Q4 2016"/>
    <n v="122"/>
    <s v="121-150 Days"/>
    <n v="229297.96"/>
    <s v="EUR"/>
    <n v="229297.96"/>
    <s v="EUR"/>
    <n v="229297.96"/>
    <s v="EUR"/>
    <s v="INTRA"/>
    <n v="229.3"/>
    <n v="1"/>
    <s v="greater than 10000"/>
    <s v="Joanna Pilawska"/>
    <s v="Waiting for Project Manager approval- NCONAN"/>
    <s v="More"/>
    <s v="GFS"/>
    <s v="Non- ICB"/>
    <m/>
    <m/>
    <m/>
    <s v="GFS"/>
    <s v="Non- ICB"/>
    <s v="GFS/Non- ICB"/>
  </r>
  <r>
    <s v="New"/>
    <n v="260"/>
    <s v="Capgemini UK Plc"/>
    <x v="4"/>
    <n v="1970"/>
    <s v="Capgemini UK Plc (FS)"/>
    <s v="UK &amp; IRELAND"/>
    <n v="2600110126109"/>
    <x v="1"/>
    <s v="CC - FS"/>
    <n v="42794"/>
    <n v="37"/>
    <s v="2.Disagreed rates or price"/>
    <s v="DISAGREEMENT"/>
    <n v="42831"/>
    <s v="Q1 2017"/>
    <n v="0"/>
    <s v="0-30 Days"/>
    <n v="190500"/>
    <s v="GBP"/>
    <n v="222668.99"/>
    <s v="GBP"/>
    <n v="190499.99824616351"/>
    <s v="EUR"/>
    <s v="INTRA"/>
    <n v="222.67"/>
    <n v="1"/>
    <s v="greater than 10000"/>
    <s v="Amina Khatun"/>
    <s v="Credit Note required for the differential amount"/>
    <s v="More"/>
    <s v="GFS"/>
    <s v="Non- ICB"/>
    <m/>
    <m/>
    <m/>
    <s v="GFS"/>
    <s v="Non- ICB"/>
    <s v="GFS/Non- ICB"/>
  </r>
  <r>
    <s v="Unresolved"/>
    <n v="3019"/>
    <s v="Sogeti Corporate Services S.A.S."/>
    <x v="1"/>
    <n v="635"/>
    <s v="Capgemini Technology Services"/>
    <s v="FRANCE"/>
    <n v="30190110007746"/>
    <x v="2"/>
    <s v="Sogeti France "/>
    <n v="42672"/>
    <n v="159"/>
    <s v="6.Missing or wrong information on invoice"/>
    <s v="Missing Information or Attachment"/>
    <n v="42709"/>
    <s v="Q4 2016"/>
    <n v="122"/>
    <s v="121-150 Days"/>
    <n v="217684.04"/>
    <s v="EUR"/>
    <n v="217684.04"/>
    <s v="EUR"/>
    <n v="217684.04"/>
    <s v="EUR"/>
    <s v="INTRA"/>
    <n v="217.68"/>
    <n v="1"/>
    <s v="greater than 10000"/>
    <s v="Joanna Szyk"/>
    <s v="Modify on November - Rejected for dispatch WF to good Project Manager Amelie BARD (22/11/2016 16:41)"/>
    <s v="More"/>
    <s v="GFS"/>
    <s v="Non- ICB"/>
    <m/>
    <m/>
    <m/>
    <s v="GFS"/>
    <s v="Non- ICB"/>
    <s v="GFS/Non- ICB"/>
  </r>
  <r>
    <s v="New"/>
    <n v="3805"/>
    <s v="Backelite S.A.S."/>
    <x v="1"/>
    <n v="635"/>
    <s v="Capgemini Technology Services"/>
    <s v="FRANCE"/>
    <n v="701700050"/>
    <x v="7"/>
    <s v="BPO France"/>
    <n v="42773"/>
    <n v="58"/>
    <s v="8.Invoice awaiting Prime’s approval or PO"/>
    <s v="Hold Payment"/>
    <n v="42830"/>
    <s v="Q1 2017"/>
    <n v="1"/>
    <s v="0-30 Days"/>
    <n v="216240"/>
    <s v="EUR"/>
    <n v="216240"/>
    <s v="EUR"/>
    <n v="216240"/>
    <s v="EUR"/>
    <s v="INTRA"/>
    <n v="216.24"/>
    <n v="1"/>
    <s v="greater than 10000"/>
    <s v="Anna Zwolinska"/>
    <s v="Waiting for Project Manager approval JUCOUILL"/>
    <s v="More"/>
    <s v="Non-GFS"/>
    <s v="Non- ICB"/>
    <m/>
    <m/>
    <m/>
    <s v="Non-GFS"/>
    <s v="Non- ICB"/>
    <s v="Non-GFS/Non- ICB"/>
  </r>
  <r>
    <s v="Unresolved"/>
    <n v="635"/>
    <s v="Capgemini Technology Services"/>
    <x v="1"/>
    <n v="8113"/>
    <s v="Capgemini North America Inc"/>
    <s v="NORTH AMERICA"/>
    <s v="M63503300005747"/>
    <x v="3"/>
    <s v="FS"/>
    <n v="42731"/>
    <n v="100"/>
    <s v="8.Invoice awaiting Prime’s approval or PO"/>
    <s v="Hold Payment"/>
    <n v="42775"/>
    <s v="Q1 2017"/>
    <n v="56"/>
    <s v="31-60 Days"/>
    <n v="212015.21"/>
    <s v="EUR"/>
    <n v="212015.21"/>
    <s v="EUR"/>
    <n v="212015.21"/>
    <s v="EUR"/>
    <s v="INTER"/>
    <n v="212.02"/>
    <n v="1"/>
    <s v="greater than 10000"/>
    <s v="SUDIPTA ROY"/>
    <s v="Not approved yet for payment"/>
    <s v="More"/>
    <s v="Non-GFS"/>
    <s v="Non- ICB"/>
    <m/>
    <m/>
    <m/>
    <s v="Non-GFS"/>
    <s v="Non- ICB"/>
    <s v="Non-GFS/Non- ICB"/>
  </r>
  <r>
    <s v="New"/>
    <n v="260"/>
    <s v="Capgemini UK Plc"/>
    <x v="4"/>
    <n v="8243"/>
    <s v="Capgemini Deutschland GmbH"/>
    <s v="CENTRAL EUROPE"/>
    <n v="2600110123121"/>
    <x v="8"/>
    <s v="ADAO - Private"/>
    <n v="42768"/>
    <n v="63"/>
    <s v="6.Missing or wrong information on invoice"/>
    <s v="Missing Information or Attachment"/>
    <n v="42830"/>
    <s v="Q1 2017"/>
    <n v="1"/>
    <s v="0-30 Days"/>
    <n v="178138.55"/>
    <s v="GBP"/>
    <n v="208220.11"/>
    <s v="GBP"/>
    <n v="178138.54811941247"/>
    <s v="EUR"/>
    <s v="INTER"/>
    <n v="208.22"/>
    <n v="1"/>
    <s v="greater than 10000"/>
    <s v="Magdalena Chrzanowska"/>
    <s v="Please reject the invoice. Wrong invoice amount."/>
    <s v="More"/>
    <s v="GFS"/>
    <s v="Non- ICB"/>
    <m/>
    <m/>
    <m/>
    <s v="GFS"/>
    <s v="Non- ICB"/>
    <s v="GFS/Non- ICB"/>
  </r>
  <r>
    <s v="Unresolved"/>
    <n v="8520"/>
    <s v="Capgemini Technology Services India Limited"/>
    <x v="2"/>
    <n v="8420"/>
    <s v="Capgemini Australia Pty Ltd."/>
    <s v="INDIA"/>
    <n v="85204310000005"/>
    <x v="3"/>
    <s v="FS-AU"/>
    <n v="42676"/>
    <n v="155"/>
    <s v="3.Disagreed days, volume or deliverables"/>
    <s v="DISAGREEMENT"/>
    <n v="42775"/>
    <s v="Q1 2017"/>
    <n v="56"/>
    <s v="31-60 Days"/>
    <n v="14448899.76"/>
    <s v="INR"/>
    <n v="208207.2"/>
    <s v="INR"/>
    <n v="14448899.714779424"/>
    <s v="EUR"/>
    <s v="INTRA"/>
    <n v="208.21"/>
    <n v="1"/>
    <s v="greater than 10000"/>
    <s v="Yogesh Shinde"/>
    <s v="Taruni, Sreekanth, Veera Venkata, Kalyani did not work for icare in the month of Sept’16 and Testing - Thanvier was in Aus from 19th Sept and has charged to Onshore code. So 10 days of his time should be deducted; Request Credit Note INR 421200/-"/>
    <s v="More"/>
    <s v="GFS"/>
    <s v="Non- ICB"/>
    <m/>
    <m/>
    <m/>
    <s v="GFS"/>
    <s v="Non- ICB"/>
    <s v="GFS/Non- ICB"/>
  </r>
  <r>
    <s v="Unresolved"/>
    <n v="95"/>
    <s v="Capgemini Service S.A.S."/>
    <x v="3"/>
    <n v="199"/>
    <s v="Capgemini America Inc"/>
    <s v="NORTH AMERICA"/>
    <n v="2016000473"/>
    <x v="5"/>
    <s v="GROUP SHARED SERVICES"/>
    <n v="42760"/>
    <n v="71"/>
    <s v="8.Invoice awaiting Prime’s approval or PO"/>
    <s v="Hold Payment"/>
    <n v="42797"/>
    <s v="Q1 2017"/>
    <n v="34"/>
    <s v="31-60 Days"/>
    <n v="206792.4"/>
    <s v="EUR"/>
    <n v="206792.4"/>
    <s v="EUR"/>
    <n v="206792.4"/>
    <s v="EUR"/>
    <s v="INTER"/>
    <n v="206.79"/>
    <n v="1"/>
    <s v="greater than 10000"/>
    <s v="SUDIPTA ROY"/>
    <s v="not approved yet"/>
    <s v="More"/>
    <s v="Non-GFS"/>
    <s v="Non- ICB"/>
    <m/>
    <m/>
    <m/>
    <s v="Non-GFS"/>
    <s v="Non- ICB"/>
    <s v="Non-GFS/Non- ICB"/>
  </r>
  <r>
    <s v="Unresolved"/>
    <n v="8520"/>
    <s v="Capgemini Technology Services India Limited"/>
    <x v="2"/>
    <n v="199"/>
    <s v="Capgemini America Inc"/>
    <s v="NORTH AMERICA"/>
    <n v="85203810002837"/>
    <x v="7"/>
    <s v="India BPO"/>
    <n v="42731"/>
    <n v="100"/>
    <s v="8.Invoice awaiting Prime’s approval or PO"/>
    <s v="Hold Payment"/>
    <n v="42797"/>
    <s v="Q1 2017"/>
    <n v="34"/>
    <s v="31-60 Days"/>
    <n v="13846910.300000001"/>
    <s v="INR"/>
    <n v="199532.59"/>
    <s v="INR"/>
    <n v="13846910.110410204"/>
    <s v="EUR"/>
    <s v="INTER"/>
    <n v="199.53"/>
    <n v="1"/>
    <s v="greater than 10000"/>
    <s v="Sayantan Ghosh"/>
    <s v="Invoice waiting for approval"/>
    <s v="More"/>
    <s v="GFS"/>
    <s v="Non- ICB"/>
    <m/>
    <m/>
    <m/>
    <s v="GFS"/>
    <s v="Non- ICB"/>
    <s v="GFS/Non- ICB"/>
  </r>
  <r>
    <s v="New"/>
    <n v="260"/>
    <s v="Capgemini UK Plc"/>
    <x v="4"/>
    <n v="1970"/>
    <s v="Capgemini UK Plc (FS)"/>
    <s v="UK &amp; IRELAND"/>
    <n v="2600110126106"/>
    <x v="1"/>
    <s v="CC - FS"/>
    <n v="42794"/>
    <n v="37"/>
    <s v="2.Disagreed rates or price"/>
    <s v="DISAGREEMENT"/>
    <n v="42831"/>
    <s v="Q1 2017"/>
    <n v="0"/>
    <s v="0-30 Days"/>
    <n v="170525"/>
    <s v="GBP"/>
    <n v="199320.89"/>
    <s v="GBP"/>
    <n v="170524.99854346021"/>
    <s v="EUR"/>
    <s v="INTRA"/>
    <n v="199.32"/>
    <n v="1"/>
    <s v="greater than 10000"/>
    <s v="Amina Khatun"/>
    <s v="Credit Note required for the differential amount"/>
    <s v="More"/>
    <s v="GFS"/>
    <s v="Non- ICB"/>
    <m/>
    <m/>
    <m/>
    <s v="GFS"/>
    <s v="Non- ICB"/>
    <s v="GFS/Non- ICB"/>
  </r>
  <r>
    <s v="New"/>
    <n v="693"/>
    <s v="Capgemini Consulting S.A.S."/>
    <x v="1"/>
    <n v="635"/>
    <s v="Capgemini Technology Services"/>
    <s v="FRANCE"/>
    <n v="69301111700666"/>
    <x v="1"/>
    <s v=" CC FR "/>
    <n v="42821"/>
    <n v="10"/>
    <s v="6.Missing or wrong information on invoice"/>
    <s v="Missing Information or Attachment"/>
    <n v="42830"/>
    <s v="Q1 2017"/>
    <n v="1"/>
    <s v="0-30 Days"/>
    <n v="191177.88"/>
    <s v="EUR"/>
    <n v="191177.88"/>
    <s v="EUR"/>
    <n v="191177.88"/>
    <s v="EUR"/>
    <s v="INTRA"/>
    <n v="191.18"/>
    <n v="1"/>
    <s v="greater than 10000"/>
    <s v="Jadwiga Lacka"/>
    <s v="Invoice rejected during approval / MDELRUE"/>
    <s v="More"/>
    <s v="GFS"/>
    <s v="Non- ICB"/>
    <m/>
    <m/>
    <m/>
    <s v="GFS"/>
    <s v="Non- ICB"/>
    <s v="GFS/Non- ICB"/>
  </r>
  <r>
    <s v="New"/>
    <n v="8520"/>
    <s v="Capgemini Technology Services India Limited"/>
    <x v="2"/>
    <n v="95"/>
    <s v="Capgemini Service S.A.S."/>
    <s v="HOLDING"/>
    <n v="85200310086748"/>
    <x v="9"/>
    <s v="DIGITAL"/>
    <n v="42773"/>
    <n v="58"/>
    <s v="8.Invoice awaiting Prime’s approval or PO"/>
    <s v="Hold Payment"/>
    <n v="42831"/>
    <s v="Q1 2017"/>
    <n v="0"/>
    <s v="0-30 Days"/>
    <n v="12953325"/>
    <s v="INR"/>
    <n v="186656.12"/>
    <s v="INR"/>
    <n v="12953325.144518699"/>
    <s v="EUR"/>
    <s v="INTER"/>
    <n v="186.66"/>
    <n v="1"/>
    <s v="greater than 10000"/>
    <s v="Christelle PONTHUS"/>
    <s v="NO PO"/>
    <s v="More"/>
    <s v="GFS"/>
    <s v="Non- ICB"/>
    <m/>
    <m/>
    <m/>
    <s v="GFS"/>
    <s v="Non- ICB"/>
    <s v="GFS/Non- ICB"/>
  </r>
  <r>
    <s v="Unresolved"/>
    <n v="8520"/>
    <s v="Capgemini Technology Services India Limited"/>
    <x v="2"/>
    <n v="8420"/>
    <s v="Capgemini Australia Pty Ltd."/>
    <s v="INDIA"/>
    <n v="85204310000004"/>
    <x v="3"/>
    <s v="FS-AU"/>
    <n v="42646"/>
    <n v="185"/>
    <s v="3.Disagreed days, volume or deliverables"/>
    <s v="DISAGREEMENT"/>
    <n v="42775"/>
    <s v="Q1 2017"/>
    <n v="56"/>
    <s v="31-60 Days"/>
    <n v="12273833.49"/>
    <s v="INR"/>
    <n v="176864.71"/>
    <s v="INR"/>
    <n v="12273833.267406436"/>
    <s v="EUR"/>
    <s v="INTRA"/>
    <n v="176.86"/>
    <n v="1"/>
    <s v="greater than 10000"/>
    <s v="Yogesh Shinde"/>
    <s v="Chitturi, Mrs. Taruni /Vadde, Mr. Veera Venkata Phani Kumar /Vustepalli, Miss Kalyani Tejaswi Reddy Resouces are not part of the team and Satish Kumar-10 days are access bill -Nithya to get time adjusted ; Request Credit Note INR 332700/-"/>
    <s v="More"/>
    <s v="GFS"/>
    <s v="Non- ICB"/>
    <m/>
    <m/>
    <m/>
    <s v="GFS"/>
    <s v="Non- ICB"/>
    <s v="GFS/Non- ICB"/>
  </r>
  <r>
    <s v="New"/>
    <n v="260"/>
    <s v="Capgemini UK Plc"/>
    <x v="4"/>
    <n v="1970"/>
    <s v="Capgemini UK Plc (FS)"/>
    <s v="UK &amp; IRELAND"/>
    <n v="2600110123593"/>
    <x v="1"/>
    <s v="CC - FS"/>
    <n v="42772"/>
    <n v="59"/>
    <s v="4.Disagreed expenses"/>
    <s v="DISAGREEMENT"/>
    <n v="42831"/>
    <s v="Q1 2017"/>
    <n v="0"/>
    <s v="0-30 Days"/>
    <n v="146475"/>
    <s v="GBP"/>
    <n v="171209.66"/>
    <s v="GBP"/>
    <n v="146474.99829107884"/>
    <s v="EUR"/>
    <s v="INTRA"/>
    <n v="171.21"/>
    <n v="1"/>
    <s v="greater than 10000"/>
    <s v="Amina Khatun"/>
    <s v="Credit note required for differential rate (GBP 900-600) excess billed"/>
    <s v="More"/>
    <s v="GFS"/>
    <s v="Non- ICB"/>
    <m/>
    <m/>
    <m/>
    <s v="GFS"/>
    <s v="Non- ICB"/>
    <s v="GFS/Non- ICB"/>
  </r>
  <r>
    <s v="Unresolved"/>
    <n v="1960"/>
    <s v="Capgemini America Inc. (FS)"/>
    <x v="5"/>
    <n v="1750"/>
    <s v="Capgemini Espana S.L."/>
    <s v="IBERIA"/>
    <n v="19600510068514"/>
    <x v="3"/>
    <s v="NA Insurance"/>
    <n v="42704"/>
    <n v="127"/>
    <s v="1.No signed SoW"/>
    <s v="DISAGREEMENT"/>
    <n v="42775"/>
    <s v="Q1 2017"/>
    <n v="56"/>
    <s v="31-60 Days"/>
    <n v="176315.56"/>
    <s v="USD"/>
    <n v="164919.62"/>
    <s v="USD"/>
    <n v="176315.5649626852"/>
    <s v="EUR"/>
    <s v="INTER"/>
    <n v="164.92"/>
    <n v="1"/>
    <s v="greater than 10000"/>
    <s v="Alejandro Gordo"/>
    <s v="no isow"/>
    <s v="More"/>
    <s v="GFS"/>
    <s v="Non- ICB"/>
    <m/>
    <m/>
    <m/>
    <s v="GFS"/>
    <s v="Non- ICB"/>
    <s v="GFS/Non- ICB"/>
  </r>
  <r>
    <s v="New"/>
    <n v="8520"/>
    <s v="Capgemini Technology Services India Limited"/>
    <x v="2"/>
    <n v="795"/>
    <s v="Capgemini Suisse S.A."/>
    <s v="CENTRAL EUROPE"/>
    <s v="5010089172/16-17-IM"/>
    <x v="3"/>
    <s v="IGATE"/>
    <n v="42769"/>
    <n v="62"/>
    <s v="7.Missing attachments"/>
    <s v="Missing Information or Attachment"/>
    <n v="42831"/>
    <s v="Q1 2017"/>
    <n v="0"/>
    <s v="0-30 Days"/>
    <n v="11046612"/>
    <s v="INR"/>
    <n v="159180.57"/>
    <s v="INR"/>
    <n v="11046611.704453189"/>
    <s v="EUR"/>
    <s v="INTER"/>
    <n v="159.18"/>
    <n v="1"/>
    <s v="greater than 10000"/>
    <s v="Izabela Klich"/>
    <s v="."/>
    <s v="More"/>
    <s v="Non-GFS"/>
    <s v="Non- ICB"/>
    <m/>
    <m/>
    <m/>
    <s v="Non-GFS"/>
    <s v="Non- ICB"/>
    <s v="Non-GFS/Non- ICB"/>
  </r>
  <r>
    <s v="New"/>
    <n v="787"/>
    <s v="Capgemini France S.A.S."/>
    <x v="1"/>
    <n v="635"/>
    <s v="Capgemini Technology Services"/>
    <s v="FRANCE"/>
    <n v="78713300012113"/>
    <x v="0"/>
    <s v="FR13ITICS - ITICS France"/>
    <n v="42761"/>
    <n v="70"/>
    <s v="6.Missing or wrong information on invoice"/>
    <s v="Missing Information or Attachment"/>
    <n v="42831"/>
    <s v="Q1 2017"/>
    <n v="0"/>
    <s v="0-30 Days"/>
    <n v="157977.5"/>
    <s v="EUR"/>
    <n v="157977.5"/>
    <s v="EUR"/>
    <n v="157977.5"/>
    <s v="EUR"/>
    <s v="INTRA"/>
    <n v="157.97999999999999"/>
    <n v="1"/>
    <s v="greater than 10000"/>
    <s v="Jadwiga Lacka"/>
    <s v="h-Waiting for Project Manager approval / SBROUAT"/>
    <s v="More"/>
    <s v="GFS"/>
    <s v="Non- ICB"/>
    <m/>
    <m/>
    <m/>
    <s v="GFS"/>
    <s v="Non- ICB"/>
    <s v="GFS/Non- ICB"/>
  </r>
  <r>
    <s v="Unresolved"/>
    <n v="3011"/>
    <s v="Sogeti USA LLC"/>
    <x v="5"/>
    <n v="3036"/>
    <s v="Sogeti UK Ltd."/>
    <s v="UK &amp; IRELAND"/>
    <n v="383211"/>
    <x v="2"/>
    <s v="Sogeti USA "/>
    <n v="42731"/>
    <n v="100"/>
    <s v="2.Disagreed rates or price"/>
    <s v="DISAGREEMENT"/>
    <n v="42733"/>
    <s v="Q4 2016"/>
    <n v="98"/>
    <s v="91-120 Days"/>
    <n v="168322"/>
    <s v="USD"/>
    <n v="157442.71"/>
    <s v="USD"/>
    <n v="168322.00051701674"/>
    <s v="EUR"/>
    <s v="INTER"/>
    <n v="157.44"/>
    <n v="1"/>
    <s v="greater than 10000"/>
    <s v="Nikki Harrison"/>
    <s v="Rates and time not as per SOW, US to reconcile with Sogeti UK"/>
    <s v="More"/>
    <s v="Non-GFS"/>
    <s v="Non- ICB"/>
    <m/>
    <m/>
    <m/>
    <s v="Non-GFS"/>
    <s v="Non- ICB"/>
    <s v="Non-GFS/Non- ICB"/>
  </r>
  <r>
    <s v="Unresolved"/>
    <n v="8243"/>
    <s v="Capgemini Deutschland GmbH"/>
    <x v="0"/>
    <n v="635"/>
    <s v="Capgemini Technology Services"/>
    <s v="FRANCE"/>
    <n v="82430160096841"/>
    <x v="0"/>
    <s v="DE01 - General&amp;Admin"/>
    <n v="42728"/>
    <n v="103"/>
    <s v="8.Invoice awaiting Prime’s approval or PO"/>
    <s v="Hold Payment"/>
    <n v="42797"/>
    <s v="Q1 2017"/>
    <n v="34"/>
    <s v="31-60 Days"/>
    <n v="155014.9"/>
    <s v="EUR"/>
    <n v="155014.9"/>
    <s v="EUR"/>
    <n v="155014.9"/>
    <s v="EUR"/>
    <s v="INTER"/>
    <n v="155.01"/>
    <n v="1"/>
    <s v="greater than 10000"/>
    <s v="Aleksandra Polak"/>
    <s v="Invoice has been waiting for Project Manager approval for more than 2 months. Please contact DEGARCIA (PM)in order to receive further information."/>
    <s v="More"/>
    <s v="GFS"/>
    <s v="Non- ICB"/>
    <m/>
    <m/>
    <m/>
    <s v="GFS"/>
    <s v="Non- ICB"/>
    <s v="GFS/Non- ICB"/>
  </r>
  <r>
    <s v="Unresolved"/>
    <n v="95"/>
    <s v="Capgemini Service S.A.S."/>
    <x v="3"/>
    <n v="8520"/>
    <s v="Capgemini Technology Services India Limited"/>
    <s v="INDIA"/>
    <s v="950110009235.."/>
    <x v="5"/>
    <s v="GROUP SHARED SERVICES"/>
    <n v="42649"/>
    <n v="182"/>
    <s v="3.Disagreed days, volume or deliverables"/>
    <s v="DISAGREEMENT"/>
    <n v="42649"/>
    <s v="Q3 2016"/>
    <n v="182"/>
    <s v="181 - 365 Days"/>
    <n v="152869.15"/>
    <s v="EUR"/>
    <n v="152869.15"/>
    <s v="EUR"/>
    <n v="152869.15"/>
    <s v="EUR"/>
    <s v="INTER"/>
    <n v="152.87"/>
    <n v="1"/>
    <s v="greater than 10000"/>
    <s v="Noor Mohammed"/>
    <s v="invoice raised wrongly to CGBSIL 8525. Please provide revised fresh copy with the name of 8520 CG India"/>
    <s v="More"/>
    <s v="GFS"/>
    <s v="Non- ICB"/>
    <m/>
    <m/>
    <m/>
    <s v="GFS"/>
    <s v="Non- ICB"/>
    <s v="GFS/Non- ICB"/>
  </r>
  <r>
    <s v="Unresolved"/>
    <n v="8113"/>
    <s v="Capgemini North America Inc"/>
    <x v="5"/>
    <n v="8110"/>
    <s v="Capgemini Mexico S. de R.L. de C.V."/>
    <s v="CPM- BR"/>
    <n v="8113013001160"/>
    <x v="4"/>
    <s v="NA SHARED SVCS"/>
    <n v="42704"/>
    <n v="127"/>
    <s v="8.Invoice awaiting Prime’s approval or PO"/>
    <s v="Hold Payment"/>
    <n v="42775"/>
    <s v="Q1 2017"/>
    <n v="56"/>
    <s v="31-60 Days"/>
    <n v="160751.57999999999"/>
    <s v="USD"/>
    <n v="150361.59"/>
    <s v="USD"/>
    <n v="160751.57515847802"/>
    <s v="EUR"/>
    <s v="INTER"/>
    <n v="150.36000000000001"/>
    <n v="1"/>
    <s v="greater than 10000"/>
    <s v="Aldo Perez"/>
    <s v="."/>
    <s v="More"/>
    <s v="GFS"/>
    <s v="Non- ICB"/>
    <m/>
    <m/>
    <m/>
    <s v="GFS"/>
    <s v="Non- ICB"/>
    <s v="GFS/Non- ICB"/>
  </r>
  <r>
    <s v="Unresolved"/>
    <n v="3011"/>
    <s v="Sogeti USA LLC"/>
    <x v="5"/>
    <n v="199"/>
    <s v="Capgemini America Inc"/>
    <s v="NORTH AMERICA"/>
    <n v="383148"/>
    <x v="2"/>
    <s v="Sogeti USA "/>
    <n v="42731"/>
    <n v="100"/>
    <s v="4.Disagreed expenses"/>
    <s v="DISAGREEMENT"/>
    <n v="42776"/>
    <s v="Q1 2017"/>
    <n v="55"/>
    <s v="31-60 Days"/>
    <n v="158843.51999999999"/>
    <s v="USD"/>
    <n v="148576.85999999999"/>
    <s v="USD"/>
    <n v="158843.52032391162"/>
    <s v="EUR"/>
    <s v="INTRA"/>
    <n v="148.58000000000001"/>
    <n v="1"/>
    <s v="greater than 10000"/>
    <s v="Soumya Mukhopadhyay"/>
    <s v="-"/>
    <s v="More"/>
    <s v="Non-GFS"/>
    <s v="Non- ICB"/>
    <m/>
    <m/>
    <m/>
    <s v="Non-GFS"/>
    <s v="Non- ICB"/>
    <s v="Non-GFS/Non- ICB"/>
  </r>
  <r>
    <s v="Unresolved"/>
    <n v="4100"/>
    <s v="CPM Braxis S.A."/>
    <x v="6"/>
    <n v="199"/>
    <s v="Capgemini America Inc"/>
    <s v="NORTH AMERICA"/>
    <s v="CPMBSA3391"/>
    <x v="10"/>
    <s v="Brazil"/>
    <n v="42705"/>
    <n v="126"/>
    <s v="8.Invoice awaiting Prime’s approval or PO"/>
    <s v="Hold Payment"/>
    <n v="42775"/>
    <s v="Q1 2017"/>
    <n v="56"/>
    <s v="31-60 Days"/>
    <n v="500807.51"/>
    <s v="BRL"/>
    <n v="148167.91"/>
    <s v="BRL"/>
    <n v="500807.51576769934"/>
    <s v="EUR"/>
    <s v="INTER"/>
    <n v="148.16999999999999"/>
    <n v="1"/>
    <s v="greater than 10000"/>
    <s v="Sayantan Ghosh"/>
    <s v="Invoice waiting for approval"/>
    <s v="More"/>
    <s v="Non-GFS"/>
    <s v="Non- ICB"/>
    <m/>
    <m/>
    <m/>
    <s v="Non-GFS"/>
    <s v="Non- ICB"/>
    <s v="Non-GFS/Non- ICB"/>
  </r>
  <r>
    <s v="Unresolved"/>
    <n v="1970"/>
    <s v="Capgemini UK Plc (FS)"/>
    <x v="4"/>
    <n v="260"/>
    <s v="Capgemini UK Plc"/>
    <s v="UK &amp; IRELAND"/>
    <n v="19700130002059"/>
    <x v="3"/>
    <s v="Banking &amp; Capital Markets"/>
    <n v="42728"/>
    <n v="103"/>
    <s v="6.Missing or wrong information on invoice"/>
    <s v="Missing Information or Attachment"/>
    <n v="42800"/>
    <s v="Q1 2017"/>
    <n v="31"/>
    <s v="31-60 Days"/>
    <n v="122361.54"/>
    <s v="GBP"/>
    <n v="143024.26"/>
    <s v="GBP"/>
    <n v="122361.5433795197"/>
    <s v="EUR"/>
    <s v="INTRA"/>
    <n v="143.02000000000001"/>
    <n v="1"/>
    <s v="greater than 10000"/>
    <s v="Puja Kolay Dey"/>
    <s v="NO PO"/>
    <s v="More"/>
    <s v="GFS"/>
    <s v="Non- ICB"/>
    <m/>
    <m/>
    <m/>
    <s v="GFS"/>
    <s v="Non- ICB"/>
    <s v="GFS/Non- ICB"/>
  </r>
  <r>
    <s v="Unresolved"/>
    <n v="199"/>
    <s v="Capgemini America Inc"/>
    <x v="5"/>
    <n v="95"/>
    <s v="Capgemini Service S.A.S."/>
    <s v="HOLDING"/>
    <n v="1990110064992"/>
    <x v="1"/>
    <s v="CC NA F212"/>
    <n v="42728"/>
    <n v="103"/>
    <s v="8.Invoice awaiting Prime’s approval or PO"/>
    <s v="Hold Payment"/>
    <n v="42800"/>
    <s v="Q1 2017"/>
    <n v="31"/>
    <s v="31-60 Days"/>
    <n v="150000"/>
    <s v="USD"/>
    <n v="140304.93"/>
    <s v="USD"/>
    <n v="150000"/>
    <s v="EUR"/>
    <s v="INTER"/>
    <n v="140.30000000000001"/>
    <n v="1"/>
    <s v="greater than 10000"/>
    <s v="Nicolas HONVAULT"/>
    <s v="NO PO"/>
    <s v="More"/>
    <s v="GFS"/>
    <s v="Non- ICB"/>
    <m/>
    <m/>
    <m/>
    <s v="GFS"/>
    <s v="Non- ICB"/>
    <s v="GFS/Non- ICB"/>
  </r>
  <r>
    <s v="Unresolved"/>
    <n v="8113"/>
    <s v="Capgemini North America Inc"/>
    <x v="5"/>
    <n v="8110"/>
    <s v="Capgemini Mexico S. de R.L. de C.V."/>
    <s v="CPM- BR"/>
    <s v="8113013001098D"/>
    <x v="8"/>
    <s v="NA APPS ADJ"/>
    <n v="42646"/>
    <n v="185"/>
    <s v="3.Disagreed days, volume or deliverables"/>
    <s v="DISAGREEMENT"/>
    <n v="42709"/>
    <s v="Q4 2016"/>
    <n v="122"/>
    <s v="121-150 Days"/>
    <n v="145575.37"/>
    <s v="USD"/>
    <n v="136166.28"/>
    <s v="USD"/>
    <n v="145575.36930455687"/>
    <s v="EUR"/>
    <s v="INTER"/>
    <n v="136.16999999999999"/>
    <n v="1"/>
    <s v="greater than 10000"/>
    <s v="Aldo Perez"/>
    <s v="."/>
    <s v="More"/>
    <s v="GFS"/>
    <s v="Non- ICB"/>
    <m/>
    <m/>
    <m/>
    <s v="GFS"/>
    <s v="Non- ICB"/>
    <s v="GFS/Non- ICB"/>
  </r>
  <r>
    <s v="New"/>
    <n v="283"/>
    <s v="Capgemini Deutschland Holding GmbH"/>
    <x v="0"/>
    <n v="8243"/>
    <s v="Capgemini Deutschland GmbH"/>
    <s v="CENTRAL EUROPE"/>
    <n v="2830169003466"/>
    <x v="0"/>
    <s v="APPS Germany"/>
    <n v="42773"/>
    <n v="58"/>
    <s v="6.Missing or wrong information on invoice"/>
    <s v="Missing Information or Attachment"/>
    <n v="42830"/>
    <s v="Q1 2017"/>
    <n v="1"/>
    <s v="0-30 Days"/>
    <n v="134155.54999999999"/>
    <s v="EUR"/>
    <n v="134155.54999999999"/>
    <s v="EUR"/>
    <n v="134155.54999999999"/>
    <s v="EUR"/>
    <s v="INTRA"/>
    <n v="134.16"/>
    <n v="1"/>
    <s v="greater than 10000"/>
    <s v="Maciej Antkiewicz"/>
    <s v="Invoice to cancellation, invoice to be issued via ICB/IPB; provider is informed."/>
    <s v="More"/>
    <s v="GFS"/>
    <s v="Non- ICB"/>
    <m/>
    <m/>
    <m/>
    <s v="GFS"/>
    <s v="Non- ICB"/>
    <s v="GFS/Non- ICB"/>
  </r>
  <r>
    <s v="Unresolved"/>
    <n v="95"/>
    <s v="Capgemini Service S.A.S."/>
    <x v="3"/>
    <n v="199"/>
    <s v="Capgemini America Inc"/>
    <s v="NORTH AMERICA"/>
    <n v="950110010268"/>
    <x v="5"/>
    <s v="GROUP SHARED SERVICES"/>
    <n v="42724"/>
    <n v="107"/>
    <s v="1.No signed SoW"/>
    <s v="DISAGREEMENT"/>
    <n v="42797"/>
    <s v="Q1 2017"/>
    <n v="34"/>
    <s v="31-60 Days"/>
    <n v="132743"/>
    <s v="EUR"/>
    <n v="132743"/>
    <s v="EUR"/>
    <n v="132743"/>
    <s v="EUR"/>
    <s v="INTER"/>
    <n v="132.74"/>
    <n v="1"/>
    <s v="greater than 10000"/>
    <s v="SUDIPTA ROY"/>
    <s v="ISOW Required"/>
    <s v="More"/>
    <s v="GFS"/>
    <s v="Non- ICB"/>
    <m/>
    <m/>
    <m/>
    <s v="GFS"/>
    <s v="Non- ICB"/>
    <s v="GFS/Non- ICB"/>
  </r>
  <r>
    <s v="New"/>
    <n v="3011"/>
    <s v="Sogeti USA LLC"/>
    <x v="5"/>
    <n v="199"/>
    <s v="Capgemini America Inc"/>
    <s v="NORTH AMERICA"/>
    <n v="385731"/>
    <x v="2"/>
    <s v="Sogeti USA "/>
    <n v="42769"/>
    <n v="62"/>
    <s v="1.No signed SoW"/>
    <s v="DISAGREEMENT"/>
    <n v="42831"/>
    <s v="Q1 2017"/>
    <n v="0"/>
    <s v="0-30 Days"/>
    <n v="139778.56"/>
    <s v="USD"/>
    <n v="130744.14"/>
    <s v="USD"/>
    <n v="139778.55945617877"/>
    <s v="EUR"/>
    <s v="INTRA"/>
    <n v="130.74"/>
    <n v="1"/>
    <s v="greater than 10000"/>
    <s v="Soumya Mukhopadhyay"/>
    <s v="-"/>
    <s v="More"/>
    <s v="Non-GFS"/>
    <s v="Non- ICB"/>
    <m/>
    <m/>
    <m/>
    <s v="Non-GFS"/>
    <s v="Non- ICB"/>
    <s v="Non-GFS/Non- ICB"/>
  </r>
  <r>
    <s v="New"/>
    <n v="8520"/>
    <s v="Capgemini Technology Services India Limited"/>
    <x v="2"/>
    <n v="3011"/>
    <s v="Sogeti USA LLC"/>
    <s v="NORTH AMERICA"/>
    <n v="85200310087301"/>
    <x v="11"/>
    <s v="I and D India ACIS"/>
    <n v="42795"/>
    <n v="36"/>
    <s v="3.Disagreed days, volume or deliverables"/>
    <s v="DISAGREEMENT"/>
    <n v="42831"/>
    <s v="Q1 2017"/>
    <n v="0"/>
    <s v="0-30 Days"/>
    <n v="9036558"/>
    <s v="INR"/>
    <n v="130215.9"/>
    <s v="INR"/>
    <n v="9036558.1995711271"/>
    <s v="EUR"/>
    <s v="INTER"/>
    <n v="130.22"/>
    <n v="1"/>
    <s v="greater than 10000"/>
    <s v="Brock Bahan"/>
    <s v="Dispute: Missing February Hours: 45 hrs for the following: Annavarjula,Abhiram; Basi Reddy, Sudheendra; Bhamidipati, Satyanayana; Endlooru, Parameswair; Shetty Akash. 36 hrs for Inamadar, Suyog. 9 hrs for Mannam, Madhava. 18 hrs for Regula, Nageswara"/>
    <s v="More"/>
    <s v="GFS"/>
    <s v="Non- ICB"/>
    <m/>
    <m/>
    <m/>
    <s v="GFS"/>
    <s v="Non- ICB"/>
    <s v="GFS/Non- ICB"/>
  </r>
  <r>
    <s v="New"/>
    <n v="260"/>
    <s v="Capgemini UK Plc"/>
    <x v="4"/>
    <n v="1970"/>
    <s v="Capgemini UK Plc (FS)"/>
    <s v="UK &amp; IRELAND"/>
    <n v="2600110127257"/>
    <x v="1"/>
    <s v="CC - FS"/>
    <n v="42821"/>
    <n v="10"/>
    <s v="2.Disagreed rates or price"/>
    <s v="DISAGREEMENT"/>
    <n v="42831"/>
    <s v="Q1 2017"/>
    <n v="0"/>
    <s v="0-30 Days"/>
    <n v="109500"/>
    <s v="GBP"/>
    <n v="127990.84"/>
    <s v="GBP"/>
    <n v="109500.00175383646"/>
    <s v="EUR"/>
    <s v="INTRA"/>
    <n v="127.99"/>
    <n v="1"/>
    <s v="greater than 10000"/>
    <s v="Amina Khatun"/>
    <s v="Credit Note required for the differential amount"/>
    <s v="More"/>
    <s v="GFS"/>
    <s v="Non- ICB"/>
    <m/>
    <m/>
    <m/>
    <s v="GFS"/>
    <s v="Non- ICB"/>
    <s v="GFS/Non- ICB"/>
  </r>
  <r>
    <s v="Unresolved"/>
    <n v="9"/>
    <s v="Cap Gemini S.A"/>
    <x v="3"/>
    <n v="8110"/>
    <s v="Capgemini Mexico S. de R.L. de C.V."/>
    <s v="CPM- BR"/>
    <s v="H16110335"/>
    <x v="5"/>
    <s v="GROUP SHARED SERVICES"/>
    <n v="42697"/>
    <n v="134"/>
    <s v="8.Invoice awaiting Prime’s approval or PO"/>
    <s v="Hold Payment"/>
    <n v="42775"/>
    <s v="Q1 2017"/>
    <n v="56"/>
    <s v="31-60 Days"/>
    <n v="2533172"/>
    <s v="MXN"/>
    <n v="126547.9"/>
    <s v="EUR"/>
    <n v="126547.9"/>
    <s v="EUR"/>
    <s v="INTER"/>
    <n v="126.55"/>
    <n v="1"/>
    <s v="greater than 10000"/>
    <s v="Aldo Perez"/>
    <s v="."/>
    <s v="More"/>
    <s v="Non-GFS"/>
    <s v="Non- ICB"/>
    <m/>
    <m/>
    <m/>
    <s v="Non-GFS"/>
    <s v="Non- ICB"/>
    <s v="Non-GFS/Non- ICB"/>
  </r>
  <r>
    <s v="Unresolved"/>
    <n v="95"/>
    <s v="Capgemini Service S.A.S."/>
    <x v="3"/>
    <n v="8520"/>
    <s v="Capgemini Technology Services India Limited"/>
    <s v="INDIA"/>
    <n v="950110010569"/>
    <x v="5"/>
    <s v="GROUP SHARED SERVICES"/>
    <n v="42732"/>
    <n v="99"/>
    <s v="4.Disagreed expenses"/>
    <s v="DISAGREEMENT"/>
    <n v="42775"/>
    <s v="Q1 2017"/>
    <n v="56"/>
    <s v="31-60 Days"/>
    <n v="119210"/>
    <s v="EUR"/>
    <n v="119210"/>
    <s v="EUR"/>
    <n v="119210"/>
    <s v="EUR"/>
    <s v="INTER"/>
    <n v="119.21"/>
    <n v="1"/>
    <s v="greater than 10000"/>
    <s v="Raghavendra Kulakrni"/>
    <s v="Kindly issue credit Memo this charge back"/>
    <s v="More"/>
    <s v="GFS"/>
    <s v="Non- ICB"/>
    <m/>
    <m/>
    <m/>
    <s v="GFS"/>
    <s v="Non- ICB"/>
    <s v="GFS/Non- ICB"/>
  </r>
  <r>
    <s v="Unresolved"/>
    <n v="9701"/>
    <s v="Capgemini Services Romania s.r.l."/>
    <x v="0"/>
    <n v="199"/>
    <s v="Capgemini America Inc"/>
    <s v="NORTH AMERICA"/>
    <n v="97120161001"/>
    <x v="6"/>
    <s v="Infra Central Europe "/>
    <n v="42731"/>
    <n v="100"/>
    <s v="8.Invoice awaiting Prime’s approval or PO"/>
    <s v="Hold Payment"/>
    <n v="42800"/>
    <s v="Q1 2017"/>
    <n v="31"/>
    <s v="31-60 Days"/>
    <n v="539738.62"/>
    <s v="RON"/>
    <n v="118558.72"/>
    <s v="RON"/>
    <n v="539738.64094200346"/>
    <s v="EUR"/>
    <s v="INTER"/>
    <n v="118.56"/>
    <n v="1"/>
    <s v="greater than 10000"/>
    <s v="Subhojit Adak"/>
    <s v="waiting for approval"/>
    <s v="More"/>
    <s v="Non-GFS"/>
    <s v="Non- ICB"/>
    <m/>
    <m/>
    <m/>
    <s v="Non-GFS"/>
    <s v="Non- ICB"/>
    <s v="Non-GFS/Non- ICB"/>
  </r>
  <r>
    <s v="New"/>
    <n v="1516"/>
    <s v="Capgemini Outsourcing Services GmbH"/>
    <x v="0"/>
    <n v="8243"/>
    <s v="Capgemini Deutschland GmbH"/>
    <s v="CENTRAL EUROPE"/>
    <n v="15160160005008"/>
    <x v="6"/>
    <s v="Infra Central Europe "/>
    <n v="42773"/>
    <n v="58"/>
    <s v="6.Missing or wrong information on invoice"/>
    <s v="Missing Information or Attachment"/>
    <n v="42830"/>
    <s v="Q1 2017"/>
    <n v="1"/>
    <s v="0-30 Days"/>
    <n v="118391.33"/>
    <s v="EUR"/>
    <n v="118391.33"/>
    <s v="EUR"/>
    <n v="118391.33"/>
    <s v="EUR"/>
    <s v="INTRA"/>
    <n v="118.39"/>
    <n v="1"/>
    <s v="greater than 10000"/>
    <s v="Maciej Antkiewicz"/>
    <s v="Invoice to rejection. Wrong invoice amount. Service credits missing"/>
    <s v="More"/>
    <s v="GFS"/>
    <s v="Non- ICB"/>
    <m/>
    <m/>
    <m/>
    <s v="GFS"/>
    <s v="Non- ICB"/>
    <s v="GFS/Non- ICB"/>
  </r>
  <r>
    <s v="New"/>
    <n v="1350"/>
    <s v="Capgemini Sverige AB"/>
    <x v="7"/>
    <n v="8520"/>
    <s v="Capgemini Technology Services India Limited"/>
    <s v="INDIA"/>
    <s v="13500210104814A"/>
    <x v="0"/>
    <s v="APPS_SE_SES"/>
    <n v="42796"/>
    <n v="35"/>
    <s v="3.Disagreed days, volume or deliverables"/>
    <s v="DISAGREEMENT"/>
    <n v="42831"/>
    <s v="Q1 2017"/>
    <n v="0"/>
    <s v="0-30 Days"/>
    <n v="118143.3"/>
    <s v="EUR"/>
    <n v="118143.3"/>
    <s v="SEK"/>
    <n v="1126165.3111881313"/>
    <s v="EUR"/>
    <s v="INTER"/>
    <n v="118.14"/>
    <n v="1"/>
    <s v="greater than 10000"/>
    <s v="Noor Mohammed/Surapureddy NS Anil Kumar"/>
    <s v="Invoice not pertain to BSV , raise credit note for the same."/>
    <s v="More"/>
    <s v="GFS"/>
    <s v="Non- ICB"/>
    <m/>
    <m/>
    <m/>
    <s v="GFS"/>
    <s v="Non- ICB"/>
    <s v="GFS/Non- ICB"/>
  </r>
  <r>
    <s v="New"/>
    <n v="95"/>
    <s v="Capgemini Service S.A.S."/>
    <x v="3"/>
    <n v="8113"/>
    <s v="Capgemini North America Inc"/>
    <s v="NORTH AMERICA"/>
    <n v="2016000504"/>
    <x v="5"/>
    <s v="GROUP SHARED SERVICES"/>
    <n v="42760"/>
    <n v="71"/>
    <s v="1.No signed SoW"/>
    <s v="DISAGREEMENT"/>
    <n v="42830"/>
    <s v="Q1 2017"/>
    <n v="1"/>
    <s v="0-30 Days"/>
    <n v="117536.1"/>
    <s v="EUR"/>
    <n v="117536.1"/>
    <s v="EUR"/>
    <n v="117536.1"/>
    <s v="EUR"/>
    <s v="INTER"/>
    <n v="117.54"/>
    <n v="1"/>
    <s v="greater than 10000"/>
    <s v="SUDIPTA ROY"/>
    <s v="No ISOW"/>
    <s v="More"/>
    <s v="Non-GFS"/>
    <s v="Non- ICB"/>
    <m/>
    <m/>
    <m/>
    <s v="Non-GFS"/>
    <s v="Non- ICB"/>
    <s v="Non-GFS/Non- ICB"/>
  </r>
  <r>
    <s v="Unresolved"/>
    <n v="795"/>
    <s v="Capgemini Suisse S.A."/>
    <x v="0"/>
    <n v="8243"/>
    <s v="Capgemini Deutschland GmbH"/>
    <s v="CENTRAL EUROPE"/>
    <n v="7950210003646"/>
    <x v="1"/>
    <s v="CH02-CC Market Units"/>
    <n v="42732"/>
    <n v="99"/>
    <s v="4.Disagreed expenses"/>
    <s v="DISAGREEMENT"/>
    <n v="42798"/>
    <s v="Q1 2017"/>
    <n v="33"/>
    <s v="31-60 Days"/>
    <n v="125568.75"/>
    <s v="CHF"/>
    <n v="117397.85"/>
    <s v="CHF"/>
    <n v="125568.74645761834"/>
    <s v="EUR"/>
    <s v="INTRA"/>
    <n v="117.4"/>
    <n v="1"/>
    <s v="greater than 10000"/>
    <s v="Izabela Klich"/>
    <s v="Days are ok. Rates need to be adjusted. Rates for G. Kamann &amp; M. Gassmann according to agreed BCS are 1.593,8 EUR / 1.474,3 EUR p.d. (incl. expenses). Total amount of invoice is then 92242,76 EUR."/>
    <s v="More"/>
    <s v="GFS"/>
    <s v="Non- ICB"/>
    <m/>
    <m/>
    <m/>
    <s v="GFS"/>
    <s v="Non- ICB"/>
    <s v="GFS/Non- ICB"/>
  </r>
  <r>
    <s v="New"/>
    <n v="1750"/>
    <s v="Capgemini Espana S.L."/>
    <x v="8"/>
    <n v="3033"/>
    <s v="Sogeti Espana S.L."/>
    <s v="IBERIA"/>
    <n v="175001300001108"/>
    <x v="4"/>
    <s v="IDSS"/>
    <n v="42795"/>
    <n v="36"/>
    <s v="1.No signed SoW"/>
    <s v="DISAGREEMENT"/>
    <n v="42830"/>
    <s v="Q1 2017"/>
    <n v="1"/>
    <s v="0-30 Days"/>
    <n v="116705.52"/>
    <s v="EUR"/>
    <n v="116705.52"/>
    <s v="EUR"/>
    <n v="116705.52"/>
    <s v="EUR"/>
    <s v="INTRA"/>
    <n v="116.71"/>
    <n v="1"/>
    <s v="greater than 10000"/>
    <s v="Laura Perez Benito"/>
    <s v="pending signed SOW"/>
    <s v="More"/>
    <s v="GFS"/>
    <s v="Non- ICB"/>
    <m/>
    <m/>
    <m/>
    <s v="GFS"/>
    <s v="Non- ICB"/>
    <s v="GFS/Non- ICB"/>
  </r>
  <r>
    <s v="Unresolved"/>
    <n v="1750"/>
    <s v="Capgemini Espana S.L."/>
    <x v="8"/>
    <n v="3033"/>
    <s v="Sogeti Espana S.L."/>
    <s v="IBERIA"/>
    <n v="175001300001100"/>
    <x v="4"/>
    <s v="IDSS"/>
    <n v="42773"/>
    <n v="58"/>
    <s v="1.No signed SoW"/>
    <s v="DISAGREEMENT"/>
    <n v="42797"/>
    <s v="Q1 2017"/>
    <n v="34"/>
    <s v="31-60 Days"/>
    <n v="116584.52"/>
    <s v="EUR"/>
    <n v="116584.52"/>
    <s v="EUR"/>
    <n v="116584.52"/>
    <s v="EUR"/>
    <s v="INTRA"/>
    <n v="116.58"/>
    <n v="1"/>
    <s v="greater than 10000"/>
    <s v="Laura Perez Benito"/>
    <s v="pending signed SOW"/>
    <s v="More"/>
    <s v="GFS"/>
    <s v="Non- ICB"/>
    <m/>
    <m/>
    <m/>
    <s v="GFS"/>
    <s v="Non- ICB"/>
    <s v="GFS/Non- ICB"/>
  </r>
  <r>
    <s v="Unresolved"/>
    <n v="1960"/>
    <s v="Capgemini America Inc. (FS)"/>
    <x v="5"/>
    <n v="8243"/>
    <s v="Capgemini Deutschland GmbH"/>
    <s v="CENTRAL EUROPE"/>
    <n v="19600510066777"/>
    <x v="3"/>
    <s v="NA Insurance"/>
    <n v="42646"/>
    <n v="185"/>
    <s v="6.Missing or wrong information on invoice"/>
    <s v="Missing Information or Attachment"/>
    <n v="42708"/>
    <s v="Q4 2016"/>
    <n v="123"/>
    <s v="121-150 Days"/>
    <n v="122419.18"/>
    <s v="USD"/>
    <n v="114506.76"/>
    <s v="USD"/>
    <n v="122419.17657490722"/>
    <s v="EUR"/>
    <s v="INTER"/>
    <n v="114.51"/>
    <n v="1"/>
    <s v="greater than 10000"/>
    <s v="Anita Kowalczyk"/>
    <s v="invoice rejected becaue of wrong information. Despite of few emails sent to 1960, no correction is received"/>
    <s v="More"/>
    <s v="GFS"/>
    <s v="Non- ICB"/>
    <m/>
    <m/>
    <m/>
    <s v="GFS"/>
    <s v="Non- ICB"/>
    <s v="GFS/Non- ICB"/>
  </r>
  <r>
    <s v="New"/>
    <n v="199"/>
    <s v="Capgemini America Inc"/>
    <x v="5"/>
    <n v="692"/>
    <s v="Capgemini Outsourcing Services S.A.S."/>
    <s v="FRANCE"/>
    <n v="199030003939"/>
    <x v="6"/>
    <s v="INFRA US"/>
    <n v="42769"/>
    <n v="62"/>
    <s v="8.Invoice awaiting Prime’s approval or PO"/>
    <s v="Hold Payment"/>
    <n v="42831"/>
    <s v="Q1 2017"/>
    <n v="0"/>
    <s v="0-30 Days"/>
    <n v="121494"/>
    <s v="USD"/>
    <n v="113641.38"/>
    <s v="USD"/>
    <n v="121493.99882099652"/>
    <s v="EUR"/>
    <s v="INTER"/>
    <n v="113.64"/>
    <n v="1"/>
    <s v="greater than 10000"/>
    <s v="Marta Stryszawska"/>
    <s v="Invoice waiitng for approval, pleas contact CGALES"/>
    <s v="More"/>
    <s v="GFS"/>
    <s v="Non- ICB"/>
    <m/>
    <m/>
    <m/>
    <s v="GFS"/>
    <s v="Non- ICB"/>
    <s v="GFS/Non- ICB"/>
  </r>
  <r>
    <s v="Unresolved"/>
    <n v="199"/>
    <s v="Capgemini America Inc"/>
    <x v="5"/>
    <n v="8243"/>
    <s v="Capgemini Deutschland GmbH"/>
    <s v="CENTRAL EUROPE"/>
    <n v="1990110063728"/>
    <x v="1"/>
    <s v="CC NA"/>
    <n v="42724"/>
    <n v="107"/>
    <s v="6.Missing or wrong information on invoice"/>
    <s v="Missing Information or Attachment"/>
    <n v="42800"/>
    <s v="Q1 2017"/>
    <n v="31"/>
    <s v="31-60 Days"/>
    <n v="119558"/>
    <s v="USD"/>
    <n v="111830.51"/>
    <s v="USD"/>
    <n v="119557.99771255364"/>
    <s v="EUR"/>
    <s v="INTER"/>
    <n v="111.83"/>
    <n v="1"/>
    <s v="greater than 10000"/>
    <s v="Maciej Antkiewicz"/>
    <s v="waiting for update and correction"/>
    <s v="More"/>
    <s v="GFS"/>
    <s v="Non- ICB"/>
    <m/>
    <m/>
    <m/>
    <s v="GFS"/>
    <s v="Non- ICB"/>
    <s v="GFS/Non- ICB"/>
  </r>
  <r>
    <s v="Unresolved"/>
    <n v="199"/>
    <s v="Capgemini America Inc"/>
    <x v="5"/>
    <n v="8243"/>
    <s v="Capgemini Deutschland GmbH"/>
    <s v="CENTRAL EUROPE"/>
    <n v="1990110063760"/>
    <x v="1"/>
    <s v="CC NA"/>
    <n v="42724"/>
    <n v="107"/>
    <s v="6.Missing or wrong information on invoice"/>
    <s v="Missing Information or Attachment"/>
    <n v="42800"/>
    <s v="Q1 2017"/>
    <n v="31"/>
    <s v="31-60 Days"/>
    <n v="119064"/>
    <s v="USD"/>
    <n v="111368.44"/>
    <s v="USD"/>
    <n v="119063.99867773712"/>
    <s v="EUR"/>
    <s v="INTER"/>
    <n v="111.37"/>
    <n v="1"/>
    <s v="greater than 10000"/>
    <s v="Maciej Antkiewicz"/>
    <s v="waiting for update and approval"/>
    <s v="More"/>
    <s v="GFS"/>
    <s v="Non- ICB"/>
    <m/>
    <m/>
    <m/>
    <s v="GFS"/>
    <s v="Non- ICB"/>
    <s v="GFS/Non- ICB"/>
  </r>
  <r>
    <s v="New"/>
    <n v="95"/>
    <s v="Capgemini Service S.A.S."/>
    <x v="3"/>
    <n v="8520"/>
    <s v="Capgemini Technology Services India Limited"/>
    <s v="INDIA"/>
    <n v="950110011103"/>
    <x v="5"/>
    <s v="GROUP SHARED SERVICES"/>
    <n v="42821"/>
    <n v="10"/>
    <s v="6.Missing or wrong information on invoice"/>
    <s v="Missing Information or Attachment"/>
    <n v="42831"/>
    <s v="Q1 2017"/>
    <n v="0"/>
    <s v="0-30 Days"/>
    <n v="111316.61"/>
    <s v="EUR"/>
    <n v="111316.61"/>
    <s v="EUR"/>
    <n v="111316.61"/>
    <s v="EUR"/>
    <s v="INTER"/>
    <n v="111.32"/>
    <n v="1"/>
    <s v="greater than 10000"/>
    <s v="Noor Mohammed/Surapureddy NS Anil Kumar"/>
    <s v="Cost Workings are required"/>
    <s v="More"/>
    <s v="GFS"/>
    <s v="Non- ICB"/>
    <m/>
    <m/>
    <m/>
    <s v="GFS"/>
    <s v="Non- ICB"/>
    <s v="GFS/Non- ICB"/>
  </r>
  <r>
    <s v="Unresolved"/>
    <n v="95"/>
    <s v="Capgemini Service S.A.S."/>
    <x v="3"/>
    <n v="8520"/>
    <s v="Capgemini Technology Services India Limited"/>
    <s v="INDIA"/>
    <s v="950110009234.."/>
    <x v="5"/>
    <s v="GROUP SHARED SERVICES"/>
    <n v="42649"/>
    <n v="182"/>
    <s v="3.Disagreed days, volume or deliverables"/>
    <s v="DISAGREEMENT"/>
    <n v="42649"/>
    <s v="Q3 2016"/>
    <n v="182"/>
    <s v="181 - 365 Days"/>
    <n v="108349.32"/>
    <s v="EUR"/>
    <n v="108349.32"/>
    <s v="EUR"/>
    <n v="108349.32"/>
    <s v="EUR"/>
    <s v="INTER"/>
    <n v="108.35"/>
    <n v="1"/>
    <s v="greater than 10000"/>
    <s v="Noor Mohammed"/>
    <s v="invoice raised wrongly to CGBSIL 8525. Please provide revised fresh copy with the name of 8520 CG India"/>
    <s v="More"/>
    <s v="GFS"/>
    <s v="Non- ICB"/>
    <m/>
    <m/>
    <m/>
    <s v="GFS"/>
    <s v="Non- ICB"/>
    <s v="GFS/Non- ICB"/>
  </r>
  <r>
    <s v="New"/>
    <n v="9701"/>
    <s v="Capgemini Services Romania s.r.l."/>
    <x v="0"/>
    <n v="199"/>
    <s v="Capgemini America Inc"/>
    <s v="NORTH AMERICA"/>
    <n v="97120170069"/>
    <x v="6"/>
    <s v="Infra Central Europe "/>
    <n v="42796"/>
    <n v="35"/>
    <s v="8.Invoice awaiting Prime’s approval or PO"/>
    <s v="Hold Payment"/>
    <n v="42830"/>
    <s v="Q1 2017"/>
    <n v="1"/>
    <s v="0-30 Days"/>
    <n v="492104.31"/>
    <s v="RON"/>
    <n v="108095.39"/>
    <s v="RON"/>
    <n v="492104.32510317105"/>
    <s v="EUR"/>
    <s v="INTER"/>
    <n v="108.1"/>
    <n v="1"/>
    <s v="greater than 10000"/>
    <s v="Subhojit Adak"/>
    <s v="waiting for approval"/>
    <s v="More"/>
    <s v="Non-GFS"/>
    <s v="Non- ICB"/>
    <m/>
    <m/>
    <m/>
    <s v="Non-GFS"/>
    <s v="Non- ICB"/>
    <s v="Non-GFS/Non- ICB"/>
  </r>
  <r>
    <s v="Unresolved"/>
    <n v="260"/>
    <s v="Capgemini UK Plc"/>
    <x v="4"/>
    <n v="95"/>
    <s v="Capgemini Service S.A.S."/>
    <s v="HOLDING"/>
    <n v="2600110118774"/>
    <x v="8"/>
    <s v="ADAO - CPRD"/>
    <n v="42724"/>
    <n v="107"/>
    <s v="8.Invoice awaiting Prime’s approval or PO"/>
    <s v="Hold Payment"/>
    <n v="42800"/>
    <s v="Q1 2017"/>
    <n v="31"/>
    <s v="31-60 Days"/>
    <n v="91476.1"/>
    <s v="GBP"/>
    <n v="106923.31"/>
    <s v="GBP"/>
    <n v="91476.098074877867"/>
    <s v="EUR"/>
    <s v="INTER"/>
    <n v="106.92"/>
    <n v="1"/>
    <s v="greater than 10000"/>
    <s v="Nicolas HONVAULT"/>
    <s v="NO PO"/>
    <s v="More"/>
    <s v="GFS"/>
    <s v="Non- ICB"/>
    <m/>
    <m/>
    <m/>
    <s v="GFS"/>
    <s v="Non- ICB"/>
    <s v="GFS/Non- ICB"/>
  </r>
  <r>
    <s v="Unresolved"/>
    <n v="199"/>
    <s v="Capgemini America Inc"/>
    <x v="5"/>
    <n v="8243"/>
    <s v="Capgemini Deutschland GmbH"/>
    <s v="CENTRAL EUROPE"/>
    <n v="1990110063763"/>
    <x v="1"/>
    <s v="CC NA"/>
    <n v="42724"/>
    <n v="107"/>
    <s v="6.Missing or wrong information on invoice"/>
    <s v="Missing Information or Attachment"/>
    <n v="42800"/>
    <s v="Q1 2017"/>
    <n v="31"/>
    <s v="31-60 Days"/>
    <n v="111026"/>
    <s v="USD"/>
    <n v="103849.97"/>
    <s v="USD"/>
    <n v="111026.00243626507"/>
    <s v="EUR"/>
    <s v="INTER"/>
    <n v="103.85"/>
    <n v="1"/>
    <s v="greater than 10000"/>
    <s v="Maciej Antkiewicz"/>
    <s v="Wrong reference to the respective month, waiting for CN"/>
    <s v="More"/>
    <s v="GFS"/>
    <s v="Non- ICB"/>
    <m/>
    <m/>
    <m/>
    <s v="GFS"/>
    <s v="Non- ICB"/>
    <s v="GFS/Non- ICB"/>
  </r>
  <r>
    <s v="Unresolved"/>
    <n v="199"/>
    <s v="Capgemini America Inc"/>
    <x v="5"/>
    <n v="8243"/>
    <s v="Capgemini Deutschland GmbH"/>
    <s v="CENTRAL EUROPE"/>
    <n v="1990110063738"/>
    <x v="1"/>
    <s v="CC NA"/>
    <n v="42724"/>
    <n v="107"/>
    <s v="6.Missing or wrong information on invoice"/>
    <s v="Missing Information or Attachment"/>
    <n v="42800"/>
    <s v="Q1 2017"/>
    <n v="31"/>
    <s v="31-60 Days"/>
    <n v="110460.5"/>
    <s v="USD"/>
    <n v="103321.02"/>
    <s v="USD"/>
    <n v="110460.50199376458"/>
    <s v="EUR"/>
    <s v="INTER"/>
    <n v="103.32"/>
    <n v="1"/>
    <s v="greater than 10000"/>
    <s v="Maciej Antkiewicz"/>
    <s v="wrong period 'Dec', waiting for CN"/>
    <s v="More"/>
    <s v="GFS"/>
    <s v="Non- ICB"/>
    <m/>
    <m/>
    <m/>
    <s v="GFS"/>
    <s v="Non- ICB"/>
    <s v="GFS/Non- ICB"/>
  </r>
  <r>
    <s v="New"/>
    <n v="8205"/>
    <s v="Capgemini Consulting Österreich AG"/>
    <x v="0"/>
    <n v="8243"/>
    <s v="Capgemini Deutschland GmbH"/>
    <s v="CENTRAL EUROPE"/>
    <n v="79320170100050"/>
    <x v="0"/>
    <s v="Apps Eastern Europe"/>
    <n v="42774"/>
    <n v="57"/>
    <s v="8.Invoice awaiting Prime’s approval or PO"/>
    <s v="Hold Payment"/>
    <n v="42830"/>
    <s v="Q1 2017"/>
    <n v="1"/>
    <s v="0-30 Days"/>
    <n v="103182.18"/>
    <s v="EUR"/>
    <n v="103182.18"/>
    <s v="EUR"/>
    <n v="103182.18"/>
    <s v="EUR"/>
    <s v="INTRA"/>
    <n v="103.18"/>
    <n v="1"/>
    <s v="greater than 10000"/>
    <s v="Izabela Klich"/>
    <s v="Waiting for approval Troll, Birgit"/>
    <s v="More"/>
    <s v="Non-GFS"/>
    <s v="Non- ICB"/>
    <m/>
    <m/>
    <m/>
    <s v="Non-GFS"/>
    <s v="Non- ICB"/>
    <s v="Non-GFS/Non- ICB"/>
  </r>
  <r>
    <s v="Unresolved"/>
    <n v="199"/>
    <s v="Capgemini America Inc"/>
    <x v="5"/>
    <n v="95"/>
    <s v="Capgemini Service S.A.S."/>
    <s v="HOLDING"/>
    <n v="199030003466"/>
    <x v="4"/>
    <s v="NA SHARED SVCS"/>
    <n v="42697"/>
    <n v="134"/>
    <s v="8.Invoice awaiting Prime’s approval or PO"/>
    <s v="Hold Payment"/>
    <n v="42775"/>
    <s v="Q1 2017"/>
    <n v="56"/>
    <s v="31-60 Days"/>
    <n v="103000"/>
    <s v="EUR"/>
    <n v="103000"/>
    <s v="USD"/>
    <n v="110117.29951328153"/>
    <s v="EUR"/>
    <s v="INTER"/>
    <n v="103"/>
    <n v="1"/>
    <s v="greater than 10000"/>
    <s v="Nicolas HONVAULT"/>
    <s v="no PO"/>
    <s v="More"/>
    <s v="GFS"/>
    <s v="Non- ICB"/>
    <m/>
    <m/>
    <m/>
    <s v="GFS"/>
    <s v="Non- ICB"/>
    <s v="GFS/Non- ICB"/>
  </r>
  <r>
    <s v="New"/>
    <n v="9701"/>
    <s v="Capgemini Services Romania s.r.l."/>
    <x v="0"/>
    <n v="199"/>
    <s v="Capgemini America Inc"/>
    <s v="NORTH AMERICA"/>
    <n v="97120170049"/>
    <x v="6"/>
    <s v="Infra Central Europe "/>
    <n v="42796"/>
    <n v="35"/>
    <s v="8.Invoice awaiting Prime’s approval or PO"/>
    <s v="Hold Payment"/>
    <n v="42830"/>
    <s v="Q1 2017"/>
    <n v="1"/>
    <s v="0-30 Days"/>
    <n v="460674.67"/>
    <s v="RON"/>
    <n v="101191.57"/>
    <s v="RON"/>
    <n v="460674.68058517843"/>
    <s v="EUR"/>
    <s v="INTER"/>
    <n v="101.19"/>
    <n v="1"/>
    <s v="greater than 10000"/>
    <s v="Subhojit Adak"/>
    <s v="waiting for approval"/>
    <s v="More"/>
    <s v="Non-GFS"/>
    <s v="Non- ICB"/>
    <m/>
    <m/>
    <m/>
    <s v="Non-GFS"/>
    <s v="Non- ICB"/>
    <s v="Non-GFS/Non- ICB"/>
  </r>
  <r>
    <s v="Unresolved"/>
    <n v="693"/>
    <s v="Capgemini Consulting S.A.S."/>
    <x v="1"/>
    <n v="635"/>
    <s v="Capgemini Technology Services"/>
    <s v="FRANCE"/>
    <n v="69301111603072"/>
    <x v="1"/>
    <s v=" CC FR "/>
    <n v="42698"/>
    <n v="133"/>
    <s v="8.Invoice awaiting Prime’s approval or PO"/>
    <s v="Hold Payment"/>
    <n v="42776"/>
    <s v="Q1 2017"/>
    <n v="55"/>
    <s v="31-60 Days"/>
    <n v="100857.60000000001"/>
    <s v="EUR"/>
    <n v="100857.60000000001"/>
    <s v="EUR"/>
    <n v="100857.60000000001"/>
    <s v="EUR"/>
    <s v="INTRA"/>
    <n v="100.86"/>
    <n v="1"/>
    <s v="greater than 10000"/>
    <s v="Jadwiga Lacka"/>
    <s v="Waiting for Project Manager approval - NCREDOT"/>
    <s v="More"/>
    <s v="GFS"/>
    <s v="Non- ICB"/>
    <m/>
    <m/>
    <m/>
    <s v="GFS"/>
    <s v="Non- ICB"/>
    <s v="GFS/Non- ICB"/>
  </r>
  <r>
    <s v="New"/>
    <n v="413"/>
    <s v="Capgemini Nederland B.V."/>
    <x v="9"/>
    <n v="1350"/>
    <s v="Capgemini Sverige AB"/>
    <s v="NORDIC"/>
    <n v="4130110172571"/>
    <x v="0"/>
    <s v="APPS_NL_PRIVATE"/>
    <n v="42760"/>
    <n v="71"/>
    <s v="4.Disagreed expenses"/>
    <s v="DISAGREEMENT"/>
    <n v="42830"/>
    <s v="Q1 2017"/>
    <n v="1"/>
    <s v="0-30 Days"/>
    <n v="98687"/>
    <s v="EUR"/>
    <n v="98687"/>
    <s v="EUR"/>
    <n v="98687"/>
    <s v="EUR"/>
    <s v="INTER"/>
    <n v="98.69"/>
    <n v="1"/>
    <s v="greater than 10000"/>
    <s v="Sourav Das"/>
    <s v="Invoice is higher than according to agreement, partly credit is needed"/>
    <s v="More"/>
    <s v="GFS"/>
    <s v="Non- ICB"/>
    <m/>
    <m/>
    <m/>
    <s v="GFS"/>
    <s v="Non- ICB"/>
    <s v="GFS/Non- ICB"/>
  </r>
  <r>
    <s v="New"/>
    <n v="260"/>
    <s v="Capgemini UK Plc"/>
    <x v="4"/>
    <n v="1970"/>
    <s v="Capgemini UK Plc (FS)"/>
    <s v="UK &amp; IRELAND"/>
    <n v="2600110117947"/>
    <x v="8"/>
    <s v="ADAO - Private"/>
    <n v="42724"/>
    <n v="107"/>
    <s v="2.Disagreed rates or price"/>
    <s v="DISAGREEMENT"/>
    <n v="42831"/>
    <s v="Q1 2017"/>
    <n v="0"/>
    <s v="0-30 Days"/>
    <n v="83751.44"/>
    <s v="GBP"/>
    <n v="97894.22"/>
    <s v="GBP"/>
    <n v="83751.440819440308"/>
    <s v="EUR"/>
    <s v="INTRA"/>
    <n v="97.89"/>
    <n v="1"/>
    <s v="greater than 10000"/>
    <s v="Amina Khatun"/>
    <s v="Credit Note required for the differential amount"/>
    <s v="More"/>
    <s v="GFS"/>
    <s v="Non- ICB"/>
    <m/>
    <m/>
    <m/>
    <s v="GFS"/>
    <s v="Non- ICB"/>
    <s v="GFS/Non- ICB"/>
  </r>
  <r>
    <s v="Unresolved"/>
    <n v="1970"/>
    <s v="Capgemini UK Plc (FS)"/>
    <x v="4"/>
    <n v="8243"/>
    <s v="Capgemini Deutschland GmbH"/>
    <s v="CENTRAL EUROPE"/>
    <n v="19700110031378"/>
    <x v="3"/>
    <s v="FS-Others"/>
    <n v="42583"/>
    <n v="248"/>
    <s v="6.Missing or wrong information on invoice"/>
    <s v="Missing Information or Attachment"/>
    <n v="42648"/>
    <s v="Q3 2016"/>
    <n v="183"/>
    <s v="181 - 365 Days"/>
    <n v="83300.34"/>
    <s v="GBP"/>
    <n v="97366.94"/>
    <s v="GBP"/>
    <n v="83300.336967596202"/>
    <s v="EUR"/>
    <s v="INTER"/>
    <n v="97.37"/>
    <n v="1"/>
    <s v="greater than 10000"/>
    <s v="Anita Kowalczyk"/>
    <s v="Please contact Birgit Toll"/>
    <s v="More"/>
    <s v="GFS"/>
    <s v="Non- ICB"/>
    <m/>
    <m/>
    <m/>
    <s v="GFS"/>
    <s v="Non- ICB"/>
    <s v="GFS/Non- ICB"/>
  </r>
  <r>
    <s v="Unresolved"/>
    <n v="95"/>
    <s v="Capgemini Service S.A.S."/>
    <x v="3"/>
    <n v="692"/>
    <s v="Capgemini Outsourcing Services S.A.S."/>
    <s v="FRANCE"/>
    <n v="950110010656"/>
    <x v="5"/>
    <s v="GROUP SHARED SERVICES"/>
    <n v="42727"/>
    <n v="104"/>
    <s v="6.Missing or wrong information on invoice"/>
    <s v="Missing Information or Attachment"/>
    <n v="42797"/>
    <s v="Q1 2017"/>
    <n v="34"/>
    <s v="31-60 Days"/>
    <n v="94048.49"/>
    <s v="EUR"/>
    <n v="94048.49"/>
    <s v="EUR"/>
    <n v="94048.49"/>
    <s v="EUR"/>
    <s v="INTER"/>
    <n v="94.05"/>
    <n v="1"/>
    <s v="greater than 10000"/>
    <s v="Karolina Planeta"/>
    <s v="waiting for PM approval (NDEBARMO)"/>
    <s v="More"/>
    <s v="GFS"/>
    <s v="Non- ICB"/>
    <m/>
    <m/>
    <m/>
    <s v="GFS"/>
    <s v="Non- ICB"/>
    <s v="GFS/Non- ICB"/>
  </r>
  <r>
    <s v="Unresolved"/>
    <n v="795"/>
    <s v="Capgemini Suisse S.A."/>
    <x v="0"/>
    <n v="8243"/>
    <s v="Capgemini Deutschland GmbH"/>
    <s v="CENTRAL EUROPE"/>
    <n v="7950210003560"/>
    <x v="1"/>
    <s v="CH02-CC Market Units"/>
    <n v="42705"/>
    <n v="126"/>
    <s v="4.Disagreed expenses"/>
    <s v="DISAGREEMENT"/>
    <n v="42775"/>
    <s v="Q1 2017"/>
    <n v="56"/>
    <s v="31-60 Days"/>
    <n v="99731.79"/>
    <s v="CHF"/>
    <n v="93242.13"/>
    <s v="CHF"/>
    <n v="99731.787090975587"/>
    <s v="EUR"/>
    <s v="INTRA"/>
    <n v="93.24"/>
    <n v="1"/>
    <s v="greater than 10000"/>
    <s v="Izabela Klich"/>
    <s v="9 days in total have been booked on the project code CG-IGATE-INTEGRATION-2016-CH from April till September 2016. Since one day from April 2016 has already been invoiced, 8 days (=64 hours) are left that should be invoiced. Please correct the invoice"/>
    <s v="More"/>
    <s v="GFS"/>
    <s v="Non- ICB"/>
    <m/>
    <m/>
    <m/>
    <s v="GFS"/>
    <s v="Non- ICB"/>
    <s v="GFS/Non- ICB"/>
  </r>
  <r>
    <s v="New"/>
    <n v="8520"/>
    <s v="Capgemini Technology Services India Limited"/>
    <x v="2"/>
    <n v="283"/>
    <s v="Capgemini Deutschland Holding GmbH"/>
    <s v="CENTRAL EUROPE"/>
    <n v="85201030002480"/>
    <x v="3"/>
    <s v="FS Others"/>
    <n v="42795"/>
    <n v="36"/>
    <s v="1.No signed SoW"/>
    <s v="DISAGREEMENT"/>
    <n v="42830"/>
    <s v="Q1 2017"/>
    <n v="1"/>
    <s v="0-30 Days"/>
    <n v="6392184"/>
    <s v="INR"/>
    <n v="92110.73"/>
    <s v="INR"/>
    <n v="6392183.8458282156"/>
    <s v="EUR"/>
    <s v="INTER"/>
    <n v="92.11"/>
    <n v="1"/>
    <s v="greater than 10000"/>
    <s v="Izabela Klich"/>
    <s v="please provide us SOW"/>
    <s v="More"/>
    <s v="GFS"/>
    <s v="Non- ICB"/>
    <m/>
    <m/>
    <m/>
    <s v="GFS"/>
    <s v="Non- ICB"/>
    <s v="GFS/Non- ICB"/>
  </r>
  <r>
    <s v="Unresolved"/>
    <n v="199"/>
    <s v="Capgemini America Inc"/>
    <x v="5"/>
    <n v="8243"/>
    <s v="Capgemini Deutschland GmbH"/>
    <s v="CENTRAL EUROPE"/>
    <n v="1990110063771"/>
    <x v="1"/>
    <s v="CC NA"/>
    <n v="42724"/>
    <n v="107"/>
    <s v="6.Missing or wrong information on invoice"/>
    <s v="Missing Information or Attachment"/>
    <n v="42800"/>
    <s v="Q1 2017"/>
    <n v="31"/>
    <s v="31-60 Days"/>
    <n v="97584"/>
    <s v="USD"/>
    <n v="91276.78"/>
    <s v="USD"/>
    <n v="97584.005066678699"/>
    <s v="EUR"/>
    <s v="INTER"/>
    <n v="91.28"/>
    <n v="1"/>
    <s v="greater than 10000"/>
    <s v="Maciej Antkiewicz"/>
    <s v="missing details on specific month/waiting for update"/>
    <s v="More"/>
    <s v="GFS"/>
    <s v="Non- ICB"/>
    <m/>
    <m/>
    <m/>
    <s v="GFS"/>
    <s v="Non- ICB"/>
    <s v="GFS/Non- ICB"/>
  </r>
  <r>
    <s v="Unresolved"/>
    <n v="9"/>
    <s v="Cap Gemini S.A"/>
    <x v="3"/>
    <n v="8110"/>
    <s v="Capgemini Mexico S. de R.L. de C.V."/>
    <s v="CPM- BR"/>
    <s v="H16120394"/>
    <x v="5"/>
    <s v="GROUP SHARED SERVICES"/>
    <n v="42724"/>
    <n v="107"/>
    <s v="8.Invoice awaiting Prime’s approval or PO"/>
    <s v="Hold Payment"/>
    <n v="42797"/>
    <s v="Q1 2017"/>
    <n v="34"/>
    <s v="31-60 Days"/>
    <n v="1818948"/>
    <s v="MXN"/>
    <n v="90867.91"/>
    <s v="EUR"/>
    <n v="90867.91"/>
    <s v="EUR"/>
    <s v="INTER"/>
    <n v="90.87"/>
    <n v="1"/>
    <s v="greater than 10000"/>
    <s v="Aldo Perez"/>
    <s v="."/>
    <s v="More"/>
    <s v="Non-GFS"/>
    <s v="Non- ICB"/>
    <m/>
    <m/>
    <m/>
    <s v="Non-GFS"/>
    <s v="Non- ICB"/>
    <s v="Non-GFS/Non- ICB"/>
  </r>
  <r>
    <s v="Unresolved"/>
    <n v="95"/>
    <s v="Capgemini Service S.A.S."/>
    <x v="3"/>
    <n v="635"/>
    <s v="Capgemini Technology Services"/>
    <s v="FRANCE"/>
    <n v="2016000855"/>
    <x v="5"/>
    <s v="GROUP SHARED SERVICES"/>
    <n v="42760"/>
    <n v="71"/>
    <s v="8.Invoice awaiting Prime’s approval or PO"/>
    <s v="Hold Payment"/>
    <n v="42800"/>
    <s v="Q1 2017"/>
    <n v="31"/>
    <s v="31-60 Days"/>
    <n v="90283.8"/>
    <s v="EUR"/>
    <n v="90283.8"/>
    <s v="EUR"/>
    <n v="90283.8"/>
    <s v="EUR"/>
    <s v="INTER"/>
    <n v="90.28"/>
    <n v="1"/>
    <s v="greater than 10000"/>
    <s v="Anna Zwolinska"/>
    <s v="Waiting for approval, please contact MCMARTIN"/>
    <s v="More"/>
    <s v="Non-GFS"/>
    <s v="Non- ICB"/>
    <m/>
    <m/>
    <m/>
    <s v="Non-GFS"/>
    <s v="Non- ICB"/>
    <s v="Non-GFS/Non- ICB"/>
  </r>
  <r>
    <s v="Unresolved"/>
    <n v="95"/>
    <s v="Capgemini Service S.A.S."/>
    <x v="3"/>
    <n v="199"/>
    <s v="Capgemini America Inc"/>
    <s v="NORTH AMERICA"/>
    <n v="950110010138"/>
    <x v="5"/>
    <s v="GROUP SHARED SERVICES"/>
    <n v="42698"/>
    <n v="133"/>
    <s v="1.No signed SoW"/>
    <s v="DISAGREEMENT"/>
    <n v="42775"/>
    <s v="Q1 2017"/>
    <n v="56"/>
    <s v="31-60 Days"/>
    <n v="90000"/>
    <s v="EUR"/>
    <n v="90000"/>
    <s v="EUR"/>
    <n v="90000"/>
    <s v="EUR"/>
    <s v="INTER"/>
    <n v="90"/>
    <n v="1"/>
    <s v="greater than 10000"/>
    <s v="SUDIPTA ROY"/>
    <s v="ISOW Required"/>
    <s v="More"/>
    <s v="GFS"/>
    <s v="Non- ICB"/>
    <m/>
    <m/>
    <m/>
    <s v="GFS"/>
    <s v="Non- ICB"/>
    <s v="GFS/Non- ICB"/>
  </r>
  <r>
    <s v="Unresolved"/>
    <n v="8310"/>
    <s v="Capgemini Polska Sp z.o.o"/>
    <x v="0"/>
    <n v="199"/>
    <s v="Capgemini America Inc"/>
    <s v="NORTH AMERICA"/>
    <s v="831016FIS01972"/>
    <x v="6"/>
    <s v="Infra Central Europe "/>
    <n v="42677"/>
    <n v="154"/>
    <s v="8.Invoice awaiting Prime’s approval or PO"/>
    <s v="Hold Payment"/>
    <n v="42775"/>
    <s v="Q1 2017"/>
    <n v="56"/>
    <s v="31-60 Days"/>
    <n v="378993.26"/>
    <s v="PLN"/>
    <n v="89670.71"/>
    <s v="PLN"/>
    <n v="378993.23929089482"/>
    <s v="EUR"/>
    <s v="INTER"/>
    <n v="89.67"/>
    <n v="1"/>
    <s v="greater than 10000"/>
    <s v="Sayantan Ghosh"/>
    <s v="Invoice waiting for approval"/>
    <s v="More"/>
    <s v="GFS"/>
    <s v="Non- ICB"/>
    <m/>
    <m/>
    <m/>
    <s v="GFS"/>
    <s v="Non- ICB"/>
    <s v="GFS/Non- ICB"/>
  </r>
  <r>
    <s v="Unresolved"/>
    <n v="72"/>
    <s v="Capgemini Gouvieux S.A.S."/>
    <x v="3"/>
    <n v="787"/>
    <s v="Capgemini France S.A.S."/>
    <s v="FRANCE"/>
    <n v="2016000454"/>
    <x v="5"/>
    <s v="GROUP SHARED SERVICES"/>
    <n v="42730"/>
    <n v="101"/>
    <s v="8.Invoice awaiting Prime’s approval or PO"/>
    <s v="Hold Payment"/>
    <n v="42797"/>
    <s v="Q1 2017"/>
    <n v="34"/>
    <s v="31-60 Days"/>
    <n v="87868.97"/>
    <s v="EUR"/>
    <n v="87868.97"/>
    <s v="EUR"/>
    <n v="87868.97"/>
    <s v="EUR"/>
    <s v="INTER"/>
    <n v="87.87"/>
    <n v="1"/>
    <s v="greater than 10000"/>
    <s v="Justyna Faber"/>
    <s v="Waiting for Project Manager approval (AKOBLAVI,ARGAWA,LBOUCHAR)"/>
    <s v="More"/>
    <s v="Non-GFS"/>
    <s v="Non- ICB"/>
    <m/>
    <m/>
    <m/>
    <s v="Non-GFS"/>
    <s v="Non- ICB"/>
    <s v="Non-GFS/Non- ICB"/>
  </r>
  <r>
    <s v="Unresolved"/>
    <n v="199"/>
    <s v="Capgemini America Inc"/>
    <x v="5"/>
    <n v="8243"/>
    <s v="Capgemini Deutschland GmbH"/>
    <s v="CENTRAL EUROPE"/>
    <n v="1990110063751"/>
    <x v="1"/>
    <s v="CC NA"/>
    <n v="42724"/>
    <n v="107"/>
    <s v="8.Invoice awaiting Prime’s approval or PO"/>
    <s v="Hold Payment"/>
    <n v="42800"/>
    <s v="Q1 2017"/>
    <n v="31"/>
    <s v="31-60 Days"/>
    <n v="91880"/>
    <s v="USD"/>
    <n v="85941.45"/>
    <s v="USD"/>
    <n v="91880.003788890375"/>
    <s v="EUR"/>
    <s v="INTER"/>
    <n v="85.94"/>
    <n v="1"/>
    <s v="greater than 10000"/>
    <s v="Maciej Antkiewicz"/>
    <s v="waiting for update and approval"/>
    <s v="More"/>
    <s v="GFS"/>
    <s v="Non- ICB"/>
    <m/>
    <m/>
    <m/>
    <s v="GFS"/>
    <s v="Non- ICB"/>
    <s v="GFS/Non- ICB"/>
  </r>
  <r>
    <s v="New"/>
    <n v="8243"/>
    <s v="Capgemini Deutschland GmbH"/>
    <x v="0"/>
    <n v="635"/>
    <s v="Capgemini Technology Services"/>
    <s v="FRANCE"/>
    <n v="82430160099088"/>
    <x v="0"/>
    <s v="APPS Germany"/>
    <n v="42773"/>
    <n v="58"/>
    <s v="8.Invoice awaiting Prime’s approval or PO"/>
    <s v="Hold Payment"/>
    <n v="42831"/>
    <s v="Q1 2017"/>
    <n v="0"/>
    <s v="0-30 Days"/>
    <n v="84215.54"/>
    <s v="EUR"/>
    <n v="84215.54"/>
    <s v="EUR"/>
    <n v="84215.54"/>
    <s v="EUR"/>
    <s v="INTER"/>
    <n v="84.22"/>
    <n v="1"/>
    <s v="greater than 10000"/>
    <s v="Aleksandra Polak"/>
    <s v="Invoice has been waiting for Project Manager approval for more than 2 months. Please contact GKUHN (PM)in order to receive further information."/>
    <s v="More"/>
    <s v="GFS"/>
    <s v="Non- ICB"/>
    <m/>
    <m/>
    <m/>
    <s v="GFS"/>
    <s v="Non- ICB"/>
    <s v="GFS/Non- ICB"/>
  </r>
  <r>
    <s v="New"/>
    <n v="3810"/>
    <s v="Prosodie Iberica S.L."/>
    <x v="8"/>
    <n v="1750"/>
    <s v="Capgemini Espana S.L."/>
    <s v="IBERIA"/>
    <n v="701700466"/>
    <x v="7"/>
    <s v="Prosodie"/>
    <n v="42797"/>
    <n v="34"/>
    <s v="8.Invoice awaiting Prime’s approval or PO"/>
    <s v="Hold Payment"/>
    <n v="42830"/>
    <s v="Q1 2017"/>
    <n v="1"/>
    <s v="0-30 Days"/>
    <n v="83663.03"/>
    <s v="EUR"/>
    <n v="83663.03"/>
    <s v="EUR"/>
    <n v="83663.03"/>
    <s v="EUR"/>
    <s v="INTRA"/>
    <n v="83.66"/>
    <n v="1"/>
    <s v="greater than 10000"/>
    <s v="Carmen Postigo Gonzalez"/>
    <s v="Pending BU approval"/>
    <s v="More"/>
    <s v="Non-GFS"/>
    <s v="Non- ICB"/>
    <m/>
    <m/>
    <m/>
    <s v="Non-GFS"/>
    <s v="Non- ICB"/>
    <s v="Non-GFS/Non- ICB"/>
  </r>
  <r>
    <s v="Unresolved"/>
    <n v="199"/>
    <s v="Capgemini America Inc"/>
    <x v="5"/>
    <n v="693"/>
    <s v="Capgemini Consulting S.A.S."/>
    <s v="FRANCE"/>
    <n v="1990110061448"/>
    <x v="1"/>
    <s v="CC NA"/>
    <n v="42697"/>
    <n v="134"/>
    <s v="6.Missing or wrong information on invoice"/>
    <s v="Missing Information or Attachment"/>
    <n v="42732"/>
    <s v="Q4 2016"/>
    <n v="99"/>
    <s v="91-120 Days"/>
    <n v="89333.01"/>
    <s v="USD"/>
    <n v="83559.08"/>
    <s v="USD"/>
    <n v="89333.012033148087"/>
    <s v="EUR"/>
    <s v="INTER"/>
    <n v="83.56"/>
    <n v="1"/>
    <s v="greater than 10000"/>
    <s v="Hirsch Magdalena"/>
    <s v="'Expenses must be invoiced separetely ! this is the C Cube policy' please contact GDORVAL"/>
    <s v="More"/>
    <s v="GFS"/>
    <s v="Non- ICB"/>
    <m/>
    <m/>
    <m/>
    <s v="GFS"/>
    <s v="Non- ICB"/>
    <s v="GFS/Non- ICB"/>
  </r>
  <r>
    <s v="Unresolved"/>
    <n v="199"/>
    <s v="Capgemini America Inc"/>
    <x v="5"/>
    <n v="8243"/>
    <s v="Capgemini Deutschland GmbH"/>
    <s v="CENTRAL EUROPE"/>
    <n v="1990110063786"/>
    <x v="1"/>
    <s v="CC NA"/>
    <n v="42724"/>
    <n v="107"/>
    <s v="6.Missing or wrong information on invoice"/>
    <s v="Missing Information or Attachment"/>
    <n v="42800"/>
    <s v="Q1 2017"/>
    <n v="31"/>
    <s v="31-60 Days"/>
    <n v="89220"/>
    <s v="USD"/>
    <n v="83453.37"/>
    <s v="USD"/>
    <n v="89219.997472647607"/>
    <s v="EUR"/>
    <s v="INTER"/>
    <n v="83.45"/>
    <n v="1"/>
    <s v="greater than 10000"/>
    <s v="Maciej Antkiewicz"/>
    <s v="The period ('Dec') is wrong, waiting for CN"/>
    <s v="More"/>
    <s v="GFS"/>
    <s v="Non- ICB"/>
    <m/>
    <m/>
    <m/>
    <s v="GFS"/>
    <s v="Non- ICB"/>
    <s v="GFS/Non- ICB"/>
  </r>
  <r>
    <s v="Unresolved"/>
    <n v="8520"/>
    <s v="Capgemini Technology Services India Limited"/>
    <x v="2"/>
    <n v="95"/>
    <s v="Capgemini Service S.A.S."/>
    <s v="HOLDING"/>
    <s v="85200420031699_A"/>
    <x v="7"/>
    <s v="India BPO"/>
    <n v="42670"/>
    <n v="161"/>
    <s v="8.Invoice awaiting Prime’s approval or PO"/>
    <s v="Hold Payment"/>
    <n v="42732"/>
    <s v="Q4 2016"/>
    <n v="99"/>
    <s v="91-120 Days"/>
    <n v="5766030"/>
    <s v="INR"/>
    <n v="83087.92"/>
    <s v="INR"/>
    <n v="5766030.2986141471"/>
    <s v="EUR"/>
    <s v="INTER"/>
    <n v="83.09"/>
    <n v="1"/>
    <s v="greater than 10000"/>
    <s v="Nicolas HONVAULT"/>
    <s v="awaiting approval"/>
    <s v="More"/>
    <s v="GFS"/>
    <s v="ICB"/>
    <m/>
    <m/>
    <m/>
    <s v="GFS"/>
    <s v="ICB"/>
    <s v="GFS/ICB"/>
  </r>
  <r>
    <s v="Unresolved"/>
    <n v="8310"/>
    <s v="Capgemini Polska Sp z.o.o"/>
    <x v="0"/>
    <n v="199"/>
    <s v="Capgemini America Inc"/>
    <s v="NORTH AMERICA"/>
    <s v="831016FIS01919"/>
    <x v="6"/>
    <s v="Infra Central Europe "/>
    <n v="42677"/>
    <n v="154"/>
    <s v="8.Invoice awaiting Prime’s approval or PO"/>
    <s v="Hold Payment"/>
    <n v="42775"/>
    <s v="Q1 2017"/>
    <n v="56"/>
    <s v="31-60 Days"/>
    <n v="350450.31"/>
    <s v="PLN"/>
    <n v="82917.38"/>
    <s v="PLN"/>
    <n v="350450.29129036731"/>
    <s v="EUR"/>
    <s v="INTER"/>
    <n v="82.92"/>
    <n v="1"/>
    <s v="greater than 10000"/>
    <s v="Sayantan Ghosh"/>
    <s v="Invoice waiting for approval"/>
    <s v="More"/>
    <s v="GFS"/>
    <s v="Non- ICB"/>
    <m/>
    <m/>
    <m/>
    <s v="GFS"/>
    <s v="Non- ICB"/>
    <s v="GFS/Non- ICB"/>
  </r>
  <r>
    <s v="Unresolved"/>
    <n v="8520"/>
    <s v="Capgemini Technology Services India Limited"/>
    <x v="2"/>
    <n v="8113"/>
    <s v="Capgemini North America Inc"/>
    <s v="NORTH AMERICA"/>
    <n v="85201030002472"/>
    <x v="3"/>
    <s v="SFC"/>
    <n v="42728"/>
    <n v="103"/>
    <s v="8.Invoice awaiting Prime’s approval or PO"/>
    <s v="Hold Payment"/>
    <n v="42797"/>
    <s v="Q1 2017"/>
    <n v="34"/>
    <s v="31-60 Days"/>
    <n v="5742833.5700000003"/>
    <s v="INR"/>
    <n v="82753.66"/>
    <s v="INR"/>
    <n v="5742833.7462439025"/>
    <s v="EUR"/>
    <s v="INTER"/>
    <n v="82.75"/>
    <n v="1"/>
    <s v="greater than 10000"/>
    <s v="SUDIPTA ROY"/>
    <s v="Not approved for payment"/>
    <s v="More"/>
    <s v="GFS"/>
    <s v="Non- ICB"/>
    <m/>
    <m/>
    <m/>
    <s v="GFS"/>
    <s v="Non- ICB"/>
    <s v="GFS/Non- ICB"/>
  </r>
  <r>
    <s v="New"/>
    <n v="3805"/>
    <s v="Backelite S.A.S."/>
    <x v="1"/>
    <n v="635"/>
    <s v="Capgemini Technology Services"/>
    <s v="FRANCE"/>
    <n v="701700049"/>
    <x v="7"/>
    <s v="BPO France"/>
    <n v="42773"/>
    <n v="58"/>
    <s v="8.Invoice awaiting Prime’s approval or PO"/>
    <s v="Hold Payment"/>
    <n v="42830"/>
    <s v="Q1 2017"/>
    <n v="1"/>
    <s v="0-30 Days"/>
    <n v="82560"/>
    <s v="EUR"/>
    <n v="82560"/>
    <s v="EUR"/>
    <n v="82560"/>
    <s v="EUR"/>
    <s v="INTRA"/>
    <n v="82.56"/>
    <n v="1"/>
    <s v="greater than 10000"/>
    <s v="Anna Zwolinska"/>
    <s v="Waiting for Project Manager approval JUCOUILL"/>
    <s v="More"/>
    <s v="Non-GFS"/>
    <s v="Non- ICB"/>
    <m/>
    <m/>
    <m/>
    <s v="Non-GFS"/>
    <s v="Non- ICB"/>
    <s v="Non-GFS/Non- ICB"/>
  </r>
  <r>
    <s v="Unresolved"/>
    <n v="199"/>
    <s v="Capgemini America Inc"/>
    <x v="5"/>
    <n v="8243"/>
    <s v="Capgemini Deutschland GmbH"/>
    <s v="CENTRAL EUROPE"/>
    <n v="1990110063754"/>
    <x v="1"/>
    <s v="CC NA"/>
    <n v="42724"/>
    <n v="107"/>
    <s v="6.Missing or wrong information on invoice"/>
    <s v="Missing Information or Attachment"/>
    <n v="42800"/>
    <s v="Q1 2017"/>
    <n v="31"/>
    <s v="31-60 Days"/>
    <n v="86022"/>
    <s v="USD"/>
    <n v="80462.070000000007"/>
    <s v="USD"/>
    <n v="86021.998656782773"/>
    <s v="EUR"/>
    <s v="INTER"/>
    <n v="80.459999999999994"/>
    <n v="1"/>
    <s v="greater than 10000"/>
    <s v="Maciej Antkiewicz"/>
    <s v="The period 'Dec' is wrong, waiting for CN"/>
    <s v="More"/>
    <s v="GFS"/>
    <s v="Non- ICB"/>
    <m/>
    <m/>
    <m/>
    <s v="GFS"/>
    <s v="Non- ICB"/>
    <s v="GFS/Non- ICB"/>
  </r>
  <r>
    <s v="Unresolved"/>
    <n v="3802"/>
    <s v="Prosodie S.A.S."/>
    <x v="1"/>
    <n v="693"/>
    <s v="Capgemini Consulting S.A.S."/>
    <s v="FRANCE"/>
    <n v="701611764"/>
    <x v="7"/>
    <s v="Prosodie"/>
    <n v="42677"/>
    <n v="154"/>
    <s v="8.Invoice awaiting Prime’s approval or PO"/>
    <s v="Hold Payment"/>
    <n v="42775"/>
    <s v="Q1 2017"/>
    <n v="56"/>
    <s v="31-60 Days"/>
    <n v="77880"/>
    <s v="EUR"/>
    <n v="77880"/>
    <s v="EUR"/>
    <n v="77880"/>
    <s v="EUR"/>
    <s v="INTRA"/>
    <n v="77.88"/>
    <n v="1"/>
    <s v="greater than 10000"/>
    <s v="Hirsch Magdalena"/>
    <s v="h-Waiting for Project Manager approval KAUGOYAT"/>
    <s v="More"/>
    <s v="Non-GFS"/>
    <s v="Non- ICB"/>
    <m/>
    <m/>
    <m/>
    <s v="Non-GFS"/>
    <s v="Non- ICB"/>
    <s v="Non-GFS/Non- ICB"/>
  </r>
  <r>
    <s v="Unresolved"/>
    <n v="95"/>
    <s v="Capgemini Service S.A.S."/>
    <x v="3"/>
    <n v="199"/>
    <s v="Capgemini America Inc"/>
    <s v="NORTH AMERICA"/>
    <n v="950110010173"/>
    <x v="5"/>
    <s v="GROUP SHARED SERVICES"/>
    <n v="42702"/>
    <n v="129"/>
    <s v="8.Invoice awaiting Prime’s approval or PO"/>
    <s v="Hold Payment"/>
    <n v="42775"/>
    <s v="Q1 2017"/>
    <n v="56"/>
    <s v="31-60 Days"/>
    <n v="75984.600000000006"/>
    <s v="EUR"/>
    <n v="75984.600000000006"/>
    <s v="EUR"/>
    <n v="75984.600000000006"/>
    <s v="EUR"/>
    <s v="INTER"/>
    <n v="75.98"/>
    <n v="1"/>
    <s v="greater than 10000"/>
    <s v="SUDIPTA ROY"/>
    <s v="not approved yet"/>
    <s v="More"/>
    <s v="GFS"/>
    <s v="Non- ICB"/>
    <m/>
    <m/>
    <m/>
    <s v="GFS"/>
    <s v="Non- ICB"/>
    <s v="GFS/Non- ICB"/>
  </r>
  <r>
    <s v="Unresolved"/>
    <n v="413"/>
    <s v="Capgemini Nederland B.V."/>
    <x v="9"/>
    <n v="1350"/>
    <s v="Capgemini Sverige AB"/>
    <s v="NORDIC"/>
    <n v="4130110170527"/>
    <x v="6"/>
    <s v="Infra Netherland Ops Data Services"/>
    <n v="42727"/>
    <n v="104"/>
    <s v="8.Invoice awaiting Prime’s approval or PO"/>
    <s v="Hold Payment"/>
    <n v="42797"/>
    <s v="Q1 2017"/>
    <n v="34"/>
    <s v="31-60 Days"/>
    <n v="75815.86"/>
    <s v="EUR"/>
    <n v="75815.86"/>
    <s v="EUR"/>
    <n v="75815.86"/>
    <s v="EUR"/>
    <s v="INTER"/>
    <n v="75.819999999999993"/>
    <n v="1"/>
    <s v="greater than 10000"/>
    <s v="Sourav Das"/>
    <s v="Awaiting approval"/>
    <s v="More"/>
    <s v="GFS"/>
    <s v="Non- ICB"/>
    <m/>
    <m/>
    <m/>
    <s v="GFS"/>
    <s v="Non- ICB"/>
    <s v="GFS/Non- ICB"/>
  </r>
  <r>
    <s v="Unresolved"/>
    <n v="693"/>
    <s v="Capgemini Consulting S.A.S."/>
    <x v="1"/>
    <n v="635"/>
    <s v="Capgemini Technology Services"/>
    <s v="FRANCE"/>
    <n v="69301111603501"/>
    <x v="1"/>
    <s v=" CC FR "/>
    <n v="42726"/>
    <n v="105"/>
    <s v="8.Invoice awaiting Prime’s approval or PO"/>
    <s v="Hold Payment"/>
    <n v="42797"/>
    <s v="Q1 2017"/>
    <n v="34"/>
    <s v="31-60 Days"/>
    <n v="75600"/>
    <s v="EUR"/>
    <n v="75600"/>
    <s v="EUR"/>
    <n v="75600"/>
    <s v="EUR"/>
    <s v="INTRA"/>
    <n v="75.599999999999994"/>
    <n v="1"/>
    <s v="greater than 10000"/>
    <s v="Beata Chojnacka"/>
    <s v="h-Waiting for Project Manager approval email sent for project code MONDAL Madhumita (27/12/2016 11:51)"/>
    <s v="More"/>
    <s v="GFS"/>
    <s v="Non- ICB"/>
    <m/>
    <m/>
    <m/>
    <s v="GFS"/>
    <s v="Non- ICB"/>
    <s v="GFS/Non- ICB"/>
  </r>
  <r>
    <s v="Unresolved"/>
    <n v="8520"/>
    <s v="Capgemini Technology Services India Limited"/>
    <x v="2"/>
    <n v="8420"/>
    <s v="Capgemini Australia Pty Ltd."/>
    <s v="INDIA"/>
    <n v="85200410040044"/>
    <x v="6"/>
    <s v="India Service"/>
    <n v="42643"/>
    <n v="188"/>
    <s v="3.Disagreed days, volume or deliverables"/>
    <s v="DISAGREEMENT"/>
    <n v="42775"/>
    <s v="Q1 2017"/>
    <n v="56"/>
    <s v="31-60 Days"/>
    <n v="5232262.7"/>
    <s v="INR"/>
    <n v="75396.38"/>
    <s v="INR"/>
    <n v="5232262.5417247871"/>
    <s v="EUR"/>
    <s v="INTRA"/>
    <n v="75.400000000000006"/>
    <n v="1"/>
    <s v="greater than 10000"/>
    <s v="Yogesh Shinde"/>
    <s v="IN04 AUS_LakeMacquarie_Council is not part of icare. Also there are few resources not part of icare. Request Credit Note INR 5232262.7/-"/>
    <s v="More"/>
    <s v="GFS"/>
    <s v="Non- ICB"/>
    <m/>
    <m/>
    <m/>
    <s v="GFS"/>
    <s v="Non- ICB"/>
    <s v="GFS/Non- ICB"/>
  </r>
  <r>
    <s v="Unresolved"/>
    <n v="8520"/>
    <s v="Capgemini Technology Services India Limited"/>
    <x v="2"/>
    <n v="199"/>
    <s v="Capgemini America Inc"/>
    <s v="NORTH AMERICA"/>
    <n v="85200310083559"/>
    <x v="1"/>
    <s v="CC INDIA BACKOFFICE - CCIDBOE - BU"/>
    <n v="42583"/>
    <n v="248"/>
    <s v="1.No signed SoW"/>
    <s v="DISAGREEMENT"/>
    <n v="42648"/>
    <s v="Q3 2016"/>
    <n v="183"/>
    <s v="181 - 365 Days"/>
    <n v="5228730"/>
    <s v="INR"/>
    <n v="75345.48"/>
    <s v="INR"/>
    <n v="5228730.2479545306"/>
    <s v="EUR"/>
    <s v="INTER"/>
    <n v="75.349999999999994"/>
    <n v="1"/>
    <s v="greater than 10000"/>
    <s v="Sayantan Ghosh"/>
    <s v="No Signed ISOW received"/>
    <s v="More"/>
    <s v="GFS"/>
    <s v="Non- ICB"/>
    <m/>
    <m/>
    <m/>
    <s v="GFS"/>
    <s v="Non- ICB"/>
    <s v="GFS/Non- ICB"/>
  </r>
  <r>
    <s v="Unresolved"/>
    <n v="413"/>
    <s v="Capgemini Nederland B.V."/>
    <x v="9"/>
    <n v="1350"/>
    <s v="Capgemini Sverige AB"/>
    <s v="NORDIC"/>
    <n v="4130110170093"/>
    <x v="0"/>
    <s v="APPS_NL_PRIVATE"/>
    <n v="42725"/>
    <n v="106"/>
    <s v="8.Invoice awaiting Prime’s approval or PO"/>
    <s v="Hold Payment"/>
    <n v="42797"/>
    <s v="Q1 2017"/>
    <n v="34"/>
    <s v="31-60 Days"/>
    <n v="75083.100000000006"/>
    <s v="EUR"/>
    <n v="75083.100000000006"/>
    <s v="EUR"/>
    <n v="75083.100000000006"/>
    <s v="EUR"/>
    <s v="INTER"/>
    <n v="75.08"/>
    <n v="1"/>
    <s v="greater than 10000"/>
    <s v="Sourav Das"/>
    <s v="Awaiting approval"/>
    <s v="More"/>
    <s v="GFS"/>
    <s v="Non- ICB"/>
    <m/>
    <m/>
    <m/>
    <s v="GFS"/>
    <s v="Non- ICB"/>
    <s v="GFS/Non- ICB"/>
  </r>
  <r>
    <s v="New"/>
    <n v="72"/>
    <s v="Capgemini Gouvieux S.A.S."/>
    <x v="3"/>
    <n v="199"/>
    <s v="Capgemini America Inc"/>
    <s v="NORTH AMERICA"/>
    <n v="2017000011"/>
    <x v="5"/>
    <s v="GROUP SHARED SERVICES"/>
    <n v="42774"/>
    <n v="57"/>
    <s v="1.No signed SoW"/>
    <s v="DISAGREEMENT"/>
    <n v="42829"/>
    <s v="Q1 2017"/>
    <n v="2"/>
    <s v="0-30 Days"/>
    <n v="74682.559999999998"/>
    <s v="EUR"/>
    <n v="74682.559999999998"/>
    <s v="EUR"/>
    <n v="74682.559999999998"/>
    <s v="EUR"/>
    <s v="INTER"/>
    <n v="74.680000000000007"/>
    <n v="1"/>
    <s v="greater than 10000"/>
    <s v="SUDIPTA ROY"/>
    <s v="ISOW Required"/>
    <s v="More"/>
    <s v="Non-GFS"/>
    <s v="Non- ICB"/>
    <m/>
    <m/>
    <m/>
    <s v="Non-GFS"/>
    <s v="Non- ICB"/>
    <s v="Non-GFS/Non- ICB"/>
  </r>
  <r>
    <s v="Unresolved"/>
    <n v="3011"/>
    <s v="Sogeti USA LLC"/>
    <x v="5"/>
    <n v="199"/>
    <s v="Capgemini America Inc"/>
    <s v="NORTH AMERICA"/>
    <n v="383224"/>
    <x v="2"/>
    <s v="Sogeti USA "/>
    <n v="42731"/>
    <n v="100"/>
    <s v="4.Disagreed expenses"/>
    <s v="DISAGREEMENT"/>
    <n v="42776"/>
    <s v="Q1 2017"/>
    <n v="55"/>
    <s v="31-60 Days"/>
    <n v="78336"/>
    <s v="USD"/>
    <n v="73272.850000000006"/>
    <s v="USD"/>
    <n v="78336.003588754873"/>
    <s v="EUR"/>
    <s v="INTRA"/>
    <n v="73.27"/>
    <n v="1"/>
    <s v="greater than 10000"/>
    <s v="Soumya Mukhopadhyay"/>
    <s v="-"/>
    <s v="More"/>
    <s v="Non-GFS"/>
    <s v="Non- ICB"/>
    <m/>
    <m/>
    <m/>
    <s v="Non-GFS"/>
    <s v="Non- ICB"/>
    <s v="Non-GFS/Non- ICB"/>
  </r>
  <r>
    <s v="Unresolved"/>
    <n v="8520"/>
    <s v="Capgemini Technology Services India Limited"/>
    <x v="2"/>
    <n v="429"/>
    <s v="Sogeti Nederland B.V."/>
    <s v="BENELUX"/>
    <n v="85200310086420"/>
    <x v="2"/>
    <s v="SOGETI INDIA - SOGID - BU"/>
    <n v="42727"/>
    <n v="104"/>
    <s v="8.Invoice awaiting Prime’s approval or PO"/>
    <s v="Hold Payment"/>
    <n v="42800"/>
    <s v="Q1 2017"/>
    <n v="31"/>
    <s v="31-60 Days"/>
    <n v="5074177.78"/>
    <s v="INR"/>
    <n v="73118.39"/>
    <s v="INR"/>
    <n v="5074177.475208017"/>
    <s v="EUR"/>
    <s v="INTER"/>
    <n v="73.12"/>
    <n v="1"/>
    <s v="greater than 10000"/>
    <s v="Dibendu Das"/>
    <s v="Invoice awaiting Prime’s approval or PO"/>
    <s v="More"/>
    <s v="GFS"/>
    <s v="Non- ICB"/>
    <m/>
    <m/>
    <m/>
    <s v="GFS"/>
    <s v="Non- ICB"/>
    <s v="GFS/Non- ICB"/>
  </r>
  <r>
    <s v="New"/>
    <n v="3802"/>
    <s v="Prosodie S.A.S."/>
    <x v="1"/>
    <n v="260"/>
    <s v="Capgemini UK Plc"/>
    <s v="UK &amp; IRELAND"/>
    <n v="701700890"/>
    <x v="7"/>
    <s v="Prosodie"/>
    <n v="42774"/>
    <n v="57"/>
    <s v="8.Invoice awaiting Prime’s approval or PO"/>
    <s v="Hold Payment"/>
    <n v="42831"/>
    <s v="Q1 2017"/>
    <n v="0"/>
    <s v="0-30 Days"/>
    <n v="71823.97"/>
    <s v="EUR"/>
    <n v="71823.97"/>
    <s v="EUR"/>
    <n v="71823.97"/>
    <s v="EUR"/>
    <s v="INTER"/>
    <n v="71.819999999999993"/>
    <n v="1"/>
    <s v="greater than 10000"/>
    <s v="SATABDI SARKAR"/>
    <s v="Po insufficient"/>
    <s v="More"/>
    <s v="Non-GFS"/>
    <s v="Non- ICB"/>
    <m/>
    <m/>
    <m/>
    <s v="Non-GFS"/>
    <s v="Non- ICB"/>
    <s v="Non-GFS/Non- ICB"/>
  </r>
  <r>
    <s v="Unresolved"/>
    <n v="413"/>
    <s v="Capgemini Nederland B.V."/>
    <x v="9"/>
    <n v="1350"/>
    <s v="Capgemini Sverige AB"/>
    <s v="NORDIC"/>
    <n v="4130110172207"/>
    <x v="6"/>
    <s v="Infra Netherland Ops Data Services"/>
    <n v="42759"/>
    <n v="72"/>
    <s v="4.Disagreed expenses"/>
    <s v="DISAGREEMENT"/>
    <n v="42830"/>
    <s v="Q1 2017"/>
    <n v="1"/>
    <s v="0-30 Days"/>
    <n v="70248.7"/>
    <s v="EUR"/>
    <n v="70248.7"/>
    <s v="EUR"/>
    <n v="70248.7"/>
    <s v="EUR"/>
    <s v="INTER"/>
    <n v="70.25"/>
    <n v="1"/>
    <s v="greater than 10000"/>
    <s v="Sourav Das"/>
    <s v="Expenses wrongly charged"/>
    <s v="More"/>
    <s v="GFS"/>
    <s v="Non- ICB"/>
    <m/>
    <m/>
    <m/>
    <s v="GFS"/>
    <s v="Non- ICB"/>
    <s v="GFS/Non- ICB"/>
  </r>
  <r>
    <s v="Unresolved"/>
    <n v="3011"/>
    <s v="Sogeti USA LLC"/>
    <x v="5"/>
    <n v="199"/>
    <s v="Capgemini America Inc"/>
    <s v="NORTH AMERICA"/>
    <n v="380870"/>
    <x v="2"/>
    <s v="Sogeti USA "/>
    <n v="42704"/>
    <n v="127"/>
    <s v="4.Disagreed expenses"/>
    <s v="DISAGREEMENT"/>
    <n v="42776"/>
    <s v="Q1 2017"/>
    <n v="55"/>
    <s v="31-60 Days"/>
    <n v="74829.919999999998"/>
    <s v="USD"/>
    <n v="69993.38"/>
    <s v="USD"/>
    <n v="74829.922227251751"/>
    <s v="EUR"/>
    <s v="INTRA"/>
    <n v="69.989999999999995"/>
    <n v="1"/>
    <s v="greater than 10000"/>
    <s v="Soumya Mukhopadhyay"/>
    <s v="-"/>
    <s v="More"/>
    <s v="Non-GFS"/>
    <s v="Non- ICB"/>
    <m/>
    <m/>
    <m/>
    <s v="Non-GFS"/>
    <s v="Non- ICB"/>
    <s v="Non-GFS/Non- ICB"/>
  </r>
  <r>
    <s v="New"/>
    <n v="8520"/>
    <s v="Capgemini Technology Services India Limited"/>
    <x v="2"/>
    <n v="260"/>
    <s v="Capgemini UK Plc"/>
    <s v="UK &amp; IRELAND"/>
    <s v="5010089814/16-17-IM"/>
    <x v="8"/>
    <s v="IGATE"/>
    <n v="42768"/>
    <n v="63"/>
    <s v="6.Missing or wrong information on invoice"/>
    <s v="Missing Information or Attachment"/>
    <n v="42831"/>
    <s v="Q1 2017"/>
    <n v="0"/>
    <s v="0-30 Days"/>
    <n v="4743158"/>
    <s v="INR"/>
    <n v="68348.429999999993"/>
    <s v="INR"/>
    <n v="4743157.828992567"/>
    <s v="EUR"/>
    <s v="INTER"/>
    <n v="68.349999999999994"/>
    <n v="1"/>
    <s v="greater than 10000"/>
    <s v="SARBAJIT MOITRA"/>
    <s v="No PO"/>
    <s v="More"/>
    <s v="Non-GFS"/>
    <s v="Non- ICB"/>
    <m/>
    <m/>
    <m/>
    <s v="Non-GFS"/>
    <s v="Non- ICB"/>
    <s v="Non-GFS/Non- ICB"/>
  </r>
  <r>
    <s v="Unresolved"/>
    <n v="635"/>
    <s v="Capgemini Technology Services"/>
    <x v="1"/>
    <n v="3014"/>
    <s v="Sogeti France S.A.S."/>
    <s v="FRANCE"/>
    <n v="63503300006063"/>
    <x v="4"/>
    <s v="GROUP SHARED SERVICES - SBU"/>
    <n v="42726"/>
    <n v="105"/>
    <s v="6.Missing or wrong information on invoice"/>
    <s v="Missing Information or Attachment"/>
    <n v="42797"/>
    <s v="Q1 2017"/>
    <n v="34"/>
    <s v="31-60 Days"/>
    <n v="67797.710000000006"/>
    <s v="EUR"/>
    <n v="67797.710000000006"/>
    <s v="EUR"/>
    <n v="67797.710000000006"/>
    <s v="EUR"/>
    <s v="INTRA"/>
    <n v="67.8"/>
    <n v="1"/>
    <s v="greater than 10000"/>
    <s v="Karolina Planeta"/>
    <s v="waiting for PM approval (NCASTELL)"/>
    <s v="More"/>
    <s v="GFS"/>
    <s v="Non- ICB"/>
    <m/>
    <m/>
    <m/>
    <s v="GFS"/>
    <s v="Non- ICB"/>
    <s v="GFS/Non- ICB"/>
  </r>
  <r>
    <s v="New"/>
    <n v="8520"/>
    <s v="Capgemini Technology Services India Limited"/>
    <x v="2"/>
    <n v="795"/>
    <s v="Capgemini Suisse S.A."/>
    <s v="CENTRAL EUROPE"/>
    <n v="85200320061695"/>
    <x v="0"/>
    <s v="Apps Switzerland MS Non-FS Other GFS"/>
    <n v="42773"/>
    <n v="58"/>
    <s v="8.Invoice awaiting Prime’s approval or PO"/>
    <s v="Hold Payment"/>
    <n v="42831"/>
    <s v="Q1 2017"/>
    <n v="0"/>
    <s v="0-30 Days"/>
    <n v="4677951.59"/>
    <s v="INR"/>
    <n v="67408.81"/>
    <s v="INR"/>
    <n v="4677951.269613252"/>
    <s v="EUR"/>
    <s v="INTER"/>
    <n v="67.41"/>
    <n v="1"/>
    <s v="greater than 10000"/>
    <s v="Izabela Klich"/>
    <s v="Will be paid manually"/>
    <s v="More"/>
    <s v="GFS"/>
    <s v="ICB"/>
    <m/>
    <m/>
    <m/>
    <s v="GFS"/>
    <s v="ICB"/>
    <s v="GFS/ICB"/>
  </r>
  <r>
    <s v="Unresolved"/>
    <n v="260"/>
    <s v="Capgemini UK Plc"/>
    <x v="4"/>
    <n v="8243"/>
    <s v="Capgemini Deutschland GmbH"/>
    <s v="CENTRAL EUROPE"/>
    <n v="2600110118618"/>
    <x v="8"/>
    <s v="ADAO - CPRD"/>
    <n v="42724"/>
    <n v="107"/>
    <s v="8.Invoice awaiting Prime’s approval or PO"/>
    <s v="Hold Payment"/>
    <n v="42797"/>
    <s v="Q1 2017"/>
    <n v="34"/>
    <s v="31-60 Days"/>
    <n v="57141.65"/>
    <s v="GBP"/>
    <n v="66790.94"/>
    <s v="GBP"/>
    <n v="57141.652067760369"/>
    <s v="EUR"/>
    <s v="INTER"/>
    <n v="66.790000000000006"/>
    <n v="1"/>
    <s v="greater than 10000"/>
    <s v="Magdalena Chrzanowska"/>
    <s v="Awaiting an approval."/>
    <s v="More"/>
    <s v="GFS"/>
    <s v="Non- ICB"/>
    <m/>
    <m/>
    <m/>
    <s v="GFS"/>
    <s v="Non- ICB"/>
    <s v="GFS/Non- ICB"/>
  </r>
  <r>
    <s v="Unresolved"/>
    <n v="693"/>
    <s v="Capgemini Consulting S.A.S."/>
    <x v="1"/>
    <n v="95"/>
    <s v="Capgemini Service S.A.S."/>
    <s v="HOLDING"/>
    <n v="69301121600176"/>
    <x v="1"/>
    <s v=" CC FR "/>
    <n v="42612"/>
    <n v="219"/>
    <s v="8.Invoice awaiting Prime’s approval or PO"/>
    <s v="Hold Payment"/>
    <n v="42648"/>
    <s v="Q3 2016"/>
    <n v="183"/>
    <s v="181 - 365 Days"/>
    <n v="66513.600000000006"/>
    <s v="EUR"/>
    <n v="66513.600000000006"/>
    <s v="EUR"/>
    <n v="66513.600000000006"/>
    <s v="EUR"/>
    <s v="INTER"/>
    <n v="66.510000000000005"/>
    <n v="1"/>
    <s v="greater than 10000"/>
    <s v="Nicolas HONVAULT"/>
    <s v="."/>
    <s v="More"/>
    <s v="GFS"/>
    <s v="Non- ICB"/>
    <m/>
    <m/>
    <m/>
    <s v="GFS"/>
    <s v="Non- ICB"/>
    <s v="GFS/Non- ICB"/>
  </r>
  <r>
    <s v="New"/>
    <n v="260"/>
    <s v="Capgemini UK Plc"/>
    <x v="4"/>
    <n v="1350"/>
    <s v="Capgemini Sverige AB"/>
    <s v="NORDIC"/>
    <n v="2600110123393"/>
    <x v="1"/>
    <s v="CC - CPR"/>
    <n v="42769"/>
    <n v="62"/>
    <s v="8.Invoice awaiting Prime’s approval or PO"/>
    <s v="Hold Payment"/>
    <n v="42831"/>
    <s v="Q1 2017"/>
    <n v="0"/>
    <s v="0-30 Days"/>
    <n v="56484"/>
    <s v="GBP"/>
    <n v="66022.23"/>
    <s v="GBP"/>
    <n v="56483.997611018058"/>
    <s v="EUR"/>
    <s v="INTER"/>
    <n v="66.02"/>
    <n v="1"/>
    <s v="greater than 10000"/>
    <s v="Sourav Das"/>
    <s v="Awaiting approval"/>
    <s v="More"/>
    <s v="GFS"/>
    <s v="Non- ICB"/>
    <m/>
    <m/>
    <m/>
    <s v="GFS"/>
    <s v="Non- ICB"/>
    <s v="GFS/Non- ICB"/>
  </r>
  <r>
    <s v="Unresolved"/>
    <n v="95"/>
    <s v="Capgemini Service S.A.S."/>
    <x v="3"/>
    <n v="199"/>
    <s v="Capgemini America Inc"/>
    <s v="NORTH AMERICA"/>
    <n v="950110009805"/>
    <x v="5"/>
    <s v="GROUP SHARED SERVICES"/>
    <n v="42642"/>
    <n v="189"/>
    <s v="8.Invoice awaiting Prime’s approval or PO"/>
    <s v="Hold Payment"/>
    <n v="42706"/>
    <s v="Q4 2016"/>
    <n v="125"/>
    <s v="121-150 Days"/>
    <n v="65429.1"/>
    <s v="EUR"/>
    <n v="65429.1"/>
    <s v="EUR"/>
    <n v="65429.1"/>
    <s v="EUR"/>
    <s v="INTER"/>
    <n v="65.430000000000007"/>
    <n v="1"/>
    <s v="greater than 10000"/>
    <s v="SUDIPTA ROY"/>
    <s v="Appoval Pending"/>
    <s v="More"/>
    <s v="GFS"/>
    <s v="Non- ICB"/>
    <m/>
    <m/>
    <m/>
    <s v="GFS"/>
    <s v="Non- ICB"/>
    <s v="GFS/Non- ICB"/>
  </r>
  <r>
    <s v="Unresolved"/>
    <n v="95"/>
    <s v="Capgemini Service S.A.S."/>
    <x v="3"/>
    <n v="199"/>
    <s v="Capgemini America Inc"/>
    <s v="NORTH AMERICA"/>
    <n v="950110010186"/>
    <x v="5"/>
    <s v="GROUP SHARED SERVICES"/>
    <n v="42703"/>
    <n v="128"/>
    <s v="8.Invoice awaiting Prime’s approval or PO"/>
    <s v="Hold Payment"/>
    <n v="42775"/>
    <s v="Q1 2017"/>
    <n v="56"/>
    <s v="31-60 Days"/>
    <n v="65429.1"/>
    <s v="EUR"/>
    <n v="65429.1"/>
    <s v="EUR"/>
    <n v="65429.1"/>
    <s v="EUR"/>
    <s v="INTER"/>
    <n v="65.430000000000007"/>
    <n v="1"/>
    <s v="greater than 10000"/>
    <s v="SUDIPTA ROY"/>
    <s v="not approved yet"/>
    <s v="More"/>
    <s v="GFS"/>
    <s v="Non- ICB"/>
    <m/>
    <m/>
    <m/>
    <s v="GFS"/>
    <s v="Non- ICB"/>
    <s v="GFS/Non- ICB"/>
  </r>
  <r>
    <s v="Unresolved"/>
    <n v="72"/>
    <s v="Capgemini Gouvieux S.A.S."/>
    <x v="3"/>
    <n v="260"/>
    <s v="Capgemini UK Plc"/>
    <s v="UK &amp; IRELAND"/>
    <n v="2016000463"/>
    <x v="5"/>
    <s v="GROUP SHARED SERVICES"/>
    <n v="42730"/>
    <n v="101"/>
    <s v="6.Missing or wrong information on invoice"/>
    <s v="Missing Information or Attachment"/>
    <n v="42800"/>
    <s v="Q1 2017"/>
    <n v="31"/>
    <s v="31-60 Days"/>
    <n v="65366.94"/>
    <s v="EUR"/>
    <n v="65366.94"/>
    <s v="EUR"/>
    <n v="65366.94"/>
    <s v="EUR"/>
    <s v="INTER"/>
    <n v="65.37"/>
    <n v="1"/>
    <s v="greater than 10000"/>
    <s v="Puja Kolay Dey"/>
    <s v="No PO"/>
    <s v="More"/>
    <s v="Non-GFS"/>
    <s v="Non- ICB"/>
    <m/>
    <m/>
    <m/>
    <s v="Non-GFS"/>
    <s v="Non- ICB"/>
    <s v="Non-GFS/Non- ICB"/>
  </r>
  <r>
    <s v="Unresolved"/>
    <n v="8520"/>
    <s v="Capgemini Technology Services India Limited"/>
    <x v="2"/>
    <n v="8243"/>
    <s v="Capgemini Deutschland GmbH"/>
    <s v="CENTRAL EUROPE"/>
    <s v="5010089653/16-17-IM"/>
    <x v="8"/>
    <s v="INDIA"/>
    <n v="42769"/>
    <n v="62"/>
    <s v="6.Missing or wrong information on invoice"/>
    <s v="Missing Information or Attachment"/>
    <n v="42800"/>
    <s v="Q1 2017"/>
    <n v="31"/>
    <s v="31-60 Days"/>
    <n v="4508228"/>
    <s v="INR"/>
    <n v="64963.11"/>
    <s v="INR"/>
    <n v="4508227.6768055297"/>
    <s v="EUR"/>
    <s v="INTER"/>
    <n v="64.959999999999994"/>
    <n v="1"/>
    <s v="greater than 10000"/>
    <s v="Magdalena Chrzanowska"/>
    <s v="Awaiting approval"/>
    <s v="More"/>
    <s v="Non-GFS"/>
    <s v="Non- ICB"/>
    <m/>
    <m/>
    <m/>
    <s v="Non-GFS"/>
    <s v="Non- ICB"/>
    <s v="Non-GFS/Non- ICB"/>
  </r>
  <r>
    <s v="Unresolved"/>
    <n v="3071"/>
    <s v="Sogeti Sverige AB"/>
    <x v="7"/>
    <n v="1350"/>
    <s v="Capgemini Sverige AB"/>
    <s v="NORDIC"/>
    <n v="-1"/>
    <x v="2"/>
    <s v="Sogeti Nordic "/>
    <n v="42727"/>
    <n v="104"/>
    <s v="8.Invoice awaiting Prime’s approval or PO"/>
    <s v="Hold Payment"/>
    <n v="42797"/>
    <s v="Q1 2017"/>
    <n v="34"/>
    <s v="31-60 Days"/>
    <n v="615718.75"/>
    <s v="SEK"/>
    <n v="64593.58"/>
    <s v="SEK"/>
    <n v="615718.78491167468"/>
    <s v="EUR"/>
    <s v="INTRA"/>
    <n v="64.59"/>
    <n v="1"/>
    <s v="greater than 10000"/>
    <s v="Shambhu Sharma"/>
    <s v="Awaiting approval"/>
    <s v="More"/>
    <s v="Non-GFS"/>
    <s v="Non- ICB"/>
    <m/>
    <m/>
    <m/>
    <s v="Non-GFS"/>
    <s v="Non- ICB"/>
    <s v="Non-GFS/Non- ICB"/>
  </r>
  <r>
    <s v="Unresolved"/>
    <n v="3014"/>
    <s v="Sogeti France S.A.S."/>
    <x v="1"/>
    <n v="692"/>
    <s v="Capgemini Outsourcing Services S.A.S."/>
    <s v="FRANCE"/>
    <n v="30140110136352"/>
    <x v="2"/>
    <s v="Sogeti France "/>
    <n v="42643"/>
    <n v="188"/>
    <s v="8.Invoice awaiting Prime’s approval or PO"/>
    <s v="Hold Payment"/>
    <n v="42681"/>
    <s v="Q4 2016"/>
    <n v="150"/>
    <s v="121-150 Days"/>
    <n v="63756"/>
    <s v="EUR"/>
    <n v="63756"/>
    <s v="EUR"/>
    <n v="63756"/>
    <s v="EUR"/>
    <s v="INTRA"/>
    <n v="63.76"/>
    <n v="1"/>
    <s v="greater than 10000"/>
    <s v="Marta Stryszawska"/>
    <s v="invoice waiting for approval, please contact CGALES"/>
    <s v="More"/>
    <s v="GFS"/>
    <s v="Non- ICB"/>
    <m/>
    <m/>
    <m/>
    <s v="GFS"/>
    <s v="Non- ICB"/>
    <s v="GFS/Non- ICB"/>
  </r>
  <r>
    <s v="Unresolved"/>
    <n v="3802"/>
    <s v="Prosodie S.A.S."/>
    <x v="1"/>
    <n v="260"/>
    <s v="Capgemini UK Plc"/>
    <s v="UK &amp; IRELAND"/>
    <n v="701614245"/>
    <x v="7"/>
    <s v="Prosodie"/>
    <n v="42731"/>
    <n v="100"/>
    <s v="8.Invoice awaiting Prime’s approval or PO"/>
    <s v="Hold Payment"/>
    <n v="42800"/>
    <s v="Q1 2017"/>
    <n v="31"/>
    <s v="31-60 Days"/>
    <n v="63315.6"/>
    <s v="EUR"/>
    <n v="63315.6"/>
    <s v="EUR"/>
    <n v="63315.6"/>
    <s v="EUR"/>
    <s v="INTER"/>
    <n v="63.32"/>
    <n v="1"/>
    <s v="greater than 10000"/>
    <s v="SATABDI SARKAR"/>
    <s v="PO Insufficient"/>
    <s v="More"/>
    <s v="Non-GFS"/>
    <s v="Non- ICB"/>
    <m/>
    <m/>
    <m/>
    <s v="Non-GFS"/>
    <s v="Non- ICB"/>
    <s v="Non-GFS/Non- ICB"/>
  </r>
  <r>
    <s v="New"/>
    <n v="8520"/>
    <s v="Capgemini Technology Services India Limited"/>
    <x v="2"/>
    <n v="1750"/>
    <s v="Capgemini Espana S.L."/>
    <s v="IBERIA"/>
    <n v="85200610007326"/>
    <x v="6"/>
    <s v="Infra India"/>
    <n v="42773"/>
    <n v="58"/>
    <s v="1.No signed SoW"/>
    <s v="DISAGREEMENT"/>
    <n v="42831"/>
    <s v="Q1 2017"/>
    <n v="0"/>
    <s v="0-30 Days"/>
    <n v="4334186.5"/>
    <s v="INR"/>
    <n v="62455.19"/>
    <s v="INR"/>
    <n v="4334186.2191965245"/>
    <s v="EUR"/>
    <s v="INTER"/>
    <n v="62.46"/>
    <n v="1"/>
    <s v="greater than 10000"/>
    <s v="Carmen Postigo Gonzalez"/>
    <s v="Send Isow"/>
    <s v="More"/>
    <s v="GFS"/>
    <s v="Non- ICB"/>
    <m/>
    <m/>
    <m/>
    <s v="GFS"/>
    <s v="Non- ICB"/>
    <s v="GFS/Non- ICB"/>
  </r>
  <r>
    <s v="Unresolved"/>
    <n v="95"/>
    <s v="Capgemini Service S.A.S."/>
    <x v="3"/>
    <n v="260"/>
    <s v="Capgemini UK Plc"/>
    <s v="UK &amp; IRELAND"/>
    <n v="950110010589"/>
    <x v="5"/>
    <s v="GROUP SHARED SERVICES"/>
    <n v="42727"/>
    <n v="104"/>
    <s v="6.Missing or wrong information on invoice"/>
    <s v="Missing Information or Attachment"/>
    <n v="42800"/>
    <s v="Q1 2017"/>
    <n v="31"/>
    <s v="31-60 Days"/>
    <n v="62330.09"/>
    <s v="EUR"/>
    <n v="62330.09"/>
    <s v="EUR"/>
    <n v="62330.09"/>
    <s v="EUR"/>
    <s v="INTER"/>
    <n v="62.33"/>
    <n v="1"/>
    <s v="greater than 10000"/>
    <s v="Puja Kolay Dey"/>
    <s v="No PO"/>
    <s v="More"/>
    <s v="GFS"/>
    <s v="Non- ICB"/>
    <m/>
    <m/>
    <m/>
    <s v="GFS"/>
    <s v="Non- ICB"/>
    <s v="GFS/Non- ICB"/>
  </r>
  <r>
    <s v="Unresolved"/>
    <n v="3014"/>
    <s v="Sogeti France S.A.S."/>
    <x v="1"/>
    <n v="692"/>
    <s v="Capgemini Outsourcing Services S.A.S."/>
    <s v="FRANCE"/>
    <n v="30140110135393"/>
    <x v="2"/>
    <s v="Sogeti France "/>
    <n v="42636"/>
    <n v="195"/>
    <s v="8.Invoice awaiting Prime’s approval or PO"/>
    <s v="Hold Payment"/>
    <n v="42709"/>
    <s v="Q4 2016"/>
    <n v="122"/>
    <s v="121-150 Days"/>
    <n v="62040"/>
    <s v="EUR"/>
    <n v="62040"/>
    <s v="EUR"/>
    <n v="62040"/>
    <s v="EUR"/>
    <s v="INTRA"/>
    <n v="62.04"/>
    <n v="1"/>
    <s v="greater than 10000"/>
    <s v="Marta Stryszawska"/>
    <s v="invoice waiting for approval, please contact LPERRET"/>
    <s v="More"/>
    <s v="GFS"/>
    <s v="Non- ICB"/>
    <m/>
    <m/>
    <m/>
    <s v="GFS"/>
    <s v="Non- ICB"/>
    <s v="GFS/Non- ICB"/>
  </r>
  <r>
    <s v="Unresolved"/>
    <n v="8520"/>
    <s v="Capgemini Technology Services India Limited"/>
    <x v="2"/>
    <n v="95"/>
    <s v="Capgemini Service S.A.S."/>
    <s v="HOLDING"/>
    <n v="85200710013067"/>
    <x v="7"/>
    <s v="CES Proc"/>
    <n v="42643"/>
    <n v="188"/>
    <s v="8.Invoice awaiting Prime’s approval or PO"/>
    <s v="Hold Payment"/>
    <n v="42709"/>
    <s v="Q4 2016"/>
    <n v="122"/>
    <s v="121-150 Days"/>
    <n v="4291818.26"/>
    <s v="INR"/>
    <n v="61844.67"/>
    <s v="INR"/>
    <n v="4291818.1250390355"/>
    <s v="EUR"/>
    <s v="INTER"/>
    <n v="61.84"/>
    <n v="1"/>
    <s v="greater than 10000"/>
    <s v="Nicolas HONVAULT"/>
    <s v="awaiting approval"/>
    <s v="More"/>
    <s v="GFS"/>
    <s v="Non- ICB"/>
    <m/>
    <m/>
    <m/>
    <s v="GFS"/>
    <s v="Non- ICB"/>
    <s v="GFS/Non- ICB"/>
  </r>
  <r>
    <s v="Unresolved"/>
    <n v="635"/>
    <s v="Capgemini Technology Services"/>
    <x v="1"/>
    <n v="1320"/>
    <s v="Capgemini Norge AS"/>
    <s v="NORDIC"/>
    <n v="63503300005838"/>
    <x v="0"/>
    <s v="Apps Central Indus"/>
    <n v="42724"/>
    <n v="107"/>
    <s v="8.Invoice awaiting Prime’s approval or PO"/>
    <s v="Hold Payment"/>
    <n v="42800"/>
    <s v="Q1 2017"/>
    <n v="31"/>
    <s v="31-60 Days"/>
    <n v="61783.78"/>
    <s v="EUR"/>
    <n v="61783.78"/>
    <s v="EUR"/>
    <n v="61783.78"/>
    <s v="EUR"/>
    <s v="INTER"/>
    <n v="61.78"/>
    <n v="1"/>
    <s v="greater than 10000"/>
    <s v="Ankit Agrawal"/>
    <s v="Awaiting approval."/>
    <s v="More"/>
    <s v="GFS"/>
    <s v="Non- ICB"/>
    <m/>
    <m/>
    <m/>
    <s v="GFS"/>
    <s v="Non- ICB"/>
    <s v="GFS/Non- ICB"/>
  </r>
  <r>
    <s v="Unresolved"/>
    <n v="199"/>
    <s v="Capgemini America Inc"/>
    <x v="5"/>
    <n v="8243"/>
    <s v="Capgemini Deutschland GmbH"/>
    <s v="CENTRAL EUROPE"/>
    <n v="1990110057419"/>
    <x v="1"/>
    <s v="CC NA"/>
    <n v="42636"/>
    <n v="195"/>
    <s v="6.Missing or wrong information on invoice"/>
    <s v="Missing Information or Attachment"/>
    <n v="42708"/>
    <s v="Q4 2016"/>
    <n v="123"/>
    <s v="121-150 Days"/>
    <n v="65777"/>
    <s v="USD"/>
    <n v="61525.58"/>
    <s v="USD"/>
    <n v="65776.997287265665"/>
    <s v="EUR"/>
    <s v="INTER"/>
    <n v="61.53"/>
    <n v="1"/>
    <s v="greater than 10000"/>
    <s v="Anita Kowalczyk"/>
    <s v="in clarification , incorrect data on the invoice ( # of days )"/>
    <s v="More"/>
    <s v="GFS"/>
    <s v="Non- ICB"/>
    <m/>
    <m/>
    <m/>
    <s v="GFS"/>
    <s v="Non- ICB"/>
    <s v="GFS/Non- ICB"/>
  </r>
  <r>
    <s v="Unresolved"/>
    <n v="635"/>
    <s v="Capgemini Technology Services"/>
    <x v="1"/>
    <n v="693"/>
    <s v="Capgemini Consulting S.A.S."/>
    <s v="FRANCE"/>
    <n v="63501111649671"/>
    <x v="0"/>
    <s v="MU CENTRAL_France DG"/>
    <n v="42724"/>
    <n v="107"/>
    <s v="8.Invoice awaiting Prime’s approval or PO"/>
    <s v="Hold Payment"/>
    <n v="42800"/>
    <s v="Q1 2017"/>
    <n v="31"/>
    <s v="31-60 Days"/>
    <n v="60000"/>
    <s v="EUR"/>
    <n v="60000"/>
    <s v="EUR"/>
    <n v="60000"/>
    <s v="EUR"/>
    <s v="INTRA"/>
    <n v="60"/>
    <n v="1"/>
    <s v="greater than 10000"/>
    <s v="Hirsch Magdalena"/>
    <s v="i-Waiting for Production Unit Manager approval NGARREAU"/>
    <s v="More"/>
    <s v="GFS"/>
    <s v="Non- ICB"/>
    <m/>
    <m/>
    <m/>
    <s v="GFS"/>
    <s v="Non- ICB"/>
    <s v="GFS/Non- ICB"/>
  </r>
  <r>
    <s v="Unresolved"/>
    <n v="260"/>
    <s v="Capgemini UK Plc"/>
    <x v="4"/>
    <n v="1970"/>
    <s v="Capgemini UK Plc (FS)"/>
    <s v="UK &amp; IRELAND"/>
    <n v="2600110117501"/>
    <x v="1"/>
    <s v="CC - FS"/>
    <n v="42724"/>
    <n v="107"/>
    <s v="4.Disagreed expenses"/>
    <s v="DISAGREEMENT"/>
    <n v="42775"/>
    <s v="Q1 2017"/>
    <n v="56"/>
    <s v="31-60 Days"/>
    <n v="50760"/>
    <s v="GBP"/>
    <n v="59331.64"/>
    <s v="GBP"/>
    <n v="50759.99723150496"/>
    <s v="EUR"/>
    <s v="INTRA"/>
    <n v="59.33"/>
    <n v="1"/>
    <s v="greater than 10000"/>
    <s v="Amina Khatun"/>
    <s v="Credit note required for differential rate (GBP 900-600) excess billed"/>
    <s v="More"/>
    <s v="GFS"/>
    <s v="Non- ICB"/>
    <m/>
    <m/>
    <m/>
    <s v="GFS"/>
    <s v="Non- ICB"/>
    <s v="GFS/Non- ICB"/>
  </r>
  <r>
    <s v="Unresolved"/>
    <n v="95"/>
    <s v="Capgemini Service S.A.S."/>
    <x v="3"/>
    <n v="635"/>
    <s v="Capgemini Technology Services"/>
    <s v="FRANCE"/>
    <n v="950110010642"/>
    <x v="5"/>
    <s v="GROUP SHARED SERVICES"/>
    <n v="42727"/>
    <n v="104"/>
    <s v="8.Invoice awaiting Prime’s approval or PO"/>
    <s v="Hold Payment"/>
    <n v="42800"/>
    <s v="Q1 2017"/>
    <n v="31"/>
    <s v="31-60 Days"/>
    <n v="58563.42"/>
    <s v="EUR"/>
    <n v="58563.42"/>
    <s v="EUR"/>
    <n v="58563.42"/>
    <s v="EUR"/>
    <s v="INTER"/>
    <n v="58.56"/>
    <n v="1"/>
    <s v="greater than 10000"/>
    <s v="Anna Zwolinska"/>
    <s v="Waiting for approval, please contact MCMARTIN"/>
    <s v="More"/>
    <s v="GFS"/>
    <s v="Non- ICB"/>
    <m/>
    <m/>
    <m/>
    <s v="GFS"/>
    <s v="Non- ICB"/>
    <s v="GFS/Non- ICB"/>
  </r>
  <r>
    <s v="Unresolved"/>
    <n v="3074"/>
    <s v="Sogeti Norge AS"/>
    <x v="7"/>
    <n v="1320"/>
    <s v="Capgemini Norge AS"/>
    <s v="NORDIC"/>
    <n v="3074160922"/>
    <x v="2"/>
    <s v="Sogeti Nordic "/>
    <n v="42731"/>
    <n v="100"/>
    <s v="8.Invoice awaiting Prime’s approval or PO"/>
    <s v="Hold Payment"/>
    <n v="42797"/>
    <s v="Q1 2017"/>
    <n v="34"/>
    <s v="31-60 Days"/>
    <n v="532593.75"/>
    <s v="NOK"/>
    <n v="58090.8"/>
    <s v="NOK"/>
    <n v="532593.75730598741"/>
    <s v="EUR"/>
    <s v="INTRA"/>
    <n v="58.09"/>
    <n v="1"/>
    <s v="greater than 10000"/>
    <s v="Ankit Agrawal"/>
    <s v="Awaiting approval."/>
    <s v="More"/>
    <s v="GFS"/>
    <s v="Non- ICB"/>
    <m/>
    <m/>
    <m/>
    <s v="GFS"/>
    <s v="Non- ICB"/>
    <s v="GFS/Non- ICB"/>
  </r>
  <r>
    <s v="Unresolved"/>
    <n v="199"/>
    <s v="Capgemini America Inc"/>
    <x v="5"/>
    <n v="8243"/>
    <s v="Capgemini Deutschland GmbH"/>
    <s v="CENTRAL EUROPE"/>
    <n v="1990110057492"/>
    <x v="1"/>
    <s v="CC NA"/>
    <n v="42639"/>
    <n v="192"/>
    <s v="6.Missing or wrong information on invoice"/>
    <s v="Missing Information or Attachment"/>
    <n v="42708"/>
    <s v="Q4 2016"/>
    <n v="123"/>
    <s v="121-150 Days"/>
    <n v="60879"/>
    <s v="USD"/>
    <n v="56944.160000000003"/>
    <s v="USD"/>
    <n v="60879.001186914815"/>
    <s v="EUR"/>
    <s v="INTER"/>
    <n v="56.94"/>
    <n v="1"/>
    <s v="greater than 10000"/>
    <s v="Anita Kowalczyk"/>
    <s v="invoice with wrong data, waiting for CN"/>
    <s v="More"/>
    <s v="GFS"/>
    <s v="Non- ICB"/>
    <m/>
    <m/>
    <m/>
    <s v="GFS"/>
    <s v="Non- ICB"/>
    <s v="GFS/Non- ICB"/>
  </r>
  <r>
    <s v="New"/>
    <n v="8520"/>
    <s v="Capgemini Technology Services India Limited"/>
    <x v="2"/>
    <n v="429"/>
    <s v="Sogeti Nederland B.V."/>
    <s v="BENELUX"/>
    <n v="85200310086895"/>
    <x v="2"/>
    <s v="SOGETI INDIA - SOGID - BU"/>
    <n v="42773"/>
    <n v="58"/>
    <s v="8.Invoice awaiting Prime’s approval or PO"/>
    <s v="Hold Payment"/>
    <n v="42830"/>
    <s v="Q1 2017"/>
    <n v="1"/>
    <s v="0-30 Days"/>
    <n v="3860366.67"/>
    <s v="INR"/>
    <n v="55627.5"/>
    <s v="INR"/>
    <n v="3860366.8311369265"/>
    <s v="EUR"/>
    <s v="INTER"/>
    <n v="55.63"/>
    <n v="1"/>
    <s v="greater than 10000"/>
    <s v="Dibendu Das"/>
    <s v="Invoice awaiting Prime’s approval or PO"/>
    <s v="More"/>
    <s v="GFS"/>
    <s v="Non- ICB"/>
    <m/>
    <m/>
    <m/>
    <s v="GFS"/>
    <s v="Non- ICB"/>
    <s v="GFS/Non- ICB"/>
  </r>
  <r>
    <s v="Unresolved"/>
    <n v="180"/>
    <s v="Capgemini Government Solutions LLC"/>
    <x v="5"/>
    <n v="3011"/>
    <s v="Sogeti USA LLC"/>
    <s v="NORTH AMERICA"/>
    <n v="8058"/>
    <x v="8"/>
    <s v="NA TS"/>
    <n v="42704"/>
    <n v="127"/>
    <s v="2.Disagreed rates or price"/>
    <s v="DISAGREEMENT"/>
    <n v="42733"/>
    <s v="Q4 2016"/>
    <n v="98"/>
    <s v="91-120 Days"/>
    <n v="58785.06"/>
    <s v="USD"/>
    <n v="54985.56"/>
    <s v="USD"/>
    <n v="58785.061936170023"/>
    <s v="EUR"/>
    <s v="INTRA"/>
    <n v="54.99"/>
    <n v="1"/>
    <s v="greater than 10000"/>
    <s v="Brock Bahan"/>
    <s v="Dispute: Rate Discrepency"/>
    <s v="More"/>
    <s v="Non-GFS"/>
    <s v="Non- ICB"/>
    <m/>
    <m/>
    <m/>
    <s v="Non-GFS"/>
    <s v="Non- ICB"/>
    <s v="Non-GFS/Non- ICB"/>
  </r>
  <r>
    <s v="New"/>
    <n v="8520"/>
    <s v="Capgemini Technology Services India Limited"/>
    <x v="2"/>
    <n v="795"/>
    <s v="Capgemini Suisse S.A."/>
    <s v="CENTRAL EUROPE"/>
    <n v="85208620000004"/>
    <x v="3"/>
    <s v="Switzerland"/>
    <n v="42774"/>
    <n v="57"/>
    <s v="8.Invoice awaiting Prime’s approval or PO"/>
    <s v="Hold Payment"/>
    <n v="42831"/>
    <s v="Q1 2017"/>
    <n v="0"/>
    <s v="0-30 Days"/>
    <n v="3815555.47"/>
    <s v="INR"/>
    <n v="54981.77"/>
    <s v="INR"/>
    <n v="3815555.2779686186"/>
    <s v="EUR"/>
    <s v="INTER"/>
    <n v="54.98"/>
    <n v="1"/>
    <s v="greater than 10000"/>
    <s v="Izabela Klich"/>
    <s v="will be paid manually"/>
    <s v="More"/>
    <s v="GFS"/>
    <s v="ICB"/>
    <m/>
    <m/>
    <m/>
    <s v="GFS"/>
    <s v="ICB"/>
    <s v="GFS/ICB"/>
  </r>
  <r>
    <s v="Unresolved"/>
    <n v="8243"/>
    <s v="Capgemini Deutschland GmbH"/>
    <x v="0"/>
    <n v="95"/>
    <s v="Capgemini Service S.A.S."/>
    <s v="HOLDING"/>
    <n v="82430160097826"/>
    <x v="1"/>
    <s v="DE01 - CC Market Units"/>
    <n v="42728"/>
    <n v="103"/>
    <s v="8.Invoice awaiting Prime’s approval or PO"/>
    <s v="Hold Payment"/>
    <n v="42797"/>
    <s v="Q1 2017"/>
    <n v="34"/>
    <s v="31-60 Days"/>
    <n v="54335"/>
    <s v="EUR"/>
    <n v="54335"/>
    <s v="EUR"/>
    <n v="54335"/>
    <s v="EUR"/>
    <s v="INTER"/>
    <n v="54.34"/>
    <n v="1"/>
    <s v="greater than 10000"/>
    <s v="Nicolas HONVAULT"/>
    <s v="no PO"/>
    <s v="More"/>
    <s v="GFS"/>
    <s v="Non- ICB"/>
    <m/>
    <m/>
    <m/>
    <s v="GFS"/>
    <s v="Non- ICB"/>
    <s v="GFS/Non- ICB"/>
  </r>
  <r>
    <s v="New"/>
    <n v="3011"/>
    <s v="Sogeti USA LLC"/>
    <x v="5"/>
    <n v="199"/>
    <s v="Capgemini America Inc"/>
    <s v="NORTH AMERICA"/>
    <n v="385742"/>
    <x v="2"/>
    <s v="Sogeti USA "/>
    <n v="42769"/>
    <n v="62"/>
    <s v="4.Disagreed expenses"/>
    <s v="DISAGREEMENT"/>
    <n v="42831"/>
    <s v="Q1 2017"/>
    <n v="0"/>
    <s v="0-30 Days"/>
    <n v="57944"/>
    <s v="USD"/>
    <n v="54198.86"/>
    <s v="USD"/>
    <n v="57944.000969887515"/>
    <s v="EUR"/>
    <s v="INTRA"/>
    <n v="54.2"/>
    <n v="1"/>
    <s v="greater than 10000"/>
    <s v="Soumya Mukhopadhyay"/>
    <s v="-"/>
    <s v="More"/>
    <s v="Non-GFS"/>
    <s v="Non- ICB"/>
    <m/>
    <m/>
    <m/>
    <s v="Non-GFS"/>
    <s v="Non- ICB"/>
    <s v="Non-GFS/Non- ICB"/>
  </r>
  <r>
    <s v="New"/>
    <n v="3036"/>
    <s v="Sogeti UK Ltd."/>
    <x v="4"/>
    <n v="413"/>
    <s v="Capgemini Nederland B.V."/>
    <s v="BENELUX"/>
    <s v="XSUK.17.01.207"/>
    <x v="2"/>
    <s v="Sogeti UK Conso "/>
    <n v="42773"/>
    <n v="58"/>
    <s v="4.Disagreed expenses"/>
    <s v="DISAGREEMENT"/>
    <n v="42831"/>
    <s v="Q1 2017"/>
    <n v="0"/>
    <s v="0-30 Days"/>
    <n v="46169"/>
    <s v="GBP"/>
    <n v="53965.38"/>
    <s v="GBP"/>
    <n v="46169.000880425905"/>
    <s v="EUR"/>
    <s v="INTER"/>
    <n v="53.97"/>
    <n v="1"/>
    <s v="greater than 10000"/>
    <s v="Anit Sharma"/>
    <s v="Disagreed Expenses"/>
    <s v="More"/>
    <s v="Non-GFS"/>
    <s v="Non- ICB"/>
    <m/>
    <m/>
    <m/>
    <s v="Non-GFS"/>
    <s v="Non- ICB"/>
    <s v="Non-GFS/Non- ICB"/>
  </r>
  <r>
    <s v="Unresolved"/>
    <n v="199"/>
    <s v="Capgemini America Inc"/>
    <x v="5"/>
    <n v="8243"/>
    <s v="Capgemini Deutschland GmbH"/>
    <s v="CENTRAL EUROPE"/>
    <n v="199030003817"/>
    <x v="1"/>
    <s v="CC NA"/>
    <n v="42726"/>
    <n v="105"/>
    <s v="3.Disagreed days, volume or deliverables"/>
    <s v="DISAGREEMENT"/>
    <n v="42800"/>
    <s v="Q1 2017"/>
    <n v="31"/>
    <s v="31-60 Days"/>
    <n v="57503.7"/>
    <s v="USD"/>
    <n v="53787.02"/>
    <s v="USD"/>
    <n v="57503.702827833629"/>
    <s v="EUR"/>
    <s v="INTER"/>
    <n v="53.79"/>
    <n v="1"/>
    <s v="greater than 10000"/>
    <s v="Maciej Antkiewicz"/>
    <s v="Invoice sent to incorrect approver, mail sent for SOW"/>
    <s v="More"/>
    <s v="GFS"/>
    <s v="Non- ICB"/>
    <m/>
    <m/>
    <m/>
    <s v="GFS"/>
    <s v="Non- ICB"/>
    <s v="GFS/Non- ICB"/>
  </r>
  <r>
    <s v="Unresolved"/>
    <n v="1350"/>
    <s v="Capgemini Sverige AB"/>
    <x v="7"/>
    <n v="309"/>
    <s v="Capgemini Sogeti Danmark AS"/>
    <s v="NORDIC"/>
    <n v="13500230010517"/>
    <x v="0"/>
    <s v="APPS_SE_TELCO_EUC"/>
    <n v="42704"/>
    <n v="127"/>
    <s v="6.Missing or wrong information on invoice"/>
    <s v="Missing Information or Attachment"/>
    <n v="42775"/>
    <s v="Q1 2017"/>
    <n v="56"/>
    <s v="31-60 Days"/>
    <n v="508468.5"/>
    <s v="SEK"/>
    <n v="53342.21"/>
    <s v="SEK"/>
    <n v="508468.49989895866"/>
    <s v="EUR"/>
    <s v="INTRA"/>
    <n v="53.34"/>
    <n v="1"/>
    <s v="greater than 10000"/>
    <s v="Ankit Pandey"/>
    <s v="Project Missing"/>
    <s v="More"/>
    <s v="GFS"/>
    <s v="Non- ICB"/>
    <m/>
    <m/>
    <m/>
    <s v="GFS"/>
    <s v="Non- ICB"/>
    <s v="GFS/Non- ICB"/>
  </r>
  <r>
    <s v="Unresolved"/>
    <n v="8243"/>
    <s v="Capgemini Deutschland GmbH"/>
    <x v="0"/>
    <n v="260"/>
    <s v="Capgemini UK Plc"/>
    <s v="UK &amp; IRELAND"/>
    <s v="82430160091008inv"/>
    <x v="1"/>
    <s v="DE01 - CC Market Units"/>
    <n v="42775"/>
    <n v="56"/>
    <s v="1.No signed SoW"/>
    <s v="DISAGREEMENT"/>
    <n v="42800"/>
    <s v="Q1 2017"/>
    <n v="31"/>
    <s v="31-60 Days"/>
    <n v="53278"/>
    <s v="EUR"/>
    <n v="53278"/>
    <s v="EUR"/>
    <n v="53278"/>
    <s v="EUR"/>
    <s v="INTER"/>
    <n v="53.28"/>
    <n v="1"/>
    <s v="greater than 10000"/>
    <s v="Abdul Wasim"/>
    <s v="NO ISOW"/>
    <s v="More"/>
    <s v="GFS"/>
    <s v="Non- ICB"/>
    <m/>
    <m/>
    <m/>
    <s v="GFS"/>
    <s v="Non- ICB"/>
    <s v="GFS/Non- ICB"/>
  </r>
  <r>
    <s v="Unresolved"/>
    <n v="199"/>
    <s v="Capgemini America Inc"/>
    <x v="5"/>
    <n v="8243"/>
    <s v="Capgemini Deutschland GmbH"/>
    <s v="CENTRAL EUROPE"/>
    <n v="1990110063721"/>
    <x v="1"/>
    <s v="CC NA"/>
    <n v="42724"/>
    <n v="107"/>
    <s v="8.Invoice awaiting Prime’s approval or PO"/>
    <s v="Hold Payment"/>
    <n v="42800"/>
    <s v="Q1 2017"/>
    <n v="31"/>
    <s v="31-60 Days"/>
    <n v="56736"/>
    <s v="USD"/>
    <n v="53068.94"/>
    <s v="USD"/>
    <n v="56736.003503226864"/>
    <s v="EUR"/>
    <s v="INTER"/>
    <n v="53.07"/>
    <n v="1"/>
    <s v="greater than 10000"/>
    <s v="Maciej Antkiewicz"/>
    <s v="waiting for update and approval"/>
    <s v="More"/>
    <s v="GFS"/>
    <s v="Non- ICB"/>
    <m/>
    <m/>
    <m/>
    <s v="GFS"/>
    <s v="Non- ICB"/>
    <s v="GFS/Non- ICB"/>
  </r>
  <r>
    <s v="Unresolved"/>
    <n v="199"/>
    <s v="Capgemini America Inc"/>
    <x v="5"/>
    <n v="1350"/>
    <s v="Capgemini Sverige AB"/>
    <s v="NORDIC"/>
    <n v="1990110064432"/>
    <x v="8"/>
    <s v="NA CPRD"/>
    <n v="42724"/>
    <n v="107"/>
    <s v="8.Invoice awaiting Prime’s approval or PO"/>
    <s v="Hold Payment"/>
    <n v="42797"/>
    <s v="Q1 2017"/>
    <n v="34"/>
    <s v="31-60 Days"/>
    <n v="56719.67"/>
    <s v="USD"/>
    <n v="53053.66"/>
    <s v="USD"/>
    <n v="56719.667655299068"/>
    <s v="EUR"/>
    <s v="INTER"/>
    <n v="53.05"/>
    <n v="1"/>
    <s v="greater than 10000"/>
    <s v="Shambhu Sharma"/>
    <s v="Awaiting approval"/>
    <s v="More"/>
    <s v="GFS"/>
    <s v="Non- ICB"/>
    <m/>
    <m/>
    <m/>
    <s v="GFS"/>
    <s v="Non- ICB"/>
    <s v="GFS/Non- ICB"/>
  </r>
  <r>
    <s v="New"/>
    <n v="260"/>
    <s v="Capgemini UK Plc"/>
    <x v="4"/>
    <n v="1350"/>
    <s v="Capgemini Sverige AB"/>
    <s v="NORDIC"/>
    <n v="2600110123399"/>
    <x v="1"/>
    <s v="CC - CPR"/>
    <n v="42769"/>
    <n v="62"/>
    <s v="8.Invoice awaiting Prime’s approval or PO"/>
    <s v="Hold Payment"/>
    <n v="42831"/>
    <s v="Q1 2017"/>
    <n v="0"/>
    <s v="0-30 Days"/>
    <n v="45225"/>
    <s v="GBP"/>
    <n v="52861.97"/>
    <s v="GBP"/>
    <n v="45225.000536845066"/>
    <s v="EUR"/>
    <s v="INTER"/>
    <n v="52.86"/>
    <n v="1"/>
    <s v="greater than 10000"/>
    <s v="Sourav Das"/>
    <s v="Awaiting approval"/>
    <s v="More"/>
    <s v="GFS"/>
    <s v="Non- ICB"/>
    <m/>
    <m/>
    <m/>
    <s v="GFS"/>
    <s v="Non- ICB"/>
    <s v="GFS/Non- ICB"/>
  </r>
  <r>
    <s v="Unresolved"/>
    <n v="693"/>
    <s v="Capgemini Consulting S.A.S."/>
    <x v="1"/>
    <n v="8243"/>
    <s v="Capgemini Deutschland GmbH"/>
    <s v="CENTRAL EUROPE"/>
    <n v="69301111603313"/>
    <x v="1"/>
    <s v=" CC FR "/>
    <n v="42731"/>
    <n v="100"/>
    <s v="6.Missing or wrong information on invoice"/>
    <s v="Missing Information or Attachment"/>
    <n v="42798"/>
    <s v="Q1 2017"/>
    <n v="33"/>
    <s v="31-60 Days"/>
    <n v="52624"/>
    <s v="EUR"/>
    <n v="52624"/>
    <s v="EUR"/>
    <n v="52624"/>
    <s v="EUR"/>
    <s v="INTER"/>
    <n v="52.62"/>
    <n v="1"/>
    <s v="greater than 10000"/>
    <s v="Maciej Antkiewicz"/>
    <s v="waiting for booking details"/>
    <s v="More"/>
    <s v="GFS"/>
    <s v="Non- ICB"/>
    <m/>
    <m/>
    <m/>
    <s v="GFS"/>
    <s v="Non- ICB"/>
    <s v="GFS/Non- ICB"/>
  </r>
  <r>
    <s v="Unresolved"/>
    <n v="260"/>
    <s v="Capgemini UK Plc"/>
    <x v="4"/>
    <n v="95"/>
    <s v="Capgemini Service S.A.S."/>
    <s v="HOLDING"/>
    <n v="260013008109"/>
    <x v="4"/>
    <s v="HQ"/>
    <n v="42646"/>
    <n v="185"/>
    <s v="8.Invoice awaiting Prime’s approval or PO"/>
    <s v="Hold Payment"/>
    <n v="42709"/>
    <s v="Q4 2016"/>
    <n v="122"/>
    <s v="121-150 Days"/>
    <n v="45011.25"/>
    <s v="GBP"/>
    <n v="52612.12"/>
    <s v="GBP"/>
    <n v="45011.246369451561"/>
    <s v="EUR"/>
    <s v="INTER"/>
    <n v="52.61"/>
    <n v="1"/>
    <s v="greater than 10000"/>
    <s v="Nicolas HONVAULT"/>
    <s v="no PO"/>
    <s v="More"/>
    <s v="GFS"/>
    <s v="Non- ICB"/>
    <m/>
    <m/>
    <m/>
    <s v="GFS"/>
    <s v="Non- ICB"/>
    <s v="GFS/Non- ICB"/>
  </r>
  <r>
    <s v="New"/>
    <n v="8520"/>
    <s v="Capgemini Technology Services India Limited"/>
    <x v="2"/>
    <n v="1320"/>
    <s v="Capgemini Norge AS"/>
    <s v="NORDIC"/>
    <s v="5010087902/16-17-IM"/>
    <x v="0"/>
    <s v="IGATE"/>
    <n v="42769"/>
    <n v="62"/>
    <s v="4.Disagreed expenses"/>
    <s v="DISAGREEMENT"/>
    <n v="42831"/>
    <s v="Q1 2017"/>
    <n v="0"/>
    <s v="0-30 Days"/>
    <n v="3650511"/>
    <s v="INR"/>
    <n v="52603.5"/>
    <s v="INR"/>
    <n v="3650511.106947307"/>
    <s v="EUR"/>
    <s v="INTER"/>
    <n v="52.6"/>
    <n v="1"/>
    <s v="greater than 10000"/>
    <s v="Ankit Agrawal"/>
    <s v="Disagreed cost. Require credit note."/>
    <s v="More"/>
    <s v="Non-GFS"/>
    <s v="Non- ICB"/>
    <m/>
    <m/>
    <m/>
    <s v="Non-GFS"/>
    <s v="Non- ICB"/>
    <s v="Non-GFS/Non- ICB"/>
  </r>
  <r>
    <s v="Unresolved"/>
    <n v="1350"/>
    <s v="Capgemini Sverige AB"/>
    <x v="7"/>
    <n v="309"/>
    <s v="Capgemini Sogeti Danmark AS"/>
    <s v="NORDIC"/>
    <n v="13500210102683"/>
    <x v="6"/>
    <s v="SWEDEN CORE - ISSECORE - BU"/>
    <n v="42727"/>
    <n v="104"/>
    <s v="6.Missing or wrong information on invoice"/>
    <s v="Missing Information or Attachment"/>
    <n v="42775"/>
    <s v="Q1 2017"/>
    <n v="56"/>
    <s v="31-60 Days"/>
    <n v="501025"/>
    <s v="SEK"/>
    <n v="52561.33"/>
    <s v="SEK"/>
    <n v="501024.99723566259"/>
    <s v="EUR"/>
    <s v="INTRA"/>
    <n v="52.56"/>
    <n v="1"/>
    <s v="greater than 10000"/>
    <s v="Ankit Pandey"/>
    <s v="This iGate P/L - not Sogeti"/>
    <s v="More"/>
    <s v="GFS"/>
    <s v="Non- ICB"/>
    <m/>
    <m/>
    <m/>
    <s v="GFS"/>
    <s v="Non- ICB"/>
    <s v="GFS/Non- ICB"/>
  </r>
  <r>
    <s v="Unresolved"/>
    <n v="8310"/>
    <s v="Capgemini Polska Sp z.o.o"/>
    <x v="0"/>
    <n v="692"/>
    <s v="Capgemini Outsourcing Services S.A.S."/>
    <s v="FRANCE"/>
    <s v="831016FIS01251"/>
    <x v="6"/>
    <s v="Infra Central Europe "/>
    <n v="42584"/>
    <n v="247"/>
    <s v="6.Missing or wrong information on invoice"/>
    <s v="Missing Information or Attachment"/>
    <n v="42618"/>
    <s v="Q3 2016"/>
    <n v="213"/>
    <s v="181 - 365 Days"/>
    <n v="221551.85"/>
    <s v="PLN"/>
    <n v="52419.7"/>
    <s v="PLN"/>
    <n v="221551.85239033922"/>
    <s v="EUR"/>
    <s v="INTER"/>
    <n v="52.42"/>
    <n v="1"/>
    <s v="greater than 10000"/>
    <s v="Magdalena Marczynska"/>
    <s v="I need more informations for validate this invoice. I can't validate only with this documlent. Albert PAROLINI (17/08/2016 09:16)"/>
    <s v="More"/>
    <s v="GFS"/>
    <s v="Non- ICB"/>
    <m/>
    <m/>
    <m/>
    <s v="GFS"/>
    <s v="Non- ICB"/>
    <s v="GFS/Non- ICB"/>
  </r>
  <r>
    <s v="New"/>
    <n v="95"/>
    <s v="Capgemini Service S.A.S."/>
    <x v="3"/>
    <n v="635"/>
    <s v="Capgemini Technology Services"/>
    <s v="FRANCE"/>
    <n v="950110010776"/>
    <x v="5"/>
    <s v="GROUP SHARED SERVICES"/>
    <n v="42765"/>
    <n v="66"/>
    <s v="8.Invoice awaiting Prime’s approval or PO"/>
    <s v="Hold Payment"/>
    <n v="42831"/>
    <s v="Q1 2017"/>
    <n v="0"/>
    <s v="0-30 Days"/>
    <n v="52224.04"/>
    <s v="EUR"/>
    <n v="52224.04"/>
    <s v="EUR"/>
    <n v="52224.04"/>
    <s v="EUR"/>
    <s v="INTER"/>
    <n v="52.22"/>
    <n v="1"/>
    <s v="greater than 10000"/>
    <s v="Magdalena Marczynska"/>
    <s v="Waiting for Project Manager approval"/>
    <s v="More"/>
    <s v="GFS"/>
    <s v="Non- ICB"/>
    <m/>
    <m/>
    <m/>
    <s v="GFS"/>
    <s v="Non- ICB"/>
    <s v="GFS/Non- ICB"/>
  </r>
  <r>
    <s v="Unresolved"/>
    <n v="3019"/>
    <s v="Sogeti Corporate Services S.A.S."/>
    <x v="1"/>
    <n v="3014"/>
    <s v="Sogeti France S.A.S."/>
    <s v="FRANCE"/>
    <n v="30190110007937"/>
    <x v="2"/>
    <s v="Sogeti France "/>
    <n v="42703"/>
    <n v="128"/>
    <s v="8.Invoice awaiting Prime’s approval or PO"/>
    <s v="Hold Payment"/>
    <n v="42775"/>
    <s v="Q1 2017"/>
    <n v="56"/>
    <s v="31-60 Days"/>
    <n v="51775.43"/>
    <s v="EUR"/>
    <n v="51775.43"/>
    <s v="EUR"/>
    <n v="51775.43"/>
    <s v="EUR"/>
    <s v="INTRA"/>
    <n v="51.78"/>
    <n v="1"/>
    <s v="greater than 10000"/>
    <s v="Edyta Lechwar-Wierzbicka"/>
    <s v="Waiting for Project Manager approval; contact: LACORDON,NCASTELL"/>
    <s v="More"/>
    <s v="GFS"/>
    <s v="Non- ICB"/>
    <m/>
    <m/>
    <m/>
    <s v="GFS"/>
    <s v="Non- ICB"/>
    <s v="GFS/Non- ICB"/>
  </r>
  <r>
    <s v="Unresolved"/>
    <n v="199"/>
    <s v="Capgemini America Inc"/>
    <x v="5"/>
    <n v="3011"/>
    <s v="Sogeti USA LLC"/>
    <s v="NORTH AMERICA"/>
    <s v="8104011080308_M"/>
    <x v="8"/>
    <s v="NA MALS"/>
    <n v="42583"/>
    <n v="248"/>
    <s v="8.Invoice awaiting Prime’s approval or PO"/>
    <s v="Hold Payment"/>
    <n v="42586"/>
    <s v="Q3 2016"/>
    <n v="245"/>
    <s v="181 - 365 Days"/>
    <n v="55089.7"/>
    <s v="USD"/>
    <n v="51529.04"/>
    <s v="USD"/>
    <n v="55089.69642050354"/>
    <s v="EUR"/>
    <s v="INTRA"/>
    <n v="51.53"/>
    <n v="1"/>
    <s v="greater than 10000"/>
    <s v="John Berger"/>
    <s v="No PO, Not Approved By Management"/>
    <s v="More"/>
    <s v="Non-GFS"/>
    <s v="Non- ICB"/>
    <m/>
    <m/>
    <m/>
    <s v="Non-GFS"/>
    <s v="Non- ICB"/>
    <s v="Non-GFS/Non- ICB"/>
  </r>
  <r>
    <s v="Unresolved"/>
    <n v="199"/>
    <s v="Capgemini America Inc"/>
    <x v="5"/>
    <n v="1350"/>
    <s v="Capgemini Sverige AB"/>
    <s v="NORDIC"/>
    <n v="199030003062"/>
    <x v="6"/>
    <s v="INFRA US"/>
    <n v="42640"/>
    <n v="191"/>
    <s v="6.Missing or wrong information on invoice"/>
    <s v="Missing Information or Attachment"/>
    <n v="42706"/>
    <s v="Q4 2016"/>
    <n v="125"/>
    <s v="121-150 Days"/>
    <n v="55014.21"/>
    <s v="USD"/>
    <n v="51458.43"/>
    <s v="USD"/>
    <n v="55014.207269837199"/>
    <s v="EUR"/>
    <s v="INTER"/>
    <n v="51.46"/>
    <n v="1"/>
    <s v="greater than 10000"/>
    <s v="Shambhu Sharma"/>
    <s v="Project code missing"/>
    <s v="More"/>
    <s v="GFS"/>
    <s v="Non- ICB"/>
    <m/>
    <m/>
    <m/>
    <s v="GFS"/>
    <s v="Non- ICB"/>
    <s v="GFS/Non- ICB"/>
  </r>
  <r>
    <s v="Unresolved"/>
    <n v="413"/>
    <s v="Capgemini Nederland B.V."/>
    <x v="9"/>
    <n v="8243"/>
    <s v="Capgemini Deutschland GmbH"/>
    <s v="CENTRAL EUROPE"/>
    <n v="4130110159366"/>
    <x v="1"/>
    <s v="CC NETHERLANDS - CCNL - BU"/>
    <n v="42647"/>
    <n v="184"/>
    <s v="6.Missing or wrong information on invoice"/>
    <s v="Missing Information or Attachment"/>
    <n v="42706"/>
    <s v="Q4 2016"/>
    <n v="125"/>
    <s v="121-150 Days"/>
    <n v="51163.5"/>
    <s v="EUR"/>
    <n v="51163.5"/>
    <s v="EUR"/>
    <n v="51163.5"/>
    <s v="EUR"/>
    <s v="INTER"/>
    <n v="51.16"/>
    <n v="1"/>
    <s v="greater than 10000"/>
    <s v="Magdalena Chrzanowska"/>
    <s v="Email to : NL, FSSC ICS; NL, FSSC Invoicing for CN"/>
    <s v="More"/>
    <s v="GFS"/>
    <s v="Non- ICB"/>
    <m/>
    <m/>
    <m/>
    <s v="GFS"/>
    <s v="Non- ICB"/>
    <s v="GFS/Non- ICB"/>
  </r>
  <r>
    <s v="Unresolved"/>
    <n v="8520"/>
    <s v="Capgemini Technology Services India Limited"/>
    <x v="2"/>
    <n v="8420"/>
    <s v="Capgemini Australia Pty Ltd."/>
    <s v="INDIA"/>
    <n v="85200410040925"/>
    <x v="6"/>
    <s v="India Service"/>
    <n v="42676"/>
    <n v="155"/>
    <s v="3.Disagreed days, volume or deliverables"/>
    <s v="DISAGREEMENT"/>
    <n v="42775"/>
    <s v="Q1 2017"/>
    <n v="56"/>
    <s v="31-60 Days"/>
    <n v="3549703.86"/>
    <s v="INR"/>
    <n v="51150.879999999997"/>
    <s v="INR"/>
    <n v="3549704.0229286808"/>
    <s v="EUR"/>
    <s v="INTRA"/>
    <n v="51.15"/>
    <n v="1"/>
    <s v="greater than 10000"/>
    <s v="Yogesh Shinde"/>
    <s v="Praveen, Sagar, Sandeep, Rajendra did not work for icare in Sept’16; Provide a credit note for Praveen, Sagar, Sandeep &amp; Rajendra"/>
    <s v="More"/>
    <s v="GFS"/>
    <s v="Non- ICB"/>
    <m/>
    <m/>
    <m/>
    <s v="GFS"/>
    <s v="Non- ICB"/>
    <s v="GFS/Non- ICB"/>
  </r>
  <r>
    <s v="Unresolved"/>
    <n v="8243"/>
    <s v="Capgemini Deutschland GmbH"/>
    <x v="0"/>
    <n v="95"/>
    <s v="Capgemini Service S.A.S."/>
    <s v="HOLDING"/>
    <n v="82430160083061"/>
    <x v="0"/>
    <s v="DE01 - Division SI - ADM local"/>
    <n v="42523"/>
    <n v="308"/>
    <s v="8.Invoice awaiting Prime’s approval or PO"/>
    <s v="Hold Payment"/>
    <n v="42585"/>
    <s v="Q3 2016"/>
    <n v="246"/>
    <s v="181 - 365 Days"/>
    <n v="51047.61"/>
    <s v="EUR"/>
    <n v="51047.61"/>
    <s v="EUR"/>
    <n v="51047.61"/>
    <s v="EUR"/>
    <s v="INTER"/>
    <n v="51.05"/>
    <n v="1"/>
    <s v="greater than 10000"/>
    <s v="Nicolas HONVAULT"/>
    <s v="awaiting approval"/>
    <s v="More"/>
    <s v="GFS"/>
    <s v="Non- ICB"/>
    <m/>
    <m/>
    <m/>
    <s v="GFS"/>
    <s v="Non- ICB"/>
    <s v="GFS/Non- ICB"/>
  </r>
  <r>
    <s v="Unresolved"/>
    <n v="1970"/>
    <s v="Capgemini UK Plc (FS)"/>
    <x v="4"/>
    <n v="260"/>
    <s v="Capgemini UK Plc"/>
    <s v="UK &amp; IRELAND"/>
    <n v="19700110035400"/>
    <x v="3"/>
    <s v="NA Insurance"/>
    <n v="42728"/>
    <n v="103"/>
    <s v="8.Invoice awaiting Prime’s approval or PO"/>
    <s v="Hold Payment"/>
    <n v="42800"/>
    <s v="Q1 2017"/>
    <n v="31"/>
    <s v="31-60 Days"/>
    <n v="43350"/>
    <s v="GBP"/>
    <n v="50670.35"/>
    <s v="GBP"/>
    <n v="43350.003905494392"/>
    <s v="EUR"/>
    <s v="INTRA"/>
    <n v="50.67"/>
    <n v="1"/>
    <s v="greater than 10000"/>
    <s v="Puja Kolay Dey"/>
    <s v="PO insufficient"/>
    <s v="More"/>
    <s v="GFS"/>
    <s v="Non- ICB"/>
    <m/>
    <m/>
    <m/>
    <s v="GFS"/>
    <s v="Non- ICB"/>
    <s v="GFS/Non- ICB"/>
  </r>
  <r>
    <s v="Unresolved"/>
    <n v="1960"/>
    <s v="Capgemini America Inc. (FS)"/>
    <x v="5"/>
    <n v="8243"/>
    <s v="Capgemini Deutschland GmbH"/>
    <s v="CENTRAL EUROPE"/>
    <n v="19600510062729"/>
    <x v="3"/>
    <s v="NA Insurance"/>
    <n v="42544"/>
    <n v="287"/>
    <s v="7.Missing attachments"/>
    <s v="Missing Information or Attachment"/>
    <n v="42648"/>
    <s v="Q3 2016"/>
    <n v="183"/>
    <s v="181 - 365 Days"/>
    <n v="53941.79"/>
    <s v="USD"/>
    <n v="50455.33"/>
    <s v="USD"/>
    <n v="53941.793064577272"/>
    <s v="EUR"/>
    <s v="INTER"/>
    <n v="50.46"/>
    <n v="1"/>
    <s v="greater than 10000"/>
    <s v="Anita Kowalczyk"/>
    <s v="under processing"/>
    <s v="More"/>
    <s v="GFS"/>
    <s v="Non- ICB"/>
    <m/>
    <m/>
    <m/>
    <s v="GFS"/>
    <s v="Non- ICB"/>
    <s v="GFS/Non- ICB"/>
  </r>
  <r>
    <s v="Unresolved"/>
    <n v="199"/>
    <s v="Capgemini America Inc"/>
    <x v="5"/>
    <n v="8243"/>
    <s v="Capgemini Deutschland GmbH"/>
    <s v="CENTRAL EUROPE"/>
    <n v="1990110063811"/>
    <x v="1"/>
    <s v="CC NA"/>
    <n v="42724"/>
    <n v="107"/>
    <s v="6.Missing or wrong information on invoice"/>
    <s v="Missing Information or Attachment"/>
    <n v="42800"/>
    <s v="Q1 2017"/>
    <n v="31"/>
    <s v="31-60 Days"/>
    <n v="53783"/>
    <s v="USD"/>
    <n v="50306.8"/>
    <s v="USD"/>
    <n v="53782.999642279145"/>
    <s v="EUR"/>
    <s v="INTER"/>
    <n v="50.31"/>
    <n v="1"/>
    <s v="greater than 10000"/>
    <s v="Maciej Antkiewicz"/>
    <s v="The period ('Dec') is wrong, waiting for CN"/>
    <s v="More"/>
    <s v="GFS"/>
    <s v="Non- ICB"/>
    <m/>
    <m/>
    <m/>
    <s v="GFS"/>
    <s v="Non- ICB"/>
    <s v="GFS/Non- ICB"/>
  </r>
  <r>
    <s v="New"/>
    <n v="199"/>
    <s v="Capgemini America Inc"/>
    <x v="5"/>
    <n v="95"/>
    <s v="Capgemini Service S.A.S."/>
    <s v="HOLDING"/>
    <n v="1990110067032"/>
    <x v="6"/>
    <s v="INFRA US"/>
    <n v="42770"/>
    <n v="61"/>
    <s v="8.Invoice awaiting Prime’s approval or PO"/>
    <s v="Hold Payment"/>
    <n v="42831"/>
    <s v="Q1 2017"/>
    <n v="0"/>
    <s v="0-30 Days"/>
    <n v="53784.29"/>
    <s v="USD"/>
    <n v="50308.01"/>
    <s v="USD"/>
    <n v="53784.293253273427"/>
    <s v="EUR"/>
    <s v="INTER"/>
    <n v="50.31"/>
    <n v="1"/>
    <s v="greater than 10000"/>
    <s v="Nicolas HONVAULT"/>
    <s v="no PO"/>
    <s v="More"/>
    <s v="GFS"/>
    <s v="Non- ICB"/>
    <m/>
    <m/>
    <m/>
    <s v="GFS"/>
    <s v="Non- ICB"/>
    <s v="GFS/Non- ICB"/>
  </r>
  <r>
    <s v="Unresolved"/>
    <n v="95"/>
    <s v="Capgemini Service S.A.S."/>
    <x v="3"/>
    <n v="8110"/>
    <s v="Capgemini Mexico S. de R.L. de C.V."/>
    <s v="CPM- BR"/>
    <n v="950110009680"/>
    <x v="5"/>
    <s v="GROUP SHARED SERVICES"/>
    <n v="42636"/>
    <n v="195"/>
    <s v="1.No signed SoW"/>
    <s v="DISAGREEMENT"/>
    <n v="42648"/>
    <s v="Q3 2016"/>
    <n v="183"/>
    <s v="181 - 365 Days"/>
    <n v="50080"/>
    <s v="EUR"/>
    <n v="50080"/>
    <s v="EUR"/>
    <n v="50080"/>
    <s v="EUR"/>
    <s v="INTER"/>
    <n v="50.08"/>
    <n v="1"/>
    <s v="greater than 10000"/>
    <s v="Aldo Perez"/>
    <s v="Please send I sow"/>
    <s v="More"/>
    <s v="GFS"/>
    <s v="Non- ICB"/>
    <m/>
    <m/>
    <m/>
    <s v="GFS"/>
    <s v="Non- ICB"/>
    <s v="GFS/Non- ICB"/>
  </r>
  <r>
    <s v="Unresolved"/>
    <n v="199"/>
    <s v="Capgemini America Inc"/>
    <x v="5"/>
    <n v="8243"/>
    <s v="Capgemini Deutschland GmbH"/>
    <s v="CENTRAL EUROPE"/>
    <n v="1990110063696"/>
    <x v="1"/>
    <s v="CC NA"/>
    <n v="42724"/>
    <n v="107"/>
    <s v="6.Missing or wrong information on invoice"/>
    <s v="Missing Information or Attachment"/>
    <n v="42800"/>
    <s v="Q1 2017"/>
    <n v="31"/>
    <s v="31-60 Days"/>
    <n v="53281"/>
    <s v="USD"/>
    <n v="49837.25"/>
    <s v="USD"/>
    <n v="53281.003739497959"/>
    <s v="EUR"/>
    <s v="INTER"/>
    <n v="49.84"/>
    <n v="1"/>
    <s v="greater than 10000"/>
    <s v="Maciej Antkiewicz"/>
    <s v="incorrect data, waiting for CN"/>
    <s v="More"/>
    <s v="GFS"/>
    <s v="Non- ICB"/>
    <m/>
    <m/>
    <m/>
    <s v="GFS"/>
    <s v="Non- ICB"/>
    <s v="GFS/Non- ICB"/>
  </r>
  <r>
    <s v="Unresolved"/>
    <n v="199"/>
    <s v="Capgemini America Inc"/>
    <x v="5"/>
    <n v="8243"/>
    <s v="Capgemini Deutschland GmbH"/>
    <s v="CENTRAL EUROPE"/>
    <n v="1990110063723"/>
    <x v="1"/>
    <s v="CC NA"/>
    <n v="42724"/>
    <n v="107"/>
    <s v="6.Missing or wrong information on invoice"/>
    <s v="Missing Information or Attachment"/>
    <n v="42800"/>
    <s v="Q1 2017"/>
    <n v="31"/>
    <s v="31-60 Days"/>
    <n v="53260"/>
    <s v="USD"/>
    <n v="49817.599999999999"/>
    <s v="USD"/>
    <n v="53259.995924590818"/>
    <s v="EUR"/>
    <s v="INTER"/>
    <n v="49.82"/>
    <n v="1"/>
    <s v="greater than 10000"/>
    <s v="Maciej Antkiewicz"/>
    <s v="waiting for booking details"/>
    <s v="More"/>
    <s v="GFS"/>
    <s v="Non- ICB"/>
    <m/>
    <m/>
    <m/>
    <s v="GFS"/>
    <s v="Non- ICB"/>
    <s v="GFS/Non- ICB"/>
  </r>
  <r>
    <s v="Unresolved"/>
    <n v="132"/>
    <s v="Capgemini Technologies LLC"/>
    <x v="5"/>
    <n v="199"/>
    <s v="Capgemini America Inc"/>
    <s v="NORTH AMERICA"/>
    <n v="1320130002426"/>
    <x v="8"/>
    <s v="NA CAPTECH"/>
    <n v="42640"/>
    <n v="191"/>
    <s v="1.No signed SoW"/>
    <s v="DISAGREEMENT"/>
    <n v="42709"/>
    <s v="Q4 2016"/>
    <n v="122"/>
    <s v="121-150 Days"/>
    <n v="53160.65"/>
    <s v="USD"/>
    <n v="49724.68"/>
    <s v="USD"/>
    <n v="53160.655153029904"/>
    <s v="EUR"/>
    <s v="INTRA"/>
    <n v="49.72"/>
    <n v="1"/>
    <s v="greater than 10000"/>
    <s v="Soumya Mukhopadhyay"/>
    <s v="ISOW Reqd"/>
    <s v="More"/>
    <s v="GFS"/>
    <s v="Non- ICB"/>
    <m/>
    <m/>
    <m/>
    <s v="GFS"/>
    <s v="Non- ICB"/>
    <s v="GFS/Non- ICB"/>
  </r>
  <r>
    <s v="New"/>
    <n v="787"/>
    <s v="Capgemini France S.A.S."/>
    <x v="1"/>
    <n v="692"/>
    <s v="Capgemini Outsourcing Services S.A.S."/>
    <s v="FRANCE"/>
    <n v="78713300012120"/>
    <x v="0"/>
    <s v="FR13ITICS - ITICS France"/>
    <n v="42770"/>
    <n v="61"/>
    <s v="8.Invoice awaiting Prime’s approval or PO"/>
    <s v="Hold Payment"/>
    <n v="42830"/>
    <s v="Q1 2017"/>
    <n v="1"/>
    <s v="0-30 Days"/>
    <n v="49312"/>
    <s v="EUR"/>
    <n v="49312"/>
    <s v="EUR"/>
    <n v="49312"/>
    <s v="EUR"/>
    <s v="INTRA"/>
    <n v="49.31"/>
    <n v="1"/>
    <s v="greater than 10000"/>
    <s v="Katarzyna Czerwiec"/>
    <s v="Invoice above 60 days in approval. Waiting for manager approval- Gales, Cyril"/>
    <s v="More"/>
    <s v="GFS"/>
    <s v="Non- ICB"/>
    <m/>
    <m/>
    <m/>
    <s v="GFS"/>
    <s v="Non- ICB"/>
    <s v="GFS/Non- ICB"/>
  </r>
  <r>
    <s v="Unresolved"/>
    <n v="787"/>
    <s v="Capgemini France S.A.S."/>
    <x v="1"/>
    <n v="692"/>
    <s v="Capgemini Outsourcing Services S.A.S."/>
    <s v="FRANCE"/>
    <n v="78713300012052"/>
    <x v="0"/>
    <s v="FR13ITICS - ITICS France"/>
    <n v="42697"/>
    <n v="134"/>
    <s v="8.Invoice awaiting Prime’s approval or PO"/>
    <s v="Hold Payment"/>
    <n v="42706"/>
    <s v="Q4 2016"/>
    <n v="125"/>
    <s v="121-150 Days"/>
    <n v="49312"/>
    <s v="EUR"/>
    <n v="49312"/>
    <s v="EUR"/>
    <n v="49312"/>
    <s v="EUR"/>
    <s v="INTRA"/>
    <n v="49.31"/>
    <n v="1"/>
    <s v="greater than 10000"/>
    <s v="Katarzyna Czerwiec"/>
    <s v="Invoice above 60 days in approval. Waiting for manager approval- Gauthier, Gérard"/>
    <s v="More"/>
    <s v="GFS"/>
    <s v="Non- ICB"/>
    <m/>
    <m/>
    <m/>
    <s v="GFS"/>
    <s v="Non- ICB"/>
    <s v="GFS/Non- ICB"/>
  </r>
  <r>
    <s v="Unresolved"/>
    <n v="1960"/>
    <s v="Capgemini America Inc. (FS)"/>
    <x v="5"/>
    <n v="3011"/>
    <s v="Sogeti USA LLC"/>
    <s v="NORTH AMERICA"/>
    <n v="19600510071129"/>
    <x v="3"/>
    <s v="NA Insurance"/>
    <n v="42733"/>
    <n v="98"/>
    <s v="3.Disagreed days, volume or deliverables"/>
    <s v="DISAGREEMENT"/>
    <n v="42776"/>
    <s v="Q1 2017"/>
    <n v="55"/>
    <s v="31-60 Days"/>
    <n v="51720.99"/>
    <s v="USD"/>
    <n v="48378.07"/>
    <s v="USD"/>
    <n v="51720.994408393206"/>
    <s v="EUR"/>
    <s v="INTRA"/>
    <n v="48.38"/>
    <n v="1"/>
    <s v="greater than 10000"/>
    <s v="Brock Bahan"/>
    <s v="Dispute: Missing 9 hours for Praneeth Dhanraj, and 9 hours for Santhosh Kaderu, and 9 hours for Pawan Sirohir"/>
    <s v="More"/>
    <s v="GFS"/>
    <s v="Non- ICB"/>
    <m/>
    <m/>
    <m/>
    <s v="GFS"/>
    <s v="Non- ICB"/>
    <s v="GFS/Non- ICB"/>
  </r>
  <r>
    <s v="Unresolved"/>
    <n v="180"/>
    <s v="Capgemini Government Solutions LLC"/>
    <x v="5"/>
    <n v="3011"/>
    <s v="Sogeti USA LLC"/>
    <s v="NORTH AMERICA"/>
    <n v="8093"/>
    <x v="8"/>
    <s v="NA TS"/>
    <n v="42731"/>
    <n v="100"/>
    <s v="2.Disagreed rates or price"/>
    <s v="DISAGREEMENT"/>
    <n v="42776"/>
    <s v="Q1 2017"/>
    <n v="55"/>
    <s v="31-60 Days"/>
    <n v="51578.239999999998"/>
    <s v="USD"/>
    <n v="48244.54"/>
    <s v="USD"/>
    <n v="51578.237486024191"/>
    <s v="EUR"/>
    <s v="INTRA"/>
    <n v="48.24"/>
    <n v="1"/>
    <s v="greater than 10000"/>
    <s v="Brock Bahan"/>
    <s v="Dispute: Rate discrepancy"/>
    <s v="More"/>
    <s v="Non-GFS"/>
    <s v="Non- ICB"/>
    <m/>
    <m/>
    <m/>
    <s v="Non-GFS"/>
    <s v="Non- ICB"/>
    <s v="Non-GFS/Non- ICB"/>
  </r>
  <r>
    <s v="Unresolved"/>
    <n v="3019"/>
    <s v="Sogeti Corporate Services S.A.S."/>
    <x v="1"/>
    <n v="3014"/>
    <s v="Sogeti France S.A.S."/>
    <s v="FRANCE"/>
    <n v="30190110008090"/>
    <x v="2"/>
    <s v="Sogeti France "/>
    <n v="42727"/>
    <n v="104"/>
    <s v="8.Invoice awaiting Prime’s approval or PO"/>
    <s v="Hold Payment"/>
    <n v="42797"/>
    <s v="Q1 2017"/>
    <n v="34"/>
    <s v="31-60 Days"/>
    <n v="48000"/>
    <s v="EUR"/>
    <n v="48000"/>
    <s v="EUR"/>
    <n v="48000"/>
    <s v="EUR"/>
    <s v="INTRA"/>
    <n v="48"/>
    <n v="1"/>
    <s v="greater than 10000"/>
    <s v="Katarzyna Czerwiec"/>
    <s v="Invoice above 60 days in approval. Waiting for manager approval- GABPEREI"/>
    <s v="More"/>
    <s v="GFS"/>
    <s v="Non- ICB"/>
    <m/>
    <m/>
    <m/>
    <s v="GFS"/>
    <s v="Non- ICB"/>
    <s v="GFS/Non- ICB"/>
  </r>
  <r>
    <s v="Unresolved"/>
    <n v="260"/>
    <s v="Capgemini UK Plc"/>
    <x v="4"/>
    <n v="693"/>
    <s v="Capgemini Consulting S.A.S."/>
    <s v="FRANCE"/>
    <n v="2600110119900"/>
    <x v="1"/>
    <s v="F212"/>
    <n v="42726"/>
    <n v="105"/>
    <s v="1.No signed SoW"/>
    <s v="DISAGREEMENT"/>
    <n v="42775"/>
    <s v="Q1 2017"/>
    <n v="56"/>
    <s v="31-60 Days"/>
    <n v="40874"/>
    <s v="GBP"/>
    <n v="47776.23"/>
    <s v="GBP"/>
    <n v="40873.997457878198"/>
    <s v="EUR"/>
    <s v="INTER"/>
    <n v="47.78"/>
    <n v="1"/>
    <s v="greater than 10000"/>
    <s v="Joanna Pilawska"/>
    <s v="not for FR08 - please contact OOCHOAPE"/>
    <s v="More"/>
    <s v="GFS"/>
    <s v="Non- ICB"/>
    <m/>
    <m/>
    <m/>
    <s v="GFS"/>
    <s v="Non- ICB"/>
    <s v="GFS/Non- ICB"/>
  </r>
  <r>
    <s v="New"/>
    <n v="180"/>
    <s v="Capgemini Government Solutions LLC"/>
    <x v="5"/>
    <n v="3011"/>
    <s v="Sogeti USA LLC"/>
    <s v="NORTH AMERICA"/>
    <n v="8179"/>
    <x v="8"/>
    <s v="NA TS"/>
    <n v="42796"/>
    <n v="35"/>
    <s v="2.Disagreed rates or price"/>
    <s v="DISAGREEMENT"/>
    <n v="42831"/>
    <s v="Q1 2017"/>
    <n v="0"/>
    <s v="0-30 Days"/>
    <n v="51000.88"/>
    <s v="USD"/>
    <n v="47704.5"/>
    <s v="USD"/>
    <n v="51000.880724576105"/>
    <s v="EUR"/>
    <s v="INTRA"/>
    <n v="47.7"/>
    <n v="1"/>
    <s v="greater than 10000"/>
    <s v="Brock Bahan"/>
    <s v="Dispute: Rate discrepencey"/>
    <s v="More"/>
    <s v="Non-GFS"/>
    <s v="Non- ICB"/>
    <m/>
    <m/>
    <m/>
    <s v="Non-GFS"/>
    <s v="Non- ICB"/>
    <s v="Non-GFS/Non- ICB"/>
  </r>
  <r>
    <s v="New"/>
    <n v="8520"/>
    <s v="Capgemini Technology Services India Limited"/>
    <x v="2"/>
    <n v="95"/>
    <s v="Capgemini Service S.A.S."/>
    <s v="HOLDING"/>
    <s v="85201110010890A"/>
    <x v="3"/>
    <s v="SFC"/>
    <n v="42765"/>
    <n v="66"/>
    <s v="8.Invoice awaiting Prime’s approval or PO"/>
    <s v="Hold Payment"/>
    <n v="42831"/>
    <s v="Q1 2017"/>
    <n v="0"/>
    <s v="0-30 Days"/>
    <n v="3309431.92"/>
    <s v="INR"/>
    <n v="47688.58"/>
    <s v="INR"/>
    <n v="3309431.7101437207"/>
    <s v="EUR"/>
    <s v="INTER"/>
    <n v="47.69"/>
    <n v="1"/>
    <s v="greater than 10000"/>
    <s v="Christelle PONTHUS"/>
    <s v="."/>
    <s v="More"/>
    <s v="GFS"/>
    <s v="Non- ICB"/>
    <m/>
    <m/>
    <m/>
    <s v="GFS"/>
    <s v="Non- ICB"/>
    <s v="GFS/Non- ICB"/>
  </r>
  <r>
    <s v="Unresolved"/>
    <n v="199"/>
    <s v="Capgemini America Inc"/>
    <x v="5"/>
    <n v="8243"/>
    <s v="Capgemini Deutschland GmbH"/>
    <s v="CENTRAL EUROPE"/>
    <n v="1990110055560"/>
    <x v="1"/>
    <s v="CC NA"/>
    <n v="42607"/>
    <n v="224"/>
    <s v="6.Missing or wrong information on invoice"/>
    <s v="Missing Information or Attachment"/>
    <n v="42681"/>
    <s v="Q4 2016"/>
    <n v="150"/>
    <s v="121-150 Days"/>
    <n v="50780"/>
    <s v="USD"/>
    <n v="47497.9"/>
    <s v="USD"/>
    <n v="50780.004665552377"/>
    <s v="EUR"/>
    <s v="INTER"/>
    <n v="47.5"/>
    <n v="1"/>
    <s v="greater than 10000"/>
    <s v="Anita Kowalczyk"/>
    <s v="mail to Madgaonkar, Pankaj R for update, no answers, no results/waiting for cancellation - missing data and credit note"/>
    <s v="More"/>
    <s v="GFS"/>
    <s v="Non- ICB"/>
    <m/>
    <m/>
    <m/>
    <s v="GFS"/>
    <s v="Non- ICB"/>
    <s v="GFS/Non- ICB"/>
  </r>
  <r>
    <s v="Unresolved"/>
    <n v="3014"/>
    <s v="Sogeti France S.A.S."/>
    <x v="1"/>
    <n v="635"/>
    <s v="Capgemini Technology Services"/>
    <s v="FRANCE"/>
    <n v="30140110144604"/>
    <x v="2"/>
    <s v="Sogeti France "/>
    <n v="42727"/>
    <n v="104"/>
    <s v="8.Invoice awaiting Prime’s approval or PO"/>
    <s v="Hold Payment"/>
    <n v="42800"/>
    <s v="Q1 2017"/>
    <n v="31"/>
    <s v="31-60 Days"/>
    <n v="47460"/>
    <s v="EUR"/>
    <n v="47460"/>
    <s v="EUR"/>
    <n v="47460"/>
    <s v="EUR"/>
    <s v="INTRA"/>
    <n v="47.46"/>
    <n v="1"/>
    <s v="greater than 10000"/>
    <s v="Beata Chojnacka"/>
    <s v="email sent for project code MONDAL Madhumita (27/12/2016 11:19)"/>
    <s v="More"/>
    <s v="GFS"/>
    <s v="Non- ICB"/>
    <m/>
    <m/>
    <m/>
    <s v="GFS"/>
    <s v="Non- ICB"/>
    <s v="GFS/Non- ICB"/>
  </r>
  <r>
    <s v="Unresolved"/>
    <n v="635"/>
    <s v="Capgemini Technology Services"/>
    <x v="1"/>
    <n v="693"/>
    <s v="Capgemini Consulting S.A.S."/>
    <s v="FRANCE"/>
    <n v="63503300005320"/>
    <x v="0"/>
    <s v="FR03ASPB - PBS"/>
    <n v="42675"/>
    <n v="156"/>
    <s v="8.Invoice awaiting Prime’s approval or PO"/>
    <s v="Hold Payment"/>
    <n v="42709"/>
    <s v="Q4 2016"/>
    <n v="122"/>
    <s v="121-150 Days"/>
    <n v="47216.4"/>
    <s v="EUR"/>
    <n v="47216.4"/>
    <s v="EUR"/>
    <n v="47216.4"/>
    <s v="EUR"/>
    <s v="INTRA"/>
    <n v="47.22"/>
    <n v="1"/>
    <s v="greater than 10000"/>
    <s v="Hirsch Magdalena"/>
    <s v="m-Invoice rejected during approval FANDRILL"/>
    <s v="More"/>
    <s v="GFS"/>
    <s v="Non- ICB"/>
    <m/>
    <m/>
    <m/>
    <s v="GFS"/>
    <s v="Non- ICB"/>
    <s v="GFS/Non- ICB"/>
  </r>
  <r>
    <s v="New"/>
    <n v="8520"/>
    <s v="Capgemini Technology Services India Limited"/>
    <x v="2"/>
    <n v="359"/>
    <s v="Capgemini AB (Sweden)"/>
    <s v="NORDIC"/>
    <s v="5010089558/16-17-IM"/>
    <x v="0"/>
    <s v="IGATE"/>
    <n v="42768"/>
    <n v="63"/>
    <s v="4.Disagreed expenses"/>
    <s v="DISAGREEMENT"/>
    <n v="42830"/>
    <s v="Q1 2017"/>
    <n v="1"/>
    <s v="0-30 Days"/>
    <n v="3260266"/>
    <s v="INR"/>
    <n v="46980.11"/>
    <s v="INR"/>
    <n v="3260266.2058723518"/>
    <s v="EUR"/>
    <s v="INTER"/>
    <n v="46.98"/>
    <n v="1"/>
    <s v="greater than 10000"/>
    <s v="Sourav Das"/>
    <s v="Invoices raised on wrong entity"/>
    <s v="More"/>
    <s v="Non-GFS"/>
    <s v="Non- ICB"/>
    <m/>
    <m/>
    <m/>
    <s v="Non-GFS"/>
    <s v="Non- ICB"/>
    <s v="Non-GFS/Non- ICB"/>
  </r>
  <r>
    <s v="New"/>
    <n v="1710"/>
    <s v="Capgemini Italia S.p.A"/>
    <x v="10"/>
    <n v="9701"/>
    <s v="Capgemini Services Romania s.r.l."/>
    <s v="CENTRAL EUROPE"/>
    <n v="17100131700242"/>
    <x v="0"/>
    <s v="Apps Italy"/>
    <n v="42821"/>
    <n v="10"/>
    <s v="1.No signed SoW"/>
    <s v="DISAGREEMENT"/>
    <n v="42830"/>
    <s v="Q1 2017"/>
    <n v="1"/>
    <s v="0-30 Days"/>
    <n v="46800"/>
    <s v="EUR"/>
    <n v="46800"/>
    <s v="EUR"/>
    <n v="46800"/>
    <s v="EUR"/>
    <s v="INTER"/>
    <n v="46.8"/>
    <n v="1"/>
    <s v="greater than 10000"/>
    <s v="Claudia-Mihaela Ghergan"/>
    <s v="."/>
    <s v="More"/>
    <s v="GFS"/>
    <s v="Non- ICB"/>
    <m/>
    <m/>
    <m/>
    <s v="GFS"/>
    <s v="Non- ICB"/>
    <s v="GFS/Non- ICB"/>
  </r>
  <r>
    <s v="Unresolved"/>
    <n v="635"/>
    <s v="Capgemini Technology Services"/>
    <x v="1"/>
    <n v="95"/>
    <s v="Capgemini Service S.A.S."/>
    <s v="HOLDING"/>
    <n v="63501111638585"/>
    <x v="11"/>
    <s v="FR03ASID - I&amp;D"/>
    <n v="42667"/>
    <n v="164"/>
    <s v="8.Invoice awaiting Prime’s approval or PO"/>
    <s v="Hold Payment"/>
    <n v="42732"/>
    <s v="Q4 2016"/>
    <n v="99"/>
    <s v="91-120 Days"/>
    <n v="46800"/>
    <s v="EUR"/>
    <n v="46800"/>
    <s v="EUR"/>
    <n v="46800"/>
    <s v="EUR"/>
    <s v="INTER"/>
    <n v="46.8"/>
    <n v="1"/>
    <s v="greater than 10000"/>
    <s v="Nicolas HONVAULT"/>
    <s v="no PO"/>
    <s v="More"/>
    <s v="GFS"/>
    <s v="Non- ICB"/>
    <m/>
    <m/>
    <m/>
    <s v="GFS"/>
    <s v="Non- ICB"/>
    <s v="GFS/Non- ICB"/>
  </r>
  <r>
    <s v="Unresolved"/>
    <n v="8520"/>
    <s v="Capgemini Technology Services India Limited"/>
    <x v="2"/>
    <n v="95"/>
    <s v="Capgemini Service S.A.S."/>
    <s v="HOLDING"/>
    <s v="85201110010891A"/>
    <x v="3"/>
    <s v="SFC"/>
    <n v="42765"/>
    <n v="66"/>
    <s v="8.Invoice awaiting Prime’s approval or PO"/>
    <s v="Hold Payment"/>
    <n v="42800"/>
    <s v="Q1 2017"/>
    <n v="31"/>
    <s v="31-60 Days"/>
    <n v="3246376.79"/>
    <s v="INR"/>
    <n v="46779.96"/>
    <s v="INR"/>
    <n v="3246376.4495242853"/>
    <s v="EUR"/>
    <s v="INTER"/>
    <n v="46.78"/>
    <n v="1"/>
    <s v="greater than 10000"/>
    <s v="NILL TAZIR"/>
    <n v="85201030002465"/>
    <s v="More"/>
    <s v="GFS"/>
    <s v="Non- ICB"/>
    <m/>
    <m/>
    <m/>
    <s v="GFS"/>
    <s v="Non- ICB"/>
    <s v="GFS/Non- ICB"/>
  </r>
  <r>
    <s v="Unresolved"/>
    <n v="1960"/>
    <s v="Capgemini America Inc. (FS)"/>
    <x v="5"/>
    <n v="8243"/>
    <s v="Capgemini Deutschland GmbH"/>
    <s v="CENTRAL EUROPE"/>
    <n v="19600510062725"/>
    <x v="3"/>
    <s v="NA Insurance"/>
    <n v="42544"/>
    <n v="287"/>
    <s v="7.Missing attachments"/>
    <s v="Missing Information or Attachment"/>
    <n v="42648"/>
    <s v="Q3 2016"/>
    <n v="183"/>
    <s v="181 - 365 Days"/>
    <n v="49463.35"/>
    <s v="USD"/>
    <n v="46266.35"/>
    <s v="USD"/>
    <n v="49463.354566371971"/>
    <s v="EUR"/>
    <s v="INTER"/>
    <n v="46.27"/>
    <n v="1"/>
    <s v="greater than 10000"/>
    <s v="Anita Kowalczyk"/>
    <s v="under processing"/>
    <s v="More"/>
    <s v="GFS"/>
    <s v="Non- ICB"/>
    <m/>
    <m/>
    <m/>
    <s v="GFS"/>
    <s v="Non- ICB"/>
    <s v="GFS/Non- ICB"/>
  </r>
  <r>
    <s v="Unresolved"/>
    <n v="693"/>
    <s v="Capgemini Consulting S.A.S."/>
    <x v="1"/>
    <n v="95"/>
    <s v="Capgemini Service S.A.S."/>
    <s v="HOLDING"/>
    <n v="69301111602485"/>
    <x v="1"/>
    <s v=" CC FR "/>
    <n v="42642"/>
    <n v="189"/>
    <s v="8.Invoice awaiting Prime’s approval or PO"/>
    <s v="Hold Payment"/>
    <n v="42706"/>
    <s v="Q4 2016"/>
    <n v="125"/>
    <s v="121-150 Days"/>
    <n v="45859.199999999997"/>
    <s v="EUR"/>
    <n v="45859.199999999997"/>
    <s v="EUR"/>
    <n v="45859.199999999997"/>
    <s v="EUR"/>
    <s v="INTER"/>
    <n v="45.86"/>
    <n v="1"/>
    <s v="greater than 10000"/>
    <s v="Nicolas HONVAULT"/>
    <s v="NO PO"/>
    <s v="More"/>
    <s v="GFS"/>
    <s v="Non- ICB"/>
    <m/>
    <m/>
    <m/>
    <s v="GFS"/>
    <s v="Non- ICB"/>
    <s v="GFS/Non- ICB"/>
  </r>
  <r>
    <s v="Unresolved"/>
    <n v="260"/>
    <s v="Capgemini UK Plc"/>
    <x v="4"/>
    <n v="1350"/>
    <s v="Capgemini Sverige AB"/>
    <s v="NORDIC"/>
    <n v="2600110119853"/>
    <x v="1"/>
    <s v="F212"/>
    <n v="42726"/>
    <n v="105"/>
    <s v="8.Invoice awaiting Prime’s approval or PO"/>
    <s v="Hold Payment"/>
    <n v="42800"/>
    <s v="Q1 2017"/>
    <n v="31"/>
    <s v="31-60 Days"/>
    <n v="45295"/>
    <s v="EUR"/>
    <n v="45295"/>
    <s v="GBP"/>
    <n v="38751.230786828361"/>
    <s v="EUR"/>
    <s v="INTER"/>
    <n v="45.3"/>
    <n v="1"/>
    <s v="greater than 10000"/>
    <s v="Sourav Das"/>
    <s v="Awaiting approval"/>
    <s v="More"/>
    <s v="GFS"/>
    <s v="Non- ICB"/>
    <m/>
    <m/>
    <m/>
    <s v="GFS"/>
    <s v="Non- ICB"/>
    <s v="GFS/Non- ICB"/>
  </r>
  <r>
    <s v="Unresolved"/>
    <n v="199"/>
    <s v="Capgemini America Inc"/>
    <x v="5"/>
    <n v="8243"/>
    <s v="Capgemini Deutschland GmbH"/>
    <s v="CENTRAL EUROPE"/>
    <n v="1990110063818"/>
    <x v="1"/>
    <s v="CC NA"/>
    <n v="42724"/>
    <n v="107"/>
    <s v="6.Missing or wrong information on invoice"/>
    <s v="Missing Information or Attachment"/>
    <n v="42800"/>
    <s v="Q1 2017"/>
    <n v="31"/>
    <s v="31-60 Days"/>
    <n v="48080"/>
    <s v="USD"/>
    <n v="44972.41"/>
    <s v="USD"/>
    <n v="48080.003318486386"/>
    <s v="EUR"/>
    <s v="INTER"/>
    <n v="44.97"/>
    <n v="1"/>
    <s v="greater than 10000"/>
    <s v="Maciej Antkiewicz"/>
    <s v="The period ('Dec') is wrong, waiting for CN"/>
    <s v="More"/>
    <s v="GFS"/>
    <s v="Non- ICB"/>
    <m/>
    <m/>
    <m/>
    <s v="GFS"/>
    <s v="Non- ICB"/>
    <s v="GFS/Non- ICB"/>
  </r>
  <r>
    <s v="Unresolved"/>
    <n v="8520"/>
    <s v="Capgemini Technology Services India Limited"/>
    <x v="2"/>
    <n v="3071"/>
    <s v="Sogeti Sverige AB"/>
    <s v="NORDIC"/>
    <s v="5010085757/16-17-IM"/>
    <x v="2"/>
    <s v="iGATE"/>
    <n v="42769"/>
    <n v="62"/>
    <s v="8.Invoice awaiting Prime’s approval or PO"/>
    <s v="Hold Payment"/>
    <n v="42775"/>
    <s v="Q1 2017"/>
    <n v="56"/>
    <s v="31-60 Days"/>
    <n v="3096395"/>
    <s v="INR"/>
    <n v="44618.74"/>
    <s v="INR"/>
    <n v="3096394.8396588457"/>
    <s v="EUR"/>
    <s v="INTER"/>
    <n v="44.62"/>
    <n v="1"/>
    <s v="greater than 10000"/>
    <s v="Anne-Sofi Saltin"/>
    <s v="approval"/>
    <s v="More"/>
    <s v="Non-GFS"/>
    <s v="Non- ICB"/>
    <m/>
    <m/>
    <m/>
    <s v="Non-GFS"/>
    <s v="Non- ICB"/>
    <s v="Non-GFS/Non- ICB"/>
  </r>
  <r>
    <s v="Unresolved"/>
    <n v="9701"/>
    <s v="Capgemini Services Romania s.r.l."/>
    <x v="0"/>
    <n v="692"/>
    <s v="Capgemini Outsourcing Services S.A.S."/>
    <s v="FRANCE"/>
    <n v="97120161052"/>
    <x v="6"/>
    <s v="Infra Central Europe "/>
    <n v="42731"/>
    <n v="100"/>
    <s v="8.Invoice awaiting Prime’s approval or PO"/>
    <s v="Hold Payment"/>
    <n v="42800"/>
    <s v="Q1 2017"/>
    <n v="31"/>
    <s v="31-60 Days"/>
    <n v="44593.9"/>
    <s v="EUR"/>
    <n v="44593.9"/>
    <s v="RON"/>
    <n v="203013.7553804866"/>
    <s v="EUR"/>
    <s v="INTER"/>
    <n v="44.59"/>
    <n v="1"/>
    <s v="greater than 10000"/>
    <s v="Magdalena Marczynska"/>
    <s v="Status : h-Waiting for Project Manager approval Destinataire : JORCARVA"/>
    <s v="More"/>
    <s v="Non-GFS"/>
    <s v="Non- ICB"/>
    <m/>
    <m/>
    <m/>
    <s v="Non-GFS"/>
    <s v="Non- ICB"/>
    <s v="Non-GFS/Non- ICB"/>
  </r>
  <r>
    <s v="Unresolved"/>
    <n v="429"/>
    <s v="Sogeti Nederland B.V."/>
    <x v="9"/>
    <n v="413"/>
    <s v="Capgemini Nederland B.V."/>
    <s v="BENELUX"/>
    <n v="81400858"/>
    <x v="2"/>
    <s v="Sogeti Netherlands "/>
    <n v="42676"/>
    <n v="155"/>
    <s v="6.Missing or wrong information on invoice"/>
    <s v="Missing Information or Attachment"/>
    <n v="42776"/>
    <s v="Q1 2017"/>
    <n v="55"/>
    <s v="31-60 Days"/>
    <n v="44555"/>
    <s v="EUR"/>
    <n v="44555"/>
    <s v="EUR"/>
    <n v="44555"/>
    <s v="EUR"/>
    <s v="INTRA"/>
    <n v="44.56"/>
    <n v="1"/>
    <s v="greater than 10000"/>
    <s v="Susmit Chatterjee"/>
    <s v="Missing or wrong information on invoice"/>
    <s v="More"/>
    <s v="Non-GFS"/>
    <s v="Non- ICB"/>
    <m/>
    <m/>
    <m/>
    <s v="Non-GFS"/>
    <s v="Non- ICB"/>
    <s v="Non-GFS/Non- ICB"/>
  </r>
  <r>
    <s v="New"/>
    <n v="199"/>
    <s v="Capgemini America Inc"/>
    <x v="5"/>
    <n v="693"/>
    <s v="Capgemini Consulting S.A.S."/>
    <s v="FRANCE"/>
    <n v="1990110067200"/>
    <x v="1"/>
    <s v="CC NA"/>
    <n v="42772"/>
    <n v="59"/>
    <s v="8.Invoice awaiting Prime’s approval or PO"/>
    <s v="Hold Payment"/>
    <n v="42831"/>
    <s v="Q1 2017"/>
    <n v="0"/>
    <s v="0-30 Days"/>
    <n v="47632"/>
    <s v="USD"/>
    <n v="44553.36"/>
    <s v="USD"/>
    <n v="47631.996965466569"/>
    <s v="EUR"/>
    <s v="INTER"/>
    <n v="44.55"/>
    <n v="1"/>
    <s v="greater than 10000"/>
    <s v="Hirsch Magdalena"/>
    <s v="h-Waiting for Project Manager approval OOCHOAPE"/>
    <s v="More"/>
    <s v="GFS"/>
    <s v="Non- ICB"/>
    <m/>
    <m/>
    <m/>
    <s v="GFS"/>
    <s v="Non- ICB"/>
    <s v="GFS/Non- ICB"/>
  </r>
  <r>
    <s v="New"/>
    <n v="8520"/>
    <s v="Capgemini Technology Services India Limited"/>
    <x v="2"/>
    <n v="260"/>
    <s v="Capgemini UK Plc"/>
    <s v="UK &amp; IRELAND"/>
    <s v="5010087847/16-17-IM"/>
    <x v="8"/>
    <s v="IGATE"/>
    <n v="42768"/>
    <n v="63"/>
    <s v="6.Missing or wrong information on invoice"/>
    <s v="Missing Information or Attachment"/>
    <n v="42831"/>
    <s v="Q1 2017"/>
    <n v="0"/>
    <s v="0-30 Days"/>
    <n v="3081725"/>
    <s v="INR"/>
    <n v="44407.35"/>
    <s v="INR"/>
    <n v="3081725.0640184875"/>
    <s v="EUR"/>
    <s v="INTER"/>
    <n v="44.41"/>
    <n v="1"/>
    <s v="greater than 10000"/>
    <s v="SARBAJIT MOITRA"/>
    <s v="No PO"/>
    <s v="More"/>
    <s v="Non-GFS"/>
    <s v="Non- ICB"/>
    <m/>
    <m/>
    <m/>
    <s v="Non-GFS"/>
    <s v="Non- ICB"/>
    <s v="Non-GFS/Non- ICB"/>
  </r>
  <r>
    <s v="Unresolved"/>
    <n v="95"/>
    <s v="Capgemini Service S.A.S."/>
    <x v="3"/>
    <n v="260"/>
    <s v="Capgemini UK Plc"/>
    <s v="UK &amp; IRELAND"/>
    <n v="950110010597"/>
    <x v="5"/>
    <s v="GROUP SHARED SERVICES"/>
    <n v="42727"/>
    <n v="104"/>
    <s v="6.Missing or wrong information on invoice"/>
    <s v="Missing Information or Attachment"/>
    <n v="42800"/>
    <s v="Q1 2017"/>
    <n v="31"/>
    <s v="31-60 Days"/>
    <n v="44247.78"/>
    <s v="EUR"/>
    <n v="44247.78"/>
    <s v="EUR"/>
    <n v="44247.78"/>
    <s v="EUR"/>
    <s v="INTER"/>
    <n v="44.25"/>
    <n v="1"/>
    <s v="greater than 10000"/>
    <s v="Puja Kolay Dey"/>
    <s v="No PO"/>
    <s v="More"/>
    <s v="GFS"/>
    <s v="Non- ICB"/>
    <m/>
    <m/>
    <m/>
    <s v="GFS"/>
    <s v="Non- ICB"/>
    <s v="GFS/Non- ICB"/>
  </r>
  <r>
    <s v="Unresolved"/>
    <n v="95"/>
    <s v="Capgemini Service S.A.S."/>
    <x v="3"/>
    <n v="260"/>
    <s v="Capgemini UK Plc"/>
    <s v="UK &amp; IRELAND"/>
    <n v="950110010600"/>
    <x v="5"/>
    <s v="GROUP SHARED SERVICES"/>
    <n v="42727"/>
    <n v="104"/>
    <s v="6.Missing or wrong information on invoice"/>
    <s v="Missing Information or Attachment"/>
    <n v="42800"/>
    <s v="Q1 2017"/>
    <n v="31"/>
    <s v="31-60 Days"/>
    <n v="44247.78"/>
    <s v="EUR"/>
    <n v="44247.78"/>
    <s v="EUR"/>
    <n v="44247.78"/>
    <s v="EUR"/>
    <s v="INTER"/>
    <n v="44.25"/>
    <n v="1"/>
    <s v="greater than 10000"/>
    <s v="Puja Kolay Dey"/>
    <s v="No PO"/>
    <s v="More"/>
    <s v="GFS"/>
    <s v="Non- ICB"/>
    <m/>
    <m/>
    <m/>
    <s v="GFS"/>
    <s v="Non- ICB"/>
    <s v="GFS/Non- ICB"/>
  </r>
  <r>
    <s v="New"/>
    <n v="95"/>
    <s v="Capgemini Service S.A.S."/>
    <x v="3"/>
    <n v="1740"/>
    <s v="Capgemini Argentina S.A."/>
    <s v="CPM- BR"/>
    <n v="950110010913"/>
    <x v="5"/>
    <s v="GROUP SHARED SERVICES"/>
    <n v="42821"/>
    <n v="10"/>
    <s v="2.Disagreed rates or price"/>
    <s v="DISAGREEMENT"/>
    <n v="42831"/>
    <s v="Q1 2017"/>
    <n v="0"/>
    <s v="0-30 Days"/>
    <n v="43900"/>
    <s v="EUR"/>
    <n v="43900"/>
    <s v="EUR"/>
    <n v="43900"/>
    <s v="EUR"/>
    <s v="INTER"/>
    <n v="43.9"/>
    <n v="1"/>
    <s v="greater than 10000"/>
    <s v="Romina Ledesma Olguin"/>
    <s v="Please send the calculation for this invoice, seems very high"/>
    <s v="More"/>
    <s v="GFS"/>
    <s v="Non- ICB"/>
    <m/>
    <m/>
    <m/>
    <s v="GFS"/>
    <s v="Non- ICB"/>
    <s v="GFS/Non- ICB"/>
  </r>
  <r>
    <s v="Unresolved"/>
    <n v="260"/>
    <s v="Capgemini UK Plc"/>
    <x v="4"/>
    <n v="95"/>
    <s v="Capgemini Service S.A.S."/>
    <s v="HOLDING"/>
    <n v="2600110117451"/>
    <x v="8"/>
    <s v="ADAO - Private"/>
    <n v="42724"/>
    <n v="107"/>
    <s v="8.Invoice awaiting Prime’s approval or PO"/>
    <s v="Hold Payment"/>
    <n v="42800"/>
    <s v="Q1 2017"/>
    <n v="31"/>
    <s v="31-60 Days"/>
    <n v="37500"/>
    <s v="GBP"/>
    <n v="43832.480000000003"/>
    <s v="GBP"/>
    <n v="37500.001069412487"/>
    <s v="EUR"/>
    <s v="INTER"/>
    <n v="43.83"/>
    <n v="1"/>
    <s v="greater than 10000"/>
    <s v="Nicolas HONVAULT"/>
    <s v="NO PO"/>
    <s v="More"/>
    <s v="GFS"/>
    <s v="Non- ICB"/>
    <m/>
    <m/>
    <m/>
    <s v="GFS"/>
    <s v="Non- ICB"/>
    <s v="GFS/Non- ICB"/>
  </r>
  <r>
    <s v="Unresolved"/>
    <n v="199"/>
    <s v="Capgemini America Inc"/>
    <x v="5"/>
    <n v="8243"/>
    <s v="Capgemini Deutschland GmbH"/>
    <s v="CENTRAL EUROPE"/>
    <n v="1990110057418"/>
    <x v="1"/>
    <s v="CC NA"/>
    <n v="42636"/>
    <n v="195"/>
    <s v="6.Missing or wrong information on invoice"/>
    <s v="Missing Information or Attachment"/>
    <n v="42708"/>
    <s v="Q4 2016"/>
    <n v="123"/>
    <s v="121-150 Days"/>
    <n v="46779"/>
    <s v="USD"/>
    <n v="43755.5"/>
    <s v="USD"/>
    <n v="46779.004843236798"/>
    <s v="EUR"/>
    <s v="INTER"/>
    <n v="43.76"/>
    <n v="1"/>
    <s v="greater than 10000"/>
    <s v="Anita Kowalczyk"/>
    <s v="Incorrect data on the invoice / waiting for credit note"/>
    <s v="More"/>
    <s v="GFS"/>
    <s v="Non- ICB"/>
    <m/>
    <m/>
    <m/>
    <s v="GFS"/>
    <s v="Non- ICB"/>
    <s v="GFS/Non- ICB"/>
  </r>
  <r>
    <s v="New"/>
    <n v="1960"/>
    <s v="Capgemini America Inc. (FS)"/>
    <x v="5"/>
    <n v="3011"/>
    <s v="Sogeti USA LLC"/>
    <s v="NORTH AMERICA"/>
    <n v="19600510072546"/>
    <x v="3"/>
    <s v="NA Insurance"/>
    <n v="42795"/>
    <n v="36"/>
    <s v="6.Missing or wrong information on invoice"/>
    <s v="Missing Information or Attachment"/>
    <n v="42831"/>
    <s v="Q1 2017"/>
    <n v="0"/>
    <s v="0-30 Days"/>
    <n v="46491.64"/>
    <s v="USD"/>
    <n v="43486.71"/>
    <s v="USD"/>
    <n v="46491.641455506942"/>
    <s v="EUR"/>
    <s v="INTRA"/>
    <n v="43.49"/>
    <n v="1"/>
    <s v="greater than 10000"/>
    <s v="Brock Bahan"/>
    <s v="Dispute: Duplicate invoice to one that we have already paid"/>
    <s v="More"/>
    <s v="GFS"/>
    <s v="Non- ICB"/>
    <m/>
    <m/>
    <m/>
    <s v="GFS"/>
    <s v="Non- ICB"/>
    <s v="GFS/Non- ICB"/>
  </r>
  <r>
    <s v="Unresolved"/>
    <n v="199"/>
    <s v="Capgemini America Inc"/>
    <x v="5"/>
    <n v="8110"/>
    <s v="Capgemini Mexico S. de R.L. de C.V."/>
    <s v="CPM- BR"/>
    <s v="Withholding Tax_M"/>
    <x v="4"/>
    <s v="NA SHARED SVCS"/>
    <n v="42583"/>
    <n v="248"/>
    <s v="1.No signed SoW"/>
    <s v="DISAGREEMENT"/>
    <n v="42586"/>
    <s v="Q3 2016"/>
    <n v="245"/>
    <s v="181 - 365 Days"/>
    <n v="46443.83"/>
    <s v="USD"/>
    <n v="43441.99"/>
    <s v="USD"/>
    <n v="46443.83130371826"/>
    <s v="EUR"/>
    <s v="INTER"/>
    <n v="43.44"/>
    <n v="1"/>
    <s v="greater than 10000"/>
    <s v="Aldo Perez"/>
    <s v="."/>
    <s v="More"/>
    <s v="Non-GFS"/>
    <s v="Non- ICB"/>
    <m/>
    <m/>
    <m/>
    <s v="Non-GFS"/>
    <s v="Non- ICB"/>
    <s v="Non-GFS/Non- ICB"/>
  </r>
  <r>
    <s v="Unresolved"/>
    <n v="635"/>
    <s v="Capgemini Technology Services"/>
    <x v="1"/>
    <n v="413"/>
    <s v="Capgemini Nederland B.V."/>
    <s v="BENELUX"/>
    <n v="63501111651916"/>
    <x v="0"/>
    <s v="MU Services"/>
    <n v="42725"/>
    <n v="106"/>
    <s v="3.Disagreed days, volume or deliverables"/>
    <s v="DISAGREEMENT"/>
    <n v="42800"/>
    <s v="Q1 2017"/>
    <n v="31"/>
    <s v="31-60 Days"/>
    <n v="43366"/>
    <s v="EUR"/>
    <n v="43366"/>
    <s v="EUR"/>
    <n v="43366"/>
    <s v="EUR"/>
    <s v="INTER"/>
    <n v="43.37"/>
    <n v="1"/>
    <s v="greater than 10000"/>
    <s v="Susmit Chatterjee"/>
    <s v="Disagreed days"/>
    <s v="More"/>
    <s v="GFS"/>
    <s v="Non- ICB"/>
    <m/>
    <m/>
    <m/>
    <s v="GFS"/>
    <s v="Non- ICB"/>
    <s v="GFS/Non- ICB"/>
  </r>
  <r>
    <s v="New"/>
    <n v="3014"/>
    <s v="Sogeti France S.A.S."/>
    <x v="1"/>
    <n v="635"/>
    <s v="Capgemini Technology Services"/>
    <s v="FRANCE"/>
    <n v="30140110143396"/>
    <x v="2"/>
    <s v="Sogeti France "/>
    <n v="42724"/>
    <n v="107"/>
    <s v="2.Disagreed rates or price"/>
    <s v="DISAGREEMENT"/>
    <n v="42733"/>
    <s v="Q4 2016"/>
    <n v="98"/>
    <s v="91-120 Days"/>
    <n v="43161.599999999999"/>
    <s v="EUR"/>
    <n v="43161.599999999999"/>
    <s v="EUR"/>
    <n v="43161.599999999999"/>
    <s v="EUR"/>
    <s v="INTRA"/>
    <n v="43.16"/>
    <n v="1"/>
    <s v="greater than 10000"/>
    <s v="Joanna Szyk"/>
    <s v="Montant erroné, il devrait être à 99% du montant facturé à ORANGE or il est à 100% Eric TREMEN (20/12/2016 13:54)"/>
    <s v="More"/>
    <s v="GFS"/>
    <s v="Non- ICB"/>
    <m/>
    <m/>
    <m/>
    <s v="GFS"/>
    <s v="Non- ICB"/>
    <s v="GFS/Non- ICB"/>
  </r>
  <r>
    <s v="Unresolved"/>
    <n v="199"/>
    <s v="Capgemini America Inc"/>
    <x v="5"/>
    <n v="693"/>
    <s v="Capgemini Consulting S.A.S."/>
    <s v="FRANCE"/>
    <n v="1990110057530"/>
    <x v="1"/>
    <s v="CC NA"/>
    <n v="42639"/>
    <n v="192"/>
    <s v="4.Disagreed expenses"/>
    <s v="DISAGREEMENT"/>
    <n v="42706"/>
    <s v="Q4 2016"/>
    <n v="125"/>
    <s v="121-150 Days"/>
    <n v="45704"/>
    <s v="USD"/>
    <n v="42749.98"/>
    <s v="USD"/>
    <n v="45704.003415988307"/>
    <s v="EUR"/>
    <s v="INTER"/>
    <n v="42.75"/>
    <n v="1"/>
    <s v="greater than 10000"/>
    <s v="Hirsch Magdalena"/>
    <s v="wrong approval wf OOCHOAPE"/>
    <s v="More"/>
    <s v="GFS"/>
    <s v="Non- ICB"/>
    <m/>
    <m/>
    <m/>
    <s v="GFS"/>
    <s v="Non- ICB"/>
    <s v="GFS/Non- ICB"/>
  </r>
  <r>
    <s v="Unresolved"/>
    <n v="199"/>
    <s v="Capgemini America Inc"/>
    <x v="5"/>
    <n v="3011"/>
    <s v="Sogeti USA LLC"/>
    <s v="NORTH AMERICA"/>
    <s v="8104011084603_M"/>
    <x v="8"/>
    <s v="NA MALS"/>
    <n v="42583"/>
    <n v="248"/>
    <s v="8.Invoice awaiting Prime’s approval or PO"/>
    <s v="Hold Payment"/>
    <n v="42586"/>
    <s v="Q3 2016"/>
    <n v="245"/>
    <s v="181 - 365 Days"/>
    <n v="45644.01"/>
    <s v="USD"/>
    <n v="42693.86"/>
    <s v="USD"/>
    <n v="45644.005524253495"/>
    <s v="EUR"/>
    <s v="INTRA"/>
    <n v="42.69"/>
    <n v="1"/>
    <s v="greater than 10000"/>
    <s v="John Berger"/>
    <s v="No PO, Not Approved By Management"/>
    <s v="More"/>
    <s v="Non-GFS"/>
    <s v="Non- ICB"/>
    <m/>
    <m/>
    <m/>
    <s v="Non-GFS"/>
    <s v="Non- ICB"/>
    <s v="Non-GFS/Non- ICB"/>
  </r>
  <r>
    <s v="Unresolved"/>
    <n v="3022"/>
    <s v="Sogeti High Tech S.A.S."/>
    <x v="1"/>
    <n v="635"/>
    <s v="Capgemini Technology Services"/>
    <s v="FRANCE"/>
    <n v="30220110058151"/>
    <x v="2"/>
    <s v="Sogeti HTC  "/>
    <n v="42543"/>
    <n v="288"/>
    <s v="4.Disagreed expenses"/>
    <s v="DISAGREEMENT"/>
    <n v="42618"/>
    <s v="Q3 2016"/>
    <n v="213"/>
    <s v="181 - 365 Days"/>
    <n v="42192"/>
    <s v="EUR"/>
    <n v="42192"/>
    <s v="EUR"/>
    <n v="42192"/>
    <s v="EUR"/>
    <s v="INTRA"/>
    <n v="42.19"/>
    <n v="1"/>
    <s v="greater than 10000"/>
    <s v="Marta Stryszawska"/>
    <s v="Mauvais affectation. Cela ne concerne pas mon projet. - Anne BETTINGER (19/08/2016 11:16)"/>
    <s v="More"/>
    <s v="GFS"/>
    <s v="Non- ICB"/>
    <m/>
    <m/>
    <m/>
    <s v="GFS"/>
    <s v="Non- ICB"/>
    <s v="GFS/Non- ICB"/>
  </r>
  <r>
    <s v="New"/>
    <n v="260"/>
    <s v="Capgemini UK Plc"/>
    <x v="4"/>
    <n v="1750"/>
    <s v="Capgemini Espana S.L."/>
    <s v="IBERIA"/>
    <n v="260013008991"/>
    <x v="6"/>
    <s v="IS GLOBAL HUB"/>
    <n v="42761"/>
    <n v="70"/>
    <s v="8.Invoice awaiting Prime’s approval or PO"/>
    <s v="Hold Payment"/>
    <n v="42830"/>
    <s v="Q1 2017"/>
    <n v="1"/>
    <s v="0-30 Days"/>
    <n v="36091.269999999997"/>
    <s v="GBP"/>
    <n v="42185.86"/>
    <s v="GBP"/>
    <n v="36091.2682812856"/>
    <s v="EUR"/>
    <s v="INTER"/>
    <n v="42.19"/>
    <n v="1"/>
    <s v="greater than 10000"/>
    <s v="Virginia Alonso"/>
    <s v="Pending BU approval"/>
    <s v="More"/>
    <s v="GFS"/>
    <s v="Non- ICB"/>
    <m/>
    <m/>
    <m/>
    <s v="GFS"/>
    <s v="Non- ICB"/>
    <s v="GFS/Non- ICB"/>
  </r>
  <r>
    <s v="Unresolved"/>
    <n v="3011"/>
    <s v="Sogeti USA LLC"/>
    <x v="5"/>
    <n v="199"/>
    <s v="Capgemini America Inc"/>
    <s v="NORTH AMERICA"/>
    <n v="383409"/>
    <x v="2"/>
    <s v="Sogeti USA "/>
    <n v="42731"/>
    <n v="100"/>
    <s v="2.Disagreed rates or price"/>
    <s v="DISAGREEMENT"/>
    <n v="42800"/>
    <s v="Q1 2017"/>
    <n v="31"/>
    <s v="31-60 Days"/>
    <n v="45085.59"/>
    <s v="USD"/>
    <n v="42171.54"/>
    <s v="USD"/>
    <n v="45085.593214721674"/>
    <s v="EUR"/>
    <s v="INTRA"/>
    <n v="42.17"/>
    <n v="1"/>
    <s v="greater than 10000"/>
    <s v="Soumya Mukhopadhyay"/>
    <s v="-"/>
    <s v="More"/>
    <s v="Non-GFS"/>
    <s v="Non- ICB"/>
    <m/>
    <m/>
    <m/>
    <s v="Non-GFS"/>
    <s v="Non- ICB"/>
    <s v="Non-GFS/Non- ICB"/>
  </r>
  <r>
    <s v="Unresolved"/>
    <n v="199"/>
    <s v="Capgemini America Inc"/>
    <x v="5"/>
    <n v="95"/>
    <s v="Capgemini Service S.A.S."/>
    <s v="HOLDING"/>
    <n v="1990110055177"/>
    <x v="6"/>
    <s v="INFRA US"/>
    <n v="42605"/>
    <n v="226"/>
    <s v="8.Invoice awaiting Prime’s approval or PO"/>
    <s v="Hold Payment"/>
    <n v="42678"/>
    <s v="Q4 2016"/>
    <n v="153"/>
    <s v="151-180 Days"/>
    <n v="45063.040000000001"/>
    <s v="USD"/>
    <n v="42150.44"/>
    <s v="USD"/>
    <n v="45063.035204821383"/>
    <s v="EUR"/>
    <s v="INTER"/>
    <n v="42.15"/>
    <n v="1"/>
    <s v="greater than 10000"/>
    <s v="Nicolas HONVAULT"/>
    <s v="no PO"/>
    <s v="More"/>
    <s v="GFS"/>
    <s v="Non- ICB"/>
    <m/>
    <m/>
    <m/>
    <s v="GFS"/>
    <s v="Non- ICB"/>
    <s v="GFS/Non- ICB"/>
  </r>
  <r>
    <s v="Unresolved"/>
    <n v="1516"/>
    <s v="Capgemini Outsourcing Services GmbH"/>
    <x v="0"/>
    <n v="199"/>
    <s v="Capgemini America Inc"/>
    <s v="NORTH AMERICA"/>
    <n v="15160160004344"/>
    <x v="6"/>
    <s v="Infra Central Europe "/>
    <n v="42728"/>
    <n v="103"/>
    <s v="8.Invoice awaiting Prime’s approval or PO"/>
    <s v="Hold Payment"/>
    <n v="42800"/>
    <s v="Q1 2017"/>
    <n v="31"/>
    <s v="31-60 Days"/>
    <n v="41925"/>
    <s v="EUR"/>
    <n v="41925"/>
    <s v="EUR"/>
    <n v="41925"/>
    <s v="EUR"/>
    <s v="INTER"/>
    <n v="41.93"/>
    <n v="1"/>
    <s v="greater than 10000"/>
    <s v="Subhojit Adak"/>
    <s v="WAITING FOR APROVAL"/>
    <s v="More"/>
    <s v="GFS"/>
    <s v="Non- ICB"/>
    <m/>
    <m/>
    <m/>
    <s v="GFS"/>
    <s v="Non- ICB"/>
    <s v="GFS/Non- ICB"/>
  </r>
  <r>
    <s v="Unresolved"/>
    <n v="3014"/>
    <s v="Sogeti France S.A.S."/>
    <x v="1"/>
    <n v="692"/>
    <s v="Capgemini Outsourcing Services S.A.S."/>
    <s v="FRANCE"/>
    <n v="30140110140454"/>
    <x v="2"/>
    <s v="Sogeti France "/>
    <n v="42697"/>
    <n v="134"/>
    <s v="8.Invoice awaiting Prime’s approval or PO"/>
    <s v="Hold Payment"/>
    <n v="42776"/>
    <s v="Q1 2017"/>
    <n v="55"/>
    <s v="31-60 Days"/>
    <n v="41772"/>
    <s v="EUR"/>
    <n v="41772"/>
    <s v="EUR"/>
    <n v="41772"/>
    <s v="EUR"/>
    <s v="INTRA"/>
    <n v="41.77"/>
    <n v="1"/>
    <s v="greater than 10000"/>
    <s v="Marta Stryszawska"/>
    <s v="Invoice waiting for approval, please contact LPERRET"/>
    <s v="More"/>
    <s v="GFS"/>
    <s v="Non- ICB"/>
    <m/>
    <m/>
    <m/>
    <s v="GFS"/>
    <s v="Non- ICB"/>
    <s v="GFS/Non- ICB"/>
  </r>
  <r>
    <s v="Unresolved"/>
    <n v="1730"/>
    <s v="Capgemini Portugal, Serviços de Consultoria e Informatica S.A."/>
    <x v="8"/>
    <n v="635"/>
    <s v="Capgemini Technology Services"/>
    <s v="FRANCE"/>
    <n v="8567"/>
    <x v="0"/>
    <s v="Apps Portugal"/>
    <n v="42705"/>
    <n v="126"/>
    <s v="4.Disagreed expenses"/>
    <s v="DISAGREEMENT"/>
    <n v="42732"/>
    <s v="Q4 2016"/>
    <n v="99"/>
    <s v="91-120 Days"/>
    <n v="41635"/>
    <s v="EUR"/>
    <n v="41635"/>
    <s v="EUR"/>
    <n v="41635"/>
    <s v="EUR"/>
    <s v="INTER"/>
    <n v="41.64"/>
    <n v="1"/>
    <s v="greater than 10000"/>
    <s v="Beata Chojnacka"/>
    <s v="m-Invoice rejected during approval NRIOUAL"/>
    <s v="More"/>
    <s v="Non-GFS"/>
    <s v="Non- ICB"/>
    <m/>
    <m/>
    <m/>
    <s v="Non-GFS"/>
    <s v="Non- ICB"/>
    <s v="Non-GFS/Non- ICB"/>
  </r>
  <r>
    <s v="Unresolved"/>
    <n v="199"/>
    <s v="Capgemini America Inc"/>
    <x v="5"/>
    <n v="3011"/>
    <s v="Sogeti USA LLC"/>
    <s v="NORTH AMERICA"/>
    <s v="8104011084607_M"/>
    <x v="8"/>
    <s v="NA MALS"/>
    <n v="42583"/>
    <n v="248"/>
    <s v="8.Invoice awaiting Prime’s approval or PO"/>
    <s v="Hold Payment"/>
    <n v="42586"/>
    <s v="Q3 2016"/>
    <n v="245"/>
    <s v="181 - 365 Days"/>
    <n v="44211.93"/>
    <s v="USD"/>
    <n v="41354.35"/>
    <s v="USD"/>
    <n v="44211.935389583239"/>
    <s v="EUR"/>
    <s v="INTRA"/>
    <n v="41.35"/>
    <n v="1"/>
    <s v="greater than 10000"/>
    <s v="John Berger"/>
    <s v="No PO, Not Approved By Management"/>
    <s v="More"/>
    <s v="Non-GFS"/>
    <s v="Non- ICB"/>
    <m/>
    <m/>
    <m/>
    <s v="Non-GFS"/>
    <s v="Non- ICB"/>
    <s v="Non-GFS/Non- ICB"/>
  </r>
  <r>
    <s v="Unresolved"/>
    <n v="8310"/>
    <s v="Capgemini Polska Sp z.o.o"/>
    <x v="0"/>
    <n v="692"/>
    <s v="Capgemini Outsourcing Services S.A.S."/>
    <s v="FRANCE"/>
    <s v="831016FIS01250"/>
    <x v="6"/>
    <s v="Infra Central Europe "/>
    <n v="42584"/>
    <n v="247"/>
    <s v="6.Missing or wrong information on invoice"/>
    <s v="Missing Information or Attachment"/>
    <n v="42618"/>
    <s v="Q3 2016"/>
    <n v="213"/>
    <s v="181 - 365 Days"/>
    <n v="173696.89"/>
    <s v="PLN"/>
    <n v="41097.1"/>
    <s v="PLN"/>
    <n v="173696.88557681578"/>
    <s v="EUR"/>
    <s v="INTER"/>
    <n v="41.1"/>
    <n v="1"/>
    <s v="greater than 10000"/>
    <s v="Magdalena Marczynska"/>
    <s v="I need more informations for validate this invoice. It is not possible for me to validate only with this document. Albert PAROLINI (17/08/2016 09:18)"/>
    <s v="More"/>
    <s v="GFS"/>
    <s v="Non- ICB"/>
    <m/>
    <m/>
    <m/>
    <s v="GFS"/>
    <s v="Non- ICB"/>
    <s v="GFS/Non- ICB"/>
  </r>
  <r>
    <s v="Unresolved"/>
    <n v="8520"/>
    <s v="Capgemini Technology Services India Limited"/>
    <x v="2"/>
    <n v="247"/>
    <s v="Sogeti Ireland Ltd."/>
    <s v="UK &amp; IRELAND"/>
    <n v="85200310086984"/>
    <x v="2"/>
    <s v="SOGETI INDIA - SOGID - BU"/>
    <n v="42773"/>
    <n v="58"/>
    <s v="3.Disagreed days, volume or deliverables"/>
    <s v="DISAGREEMENT"/>
    <n v="42776"/>
    <s v="Q1 2017"/>
    <n v="55"/>
    <s v="31-60 Days"/>
    <n v="2848293.11"/>
    <s v="INR"/>
    <n v="41043.620000000003"/>
    <s v="INR"/>
    <n v="2848293.1873226049"/>
    <s v="EUR"/>
    <s v="INTER"/>
    <n v="41.04"/>
    <n v="1"/>
    <s v="greater than 10000"/>
    <s v="Grace Mulhern"/>
    <s v="Discrepancies in items and amounts"/>
    <s v="More"/>
    <s v="GFS"/>
    <s v="Non- ICB"/>
    <m/>
    <m/>
    <m/>
    <s v="GFS"/>
    <s v="Non- ICB"/>
    <s v="GFS/Non- ICB"/>
  </r>
  <r>
    <s v="Unresolved"/>
    <n v="180"/>
    <s v="Capgemini Government Solutions LLC"/>
    <x v="5"/>
    <n v="3011"/>
    <s v="Sogeti USA LLC"/>
    <s v="NORTH AMERICA"/>
    <n v="8144"/>
    <x v="8"/>
    <s v="NA TS"/>
    <n v="42767"/>
    <n v="64"/>
    <s v="2.Disagreed rates or price"/>
    <s v="DISAGREEMENT"/>
    <n v="42800"/>
    <s v="Q1 2017"/>
    <n v="31"/>
    <s v="31-60 Days"/>
    <n v="43779.44"/>
    <s v="USD"/>
    <n v="40949.81"/>
    <s v="USD"/>
    <n v="43779.441677494862"/>
    <s v="EUR"/>
    <s v="INTRA"/>
    <n v="40.950000000000003"/>
    <n v="1"/>
    <s v="greater than 10000"/>
    <s v="Brock Bahan"/>
    <s v="Dispute: Rate discrepancy"/>
    <s v="More"/>
    <s v="Non-GFS"/>
    <s v="Non- ICB"/>
    <m/>
    <m/>
    <m/>
    <s v="Non-GFS"/>
    <s v="Non- ICB"/>
    <s v="Non-GFS/Non- ICB"/>
  </r>
  <r>
    <s v="New"/>
    <n v="8205"/>
    <s v="Capgemini Consulting Österreich AG"/>
    <x v="0"/>
    <n v="8243"/>
    <s v="Capgemini Deutschland GmbH"/>
    <s v="CENTRAL EUROPE"/>
    <n v="79320170100049"/>
    <x v="0"/>
    <s v="Apps Eastern Europe"/>
    <n v="42767"/>
    <n v="64"/>
    <s v="8.Invoice awaiting Prime’s approval or PO"/>
    <s v="Hold Payment"/>
    <n v="42830"/>
    <s v="Q1 2017"/>
    <n v="1"/>
    <s v="0-30 Days"/>
    <n v="40790.089999999997"/>
    <s v="EUR"/>
    <n v="40790.089999999997"/>
    <s v="EUR"/>
    <n v="40790.089999999997"/>
    <s v="EUR"/>
    <s v="INTRA"/>
    <n v="40.79"/>
    <n v="1"/>
    <s v="greater than 10000"/>
    <s v="Izabela Klich"/>
    <s v="waiting for approval from Troll, Birgit"/>
    <s v="More"/>
    <s v="Non-GFS"/>
    <s v="Non- ICB"/>
    <m/>
    <m/>
    <m/>
    <s v="Non-GFS"/>
    <s v="Non- ICB"/>
    <s v="Non-GFS/Non- ICB"/>
  </r>
  <r>
    <s v="Unresolved"/>
    <n v="199"/>
    <s v="Capgemini America Inc"/>
    <x v="5"/>
    <n v="95"/>
    <s v="Capgemini Service S.A.S."/>
    <s v="HOLDING"/>
    <n v="1990110057902"/>
    <x v="7"/>
    <s v="BPO US - BPOUS - BU"/>
    <n v="42642"/>
    <n v="189"/>
    <s v="8.Invoice awaiting Prime’s approval or PO"/>
    <s v="Hold Payment"/>
    <n v="42709"/>
    <s v="Q4 2016"/>
    <n v="122"/>
    <s v="121-150 Days"/>
    <n v="43596"/>
    <s v="USD"/>
    <n v="40778.22"/>
    <s v="USD"/>
    <n v="43595.994809305703"/>
    <s v="EUR"/>
    <s v="INTER"/>
    <n v="40.78"/>
    <n v="1"/>
    <s v="greater than 10000"/>
    <s v="Nicolas HONVAULT"/>
    <s v="NO PO"/>
    <s v="More"/>
    <s v="GFS"/>
    <s v="Non- ICB"/>
    <m/>
    <m/>
    <m/>
    <s v="GFS"/>
    <s v="Non- ICB"/>
    <s v="GFS/Non- ICB"/>
  </r>
  <r>
    <s v="Unresolved"/>
    <n v="3805"/>
    <s v="Backelite S.A.S."/>
    <x v="1"/>
    <n v="693"/>
    <s v="Capgemini Consulting S.A.S."/>
    <s v="FRANCE"/>
    <n v="701600671"/>
    <x v="7"/>
    <s v="BPO France"/>
    <n v="42705"/>
    <n v="126"/>
    <s v="6.Missing or wrong information on invoice"/>
    <s v="Missing Information or Attachment"/>
    <n v="42775"/>
    <s v="Q1 2017"/>
    <n v="56"/>
    <s v="31-60 Days"/>
    <n v="40440"/>
    <s v="EUR"/>
    <n v="40440"/>
    <s v="EUR"/>
    <n v="40440"/>
    <s v="EUR"/>
    <s v="INTRA"/>
    <n v="40.44"/>
    <n v="1"/>
    <s v="greater than 10000"/>
    <s v="Hirsch Magdalena"/>
    <s v="h-Waiting for Project Manager approval AUBORDES"/>
    <s v="More"/>
    <s v="Non-GFS"/>
    <s v="Non- ICB"/>
    <m/>
    <m/>
    <m/>
    <s v="Non-GFS"/>
    <s v="Non- ICB"/>
    <s v="Non-GFS/Non- ICB"/>
  </r>
  <r>
    <s v="Unresolved"/>
    <n v="635"/>
    <s v="Capgemini Technology Services"/>
    <x v="1"/>
    <n v="8110"/>
    <s v="Capgemini Mexico S. de R.L. de C.V."/>
    <s v="CPM- BR"/>
    <n v="63501111650550"/>
    <x v="0"/>
    <s v="MU Other"/>
    <n v="42724"/>
    <n v="107"/>
    <s v="8.Invoice awaiting Prime’s approval or PO"/>
    <s v="Hold Payment"/>
    <n v="42797"/>
    <s v="Q1 2017"/>
    <n v="34"/>
    <s v="31-60 Days"/>
    <n v="40000"/>
    <s v="EUR"/>
    <n v="40000"/>
    <s v="EUR"/>
    <n v="40000"/>
    <s v="EUR"/>
    <s v="INTER"/>
    <n v="40"/>
    <n v="1"/>
    <s v="greater than 10000"/>
    <s v="Aldo Perez"/>
    <s v="."/>
    <s v="More"/>
    <s v="GFS"/>
    <s v="Non- ICB"/>
    <m/>
    <m/>
    <m/>
    <s v="GFS"/>
    <s v="Non- ICB"/>
    <s v="GFS/Non- ICB"/>
  </r>
  <r>
    <s v="Unresolved"/>
    <n v="692"/>
    <s v="Capgemini Outsourcing Services S.A.S."/>
    <x v="1"/>
    <n v="635"/>
    <s v="Capgemini Technology Services"/>
    <s v="FRANCE"/>
    <n v="69201111609634"/>
    <x v="6"/>
    <s v="Infra France "/>
    <n v="42698"/>
    <n v="133"/>
    <s v="8.Invoice awaiting Prime’s approval or PO"/>
    <s v="Hold Payment"/>
    <n v="42775"/>
    <s v="Q1 2017"/>
    <n v="56"/>
    <s v="31-60 Days"/>
    <n v="39984"/>
    <s v="EUR"/>
    <n v="39984"/>
    <s v="EUR"/>
    <n v="39984"/>
    <s v="EUR"/>
    <s v="INTRA"/>
    <n v="39.979999999999997"/>
    <n v="1"/>
    <s v="greater than 10000"/>
    <s v="Beata Chojnacka"/>
    <s v="h-Waiting for Project Manager approval Email sent for project Paul Priyanka (01/12/2016 11:55)"/>
    <s v="More"/>
    <s v="GFS"/>
    <s v="Non- ICB"/>
    <m/>
    <m/>
    <m/>
    <s v="GFS"/>
    <s v="Non- ICB"/>
    <s v="GFS/Non- ICB"/>
  </r>
  <r>
    <s v="Unresolved"/>
    <n v="1960"/>
    <s v="Capgemini America Inc. (FS)"/>
    <x v="5"/>
    <n v="199"/>
    <s v="Capgemini America Inc"/>
    <s v="NORTH AMERICA"/>
    <s v="19600530003117A"/>
    <x v="3"/>
    <s v="SFC"/>
    <n v="42579"/>
    <n v="252"/>
    <s v="1.No signed SoW"/>
    <s v="DISAGREEMENT"/>
    <n v="42776"/>
    <s v="Q1 2017"/>
    <n v="55"/>
    <s v="31-60 Days"/>
    <n v="42728"/>
    <s v="USD"/>
    <n v="39966.33"/>
    <s v="USD"/>
    <n v="42728.003214142227"/>
    <s v="EUR"/>
    <s v="INTRA"/>
    <n v="39.97"/>
    <n v="1"/>
    <s v="greater than 10000"/>
    <s v="Soumya Mukhopadhyay"/>
    <s v="-"/>
    <s v="More"/>
    <s v="GFS"/>
    <s v="Non- ICB"/>
    <m/>
    <m/>
    <m/>
    <s v="GFS"/>
    <s v="Non- ICB"/>
    <s v="GFS/Non- ICB"/>
  </r>
  <r>
    <s v="Unresolved"/>
    <n v="635"/>
    <s v="Capgemini Technology Services"/>
    <x v="1"/>
    <n v="3014"/>
    <s v="Sogeti France S.A.S."/>
    <s v="FRANCE"/>
    <n v="63501121602827"/>
    <x v="0"/>
    <s v="MU ASD"/>
    <n v="42704"/>
    <n v="127"/>
    <s v="8.Invoice awaiting Prime’s approval or PO"/>
    <s v="Hold Payment"/>
    <n v="42776"/>
    <s v="Q1 2017"/>
    <n v="55"/>
    <s v="31-60 Days"/>
    <n v="39925.550000000003"/>
    <s v="EUR"/>
    <n v="39925.550000000003"/>
    <s v="EUR"/>
    <n v="39925.550000000003"/>
    <s v="EUR"/>
    <s v="INTRA"/>
    <n v="39.93"/>
    <n v="1"/>
    <s v="greater than 10000"/>
    <s v="Edyta Lechwar-Wierzbicka"/>
    <s v="Waiting for Project Manager approval; contact: CCOURTEI"/>
    <s v="More"/>
    <s v="GFS"/>
    <s v="Non- ICB"/>
    <m/>
    <m/>
    <m/>
    <s v="GFS"/>
    <s v="Non- ICB"/>
    <s v="GFS/Non- ICB"/>
  </r>
  <r>
    <s v="Unresolved"/>
    <n v="9701"/>
    <s v="Capgemini Services Romania s.r.l."/>
    <x v="0"/>
    <n v="692"/>
    <s v="Capgemini Outsourcing Services S.A.S."/>
    <s v="FRANCE"/>
    <n v="97120161025"/>
    <x v="6"/>
    <s v="Infra Central Europe "/>
    <n v="42731"/>
    <n v="100"/>
    <s v="8.Invoice awaiting Prime’s approval or PO"/>
    <s v="Hold Payment"/>
    <n v="42800"/>
    <s v="Q1 2017"/>
    <n v="31"/>
    <s v="31-60 Days"/>
    <n v="39531.599999999999"/>
    <s v="EUR"/>
    <n v="39531.599999999999"/>
    <s v="RON"/>
    <n v="179967.63172091349"/>
    <s v="EUR"/>
    <s v="INTER"/>
    <n v="39.53"/>
    <n v="1"/>
    <s v="greater than 10000"/>
    <s v="Magdalena Marczynska"/>
    <s v="Status : h-Waiting for Project Manager approval Destinataire : ERDOTT"/>
    <s v="More"/>
    <s v="Non-GFS"/>
    <s v="Non- ICB"/>
    <m/>
    <m/>
    <m/>
    <s v="Non-GFS"/>
    <s v="Non- ICB"/>
    <s v="Non-GFS/Non- ICB"/>
  </r>
  <r>
    <s v="Unresolved"/>
    <n v="199"/>
    <s v="Capgemini America Inc"/>
    <x v="5"/>
    <n v="693"/>
    <s v="Capgemini Consulting S.A.S."/>
    <s v="FRANCE"/>
    <n v="1990110057531"/>
    <x v="1"/>
    <s v="CC NA"/>
    <n v="42639"/>
    <n v="192"/>
    <s v="4.Disagreed expenses"/>
    <s v="DISAGREEMENT"/>
    <n v="42706"/>
    <s v="Q4 2016"/>
    <n v="125"/>
    <s v="121-150 Days"/>
    <n v="41696"/>
    <s v="USD"/>
    <n v="39001.03"/>
    <s v="USD"/>
    <n v="41696.000988703672"/>
    <s v="EUR"/>
    <s v="INTER"/>
    <n v="39"/>
    <n v="1"/>
    <s v="greater than 10000"/>
    <s v="Hirsch Magdalena"/>
    <s v="wrong approval wf OOCHOAPE"/>
    <s v="More"/>
    <s v="GFS"/>
    <s v="Non- ICB"/>
    <m/>
    <m/>
    <m/>
    <s v="GFS"/>
    <s v="Non- ICB"/>
    <s v="GFS/Non- ICB"/>
  </r>
  <r>
    <s v="Unresolved"/>
    <n v="693"/>
    <s v="Capgemini Consulting S.A.S."/>
    <x v="1"/>
    <n v="95"/>
    <s v="Capgemini Service S.A.S."/>
    <s v="HOLDING"/>
    <n v="69301111602483"/>
    <x v="1"/>
    <s v=" CC FR "/>
    <n v="42642"/>
    <n v="189"/>
    <s v="8.Invoice awaiting Prime’s approval or PO"/>
    <s v="Hold Payment"/>
    <n v="42706"/>
    <s v="Q4 2016"/>
    <n v="125"/>
    <s v="121-150 Days"/>
    <n v="38878.800000000003"/>
    <s v="EUR"/>
    <n v="38878.800000000003"/>
    <s v="EUR"/>
    <n v="38878.800000000003"/>
    <s v="EUR"/>
    <s v="INTER"/>
    <n v="38.880000000000003"/>
    <n v="1"/>
    <s v="greater than 10000"/>
    <s v="Nicolas HONVAULT"/>
    <s v="NO PO"/>
    <s v="More"/>
    <s v="GFS"/>
    <s v="Non- ICB"/>
    <m/>
    <m/>
    <m/>
    <s v="GFS"/>
    <s v="Non- ICB"/>
    <s v="GFS/Non- ICB"/>
  </r>
  <r>
    <s v="New"/>
    <n v="199"/>
    <s v="Capgemini America Inc"/>
    <x v="5"/>
    <n v="260"/>
    <s v="Capgemini UK Plc"/>
    <s v="UK &amp; IRELAND"/>
    <n v="1990110066175"/>
    <x v="8"/>
    <s v="NA EU"/>
    <n v="42762"/>
    <n v="69"/>
    <s v="1.No signed SoW"/>
    <s v="DISAGREEMENT"/>
    <n v="42831"/>
    <s v="Q1 2017"/>
    <n v="0"/>
    <s v="0-30 Days"/>
    <n v="41429.120000000003"/>
    <s v="USD"/>
    <n v="38751.4"/>
    <s v="USD"/>
    <n v="41429.121556883285"/>
    <s v="EUR"/>
    <s v="INTER"/>
    <n v="38.75"/>
    <n v="1"/>
    <s v="greater than 10000"/>
    <s v="Abdul Wasim"/>
    <s v="NO ISOW"/>
    <s v="More"/>
    <s v="GFS"/>
    <s v="Non- ICB"/>
    <m/>
    <m/>
    <m/>
    <s v="GFS"/>
    <s v="Non- ICB"/>
    <s v="GFS/Non- ICB"/>
  </r>
  <r>
    <s v="New"/>
    <n v="8520"/>
    <s v="Capgemini Technology Services India Limited"/>
    <x v="2"/>
    <n v="199"/>
    <s v="Capgemini America Inc"/>
    <s v="NORTH AMERICA"/>
    <s v="5010089865/16-17-IM"/>
    <x v="8"/>
    <s v="IGATE"/>
    <n v="42768"/>
    <n v="63"/>
    <s v="1.No signed SoW"/>
    <s v="DISAGREEMENT"/>
    <n v="42830"/>
    <s v="Q1 2017"/>
    <n v="1"/>
    <s v="0-30 Days"/>
    <n v="2620782"/>
    <s v="INR"/>
    <n v="37765.21"/>
    <s v="INR"/>
    <n v="2620782.2399877859"/>
    <s v="EUR"/>
    <s v="INTER"/>
    <n v="37.770000000000003"/>
    <n v="1"/>
    <s v="greater than 10000"/>
    <s v="Sayantan Ghosh"/>
    <s v="ISOW Required"/>
    <s v="More"/>
    <s v="Non-GFS"/>
    <s v="Non- ICB"/>
    <m/>
    <m/>
    <m/>
    <s v="Non-GFS"/>
    <s v="Non- ICB"/>
    <s v="Non-GFS/Non- ICB"/>
  </r>
  <r>
    <s v="Unresolved"/>
    <n v="8113"/>
    <s v="Capgemini North America Inc"/>
    <x v="5"/>
    <n v="8110"/>
    <s v="Capgemini Mexico S. de R.L. de C.V."/>
    <s v="CPM- BR"/>
    <n v="8113013001210"/>
    <x v="8"/>
    <s v="NA APPS ADJ"/>
    <n v="42731"/>
    <n v="100"/>
    <s v="8.Invoice awaiting Prime’s approval or PO"/>
    <s v="Hold Payment"/>
    <n v="42797"/>
    <s v="Q1 2017"/>
    <n v="34"/>
    <s v="31-60 Days"/>
    <n v="40384.04"/>
    <s v="USD"/>
    <n v="37773.870000000003"/>
    <s v="USD"/>
    <n v="40384.044238502524"/>
    <s v="EUR"/>
    <s v="INTER"/>
    <n v="37.770000000000003"/>
    <n v="1"/>
    <s v="greater than 10000"/>
    <s v="Aldo Perez"/>
    <s v="."/>
    <s v="More"/>
    <s v="GFS"/>
    <s v="Non- ICB"/>
    <m/>
    <m/>
    <m/>
    <s v="GFS"/>
    <s v="Non- ICB"/>
    <s v="GFS/Non- ICB"/>
  </r>
  <r>
    <s v="Unresolved"/>
    <n v="1960"/>
    <s v="Capgemini America Inc. (FS)"/>
    <x v="5"/>
    <n v="3011"/>
    <s v="Sogeti USA LLC"/>
    <s v="NORTH AMERICA"/>
    <n v="19600510070837"/>
    <x v="3"/>
    <s v="NA Insurance"/>
    <n v="42728"/>
    <n v="103"/>
    <s v="3.Disagreed days, volume or deliverables"/>
    <s v="DISAGREEMENT"/>
    <n v="42776"/>
    <s v="Q1 2017"/>
    <n v="55"/>
    <s v="31-60 Days"/>
    <n v="40100.9"/>
    <s v="USD"/>
    <n v="37509.03"/>
    <s v="USD"/>
    <n v="40100.903795754006"/>
    <s v="EUR"/>
    <s v="INTRA"/>
    <n v="37.51"/>
    <n v="1"/>
    <s v="greater than 10000"/>
    <s v="Brock Bahan"/>
    <s v="Dispute: missing hours in OCT (9), Nov (9), Dec (45) for Mithilesh Singh"/>
    <s v="More"/>
    <s v="GFS"/>
    <s v="Non- ICB"/>
    <m/>
    <m/>
    <m/>
    <s v="GFS"/>
    <s v="Non- ICB"/>
    <s v="GFS/Non- ICB"/>
  </r>
  <r>
    <s v="Unresolved"/>
    <n v="260"/>
    <s v="Capgemini UK Plc"/>
    <x v="4"/>
    <n v="8243"/>
    <s v="Capgemini Deutschland GmbH"/>
    <s v="CENTRAL EUROPE"/>
    <n v="2600110121710"/>
    <x v="8"/>
    <s v="ADAO - CPRD"/>
    <n v="42762"/>
    <n v="69"/>
    <s v="8.Invoice awaiting Prime’s approval or PO"/>
    <s v="Hold Payment"/>
    <n v="42797"/>
    <s v="Q1 2017"/>
    <n v="34"/>
    <s v="31-60 Days"/>
    <n v="31611"/>
    <s v="GBP"/>
    <n v="36949.03"/>
    <s v="GBP"/>
    <n v="31611.003176497288"/>
    <s v="EUR"/>
    <s v="INTER"/>
    <n v="36.950000000000003"/>
    <n v="1"/>
    <s v="greater than 10000"/>
    <s v="Magdalena Chrzanowska"/>
    <s v="Awaiting approval"/>
    <s v="More"/>
    <s v="GFS"/>
    <s v="Non- ICB"/>
    <m/>
    <m/>
    <m/>
    <s v="GFS"/>
    <s v="Non- ICB"/>
    <s v="GFS/Non- ICB"/>
  </r>
  <r>
    <s v="Unresolved"/>
    <n v="693"/>
    <s v="Capgemini Consulting S.A.S."/>
    <x v="1"/>
    <n v="8243"/>
    <s v="Capgemini Deutschland GmbH"/>
    <s v="CENTRAL EUROPE"/>
    <n v="69301111603314"/>
    <x v="1"/>
    <s v=" CC FR "/>
    <n v="42731"/>
    <n v="100"/>
    <s v="6.Missing or wrong information on invoice"/>
    <s v="Missing Information or Attachment"/>
    <n v="42798"/>
    <s v="Q1 2017"/>
    <n v="33"/>
    <s v="31-60 Days"/>
    <n v="36762"/>
    <s v="EUR"/>
    <n v="36762"/>
    <s v="EUR"/>
    <n v="36762"/>
    <s v="EUR"/>
    <s v="INTER"/>
    <n v="36.76"/>
    <n v="1"/>
    <s v="greater than 10000"/>
    <s v="Maciej Antkiewicz"/>
    <s v="sent to cancellation"/>
    <s v="More"/>
    <s v="GFS"/>
    <s v="Non- ICB"/>
    <m/>
    <m/>
    <m/>
    <s v="GFS"/>
    <s v="Non- ICB"/>
    <s v="GFS/Non- ICB"/>
  </r>
  <r>
    <s v="Unresolved"/>
    <n v="8243"/>
    <s v="Capgemini Deutschland GmbH"/>
    <x v="0"/>
    <n v="635"/>
    <s v="Capgemini Technology Services"/>
    <s v="FRANCE"/>
    <n v="82430160097749"/>
    <x v="0"/>
    <s v="DE01 - General&amp;Admin"/>
    <n v="42728"/>
    <n v="103"/>
    <s v="8.Invoice awaiting Prime’s approval or PO"/>
    <s v="Hold Payment"/>
    <n v="42797"/>
    <s v="Q1 2017"/>
    <n v="34"/>
    <s v="31-60 Days"/>
    <n v="36602.22"/>
    <s v="EUR"/>
    <n v="36602.22"/>
    <s v="EUR"/>
    <n v="36602.22"/>
    <s v="EUR"/>
    <s v="INTER"/>
    <n v="36.6"/>
    <n v="1"/>
    <s v="greater than 10000"/>
    <s v="Aleksandra Polak"/>
    <s v="Invoice has been waiting for Project Manager approval for more than 2 months. Please contact FBADAIRE (PM)in order to receive further information."/>
    <s v="More"/>
    <s v="GFS"/>
    <s v="Non- ICB"/>
    <m/>
    <m/>
    <m/>
    <s v="GFS"/>
    <s v="Non- ICB"/>
    <s v="GFS/Non- ICB"/>
  </r>
  <r>
    <s v="Unresolved"/>
    <n v="8310"/>
    <s v="Capgemini Polska Sp z.o.o"/>
    <x v="0"/>
    <n v="692"/>
    <s v="Capgemini Outsourcing Services S.A.S."/>
    <s v="FRANCE"/>
    <s v="831016KIS00159"/>
    <x v="6"/>
    <s v="Infra Central Europe "/>
    <n v="42584"/>
    <n v="247"/>
    <s v="1.No signed SoW"/>
    <s v="DISAGREEMENT"/>
    <n v="42648"/>
    <s v="Q3 2016"/>
    <n v="183"/>
    <s v="181 - 365 Days"/>
    <n v="154611.91"/>
    <s v="PLN"/>
    <n v="36581.550000000003"/>
    <s v="PLN"/>
    <n v="154611.91433392055"/>
    <s v="EUR"/>
    <s v="INTER"/>
    <n v="36.58"/>
    <n v="1"/>
    <s v="greater than 10000"/>
    <s v="Magdalena Marczynska"/>
    <s v="contact Urzula Pretzki Carine REYNIER (26/09/2016 13:37)"/>
    <s v="More"/>
    <s v="GFS"/>
    <s v="Non- ICB"/>
    <m/>
    <m/>
    <m/>
    <s v="GFS"/>
    <s v="Non- ICB"/>
    <s v="GFS/Non- ICB"/>
  </r>
  <r>
    <s v="New"/>
    <n v="8520"/>
    <s v="Capgemini Technology Services India Limited"/>
    <x v="2"/>
    <n v="260"/>
    <s v="Capgemini UK Plc"/>
    <s v="UK &amp; IRELAND"/>
    <s v="ARLI/DB/001312/16-IM"/>
    <x v="3"/>
    <s v="IGATE"/>
    <n v="42768"/>
    <n v="63"/>
    <s v="6.Missing or wrong information on invoice"/>
    <s v="Missing Information or Attachment"/>
    <n v="42831"/>
    <s v="Q1 2017"/>
    <n v="0"/>
    <s v="0-30 Days"/>
    <n v="30900"/>
    <s v="GBP"/>
    <n v="36117.96"/>
    <s v="INR"/>
    <n v="2506468.4695938211"/>
    <s v="EUR"/>
    <s v="INTER"/>
    <n v="36.119999999999997"/>
    <n v="1"/>
    <s v="greater than 10000"/>
    <s v="SARBAJIT MOITRA"/>
    <s v="Unable to Pay due to different currency"/>
    <s v="More"/>
    <s v="Non-GFS"/>
    <s v="Non- ICB"/>
    <m/>
    <m/>
    <m/>
    <s v="Non-GFS"/>
    <s v="Non- ICB"/>
    <s v="Non-GFS/Non- ICB"/>
  </r>
  <r>
    <s v="New"/>
    <n v="199"/>
    <s v="Capgemini America Inc"/>
    <x v="5"/>
    <n v="95"/>
    <s v="Capgemini Service S.A.S."/>
    <s v="HOLDING"/>
    <n v="1990110067031"/>
    <x v="6"/>
    <s v="INFRA US"/>
    <n v="42770"/>
    <n v="61"/>
    <s v="8.Invoice awaiting Prime’s approval or PO"/>
    <s v="Hold Payment"/>
    <n v="42831"/>
    <s v="Q1 2017"/>
    <n v="0"/>
    <s v="0-30 Days"/>
    <n v="38558.49"/>
    <s v="USD"/>
    <n v="36066.31"/>
    <s v="USD"/>
    <n v="38558.49185057146"/>
    <s v="EUR"/>
    <s v="INTER"/>
    <n v="36.07"/>
    <n v="1"/>
    <s v="greater than 10000"/>
    <s v="Nicolas HONVAULT"/>
    <s v="no PO"/>
    <s v="More"/>
    <s v="GFS"/>
    <s v="Non- ICB"/>
    <m/>
    <m/>
    <m/>
    <s v="GFS"/>
    <s v="Non- ICB"/>
    <s v="GFS/Non- ICB"/>
  </r>
  <r>
    <s v="New"/>
    <n v="3022"/>
    <s v="Sogeti High Tech S.A.S."/>
    <x v="1"/>
    <n v="8113"/>
    <s v="Capgemini North America Inc"/>
    <s v="NORTH AMERICA"/>
    <n v="30220110068403"/>
    <x v="2"/>
    <s v="Sogeti HTC  "/>
    <n v="42768"/>
    <n v="63"/>
    <s v="1.No signed SoW"/>
    <s v="DISAGREEMENT"/>
    <n v="42830"/>
    <s v="Q1 2017"/>
    <n v="1"/>
    <s v="0-30 Days"/>
    <n v="36000"/>
    <s v="EUR"/>
    <n v="36000"/>
    <s v="EUR"/>
    <n v="36000"/>
    <s v="EUR"/>
    <s v="INTER"/>
    <n v="36"/>
    <n v="1"/>
    <s v="greater than 10000"/>
    <s v="SUDIPTA ROY"/>
    <s v="NO ISOW"/>
    <s v="More"/>
    <s v="GFS"/>
    <s v="Non- ICB"/>
    <m/>
    <m/>
    <m/>
    <s v="GFS"/>
    <s v="Non- ICB"/>
    <s v="GFS/Non- ICB"/>
  </r>
  <r>
    <s v="Unresolved"/>
    <n v="199"/>
    <s v="Capgemini America Inc"/>
    <x v="5"/>
    <n v="95"/>
    <s v="Capgemini Service S.A.S."/>
    <s v="HOLDING"/>
    <n v="1990110055178"/>
    <x v="6"/>
    <s v="INFRA US"/>
    <n v="42605"/>
    <n v="226"/>
    <s v="8.Invoice awaiting Prime’s approval or PO"/>
    <s v="Hold Payment"/>
    <n v="42678"/>
    <s v="Q4 2016"/>
    <n v="153"/>
    <s v="151-180 Days"/>
    <n v="38256.83"/>
    <s v="USD"/>
    <n v="35784.15"/>
    <s v="USD"/>
    <n v="38256.834595904795"/>
    <s v="EUR"/>
    <s v="INTER"/>
    <n v="35.78"/>
    <n v="1"/>
    <s v="greater than 10000"/>
    <s v="Nicolas HONVAULT"/>
    <s v="awaiting approval"/>
    <s v="More"/>
    <s v="GFS"/>
    <s v="Non- ICB"/>
    <m/>
    <m/>
    <m/>
    <s v="GFS"/>
    <s v="Non- ICB"/>
    <s v="GFS/Non- ICB"/>
  </r>
  <r>
    <s v="Unresolved"/>
    <n v="8520"/>
    <s v="Capgemini Technology Services India Limited"/>
    <x v="2"/>
    <n v="95"/>
    <s v="Capgemini Service S.A.S."/>
    <s v="HOLDING"/>
    <n v="85200310084813"/>
    <x v="7"/>
    <s v="KBS"/>
    <n v="42643"/>
    <n v="188"/>
    <s v="8.Invoice awaiting Prime’s approval or PO"/>
    <s v="Hold Payment"/>
    <n v="42709"/>
    <s v="Q4 2016"/>
    <n v="122"/>
    <s v="121-150 Days"/>
    <n v="2480050.7999999998"/>
    <s v="INR"/>
    <n v="35737.279999999999"/>
    <s v="INR"/>
    <n v="2480050.5208224901"/>
    <s v="EUR"/>
    <s v="INTER"/>
    <n v="35.74"/>
    <n v="1"/>
    <s v="greater than 10000"/>
    <s v="Nicolas HONVAULT"/>
    <s v="awaiting approval"/>
    <s v="More"/>
    <s v="GFS"/>
    <s v="Non- ICB"/>
    <m/>
    <m/>
    <m/>
    <s v="GFS"/>
    <s v="Non- ICB"/>
    <s v="GFS/Non- ICB"/>
  </r>
  <r>
    <s v="Unresolved"/>
    <n v="199"/>
    <s v="Capgemini America Inc"/>
    <x v="5"/>
    <n v="8243"/>
    <s v="Capgemini Deutschland GmbH"/>
    <s v="CENTRAL EUROPE"/>
    <n v="1990110063810"/>
    <x v="1"/>
    <s v="CC NA"/>
    <n v="42724"/>
    <n v="107"/>
    <s v="6.Missing or wrong information on invoice"/>
    <s v="Missing Information or Attachment"/>
    <n v="42800"/>
    <s v="Q1 2017"/>
    <n v="31"/>
    <s v="31-60 Days"/>
    <n v="38157"/>
    <s v="USD"/>
    <n v="35690.769999999997"/>
    <s v="USD"/>
    <n v="38157.002038346043"/>
    <s v="EUR"/>
    <s v="INTER"/>
    <n v="35.69"/>
    <n v="1"/>
    <s v="greater than 10000"/>
    <s v="Maciej Antkiewicz"/>
    <s v="missing details on specific month, waiting for correction"/>
    <s v="More"/>
    <s v="GFS"/>
    <s v="Non- ICB"/>
    <m/>
    <m/>
    <m/>
    <s v="GFS"/>
    <s v="Non- ICB"/>
    <s v="GFS/Non- ICB"/>
  </r>
  <r>
    <s v="Unresolved"/>
    <n v="95"/>
    <s v="Capgemini Service S.A.S."/>
    <x v="3"/>
    <n v="8110"/>
    <s v="Capgemini Mexico S. de R.L. de C.V."/>
    <s v="CPM- BR"/>
    <n v="950110008644"/>
    <x v="5"/>
    <s v="GROUP SHARED SERVICES"/>
    <n v="42516"/>
    <n v="315"/>
    <s v="1.No signed SoW"/>
    <s v="DISAGREEMENT"/>
    <n v="42585"/>
    <s v="Q3 2016"/>
    <n v="246"/>
    <s v="181 - 365 Days"/>
    <n v="35500"/>
    <s v="EUR"/>
    <n v="35500"/>
    <s v="EUR"/>
    <n v="35500"/>
    <s v="EUR"/>
    <s v="INTER"/>
    <n v="35.5"/>
    <n v="1"/>
    <s v="greater than 10000"/>
    <s v="Aldo Perez"/>
    <s v="Hi please send sow"/>
    <s v="More"/>
    <s v="GFS"/>
    <s v="Non- ICB"/>
    <m/>
    <m/>
    <m/>
    <s v="GFS"/>
    <s v="Non- ICB"/>
    <s v="GFS/Non- ICB"/>
  </r>
  <r>
    <s v="Unresolved"/>
    <n v="635"/>
    <s v="Capgemini Technology Services"/>
    <x v="1"/>
    <n v="3014"/>
    <s v="Sogeti France S.A.S."/>
    <s v="FRANCE"/>
    <n v="63501121602826"/>
    <x v="0"/>
    <s v="MU ASD"/>
    <n v="42704"/>
    <n v="127"/>
    <s v="8.Invoice awaiting Prime’s approval or PO"/>
    <s v="Hold Payment"/>
    <n v="42776"/>
    <s v="Q1 2017"/>
    <n v="55"/>
    <s v="31-60 Days"/>
    <n v="35489.379999999997"/>
    <s v="EUR"/>
    <n v="35489.379999999997"/>
    <s v="EUR"/>
    <n v="35489.379999999997"/>
    <s v="EUR"/>
    <s v="INTRA"/>
    <n v="35.49"/>
    <n v="1"/>
    <s v="greater than 10000"/>
    <s v="Edyta Lechwar-Wierzbicka"/>
    <s v="Waiting for Project Manager approval; contact: CCOURTEI"/>
    <s v="More"/>
    <s v="GFS"/>
    <s v="Non- ICB"/>
    <m/>
    <m/>
    <m/>
    <s v="GFS"/>
    <s v="Non- ICB"/>
    <s v="GFS/Non- ICB"/>
  </r>
  <r>
    <s v="Unresolved"/>
    <n v="199"/>
    <s v="Capgemini America Inc"/>
    <x v="5"/>
    <n v="8243"/>
    <s v="Capgemini Deutschland GmbH"/>
    <s v="CENTRAL EUROPE"/>
    <n v="1990110063695"/>
    <x v="1"/>
    <s v="CC NA"/>
    <n v="42724"/>
    <n v="107"/>
    <s v="8.Invoice awaiting Prime’s approval or PO"/>
    <s v="Hold Payment"/>
    <n v="42800"/>
    <s v="Q1 2017"/>
    <n v="31"/>
    <s v="31-60 Days"/>
    <n v="37911"/>
    <s v="USD"/>
    <n v="35460.67"/>
    <s v="USD"/>
    <n v="37911.002129433364"/>
    <s v="EUR"/>
    <s v="INTER"/>
    <n v="35.46"/>
    <n v="1"/>
    <s v="greater than 10000"/>
    <s v="Maciej Antkiewicz"/>
    <s v="waiting for update and approval"/>
    <s v="More"/>
    <s v="GFS"/>
    <s v="Non- ICB"/>
    <m/>
    <m/>
    <m/>
    <s v="GFS"/>
    <s v="Non- ICB"/>
    <s v="GFS/Non- ICB"/>
  </r>
  <r>
    <s v="Unresolved"/>
    <n v="692"/>
    <s v="Capgemini Outsourcing Services S.A.S."/>
    <x v="1"/>
    <n v="260"/>
    <s v="Capgemini UK Plc"/>
    <s v="UK &amp; IRELAND"/>
    <n v="69201111607433"/>
    <x v="6"/>
    <s v="IS"/>
    <n v="42636"/>
    <n v="195"/>
    <s v="6.Missing or wrong information on invoice"/>
    <s v="Missing Information or Attachment"/>
    <n v="42709"/>
    <s v="Q4 2016"/>
    <n v="122"/>
    <s v="121-150 Days"/>
    <n v="35398.230000000003"/>
    <s v="EUR"/>
    <n v="35398.230000000003"/>
    <s v="EUR"/>
    <n v="35398.230000000003"/>
    <s v="EUR"/>
    <s v="INTER"/>
    <n v="35.4"/>
    <n v="1"/>
    <s v="greater than 10000"/>
    <s v="Priyam Roy"/>
    <s v="No Po"/>
    <s v="More"/>
    <s v="GFS"/>
    <s v="Non- ICB"/>
    <m/>
    <m/>
    <m/>
    <s v="GFS"/>
    <s v="Non- ICB"/>
    <s v="GFS/Non- ICB"/>
  </r>
  <r>
    <s v="New"/>
    <n v="8243"/>
    <s v="Capgemini Deutschland GmbH"/>
    <x v="0"/>
    <n v="8205"/>
    <s v="Capgemini Consulting Österreich AG"/>
    <s v="CENTRAL EUROPE"/>
    <n v="82430160098497"/>
    <x v="1"/>
    <s v="DE01 - CC Market Units"/>
    <n v="42773"/>
    <n v="58"/>
    <s v="8.Invoice awaiting Prime’s approval or PO"/>
    <s v="Hold Payment"/>
    <n v="42830"/>
    <s v="Q1 2017"/>
    <n v="1"/>
    <s v="0-30 Days"/>
    <n v="35320"/>
    <s v="EUR"/>
    <n v="35320"/>
    <s v="EUR"/>
    <n v="35320"/>
    <s v="EUR"/>
    <s v="INTRA"/>
    <n v="35.32"/>
    <n v="1"/>
    <s v="greater than 10000"/>
    <s v="Justyna Krawczak"/>
    <s v="in verification with A. Schulze, B. Valtiner"/>
    <s v="More"/>
    <s v="GFS"/>
    <s v="Non- ICB"/>
    <m/>
    <m/>
    <m/>
    <s v="GFS"/>
    <s v="Non- ICB"/>
    <s v="GFS/Non- ICB"/>
  </r>
  <r>
    <s v="Unresolved"/>
    <n v="635"/>
    <s v="Capgemini Technology Services"/>
    <x v="1"/>
    <n v="1710"/>
    <s v="Capgemini Italia S.p.A"/>
    <s v="ITALY"/>
    <n v="63501111701224"/>
    <x v="0"/>
    <s v="MU MCR"/>
    <n v="42767"/>
    <n v="64"/>
    <s v="2.Disagreed rates or price"/>
    <s v="DISAGREEMENT"/>
    <n v="42796"/>
    <s v="Q1 2017"/>
    <n v="35"/>
    <s v="31-60 Days"/>
    <n v="35228.199999999997"/>
    <s v="EUR"/>
    <n v="35228.199999999997"/>
    <s v="EUR"/>
    <n v="35228.199999999997"/>
    <s v="EUR"/>
    <s v="INTER"/>
    <n v="35.229999999999997"/>
    <n v="1"/>
    <s v="greater than 10000"/>
    <s v="Giuseppe Bartolucci"/>
    <s v="PLEASE ISSUE A CREIT NOTE"/>
    <s v="More"/>
    <s v="GFS"/>
    <s v="Non- ICB"/>
    <m/>
    <m/>
    <m/>
    <s v="GFS"/>
    <s v="Non- ICB"/>
    <s v="GFS/Non- ICB"/>
  </r>
  <r>
    <s v="New"/>
    <n v="1516"/>
    <s v="Capgemini Outsourcing Services GmbH"/>
    <x v="0"/>
    <n v="8243"/>
    <s v="Capgemini Deutschland GmbH"/>
    <s v="CENTRAL EUROPE"/>
    <n v="15160160005049"/>
    <x v="6"/>
    <s v="Infra Central Europe "/>
    <n v="42773"/>
    <n v="58"/>
    <s v="6.Missing or wrong information on invoice"/>
    <s v="Missing Information or Attachment"/>
    <n v="42830"/>
    <s v="Q1 2017"/>
    <n v="1"/>
    <s v="0-30 Days"/>
    <n v="35124.080000000002"/>
    <s v="EUR"/>
    <n v="35124.080000000002"/>
    <s v="EUR"/>
    <n v="35124.080000000002"/>
    <s v="EUR"/>
    <s v="INTRA"/>
    <n v="35.119999999999997"/>
    <n v="1"/>
    <s v="greater than 10000"/>
    <s v="Maciej Antkiewicz"/>
    <s v="Invoice to rejection. Hours has to be booked via DE-03 Clarity account and invoiced via ICB."/>
    <s v="More"/>
    <s v="GFS"/>
    <s v="Non- ICB"/>
    <m/>
    <m/>
    <m/>
    <s v="GFS"/>
    <s v="Non- ICB"/>
    <s v="GFS/Non- ICB"/>
  </r>
  <r>
    <s v="New"/>
    <n v="429"/>
    <s v="Sogeti Nederland B.V."/>
    <x v="9"/>
    <n v="802"/>
    <s v="Capgemini Singapore Pte Ltd."/>
    <s v="INDIA"/>
    <n v="80802989"/>
    <x v="2"/>
    <s v="Sogeti Netherlands "/>
    <n v="42676"/>
    <n v="155"/>
    <s v="4.Disagreed expenses"/>
    <s v="DISAGREEMENT"/>
    <n v="42831"/>
    <s v="Q1 2017"/>
    <n v="0"/>
    <s v="0-30 Days"/>
    <n v="35000"/>
    <s v="EUR"/>
    <n v="35000"/>
    <s v="EUR"/>
    <n v="35000"/>
    <s v="EUR"/>
    <s v="INTER"/>
    <n v="35"/>
    <n v="1"/>
    <s v="greater than 10000"/>
    <s v="Amina Khatun"/>
    <s v="We will have to relook at the Invoice amount and come with a proposed amount that we believe is fair value"/>
    <s v="More"/>
    <s v="Non-GFS"/>
    <s v="Non- ICB"/>
    <m/>
    <m/>
    <m/>
    <s v="Non-GFS"/>
    <s v="Non- ICB"/>
    <s v="Non-GFS/Non- ICB"/>
  </r>
  <r>
    <s v="Unresolved"/>
    <n v="8205"/>
    <s v="Capgemini Consulting Österreich AG"/>
    <x v="0"/>
    <n v="8243"/>
    <s v="Capgemini Deutschland GmbH"/>
    <s v="CENTRAL EUROPE"/>
    <n v="79320161200096"/>
    <x v="0"/>
    <s v="Apps Eastern Europe"/>
    <n v="42726"/>
    <n v="105"/>
    <s v="8.Invoice awaiting Prime’s approval or PO"/>
    <s v="Hold Payment"/>
    <n v="42797"/>
    <s v="Q1 2017"/>
    <n v="34"/>
    <s v="31-60 Days"/>
    <n v="34969.85"/>
    <s v="EUR"/>
    <n v="34969.85"/>
    <s v="EUR"/>
    <n v="34969.85"/>
    <s v="EUR"/>
    <s v="INTRA"/>
    <n v="34.97"/>
    <n v="1"/>
    <s v="greater than 10000"/>
    <s v="Oktawia Prokurat"/>
    <s v="missing approval"/>
    <s v="More"/>
    <s v="Non-GFS"/>
    <s v="Non- ICB"/>
    <m/>
    <m/>
    <m/>
    <s v="Non-GFS"/>
    <s v="Non- ICB"/>
    <s v="Non-GFS/Non- ICB"/>
  </r>
  <r>
    <s v="Unresolved"/>
    <n v="260"/>
    <s v="Capgemini UK Plc"/>
    <x v="4"/>
    <n v="692"/>
    <s v="Capgemini Outsourcing Services S.A.S."/>
    <s v="FRANCE"/>
    <n v="260013006964"/>
    <x v="6"/>
    <s v="IS GLOBAL HUB"/>
    <n v="42522"/>
    <n v="309"/>
    <s v="8.Invoice awaiting Prime’s approval or PO"/>
    <s v="Hold Payment"/>
    <n v="42681"/>
    <s v="Q4 2016"/>
    <n v="150"/>
    <s v="121-150 Days"/>
    <n v="29920"/>
    <s v="GBP"/>
    <n v="34972.47"/>
    <s v="GBP"/>
    <n v="29919.996824272686"/>
    <s v="EUR"/>
    <s v="INTER"/>
    <n v="34.97"/>
    <n v="1"/>
    <s v="greater than 10000"/>
    <s v="Magdalena Marczynska"/>
    <s v="Status : h-Waiting for Project Manager approval Destinataire : MPIVA"/>
    <s v="More"/>
    <s v="GFS"/>
    <s v="Non- ICB"/>
    <m/>
    <m/>
    <m/>
    <s v="GFS"/>
    <s v="Non- ICB"/>
    <s v="GFS/Non- ICB"/>
  </r>
  <r>
    <s v="Unresolved"/>
    <n v="693"/>
    <s v="Capgemini Consulting S.A.S."/>
    <x v="1"/>
    <n v="8243"/>
    <s v="Capgemini Deutschland GmbH"/>
    <s v="CENTRAL EUROPE"/>
    <n v="69301111602810"/>
    <x v="1"/>
    <s v=" CC FR "/>
    <n v="42677"/>
    <n v="154"/>
    <s v="6.Missing or wrong information on invoice"/>
    <s v="Missing Information or Attachment"/>
    <n v="42733"/>
    <s v="Q4 2016"/>
    <n v="98"/>
    <s v="91-120 Days"/>
    <n v="34392"/>
    <s v="EUR"/>
    <n v="34392"/>
    <s v="EUR"/>
    <n v="34392"/>
    <s v="EUR"/>
    <s v="INTER"/>
    <n v="34.39"/>
    <n v="1"/>
    <s v="greater than 10000"/>
    <s v="Anita Kowalczyk"/>
    <s v="Numbers for Estelle and Arnaud are wrong; Sarah Benyamina's numbers are completely missing: Pls send us CN and new invocie"/>
    <s v="More"/>
    <s v="GFS"/>
    <s v="Non- ICB"/>
    <m/>
    <m/>
    <m/>
    <s v="GFS"/>
    <s v="Non- ICB"/>
    <s v="GFS/Non- ICB"/>
  </r>
  <r>
    <s v="Unresolved"/>
    <n v="693"/>
    <s v="Capgemini Consulting S.A.S."/>
    <x v="1"/>
    <n v="8243"/>
    <s v="Capgemini Deutschland GmbH"/>
    <s v="CENTRAL EUROPE"/>
    <n v="69301111602814"/>
    <x v="1"/>
    <s v=" CC FR "/>
    <n v="42677"/>
    <n v="154"/>
    <s v="6.Missing or wrong information on invoice"/>
    <s v="Missing Information or Attachment"/>
    <n v="42733"/>
    <s v="Q4 2016"/>
    <n v="98"/>
    <s v="91-120 Days"/>
    <n v="34392"/>
    <s v="EUR"/>
    <n v="34392"/>
    <s v="EUR"/>
    <n v="34392"/>
    <s v="EUR"/>
    <s v="INTER"/>
    <n v="34.39"/>
    <n v="1"/>
    <s v="greater than 10000"/>
    <s v="Anita Kowalczyk"/>
    <s v="Numbers for Sarah Benyamina are missing, please send us CN and new invocie"/>
    <s v="More"/>
    <s v="GFS"/>
    <s v="Non- ICB"/>
    <m/>
    <m/>
    <m/>
    <s v="GFS"/>
    <s v="Non- ICB"/>
    <s v="GFS/Non- ICB"/>
  </r>
  <r>
    <s v="Unresolved"/>
    <n v="3014"/>
    <s v="Sogeti France S.A.S."/>
    <x v="1"/>
    <n v="635"/>
    <s v="Capgemini Technology Services"/>
    <s v="FRANCE"/>
    <n v="30140110126649"/>
    <x v="2"/>
    <s v="Sogeti France "/>
    <n v="42515"/>
    <n v="316"/>
    <s v="4.Disagreed expenses"/>
    <s v="DISAGREEMENT"/>
    <n v="42586"/>
    <s v="Q3 2016"/>
    <n v="245"/>
    <s v="181 - 365 Days"/>
    <n v="34349.760000000002"/>
    <s v="EUR"/>
    <n v="34349.760000000002"/>
    <s v="EUR"/>
    <n v="34349.760000000002"/>
    <s v="EUR"/>
    <s v="INTRA"/>
    <n v="34.35"/>
    <n v="1"/>
    <s v="greater than 10000"/>
    <s v="Joanna Szyk"/>
    <s v="Toujours KO du point de vue de l'affectation GFS (cf. comment N°1) BARRERE Yannick (05/09/2016 17:00)"/>
    <s v="More"/>
    <s v="GFS"/>
    <s v="Non- ICB"/>
    <m/>
    <m/>
    <m/>
    <s v="GFS"/>
    <s v="Non- ICB"/>
    <s v="GFS/Non- ICB"/>
  </r>
  <r>
    <s v="New"/>
    <n v="260"/>
    <s v="Capgemini UK Plc"/>
    <x v="4"/>
    <n v="1970"/>
    <s v="Capgemini UK Plc (FS)"/>
    <s v="UK &amp; IRELAND"/>
    <n v="2600110123112"/>
    <x v="8"/>
    <s v="ADAO - Private"/>
    <n v="42768"/>
    <n v="63"/>
    <s v="4.Disagreed expenses"/>
    <s v="DISAGREEMENT"/>
    <n v="42831"/>
    <s v="Q1 2017"/>
    <n v="0"/>
    <s v="0-30 Days"/>
    <n v="29361.17"/>
    <s v="GBP"/>
    <n v="34319.279999999999"/>
    <s v="GBP"/>
    <n v="29361.17319169407"/>
    <s v="EUR"/>
    <s v="INTRA"/>
    <n v="34.32"/>
    <n v="1"/>
    <s v="greater than 10000"/>
    <s v="Amina Khatun"/>
    <s v="Credit note required for Neil's Expenses &amp; Usage Cost"/>
    <s v="More"/>
    <s v="GFS"/>
    <s v="Non- ICB"/>
    <m/>
    <m/>
    <m/>
    <s v="GFS"/>
    <s v="Non- ICB"/>
    <s v="GFS/Non- ICB"/>
  </r>
  <r>
    <s v="Unresolved"/>
    <n v="199"/>
    <s v="Capgemini America Inc"/>
    <x v="5"/>
    <n v="132"/>
    <s v="Capgemini Technologies LLC"/>
    <s v="NORTH AMERICA"/>
    <n v="199030003131"/>
    <x v="8"/>
    <s v="NA EU"/>
    <n v="42642"/>
    <n v="189"/>
    <s v="4.Disagreed expenses"/>
    <s v="DISAGREEMENT"/>
    <n v="42706"/>
    <s v="Q4 2016"/>
    <n v="125"/>
    <s v="121-150 Days"/>
    <n v="36673"/>
    <s v="USD"/>
    <n v="34302.68"/>
    <s v="USD"/>
    <n v="36672.995025905358"/>
    <s v="EUR"/>
    <s v="INTRA"/>
    <n v="34.299999999999997"/>
    <n v="1"/>
    <s v="greater than 10000"/>
    <s v="PRIANGSU CHANDRA"/>
    <s v="Invoice rejected by Jeff Trino. We need the credit memo for this invoice."/>
    <s v="More"/>
    <s v="GFS"/>
    <s v="Non- ICB"/>
    <m/>
    <m/>
    <m/>
    <s v="GFS"/>
    <s v="Non- ICB"/>
    <s v="GFS/Non- ICB"/>
  </r>
  <r>
    <s v="Unresolved"/>
    <n v="635"/>
    <s v="Capgemini Technology Services"/>
    <x v="1"/>
    <n v="3022"/>
    <s v="Sogeti High Tech S.A.S."/>
    <s v="FRANCE"/>
    <n v="63501121602104"/>
    <x v="0"/>
    <s v="FR03ASCS - CSD"/>
    <n v="42636"/>
    <n v="195"/>
    <s v="8.Invoice awaiting Prime’s approval or PO"/>
    <s v="Hold Payment"/>
    <n v="42678"/>
    <s v="Q4 2016"/>
    <n v="153"/>
    <s v="151-180 Days"/>
    <n v="33898.800000000003"/>
    <s v="EUR"/>
    <n v="33898.800000000003"/>
    <s v="EUR"/>
    <n v="33898.800000000003"/>
    <s v="EUR"/>
    <s v="INTRA"/>
    <n v="33.9"/>
    <n v="1"/>
    <s v="greater than 10000"/>
    <s v="Joanna Pilawska"/>
    <s v="Waiting for Production Unit Manager approval - IFARRE"/>
    <s v="More"/>
    <s v="GFS"/>
    <s v="Non- ICB"/>
    <m/>
    <m/>
    <m/>
    <s v="GFS"/>
    <s v="Non- ICB"/>
    <s v="GFS/Non- ICB"/>
  </r>
  <r>
    <s v="Unresolved"/>
    <n v="199"/>
    <s v="Capgemini America Inc"/>
    <x v="5"/>
    <n v="8243"/>
    <s v="Capgemini Deutschland GmbH"/>
    <s v="CENTRAL EUROPE"/>
    <n v="1990110055559"/>
    <x v="1"/>
    <s v="CC NA"/>
    <n v="42607"/>
    <n v="224"/>
    <s v="6.Missing or wrong information on invoice"/>
    <s v="Missing Information or Attachment"/>
    <n v="42681"/>
    <s v="Q4 2016"/>
    <n v="150"/>
    <s v="121-150 Days"/>
    <n v="36228"/>
    <s v="USD"/>
    <n v="33886.449999999997"/>
    <s v="USD"/>
    <n v="36228.003534872223"/>
    <s v="EUR"/>
    <s v="INTER"/>
    <n v="33.89"/>
    <n v="1"/>
    <s v="greater than 10000"/>
    <s v="Anita Kowalczyk"/>
    <s v="Mukhopadhyay, Soumya; ROY, SUDIPTA; Ghosh, Sayantan; Adak, Subhojit for supporting documents - emails have been sent several times however without results./ Missing data - waiting for cancellation"/>
    <s v="More"/>
    <s v="GFS"/>
    <s v="Non- ICB"/>
    <m/>
    <m/>
    <m/>
    <s v="GFS"/>
    <s v="Non- ICB"/>
    <s v="GFS/Non- ICB"/>
  </r>
  <r>
    <s v="Unresolved"/>
    <n v="72"/>
    <s v="Capgemini Gouvieux S.A.S."/>
    <x v="3"/>
    <n v="199"/>
    <s v="Capgemini America Inc"/>
    <s v="NORTH AMERICA"/>
    <s v="INV 2015000305"/>
    <x v="5"/>
    <s v="GROUP SHARED SERVICES"/>
    <n v="42586"/>
    <n v="245"/>
    <s v="1.No signed SoW"/>
    <s v="DISAGREEMENT"/>
    <n v="42618"/>
    <s v="Q3 2016"/>
    <n v="213"/>
    <s v="181 - 365 Days"/>
    <n v="33795.82"/>
    <s v="EUR"/>
    <n v="33795.82"/>
    <s v="EUR"/>
    <n v="33795.82"/>
    <s v="EUR"/>
    <s v="INTER"/>
    <n v="33.799999999999997"/>
    <n v="1"/>
    <s v="greater than 10000"/>
    <s v="SUDIPTA ROY"/>
    <s v="Us Approver undefined. Need ISOW"/>
    <s v="More"/>
    <s v="Non-GFS"/>
    <s v="Non- ICB"/>
    <m/>
    <m/>
    <m/>
    <s v="Non-GFS"/>
    <s v="Non- ICB"/>
    <s v="Non-GFS/Non- ICB"/>
  </r>
  <r>
    <s v="Unresolved"/>
    <n v="8310"/>
    <s v="Capgemini Polska Sp z.o.o"/>
    <x v="0"/>
    <n v="692"/>
    <s v="Capgemini Outsourcing Services S.A.S."/>
    <s v="FRANCE"/>
    <s v="831016KIS00160"/>
    <x v="6"/>
    <s v="Infra Central Europe "/>
    <n v="42584"/>
    <n v="247"/>
    <s v="1.No signed SoW"/>
    <s v="DISAGREEMENT"/>
    <n v="42648"/>
    <s v="Q3 2016"/>
    <n v="183"/>
    <s v="181 - 365 Days"/>
    <n v="142791.46"/>
    <s v="PLN"/>
    <n v="33784.800000000003"/>
    <s v="PLN"/>
    <n v="142791.45097429276"/>
    <s v="EUR"/>
    <s v="INTER"/>
    <n v="33.78"/>
    <n v="1"/>
    <s v="greater than 10000"/>
    <s v="Magdalena Marczynska"/>
    <s v="contact Urzula Pretzki Carine REYNIER (26/09/2016 13:37)"/>
    <s v="More"/>
    <s v="GFS"/>
    <s v="Non- ICB"/>
    <m/>
    <m/>
    <m/>
    <s v="GFS"/>
    <s v="Non- ICB"/>
    <s v="GFS/Non- ICB"/>
  </r>
  <r>
    <s v="Unresolved"/>
    <n v="3805"/>
    <s v="Backelite S.A.S."/>
    <x v="1"/>
    <n v="635"/>
    <s v="Capgemini Technology Services"/>
    <s v="FRANCE"/>
    <n v="701600756"/>
    <x v="7"/>
    <s v="BPO France"/>
    <n v="42731"/>
    <n v="100"/>
    <s v="6.Missing or wrong information on invoice"/>
    <s v="Missing Information or Attachment"/>
    <n v="42776"/>
    <s v="Q1 2017"/>
    <n v="55"/>
    <s v="31-60 Days"/>
    <n v="33423.599999999999"/>
    <s v="EUR"/>
    <n v="33423.599999999999"/>
    <s v="EUR"/>
    <n v="33423.599999999999"/>
    <s v="EUR"/>
    <s v="INTRA"/>
    <n v="33.42"/>
    <n v="1"/>
    <s v="greater than 10000"/>
    <s v="Natalia Cich"/>
    <s v="CRA signed by ING is missing Ludovic BOURLAU"/>
    <s v="More"/>
    <s v="Non-GFS"/>
    <s v="Non- ICB"/>
    <m/>
    <m/>
    <m/>
    <s v="Non-GFS"/>
    <s v="Non- ICB"/>
    <s v="Non-GFS/Non- ICB"/>
  </r>
  <r>
    <s v="Unresolved"/>
    <n v="8520"/>
    <s v="Capgemini Technology Services India Limited"/>
    <x v="2"/>
    <n v="1710"/>
    <s v="Capgemini Italia S.p.A"/>
    <s v="ITALY"/>
    <n v="85200610007325"/>
    <x v="6"/>
    <s v="Infra India"/>
    <n v="42773"/>
    <n v="58"/>
    <s v="2.Disagreed rates or price"/>
    <s v="DISAGREEMENT"/>
    <n v="42797"/>
    <s v="Q1 2017"/>
    <n v="34"/>
    <s v="31-60 Days"/>
    <n v="2306422.65"/>
    <s v="INR"/>
    <n v="33235.32"/>
    <s v="INR"/>
    <n v="2306422.6677492559"/>
    <s v="EUR"/>
    <s v="INTER"/>
    <n v="33.24"/>
    <n v="1"/>
    <s v="greater than 10000"/>
    <s v="Giuseppe Bartolucci"/>
    <s v="issue a credit note"/>
    <s v="More"/>
    <s v="GFS"/>
    <s v="Non- ICB"/>
    <m/>
    <m/>
    <m/>
    <s v="GFS"/>
    <s v="Non- ICB"/>
    <s v="GFS/Non- ICB"/>
  </r>
  <r>
    <s v="New"/>
    <n v="199"/>
    <s v="Capgemini America Inc"/>
    <x v="5"/>
    <n v="693"/>
    <s v="Capgemini Consulting S.A.S."/>
    <s v="FRANCE"/>
    <n v="1990110067206"/>
    <x v="1"/>
    <s v="CC NA"/>
    <n v="42772"/>
    <n v="59"/>
    <s v="8.Invoice awaiting Prime’s approval or PO"/>
    <s v="Hold Payment"/>
    <n v="42831"/>
    <s v="Q1 2017"/>
    <n v="0"/>
    <s v="0-30 Days"/>
    <n v="35440"/>
    <s v="USD"/>
    <n v="33149.379999999997"/>
    <s v="USD"/>
    <n v="35440.002001355184"/>
    <s v="EUR"/>
    <s v="INTER"/>
    <n v="33.15"/>
    <n v="1"/>
    <s v="greater than 10000"/>
    <s v="Hirsch Magdalena"/>
    <s v="h-Waiting for Project Manager approval OOCHOAPE"/>
    <s v="More"/>
    <s v="GFS"/>
    <s v="Non- ICB"/>
    <m/>
    <m/>
    <m/>
    <s v="GFS"/>
    <s v="Non- ICB"/>
    <s v="GFS/Non- ICB"/>
  </r>
  <r>
    <s v="Unresolved"/>
    <n v="1970"/>
    <s v="Capgemini UK Plc (FS)"/>
    <x v="4"/>
    <n v="260"/>
    <s v="Capgemini UK Plc"/>
    <s v="UK &amp; IRELAND"/>
    <n v="19700130002060"/>
    <x v="3"/>
    <s v="Banking &amp; Capital Markets"/>
    <n v="42728"/>
    <n v="103"/>
    <s v="6.Missing or wrong information on invoice"/>
    <s v="Missing Information or Attachment"/>
    <n v="42800"/>
    <s v="Q1 2017"/>
    <n v="31"/>
    <s v="31-60 Days"/>
    <n v="28227.18"/>
    <s v="GBP"/>
    <n v="32993.79"/>
    <s v="GBP"/>
    <n v="28227.176748474441"/>
    <s v="EUR"/>
    <s v="INTRA"/>
    <n v="32.99"/>
    <n v="1"/>
    <s v="greater than 10000"/>
    <s v="Puja Kolay Dey"/>
    <s v="No PO"/>
    <s v="More"/>
    <s v="GFS"/>
    <s v="Non- ICB"/>
    <m/>
    <m/>
    <m/>
    <s v="GFS"/>
    <s v="Non- ICB"/>
    <s v="GFS/Non- ICB"/>
  </r>
  <r>
    <s v="New"/>
    <n v="8520"/>
    <s v="Capgemini Technology Services India Limited"/>
    <x v="2"/>
    <n v="3036"/>
    <s v="Sogeti UK Ltd."/>
    <s v="UK &amp; IRELAND"/>
    <n v="85200310087586"/>
    <x v="2"/>
    <s v="Sogeti Testing"/>
    <n v="42829"/>
    <n v="2"/>
    <s v="1.No signed SoW"/>
    <s v="DISAGREEMENT"/>
    <n v="42831"/>
    <s v="Q1 2017"/>
    <n v="0"/>
    <s v="0-30 Days"/>
    <n v="2283450"/>
    <s v="INR"/>
    <n v="32904.29"/>
    <s v="INR"/>
    <n v="2283450.2668304429"/>
    <s v="EUR"/>
    <s v="INTER"/>
    <n v="32.9"/>
    <n v="1"/>
    <s v="greater than 10000"/>
    <s v="Nikki Harrison"/>
    <s v="This invoice includes COLT costs not covered which we require a credit for as per agreement"/>
    <s v="More"/>
    <s v="GFS"/>
    <s v="Non- ICB"/>
    <m/>
    <m/>
    <m/>
    <s v="GFS"/>
    <s v="Non- ICB"/>
    <s v="GFS/Non- ICB"/>
  </r>
  <r>
    <s v="Unresolved"/>
    <n v="693"/>
    <s v="Capgemini Consulting S.A.S."/>
    <x v="1"/>
    <n v="8243"/>
    <s v="Capgemini Deutschland GmbH"/>
    <s v="CENTRAL EUROPE"/>
    <n v="69301111602816"/>
    <x v="1"/>
    <s v=" CC FR "/>
    <n v="42677"/>
    <n v="154"/>
    <s v="6.Missing or wrong information on invoice"/>
    <s v="Missing Information or Attachment"/>
    <n v="42733"/>
    <s v="Q4 2016"/>
    <n v="98"/>
    <s v="91-120 Days"/>
    <n v="32810.75"/>
    <s v="EUR"/>
    <n v="32810.75"/>
    <s v="EUR"/>
    <n v="32810.75"/>
    <s v="EUR"/>
    <s v="INTER"/>
    <n v="32.81"/>
    <n v="1"/>
    <s v="greater than 10000"/>
    <s v="Anita Kowalczyk"/>
    <s v="waiting for correction"/>
    <s v="More"/>
    <s v="GFS"/>
    <s v="Non- ICB"/>
    <m/>
    <m/>
    <m/>
    <s v="GFS"/>
    <s v="Non- ICB"/>
    <s v="GFS/Non- ICB"/>
  </r>
  <r>
    <s v="New"/>
    <n v="8420"/>
    <s v="Capgemini Australia Pty Ltd."/>
    <x v="2"/>
    <n v="260"/>
    <s v="Capgemini UK Plc"/>
    <s v="UK &amp; IRELAND"/>
    <s v="321220 M"/>
    <x v="8"/>
    <s v="Australia"/>
    <n v="42774"/>
    <n v="57"/>
    <s v="8.Invoice awaiting Prime’s approval or PO"/>
    <s v="Hold Payment"/>
    <n v="42831"/>
    <s v="Q1 2017"/>
    <n v="0"/>
    <s v="0-30 Days"/>
    <n v="45855.69"/>
    <s v="AUD"/>
    <n v="32796.230000000003"/>
    <s v="AUD"/>
    <n v="45855.686472122063"/>
    <s v="EUR"/>
    <s v="INTER"/>
    <n v="32.799999999999997"/>
    <n v="1"/>
    <s v="greater than 10000"/>
    <s v="SATABDI SARKAR"/>
    <s v="PO Insufficient"/>
    <s v="More"/>
    <s v="Non-GFS"/>
    <s v="Non- ICB"/>
    <m/>
    <m/>
    <m/>
    <s v="Non-GFS"/>
    <s v="Non- ICB"/>
    <s v="Non-GFS/Non- ICB"/>
  </r>
  <r>
    <s v="Unresolved"/>
    <n v="1516"/>
    <s v="Capgemini Outsourcing Services GmbH"/>
    <x v="0"/>
    <n v="635"/>
    <s v="Capgemini Technology Services"/>
    <s v="FRANCE"/>
    <n v="15160160004284"/>
    <x v="6"/>
    <s v="Infra Central Europe "/>
    <n v="42728"/>
    <n v="103"/>
    <s v="8.Invoice awaiting Prime’s approval or PO"/>
    <s v="Hold Payment"/>
    <n v="42797"/>
    <s v="Q1 2017"/>
    <n v="34"/>
    <s v="31-60 Days"/>
    <n v="32510.58"/>
    <s v="EUR"/>
    <n v="32510.58"/>
    <s v="EUR"/>
    <n v="32510.58"/>
    <s v="EUR"/>
    <s v="INTER"/>
    <n v="32.51"/>
    <n v="1"/>
    <s v="greater than 10000"/>
    <s v="Aleksandra Polak"/>
    <s v="Invoice has been waiting for Project Manager approval for more than 2 months. Please contact AMBARD (PM)in order to receive further information."/>
    <s v="More"/>
    <s v="GFS"/>
    <s v="Non- ICB"/>
    <m/>
    <m/>
    <m/>
    <s v="GFS"/>
    <s v="Non- ICB"/>
    <s v="GFS/Non- ICB"/>
  </r>
  <r>
    <s v="Unresolved"/>
    <n v="199"/>
    <s v="Capgemini America Inc"/>
    <x v="5"/>
    <n v="3011"/>
    <s v="Sogeti USA LLC"/>
    <s v="NORTH AMERICA"/>
    <s v="8104011080302_M"/>
    <x v="8"/>
    <s v="NA MALS"/>
    <n v="42583"/>
    <n v="248"/>
    <s v="8.Invoice awaiting Prime’s approval or PO"/>
    <s v="Hold Payment"/>
    <n v="42586"/>
    <s v="Q3 2016"/>
    <n v="245"/>
    <s v="181 - 365 Days"/>
    <n v="34710.36"/>
    <s v="USD"/>
    <n v="32466.9"/>
    <s v="USD"/>
    <n v="34710.362636580197"/>
    <s v="EUR"/>
    <s v="INTRA"/>
    <n v="32.47"/>
    <n v="1"/>
    <s v="greater than 10000"/>
    <s v="John Berger"/>
    <s v="No PO, Not Approved By Management"/>
    <s v="More"/>
    <s v="Non-GFS"/>
    <s v="Non- ICB"/>
    <m/>
    <m/>
    <m/>
    <s v="Non-GFS"/>
    <s v="Non- ICB"/>
    <s v="Non-GFS/Non- ICB"/>
  </r>
  <r>
    <s v="Unresolved"/>
    <n v="95"/>
    <s v="Capgemini Service S.A.S."/>
    <x v="3"/>
    <n v="8110"/>
    <s v="Capgemini Mexico S. de R.L. de C.V."/>
    <s v="CPM- BR"/>
    <n v="950110009157"/>
    <x v="5"/>
    <s v="GROUP SHARED SERVICES"/>
    <n v="42543"/>
    <n v="288"/>
    <s v="1.No signed SoW"/>
    <s v="DISAGREEMENT"/>
    <n v="42619"/>
    <s v="Q3 2016"/>
    <n v="212"/>
    <s v="181 - 365 Days"/>
    <n v="32391.5"/>
    <s v="EUR"/>
    <n v="32391.5"/>
    <s v="EUR"/>
    <n v="32391.5"/>
    <s v="EUR"/>
    <s v="INTER"/>
    <n v="32.39"/>
    <n v="1"/>
    <s v="greater than 10000"/>
    <s v="Aldo Perez"/>
    <s v="Hi: Please send I sow"/>
    <s v="More"/>
    <s v="GFS"/>
    <s v="Non- ICB"/>
    <m/>
    <m/>
    <m/>
    <s v="GFS"/>
    <s v="Non- ICB"/>
    <s v="GFS/Non- ICB"/>
  </r>
  <r>
    <s v="Unresolved"/>
    <n v="95"/>
    <s v="Capgemini Service S.A.S."/>
    <x v="3"/>
    <n v="8110"/>
    <s v="Capgemini Mexico S. de R.L. de C.V."/>
    <s v="CPM- BR"/>
    <n v="950110009795"/>
    <x v="5"/>
    <s v="GROUP SHARED SERVICES"/>
    <n v="42642"/>
    <n v="189"/>
    <s v="1.No signed SoW"/>
    <s v="DISAGREEMENT"/>
    <n v="42709"/>
    <s v="Q4 2016"/>
    <n v="122"/>
    <s v="121-150 Days"/>
    <n v="32391.5"/>
    <s v="EUR"/>
    <n v="32391.5"/>
    <s v="EUR"/>
    <n v="32391.5"/>
    <s v="EUR"/>
    <s v="INTER"/>
    <n v="32.39"/>
    <n v="1"/>
    <s v="greater than 10000"/>
    <s v="Aldo Perez"/>
    <s v="Hi. Please send I sow"/>
    <s v="More"/>
    <s v="GFS"/>
    <s v="Non- ICB"/>
    <m/>
    <m/>
    <m/>
    <s v="GFS"/>
    <s v="Non- ICB"/>
    <s v="GFS/Non- ICB"/>
  </r>
  <r>
    <s v="Unresolved"/>
    <n v="95"/>
    <s v="Capgemini Service S.A.S."/>
    <x v="3"/>
    <n v="8110"/>
    <s v="Capgemini Mexico S. de R.L. de C.V."/>
    <s v="CPM- BR"/>
    <n v="950110010189"/>
    <x v="5"/>
    <s v="GROUP SHARED SERVICES"/>
    <n v="42703"/>
    <n v="128"/>
    <s v="1.No signed SoW"/>
    <s v="DISAGREEMENT"/>
    <n v="42732"/>
    <s v="Q4 2016"/>
    <n v="99"/>
    <s v="91-120 Days"/>
    <n v="32391.5"/>
    <s v="EUR"/>
    <n v="32391.5"/>
    <s v="EUR"/>
    <n v="32391.5"/>
    <s v="EUR"/>
    <s v="INTER"/>
    <n v="32.39"/>
    <n v="1"/>
    <s v="greater than 10000"/>
    <s v="Aldo Perez"/>
    <s v="Hi: Please send I sow"/>
    <s v="More"/>
    <s v="GFS"/>
    <s v="Non- ICB"/>
    <m/>
    <m/>
    <m/>
    <s v="GFS"/>
    <s v="Non- ICB"/>
    <s v="GFS/Non- ICB"/>
  </r>
  <r>
    <s v="Unresolved"/>
    <n v="199"/>
    <s v="Capgemini America Inc"/>
    <x v="5"/>
    <n v="693"/>
    <s v="Capgemini Consulting S.A.S."/>
    <s v="FRANCE"/>
    <n v="1990110061478"/>
    <x v="1"/>
    <s v="CC NA"/>
    <n v="42697"/>
    <n v="134"/>
    <s v="8.Invoice awaiting Prime’s approval or PO"/>
    <s v="Hold Payment"/>
    <n v="42775"/>
    <s v="Q1 2017"/>
    <n v="56"/>
    <s v="31-60 Days"/>
    <n v="34615"/>
    <s v="USD"/>
    <n v="32377.7"/>
    <s v="USD"/>
    <n v="34614.998917001707"/>
    <s v="EUR"/>
    <s v="INTER"/>
    <n v="32.380000000000003"/>
    <n v="1"/>
    <s v="greater than 10000"/>
    <s v="Joanna Pilawska"/>
    <s v="Waiting for Production Unit Manager approval - NCABRIDA"/>
    <s v="More"/>
    <s v="GFS"/>
    <s v="Non- ICB"/>
    <m/>
    <m/>
    <m/>
    <s v="GFS"/>
    <s v="Non- ICB"/>
    <s v="GFS/Non- ICB"/>
  </r>
  <r>
    <s v="Unresolved"/>
    <n v="199"/>
    <s v="Capgemini America Inc"/>
    <x v="5"/>
    <n v="693"/>
    <s v="Capgemini Consulting S.A.S."/>
    <s v="FRANCE"/>
    <n v="1990110065107"/>
    <x v="1"/>
    <s v="CC NA"/>
    <n v="42731"/>
    <n v="100"/>
    <s v="8.Invoice awaiting Prime’s approval or PO"/>
    <s v="Hold Payment"/>
    <n v="42800"/>
    <s v="Q1 2017"/>
    <n v="31"/>
    <s v="31-60 Days"/>
    <n v="34610"/>
    <s v="USD"/>
    <n v="32373.02"/>
    <s v="USD"/>
    <n v="34609.995529023821"/>
    <s v="EUR"/>
    <s v="INTER"/>
    <n v="32.369999999999997"/>
    <n v="1"/>
    <s v="greater than 10000"/>
    <s v="Hirsch Magdalena"/>
    <s v="Waiting for Project Manager approval NCABRIDA"/>
    <s v="More"/>
    <s v="GFS"/>
    <s v="Non- ICB"/>
    <m/>
    <m/>
    <m/>
    <s v="GFS"/>
    <s v="Non- ICB"/>
    <s v="GFS/Non- ICB"/>
  </r>
  <r>
    <s v="New"/>
    <n v="8243"/>
    <s v="Capgemini Deutschland GmbH"/>
    <x v="0"/>
    <n v="8205"/>
    <s v="Capgemini Consulting Österreich AG"/>
    <s v="CENTRAL EUROPE"/>
    <n v="82430160098493"/>
    <x v="1"/>
    <s v="DE01 - CC Market Units"/>
    <n v="42773"/>
    <n v="58"/>
    <s v="8.Invoice awaiting Prime’s approval or PO"/>
    <s v="Hold Payment"/>
    <n v="42830"/>
    <s v="Q1 2017"/>
    <n v="1"/>
    <s v="0-30 Days"/>
    <n v="32327.5"/>
    <s v="EUR"/>
    <n v="32327.5"/>
    <s v="EUR"/>
    <n v="32327.5"/>
    <s v="EUR"/>
    <s v="INTRA"/>
    <n v="32.33"/>
    <n v="1"/>
    <s v="greater than 10000"/>
    <s v="Justyna Krawczak"/>
    <s v="in verification with A. Schulze, B. Valtiner"/>
    <s v="More"/>
    <s v="GFS"/>
    <s v="Non- ICB"/>
    <m/>
    <m/>
    <m/>
    <s v="GFS"/>
    <s v="Non- ICB"/>
    <s v="GFS/Non- ICB"/>
  </r>
  <r>
    <s v="Unresolved"/>
    <n v="693"/>
    <s v="Capgemini Consulting S.A.S."/>
    <x v="1"/>
    <n v="8243"/>
    <s v="Capgemini Deutschland GmbH"/>
    <s v="CENTRAL EUROPE"/>
    <n v="69301111603149"/>
    <x v="1"/>
    <s v=" CC FR "/>
    <n v="42705"/>
    <n v="126"/>
    <s v="6.Missing or wrong information on invoice"/>
    <s v="Missing Information or Attachment"/>
    <n v="42775"/>
    <s v="Q1 2017"/>
    <n v="56"/>
    <s v="31-60 Days"/>
    <n v="32319"/>
    <s v="EUR"/>
    <n v="32319"/>
    <s v="EUR"/>
    <n v="32319"/>
    <s v="EUR"/>
    <s v="INTER"/>
    <n v="32.32"/>
    <n v="1"/>
    <s v="greater than 10000"/>
    <s v="Maciej Antkiewicz"/>
    <s v="waiting for the booking details"/>
    <s v="More"/>
    <s v="GFS"/>
    <s v="Non- ICB"/>
    <m/>
    <m/>
    <m/>
    <s v="GFS"/>
    <s v="Non- ICB"/>
    <s v="GFS/Non- ICB"/>
  </r>
  <r>
    <s v="New"/>
    <n v="8205"/>
    <s v="Capgemini Consulting Österreich AG"/>
    <x v="0"/>
    <n v="8243"/>
    <s v="Capgemini Deutschland GmbH"/>
    <s v="CENTRAL EUROPE"/>
    <n v="79320170100044"/>
    <x v="0"/>
    <s v="Apps Eastern Europe"/>
    <n v="42765"/>
    <n v="66"/>
    <s v="8.Invoice awaiting Prime’s approval or PO"/>
    <s v="Hold Payment"/>
    <n v="42830"/>
    <s v="Q1 2017"/>
    <n v="1"/>
    <s v="0-30 Days"/>
    <n v="32265"/>
    <s v="EUR"/>
    <n v="32265"/>
    <s v="EUR"/>
    <n v="32265"/>
    <s v="EUR"/>
    <s v="INTRA"/>
    <n v="32.270000000000003"/>
    <n v="1"/>
    <s v="greater than 10000"/>
    <s v="Izabela Klich"/>
    <s v="Waiting for approval from Briken, Waleska"/>
    <s v="More"/>
    <s v="Non-GFS"/>
    <s v="Non- ICB"/>
    <m/>
    <m/>
    <m/>
    <s v="Non-GFS"/>
    <s v="Non- ICB"/>
    <s v="Non-GFS/Non- ICB"/>
  </r>
  <r>
    <s v="Unresolved"/>
    <n v="199"/>
    <s v="Capgemini America Inc"/>
    <x v="5"/>
    <n v="8243"/>
    <s v="Capgemini Deutschland GmbH"/>
    <s v="CENTRAL EUROPE"/>
    <n v="1990110063814"/>
    <x v="1"/>
    <s v="CC NA"/>
    <n v="42724"/>
    <n v="107"/>
    <s v="6.Missing or wrong information on invoice"/>
    <s v="Missing Information or Attachment"/>
    <n v="42800"/>
    <s v="Q1 2017"/>
    <n v="31"/>
    <s v="31-60 Days"/>
    <n v="34356"/>
    <s v="USD"/>
    <n v="32135.439999999999"/>
    <s v="USD"/>
    <n v="34355.998752146486"/>
    <s v="EUR"/>
    <s v="INTER"/>
    <n v="32.14"/>
    <n v="1"/>
    <s v="greater than 10000"/>
    <s v="Maciej Antkiewicz"/>
    <s v="missing details on specific month, waiting for CN"/>
    <s v="More"/>
    <s v="GFS"/>
    <s v="Non- ICB"/>
    <m/>
    <m/>
    <m/>
    <s v="GFS"/>
    <s v="Non- ICB"/>
    <s v="GFS/Non- ICB"/>
  </r>
  <r>
    <s v="New"/>
    <n v="199"/>
    <s v="Capgemini America Inc"/>
    <x v="5"/>
    <n v="693"/>
    <s v="Capgemini Consulting S.A.S."/>
    <s v="FRANCE"/>
    <n v="1990110067202"/>
    <x v="1"/>
    <s v="CC NA"/>
    <n v="42772"/>
    <n v="59"/>
    <s v="8.Invoice awaiting Prime’s approval or PO"/>
    <s v="Hold Payment"/>
    <n v="42831"/>
    <s v="Q1 2017"/>
    <n v="0"/>
    <s v="0-30 Days"/>
    <n v="34268"/>
    <s v="USD"/>
    <n v="32053.13"/>
    <s v="USD"/>
    <n v="34268.001131535435"/>
    <s v="EUR"/>
    <s v="INTER"/>
    <n v="32.049999999999997"/>
    <n v="1"/>
    <s v="greater than 10000"/>
    <s v="Hirsch Magdalena"/>
    <s v="h-Waiting for Project Manager approval OOCHOAPE"/>
    <s v="More"/>
    <s v="GFS"/>
    <s v="Non- ICB"/>
    <m/>
    <m/>
    <m/>
    <s v="GFS"/>
    <s v="Non- ICB"/>
    <s v="GFS/Non- ICB"/>
  </r>
  <r>
    <s v="Unresolved"/>
    <n v="3071"/>
    <s v="Sogeti Sverige AB"/>
    <x v="7"/>
    <n v="1350"/>
    <s v="Capgemini Sverige AB"/>
    <s v="NORDIC"/>
    <n v="30710310107934"/>
    <x v="2"/>
    <s v="Sogeti Nordic "/>
    <n v="42728"/>
    <n v="103"/>
    <s v="8.Invoice awaiting Prime’s approval or PO"/>
    <s v="Hold Payment"/>
    <n v="42797"/>
    <s v="Q1 2017"/>
    <n v="34"/>
    <s v="31-60 Days"/>
    <n v="304937.5"/>
    <s v="SEK"/>
    <n v="31990.26"/>
    <s v="SEK"/>
    <n v="304937.48784644768"/>
    <s v="EUR"/>
    <s v="INTRA"/>
    <n v="31.99"/>
    <n v="1"/>
    <s v="greater than 10000"/>
    <s v="Shambhu Sharma"/>
    <s v="Awaiting approval"/>
    <s v="More"/>
    <s v="GFS"/>
    <s v="Non- ICB"/>
    <m/>
    <m/>
    <m/>
    <s v="GFS"/>
    <s v="Non- ICB"/>
    <s v="GFS/Non- ICB"/>
  </r>
  <r>
    <s v="New"/>
    <n v="3011"/>
    <s v="Sogeti USA LLC"/>
    <x v="5"/>
    <n v="199"/>
    <s v="Capgemini America Inc"/>
    <s v="NORTH AMERICA"/>
    <n v="386227"/>
    <x v="2"/>
    <s v="Sogeti USA "/>
    <n v="42769"/>
    <n v="62"/>
    <s v="2.Disagreed rates or price"/>
    <s v="DISAGREEMENT"/>
    <n v="42831"/>
    <s v="Q1 2017"/>
    <n v="0"/>
    <s v="0-30 Days"/>
    <n v="34201.360000000001"/>
    <s v="USD"/>
    <n v="31990.799999999999"/>
    <s v="USD"/>
    <n v="34201.36412882997"/>
    <s v="EUR"/>
    <s v="INTRA"/>
    <n v="31.99"/>
    <n v="1"/>
    <s v="greater than 10000"/>
    <s v="Soumya Mukhopadhyay"/>
    <s v="-"/>
    <s v="More"/>
    <s v="Non-GFS"/>
    <s v="Non- ICB"/>
    <m/>
    <m/>
    <m/>
    <s v="Non-GFS"/>
    <s v="Non- ICB"/>
    <s v="Non-GFS/Non- ICB"/>
  </r>
  <r>
    <s v="New"/>
    <n v="1516"/>
    <s v="Capgemini Outsourcing Services GmbH"/>
    <x v="0"/>
    <n v="8243"/>
    <s v="Capgemini Deutschland GmbH"/>
    <s v="CENTRAL EUROPE"/>
    <n v="15160160005044"/>
    <x v="6"/>
    <s v="Infra Central Europe "/>
    <n v="42773"/>
    <n v="58"/>
    <s v="6.Missing or wrong information on invoice"/>
    <s v="Missing Information or Attachment"/>
    <n v="42830"/>
    <s v="Q1 2017"/>
    <n v="1"/>
    <s v="0-30 Days"/>
    <n v="31853.18"/>
    <s v="EUR"/>
    <n v="31853.18"/>
    <s v="EUR"/>
    <n v="31853.18"/>
    <s v="EUR"/>
    <s v="INTRA"/>
    <n v="31.85"/>
    <n v="1"/>
    <s v="greater than 10000"/>
    <s v="Maciej Antkiewicz"/>
    <s v="Invoice to rejection. Hours has to be booked via Clarity and invoice via ICB."/>
    <s v="More"/>
    <s v="GFS"/>
    <s v="Non- ICB"/>
    <m/>
    <m/>
    <m/>
    <s v="GFS"/>
    <s v="Non- ICB"/>
    <s v="GFS/Non- ICB"/>
  </r>
  <r>
    <s v="New"/>
    <n v="199"/>
    <s v="Capgemini America Inc"/>
    <x v="5"/>
    <n v="635"/>
    <s v="Capgemini Technology Services"/>
    <s v="FRANCE"/>
    <n v="1990110066317"/>
    <x v="8"/>
    <s v="NA MALS"/>
    <n v="42763"/>
    <n v="68"/>
    <s v="8.Invoice awaiting Prime’s approval or PO"/>
    <s v="Hold Payment"/>
    <n v="42831"/>
    <s v="Q1 2017"/>
    <n v="0"/>
    <s v="0-30 Days"/>
    <n v="34043.72"/>
    <s v="USD"/>
    <n v="31843.35"/>
    <s v="USD"/>
    <n v="34043.725334526731"/>
    <s v="EUR"/>
    <s v="INTER"/>
    <n v="31.84"/>
    <n v="1"/>
    <s v="greater than 10000"/>
    <s v="Aleksandra Polak"/>
    <s v="Invoice has been waiting for Project Manager approval for more than 2 months"/>
    <s v="More"/>
    <s v="GFS"/>
    <s v="Non- ICB"/>
    <m/>
    <m/>
    <m/>
    <s v="GFS"/>
    <s v="Non- ICB"/>
    <s v="GFS/Non- ICB"/>
  </r>
  <r>
    <s v="Unresolved"/>
    <n v="8520"/>
    <s v="Capgemini Technology Services India Limited"/>
    <x v="2"/>
    <n v="1750"/>
    <s v="Capgemini Espana S.L."/>
    <s v="IBERIA"/>
    <n v="85201230002492"/>
    <x v="3"/>
    <s v="SFC"/>
    <n v="42614"/>
    <n v="217"/>
    <s v="1.No signed SoW"/>
    <s v="DISAGREEMENT"/>
    <n v="42681"/>
    <s v="Q4 2016"/>
    <n v="150"/>
    <s v="121-150 Days"/>
    <n v="2207445"/>
    <s v="INR"/>
    <n v="31809.06"/>
    <s v="INR"/>
    <n v="2207444.8816438699"/>
    <s v="EUR"/>
    <s v="INTER"/>
    <n v="31.81"/>
    <n v="1"/>
    <s v="greater than 10000"/>
    <s v="Alejandro Gordo"/>
    <s v="Pending BU approval"/>
    <s v="More"/>
    <s v="GFS"/>
    <s v="Non- ICB"/>
    <m/>
    <m/>
    <m/>
    <s v="GFS"/>
    <s v="Non- ICB"/>
    <s v="GFS/Non- ICB"/>
  </r>
  <r>
    <s v="New"/>
    <n v="8520"/>
    <s v="Capgemini Technology Services India Limited"/>
    <x v="2"/>
    <n v="199"/>
    <s v="Capgemini America Inc"/>
    <s v="NORTH AMERICA"/>
    <s v="5010089607/16-17-IM"/>
    <x v="3"/>
    <s v="IGATE"/>
    <n v="42768"/>
    <n v="63"/>
    <s v="1.No signed SoW"/>
    <s v="DISAGREEMENT"/>
    <n v="42830"/>
    <s v="Q1 2017"/>
    <n v="1"/>
    <s v="0-30 Days"/>
    <n v="2204169"/>
    <s v="INR"/>
    <n v="31761.85"/>
    <s v="INR"/>
    <n v="2204168.6618227744"/>
    <s v="EUR"/>
    <s v="INTER"/>
    <n v="31.76"/>
    <n v="1"/>
    <s v="greater than 10000"/>
    <s v="Sayantan Ghosh"/>
    <s v="ISOW Required"/>
    <s v="More"/>
    <s v="Non-GFS"/>
    <s v="Non- ICB"/>
    <m/>
    <m/>
    <m/>
    <s v="Non-GFS"/>
    <s v="Non- ICB"/>
    <s v="Non-GFS/Non- ICB"/>
  </r>
  <r>
    <s v="Unresolved"/>
    <n v="8520"/>
    <s v="Capgemini Technology Services India Limited"/>
    <x v="2"/>
    <n v="1350"/>
    <s v="Capgemini Sverige AB"/>
    <s v="NORDIC"/>
    <n v="85200710013187"/>
    <x v="7"/>
    <s v="CES HRO"/>
    <n v="42676"/>
    <n v="155"/>
    <s v="8.Invoice awaiting Prime’s approval or PO"/>
    <s v="Hold Payment"/>
    <n v="42776"/>
    <s v="Q1 2017"/>
    <n v="55"/>
    <s v="31-60 Days"/>
    <n v="2189856.86"/>
    <s v="INR"/>
    <n v="31555.62"/>
    <s v="INR"/>
    <n v="2189856.9733308349"/>
    <s v="EUR"/>
    <s v="INTER"/>
    <n v="31.56"/>
    <n v="1"/>
    <s v="greater than 10000"/>
    <s v="Sourav Das"/>
    <s v="Awaiting approval"/>
    <s v="More"/>
    <s v="GFS"/>
    <s v="Non- ICB"/>
    <m/>
    <m/>
    <m/>
    <s v="GFS"/>
    <s v="Non- ICB"/>
    <s v="GFS/Non- ICB"/>
  </r>
  <r>
    <s v="Unresolved"/>
    <n v="1960"/>
    <s v="Capgemini America Inc. (FS)"/>
    <x v="5"/>
    <n v="3011"/>
    <s v="Sogeti USA LLC"/>
    <s v="NORTH AMERICA"/>
    <n v="19600510068229"/>
    <x v="3"/>
    <s v="NA Insurance"/>
    <n v="42676"/>
    <n v="155"/>
    <s v="3.Disagreed days, volume or deliverables"/>
    <s v="DISAGREEMENT"/>
    <n v="42709"/>
    <s v="Q4 2016"/>
    <n v="122"/>
    <s v="121-150 Days"/>
    <n v="33707.65"/>
    <s v="USD"/>
    <n v="31529"/>
    <s v="USD"/>
    <n v="33707.653751012171"/>
    <s v="EUR"/>
    <s v="INTRA"/>
    <n v="31.53"/>
    <n v="1"/>
    <s v="greater than 10000"/>
    <s v="Brock Bahan"/>
    <s v="Dispute: -9 hours for Anga, Lohitha"/>
    <s v="More"/>
    <s v="GFS"/>
    <s v="Non- ICB"/>
    <m/>
    <m/>
    <m/>
    <s v="GFS"/>
    <s v="Non- ICB"/>
    <s v="GFS/Non- ICB"/>
  </r>
  <r>
    <s v="Unresolved"/>
    <n v="8310"/>
    <s v="Capgemini Polska Sp z.o.o"/>
    <x v="0"/>
    <n v="692"/>
    <s v="Capgemini Outsourcing Services S.A.S."/>
    <s v="FRANCE"/>
    <s v="831016KIS00161"/>
    <x v="6"/>
    <s v="Infra Central Europe "/>
    <n v="42584"/>
    <n v="247"/>
    <s v="6.Missing or wrong information on invoice"/>
    <s v="Missing Information or Attachment"/>
    <n v="42648"/>
    <s v="Q3 2016"/>
    <n v="183"/>
    <s v="181 - 365 Days"/>
    <n v="132500.01"/>
    <s v="PLN"/>
    <n v="31349.82"/>
    <s v="PLN"/>
    <n v="132500.00845299964"/>
    <s v="EUR"/>
    <s v="INTER"/>
    <n v="31.35"/>
    <n v="1"/>
    <s v="greater than 10000"/>
    <s v="Magdalena Marczynska"/>
    <s v="contact Urzula Pretzki Reynier carine (26/09/2016 13:35)"/>
    <s v="More"/>
    <s v="GFS"/>
    <s v="Non- ICB"/>
    <m/>
    <m/>
    <m/>
    <s v="GFS"/>
    <s v="Non- ICB"/>
    <s v="GFS/Non- ICB"/>
  </r>
  <r>
    <s v="New"/>
    <n v="8520"/>
    <s v="Capgemini Technology Services India Limited"/>
    <x v="2"/>
    <n v="199"/>
    <s v="Capgemini America Inc"/>
    <s v="NORTH AMERICA"/>
    <s v="5010083891/16-17-IM"/>
    <x v="3"/>
    <s v="IGATE"/>
    <n v="42768"/>
    <n v="63"/>
    <s v="1.No signed SoW"/>
    <s v="DISAGREEMENT"/>
    <n v="42830"/>
    <s v="Q1 2017"/>
    <n v="1"/>
    <s v="0-30 Days"/>
    <n v="26800"/>
    <s v="GBP"/>
    <n v="31325.61"/>
    <s v="INR"/>
    <n v="2173895.0304998648"/>
    <s v="EUR"/>
    <s v="INTER"/>
    <n v="31.33"/>
    <n v="1"/>
    <s v="greater than 10000"/>
    <s v="Sayantan Ghosh"/>
    <s v="ISOW Required"/>
    <s v="More"/>
    <s v="Non-GFS"/>
    <s v="Non- ICB"/>
    <m/>
    <m/>
    <m/>
    <s v="Non-GFS"/>
    <s v="Non- ICB"/>
    <s v="Non-GFS/Non- ICB"/>
  </r>
  <r>
    <s v="New"/>
    <n v="8520"/>
    <s v="Capgemini Technology Services India Limited"/>
    <x v="2"/>
    <n v="359"/>
    <s v="Capgemini AB (Sweden)"/>
    <s v="NORDIC"/>
    <s v="5010089557/16-17-IM"/>
    <x v="0"/>
    <s v="IGATE"/>
    <n v="42768"/>
    <n v="63"/>
    <s v="4.Disagreed expenses"/>
    <s v="DISAGREEMENT"/>
    <n v="42830"/>
    <s v="Q1 2017"/>
    <n v="1"/>
    <s v="0-30 Days"/>
    <n v="2173719"/>
    <s v="INR"/>
    <n v="31323.07"/>
    <s v="INR"/>
    <n v="2173718.7627950227"/>
    <s v="EUR"/>
    <s v="INTER"/>
    <n v="31.32"/>
    <n v="1"/>
    <s v="greater than 10000"/>
    <s v="Sourav Das"/>
    <s v="Invoices raised on wrong entity"/>
    <s v="More"/>
    <s v="Non-GFS"/>
    <s v="Non- ICB"/>
    <m/>
    <m/>
    <m/>
    <s v="Non-GFS"/>
    <s v="Non- ICB"/>
    <s v="Non-GFS/Non- ICB"/>
  </r>
  <r>
    <s v="Unresolved"/>
    <n v="8520"/>
    <s v="Capgemini Technology Services India Limited"/>
    <x v="2"/>
    <n v="8420"/>
    <s v="Capgemini Australia Pty Ltd."/>
    <s v="INDIA"/>
    <n v="85200710011903"/>
    <x v="6"/>
    <s v="India Users Run Services"/>
    <n v="42492"/>
    <n v="339"/>
    <s v="4.Disagreed expenses"/>
    <s v="DISAGREEMENT"/>
    <n v="42585"/>
    <s v="Q3 2016"/>
    <n v="246"/>
    <s v="181 - 365 Days"/>
    <n v="2172664.2000000002"/>
    <s v="INR"/>
    <n v="31307.87"/>
    <s v="INR"/>
    <n v="2172663.9324353398"/>
    <s v="EUR"/>
    <s v="INTRA"/>
    <n v="31.31"/>
    <n v="1"/>
    <s v="greater than 10000"/>
    <s v="Shruti Shetty"/>
    <s v="Lall, Amit and Gautam, Shailendra’s name wrongly included in the expenses category; Please raise credit note for these expenses"/>
    <s v="More"/>
    <s v="GFS"/>
    <s v="Non- ICB"/>
    <m/>
    <m/>
    <m/>
    <s v="GFS"/>
    <s v="Non- ICB"/>
    <s v="GFS/Non- ICB"/>
  </r>
  <r>
    <s v="Unresolved"/>
    <n v="1750"/>
    <s v="Capgemini Espana S.L."/>
    <x v="8"/>
    <n v="8113"/>
    <s v="Capgemini North America Inc"/>
    <s v="NORTH AMERICA"/>
    <n v="175001300001084"/>
    <x v="4"/>
    <s v="IDSS"/>
    <n v="42728"/>
    <n v="103"/>
    <s v="8.Invoice awaiting Prime’s approval or PO"/>
    <s v="Hold Payment"/>
    <n v="42797"/>
    <s v="Q1 2017"/>
    <n v="34"/>
    <s v="31-60 Days"/>
    <n v="31242"/>
    <s v="EUR"/>
    <n v="31242"/>
    <s v="EUR"/>
    <n v="31242"/>
    <s v="EUR"/>
    <s v="INTER"/>
    <n v="31.24"/>
    <n v="1"/>
    <s v="greater than 10000"/>
    <s v="SUDIPTA ROY"/>
    <s v="Not approved for payment yet"/>
    <s v="More"/>
    <s v="GFS"/>
    <s v="Non- ICB"/>
    <m/>
    <m/>
    <m/>
    <s v="GFS"/>
    <s v="Non- ICB"/>
    <s v="GFS/Non- ICB"/>
  </r>
  <r>
    <s v="New"/>
    <n v="199"/>
    <s v="Capgemini America Inc"/>
    <x v="5"/>
    <n v="693"/>
    <s v="Capgemini Consulting S.A.S."/>
    <s v="FRANCE"/>
    <n v="1990110067207"/>
    <x v="1"/>
    <s v="CC NA"/>
    <n v="42772"/>
    <n v="59"/>
    <s v="8.Invoice awaiting Prime’s approval or PO"/>
    <s v="Hold Payment"/>
    <n v="42831"/>
    <s v="Q1 2017"/>
    <n v="0"/>
    <s v="0-30 Days"/>
    <n v="33385"/>
    <s v="USD"/>
    <n v="31227.200000000001"/>
    <s v="USD"/>
    <n v="33384.999372438302"/>
    <s v="EUR"/>
    <s v="INTER"/>
    <n v="31.23"/>
    <n v="1"/>
    <s v="greater than 10000"/>
    <s v="Hirsch Magdalena"/>
    <s v="h-Waiting for Project Manager approval OOCHOAPE"/>
    <s v="More"/>
    <s v="GFS"/>
    <s v="Non- ICB"/>
    <m/>
    <m/>
    <m/>
    <s v="GFS"/>
    <s v="Non- ICB"/>
    <s v="GFS/Non- ICB"/>
  </r>
  <r>
    <s v="Unresolved"/>
    <n v="260"/>
    <s v="Capgemini UK Plc"/>
    <x v="4"/>
    <n v="199"/>
    <s v="Capgemini America Inc"/>
    <s v="NORTH AMERICA"/>
    <n v="260013008143"/>
    <x v="6"/>
    <s v="IS GLOBAL HUB"/>
    <n v="42646"/>
    <n v="185"/>
    <s v="8.Invoice awaiting Prime’s approval or PO"/>
    <s v="Hold Payment"/>
    <n v="42706"/>
    <s v="Q4 2016"/>
    <n v="125"/>
    <s v="121-150 Days"/>
    <n v="26552.31"/>
    <s v="GBP"/>
    <n v="31036.1"/>
    <s v="GBP"/>
    <n v="26552.314247115217"/>
    <s v="EUR"/>
    <s v="INTER"/>
    <n v="31.04"/>
    <n v="1"/>
    <s v="greater than 10000"/>
    <s v="SUDIPTA ROY"/>
    <s v="Awaiting Approval"/>
    <s v="More"/>
    <s v="GFS"/>
    <s v="Non- ICB"/>
    <m/>
    <m/>
    <m/>
    <s v="GFS"/>
    <s v="Non- ICB"/>
    <s v="GFS/Non- ICB"/>
  </r>
  <r>
    <s v="Unresolved"/>
    <n v="8520"/>
    <s v="Capgemini Technology Services India Limited"/>
    <x v="2"/>
    <n v="8420"/>
    <s v="Capgemini Australia Pty Ltd."/>
    <s v="INDIA"/>
    <n v="85200710012970"/>
    <x v="6"/>
    <s v="India Users Run Services"/>
    <n v="42643"/>
    <n v="188"/>
    <s v="3.Disagreed days, volume or deliverables"/>
    <s v="DISAGREEMENT"/>
    <n v="42678"/>
    <s v="Q4 2016"/>
    <n v="153"/>
    <s v="151-180 Days"/>
    <n v="2149993.9300000002"/>
    <s v="INR"/>
    <n v="30981.200000000001"/>
    <s v="INR"/>
    <n v="2149994.101277594"/>
    <s v="EUR"/>
    <s v="INTRA"/>
    <n v="30.98"/>
    <n v="1"/>
    <s v="greater than 10000"/>
    <s v="Shruti Shetty"/>
    <s v="User Services billing increased from 7 FTE to 17 FTE without I-SOW process followed by Off shore. Please issue credit note"/>
    <s v="More"/>
    <s v="GFS"/>
    <s v="Non- ICB"/>
    <m/>
    <m/>
    <m/>
    <s v="GFS"/>
    <s v="Non- ICB"/>
    <s v="GFS/Non- ICB"/>
  </r>
  <r>
    <s v="Unresolved"/>
    <n v="3014"/>
    <s v="Sogeti France S.A.S."/>
    <x v="1"/>
    <n v="692"/>
    <s v="Capgemini Outsourcing Services S.A.S."/>
    <s v="FRANCE"/>
    <n v="30140110136580"/>
    <x v="2"/>
    <s v="Sogeti France "/>
    <n v="42646"/>
    <n v="185"/>
    <s v="8.Invoice awaiting Prime’s approval or PO"/>
    <s v="Hold Payment"/>
    <n v="42709"/>
    <s v="Q4 2016"/>
    <n v="122"/>
    <s v="121-150 Days"/>
    <n v="30906"/>
    <s v="EUR"/>
    <n v="30906"/>
    <s v="EUR"/>
    <n v="30906"/>
    <s v="EUR"/>
    <s v="INTRA"/>
    <n v="30.91"/>
    <n v="1"/>
    <s v="greater than 10000"/>
    <s v="Marta Stryszawska"/>
    <s v="invoice waiting for approval, please contact CGALES"/>
    <s v="More"/>
    <s v="GFS"/>
    <s v="Non- ICB"/>
    <m/>
    <m/>
    <m/>
    <s v="GFS"/>
    <s v="Non- ICB"/>
    <s v="GFS/Non- ICB"/>
  </r>
  <r>
    <s v="Unresolved"/>
    <n v="3014"/>
    <s v="Sogeti France S.A.S."/>
    <x v="1"/>
    <n v="692"/>
    <s v="Capgemini Outsourcing Services S.A.S."/>
    <s v="FRANCE"/>
    <n v="30140110136582"/>
    <x v="2"/>
    <s v="Sogeti France "/>
    <n v="42646"/>
    <n v="185"/>
    <s v="8.Invoice awaiting Prime’s approval or PO"/>
    <s v="Hold Payment"/>
    <n v="42709"/>
    <s v="Q4 2016"/>
    <n v="122"/>
    <s v="121-150 Days"/>
    <n v="30906"/>
    <s v="EUR"/>
    <n v="30906"/>
    <s v="EUR"/>
    <n v="30906"/>
    <s v="EUR"/>
    <s v="INTRA"/>
    <n v="30.91"/>
    <n v="1"/>
    <s v="greater than 10000"/>
    <s v="Marta Stryszawska"/>
    <s v="invoice waiting for approval, please contact CGALES"/>
    <s v="More"/>
    <s v="GFS"/>
    <s v="Non- ICB"/>
    <m/>
    <m/>
    <m/>
    <s v="GFS"/>
    <s v="Non- ICB"/>
    <s v="GFS/Non- ICB"/>
  </r>
  <r>
    <s v="New"/>
    <n v="260"/>
    <s v="Capgemini UK Plc"/>
    <x v="4"/>
    <n v="1970"/>
    <s v="Capgemini UK Plc (FS)"/>
    <s v="UK &amp; IRELAND"/>
    <n v="2600110123115"/>
    <x v="8"/>
    <s v="ADAO - Private"/>
    <n v="42768"/>
    <n v="63"/>
    <s v="4.Disagreed expenses"/>
    <s v="DISAGREEMENT"/>
    <n v="42831"/>
    <s v="Q1 2017"/>
    <n v="0"/>
    <s v="0-30 Days"/>
    <n v="26418.85"/>
    <s v="GBP"/>
    <n v="30880.1"/>
    <s v="GBP"/>
    <n v="26418.85156905483"/>
    <s v="EUR"/>
    <s v="INTRA"/>
    <n v="30.88"/>
    <n v="1"/>
    <s v="greater than 10000"/>
    <s v="Amina Khatun"/>
    <s v="Credit note required for Roberts extra hours &amp; expenses billed"/>
    <s v="More"/>
    <s v="GFS"/>
    <s v="Non- ICB"/>
    <m/>
    <m/>
    <m/>
    <s v="GFS"/>
    <s v="Non- ICB"/>
    <s v="GFS/Non- ICB"/>
  </r>
  <r>
    <s v="Unresolved"/>
    <n v="8243"/>
    <s v="Capgemini Deutschland GmbH"/>
    <x v="0"/>
    <n v="8113"/>
    <s v="Capgemini North America Inc"/>
    <s v="NORTH AMERICA"/>
    <n v="82430160094329"/>
    <x v="1"/>
    <s v="DE01 - CC Market Units"/>
    <n v="42705"/>
    <n v="126"/>
    <s v="1.No signed SoW"/>
    <s v="DISAGREEMENT"/>
    <n v="42775"/>
    <s v="Q1 2017"/>
    <n v="56"/>
    <s v="31-60 Days"/>
    <n v="30791.67"/>
    <s v="EUR"/>
    <n v="30791.67"/>
    <s v="EUR"/>
    <n v="30791.67"/>
    <s v="EUR"/>
    <s v="INTER"/>
    <n v="30.79"/>
    <n v="1"/>
    <s v="greater than 10000"/>
    <s v="SUDIPTA ROY"/>
    <s v="ISOW Required"/>
    <s v="More"/>
    <s v="GFS"/>
    <s v="Non- ICB"/>
    <m/>
    <m/>
    <m/>
    <s v="GFS"/>
    <s v="Non- ICB"/>
    <s v="GFS/Non- ICB"/>
  </r>
  <r>
    <s v="New"/>
    <n v="456"/>
    <s v="Sogeti Deutschland GmbH"/>
    <x v="0"/>
    <n v="8243"/>
    <s v="Capgemini Deutschland GmbH"/>
    <s v="CENTRAL EUROPE"/>
    <n v="2017010091"/>
    <x v="2"/>
    <s v="Sogeti Germany "/>
    <n v="42774"/>
    <n v="57"/>
    <s v="6.Missing or wrong information on invoice"/>
    <s v="Missing Information or Attachment"/>
    <n v="42830"/>
    <s v="Q1 2017"/>
    <n v="1"/>
    <s v="0-30 Days"/>
    <n v="30745.14"/>
    <s v="EUR"/>
    <n v="30745.14"/>
    <s v="EUR"/>
    <n v="30745.14"/>
    <s v="EUR"/>
    <s v="INTRA"/>
    <n v="30.75"/>
    <n v="1"/>
    <s v="greater than 10000"/>
    <s v="Maciej Antkiewicz"/>
    <s v="Waiting for approval and providing the Project and Task (BT/NBT)."/>
    <s v="More"/>
    <s v="Non-GFS"/>
    <s v="Non- ICB"/>
    <m/>
    <m/>
    <m/>
    <s v="Non-GFS"/>
    <s v="Non- ICB"/>
    <s v="Non-GFS/Non- ICB"/>
  </r>
  <r>
    <s v="Unresolved"/>
    <n v="199"/>
    <s v="Capgemini America Inc"/>
    <x v="5"/>
    <n v="413"/>
    <s v="Capgemini Nederland B.V."/>
    <s v="BENELUX"/>
    <n v="1990110057347"/>
    <x v="1"/>
    <s v="CC NA"/>
    <n v="42636"/>
    <n v="195"/>
    <s v="3.Disagreed days, volume or deliverables"/>
    <s v="DISAGREEMENT"/>
    <n v="42709"/>
    <s v="Q4 2016"/>
    <n v="122"/>
    <s v="121-150 Days"/>
    <n v="32879.71"/>
    <s v="USD"/>
    <n v="30754.57"/>
    <s v="USD"/>
    <n v="32879.710641671678"/>
    <s v="EUR"/>
    <s v="INTER"/>
    <n v="30.75"/>
    <n v="1"/>
    <s v="greater than 10000"/>
    <s v="Anit Sharma"/>
    <s v="Missing Attachment"/>
    <s v="More"/>
    <s v="GFS"/>
    <s v="Non- ICB"/>
    <m/>
    <m/>
    <m/>
    <s v="GFS"/>
    <s v="Non- ICB"/>
    <s v="GFS/Non- ICB"/>
  </r>
  <r>
    <s v="Unresolved"/>
    <n v="199"/>
    <s v="Capgemini America Inc"/>
    <x v="5"/>
    <n v="413"/>
    <s v="Capgemini Nederland B.V."/>
    <s v="BENELUX"/>
    <n v="1990110057346"/>
    <x v="1"/>
    <s v="CC NA"/>
    <n v="42636"/>
    <n v="195"/>
    <s v="7.Missing attachments"/>
    <s v="Missing Information or Attachment"/>
    <n v="42709"/>
    <s v="Q4 2016"/>
    <n v="122"/>
    <s v="121-150 Days"/>
    <n v="32809"/>
    <s v="USD"/>
    <n v="30688.43"/>
    <s v="USD"/>
    <n v="32809.000367984219"/>
    <s v="EUR"/>
    <s v="INTER"/>
    <n v="30.69"/>
    <n v="1"/>
    <s v="greater than 10000"/>
    <s v="Anit Sharma"/>
    <s v="Missing Attachment"/>
    <s v="More"/>
    <s v="GFS"/>
    <s v="Non- ICB"/>
    <m/>
    <m/>
    <m/>
    <s v="GFS"/>
    <s v="Non- ICB"/>
    <s v="GFS/Non- ICB"/>
  </r>
  <r>
    <s v="Unresolved"/>
    <n v="3019"/>
    <s v="Sogeti Corporate Services S.A.S."/>
    <x v="1"/>
    <n v="3014"/>
    <s v="Sogeti France S.A.S."/>
    <s v="FRANCE"/>
    <n v="30190110008025"/>
    <x v="2"/>
    <s v="Sogeti France "/>
    <n v="42726"/>
    <n v="105"/>
    <s v="8.Invoice awaiting Prime’s approval or PO"/>
    <s v="Hold Payment"/>
    <n v="42797"/>
    <s v="Q1 2017"/>
    <n v="34"/>
    <s v="31-60 Days"/>
    <n v="30622.09"/>
    <s v="EUR"/>
    <n v="30622.09"/>
    <s v="EUR"/>
    <n v="30622.09"/>
    <s v="EUR"/>
    <s v="INTRA"/>
    <n v="30.62"/>
    <n v="1"/>
    <s v="greater than 10000"/>
    <s v="Katarzyna Czerwiec"/>
    <s v="Invoice above 60 days in approval. Waiting for manager approval- NCASTELL"/>
    <s v="More"/>
    <s v="GFS"/>
    <s v="Non- ICB"/>
    <m/>
    <m/>
    <m/>
    <s v="GFS"/>
    <s v="Non- ICB"/>
    <s v="GFS/Non- ICB"/>
  </r>
  <r>
    <s v="Unresolved"/>
    <n v="8520"/>
    <s v="Capgemini Technology Services India Limited"/>
    <x v="2"/>
    <n v="1350"/>
    <s v="Capgemini Sverige AB"/>
    <s v="NORDIC"/>
    <n v="85200710013528"/>
    <x v="7"/>
    <s v="CES HRO"/>
    <n v="42727"/>
    <n v="104"/>
    <s v="8.Invoice awaiting Prime’s approval or PO"/>
    <s v="Hold Payment"/>
    <n v="42800"/>
    <s v="Q1 2017"/>
    <n v="31"/>
    <s v="31-60 Days"/>
    <n v="2106868.02"/>
    <s v="INR"/>
    <n v="30359.759999999998"/>
    <s v="INR"/>
    <n v="2106868.1947827535"/>
    <s v="EUR"/>
    <s v="INTER"/>
    <n v="30.36"/>
    <n v="1"/>
    <s v="greater than 10000"/>
    <s v="Sourav Das"/>
    <s v="Awaiting approval"/>
    <s v="More"/>
    <s v="GFS"/>
    <s v="Non- ICB"/>
    <m/>
    <m/>
    <m/>
    <s v="GFS"/>
    <s v="Non- ICB"/>
    <s v="GFS/Non- ICB"/>
  </r>
  <r>
    <s v="Unresolved"/>
    <n v="8520"/>
    <s v="Capgemini Technology Services India Limited"/>
    <x v="2"/>
    <n v="1350"/>
    <s v="Capgemini Sverige AB"/>
    <s v="NORDIC"/>
    <n v="85200710013369"/>
    <x v="7"/>
    <s v="CES HRO"/>
    <n v="42704"/>
    <n v="127"/>
    <s v="8.Invoice awaiting Prime’s approval or PO"/>
    <s v="Hold Payment"/>
    <n v="42776"/>
    <s v="Q1 2017"/>
    <n v="55"/>
    <s v="31-60 Days"/>
    <n v="2106868.02"/>
    <s v="INR"/>
    <n v="30359.759999999998"/>
    <s v="INR"/>
    <n v="2106868.1947827535"/>
    <s v="EUR"/>
    <s v="INTER"/>
    <n v="30.36"/>
    <n v="1"/>
    <s v="greater than 10000"/>
    <s v="Sourav Das"/>
    <s v="Awaiting approval"/>
    <s v="More"/>
    <s v="GFS"/>
    <s v="Non- ICB"/>
    <m/>
    <m/>
    <m/>
    <s v="GFS"/>
    <s v="Non- ICB"/>
    <s v="GFS/Non- ICB"/>
  </r>
  <r>
    <s v="Unresolved"/>
    <n v="8310"/>
    <s v="Capgemini Polska Sp z.o.o"/>
    <x v="0"/>
    <n v="199"/>
    <s v="Capgemini America Inc"/>
    <s v="NORTH AMERICA"/>
    <s v="831016FIS01965"/>
    <x v="6"/>
    <s v="Infra Central Europe "/>
    <n v="42677"/>
    <n v="154"/>
    <s v="8.Invoice awaiting Prime’s approval or PO"/>
    <s v="Hold Payment"/>
    <n v="42775"/>
    <s v="Q1 2017"/>
    <n v="56"/>
    <s v="31-60 Days"/>
    <n v="128187.25"/>
    <s v="PLN"/>
    <n v="30329.41"/>
    <s v="PLN"/>
    <n v="128187.24577603608"/>
    <s v="EUR"/>
    <s v="INTER"/>
    <n v="30.33"/>
    <n v="1"/>
    <s v="greater than 10000"/>
    <s v="Sayantan Ghosh"/>
    <s v="Invoice waiting for approval"/>
    <s v="More"/>
    <s v="GFS"/>
    <s v="Non- ICB"/>
    <m/>
    <m/>
    <m/>
    <s v="GFS"/>
    <s v="Non- ICB"/>
    <s v="GFS/Non- ICB"/>
  </r>
  <r>
    <s v="Unresolved"/>
    <n v="8520"/>
    <s v="Capgemini Technology Services India Limited"/>
    <x v="2"/>
    <n v="1350"/>
    <s v="Capgemini Sverige AB"/>
    <s v="NORDIC"/>
    <n v="85200710012371"/>
    <x v="7"/>
    <s v="HRO"/>
    <n v="42544"/>
    <n v="287"/>
    <s v="6.Missing or wrong information on invoice"/>
    <s v="Missing Information or Attachment"/>
    <n v="42619"/>
    <s v="Q3 2016"/>
    <n v="212"/>
    <s v="181 - 365 Days"/>
    <n v="2096822.54"/>
    <s v="INR"/>
    <n v="30215"/>
    <s v="INR"/>
    <n v="2096822.3235414543"/>
    <s v="EUR"/>
    <s v="INTER"/>
    <n v="30.22"/>
    <n v="1"/>
    <s v="greater than 10000"/>
    <s v="Nitin Sharma"/>
    <s v="Missing information"/>
    <s v="More"/>
    <s v="GFS"/>
    <s v="Non- ICB"/>
    <m/>
    <m/>
    <m/>
    <s v="GFS"/>
    <s v="Non- ICB"/>
    <s v="GFS/Non- ICB"/>
  </r>
  <r>
    <s v="Unresolved"/>
    <n v="8310"/>
    <s v="Capgemini Polska Sp z.o.o"/>
    <x v="0"/>
    <n v="199"/>
    <s v="Capgemini America Inc"/>
    <s v="NORTH AMERICA"/>
    <s v="831015FBP01250_8104"/>
    <x v="7"/>
    <s v="BPO POLAND - BPOPL- BU"/>
    <n v="42584"/>
    <n v="247"/>
    <s v="8.Invoice awaiting Prime’s approval or PO"/>
    <s v="Hold Payment"/>
    <n v="42647"/>
    <s v="Q3 2016"/>
    <n v="184"/>
    <s v="181 - 365 Days"/>
    <n v="127399"/>
    <s v="PLN"/>
    <n v="30142.91"/>
    <s v="PLN"/>
    <n v="127399.00356040345"/>
    <s v="EUR"/>
    <s v="INTER"/>
    <n v="30.14"/>
    <n v="1"/>
    <s v="greater than 10000"/>
    <s v="Sayantan Ghosh"/>
    <s v="Invoice waiting for approval"/>
    <s v="More"/>
    <s v="GFS"/>
    <s v="Non- ICB"/>
    <m/>
    <m/>
    <m/>
    <s v="GFS"/>
    <s v="Non- ICB"/>
    <s v="GFS/Non- ICB"/>
  </r>
  <r>
    <s v="Unresolved"/>
    <n v="3014"/>
    <s v="Sogeti France S.A.S."/>
    <x v="1"/>
    <n v="3022"/>
    <s v="Sogeti High Tech S.A.S."/>
    <s v="FRANCE"/>
    <n v="30140110144209"/>
    <x v="2"/>
    <s v="Sogeti France "/>
    <n v="42725"/>
    <n v="106"/>
    <s v="1.No signed SoW"/>
    <s v="DISAGREEMENT"/>
    <n v="42797"/>
    <s v="Q1 2017"/>
    <n v="34"/>
    <s v="31-60 Days"/>
    <n v="30092.87"/>
    <s v="EUR"/>
    <n v="30092.87"/>
    <s v="EUR"/>
    <n v="30092.87"/>
    <s v="EUR"/>
    <s v="INTRA"/>
    <n v="30.09"/>
    <n v="1"/>
    <s v="greater than 10000"/>
    <s v="Joanna Pilawska"/>
    <s v="No signed iSow - please contact BVILLENE"/>
    <s v="More"/>
    <s v="GFS"/>
    <s v="Non- ICB"/>
    <m/>
    <m/>
    <m/>
    <s v="GFS"/>
    <s v="Non- ICB"/>
    <s v="GFS/Non- ICB"/>
  </r>
  <r>
    <s v="Unresolved"/>
    <n v="95"/>
    <s v="Capgemini Service S.A.S."/>
    <x v="3"/>
    <n v="8110"/>
    <s v="Capgemini Mexico S. de R.L. de C.V."/>
    <s v="CPM- BR"/>
    <n v="950110009118"/>
    <x v="5"/>
    <s v="GROUP SHARED SERVICES"/>
    <n v="42542"/>
    <n v="289"/>
    <s v="1.No signed SoW"/>
    <s v="DISAGREEMENT"/>
    <n v="42585"/>
    <s v="Q3 2016"/>
    <n v="246"/>
    <s v="181 - 365 Days"/>
    <n v="30029"/>
    <s v="EUR"/>
    <n v="30029"/>
    <s v="EUR"/>
    <n v="30029"/>
    <s v="EUR"/>
    <s v="INTER"/>
    <n v="30.03"/>
    <n v="1"/>
    <s v="greater than 10000"/>
    <s v="Aldo Perez"/>
    <s v="Hi please send sow"/>
    <s v="More"/>
    <s v="GFS"/>
    <s v="Non- ICB"/>
    <m/>
    <m/>
    <m/>
    <s v="GFS"/>
    <s v="Non- ICB"/>
    <s v="GFS/Non- ICB"/>
  </r>
  <r>
    <s v="Unresolved"/>
    <n v="635"/>
    <s v="Capgemini Technology Services"/>
    <x v="1"/>
    <n v="3014"/>
    <s v="Sogeti France S.A.S."/>
    <s v="FRANCE"/>
    <n v="63501121602792"/>
    <x v="0"/>
    <s v="MU MCR"/>
    <n v="42703"/>
    <n v="128"/>
    <s v="8.Invoice awaiting Prime’s approval or PO"/>
    <s v="Hold Payment"/>
    <n v="42776"/>
    <s v="Q1 2017"/>
    <n v="55"/>
    <s v="31-60 Days"/>
    <n v="30000"/>
    <s v="EUR"/>
    <n v="30000"/>
    <s v="EUR"/>
    <n v="30000"/>
    <s v="EUR"/>
    <s v="INTRA"/>
    <n v="30"/>
    <n v="1"/>
    <s v="greater than 10000"/>
    <s v="Edyta Lechwar-Wierzbicka"/>
    <s v="Waiting for Project Manager approval; contact: CCOURTEI"/>
    <s v="More"/>
    <s v="GFS"/>
    <s v="Non- ICB"/>
    <m/>
    <m/>
    <m/>
    <s v="GFS"/>
    <s v="Non- ICB"/>
    <s v="GFS/Non- ICB"/>
  </r>
  <r>
    <s v="New"/>
    <n v="3904"/>
    <s v="OPEN CASCADE SAS"/>
    <x v="1"/>
    <n v="692"/>
    <s v="Capgemini Outsourcing Services S.A.S."/>
    <s v="FRANCE"/>
    <s v="FC FR2000233"/>
    <x v="0"/>
    <s v="Apps France"/>
    <n v="42774"/>
    <n v="57"/>
    <s v="6.Missing or wrong information on invoice"/>
    <s v="Missing Information or Attachment"/>
    <n v="42830"/>
    <s v="Q1 2017"/>
    <n v="1"/>
    <s v="0-30 Days"/>
    <n v="30000"/>
    <s v="EUR"/>
    <n v="30000"/>
    <s v="EUR"/>
    <n v="30000"/>
    <s v="EUR"/>
    <s v="INTRA"/>
    <n v="30"/>
    <n v="1"/>
    <s v="greater than 10000"/>
    <s v="Karolina Planeta"/>
    <s v="waiting for PM approval (CGALES)"/>
    <s v="More"/>
    <s v="Non-GFS"/>
    <s v="Non- ICB"/>
    <m/>
    <m/>
    <m/>
    <s v="Non-GFS"/>
    <s v="Non- ICB"/>
    <s v="Non-GFS/Non- ICB"/>
  </r>
  <r>
    <s v="New"/>
    <n v="8243"/>
    <s v="Capgemini Deutschland GmbH"/>
    <x v="0"/>
    <n v="8205"/>
    <s v="Capgemini Consulting Österreich AG"/>
    <s v="CENTRAL EUROPE"/>
    <n v="82430160098489"/>
    <x v="1"/>
    <s v="DE01 - CC Market Units"/>
    <n v="42773"/>
    <n v="58"/>
    <s v="8.Invoice awaiting Prime’s approval or PO"/>
    <s v="Hold Payment"/>
    <n v="42830"/>
    <s v="Q1 2017"/>
    <n v="1"/>
    <s v="0-30 Days"/>
    <n v="29960"/>
    <s v="EUR"/>
    <n v="29960"/>
    <s v="EUR"/>
    <n v="29960"/>
    <s v="EUR"/>
    <s v="INTRA"/>
    <n v="29.96"/>
    <n v="1"/>
    <s v="greater than 10000"/>
    <s v="Justyna Krawczak"/>
    <s v="in approval flow with PM, J. Moustakidis"/>
    <s v="More"/>
    <s v="GFS"/>
    <s v="Non- ICB"/>
    <m/>
    <m/>
    <m/>
    <s v="GFS"/>
    <s v="Non- ICB"/>
    <s v="GFS/Non- ICB"/>
  </r>
  <r>
    <s v="New"/>
    <n v="199"/>
    <s v="Capgemini America Inc"/>
    <x v="5"/>
    <n v="260"/>
    <s v="Capgemini UK Plc"/>
    <s v="UK &amp; IRELAND"/>
    <n v="1990110066174"/>
    <x v="8"/>
    <s v="NA EU"/>
    <n v="42762"/>
    <n v="69"/>
    <s v="1.No signed SoW"/>
    <s v="DISAGREEMENT"/>
    <n v="42831"/>
    <s v="Q1 2017"/>
    <n v="0"/>
    <s v="0-30 Days"/>
    <n v="32025.599999999999"/>
    <s v="USD"/>
    <n v="29955.66"/>
    <s v="USD"/>
    <n v="32025.595964446864"/>
    <s v="EUR"/>
    <s v="INTER"/>
    <n v="29.96"/>
    <n v="1"/>
    <s v="greater than 10000"/>
    <s v="Abdul Wasim"/>
    <s v="NO ISOW"/>
    <s v="More"/>
    <s v="GFS"/>
    <s v="Non- ICB"/>
    <m/>
    <m/>
    <m/>
    <s v="GFS"/>
    <s v="Non- ICB"/>
    <s v="GFS/Non- ICB"/>
  </r>
  <r>
    <s v="New"/>
    <n v="1516"/>
    <s v="Capgemini Outsourcing Services GmbH"/>
    <x v="0"/>
    <n v="8243"/>
    <s v="Capgemini Deutschland GmbH"/>
    <s v="CENTRAL EUROPE"/>
    <n v="15160160005054"/>
    <x v="6"/>
    <s v="Infra Central Europe "/>
    <n v="42773"/>
    <n v="58"/>
    <s v="6.Missing or wrong information on invoice"/>
    <s v="Missing Information or Attachment"/>
    <n v="42830"/>
    <s v="Q1 2017"/>
    <n v="1"/>
    <s v="0-30 Days"/>
    <n v="29952.3"/>
    <s v="EUR"/>
    <n v="29952.3"/>
    <s v="EUR"/>
    <n v="29952.3"/>
    <s v="EUR"/>
    <s v="INTRA"/>
    <n v="29.95"/>
    <n v="1"/>
    <s v="greater than 10000"/>
    <s v="Maciej Antkiewicz"/>
    <s v="Wrong good description. Waiting for CN."/>
    <s v="More"/>
    <s v="GFS"/>
    <s v="Non- ICB"/>
    <m/>
    <m/>
    <m/>
    <s v="GFS"/>
    <s v="Non- ICB"/>
    <s v="GFS/Non- ICB"/>
  </r>
  <r>
    <s v="Unresolved"/>
    <n v="8243"/>
    <s v="Capgemini Deutschland GmbH"/>
    <x v="0"/>
    <n v="309"/>
    <s v="Capgemini Sogeti Danmark AS"/>
    <s v="NORDIC"/>
    <n v="82430160096631"/>
    <x v="1"/>
    <s v="DE01 - CC Market Units"/>
    <n v="42728"/>
    <n v="103"/>
    <s v="8.Invoice awaiting Prime’s approval or PO"/>
    <s v="Hold Payment"/>
    <n v="42775"/>
    <s v="Q1 2017"/>
    <n v="56"/>
    <s v="31-60 Days"/>
    <n v="29828.48"/>
    <s v="EUR"/>
    <n v="29828.48"/>
    <s v="EUR"/>
    <n v="29828.48"/>
    <s v="EUR"/>
    <s v="INTER"/>
    <n v="29.83"/>
    <n v="1"/>
    <s v="greater than 10000"/>
    <s v="Ankit Pandey"/>
    <s v="Awaiting Approval"/>
    <s v="More"/>
    <s v="GFS"/>
    <s v="Non- ICB"/>
    <m/>
    <m/>
    <m/>
    <s v="GFS"/>
    <s v="Non- ICB"/>
    <s v="GFS/Non- ICB"/>
  </r>
  <r>
    <s v="Unresolved"/>
    <n v="902"/>
    <s v="Capgemini Japan K.K."/>
    <x v="2"/>
    <n v="199"/>
    <s v="Capgemini America Inc"/>
    <s v="NORTH AMERICA"/>
    <s v="9020110001550A"/>
    <x v="3"/>
    <s v="Japan"/>
    <n v="42579"/>
    <n v="252"/>
    <s v="8.Invoice awaiting Prime’s approval or PO"/>
    <s v="Hold Payment"/>
    <n v="42648"/>
    <s v="Q3 2016"/>
    <n v="183"/>
    <s v="181 - 365 Days"/>
    <n v="31880"/>
    <s v="USD"/>
    <n v="29819.47"/>
    <s v="JPY"/>
    <n v="3564918.048465576"/>
    <s v="EUR"/>
    <s v="INTER"/>
    <n v="29.82"/>
    <n v="1"/>
    <s v="greater than 10000"/>
    <s v="Sayantan Ghosh"/>
    <s v="Invoice waiting for approval"/>
    <s v="More"/>
    <s v="GFS"/>
    <s v="Non- ICB"/>
    <m/>
    <m/>
    <m/>
    <s v="GFS"/>
    <s v="Non- ICB"/>
    <s v="GFS/Non- ICB"/>
  </r>
  <r>
    <s v="Unresolved"/>
    <n v="260"/>
    <s v="Capgemini UK Plc"/>
    <x v="4"/>
    <n v="692"/>
    <s v="Capgemini Outsourcing Services S.A.S."/>
    <s v="FRANCE"/>
    <n v="2600110106901"/>
    <x v="6"/>
    <s v="IS GLOBAL HUB"/>
    <n v="42646"/>
    <n v="185"/>
    <s v="8.Invoice awaiting Prime’s approval or PO"/>
    <s v="Hold Payment"/>
    <n v="42681"/>
    <s v="Q4 2016"/>
    <n v="150"/>
    <s v="121-150 Days"/>
    <n v="25482.799999999999"/>
    <s v="GBP"/>
    <n v="29785.98"/>
    <s v="GBP"/>
    <n v="25482.79909905848"/>
    <s v="EUR"/>
    <s v="INTER"/>
    <n v="29.79"/>
    <n v="1"/>
    <s v="greater than 10000"/>
    <s v="Magdalena Marczynska"/>
    <s v="Status : h-Waiting for Project Manager approval Destinataire : JMULLER"/>
    <s v="More"/>
    <s v="GFS"/>
    <s v="Non- ICB"/>
    <m/>
    <m/>
    <m/>
    <s v="GFS"/>
    <s v="Non- ICB"/>
    <s v="GFS/Non- ICB"/>
  </r>
  <r>
    <s v="Unresolved"/>
    <n v="8243"/>
    <s v="Capgemini Deutschland GmbH"/>
    <x v="0"/>
    <n v="635"/>
    <s v="Capgemini Technology Services"/>
    <s v="FRANCE"/>
    <n v="82430169003490"/>
    <x v="0"/>
    <s v="DE01 - General&amp;Admin"/>
    <n v="42728"/>
    <n v="103"/>
    <s v="8.Invoice awaiting Prime’s approval or PO"/>
    <s v="Hold Payment"/>
    <n v="42797"/>
    <s v="Q1 2017"/>
    <n v="34"/>
    <s v="31-60 Days"/>
    <n v="29529.48"/>
    <s v="EUR"/>
    <n v="29529.48"/>
    <s v="EUR"/>
    <n v="29529.48"/>
    <s v="EUR"/>
    <s v="INTER"/>
    <n v="29.53"/>
    <n v="1"/>
    <s v="greater than 10000"/>
    <s v="Aleksandra Polak"/>
    <s v="Invoice has been waiting for Project Manager approval for more than 2 months. Please contact AMBARD (PM)in order to receive further information."/>
    <s v="More"/>
    <s v="GFS"/>
    <s v="Non- ICB"/>
    <m/>
    <m/>
    <m/>
    <s v="GFS"/>
    <s v="Non- ICB"/>
    <s v="GFS/Non- ICB"/>
  </r>
  <r>
    <s v="Unresolved"/>
    <n v="8520"/>
    <s v="Capgemini Technology Services India Limited"/>
    <x v="2"/>
    <n v="199"/>
    <s v="Capgemini America Inc"/>
    <s v="NORTH AMERICA"/>
    <n v="85201030002469"/>
    <x v="3"/>
    <s v="SFC"/>
    <n v="42705"/>
    <n v="126"/>
    <s v="1.No signed SoW"/>
    <s v="DISAGREEMENT"/>
    <n v="42776"/>
    <s v="Q1 2017"/>
    <n v="55"/>
    <s v="31-60 Days"/>
    <n v="2043054.87"/>
    <s v="INR"/>
    <n v="29440.22"/>
    <s v="INR"/>
    <n v="2043055.121825967"/>
    <s v="EUR"/>
    <s v="INTER"/>
    <n v="29.44"/>
    <n v="1"/>
    <s v="greater than 10000"/>
    <s v="Sayantan Ghosh"/>
    <s v="Required ISOW"/>
    <s v="More"/>
    <s v="GFS"/>
    <s v="Non- ICB"/>
    <m/>
    <m/>
    <m/>
    <s v="GFS"/>
    <s v="Non- ICB"/>
    <s v="GFS/Non- ICB"/>
  </r>
  <r>
    <s v="Unresolved"/>
    <n v="692"/>
    <s v="Capgemini Outsourcing Services S.A.S."/>
    <x v="1"/>
    <n v="3014"/>
    <s v="Sogeti France S.A.S."/>
    <s v="FRANCE"/>
    <n v="69201111610425"/>
    <x v="6"/>
    <s v="Infra France "/>
    <n v="42704"/>
    <n v="127"/>
    <s v="8.Invoice awaiting Prime’s approval or PO"/>
    <s v="Hold Payment"/>
    <n v="42776"/>
    <s v="Q1 2017"/>
    <n v="55"/>
    <s v="31-60 Days"/>
    <n v="29400"/>
    <s v="EUR"/>
    <n v="29400"/>
    <s v="EUR"/>
    <n v="29400"/>
    <s v="EUR"/>
    <s v="INTRA"/>
    <n v="29.4"/>
    <n v="1"/>
    <s v="greater than 10000"/>
    <s v="Edyta Lechwar-Wierzbicka"/>
    <s v="Waiting for Project Manager approval; contact: GABPEREI"/>
    <s v="More"/>
    <s v="GFS"/>
    <s v="Non- ICB"/>
    <m/>
    <m/>
    <m/>
    <s v="GFS"/>
    <s v="Non- ICB"/>
    <s v="GFS/Non- ICB"/>
  </r>
  <r>
    <s v="Unresolved"/>
    <n v="1750"/>
    <s v="Capgemini Espana S.L."/>
    <x v="8"/>
    <n v="635"/>
    <s v="Capgemini Technology Services"/>
    <s v="FRANCE"/>
    <n v="17500110091134"/>
    <x v="0"/>
    <s v="IBSP"/>
    <n v="42728"/>
    <n v="103"/>
    <s v="8.Invoice awaiting Prime’s approval or PO"/>
    <s v="Hold Payment"/>
    <n v="42797"/>
    <s v="Q1 2017"/>
    <n v="34"/>
    <s v="31-60 Days"/>
    <n v="29334.27"/>
    <s v="EUR"/>
    <n v="29334.27"/>
    <s v="EUR"/>
    <n v="29334.27"/>
    <s v="EUR"/>
    <s v="INTER"/>
    <n v="29.33"/>
    <n v="1"/>
    <s v="greater than 10000"/>
    <s v="Beata Chojnacka"/>
    <s v="h-Waiting for Project Manager approval AMBARD"/>
    <s v="More"/>
    <s v="GFS"/>
    <s v="Non- ICB"/>
    <m/>
    <m/>
    <m/>
    <s v="GFS"/>
    <s v="Non- ICB"/>
    <s v="GFS/Non- ICB"/>
  </r>
  <r>
    <s v="Unresolved"/>
    <n v="8243"/>
    <s v="Capgemini Deutschland GmbH"/>
    <x v="0"/>
    <n v="260"/>
    <s v="Capgemini UK Plc"/>
    <s v="UK &amp; IRELAND"/>
    <s v="82430160091007inv"/>
    <x v="1"/>
    <s v="DE01 - CC Market Units"/>
    <n v="42775"/>
    <n v="56"/>
    <s v="1.No signed SoW"/>
    <s v="DISAGREEMENT"/>
    <n v="42800"/>
    <s v="Q1 2017"/>
    <n v="31"/>
    <s v="31-60 Days"/>
    <n v="29307"/>
    <s v="EUR"/>
    <n v="29307"/>
    <s v="EUR"/>
    <n v="29307"/>
    <s v="EUR"/>
    <s v="INTER"/>
    <n v="29.31"/>
    <n v="1"/>
    <s v="greater than 10000"/>
    <s v="Abdul Wasim"/>
    <s v="NO ISOW"/>
    <s v="More"/>
    <s v="GFS"/>
    <s v="Non- ICB"/>
    <m/>
    <m/>
    <m/>
    <s v="GFS"/>
    <s v="Non- ICB"/>
    <s v="GFS/Non- ICB"/>
  </r>
  <r>
    <s v="New"/>
    <n v="8243"/>
    <s v="Capgemini Deutschland GmbH"/>
    <x v="0"/>
    <n v="8205"/>
    <s v="Capgemini Consulting Österreich AG"/>
    <s v="CENTRAL EUROPE"/>
    <n v="82430160098484"/>
    <x v="1"/>
    <s v="DE01 - CC Market Units"/>
    <n v="42773"/>
    <n v="58"/>
    <s v="8.Invoice awaiting Prime’s approval or PO"/>
    <s v="Hold Payment"/>
    <n v="42830"/>
    <s v="Q1 2017"/>
    <n v="1"/>
    <s v="0-30 Days"/>
    <n v="29172.5"/>
    <s v="EUR"/>
    <n v="29172.5"/>
    <s v="EUR"/>
    <n v="29172.5"/>
    <s v="EUR"/>
    <s v="INTRA"/>
    <n v="29.17"/>
    <n v="1"/>
    <s v="greater than 10000"/>
    <s v="Justyna Krawczak"/>
    <s v="in verification with A. Schulze, B. Valtiner"/>
    <s v="More"/>
    <s v="GFS"/>
    <s v="Non- ICB"/>
    <m/>
    <m/>
    <m/>
    <s v="GFS"/>
    <s v="Non- ICB"/>
    <s v="GFS/Non- ICB"/>
  </r>
  <r>
    <s v="Unresolved"/>
    <n v="692"/>
    <s v="Capgemini Outsourcing Services S.A.S."/>
    <x v="1"/>
    <n v="95"/>
    <s v="Capgemini Service S.A.S."/>
    <s v="HOLDING"/>
    <n v="69201111607138"/>
    <x v="6"/>
    <s v="IS"/>
    <n v="42611"/>
    <n v="220"/>
    <s v="8.Invoice awaiting Prime’s approval or PO"/>
    <s v="Hold Payment"/>
    <n v="42678"/>
    <s v="Q4 2016"/>
    <n v="153"/>
    <s v="151-180 Days"/>
    <n v="29133.759999999998"/>
    <s v="EUR"/>
    <n v="29133.759999999998"/>
    <s v="EUR"/>
    <n v="29133.759999999998"/>
    <s v="EUR"/>
    <s v="INTER"/>
    <n v="29.13"/>
    <n v="1"/>
    <s v="greater than 10000"/>
    <s v="Nicolas HONVAULT"/>
    <s v="awaiting approval"/>
    <s v="More"/>
    <s v="GFS"/>
    <s v="Non- ICB"/>
    <m/>
    <m/>
    <m/>
    <s v="GFS"/>
    <s v="Non- ICB"/>
    <s v="GFS/Non- ICB"/>
  </r>
  <r>
    <s v="New"/>
    <n v="456"/>
    <s v="Sogeti Deutschland GmbH"/>
    <x v="0"/>
    <n v="8243"/>
    <s v="Capgemini Deutschland GmbH"/>
    <s v="CENTRAL EUROPE"/>
    <n v="2017010149"/>
    <x v="2"/>
    <s v="Sogeti Germany "/>
    <n v="42774"/>
    <n v="57"/>
    <s v="8.Invoice awaiting Prime’s approval or PO"/>
    <s v="Hold Payment"/>
    <n v="42831"/>
    <s v="Q1 2017"/>
    <n v="0"/>
    <s v="0-30 Days"/>
    <n v="29110.38"/>
    <s v="EUR"/>
    <n v="29110.38"/>
    <s v="EUR"/>
    <n v="29110.38"/>
    <s v="EUR"/>
    <s v="INTRA"/>
    <n v="29.11"/>
    <n v="1"/>
    <s v="greater than 10000"/>
    <s v="Izabela Klich"/>
    <s v="Waiting for approval"/>
    <s v="More"/>
    <s v="Non-GFS"/>
    <s v="Non- ICB"/>
    <m/>
    <m/>
    <m/>
    <s v="Non-GFS"/>
    <s v="Non- ICB"/>
    <s v="Non-GFS/Non- ICB"/>
  </r>
  <r>
    <s v="Unresolved"/>
    <n v="8520"/>
    <s v="Capgemini Technology Services India Limited"/>
    <x v="2"/>
    <n v="247"/>
    <s v="Sogeti Ireland Ltd."/>
    <s v="UK &amp; IRELAND"/>
    <n v="85200310086986"/>
    <x v="2"/>
    <s v="SOGETI INDIA - SOGID - BU"/>
    <n v="42773"/>
    <n v="58"/>
    <s v="3.Disagreed days, volume or deliverables"/>
    <s v="DISAGREEMENT"/>
    <n v="42776"/>
    <s v="Q1 2017"/>
    <n v="55"/>
    <s v="31-60 Days"/>
    <n v="2017100"/>
    <s v="INR"/>
    <n v="29066.21"/>
    <s v="INR"/>
    <n v="2017100.0492716813"/>
    <s v="EUR"/>
    <s v="INTER"/>
    <n v="29.07"/>
    <n v="1"/>
    <s v="greater than 10000"/>
    <s v="Grace Mulhern"/>
    <s v="Discrepanies in billing items and amounts"/>
    <s v="More"/>
    <s v="GFS"/>
    <s v="Non- ICB"/>
    <m/>
    <m/>
    <m/>
    <s v="GFS"/>
    <s v="Non- ICB"/>
    <s v="GFS/Non- ICB"/>
  </r>
  <r>
    <s v="New"/>
    <n v="8520"/>
    <s v="Capgemini Technology Services India Limited"/>
    <x v="2"/>
    <n v="260"/>
    <s v="Capgemini UK Plc"/>
    <s v="UK &amp; IRELAND"/>
    <s v="AIRL2/009875/16-1-IM"/>
    <x v="3"/>
    <s v="IGATE"/>
    <n v="42768"/>
    <n v="63"/>
    <s v="6.Missing or wrong information on invoice"/>
    <s v="Missing Information or Attachment"/>
    <n v="42831"/>
    <s v="Q1 2017"/>
    <n v="0"/>
    <s v="0-30 Days"/>
    <n v="24850"/>
    <s v="GBP"/>
    <n v="29046.32"/>
    <s v="INR"/>
    <n v="2015719.7482286484"/>
    <s v="EUR"/>
    <s v="INTER"/>
    <n v="29.05"/>
    <n v="1"/>
    <s v="greater than 10000"/>
    <s v="SARBAJIT MOITRA"/>
    <s v="Unable to Pay due to different currency"/>
    <s v="More"/>
    <s v="Non-GFS"/>
    <s v="Non- ICB"/>
    <m/>
    <m/>
    <m/>
    <s v="Non-GFS"/>
    <s v="Non- ICB"/>
    <s v="Non-GFS/Non- ICB"/>
  </r>
  <r>
    <s v="New"/>
    <n v="8520"/>
    <s v="Capgemini Technology Services India Limited"/>
    <x v="2"/>
    <n v="260"/>
    <s v="Capgemini UK Plc"/>
    <s v="UK &amp; IRELAND"/>
    <s v="5010088606/16-17-IM"/>
    <x v="2"/>
    <s v="IGATE"/>
    <n v="42768"/>
    <n v="63"/>
    <s v="6.Missing or wrong information on invoice"/>
    <s v="Missing Information or Attachment"/>
    <n v="42831"/>
    <s v="Q1 2017"/>
    <n v="0"/>
    <s v="0-30 Days"/>
    <n v="24840"/>
    <s v="GBP"/>
    <n v="29034.63"/>
    <s v="INR"/>
    <n v="2014908.500405971"/>
    <s v="EUR"/>
    <s v="INTER"/>
    <n v="29.03"/>
    <n v="1"/>
    <s v="greater than 10000"/>
    <s v="SARBAJIT MOITRA"/>
    <s v="Unable to Pay due to different currency"/>
    <s v="More"/>
    <s v="Non-GFS"/>
    <s v="Non- ICB"/>
    <m/>
    <m/>
    <m/>
    <s v="Non-GFS"/>
    <s v="Non- ICB"/>
    <s v="Non-GFS/Non- ICB"/>
  </r>
  <r>
    <s v="Unresolved"/>
    <n v="8243"/>
    <s v="Capgemini Deutschland GmbH"/>
    <x v="0"/>
    <n v="309"/>
    <s v="Capgemini Sogeti Danmark AS"/>
    <s v="NORDIC"/>
    <n v="82430160097684"/>
    <x v="1"/>
    <s v="DE01 - CC Market Units"/>
    <n v="42728"/>
    <n v="103"/>
    <s v="8.Invoice awaiting Prime’s approval or PO"/>
    <s v="Hold Payment"/>
    <n v="42775"/>
    <s v="Q1 2017"/>
    <n v="56"/>
    <s v="31-60 Days"/>
    <n v="29021.46"/>
    <s v="EUR"/>
    <n v="29021.46"/>
    <s v="EUR"/>
    <n v="29021.46"/>
    <s v="EUR"/>
    <s v="INTER"/>
    <n v="29.02"/>
    <n v="1"/>
    <s v="greater than 10000"/>
    <s v="Ankit Pandey"/>
    <s v="Awaiting Approval"/>
    <s v="More"/>
    <s v="GFS"/>
    <s v="Non- ICB"/>
    <m/>
    <m/>
    <m/>
    <s v="GFS"/>
    <s v="Non- ICB"/>
    <s v="GFS/Non- ICB"/>
  </r>
  <r>
    <s v="Unresolved"/>
    <n v="692"/>
    <s v="Capgemini Outsourcing Services S.A.S."/>
    <x v="1"/>
    <n v="95"/>
    <s v="Capgemini Service S.A.S."/>
    <s v="HOLDING"/>
    <n v="69201111609164"/>
    <x v="6"/>
    <s v="IS"/>
    <n v="42669"/>
    <n v="162"/>
    <s v="8.Invoice awaiting Prime’s approval or PO"/>
    <s v="Hold Payment"/>
    <n v="42732"/>
    <s v="Q4 2016"/>
    <n v="99"/>
    <s v="91-120 Days"/>
    <n v="28859.23"/>
    <s v="EUR"/>
    <n v="28859.23"/>
    <s v="EUR"/>
    <n v="28859.23"/>
    <s v="EUR"/>
    <s v="INTER"/>
    <n v="28.86"/>
    <n v="1"/>
    <s v="greater than 10000"/>
    <s v="Nicolas HONVAULT"/>
    <s v="no PO"/>
    <s v="More"/>
    <s v="GFS"/>
    <s v="Non- ICB"/>
    <m/>
    <m/>
    <m/>
    <s v="GFS"/>
    <s v="Non- ICB"/>
    <s v="GFS/Non- ICB"/>
  </r>
  <r>
    <s v="Unresolved"/>
    <n v="199"/>
    <s v="Capgemini America Inc"/>
    <x v="5"/>
    <n v="3011"/>
    <s v="Sogeti USA LLC"/>
    <s v="NORTH AMERICA"/>
    <s v="8104011075330_M"/>
    <x v="8"/>
    <s v="NA MALS"/>
    <n v="42583"/>
    <n v="248"/>
    <s v="8.Invoice awaiting Prime’s approval or PO"/>
    <s v="Hold Payment"/>
    <n v="42586"/>
    <s v="Q3 2016"/>
    <n v="245"/>
    <s v="181 - 365 Days"/>
    <n v="30687.39"/>
    <s v="USD"/>
    <n v="28703.95"/>
    <s v="USD"/>
    <n v="30687.392809361725"/>
    <s v="EUR"/>
    <s v="INTRA"/>
    <n v="28.7"/>
    <n v="1"/>
    <s v="greater than 10000"/>
    <s v="John Berger"/>
    <s v="No PO, Not Approved By Management"/>
    <s v="More"/>
    <s v="Non-GFS"/>
    <s v="Non- ICB"/>
    <m/>
    <m/>
    <m/>
    <s v="Non-GFS"/>
    <s v="Non- ICB"/>
    <s v="Non-GFS/Non- ICB"/>
  </r>
  <r>
    <s v="Unresolved"/>
    <n v="8520"/>
    <s v="Capgemini Technology Services India Limited"/>
    <x v="2"/>
    <n v="787"/>
    <s v="Capgemini France S.A.S."/>
    <s v="FRANCE"/>
    <n v="85200310085941"/>
    <x v="1"/>
    <s v="CC INDIA BACKOFFICE - CCIDBOE - BU"/>
    <n v="42704"/>
    <n v="127"/>
    <s v="8.Invoice awaiting Prime’s approval or PO"/>
    <s v="Hold Payment"/>
    <n v="42732"/>
    <s v="Q4 2016"/>
    <n v="99"/>
    <s v="91-120 Days"/>
    <n v="1987936"/>
    <s v="INR"/>
    <n v="28645.96"/>
    <s v="INR"/>
    <n v="1987936.0717284644"/>
    <s v="EUR"/>
    <s v="INTER"/>
    <n v="28.65"/>
    <n v="1"/>
    <s v="greater than 10000"/>
    <s v="Justyna Faber"/>
    <s v="Facture Pas pour nous HIND ARSALANE (16/12/2016 15:16)"/>
    <s v="More"/>
    <s v="GFS"/>
    <s v="Non- ICB"/>
    <m/>
    <m/>
    <m/>
    <s v="GFS"/>
    <s v="Non- ICB"/>
    <s v="GFS/Non- ICB"/>
  </r>
  <r>
    <s v="Unresolved"/>
    <n v="692"/>
    <s v="Capgemini Outsourcing Services S.A.S."/>
    <x v="1"/>
    <n v="3014"/>
    <s v="Sogeti France S.A.S."/>
    <s v="FRANCE"/>
    <n v="69201111606543"/>
    <x v="6"/>
    <s v="Infra France "/>
    <n v="42581"/>
    <n v="250"/>
    <s v="8.Invoice awaiting Prime’s approval or PO"/>
    <s v="Hold Payment"/>
    <n v="42648"/>
    <s v="Q3 2016"/>
    <n v="183"/>
    <s v="181 - 365 Days"/>
    <n v="28617.599999999999"/>
    <s v="EUR"/>
    <n v="28617.599999999999"/>
    <s v="EUR"/>
    <n v="28617.599999999999"/>
    <s v="EUR"/>
    <s v="INTRA"/>
    <n v="28.62"/>
    <n v="1"/>
    <s v="greater than 10000"/>
    <s v="Edyta Lechwar-Wierzbicka"/>
    <s v="Waiting for Project Manager approval, CONTACT: GABPEREI"/>
    <s v="More"/>
    <s v="GFS"/>
    <s v="Non- ICB"/>
    <m/>
    <m/>
    <m/>
    <s v="GFS"/>
    <s v="Non- ICB"/>
    <s v="GFS/Non- ICB"/>
  </r>
  <r>
    <s v="New"/>
    <n v="260"/>
    <s v="Capgemini UK Plc"/>
    <x v="4"/>
    <n v="8243"/>
    <s v="Capgemini Deutschland GmbH"/>
    <s v="CENTRAL EUROPE"/>
    <n v="2600110121722"/>
    <x v="8"/>
    <s v="ADAO - CPRD"/>
    <n v="42762"/>
    <n v="69"/>
    <s v="8.Invoice awaiting Prime’s approval or PO"/>
    <s v="Hold Payment"/>
    <n v="42830"/>
    <s v="Q1 2017"/>
    <n v="1"/>
    <s v="0-30 Days"/>
    <n v="24416.12"/>
    <s v="GBP"/>
    <n v="28539.18"/>
    <s v="GBP"/>
    <n v="24416.124310560466"/>
    <s v="EUR"/>
    <s v="INTER"/>
    <n v="28.54"/>
    <n v="1"/>
    <s v="greater than 10000"/>
    <s v="Magdalena Chrzanowska"/>
    <s v="Awaiting approval/ Fuchs Stefan."/>
    <s v="More"/>
    <s v="GFS"/>
    <s v="Non- ICB"/>
    <m/>
    <m/>
    <m/>
    <s v="GFS"/>
    <s v="Non- ICB"/>
    <s v="GFS/Non- ICB"/>
  </r>
  <r>
    <s v="Unresolved"/>
    <n v="795"/>
    <s v="Capgemini Suisse S.A."/>
    <x v="0"/>
    <n v="8243"/>
    <s v="Capgemini Deutschland GmbH"/>
    <s v="CENTRAL EUROPE"/>
    <n v="7950210003643"/>
    <x v="1"/>
    <s v="CH02-CC Market Units"/>
    <n v="42732"/>
    <n v="99"/>
    <s v="4.Disagreed expenses"/>
    <s v="DISAGREEMENT"/>
    <n v="42798"/>
    <s v="Q1 2017"/>
    <n v="33"/>
    <s v="31-60 Days"/>
    <n v="30348.58"/>
    <s v="CHF"/>
    <n v="28373.759999999998"/>
    <s v="CHF"/>
    <n v="30348.57516972681"/>
    <s v="EUR"/>
    <s v="INTRA"/>
    <n v="28.37"/>
    <n v="1"/>
    <s v="greater than 10000"/>
    <s v="Izabela Klich"/>
    <s v="The service has been already invoiced. COR is wrong. Travel policy surcharge has not been agreed"/>
    <s v="More"/>
    <s v="GFS"/>
    <s v="Non- ICB"/>
    <m/>
    <m/>
    <m/>
    <s v="GFS"/>
    <s v="Non- ICB"/>
    <s v="GFS/Non- ICB"/>
  </r>
  <r>
    <s v="Unresolved"/>
    <n v="8520"/>
    <s v="Capgemini Technology Services India Limited"/>
    <x v="2"/>
    <n v="8420"/>
    <s v="Capgemini Australia Pty Ltd."/>
    <s v="INDIA"/>
    <n v="85200710012971"/>
    <x v="6"/>
    <s v="India Users Run Services"/>
    <n v="42643"/>
    <n v="188"/>
    <s v="3.Disagreed days, volume or deliverables"/>
    <s v="DISAGREEMENT"/>
    <n v="42678"/>
    <s v="Q4 2016"/>
    <n v="153"/>
    <s v="151-180 Days"/>
    <n v="1966900.42"/>
    <s v="INR"/>
    <n v="28342.84"/>
    <s v="INR"/>
    <n v="1966900.5336608859"/>
    <s v="EUR"/>
    <s v="INTRA"/>
    <n v="28.34"/>
    <n v="1"/>
    <s v="greater than 10000"/>
    <s v="Shruti Shetty"/>
    <s v="User Services billing increased from 7 FTE to 17 FTE without I-SOW process followed by Off shore. Please issue credit note"/>
    <s v="More"/>
    <s v="GFS"/>
    <s v="Non- ICB"/>
    <m/>
    <m/>
    <m/>
    <s v="GFS"/>
    <s v="Non- ICB"/>
    <s v="GFS/Non- ICB"/>
  </r>
  <r>
    <s v="Unresolved"/>
    <n v="456"/>
    <s v="Sogeti Deutschland GmbH"/>
    <x v="0"/>
    <n v="8243"/>
    <s v="Capgemini Deutschland GmbH"/>
    <s v="CENTRAL EUROPE"/>
    <n v="2016120238"/>
    <x v="2"/>
    <s v="Sogeti Germany "/>
    <n v="42731"/>
    <n v="100"/>
    <s v="6.Missing or wrong information on invoice"/>
    <s v="Missing Information or Attachment"/>
    <n v="42800"/>
    <s v="Q1 2017"/>
    <n v="31"/>
    <s v="31-60 Days"/>
    <n v="28103.040000000001"/>
    <s v="EUR"/>
    <n v="28103.040000000001"/>
    <s v="EUR"/>
    <n v="28103.040000000001"/>
    <s v="EUR"/>
    <s v="INTRA"/>
    <n v="28.1"/>
    <n v="1"/>
    <s v="greater than 10000"/>
    <s v="Maciej Antkiewicz"/>
    <s v="wrong quantity, waiting for CN"/>
    <s v="More"/>
    <s v="Non-GFS"/>
    <s v="Non- ICB"/>
    <m/>
    <m/>
    <m/>
    <s v="Non-GFS"/>
    <s v="Non- ICB"/>
    <s v="Non-GFS/Non- ICB"/>
  </r>
  <r>
    <s v="Unresolved"/>
    <n v="132"/>
    <s v="Capgemini Technologies LLC"/>
    <x v="5"/>
    <n v="199"/>
    <s v="Capgemini America Inc"/>
    <s v="NORTH AMERICA"/>
    <n v="1320130002617"/>
    <x v="8"/>
    <s v="NA CAPTECH"/>
    <n v="42724"/>
    <n v="107"/>
    <s v="1.No signed SoW"/>
    <s v="DISAGREEMENT"/>
    <n v="42800"/>
    <s v="Q1 2017"/>
    <n v="31"/>
    <s v="31-60 Days"/>
    <n v="30000"/>
    <s v="USD"/>
    <n v="28060.99"/>
    <s v="USD"/>
    <n v="30000.004276399981"/>
    <s v="EUR"/>
    <s v="INTRA"/>
    <n v="28.06"/>
    <n v="1"/>
    <s v="greater than 10000"/>
    <s v="Soumya Mukhopadhyay"/>
    <s v="-"/>
    <s v="More"/>
    <s v="GFS"/>
    <s v="Non- ICB"/>
    <m/>
    <m/>
    <m/>
    <s v="GFS"/>
    <s v="Non- ICB"/>
    <s v="GFS/Non- ICB"/>
  </r>
  <r>
    <s v="New"/>
    <n v="8520"/>
    <s v="Capgemini Technology Services India Limited"/>
    <x v="2"/>
    <n v="199"/>
    <s v="Capgemini America Inc"/>
    <s v="NORTH AMERICA"/>
    <s v="5010089513/16-17-IM"/>
    <x v="8"/>
    <s v="IGATE"/>
    <n v="42768"/>
    <n v="63"/>
    <s v="1.No signed SoW"/>
    <s v="DISAGREEMENT"/>
    <n v="42830"/>
    <s v="Q1 2017"/>
    <n v="1"/>
    <s v="0-30 Days"/>
    <n v="1944866"/>
    <s v="INR"/>
    <n v="28025.32"/>
    <s v="INR"/>
    <n v="1944865.6826209759"/>
    <s v="EUR"/>
    <s v="INTER"/>
    <n v="28.03"/>
    <n v="1"/>
    <s v="greater than 10000"/>
    <s v="Sayantan Ghosh"/>
    <s v="ISOW Required"/>
    <s v="More"/>
    <s v="Non-GFS"/>
    <s v="Non- ICB"/>
    <m/>
    <m/>
    <m/>
    <s v="Non-GFS"/>
    <s v="Non- ICB"/>
    <s v="Non-GFS/Non- ICB"/>
  </r>
  <r>
    <s v="Unresolved"/>
    <n v="413"/>
    <s v="Capgemini Nederland B.V."/>
    <x v="9"/>
    <n v="1350"/>
    <s v="Capgemini Sverige AB"/>
    <s v="NORDIC"/>
    <n v="4130110158156"/>
    <x v="0"/>
    <s v="Apps_NL_MU_TTT"/>
    <n v="42642"/>
    <n v="189"/>
    <s v="6.Missing or wrong information on invoice"/>
    <s v="Missing Information or Attachment"/>
    <n v="42706"/>
    <s v="Q4 2016"/>
    <n v="125"/>
    <s v="121-150 Days"/>
    <n v="27968"/>
    <s v="EUR"/>
    <n v="27968"/>
    <s v="EUR"/>
    <n v="27968"/>
    <s v="EUR"/>
    <s v="INTER"/>
    <n v="27.97"/>
    <n v="1"/>
    <s v="greater than 10000"/>
    <s v="Sourav Das"/>
    <s v="Project missing"/>
    <s v="More"/>
    <s v="GFS"/>
    <s v="Non- ICB"/>
    <m/>
    <m/>
    <m/>
    <s v="GFS"/>
    <s v="Non- ICB"/>
    <s v="GFS/Non- ICB"/>
  </r>
  <r>
    <s v="Unresolved"/>
    <n v="260"/>
    <s v="Capgemini UK Plc"/>
    <x v="4"/>
    <n v="8310"/>
    <s v="Capgemini Polska Sp z.o.o"/>
    <s v="CENTRAL EUROPE"/>
    <n v="260013008980"/>
    <x v="6"/>
    <s v="IS GLOBAL HUB"/>
    <n v="42761"/>
    <n v="70"/>
    <s v="8.Invoice awaiting Prime’s approval or PO"/>
    <s v="Hold Payment"/>
    <n v="42775"/>
    <s v="Q1 2017"/>
    <n v="56"/>
    <s v="31-60 Days"/>
    <n v="23874.880000000001"/>
    <s v="GBP"/>
    <n v="27906.54"/>
    <s v="GBP"/>
    <n v="23874.881819226342"/>
    <s v="EUR"/>
    <s v="INTER"/>
    <n v="27.91"/>
    <n v="1"/>
    <s v="greater than 10000"/>
    <s v="Mateusz Jaskolski"/>
    <s v="Need more details."/>
    <s v="More"/>
    <s v="GFS"/>
    <s v="Non- ICB"/>
    <m/>
    <m/>
    <m/>
    <s v="GFS"/>
    <s v="Non- ICB"/>
    <s v="GFS/Non- ICB"/>
  </r>
  <r>
    <s v="Unresolved"/>
    <n v="635"/>
    <s v="Capgemini Technology Services"/>
    <x v="1"/>
    <n v="1710"/>
    <s v="Capgemini Italia S.p.A"/>
    <s v="ITALY"/>
    <n v="63501111701229"/>
    <x v="0"/>
    <s v="MU MCR"/>
    <n v="42767"/>
    <n v="64"/>
    <s v="2.Disagreed rates or price"/>
    <s v="DISAGREEMENT"/>
    <n v="42775"/>
    <s v="Q1 2017"/>
    <n v="56"/>
    <s v="31-60 Days"/>
    <n v="27895.5"/>
    <s v="EUR"/>
    <n v="27895.5"/>
    <s v="EUR"/>
    <n v="27895.5"/>
    <s v="EUR"/>
    <s v="INTER"/>
    <n v="27.9"/>
    <n v="1"/>
    <s v="greater than 10000"/>
    <s v="Giuseppe Bartolucci"/>
    <s v="PLEASE ISSUE CREDIT NOTE"/>
    <s v="More"/>
    <s v="GFS"/>
    <s v="Non- ICB"/>
    <m/>
    <m/>
    <m/>
    <s v="GFS"/>
    <s v="Non- ICB"/>
    <s v="GFS/Non- ICB"/>
  </r>
  <r>
    <s v="Unresolved"/>
    <n v="693"/>
    <s v="Capgemini Consulting S.A.S."/>
    <x v="1"/>
    <n v="635"/>
    <s v="Capgemini Technology Services"/>
    <s v="FRANCE"/>
    <n v="69301111603493"/>
    <x v="1"/>
    <s v=" CC FR "/>
    <n v="42726"/>
    <n v="105"/>
    <s v="8.Invoice awaiting Prime’s approval or PO"/>
    <s v="Hold Payment"/>
    <n v="42797"/>
    <s v="Q1 2017"/>
    <n v="34"/>
    <s v="31-60 Days"/>
    <n v="27900"/>
    <s v="EUR"/>
    <n v="27900"/>
    <s v="EUR"/>
    <n v="27900"/>
    <s v="EUR"/>
    <s v="INTRA"/>
    <n v="27.9"/>
    <n v="1"/>
    <s v="greater than 10000"/>
    <s v="Beata Chojnacka"/>
    <s v="h-Waiting for Project Manager approval email sent for project code MONDAL Madhumita (27/12/2016 11:57)"/>
    <s v="More"/>
    <s v="GFS"/>
    <s v="Non- ICB"/>
    <m/>
    <m/>
    <m/>
    <s v="GFS"/>
    <s v="Non- ICB"/>
    <s v="GFS/Non- ICB"/>
  </r>
  <r>
    <s v="New"/>
    <n v="8243"/>
    <s v="Capgemini Deutschland GmbH"/>
    <x v="0"/>
    <n v="8205"/>
    <s v="Capgemini Consulting Österreich AG"/>
    <s v="CENTRAL EUROPE"/>
    <n v="82430160098502"/>
    <x v="1"/>
    <s v="DE01 - CC Market Units"/>
    <n v="42773"/>
    <n v="58"/>
    <s v="8.Invoice awaiting Prime’s approval or PO"/>
    <s v="Hold Payment"/>
    <n v="42830"/>
    <s v="Q1 2017"/>
    <n v="1"/>
    <s v="0-30 Days"/>
    <n v="27795"/>
    <s v="EUR"/>
    <n v="27795"/>
    <s v="EUR"/>
    <n v="27795"/>
    <s v="EUR"/>
    <s v="INTRA"/>
    <n v="27.8"/>
    <n v="1"/>
    <s v="greater than 10000"/>
    <s v="Justyna Krawczak"/>
    <s v="in verification with A. Schulze, B. Valtiner"/>
    <s v="More"/>
    <s v="GFS"/>
    <s v="Non- ICB"/>
    <m/>
    <m/>
    <m/>
    <s v="GFS"/>
    <s v="Non- ICB"/>
    <s v="GFS/Non- ICB"/>
  </r>
  <r>
    <s v="New"/>
    <n v="693"/>
    <s v="Capgemini Consulting S.A.S."/>
    <x v="1"/>
    <n v="635"/>
    <s v="Capgemini Technology Services"/>
    <s v="FRANCE"/>
    <n v="69301111700248"/>
    <x v="1"/>
    <s v=" CC FR "/>
    <n v="42772"/>
    <n v="59"/>
    <s v="6.Missing or wrong information on invoice"/>
    <s v="Missing Information or Attachment"/>
    <n v="42830"/>
    <s v="Q1 2017"/>
    <n v="1"/>
    <s v="0-30 Days"/>
    <n v="27680.639999999999"/>
    <s v="EUR"/>
    <n v="27680.639999999999"/>
    <s v="EUR"/>
    <n v="27680.639999999999"/>
    <s v="EUR"/>
    <s v="INTRA"/>
    <n v="27.68"/>
    <n v="1"/>
    <s v="greater than 10000"/>
    <s v="Jadwiga Lacka"/>
    <s v="Waiting for PM approval / AMBARD"/>
    <s v="More"/>
    <s v="GFS"/>
    <s v="Non- ICB"/>
    <m/>
    <m/>
    <m/>
    <s v="GFS"/>
    <s v="Non- ICB"/>
    <s v="GFS/Non- ICB"/>
  </r>
  <r>
    <s v="Unresolved"/>
    <n v="635"/>
    <s v="Capgemini Technology Services"/>
    <x v="1"/>
    <n v="692"/>
    <s v="Capgemini Outsourcing Services S.A.S."/>
    <s v="FRANCE"/>
    <n v="63503300005331"/>
    <x v="1"/>
    <s v="FR03 CC_SBU_HUB"/>
    <n v="42697"/>
    <n v="134"/>
    <s v="8.Invoice awaiting Prime’s approval or PO"/>
    <s v="Hold Payment"/>
    <n v="42732"/>
    <s v="Q4 2016"/>
    <n v="99"/>
    <s v="91-120 Days"/>
    <n v="27598.799999999999"/>
    <s v="EUR"/>
    <n v="27598.799999999999"/>
    <s v="EUR"/>
    <n v="27598.799999999999"/>
    <s v="EUR"/>
    <s v="INTRA"/>
    <n v="27.6"/>
    <n v="1"/>
    <s v="greater than 10000"/>
    <s v="Katarzyna Czerwiec"/>
    <s v="Invoice above 60 days in approval. Waiting for manager approval- De Barmon, Nathalie"/>
    <s v="More"/>
    <s v="GFS"/>
    <s v="Non- ICB"/>
    <m/>
    <m/>
    <m/>
    <s v="GFS"/>
    <s v="Non- ICB"/>
    <s v="GFS/Non- ICB"/>
  </r>
  <r>
    <s v="Unresolved"/>
    <n v="692"/>
    <s v="Capgemini Outsourcing Services S.A.S."/>
    <x v="1"/>
    <n v="95"/>
    <s v="Capgemini Service S.A.S."/>
    <s v="HOLDING"/>
    <n v="69201111610572"/>
    <x v="6"/>
    <s v="IS"/>
    <n v="42724"/>
    <n v="107"/>
    <s v="8.Invoice awaiting Prime’s approval or PO"/>
    <s v="Hold Payment"/>
    <n v="42797"/>
    <s v="Q1 2017"/>
    <n v="34"/>
    <s v="31-60 Days"/>
    <n v="27572.400000000001"/>
    <s v="EUR"/>
    <n v="27572.400000000001"/>
    <s v="EUR"/>
    <n v="27572.400000000001"/>
    <s v="EUR"/>
    <s v="INTER"/>
    <n v="27.57"/>
    <n v="1"/>
    <s v="greater than 10000"/>
    <s v="Nicolas HONVAULT"/>
    <s v="no PO"/>
    <s v="More"/>
    <s v="GFS"/>
    <s v="Non- ICB"/>
    <m/>
    <m/>
    <m/>
    <s v="GFS"/>
    <s v="Non- ICB"/>
    <s v="GFS/Non- ICB"/>
  </r>
  <r>
    <s v="New"/>
    <n v="1516"/>
    <s v="Capgemini Outsourcing Services GmbH"/>
    <x v="0"/>
    <n v="8243"/>
    <s v="Capgemini Deutschland GmbH"/>
    <s v="CENTRAL EUROPE"/>
    <n v="15160169000149"/>
    <x v="6"/>
    <s v="Infra Central Europe "/>
    <n v="42773"/>
    <n v="58"/>
    <s v="1.No signed SoW"/>
    <s v="DISAGREEMENT"/>
    <n v="42830"/>
    <s v="Q1 2017"/>
    <n v="1"/>
    <s v="0-30 Days"/>
    <n v="27313.81"/>
    <s v="EUR"/>
    <n v="27313.81"/>
    <s v="EUR"/>
    <n v="27313.81"/>
    <s v="EUR"/>
    <s v="INTRA"/>
    <n v="27.31"/>
    <n v="1"/>
    <s v="greater than 10000"/>
    <s v="Maciej Antkiewicz"/>
    <s v="Waiting for SOW and corrected approval."/>
    <s v="More"/>
    <s v="GFS"/>
    <s v="Non- ICB"/>
    <m/>
    <m/>
    <m/>
    <s v="GFS"/>
    <s v="Non- ICB"/>
    <s v="GFS/Non- ICB"/>
  </r>
  <r>
    <s v="Unresolved"/>
    <n v="199"/>
    <s v="Capgemini America Inc"/>
    <x v="5"/>
    <n v="95"/>
    <s v="Capgemini Service S.A.S."/>
    <s v="HOLDING"/>
    <n v="1990110059692"/>
    <x v="7"/>
    <s v="BPO US - BPOUS - BU"/>
    <n v="42668"/>
    <n v="163"/>
    <s v="8.Invoice awaiting Prime’s approval or PO"/>
    <s v="Hold Payment"/>
    <n v="42732"/>
    <s v="Q4 2016"/>
    <n v="99"/>
    <s v="91-120 Days"/>
    <n v="29064"/>
    <s v="USD"/>
    <n v="27185.48"/>
    <s v="USD"/>
    <n v="29063.996539537133"/>
    <s v="EUR"/>
    <s v="INTER"/>
    <n v="27.19"/>
    <n v="1"/>
    <s v="greater than 10000"/>
    <s v="Nicolas HONVAULT"/>
    <s v="no po"/>
    <s v="More"/>
    <s v="GFS"/>
    <s v="Non- ICB"/>
    <m/>
    <m/>
    <m/>
    <s v="GFS"/>
    <s v="Non- ICB"/>
    <s v="GFS/Non- ICB"/>
  </r>
  <r>
    <s v="Unresolved"/>
    <n v="8520"/>
    <s v="Capgemini Technology Services India Limited"/>
    <x v="2"/>
    <n v="199"/>
    <s v="Capgemini America Inc"/>
    <s v="NORTH AMERICA"/>
    <n v="85201010000895"/>
    <x v="3"/>
    <s v="Banking &amp; Capital Markets"/>
    <n v="42705"/>
    <n v="126"/>
    <s v="1.No signed SoW"/>
    <s v="DISAGREEMENT"/>
    <n v="42776"/>
    <s v="Q1 2017"/>
    <n v="55"/>
    <s v="31-60 Days"/>
    <n v="1885500"/>
    <s v="INR"/>
    <n v="27169.87"/>
    <s v="INR"/>
    <n v="1885500.2463584063"/>
    <s v="EUR"/>
    <s v="INTER"/>
    <n v="27.17"/>
    <n v="1"/>
    <s v="greater than 10000"/>
    <s v="Sayantan Ghosh"/>
    <s v="Required ISOW"/>
    <s v="More"/>
    <s v="GFS"/>
    <s v="Non- ICB"/>
    <m/>
    <m/>
    <m/>
    <s v="GFS"/>
    <s v="Non- ICB"/>
    <s v="GFS/Non- ICB"/>
  </r>
  <r>
    <s v="Unresolved"/>
    <n v="1960"/>
    <s v="Capgemini America Inc. (FS)"/>
    <x v="5"/>
    <n v="8243"/>
    <s v="Capgemini Deutschland GmbH"/>
    <s v="CENTRAL EUROPE"/>
    <n v="19600510066778"/>
    <x v="3"/>
    <s v="NA Insurance"/>
    <n v="42646"/>
    <n v="185"/>
    <s v="1.No signed SoW"/>
    <s v="DISAGREEMENT"/>
    <n v="42708"/>
    <s v="Q4 2016"/>
    <n v="123"/>
    <s v="121-150 Days"/>
    <n v="28998.11"/>
    <s v="USD"/>
    <n v="27123.85"/>
    <s v="USD"/>
    <n v="28998.107906828362"/>
    <s v="EUR"/>
    <s v="INTER"/>
    <n v="27.12"/>
    <n v="1"/>
    <s v="greater than 10000"/>
    <s v="Anita Kowalczyk"/>
    <s v="no I-Sow, no approval. Despite of email sent to 1690, no I sow is received"/>
    <s v="More"/>
    <s v="GFS"/>
    <s v="Non- ICB"/>
    <m/>
    <m/>
    <m/>
    <s v="GFS"/>
    <s v="Non- ICB"/>
    <s v="GFS/Non- ICB"/>
  </r>
  <r>
    <s v="Unresolved"/>
    <n v="635"/>
    <s v="Capgemini Technology Services"/>
    <x v="1"/>
    <n v="260"/>
    <s v="Capgemini UK Plc"/>
    <s v="UK &amp; IRELAND"/>
    <n v="63503300005975"/>
    <x v="1"/>
    <s v="FR03 CC_SBU_HUB"/>
    <n v="42725"/>
    <n v="106"/>
    <s v="6.Missing or wrong information on invoice"/>
    <s v="Missing Information or Attachment"/>
    <n v="42800"/>
    <s v="Q1 2017"/>
    <n v="31"/>
    <s v="31-60 Days"/>
    <n v="27069"/>
    <s v="EUR"/>
    <n v="27069"/>
    <s v="EUR"/>
    <n v="27069"/>
    <s v="EUR"/>
    <s v="INTER"/>
    <n v="27.07"/>
    <n v="1"/>
    <s v="greater than 10000"/>
    <s v="SATABDI SARKAR"/>
    <s v="Wrong PO"/>
    <s v="More"/>
    <s v="GFS"/>
    <s v="Non- ICB"/>
    <m/>
    <m/>
    <m/>
    <s v="GFS"/>
    <s v="Non- ICB"/>
    <s v="GFS/Non- ICB"/>
  </r>
  <r>
    <s v="Unresolved"/>
    <n v="260"/>
    <s v="Capgemini UK Plc"/>
    <x v="4"/>
    <n v="692"/>
    <s v="Capgemini Outsourcing Services S.A.S."/>
    <s v="FRANCE"/>
    <n v="2600110100183"/>
    <x v="6"/>
    <s v="IS GLOBAL HUB"/>
    <n v="42584"/>
    <n v="247"/>
    <s v="8.Invoice awaiting Prime’s approval or PO"/>
    <s v="Hold Payment"/>
    <n v="42681"/>
    <s v="Q4 2016"/>
    <n v="150"/>
    <s v="121-150 Days"/>
    <n v="23089.27"/>
    <s v="GBP"/>
    <n v="26988.27"/>
    <s v="GBP"/>
    <n v="23089.274297543576"/>
    <s v="EUR"/>
    <s v="INTER"/>
    <n v="26.99"/>
    <n v="1"/>
    <s v="greater than 10000"/>
    <s v="Magdalena Marczynska"/>
    <s v="Status : h-Waiting for Project Manager approval Destinataire : MGILGUZM"/>
    <s v="More"/>
    <s v="GFS"/>
    <s v="Non- ICB"/>
    <m/>
    <m/>
    <m/>
    <s v="GFS"/>
    <s v="Non- ICB"/>
    <s v="GFS/Non- ICB"/>
  </r>
  <r>
    <s v="Unresolved"/>
    <n v="635"/>
    <s v="Capgemini Technology Services"/>
    <x v="1"/>
    <n v="693"/>
    <s v="Capgemini Consulting S.A.S."/>
    <s v="FRANCE"/>
    <n v="63503300005888"/>
    <x v="4"/>
    <s v="GROUP SHARED SERVICES - SBU"/>
    <n v="42724"/>
    <n v="107"/>
    <s v="8.Invoice awaiting Prime’s approval or PO"/>
    <s v="Hold Payment"/>
    <n v="42800"/>
    <s v="Q1 2017"/>
    <n v="31"/>
    <s v="31-60 Days"/>
    <n v="26731.200000000001"/>
    <s v="EUR"/>
    <n v="26731.200000000001"/>
    <s v="EUR"/>
    <n v="26731.200000000001"/>
    <s v="EUR"/>
    <s v="INTRA"/>
    <n v="26.73"/>
    <n v="1"/>
    <s v="greater than 10000"/>
    <s v="Hirsch Magdalena"/>
    <s v="d-Invoice held in AP Open Interface"/>
    <s v="More"/>
    <s v="GFS"/>
    <s v="Non- ICB"/>
    <m/>
    <m/>
    <m/>
    <s v="GFS"/>
    <s v="Non- ICB"/>
    <s v="GFS/Non- ICB"/>
  </r>
  <r>
    <s v="Unresolved"/>
    <n v="72"/>
    <s v="Capgemini Gouvieux S.A.S."/>
    <x v="3"/>
    <n v="260"/>
    <s v="Capgemini UK Plc"/>
    <s v="UK &amp; IRELAND"/>
    <n v="2016000443"/>
    <x v="5"/>
    <s v="GROUP SHARED SERVICES"/>
    <n v="42730"/>
    <n v="101"/>
    <s v="6.Missing or wrong information on invoice"/>
    <s v="Missing Information or Attachment"/>
    <n v="42800"/>
    <s v="Q1 2017"/>
    <n v="31"/>
    <s v="31-60 Days"/>
    <n v="26656.3"/>
    <s v="EUR"/>
    <n v="26656.3"/>
    <s v="EUR"/>
    <n v="26656.3"/>
    <s v="EUR"/>
    <s v="INTER"/>
    <n v="26.66"/>
    <n v="1"/>
    <s v="greater than 10000"/>
    <s v="Puja Kolay Dey"/>
    <s v="No PO"/>
    <s v="More"/>
    <s v="Non-GFS"/>
    <s v="Non- ICB"/>
    <m/>
    <m/>
    <m/>
    <s v="Non-GFS"/>
    <s v="Non- ICB"/>
    <s v="Non-GFS/Non- ICB"/>
  </r>
  <r>
    <s v="Unresolved"/>
    <n v="260"/>
    <s v="Capgemini UK Plc"/>
    <x v="4"/>
    <n v="95"/>
    <s v="Capgemini Service S.A.S."/>
    <s v="HOLDING"/>
    <n v="260013008122"/>
    <x v="4"/>
    <s v="Global Sales"/>
    <n v="42646"/>
    <n v="185"/>
    <s v="8.Invoice awaiting Prime’s approval or PO"/>
    <s v="Hold Payment"/>
    <n v="42709"/>
    <s v="Q4 2016"/>
    <n v="122"/>
    <s v="121-150 Days"/>
    <n v="22804.86"/>
    <s v="GBP"/>
    <n v="26655.83"/>
    <s v="GBP"/>
    <n v="22804.861908476942"/>
    <s v="EUR"/>
    <s v="INTER"/>
    <n v="26.66"/>
    <n v="1"/>
    <s v="greater than 10000"/>
    <s v="Nicolas HONVAULT"/>
    <s v="no PO"/>
    <s v="More"/>
    <s v="GFS"/>
    <s v="Non- ICB"/>
    <m/>
    <m/>
    <m/>
    <s v="GFS"/>
    <s v="Non- ICB"/>
    <s v="GFS/Non- ICB"/>
  </r>
  <r>
    <s v="Unresolved"/>
    <n v="8520"/>
    <s v="Capgemini Technology Services India Limited"/>
    <x v="2"/>
    <n v="8420"/>
    <s v="Capgemini Australia Pty Ltd."/>
    <s v="INDIA"/>
    <n v="85202110002236"/>
    <x v="3"/>
    <s v="FS-AU"/>
    <n v="42728"/>
    <n v="103"/>
    <s v="3.Disagreed days, volume or deliverables"/>
    <s v="DISAGREEMENT"/>
    <n v="42775"/>
    <s v="Q1 2017"/>
    <n v="56"/>
    <s v="31-60 Days"/>
    <n v="1843098.95"/>
    <s v="INR"/>
    <n v="26558.87"/>
    <s v="INR"/>
    <n v="1843098.8417685062"/>
    <s v="EUR"/>
    <s v="INTRA"/>
    <n v="26.56"/>
    <n v="1"/>
    <s v="greater than 10000"/>
    <s v="Shruti Shetty"/>
    <s v="Deepak Sahoo should be excluded as he is not part of Veda DP3 team; Please issue credit note"/>
    <s v="More"/>
    <s v="GFS"/>
    <s v="Non- ICB"/>
    <m/>
    <m/>
    <m/>
    <s v="GFS"/>
    <s v="Non- ICB"/>
    <s v="GFS/Non- ICB"/>
  </r>
  <r>
    <s v="New"/>
    <n v="8243"/>
    <s v="Capgemini Deutschland GmbH"/>
    <x v="0"/>
    <n v="199"/>
    <s v="Capgemini America Inc"/>
    <s v="NORTH AMERICA"/>
    <n v="82430160098457"/>
    <x v="0"/>
    <s v="APPS Germany"/>
    <n v="42773"/>
    <n v="58"/>
    <s v="6.Missing or wrong information on invoice"/>
    <s v="Missing Information or Attachment"/>
    <n v="42830"/>
    <s v="Q1 2017"/>
    <n v="1"/>
    <s v="0-30 Days"/>
    <n v="26280.45"/>
    <s v="EUR"/>
    <n v="26280.45"/>
    <s v="EUR"/>
    <n v="26280.45"/>
    <s v="EUR"/>
    <s v="INTER"/>
    <n v="26.28"/>
    <n v="1"/>
    <s v="greater than 10000"/>
    <s v="Subhojit Adak"/>
    <s v="Don't know the correct approver"/>
    <s v="More"/>
    <s v="GFS"/>
    <s v="Non- ICB"/>
    <m/>
    <m/>
    <m/>
    <s v="GFS"/>
    <s v="Non- ICB"/>
    <s v="GFS/Non- ICB"/>
  </r>
  <r>
    <s v="Unresolved"/>
    <n v="199"/>
    <s v="Capgemini America Inc"/>
    <x v="5"/>
    <n v="693"/>
    <s v="Capgemini Consulting S.A.S."/>
    <s v="FRANCE"/>
    <n v="1990110065106"/>
    <x v="1"/>
    <s v="CC NA"/>
    <n v="42731"/>
    <n v="100"/>
    <s v="8.Invoice awaiting Prime’s approval or PO"/>
    <s v="Hold Payment"/>
    <n v="42800"/>
    <s v="Q1 2017"/>
    <n v="31"/>
    <s v="31-60 Days"/>
    <n v="28080"/>
    <s v="USD"/>
    <n v="26265.08"/>
    <s v="USD"/>
    <n v="28079.996903886415"/>
    <s v="EUR"/>
    <s v="INTER"/>
    <n v="26.27"/>
    <n v="1"/>
    <s v="greater than 10000"/>
    <s v="Hirsch Magdalena"/>
    <s v="Waiting for Project Manager approval OOCHOAPE"/>
    <s v="More"/>
    <s v="GFS"/>
    <s v="Non- ICB"/>
    <m/>
    <m/>
    <m/>
    <s v="GFS"/>
    <s v="Non- ICB"/>
    <s v="GFS/Non- ICB"/>
  </r>
  <r>
    <s v="New"/>
    <n v="199"/>
    <s v="Capgemini America Inc"/>
    <x v="5"/>
    <n v="413"/>
    <s v="Capgemini Nederland B.V."/>
    <s v="BENELUX"/>
    <n v="199030003885"/>
    <x v="6"/>
    <s v="INFRA US SERVICE CYBER RUN"/>
    <n v="42761"/>
    <n v="70"/>
    <s v="1.No signed SoW"/>
    <s v="DISAGREEMENT"/>
    <n v="42831"/>
    <s v="Q1 2017"/>
    <n v="0"/>
    <s v="0-30 Days"/>
    <n v="28057.5"/>
    <s v="USD"/>
    <n v="26244.04"/>
    <s v="USD"/>
    <n v="28057.503039985837"/>
    <s v="EUR"/>
    <s v="INTER"/>
    <n v="26.24"/>
    <n v="1"/>
    <s v="greater than 10000"/>
    <s v="Anit Sharma"/>
    <s v="No Signed ISOW"/>
    <s v="More"/>
    <s v="GFS"/>
    <s v="Non- ICB"/>
    <m/>
    <m/>
    <m/>
    <s v="GFS"/>
    <s v="Non- ICB"/>
    <s v="GFS/Non- ICB"/>
  </r>
  <r>
    <s v="Unresolved"/>
    <n v="8520"/>
    <s v="Capgemini Technology Services India Limited"/>
    <x v="2"/>
    <n v="8420"/>
    <s v="Capgemini Australia Pty Ltd."/>
    <s v="INDIA"/>
    <n v="85200410040121"/>
    <x v="8"/>
    <s v="APAC Platform"/>
    <n v="42643"/>
    <n v="188"/>
    <s v="3.Disagreed days, volume or deliverables"/>
    <s v="DISAGREEMENT"/>
    <n v="42678"/>
    <s v="Q4 2016"/>
    <n v="153"/>
    <s v="151-180 Days"/>
    <n v="1801152"/>
    <s v="INR"/>
    <n v="25954.42"/>
    <s v="INR"/>
    <n v="1801151.9857875488"/>
    <s v="EUR"/>
    <s v="INTRA"/>
    <n v="25.95"/>
    <n v="1"/>
    <s v="greater than 10000"/>
    <s v="Shruti Shetty"/>
    <s v="• Sathya Prakash – Is only 0.25 billable on Fairfax. He billed 1 FTE in September. Until August he was shared between GWF and Fairfax, after his release from GWF, Sathya Prakash started overbooking without appproval. • Megha Sanghani – She is a freshed and shouldn’t be booking any time on Fairfax. She was allowed to book On Call during the weekends, but her hours should not be hitting the project. Please issue credit note"/>
    <s v="More"/>
    <s v="GFS"/>
    <s v="Non- ICB"/>
    <m/>
    <m/>
    <m/>
    <s v="GFS"/>
    <s v="Non- ICB"/>
    <s v="GFS/Non- ICB"/>
  </r>
  <r>
    <s v="Unresolved"/>
    <n v="8520"/>
    <s v="Capgemini Technology Services India Limited"/>
    <x v="2"/>
    <n v="199"/>
    <s v="Capgemini America Inc"/>
    <s v="NORTH AMERICA"/>
    <n v="85201010000978"/>
    <x v="3"/>
    <s v="Banking &amp; Capital Markets"/>
    <n v="42773"/>
    <n v="58"/>
    <s v="8.Invoice awaiting Prime’s approval or PO"/>
    <s v="Hold Payment"/>
    <n v="42797"/>
    <s v="Q1 2017"/>
    <n v="34"/>
    <s v="31-60 Days"/>
    <n v="1787962.78"/>
    <s v="INR"/>
    <n v="25764.36"/>
    <s v="INR"/>
    <n v="1787962.4424874566"/>
    <s v="EUR"/>
    <s v="INTER"/>
    <n v="25.76"/>
    <n v="1"/>
    <s v="greater than 10000"/>
    <s v="Sayantan Ghosh"/>
    <s v="Invoice waiting for approval"/>
    <s v="More"/>
    <s v="GFS"/>
    <s v="Non- ICB"/>
    <m/>
    <m/>
    <m/>
    <s v="GFS"/>
    <s v="Non- ICB"/>
    <s v="GFS/Non- ICB"/>
  </r>
  <r>
    <s v="Unresolved"/>
    <n v="692"/>
    <s v="Capgemini Outsourcing Services S.A.S."/>
    <x v="1"/>
    <n v="95"/>
    <s v="Capgemini Service S.A.S."/>
    <s v="HOLDING"/>
    <n v="69201111608445"/>
    <x v="6"/>
    <s v="IS"/>
    <n v="42667"/>
    <n v="164"/>
    <s v="8.Invoice awaiting Prime’s approval or PO"/>
    <s v="Hold Payment"/>
    <n v="42732"/>
    <s v="Q4 2016"/>
    <n v="99"/>
    <s v="91-120 Days"/>
    <n v="25565.65"/>
    <s v="EUR"/>
    <n v="25565.65"/>
    <s v="EUR"/>
    <n v="25565.65"/>
    <s v="EUR"/>
    <s v="INTER"/>
    <n v="25.57"/>
    <n v="1"/>
    <s v="greater than 10000"/>
    <s v="Nicolas HONVAULT"/>
    <s v="no PO"/>
    <s v="More"/>
    <s v="GFS"/>
    <s v="Non- ICB"/>
    <m/>
    <m/>
    <m/>
    <s v="GFS"/>
    <s v="Non- ICB"/>
    <s v="GFS/Non- ICB"/>
  </r>
  <r>
    <s v="New"/>
    <n v="8243"/>
    <s v="Capgemini Deutschland GmbH"/>
    <x v="0"/>
    <n v="199"/>
    <s v="Capgemini America Inc"/>
    <s v="NORTH AMERICA"/>
    <n v="82430160099393"/>
    <x v="0"/>
    <s v="APPS Germany"/>
    <n v="42795"/>
    <n v="36"/>
    <s v="6.Missing or wrong information on invoice"/>
    <s v="Missing Information or Attachment"/>
    <n v="42830"/>
    <s v="Q1 2017"/>
    <n v="1"/>
    <s v="0-30 Days"/>
    <n v="25307.1"/>
    <s v="EUR"/>
    <n v="25307.1"/>
    <s v="EUR"/>
    <n v="25307.1"/>
    <s v="EUR"/>
    <s v="INTER"/>
    <n v="25.31"/>
    <n v="1"/>
    <s v="greater than 10000"/>
    <s v="Subhojit Adak"/>
    <s v="Don't know the correct approver"/>
    <s v="More"/>
    <s v="GFS"/>
    <s v="Non- ICB"/>
    <m/>
    <m/>
    <m/>
    <s v="GFS"/>
    <s v="Non- ICB"/>
    <s v="GFS/Non- ICB"/>
  </r>
  <r>
    <s v="Unresolved"/>
    <n v="199"/>
    <s v="Capgemini America Inc"/>
    <x v="5"/>
    <n v="3011"/>
    <s v="Sogeti USA LLC"/>
    <s v="NORTH AMERICA"/>
    <s v="8104011075329_M"/>
    <x v="8"/>
    <s v="NA MALS"/>
    <n v="42583"/>
    <n v="248"/>
    <s v="8.Invoice awaiting Prime’s approval or PO"/>
    <s v="Hold Payment"/>
    <n v="42586"/>
    <s v="Q3 2016"/>
    <n v="245"/>
    <s v="181 - 365 Days"/>
    <n v="27039.75"/>
    <s v="USD"/>
    <n v="25292.07"/>
    <s v="USD"/>
    <n v="27039.751917484296"/>
    <s v="EUR"/>
    <s v="INTRA"/>
    <n v="25.29"/>
    <n v="1"/>
    <s v="greater than 10000"/>
    <s v="John Berger"/>
    <s v="No PO, Not Approved By Management"/>
    <s v="More"/>
    <s v="Non-GFS"/>
    <s v="Non- ICB"/>
    <m/>
    <m/>
    <m/>
    <s v="Non-GFS"/>
    <s v="Non- ICB"/>
    <s v="Non-GFS/Non- ICB"/>
  </r>
  <r>
    <s v="New"/>
    <n v="199"/>
    <s v="Capgemini America Inc"/>
    <x v="5"/>
    <n v="3011"/>
    <s v="Sogeti USA LLC"/>
    <s v="NORTH AMERICA"/>
    <n v="1990110069813"/>
    <x v="6"/>
    <s v="INFRA US"/>
    <n v="42795"/>
    <n v="36"/>
    <s v="8.Invoice awaiting Prime’s approval or PO"/>
    <s v="Hold Payment"/>
    <n v="42831"/>
    <s v="Q1 2017"/>
    <n v="0"/>
    <s v="0-30 Days"/>
    <n v="26961.68"/>
    <s v="USD"/>
    <n v="25219.040000000001"/>
    <s v="USD"/>
    <n v="26961.675544829395"/>
    <s v="EUR"/>
    <s v="INTRA"/>
    <n v="25.22"/>
    <n v="1"/>
    <s v="greater than 10000"/>
    <s v="Brock Bahan"/>
    <s v="Dispute: pending Manager Approval"/>
    <s v="More"/>
    <s v="GFS"/>
    <s v="Non- ICB"/>
    <m/>
    <m/>
    <m/>
    <s v="GFS"/>
    <s v="Non- ICB"/>
    <s v="GFS/Non- ICB"/>
  </r>
  <r>
    <s v="Unresolved"/>
    <n v="693"/>
    <s v="Capgemini Consulting S.A.S."/>
    <x v="1"/>
    <n v="8243"/>
    <s v="Capgemini Deutschland GmbH"/>
    <s v="CENTRAL EUROPE"/>
    <n v="69301111602812"/>
    <x v="1"/>
    <s v=" CC FR "/>
    <n v="42677"/>
    <n v="154"/>
    <s v="6.Missing or wrong information on invoice"/>
    <s v="Missing Information or Attachment"/>
    <n v="42733"/>
    <s v="Q4 2016"/>
    <n v="98"/>
    <s v="91-120 Days"/>
    <n v="25093"/>
    <s v="EUR"/>
    <n v="25093"/>
    <s v="EUR"/>
    <n v="25093"/>
    <s v="EUR"/>
    <s v="INTER"/>
    <n v="25.09"/>
    <n v="1"/>
    <s v="greater than 10000"/>
    <s v="Anita Kowalczyk"/>
    <s v="Numbers for Arnaud and Estelle are wrong, Sarah is still missing: pls correct!"/>
    <s v="More"/>
    <s v="GFS"/>
    <s v="Non- ICB"/>
    <m/>
    <m/>
    <m/>
    <s v="GFS"/>
    <s v="Non- ICB"/>
    <s v="GFS/Non- ICB"/>
  </r>
  <r>
    <s v="Unresolved"/>
    <n v="693"/>
    <s v="Capgemini Consulting S.A.S."/>
    <x v="1"/>
    <n v="8243"/>
    <s v="Capgemini Deutschland GmbH"/>
    <s v="CENTRAL EUROPE"/>
    <n v="69301111602815"/>
    <x v="1"/>
    <s v=" CC FR "/>
    <n v="42677"/>
    <n v="154"/>
    <s v="3.Disagreed days, volume or deliverables"/>
    <s v="DISAGREEMENT"/>
    <n v="42733"/>
    <s v="Q4 2016"/>
    <n v="98"/>
    <s v="91-120 Days"/>
    <n v="25093"/>
    <s v="EUR"/>
    <n v="25093"/>
    <s v="EUR"/>
    <n v="25093"/>
    <s v="EUR"/>
    <s v="INTER"/>
    <n v="25.09"/>
    <n v="1"/>
    <s v="greater than 10000"/>
    <s v="Anita Kowalczyk"/>
    <s v="Pls include Sarrah Benyamina as well in the invoice. Invoice is not correct and it has beeb rejected during the approval flow"/>
    <s v="More"/>
    <s v="GFS"/>
    <s v="Non- ICB"/>
    <m/>
    <m/>
    <m/>
    <s v="GFS"/>
    <s v="Non- ICB"/>
    <s v="GFS/Non- ICB"/>
  </r>
  <r>
    <s v="Unresolved"/>
    <n v="635"/>
    <s v="Capgemini Technology Services"/>
    <x v="1"/>
    <n v="95"/>
    <s v="Capgemini Service S.A.S."/>
    <s v="HOLDING"/>
    <n v="63501121601866"/>
    <x v="0"/>
    <s v="FR03ASCS - CSD"/>
    <n v="42613"/>
    <n v="218"/>
    <s v="8.Invoice awaiting Prime’s approval or PO"/>
    <s v="Hold Payment"/>
    <n v="42678"/>
    <s v="Q4 2016"/>
    <n v="153"/>
    <s v="151-180 Days"/>
    <n v="24955.200000000001"/>
    <s v="EUR"/>
    <n v="24955.200000000001"/>
    <s v="EUR"/>
    <n v="24955.200000000001"/>
    <s v="EUR"/>
    <s v="INTER"/>
    <n v="24.96"/>
    <n v="1"/>
    <s v="greater than 10000"/>
    <s v="Nicolas HONVAULT"/>
    <s v="no PO"/>
    <s v="More"/>
    <s v="GFS"/>
    <s v="Non- ICB"/>
    <m/>
    <m/>
    <m/>
    <s v="GFS"/>
    <s v="Non- ICB"/>
    <s v="GFS/Non- ICB"/>
  </r>
  <r>
    <s v="Unresolved"/>
    <n v="635"/>
    <s v="Capgemini Technology Services"/>
    <x v="1"/>
    <n v="95"/>
    <s v="Capgemini Service S.A.S."/>
    <s v="HOLDING"/>
    <n v="63501121601867"/>
    <x v="0"/>
    <s v="FR03ASCS - CSD"/>
    <n v="42613"/>
    <n v="218"/>
    <s v="8.Invoice awaiting Prime’s approval or PO"/>
    <s v="Hold Payment"/>
    <n v="42678"/>
    <s v="Q4 2016"/>
    <n v="153"/>
    <s v="151-180 Days"/>
    <n v="24955.200000000001"/>
    <s v="EUR"/>
    <n v="24955.200000000001"/>
    <s v="EUR"/>
    <n v="24955.200000000001"/>
    <s v="EUR"/>
    <s v="INTER"/>
    <n v="24.96"/>
    <n v="1"/>
    <s v="greater than 10000"/>
    <s v="Nicolas HONVAULT"/>
    <s v="no PO"/>
    <s v="More"/>
    <s v="GFS"/>
    <s v="Non- ICB"/>
    <m/>
    <m/>
    <m/>
    <s v="GFS"/>
    <s v="Non- ICB"/>
    <s v="GFS/Non- ICB"/>
  </r>
  <r>
    <s v="Unresolved"/>
    <n v="635"/>
    <s v="Capgemini Technology Services"/>
    <x v="1"/>
    <n v="260"/>
    <s v="Capgemini UK Plc"/>
    <s v="UK &amp; IRELAND"/>
    <n v="63501111633957"/>
    <x v="11"/>
    <s v="FR03ASID - I&amp;D"/>
    <n v="42636"/>
    <n v="195"/>
    <s v="6.Missing or wrong information on invoice"/>
    <s v="Missing Information or Attachment"/>
    <n v="42709"/>
    <s v="Q4 2016"/>
    <n v="122"/>
    <s v="121-150 Days"/>
    <n v="24732"/>
    <s v="EUR"/>
    <n v="24732"/>
    <s v="EUR"/>
    <n v="24732"/>
    <s v="EUR"/>
    <s v="INTER"/>
    <n v="24.73"/>
    <n v="1"/>
    <s v="greater than 10000"/>
    <s v="Priyam Roy"/>
    <s v="NO PO"/>
    <s v="More"/>
    <s v="GFS"/>
    <s v="Non- ICB"/>
    <m/>
    <m/>
    <m/>
    <s v="GFS"/>
    <s v="Non- ICB"/>
    <s v="GFS/Non- ICB"/>
  </r>
  <r>
    <s v="Unresolved"/>
    <n v="8243"/>
    <s v="Capgemini Deutschland GmbH"/>
    <x v="0"/>
    <n v="95"/>
    <s v="Capgemini Service S.A.S."/>
    <s v="HOLDING"/>
    <n v="82430160097834"/>
    <x v="1"/>
    <s v="DE01 - CC Market Units"/>
    <n v="42728"/>
    <n v="103"/>
    <s v="8.Invoice awaiting Prime’s approval or PO"/>
    <s v="Hold Payment"/>
    <n v="42797"/>
    <s v="Q1 2017"/>
    <n v="34"/>
    <s v="31-60 Days"/>
    <n v="24587.3"/>
    <s v="EUR"/>
    <n v="24587.3"/>
    <s v="EUR"/>
    <n v="24587.3"/>
    <s v="EUR"/>
    <s v="INTER"/>
    <n v="24.59"/>
    <n v="1"/>
    <s v="greater than 10000"/>
    <s v="Nicolas HONVAULT"/>
    <s v="no PO"/>
    <s v="More"/>
    <s v="GFS"/>
    <s v="Non- ICB"/>
    <m/>
    <m/>
    <m/>
    <s v="GFS"/>
    <s v="Non- ICB"/>
    <s v="GFS/Non- ICB"/>
  </r>
  <r>
    <s v="Unresolved"/>
    <n v="132"/>
    <s v="Capgemini Technologies LLC"/>
    <x v="5"/>
    <n v="199"/>
    <s v="Capgemini America Inc"/>
    <s v="NORTH AMERICA"/>
    <n v="1320130002424"/>
    <x v="8"/>
    <s v="NA CAPTECH"/>
    <n v="42640"/>
    <n v="191"/>
    <s v="1.No signed SoW"/>
    <s v="DISAGREEMENT"/>
    <n v="42709"/>
    <s v="Q4 2016"/>
    <n v="122"/>
    <s v="121-150 Days"/>
    <n v="26078.82"/>
    <s v="USD"/>
    <n v="24393.25"/>
    <s v="USD"/>
    <n v="26078.8234597316"/>
    <s v="EUR"/>
    <s v="INTRA"/>
    <n v="24.39"/>
    <n v="1"/>
    <s v="greater than 10000"/>
    <s v="Soumya Mukhopadhyay"/>
    <s v="NO ISOW"/>
    <s v="More"/>
    <s v="GFS"/>
    <s v="Non- ICB"/>
    <m/>
    <m/>
    <m/>
    <s v="GFS"/>
    <s v="Non- ICB"/>
    <s v="GFS/Non- ICB"/>
  </r>
  <r>
    <s v="Unresolved"/>
    <n v="95"/>
    <s v="Capgemini Service S.A.S."/>
    <x v="3"/>
    <n v="1750"/>
    <s v="Capgemini Espana S.L."/>
    <s v="IBERIA"/>
    <n v="950110010236"/>
    <x v="5"/>
    <s v="GROUP SHARED SERVICES"/>
    <n v="42703"/>
    <n v="128"/>
    <s v="1.No signed SoW"/>
    <s v="DISAGREEMENT"/>
    <n v="42774"/>
    <s v="Q1 2017"/>
    <n v="57"/>
    <s v="31-60 Days"/>
    <n v="24375"/>
    <s v="EUR"/>
    <n v="24375"/>
    <s v="EUR"/>
    <n v="24375"/>
    <s v="EUR"/>
    <s v="INTER"/>
    <n v="24.38"/>
    <n v="1"/>
    <s v="greater than 10000"/>
    <s v="antonio pavon"/>
    <s v="no isow"/>
    <s v="More"/>
    <s v="GFS"/>
    <s v="Non- ICB"/>
    <m/>
    <m/>
    <m/>
    <s v="GFS"/>
    <s v="Non- ICB"/>
    <s v="GFS/Non- ICB"/>
  </r>
  <r>
    <s v="Unresolved"/>
    <n v="693"/>
    <s v="Capgemini Consulting S.A.S."/>
    <x v="1"/>
    <n v="8243"/>
    <s v="Capgemini Deutschland GmbH"/>
    <s v="CENTRAL EUROPE"/>
    <n v="69301111602817"/>
    <x v="1"/>
    <s v=" CC FR "/>
    <n v="42677"/>
    <n v="154"/>
    <s v="6.Missing or wrong information on invoice"/>
    <s v="Missing Information or Attachment"/>
    <n v="42733"/>
    <s v="Q4 2016"/>
    <n v="98"/>
    <s v="91-120 Days"/>
    <n v="24372"/>
    <s v="EUR"/>
    <n v="24372"/>
    <s v="EUR"/>
    <n v="24372"/>
    <s v="EUR"/>
    <s v="INTER"/>
    <n v="24.37"/>
    <n v="1"/>
    <s v="greater than 10000"/>
    <s v="Anita Kowalczyk"/>
    <s v="Pls include Sarrah Benyamina in the invoice, please send us the CN and the correct invocie"/>
    <s v="More"/>
    <s v="GFS"/>
    <s v="Non- ICB"/>
    <m/>
    <m/>
    <m/>
    <s v="GFS"/>
    <s v="Non- ICB"/>
    <s v="GFS/Non- ICB"/>
  </r>
  <r>
    <s v="Unresolved"/>
    <n v="8520"/>
    <s v="Capgemini Technology Services India Limited"/>
    <x v="2"/>
    <n v="8243"/>
    <s v="Capgemini Deutschland GmbH"/>
    <s v="CENTRAL EUROPE"/>
    <s v="5010089696/16-17-IM"/>
    <x v="0"/>
    <s v="INDIA"/>
    <n v="42769"/>
    <n v="62"/>
    <s v="6.Missing or wrong information on invoice"/>
    <s v="Missing Information or Attachment"/>
    <n v="42800"/>
    <s v="Q1 2017"/>
    <n v="31"/>
    <s v="31-60 Days"/>
    <n v="1683582"/>
    <s v="INR"/>
    <n v="24260.25"/>
    <s v="INR"/>
    <n v="1683582.1206254035"/>
    <s v="EUR"/>
    <s v="INTER"/>
    <n v="24.26"/>
    <n v="1"/>
    <s v="greater than 10000"/>
    <s v="Magdalena Chrzanowska"/>
    <s v="Invoice cant be approved as after November. IGATE employees are Cpgemini employee. invoice not required. waiting for credit note"/>
    <s v="More"/>
    <s v="Non-GFS"/>
    <s v="Non- ICB"/>
    <m/>
    <m/>
    <m/>
    <s v="Non-GFS"/>
    <s v="Non- ICB"/>
    <s v="Non-GFS/Non- ICB"/>
  </r>
  <r>
    <s v="New"/>
    <n v="8520"/>
    <s v="Capgemini Technology Services India Limited"/>
    <x v="2"/>
    <n v="260"/>
    <s v="Capgemini UK Plc"/>
    <s v="UK &amp; IRELAND"/>
    <s v="5010088616/16-17-IM"/>
    <x v="2"/>
    <s v="IGATE"/>
    <n v="42768"/>
    <n v="63"/>
    <s v="6.Missing or wrong information on invoice"/>
    <s v="Missing Information or Attachment"/>
    <n v="42831"/>
    <s v="Q1 2017"/>
    <n v="0"/>
    <s v="0-30 Days"/>
    <n v="20670"/>
    <s v="GBP"/>
    <n v="24160.46"/>
    <s v="INR"/>
    <n v="1676657.0205206142"/>
    <s v="EUR"/>
    <s v="INTER"/>
    <n v="24.16"/>
    <n v="1"/>
    <s v="greater than 10000"/>
    <s v="SARBAJIT MOITRA"/>
    <s v="Unable to Pay due to different currency"/>
    <s v="More"/>
    <s v="Non-GFS"/>
    <s v="Non- ICB"/>
    <m/>
    <m/>
    <m/>
    <s v="Non-GFS"/>
    <s v="Non- ICB"/>
    <s v="Non-GFS/Non- ICB"/>
  </r>
  <r>
    <s v="Unresolved"/>
    <n v="3022"/>
    <s v="Sogeti High Tech S.A.S."/>
    <x v="1"/>
    <n v="692"/>
    <s v="Capgemini Outsourcing Services S.A.S."/>
    <s v="FRANCE"/>
    <n v="30220110058160"/>
    <x v="2"/>
    <s v="Sogeti HTC  "/>
    <n v="42544"/>
    <n v="287"/>
    <s v="4.Disagreed expenses"/>
    <s v="DISAGREEMENT"/>
    <n v="42618"/>
    <s v="Q3 2016"/>
    <n v="213"/>
    <s v="181 - 365 Days"/>
    <n v="24129.46"/>
    <s v="EUR"/>
    <n v="24129.46"/>
    <s v="EUR"/>
    <n v="24129.46"/>
    <s v="EUR"/>
    <s v="INTRA"/>
    <n v="24.13"/>
    <n v="1"/>
    <s v="greater than 10000"/>
    <s v="Marta Stryszawska"/>
    <s v="Not for my project LIONEL MARRA (31/01/2017 17:35)"/>
    <s v="More"/>
    <s v="GFS"/>
    <s v="Non- ICB"/>
    <m/>
    <m/>
    <m/>
    <s v="GFS"/>
    <s v="Non- ICB"/>
    <s v="GFS/Non- ICB"/>
  </r>
  <r>
    <s v="New"/>
    <n v="8514"/>
    <s v="Capgemini Kun Shan Co. Ltd."/>
    <x v="2"/>
    <n v="3011"/>
    <s v="Sogeti USA LLC"/>
    <s v="NORTH AMERICA"/>
    <s v="PRK1702049"/>
    <x v="8"/>
    <s v="China"/>
    <n v="42795"/>
    <n v="36"/>
    <s v="8.Invoice awaiting Prime’s approval or PO"/>
    <s v="Hold Payment"/>
    <n v="42831"/>
    <s v="Q1 2017"/>
    <n v="0"/>
    <s v="0-30 Days"/>
    <n v="176838.53"/>
    <s v="CNY"/>
    <n v="24013.279999999999"/>
    <s v="CNY"/>
    <n v="176838.53"/>
    <s v="EUR"/>
    <s v="INTER"/>
    <n v="24.01"/>
    <n v="1"/>
    <s v="greater than 10000"/>
    <s v="Brock Bahan"/>
    <s v="Dispute: Pending Manager Approval"/>
    <s v="More"/>
    <s v="Non-GFS"/>
    <s v="Non- ICB"/>
    <m/>
    <m/>
    <m/>
    <s v="Non-GFS"/>
    <s v="Non- ICB"/>
    <s v="Non-GFS/Non- ICB"/>
  </r>
  <r>
    <s v="New"/>
    <n v="8310"/>
    <s v="Capgemini Polska Sp z.o.o"/>
    <x v="0"/>
    <n v="692"/>
    <s v="Capgemini Outsourcing Services S.A.S."/>
    <s v="FRANCE"/>
    <s v="831016KIS00285"/>
    <x v="6"/>
    <s v="Infra Central Europe "/>
    <n v="42677"/>
    <n v="154"/>
    <s v="6.Missing or wrong information on invoice"/>
    <s v="Missing Information or Attachment"/>
    <n v="42831"/>
    <s v="Q1 2017"/>
    <n v="0"/>
    <s v="0-30 Days"/>
    <n v="100919.24"/>
    <s v="PLN"/>
    <n v="23877.73"/>
    <s v="PLN"/>
    <n v="100919.22144492195"/>
    <s v="EUR"/>
    <s v="INTER"/>
    <n v="23.88"/>
    <n v="1"/>
    <s v="greater than 10000"/>
    <s v="Magdalena Marczynska"/>
    <s v="revieuw worklflow contact J PLahiri, Joydeep joydeep.lahiri@capgemini.com Reynier carine (01/12/2016 14:18)"/>
    <s v="More"/>
    <s v="GFS"/>
    <s v="Non- ICB"/>
    <m/>
    <m/>
    <m/>
    <s v="GFS"/>
    <s v="Non- ICB"/>
    <s v="GFS/Non- ICB"/>
  </r>
  <r>
    <s v="Unresolved"/>
    <n v="693"/>
    <s v="Capgemini Consulting S.A.S."/>
    <x v="1"/>
    <n v="8243"/>
    <s v="Capgemini Deutschland GmbH"/>
    <s v="CENTRAL EUROPE"/>
    <n v="69301111603146"/>
    <x v="1"/>
    <s v=" CC FR "/>
    <n v="42705"/>
    <n v="126"/>
    <s v="6.Missing or wrong information on invoice"/>
    <s v="Missing Information or Attachment"/>
    <n v="42775"/>
    <s v="Q1 2017"/>
    <n v="56"/>
    <s v="31-60 Days"/>
    <n v="23845"/>
    <s v="EUR"/>
    <n v="23845"/>
    <s v="EUR"/>
    <n v="23845"/>
    <s v="EUR"/>
    <s v="INTER"/>
    <n v="23.85"/>
    <n v="1"/>
    <s v="greater than 10000"/>
    <s v="Maciej Antkiewicz"/>
    <s v="Sarrah's hours are missing, pls correct"/>
    <s v="More"/>
    <s v="GFS"/>
    <s v="Non- ICB"/>
    <m/>
    <m/>
    <m/>
    <s v="GFS"/>
    <s v="Non- ICB"/>
    <s v="GFS/Non- ICB"/>
  </r>
  <r>
    <s v="Unresolved"/>
    <n v="635"/>
    <s v="Capgemini Technology Services"/>
    <x v="1"/>
    <n v="692"/>
    <s v="Capgemini Outsourcing Services S.A.S."/>
    <s v="FRANCE"/>
    <n v="63503300005969"/>
    <x v="6"/>
    <s v="Procurement"/>
    <n v="42725"/>
    <n v="106"/>
    <s v="8.Invoice awaiting Prime’s approval or PO"/>
    <s v="Hold Payment"/>
    <n v="42797"/>
    <s v="Q1 2017"/>
    <n v="34"/>
    <s v="31-60 Days"/>
    <n v="23736"/>
    <s v="EUR"/>
    <n v="23736"/>
    <s v="EUR"/>
    <n v="23736"/>
    <s v="EUR"/>
    <s v="INTRA"/>
    <n v="23.74"/>
    <n v="1"/>
    <s v="greater than 10000"/>
    <s v="Katarzyna Czerwiec"/>
    <s v="Invoice above 60 days in approval. Waiting for manager approval- Piva, Muriel"/>
    <s v="More"/>
    <s v="GFS"/>
    <s v="Non- ICB"/>
    <m/>
    <m/>
    <m/>
    <s v="GFS"/>
    <s v="Non- ICB"/>
    <s v="GFS/Non- ICB"/>
  </r>
  <r>
    <s v="Unresolved"/>
    <n v="199"/>
    <s v="Capgemini America Inc"/>
    <x v="5"/>
    <n v="429"/>
    <s v="Sogeti Nederland B.V."/>
    <s v="BENELUX"/>
    <s v="7300101673/1617USM"/>
    <x v="8"/>
    <s v="NA APPS ADJ"/>
    <n v="42773"/>
    <n v="58"/>
    <s v="7.Missing attachments"/>
    <s v="Missing Information or Attachment"/>
    <n v="42800"/>
    <s v="Q1 2017"/>
    <n v="31"/>
    <s v="31-60 Days"/>
    <n v="25347"/>
    <s v="USD"/>
    <n v="23708.73"/>
    <s v="USD"/>
    <n v="25347.003130966244"/>
    <s v="EUR"/>
    <s v="INTER"/>
    <n v="23.71"/>
    <n v="1"/>
    <s v="greater than 10000"/>
    <s v="Dibendu Das"/>
    <s v="Missing attachments, KIST from already being sent to IN,KIST."/>
    <s v="More"/>
    <s v="Non-GFS"/>
    <s v="Non- ICB"/>
    <m/>
    <m/>
    <m/>
    <s v="Non-GFS"/>
    <s v="Non- ICB"/>
    <s v="Non-GFS/Non- ICB"/>
  </r>
  <r>
    <s v="New"/>
    <n v="8243"/>
    <s v="Capgemini Deutschland GmbH"/>
    <x v="0"/>
    <n v="8205"/>
    <s v="Capgemini Consulting Österreich AG"/>
    <s v="CENTRAL EUROPE"/>
    <n v="82430160098498"/>
    <x v="1"/>
    <s v="DE01 - CC Market Units"/>
    <n v="42773"/>
    <n v="58"/>
    <s v="8.Invoice awaiting Prime’s approval or PO"/>
    <s v="Hold Payment"/>
    <n v="42830"/>
    <s v="Q1 2017"/>
    <n v="1"/>
    <s v="0-30 Days"/>
    <n v="23680"/>
    <s v="EUR"/>
    <n v="23680"/>
    <s v="EUR"/>
    <n v="23680"/>
    <s v="EUR"/>
    <s v="INTRA"/>
    <n v="23.68"/>
    <n v="1"/>
    <s v="greater than 10000"/>
    <s v="Justyna Krawczak"/>
    <s v="in verification with A. Schulze, B. Valtiner"/>
    <s v="More"/>
    <s v="GFS"/>
    <s v="Non- ICB"/>
    <m/>
    <m/>
    <m/>
    <s v="GFS"/>
    <s v="Non- ICB"/>
    <s v="GFS/Non- ICB"/>
  </r>
  <r>
    <s v="New"/>
    <n v="8520"/>
    <s v="Capgemini Technology Services India Limited"/>
    <x v="2"/>
    <n v="1750"/>
    <s v="Capgemini Espana S.L."/>
    <s v="IBERIA"/>
    <n v="85201110011220"/>
    <x v="3"/>
    <s v="FS-Others"/>
    <n v="42828"/>
    <n v="3"/>
    <s v="1.No signed SoW"/>
    <s v="DISAGREEMENT"/>
    <n v="42831"/>
    <s v="Q1 2017"/>
    <n v="0"/>
    <s v="0-30 Days"/>
    <n v="1642162.39"/>
    <s v="INR"/>
    <n v="23663.4"/>
    <s v="INR"/>
    <n v="1642162.6798242875"/>
    <s v="EUR"/>
    <s v="INTER"/>
    <n v="23.66"/>
    <n v="1"/>
    <s v="greater than 10000"/>
    <s v="Carmen Postigo Gonzalez"/>
    <s v="Please Send ISOW"/>
    <s v="More"/>
    <s v="GFS"/>
    <s v="Non- ICB"/>
    <m/>
    <m/>
    <m/>
    <s v="GFS"/>
    <s v="Non- ICB"/>
    <s v="GFS/Non- ICB"/>
  </r>
  <r>
    <s v="New"/>
    <n v="8310"/>
    <s v="Capgemini Polska Sp z.o.o"/>
    <x v="0"/>
    <n v="692"/>
    <s v="Capgemini Outsourcing Services S.A.S."/>
    <s v="FRANCE"/>
    <s v="831016KIS00286"/>
    <x v="6"/>
    <s v="Infra Central Europe "/>
    <n v="42677"/>
    <n v="154"/>
    <s v="6.Missing or wrong information on invoice"/>
    <s v="Missing Information or Attachment"/>
    <n v="42831"/>
    <s v="Q1 2017"/>
    <n v="0"/>
    <s v="0-30 Days"/>
    <n v="99724.83"/>
    <s v="PLN"/>
    <n v="23595.13"/>
    <s v="PLN"/>
    <n v="99724.812596998177"/>
    <s v="EUR"/>
    <s v="INTER"/>
    <n v="23.6"/>
    <n v="1"/>
    <s v="greater than 10000"/>
    <s v="Magdalena Marczynska"/>
    <s v="revieuw worklflow contact J PLahiri, Joydeep joydeep.lahiri@capgemini.com Reynier carine (01/12/2016 14:17)"/>
    <s v="More"/>
    <s v="GFS"/>
    <s v="Non- ICB"/>
    <m/>
    <m/>
    <m/>
    <s v="GFS"/>
    <s v="Non- ICB"/>
    <s v="GFS/Non- ICB"/>
  </r>
  <r>
    <s v="New"/>
    <n v="199"/>
    <s v="Capgemini America Inc"/>
    <x v="5"/>
    <n v="635"/>
    <s v="Capgemini Technology Services"/>
    <s v="FRANCE"/>
    <s v="7300101725/1617USM"/>
    <x v="8"/>
    <s v="NA APPS ADJ"/>
    <n v="42773"/>
    <n v="58"/>
    <s v="8.Invoice awaiting Prime’s approval or PO"/>
    <s v="Hold Payment"/>
    <n v="42797"/>
    <s v="Q1 2017"/>
    <n v="34"/>
    <s v="31-60 Days"/>
    <n v="25093"/>
    <s v="USD"/>
    <n v="23471.14"/>
    <s v="USD"/>
    <n v="25092.995663088957"/>
    <s v="EUR"/>
    <s v="INTER"/>
    <n v="23.47"/>
    <n v="1"/>
    <s v="greater than 10000"/>
    <s v="Aleksandra Polak"/>
    <s v="Invoice has been waiting for Project Manager approval for more than 2 months. Please contact AMBARD(PM)in order to receive further information."/>
    <s v="More"/>
    <s v="Non-GFS"/>
    <s v="Non- ICB"/>
    <m/>
    <m/>
    <m/>
    <s v="Non-GFS"/>
    <s v="Non- ICB"/>
    <s v="Non-GFS/Non- ICB"/>
  </r>
  <r>
    <s v="Unresolved"/>
    <n v="3019"/>
    <s v="Sogeti Corporate Services S.A.S."/>
    <x v="1"/>
    <n v="3014"/>
    <s v="Sogeti France S.A.S."/>
    <s v="FRANCE"/>
    <n v="30190110007814"/>
    <x v="2"/>
    <s v="Sogeti France "/>
    <n v="42698"/>
    <n v="133"/>
    <s v="8.Invoice awaiting Prime’s approval or PO"/>
    <s v="Hold Payment"/>
    <n v="42775"/>
    <s v="Q1 2017"/>
    <n v="56"/>
    <s v="31-60 Days"/>
    <n v="23430"/>
    <s v="EUR"/>
    <n v="23430"/>
    <s v="EUR"/>
    <n v="23430"/>
    <s v="EUR"/>
    <s v="INTRA"/>
    <n v="23.43"/>
    <n v="1"/>
    <s v="greater than 10000"/>
    <s v="Edyta Lechwar-Wierzbicka"/>
    <s v="Waiting for Project Manager approval; contact: GABPEREI"/>
    <s v="More"/>
    <s v="GFS"/>
    <s v="Non- ICB"/>
    <m/>
    <m/>
    <m/>
    <s v="GFS"/>
    <s v="Non- ICB"/>
    <s v="GFS/Non- ICB"/>
  </r>
  <r>
    <s v="Unresolved"/>
    <n v="8520"/>
    <s v="Capgemini Technology Services India Limited"/>
    <x v="2"/>
    <n v="8420"/>
    <s v="Capgemini Australia Pty Ltd."/>
    <s v="INDIA"/>
    <n v="85200310077649"/>
    <x v="8"/>
    <s v="Apps UK AM"/>
    <n v="42430"/>
    <n v="401"/>
    <s v="3.Disagreed days, volume or deliverables"/>
    <s v="DISAGREEMENT"/>
    <n v="42495"/>
    <s v="Q2 2016"/>
    <n v="336"/>
    <s v="181 - 365 Days"/>
    <n v="1625000"/>
    <s v="INR"/>
    <n v="23416.09"/>
    <s v="INR"/>
    <n v="1625000.1734918356"/>
    <s v="EUR"/>
    <s v="INTRA"/>
    <n v="23.42"/>
    <n v="1"/>
    <s v="greater than 10000"/>
    <s v="Shruti Shetty"/>
    <s v="Unknown name – Mr. Kather Meeran"/>
    <s v="More"/>
    <s v="GFS"/>
    <s v="Non- ICB"/>
    <m/>
    <m/>
    <m/>
    <s v="GFS"/>
    <s v="Non- ICB"/>
    <s v="GFS/Non- ICB"/>
  </r>
  <r>
    <s v="Unresolved"/>
    <n v="3011"/>
    <s v="Sogeti USA LLC"/>
    <x v="5"/>
    <n v="199"/>
    <s v="Capgemini America Inc"/>
    <s v="NORTH AMERICA"/>
    <s v="383112A"/>
    <x v="2"/>
    <s v="Sogeti USA "/>
    <n v="42769"/>
    <n v="62"/>
    <s v="1.No signed SoW"/>
    <s v="DISAGREEMENT"/>
    <n v="42800"/>
    <s v="Q1 2017"/>
    <n v="31"/>
    <s v="31-60 Days"/>
    <n v="25000"/>
    <s v="USD"/>
    <n v="23384.16"/>
    <s v="USD"/>
    <n v="25000.005345499976"/>
    <s v="EUR"/>
    <s v="INTRA"/>
    <n v="23.38"/>
    <n v="1"/>
    <s v="greater than 10000"/>
    <s v="Soumya Mukhopadhyay"/>
    <s v="-"/>
    <s v="More"/>
    <s v="Non-GFS"/>
    <s v="Non- ICB"/>
    <m/>
    <m/>
    <m/>
    <s v="Non-GFS"/>
    <s v="Non- ICB"/>
    <s v="Non-GFS/Non- ICB"/>
  </r>
  <r>
    <s v="New"/>
    <n v="3011"/>
    <s v="Sogeti USA LLC"/>
    <x v="5"/>
    <n v="199"/>
    <s v="Capgemini America Inc"/>
    <s v="NORTH AMERICA"/>
    <s v="385735A"/>
    <x v="2"/>
    <s v="Sogeti USA "/>
    <n v="42769"/>
    <n v="62"/>
    <s v="1.No signed SoW"/>
    <s v="DISAGREEMENT"/>
    <n v="42831"/>
    <s v="Q1 2017"/>
    <n v="0"/>
    <s v="0-30 Days"/>
    <n v="25000"/>
    <s v="USD"/>
    <n v="23384.16"/>
    <s v="USD"/>
    <n v="25000.005345499976"/>
    <s v="EUR"/>
    <s v="INTRA"/>
    <n v="23.38"/>
    <n v="1"/>
    <s v="greater than 10000"/>
    <s v="Soumya Mukhopadhyay"/>
    <s v="-"/>
    <s v="More"/>
    <s v="Non-GFS"/>
    <s v="Non- ICB"/>
    <m/>
    <m/>
    <m/>
    <s v="Non-GFS"/>
    <s v="Non- ICB"/>
    <s v="Non-GFS/Non- ICB"/>
  </r>
  <r>
    <s v="New"/>
    <n v="260"/>
    <s v="Capgemini UK Plc"/>
    <x v="4"/>
    <n v="95"/>
    <s v="Capgemini Service S.A.S."/>
    <s v="HOLDING"/>
    <n v="260013009029"/>
    <x v="1"/>
    <s v="CC - CENTRAL"/>
    <n v="42765"/>
    <n v="66"/>
    <s v="8.Invoice awaiting Prime’s approval or PO"/>
    <s v="Hold Payment"/>
    <n v="42831"/>
    <s v="Q1 2017"/>
    <n v="0"/>
    <s v="0-30 Days"/>
    <n v="19977.41"/>
    <s v="GBP"/>
    <n v="23350.92"/>
    <s v="GBP"/>
    <n v="19977.412297268264"/>
    <s v="EUR"/>
    <s v="INTER"/>
    <n v="23.35"/>
    <n v="1"/>
    <s v="greater than 10000"/>
    <s v="Christelle PONTHUS"/>
    <s v="no PO"/>
    <s v="More"/>
    <s v="GFS"/>
    <s v="Non- ICB"/>
    <m/>
    <m/>
    <m/>
    <s v="GFS"/>
    <s v="Non- ICB"/>
    <s v="GFS/Non- ICB"/>
  </r>
  <r>
    <s v="Unresolved"/>
    <n v="72"/>
    <s v="Capgemini Gouvieux S.A.S."/>
    <x v="3"/>
    <n v="260"/>
    <s v="Capgemini UK Plc"/>
    <s v="UK &amp; IRELAND"/>
    <n v="2016000444"/>
    <x v="5"/>
    <s v="GROUP SHARED SERVICES"/>
    <n v="42730"/>
    <n v="101"/>
    <s v="6.Missing or wrong information on invoice"/>
    <s v="Missing Information or Attachment"/>
    <n v="42800"/>
    <s v="Q1 2017"/>
    <n v="31"/>
    <s v="31-60 Days"/>
    <n v="23330"/>
    <s v="EUR"/>
    <n v="23330"/>
    <s v="EUR"/>
    <n v="23330"/>
    <s v="EUR"/>
    <s v="INTER"/>
    <n v="23.33"/>
    <n v="1"/>
    <s v="greater than 10000"/>
    <s v="Puja Kolay Dey"/>
    <s v="No PO"/>
    <s v="More"/>
    <s v="Non-GFS"/>
    <s v="Non- ICB"/>
    <m/>
    <m/>
    <m/>
    <s v="Non-GFS"/>
    <s v="Non- ICB"/>
    <s v="Non-GFS/Non- ICB"/>
  </r>
  <r>
    <s v="Unresolved"/>
    <n v="3075"/>
    <s v="Sogeti Finland Oy"/>
    <x v="7"/>
    <n v="1340"/>
    <s v="Capgemini Finland Oy"/>
    <s v="NORDIC"/>
    <n v="30751601108"/>
    <x v="2"/>
    <s v="Sogeti Nordic "/>
    <n v="42726"/>
    <n v="105"/>
    <s v="8.Invoice awaiting Prime’s approval or PO"/>
    <s v="Hold Payment"/>
    <n v="42797"/>
    <s v="Q1 2017"/>
    <n v="34"/>
    <s v="31-60 Days"/>
    <n v="23252.55"/>
    <s v="EUR"/>
    <n v="23252.55"/>
    <s v="EUR"/>
    <n v="23252.55"/>
    <s v="EUR"/>
    <s v="INTRA"/>
    <n v="23.25"/>
    <n v="1"/>
    <s v="greater than 10000"/>
    <s v="Shambhu Sharma"/>
    <s v="Awaiting approval"/>
    <s v="More"/>
    <s v="GFS"/>
    <s v="Non- ICB"/>
    <m/>
    <m/>
    <m/>
    <s v="GFS"/>
    <s v="Non- ICB"/>
    <s v="GFS/Non- ICB"/>
  </r>
  <r>
    <s v="Unresolved"/>
    <n v="8520"/>
    <s v="Capgemini Technology Services India Limited"/>
    <x v="2"/>
    <n v="8243"/>
    <s v="Capgemini Deutschland GmbH"/>
    <s v="CENTRAL EUROPE"/>
    <s v="5010089839/16-17-IM"/>
    <x v="0"/>
    <s v="INDIA"/>
    <n v="42769"/>
    <n v="62"/>
    <s v="6.Missing or wrong information on invoice"/>
    <s v="Missing Information or Attachment"/>
    <n v="42800"/>
    <s v="Q1 2017"/>
    <n v="31"/>
    <s v="31-60 Days"/>
    <n v="1610840"/>
    <s v="INR"/>
    <n v="23212.04"/>
    <s v="INR"/>
    <n v="1610839.7698804296"/>
    <s v="EUR"/>
    <s v="INTER"/>
    <n v="23.21"/>
    <n v="1"/>
    <s v="greater than 10000"/>
    <s v="Magdalena Chrzanowska"/>
    <s v="Waiting for credit note. Please reject the invoice and request a credit note. Unknown resources on invoice (Shettigar) and amount not in euros and no hrs listed"/>
    <s v="More"/>
    <s v="Non-GFS"/>
    <s v="Non- ICB"/>
    <m/>
    <m/>
    <m/>
    <s v="Non-GFS"/>
    <s v="Non- ICB"/>
    <s v="Non-GFS/Non- ICB"/>
  </r>
  <r>
    <s v="Unresolved"/>
    <n v="8520"/>
    <s v="Capgemini Technology Services India Limited"/>
    <x v="2"/>
    <n v="199"/>
    <s v="Capgemini America Inc"/>
    <s v="NORTH AMERICA"/>
    <n v="85200410042826"/>
    <x v="2"/>
    <s v="GES"/>
    <n v="42727"/>
    <n v="104"/>
    <s v="1.No signed SoW"/>
    <s v="DISAGREEMENT"/>
    <n v="42797"/>
    <s v="Q1 2017"/>
    <n v="34"/>
    <s v="31-60 Days"/>
    <n v="1599360.08"/>
    <s v="INR"/>
    <n v="23046.62"/>
    <s v="INR"/>
    <n v="1599360.1621107711"/>
    <s v="EUR"/>
    <s v="INTER"/>
    <n v="23.05"/>
    <n v="1"/>
    <s v="greater than 10000"/>
    <s v="Sayantan Ghosh"/>
    <s v="ISOW Required"/>
    <s v="More"/>
    <s v="GFS"/>
    <s v="Non- ICB"/>
    <m/>
    <m/>
    <m/>
    <s v="GFS"/>
    <s v="Non- ICB"/>
    <s v="GFS/Non- ICB"/>
  </r>
  <r>
    <s v="Unresolved"/>
    <n v="8520"/>
    <s v="Capgemini Technology Services India Limited"/>
    <x v="2"/>
    <n v="95"/>
    <s v="Capgemini Service S.A.S."/>
    <s v="HOLDING"/>
    <n v="85201030002428"/>
    <x v="3"/>
    <s v="SFC"/>
    <n v="42614"/>
    <n v="217"/>
    <s v="8.Invoice awaiting Prime’s approval or PO"/>
    <s v="Hold Payment"/>
    <n v="42678"/>
    <s v="Q4 2016"/>
    <n v="153"/>
    <s v="151-180 Days"/>
    <n v="1598813.84"/>
    <s v="INR"/>
    <n v="23038.75"/>
    <s v="INR"/>
    <n v="1598814.0098126982"/>
    <s v="EUR"/>
    <s v="INTER"/>
    <n v="23.04"/>
    <n v="1"/>
    <s v="greater than 10000"/>
    <s v="Nicolas HONVAULT"/>
    <s v="awaiting approval"/>
    <s v="More"/>
    <s v="GFS"/>
    <s v="Non- ICB"/>
    <m/>
    <m/>
    <m/>
    <s v="GFS"/>
    <s v="Non- ICB"/>
    <s v="GFS/Non- ICB"/>
  </r>
  <r>
    <s v="New"/>
    <n v="1516"/>
    <s v="Capgemini Outsourcing Services GmbH"/>
    <x v="0"/>
    <n v="8243"/>
    <s v="Capgemini Deutschland GmbH"/>
    <s v="CENTRAL EUROPE"/>
    <n v="15160160005046"/>
    <x v="6"/>
    <s v="Infra Central Europe "/>
    <n v="42773"/>
    <n v="58"/>
    <s v="6.Missing or wrong information on invoice"/>
    <s v="Missing Information or Attachment"/>
    <n v="42830"/>
    <s v="Q1 2017"/>
    <n v="1"/>
    <s v="0-30 Days"/>
    <n v="22852.36"/>
    <s v="EUR"/>
    <n v="22852.36"/>
    <s v="EUR"/>
    <n v="22852.36"/>
    <s v="EUR"/>
    <s v="INTRA"/>
    <n v="22.85"/>
    <n v="1"/>
    <s v="greater than 10000"/>
    <s v="Maciej Antkiewicz"/>
    <s v="Invoice to rejection. Hours should be booked via DE-03-Clarity account and invoices via ICB."/>
    <s v="More"/>
    <s v="GFS"/>
    <s v="Non- ICB"/>
    <m/>
    <m/>
    <m/>
    <s v="GFS"/>
    <s v="Non- ICB"/>
    <s v="GFS/Non- ICB"/>
  </r>
  <r>
    <s v="Unresolved"/>
    <n v="8520"/>
    <s v="Capgemini Technology Services India Limited"/>
    <x v="2"/>
    <n v="8420"/>
    <s v="Capgemini Australia Pty Ltd."/>
    <s v="INDIA"/>
    <n v="85200710012972"/>
    <x v="6"/>
    <s v="India Users Run Services"/>
    <n v="42643"/>
    <n v="188"/>
    <s v="3.Disagreed days, volume or deliverables"/>
    <s v="DISAGREEMENT"/>
    <n v="42775"/>
    <s v="Q1 2017"/>
    <n v="56"/>
    <s v="31-60 Days"/>
    <n v="1569004.74"/>
    <s v="INR"/>
    <n v="22609.200000000001"/>
    <s v="INR"/>
    <n v="1569004.6426415173"/>
    <s v="EUR"/>
    <s v="INTRA"/>
    <n v="22.61"/>
    <n v="1"/>
    <s v="greater than 10000"/>
    <s v="Shruti Shetty"/>
    <s v="extra FTE billing; Please issue credit note"/>
    <s v="More"/>
    <s v="GFS"/>
    <s v="Non- ICB"/>
    <m/>
    <m/>
    <m/>
    <s v="GFS"/>
    <s v="Non- ICB"/>
    <s v="GFS/Non- ICB"/>
  </r>
  <r>
    <s v="Unresolved"/>
    <n v="8520"/>
    <s v="Capgemini Technology Services India Limited"/>
    <x v="2"/>
    <n v="8420"/>
    <s v="Capgemini Australia Pty Ltd."/>
    <s v="INDIA"/>
    <n v="85200710013112"/>
    <x v="6"/>
    <s v="India Users Run Services"/>
    <n v="42676"/>
    <n v="155"/>
    <s v="3.Disagreed days, volume or deliverables"/>
    <s v="DISAGREEMENT"/>
    <n v="42709"/>
    <s v="Q4 2016"/>
    <n v="122"/>
    <s v="121-150 Days"/>
    <n v="1566230"/>
    <s v="INR"/>
    <n v="22569.22"/>
    <s v="INR"/>
    <n v="1566230.1612086135"/>
    <s v="EUR"/>
    <s v="INTRA"/>
    <n v="22.57"/>
    <n v="1"/>
    <s v="greater than 10000"/>
    <s v="Shruti Shetty"/>
    <s v="Asset Management &amp; Service Desk charges have been claimed under Service Desk code • The actual billable headcount for Service Desk is yet to be approved by CG Australia . The Invoice contains the charges for 17 SD resources &amp; 4 Asset Management resources • Surajit Basak moved out of Sensis Asset Management in July but he is still being billed under the Service Desk code • Travel Allowance Kit for Irfan Kothia from the Desktop Services (EUC) has also being claimed under the Service Desk code Please issue credit note"/>
    <s v="More"/>
    <s v="GFS"/>
    <s v="Non- ICB"/>
    <m/>
    <m/>
    <m/>
    <s v="GFS"/>
    <s v="Non- ICB"/>
    <s v="GFS/Non- ICB"/>
  </r>
  <r>
    <s v="Unresolved"/>
    <n v="8310"/>
    <s v="Capgemini Polska Sp z.o.o"/>
    <x v="0"/>
    <n v="1750"/>
    <s v="Capgemini Espana S.L."/>
    <s v="IBERIA"/>
    <s v="831016FIS00454"/>
    <x v="6"/>
    <s v="Infra Central Europe "/>
    <n v="42464"/>
    <n v="367"/>
    <s v="8.Invoice awaiting Prime’s approval or PO"/>
    <s v="Hold Payment"/>
    <n v="42619"/>
    <s v="Q3 2016"/>
    <n v="212"/>
    <s v="181 - 365 Days"/>
    <n v="94983.61"/>
    <s v="PLN"/>
    <n v="22473.35"/>
    <s v="PLN"/>
    <n v="94983.609633714615"/>
    <s v="EUR"/>
    <s v="INTER"/>
    <n v="22.47"/>
    <n v="1"/>
    <s v="greater than 10000"/>
    <s v="Virginia Alonso // Raul Elvira"/>
    <s v="We are waiting answer to our credit note request. See mails attached"/>
    <s v="More"/>
    <s v="GFS"/>
    <s v="Non- ICB"/>
    <m/>
    <m/>
    <m/>
    <s v="GFS"/>
    <s v="Non- ICB"/>
    <s v="GFS/Non- ICB"/>
  </r>
  <r>
    <s v="Unresolved"/>
    <n v="8243"/>
    <s v="Capgemini Deutschland GmbH"/>
    <x v="0"/>
    <n v="635"/>
    <s v="Capgemini Technology Services"/>
    <s v="FRANCE"/>
    <n v="82430160096840"/>
    <x v="0"/>
    <s v="DE01 - General&amp;Admin"/>
    <n v="42728"/>
    <n v="103"/>
    <s v="8.Invoice awaiting Prime’s approval or PO"/>
    <s v="Hold Payment"/>
    <n v="42797"/>
    <s v="Q1 2017"/>
    <n v="34"/>
    <s v="31-60 Days"/>
    <n v="22261.53"/>
    <s v="EUR"/>
    <n v="22261.53"/>
    <s v="EUR"/>
    <n v="22261.53"/>
    <s v="EUR"/>
    <s v="INTER"/>
    <n v="22.26"/>
    <n v="1"/>
    <s v="greater than 10000"/>
    <s v="Aleksandra Polak"/>
    <s v="Invoice has been waiting for Project Manager approval for more than 2 months. Please contact CTRIBOUT (PM)in order to receive further information."/>
    <s v="More"/>
    <s v="GFS"/>
    <s v="Non- ICB"/>
    <m/>
    <m/>
    <m/>
    <s v="GFS"/>
    <s v="Non- ICB"/>
    <s v="GFS/Non- ICB"/>
  </r>
  <r>
    <s v="Unresolved"/>
    <n v="8520"/>
    <s v="Capgemini Technology Services India Limited"/>
    <x v="2"/>
    <n v="8420"/>
    <s v="Capgemini Australia Pty Ltd."/>
    <s v="INDIA"/>
    <n v="85200710012969"/>
    <x v="6"/>
    <s v="India Users Run Services"/>
    <n v="42643"/>
    <n v="188"/>
    <s v="3.Disagreed days, volume or deliverables"/>
    <s v="DISAGREEMENT"/>
    <n v="42678"/>
    <s v="Q4 2016"/>
    <n v="153"/>
    <s v="151-180 Days"/>
    <n v="1538033.45"/>
    <s v="INR"/>
    <n v="22162.91"/>
    <s v="INR"/>
    <n v="1538033.5741400011"/>
    <s v="EUR"/>
    <s v="INTRA"/>
    <n v="22.16"/>
    <n v="1"/>
    <s v="greater than 10000"/>
    <s v="Shruti Shetty"/>
    <s v="User Services billing increased from 7 FTE to 17 FTE without I-SOW process followed by Off shore. Please issue credit note"/>
    <s v="More"/>
    <s v="GFS"/>
    <s v="Non- ICB"/>
    <m/>
    <m/>
    <m/>
    <s v="GFS"/>
    <s v="Non- ICB"/>
    <s v="GFS/Non- ICB"/>
  </r>
  <r>
    <s v="Unresolved"/>
    <n v="3014"/>
    <s v="Sogeti France S.A.S."/>
    <x v="1"/>
    <n v="693"/>
    <s v="Capgemini Consulting S.A.S."/>
    <s v="FRANCE"/>
    <n v="30140110131351"/>
    <x v="2"/>
    <s v="Sogeti France "/>
    <n v="42573"/>
    <n v="258"/>
    <s v="8.Invoice awaiting Prime’s approval or PO"/>
    <s v="Hold Payment"/>
    <n v="42648"/>
    <s v="Q3 2016"/>
    <n v="183"/>
    <s v="181 - 365 Days"/>
    <n v="22116"/>
    <s v="EUR"/>
    <n v="22116"/>
    <s v="EUR"/>
    <n v="22116"/>
    <s v="EUR"/>
    <s v="INTRA"/>
    <n v="22.12"/>
    <n v="1"/>
    <s v="greater than 10000"/>
    <s v="Hirsch Magdalena"/>
    <s v="Waiting for Project Manager approval NGARREAU"/>
    <s v="More"/>
    <s v="GFS"/>
    <s v="Non- ICB"/>
    <m/>
    <m/>
    <m/>
    <s v="GFS"/>
    <s v="Non- ICB"/>
    <s v="GFS/Non- ICB"/>
  </r>
  <r>
    <s v="New"/>
    <n v="635"/>
    <s v="Capgemini Technology Services"/>
    <x v="1"/>
    <n v="1350"/>
    <s v="Capgemini Sverige AB"/>
    <s v="NORDIC"/>
    <n v="63501111700790"/>
    <x v="3"/>
    <s v="FS"/>
    <n v="42766"/>
    <n v="65"/>
    <s v="8.Invoice awaiting Prime’s approval or PO"/>
    <s v="Hold Payment"/>
    <n v="42830"/>
    <s v="Q1 2017"/>
    <n v="1"/>
    <s v="0-30 Days"/>
    <n v="22000"/>
    <s v="EUR"/>
    <n v="22000"/>
    <s v="EUR"/>
    <n v="22000"/>
    <s v="EUR"/>
    <s v="INTER"/>
    <n v="22"/>
    <n v="1"/>
    <s v="greater than 10000"/>
    <s v="Sourav Das"/>
    <s v="Waiting for approval"/>
    <s v="More"/>
    <s v="GFS"/>
    <s v="Non- ICB"/>
    <m/>
    <m/>
    <m/>
    <s v="GFS"/>
    <s v="Non- ICB"/>
    <s v="GFS/Non- ICB"/>
  </r>
  <r>
    <s v="Unresolved"/>
    <n v="8243"/>
    <s v="Capgemini Deutschland GmbH"/>
    <x v="0"/>
    <n v="8115"/>
    <s v="Capgemini Business Services USA LLC"/>
    <s v="NORTH AMERICA"/>
    <n v="82430169003317"/>
    <x v="0"/>
    <s v="DE01 - Division Auto - Core"/>
    <n v="42677"/>
    <n v="154"/>
    <s v="8.Invoice awaiting Prime’s approval or PO"/>
    <s v="Hold Payment"/>
    <n v="42732"/>
    <s v="Q4 2016"/>
    <n v="99"/>
    <s v="91-120 Days"/>
    <n v="22000"/>
    <s v="EUR"/>
    <n v="22000"/>
    <s v="EUR"/>
    <n v="22000"/>
    <s v="EUR"/>
    <s v="INTER"/>
    <n v="22"/>
    <n v="1"/>
    <s v="greater than 10000"/>
    <s v="Soumya Mukhopadhyay"/>
    <s v="-"/>
    <s v="More"/>
    <s v="GFS"/>
    <s v="Non- ICB"/>
    <m/>
    <m/>
    <m/>
    <s v="GFS"/>
    <s v="Non- ICB"/>
    <s v="GFS/Non- ICB"/>
  </r>
  <r>
    <s v="Unresolved"/>
    <n v="8520"/>
    <s v="Capgemini Technology Services India Limited"/>
    <x v="2"/>
    <n v="3011"/>
    <s v="Sogeti USA LLC"/>
    <s v="NORTH AMERICA"/>
    <s v="5010089560/16-17-IM"/>
    <x v="6"/>
    <s v="iGATE"/>
    <n v="42769"/>
    <n v="62"/>
    <s v="3.Disagreed days, volume or deliverables"/>
    <s v="DISAGREEMENT"/>
    <n v="42776"/>
    <s v="Q1 2017"/>
    <n v="55"/>
    <s v="31-60 Days"/>
    <n v="1526068"/>
    <s v="INR"/>
    <n v="21990.49"/>
    <s v="INR"/>
    <n v="1526068.1892310148"/>
    <s v="EUR"/>
    <s v="INTER"/>
    <n v="21.99"/>
    <n v="1"/>
    <s v="greater than 10000"/>
    <s v="Brock Bahan"/>
    <s v="Dispute: Time does not align with ISOW terms"/>
    <s v="More"/>
    <s v="Non-GFS"/>
    <s v="Non- ICB"/>
    <m/>
    <m/>
    <m/>
    <s v="Non-GFS"/>
    <s v="Non- ICB"/>
    <s v="Non-GFS/Non- ICB"/>
  </r>
  <r>
    <s v="Unresolved"/>
    <n v="8520"/>
    <s v="Capgemini Technology Services India Limited"/>
    <x v="2"/>
    <n v="199"/>
    <s v="Capgemini America Inc"/>
    <s v="NORTH AMERICA"/>
    <n v="85200410042828"/>
    <x v="2"/>
    <s v="GES"/>
    <n v="42727"/>
    <n v="104"/>
    <s v="1.No signed SoW"/>
    <s v="DISAGREEMENT"/>
    <n v="42797"/>
    <s v="Q1 2017"/>
    <n v="34"/>
    <s v="31-60 Days"/>
    <n v="1521000"/>
    <s v="INR"/>
    <n v="21917.46"/>
    <s v="INR"/>
    <n v="1521000.1457331418"/>
    <s v="EUR"/>
    <s v="INTER"/>
    <n v="21.92"/>
    <n v="1"/>
    <s v="greater than 10000"/>
    <s v="Sayantan Ghosh"/>
    <s v="ISOW Required"/>
    <s v="More"/>
    <s v="GFS"/>
    <s v="Non- ICB"/>
    <m/>
    <m/>
    <m/>
    <s v="GFS"/>
    <s v="Non- ICB"/>
    <s v="GFS/Non- ICB"/>
  </r>
  <r>
    <s v="New"/>
    <n v="260"/>
    <s v="Capgemini UK Plc"/>
    <x v="4"/>
    <n v="1970"/>
    <s v="Capgemini UK Plc (FS)"/>
    <s v="UK &amp; IRELAND"/>
    <n v="2600110114938"/>
    <x v="8"/>
    <s v="ADAO - Private"/>
    <n v="42698"/>
    <n v="133"/>
    <s v="2.Disagreed rates or price"/>
    <s v="DISAGREEMENT"/>
    <n v="42831"/>
    <s v="Q1 2017"/>
    <n v="0"/>
    <s v="0-30 Days"/>
    <n v="18720"/>
    <s v="GBP"/>
    <n v="21881.17"/>
    <s v="GBP"/>
    <n v="18719.99709804228"/>
    <s v="EUR"/>
    <s v="INTRA"/>
    <n v="21.88"/>
    <n v="1"/>
    <s v="greater than 10000"/>
    <s v="Amina Khatun"/>
    <s v="Credit Note required for the differential amount"/>
    <s v="More"/>
    <s v="GFS"/>
    <s v="Non- ICB"/>
    <m/>
    <m/>
    <m/>
    <s v="GFS"/>
    <s v="Non- ICB"/>
    <s v="GFS/Non- ICB"/>
  </r>
  <r>
    <s v="New"/>
    <n v="199"/>
    <s v="Capgemini America Inc"/>
    <x v="5"/>
    <n v="692"/>
    <s v="Capgemini Outsourcing Services S.A.S."/>
    <s v="FRANCE"/>
    <n v="1990110066233"/>
    <x v="7"/>
    <s v="BPO US - BPOUS - BU"/>
    <n v="42762"/>
    <n v="69"/>
    <s v="8.Invoice awaiting Prime’s approval or PO"/>
    <s v="Hold Payment"/>
    <n v="42831"/>
    <s v="Q1 2017"/>
    <n v="0"/>
    <s v="0-30 Days"/>
    <n v="23334.19"/>
    <s v="USD"/>
    <n v="21826.01"/>
    <s v="USD"/>
    <n v="23334.187187862892"/>
    <s v="EUR"/>
    <s v="INTER"/>
    <n v="21.83"/>
    <n v="1"/>
    <s v="greater than 10000"/>
    <s v="Marta Stryszawska"/>
    <s v="Invoice waiting for approval, please contact RAVREDDY"/>
    <s v="More"/>
    <s v="GFS"/>
    <s v="Non- ICB"/>
    <m/>
    <m/>
    <m/>
    <s v="GFS"/>
    <s v="Non- ICB"/>
    <s v="GFS/Non- ICB"/>
  </r>
  <r>
    <s v="New"/>
    <n v="1740"/>
    <s v="Capgemini Argentina S.A."/>
    <x v="6"/>
    <n v="1750"/>
    <s v="Capgemini Espana S.L."/>
    <s v="IBERIA"/>
    <s v="E-0004-00001040"/>
    <x v="10"/>
    <s v="Argentina"/>
    <n v="42728"/>
    <n v="103"/>
    <s v="8.Invoice awaiting Prime’s approval or PO"/>
    <s v="Hold Payment"/>
    <n v="42830"/>
    <s v="Q1 2017"/>
    <n v="1"/>
    <s v="0-30 Days"/>
    <n v="354328.79"/>
    <s v="ARS"/>
    <n v="21562.93"/>
    <s v="ARS"/>
    <n v="354328.84676373785"/>
    <s v="EUR"/>
    <s v="INTER"/>
    <n v="21.56"/>
    <n v="1"/>
    <s v="greater than 10000"/>
    <s v="Alejandro Gordo"/>
    <s v="Waiting Alejandro´s approval"/>
    <s v="More"/>
    <s v="Non-GFS"/>
    <s v="Non- ICB"/>
    <m/>
    <m/>
    <m/>
    <s v="Non-GFS"/>
    <s v="Non- ICB"/>
    <s v="Non-GFS/Non- ICB"/>
  </r>
  <r>
    <s v="Unresolved"/>
    <n v="199"/>
    <s v="Capgemini America Inc"/>
    <x v="5"/>
    <n v="8243"/>
    <s v="Capgemini Deutschland GmbH"/>
    <s v="CENTRAL EUROPE"/>
    <n v="1990110063787"/>
    <x v="1"/>
    <s v="CC NA"/>
    <n v="42724"/>
    <n v="107"/>
    <s v="7.Missing attachments"/>
    <s v="Missing Information or Attachment"/>
    <n v="42800"/>
    <s v="Q1 2017"/>
    <n v="31"/>
    <s v="31-60 Days"/>
    <n v="23041.919999999998"/>
    <s v="USD"/>
    <n v="21552.63"/>
    <s v="USD"/>
    <n v="23041.916631154727"/>
    <s v="EUR"/>
    <s v="INTER"/>
    <n v="21.55"/>
    <n v="1"/>
    <s v="greater than 10000"/>
    <s v="Maciej Antkiewicz"/>
    <s v="attachment is not sufficient, waiting for update"/>
    <s v="More"/>
    <s v="GFS"/>
    <s v="Non- ICB"/>
    <m/>
    <m/>
    <m/>
    <s v="GFS"/>
    <s v="Non- ICB"/>
    <s v="GFS/Non- ICB"/>
  </r>
  <r>
    <s v="New"/>
    <n v="8243"/>
    <s v="Capgemini Deutschland GmbH"/>
    <x v="0"/>
    <n v="8205"/>
    <s v="Capgemini Consulting Österreich AG"/>
    <s v="CENTRAL EUROPE"/>
    <n v="82430160098550"/>
    <x v="1"/>
    <s v="DE01 - CC Market Units"/>
    <n v="42773"/>
    <n v="58"/>
    <s v="8.Invoice awaiting Prime’s approval or PO"/>
    <s v="Hold Payment"/>
    <n v="42830"/>
    <s v="Q1 2017"/>
    <n v="1"/>
    <s v="0-30 Days"/>
    <n v="21542.5"/>
    <s v="EUR"/>
    <n v="21542.5"/>
    <s v="EUR"/>
    <n v="21542.5"/>
    <s v="EUR"/>
    <s v="INTRA"/>
    <n v="21.54"/>
    <n v="1"/>
    <s v="greater than 10000"/>
    <s v="Justyna Krawczak"/>
    <s v="in approval flow J. Moustakidis"/>
    <s v="More"/>
    <s v="GFS"/>
    <s v="Non- ICB"/>
    <m/>
    <m/>
    <m/>
    <s v="GFS"/>
    <s v="Non- ICB"/>
    <s v="GFS/Non- ICB"/>
  </r>
  <r>
    <s v="New"/>
    <n v="8520"/>
    <s v="Capgemini Technology Services India Limited"/>
    <x v="2"/>
    <n v="199"/>
    <s v="Capgemini America Inc"/>
    <s v="NORTH AMERICA"/>
    <s v="5010089841/16-17-IM"/>
    <x v="8"/>
    <s v="IGATE"/>
    <n v="42768"/>
    <n v="63"/>
    <s v="1.No signed SoW"/>
    <s v="DISAGREEMENT"/>
    <n v="42830"/>
    <s v="Q1 2017"/>
    <n v="1"/>
    <s v="0-30 Days"/>
    <n v="1491144"/>
    <s v="INR"/>
    <n v="21487.24"/>
    <s v="INR"/>
    <n v="1491144.282750054"/>
    <s v="EUR"/>
    <s v="INTER"/>
    <n v="21.49"/>
    <n v="1"/>
    <s v="greater than 10000"/>
    <s v="Sayantan Ghosh"/>
    <s v="ISOW Required"/>
    <s v="More"/>
    <s v="Non-GFS"/>
    <s v="Non- ICB"/>
    <m/>
    <m/>
    <m/>
    <s v="Non-GFS"/>
    <s v="Non- ICB"/>
    <s v="Non-GFS/Non- ICB"/>
  </r>
  <r>
    <s v="Unresolved"/>
    <n v="413"/>
    <s v="Capgemini Nederland B.V."/>
    <x v="9"/>
    <n v="260"/>
    <s v="Capgemini UK Plc"/>
    <s v="UK &amp; IRELAND"/>
    <n v="4130130016994"/>
    <x v="4"/>
    <s v="NL Shared Services wo Sog"/>
    <n v="42727"/>
    <n v="104"/>
    <s v="8.Invoice awaiting Prime’s approval or PO"/>
    <s v="Hold Payment"/>
    <n v="42800"/>
    <s v="Q1 2017"/>
    <n v="31"/>
    <s v="31-60 Days"/>
    <n v="21257.84"/>
    <s v="EUR"/>
    <n v="21257.84"/>
    <s v="EUR"/>
    <n v="21257.84"/>
    <s v="EUR"/>
    <s v="INTER"/>
    <n v="21.26"/>
    <n v="1"/>
    <s v="greater than 10000"/>
    <s v="SATABDI SARKAR"/>
    <s v="PO insufficient"/>
    <s v="More"/>
    <s v="GFS"/>
    <s v="Non- ICB"/>
    <m/>
    <m/>
    <m/>
    <s v="GFS"/>
    <s v="Non- ICB"/>
    <s v="GFS/Non- ICB"/>
  </r>
  <r>
    <s v="Unresolved"/>
    <n v="1350"/>
    <s v="Capgemini Sverige AB"/>
    <x v="7"/>
    <n v="693"/>
    <s v="Capgemini Consulting S.A.S."/>
    <s v="FRANCE"/>
    <n v="13500210092554"/>
    <x v="1"/>
    <s v="CC SWEDEN - CCNOSE - BU"/>
    <n v="42492"/>
    <n v="339"/>
    <s v="4.Disagreed expenses"/>
    <s v="DISAGREEMENT"/>
    <n v="42585"/>
    <s v="Q3 2016"/>
    <n v="246"/>
    <s v="181 - 365 Days"/>
    <n v="202126.5"/>
    <s v="SEK"/>
    <n v="21204.61"/>
    <s v="SEK"/>
    <n v="202126.53802012437"/>
    <s v="EUR"/>
    <s v="INTER"/>
    <n v="21.2"/>
    <n v="1"/>
    <s v="greater than 10000"/>
    <s v="Hirsch Magdalena"/>
    <s v="PLEASE CONTACT RDELAVEN"/>
    <s v="More"/>
    <s v="GFS"/>
    <s v="Non- ICB"/>
    <m/>
    <m/>
    <m/>
    <s v="GFS"/>
    <s v="Non- ICB"/>
    <s v="GFS/Non- ICB"/>
  </r>
  <r>
    <s v="Unresolved"/>
    <n v="3019"/>
    <s v="Sogeti Corporate Services S.A.S."/>
    <x v="1"/>
    <n v="3014"/>
    <s v="Sogeti France S.A.S."/>
    <s v="FRANCE"/>
    <n v="30190110007953"/>
    <x v="2"/>
    <s v="Sogeti France "/>
    <n v="42724"/>
    <n v="107"/>
    <s v="8.Invoice awaiting Prime’s approval or PO"/>
    <s v="Hold Payment"/>
    <n v="42797"/>
    <s v="Q1 2017"/>
    <n v="34"/>
    <s v="31-60 Days"/>
    <n v="21120"/>
    <s v="EUR"/>
    <n v="21120"/>
    <s v="EUR"/>
    <n v="21120"/>
    <s v="EUR"/>
    <s v="INTRA"/>
    <n v="21.12"/>
    <n v="1"/>
    <s v="greater than 10000"/>
    <s v="Edyta Lechwar-Wierzbicka"/>
    <s v="Waiting for Project Manager approval; contact: JBIANCHI"/>
    <s v="More"/>
    <s v="GFS"/>
    <s v="Non- ICB"/>
    <m/>
    <m/>
    <m/>
    <s v="GFS"/>
    <s v="Non- ICB"/>
    <s v="GFS/Non- ICB"/>
  </r>
  <r>
    <s v="New"/>
    <n v="456"/>
    <s v="Sogeti Deutschland GmbH"/>
    <x v="0"/>
    <n v="8243"/>
    <s v="Capgemini Deutschland GmbH"/>
    <s v="CENTRAL EUROPE"/>
    <n v="2017010055"/>
    <x v="2"/>
    <s v="Sogeti Germany "/>
    <n v="42774"/>
    <n v="57"/>
    <s v="6.Missing or wrong information on invoice"/>
    <s v="Missing Information or Attachment"/>
    <n v="42830"/>
    <s v="Q1 2017"/>
    <n v="1"/>
    <s v="0-30 Days"/>
    <n v="21077.279999999999"/>
    <s v="EUR"/>
    <n v="21077.279999999999"/>
    <s v="EUR"/>
    <n v="21077.279999999999"/>
    <s v="EUR"/>
    <s v="INTRA"/>
    <n v="21.08"/>
    <n v="1"/>
    <s v="greater than 10000"/>
    <s v="Maciej Antkiewicz"/>
    <s v="Waiting for CN. Item/quantity not as agreed."/>
    <s v="More"/>
    <s v="Non-GFS"/>
    <s v="Non- ICB"/>
    <m/>
    <m/>
    <m/>
    <s v="Non-GFS"/>
    <s v="Non- ICB"/>
    <s v="Non-GFS/Non- ICB"/>
  </r>
  <r>
    <s v="Unresolved"/>
    <n v="635"/>
    <s v="Capgemini Technology Services"/>
    <x v="1"/>
    <n v="260"/>
    <s v="Capgemini UK Plc"/>
    <s v="UK &amp; IRELAND"/>
    <n v="63503300006104"/>
    <x v="1"/>
    <s v="FR03 CC_SBU_HUB"/>
    <n v="42727"/>
    <n v="104"/>
    <s v="6.Missing or wrong information on invoice"/>
    <s v="Missing Information or Attachment"/>
    <n v="42800"/>
    <s v="Q1 2017"/>
    <n v="31"/>
    <s v="31-60 Days"/>
    <n v="20924.5"/>
    <s v="EUR"/>
    <n v="20924.5"/>
    <s v="EUR"/>
    <n v="20924.5"/>
    <s v="EUR"/>
    <s v="INTER"/>
    <n v="20.92"/>
    <n v="1"/>
    <s v="greater than 10000"/>
    <s v="SATABDI SARKAR"/>
    <s v="NO PO"/>
    <s v="More"/>
    <s v="GFS"/>
    <s v="Non- ICB"/>
    <m/>
    <m/>
    <m/>
    <s v="GFS"/>
    <s v="Non- ICB"/>
    <s v="GFS/Non- ICB"/>
  </r>
  <r>
    <s v="Unresolved"/>
    <n v="8520"/>
    <s v="Capgemini Technology Services India Limited"/>
    <x v="2"/>
    <n v="429"/>
    <s v="Sogeti Nederland B.V."/>
    <s v="BENELUX"/>
    <n v="85203010001096"/>
    <x v="9"/>
    <s v="DIGITAL"/>
    <n v="42643"/>
    <n v="188"/>
    <s v="6.Missing or wrong information on invoice"/>
    <s v="Missing Information or Attachment"/>
    <n v="42681"/>
    <s v="Q4 2016"/>
    <n v="150"/>
    <s v="121-150 Days"/>
    <n v="1443141"/>
    <s v="INR"/>
    <n v="20795.52"/>
    <s v="INR"/>
    <n v="1443141.1737763621"/>
    <s v="EUR"/>
    <s v="INTER"/>
    <n v="20.8"/>
    <n v="1"/>
    <s v="greater than 10000"/>
    <s v="Krishna Paul"/>
    <s v="Employee detail missing"/>
    <s v="More"/>
    <s v="GFS"/>
    <s v="Non- ICB"/>
    <m/>
    <m/>
    <m/>
    <s v="GFS"/>
    <s v="Non- ICB"/>
    <s v="GFS/Non- ICB"/>
  </r>
  <r>
    <s v="New"/>
    <n v="635"/>
    <s v="Capgemini Technology Services"/>
    <x v="1"/>
    <n v="260"/>
    <s v="Capgemini UK Plc"/>
    <s v="UK &amp; IRELAND"/>
    <n v="63503300006169"/>
    <x v="4"/>
    <s v="GROUP SHARED SERVICES - SBU"/>
    <n v="42762"/>
    <n v="69"/>
    <s v="6.Missing or wrong information on invoice"/>
    <s v="Missing Information or Attachment"/>
    <n v="42831"/>
    <s v="Q1 2017"/>
    <n v="0"/>
    <s v="0-30 Days"/>
    <n v="20418"/>
    <s v="EUR"/>
    <n v="20418"/>
    <s v="EUR"/>
    <n v="20418"/>
    <s v="EUR"/>
    <s v="INTER"/>
    <n v="20.420000000000002"/>
    <n v="1"/>
    <s v="greater than 10000"/>
    <s v="SATABDI SARKAR"/>
    <s v="NO PO"/>
    <s v="More"/>
    <s v="GFS"/>
    <s v="Non- ICB"/>
    <m/>
    <m/>
    <m/>
    <s v="GFS"/>
    <s v="Non- ICB"/>
    <s v="GFS/Non- ICB"/>
  </r>
  <r>
    <s v="Unresolved"/>
    <n v="8520"/>
    <s v="Capgemini Technology Services India Limited"/>
    <x v="2"/>
    <n v="199"/>
    <s v="Capgemini America Inc"/>
    <s v="NORTH AMERICA"/>
    <n v="85200710012882"/>
    <x v="7"/>
    <s v="CES HRO"/>
    <n v="42614"/>
    <n v="217"/>
    <s v="8.Invoice awaiting Prime’s approval or PO"/>
    <s v="Hold Payment"/>
    <n v="42681"/>
    <s v="Q4 2016"/>
    <n v="150"/>
    <s v="121-150 Days"/>
    <n v="1415510.51"/>
    <s v="INR"/>
    <n v="20397.36"/>
    <s v="INR"/>
    <n v="1415510.1700913955"/>
    <s v="EUR"/>
    <s v="INTER"/>
    <n v="20.399999999999999"/>
    <n v="1"/>
    <s v="greater than 10000"/>
    <s v="Sayantan Ghosh"/>
    <s v="Invoice waiting for approval"/>
    <s v="More"/>
    <s v="GFS"/>
    <s v="Non- ICB"/>
    <m/>
    <m/>
    <m/>
    <s v="GFS"/>
    <s v="Non- ICB"/>
    <s v="GFS/Non- ICB"/>
  </r>
  <r>
    <s v="New"/>
    <n v="8243"/>
    <s v="Capgemini Deutschland GmbH"/>
    <x v="0"/>
    <n v="8205"/>
    <s v="Capgemini Consulting Österreich AG"/>
    <s v="CENTRAL EUROPE"/>
    <n v="82430160098503"/>
    <x v="1"/>
    <s v="DE01 - CC Market Units"/>
    <n v="42773"/>
    <n v="58"/>
    <s v="8.Invoice awaiting Prime’s approval or PO"/>
    <s v="Hold Payment"/>
    <n v="42830"/>
    <s v="Q1 2017"/>
    <n v="1"/>
    <s v="0-30 Days"/>
    <n v="20307.5"/>
    <s v="EUR"/>
    <n v="20307.5"/>
    <s v="EUR"/>
    <n v="20307.5"/>
    <s v="EUR"/>
    <s v="INTRA"/>
    <n v="20.309999999999999"/>
    <n v="1"/>
    <s v="greater than 10000"/>
    <s v="Justyna Krawczak"/>
    <s v="in verification with A. Schulze, B. Valtiner"/>
    <s v="More"/>
    <s v="GFS"/>
    <s v="Non- ICB"/>
    <m/>
    <m/>
    <m/>
    <s v="GFS"/>
    <s v="Non- ICB"/>
    <s v="GFS/Non- ICB"/>
  </r>
  <r>
    <s v="Unresolved"/>
    <n v="3805"/>
    <s v="Backelite S.A.S."/>
    <x v="1"/>
    <n v="693"/>
    <s v="Capgemini Consulting S.A.S."/>
    <s v="FRANCE"/>
    <n v="701600605"/>
    <x v="7"/>
    <s v="BPO France"/>
    <n v="42677"/>
    <n v="154"/>
    <s v="6.Missing or wrong information on invoice"/>
    <s v="Missing Information or Attachment"/>
    <n v="42775"/>
    <s v="Q1 2017"/>
    <n v="56"/>
    <s v="31-60 Days"/>
    <n v="20250"/>
    <s v="EUR"/>
    <n v="20250"/>
    <s v="EUR"/>
    <n v="20250"/>
    <s v="EUR"/>
    <s v="INTRA"/>
    <n v="20.25"/>
    <n v="1"/>
    <s v="greater than 10000"/>
    <s v="Hirsch Magdalena"/>
    <s v="h-Waiting for Project Manager approval NMARILLY"/>
    <s v="More"/>
    <s v="Non-GFS"/>
    <s v="Non- ICB"/>
    <m/>
    <m/>
    <m/>
    <s v="Non-GFS"/>
    <s v="Non- ICB"/>
    <s v="Non-GFS/Non- ICB"/>
  </r>
  <r>
    <s v="Unresolved"/>
    <n v="3011"/>
    <s v="Sogeti USA LLC"/>
    <x v="5"/>
    <n v="199"/>
    <s v="Capgemini America Inc"/>
    <s v="NORTH AMERICA"/>
    <n v="383417"/>
    <x v="2"/>
    <s v="Sogeti USA "/>
    <n v="42731"/>
    <n v="100"/>
    <s v="2.Disagreed rates or price"/>
    <s v="DISAGREEMENT"/>
    <n v="42800"/>
    <s v="Q1 2017"/>
    <n v="31"/>
    <s v="31-60 Days"/>
    <n v="21646.26"/>
    <s v="USD"/>
    <n v="20247.18"/>
    <s v="USD"/>
    <n v="21646.260042323531"/>
    <s v="EUR"/>
    <s v="INTRA"/>
    <n v="20.25"/>
    <n v="1"/>
    <s v="greater than 10000"/>
    <s v="Soumya Mukhopadhyay"/>
    <s v="-"/>
    <s v="More"/>
    <s v="Non-GFS"/>
    <s v="Non- ICB"/>
    <m/>
    <m/>
    <m/>
    <s v="Non-GFS"/>
    <s v="Non- ICB"/>
    <s v="Non-GFS/Non- ICB"/>
  </r>
  <r>
    <s v="Unresolved"/>
    <n v="8520"/>
    <s v="Capgemini Technology Services India Limited"/>
    <x v="2"/>
    <n v="429"/>
    <s v="Sogeti Nederland B.V."/>
    <s v="BENELUX"/>
    <n v="85200310085323"/>
    <x v="12"/>
    <s v="Testing"/>
    <n v="42676"/>
    <n v="155"/>
    <s v="8.Invoice awaiting Prime’s approval or PO"/>
    <s v="Hold Payment"/>
    <n v="42732"/>
    <s v="Q4 2016"/>
    <n v="99"/>
    <s v="91-120 Days"/>
    <n v="1395300"/>
    <s v="INR"/>
    <n v="20106.13"/>
    <s v="INR"/>
    <n v="1395299.7591933324"/>
    <s v="EUR"/>
    <s v="INTER"/>
    <n v="20.11"/>
    <n v="1"/>
    <s v="greater than 10000"/>
    <s v="Dibendu Das"/>
    <s v="Invoice awaiting Prime’s approval or PO"/>
    <s v="More"/>
    <s v="GFS"/>
    <s v="Non- ICB"/>
    <m/>
    <m/>
    <m/>
    <s v="GFS"/>
    <s v="Non- ICB"/>
    <s v="GFS/Non- ICB"/>
  </r>
  <r>
    <s v="Unresolved"/>
    <n v="260"/>
    <s v="Capgemini UK Plc"/>
    <x v="4"/>
    <n v="692"/>
    <s v="Capgemini Outsourcing Services S.A.S."/>
    <s v="FRANCE"/>
    <n v="2600110091578"/>
    <x v="6"/>
    <s v="IS GLOBAL HUB"/>
    <n v="42522"/>
    <n v="309"/>
    <s v="1.No signed SoW"/>
    <s v="DISAGREEMENT"/>
    <n v="42681"/>
    <s v="Q4 2016"/>
    <n v="150"/>
    <s v="121-150 Days"/>
    <n v="17200"/>
    <s v="GBP"/>
    <n v="20104.5"/>
    <s v="GBP"/>
    <n v="17200.002635032361"/>
    <s v="EUR"/>
    <s v="INTER"/>
    <n v="20.100000000000001"/>
    <n v="1"/>
    <s v="greater than 10000"/>
    <s v="Magdalena Marczynska"/>
    <s v="Not for OS / Wait for credit Note Cyril GALES (17/01/2017 18:07)"/>
    <s v="More"/>
    <s v="GFS"/>
    <s v="Non- ICB"/>
    <m/>
    <m/>
    <m/>
    <s v="GFS"/>
    <s v="Non- ICB"/>
    <s v="GFS/Non- ICB"/>
  </r>
  <r>
    <s v="New"/>
    <n v="635"/>
    <s v="Capgemini Technology Services"/>
    <x v="1"/>
    <n v="8243"/>
    <s v="Capgemini Deutschland GmbH"/>
    <s v="CENTRAL EUROPE"/>
    <n v="63501111701602"/>
    <x v="0"/>
    <s v="MU Central_France DG"/>
    <n v="42769"/>
    <n v="62"/>
    <s v="8.Invoice awaiting Prime’s approval or PO"/>
    <s v="Hold Payment"/>
    <n v="42830"/>
    <s v="Q1 2017"/>
    <n v="1"/>
    <s v="0-30 Days"/>
    <n v="20000"/>
    <s v="EUR"/>
    <n v="20000"/>
    <s v="EUR"/>
    <n v="20000"/>
    <s v="EUR"/>
    <s v="INTER"/>
    <n v="20"/>
    <n v="1"/>
    <s v="greater than 10000"/>
    <s v="Maciej Antkiewicz"/>
    <s v="Waiting for approval &amp; providing booking details / SOW."/>
    <s v="More"/>
    <s v="GFS"/>
    <s v="Non- ICB"/>
    <m/>
    <m/>
    <m/>
    <s v="GFS"/>
    <s v="Non- ICB"/>
    <s v="GFS/Non- ICB"/>
  </r>
  <r>
    <s v="Unresolved"/>
    <n v="1350"/>
    <s v="Capgemini Sverige AB"/>
    <x v="7"/>
    <n v="95"/>
    <s v="Capgemini Service S.A.S."/>
    <s v="HOLDING"/>
    <n v="13500210102146"/>
    <x v="13"/>
    <s v="CG SERVICE CORPORATE - HOLDCGSERVCORP - BU"/>
    <n v="42727"/>
    <n v="104"/>
    <s v="8.Invoice awaiting Prime’s approval or PO"/>
    <s v="Hold Payment"/>
    <n v="42797"/>
    <s v="Q1 2017"/>
    <n v="34"/>
    <s v="31-60 Days"/>
    <n v="190667.12"/>
    <s v="SEK"/>
    <n v="20002.43"/>
    <s v="SEK"/>
    <n v="190667.1203992847"/>
    <s v="EUR"/>
    <s v="INTER"/>
    <n v="20"/>
    <n v="1"/>
    <s v="greater than 10000"/>
    <s v="Nicolas HONVAULT"/>
    <s v="awaiting approval"/>
    <s v="More"/>
    <s v="GFS"/>
    <s v="Non- ICB"/>
    <m/>
    <m/>
    <m/>
    <s v="GFS"/>
    <s v="Non- ICB"/>
    <s v="GFS/Non- ICB"/>
  </r>
  <r>
    <s v="New"/>
    <n v="8520"/>
    <s v="Capgemini Technology Services India Limited"/>
    <x v="2"/>
    <n v="8420"/>
    <s v="Capgemini Australia Pty Ltd."/>
    <s v="INDIA"/>
    <n v="85200410045170"/>
    <x v="8"/>
    <s v="APAC Platform"/>
    <n v="42795"/>
    <n v="36"/>
    <s v="3.Disagreed days, volume or deliverables"/>
    <s v="DISAGREEMENT"/>
    <n v="42830"/>
    <s v="Q1 2017"/>
    <n v="1"/>
    <s v="0-30 Days"/>
    <n v="1384988.8"/>
    <s v="INR"/>
    <n v="19957.55"/>
    <s v="INR"/>
    <n v="1384988.7924274283"/>
    <s v="EUR"/>
    <s v="INTRA"/>
    <n v="19.96"/>
    <n v="1"/>
    <s v="greater than 10000"/>
    <s v="Shruti Shetty"/>
    <s v="Reverse 10 hours from Arnab from January. Arnab booked 4.5 hours/day on Fairfax whereas Invoice shows 5 hours/day. Please issue credit note"/>
    <s v="More"/>
    <s v="GFS"/>
    <s v="Non- ICB"/>
    <m/>
    <m/>
    <m/>
    <s v="GFS"/>
    <s v="Non- ICB"/>
    <s v="GFS/Non- ICB"/>
  </r>
  <r>
    <s v="Unresolved"/>
    <n v="8520"/>
    <s v="Capgemini Technology Services India Limited"/>
    <x v="2"/>
    <n v="95"/>
    <s v="Capgemini Service S.A.S."/>
    <s v="HOLDING"/>
    <n v="85203830000021"/>
    <x v="7"/>
    <s v="BPO India"/>
    <n v="42646"/>
    <n v="185"/>
    <s v="8.Invoice awaiting Prime’s approval or PO"/>
    <s v="Hold Payment"/>
    <n v="42732"/>
    <s v="Q4 2016"/>
    <n v="99"/>
    <s v="91-120 Days"/>
    <n v="1382098"/>
    <s v="INR"/>
    <n v="19915.89"/>
    <s v="INR"/>
    <n v="1382097.724481086"/>
    <s v="EUR"/>
    <s v="INTER"/>
    <n v="19.920000000000002"/>
    <n v="1"/>
    <s v="greater than 10000"/>
    <s v="Nicolas HONVAULT"/>
    <s v="awaiting approval"/>
    <s v="More"/>
    <s v="GFS"/>
    <s v="Non- ICB"/>
    <m/>
    <m/>
    <m/>
    <s v="GFS"/>
    <s v="Non- ICB"/>
    <s v="GFS/Non- ICB"/>
  </r>
  <r>
    <s v="Unresolved"/>
    <n v="413"/>
    <s v="Capgemini Nederland B.V."/>
    <x v="9"/>
    <n v="635"/>
    <s v="Capgemini Technology Services"/>
    <s v="FRANCE"/>
    <n v="4130110153330"/>
    <x v="0"/>
    <s v="APPS_NL_PRIVATE"/>
    <n v="42605"/>
    <n v="226"/>
    <s v="8.Invoice awaiting Prime’s approval or PO"/>
    <s v="Hold Payment"/>
    <n v="42649"/>
    <s v="Q3 2016"/>
    <n v="182"/>
    <s v="181 - 365 Days"/>
    <n v="19911.5"/>
    <s v="EUR"/>
    <n v="19911.5"/>
    <s v="EUR"/>
    <n v="19911.5"/>
    <s v="EUR"/>
    <s v="INTER"/>
    <n v="19.91"/>
    <n v="1"/>
    <s v="greater than 10000"/>
    <s v="Joanna Szyk"/>
    <s v="Invoice is awaiting for approval by BLANC, Cecile."/>
    <s v="More"/>
    <s v="GFS"/>
    <s v="Non- ICB"/>
    <m/>
    <m/>
    <m/>
    <s v="GFS"/>
    <s v="Non- ICB"/>
    <s v="GFS/Non- ICB"/>
  </r>
  <r>
    <s v="Unresolved"/>
    <n v="8520"/>
    <s v="Capgemini Technology Services India Limited"/>
    <x v="2"/>
    <n v="3100"/>
    <s v="Sogeti Luxembourg S.A."/>
    <s v="BENELUX"/>
    <s v="5010089697/16-17-IM"/>
    <x v="3"/>
    <s v="INDIA"/>
    <n v="42769"/>
    <n v="62"/>
    <s v="8.Invoice awaiting Prime’s approval or PO"/>
    <s v="Hold Payment"/>
    <n v="42797"/>
    <s v="Q1 2017"/>
    <n v="34"/>
    <s v="31-60 Days"/>
    <n v="1381925"/>
    <s v="INR"/>
    <n v="19913.400000000001"/>
    <s v="INR"/>
    <n v="1381924.9266129537"/>
    <s v="EUR"/>
    <s v="INTER"/>
    <n v="19.91"/>
    <n v="1"/>
    <s v="greater than 10000"/>
    <s v="Katarzyna Rosa"/>
    <s v="waiting for approval"/>
    <s v="More"/>
    <s v="Non-GFS"/>
    <s v="Non- ICB"/>
    <m/>
    <m/>
    <m/>
    <s v="Non-GFS"/>
    <s v="Non- ICB"/>
    <s v="Non-GFS/Non- ICB"/>
  </r>
  <r>
    <s v="Unresolved"/>
    <n v="8520"/>
    <s v="Capgemini Technology Services India Limited"/>
    <x v="2"/>
    <n v="199"/>
    <s v="Capgemini America Inc"/>
    <s v="NORTH AMERICA"/>
    <n v="85200710013193"/>
    <x v="7"/>
    <s v="CES HRO"/>
    <n v="42676"/>
    <n v="155"/>
    <s v="8.Invoice awaiting Prime’s approval or PO"/>
    <s v="Hold Payment"/>
    <n v="42733"/>
    <s v="Q4 2016"/>
    <n v="98"/>
    <s v="91-120 Days"/>
    <n v="1381148.88"/>
    <s v="INR"/>
    <n v="19902.22"/>
    <s v="INR"/>
    <n v="1381149.0711247129"/>
    <s v="EUR"/>
    <s v="INTER"/>
    <n v="19.899999999999999"/>
    <n v="1"/>
    <s v="greater than 10000"/>
    <s v="Sayantan Ghosh"/>
    <s v="Invoice waiting for approval."/>
    <s v="More"/>
    <s v="GFS"/>
    <s v="Non- ICB"/>
    <m/>
    <m/>
    <m/>
    <s v="GFS"/>
    <s v="Non- ICB"/>
    <s v="GFS/Non- ICB"/>
  </r>
  <r>
    <s v="Unresolved"/>
    <n v="8310"/>
    <s v="Capgemini Polska Sp z.o.o"/>
    <x v="0"/>
    <n v="260"/>
    <s v="Capgemini UK Plc"/>
    <s v="UK &amp; IRELAND"/>
    <s v="831016FIS00473"/>
    <x v="6"/>
    <s v="Infra Central Europe "/>
    <n v="42464"/>
    <n v="367"/>
    <s v="3.Disagreed days, volume or deliverables"/>
    <s v="DISAGREEMENT"/>
    <n v="42648"/>
    <s v="Q3 2016"/>
    <n v="183"/>
    <s v="181 - 365 Days"/>
    <n v="84119.02"/>
    <s v="PLN"/>
    <n v="19902.759999999998"/>
    <s v="PLN"/>
    <n v="84119.01147241109"/>
    <s v="EUR"/>
    <s v="INTER"/>
    <n v="19.899999999999999"/>
    <n v="1"/>
    <s v="greater than 10000"/>
    <s v="Abdul Wasim"/>
    <s v="Disagreed Cost"/>
    <s v="More"/>
    <s v="GFS"/>
    <s v="Non- ICB"/>
    <m/>
    <m/>
    <m/>
    <s v="GFS"/>
    <s v="Non- ICB"/>
    <s v="GFS/Non- ICB"/>
  </r>
  <r>
    <s v="Unresolved"/>
    <n v="635"/>
    <s v="Capgemini Technology Services"/>
    <x v="1"/>
    <n v="8243"/>
    <s v="Capgemini Deutschland GmbH"/>
    <s v="CENTRAL EUROPE"/>
    <n v="63501111650775"/>
    <x v="0"/>
    <s v="AS"/>
    <n v="42724"/>
    <n v="107"/>
    <s v="6.Missing or wrong information on invoice"/>
    <s v="Missing Information or Attachment"/>
    <n v="42800"/>
    <s v="Q1 2017"/>
    <n v="31"/>
    <s v="31-60 Days"/>
    <n v="19890"/>
    <s v="EUR"/>
    <n v="19890"/>
    <s v="EUR"/>
    <n v="19890"/>
    <s v="EUR"/>
    <s v="INTER"/>
    <n v="19.89"/>
    <n v="1"/>
    <s v="greater than 10000"/>
    <s v="Maciej Antkiewicz"/>
    <s v="Waiting for CN (invoice already received for 11/2016 was approved by 63501111652226. Invoice for 10/2016 was approved by 63501111640167. (The October values of both invoices slightly deviate)"/>
    <s v="More"/>
    <s v="GFS"/>
    <s v="Non- ICB"/>
    <m/>
    <m/>
    <m/>
    <s v="GFS"/>
    <s v="Non- ICB"/>
    <s v="GFS/Non- ICB"/>
  </r>
  <r>
    <s v="Unresolved"/>
    <n v="693"/>
    <s v="Capgemini Consulting S.A.S."/>
    <x v="1"/>
    <n v="260"/>
    <s v="Capgemini UK Plc"/>
    <s v="UK &amp; IRELAND"/>
    <n v="69308300001439"/>
    <x v="1"/>
    <s v=" CC FR "/>
    <n v="42726"/>
    <n v="105"/>
    <s v="8.Invoice awaiting Prime’s approval or PO"/>
    <s v="Hold Payment"/>
    <n v="42800"/>
    <s v="Q1 2017"/>
    <n v="31"/>
    <s v="31-60 Days"/>
    <n v="19872"/>
    <s v="EUR"/>
    <n v="19872"/>
    <s v="EUR"/>
    <n v="19872"/>
    <s v="EUR"/>
    <s v="INTER"/>
    <n v="19.87"/>
    <n v="1"/>
    <s v="greater than 10000"/>
    <s v="SATABDI SARKAR"/>
    <s v="Receipting Hold"/>
    <s v="More"/>
    <s v="GFS"/>
    <s v="Non- ICB"/>
    <m/>
    <m/>
    <m/>
    <s v="GFS"/>
    <s v="Non- ICB"/>
    <s v="GFS/Non- ICB"/>
  </r>
  <r>
    <s v="New"/>
    <n v="199"/>
    <s v="Capgemini America Inc"/>
    <x v="5"/>
    <n v="413"/>
    <s v="Capgemini Nederland B.V."/>
    <s v="BENELUX"/>
    <n v="199030003886"/>
    <x v="6"/>
    <s v="INFRA US SERVICE CYBER RUN"/>
    <n v="42761"/>
    <n v="70"/>
    <s v="1.No signed SoW"/>
    <s v="DISAGREEMENT"/>
    <n v="42831"/>
    <s v="Q1 2017"/>
    <n v="0"/>
    <s v="0-30 Days"/>
    <n v="21200"/>
    <s v="USD"/>
    <n v="19829.759999999998"/>
    <s v="USD"/>
    <n v="21199.996322296014"/>
    <s v="EUR"/>
    <s v="INTER"/>
    <n v="19.829999999999998"/>
    <n v="1"/>
    <s v="greater than 10000"/>
    <s v="Anit Sharma"/>
    <s v="NO signed ISOW"/>
    <s v="More"/>
    <s v="GFS"/>
    <s v="Non- ICB"/>
    <m/>
    <m/>
    <m/>
    <s v="GFS"/>
    <s v="Non- ICB"/>
    <s v="GFS/Non- ICB"/>
  </r>
  <r>
    <s v="Unresolved"/>
    <n v="95"/>
    <s v="Capgemini Service S.A.S."/>
    <x v="3"/>
    <n v="635"/>
    <s v="Capgemini Technology Services"/>
    <s v="FRANCE"/>
    <n v="950110010634"/>
    <x v="5"/>
    <s v="GROUP SHARED SERVICES"/>
    <n v="42727"/>
    <n v="104"/>
    <s v="8.Invoice awaiting Prime’s approval or PO"/>
    <s v="Hold Payment"/>
    <n v="42800"/>
    <s v="Q1 2017"/>
    <n v="31"/>
    <s v="31-60 Days"/>
    <n v="19776"/>
    <s v="EUR"/>
    <n v="19776"/>
    <s v="EUR"/>
    <n v="19776"/>
    <s v="EUR"/>
    <s v="INTER"/>
    <n v="19.78"/>
    <n v="1"/>
    <s v="greater than 10000"/>
    <s v="Anna Zwolinska"/>
    <s v="Waiting for approval, please contact AMBARD"/>
    <s v="More"/>
    <s v="GFS"/>
    <s v="Non- ICB"/>
    <m/>
    <m/>
    <m/>
    <s v="GFS"/>
    <s v="Non- ICB"/>
    <s v="GFS/Non- ICB"/>
  </r>
  <r>
    <s v="Unresolved"/>
    <n v="8520"/>
    <s v="Capgemini Technology Services India Limited"/>
    <x v="2"/>
    <n v="3011"/>
    <s v="Sogeti USA LLC"/>
    <s v="NORTH AMERICA"/>
    <n v="85203110000617"/>
    <x v="9"/>
    <s v="DIGITAL"/>
    <n v="42583"/>
    <n v="248"/>
    <s v="3.Disagreed days, volume or deliverables"/>
    <s v="DISAGREEMENT"/>
    <n v="42619"/>
    <s v="Q3 2016"/>
    <n v="212"/>
    <s v="181 - 365 Days"/>
    <n v="1372082.04"/>
    <s v="INR"/>
    <n v="19771.57"/>
    <s v="INR"/>
    <n v="1372082.38780283"/>
    <s v="EUR"/>
    <s v="INTER"/>
    <n v="19.77"/>
    <n v="1"/>
    <s v="greater than 10000"/>
    <s v="John Berger"/>
    <s v="Dispute : -216 Hours For Amit Mandal (Already Invoiced February Time, No Time In December For The Days Invoiced)"/>
    <s v="More"/>
    <s v="GFS"/>
    <s v="Non- ICB"/>
    <m/>
    <m/>
    <m/>
    <s v="GFS"/>
    <s v="Non- ICB"/>
    <s v="GFS/Non- ICB"/>
  </r>
  <r>
    <s v="Unresolved"/>
    <n v="260"/>
    <s v="Capgemini UK Plc"/>
    <x v="4"/>
    <n v="95"/>
    <s v="Capgemini Service S.A.S."/>
    <s v="HOLDING"/>
    <n v="2600110112424"/>
    <x v="1"/>
    <s v="CC - MLS"/>
    <n v="42674"/>
    <n v="157"/>
    <s v="8.Invoice awaiting Prime’s approval or PO"/>
    <s v="Hold Payment"/>
    <n v="42732"/>
    <s v="Q4 2016"/>
    <n v="99"/>
    <s v="91-120 Days"/>
    <n v="16896"/>
    <s v="GBP"/>
    <n v="19749.16"/>
    <s v="GBP"/>
    <n v="16895.998609250451"/>
    <s v="EUR"/>
    <s v="INTER"/>
    <n v="19.75"/>
    <n v="1"/>
    <s v="greater than 10000"/>
    <s v="Nicolas HONVAULT"/>
    <s v="NO PO"/>
    <s v="More"/>
    <s v="GFS"/>
    <s v="Non- ICB"/>
    <m/>
    <m/>
    <m/>
    <s v="GFS"/>
    <s v="Non- ICB"/>
    <s v="GFS/Non- ICB"/>
  </r>
  <r>
    <s v="Unresolved"/>
    <n v="8520"/>
    <s v="Capgemini Technology Services India Limited"/>
    <x v="2"/>
    <n v="3011"/>
    <s v="Sogeti USA LLC"/>
    <s v="NORTH AMERICA"/>
    <n v="85200410042874"/>
    <x v="2"/>
    <s v="SOGETI INDIA - SOGID - BU"/>
    <n v="42727"/>
    <n v="104"/>
    <s v="3.Disagreed days, volume or deliverables"/>
    <s v="DISAGREEMENT"/>
    <n v="42776"/>
    <s v="Q1 2017"/>
    <n v="55"/>
    <s v="31-60 Days"/>
    <n v="1367124.44"/>
    <s v="INR"/>
    <n v="19700.13"/>
    <s v="INR"/>
    <n v="1367124.6851123187"/>
    <s v="EUR"/>
    <s v="INTER"/>
    <n v="19.7"/>
    <n v="1"/>
    <s v="greater than 10000"/>
    <s v="Brock Bahan"/>
    <s v="Dispute: no Time in our system for the resoures"/>
    <s v="More"/>
    <s v="GFS"/>
    <s v="Non- ICB"/>
    <m/>
    <m/>
    <m/>
    <s v="GFS"/>
    <s v="Non- ICB"/>
    <s v="GFS/Non- ICB"/>
  </r>
  <r>
    <s v="Unresolved"/>
    <n v="8520"/>
    <s v="Capgemini Technology Services India Limited"/>
    <x v="2"/>
    <n v="8420"/>
    <s v="Capgemini Australia Pty Ltd."/>
    <s v="INDIA"/>
    <n v="85200410038938"/>
    <x v="6"/>
    <s v="India Service"/>
    <n v="42614"/>
    <n v="217"/>
    <s v="3.Disagreed days, volume or deliverables"/>
    <s v="DISAGREEMENT"/>
    <n v="42775"/>
    <s v="Q1 2017"/>
    <n v="56"/>
    <s v="31-60 Days"/>
    <n v="1363948"/>
    <s v="INR"/>
    <n v="19654.349999999999"/>
    <s v="INR"/>
    <n v="1363947.7026211147"/>
    <s v="EUR"/>
    <s v="INTRA"/>
    <n v="19.649999999999999"/>
    <n v="1"/>
    <s v="greater than 10000"/>
    <s v="Yogesh Shinde"/>
    <s v="IN04 AUS_LakeMacquarie_Council is not part of icare; Request Credit Note INR 1363948/-"/>
    <s v="More"/>
    <s v="GFS"/>
    <s v="Non- ICB"/>
    <m/>
    <m/>
    <m/>
    <s v="GFS"/>
    <s v="Non- ICB"/>
    <s v="GFS/Non- ICB"/>
  </r>
  <r>
    <s v="New"/>
    <n v="1730"/>
    <s v="Capgemini Portugal, Serviços de Consultoria e Informatica S.A."/>
    <x v="8"/>
    <n v="1750"/>
    <s v="Capgemini Espana S.L."/>
    <s v="IBERIA"/>
    <n v="9290"/>
    <x v="0"/>
    <s v="Apps Portugal"/>
    <n v="42796"/>
    <n v="35"/>
    <s v="1.No signed SoW"/>
    <s v="DISAGREEMENT"/>
    <n v="42830"/>
    <s v="Q1 2017"/>
    <n v="1"/>
    <s v="0-30 Days"/>
    <n v="19564.88"/>
    <s v="EUR"/>
    <n v="19564.88"/>
    <s v="EUR"/>
    <n v="19564.88"/>
    <s v="EUR"/>
    <s v="INTRA"/>
    <n v="19.559999999999999"/>
    <n v="1"/>
    <s v="greater than 10000"/>
    <s v="Carmen Postigo Gonzalez"/>
    <s v="SEND ISOW"/>
    <s v="More"/>
    <s v="Non-GFS"/>
    <s v="Non- ICB"/>
    <m/>
    <m/>
    <m/>
    <s v="Non-GFS"/>
    <s v="Non- ICB"/>
    <s v="Non-GFS/Non- ICB"/>
  </r>
  <r>
    <s v="New"/>
    <n v="8520"/>
    <s v="Capgemini Technology Services India Limited"/>
    <x v="2"/>
    <n v="3036"/>
    <s v="Sogeti UK Ltd."/>
    <s v="UK &amp; IRELAND"/>
    <n v="85200310087087"/>
    <x v="2"/>
    <s v="Sogeti Testing"/>
    <n v="42795"/>
    <n v="36"/>
    <s v="1.No signed SoW"/>
    <s v="DISAGREEMENT"/>
    <n v="42831"/>
    <s v="Q1 2017"/>
    <n v="0"/>
    <s v="0-30 Days"/>
    <n v="1339800"/>
    <s v="INR"/>
    <n v="19306.38"/>
    <s v="INR"/>
    <n v="1339799.7210251286"/>
    <s v="EUR"/>
    <s v="INTER"/>
    <n v="19.309999999999999"/>
    <n v="1"/>
    <s v="greater than 10000"/>
    <s v="Nikki Harrison"/>
    <s v="This invoice includes COLT costs not covered which we require a credit for as per agreement"/>
    <s v="More"/>
    <s v="GFS"/>
    <s v="Non- ICB"/>
    <m/>
    <m/>
    <m/>
    <s v="GFS"/>
    <s v="Non- ICB"/>
    <s v="GFS/Non- ICB"/>
  </r>
  <r>
    <s v="Unresolved"/>
    <n v="635"/>
    <s v="Capgemini Technology Services"/>
    <x v="1"/>
    <n v="692"/>
    <s v="Capgemini Outsourcing Services S.A.S."/>
    <s v="FRANCE"/>
    <n v="63503300005753"/>
    <x v="4"/>
    <s v="GROUP SHARED SERVICES - SBU"/>
    <n v="42724"/>
    <n v="107"/>
    <s v="8.Invoice awaiting Prime’s approval or PO"/>
    <s v="Hold Payment"/>
    <n v="42797"/>
    <s v="Q1 2017"/>
    <n v="34"/>
    <s v="31-60 Days"/>
    <n v="19202.400000000001"/>
    <s v="EUR"/>
    <n v="19202.400000000001"/>
    <s v="EUR"/>
    <n v="19202.400000000001"/>
    <s v="EUR"/>
    <s v="INTRA"/>
    <n v="19.2"/>
    <n v="1"/>
    <s v="greater than 10000"/>
    <s v="Katarzyna Czerwiec"/>
    <s v="Invoice above 60 days in approval. Waiting for manager approval- Gales, Cyril"/>
    <s v="More"/>
    <s v="GFS"/>
    <s v="Non- ICB"/>
    <m/>
    <m/>
    <m/>
    <s v="GFS"/>
    <s v="Non- ICB"/>
    <s v="GFS/Non- ICB"/>
  </r>
  <r>
    <s v="Unresolved"/>
    <n v="199"/>
    <s v="Capgemini America Inc"/>
    <x v="5"/>
    <n v="693"/>
    <s v="Capgemini Consulting S.A.S."/>
    <s v="FRANCE"/>
    <n v="1990110065104"/>
    <x v="1"/>
    <s v="CC NA"/>
    <n v="42731"/>
    <n v="100"/>
    <s v="8.Invoice awaiting Prime’s approval or PO"/>
    <s v="Hold Payment"/>
    <n v="42800"/>
    <s v="Q1 2017"/>
    <n v="31"/>
    <s v="31-60 Days"/>
    <n v="20520"/>
    <s v="USD"/>
    <n v="19193.71"/>
    <s v="USD"/>
    <n v="20519.995270301621"/>
    <s v="EUR"/>
    <s v="INTER"/>
    <n v="19.190000000000001"/>
    <n v="1"/>
    <s v="greater than 10000"/>
    <s v="Hirsch Magdalena"/>
    <s v="Waiting for Project Manager approval NCABRIDA"/>
    <s v="More"/>
    <s v="GFS"/>
    <s v="Non- ICB"/>
    <m/>
    <m/>
    <m/>
    <s v="GFS"/>
    <s v="Non- ICB"/>
    <s v="GFS/Non- ICB"/>
  </r>
  <r>
    <s v="Unresolved"/>
    <n v="8520"/>
    <s v="Capgemini Technology Services India Limited"/>
    <x v="2"/>
    <n v="199"/>
    <s v="Capgemini America Inc"/>
    <s v="NORTH AMERICA"/>
    <n v="85200330013615"/>
    <x v="8"/>
    <s v="NA PBS"/>
    <n v="42583"/>
    <n v="248"/>
    <s v="8.Invoice awaiting Prime’s approval or PO"/>
    <s v="Hold Payment"/>
    <n v="42648"/>
    <s v="Q3 2016"/>
    <n v="183"/>
    <s v="181 - 365 Days"/>
    <n v="1315552.8500000001"/>
    <s v="INR"/>
    <n v="18956.990000000002"/>
    <s v="INR"/>
    <n v="1315553.1960665933"/>
    <s v="EUR"/>
    <s v="INTER"/>
    <n v="18.96"/>
    <n v="1"/>
    <s v="greater than 10000"/>
    <s v="Sayantan Ghosh"/>
    <s v="Invoice waiting for approval"/>
    <s v="More"/>
    <s v="GFS"/>
    <s v="Non- ICB"/>
    <m/>
    <m/>
    <m/>
    <s v="GFS"/>
    <s v="Non- ICB"/>
    <s v="GFS/Non- ICB"/>
  </r>
  <r>
    <s v="New"/>
    <n v="260"/>
    <s v="Capgemini UK Plc"/>
    <x v="4"/>
    <n v="1970"/>
    <s v="Capgemini UK Plc (FS)"/>
    <s v="UK &amp; IRELAND"/>
    <n v="2600110123549"/>
    <x v="1"/>
    <s v="CC - FS"/>
    <n v="42772"/>
    <n v="59"/>
    <s v="4.Disagreed expenses"/>
    <s v="DISAGREEMENT"/>
    <n v="42831"/>
    <s v="Q1 2017"/>
    <n v="0"/>
    <s v="0-30 Days"/>
    <n v="16200"/>
    <s v="GBP"/>
    <n v="18935.63"/>
    <s v="GBP"/>
    <n v="16199.999298465411"/>
    <s v="EUR"/>
    <s v="INTRA"/>
    <n v="18.940000000000001"/>
    <n v="1"/>
    <s v="greater than 10000"/>
    <s v="Amina Khatun"/>
    <s v="Credit note required for differential rate (GBP 900-600) excess billed"/>
    <s v="More"/>
    <s v="GFS"/>
    <s v="Non- ICB"/>
    <m/>
    <m/>
    <m/>
    <s v="GFS"/>
    <s v="Non- ICB"/>
    <s v="GFS/Non- ICB"/>
  </r>
  <r>
    <s v="Unresolved"/>
    <n v="429"/>
    <s v="Sogeti Nederland B.V."/>
    <x v="9"/>
    <n v="413"/>
    <s v="Capgemini Nederland B.V."/>
    <s v="BENELUX"/>
    <n v="80605809"/>
    <x v="2"/>
    <s v="Sogeti Netherlands "/>
    <n v="42727"/>
    <n v="104"/>
    <s v="8.Invoice awaiting Prime’s approval or PO"/>
    <s v="Hold Payment"/>
    <n v="42776"/>
    <s v="Q1 2017"/>
    <n v="55"/>
    <s v="31-60 Days"/>
    <n v="18923"/>
    <s v="EUR"/>
    <n v="18923"/>
    <s v="EUR"/>
    <n v="18923"/>
    <s v="EUR"/>
    <s v="INTRA"/>
    <n v="18.920000000000002"/>
    <n v="1"/>
    <s v="greater than 10000"/>
    <s v="Susmit Chatterjee"/>
    <s v="Invoice awaiting Prime’s approval"/>
    <s v="More"/>
    <s v="Non-GFS"/>
    <s v="Non- ICB"/>
    <m/>
    <m/>
    <m/>
    <s v="Non-GFS"/>
    <s v="Non- ICB"/>
    <s v="Non-GFS/Non- ICB"/>
  </r>
  <r>
    <s v="New"/>
    <n v="8520"/>
    <s v="Capgemini Technology Services India Limited"/>
    <x v="2"/>
    <n v="795"/>
    <s v="Capgemini Suisse S.A."/>
    <s v="CENTRAL EUROPE"/>
    <s v="85203910000757A"/>
    <x v="7"/>
    <s v="BPO India"/>
    <n v="42775"/>
    <n v="56"/>
    <s v="8.Invoice awaiting Prime’s approval or PO"/>
    <s v="Hold Payment"/>
    <n v="42831"/>
    <s v="Q1 2017"/>
    <n v="0"/>
    <s v="0-30 Days"/>
    <n v="1312648.98"/>
    <s v="INR"/>
    <n v="18915.14"/>
    <s v="INR"/>
    <n v="1312648.9427407547"/>
    <s v="EUR"/>
    <s v="INTER"/>
    <n v="18.920000000000002"/>
    <n v="1"/>
    <s v="greater than 10000"/>
    <s v="Izabela Klich"/>
    <s v="will be paid"/>
    <s v="More"/>
    <s v="GFS"/>
    <s v="Non- ICB"/>
    <m/>
    <m/>
    <m/>
    <s v="GFS"/>
    <s v="Non- ICB"/>
    <s v="GFS/Non- ICB"/>
  </r>
  <r>
    <s v="Unresolved"/>
    <n v="413"/>
    <s v="Capgemini Nederland B.V."/>
    <x v="9"/>
    <n v="635"/>
    <s v="Capgemini Technology Services"/>
    <s v="FRANCE"/>
    <n v="4130110154517"/>
    <x v="0"/>
    <s v="APPS_NL_PRIVATE"/>
    <n v="42611"/>
    <n v="220"/>
    <s v="8.Invoice awaiting Prime’s approval or PO"/>
    <s v="Hold Payment"/>
    <n v="42649"/>
    <s v="Q3 2016"/>
    <n v="182"/>
    <s v="181 - 365 Days"/>
    <n v="18850"/>
    <s v="EUR"/>
    <n v="18850"/>
    <s v="EUR"/>
    <n v="18850"/>
    <s v="EUR"/>
    <s v="INTER"/>
    <n v="18.850000000000001"/>
    <n v="1"/>
    <s v="greater than 10000"/>
    <s v="Joanna Szyk"/>
    <s v="Invoice is awaiting for approval by Cecile Blanc."/>
    <s v="More"/>
    <s v="GFS"/>
    <s v="Non- ICB"/>
    <m/>
    <m/>
    <m/>
    <s v="GFS"/>
    <s v="Non- ICB"/>
    <s v="GFS/Non- ICB"/>
  </r>
  <r>
    <s v="Unresolved"/>
    <n v="8243"/>
    <s v="Capgemini Deutschland GmbH"/>
    <x v="0"/>
    <n v="95"/>
    <s v="Capgemini Service S.A.S."/>
    <s v="HOLDING"/>
    <n v="82430169003337"/>
    <x v="4"/>
    <s v="DE01 – SSC HR"/>
    <n v="42677"/>
    <n v="154"/>
    <s v="8.Invoice awaiting Prime’s approval or PO"/>
    <s v="Hold Payment"/>
    <n v="42732"/>
    <s v="Q4 2016"/>
    <n v="99"/>
    <s v="91-120 Days"/>
    <n v="18840"/>
    <s v="EUR"/>
    <n v="18840"/>
    <s v="EUR"/>
    <n v="18840"/>
    <s v="EUR"/>
    <s v="INTER"/>
    <n v="18.84"/>
    <n v="1"/>
    <s v="greater than 10000"/>
    <s v="Kevin YILMAZ"/>
    <s v="No PO"/>
    <s v="More"/>
    <s v="GFS"/>
    <s v="Non- ICB"/>
    <m/>
    <m/>
    <m/>
    <s v="GFS"/>
    <s v="Non- ICB"/>
    <s v="GFS/Non- ICB"/>
  </r>
  <r>
    <s v="Unresolved"/>
    <n v="8520"/>
    <s v="Capgemini Technology Services India Limited"/>
    <x v="2"/>
    <n v="420"/>
    <s v="Capgemini Belgium N.V./S.A."/>
    <s v="BENELUX"/>
    <s v="5010089717/16-17-IM"/>
    <x v="0"/>
    <s v="iGATE"/>
    <n v="42768"/>
    <n v="63"/>
    <s v="5.Invoice issued too late"/>
    <s v="DISAGREEMENT"/>
    <n v="42775"/>
    <s v="Q1 2017"/>
    <n v="56"/>
    <s v="31-60 Days"/>
    <n v="1300330"/>
    <s v="INR"/>
    <n v="18737.63"/>
    <s v="INR"/>
    <n v="1300330.3284547429"/>
    <s v="EUR"/>
    <s v="INTER"/>
    <n v="18.739999999999998"/>
    <n v="1"/>
    <s v="greater than 10000"/>
    <s v="Agnieszka Wodnicka"/>
    <s v="waiting for approval"/>
    <s v="More"/>
    <s v="Non-GFS"/>
    <s v="Non- ICB"/>
    <m/>
    <m/>
    <m/>
    <s v="Non-GFS"/>
    <s v="Non- ICB"/>
    <s v="Non-GFS/Non- ICB"/>
  </r>
  <r>
    <s v="Unresolved"/>
    <n v="8110"/>
    <s v="Capgemini Mexico S. de R.L. de C.V."/>
    <x v="6"/>
    <n v="260"/>
    <s v="Capgemini UK Plc"/>
    <s v="UK &amp; IRELAND"/>
    <s v="D6883"/>
    <x v="10"/>
    <s v="Mexico"/>
    <n v="42731"/>
    <n v="100"/>
    <s v="6.Missing or wrong information on invoice"/>
    <s v="Missing Information or Attachment"/>
    <n v="42800"/>
    <s v="Q1 2017"/>
    <n v="31"/>
    <s v="31-60 Days"/>
    <n v="374231.44"/>
    <s v="MXN"/>
    <n v="18695.22"/>
    <s v="MXN"/>
    <n v="374231.47831204475"/>
    <s v="EUR"/>
    <s v="INTER"/>
    <n v="18.7"/>
    <n v="1"/>
    <s v="greater than 10000"/>
    <s v="SATABDI SARKAR"/>
    <s v="NO PO"/>
    <s v="More"/>
    <s v="Non-GFS"/>
    <s v="Non- ICB"/>
    <m/>
    <m/>
    <m/>
    <s v="Non-GFS"/>
    <s v="Non- ICB"/>
    <s v="Non-GFS/Non- ICB"/>
  </r>
  <r>
    <s v="New"/>
    <n v="1350"/>
    <s v="Capgemini Sverige AB"/>
    <x v="7"/>
    <n v="199"/>
    <s v="Capgemini America Inc"/>
    <s v="NORTH AMERICA"/>
    <n v="13500230010556"/>
    <x v="0"/>
    <s v="APPS_SE_CENTRAL"/>
    <n v="42773"/>
    <n v="58"/>
    <s v="1.No signed SoW"/>
    <s v="DISAGREEMENT"/>
    <n v="42830"/>
    <s v="Q1 2017"/>
    <n v="1"/>
    <s v="0-30 Days"/>
    <n v="178205"/>
    <s v="SEK"/>
    <n v="18695.060000000001"/>
    <s v="SEK"/>
    <n v="178205.01088576997"/>
    <s v="EUR"/>
    <s v="INTER"/>
    <n v="18.7"/>
    <n v="1"/>
    <s v="greater than 10000"/>
    <s v="Subhojit Adak"/>
    <s v="No signed ISOW"/>
    <s v="More"/>
    <s v="GFS"/>
    <s v="Non- ICB"/>
    <m/>
    <m/>
    <m/>
    <s v="GFS"/>
    <s v="Non- ICB"/>
    <s v="GFS/Non- ICB"/>
  </r>
  <r>
    <s v="Unresolved"/>
    <n v="413"/>
    <s v="Capgemini Nederland B.V."/>
    <x v="9"/>
    <n v="8243"/>
    <s v="Capgemini Deutschland GmbH"/>
    <s v="CENTRAL EUROPE"/>
    <n v="4130110170662"/>
    <x v="0"/>
    <s v="APPS_NL_PRIVATE"/>
    <n v="42727"/>
    <n v="104"/>
    <s v="8.Invoice awaiting Prime’s approval or PO"/>
    <s v="Hold Payment"/>
    <n v="42797"/>
    <s v="Q1 2017"/>
    <n v="34"/>
    <s v="31-60 Days"/>
    <n v="18630"/>
    <s v="EUR"/>
    <n v="18630"/>
    <s v="EUR"/>
    <n v="18630"/>
    <s v="EUR"/>
    <s v="INTER"/>
    <n v="18.63"/>
    <n v="1"/>
    <s v="greater than 10000"/>
    <s v="Maciej Antkiewicz"/>
    <s v="waiting for approval"/>
    <s v="More"/>
    <s v="GFS"/>
    <s v="Non- ICB"/>
    <m/>
    <m/>
    <m/>
    <s v="GFS"/>
    <s v="Non- ICB"/>
    <s v="GFS/Non- ICB"/>
  </r>
  <r>
    <s v="Unresolved"/>
    <n v="413"/>
    <s v="Capgemini Nederland B.V."/>
    <x v="9"/>
    <n v="1970"/>
    <s v="Capgemini UK Plc (FS)"/>
    <s v="UK &amp; IRELAND"/>
    <n v="4130110158651"/>
    <x v="3"/>
    <s v="FSNBACC"/>
    <n v="42643"/>
    <n v="188"/>
    <s v="2.Disagreed rates or price"/>
    <s v="DISAGREEMENT"/>
    <n v="42706"/>
    <s v="Q4 2016"/>
    <n v="125"/>
    <s v="121-150 Days"/>
    <n v="18576.8"/>
    <s v="EUR"/>
    <n v="18576.8"/>
    <s v="EUR"/>
    <n v="18576.8"/>
    <s v="EUR"/>
    <s v="INTER"/>
    <n v="18.579999999999998"/>
    <n v="1"/>
    <s v="greater than 10000"/>
    <s v="Amina Khatun"/>
    <s v="issue a credit note for 16 hrs."/>
    <s v="More"/>
    <s v="GFS"/>
    <s v="Non- ICB"/>
    <m/>
    <m/>
    <m/>
    <s v="GFS"/>
    <s v="Non- ICB"/>
    <s v="GFS/Non- ICB"/>
  </r>
  <r>
    <s v="New"/>
    <n v="199"/>
    <s v="Capgemini America Inc"/>
    <x v="5"/>
    <n v="693"/>
    <s v="Capgemini Consulting S.A.S."/>
    <s v="FRANCE"/>
    <n v="1990110067196"/>
    <x v="1"/>
    <s v="CC NA"/>
    <n v="42772"/>
    <n v="59"/>
    <s v="8.Invoice awaiting Prime’s approval or PO"/>
    <s v="Hold Payment"/>
    <n v="42831"/>
    <s v="Q1 2017"/>
    <n v="0"/>
    <s v="0-30 Days"/>
    <n v="19860"/>
    <s v="USD"/>
    <n v="18576.37"/>
    <s v="USD"/>
    <n v="19859.997079218811"/>
    <s v="EUR"/>
    <s v="INTER"/>
    <n v="18.579999999999998"/>
    <n v="1"/>
    <s v="greater than 10000"/>
    <s v="Hirsch Magdalena"/>
    <s v="h-Waiting for Project Manager approval OOCHOAPE"/>
    <s v="More"/>
    <s v="GFS"/>
    <s v="Non- ICB"/>
    <m/>
    <m/>
    <m/>
    <s v="GFS"/>
    <s v="Non- ICB"/>
    <s v="GFS/Non- ICB"/>
  </r>
  <r>
    <s v="Unresolved"/>
    <n v="260"/>
    <s v="Capgemini UK Plc"/>
    <x v="4"/>
    <n v="693"/>
    <s v="Capgemini Consulting S.A.S."/>
    <s v="FRANCE"/>
    <n v="2600110108062"/>
    <x v="1"/>
    <s v="CC - EUC"/>
    <n v="42646"/>
    <n v="185"/>
    <s v="4.Disagreed expenses"/>
    <s v="DISAGREEMENT"/>
    <n v="42706"/>
    <s v="Q4 2016"/>
    <n v="125"/>
    <s v="121-150 Days"/>
    <n v="15864.53"/>
    <s v="GBP"/>
    <n v="18543.509999999998"/>
    <s v="GBP"/>
    <n v="15864.528879740799"/>
    <s v="EUR"/>
    <s v="INTER"/>
    <n v="18.54"/>
    <n v="1"/>
    <s v="greater than 10000"/>
    <s v="Hirsch Magdalena"/>
    <s v="wrong approval wf OOCHOAPE"/>
    <s v="More"/>
    <s v="GFS"/>
    <s v="Non- ICB"/>
    <m/>
    <m/>
    <m/>
    <s v="GFS"/>
    <s v="Non- ICB"/>
    <s v="GFS/Non- ICB"/>
  </r>
  <r>
    <s v="Unresolved"/>
    <n v="1730"/>
    <s v="Capgemini Portugal, Serviços de Consultoria e Informatica S.A."/>
    <x v="8"/>
    <n v="635"/>
    <s v="Capgemini Technology Services"/>
    <s v="FRANCE"/>
    <n v="8814"/>
    <x v="0"/>
    <s v="Apps Portugal"/>
    <n v="42731"/>
    <n v="100"/>
    <s v="8.Invoice awaiting Prime’s approval or PO"/>
    <s v="Hold Payment"/>
    <n v="42797"/>
    <s v="Q1 2017"/>
    <n v="34"/>
    <s v="31-60 Days"/>
    <n v="18455"/>
    <s v="EUR"/>
    <n v="18455"/>
    <s v="EUR"/>
    <n v="18455"/>
    <s v="EUR"/>
    <s v="INTER"/>
    <n v="18.46"/>
    <n v="1"/>
    <s v="greater than 10000"/>
    <s v="Beata Chojnacka"/>
    <s v="h-Waiting for Project Manager approval AMBARD"/>
    <s v="More"/>
    <s v="Non-GFS"/>
    <s v="Non- ICB"/>
    <m/>
    <m/>
    <m/>
    <s v="Non-GFS"/>
    <s v="Non- ICB"/>
    <s v="Non-GFS/Non- ICB"/>
  </r>
  <r>
    <s v="Unresolved"/>
    <n v="5204"/>
    <s v="IGATE Global Solutions Limited"/>
    <x v="2"/>
    <n v="260"/>
    <s v="Capgemini UK Plc"/>
    <s v="UK &amp; IRELAND"/>
    <s v="5010085927/16-17"/>
    <x v="8"/>
    <s v="iGATE"/>
    <n v="42677"/>
    <n v="154"/>
    <s v="6.Missing or wrong information on invoice"/>
    <s v="Missing Information or Attachment"/>
    <n v="42733"/>
    <s v="Q4 2016"/>
    <n v="98"/>
    <s v="91-120 Days"/>
    <n v="1279394"/>
    <s v="INR"/>
    <n v="18435.939999999999"/>
    <s v="INR"/>
    <n v="1279394"/>
    <s v="EUR"/>
    <s v="INTER"/>
    <n v="18.440000000000001"/>
    <n v="1"/>
    <s v="greater than 10000"/>
    <s v="SATABDI SARKAR"/>
    <s v="Incorrect PO"/>
    <s v="More"/>
    <s v="Non-GFS"/>
    <s v="Non- ICB"/>
    <m/>
    <m/>
    <m/>
    <s v="Non-GFS"/>
    <s v="Non- ICB"/>
    <s v="Non-GFS/Non- ICB"/>
  </r>
  <r>
    <s v="New"/>
    <n v="8520"/>
    <s v="Capgemini Technology Services India Limited"/>
    <x v="2"/>
    <n v="260"/>
    <s v="Capgemini UK Plc"/>
    <s v="UK &amp; IRELAND"/>
    <s v="5010085927/16-17-IM"/>
    <x v="8"/>
    <s v="IGATE"/>
    <n v="42768"/>
    <n v="63"/>
    <s v="6.Missing or wrong information on invoice"/>
    <s v="Missing Information or Attachment"/>
    <n v="42831"/>
    <s v="Q1 2017"/>
    <n v="0"/>
    <s v="0-30 Days"/>
    <n v="1279394"/>
    <s v="INR"/>
    <n v="18435.939999999999"/>
    <s v="INR"/>
    <n v="1279394.0277170555"/>
    <s v="EUR"/>
    <s v="INTER"/>
    <n v="18.440000000000001"/>
    <n v="1"/>
    <s v="greater than 10000"/>
    <s v="SARBAJIT MOITRA"/>
    <s v="No PO"/>
    <s v="More"/>
    <s v="Non-GFS"/>
    <s v="Non- ICB"/>
    <m/>
    <m/>
    <m/>
    <s v="Non-GFS"/>
    <s v="Non- ICB"/>
    <s v="Non-GFS/Non- ICB"/>
  </r>
  <r>
    <s v="Unresolved"/>
    <n v="429"/>
    <s v="Sogeti Nederland B.V."/>
    <x v="9"/>
    <n v="1350"/>
    <s v="Capgemini Sverige AB"/>
    <s v="NORDIC"/>
    <n v="80802867"/>
    <x v="2"/>
    <s v="Sogeti Netherlands "/>
    <n v="42647"/>
    <n v="184"/>
    <s v="6.Missing or wrong information on invoice"/>
    <s v="Missing Information or Attachment"/>
    <n v="42706"/>
    <s v="Q4 2016"/>
    <n v="125"/>
    <s v="121-150 Days"/>
    <n v="18400"/>
    <s v="EUR"/>
    <n v="18400"/>
    <s v="EUR"/>
    <n v="18400"/>
    <s v="EUR"/>
    <s v="INTER"/>
    <n v="18.399999999999999"/>
    <n v="1"/>
    <s v="greater than 10000"/>
    <s v="Sourav Das"/>
    <s v="Missing Project"/>
    <s v="More"/>
    <s v="Non-GFS"/>
    <s v="Non- ICB"/>
    <m/>
    <m/>
    <m/>
    <s v="Non-GFS"/>
    <s v="Non- ICB"/>
    <s v="Non-GFS/Non- ICB"/>
  </r>
  <r>
    <s v="New"/>
    <n v="199"/>
    <s v="Capgemini America Inc"/>
    <x v="5"/>
    <n v="8113"/>
    <s v="Capgemini North America Inc"/>
    <s v="NORTH AMERICA"/>
    <s v="7300101668/1617USM"/>
    <x v="8"/>
    <s v="NA APPS ADJ"/>
    <n v="42773"/>
    <n v="58"/>
    <s v="1.No signed SoW"/>
    <s v="DISAGREEMENT"/>
    <n v="42830"/>
    <s v="Q1 2017"/>
    <n v="1"/>
    <s v="0-30 Days"/>
    <n v="19462"/>
    <s v="USD"/>
    <n v="18204.099999999999"/>
    <s v="USD"/>
    <n v="19462.003223977943"/>
    <s v="EUR"/>
    <s v="INTRA"/>
    <n v="18.2"/>
    <n v="1"/>
    <s v="greater than 10000"/>
    <s v="SUDIPTA ROY"/>
    <s v="NO ISOW"/>
    <s v="More"/>
    <s v="Non-GFS"/>
    <s v="Non- ICB"/>
    <m/>
    <m/>
    <m/>
    <s v="Non-GFS"/>
    <s v="Non- ICB"/>
    <s v="Non-GFS/Non- ICB"/>
  </r>
  <r>
    <s v="Unresolved"/>
    <n v="693"/>
    <s v="Capgemini Consulting S.A.S."/>
    <x v="1"/>
    <n v="692"/>
    <s v="Capgemini Outsourcing Services S.A.S."/>
    <s v="FRANCE"/>
    <n v="69301111603045"/>
    <x v="1"/>
    <s v=" CC FR "/>
    <n v="42697"/>
    <n v="134"/>
    <s v="8.Invoice awaiting Prime’s approval or PO"/>
    <s v="Hold Payment"/>
    <n v="42732"/>
    <s v="Q4 2016"/>
    <n v="99"/>
    <s v="91-120 Days"/>
    <n v="18160.8"/>
    <s v="EUR"/>
    <n v="18160.8"/>
    <s v="EUR"/>
    <n v="18160.8"/>
    <s v="EUR"/>
    <s v="INTRA"/>
    <n v="18.16"/>
    <n v="1"/>
    <s v="greater than 10000"/>
    <s v="Katarzyna Czerwiec"/>
    <s v="Invoice above 60 days in approval. Waiting for manager approval- Miernik-Juszczyk, Joanna"/>
    <s v="More"/>
    <s v="GFS"/>
    <s v="Non- ICB"/>
    <m/>
    <m/>
    <m/>
    <s v="GFS"/>
    <s v="Non- ICB"/>
    <s v="GFS/Non- ICB"/>
  </r>
  <r>
    <s v="Unresolved"/>
    <n v="8520"/>
    <s v="Capgemini Technology Services India Limited"/>
    <x v="2"/>
    <n v="3071"/>
    <s v="Sogeti Sverige AB"/>
    <s v="NORDIC"/>
    <s v="5010088775/16-17-IM"/>
    <x v="2"/>
    <s v="iGATE"/>
    <n v="42769"/>
    <n v="62"/>
    <s v="8.Invoice awaiting Prime’s approval or PO"/>
    <s v="Hold Payment"/>
    <n v="42775"/>
    <s v="Q1 2017"/>
    <n v="56"/>
    <s v="31-60 Days"/>
    <n v="1259358"/>
    <s v="INR"/>
    <n v="18147.22"/>
    <s v="INR"/>
    <n v="1259357.8026218086"/>
    <s v="EUR"/>
    <s v="INTER"/>
    <n v="18.149999999999999"/>
    <n v="1"/>
    <s v="greater than 10000"/>
    <s v="Anne-Sofi Saltin"/>
    <s v="app"/>
    <s v="More"/>
    <s v="Non-GFS"/>
    <s v="Non- ICB"/>
    <m/>
    <m/>
    <m/>
    <s v="Non-GFS"/>
    <s v="Non- ICB"/>
    <s v="Non-GFS/Non- ICB"/>
  </r>
  <r>
    <s v="Unresolved"/>
    <n v="72"/>
    <s v="Capgemini Gouvieux S.A.S."/>
    <x v="3"/>
    <n v="787"/>
    <s v="Capgemini France S.A.S."/>
    <s v="FRANCE"/>
    <n v="2016000461"/>
    <x v="5"/>
    <s v="GROUP SHARED SERVICES"/>
    <n v="42730"/>
    <n v="101"/>
    <s v="8.Invoice awaiting Prime’s approval or PO"/>
    <s v="Hold Payment"/>
    <n v="42797"/>
    <s v="Q1 2017"/>
    <n v="34"/>
    <s v="31-60 Days"/>
    <n v="18122.7"/>
    <s v="EUR"/>
    <n v="18122.7"/>
    <s v="EUR"/>
    <n v="18122.7"/>
    <s v="EUR"/>
    <s v="INTER"/>
    <n v="18.12"/>
    <n v="1"/>
    <s v="greater than 10000"/>
    <s v="Justyna Faber"/>
    <s v="Waiting for Project Manager approval (AKOBLAVI,ARGAWA,LBOUCHAR)"/>
    <s v="More"/>
    <s v="Non-GFS"/>
    <s v="Non- ICB"/>
    <m/>
    <m/>
    <m/>
    <s v="Non-GFS"/>
    <s v="Non- ICB"/>
    <s v="Non-GFS/Non- ICB"/>
  </r>
  <r>
    <s v="Unresolved"/>
    <n v="8520"/>
    <s v="Capgemini Technology Services India Limited"/>
    <x v="2"/>
    <n v="1350"/>
    <s v="Capgemini Sverige AB"/>
    <s v="NORDIC"/>
    <n v="85202110001970"/>
    <x v="3"/>
    <s v="BFS"/>
    <n v="42583"/>
    <n v="248"/>
    <s v="6.Missing or wrong information on invoice"/>
    <s v="Missing Information or Attachment"/>
    <n v="42649"/>
    <s v="Q3 2016"/>
    <n v="182"/>
    <s v="181 - 365 Days"/>
    <n v="1241035.49"/>
    <s v="INR"/>
    <n v="17883.2"/>
    <s v="INR"/>
    <n v="1241035.676861047"/>
    <s v="EUR"/>
    <s v="INTER"/>
    <n v="17.88"/>
    <n v="1"/>
    <s v="greater than 10000"/>
    <s v="Sourav Das"/>
    <s v="Project missing"/>
    <s v="More"/>
    <s v="GFS"/>
    <s v="Non- ICB"/>
    <m/>
    <m/>
    <m/>
    <s v="GFS"/>
    <s v="Non- ICB"/>
    <s v="GFS/Non- ICB"/>
  </r>
  <r>
    <s v="Unresolved"/>
    <n v="429"/>
    <s v="Sogeti Nederland B.V."/>
    <x v="9"/>
    <n v="413"/>
    <s v="Capgemini Nederland B.V."/>
    <s v="BENELUX"/>
    <n v="94403926"/>
    <x v="2"/>
    <s v="Sogeti Netherlands "/>
    <n v="42705"/>
    <n v="126"/>
    <s v="1.No signed SoW"/>
    <s v="DISAGREEMENT"/>
    <n v="42776"/>
    <s v="Q1 2017"/>
    <n v="55"/>
    <s v="31-60 Days"/>
    <n v="17856.2"/>
    <s v="EUR"/>
    <n v="17856.2"/>
    <s v="EUR"/>
    <n v="17856.2"/>
    <s v="EUR"/>
    <s v="INTRA"/>
    <n v="17.86"/>
    <n v="1"/>
    <s v="greater than 10000"/>
    <s v="Susmit Chatterjee"/>
    <s v="No signed SoW"/>
    <s v="More"/>
    <s v="Non-GFS"/>
    <s v="Non- ICB"/>
    <m/>
    <m/>
    <m/>
    <s v="Non-GFS"/>
    <s v="Non- ICB"/>
    <s v="Non-GFS/Non- ICB"/>
  </r>
  <r>
    <s v="Unresolved"/>
    <n v="8520"/>
    <s v="Capgemini Technology Services India Limited"/>
    <x v="2"/>
    <n v="8420"/>
    <s v="Capgemini Australia Pty Ltd."/>
    <s v="INDIA"/>
    <n v="85200910002072"/>
    <x v="6"/>
    <s v="India Data Run Services"/>
    <n v="42614"/>
    <n v="217"/>
    <s v="3.Disagreed days, volume or deliverables"/>
    <s v="DISAGREEMENT"/>
    <n v="42678"/>
    <s v="Q4 2016"/>
    <n v="153"/>
    <s v="151-180 Days"/>
    <n v="1239284.04"/>
    <s v="INR"/>
    <n v="17857.96"/>
    <s v="INR"/>
    <n v="1239284.1032900992"/>
    <s v="EUR"/>
    <s v="INTRA"/>
    <n v="17.86"/>
    <n v="1"/>
    <s v="greater than 10000"/>
    <s v="Shruti Shetty"/>
    <s v="Sujoy Banerjee was part of Wintel unitized team and his professional fees should not be added separately as that would mean double billing; Please issue credit note."/>
    <s v="More"/>
    <s v="GFS"/>
    <s v="Non- ICB"/>
    <m/>
    <m/>
    <m/>
    <s v="GFS"/>
    <s v="Non- ICB"/>
    <s v="GFS/Non- ICB"/>
  </r>
  <r>
    <s v="Unresolved"/>
    <n v="8110"/>
    <s v="Capgemini Mexico S. de R.L. de C.V."/>
    <x v="6"/>
    <n v="260"/>
    <s v="Capgemini UK Plc"/>
    <s v="UK &amp; IRELAND"/>
    <s v="D6880"/>
    <x v="10"/>
    <s v="Mexico"/>
    <n v="42731"/>
    <n v="100"/>
    <s v="6.Missing or wrong information on invoice"/>
    <s v="Missing Information or Attachment"/>
    <n v="42800"/>
    <s v="Q1 2017"/>
    <n v="31"/>
    <s v="31-60 Days"/>
    <n v="357220.92"/>
    <s v="MXN"/>
    <n v="17845.439999999999"/>
    <s v="MXN"/>
    <n v="357221.01116375707"/>
    <s v="EUR"/>
    <s v="INTER"/>
    <n v="17.850000000000001"/>
    <n v="1"/>
    <s v="greater than 10000"/>
    <s v="SATABDI SARKAR"/>
    <s v="NO PO"/>
    <s v="More"/>
    <s v="Non-GFS"/>
    <s v="Non- ICB"/>
    <m/>
    <m/>
    <m/>
    <s v="Non-GFS"/>
    <s v="Non- ICB"/>
    <s v="Non-GFS/Non- ICB"/>
  </r>
  <r>
    <s v="Unresolved"/>
    <n v="8110"/>
    <s v="Capgemini Mexico S. de R.L. de C.V."/>
    <x v="6"/>
    <n v="260"/>
    <s v="Capgemini UK Plc"/>
    <s v="UK &amp; IRELAND"/>
    <s v="D6881"/>
    <x v="10"/>
    <s v="Mexico"/>
    <n v="42731"/>
    <n v="100"/>
    <s v="6.Missing or wrong information on invoice"/>
    <s v="Missing Information or Attachment"/>
    <n v="42800"/>
    <s v="Q1 2017"/>
    <n v="31"/>
    <s v="31-60 Days"/>
    <n v="357220.92"/>
    <s v="MXN"/>
    <n v="17845.439999999999"/>
    <s v="MXN"/>
    <n v="357221.01116375707"/>
    <s v="EUR"/>
    <s v="INTER"/>
    <n v="17.850000000000001"/>
    <n v="1"/>
    <s v="greater than 10000"/>
    <s v="SATABDI SARKAR"/>
    <s v="NO PO"/>
    <s v="More"/>
    <s v="Non-GFS"/>
    <s v="Non- ICB"/>
    <m/>
    <m/>
    <m/>
    <s v="Non-GFS"/>
    <s v="Non- ICB"/>
    <s v="Non-GFS/Non- ICB"/>
  </r>
  <r>
    <s v="Unresolved"/>
    <n v="413"/>
    <s v="Capgemini Nederland B.V."/>
    <x v="9"/>
    <n v="95"/>
    <s v="Capgemini Service S.A.S."/>
    <s v="HOLDING"/>
    <n v="4130130016782"/>
    <x v="4"/>
    <s v="NL Shared Services wo Sog"/>
    <n v="42703"/>
    <n v="128"/>
    <s v="8.Invoice awaiting Prime’s approval or PO"/>
    <s v="Hold Payment"/>
    <n v="42775"/>
    <s v="Q1 2017"/>
    <n v="56"/>
    <s v="31-60 Days"/>
    <n v="17816.07"/>
    <s v="EUR"/>
    <n v="17816.07"/>
    <s v="EUR"/>
    <n v="17816.07"/>
    <s v="EUR"/>
    <s v="INTER"/>
    <n v="17.82"/>
    <n v="1"/>
    <s v="greater than 10000"/>
    <s v="Nicolas HONVAULT"/>
    <s v="no PO"/>
    <s v="More"/>
    <s v="GFS"/>
    <s v="Non- ICB"/>
    <m/>
    <m/>
    <m/>
    <s v="GFS"/>
    <s v="Non- ICB"/>
    <s v="GFS/Non- ICB"/>
  </r>
  <r>
    <s v="Unresolved"/>
    <n v="132"/>
    <s v="Capgemini Technologies LLC"/>
    <x v="5"/>
    <n v="199"/>
    <s v="Capgemini America Inc"/>
    <s v="NORTH AMERICA"/>
    <s v="1320130002007_M"/>
    <x v="8"/>
    <s v="NA CAPTECH"/>
    <n v="42586"/>
    <n v="245"/>
    <s v="4.Disagreed expenses"/>
    <s v="DISAGREEMENT"/>
    <n v="42586"/>
    <s v="Q3 2016"/>
    <n v="245"/>
    <s v="181 - 365 Days"/>
    <n v="18931.61"/>
    <s v="USD"/>
    <n v="17707.990000000002"/>
    <s v="USD"/>
    <n v="18931.612025322276"/>
    <s v="EUR"/>
    <s v="INTRA"/>
    <n v="17.71"/>
    <n v="1"/>
    <s v="greater than 10000"/>
    <s v="Soumya Mukhopadhyay"/>
    <s v="-"/>
    <s v="More"/>
    <s v="GFS"/>
    <s v="Non- ICB"/>
    <m/>
    <m/>
    <m/>
    <s v="GFS"/>
    <s v="Non- ICB"/>
    <s v="GFS/Non- ICB"/>
  </r>
  <r>
    <s v="Unresolved"/>
    <n v="413"/>
    <s v="Capgemini Nederland B.V."/>
    <x v="9"/>
    <n v="8243"/>
    <s v="Capgemini Deutschland GmbH"/>
    <s v="CENTRAL EUROPE"/>
    <n v="4130110170555"/>
    <x v="0"/>
    <s v="APPS_NL_PRIVATE"/>
    <n v="42727"/>
    <n v="104"/>
    <s v="6.Missing or wrong information on invoice"/>
    <s v="Missing Information or Attachment"/>
    <n v="42797"/>
    <s v="Q1 2017"/>
    <n v="34"/>
    <s v="31-60 Days"/>
    <n v="17606.400000000001"/>
    <s v="EUR"/>
    <n v="17606.400000000001"/>
    <s v="EUR"/>
    <n v="17606.400000000001"/>
    <s v="EUR"/>
    <s v="INTER"/>
    <n v="17.61"/>
    <n v="1"/>
    <s v="greater than 10000"/>
    <s v="Maciej Antkiewicz"/>
    <s v="waiting for approval"/>
    <s v="More"/>
    <s v="GFS"/>
    <s v="Non- ICB"/>
    <m/>
    <m/>
    <m/>
    <s v="GFS"/>
    <s v="Non- ICB"/>
    <s v="GFS/Non- ICB"/>
  </r>
  <r>
    <s v="Unresolved"/>
    <n v="429"/>
    <s v="Sogeti Nederland B.V."/>
    <x v="9"/>
    <n v="1350"/>
    <s v="Capgemini Sverige AB"/>
    <s v="NORDIC"/>
    <n v="80802767"/>
    <x v="2"/>
    <s v="Sogeti Netherlands "/>
    <n v="42647"/>
    <n v="184"/>
    <s v="6.Missing or wrong information on invoice"/>
    <s v="Missing Information or Attachment"/>
    <n v="42706"/>
    <s v="Q4 2016"/>
    <n v="125"/>
    <s v="121-150 Days"/>
    <n v="17600"/>
    <s v="EUR"/>
    <n v="17600"/>
    <s v="EUR"/>
    <n v="17600"/>
    <s v="EUR"/>
    <s v="INTER"/>
    <n v="17.600000000000001"/>
    <n v="1"/>
    <s v="greater than 10000"/>
    <s v="Sourav Das"/>
    <s v="Missing project"/>
    <s v="More"/>
    <s v="Non-GFS"/>
    <s v="Non- ICB"/>
    <m/>
    <m/>
    <m/>
    <s v="Non-GFS"/>
    <s v="Non- ICB"/>
    <s v="Non-GFS/Non- ICB"/>
  </r>
  <r>
    <s v="Unresolved"/>
    <n v="429"/>
    <s v="Sogeti Nederland B.V."/>
    <x v="9"/>
    <n v="1350"/>
    <s v="Capgemini Sverige AB"/>
    <s v="NORDIC"/>
    <n v="80802944"/>
    <x v="2"/>
    <s v="Sogeti Netherlands "/>
    <n v="42677"/>
    <n v="154"/>
    <s v="6.Missing or wrong information on invoice"/>
    <s v="Missing Information or Attachment"/>
    <n v="42775"/>
    <s v="Q1 2017"/>
    <n v="56"/>
    <s v="31-60 Days"/>
    <n v="17600"/>
    <s v="EUR"/>
    <n v="17600"/>
    <s v="EUR"/>
    <n v="17600"/>
    <s v="EUR"/>
    <s v="INTER"/>
    <n v="17.600000000000001"/>
    <n v="1"/>
    <s v="greater than 10000"/>
    <s v="Sourav Das"/>
    <s v="Project Missing"/>
    <s v="More"/>
    <s v="Non-GFS"/>
    <s v="Non- ICB"/>
    <m/>
    <m/>
    <m/>
    <s v="Non-GFS"/>
    <s v="Non- ICB"/>
    <s v="Non-GFS/Non- ICB"/>
  </r>
  <r>
    <s v="New"/>
    <n v="199"/>
    <s v="Capgemini America Inc"/>
    <x v="5"/>
    <n v="693"/>
    <s v="Capgemini Consulting S.A.S."/>
    <s v="FRANCE"/>
    <n v="1990110067194"/>
    <x v="1"/>
    <s v="CC NA"/>
    <n v="42772"/>
    <n v="59"/>
    <s v="8.Invoice awaiting Prime’s approval or PO"/>
    <s v="Hold Payment"/>
    <n v="42831"/>
    <s v="Q1 2017"/>
    <n v="0"/>
    <s v="0-30 Days"/>
    <n v="18816"/>
    <s v="USD"/>
    <n v="17599.849999999999"/>
    <s v="USD"/>
    <n v="18815.99955183328"/>
    <s v="EUR"/>
    <s v="INTER"/>
    <n v="17.600000000000001"/>
    <n v="1"/>
    <s v="greater than 10000"/>
    <s v="Hirsch Magdalena"/>
    <s v="h-Waiting for Project Manager approval OOCHOAPE"/>
    <s v="More"/>
    <s v="GFS"/>
    <s v="Non- ICB"/>
    <m/>
    <m/>
    <m/>
    <s v="GFS"/>
    <s v="Non- ICB"/>
    <s v="GFS/Non- ICB"/>
  </r>
  <r>
    <s v="New"/>
    <n v="1730"/>
    <s v="Capgemini Portugal, Serviços de Consultoria e Informatica S.A."/>
    <x v="8"/>
    <n v="635"/>
    <s v="Capgemini Technology Services"/>
    <s v="FRANCE"/>
    <n v="9043"/>
    <x v="0"/>
    <s v="Apps Portugal"/>
    <n v="42774"/>
    <n v="57"/>
    <s v="8.Invoice awaiting Prime’s approval or PO"/>
    <s v="Hold Payment"/>
    <n v="42830"/>
    <s v="Q1 2017"/>
    <n v="1"/>
    <s v="0-30 Days"/>
    <n v="17574"/>
    <s v="EUR"/>
    <n v="17574"/>
    <s v="EUR"/>
    <n v="17574"/>
    <s v="EUR"/>
    <s v="INTER"/>
    <n v="17.57"/>
    <n v="1"/>
    <s v="greater than 10000"/>
    <s v="Beata Chojnacka"/>
    <s v="h-Waiting for Project Manager approval"/>
    <s v="More"/>
    <s v="Non-GFS"/>
    <s v="Non- ICB"/>
    <m/>
    <m/>
    <m/>
    <s v="Non-GFS"/>
    <s v="Non- ICB"/>
    <s v="Non-GFS/Non- ICB"/>
  </r>
  <r>
    <s v="New"/>
    <n v="3011"/>
    <s v="Sogeti USA LLC"/>
    <x v="5"/>
    <n v="199"/>
    <s v="Capgemini America Inc"/>
    <s v="NORTH AMERICA"/>
    <n v="385721"/>
    <x v="2"/>
    <s v="Sogeti USA "/>
    <n v="42769"/>
    <n v="62"/>
    <s v="1.No signed SoW"/>
    <s v="DISAGREEMENT"/>
    <n v="42831"/>
    <s v="Q1 2017"/>
    <n v="0"/>
    <s v="0-30 Days"/>
    <n v="18720"/>
    <s v="USD"/>
    <n v="17510.060000000001"/>
    <s v="USD"/>
    <n v="18720.005063257577"/>
    <s v="EUR"/>
    <s v="INTRA"/>
    <n v="17.510000000000002"/>
    <n v="1"/>
    <s v="greater than 10000"/>
    <s v="Soumya Mukhopadhyay"/>
    <s v="-"/>
    <s v="More"/>
    <s v="Non-GFS"/>
    <s v="Non- ICB"/>
    <m/>
    <m/>
    <m/>
    <s v="Non-GFS"/>
    <s v="Non- ICB"/>
    <s v="Non-GFS/Non- ICB"/>
  </r>
  <r>
    <s v="Unresolved"/>
    <n v="95"/>
    <s v="Capgemini Service S.A.S."/>
    <x v="3"/>
    <n v="8110"/>
    <s v="Capgemini Mexico S. de R.L. de C.V."/>
    <s v="CPM- BR"/>
    <n v="950110010072"/>
    <x v="5"/>
    <s v="GROUP SHARED SERVICES"/>
    <n v="42697"/>
    <n v="134"/>
    <s v="1.No signed SoW"/>
    <s v="DISAGREEMENT"/>
    <n v="42732"/>
    <s v="Q4 2016"/>
    <n v="99"/>
    <s v="91-120 Days"/>
    <n v="17379"/>
    <s v="EUR"/>
    <n v="17379"/>
    <s v="EUR"/>
    <n v="17379"/>
    <s v="EUR"/>
    <s v="INTER"/>
    <n v="17.38"/>
    <n v="1"/>
    <s v="greater than 10000"/>
    <s v="Aldo Perez"/>
    <s v="Hi: Please send I sow"/>
    <s v="More"/>
    <s v="GFS"/>
    <s v="Non- ICB"/>
    <m/>
    <m/>
    <m/>
    <s v="GFS"/>
    <s v="Non- ICB"/>
    <s v="GFS/Non- ICB"/>
  </r>
  <r>
    <s v="Unresolved"/>
    <n v="692"/>
    <s v="Capgemini Outsourcing Services S.A.S."/>
    <x v="1"/>
    <n v="635"/>
    <s v="Capgemini Technology Services"/>
    <s v="FRANCE"/>
    <n v="69201111610167"/>
    <x v="6"/>
    <s v="Infra France "/>
    <n v="42703"/>
    <n v="128"/>
    <s v="8.Invoice awaiting Prime’s approval or PO"/>
    <s v="Hold Payment"/>
    <n v="42775"/>
    <s v="Q1 2017"/>
    <n v="56"/>
    <s v="31-60 Days"/>
    <n v="17280"/>
    <s v="EUR"/>
    <n v="17280"/>
    <s v="EUR"/>
    <n v="17280"/>
    <s v="EUR"/>
    <s v="INTRA"/>
    <n v="17.28"/>
    <n v="1"/>
    <s v="greater than 10000"/>
    <s v="Beata Chojnacka"/>
    <s v="i-Waiting for Production Unit Manager approval / RBROUDEH"/>
    <s v="More"/>
    <s v="GFS"/>
    <s v="Non- ICB"/>
    <m/>
    <m/>
    <m/>
    <s v="GFS"/>
    <s v="Non- ICB"/>
    <s v="GFS/Non- ICB"/>
  </r>
  <r>
    <s v="Unresolved"/>
    <n v="3014"/>
    <s v="Sogeti France S.A.S."/>
    <x v="1"/>
    <n v="692"/>
    <s v="Capgemini Outsourcing Services S.A.S."/>
    <s v="FRANCE"/>
    <n v="30140110135983"/>
    <x v="2"/>
    <s v="Sogeti France "/>
    <n v="42641"/>
    <n v="190"/>
    <s v="8.Invoice awaiting Prime’s approval or PO"/>
    <s v="Hold Payment"/>
    <n v="42709"/>
    <s v="Q4 2016"/>
    <n v="122"/>
    <s v="121-150 Days"/>
    <n v="17280"/>
    <s v="EUR"/>
    <n v="17280"/>
    <s v="EUR"/>
    <n v="17280"/>
    <s v="EUR"/>
    <s v="INTRA"/>
    <n v="17.28"/>
    <n v="1"/>
    <s v="greater than 10000"/>
    <s v="Marta Stryszawska"/>
    <s v="Invoice waiting for approval, please contact LPERRET"/>
    <s v="More"/>
    <s v="GFS"/>
    <s v="Non- ICB"/>
    <m/>
    <m/>
    <m/>
    <s v="GFS"/>
    <s v="Non- ICB"/>
    <s v="GFS/Non- ICB"/>
  </r>
  <r>
    <s v="Unresolved"/>
    <n v="3011"/>
    <s v="Sogeti USA LLC"/>
    <x v="5"/>
    <n v="199"/>
    <s v="Capgemini America Inc"/>
    <s v="NORTH AMERICA"/>
    <n v="383130"/>
    <x v="2"/>
    <s v="Sogeti USA "/>
    <n v="42731"/>
    <n v="100"/>
    <s v="1.No signed SoW"/>
    <s v="DISAGREEMENT"/>
    <n v="42800"/>
    <s v="Q1 2017"/>
    <n v="31"/>
    <s v="31-60 Days"/>
    <n v="18455.740000000002"/>
    <s v="USD"/>
    <n v="17262.88"/>
    <s v="USD"/>
    <n v="18455.744926425607"/>
    <s v="EUR"/>
    <s v="INTRA"/>
    <n v="17.260000000000002"/>
    <n v="1"/>
    <s v="greater than 10000"/>
    <s v="Soumya Mukhopadhyay"/>
    <s v="-"/>
    <s v="More"/>
    <s v="Non-GFS"/>
    <s v="Non- ICB"/>
    <m/>
    <m/>
    <m/>
    <s v="Non-GFS"/>
    <s v="Non- ICB"/>
    <s v="Non-GFS/Non- ICB"/>
  </r>
  <r>
    <s v="Unresolved"/>
    <n v="3074"/>
    <s v="Sogeti Norge AS"/>
    <x v="7"/>
    <n v="1320"/>
    <s v="Capgemini Norge AS"/>
    <s v="NORDIC"/>
    <n v="3074160945"/>
    <x v="2"/>
    <s v="Sogeti Nordic "/>
    <n v="42731"/>
    <n v="100"/>
    <s v="8.Invoice awaiting Prime’s approval or PO"/>
    <s v="Hold Payment"/>
    <n v="42797"/>
    <s v="Q1 2017"/>
    <n v="34"/>
    <s v="31-60 Days"/>
    <n v="157500"/>
    <s v="NOK"/>
    <n v="17178.759999999998"/>
    <s v="NOK"/>
    <n v="157499.98853962767"/>
    <s v="EUR"/>
    <s v="INTRA"/>
    <n v="17.18"/>
    <n v="1"/>
    <s v="greater than 10000"/>
    <s v="Ankit Agrawal"/>
    <s v="Awaiting approval."/>
    <s v="More"/>
    <s v="GFS"/>
    <s v="Non- ICB"/>
    <m/>
    <m/>
    <m/>
    <s v="GFS"/>
    <s v="Non- ICB"/>
    <s v="GFS/Non- ICB"/>
  </r>
  <r>
    <s v="Unresolved"/>
    <n v="8520"/>
    <s v="Capgemini Technology Services India Limited"/>
    <x v="2"/>
    <n v="283"/>
    <s v="Capgemini Deutschland Holding GmbH"/>
    <s v="CENTRAL EUROPE"/>
    <n v="85200710012613"/>
    <x v="7"/>
    <s v="F&amp;A BPO"/>
    <n v="42583"/>
    <n v="248"/>
    <s v="2.Disagreed rates or price"/>
    <s v="DISAGREEMENT"/>
    <n v="42618"/>
    <s v="Q3 2016"/>
    <n v="213"/>
    <s v="181 - 365 Days"/>
    <n v="1187600.6000000001"/>
    <s v="INR"/>
    <n v="17113.21"/>
    <s v="INR"/>
    <n v="1187600.8855023282"/>
    <s v="EUR"/>
    <s v="INTER"/>
    <n v="17.11"/>
    <n v="1"/>
    <s v="greater than 10000"/>
    <s v="Izabela Klich"/>
    <s v="can you please check the invoice amount for labor costs. I would have expected 1.126.362 instead of 1.142 INR"/>
    <s v="More"/>
    <s v="GFS"/>
    <s v="Non- ICB"/>
    <m/>
    <m/>
    <m/>
    <s v="GFS"/>
    <s v="Non- ICB"/>
    <s v="GFS/Non- ICB"/>
  </r>
  <r>
    <s v="Unresolved"/>
    <n v="199"/>
    <s v="Capgemini America Inc"/>
    <x v="5"/>
    <n v="693"/>
    <s v="Capgemini Consulting S.A.S."/>
    <s v="FRANCE"/>
    <n v="1990110061467"/>
    <x v="1"/>
    <s v="CC NA"/>
    <n v="42697"/>
    <n v="134"/>
    <s v="8.Invoice awaiting Prime’s approval or PO"/>
    <s v="Hold Payment"/>
    <n v="42775"/>
    <s v="Q1 2017"/>
    <n v="56"/>
    <s v="31-60 Days"/>
    <n v="18204.009999999998"/>
    <s v="USD"/>
    <n v="17027.419999999998"/>
    <s v="USD"/>
    <n v="18204.014641538251"/>
    <s v="EUR"/>
    <s v="INTER"/>
    <n v="17.03"/>
    <n v="1"/>
    <s v="greater than 10000"/>
    <s v="Joanna Pilawska"/>
    <s v="Waiting for Production Unit Manager approval - NCABRIDA"/>
    <s v="More"/>
    <s v="GFS"/>
    <s v="Non- ICB"/>
    <m/>
    <m/>
    <m/>
    <s v="GFS"/>
    <s v="Non- ICB"/>
    <s v="GFS/Non- ICB"/>
  </r>
  <r>
    <s v="Unresolved"/>
    <n v="8110"/>
    <s v="Capgemini Mexico S. de R.L. de C.V."/>
    <x v="6"/>
    <n v="260"/>
    <s v="Capgemini UK Plc"/>
    <s v="UK &amp; IRELAND"/>
    <s v="D6882"/>
    <x v="10"/>
    <s v="Mexico"/>
    <n v="42731"/>
    <n v="100"/>
    <s v="6.Missing or wrong information on invoice"/>
    <s v="Missing Information or Attachment"/>
    <n v="42800"/>
    <s v="Q1 2017"/>
    <n v="31"/>
    <s v="31-60 Days"/>
    <n v="340210.4"/>
    <s v="MXN"/>
    <n v="16995.650000000001"/>
    <s v="MXN"/>
    <n v="340210.34384051664"/>
    <s v="EUR"/>
    <s v="INTER"/>
    <n v="17"/>
    <n v="1"/>
    <s v="greater than 10000"/>
    <s v="SATABDI SARKAR"/>
    <s v="NO PO"/>
    <s v="More"/>
    <s v="Non-GFS"/>
    <s v="Non- ICB"/>
    <m/>
    <m/>
    <m/>
    <s v="Non-GFS"/>
    <s v="Non- ICB"/>
    <s v="Non-GFS/Non- ICB"/>
  </r>
  <r>
    <s v="Unresolved"/>
    <n v="199"/>
    <s v="Capgemini America Inc"/>
    <x v="5"/>
    <n v="693"/>
    <s v="Capgemini Consulting S.A.S."/>
    <s v="FRANCE"/>
    <n v="1990110065103"/>
    <x v="1"/>
    <s v="CC NA"/>
    <n v="42731"/>
    <n v="100"/>
    <s v="8.Invoice awaiting Prime’s approval or PO"/>
    <s v="Hold Payment"/>
    <n v="42800"/>
    <s v="Q1 2017"/>
    <n v="31"/>
    <s v="31-60 Days"/>
    <n v="18096"/>
    <s v="USD"/>
    <n v="16926.39"/>
    <s v="USD"/>
    <n v="18096.003469015664"/>
    <s v="EUR"/>
    <s v="INTER"/>
    <n v="16.93"/>
    <n v="1"/>
    <s v="greater than 10000"/>
    <s v="Hirsch Magdalena"/>
    <s v="Waiting for Project Manager approval NCABRIDA"/>
    <s v="More"/>
    <s v="GFS"/>
    <s v="Non- ICB"/>
    <m/>
    <m/>
    <m/>
    <s v="GFS"/>
    <s v="Non- ICB"/>
    <s v="GFS/Non- ICB"/>
  </r>
  <r>
    <s v="Unresolved"/>
    <n v="8243"/>
    <s v="Capgemini Deutschland GmbH"/>
    <x v="0"/>
    <n v="635"/>
    <s v="Capgemini Technology Services"/>
    <s v="FRANCE"/>
    <n v="82430160097115"/>
    <x v="0"/>
    <s v="DE01 - General&amp;Admin"/>
    <n v="42728"/>
    <n v="103"/>
    <s v="8.Invoice awaiting Prime’s approval or PO"/>
    <s v="Hold Payment"/>
    <n v="42797"/>
    <s v="Q1 2017"/>
    <n v="34"/>
    <s v="31-60 Days"/>
    <n v="16905"/>
    <s v="EUR"/>
    <n v="16905"/>
    <s v="EUR"/>
    <n v="16905"/>
    <s v="EUR"/>
    <s v="INTER"/>
    <n v="16.91"/>
    <n v="1"/>
    <s v="greater than 10000"/>
    <s v="Aleksandra Polak"/>
    <s v="Invoice has been waiting for Project Manager approval for more than 2 months. Please contact AMBARD (PM)in order to receive further information."/>
    <s v="More"/>
    <s v="GFS"/>
    <s v="Non- ICB"/>
    <m/>
    <m/>
    <m/>
    <s v="GFS"/>
    <s v="Non- ICB"/>
    <s v="GFS/Non- ICB"/>
  </r>
  <r>
    <s v="Unresolved"/>
    <n v="8520"/>
    <s v="Capgemini Technology Services India Limited"/>
    <x v="2"/>
    <n v="199"/>
    <s v="Capgemini America Inc"/>
    <s v="NORTH AMERICA"/>
    <n v="85201010000937"/>
    <x v="3"/>
    <s v="Banking &amp; Capital Markets"/>
    <n v="42728"/>
    <n v="103"/>
    <s v="1.No signed SoW"/>
    <s v="DISAGREEMENT"/>
    <n v="42776"/>
    <s v="Q1 2017"/>
    <n v="55"/>
    <s v="31-60 Days"/>
    <n v="1171681.6100000001"/>
    <s v="INR"/>
    <n v="16883.810000000001"/>
    <s v="INR"/>
    <n v="1171681.2746792138"/>
    <s v="EUR"/>
    <s v="INTER"/>
    <n v="16.88"/>
    <n v="1"/>
    <s v="greater than 10000"/>
    <s v="Sayantan Ghosh"/>
    <s v="Required ISOW"/>
    <s v="More"/>
    <s v="GFS"/>
    <s v="Non- ICB"/>
    <m/>
    <m/>
    <m/>
    <s v="GFS"/>
    <s v="Non- ICB"/>
    <s v="GFS/Non- ICB"/>
  </r>
  <r>
    <s v="New"/>
    <n v="8520"/>
    <s v="Capgemini Technology Services India Limited"/>
    <x v="2"/>
    <n v="199"/>
    <s v="Capgemini America Inc"/>
    <s v="NORTH AMERICA"/>
    <s v="5010089727/16-17-IM"/>
    <x v="8"/>
    <s v="IGATE"/>
    <n v="42768"/>
    <n v="63"/>
    <s v="1.No signed SoW"/>
    <s v="DISAGREEMENT"/>
    <n v="42830"/>
    <s v="Q1 2017"/>
    <n v="1"/>
    <s v="0-30 Days"/>
    <n v="1170103"/>
    <s v="INR"/>
    <n v="16861.07"/>
    <s v="INR"/>
    <n v="1170103.1929437402"/>
    <s v="EUR"/>
    <s v="INTER"/>
    <n v="16.86"/>
    <n v="1"/>
    <s v="greater than 10000"/>
    <s v="Sayantan Ghosh"/>
    <s v="ISOW Required"/>
    <s v="More"/>
    <s v="Non-GFS"/>
    <s v="Non- ICB"/>
    <m/>
    <m/>
    <m/>
    <s v="Non-GFS"/>
    <s v="Non- ICB"/>
    <s v="Non-GFS/Non- ICB"/>
  </r>
  <r>
    <s v="Unresolved"/>
    <n v="3014"/>
    <s v="Sogeti France S.A.S."/>
    <x v="1"/>
    <n v="692"/>
    <s v="Capgemini Outsourcing Services S.A.S."/>
    <s v="FRANCE"/>
    <n v="30140110136163"/>
    <x v="2"/>
    <s v="Sogeti France "/>
    <n v="42642"/>
    <n v="189"/>
    <s v="8.Invoice awaiting Prime’s approval or PO"/>
    <s v="Hold Payment"/>
    <n v="42709"/>
    <s v="Q4 2016"/>
    <n v="122"/>
    <s v="121-150 Days"/>
    <n v="16800"/>
    <s v="EUR"/>
    <n v="16800"/>
    <s v="EUR"/>
    <n v="16800"/>
    <s v="EUR"/>
    <s v="INTRA"/>
    <n v="16.8"/>
    <n v="1"/>
    <s v="greater than 10000"/>
    <s v="Marta Stryszawska"/>
    <s v="invoice waiting for approval, please contact CGALES"/>
    <s v="More"/>
    <s v="GFS"/>
    <s v="Non- ICB"/>
    <m/>
    <m/>
    <m/>
    <s v="GFS"/>
    <s v="Non- ICB"/>
    <s v="GFS/Non- ICB"/>
  </r>
  <r>
    <s v="Unresolved"/>
    <n v="413"/>
    <s v="Capgemini Nederland B.V."/>
    <x v="9"/>
    <n v="1350"/>
    <s v="Capgemini Sverige AB"/>
    <s v="NORDIC"/>
    <n v="4130110158253"/>
    <x v="0"/>
    <s v="Apps_NL_MU_TTT"/>
    <n v="42642"/>
    <n v="189"/>
    <s v="6.Missing or wrong information on invoice"/>
    <s v="Missing Information or Attachment"/>
    <n v="42706"/>
    <s v="Q4 2016"/>
    <n v="125"/>
    <s v="121-150 Days"/>
    <n v="16800"/>
    <s v="EUR"/>
    <n v="16800"/>
    <s v="EUR"/>
    <n v="16800"/>
    <s v="EUR"/>
    <s v="INTER"/>
    <n v="16.8"/>
    <n v="1"/>
    <s v="greater than 10000"/>
    <s v="Sourav Das"/>
    <s v="Missing project"/>
    <s v="More"/>
    <s v="GFS"/>
    <s v="Non- ICB"/>
    <m/>
    <m/>
    <m/>
    <s v="GFS"/>
    <s v="Non- ICB"/>
    <s v="GFS/Non- ICB"/>
  </r>
  <r>
    <s v="Unresolved"/>
    <n v="8520"/>
    <s v="Capgemini Technology Services India Limited"/>
    <x v="2"/>
    <n v="8243"/>
    <s v="Capgemini Deutschland GmbH"/>
    <s v="CENTRAL EUROPE"/>
    <s v="5010089663/16-17-IM"/>
    <x v="0"/>
    <s v="INDIA"/>
    <n v="42769"/>
    <n v="62"/>
    <s v="6.Missing or wrong information on invoice"/>
    <s v="Missing Information or Attachment"/>
    <n v="42800"/>
    <s v="Q1 2017"/>
    <n v="31"/>
    <s v="31-60 Days"/>
    <n v="1164580"/>
    <s v="INR"/>
    <n v="16781.48"/>
    <s v="INR"/>
    <n v="1164579.9068695826"/>
    <s v="EUR"/>
    <s v="INTER"/>
    <n v="16.78"/>
    <n v="1"/>
    <s v="greater than 10000"/>
    <s v="Magdalena Chrzanowska"/>
    <s v="QTY &amp; RATE field not populated. QTY must match the No. of days worked/billable in the period RATE must match the agreed rate in the iSOW. Awaiting approval."/>
    <s v="More"/>
    <s v="Non-GFS"/>
    <s v="Non- ICB"/>
    <m/>
    <m/>
    <m/>
    <s v="Non-GFS"/>
    <s v="Non- ICB"/>
    <s v="Non-GFS/Non- ICB"/>
  </r>
  <r>
    <s v="Unresolved"/>
    <n v="132"/>
    <s v="Capgemini Technologies LLC"/>
    <x v="5"/>
    <n v="199"/>
    <s v="Capgemini America Inc"/>
    <s v="NORTH AMERICA"/>
    <s v="1320130002074_M"/>
    <x v="8"/>
    <s v="NA CAPTECH"/>
    <n v="42586"/>
    <n v="245"/>
    <s v="1.No signed SoW"/>
    <s v="DISAGREEMENT"/>
    <n v="42586"/>
    <s v="Q3 2016"/>
    <n v="245"/>
    <s v="181 - 365 Days"/>
    <n v="17917.259999999998"/>
    <s v="USD"/>
    <n v="16759.2"/>
    <s v="USD"/>
    <n v="17917.260640805707"/>
    <s v="EUR"/>
    <s v="INTRA"/>
    <n v="16.760000000000002"/>
    <n v="1"/>
    <s v="greater than 10000"/>
    <s v="Soumya Mukhopadhyay"/>
    <s v="-"/>
    <s v="More"/>
    <s v="GFS"/>
    <s v="Non- ICB"/>
    <m/>
    <m/>
    <m/>
    <s v="GFS"/>
    <s v="Non- ICB"/>
    <s v="GFS/Non- ICB"/>
  </r>
  <r>
    <s v="Unresolved"/>
    <n v="795"/>
    <s v="Capgemini Suisse S.A."/>
    <x v="0"/>
    <n v="8243"/>
    <s v="Capgemini Deutschland GmbH"/>
    <s v="CENTRAL EUROPE"/>
    <n v="7950210003671"/>
    <x v="1"/>
    <s v="CH02-CC Market Units"/>
    <n v="42732"/>
    <n v="99"/>
    <s v="4.Disagreed expenses"/>
    <s v="DISAGREEMENT"/>
    <n v="42798"/>
    <s v="Q1 2017"/>
    <n v="33"/>
    <s v="31-60 Days"/>
    <n v="17894"/>
    <s v="CHF"/>
    <n v="16729.62"/>
    <s v="CHF"/>
    <n v="17894.002420932757"/>
    <s v="EUR"/>
    <s v="INTRA"/>
    <n v="16.73"/>
    <n v="1"/>
    <s v="greater than 10000"/>
    <s v="Izabela Klich"/>
    <s v="From 2016-09 to 2016-12 I was not the project lead for this project as I only was on the project in June and July 2016. Thus invocie ca not be apprved the invoice and do not have any Cost rate."/>
    <s v="More"/>
    <s v="GFS"/>
    <s v="Non- ICB"/>
    <m/>
    <m/>
    <m/>
    <s v="GFS"/>
    <s v="Non- ICB"/>
    <s v="GFS/Non- ICB"/>
  </r>
  <r>
    <s v="Unresolved"/>
    <n v="8520"/>
    <s v="Capgemini Technology Services India Limited"/>
    <x v="2"/>
    <n v="199"/>
    <s v="Capgemini America Inc"/>
    <s v="NORTH AMERICA"/>
    <n v="85201810009228"/>
    <x v="8"/>
    <s v="APAC Platform"/>
    <n v="42728"/>
    <n v="103"/>
    <s v="8.Invoice awaiting Prime’s approval or PO"/>
    <s v="Hold Payment"/>
    <n v="42797"/>
    <s v="Q1 2017"/>
    <n v="34"/>
    <s v="31-60 Days"/>
    <n v="1158333"/>
    <s v="INR"/>
    <n v="16691.46"/>
    <s v="INR"/>
    <n v="1158332.8128578269"/>
    <s v="EUR"/>
    <s v="INTER"/>
    <n v="16.690000000000001"/>
    <n v="1"/>
    <s v="greater than 10000"/>
    <s v="Sayantan Ghosh"/>
    <s v="Invoice waiting for approval"/>
    <s v="More"/>
    <s v="GFS"/>
    <s v="Non- ICB"/>
    <m/>
    <m/>
    <m/>
    <s v="GFS"/>
    <s v="Non- ICB"/>
    <s v="GFS/Non- ICB"/>
  </r>
  <r>
    <s v="Unresolved"/>
    <n v="8520"/>
    <s v="Capgemini Technology Services India Limited"/>
    <x v="2"/>
    <n v="199"/>
    <s v="Capgemini America Inc"/>
    <s v="NORTH AMERICA"/>
    <n v="85201810009229"/>
    <x v="8"/>
    <s v="APAC Platform"/>
    <n v="42728"/>
    <n v="103"/>
    <s v="8.Invoice awaiting Prime’s approval or PO"/>
    <s v="Hold Payment"/>
    <n v="42797"/>
    <s v="Q1 2017"/>
    <n v="34"/>
    <s v="31-60 Days"/>
    <n v="1158333"/>
    <s v="INR"/>
    <n v="16691.46"/>
    <s v="INR"/>
    <n v="1158332.8128578269"/>
    <s v="EUR"/>
    <s v="INTER"/>
    <n v="16.690000000000001"/>
    <n v="1"/>
    <s v="greater than 10000"/>
    <s v="Sayantan Ghosh"/>
    <s v="Invoice waiting for approval"/>
    <s v="More"/>
    <s v="GFS"/>
    <s v="Non- ICB"/>
    <m/>
    <m/>
    <m/>
    <s v="GFS"/>
    <s v="Non- ICB"/>
    <s v="GFS/Non- ICB"/>
  </r>
  <r>
    <s v="Unresolved"/>
    <n v="8310"/>
    <s v="Capgemini Polska Sp z.o.o"/>
    <x v="0"/>
    <n v="260"/>
    <s v="Capgemini UK Plc"/>
    <s v="UK &amp; IRELAND"/>
    <s v="831015FIS01657"/>
    <x v="6"/>
    <s v="Infra Central Europe "/>
    <n v="42340"/>
    <n v="491"/>
    <s v="3.Disagreed days, volume or deliverables"/>
    <s v="DISAGREEMENT"/>
    <n v="42648"/>
    <s v="Q3 2016"/>
    <n v="183"/>
    <s v="181 - 365 Days"/>
    <n v="70423.7"/>
    <s v="PLN"/>
    <n v="16662.419999999998"/>
    <s v="PLN"/>
    <n v="70423.715059526017"/>
    <s v="EUR"/>
    <s v="INTER"/>
    <n v="16.66"/>
    <n v="1"/>
    <s v="greater than 10000"/>
    <s v="Abdul Wasim"/>
    <s v="Disagreed Cost"/>
    <s v="More"/>
    <s v="GFS"/>
    <s v="Non- ICB"/>
    <m/>
    <m/>
    <m/>
    <s v="GFS"/>
    <s v="Non- ICB"/>
    <s v="GFS/Non- ICB"/>
  </r>
  <r>
    <s v="Unresolved"/>
    <n v="8310"/>
    <s v="Capgemini Polska Sp z.o.o"/>
    <x v="0"/>
    <n v="260"/>
    <s v="Capgemini UK Plc"/>
    <s v="UK &amp; IRELAND"/>
    <s v="831015FIS01829"/>
    <x v="6"/>
    <s v="Infra Central Europe "/>
    <n v="42366"/>
    <n v="465"/>
    <s v="3.Disagreed days, volume or deliverables"/>
    <s v="DISAGREEMENT"/>
    <n v="42648"/>
    <s v="Q3 2016"/>
    <n v="183"/>
    <s v="181 - 365 Days"/>
    <n v="70423.7"/>
    <s v="PLN"/>
    <n v="16662.419999999998"/>
    <s v="PLN"/>
    <n v="70423.715059526017"/>
    <s v="EUR"/>
    <s v="INTER"/>
    <n v="16.66"/>
    <n v="1"/>
    <s v="greater than 10000"/>
    <s v="Abdul Wasim"/>
    <s v="Disagreed Cost"/>
    <s v="More"/>
    <s v="GFS"/>
    <s v="Non- ICB"/>
    <m/>
    <m/>
    <m/>
    <s v="GFS"/>
    <s v="Non- ICB"/>
    <s v="GFS/Non- ICB"/>
  </r>
  <r>
    <s v="New"/>
    <n v="3805"/>
    <s v="Backelite S.A.S."/>
    <x v="1"/>
    <n v="635"/>
    <s v="Capgemini Technology Services"/>
    <s v="FRANCE"/>
    <n v="701700043"/>
    <x v="7"/>
    <s v="BPO France"/>
    <n v="42773"/>
    <n v="58"/>
    <s v="8.Invoice awaiting Prime’s approval or PO"/>
    <s v="Hold Payment"/>
    <n v="42830"/>
    <s v="Q1 2017"/>
    <n v="1"/>
    <s v="0-30 Days"/>
    <n v="16608"/>
    <s v="EUR"/>
    <n v="16608"/>
    <s v="EUR"/>
    <n v="16608"/>
    <s v="EUR"/>
    <s v="INTRA"/>
    <n v="16.61"/>
    <n v="1"/>
    <s v="greater than 10000"/>
    <s v="Anna Zwolinska"/>
    <s v="Waiting for Project Manager approval NIMARQUE"/>
    <s v="More"/>
    <s v="Non-GFS"/>
    <s v="Non- ICB"/>
    <m/>
    <m/>
    <m/>
    <s v="Non-GFS"/>
    <s v="Non- ICB"/>
    <s v="Non-GFS/Non- ICB"/>
  </r>
  <r>
    <s v="New"/>
    <n v="8243"/>
    <s v="Capgemini Deutschland GmbH"/>
    <x v="0"/>
    <n v="199"/>
    <s v="Capgemini America Inc"/>
    <s v="NORTH AMERICA"/>
    <n v="82430160098459"/>
    <x v="0"/>
    <s v="APPS Germany"/>
    <n v="42773"/>
    <n v="58"/>
    <s v="8.Invoice awaiting Prime’s approval or PO"/>
    <s v="Hold Payment"/>
    <n v="42830"/>
    <s v="Q1 2017"/>
    <n v="1"/>
    <s v="0-30 Days"/>
    <n v="16546.95"/>
    <s v="EUR"/>
    <n v="16546.95"/>
    <s v="EUR"/>
    <n v="16546.95"/>
    <s v="EUR"/>
    <s v="INTER"/>
    <n v="16.55"/>
    <n v="1"/>
    <s v="greater than 10000"/>
    <s v="Subhojit Adak"/>
    <s v="Don't know the correct approver"/>
    <s v="More"/>
    <s v="GFS"/>
    <s v="Non- ICB"/>
    <m/>
    <m/>
    <m/>
    <s v="GFS"/>
    <s v="Non- ICB"/>
    <s v="GFS/Non- ICB"/>
  </r>
  <r>
    <s v="Unresolved"/>
    <n v="199"/>
    <s v="Capgemini America Inc"/>
    <x v="5"/>
    <n v="8243"/>
    <s v="Capgemini Deutschland GmbH"/>
    <s v="CENTRAL EUROPE"/>
    <n v="1990110063740"/>
    <x v="1"/>
    <s v="CC NA"/>
    <n v="42724"/>
    <n v="107"/>
    <s v="8.Invoice awaiting Prime’s approval or PO"/>
    <s v="Hold Payment"/>
    <n v="42800"/>
    <s v="Q1 2017"/>
    <n v="31"/>
    <s v="31-60 Days"/>
    <n v="17571.37"/>
    <s v="USD"/>
    <n v="16435.669999999998"/>
    <s v="USD"/>
    <n v="17571.374719334523"/>
    <s v="EUR"/>
    <s v="INTER"/>
    <n v="16.440000000000001"/>
    <n v="1"/>
    <s v="greater than 10000"/>
    <s v="Maciej Antkiewicz"/>
    <s v="waiting for update and approval"/>
    <s v="More"/>
    <s v="GFS"/>
    <s v="Non- ICB"/>
    <m/>
    <m/>
    <m/>
    <s v="GFS"/>
    <s v="Non- ICB"/>
    <s v="GFS/Non- ICB"/>
  </r>
  <r>
    <s v="New"/>
    <n v="8520"/>
    <s v="Capgemini Technology Services India Limited"/>
    <x v="2"/>
    <n v="199"/>
    <s v="Capgemini America Inc"/>
    <s v="NORTH AMERICA"/>
    <s v="5010089863/16-17-IM"/>
    <x v="0"/>
    <s v="IGATE"/>
    <n v="42768"/>
    <n v="63"/>
    <s v="1.No signed SoW"/>
    <s v="DISAGREEMENT"/>
    <n v="42830"/>
    <s v="Q1 2017"/>
    <n v="1"/>
    <s v="0-30 Days"/>
    <n v="1138186"/>
    <s v="INR"/>
    <n v="16401.150000000001"/>
    <s v="INR"/>
    <n v="1138186.2469552185"/>
    <s v="EUR"/>
    <s v="INTER"/>
    <n v="16.399999999999999"/>
    <n v="1"/>
    <s v="greater than 10000"/>
    <s v="Sayantan Ghosh"/>
    <s v="ISOW Required"/>
    <s v="More"/>
    <s v="Non-GFS"/>
    <s v="Non- ICB"/>
    <m/>
    <m/>
    <m/>
    <s v="Non-GFS"/>
    <s v="Non- ICB"/>
    <s v="Non-GFS/Non- ICB"/>
  </r>
  <r>
    <s v="Unresolved"/>
    <n v="805"/>
    <s v="Capgemini Services Malaysia Sdn Bhd"/>
    <x v="2"/>
    <n v="413"/>
    <s v="Capgemini Nederland B.V."/>
    <s v="BENELUX"/>
    <n v="805011000000582"/>
    <x v="3"/>
    <s v="SEA"/>
    <n v="42730"/>
    <n v="101"/>
    <s v="8.Invoice awaiting Prime’s approval or PO"/>
    <s v="Hold Payment"/>
    <n v="42800"/>
    <s v="Q1 2017"/>
    <n v="31"/>
    <s v="31-60 Days"/>
    <n v="77433.25"/>
    <s v="MYR"/>
    <n v="16366.17"/>
    <s v="EUR"/>
    <n v="16366.17"/>
    <s v="EUR"/>
    <s v="INTER"/>
    <n v="16.37"/>
    <n v="1"/>
    <s v="greater than 10000"/>
    <s v="Pallabi Saha"/>
    <s v="Invoice awaiting Prime’s approval or PO"/>
    <s v="More"/>
    <s v="GFS"/>
    <s v="Non- ICB"/>
    <m/>
    <m/>
    <m/>
    <s v="GFS"/>
    <s v="Non- ICB"/>
    <s v="GFS/Non- ICB"/>
  </r>
  <r>
    <s v="Unresolved"/>
    <n v="8310"/>
    <s v="Capgemini Polska Sp z.o.o"/>
    <x v="0"/>
    <n v="260"/>
    <s v="Capgemini UK Plc"/>
    <s v="UK &amp; IRELAND"/>
    <s v="831016FIS00249"/>
    <x v="6"/>
    <s v="Infra Central Europe "/>
    <n v="42431"/>
    <n v="400"/>
    <s v="3.Disagreed days, volume or deliverables"/>
    <s v="DISAGREEMENT"/>
    <n v="42648"/>
    <s v="Q3 2016"/>
    <n v="183"/>
    <s v="181 - 365 Days"/>
    <n v="68878.81"/>
    <s v="PLN"/>
    <n v="16296.89"/>
    <s v="PLN"/>
    <n v="68878.802581884214"/>
    <s v="EUR"/>
    <s v="INTER"/>
    <n v="16.3"/>
    <n v="1"/>
    <s v="greater than 10000"/>
    <s v="Abdul Wasim"/>
    <s v="Disagreed Cost"/>
    <s v="More"/>
    <s v="GFS"/>
    <s v="Non- ICB"/>
    <m/>
    <m/>
    <m/>
    <s v="GFS"/>
    <s v="Non- ICB"/>
    <s v="GFS/Non- ICB"/>
  </r>
  <r>
    <s v="Unresolved"/>
    <n v="413"/>
    <s v="Capgemini Nederland B.V."/>
    <x v="9"/>
    <n v="1350"/>
    <s v="Capgemini Sverige AB"/>
    <s v="NORDIC"/>
    <n v="4130110147119"/>
    <x v="0"/>
    <s v="Apps_NL_MU_TTT"/>
    <n v="42543"/>
    <n v="288"/>
    <s v="6.Missing or wrong information on invoice"/>
    <s v="Missing Information or Attachment"/>
    <n v="42618"/>
    <s v="Q3 2016"/>
    <n v="213"/>
    <s v="181 - 365 Days"/>
    <n v="16280"/>
    <s v="EUR"/>
    <n v="16280"/>
    <s v="EUR"/>
    <n v="16280"/>
    <s v="EUR"/>
    <s v="INTER"/>
    <n v="16.28"/>
    <n v="1"/>
    <s v="greater than 10000"/>
    <s v="Nitin Sharma"/>
    <s v="Missing information"/>
    <s v="More"/>
    <s v="GFS"/>
    <s v="Non- ICB"/>
    <m/>
    <m/>
    <m/>
    <s v="GFS"/>
    <s v="Non- ICB"/>
    <s v="GFS/Non- ICB"/>
  </r>
  <r>
    <s v="Unresolved"/>
    <n v="8310"/>
    <s v="Capgemini Polska Sp z.o.o"/>
    <x v="0"/>
    <n v="260"/>
    <s v="Capgemini UK Plc"/>
    <s v="UK &amp; IRELAND"/>
    <s v="831016FIS00117"/>
    <x v="6"/>
    <s v="Infra Central Europe "/>
    <n v="42431"/>
    <n v="400"/>
    <s v="3.Disagreed days, volume or deliverables"/>
    <s v="DISAGREEMENT"/>
    <n v="42648"/>
    <s v="Q3 2016"/>
    <n v="183"/>
    <s v="181 - 365 Days"/>
    <n v="68817.88"/>
    <s v="PLN"/>
    <n v="16282.48"/>
    <s v="PLN"/>
    <n v="68817.898719539618"/>
    <s v="EUR"/>
    <s v="INTER"/>
    <n v="16.28"/>
    <n v="1"/>
    <s v="greater than 10000"/>
    <s v="Abdul Wasim"/>
    <s v="Disagreed Cost"/>
    <s v="More"/>
    <s v="GFS"/>
    <s v="Non- ICB"/>
    <m/>
    <m/>
    <m/>
    <s v="GFS"/>
    <s v="Non- ICB"/>
    <s v="GFS/Non- ICB"/>
  </r>
  <r>
    <s v="Unresolved"/>
    <n v="3635"/>
    <s v="Capgemini Magyarorszag Kft"/>
    <x v="0"/>
    <n v="8243"/>
    <s v="Capgemini Deutschland GmbH"/>
    <s v="CENTRAL EUROPE"/>
    <s v="INV161116"/>
    <x v="0"/>
    <s v="Apps Eastern Europe"/>
    <n v="42731"/>
    <n v="100"/>
    <s v="8.Invoice awaiting Prime’s approval or PO"/>
    <s v="Hold Payment"/>
    <n v="42796"/>
    <s v="Q1 2017"/>
    <n v="35"/>
    <s v="31-60 Days"/>
    <n v="5000000"/>
    <s v="HUF"/>
    <n v="16254"/>
    <s v="HUF"/>
    <n v="5000000"/>
    <s v="EUR"/>
    <s v="INTRA"/>
    <n v="16.25"/>
    <n v="1"/>
    <s v="greater than 10000"/>
    <s v="Izabela Klich"/>
    <s v="invoice is processing/ awaiting approval"/>
    <s v="More"/>
    <s v="Non-GFS"/>
    <s v="Non- ICB"/>
    <m/>
    <m/>
    <m/>
    <s v="Non-GFS"/>
    <s v="Non- ICB"/>
    <s v="Non-GFS/Non- ICB"/>
  </r>
  <r>
    <s v="New"/>
    <n v="3752"/>
    <s v="Capgemini Czech Republic s.r.o."/>
    <x v="0"/>
    <n v="8205"/>
    <s v="Capgemini Consulting Österreich AG"/>
    <s v="CENTRAL EUROPE"/>
    <n v="3521700077"/>
    <x v="0"/>
    <s v="Apps Eastern Europe"/>
    <n v="42796"/>
    <n v="35"/>
    <s v="8.Invoice awaiting Prime’s approval or PO"/>
    <s v="Hold Payment"/>
    <n v="42830"/>
    <s v="Q1 2017"/>
    <n v="1"/>
    <s v="0-30 Days"/>
    <n v="438322.5"/>
    <s v="CZK"/>
    <n v="16216.14"/>
    <s v="CZK"/>
    <n v="438322.62493952032"/>
    <s v="EUR"/>
    <s v="INTRA"/>
    <n v="16.22"/>
    <n v="1"/>
    <s v="greater than 10000"/>
    <s v="Justyna Krawczak"/>
    <s v="in approval flow with PM, J. Moustakidis"/>
    <s v="More"/>
    <s v="Non-GFS"/>
    <s v="Non- ICB"/>
    <m/>
    <m/>
    <m/>
    <s v="Non-GFS"/>
    <s v="Non- ICB"/>
    <s v="Non-GFS/Non- ICB"/>
  </r>
  <r>
    <s v="Unresolved"/>
    <n v="72"/>
    <s v="Capgemini Gouvieux S.A.S."/>
    <x v="3"/>
    <n v="635"/>
    <s v="Capgemini Technology Services"/>
    <s v="FRANCE"/>
    <n v="2016000394"/>
    <x v="5"/>
    <s v="GROUP SHARED SERVICES"/>
    <n v="42703"/>
    <n v="128"/>
    <s v="8.Invoice awaiting Prime’s approval or PO"/>
    <s v="Hold Payment"/>
    <n v="42797"/>
    <s v="Q1 2017"/>
    <n v="34"/>
    <s v="31-60 Days"/>
    <n v="16214.3"/>
    <s v="EUR"/>
    <n v="16214.3"/>
    <s v="EUR"/>
    <n v="16214.3"/>
    <s v="EUR"/>
    <s v="INTER"/>
    <n v="16.21"/>
    <n v="1"/>
    <s v="greater than 10000"/>
    <s v="Anna Zwolinska"/>
    <s v="waiting for approval AMBARD"/>
    <s v="More"/>
    <s v="Non-GFS"/>
    <s v="Non- ICB"/>
    <m/>
    <m/>
    <m/>
    <s v="Non-GFS"/>
    <s v="Non- ICB"/>
    <s v="Non-GFS/Non- ICB"/>
  </r>
  <r>
    <s v="New"/>
    <n v="8520"/>
    <s v="Capgemini Technology Services India Limited"/>
    <x v="2"/>
    <n v="3011"/>
    <s v="Sogeti USA LLC"/>
    <s v="NORTH AMERICA"/>
    <n v="85203910000849"/>
    <x v="7"/>
    <s v="BPO India"/>
    <n v="42796"/>
    <n v="35"/>
    <s v="8.Invoice awaiting Prime’s approval or PO"/>
    <s v="Hold Payment"/>
    <n v="42831"/>
    <s v="Q1 2017"/>
    <n v="0"/>
    <s v="0-30 Days"/>
    <n v="1123728.3999999999"/>
    <s v="INR"/>
    <n v="16192.81"/>
    <s v="INR"/>
    <n v="1123728.1313541385"/>
    <s v="EUR"/>
    <s v="INTER"/>
    <n v="16.190000000000001"/>
    <n v="1"/>
    <s v="greater than 10000"/>
    <s v="Brock Bahan"/>
    <s v="Dispute: Pending Manager Approval"/>
    <s v="More"/>
    <s v="GFS"/>
    <s v="Non- ICB"/>
    <m/>
    <m/>
    <m/>
    <s v="GFS"/>
    <s v="Non- ICB"/>
    <s v="GFS/Non- ICB"/>
  </r>
  <r>
    <s v="Unresolved"/>
    <n v="8520"/>
    <s v="Capgemini Technology Services India Limited"/>
    <x v="2"/>
    <n v="8205"/>
    <s v="Capgemini Consulting Österreich AG"/>
    <s v="CENTRAL EUROPE"/>
    <n v="85201110010412"/>
    <x v="3"/>
    <s v="FS-OTHER"/>
    <n v="42676"/>
    <n v="155"/>
    <s v="3.Disagreed days, volume or deliverables"/>
    <s v="DISAGREEMENT"/>
    <n v="42732"/>
    <s v="Q4 2016"/>
    <n v="99"/>
    <s v="91-120 Days"/>
    <n v="1122300"/>
    <s v="INR"/>
    <n v="16172.23"/>
    <s v="INR"/>
    <n v="1122299.9465645147"/>
    <s v="EUR"/>
    <s v="INTER"/>
    <n v="16.170000000000002"/>
    <n v="1"/>
    <s v="greater than 10000"/>
    <s v="Agnieszka Bartula"/>
    <s v="rejected: The Total MDs of Mr. Yashawant Nemade do not comply with the single MD entries nor with the Project Controlling and Reporting figures. Please check."/>
    <s v="More"/>
    <s v="GFS"/>
    <s v="Non- ICB"/>
    <m/>
    <m/>
    <m/>
    <s v="GFS"/>
    <s v="Non- ICB"/>
    <s v="GFS/Non- ICB"/>
  </r>
  <r>
    <s v="Unresolved"/>
    <n v="635"/>
    <s v="Capgemini Technology Services"/>
    <x v="1"/>
    <n v="3022"/>
    <s v="Sogeti High Tech S.A.S."/>
    <s v="FRANCE"/>
    <n v="63501111701561"/>
    <x v="0"/>
    <s v="MU Other"/>
    <n v="42769"/>
    <n v="62"/>
    <s v="8.Invoice awaiting Prime’s approval or PO"/>
    <s v="Hold Payment"/>
    <n v="42797"/>
    <s v="Q1 2017"/>
    <n v="34"/>
    <s v="31-60 Days"/>
    <n v="16156.8"/>
    <s v="EUR"/>
    <n v="16156.8"/>
    <s v="EUR"/>
    <n v="16156.8"/>
    <s v="EUR"/>
    <s v="INTRA"/>
    <n v="16.16"/>
    <n v="1"/>
    <s v="greater than 10000"/>
    <s v="Joanna Pilawska"/>
    <s v="Waiting for Project Manager approval - please contact GDUFRESN"/>
    <s v="More"/>
    <s v="GFS"/>
    <s v="Non- ICB"/>
    <m/>
    <m/>
    <m/>
    <s v="GFS"/>
    <s v="Non- ICB"/>
    <s v="GFS/Non- ICB"/>
  </r>
  <r>
    <s v="Unresolved"/>
    <n v="8520"/>
    <s v="Capgemini Technology Services India Limited"/>
    <x v="2"/>
    <n v="95"/>
    <s v="Capgemini Service S.A.S."/>
    <s v="HOLDING"/>
    <n v="85200310080819"/>
    <x v="1"/>
    <s v="CC INDIA BACKOFFICE - CCIDBOE - BU"/>
    <n v="42522"/>
    <n v="309"/>
    <s v="8.Invoice awaiting Prime’s approval or PO"/>
    <s v="Hold Payment"/>
    <n v="42585"/>
    <s v="Q3 2016"/>
    <n v="246"/>
    <s v="181 - 365 Days"/>
    <n v="1109359.6399999999"/>
    <s v="INR"/>
    <n v="15985.76"/>
    <s v="INR"/>
    <n v="1109359.5375401634"/>
    <s v="EUR"/>
    <s v="INTER"/>
    <n v="15.99"/>
    <n v="1"/>
    <s v="greater than 10000"/>
    <s v="Nicolas HONVAULT"/>
    <s v="awaiting approval"/>
    <s v="More"/>
    <s v="GFS"/>
    <s v="Non- ICB"/>
    <m/>
    <m/>
    <m/>
    <s v="GFS"/>
    <s v="Non- ICB"/>
    <s v="GFS/Non- ICB"/>
  </r>
  <r>
    <s v="Unresolved"/>
    <n v="413"/>
    <s v="Capgemini Nederland B.V."/>
    <x v="9"/>
    <n v="8243"/>
    <s v="Capgemini Deutschland GmbH"/>
    <s v="CENTRAL EUROPE"/>
    <n v="4130110170475"/>
    <x v="0"/>
    <s v="APPS_NL_PRIVATE"/>
    <n v="42726"/>
    <n v="105"/>
    <s v="8.Invoice awaiting Prime’s approval or PO"/>
    <s v="Hold Payment"/>
    <n v="42797"/>
    <s v="Q1 2017"/>
    <n v="34"/>
    <s v="31-60 Days"/>
    <n v="15929.6"/>
    <s v="EUR"/>
    <n v="15929.6"/>
    <s v="EUR"/>
    <n v="15929.6"/>
    <s v="EUR"/>
    <s v="INTER"/>
    <n v="15.93"/>
    <n v="1"/>
    <s v="greater than 10000"/>
    <s v="Maciej Antkiewicz"/>
    <s v="waiting for approval"/>
    <s v="More"/>
    <s v="GFS"/>
    <s v="Non- ICB"/>
    <m/>
    <m/>
    <m/>
    <s v="GFS"/>
    <s v="Non- ICB"/>
    <s v="GFS/Non- ICB"/>
  </r>
  <r>
    <s v="New"/>
    <n v="260"/>
    <s v="Capgemini UK Plc"/>
    <x v="4"/>
    <n v="1970"/>
    <s v="Capgemini UK Plc (FS)"/>
    <s v="UK &amp; IRELAND"/>
    <n v="2600110123132"/>
    <x v="8"/>
    <s v="ADAO - Private"/>
    <n v="42768"/>
    <n v="63"/>
    <s v="4.Disagreed expenses"/>
    <s v="DISAGREEMENT"/>
    <n v="42831"/>
    <s v="Q1 2017"/>
    <n v="0"/>
    <s v="0-30 Days"/>
    <n v="13614.17"/>
    <s v="GBP"/>
    <n v="15913.14"/>
    <s v="GBP"/>
    <n v="13614.168466345289"/>
    <s v="EUR"/>
    <s v="INTRA"/>
    <n v="15.91"/>
    <n v="1"/>
    <s v="greater than 10000"/>
    <s v="Amina Khatun"/>
    <s v="Credit note required for Time &amp; expenses billed"/>
    <s v="More"/>
    <s v="GFS"/>
    <s v="Non- ICB"/>
    <m/>
    <m/>
    <m/>
    <s v="GFS"/>
    <s v="Non- ICB"/>
    <s v="GFS/Non- ICB"/>
  </r>
  <r>
    <s v="Unresolved"/>
    <n v="8243"/>
    <s v="Capgemini Deutschland GmbH"/>
    <x v="0"/>
    <n v="8205"/>
    <s v="Capgemini Consulting Österreich AG"/>
    <s v="CENTRAL EUROPE"/>
    <n v="82430160091290"/>
    <x v="1"/>
    <s v="DE01 - CC Market Units"/>
    <n v="42647"/>
    <n v="184"/>
    <s v="3.Disagreed days, volume or deliverables"/>
    <s v="DISAGREEMENT"/>
    <n v="42706"/>
    <s v="Q4 2016"/>
    <n v="125"/>
    <s v="121-150 Days"/>
    <n v="15825"/>
    <s v="EUR"/>
    <n v="15825"/>
    <s v="EUR"/>
    <n v="15825"/>
    <s v="EUR"/>
    <s v="INTRA"/>
    <n v="15.83"/>
    <n v="1"/>
    <s v="greater than 10000"/>
    <s v="Justyna Krawczak"/>
    <s v="Comment from PM J. Moustakidis: 'No services provided with that amount of PD in APRIL 16. Please attach client Timesheet to invoice'"/>
    <s v="More"/>
    <s v="GFS"/>
    <s v="Non- ICB"/>
    <m/>
    <m/>
    <m/>
    <s v="GFS"/>
    <s v="Non- ICB"/>
    <s v="GFS/Non- ICB"/>
  </r>
  <r>
    <s v="Unresolved"/>
    <n v="3036"/>
    <s v="Sogeti UK Ltd."/>
    <x v="4"/>
    <n v="260"/>
    <s v="Capgemini UK Plc"/>
    <s v="UK &amp; IRELAND"/>
    <s v="XSUK.16.11.178"/>
    <x v="2"/>
    <s v="Sogeti UK Conso "/>
    <n v="42705"/>
    <n v="126"/>
    <s v="8.Invoice awaiting Prime’s approval or PO"/>
    <s v="Hold Payment"/>
    <n v="42776"/>
    <s v="Q1 2017"/>
    <n v="55"/>
    <s v="31-60 Days"/>
    <n v="13530"/>
    <s v="GBP"/>
    <n v="15814.76"/>
    <s v="GBP"/>
    <n v="13530.00142616849"/>
    <s v="EUR"/>
    <s v="INTRA"/>
    <n v="15.81"/>
    <n v="1"/>
    <s v="greater than 10000"/>
    <s v="Puja Kolay Dey"/>
    <s v="Receipting hold"/>
    <s v="More"/>
    <s v="Non-GFS"/>
    <s v="Non- ICB"/>
    <m/>
    <m/>
    <m/>
    <s v="Non-GFS"/>
    <s v="Non- ICB"/>
    <s v="Non-GFS/Non- ICB"/>
  </r>
  <r>
    <s v="Unresolved"/>
    <n v="1730"/>
    <s v="Capgemini Portugal, Serviços de Consultoria e Informatica S.A."/>
    <x v="8"/>
    <n v="635"/>
    <s v="Capgemini Technology Services"/>
    <s v="FRANCE"/>
    <n v="8833"/>
    <x v="0"/>
    <s v="Apps Portugal"/>
    <n v="42731"/>
    <n v="100"/>
    <s v="8.Invoice awaiting Prime’s approval or PO"/>
    <s v="Hold Payment"/>
    <n v="42797"/>
    <s v="Q1 2017"/>
    <n v="34"/>
    <s v="31-60 Days"/>
    <n v="15794"/>
    <s v="EUR"/>
    <n v="15794"/>
    <s v="EUR"/>
    <n v="15794"/>
    <s v="EUR"/>
    <s v="INTER"/>
    <n v="15.79"/>
    <n v="1"/>
    <s v="greater than 10000"/>
    <s v="Beata Chojnacka"/>
    <s v="h-Waiting for Project Manager approval Email sent for project code Kundu Sreeja (29/12/2016 17:37)"/>
    <s v="More"/>
    <s v="Non-GFS"/>
    <s v="Non- ICB"/>
    <m/>
    <m/>
    <m/>
    <s v="Non-GFS"/>
    <s v="Non- ICB"/>
    <s v="Non-GFS/Non- ICB"/>
  </r>
  <r>
    <s v="Unresolved"/>
    <n v="132"/>
    <s v="Capgemini Technologies LLC"/>
    <x v="5"/>
    <n v="199"/>
    <s v="Capgemini America Inc"/>
    <s v="NORTH AMERICA"/>
    <n v="1320130002425"/>
    <x v="8"/>
    <s v="NA CAPTECH"/>
    <n v="42640"/>
    <n v="191"/>
    <s v="1.No signed SoW"/>
    <s v="DISAGREEMENT"/>
    <n v="42709"/>
    <s v="Q4 2016"/>
    <n v="122"/>
    <s v="121-150 Days"/>
    <n v="16839.669999999998"/>
    <s v="USD"/>
    <n v="15751.26"/>
    <s v="USD"/>
    <n v="16839.671991568648"/>
    <s v="EUR"/>
    <s v="INTRA"/>
    <n v="15.75"/>
    <n v="1"/>
    <s v="greater than 10000"/>
    <s v="Soumya Mukhopadhyay"/>
    <s v="NO ISOW"/>
    <s v="More"/>
    <s v="GFS"/>
    <s v="Non- ICB"/>
    <m/>
    <m/>
    <m/>
    <s v="GFS"/>
    <s v="Non- ICB"/>
    <s v="GFS/Non- ICB"/>
  </r>
  <r>
    <s v="Unresolved"/>
    <n v="95"/>
    <s v="Capgemini Service S.A.S."/>
    <x v="3"/>
    <n v="1350"/>
    <s v="Capgemini Sverige AB"/>
    <s v="NORDIC"/>
    <n v="950110010226"/>
    <x v="5"/>
    <s v="GROUP SHARED SERVICES"/>
    <n v="42703"/>
    <n v="128"/>
    <s v="6.Missing or wrong information on invoice"/>
    <s v="Missing Information or Attachment"/>
    <n v="42775"/>
    <s v="Q1 2017"/>
    <n v="56"/>
    <s v="31-60 Days"/>
    <n v="15680"/>
    <s v="EUR"/>
    <n v="15680"/>
    <s v="EUR"/>
    <n v="15680"/>
    <s v="EUR"/>
    <s v="INTER"/>
    <n v="15.68"/>
    <n v="1"/>
    <s v="greater than 10000"/>
    <s v="Sourav Das"/>
    <s v="Project missing"/>
    <s v="More"/>
    <s v="GFS"/>
    <s v="Non- ICB"/>
    <m/>
    <m/>
    <m/>
    <s v="GFS"/>
    <s v="Non- ICB"/>
    <s v="GFS/Non- ICB"/>
  </r>
  <r>
    <s v="New"/>
    <n v="8520"/>
    <s v="Capgemini Technology Services India Limited"/>
    <x v="2"/>
    <n v="260"/>
    <s v="Capgemini UK Plc"/>
    <s v="UK &amp; IRELAND"/>
    <s v="5010089824/16-17-IM"/>
    <x v="8"/>
    <s v="IGATE"/>
    <n v="42768"/>
    <n v="63"/>
    <s v="6.Missing or wrong information on invoice"/>
    <s v="Missing Information or Attachment"/>
    <n v="42831"/>
    <s v="Q1 2017"/>
    <n v="0"/>
    <s v="0-30 Days"/>
    <n v="1078794"/>
    <s v="INR"/>
    <n v="15545.31"/>
    <s v="INR"/>
    <n v="1078793.7459663148"/>
    <s v="EUR"/>
    <s v="INTER"/>
    <n v="15.55"/>
    <n v="1"/>
    <s v="greater than 10000"/>
    <s v="SARBAJIT MOITRA"/>
    <s v="No PO"/>
    <s v="More"/>
    <s v="Non-GFS"/>
    <s v="Non- ICB"/>
    <m/>
    <m/>
    <m/>
    <s v="Non-GFS"/>
    <s v="Non- ICB"/>
    <s v="Non-GFS/Non- ICB"/>
  </r>
  <r>
    <s v="New"/>
    <n v="802"/>
    <s v="Capgemini Singapore Pte Ltd."/>
    <x v="2"/>
    <n v="413"/>
    <s v="Capgemini Nederland B.V."/>
    <s v="BENELUX"/>
    <n v="8020210022500"/>
    <x v="3"/>
    <s v="NFS-CC"/>
    <n v="42773"/>
    <n v="58"/>
    <s v="2.Disagreed rates or price"/>
    <s v="DISAGREEMENT"/>
    <n v="42831"/>
    <s v="Q1 2017"/>
    <n v="0"/>
    <s v="0-30 Days"/>
    <n v="23238"/>
    <s v="SGD"/>
    <n v="15554.22"/>
    <s v="SGD"/>
    <n v="23238.006167232394"/>
    <s v="EUR"/>
    <s v="INTER"/>
    <n v="15.55"/>
    <n v="1"/>
    <s v="greater than 10000"/>
    <s v="Pallabi Saha"/>
    <s v="Disagreed rates or price"/>
    <s v="More"/>
    <s v="GFS"/>
    <s v="Non- ICB"/>
    <m/>
    <m/>
    <m/>
    <s v="GFS"/>
    <s v="Non- ICB"/>
    <s v="GFS/Non- ICB"/>
  </r>
  <r>
    <s v="Unresolved"/>
    <n v="1710"/>
    <s v="Capgemini Italia S.p.A"/>
    <x v="10"/>
    <n v="635"/>
    <s v="Capgemini Technology Services"/>
    <s v="FRANCE"/>
    <n v="17100111605933"/>
    <x v="0"/>
    <s v="Apps Italy"/>
    <n v="42647"/>
    <n v="184"/>
    <s v="6.Missing or wrong information on invoice"/>
    <s v="Missing Information or Attachment"/>
    <n v="42706"/>
    <s v="Q4 2016"/>
    <n v="125"/>
    <s v="121-150 Days"/>
    <n v="15537.46"/>
    <s v="EUR"/>
    <n v="15537.46"/>
    <s v="EUR"/>
    <n v="15537.46"/>
    <s v="EUR"/>
    <s v="INTER"/>
    <n v="15.54"/>
    <n v="1"/>
    <s v="greater than 10000"/>
    <s v="Joanna Szyk"/>
    <s v="Modify on October - Rejected for dispatch WF to good Project Manager Cecile BLANC (30/10/2016 17:52)"/>
    <s v="More"/>
    <s v="GFS"/>
    <s v="Non- ICB"/>
    <m/>
    <m/>
    <m/>
    <s v="GFS"/>
    <s v="Non- ICB"/>
    <s v="GFS/Non- ICB"/>
  </r>
  <r>
    <s v="Unresolved"/>
    <n v="1340"/>
    <s v="Capgemini Finland Oy"/>
    <x v="7"/>
    <n v="1350"/>
    <s v="Capgemini Sverige AB"/>
    <s v="NORDIC"/>
    <n v="13400130001197"/>
    <x v="0"/>
    <s v="MU APPS FI"/>
    <n v="42677"/>
    <n v="154"/>
    <s v="8.Invoice awaiting Prime’s approval or PO"/>
    <s v="Hold Payment"/>
    <n v="42775"/>
    <s v="Q1 2017"/>
    <n v="56"/>
    <s v="31-60 Days"/>
    <n v="15518"/>
    <s v="EUR"/>
    <n v="15518"/>
    <s v="EUR"/>
    <n v="15518"/>
    <s v="EUR"/>
    <s v="INTRA"/>
    <n v="15.52"/>
    <n v="1"/>
    <s v="greater than 10000"/>
    <s v="Shambhu Sharma"/>
    <s v="Awaiting approval"/>
    <s v="More"/>
    <s v="GFS"/>
    <s v="Non- ICB"/>
    <m/>
    <m/>
    <m/>
    <s v="GFS"/>
    <s v="Non- ICB"/>
    <s v="GFS/Non- ICB"/>
  </r>
  <r>
    <s v="New"/>
    <n v="8520"/>
    <s v="Capgemini Technology Services India Limited"/>
    <x v="2"/>
    <n v="260"/>
    <s v="Capgemini UK Plc"/>
    <s v="UK &amp; IRELAND"/>
    <s v="5010089718/16-17-IM"/>
    <x v="2"/>
    <s v="IGATE"/>
    <n v="42768"/>
    <n v="63"/>
    <s v="6.Missing or wrong information on invoice"/>
    <s v="Missing Information or Attachment"/>
    <n v="42831"/>
    <s v="Q1 2017"/>
    <n v="0"/>
    <s v="0-30 Days"/>
    <n v="1077017"/>
    <s v="INR"/>
    <n v="15519.71"/>
    <s v="INR"/>
    <n v="1077017.1895710588"/>
    <s v="EUR"/>
    <s v="INTER"/>
    <n v="15.52"/>
    <n v="1"/>
    <s v="greater than 10000"/>
    <s v="SARBAJIT MOITRA"/>
    <s v="No PO"/>
    <s v="More"/>
    <s v="Non-GFS"/>
    <s v="Non- ICB"/>
    <m/>
    <m/>
    <m/>
    <s v="Non-GFS"/>
    <s v="Non- ICB"/>
    <s v="Non-GFS/Non- ICB"/>
  </r>
  <r>
    <s v="Unresolved"/>
    <n v="692"/>
    <s v="Capgemini Outsourcing Services S.A.S."/>
    <x v="1"/>
    <n v="3014"/>
    <s v="Sogeti France S.A.S."/>
    <s v="FRANCE"/>
    <n v="69201111608627"/>
    <x v="6"/>
    <s v="IS"/>
    <n v="42667"/>
    <n v="164"/>
    <s v="8.Invoice awaiting Prime’s approval or PO"/>
    <s v="Hold Payment"/>
    <n v="42733"/>
    <s v="Q4 2016"/>
    <n v="98"/>
    <s v="91-120 Days"/>
    <n v="15498"/>
    <s v="EUR"/>
    <n v="15498"/>
    <s v="EUR"/>
    <n v="15498"/>
    <s v="EUR"/>
    <s v="INTRA"/>
    <n v="15.5"/>
    <n v="1"/>
    <s v="greater than 10000"/>
    <s v="Edyta Lechwar-Wierzbicka"/>
    <s v="WAITING FOR APPROBVAL, CONTACT: GABPEREI"/>
    <s v="More"/>
    <s v="GFS"/>
    <s v="Non- ICB"/>
    <m/>
    <m/>
    <m/>
    <s v="GFS"/>
    <s v="Non- ICB"/>
    <s v="GFS/Non- ICB"/>
  </r>
  <r>
    <s v="New"/>
    <n v="8520"/>
    <s v="Capgemini Technology Services India Limited"/>
    <x v="2"/>
    <n v="199"/>
    <s v="Capgemini America Inc"/>
    <s v="NORTH AMERICA"/>
    <s v="5010089826/16-17-IM"/>
    <x v="8"/>
    <s v="IGATE"/>
    <n v="42768"/>
    <n v="63"/>
    <s v="1.No signed SoW"/>
    <s v="DISAGREEMENT"/>
    <n v="42830"/>
    <s v="Q1 2017"/>
    <n v="1"/>
    <s v="0-30 Days"/>
    <n v="1075237"/>
    <s v="INR"/>
    <n v="15494.06"/>
    <s v="INR"/>
    <n v="1075237.1633390933"/>
    <s v="EUR"/>
    <s v="INTER"/>
    <n v="15.49"/>
    <n v="1"/>
    <s v="greater than 10000"/>
    <s v="Sayantan Ghosh"/>
    <s v="ISOW Required"/>
    <s v="More"/>
    <s v="Non-GFS"/>
    <s v="Non- ICB"/>
    <m/>
    <m/>
    <m/>
    <s v="Non-GFS"/>
    <s v="Non- ICB"/>
    <s v="Non-GFS/Non- ICB"/>
  </r>
  <r>
    <s v="Unresolved"/>
    <n v="199"/>
    <s v="Capgemini America Inc"/>
    <x v="5"/>
    <n v="8243"/>
    <s v="Capgemini Deutschland GmbH"/>
    <s v="CENTRAL EUROPE"/>
    <n v="1990110063757"/>
    <x v="1"/>
    <s v="CC NA"/>
    <n v="42724"/>
    <n v="107"/>
    <s v="8.Invoice awaiting Prime’s approval or PO"/>
    <s v="Hold Payment"/>
    <n v="42800"/>
    <s v="Q1 2017"/>
    <n v="31"/>
    <s v="31-60 Days"/>
    <n v="16511.62"/>
    <s v="USD"/>
    <n v="15444.41"/>
    <s v="USD"/>
    <n v="16511.618658018644"/>
    <s v="EUR"/>
    <s v="INTER"/>
    <n v="15.44"/>
    <n v="1"/>
    <s v="greater than 10000"/>
    <s v="Maciej Antkiewicz"/>
    <s v="waiting for update and approval"/>
    <s v="More"/>
    <s v="GFS"/>
    <s v="Non- ICB"/>
    <m/>
    <m/>
    <m/>
    <s v="GFS"/>
    <s v="Non- ICB"/>
    <s v="GFS/Non- ICB"/>
  </r>
  <r>
    <s v="Unresolved"/>
    <n v="8243"/>
    <s v="Capgemini Deutschland GmbH"/>
    <x v="0"/>
    <n v="260"/>
    <s v="Capgemini UK Plc"/>
    <s v="UK &amp; IRELAND"/>
    <n v="82430160090952"/>
    <x v="1"/>
    <s v="DE01 - CC Market Units"/>
    <n v="42647"/>
    <n v="184"/>
    <s v="6.Missing or wrong information on invoice"/>
    <s v="Missing Information or Attachment"/>
    <n v="42709"/>
    <s v="Q4 2016"/>
    <n v="122"/>
    <s v="121-150 Days"/>
    <n v="15410"/>
    <s v="EUR"/>
    <n v="15410"/>
    <s v="EUR"/>
    <n v="15410"/>
    <s v="EUR"/>
    <s v="INTER"/>
    <n v="15.41"/>
    <n v="1"/>
    <s v="greater than 10000"/>
    <s v="Priyam Roy"/>
    <s v="NO PO"/>
    <s v="More"/>
    <s v="GFS"/>
    <s v="Non- ICB"/>
    <m/>
    <m/>
    <m/>
    <s v="GFS"/>
    <s v="Non- ICB"/>
    <s v="GFS/Non- ICB"/>
  </r>
  <r>
    <s v="New"/>
    <n v="795"/>
    <s v="Capgemini Suisse S.A."/>
    <x v="0"/>
    <n v="199"/>
    <s v="Capgemini America Inc"/>
    <s v="NORTH AMERICA"/>
    <n v="7950210003740"/>
    <x v="0"/>
    <s v="Apps Eastern Europe"/>
    <n v="42774"/>
    <n v="57"/>
    <s v="6.Missing or wrong information on invoice"/>
    <s v="Missing Information or Attachment"/>
    <n v="42830"/>
    <s v="Q1 2017"/>
    <n v="1"/>
    <s v="0-30 Days"/>
    <n v="16434.150000000001"/>
    <s v="CHF"/>
    <n v="15364.76"/>
    <s v="CHF"/>
    <n v="16434.148094042233"/>
    <s v="EUR"/>
    <s v="INTER"/>
    <n v="15.36"/>
    <n v="1"/>
    <s v="greater than 10000"/>
    <s v="Subhojit Adak"/>
    <s v="Don't know who will going to approve the invoice. In ISOW the contact person is from IGATE."/>
    <s v="More"/>
    <s v="GFS"/>
    <s v="Non- ICB"/>
    <m/>
    <m/>
    <m/>
    <s v="GFS"/>
    <s v="Non- ICB"/>
    <s v="GFS/Non- ICB"/>
  </r>
  <r>
    <s v="Unresolved"/>
    <n v="8520"/>
    <s v="Capgemini Technology Services India Limited"/>
    <x v="2"/>
    <n v="429"/>
    <s v="Sogeti Nederland B.V."/>
    <s v="BENELUX"/>
    <n v="85203010001006"/>
    <x v="9"/>
    <s v="DIGITAL"/>
    <n v="42583"/>
    <n v="248"/>
    <s v="2.Disagreed rates or price"/>
    <s v="DISAGREEMENT"/>
    <n v="42649"/>
    <s v="Q3 2016"/>
    <n v="182"/>
    <s v="181 - 365 Days"/>
    <n v="1065478"/>
    <s v="INR"/>
    <n v="15353.43"/>
    <s v="INR"/>
    <n v="1065477.9006099973"/>
    <s v="EUR"/>
    <s v="INTER"/>
    <n v="15.35"/>
    <n v="1"/>
    <s v="greater than 10000"/>
    <s v="Krishna Paul"/>
    <s v="UAT test did not function, hence credit requested"/>
    <s v="More"/>
    <s v="GFS"/>
    <s v="Non- ICB"/>
    <m/>
    <m/>
    <m/>
    <s v="GFS"/>
    <s v="Non- ICB"/>
    <s v="GFS/Non- ICB"/>
  </r>
  <r>
    <s v="Unresolved"/>
    <n v="3036"/>
    <s v="Sogeti UK Ltd."/>
    <x v="4"/>
    <n v="5502"/>
    <s v="IGATE Information Services (UK) Limited"/>
    <s v="UK &amp; IRELAND"/>
    <s v="XSUK.16.09.240"/>
    <x v="2"/>
    <s v="Sogeti UK Conso "/>
    <n v="42647"/>
    <n v="184"/>
    <s v="6.Missing or wrong information on invoice"/>
    <s v="Missing Information or Attachment"/>
    <n v="42649"/>
    <s v="Q3 2016"/>
    <n v="182"/>
    <s v="181 - 365 Days"/>
    <n v="13104"/>
    <s v="GBP"/>
    <n v="15316.82"/>
    <s v="GBP"/>
    <n v="13103.998824159584"/>
    <s v="EUR"/>
    <s v="INTRA"/>
    <n v="15.32"/>
    <n v="1"/>
    <s v="greater than 10000"/>
    <s v="pedda-dharma-rao.karri@capgemini.com"/>
    <s v="details required"/>
    <s v="More"/>
    <s v="Non-GFS"/>
    <s v="Non- ICB"/>
    <m/>
    <m/>
    <m/>
    <s v="Non-GFS"/>
    <s v="Non- ICB"/>
    <s v="Non-GFS/Non- ICB"/>
  </r>
  <r>
    <s v="New"/>
    <n v="3036"/>
    <s v="Sogeti UK Ltd."/>
    <x v="4"/>
    <n v="260"/>
    <s v="Capgemini UK Plc"/>
    <s v="UK &amp; IRELAND"/>
    <s v="XSUK.17.01.283"/>
    <x v="2"/>
    <s v="Sogeti UK Conso "/>
    <n v="42772"/>
    <n v="59"/>
    <s v="8.Invoice awaiting Prime’s approval or PO"/>
    <s v="Hold Payment"/>
    <n v="42831"/>
    <s v="Q1 2017"/>
    <n v="0"/>
    <s v="0-30 Days"/>
    <n v="13104"/>
    <s v="GBP"/>
    <n v="15316.82"/>
    <s v="GBP"/>
    <n v="13103.998824159584"/>
    <s v="EUR"/>
    <s v="INTRA"/>
    <n v="15.32"/>
    <n v="1"/>
    <s v="greater than 10000"/>
    <s v="Abdul Wasim"/>
    <s v="Receipting Hold"/>
    <s v="More"/>
    <s v="Non-GFS"/>
    <s v="Non- ICB"/>
    <m/>
    <m/>
    <m/>
    <s v="Non-GFS"/>
    <s v="Non- ICB"/>
    <s v="Non-GFS/Non- ICB"/>
  </r>
  <r>
    <s v="Unresolved"/>
    <n v="8110"/>
    <s v="Capgemini Mexico S. de R.L. de C.V."/>
    <x v="6"/>
    <n v="260"/>
    <s v="Capgemini UK Plc"/>
    <s v="UK &amp; IRELAND"/>
    <s v="D6879"/>
    <x v="10"/>
    <s v="Mexico"/>
    <n v="42731"/>
    <n v="100"/>
    <s v="6.Missing or wrong information on invoice"/>
    <s v="Missing Information or Attachment"/>
    <n v="42800"/>
    <s v="Q1 2017"/>
    <n v="31"/>
    <s v="31-60 Days"/>
    <n v="306189.36"/>
    <s v="MXN"/>
    <n v="15296.09"/>
    <s v="MXN"/>
    <n v="306189.40954394138"/>
    <s v="EUR"/>
    <s v="INTER"/>
    <n v="15.3"/>
    <n v="1"/>
    <s v="greater than 10000"/>
    <s v="SATABDI SARKAR"/>
    <s v="NO PO"/>
    <s v="More"/>
    <s v="Non-GFS"/>
    <s v="Non- ICB"/>
    <m/>
    <m/>
    <m/>
    <s v="Non-GFS"/>
    <s v="Non- ICB"/>
    <s v="Non-GFS/Non- ICB"/>
  </r>
  <r>
    <s v="Unresolved"/>
    <n v="693"/>
    <s v="Capgemini Consulting S.A.S."/>
    <x v="1"/>
    <n v="95"/>
    <s v="Capgemini Service S.A.S."/>
    <s v="HOLDING"/>
    <n v="69301111602769"/>
    <x v="1"/>
    <s v=" CC FR "/>
    <n v="42670"/>
    <n v="161"/>
    <s v="8.Invoice awaiting Prime’s approval or PO"/>
    <s v="Hold Payment"/>
    <n v="42732"/>
    <s v="Q4 2016"/>
    <n v="99"/>
    <s v="91-120 Days"/>
    <n v="15286.8"/>
    <s v="EUR"/>
    <n v="15286.8"/>
    <s v="EUR"/>
    <n v="15286.8"/>
    <s v="EUR"/>
    <s v="INTER"/>
    <n v="15.29"/>
    <n v="1"/>
    <s v="greater than 10000"/>
    <s v="Nicolas HONVAULT"/>
    <s v="NO PO"/>
    <s v="More"/>
    <s v="GFS"/>
    <s v="Non- ICB"/>
    <m/>
    <m/>
    <m/>
    <s v="GFS"/>
    <s v="Non- ICB"/>
    <s v="GFS/Non- ICB"/>
  </r>
  <r>
    <s v="New"/>
    <n v="8520"/>
    <s v="Capgemini Technology Services India Limited"/>
    <x v="2"/>
    <n v="199"/>
    <s v="Capgemini America Inc"/>
    <s v="NORTH AMERICA"/>
    <s v="5010089506/16-17-IM"/>
    <x v="8"/>
    <s v="IGATE"/>
    <n v="42768"/>
    <n v="63"/>
    <s v="1.No signed SoW"/>
    <s v="DISAGREEMENT"/>
    <n v="42830"/>
    <s v="Q1 2017"/>
    <n v="1"/>
    <s v="0-30 Days"/>
    <n v="1058993"/>
    <s v="INR"/>
    <n v="15259.98"/>
    <s v="INR"/>
    <n v="1058992.7757999708"/>
    <s v="EUR"/>
    <s v="INTER"/>
    <n v="15.26"/>
    <n v="1"/>
    <s v="greater than 10000"/>
    <s v="Sayantan Ghosh"/>
    <s v="ISOW Required"/>
    <s v="More"/>
    <s v="Non-GFS"/>
    <s v="Non- ICB"/>
    <m/>
    <m/>
    <m/>
    <s v="Non-GFS"/>
    <s v="Non- ICB"/>
    <s v="Non-GFS/Non- ICB"/>
  </r>
  <r>
    <s v="Unresolved"/>
    <n v="413"/>
    <s v="Capgemini Nederland B.V."/>
    <x v="9"/>
    <n v="1350"/>
    <s v="Capgemini Sverige AB"/>
    <s v="NORDIC"/>
    <n v="4130110166274"/>
    <x v="0"/>
    <s v="APPS_NL_PRIVATE"/>
    <n v="42702"/>
    <n v="129"/>
    <s v="6.Missing or wrong information on invoice"/>
    <s v="Missing Information or Attachment"/>
    <n v="42775"/>
    <s v="Q1 2017"/>
    <n v="56"/>
    <s v="31-60 Days"/>
    <n v="15200"/>
    <s v="EUR"/>
    <n v="15200"/>
    <s v="EUR"/>
    <n v="15200"/>
    <s v="EUR"/>
    <s v="INTER"/>
    <n v="15.2"/>
    <n v="1"/>
    <s v="greater than 10000"/>
    <s v="Sourav Das"/>
    <s v="Project Missing"/>
    <s v="More"/>
    <s v="GFS"/>
    <s v="Non- ICB"/>
    <m/>
    <m/>
    <m/>
    <s v="GFS"/>
    <s v="Non- ICB"/>
    <s v="GFS/Non- ICB"/>
  </r>
  <r>
    <s v="Unresolved"/>
    <n v="692"/>
    <s v="Capgemini Outsourcing Services S.A.S."/>
    <x v="1"/>
    <n v="3014"/>
    <s v="Sogeti France S.A.S."/>
    <s v="FRANCE"/>
    <n v="69201111606141"/>
    <x v="6"/>
    <s v="Infra France "/>
    <n v="42576"/>
    <n v="255"/>
    <s v="8.Invoice awaiting Prime’s approval or PO"/>
    <s v="Hold Payment"/>
    <n v="42648"/>
    <s v="Q3 2016"/>
    <n v="183"/>
    <s v="181 - 365 Days"/>
    <n v="15120"/>
    <s v="EUR"/>
    <n v="15120"/>
    <s v="EUR"/>
    <n v="15120"/>
    <s v="EUR"/>
    <s v="INTRA"/>
    <n v="15.12"/>
    <n v="1"/>
    <s v="greater than 10000"/>
    <s v="Edyta Lechwar-Wierzbicka"/>
    <s v="Waiting for Project Manager approval, CONTACT: GABPEREI"/>
    <s v="More"/>
    <s v="GFS"/>
    <s v="Non- ICB"/>
    <m/>
    <m/>
    <m/>
    <s v="GFS"/>
    <s v="Non- ICB"/>
    <s v="GFS/Non- ICB"/>
  </r>
  <r>
    <s v="Unresolved"/>
    <n v="413"/>
    <s v="Capgemini Nederland B.V."/>
    <x v="9"/>
    <n v="8243"/>
    <s v="Capgemini Deutschland GmbH"/>
    <s v="CENTRAL EUROPE"/>
    <n v="4130110170577"/>
    <x v="0"/>
    <s v="APPS_NL_PRIVATE"/>
    <n v="42727"/>
    <n v="104"/>
    <s v="8.Invoice awaiting Prime’s approval or PO"/>
    <s v="Hold Payment"/>
    <n v="42797"/>
    <s v="Q1 2017"/>
    <n v="34"/>
    <s v="31-60 Days"/>
    <n v="15120"/>
    <s v="EUR"/>
    <n v="15120"/>
    <s v="EUR"/>
    <n v="15120"/>
    <s v="EUR"/>
    <s v="INTER"/>
    <n v="15.12"/>
    <n v="1"/>
    <s v="greater than 10000"/>
    <s v="Maciej Antkiewicz"/>
    <s v="wait for approval"/>
    <s v="More"/>
    <s v="GFS"/>
    <s v="Non- ICB"/>
    <m/>
    <m/>
    <m/>
    <s v="GFS"/>
    <s v="Non- ICB"/>
    <s v="GFS/Non- ICB"/>
  </r>
  <r>
    <s v="Unresolved"/>
    <n v="247"/>
    <s v="Sogeti Ireland Ltd."/>
    <x v="4"/>
    <n v="1970"/>
    <s v="Capgemini UK Plc (FS)"/>
    <s v="UK &amp; IRELAND"/>
    <s v="24717INV0082"/>
    <x v="2"/>
    <s v="Sogeti UK Conso "/>
    <n v="42774"/>
    <n v="57"/>
    <s v="6.Missing or wrong information on invoice"/>
    <s v="Missing Information or Attachment"/>
    <n v="42800"/>
    <s v="Q1 2017"/>
    <n v="31"/>
    <s v="31-60 Days"/>
    <n v="15028.78"/>
    <s v="EUR"/>
    <n v="15028.78"/>
    <s v="EUR"/>
    <n v="15028.78"/>
    <s v="EUR"/>
    <s v="INTRA"/>
    <n v="15.03"/>
    <n v="1"/>
    <s v="greater than 10000"/>
    <s v="Amina Khatun"/>
    <s v="send the revised invoice"/>
    <s v="More"/>
    <s v="GFS"/>
    <s v="Non- ICB"/>
    <m/>
    <m/>
    <m/>
    <s v="GFS"/>
    <s v="Non- ICB"/>
    <s v="GFS/Non- ICB"/>
  </r>
  <r>
    <s v="Unresolved"/>
    <n v="1730"/>
    <s v="Capgemini Portugal, Serviços de Consultoria e Informatica S.A."/>
    <x v="8"/>
    <n v="1750"/>
    <s v="Capgemini Espana S.L."/>
    <s v="IBERIA"/>
    <n v="7475"/>
    <x v="0"/>
    <s v="Apps Portugal"/>
    <n v="42523"/>
    <n v="308"/>
    <s v="8.Invoice awaiting Prime’s approval or PO"/>
    <s v="Hold Payment"/>
    <n v="42585"/>
    <s v="Q3 2016"/>
    <n v="246"/>
    <s v="181 - 365 Days"/>
    <n v="15000"/>
    <s v="EUR"/>
    <n v="15000"/>
    <s v="EUR"/>
    <n v="15000"/>
    <s v="EUR"/>
    <s v="INTRA"/>
    <n v="15"/>
    <n v="1"/>
    <s v="greater than 10000"/>
    <s v="Javier Redondo"/>
    <s v="Waiting BU approval"/>
    <s v="More"/>
    <s v="Non-GFS"/>
    <s v="Non- ICB"/>
    <m/>
    <m/>
    <m/>
    <s v="Non-GFS"/>
    <s v="Non- ICB"/>
    <s v="Non-GFS/Non- ICB"/>
  </r>
  <r>
    <s v="Unresolved"/>
    <n v="1730"/>
    <s v="Capgemini Portugal, Serviços de Consultoria e Informatica S.A."/>
    <x v="8"/>
    <n v="1750"/>
    <s v="Capgemini Espana S.L."/>
    <s v="IBERIA"/>
    <n v="7334"/>
    <x v="0"/>
    <s v="Apps Portugal"/>
    <n v="42493"/>
    <n v="338"/>
    <s v="8.Invoice awaiting Prime’s approval or PO"/>
    <s v="Hold Payment"/>
    <n v="42549"/>
    <s v="Q2 2016"/>
    <n v="282"/>
    <s v="181 - 365 Days"/>
    <n v="15000"/>
    <s v="EUR"/>
    <n v="15000"/>
    <s v="EUR"/>
    <n v="15000"/>
    <s v="EUR"/>
    <s v="INTRA"/>
    <n v="15"/>
    <n v="1"/>
    <s v="greater than 10000"/>
    <s v="Redondo Mateo, Luis Javier"/>
    <s v="Waiting BU approval"/>
    <s v="More"/>
    <s v="Non-GFS"/>
    <s v="Non- ICB"/>
    <m/>
    <m/>
    <m/>
    <s v="Non-GFS"/>
    <s v="Non- ICB"/>
    <s v="Non-GFS/Non- ICB"/>
  </r>
  <r>
    <s v="New"/>
    <n v="3810"/>
    <s v="Prosodie Iberica S.L."/>
    <x v="8"/>
    <n v="1750"/>
    <s v="Capgemini Espana S.L."/>
    <s v="IBERIA"/>
    <n v="701602794"/>
    <x v="7"/>
    <s v="Prosodie"/>
    <n v="42731"/>
    <n v="100"/>
    <s v="8.Invoice awaiting Prime’s approval or PO"/>
    <s v="Hold Payment"/>
    <n v="42830"/>
    <s v="Q1 2017"/>
    <n v="1"/>
    <s v="0-30 Days"/>
    <n v="14921.72"/>
    <s v="EUR"/>
    <n v="14921.72"/>
    <s v="EUR"/>
    <n v="14921.72"/>
    <s v="EUR"/>
    <s v="INTRA"/>
    <n v="14.92"/>
    <n v="1"/>
    <s v="greater than 10000"/>
    <s v="Carmen Postigo Gonzalez"/>
    <s v="Pending BU approval"/>
    <s v="More"/>
    <s v="Non-GFS"/>
    <s v="Non- ICB"/>
    <m/>
    <m/>
    <m/>
    <s v="Non-GFS"/>
    <s v="Non- ICB"/>
    <s v="Non-GFS/Non- ICB"/>
  </r>
  <r>
    <s v="Unresolved"/>
    <n v="420"/>
    <s v="Capgemini Belgium N.V./S.A."/>
    <x v="9"/>
    <n v="8205"/>
    <s v="Capgemini Consulting Österreich AG"/>
    <s v="CENTRAL EUROPE"/>
    <n v="4200110024058"/>
    <x v="0"/>
    <s v="CG Austria- Allianz H2 2016"/>
    <n v="42704"/>
    <n v="127"/>
    <s v="6.Missing or wrong information on invoice"/>
    <s v="Missing Information or Attachment"/>
    <n v="42775"/>
    <s v="Q1 2017"/>
    <n v="56"/>
    <s v="31-60 Days"/>
    <n v="14893.56"/>
    <s v="EUR"/>
    <n v="14893.56"/>
    <s v="EUR"/>
    <n v="14893.56"/>
    <s v="EUR"/>
    <s v="INTER"/>
    <n v="14.89"/>
    <n v="1"/>
    <s v="greater than 10000"/>
    <s v="Justyna Krawczak"/>
    <s v="certificat of residence should be sent to CG Austria. Please contact AT, accounting or B. Valtiner"/>
    <s v="More"/>
    <s v="GFS"/>
    <s v="Non- ICB"/>
    <m/>
    <m/>
    <m/>
    <s v="GFS"/>
    <s v="Non- ICB"/>
    <s v="GFS/Non- ICB"/>
  </r>
  <r>
    <s v="Unresolved"/>
    <n v="8520"/>
    <s v="Capgemini Technology Services India Limited"/>
    <x v="2"/>
    <n v="429"/>
    <s v="Sogeti Nederland B.V."/>
    <s v="BENELUX"/>
    <n v="85203010001034"/>
    <x v="9"/>
    <s v="DIGITAL"/>
    <n v="42614"/>
    <n v="217"/>
    <s v="8.Invoice awaiting Prime’s approval or PO"/>
    <s v="Hold Payment"/>
    <n v="42681"/>
    <s v="Q4 2016"/>
    <n v="150"/>
    <s v="121-150 Days"/>
    <n v="1030489"/>
    <s v="INR"/>
    <n v="14849.24"/>
    <s v="INR"/>
    <n v="1030488.761198898"/>
    <s v="EUR"/>
    <s v="INTER"/>
    <n v="14.85"/>
    <n v="1"/>
    <s v="greater than 10000"/>
    <s v="Krishna Paul"/>
    <s v="Awaiting to be approved"/>
    <s v="More"/>
    <s v="GFS"/>
    <s v="Non- ICB"/>
    <m/>
    <m/>
    <m/>
    <s v="GFS"/>
    <s v="Non- ICB"/>
    <s v="GFS/Non- ICB"/>
  </r>
  <r>
    <s v="Unresolved"/>
    <n v="3014"/>
    <s v="Sogeti France S.A.S."/>
    <x v="1"/>
    <n v="692"/>
    <s v="Capgemini Outsourcing Services S.A.S."/>
    <s v="FRANCE"/>
    <n v="30140110140637"/>
    <x v="2"/>
    <s v="Sogeti France "/>
    <n v="42697"/>
    <n v="134"/>
    <s v="8.Invoice awaiting Prime’s approval or PO"/>
    <s v="Hold Payment"/>
    <n v="42732"/>
    <s v="Q4 2016"/>
    <n v="99"/>
    <s v="91-120 Days"/>
    <n v="14762"/>
    <s v="EUR"/>
    <n v="14762"/>
    <s v="EUR"/>
    <n v="14762"/>
    <s v="EUR"/>
    <s v="INTRA"/>
    <n v="14.76"/>
    <n v="1"/>
    <s v="greater than 10000"/>
    <s v="Marta Stryszawska"/>
    <s v="invoice waiting for approval, please contact CGALES"/>
    <s v="More"/>
    <s v="GFS"/>
    <s v="Non- ICB"/>
    <m/>
    <m/>
    <m/>
    <s v="GFS"/>
    <s v="Non- ICB"/>
    <s v="GFS/Non- ICB"/>
  </r>
  <r>
    <s v="Unresolved"/>
    <n v="8520"/>
    <s v="Capgemini Technology Services India Limited"/>
    <x v="2"/>
    <n v="8420"/>
    <s v="Capgemini Australia Pty Ltd."/>
    <s v="INDIA"/>
    <s v="5010089862/16-17-IM"/>
    <x v="8"/>
    <s v="iGATE"/>
    <n v="42769"/>
    <n v="62"/>
    <s v="3.Disagreed days, volume or deliverables"/>
    <s v="DISAGREEMENT"/>
    <n v="42775"/>
    <s v="Q1 2017"/>
    <n v="56"/>
    <s v="31-60 Days"/>
    <n v="1023035"/>
    <s v="INR"/>
    <n v="14741.83"/>
    <s v="INR"/>
    <n v="1023034.8579795834"/>
    <s v="EUR"/>
    <s v="INTRA"/>
    <n v="14.74"/>
    <n v="1"/>
    <s v="greater than 10000"/>
    <s v="Mayuresh Kapre"/>
    <s v="Charges are not as per Standard Rate Card. Standard Rate card is Agreed with Offshore PM.Reissue invoice using Standard Rate Card."/>
    <s v="More"/>
    <s v="Non-GFS"/>
    <s v="Non- ICB"/>
    <m/>
    <m/>
    <m/>
    <s v="Non-GFS"/>
    <s v="Non- ICB"/>
    <s v="Non-GFS/Non- ICB"/>
  </r>
  <r>
    <s v="Unresolved"/>
    <n v="635"/>
    <s v="Capgemini Technology Services"/>
    <x v="1"/>
    <n v="8243"/>
    <s v="Capgemini Deutschland GmbH"/>
    <s v="CENTRAL EUROPE"/>
    <n v="63501111651499"/>
    <x v="0"/>
    <s v="MU Other"/>
    <n v="42725"/>
    <n v="106"/>
    <s v="6.Missing or wrong information on invoice"/>
    <s v="Missing Information or Attachment"/>
    <n v="42800"/>
    <s v="Q1 2017"/>
    <n v="31"/>
    <s v="31-60 Days"/>
    <n v="14700"/>
    <s v="EUR"/>
    <n v="14700"/>
    <s v="EUR"/>
    <n v="14700"/>
    <s v="EUR"/>
    <s v="INTER"/>
    <n v="14.7"/>
    <n v="1"/>
    <s v="greater than 10000"/>
    <s v="Maciej Antkiewicz"/>
    <s v="Wrong invoice amount , waiting for CN"/>
    <s v="More"/>
    <s v="GFS"/>
    <s v="Non- ICB"/>
    <m/>
    <m/>
    <m/>
    <s v="GFS"/>
    <s v="Non- ICB"/>
    <s v="GFS/Non- ICB"/>
  </r>
  <r>
    <s v="New"/>
    <n v="8520"/>
    <s v="Capgemini Technology Services India Limited"/>
    <x v="2"/>
    <n v="8420"/>
    <s v="Capgemini Australia Pty Ltd."/>
    <s v="INDIA"/>
    <n v="85200410045171"/>
    <x v="8"/>
    <s v="APAC Platform"/>
    <n v="42795"/>
    <n v="36"/>
    <s v="3.Disagreed days, volume or deliverables"/>
    <s v="DISAGREEMENT"/>
    <n v="42830"/>
    <s v="Q1 2017"/>
    <n v="1"/>
    <s v="0-30 Days"/>
    <n v="1017000"/>
    <s v="INR"/>
    <n v="14654.87"/>
    <s v="INR"/>
    <n v="1017000.1179744483"/>
    <s v="EUR"/>
    <s v="INTRA"/>
    <n v="14.65"/>
    <n v="1"/>
    <s v="greater than 10000"/>
    <s v="Shruti Shetty"/>
    <s v="Ananda Murthy, Santhosh Kumar should be booking only 0.25 FTE per week whereas invoice shows him billable all days in Jan. Deepak, Anjani is replacement for Santhosh Kumar and he is also 0.25 FTE per week billable whereas he has booked all days in Jan. Please issue credit note"/>
    <s v="More"/>
    <s v="GFS"/>
    <s v="Non- ICB"/>
    <m/>
    <m/>
    <m/>
    <s v="GFS"/>
    <s v="Non- ICB"/>
    <s v="GFS/Non- ICB"/>
  </r>
  <r>
    <s v="Unresolved"/>
    <n v="8520"/>
    <s v="Capgemini Technology Services India Limited"/>
    <x v="2"/>
    <n v="3100"/>
    <s v="Sogeti Luxembourg S.A."/>
    <s v="BENELUX"/>
    <s v="5010089620/16-17-IM"/>
    <x v="3"/>
    <s v="INDIA"/>
    <n v="42769"/>
    <n v="62"/>
    <s v="8.Invoice awaiting Prime’s approval or PO"/>
    <s v="Hold Payment"/>
    <n v="42797"/>
    <s v="Q1 2017"/>
    <n v="34"/>
    <s v="31-60 Days"/>
    <n v="1007143"/>
    <s v="INR"/>
    <n v="14512.83"/>
    <s v="INR"/>
    <n v="1007143.0058501447"/>
    <s v="EUR"/>
    <s v="INTER"/>
    <n v="14.51"/>
    <n v="1"/>
    <s v="greater than 10000"/>
    <s v="Katarzyna Rosa"/>
    <s v="waiting for approval"/>
    <s v="More"/>
    <s v="Non-GFS"/>
    <s v="Non- ICB"/>
    <m/>
    <m/>
    <m/>
    <s v="Non-GFS"/>
    <s v="Non- ICB"/>
    <s v="Non-GFS/Non- ICB"/>
  </r>
  <r>
    <s v="New"/>
    <n v="3014"/>
    <s v="Sogeti France S.A.S."/>
    <x v="1"/>
    <n v="635"/>
    <s v="Capgemini Technology Services"/>
    <s v="FRANCE"/>
    <n v="30140110136484"/>
    <x v="2"/>
    <s v="Sogeti France "/>
    <n v="42644"/>
    <n v="187"/>
    <s v="2.Disagreed rates or price"/>
    <s v="DISAGREEMENT"/>
    <n v="42681"/>
    <s v="Q4 2016"/>
    <n v="150"/>
    <s v="121-150 Days"/>
    <n v="14499.6"/>
    <s v="EUR"/>
    <n v="14499.6"/>
    <s v="EUR"/>
    <n v="14499.6"/>
    <s v="EUR"/>
    <s v="INTRA"/>
    <n v="14.5"/>
    <n v="1"/>
    <s v="greater than 10000"/>
    <s v="Joanna Szyk"/>
    <s v="Facturation attendue de 99% du montant facturé à ORANGE TREMEN Eric (07/10/2016 11:20)"/>
    <s v="More"/>
    <s v="GFS"/>
    <s v="Non- ICB"/>
    <m/>
    <m/>
    <m/>
    <s v="GFS"/>
    <s v="Non- ICB"/>
    <s v="GFS/Non- ICB"/>
  </r>
  <r>
    <s v="Unresolved"/>
    <n v="260"/>
    <s v="Capgemini UK Plc"/>
    <x v="4"/>
    <n v="95"/>
    <s v="Capgemini Service S.A.S."/>
    <s v="HOLDING"/>
    <n v="260013008879"/>
    <x v="4"/>
    <s v="Global Sales"/>
    <n v="42726"/>
    <n v="105"/>
    <s v="8.Invoice awaiting Prime’s approval or PO"/>
    <s v="Hold Payment"/>
    <n v="42800"/>
    <s v="Q1 2017"/>
    <n v="31"/>
    <s v="31-60 Days"/>
    <n v="12378"/>
    <s v="GBP"/>
    <n v="14468.22"/>
    <s v="GBP"/>
    <n v="12377.996076710582"/>
    <s v="EUR"/>
    <s v="INTER"/>
    <n v="14.47"/>
    <n v="1"/>
    <s v="greater than 10000"/>
    <s v="Nicolas HONVAULT"/>
    <s v="NO PO"/>
    <s v="More"/>
    <s v="GFS"/>
    <s v="Non- ICB"/>
    <m/>
    <m/>
    <m/>
    <s v="GFS"/>
    <s v="Non- ICB"/>
    <s v="GFS/Non- ICB"/>
  </r>
  <r>
    <s v="Unresolved"/>
    <n v="8520"/>
    <s v="Capgemini Technology Services India Limited"/>
    <x v="2"/>
    <n v="429"/>
    <s v="Sogeti Nederland B.V."/>
    <s v="BENELUX"/>
    <n v="85200310084401"/>
    <x v="12"/>
    <s v="Testing"/>
    <n v="42643"/>
    <n v="188"/>
    <s v="6.Missing or wrong information on invoice"/>
    <s v="Missing Information or Attachment"/>
    <n v="42681"/>
    <s v="Q4 2016"/>
    <n v="150"/>
    <s v="121-150 Days"/>
    <n v="1001328.82"/>
    <s v="INR"/>
    <n v="14429.05"/>
    <s v="INR"/>
    <n v="1001328.9474597325"/>
    <s v="EUR"/>
    <s v="INTER"/>
    <n v="14.43"/>
    <n v="1"/>
    <s v="greater than 10000"/>
    <s v="Krishna Paul"/>
    <s v="Employee detail missing"/>
    <s v="More"/>
    <s v="GFS"/>
    <s v="Non- ICB"/>
    <m/>
    <m/>
    <m/>
    <s v="GFS"/>
    <s v="Non- ICB"/>
    <s v="GFS/Non- ICB"/>
  </r>
  <r>
    <s v="Unresolved"/>
    <n v="692"/>
    <s v="Capgemini Outsourcing Services S.A.S."/>
    <x v="1"/>
    <n v="3014"/>
    <s v="Sogeti France S.A.S."/>
    <s v="FRANCE"/>
    <n v="69201111608334"/>
    <x v="6"/>
    <s v="IS"/>
    <n v="42643"/>
    <n v="188"/>
    <s v="8.Invoice awaiting Prime’s approval or PO"/>
    <s v="Hold Payment"/>
    <n v="42706"/>
    <s v="Q4 2016"/>
    <n v="125"/>
    <s v="121-150 Days"/>
    <n v="14400"/>
    <s v="EUR"/>
    <n v="14400"/>
    <s v="EUR"/>
    <n v="14400"/>
    <s v="EUR"/>
    <s v="INTRA"/>
    <n v="14.4"/>
    <n v="1"/>
    <s v="greater than 10000"/>
    <s v="Edyta Lechwar-Wierzbicka"/>
    <s v="Waiting for Project Manager approval; contact: JKERAUDR"/>
    <s v="More"/>
    <s v="GFS"/>
    <s v="Non- ICB"/>
    <m/>
    <m/>
    <m/>
    <s v="GFS"/>
    <s v="Non- ICB"/>
    <s v="GFS/Non- ICB"/>
  </r>
  <r>
    <s v="Unresolved"/>
    <n v="3014"/>
    <s v="Sogeti France S.A.S."/>
    <x v="1"/>
    <n v="692"/>
    <s v="Capgemini Outsourcing Services S.A.S."/>
    <s v="FRANCE"/>
    <n v="30140110136164"/>
    <x v="2"/>
    <s v="Sogeti France "/>
    <n v="42642"/>
    <n v="189"/>
    <s v="8.Invoice awaiting Prime’s approval or PO"/>
    <s v="Hold Payment"/>
    <n v="42709"/>
    <s v="Q4 2016"/>
    <n v="122"/>
    <s v="121-150 Days"/>
    <n v="14400"/>
    <s v="EUR"/>
    <n v="14400"/>
    <s v="EUR"/>
    <n v="14400"/>
    <s v="EUR"/>
    <s v="INTRA"/>
    <n v="14.4"/>
    <n v="1"/>
    <s v="greater than 10000"/>
    <s v="Marta Stryszawska"/>
    <s v="invoice waiting for approval, please contact CDELSAUX"/>
    <s v="More"/>
    <s v="GFS"/>
    <s v="Non- ICB"/>
    <m/>
    <m/>
    <m/>
    <s v="GFS"/>
    <s v="Non- ICB"/>
    <s v="GFS/Non- ICB"/>
  </r>
  <r>
    <s v="Unresolved"/>
    <n v="8520"/>
    <s v="Capgemini Technology Services India Limited"/>
    <x v="2"/>
    <n v="199"/>
    <s v="Capgemini America Inc"/>
    <s v="NORTH AMERICA"/>
    <n v="85203810002680"/>
    <x v="7"/>
    <s v="BPO India"/>
    <n v="42705"/>
    <n v="126"/>
    <s v="1.No signed SoW"/>
    <s v="DISAGREEMENT"/>
    <n v="42776"/>
    <s v="Q1 2017"/>
    <n v="55"/>
    <s v="31-60 Days"/>
    <n v="999000"/>
    <s v="INR"/>
    <n v="14395.49"/>
    <s v="INR"/>
    <n v="998999.99306032655"/>
    <s v="EUR"/>
    <s v="INTER"/>
    <n v="14.4"/>
    <n v="1"/>
    <s v="greater than 10000"/>
    <s v="Sayantan Ghosh"/>
    <s v="Required ISOW"/>
    <s v="More"/>
    <s v="GFS"/>
    <s v="Non- ICB"/>
    <m/>
    <m/>
    <m/>
    <s v="GFS"/>
    <s v="Non- ICB"/>
    <s v="GFS/Non- ICB"/>
  </r>
  <r>
    <s v="Unresolved"/>
    <n v="635"/>
    <s v="Capgemini Technology Services"/>
    <x v="1"/>
    <n v="3022"/>
    <s v="Sogeti High Tech S.A.S."/>
    <s v="FRANCE"/>
    <n v="63501111701562"/>
    <x v="0"/>
    <s v="MU Other"/>
    <n v="42769"/>
    <n v="62"/>
    <s v="8.Invoice awaiting Prime’s approval or PO"/>
    <s v="Hold Payment"/>
    <n v="42797"/>
    <s v="Q1 2017"/>
    <n v="34"/>
    <s v="31-60 Days"/>
    <n v="14361.6"/>
    <s v="EUR"/>
    <n v="14361.6"/>
    <s v="EUR"/>
    <n v="14361.6"/>
    <s v="EUR"/>
    <s v="INTRA"/>
    <n v="14.36"/>
    <n v="1"/>
    <s v="greater than 10000"/>
    <s v="Joanna Pilawska"/>
    <s v="Waiting for Project Manager approval - please contact GDUFRESN"/>
    <s v="More"/>
    <s v="GFS"/>
    <s v="Non- ICB"/>
    <m/>
    <m/>
    <m/>
    <s v="GFS"/>
    <s v="Non- ICB"/>
    <s v="GFS/Non- ICB"/>
  </r>
  <r>
    <s v="New"/>
    <n v="3752"/>
    <s v="Capgemini Czech Republic s.r.o."/>
    <x v="0"/>
    <n v="8205"/>
    <s v="Capgemini Consulting Österreich AG"/>
    <s v="CENTRAL EUROPE"/>
    <n v="3521700010"/>
    <x v="0"/>
    <s v="Apps Eastern Europe"/>
    <n v="42772"/>
    <n v="59"/>
    <s v="8.Invoice awaiting Prime’s approval or PO"/>
    <s v="Hold Payment"/>
    <n v="42830"/>
    <s v="Q1 2017"/>
    <n v="1"/>
    <s v="0-30 Days"/>
    <n v="387090"/>
    <s v="CZK"/>
    <n v="14320.74"/>
    <s v="CZK"/>
    <n v="387089.92077500484"/>
    <s v="EUR"/>
    <s v="INTRA"/>
    <n v="14.32"/>
    <n v="1"/>
    <s v="greater than 10000"/>
    <s v="Justyna Krawczak"/>
    <s v="in approval flow with PM, J. Moustakidis"/>
    <s v="More"/>
    <s v="Non-GFS"/>
    <s v="Non- ICB"/>
    <m/>
    <m/>
    <m/>
    <s v="Non-GFS"/>
    <s v="Non- ICB"/>
    <s v="Non-GFS/Non- ICB"/>
  </r>
  <r>
    <s v="Unresolved"/>
    <n v="8520"/>
    <s v="Capgemini Technology Services India Limited"/>
    <x v="2"/>
    <n v="199"/>
    <s v="Capgemini America Inc"/>
    <s v="NORTH AMERICA"/>
    <n v="85200330013623"/>
    <x v="11"/>
    <s v="I and D India ACIS"/>
    <n v="42583"/>
    <n v="248"/>
    <s v="8.Invoice awaiting Prime’s approval or PO"/>
    <s v="Hold Payment"/>
    <n v="42648"/>
    <s v="Q3 2016"/>
    <n v="183"/>
    <s v="181 - 365 Days"/>
    <n v="990952.8"/>
    <s v="INR"/>
    <n v="14279.53"/>
    <s v="INR"/>
    <n v="990952.74776369031"/>
    <s v="EUR"/>
    <s v="INTER"/>
    <n v="14.28"/>
    <n v="1"/>
    <s v="greater than 10000"/>
    <s v="Sayantan Ghosh"/>
    <s v="Invoice waiting for approval"/>
    <s v="More"/>
    <s v="GFS"/>
    <s v="Non- ICB"/>
    <m/>
    <m/>
    <m/>
    <s v="GFS"/>
    <s v="Non- ICB"/>
    <s v="GFS/Non- ICB"/>
  </r>
  <r>
    <s v="Unresolved"/>
    <n v="95"/>
    <s v="Capgemini Service S.A.S."/>
    <x v="3"/>
    <n v="260"/>
    <s v="Capgemini UK Plc"/>
    <s v="UK &amp; IRELAND"/>
    <n v="950110010692"/>
    <x v="5"/>
    <s v="GROUP SHARED SERVICES"/>
    <n v="42727"/>
    <n v="104"/>
    <s v="6.Missing or wrong information on invoice"/>
    <s v="Missing Information or Attachment"/>
    <n v="42800"/>
    <s v="Q1 2017"/>
    <n v="31"/>
    <s v="31-60 Days"/>
    <n v="14256"/>
    <s v="EUR"/>
    <n v="14256"/>
    <s v="EUR"/>
    <n v="14256"/>
    <s v="EUR"/>
    <s v="INTER"/>
    <n v="14.26"/>
    <n v="1"/>
    <s v="greater than 10000"/>
    <s v="Puja Kolay Dey"/>
    <s v="No PO"/>
    <s v="More"/>
    <s v="GFS"/>
    <s v="Non- ICB"/>
    <m/>
    <m/>
    <m/>
    <s v="GFS"/>
    <s v="Non- ICB"/>
    <s v="GFS/Non- ICB"/>
  </r>
  <r>
    <s v="Unresolved"/>
    <n v="8520"/>
    <s v="Capgemini Technology Services India Limited"/>
    <x v="2"/>
    <n v="199"/>
    <s v="Capgemini America Inc"/>
    <s v="NORTH AMERICA"/>
    <n v="85200710013502"/>
    <x v="7"/>
    <s v="CES HRO"/>
    <n v="42727"/>
    <n v="104"/>
    <s v="8.Invoice awaiting Prime’s approval or PO"/>
    <s v="Hold Payment"/>
    <n v="42797"/>
    <s v="Q1 2017"/>
    <n v="34"/>
    <s v="31-60 Days"/>
    <n v="987620.83"/>
    <s v="INR"/>
    <n v="14231.52"/>
    <s v="INR"/>
    <n v="987621.01055524335"/>
    <s v="EUR"/>
    <s v="INTER"/>
    <n v="14.23"/>
    <n v="1"/>
    <s v="greater than 10000"/>
    <s v="Sayantan Ghosh"/>
    <s v="Invoice waiting for approval"/>
    <s v="More"/>
    <s v="GFS"/>
    <s v="Non- ICB"/>
    <m/>
    <m/>
    <m/>
    <s v="GFS"/>
    <s v="Non- ICB"/>
    <s v="GFS/Non- ICB"/>
  </r>
  <r>
    <s v="New"/>
    <n v="3635"/>
    <s v="Capgemini Magyarorszag Kft"/>
    <x v="0"/>
    <n v="8243"/>
    <s v="Capgemini Deutschland GmbH"/>
    <s v="CENTRAL EUROPE"/>
    <s v="INV170044"/>
    <x v="0"/>
    <s v="Apps Eastern Europe"/>
    <n v="42774"/>
    <n v="57"/>
    <s v="6.Missing or wrong information on invoice"/>
    <s v="Missing Information or Attachment"/>
    <n v="42830"/>
    <s v="Q1 2017"/>
    <n v="1"/>
    <s v="0-30 Days"/>
    <n v="4346780"/>
    <s v="HUF"/>
    <n v="14130.51"/>
    <s v="HUF"/>
    <n v="4346779.2543373937"/>
    <s v="EUR"/>
    <s v="INTRA"/>
    <n v="14.13"/>
    <n v="1"/>
    <s v="greater than 10000"/>
    <s v="Magdalena Chrzanowska"/>
    <s v="Requested CN/Rejected - hours not booked in clarity"/>
    <s v="More"/>
    <s v="Non-GFS"/>
    <s v="Non- ICB"/>
    <m/>
    <m/>
    <m/>
    <s v="Non-GFS"/>
    <s v="Non- ICB"/>
    <s v="Non-GFS/Non- ICB"/>
  </r>
  <r>
    <s v="Unresolved"/>
    <n v="8520"/>
    <s v="Capgemini Technology Services India Limited"/>
    <x v="2"/>
    <n v="199"/>
    <s v="Capgemini America Inc"/>
    <s v="NORTH AMERICA"/>
    <n v="85200710013387"/>
    <x v="7"/>
    <s v="CES HRO"/>
    <n v="42704"/>
    <n v="127"/>
    <s v="8.Invoice awaiting Prime’s approval or PO"/>
    <s v="Hold Payment"/>
    <n v="42776"/>
    <s v="Q1 2017"/>
    <n v="55"/>
    <s v="31-60 Days"/>
    <n v="980169.83"/>
    <s v="INR"/>
    <n v="14124.15"/>
    <s v="INR"/>
    <n v="980169.88320529636"/>
    <s v="EUR"/>
    <s v="INTER"/>
    <n v="14.12"/>
    <n v="1"/>
    <s v="greater than 10000"/>
    <s v="Sayantan Ghosh"/>
    <s v="Invoice waiting for approval"/>
    <s v="More"/>
    <s v="GFS"/>
    <s v="Non- ICB"/>
    <m/>
    <m/>
    <m/>
    <s v="GFS"/>
    <s v="Non- ICB"/>
    <s v="GFS/Non- ICB"/>
  </r>
  <r>
    <s v="Unresolved"/>
    <n v="692"/>
    <s v="Capgemini Outsourcing Services S.A.S."/>
    <x v="1"/>
    <n v="635"/>
    <s v="Capgemini Technology Services"/>
    <s v="FRANCE"/>
    <n v="69201111610158"/>
    <x v="6"/>
    <s v="Infra France "/>
    <n v="42703"/>
    <n v="128"/>
    <s v="8.Invoice awaiting Prime’s approval or PO"/>
    <s v="Hold Payment"/>
    <n v="42775"/>
    <s v="Q1 2017"/>
    <n v="56"/>
    <s v="31-60 Days"/>
    <n v="14040"/>
    <s v="EUR"/>
    <n v="14040"/>
    <s v="EUR"/>
    <n v="14040"/>
    <s v="EUR"/>
    <s v="INTRA"/>
    <n v="14.04"/>
    <n v="1"/>
    <s v="greater than 10000"/>
    <s v="Beata Chojnacka"/>
    <s v="i-Waiting for Production Unit Manager approval / RBROUDEH"/>
    <s v="More"/>
    <s v="GFS"/>
    <s v="Non- ICB"/>
    <m/>
    <m/>
    <m/>
    <s v="GFS"/>
    <s v="Non- ICB"/>
    <s v="GFS/Non- ICB"/>
  </r>
  <r>
    <s v="New"/>
    <n v="8520"/>
    <s v="Capgemini Technology Services India Limited"/>
    <x v="2"/>
    <n v="199"/>
    <s v="Capgemini America Inc"/>
    <s v="NORTH AMERICA"/>
    <s v="5010089688/16-17-IM"/>
    <x v="8"/>
    <s v="IGATE"/>
    <n v="42768"/>
    <n v="63"/>
    <s v="1.No signed SoW"/>
    <s v="DISAGREEMENT"/>
    <n v="42830"/>
    <s v="Q1 2017"/>
    <n v="1"/>
    <s v="0-30 Days"/>
    <n v="970744"/>
    <s v="INR"/>
    <n v="13988.32"/>
    <s v="INR"/>
    <n v="970743.72480031091"/>
    <s v="EUR"/>
    <s v="INTER"/>
    <n v="13.99"/>
    <n v="1"/>
    <s v="greater than 10000"/>
    <s v="Sayantan Ghosh"/>
    <s v="ISOW Required"/>
    <s v="More"/>
    <s v="Non-GFS"/>
    <s v="Non- ICB"/>
    <m/>
    <m/>
    <m/>
    <s v="Non-GFS"/>
    <s v="Non- ICB"/>
    <s v="Non-GFS/Non- ICB"/>
  </r>
  <r>
    <s v="New"/>
    <n v="8520"/>
    <s v="Capgemini Technology Services India Limited"/>
    <x v="2"/>
    <n v="199"/>
    <s v="Capgemini America Inc"/>
    <s v="NORTH AMERICA"/>
    <s v="5010083890/16-17-IM"/>
    <x v="8"/>
    <s v="IGATE"/>
    <n v="42768"/>
    <n v="63"/>
    <s v="1.No signed SoW"/>
    <s v="DISAGREEMENT"/>
    <n v="42830"/>
    <s v="Q1 2017"/>
    <n v="1"/>
    <s v="0-30 Days"/>
    <n v="19850"/>
    <s v="CAD"/>
    <n v="13915.18"/>
    <s v="INR"/>
    <n v="965668.04766167712"/>
    <s v="EUR"/>
    <s v="INTER"/>
    <n v="13.92"/>
    <n v="1"/>
    <s v="greater than 10000"/>
    <s v="Sayantan Ghosh"/>
    <s v="ISOW Required"/>
    <s v="More"/>
    <s v="Non-GFS"/>
    <s v="Non- ICB"/>
    <m/>
    <m/>
    <m/>
    <s v="Non-GFS"/>
    <s v="Non- ICB"/>
    <s v="Non-GFS/Non- ICB"/>
  </r>
  <r>
    <s v="Unresolved"/>
    <n v="260"/>
    <s v="Capgemini UK Plc"/>
    <x v="4"/>
    <n v="1350"/>
    <s v="Capgemini Sverige AB"/>
    <s v="NORDIC"/>
    <n v="2600110115260"/>
    <x v="11"/>
    <s v="BIBA"/>
    <n v="42703"/>
    <n v="128"/>
    <s v="8.Invoice awaiting Prime’s approval or PO"/>
    <s v="Hold Payment"/>
    <n v="42776"/>
    <s v="Q1 2017"/>
    <n v="55"/>
    <s v="31-60 Days"/>
    <n v="11885"/>
    <s v="GBP"/>
    <n v="13891.97"/>
    <s v="GBP"/>
    <n v="11884.996921375339"/>
    <s v="EUR"/>
    <s v="INTER"/>
    <n v="13.89"/>
    <n v="1"/>
    <s v="greater than 10000"/>
    <s v="Sourav Das"/>
    <s v="Awaiting approval"/>
    <s v="More"/>
    <s v="GFS"/>
    <s v="Non- ICB"/>
    <m/>
    <m/>
    <m/>
    <s v="GFS"/>
    <s v="Non- ICB"/>
    <s v="GFS/Non- ICB"/>
  </r>
  <r>
    <s v="New"/>
    <n v="3036"/>
    <s v="Sogeti UK Ltd."/>
    <x v="4"/>
    <n v="260"/>
    <s v="Capgemini UK Plc"/>
    <s v="UK &amp; IRELAND"/>
    <s v="XSUK.17.01.284"/>
    <x v="2"/>
    <s v="Sogeti UK Conso "/>
    <n v="42772"/>
    <n v="59"/>
    <s v="8.Invoice awaiting Prime’s approval or PO"/>
    <s v="Hold Payment"/>
    <n v="42831"/>
    <s v="Q1 2017"/>
    <n v="0"/>
    <s v="0-30 Days"/>
    <n v="11856"/>
    <s v="GBP"/>
    <n v="13858.08"/>
    <s v="GBP"/>
    <n v="11856.003010096709"/>
    <s v="EUR"/>
    <s v="INTRA"/>
    <n v="13.86"/>
    <n v="1"/>
    <s v="greater than 10000"/>
    <s v="Abdul Wasim"/>
    <s v="Receipting Hold"/>
    <s v="More"/>
    <s v="Non-GFS"/>
    <s v="Non- ICB"/>
    <m/>
    <m/>
    <m/>
    <s v="Non-GFS"/>
    <s v="Non- ICB"/>
    <s v="Non-GFS/Non- ICB"/>
  </r>
  <r>
    <s v="Unresolved"/>
    <n v="8243"/>
    <s v="Capgemini Deutschland GmbH"/>
    <x v="0"/>
    <n v="635"/>
    <s v="Capgemini Technology Services"/>
    <s v="FRANCE"/>
    <n v="82430160094888"/>
    <x v="0"/>
    <s v="DE01 - General&amp;Admin"/>
    <n v="42705"/>
    <n v="126"/>
    <s v="8.Invoice awaiting Prime’s approval or PO"/>
    <s v="Hold Payment"/>
    <n v="42775"/>
    <s v="Q1 2017"/>
    <n v="56"/>
    <s v="31-60 Days"/>
    <n v="13755"/>
    <s v="EUR"/>
    <n v="13755"/>
    <s v="EUR"/>
    <n v="13755"/>
    <s v="EUR"/>
    <s v="INTER"/>
    <n v="13.76"/>
    <n v="1"/>
    <s v="greater than 10000"/>
    <s v="Aleksandra Polak"/>
    <s v="Invoice has been waiting for Project Manager approval for more than 2 months. Please contact DEGARCIA (PM)in order to receive further information."/>
    <s v="More"/>
    <s v="GFS"/>
    <s v="Non- ICB"/>
    <m/>
    <m/>
    <m/>
    <s v="GFS"/>
    <s v="Non- ICB"/>
    <s v="GFS/Non- ICB"/>
  </r>
  <r>
    <s v="Unresolved"/>
    <n v="132"/>
    <s v="Capgemini Technologies LLC"/>
    <x v="5"/>
    <n v="199"/>
    <s v="Capgemini America Inc"/>
    <s v="NORTH AMERICA"/>
    <n v="1320130002509"/>
    <x v="8"/>
    <s v="NA TS"/>
    <n v="42697"/>
    <n v="134"/>
    <s v="1.No signed SoW"/>
    <s v="DISAGREEMENT"/>
    <n v="42776"/>
    <s v="Q1 2017"/>
    <n v="55"/>
    <s v="31-60 Days"/>
    <n v="14705.65"/>
    <s v="USD"/>
    <n v="13755.17"/>
    <s v="USD"/>
    <n v="14705.652182001017"/>
    <s v="EUR"/>
    <s v="INTRA"/>
    <n v="13.76"/>
    <n v="1"/>
    <s v="greater than 10000"/>
    <s v="Soumya Mukhopadhyay"/>
    <s v="-"/>
    <s v="More"/>
    <s v="GFS"/>
    <s v="Non- ICB"/>
    <m/>
    <m/>
    <m/>
    <s v="GFS"/>
    <s v="Non- ICB"/>
    <s v="GFS/Non- ICB"/>
  </r>
  <r>
    <s v="Unresolved"/>
    <n v="692"/>
    <s v="Capgemini Outsourcing Services S.A.S."/>
    <x v="1"/>
    <n v="3014"/>
    <s v="Sogeti France S.A.S."/>
    <s v="FRANCE"/>
    <n v="69201111608337"/>
    <x v="6"/>
    <s v="IS"/>
    <n v="42643"/>
    <n v="188"/>
    <s v="8.Invoice awaiting Prime’s approval or PO"/>
    <s v="Hold Payment"/>
    <n v="42706"/>
    <s v="Q4 2016"/>
    <n v="125"/>
    <s v="121-150 Days"/>
    <n v="13680"/>
    <s v="EUR"/>
    <n v="13680"/>
    <s v="EUR"/>
    <n v="13680"/>
    <s v="EUR"/>
    <s v="INTRA"/>
    <n v="13.68"/>
    <n v="1"/>
    <s v="greater than 10000"/>
    <s v="Edyta Lechwar-Wierzbicka"/>
    <s v="Waiting for Project Manager approval; contact: JKERAUDR"/>
    <s v="More"/>
    <s v="GFS"/>
    <s v="Non- ICB"/>
    <m/>
    <m/>
    <m/>
    <s v="GFS"/>
    <s v="Non- ICB"/>
    <s v="GFS/Non- ICB"/>
  </r>
  <r>
    <s v="New"/>
    <n v="8520"/>
    <s v="Capgemini Technology Services India Limited"/>
    <x v="2"/>
    <n v="3014"/>
    <s v="Sogeti France S.A.S."/>
    <s v="FRANCE"/>
    <n v="85204520000299"/>
    <x v="2"/>
    <s v="Sogeti France Digital Testing"/>
    <n v="42796"/>
    <n v="35"/>
    <s v="6.Missing or wrong information on invoice"/>
    <s v="Missing Information or Attachment"/>
    <n v="42830"/>
    <s v="Q1 2017"/>
    <n v="1"/>
    <s v="0-30 Days"/>
    <n v="947981.85"/>
    <s v="INR"/>
    <n v="13660.32"/>
    <s v="INR"/>
    <n v="947981.59598609293"/>
    <s v="EUR"/>
    <s v="INTER"/>
    <n v="13.66"/>
    <n v="1"/>
    <s v="greater than 10000"/>
    <s v="Edyta Lechwar-Wierzbicka"/>
    <s v="will be paid out of netting"/>
    <s v="More"/>
    <s v="GFS"/>
    <s v="ICB"/>
    <m/>
    <m/>
    <m/>
    <s v="GFS"/>
    <s v="ICB"/>
    <s v="GFS/ICB"/>
  </r>
  <r>
    <s v="Unresolved"/>
    <n v="260"/>
    <s v="Capgemini UK Plc"/>
    <x v="4"/>
    <n v="95"/>
    <s v="Capgemini Service S.A.S."/>
    <s v="HOLDING"/>
    <n v="2600110112422"/>
    <x v="1"/>
    <s v="CC - MLS"/>
    <n v="42674"/>
    <n v="157"/>
    <s v="8.Invoice awaiting Prime’s approval or PO"/>
    <s v="Hold Payment"/>
    <n v="42732"/>
    <s v="Q4 2016"/>
    <n v="99"/>
    <s v="91-120 Days"/>
    <n v="11664"/>
    <s v="GBP"/>
    <n v="13633.65"/>
    <s v="GBP"/>
    <n v="11663.996414987139"/>
    <s v="EUR"/>
    <s v="INTER"/>
    <n v="13.63"/>
    <n v="1"/>
    <s v="greater than 10000"/>
    <s v="Nicolas HONVAULT"/>
    <s v="NO PO"/>
    <s v="More"/>
    <s v="GFS"/>
    <s v="Non- ICB"/>
    <m/>
    <m/>
    <m/>
    <s v="GFS"/>
    <s v="Non- ICB"/>
    <s v="GFS/Non- ICB"/>
  </r>
  <r>
    <s v="New"/>
    <n v="3014"/>
    <s v="Sogeti France S.A.S."/>
    <x v="1"/>
    <n v="635"/>
    <s v="Capgemini Technology Services"/>
    <s v="FRANCE"/>
    <n v="30140110138696"/>
    <x v="2"/>
    <s v="Sogeti France "/>
    <n v="42671"/>
    <n v="160"/>
    <s v="6.Missing or wrong information on invoice"/>
    <s v="Missing Information or Attachment"/>
    <n v="42709"/>
    <s v="Q4 2016"/>
    <n v="122"/>
    <s v="121-150 Days"/>
    <n v="13621.61"/>
    <s v="EUR"/>
    <n v="13621.61"/>
    <s v="EUR"/>
    <n v="13621.61"/>
    <s v="EUR"/>
    <s v="INTRA"/>
    <n v="13.62"/>
    <n v="1"/>
    <s v="greater than 10000"/>
    <s v="Joanna Szyk"/>
    <s v="facture validee par E TREMEN le 9 dec bordat sylvie (16/12/2016 11:00); I m not in charge of FR03 JEAN-MARIE CHIGNARD (03/01/2017 14:15)"/>
    <s v="More"/>
    <s v="GFS"/>
    <s v="Non- ICB"/>
    <m/>
    <m/>
    <m/>
    <s v="GFS"/>
    <s v="Non- ICB"/>
    <s v="GFS/Non- ICB"/>
  </r>
  <r>
    <s v="Unresolved"/>
    <n v="3014"/>
    <s v="Sogeti France S.A.S."/>
    <x v="1"/>
    <n v="635"/>
    <s v="Capgemini Technology Services"/>
    <s v="FRANCE"/>
    <n v="30140110129116"/>
    <x v="2"/>
    <s v="Sogeti France "/>
    <n v="42543"/>
    <n v="288"/>
    <s v="8.Invoice awaiting Prime’s approval or PO"/>
    <s v="Hold Payment"/>
    <n v="42619"/>
    <s v="Q3 2016"/>
    <n v="212"/>
    <s v="181 - 365 Days"/>
    <n v="13532.4"/>
    <s v="EUR"/>
    <n v="13532.4"/>
    <s v="EUR"/>
    <n v="13532.4"/>
    <s v="EUR"/>
    <s v="INTRA"/>
    <n v="13.53"/>
    <n v="1"/>
    <s v="greater than 10000"/>
    <s v="Joanna Szyk"/>
    <s v="Invoice is awaiting for approval by Bartolomucci, Fabien."/>
    <s v="More"/>
    <s v="GFS"/>
    <s v="Non- ICB"/>
    <m/>
    <m/>
    <m/>
    <s v="GFS"/>
    <s v="Non- ICB"/>
    <s v="GFS/Non- ICB"/>
  </r>
  <r>
    <s v="New"/>
    <n v="8520"/>
    <s v="Capgemini Technology Services India Limited"/>
    <x v="2"/>
    <n v="1350"/>
    <s v="Capgemini Sverige AB"/>
    <s v="NORDIC"/>
    <s v="5010089477/16-17-IM"/>
    <x v="3"/>
    <s v="IGATE"/>
    <n v="42769"/>
    <n v="62"/>
    <s v="6.Missing or wrong information on invoice"/>
    <s v="Missing Information or Attachment"/>
    <n v="42831"/>
    <s v="Q1 2017"/>
    <n v="0"/>
    <s v="0-30 Days"/>
    <n v="937982"/>
    <s v="INR"/>
    <n v="13516.23"/>
    <s v="INR"/>
    <n v="937982.2205567006"/>
    <s v="EUR"/>
    <s v="INTER"/>
    <n v="13.52"/>
    <n v="1"/>
    <s v="greater than 10000"/>
    <s v="Sourav Das"/>
    <s v="Olvien has already been released from Nordea and his last date was 8th of Dec. Hence cannot take complete month's charges of Olvien. Sridevi Neravi was not part of Nordea account. Hence her charges cannot be accepted. Please remove Sridevi Neravi's charges and provide appropriate cost for Olvien so that this invoice can be approved"/>
    <s v="More"/>
    <s v="Non-GFS"/>
    <s v="Non- ICB"/>
    <m/>
    <m/>
    <m/>
    <s v="Non-GFS"/>
    <s v="Non- ICB"/>
    <s v="Non-GFS/Non- ICB"/>
  </r>
  <r>
    <s v="New"/>
    <n v="8520"/>
    <s v="Capgemini Technology Services India Limited"/>
    <x v="2"/>
    <n v="199"/>
    <s v="Capgemini America Inc"/>
    <s v="NORTH AMERICA"/>
    <s v="ARLI/DB/001225/16-IM"/>
    <x v="2"/>
    <s v="IGATE"/>
    <n v="42768"/>
    <n v="63"/>
    <s v="1.No signed SoW"/>
    <s v="DISAGREEMENT"/>
    <n v="42830"/>
    <s v="Q1 2017"/>
    <n v="1"/>
    <s v="0-30 Days"/>
    <n v="13500"/>
    <s v="EUR"/>
    <n v="13500"/>
    <s v="INR"/>
    <n v="936855.91156080191"/>
    <s v="EUR"/>
    <s v="INTER"/>
    <n v="13.5"/>
    <n v="1"/>
    <s v="greater than 10000"/>
    <s v="Sayantan Ghosh"/>
    <s v="ISOW Required"/>
    <s v="More"/>
    <s v="Non-GFS"/>
    <s v="Non- ICB"/>
    <m/>
    <m/>
    <m/>
    <s v="Non-GFS"/>
    <s v="Non- ICB"/>
    <s v="Non-GFS/Non- ICB"/>
  </r>
  <r>
    <s v="Unresolved"/>
    <n v="3011"/>
    <s v="Sogeti USA LLC"/>
    <x v="5"/>
    <n v="199"/>
    <s v="Capgemini America Inc"/>
    <s v="NORTH AMERICA"/>
    <n v="378065"/>
    <x v="2"/>
    <s v="Sogeti USA "/>
    <n v="42677"/>
    <n v="154"/>
    <s v="1.No signed SoW"/>
    <s v="DISAGREEMENT"/>
    <n v="42776"/>
    <s v="Q1 2017"/>
    <n v="55"/>
    <s v="31-60 Days"/>
    <n v="14400"/>
    <s v="USD"/>
    <n v="13469.27"/>
    <s v="USD"/>
    <n v="14399.996493352015"/>
    <s v="EUR"/>
    <s v="INTRA"/>
    <n v="13.47"/>
    <n v="1"/>
    <s v="greater than 10000"/>
    <s v="Soumya Mukhopadhyay"/>
    <s v="-"/>
    <s v="More"/>
    <s v="Non-GFS"/>
    <s v="Non- ICB"/>
    <m/>
    <m/>
    <m/>
    <s v="Non-GFS"/>
    <s v="Non- ICB"/>
    <s v="Non-GFS/Non- ICB"/>
  </r>
  <r>
    <s v="New"/>
    <n v="8520"/>
    <s v="Capgemini Technology Services India Limited"/>
    <x v="2"/>
    <n v="199"/>
    <s v="Capgemini America Inc"/>
    <s v="NORTH AMERICA"/>
    <s v="5010089617/16-17-IM"/>
    <x v="8"/>
    <s v="IGATE"/>
    <n v="42768"/>
    <n v="63"/>
    <s v="1.No signed SoW"/>
    <s v="DISAGREEMENT"/>
    <n v="42830"/>
    <s v="Q1 2017"/>
    <n v="1"/>
    <s v="0-30 Days"/>
    <n v="926041"/>
    <s v="INR"/>
    <n v="13344.16"/>
    <s v="INR"/>
    <n v="926041.12450468086"/>
    <s v="EUR"/>
    <s v="INTER"/>
    <n v="13.34"/>
    <n v="1"/>
    <s v="greater than 10000"/>
    <s v="Sayantan Ghosh"/>
    <s v="ISOW Required"/>
    <s v="More"/>
    <s v="Non-GFS"/>
    <s v="Non- ICB"/>
    <m/>
    <m/>
    <m/>
    <s v="Non-GFS"/>
    <s v="Non- ICB"/>
    <s v="Non-GFS/Non- ICB"/>
  </r>
  <r>
    <s v="New"/>
    <n v="8520"/>
    <s v="Capgemini Technology Services India Limited"/>
    <x v="2"/>
    <n v="260"/>
    <s v="Capgemini UK Plc"/>
    <s v="UK &amp; IRELAND"/>
    <s v="5010088613/16-17-IM"/>
    <x v="8"/>
    <s v="IGATE"/>
    <n v="42768"/>
    <n v="63"/>
    <s v="6.Missing or wrong information on invoice"/>
    <s v="Missing Information or Attachment"/>
    <n v="42831"/>
    <s v="Q1 2017"/>
    <n v="0"/>
    <s v="0-30 Days"/>
    <n v="11400"/>
    <s v="GBP"/>
    <n v="13325.07"/>
    <s v="INR"/>
    <n v="924716.34084899968"/>
    <s v="EUR"/>
    <s v="INTER"/>
    <n v="13.33"/>
    <n v="1"/>
    <s v="greater than 10000"/>
    <s v="SARBAJIT MOITRA"/>
    <s v="Unable to Pay due to different currency"/>
    <s v="More"/>
    <s v="Non-GFS"/>
    <s v="Non- ICB"/>
    <m/>
    <m/>
    <m/>
    <s v="Non-GFS"/>
    <s v="Non- ICB"/>
    <s v="Non-GFS/Non- ICB"/>
  </r>
  <r>
    <s v="New"/>
    <n v="8520"/>
    <s v="Capgemini Technology Services India Limited"/>
    <x v="2"/>
    <n v="260"/>
    <s v="Capgemini UK Plc"/>
    <s v="UK &amp; IRELAND"/>
    <s v="5010087772/16-17-IM"/>
    <x v="8"/>
    <s v="IGATE"/>
    <n v="42768"/>
    <n v="63"/>
    <s v="6.Missing or wrong information on invoice"/>
    <s v="Missing Information or Attachment"/>
    <n v="42831"/>
    <s v="Q1 2017"/>
    <n v="0"/>
    <s v="0-30 Days"/>
    <n v="920772"/>
    <s v="INR"/>
    <n v="13268.23"/>
    <s v="INR"/>
    <n v="920771.83047765773"/>
    <s v="EUR"/>
    <s v="INTER"/>
    <n v="13.27"/>
    <n v="1"/>
    <s v="greater than 10000"/>
    <s v="SARBAJIT MOITRA"/>
    <s v="No PO"/>
    <s v="More"/>
    <s v="Non-GFS"/>
    <s v="Non- ICB"/>
    <m/>
    <m/>
    <m/>
    <s v="Non-GFS"/>
    <s v="Non- ICB"/>
    <s v="Non-GFS/Non- ICB"/>
  </r>
  <r>
    <s v="Unresolved"/>
    <n v="635"/>
    <s v="Capgemini Technology Services"/>
    <x v="1"/>
    <n v="95"/>
    <s v="Capgemini Service S.A.S."/>
    <s v="HOLDING"/>
    <n v="63501111640358"/>
    <x v="0"/>
    <s v="FR03ASDC - DCX"/>
    <n v="42671"/>
    <n v="160"/>
    <s v="8.Invoice awaiting Prime’s approval or PO"/>
    <s v="Hold Payment"/>
    <n v="42732"/>
    <s v="Q4 2016"/>
    <n v="99"/>
    <s v="91-120 Days"/>
    <n v="13249.2"/>
    <s v="EUR"/>
    <n v="13249.2"/>
    <s v="EUR"/>
    <n v="13249.2"/>
    <s v="EUR"/>
    <s v="INTER"/>
    <n v="13.25"/>
    <n v="1"/>
    <s v="greater than 10000"/>
    <s v="Nicolas HONVAULT"/>
    <s v="no PO"/>
    <s v="More"/>
    <s v="GFS"/>
    <s v="Non- ICB"/>
    <m/>
    <m/>
    <m/>
    <s v="GFS"/>
    <s v="Non- ICB"/>
    <s v="GFS/Non- ICB"/>
  </r>
  <r>
    <s v="Unresolved"/>
    <n v="3014"/>
    <s v="Sogeti France S.A.S."/>
    <x v="1"/>
    <n v="692"/>
    <s v="Capgemini Outsourcing Services S.A.S."/>
    <s v="FRANCE"/>
    <n v="30140110138834"/>
    <x v="2"/>
    <s v="Sogeti France "/>
    <n v="42672"/>
    <n v="159"/>
    <s v="8.Invoice awaiting Prime’s approval or PO"/>
    <s v="Hold Payment"/>
    <n v="42709"/>
    <s v="Q4 2016"/>
    <n v="122"/>
    <s v="121-150 Days"/>
    <n v="13189"/>
    <s v="EUR"/>
    <n v="13189"/>
    <s v="EUR"/>
    <n v="13189"/>
    <s v="EUR"/>
    <s v="INTRA"/>
    <n v="13.19"/>
    <n v="1"/>
    <s v="greater than 10000"/>
    <s v="Edyta Lechwar-Wierzbicka"/>
    <s v="invoice waiting for approval, please contact CGALES"/>
    <s v="More"/>
    <s v="GFS"/>
    <s v="Non- ICB"/>
    <m/>
    <m/>
    <m/>
    <s v="GFS"/>
    <s v="Non- ICB"/>
    <s v="GFS/Non- ICB"/>
  </r>
  <r>
    <s v="Unresolved"/>
    <n v="260"/>
    <s v="Capgemini UK Plc"/>
    <x v="4"/>
    <n v="8310"/>
    <s v="Capgemini Polska Sp z.o.o"/>
    <s v="CENTRAL EUROPE"/>
    <n v="260013008979"/>
    <x v="6"/>
    <s v="IS GLOBAL HUB"/>
    <n v="42761"/>
    <n v="70"/>
    <s v="8.Invoice awaiting Prime’s approval or PO"/>
    <s v="Hold Payment"/>
    <n v="42775"/>
    <s v="Q1 2017"/>
    <n v="56"/>
    <s v="31-60 Days"/>
    <n v="11265.56"/>
    <s v="GBP"/>
    <n v="13167.93"/>
    <s v="GBP"/>
    <n v="11265.558989177631"/>
    <s v="EUR"/>
    <s v="INTER"/>
    <n v="13.17"/>
    <n v="1"/>
    <s v="greater than 10000"/>
    <s v="Mateusz Jaskolski"/>
    <s v="Need more details."/>
    <s v="More"/>
    <s v="GFS"/>
    <s v="Non- ICB"/>
    <m/>
    <m/>
    <m/>
    <s v="GFS"/>
    <s v="Non- ICB"/>
    <s v="GFS/Non- ICB"/>
  </r>
  <r>
    <s v="New"/>
    <n v="456"/>
    <s v="Sogeti Deutschland GmbH"/>
    <x v="0"/>
    <n v="8243"/>
    <s v="Capgemini Deutschland GmbH"/>
    <s v="CENTRAL EUROPE"/>
    <n v="2017010140"/>
    <x v="2"/>
    <s v="Sogeti Germany "/>
    <n v="42774"/>
    <n v="57"/>
    <s v="6.Missing or wrong information on invoice"/>
    <s v="Missing Information or Attachment"/>
    <n v="42830"/>
    <s v="Q1 2017"/>
    <n v="1"/>
    <s v="0-30 Days"/>
    <n v="13153.22"/>
    <s v="EUR"/>
    <n v="13153.22"/>
    <s v="EUR"/>
    <n v="13153.22"/>
    <s v="EUR"/>
    <s v="INTRA"/>
    <n v="13.15"/>
    <n v="1"/>
    <s v="greater than 10000"/>
    <s v="Maciej Antkiewicz"/>
    <s v="Invoice to rejection. The amount on the invoice is not correct: 130,750 hours for 81,88 EUR is 10705,81 EUR. 8,500 hours for 40,94 EUR is 347,99."/>
    <s v="More"/>
    <s v="Non-GFS"/>
    <s v="Non- ICB"/>
    <m/>
    <m/>
    <m/>
    <s v="Non-GFS"/>
    <s v="Non- ICB"/>
    <s v="Non-GFS/Non- ICB"/>
  </r>
  <r>
    <s v="New"/>
    <n v="3014"/>
    <s v="Sogeti France S.A.S."/>
    <x v="1"/>
    <n v="635"/>
    <s v="Capgemini Technology Services"/>
    <s v="FRANCE"/>
    <n v="30140110143394"/>
    <x v="2"/>
    <s v="Sogeti France "/>
    <n v="42724"/>
    <n v="107"/>
    <s v="2.Disagreed rates or price"/>
    <s v="DISAGREEMENT"/>
    <n v="42733"/>
    <s v="Q4 2016"/>
    <n v="98"/>
    <s v="91-120 Days"/>
    <n v="13150.8"/>
    <s v="EUR"/>
    <n v="13150.8"/>
    <s v="EUR"/>
    <n v="13150.8"/>
    <s v="EUR"/>
    <s v="INTRA"/>
    <n v="13.15"/>
    <n v="1"/>
    <s v="greater than 10000"/>
    <s v="Joanna Szyk"/>
    <s v="Montant erroné, il devrait être de 99% du montant facturé à ORANGE Eric TREMEN (20/12/2016 13:58)"/>
    <s v="More"/>
    <s v="GFS"/>
    <s v="Non- ICB"/>
    <m/>
    <m/>
    <m/>
    <s v="GFS"/>
    <s v="Non- ICB"/>
    <s v="GFS/Non- ICB"/>
  </r>
  <r>
    <s v="Unresolved"/>
    <n v="456"/>
    <s v="Sogeti Deutschland GmbH"/>
    <x v="0"/>
    <n v="8243"/>
    <s v="Capgemini Deutschland GmbH"/>
    <s v="CENTRAL EUROPE"/>
    <n v="2016100155"/>
    <x v="2"/>
    <s v="Sogeti Germany "/>
    <n v="42677"/>
    <n v="154"/>
    <s v="6.Missing or wrong information on invoice"/>
    <s v="Missing Information or Attachment"/>
    <n v="42733"/>
    <s v="Q4 2016"/>
    <n v="98"/>
    <s v="91-120 Days"/>
    <n v="13061.44"/>
    <s v="EUR"/>
    <n v="13061.44"/>
    <s v="EUR"/>
    <n v="13061.44"/>
    <s v="EUR"/>
    <s v="INTRA"/>
    <n v="13.06"/>
    <n v="1"/>
    <s v="greater than 10000"/>
    <s v="Magdalena Chrzanowska"/>
    <s v="Wrong invoice amount, waiting for CN"/>
    <s v="More"/>
    <s v="Non-GFS"/>
    <s v="Non- ICB"/>
    <m/>
    <m/>
    <m/>
    <s v="Non-GFS"/>
    <s v="Non- ICB"/>
    <s v="Non-GFS/Non- ICB"/>
  </r>
  <r>
    <s v="Unresolved"/>
    <n v="260"/>
    <s v="Capgemini UK Plc"/>
    <x v="4"/>
    <n v="199"/>
    <s v="Capgemini America Inc"/>
    <s v="NORTH AMERICA"/>
    <n v="2600110095173"/>
    <x v="6"/>
    <s v="IO"/>
    <n v="42544"/>
    <n v="287"/>
    <s v="8.Invoice awaiting Prime’s approval or PO"/>
    <s v="Hold Payment"/>
    <n v="42618"/>
    <s v="Q3 2016"/>
    <n v="213"/>
    <s v="181 - 365 Days"/>
    <n v="11167.18"/>
    <s v="GBP"/>
    <n v="13052.94"/>
    <s v="GBP"/>
    <n v="11167.18159590735"/>
    <s v="EUR"/>
    <s v="INTER"/>
    <n v="13.05"/>
    <n v="1"/>
    <s v="greater than 10000"/>
    <s v="SUDIPTA ROY"/>
    <s v="Not approved yet"/>
    <s v="More"/>
    <s v="GFS"/>
    <s v="Non- ICB"/>
    <m/>
    <m/>
    <m/>
    <s v="GFS"/>
    <s v="Non- ICB"/>
    <s v="GFS/Non- ICB"/>
  </r>
  <r>
    <s v="Unresolved"/>
    <n v="260"/>
    <s v="Capgemini UK Plc"/>
    <x v="4"/>
    <n v="95"/>
    <s v="Capgemini Service S.A.S."/>
    <s v="HOLDING"/>
    <n v="260013008121"/>
    <x v="4"/>
    <s v="Global Sales"/>
    <n v="42646"/>
    <n v="185"/>
    <s v="8.Invoice awaiting Prime’s approval or PO"/>
    <s v="Hold Payment"/>
    <n v="42709"/>
    <s v="Q4 2016"/>
    <n v="122"/>
    <s v="121-150 Days"/>
    <n v="11151.4"/>
    <s v="GBP"/>
    <n v="13034.49"/>
    <s v="GBP"/>
    <n v="11151.397067636746"/>
    <s v="EUR"/>
    <s v="INTER"/>
    <n v="13.03"/>
    <n v="1"/>
    <s v="greater than 10000"/>
    <s v="Nicolas HONVAULT"/>
    <s v="no PO"/>
    <s v="More"/>
    <s v="GFS"/>
    <s v="Non- ICB"/>
    <m/>
    <m/>
    <m/>
    <s v="GFS"/>
    <s v="Non- ICB"/>
    <s v="GFS/Non- ICB"/>
  </r>
  <r>
    <s v="Unresolved"/>
    <n v="635"/>
    <s v="Capgemini Technology Services"/>
    <x v="1"/>
    <n v="1350"/>
    <s v="Capgemini Sverige AB"/>
    <s v="NORDIC"/>
    <n v="63501111651254"/>
    <x v="4"/>
    <s v="GROUP SHARED SERVICES - SBU"/>
    <n v="42724"/>
    <n v="107"/>
    <s v="6.Missing or wrong information on invoice"/>
    <s v="Missing Information or Attachment"/>
    <n v="42797"/>
    <s v="Q1 2017"/>
    <n v="34"/>
    <s v="31-60 Days"/>
    <n v="12997.6"/>
    <s v="EUR"/>
    <n v="12997.6"/>
    <s v="EUR"/>
    <n v="12997.6"/>
    <s v="EUR"/>
    <s v="INTER"/>
    <n v="13"/>
    <n v="1"/>
    <s v="greater than 10000"/>
    <s v="Sourav Das"/>
    <s v="Project missing"/>
    <s v="More"/>
    <s v="GFS"/>
    <s v="Non- ICB"/>
    <m/>
    <m/>
    <m/>
    <s v="GFS"/>
    <s v="Non- ICB"/>
    <s v="GFS/Non- ICB"/>
  </r>
  <r>
    <s v="Unresolved"/>
    <n v="635"/>
    <s v="Capgemini Technology Services"/>
    <x v="1"/>
    <n v="3014"/>
    <s v="Sogeti France S.A.S."/>
    <s v="FRANCE"/>
    <n v="63501121602825"/>
    <x v="0"/>
    <s v="MU ASD"/>
    <n v="42704"/>
    <n v="127"/>
    <s v="8.Invoice awaiting Prime’s approval or PO"/>
    <s v="Hold Payment"/>
    <n v="42776"/>
    <s v="Q1 2017"/>
    <n v="55"/>
    <s v="31-60 Days"/>
    <n v="13002.48"/>
    <s v="EUR"/>
    <n v="13002.48"/>
    <s v="EUR"/>
    <n v="13002.48"/>
    <s v="EUR"/>
    <s v="INTRA"/>
    <n v="13"/>
    <n v="1"/>
    <s v="greater than 10000"/>
    <s v="Edyta Lechwar-Wierzbicka"/>
    <s v="Waiting for Project Manager approval; contact: NPAPIN"/>
    <s v="More"/>
    <s v="GFS"/>
    <s v="Non- ICB"/>
    <m/>
    <m/>
    <m/>
    <s v="GFS"/>
    <s v="Non- ICB"/>
    <s v="GFS/Non- ICB"/>
  </r>
  <r>
    <s v="Unresolved"/>
    <n v="199"/>
    <s v="Capgemini America Inc"/>
    <x v="5"/>
    <n v="3011"/>
    <s v="Sogeti USA LLC"/>
    <s v="NORTH AMERICA"/>
    <s v="8104011084602_M"/>
    <x v="8"/>
    <s v="NA MALS"/>
    <n v="42583"/>
    <n v="248"/>
    <s v="8.Invoice awaiting Prime’s approval or PO"/>
    <s v="Hold Payment"/>
    <n v="42586"/>
    <s v="Q3 2016"/>
    <n v="245"/>
    <s v="181 - 365 Days"/>
    <n v="13894.42"/>
    <s v="USD"/>
    <n v="12996.37"/>
    <s v="USD"/>
    <n v="13894.419105586669"/>
    <s v="EUR"/>
    <s v="INTRA"/>
    <n v="13"/>
    <n v="1"/>
    <s v="greater than 10000"/>
    <s v="John Berger"/>
    <s v="No PO, Not Approved By Management"/>
    <s v="More"/>
    <s v="Non-GFS"/>
    <s v="Non- ICB"/>
    <m/>
    <m/>
    <m/>
    <s v="Non-GFS"/>
    <s v="Non- ICB"/>
    <s v="Non-GFS/Non- ICB"/>
  </r>
  <r>
    <s v="Unresolved"/>
    <n v="413"/>
    <s v="Capgemini Nederland B.V."/>
    <x v="9"/>
    <n v="8243"/>
    <s v="Capgemini Deutschland GmbH"/>
    <s v="CENTRAL EUROPE"/>
    <n v="4130110170729"/>
    <x v="0"/>
    <s v="APPS_NL_PRIVATE"/>
    <n v="42727"/>
    <n v="104"/>
    <s v="8.Invoice awaiting Prime’s approval or PO"/>
    <s v="Hold Payment"/>
    <n v="42797"/>
    <s v="Q1 2017"/>
    <n v="34"/>
    <s v="31-60 Days"/>
    <n v="12972"/>
    <s v="EUR"/>
    <n v="12972"/>
    <s v="EUR"/>
    <n v="12972"/>
    <s v="EUR"/>
    <s v="INTER"/>
    <n v="12.97"/>
    <n v="1"/>
    <s v="greater than 10000"/>
    <s v="Maciej Antkiewicz"/>
    <s v="waiting for approval"/>
    <s v="More"/>
    <s v="GFS"/>
    <s v="Non- ICB"/>
    <m/>
    <m/>
    <m/>
    <s v="GFS"/>
    <s v="Non- ICB"/>
    <s v="GFS/Non- ICB"/>
  </r>
  <r>
    <s v="Unresolved"/>
    <n v="692"/>
    <s v="Capgemini Outsourcing Services S.A.S."/>
    <x v="1"/>
    <n v="3014"/>
    <s v="Sogeti France S.A.S."/>
    <s v="FRANCE"/>
    <n v="69201111608330"/>
    <x v="6"/>
    <s v="IS"/>
    <n v="42643"/>
    <n v="188"/>
    <s v="8.Invoice awaiting Prime’s approval or PO"/>
    <s v="Hold Payment"/>
    <n v="42706"/>
    <s v="Q4 2016"/>
    <n v="125"/>
    <s v="121-150 Days"/>
    <n v="12960"/>
    <s v="EUR"/>
    <n v="12960"/>
    <s v="EUR"/>
    <n v="12960"/>
    <s v="EUR"/>
    <s v="INTRA"/>
    <n v="12.96"/>
    <n v="1"/>
    <s v="greater than 10000"/>
    <s v="Edyta Lechwar-Wierzbicka"/>
    <s v="Waiting for Project Manager approval; contact: JKERAUDR"/>
    <s v="More"/>
    <s v="GFS"/>
    <s v="Non- ICB"/>
    <m/>
    <m/>
    <m/>
    <s v="GFS"/>
    <s v="Non- ICB"/>
    <s v="GFS/Non- ICB"/>
  </r>
  <r>
    <s v="New"/>
    <n v="1516"/>
    <s v="Capgemini Outsourcing Services GmbH"/>
    <x v="0"/>
    <n v="8243"/>
    <s v="Capgemini Deutschland GmbH"/>
    <s v="CENTRAL EUROPE"/>
    <n v="15160160005040"/>
    <x v="6"/>
    <s v="Infra Central Europe "/>
    <n v="42773"/>
    <n v="58"/>
    <s v="6.Missing or wrong information on invoice"/>
    <s v="Missing Information or Attachment"/>
    <n v="42830"/>
    <s v="Q1 2017"/>
    <n v="1"/>
    <s v="0-30 Days"/>
    <n v="12945.36"/>
    <s v="EUR"/>
    <n v="12945.36"/>
    <s v="EUR"/>
    <n v="12945.36"/>
    <s v="EUR"/>
    <s v="INTRA"/>
    <n v="12.95"/>
    <n v="1"/>
    <s v="greater than 10000"/>
    <s v="Maciej Antkiewicz"/>
    <s v="Invoice to rejection. The rates are correct but the hours of Martin Moeller are wrong (1h - 107,8euro), he worked 27h."/>
    <s v="More"/>
    <s v="GFS"/>
    <s v="Non- ICB"/>
    <m/>
    <m/>
    <m/>
    <s v="GFS"/>
    <s v="Non- ICB"/>
    <s v="GFS/Non- ICB"/>
  </r>
  <r>
    <s v="Unresolved"/>
    <n v="3014"/>
    <s v="Sogeti France S.A.S."/>
    <x v="1"/>
    <n v="635"/>
    <s v="Capgemini Technology Services"/>
    <s v="FRANCE"/>
    <n v="30140110129119"/>
    <x v="2"/>
    <s v="Sogeti France "/>
    <n v="42543"/>
    <n v="288"/>
    <s v="8.Invoice awaiting Prime’s approval or PO"/>
    <s v="Hold Payment"/>
    <n v="42619"/>
    <s v="Q3 2016"/>
    <n v="212"/>
    <s v="181 - 365 Days"/>
    <n v="12888"/>
    <s v="EUR"/>
    <n v="12888"/>
    <s v="EUR"/>
    <n v="12888"/>
    <s v="EUR"/>
    <s v="INTRA"/>
    <n v="12.89"/>
    <n v="1"/>
    <s v="greater than 10000"/>
    <s v="Joanna Szyk"/>
    <s v="Invoice is awaiting for approval by Bartolomucci, Fabien."/>
    <s v="More"/>
    <s v="GFS"/>
    <s v="Non- ICB"/>
    <m/>
    <m/>
    <m/>
    <s v="GFS"/>
    <s v="Non- ICB"/>
    <s v="GFS/Non- ICB"/>
  </r>
  <r>
    <s v="Unresolved"/>
    <n v="260"/>
    <s v="Capgemini UK Plc"/>
    <x v="4"/>
    <n v="95"/>
    <s v="Capgemini Service S.A.S."/>
    <s v="HOLDING"/>
    <n v="2600110115630"/>
    <x v="1"/>
    <s v="CC - MLS"/>
    <n v="42703"/>
    <n v="128"/>
    <s v="8.Invoice awaiting Prime’s approval or PO"/>
    <s v="Hold Payment"/>
    <n v="42775"/>
    <s v="Q1 2017"/>
    <n v="56"/>
    <s v="31-60 Days"/>
    <n v="10956"/>
    <s v="GBP"/>
    <n v="12806.1"/>
    <s v="GBP"/>
    <n v="10956.002573776415"/>
    <s v="EUR"/>
    <s v="INTER"/>
    <n v="12.81"/>
    <n v="1"/>
    <s v="greater than 10000"/>
    <s v="Nicolas HONVAULT"/>
    <s v="no PO"/>
    <s v="More"/>
    <s v="GFS"/>
    <s v="Non- ICB"/>
    <m/>
    <m/>
    <m/>
    <s v="GFS"/>
    <s v="Non- ICB"/>
    <s v="GFS/Non- ICB"/>
  </r>
  <r>
    <s v="Unresolved"/>
    <n v="429"/>
    <s v="Sogeti Nederland B.V."/>
    <x v="9"/>
    <n v="1350"/>
    <s v="Capgemini Sverige AB"/>
    <s v="NORDIC"/>
    <n v="80802790"/>
    <x v="2"/>
    <s v="Sogeti Netherlands "/>
    <n v="42647"/>
    <n v="184"/>
    <s v="6.Missing or wrong information on invoice"/>
    <s v="Missing Information or Attachment"/>
    <n v="42706"/>
    <s v="Q4 2016"/>
    <n v="125"/>
    <s v="121-150 Days"/>
    <n v="12800"/>
    <s v="EUR"/>
    <n v="12800"/>
    <s v="EUR"/>
    <n v="12800"/>
    <s v="EUR"/>
    <s v="INTER"/>
    <n v="12.8"/>
    <n v="1"/>
    <s v="greater than 10000"/>
    <s v="Sourav Das"/>
    <s v="Missing Project"/>
    <s v="More"/>
    <s v="Non-GFS"/>
    <s v="Non- ICB"/>
    <m/>
    <m/>
    <m/>
    <s v="Non-GFS"/>
    <s v="Non- ICB"/>
    <s v="Non-GFS/Non- ICB"/>
  </r>
  <r>
    <s v="New"/>
    <n v="260"/>
    <s v="Capgemini UK Plc"/>
    <x v="4"/>
    <n v="199"/>
    <s v="Capgemini America Inc"/>
    <s v="NORTH AMERICA"/>
    <s v="2600110121706M"/>
    <x v="8"/>
    <s v="ADAO - CPRD"/>
    <n v="42775"/>
    <n v="56"/>
    <s v="1.No signed SoW"/>
    <s v="DISAGREEMENT"/>
    <n v="42830"/>
    <s v="Q1 2017"/>
    <n v="1"/>
    <s v="0-30 Days"/>
    <n v="10939.5"/>
    <s v="GBP"/>
    <n v="12786.81"/>
    <s v="GBP"/>
    <n v="10939.499400316254"/>
    <s v="EUR"/>
    <s v="INTER"/>
    <n v="12.79"/>
    <n v="1"/>
    <s v="greater than 10000"/>
    <s v="SUDIPTA ROY"/>
    <s v="ISOW Required"/>
    <s v="More"/>
    <s v="GFS"/>
    <s v="Non- ICB"/>
    <m/>
    <m/>
    <m/>
    <s v="GFS"/>
    <s v="Non- ICB"/>
    <s v="GFS/Non- ICB"/>
  </r>
  <r>
    <s v="Unresolved"/>
    <n v="199"/>
    <s v="Capgemini America Inc"/>
    <x v="5"/>
    <n v="3011"/>
    <s v="Sogeti USA LLC"/>
    <s v="NORTH AMERICA"/>
    <s v="7300101617/1617USM"/>
    <x v="8"/>
    <s v="NA TS"/>
    <n v="42773"/>
    <n v="58"/>
    <s v="3.Disagreed days, volume or deliverables"/>
    <s v="DISAGREEMENT"/>
    <n v="42776"/>
    <s v="Q1 2017"/>
    <n v="55"/>
    <s v="31-60 Days"/>
    <n v="13674"/>
    <s v="USD"/>
    <n v="12790.2"/>
    <s v="USD"/>
    <n v="13674.002759560908"/>
    <s v="EUR"/>
    <s v="INTRA"/>
    <n v="12.79"/>
    <n v="1"/>
    <s v="greater than 10000"/>
    <s v="Brock Bahan"/>
    <s v="Dispute: No Time in our system"/>
    <s v="More"/>
    <s v="Non-GFS"/>
    <s v="Non- ICB"/>
    <m/>
    <m/>
    <m/>
    <s v="Non-GFS"/>
    <s v="Non- ICB"/>
    <s v="Non-GFS/Non- ICB"/>
  </r>
  <r>
    <s v="Unresolved"/>
    <n v="9701"/>
    <s v="Capgemini Services Romania s.r.l."/>
    <x v="0"/>
    <n v="635"/>
    <s v="Capgemini Technology Services"/>
    <s v="FRANCE"/>
    <n v="97120160973"/>
    <x v="6"/>
    <s v="Infra Central Europe "/>
    <n v="42728"/>
    <n v="103"/>
    <s v="8.Invoice awaiting Prime’s approval or PO"/>
    <s v="Hold Payment"/>
    <n v="42797"/>
    <s v="Q1 2017"/>
    <n v="34"/>
    <s v="31-60 Days"/>
    <n v="12768"/>
    <s v="EUR"/>
    <n v="12768"/>
    <s v="RON"/>
    <n v="58126.327338448828"/>
    <s v="EUR"/>
    <s v="INTER"/>
    <n v="12.77"/>
    <n v="1"/>
    <s v="greater than 10000"/>
    <s v="Joanna Szyk"/>
    <s v="PO 2001181195 OVERMATCHED AND PROJECT 100294501 IS ALREADY CLOSED HENCE EMAIL SENT FOR PROJECT Paul Priyanka (27/12/2016 11:10)"/>
    <s v="More"/>
    <s v="Non-GFS"/>
    <s v="Non- ICB"/>
    <m/>
    <m/>
    <m/>
    <s v="Non-GFS"/>
    <s v="Non- ICB"/>
    <s v="Non-GFS/Non- ICB"/>
  </r>
  <r>
    <s v="New"/>
    <n v="805"/>
    <s v="Capgemini Services Malaysia Sdn Bhd"/>
    <x v="2"/>
    <n v="413"/>
    <s v="Capgemini Nederland B.V."/>
    <s v="BENELUX"/>
    <n v="805011000000594"/>
    <x v="3"/>
    <s v="SEA"/>
    <n v="42773"/>
    <n v="58"/>
    <s v="8.Invoice awaiting Prime’s approval or PO"/>
    <s v="Hold Payment"/>
    <n v="42831"/>
    <s v="Q1 2017"/>
    <n v="0"/>
    <s v="0-30 Days"/>
    <n v="60128.15"/>
    <s v="MYR"/>
    <n v="12708.59"/>
    <s v="EUR"/>
    <n v="12708.59"/>
    <s v="EUR"/>
    <s v="INTER"/>
    <n v="12.71"/>
    <n v="1"/>
    <s v="greater than 10000"/>
    <s v="Pallabi Saha"/>
    <s v="Invoice awaiting Prime’s approval or PO"/>
    <s v="More"/>
    <s v="GFS"/>
    <s v="Non- ICB"/>
    <m/>
    <m/>
    <m/>
    <s v="GFS"/>
    <s v="Non- ICB"/>
    <s v="GFS/Non- ICB"/>
  </r>
  <r>
    <s v="Unresolved"/>
    <n v="8520"/>
    <s v="Capgemini Technology Services India Limited"/>
    <x v="2"/>
    <n v="199"/>
    <s v="Capgemini America Inc"/>
    <s v="NORTH AMERICA"/>
    <n v="85200330013614"/>
    <x v="8"/>
    <s v="NA PBS"/>
    <n v="42583"/>
    <n v="248"/>
    <s v="8.Invoice awaiting Prime’s approval or PO"/>
    <s v="Hold Payment"/>
    <n v="42648"/>
    <s v="Q3 2016"/>
    <n v="183"/>
    <s v="181 - 365 Days"/>
    <n v="880228.7"/>
    <s v="INR"/>
    <n v="12684.01"/>
    <s v="INR"/>
    <n v="880228.87042935763"/>
    <s v="EUR"/>
    <s v="INTER"/>
    <n v="12.68"/>
    <n v="1"/>
    <s v="greater than 10000"/>
    <s v="Sayantan Ghosh"/>
    <s v="Invoice waiting for approval"/>
    <s v="More"/>
    <s v="GFS"/>
    <s v="Non- ICB"/>
    <m/>
    <m/>
    <m/>
    <s v="GFS"/>
    <s v="Non- ICB"/>
    <s v="GFS/Non- ICB"/>
  </r>
  <r>
    <s v="Unresolved"/>
    <n v="3027"/>
    <s v="Sogeti Belgium S.A."/>
    <x v="9"/>
    <n v="635"/>
    <s v="Capgemini Technology Services"/>
    <s v="FRANCE"/>
    <n v="302714000012821"/>
    <x v="2"/>
    <s v="Sogeti Benelux"/>
    <n v="42727"/>
    <n v="104"/>
    <s v="8.Invoice awaiting Prime’s approval or PO"/>
    <s v="Hold Payment"/>
    <n v="42797"/>
    <s v="Q1 2017"/>
    <n v="34"/>
    <s v="31-60 Days"/>
    <n v="12655.5"/>
    <s v="EUR"/>
    <n v="12655.5"/>
    <s v="EUR"/>
    <n v="12655.5"/>
    <s v="EUR"/>
    <s v="INTER"/>
    <n v="12.66"/>
    <n v="1"/>
    <s v="greater than 10000"/>
    <s v="Joanna Szyk"/>
    <s v="Invoice is awaiting for approval by LOUCHEZ, Laurent."/>
    <s v="More"/>
    <s v="GFS"/>
    <s v="Non- ICB"/>
    <m/>
    <m/>
    <m/>
    <s v="GFS"/>
    <s v="Non- ICB"/>
    <s v="GFS/Non- ICB"/>
  </r>
  <r>
    <s v="Unresolved"/>
    <n v="420"/>
    <s v="Capgemini Belgium N.V./S.A."/>
    <x v="9"/>
    <n v="8205"/>
    <s v="Capgemini Consulting Österreich AG"/>
    <s v="CENTRAL EUROPE"/>
    <n v="4200110024055"/>
    <x v="0"/>
    <s v="CG Austria- Allianz H2 2016"/>
    <n v="42704"/>
    <n v="127"/>
    <s v="6.Missing or wrong information on invoice"/>
    <s v="Missing Information or Attachment"/>
    <n v="42775"/>
    <s v="Q1 2017"/>
    <n v="56"/>
    <s v="31-60 Days"/>
    <n v="12659.54"/>
    <s v="EUR"/>
    <n v="12659.54"/>
    <s v="EUR"/>
    <n v="12659.54"/>
    <s v="EUR"/>
    <s v="INTER"/>
    <n v="12.66"/>
    <n v="1"/>
    <s v="greater than 10000"/>
    <s v="Justyna Krawczak"/>
    <s v="certificat of residence should be sent to CG Austria. Please contact AT, accounting or B. Valtiner"/>
    <s v="More"/>
    <s v="GFS"/>
    <s v="Non- ICB"/>
    <m/>
    <m/>
    <m/>
    <s v="GFS"/>
    <s v="Non- ICB"/>
    <s v="GFS/Non- ICB"/>
  </r>
  <r>
    <s v="Unresolved"/>
    <n v="692"/>
    <s v="Capgemini Outsourcing Services S.A.S."/>
    <x v="1"/>
    <n v="95"/>
    <s v="Capgemini Service S.A.S."/>
    <s v="HOLDING"/>
    <n v="69201111609284"/>
    <x v="6"/>
    <s v="IS"/>
    <n v="42671"/>
    <n v="160"/>
    <s v="8.Invoice awaiting Prime’s approval or PO"/>
    <s v="Hold Payment"/>
    <n v="42732"/>
    <s v="Q4 2016"/>
    <n v="99"/>
    <s v="91-120 Days"/>
    <n v="12634.13"/>
    <s v="EUR"/>
    <n v="12634.13"/>
    <s v="EUR"/>
    <n v="12634.13"/>
    <s v="EUR"/>
    <s v="INTER"/>
    <n v="12.63"/>
    <n v="1"/>
    <s v="greater than 10000"/>
    <s v="Nicolas HONVAULT"/>
    <s v="no PO"/>
    <s v="More"/>
    <s v="GFS"/>
    <s v="Non- ICB"/>
    <m/>
    <m/>
    <m/>
    <s v="GFS"/>
    <s v="Non- ICB"/>
    <s v="GFS/Non- ICB"/>
  </r>
  <r>
    <s v="Unresolved"/>
    <n v="795"/>
    <s v="Capgemini Suisse S.A."/>
    <x v="0"/>
    <n v="8243"/>
    <s v="Capgemini Deutschland GmbH"/>
    <s v="CENTRAL EUROPE"/>
    <n v="7950210003644"/>
    <x v="1"/>
    <s v="CH02-CC Market Units"/>
    <n v="42732"/>
    <n v="99"/>
    <s v="6.Missing or wrong information on invoice"/>
    <s v="Missing Information or Attachment"/>
    <n v="42798"/>
    <s v="Q1 2017"/>
    <n v="33"/>
    <s v="31-60 Days"/>
    <n v="13488.26"/>
    <s v="CHF"/>
    <n v="12610.56"/>
    <s v="CHF"/>
    <n v="13488.255630989694"/>
    <s v="EUR"/>
    <s v="INTRA"/>
    <n v="12.61"/>
    <n v="1"/>
    <s v="greater than 10000"/>
    <s v="Izabela Klich"/>
    <s v="The service has been already invoiced. COR is wrong. Travel policy surcharge has not been agreed"/>
    <s v="More"/>
    <s v="GFS"/>
    <s v="Non- ICB"/>
    <m/>
    <m/>
    <m/>
    <s v="GFS"/>
    <s v="Non- ICB"/>
    <s v="GFS/Non- ICB"/>
  </r>
  <r>
    <s v="Unresolved"/>
    <n v="413"/>
    <s v="Capgemini Nederland B.V."/>
    <x v="9"/>
    <n v="1350"/>
    <s v="Capgemini Sverige AB"/>
    <s v="NORDIC"/>
    <n v="4130110162584"/>
    <x v="3"/>
    <s v="FSNBACC"/>
    <n v="42671"/>
    <n v="160"/>
    <s v="6.Missing or wrong information on invoice"/>
    <s v="Missing Information or Attachment"/>
    <n v="42732"/>
    <s v="Q4 2016"/>
    <n v="99"/>
    <s v="91-120 Days"/>
    <n v="12600"/>
    <s v="EUR"/>
    <n v="12600"/>
    <s v="EUR"/>
    <n v="12600"/>
    <s v="EUR"/>
    <s v="INTER"/>
    <n v="12.6"/>
    <n v="1"/>
    <s v="greater than 10000"/>
    <s v="Sourav Das"/>
    <s v="Project required"/>
    <s v="More"/>
    <s v="GFS"/>
    <s v="Non- ICB"/>
    <m/>
    <m/>
    <m/>
    <s v="GFS"/>
    <s v="Non- ICB"/>
    <s v="GFS/Non- ICB"/>
  </r>
  <r>
    <s v="Unresolved"/>
    <n v="8520"/>
    <s v="Capgemini Technology Services India Limited"/>
    <x v="2"/>
    <n v="3011"/>
    <s v="Sogeti USA LLC"/>
    <s v="NORTH AMERICA"/>
    <n v="85200410042875"/>
    <x v="2"/>
    <s v="SOGETI INDIA - SOGID - BU"/>
    <n v="42727"/>
    <n v="104"/>
    <s v="4.Disagreed expenses"/>
    <s v="DISAGREEMENT"/>
    <n v="42776"/>
    <s v="Q1 2017"/>
    <n v="55"/>
    <s v="31-60 Days"/>
    <n v="866448.75"/>
    <s v="INR"/>
    <n v="12485.44"/>
    <s v="INR"/>
    <n v="866448.7609213111"/>
    <s v="EUR"/>
    <s v="INTER"/>
    <n v="12.49"/>
    <n v="1"/>
    <s v="greater than 10000"/>
    <s v="Brock Bahan"/>
    <s v="Dispute: No Expenses in our system for all the resources"/>
    <s v="More"/>
    <s v="GFS"/>
    <s v="Non- ICB"/>
    <m/>
    <m/>
    <m/>
    <s v="GFS"/>
    <s v="Non- ICB"/>
    <s v="GFS/Non- ICB"/>
  </r>
  <r>
    <s v="Unresolved"/>
    <n v="635"/>
    <s v="Capgemini Technology Services"/>
    <x v="1"/>
    <n v="1320"/>
    <s v="Capgemini Norge AS"/>
    <s v="NORDIC"/>
    <n v="63501111651113"/>
    <x v="4"/>
    <s v="GROUP SHARED SERVICES - SBU"/>
    <n v="42724"/>
    <n v="107"/>
    <s v="8.Invoice awaiting Prime’s approval or PO"/>
    <s v="Hold Payment"/>
    <n v="42800"/>
    <s v="Q1 2017"/>
    <n v="31"/>
    <s v="31-60 Days"/>
    <n v="12469.8"/>
    <s v="EUR"/>
    <n v="12469.8"/>
    <s v="EUR"/>
    <n v="12469.8"/>
    <s v="EUR"/>
    <s v="INTER"/>
    <n v="12.47"/>
    <n v="1"/>
    <s v="greater than 10000"/>
    <s v="Ankit Agrawal"/>
    <s v="Awaiting approval."/>
    <s v="More"/>
    <s v="GFS"/>
    <s v="Non- ICB"/>
    <m/>
    <m/>
    <m/>
    <s v="GFS"/>
    <s v="Non- ICB"/>
    <s v="GFS/Non- ICB"/>
  </r>
  <r>
    <s v="Unresolved"/>
    <n v="8243"/>
    <s v="Capgemini Deutschland GmbH"/>
    <x v="0"/>
    <n v="635"/>
    <s v="Capgemini Technology Services"/>
    <s v="FRANCE"/>
    <n v="82430160096244"/>
    <x v="0"/>
    <s v="DE01 - General&amp;Admin"/>
    <n v="42728"/>
    <n v="103"/>
    <s v="8.Invoice awaiting Prime’s approval or PO"/>
    <s v="Hold Payment"/>
    <n v="42797"/>
    <s v="Q1 2017"/>
    <n v="34"/>
    <s v="31-60 Days"/>
    <n v="12445"/>
    <s v="EUR"/>
    <n v="12445"/>
    <s v="EUR"/>
    <n v="12445"/>
    <s v="EUR"/>
    <s v="INTER"/>
    <n v="12.45"/>
    <n v="1"/>
    <s v="greater than 10000"/>
    <s v="Aleksandra Polak"/>
    <s v="Invoice has been waiting for Project Manager approval for more than 2 months. Please contact CTRIBOUT (PM)in order to receive further information."/>
    <s v="More"/>
    <s v="GFS"/>
    <s v="Non- ICB"/>
    <m/>
    <m/>
    <m/>
    <s v="GFS"/>
    <s v="Non- ICB"/>
    <s v="GFS/Non- ICB"/>
  </r>
  <r>
    <s v="Unresolved"/>
    <n v="1710"/>
    <s v="Capgemini Italia S.p.A"/>
    <x v="10"/>
    <n v="635"/>
    <s v="Capgemini Technology Services"/>
    <s v="FRANCE"/>
    <n v="17100111606626"/>
    <x v="0"/>
    <s v="Apps Italy"/>
    <n v="42676"/>
    <n v="155"/>
    <s v="8.Invoice awaiting Prime’s approval or PO"/>
    <s v="Hold Payment"/>
    <n v="42775"/>
    <s v="Q1 2017"/>
    <n v="56"/>
    <s v="31-60 Days"/>
    <n v="12416.53"/>
    <s v="EUR"/>
    <n v="12416.53"/>
    <s v="EUR"/>
    <n v="12416.53"/>
    <s v="EUR"/>
    <s v="INTER"/>
    <n v="12.42"/>
    <n v="1"/>
    <s v="greater than 10000"/>
    <s v="Joanna Szyk"/>
    <s v="Modify on November - Rejected for dispatch WF to good Project Manager Cecile BLANC (16/11/2016 08:18)"/>
    <s v="More"/>
    <s v="GFS"/>
    <s v="Non- ICB"/>
    <m/>
    <m/>
    <m/>
    <s v="GFS"/>
    <s v="Non- ICB"/>
    <s v="GFS/Non- ICB"/>
  </r>
  <r>
    <s v="New"/>
    <n v="260"/>
    <s v="Capgemini UK Plc"/>
    <x v="4"/>
    <n v="95"/>
    <s v="Capgemini Service S.A.S."/>
    <s v="HOLDING"/>
    <n v="260013009021"/>
    <x v="1"/>
    <s v="CC - CENTRAL"/>
    <n v="42765"/>
    <n v="66"/>
    <s v="8.Invoice awaiting Prime’s approval or PO"/>
    <s v="Hold Payment"/>
    <n v="42831"/>
    <s v="Q1 2017"/>
    <n v="0"/>
    <s v="0-30 Days"/>
    <n v="10621.33"/>
    <s v="GBP"/>
    <n v="12414.91"/>
    <s v="GBP"/>
    <n v="10621.327797940243"/>
    <s v="EUR"/>
    <s v="INTER"/>
    <n v="12.41"/>
    <n v="1"/>
    <s v="greater than 10000"/>
    <s v="Christelle PONTHUS"/>
    <s v="no PO"/>
    <s v="More"/>
    <s v="GFS"/>
    <s v="Non- ICB"/>
    <m/>
    <m/>
    <m/>
    <s v="GFS"/>
    <s v="Non- ICB"/>
    <s v="GFS/Non- ICB"/>
  </r>
  <r>
    <s v="Unresolved"/>
    <n v="1350"/>
    <s v="Capgemini Sverige AB"/>
    <x v="7"/>
    <n v="8243"/>
    <s v="Capgemini Deutschland GmbH"/>
    <s v="CENTRAL EUROPE"/>
    <n v="13500210101159"/>
    <x v="1"/>
    <s v="CC SWEDEN - CCNOSE - BU"/>
    <n v="42705"/>
    <n v="126"/>
    <s v="6.Missing or wrong information on invoice"/>
    <s v="Missing Information or Attachment"/>
    <n v="42775"/>
    <s v="Q1 2017"/>
    <n v="56"/>
    <s v="31-60 Days"/>
    <n v="118272"/>
    <s v="SEK"/>
    <n v="12407.63"/>
    <s v="SEK"/>
    <n v="118271.98410791972"/>
    <s v="EUR"/>
    <s v="INTER"/>
    <n v="12.41"/>
    <n v="1"/>
    <s v="greater than 10000"/>
    <s v="Maciej Antkiewicz"/>
    <s v="waiting for approval"/>
    <s v="More"/>
    <s v="GFS"/>
    <s v="Non- ICB"/>
    <m/>
    <m/>
    <m/>
    <s v="GFS"/>
    <s v="Non- ICB"/>
    <s v="GFS/Non- ICB"/>
  </r>
  <r>
    <s v="New"/>
    <n v="3036"/>
    <s v="Sogeti UK Ltd."/>
    <x v="4"/>
    <n v="260"/>
    <s v="Capgemini UK Plc"/>
    <s v="UK &amp; IRELAND"/>
    <s v="XSUK.17.01.282"/>
    <x v="2"/>
    <s v="Sogeti UK Conso "/>
    <n v="42772"/>
    <n v="59"/>
    <s v="8.Invoice awaiting Prime’s approval or PO"/>
    <s v="Hold Payment"/>
    <n v="42831"/>
    <s v="Q1 2017"/>
    <n v="0"/>
    <s v="0-30 Days"/>
    <n v="10608"/>
    <s v="GBP"/>
    <n v="12399.33"/>
    <s v="GBP"/>
    <n v="10607.998640733955"/>
    <s v="EUR"/>
    <s v="INTRA"/>
    <n v="12.4"/>
    <n v="1"/>
    <s v="greater than 10000"/>
    <s v="Abdul Wasim"/>
    <s v="Receipting Hold"/>
    <s v="More"/>
    <s v="Non-GFS"/>
    <s v="Non- ICB"/>
    <m/>
    <m/>
    <m/>
    <s v="Non-GFS"/>
    <s v="Non- ICB"/>
    <s v="Non-GFS/Non- ICB"/>
  </r>
  <r>
    <s v="Unresolved"/>
    <n v="692"/>
    <s v="Capgemini Outsourcing Services S.A.S."/>
    <x v="1"/>
    <n v="95"/>
    <s v="Capgemini Service S.A.S."/>
    <s v="HOLDING"/>
    <n v="69201111609161"/>
    <x v="6"/>
    <s v="IS"/>
    <n v="42669"/>
    <n v="162"/>
    <s v="8.Invoice awaiting Prime’s approval or PO"/>
    <s v="Hold Payment"/>
    <n v="42732"/>
    <s v="Q4 2016"/>
    <n v="99"/>
    <s v="91-120 Days"/>
    <n v="12355.2"/>
    <s v="EUR"/>
    <n v="12355.2"/>
    <s v="EUR"/>
    <n v="12355.2"/>
    <s v="EUR"/>
    <s v="INTER"/>
    <n v="12.36"/>
    <n v="1"/>
    <s v="greater than 10000"/>
    <s v="Nicolas HONVAULT"/>
    <s v="no PO"/>
    <s v="More"/>
    <s v="GFS"/>
    <s v="Non- ICB"/>
    <m/>
    <m/>
    <m/>
    <s v="GFS"/>
    <s v="Non- ICB"/>
    <s v="GFS/Non- ICB"/>
  </r>
  <r>
    <s v="Unresolved"/>
    <n v="3014"/>
    <s v="Sogeti France S.A.S."/>
    <x v="1"/>
    <n v="692"/>
    <s v="Capgemini Outsourcing Services S.A.S."/>
    <s v="FRANCE"/>
    <n v="30140110138764"/>
    <x v="2"/>
    <s v="Sogeti France "/>
    <n v="42672"/>
    <n v="159"/>
    <s v="8.Invoice awaiting Prime’s approval or PO"/>
    <s v="Hold Payment"/>
    <n v="42709"/>
    <s v="Q4 2016"/>
    <n v="122"/>
    <s v="121-150 Days"/>
    <n v="12247.2"/>
    <s v="EUR"/>
    <n v="12247.2"/>
    <s v="EUR"/>
    <n v="12247.2"/>
    <s v="EUR"/>
    <s v="INTRA"/>
    <n v="12.25"/>
    <n v="1"/>
    <s v="greater than 10000"/>
    <s v="Marta Stryszawska"/>
    <s v="invoice waiting for approval, please contact CGALES"/>
    <s v="More"/>
    <s v="GFS"/>
    <s v="Non- ICB"/>
    <m/>
    <m/>
    <m/>
    <s v="GFS"/>
    <s v="Non- ICB"/>
    <s v="GFS/Non- ICB"/>
  </r>
  <r>
    <s v="Unresolved"/>
    <n v="199"/>
    <s v="Capgemini America Inc"/>
    <x v="5"/>
    <n v="8105"/>
    <s v="Capgemini Canada Inc"/>
    <s v="NORTH AMERICA"/>
    <n v="199030003187"/>
    <x v="4"/>
    <s v="NA SHARED SVCS"/>
    <n v="42667"/>
    <n v="164"/>
    <s v="1.No signed SoW"/>
    <s v="DISAGREEMENT"/>
    <n v="42732"/>
    <s v="Q4 2016"/>
    <n v="99"/>
    <s v="91-120 Days"/>
    <n v="13037.7"/>
    <s v="USD"/>
    <n v="12195.02"/>
    <s v="USD"/>
    <n v="13037.695824373384"/>
    <s v="EUR"/>
    <s v="INTRA"/>
    <n v="12.2"/>
    <n v="1"/>
    <s v="greater than 10000"/>
    <s v="PRIANGSU CHANDRA"/>
    <s v="The ISOW is in approval queue with Tugnait, Sanjay."/>
    <s v="More"/>
    <s v="GFS"/>
    <s v="Non- ICB"/>
    <m/>
    <m/>
    <m/>
    <s v="GFS"/>
    <s v="Non- ICB"/>
    <s v="GFS/Non- ICB"/>
  </r>
  <r>
    <s v="Unresolved"/>
    <n v="8520"/>
    <s v="Capgemini Technology Services India Limited"/>
    <x v="2"/>
    <n v="3011"/>
    <s v="Sogeti USA LLC"/>
    <s v="NORTH AMERICA"/>
    <n v="85200410042876"/>
    <x v="2"/>
    <s v="SOGETI INDIA - SOGID - BU"/>
    <n v="42727"/>
    <n v="104"/>
    <s v="3.Disagreed days, volume or deliverables"/>
    <s v="DISAGREEMENT"/>
    <n v="42776"/>
    <s v="Q1 2017"/>
    <n v="55"/>
    <s v="31-60 Days"/>
    <n v="845550"/>
    <s v="INR"/>
    <n v="12184.29"/>
    <s v="INR"/>
    <n v="845549.93442008621"/>
    <s v="EUR"/>
    <s v="INTER"/>
    <n v="12.18"/>
    <n v="1"/>
    <s v="greater than 10000"/>
    <s v="Brock Bahan"/>
    <s v="Dispute: No time in our system for, Yadav, Sanjaykumar; Upadhyay, Sarita; Patade, Yogesh; Kowlur,Shilpa"/>
    <s v="More"/>
    <s v="GFS"/>
    <s v="Non- ICB"/>
    <m/>
    <m/>
    <m/>
    <s v="GFS"/>
    <s v="Non- ICB"/>
    <s v="GFS/Non- ICB"/>
  </r>
  <r>
    <s v="Unresolved"/>
    <n v="635"/>
    <s v="Capgemini Technology Services"/>
    <x v="1"/>
    <n v="1710"/>
    <s v="Capgemini Italia S.p.A"/>
    <s v="ITALY"/>
    <n v="63501111650661"/>
    <x v="0"/>
    <s v="MU MCR"/>
    <n v="42724"/>
    <n v="107"/>
    <s v="2.Disagreed rates or price"/>
    <s v="DISAGREEMENT"/>
    <n v="42775"/>
    <s v="Q1 2017"/>
    <n v="56"/>
    <s v="31-60 Days"/>
    <n v="12163.14"/>
    <s v="EUR"/>
    <n v="12163.14"/>
    <s v="EUR"/>
    <n v="12163.14"/>
    <s v="EUR"/>
    <s v="INTER"/>
    <n v="12.16"/>
    <n v="1"/>
    <s v="greater than 10000"/>
    <s v="Giuseppe Bartolucci"/>
    <s v="PLEASE ISSUE CREDIT NOTE"/>
    <s v="More"/>
    <s v="GFS"/>
    <s v="Non- ICB"/>
    <m/>
    <m/>
    <m/>
    <s v="GFS"/>
    <s v="Non- ICB"/>
    <s v="GFS/Non- ICB"/>
  </r>
  <r>
    <s v="Unresolved"/>
    <n v="8520"/>
    <s v="Capgemini Technology Services India Limited"/>
    <x v="2"/>
    <n v="8420"/>
    <s v="Capgemini Australia Pty Ltd."/>
    <s v="INDIA"/>
    <n v="85201210003043"/>
    <x v="3"/>
    <s v="FS-AU"/>
    <n v="42676"/>
    <n v="155"/>
    <s v="3.Disagreed days, volume or deliverables"/>
    <s v="DISAGREEMENT"/>
    <n v="42775"/>
    <s v="Q1 2017"/>
    <n v="56"/>
    <s v="31-60 Days"/>
    <n v="843425.36"/>
    <s v="INR"/>
    <n v="12153.68"/>
    <s v="INR"/>
    <n v="843425.7003865398"/>
    <s v="EUR"/>
    <s v="INTRA"/>
    <n v="12.15"/>
    <n v="1"/>
    <s v="greater than 10000"/>
    <s v="Yogesh Shinde"/>
    <s v="Maheshkumar Gurumoorthi is not part of icare, invoice cannot be approved until that is corrected. Provide a credit note for Maheshkumar Gurumoorthi"/>
    <s v="More"/>
    <s v="GFS"/>
    <s v="Non- ICB"/>
    <m/>
    <m/>
    <m/>
    <s v="GFS"/>
    <s v="Non- ICB"/>
    <s v="GFS/Non- ICB"/>
  </r>
  <r>
    <s v="New"/>
    <n v="8520"/>
    <s v="Capgemini Technology Services India Limited"/>
    <x v="2"/>
    <n v="199"/>
    <s v="Capgemini America Inc"/>
    <s v="NORTH AMERICA"/>
    <s v="5010089527/16-17-IM"/>
    <x v="8"/>
    <s v="IGATE"/>
    <n v="42768"/>
    <n v="63"/>
    <s v="1.No signed SoW"/>
    <s v="DISAGREEMENT"/>
    <n v="42830"/>
    <s v="Q1 2017"/>
    <n v="1"/>
    <s v="0-30 Days"/>
    <n v="843262"/>
    <s v="INR"/>
    <n v="12151.32"/>
    <s v="INR"/>
    <n v="843261.92409385217"/>
    <s v="EUR"/>
    <s v="INTER"/>
    <n v="12.15"/>
    <n v="1"/>
    <s v="greater than 10000"/>
    <s v="Sayantan Ghosh"/>
    <s v="ISOW Required"/>
    <s v="More"/>
    <s v="Non-GFS"/>
    <s v="Non- ICB"/>
    <m/>
    <m/>
    <m/>
    <s v="Non-GFS"/>
    <s v="Non- ICB"/>
    <s v="Non-GFS/Non- ICB"/>
  </r>
  <r>
    <s v="Unresolved"/>
    <n v="635"/>
    <s v="Capgemini Technology Services"/>
    <x v="1"/>
    <n v="1350"/>
    <s v="Capgemini Sverige AB"/>
    <s v="NORDIC"/>
    <n v="63503300004708"/>
    <x v="0"/>
    <s v="Apps COE Digital"/>
    <n v="42543"/>
    <n v="288"/>
    <s v="6.Missing or wrong information on invoice"/>
    <s v="Missing Information or Attachment"/>
    <n v="42618"/>
    <s v="Q3 2016"/>
    <n v="213"/>
    <s v="181 - 365 Days"/>
    <n v="12129.08"/>
    <s v="EUR"/>
    <n v="12129.08"/>
    <s v="EUR"/>
    <n v="12129.08"/>
    <s v="EUR"/>
    <s v="INTER"/>
    <n v="12.13"/>
    <n v="1"/>
    <s v="greater than 10000"/>
    <s v="Nitin Sharma"/>
    <s v="Missing information"/>
    <s v="More"/>
    <s v="GFS"/>
    <s v="Non- ICB"/>
    <m/>
    <m/>
    <m/>
    <s v="GFS"/>
    <s v="Non- ICB"/>
    <s v="GFS/Non- ICB"/>
  </r>
  <r>
    <s v="Unresolved"/>
    <n v="692"/>
    <s v="Capgemini Outsourcing Services S.A.S."/>
    <x v="1"/>
    <n v="635"/>
    <s v="Capgemini Technology Services"/>
    <s v="FRANCE"/>
    <n v="69201111610165"/>
    <x v="6"/>
    <s v="Infra France "/>
    <n v="42703"/>
    <n v="128"/>
    <s v="8.Invoice awaiting Prime’s approval or PO"/>
    <s v="Hold Payment"/>
    <n v="42775"/>
    <s v="Q1 2017"/>
    <n v="56"/>
    <s v="31-60 Days"/>
    <n v="12096"/>
    <s v="EUR"/>
    <n v="12096"/>
    <s v="EUR"/>
    <n v="12096"/>
    <s v="EUR"/>
    <s v="INTRA"/>
    <n v="12.1"/>
    <n v="1"/>
    <s v="greater than 10000"/>
    <s v="Beata Chojnacka"/>
    <s v="i-Waiting for Production Unit Manager approval / RBROUDEH"/>
    <s v="More"/>
    <s v="GFS"/>
    <s v="Non- ICB"/>
    <m/>
    <m/>
    <m/>
    <s v="GFS"/>
    <s v="Non- ICB"/>
    <s v="GFS/Non- ICB"/>
  </r>
  <r>
    <s v="Unresolved"/>
    <n v="1960"/>
    <s v="Capgemini America Inc. (FS)"/>
    <x v="5"/>
    <n v="3011"/>
    <s v="Sogeti USA LLC"/>
    <s v="NORTH AMERICA"/>
    <n v="19600510065279"/>
    <x v="3"/>
    <s v="NA Insurance"/>
    <n v="42614"/>
    <n v="217"/>
    <s v="4.Disagreed expenses"/>
    <s v="DISAGREEMENT"/>
    <n v="42649"/>
    <s v="Q3 2016"/>
    <n v="182"/>
    <s v="181 - 365 Days"/>
    <n v="12922.94"/>
    <s v="USD"/>
    <n v="12087.68"/>
    <s v="USD"/>
    <n v="12922.938630880612"/>
    <s v="EUR"/>
    <s v="INTRA"/>
    <n v="12.09"/>
    <n v="1"/>
    <s v="greater than 10000"/>
    <s v="Brock Bahan"/>
    <s v="Dispute : Waiting On Proper Receipts To Invoice Client"/>
    <s v="More"/>
    <s v="GFS"/>
    <s v="Non- ICB"/>
    <m/>
    <m/>
    <m/>
    <s v="GFS"/>
    <s v="Non- ICB"/>
    <s v="GFS/Non- ICB"/>
  </r>
  <r>
    <s v="Unresolved"/>
    <n v="8310"/>
    <s v="Capgemini Polska Sp z.o.o"/>
    <x v="0"/>
    <n v="1750"/>
    <s v="Capgemini Espana S.L."/>
    <s v="IBERIA"/>
    <s v="831016FIS00270"/>
    <x v="6"/>
    <s v="Infra Central Europe "/>
    <n v="42431"/>
    <n v="400"/>
    <s v="2.Disagreed rates or price"/>
    <s v="DISAGREEMENT"/>
    <n v="42619"/>
    <s v="Q3 2016"/>
    <n v="212"/>
    <s v="181 - 365 Days"/>
    <n v="50663.05"/>
    <s v="PLN"/>
    <n v="11987"/>
    <s v="PLN"/>
    <n v="50663.053291090881"/>
    <s v="EUR"/>
    <s v="INTER"/>
    <n v="11.99"/>
    <n v="1"/>
    <s v="greater than 10000"/>
    <s v="Virginia Alonso // Raul Elvira"/>
    <s v="We are waiting answer to our credit note request. See mails attached"/>
    <s v="More"/>
    <s v="GFS"/>
    <s v="Non- ICB"/>
    <m/>
    <m/>
    <m/>
    <s v="GFS"/>
    <s v="Non- ICB"/>
    <s v="GFS/Non- ICB"/>
  </r>
  <r>
    <s v="Unresolved"/>
    <n v="3022"/>
    <s v="Sogeti High Tech S.A.S."/>
    <x v="1"/>
    <n v="3014"/>
    <s v="Sogeti France S.A.S."/>
    <s v="FRANCE"/>
    <n v="30220110065401"/>
    <x v="2"/>
    <s v="Sogeti HTC  "/>
    <n v="42704"/>
    <n v="127"/>
    <s v="8.Invoice awaiting Prime’s approval or PO"/>
    <s v="Hold Payment"/>
    <n v="42775"/>
    <s v="Q1 2017"/>
    <n v="56"/>
    <s v="31-60 Days"/>
    <n v="11981.88"/>
    <s v="EUR"/>
    <n v="11981.88"/>
    <s v="EUR"/>
    <n v="11981.88"/>
    <s v="EUR"/>
    <s v="INTRA"/>
    <n v="11.98"/>
    <n v="1"/>
    <s v="greater than 10000"/>
    <s v="Edyta Lechwar-Wierzbicka"/>
    <s v="Waiting for Project Manager approval; contact: GABPEREI"/>
    <s v="More"/>
    <s v="GFS"/>
    <s v="Non- ICB"/>
    <m/>
    <m/>
    <m/>
    <s v="GFS"/>
    <s v="Non- ICB"/>
    <s v="GFS/Non- ICB"/>
  </r>
  <r>
    <s v="Unresolved"/>
    <n v="8243"/>
    <s v="Capgemini Deutschland GmbH"/>
    <x v="0"/>
    <n v="199"/>
    <s v="Capgemini America Inc"/>
    <s v="NORTH AMERICA"/>
    <n v="82430160096706"/>
    <x v="0"/>
    <s v="DE01 - General&amp;Admin"/>
    <n v="42728"/>
    <n v="103"/>
    <s v="6.Missing or wrong information on invoice"/>
    <s v="Missing Information or Attachment"/>
    <n v="42800"/>
    <s v="Q1 2017"/>
    <n v="31"/>
    <s v="31-60 Days"/>
    <n v="11907"/>
    <s v="EUR"/>
    <n v="11907"/>
    <s v="EUR"/>
    <n v="11907"/>
    <s v="EUR"/>
    <s v="INTER"/>
    <n v="11.91"/>
    <n v="1"/>
    <s v="greater than 10000"/>
    <s v="Subhojit Adak"/>
    <s v="don't know the correct approver"/>
    <s v="More"/>
    <s v="GFS"/>
    <s v="Non- ICB"/>
    <m/>
    <m/>
    <m/>
    <s v="GFS"/>
    <s v="Non- ICB"/>
    <s v="GFS/Non- ICB"/>
  </r>
  <r>
    <s v="Unresolved"/>
    <n v="8243"/>
    <s v="Capgemini Deutschland GmbH"/>
    <x v="0"/>
    <n v="199"/>
    <s v="Capgemini America Inc"/>
    <s v="NORTH AMERICA"/>
    <n v="82430160097760"/>
    <x v="0"/>
    <s v="DE01 - General&amp;Admin"/>
    <n v="42728"/>
    <n v="103"/>
    <s v="6.Missing or wrong information on invoice"/>
    <s v="Missing Information or Attachment"/>
    <n v="42800"/>
    <s v="Q1 2017"/>
    <n v="31"/>
    <s v="31-60 Days"/>
    <n v="11907"/>
    <s v="EUR"/>
    <n v="11907"/>
    <s v="EUR"/>
    <n v="11907"/>
    <s v="EUR"/>
    <s v="INTER"/>
    <n v="11.91"/>
    <n v="1"/>
    <s v="greater than 10000"/>
    <s v="Subhojit Adak"/>
    <s v="don't know the correct approver"/>
    <s v="More"/>
    <s v="GFS"/>
    <s v="Non- ICB"/>
    <m/>
    <m/>
    <m/>
    <s v="GFS"/>
    <s v="Non- ICB"/>
    <s v="GFS/Non- ICB"/>
  </r>
  <r>
    <s v="Unresolved"/>
    <n v="420"/>
    <s v="Capgemini Belgium N.V./S.A."/>
    <x v="9"/>
    <n v="8205"/>
    <s v="Capgemini Consulting Österreich AG"/>
    <s v="CENTRAL EUROPE"/>
    <n v="4200110024388"/>
    <x v="0"/>
    <s v="CG Austria- Allianz H2 2016"/>
    <n v="42724"/>
    <n v="107"/>
    <s v="6.Missing or wrong information on invoice"/>
    <s v="Missing Information or Attachment"/>
    <n v="42775"/>
    <s v="Q1 2017"/>
    <n v="56"/>
    <s v="31-60 Days"/>
    <n v="11914.87"/>
    <s v="EUR"/>
    <n v="11914.87"/>
    <s v="EUR"/>
    <n v="11914.87"/>
    <s v="EUR"/>
    <s v="INTER"/>
    <n v="11.91"/>
    <n v="1"/>
    <s v="greater than 10000"/>
    <s v="Justyna Krawczak"/>
    <s v="certificat of residence should be sent to CG Austria. Please contact AT, accounting or B. Valtiner"/>
    <s v="More"/>
    <s v="GFS"/>
    <s v="Non- ICB"/>
    <m/>
    <m/>
    <m/>
    <s v="GFS"/>
    <s v="Non- ICB"/>
    <s v="GFS/Non- ICB"/>
  </r>
  <r>
    <s v="Unresolved"/>
    <n v="420"/>
    <s v="Capgemini Belgium N.V./S.A."/>
    <x v="9"/>
    <n v="8205"/>
    <s v="Capgemini Consulting Österreich AG"/>
    <s v="CENTRAL EUROPE"/>
    <n v="4200110024056"/>
    <x v="0"/>
    <s v="CG Austria- Allianz H2 2016"/>
    <n v="42704"/>
    <n v="127"/>
    <s v="6.Missing or wrong information on invoice"/>
    <s v="Missing Information or Attachment"/>
    <n v="42775"/>
    <s v="Q1 2017"/>
    <n v="56"/>
    <s v="31-60 Days"/>
    <n v="11914.86"/>
    <s v="EUR"/>
    <n v="11914.86"/>
    <s v="EUR"/>
    <n v="11914.86"/>
    <s v="EUR"/>
    <s v="INTER"/>
    <n v="11.91"/>
    <n v="1"/>
    <s v="greater than 10000"/>
    <s v="Justyna Krawczak"/>
    <s v="certificat of residence should be sent to CG Austria. Please contact AT, accounting or B. Valtiner"/>
    <s v="More"/>
    <s v="GFS"/>
    <s v="Non- ICB"/>
    <m/>
    <m/>
    <m/>
    <s v="GFS"/>
    <s v="Non- ICB"/>
    <s v="GFS/Non- ICB"/>
  </r>
  <r>
    <s v="New"/>
    <n v="1730"/>
    <s v="Capgemini Portugal, Serviços de Consultoria e Informatica S.A."/>
    <x v="8"/>
    <n v="1750"/>
    <s v="Capgemini Espana S.L."/>
    <s v="IBERIA"/>
    <n v="9018"/>
    <x v="0"/>
    <s v="Apps Portugal"/>
    <n v="42774"/>
    <n v="57"/>
    <s v="8.Invoice awaiting Prime’s approval or PO"/>
    <s v="Hold Payment"/>
    <n v="42830"/>
    <s v="Q1 2017"/>
    <n v="1"/>
    <s v="0-30 Days"/>
    <n v="11880"/>
    <s v="EUR"/>
    <n v="11880"/>
    <s v="EUR"/>
    <n v="11880"/>
    <s v="EUR"/>
    <s v="INTRA"/>
    <n v="11.88"/>
    <n v="1"/>
    <s v="greater than 10000"/>
    <s v="Isabel Cabrerizo"/>
    <s v="Waiting BU approval"/>
    <s v="More"/>
    <s v="Non-GFS"/>
    <s v="Non- ICB"/>
    <m/>
    <m/>
    <m/>
    <s v="Non-GFS"/>
    <s v="Non- ICB"/>
    <s v="Non-GFS/Non- ICB"/>
  </r>
  <r>
    <s v="Unresolved"/>
    <n v="3011"/>
    <s v="Sogeti USA LLC"/>
    <x v="5"/>
    <n v="199"/>
    <s v="Capgemini America Inc"/>
    <s v="NORTH AMERICA"/>
    <n v="383142"/>
    <x v="2"/>
    <s v="Sogeti USA "/>
    <n v="42731"/>
    <n v="100"/>
    <s v="4.Disagreed expenses"/>
    <s v="DISAGREEMENT"/>
    <n v="42800"/>
    <s v="Q1 2017"/>
    <n v="31"/>
    <s v="31-60 Days"/>
    <n v="12600"/>
    <s v="USD"/>
    <n v="11785.61"/>
    <s v="USD"/>
    <n v="12599.995595308019"/>
    <s v="EUR"/>
    <s v="INTRA"/>
    <n v="11.79"/>
    <n v="1"/>
    <s v="greater than 10000"/>
    <s v="Soumya Mukhopadhyay"/>
    <s v="-"/>
    <s v="More"/>
    <s v="Non-GFS"/>
    <s v="Non- ICB"/>
    <m/>
    <m/>
    <m/>
    <s v="Non-GFS"/>
    <s v="Non- ICB"/>
    <s v="Non-GFS/Non- ICB"/>
  </r>
  <r>
    <s v="Unresolved"/>
    <n v="3036"/>
    <s v="Sogeti UK Ltd."/>
    <x v="4"/>
    <n v="260"/>
    <s v="Capgemini UK Plc"/>
    <s v="UK &amp; IRELAND"/>
    <s v="XSUK.16.11.179"/>
    <x v="2"/>
    <s v="Sogeti UK Conso "/>
    <n v="42705"/>
    <n v="126"/>
    <s v="8.Invoice awaiting Prime’s approval or PO"/>
    <s v="Hold Payment"/>
    <n v="42776"/>
    <s v="Q1 2017"/>
    <n v="55"/>
    <s v="31-60 Days"/>
    <n v="10080"/>
    <s v="GBP"/>
    <n v="11782.17"/>
    <s v="GBP"/>
    <n v="10079.999753607364"/>
    <s v="EUR"/>
    <s v="INTRA"/>
    <n v="11.78"/>
    <n v="1"/>
    <s v="greater than 10000"/>
    <s v="Puja Kolay Dey"/>
    <s v="Receipting hold"/>
    <s v="More"/>
    <s v="Non-GFS"/>
    <s v="Non- ICB"/>
    <m/>
    <m/>
    <m/>
    <s v="Non-GFS"/>
    <s v="Non- ICB"/>
    <s v="Non-GFS/Non- ICB"/>
  </r>
  <r>
    <s v="Unresolved"/>
    <n v="199"/>
    <s v="Capgemini America Inc"/>
    <x v="5"/>
    <n v="635"/>
    <s v="Capgemini Technology Services"/>
    <s v="FRANCE"/>
    <s v="7300100279/1617USM"/>
    <x v="8"/>
    <s v="NA APPS ADJ"/>
    <n v="42773"/>
    <n v="58"/>
    <s v="8.Invoice awaiting Prime’s approval or PO"/>
    <s v="Hold Payment"/>
    <n v="42797"/>
    <s v="Q1 2017"/>
    <n v="34"/>
    <s v="31-60 Days"/>
    <n v="12594"/>
    <s v="USD"/>
    <n v="11780"/>
    <s v="USD"/>
    <n v="12593.997944334529"/>
    <s v="EUR"/>
    <s v="INTER"/>
    <n v="11.78"/>
    <n v="1"/>
    <s v="greater than 10000"/>
    <s v="Aleksandra Polak"/>
    <s v="Invoice has been waiting for Project Manager approval for more than 2 months. Please contact MPERCHAI in order to receive further information."/>
    <s v="More"/>
    <s v="Non-GFS"/>
    <s v="Non- ICB"/>
    <m/>
    <m/>
    <m/>
    <s v="Non-GFS"/>
    <s v="Non- ICB"/>
    <s v="Non-GFS/Non- ICB"/>
  </r>
  <r>
    <s v="Unresolved"/>
    <n v="9701"/>
    <s v="Capgemini Services Romania s.r.l."/>
    <x v="0"/>
    <n v="199"/>
    <s v="Capgemini America Inc"/>
    <s v="NORTH AMERICA"/>
    <n v="97120160907"/>
    <x v="6"/>
    <s v="Infra Central Europe "/>
    <n v="42706"/>
    <n v="125"/>
    <s v="8.Invoice awaiting Prime’s approval or PO"/>
    <s v="Hold Payment"/>
    <n v="42776"/>
    <s v="Q1 2017"/>
    <n v="55"/>
    <s v="31-60 Days"/>
    <n v="53537.38"/>
    <s v="RON"/>
    <n v="11759.99"/>
    <s v="RON"/>
    <n v="53537.361234091855"/>
    <s v="EUR"/>
    <s v="INTER"/>
    <n v="11.76"/>
    <n v="1"/>
    <s v="greater than 10000"/>
    <s v="Subhojit Adak"/>
    <s v="waiting for approval"/>
    <s v="More"/>
    <s v="Non-GFS"/>
    <s v="Non- ICB"/>
    <m/>
    <m/>
    <m/>
    <s v="Non-GFS"/>
    <s v="Non- ICB"/>
    <s v="Non-GFS/Non- ICB"/>
  </r>
  <r>
    <s v="Unresolved"/>
    <n v="1960"/>
    <s v="Capgemini America Inc. (FS)"/>
    <x v="5"/>
    <n v="199"/>
    <s v="Capgemini America Inc"/>
    <s v="NORTH AMERICA"/>
    <s v="19600510058369A"/>
    <x v="3"/>
    <s v="NA Insurance"/>
    <n v="42579"/>
    <n v="252"/>
    <s v="3.Disagreed days, volume or deliverables"/>
    <s v="DISAGREEMENT"/>
    <n v="42649"/>
    <s v="Q3 2016"/>
    <n v="182"/>
    <s v="181 - 365 Days"/>
    <n v="12573.88"/>
    <s v="USD"/>
    <n v="11761.18"/>
    <s v="USD"/>
    <n v="12573.877482423461"/>
    <s v="EUR"/>
    <s v="INTRA"/>
    <n v="11.76"/>
    <n v="1"/>
    <s v="greater than 10000"/>
    <s v="Soumya Mukhopadhyay"/>
    <s v="Disagreed Expense"/>
    <s v="More"/>
    <s v="GFS"/>
    <s v="Non- ICB"/>
    <m/>
    <m/>
    <m/>
    <s v="GFS"/>
    <s v="Non- ICB"/>
    <s v="GFS/Non- ICB"/>
  </r>
  <r>
    <s v="New"/>
    <n v="8243"/>
    <s v="Capgemini Deutschland GmbH"/>
    <x v="0"/>
    <n v="8205"/>
    <s v="Capgemini Consulting Österreich AG"/>
    <s v="CENTRAL EUROPE"/>
    <n v="82430160098549"/>
    <x v="1"/>
    <s v="DE01 - CC Market Units"/>
    <n v="42773"/>
    <n v="58"/>
    <s v="8.Invoice awaiting Prime’s approval or PO"/>
    <s v="Hold Payment"/>
    <n v="42830"/>
    <s v="Q1 2017"/>
    <n v="1"/>
    <s v="0-30 Days"/>
    <n v="11707.5"/>
    <s v="EUR"/>
    <n v="11707.5"/>
    <s v="EUR"/>
    <n v="11707.5"/>
    <s v="EUR"/>
    <s v="INTRA"/>
    <n v="11.71"/>
    <n v="1"/>
    <s v="greater than 10000"/>
    <s v="Justyna Krawczak"/>
    <s v="in approval flow with J. Moustakidis"/>
    <s v="More"/>
    <s v="GFS"/>
    <s v="Non- ICB"/>
    <m/>
    <m/>
    <m/>
    <s v="GFS"/>
    <s v="Non- ICB"/>
    <s v="GFS/Non- ICB"/>
  </r>
  <r>
    <s v="Unresolved"/>
    <n v="795"/>
    <s v="Capgemini Suisse S.A."/>
    <x v="0"/>
    <n v="8205"/>
    <s v="Capgemini Consulting Österreich AG"/>
    <s v="CENTRAL EUROPE"/>
    <n v="7950210003648"/>
    <x v="1"/>
    <s v="CH02-CC Market Units"/>
    <n v="42733"/>
    <n v="98"/>
    <s v="6.Missing or wrong information on invoice"/>
    <s v="Missing Information or Attachment"/>
    <n v="42797"/>
    <s v="Q1 2017"/>
    <n v="34"/>
    <s v="31-60 Days"/>
    <n v="12516"/>
    <s v="CHF"/>
    <n v="11701.57"/>
    <s v="CHF"/>
    <n v="12515.999879776955"/>
    <s v="EUR"/>
    <s v="INTRA"/>
    <n v="11.7"/>
    <n v="1"/>
    <s v="greater than 10000"/>
    <s v="Justyna Krawczak"/>
    <s v="certificate of residence should be sent to Austria. Please contact AT, Accounting or B. Valtiner"/>
    <s v="More"/>
    <s v="GFS"/>
    <s v="Non- ICB"/>
    <m/>
    <m/>
    <m/>
    <s v="GFS"/>
    <s v="Non- ICB"/>
    <s v="GFS/Non- ICB"/>
  </r>
  <r>
    <s v="Unresolved"/>
    <n v="8520"/>
    <s v="Capgemini Technology Services India Limited"/>
    <x v="2"/>
    <n v="787"/>
    <s v="Capgemini France S.A.S."/>
    <s v="FRANCE"/>
    <n v="85200710013313"/>
    <x v="7"/>
    <s v="F&amp;A BPO"/>
    <n v="42704"/>
    <n v="127"/>
    <s v="1.No signed SoW"/>
    <s v="DISAGREEMENT"/>
    <n v="42732"/>
    <s v="Q4 2016"/>
    <n v="99"/>
    <s v="91-120 Days"/>
    <n v="811042"/>
    <s v="INR"/>
    <n v="11687.03"/>
    <s v="INR"/>
    <n v="811041.71437692153"/>
    <s v="EUR"/>
    <s v="INTER"/>
    <n v="11.69"/>
    <n v="1"/>
    <s v="greater than 10000"/>
    <s v="Justyna Faber"/>
    <s v="Cette facture n'est pas pour nous I&amp;T HIND ARSALANE (16/12/2016 15:15)"/>
    <s v="More"/>
    <s v="GFS"/>
    <s v="Non- ICB"/>
    <m/>
    <m/>
    <m/>
    <s v="GFS"/>
    <s v="Non- ICB"/>
    <s v="GFS/Non- ICB"/>
  </r>
  <r>
    <s v="Unresolved"/>
    <n v="635"/>
    <s v="Capgemini Technology Services"/>
    <x v="1"/>
    <n v="3014"/>
    <s v="Sogeti France S.A.S."/>
    <s v="FRANCE"/>
    <n v="63501121602823"/>
    <x v="0"/>
    <s v="MU ASD"/>
    <n v="42704"/>
    <n v="127"/>
    <s v="8.Invoice awaiting Prime’s approval or PO"/>
    <s v="Hold Payment"/>
    <n v="42776"/>
    <s v="Q1 2017"/>
    <n v="55"/>
    <s v="31-60 Days"/>
    <n v="11642.4"/>
    <s v="EUR"/>
    <n v="11642.4"/>
    <s v="EUR"/>
    <n v="11642.4"/>
    <s v="EUR"/>
    <s v="INTRA"/>
    <n v="11.64"/>
    <n v="1"/>
    <s v="greater than 10000"/>
    <s v="Edyta Lechwar-Wierzbicka"/>
    <s v="Waiting for Project Manager approval; contact: NPAPIN"/>
    <s v="More"/>
    <s v="GFS"/>
    <s v="Non- ICB"/>
    <m/>
    <m/>
    <m/>
    <s v="GFS"/>
    <s v="Non- ICB"/>
    <s v="GFS/Non- ICB"/>
  </r>
  <r>
    <s v="New"/>
    <n v="8520"/>
    <s v="Capgemini Technology Services India Limited"/>
    <x v="2"/>
    <n v="260"/>
    <s v="Capgemini UK Plc"/>
    <s v="UK &amp; IRELAND"/>
    <s v="5010089866/16-17-IM"/>
    <x v="8"/>
    <s v="IGATE"/>
    <n v="42768"/>
    <n v="63"/>
    <s v="6.Missing or wrong information on invoice"/>
    <s v="Missing Information or Attachment"/>
    <n v="42831"/>
    <s v="Q1 2017"/>
    <n v="0"/>
    <s v="0-30 Days"/>
    <n v="807307"/>
    <s v="INR"/>
    <n v="11633.21"/>
    <s v="INR"/>
    <n v="807306.78214283229"/>
    <s v="EUR"/>
    <s v="INTER"/>
    <n v="11.63"/>
    <n v="1"/>
    <s v="greater than 10000"/>
    <s v="SARBAJIT MOITRA"/>
    <s v="No PO"/>
    <s v="More"/>
    <s v="Non-GFS"/>
    <s v="Non- ICB"/>
    <m/>
    <m/>
    <m/>
    <s v="Non-GFS"/>
    <s v="Non- ICB"/>
    <s v="Non-GFS/Non- ICB"/>
  </r>
  <r>
    <s v="Unresolved"/>
    <n v="8520"/>
    <s v="Capgemini Technology Services India Limited"/>
    <x v="2"/>
    <n v="199"/>
    <s v="Capgemini America Inc"/>
    <s v="NORTH AMERICA"/>
    <n v="85200410042830"/>
    <x v="2"/>
    <s v="GES"/>
    <n v="42727"/>
    <n v="104"/>
    <s v="1.No signed SoW"/>
    <s v="DISAGREEMENT"/>
    <n v="42797"/>
    <s v="Q1 2017"/>
    <n v="34"/>
    <s v="31-60 Days"/>
    <n v="804240"/>
    <s v="INR"/>
    <n v="11589.02"/>
    <s v="INR"/>
    <n v="804240.14045899"/>
    <s v="EUR"/>
    <s v="INTER"/>
    <n v="11.59"/>
    <n v="1"/>
    <s v="greater than 10000"/>
    <s v="Sayantan Ghosh"/>
    <s v="ISOW Required"/>
    <s v="More"/>
    <s v="GFS"/>
    <s v="Non- ICB"/>
    <m/>
    <m/>
    <m/>
    <s v="GFS"/>
    <s v="Non- ICB"/>
    <s v="GFS/Non- ICB"/>
  </r>
  <r>
    <s v="New"/>
    <n v="8520"/>
    <s v="Capgemini Technology Services India Limited"/>
    <x v="2"/>
    <n v="795"/>
    <s v="Capgemini Suisse S.A."/>
    <s v="CENTRAL EUROPE"/>
    <s v="ARLI/DB/001215/16-IM"/>
    <x v="2"/>
    <s v="IGATE"/>
    <n v="42769"/>
    <n v="62"/>
    <s v="8.Invoice awaiting Prime’s approval or PO"/>
    <s v="Hold Payment"/>
    <n v="42831"/>
    <s v="Q1 2017"/>
    <n v="0"/>
    <s v="0-30 Days"/>
    <n v="9870"/>
    <s v="GBP"/>
    <n v="11536.71"/>
    <s v="INR"/>
    <n v="800609.99729352735"/>
    <s v="EUR"/>
    <s v="INTER"/>
    <n v="11.54"/>
    <n v="1"/>
    <s v="greater than 10000"/>
    <s v="Izabela Klich"/>
    <s v="."/>
    <s v="Less"/>
    <s v="Non-GFS"/>
    <s v="Non- ICB"/>
    <m/>
    <m/>
    <m/>
    <s v="Non-GFS"/>
    <s v="Non- ICB"/>
    <s v="Non-GFS/Non- ICB"/>
  </r>
  <r>
    <s v="Unresolved"/>
    <n v="692"/>
    <s v="Capgemini Outsourcing Services S.A.S."/>
    <x v="1"/>
    <n v="3014"/>
    <s v="Sogeti France S.A.S."/>
    <s v="FRANCE"/>
    <n v="69201111608328"/>
    <x v="6"/>
    <s v="IS"/>
    <n v="42643"/>
    <n v="188"/>
    <s v="8.Invoice awaiting Prime’s approval or PO"/>
    <s v="Hold Payment"/>
    <n v="42706"/>
    <s v="Q4 2016"/>
    <n v="125"/>
    <s v="121-150 Days"/>
    <n v="11520"/>
    <s v="EUR"/>
    <n v="11520"/>
    <s v="EUR"/>
    <n v="11520"/>
    <s v="EUR"/>
    <s v="INTRA"/>
    <n v="11.52"/>
    <n v="1"/>
    <s v="greater than 10000"/>
    <s v="Edyta Lechwar-Wierzbicka"/>
    <s v="Waiting for Project Manager approval; contact: JKERAUDR"/>
    <s v="More"/>
    <s v="GFS"/>
    <s v="Non- ICB"/>
    <m/>
    <m/>
    <m/>
    <s v="GFS"/>
    <s v="Non- ICB"/>
    <s v="GFS/Non- ICB"/>
  </r>
  <r>
    <s v="Unresolved"/>
    <n v="8243"/>
    <s v="Capgemini Deutschland GmbH"/>
    <x v="0"/>
    <n v="635"/>
    <s v="Capgemini Technology Services"/>
    <s v="FRANCE"/>
    <n v="82430160096839"/>
    <x v="0"/>
    <s v="DE01 - General&amp;Admin"/>
    <n v="42728"/>
    <n v="103"/>
    <s v="8.Invoice awaiting Prime’s approval or PO"/>
    <s v="Hold Payment"/>
    <n v="42797"/>
    <s v="Q1 2017"/>
    <n v="34"/>
    <s v="31-60 Days"/>
    <n v="11500"/>
    <s v="EUR"/>
    <n v="11500"/>
    <s v="EUR"/>
    <n v="11500"/>
    <s v="EUR"/>
    <s v="INTER"/>
    <n v="11.5"/>
    <n v="1"/>
    <s v="greater than 10000"/>
    <s v="Aleksandra Polak"/>
    <s v="Invoice has been waiting for Project Manager approval for more than 2 months. Please contact CTRIBOUT (PM)in order to receive further information."/>
    <s v="More"/>
    <s v="GFS"/>
    <s v="Non- ICB"/>
    <m/>
    <m/>
    <m/>
    <s v="GFS"/>
    <s v="Non- ICB"/>
    <s v="GFS/Non- ICB"/>
  </r>
  <r>
    <s v="Unresolved"/>
    <n v="413"/>
    <s v="Capgemini Nederland B.V."/>
    <x v="9"/>
    <n v="1350"/>
    <s v="Capgemini Sverige AB"/>
    <s v="NORDIC"/>
    <n v="4130110166524"/>
    <x v="3"/>
    <s v="FSNBACC"/>
    <n v="42703"/>
    <n v="128"/>
    <s v="6.Missing or wrong information on invoice"/>
    <s v="Missing Information or Attachment"/>
    <n v="42775"/>
    <s v="Q1 2017"/>
    <n v="56"/>
    <s v="31-60 Days"/>
    <n v="11460.8"/>
    <s v="EUR"/>
    <n v="11460.8"/>
    <s v="EUR"/>
    <n v="11460.8"/>
    <s v="EUR"/>
    <s v="INTER"/>
    <n v="11.46"/>
    <n v="1"/>
    <s v="greater than 10000"/>
    <s v="Sourav Das"/>
    <s v="Project Missing"/>
    <s v="More"/>
    <s v="GFS"/>
    <s v="Non- ICB"/>
    <m/>
    <m/>
    <m/>
    <s v="GFS"/>
    <s v="Non- ICB"/>
    <s v="GFS/Non- ICB"/>
  </r>
  <r>
    <s v="Unresolved"/>
    <n v="413"/>
    <s v="Capgemini Nederland B.V."/>
    <x v="9"/>
    <n v="1350"/>
    <s v="Capgemini Sverige AB"/>
    <s v="NORDIC"/>
    <n v="4130110158423"/>
    <x v="0"/>
    <s v="Apps_NL_MU_TTT"/>
    <n v="42642"/>
    <n v="189"/>
    <s v="6.Missing or wrong information on invoice"/>
    <s v="Missing Information or Attachment"/>
    <n v="42706"/>
    <s v="Q4 2016"/>
    <n v="125"/>
    <s v="121-150 Days"/>
    <n v="11440"/>
    <s v="EUR"/>
    <n v="11440"/>
    <s v="EUR"/>
    <n v="11440"/>
    <s v="EUR"/>
    <s v="INTER"/>
    <n v="11.44"/>
    <n v="1"/>
    <s v="greater than 10000"/>
    <s v="Sourav Das"/>
    <s v="Missing project"/>
    <s v="More"/>
    <s v="GFS"/>
    <s v="Non- ICB"/>
    <m/>
    <m/>
    <m/>
    <s v="GFS"/>
    <s v="Non- ICB"/>
    <s v="GFS/Non- ICB"/>
  </r>
  <r>
    <s v="Unresolved"/>
    <n v="132"/>
    <s v="Capgemini Technologies LLC"/>
    <x v="5"/>
    <n v="199"/>
    <s v="Capgemini America Inc"/>
    <s v="NORTH AMERICA"/>
    <s v="1320130002118_M"/>
    <x v="8"/>
    <s v="NA CAPTECH"/>
    <n v="42586"/>
    <n v="245"/>
    <s v="1.No signed SoW"/>
    <s v="DISAGREEMENT"/>
    <n v="42586"/>
    <s v="Q3 2016"/>
    <n v="245"/>
    <s v="181 - 365 Days"/>
    <n v="12214"/>
    <s v="USD"/>
    <n v="11424.56"/>
    <s v="USD"/>
    <n v="12213.997042014133"/>
    <s v="EUR"/>
    <s v="INTRA"/>
    <n v="11.42"/>
    <n v="1"/>
    <s v="greater than 10000"/>
    <s v="Soumya Mukhopadhyay"/>
    <s v="-"/>
    <s v="More"/>
    <s v="GFS"/>
    <s v="Non- ICB"/>
    <m/>
    <m/>
    <m/>
    <s v="GFS"/>
    <s v="Non- ICB"/>
    <s v="GFS/Non- ICB"/>
  </r>
  <r>
    <s v="New"/>
    <n v="8520"/>
    <s v="Capgemini Technology Services India Limited"/>
    <x v="2"/>
    <n v="260"/>
    <s v="Capgemini UK Plc"/>
    <s v="UK &amp; IRELAND"/>
    <s v="5010089630/16-17-IM"/>
    <x v="8"/>
    <s v="IGATE"/>
    <n v="42768"/>
    <n v="63"/>
    <s v="3.Disagreed days, volume or deliverables"/>
    <s v="DISAGREEMENT"/>
    <n v="42831"/>
    <s v="Q1 2017"/>
    <n v="0"/>
    <s v="0-30 Days"/>
    <n v="790206"/>
    <s v="INR"/>
    <n v="11386.79"/>
    <s v="INR"/>
    <n v="790206.03890380927"/>
    <s v="EUR"/>
    <s v="INTER"/>
    <n v="11.39"/>
    <n v="1"/>
    <s v="greater than 10000"/>
    <s v="SARBAJIT MOITRA"/>
    <s v="No PO"/>
    <s v="More"/>
    <s v="Non-GFS"/>
    <s v="Non- ICB"/>
    <m/>
    <m/>
    <m/>
    <s v="Non-GFS"/>
    <s v="Non- ICB"/>
    <s v="Non-GFS/Non- ICB"/>
  </r>
  <r>
    <s v="New"/>
    <n v="8420"/>
    <s v="Capgemini Australia Pty Ltd."/>
    <x v="2"/>
    <n v="814"/>
    <s v="Capgemini Hong Kong Ltd."/>
    <s v="INDIA"/>
    <n v="320997"/>
    <x v="8"/>
    <s v="Australia"/>
    <n v="41914"/>
    <n v="917"/>
    <s v="2.Disagreed rates or price"/>
    <s v="DISAGREEMENT"/>
    <n v="42831"/>
    <s v="Q1 2017"/>
    <n v="0"/>
    <s v="0-30 Days"/>
    <n v="15917.07"/>
    <s v="AUD"/>
    <n v="11383.97"/>
    <s v="AUD"/>
    <n v="15917.066050824846"/>
    <s v="EUR"/>
    <s v="INTRA"/>
    <n v="11.38"/>
    <n v="1"/>
    <s v="greater than 10000"/>
    <s v="Amina Khatun"/>
    <s v="need credit note."/>
    <s v="More"/>
    <s v="Non-GFS"/>
    <s v="Non- ICB"/>
    <m/>
    <m/>
    <m/>
    <s v="Non-GFS"/>
    <s v="Non- ICB"/>
    <s v="Non-GFS/Non- ICB"/>
  </r>
  <r>
    <s v="Unresolved"/>
    <n v="72"/>
    <s v="Capgemini Gouvieux S.A.S."/>
    <x v="3"/>
    <n v="787"/>
    <s v="Capgemini France S.A.S."/>
    <s v="FRANCE"/>
    <n v="2016000449"/>
    <x v="5"/>
    <s v="GROUP SHARED SERVICES"/>
    <n v="42730"/>
    <n v="101"/>
    <s v="8.Invoice awaiting Prime’s approval or PO"/>
    <s v="Hold Payment"/>
    <n v="42797"/>
    <s v="Q1 2017"/>
    <n v="34"/>
    <s v="31-60 Days"/>
    <n v="11372.3"/>
    <s v="EUR"/>
    <n v="11372.3"/>
    <s v="EUR"/>
    <n v="11372.3"/>
    <s v="EUR"/>
    <s v="INTER"/>
    <n v="11.37"/>
    <n v="1"/>
    <s v="greater than 10000"/>
    <s v="Justyna Faber"/>
    <s v="Waiting for Project Manager approval (AKOBLAVI,ARGAWA,LBOUCHAR)"/>
    <s v="More"/>
    <s v="Non-GFS"/>
    <s v="Non- ICB"/>
    <m/>
    <m/>
    <m/>
    <s v="Non-GFS"/>
    <s v="Non- ICB"/>
    <s v="Non-GFS/Non- ICB"/>
  </r>
  <r>
    <s v="Unresolved"/>
    <n v="3014"/>
    <s v="Sogeti France S.A.S."/>
    <x v="1"/>
    <n v="692"/>
    <s v="Capgemini Outsourcing Services S.A.S."/>
    <s v="FRANCE"/>
    <n v="30140110138828"/>
    <x v="2"/>
    <s v="Sogeti France "/>
    <n v="42672"/>
    <n v="159"/>
    <s v="8.Invoice awaiting Prime’s approval or PO"/>
    <s v="Hold Payment"/>
    <n v="42709"/>
    <s v="Q4 2016"/>
    <n v="122"/>
    <s v="121-150 Days"/>
    <n v="11352"/>
    <s v="EUR"/>
    <n v="11352"/>
    <s v="EUR"/>
    <n v="11352"/>
    <s v="EUR"/>
    <s v="INTRA"/>
    <n v="11.35"/>
    <n v="1"/>
    <s v="greater than 10000"/>
    <s v="Marta Stryszawska"/>
    <s v="invoice waiting for approval, please contact BDUSOLLE"/>
    <s v="More"/>
    <s v="GFS"/>
    <s v="Non- ICB"/>
    <m/>
    <m/>
    <m/>
    <s v="GFS"/>
    <s v="Non- ICB"/>
    <s v="GFS/Non- ICB"/>
  </r>
  <r>
    <s v="Unresolved"/>
    <n v="635"/>
    <s v="Capgemini Technology Services"/>
    <x v="1"/>
    <n v="3014"/>
    <s v="Sogeti France S.A.S."/>
    <s v="FRANCE"/>
    <n v="63501111645957"/>
    <x v="3"/>
    <s v="FS"/>
    <n v="42704"/>
    <n v="127"/>
    <s v="8.Invoice awaiting Prime’s approval or PO"/>
    <s v="Hold Payment"/>
    <n v="42776"/>
    <s v="Q1 2017"/>
    <n v="55"/>
    <s v="31-60 Days"/>
    <n v="11340"/>
    <s v="EUR"/>
    <n v="11340"/>
    <s v="EUR"/>
    <n v="11340"/>
    <s v="EUR"/>
    <s v="INTRA"/>
    <n v="11.34"/>
    <n v="1"/>
    <s v="greater than 10000"/>
    <s v="Edyta Lechwar-Wierzbicka"/>
    <s v="Waiting for Project Manager approval; contact: CCOURTEI"/>
    <s v="More"/>
    <s v="GFS"/>
    <s v="Non- ICB"/>
    <m/>
    <m/>
    <m/>
    <s v="GFS"/>
    <s v="Non- ICB"/>
    <s v="GFS/Non- ICB"/>
  </r>
  <r>
    <s v="New"/>
    <n v="8520"/>
    <s v="Capgemini Technology Services India Limited"/>
    <x v="2"/>
    <n v="456"/>
    <s v="Sogeti Deutschland GmbH"/>
    <s v="CENTRAL EUROPE"/>
    <n v="85200310087083"/>
    <x v="2"/>
    <s v="Sogeti Testing"/>
    <n v="42795"/>
    <n v="36"/>
    <s v="3.Disagreed days, volume or deliverables"/>
    <s v="DISAGREEMENT"/>
    <n v="42830"/>
    <s v="Q1 2017"/>
    <n v="1"/>
    <s v="0-30 Days"/>
    <n v="785900"/>
    <s v="INR"/>
    <n v="11324.74"/>
    <s v="INR"/>
    <n v="785899.971547339"/>
    <s v="EUR"/>
    <s v="INTER"/>
    <n v="11.32"/>
    <n v="1"/>
    <s v="greater than 10000"/>
    <s v="Lukasz Nozka"/>
    <s v="wrong hours"/>
    <s v="More"/>
    <s v="GFS"/>
    <s v="Non- ICB"/>
    <m/>
    <m/>
    <m/>
    <s v="GFS"/>
    <s v="Non- ICB"/>
    <s v="GFS/Non- ICB"/>
  </r>
  <r>
    <s v="Unresolved"/>
    <n v="413"/>
    <s v="Capgemini Nederland B.V."/>
    <x v="9"/>
    <n v="260"/>
    <s v="Capgemini UK Plc"/>
    <s v="UK &amp; IRELAND"/>
    <n v="4130110168085"/>
    <x v="6"/>
    <s v="Infra Netherland Ops Data Services"/>
    <n v="42724"/>
    <n v="107"/>
    <s v="8.Invoice awaiting Prime’s approval or PO"/>
    <s v="Hold Payment"/>
    <n v="42800"/>
    <s v="Q1 2017"/>
    <n v="31"/>
    <s v="31-60 Days"/>
    <n v="11264"/>
    <s v="EUR"/>
    <n v="11264"/>
    <s v="EUR"/>
    <n v="11264"/>
    <s v="EUR"/>
    <s v="INTER"/>
    <n v="11.26"/>
    <n v="1"/>
    <s v="greater than 10000"/>
    <s v="SATABDI SARKAR"/>
    <s v="PO insufficient"/>
    <s v="More"/>
    <s v="GFS"/>
    <s v="Non- ICB"/>
    <m/>
    <m/>
    <m/>
    <s v="GFS"/>
    <s v="Non- ICB"/>
    <s v="GFS/Non- ICB"/>
  </r>
  <r>
    <s v="Unresolved"/>
    <n v="5204"/>
    <s v="IGATE Global Solutions Limited"/>
    <x v="2"/>
    <n v="260"/>
    <s v="Capgemini UK Plc"/>
    <s v="UK &amp; IRELAND"/>
    <s v="5010085957/16-17"/>
    <x v="8"/>
    <s v="iGATE"/>
    <n v="42677"/>
    <n v="154"/>
    <s v="6.Missing or wrong information on invoice"/>
    <s v="Missing Information or Attachment"/>
    <n v="42733"/>
    <s v="Q4 2016"/>
    <n v="98"/>
    <s v="91-120 Days"/>
    <n v="781021"/>
    <s v="INR"/>
    <n v="11254.43"/>
    <s v="INR"/>
    <n v="781021"/>
    <s v="EUR"/>
    <s v="INTER"/>
    <n v="11.25"/>
    <n v="1"/>
    <s v="greater than 10000"/>
    <s v="SATABDI SARKAR"/>
    <s v="Incorrect PO"/>
    <s v="More"/>
    <s v="Non-GFS"/>
    <s v="Non- ICB"/>
    <m/>
    <m/>
    <m/>
    <s v="Non-GFS"/>
    <s v="Non- ICB"/>
    <s v="Non-GFS/Non- ICB"/>
  </r>
  <r>
    <s v="New"/>
    <n v="8520"/>
    <s v="Capgemini Technology Services India Limited"/>
    <x v="2"/>
    <n v="260"/>
    <s v="Capgemini UK Plc"/>
    <s v="UK &amp; IRELAND"/>
    <s v="5010085957/16-17-IM"/>
    <x v="8"/>
    <s v="IGATE"/>
    <n v="42768"/>
    <n v="63"/>
    <s v="6.Missing or wrong information on invoice"/>
    <s v="Missing Information or Attachment"/>
    <n v="42831"/>
    <s v="Q1 2017"/>
    <n v="0"/>
    <s v="0-30 Days"/>
    <n v="781021"/>
    <s v="INR"/>
    <n v="11254.43"/>
    <s v="INR"/>
    <n v="781020.68716646195"/>
    <s v="EUR"/>
    <s v="INTER"/>
    <n v="11.25"/>
    <n v="1"/>
    <s v="greater than 10000"/>
    <s v="SARBAJIT MOITRA"/>
    <s v="No PO"/>
    <s v="More"/>
    <s v="Non-GFS"/>
    <s v="Non- ICB"/>
    <m/>
    <m/>
    <m/>
    <s v="Non-GFS"/>
    <s v="Non- ICB"/>
    <s v="Non-GFS/Non- ICB"/>
  </r>
  <r>
    <s v="Unresolved"/>
    <n v="692"/>
    <s v="Capgemini Outsourcing Services S.A.S."/>
    <x v="1"/>
    <n v="3014"/>
    <s v="Sogeti France S.A.S."/>
    <s v="FRANCE"/>
    <n v="69201111611384"/>
    <x v="6"/>
    <s v="Infra France "/>
    <n v="42726"/>
    <n v="105"/>
    <s v="6.Missing or wrong information on invoice"/>
    <s v="Missing Information or Attachment"/>
    <n v="42797"/>
    <s v="Q1 2017"/>
    <n v="34"/>
    <s v="31-60 Days"/>
    <n v="11232"/>
    <s v="EUR"/>
    <n v="11232"/>
    <s v="EUR"/>
    <n v="11232"/>
    <s v="EUR"/>
    <s v="INTRA"/>
    <n v="11.23"/>
    <n v="1"/>
    <s v="greater than 10000"/>
    <s v="Karolina Planeta"/>
    <s v="waiting for PM approval"/>
    <s v="More"/>
    <s v="GFS"/>
    <s v="Non- ICB"/>
    <m/>
    <m/>
    <m/>
    <s v="GFS"/>
    <s v="Non- ICB"/>
    <s v="GFS/Non- ICB"/>
  </r>
  <r>
    <s v="Unresolved"/>
    <n v="8520"/>
    <s v="Capgemini Technology Services India Limited"/>
    <x v="2"/>
    <n v="3011"/>
    <s v="Sogeti USA LLC"/>
    <s v="NORTH AMERICA"/>
    <s v="5010089836/16-17-IM"/>
    <x v="8"/>
    <s v="iGATE"/>
    <n v="42769"/>
    <n v="62"/>
    <s v="3.Disagreed days, volume or deliverables"/>
    <s v="DISAGREEMENT"/>
    <n v="42776"/>
    <s v="Q1 2017"/>
    <n v="55"/>
    <s v="31-60 Days"/>
    <n v="778960"/>
    <s v="INR"/>
    <n v="11224.74"/>
    <s v="INR"/>
    <n v="778960.29812837008"/>
    <s v="EUR"/>
    <s v="INTER"/>
    <n v="11.22"/>
    <n v="1"/>
    <s v="greater than 10000"/>
    <s v="Brock Bahan"/>
    <s v="Dispute: No time in our system"/>
    <s v="More"/>
    <s v="Non-GFS"/>
    <s v="Non- ICB"/>
    <m/>
    <m/>
    <m/>
    <s v="Non-GFS"/>
    <s v="Non- ICB"/>
    <s v="Non-GFS/Non- ICB"/>
  </r>
  <r>
    <s v="Unresolved"/>
    <n v="360"/>
    <s v="IBX Group AB"/>
    <x v="7"/>
    <n v="8243"/>
    <s v="Capgemini Deutschland GmbH"/>
    <s v="CENTRAL EUROPE"/>
    <n v="30013284"/>
    <x v="7"/>
    <s v="IBX Business Network"/>
    <n v="42731"/>
    <n v="100"/>
    <s v="8.Invoice awaiting Prime’s approval or PO"/>
    <s v="Hold Payment"/>
    <n v="42796"/>
    <s v="Q1 2017"/>
    <n v="35"/>
    <s v="31-60 Days"/>
    <n v="105633"/>
    <s v="SEK"/>
    <n v="11081.7"/>
    <s v="SEK"/>
    <n v="105632.9570021619"/>
    <s v="EUR"/>
    <s v="INTER"/>
    <n v="11.08"/>
    <n v="1"/>
    <s v="greater than 10000"/>
    <s v="Izabela Klich"/>
    <s v="please contact Michalak, Christian. Invoice is still without approval."/>
    <s v="More"/>
    <s v="Non-GFS"/>
    <s v="Non- ICB"/>
    <m/>
    <m/>
    <m/>
    <s v="Non-GFS"/>
    <s v="Non- ICB"/>
    <s v="Non-GFS/Non- ICB"/>
  </r>
  <r>
    <s v="New"/>
    <n v="635"/>
    <s v="Capgemini Technology Services"/>
    <x v="1"/>
    <n v="1750"/>
    <s v="Capgemini Espana S.L."/>
    <s v="IBERIA"/>
    <n v="63503300006199"/>
    <x v="0"/>
    <s v="FRANCE SBU COSTS - FRHUBTS - BU"/>
    <n v="42794"/>
    <n v="37"/>
    <s v="8.Invoice awaiting Prime’s approval or PO"/>
    <s v="Hold Payment"/>
    <n v="42830"/>
    <s v="Q1 2017"/>
    <n v="1"/>
    <s v="0-30 Days"/>
    <n v="11067"/>
    <s v="EUR"/>
    <n v="11067"/>
    <s v="EUR"/>
    <n v="11067"/>
    <s v="EUR"/>
    <s v="INTER"/>
    <n v="11.07"/>
    <n v="1"/>
    <s v="greater than 10000"/>
    <s v="Alejandro Gordo"/>
    <s v="Pending BU approval"/>
    <s v="More"/>
    <s v="GFS"/>
    <s v="Non- ICB"/>
    <m/>
    <m/>
    <m/>
    <s v="GFS"/>
    <s v="Non- ICB"/>
    <s v="GFS/Non- ICB"/>
  </r>
  <r>
    <s v="Unresolved"/>
    <n v="635"/>
    <s v="Capgemini Technology Services"/>
    <x v="1"/>
    <n v="260"/>
    <s v="Capgemini UK Plc"/>
    <s v="UK &amp; IRELAND"/>
    <n v="63503300004768"/>
    <x v="1"/>
    <s v="FR03 CC_SBU_HUB"/>
    <n v="42543"/>
    <n v="288"/>
    <s v="6.Missing or wrong information on invoice"/>
    <s v="Missing Information or Attachment"/>
    <n v="42619"/>
    <s v="Q3 2016"/>
    <n v="212"/>
    <s v="181 - 365 Days"/>
    <n v="11062"/>
    <s v="EUR"/>
    <n v="11062"/>
    <s v="EUR"/>
    <n v="11062"/>
    <s v="EUR"/>
    <s v="INTER"/>
    <n v="11.06"/>
    <n v="1"/>
    <s v="greater than 10000"/>
    <s v="Priyam Roy"/>
    <s v="NO PO"/>
    <s v="More"/>
    <s v="GFS"/>
    <s v="Non- ICB"/>
    <m/>
    <m/>
    <m/>
    <s v="GFS"/>
    <s v="Non- ICB"/>
    <s v="GFS/Non- ICB"/>
  </r>
  <r>
    <s v="Unresolved"/>
    <n v="199"/>
    <s v="Capgemini America Inc"/>
    <x v="5"/>
    <n v="8243"/>
    <s v="Capgemini Deutschland GmbH"/>
    <s v="CENTRAL EUROPE"/>
    <n v="1990110063766"/>
    <x v="1"/>
    <s v="CC NA"/>
    <n v="42724"/>
    <n v="107"/>
    <s v="6.Missing or wrong information on invoice"/>
    <s v="Missing Information or Attachment"/>
    <n v="42800"/>
    <s v="Q1 2017"/>
    <n v="31"/>
    <s v="31-60 Days"/>
    <n v="11778.93"/>
    <s v="USD"/>
    <n v="11017.61"/>
    <s v="USD"/>
    <n v="11778.926798937144"/>
    <s v="EUR"/>
    <s v="INTER"/>
    <n v="11.02"/>
    <n v="1"/>
    <s v="greater than 10000"/>
    <s v="Maciej Antkiewicz"/>
    <s v="missing details on specific month/waiting for update"/>
    <s v="More"/>
    <s v="GFS"/>
    <s v="Non- ICB"/>
    <m/>
    <m/>
    <m/>
    <s v="GFS"/>
    <s v="Non- ICB"/>
    <s v="GFS/Non- ICB"/>
  </r>
  <r>
    <s v="Unresolved"/>
    <n v="635"/>
    <s v="Capgemini Technology Services"/>
    <x v="1"/>
    <n v="780"/>
    <s v="Silgem SAS"/>
    <s v="FRANCE"/>
    <n v="63501111652603"/>
    <x v="4"/>
    <s v="GROUP SHARED SERVICES - SBU"/>
    <n v="42727"/>
    <n v="104"/>
    <s v="8.Invoice awaiting Prime’s approval or PO"/>
    <s v="Hold Payment"/>
    <n v="42797"/>
    <s v="Q1 2017"/>
    <n v="34"/>
    <s v="31-60 Days"/>
    <n v="11001"/>
    <s v="EUR"/>
    <n v="11001"/>
    <s v="EUR"/>
    <n v="11001"/>
    <s v="EUR"/>
    <s v="INTRA"/>
    <n v="11"/>
    <n v="1"/>
    <s v="greater than 10000"/>
    <s v="Magdalena Marczynska"/>
    <s v="Status : i-Waiting for Production Unit Manager approval Destinataire : CDUCHEMI"/>
    <s v="More"/>
    <s v="GFS"/>
    <s v="Non- ICB"/>
    <m/>
    <m/>
    <m/>
    <s v="GFS"/>
    <s v="Non- ICB"/>
    <s v="GFS/Non- ICB"/>
  </r>
  <r>
    <s v="New"/>
    <n v="8520"/>
    <s v="Capgemini Technology Services India Limited"/>
    <x v="2"/>
    <n v="413"/>
    <s v="Capgemini Nederland B.V."/>
    <s v="BENELUX"/>
    <s v="5010089650/16-17-IM"/>
    <x v="6"/>
    <s v="IGATE"/>
    <n v="42768"/>
    <n v="63"/>
    <s v="3.Disagreed days, volume or deliverables"/>
    <s v="DISAGREEMENT"/>
    <n v="42831"/>
    <s v="Q1 2017"/>
    <n v="0"/>
    <s v="0-30 Days"/>
    <n v="761775"/>
    <s v="INR"/>
    <n v="10977.1"/>
    <s v="INR"/>
    <n v="761774.89087363554"/>
    <s v="EUR"/>
    <s v="INTER"/>
    <n v="10.98"/>
    <n v="1"/>
    <s v="greater than 10000"/>
    <s v="Pallabi Saha"/>
    <s v="Disagreed days, volume or deliverables"/>
    <s v="More"/>
    <s v="Non-GFS"/>
    <s v="Non- ICB"/>
    <m/>
    <m/>
    <m/>
    <s v="Non-GFS"/>
    <s v="Non- ICB"/>
    <s v="Non-GFS/Non- ICB"/>
  </r>
  <r>
    <s v="New"/>
    <n v="8520"/>
    <s v="Capgemini Technology Services India Limited"/>
    <x v="2"/>
    <n v="260"/>
    <s v="Capgemini UK Plc"/>
    <s v="UK &amp; IRELAND"/>
    <s v="5010087815/16-17-IM"/>
    <x v="8"/>
    <s v="IGATE"/>
    <n v="42768"/>
    <n v="63"/>
    <s v="6.Missing or wrong information on invoice"/>
    <s v="Missing Information or Attachment"/>
    <n v="42831"/>
    <s v="Q1 2017"/>
    <n v="0"/>
    <s v="0-30 Days"/>
    <n v="760615"/>
    <s v="INR"/>
    <n v="10960.39"/>
    <s v="INR"/>
    <n v="760615.27144532581"/>
    <s v="EUR"/>
    <s v="INTER"/>
    <n v="10.96"/>
    <n v="1"/>
    <s v="greater than 10000"/>
    <s v="SARBAJIT MOITRA"/>
    <s v="No PO"/>
    <s v="More"/>
    <s v="Non-GFS"/>
    <s v="Non- ICB"/>
    <m/>
    <m/>
    <m/>
    <s v="Non-GFS"/>
    <s v="Non- ICB"/>
    <s v="Non-GFS/Non- ICB"/>
  </r>
  <r>
    <s v="Unresolved"/>
    <n v="8520"/>
    <s v="Capgemini Technology Services India Limited"/>
    <x v="2"/>
    <n v="3071"/>
    <s v="Sogeti Sverige AB"/>
    <s v="NORDIC"/>
    <s v="5010084497/16-17-IM"/>
    <x v="2"/>
    <s v="iGATE"/>
    <n v="42769"/>
    <n v="62"/>
    <s v="8.Invoice awaiting Prime’s approval or PO"/>
    <s v="Hold Payment"/>
    <n v="42775"/>
    <s v="Q1 2017"/>
    <n v="56"/>
    <s v="31-60 Days"/>
    <n v="759934"/>
    <s v="INR"/>
    <n v="10950.57"/>
    <s v="INR"/>
    <n v="759933.79551558301"/>
    <s v="EUR"/>
    <s v="INTER"/>
    <n v="10.95"/>
    <n v="1"/>
    <s v="greater than 10000"/>
    <s v="Anne-Sofi Saltin"/>
    <s v="approval"/>
    <s v="More"/>
    <s v="Non-GFS"/>
    <s v="Non- ICB"/>
    <m/>
    <m/>
    <m/>
    <s v="Non-GFS"/>
    <s v="Non- ICB"/>
    <s v="Non-GFS/Non- ICB"/>
  </r>
  <r>
    <s v="Unresolved"/>
    <n v="413"/>
    <s v="Capgemini Nederland B.V."/>
    <x v="9"/>
    <n v="635"/>
    <s v="Capgemini Technology Services"/>
    <s v="FRANCE"/>
    <n v="4130110147392"/>
    <x v="0"/>
    <s v="Apps_NL_MU_TTT"/>
    <n v="42544"/>
    <n v="287"/>
    <s v="4.Disagreed expenses"/>
    <s v="DISAGREEMENT"/>
    <n v="42732"/>
    <s v="Q4 2016"/>
    <n v="99"/>
    <s v="91-120 Days"/>
    <n v="10940.16"/>
    <s v="EUR"/>
    <n v="10940.16"/>
    <s v="EUR"/>
    <n v="10940.16"/>
    <s v="EUR"/>
    <s v="INTER"/>
    <n v="10.94"/>
    <n v="1"/>
    <s v="greater than 10000"/>
    <s v="Joanna Szyk"/>
    <s v="De : Rajendran, Revathy Envoyé : mercredi 23 novembre 2016 10:05 À : Artis, Pascale Cc : Qunfoong, Chai Objet : FW: Intel, PO numbers missing Hi Pascale, I am concerned in booking these 2 costs with our codes, since we have already paid them. Would you reach out to the controllers for the credit note to ensure we are not overcharged? Already paid in March please reject* CAPGEMINI NEDERLAND BV INVOICE 4130110147392 22/06/2016 10 940,16 10 940,16 EUR Our Services - Projet Intel All Analytics NRF16/2015 Pascale Artis (06/01/2017 17:59)"/>
    <s v="More"/>
    <s v="GFS"/>
    <s v="Non- ICB"/>
    <m/>
    <m/>
    <m/>
    <s v="GFS"/>
    <s v="Non- ICB"/>
    <s v="GFS/Non- ICB"/>
  </r>
  <r>
    <s v="New"/>
    <n v="3036"/>
    <s v="Sogeti UK Ltd."/>
    <x v="4"/>
    <n v="260"/>
    <s v="Capgemini UK Plc"/>
    <s v="UK &amp; IRELAND"/>
    <s v="XSUK.17.01.285"/>
    <x v="2"/>
    <s v="Sogeti UK Conso "/>
    <n v="42772"/>
    <n v="59"/>
    <s v="8.Invoice awaiting Prime’s approval or PO"/>
    <s v="Hold Payment"/>
    <n v="42831"/>
    <s v="Q1 2017"/>
    <n v="0"/>
    <s v="0-30 Days"/>
    <n v="9360"/>
    <s v="GBP"/>
    <n v="10940.59"/>
    <s v="GBP"/>
    <n v="9360.0028266710797"/>
    <s v="EUR"/>
    <s v="INTRA"/>
    <n v="10.94"/>
    <n v="1"/>
    <s v="less than 10000"/>
    <s v="Abdul Wasim"/>
    <s v="Receipting Hold"/>
    <s v="Less"/>
    <s v="Non-GFS"/>
    <s v="Non- ICB"/>
    <m/>
    <m/>
    <m/>
    <s v="Non-GFS"/>
    <s v="Non- ICB"/>
    <s v="Non-GFS/Non- ICB"/>
  </r>
  <r>
    <s v="New"/>
    <n v="8520"/>
    <s v="Capgemini Technology Services India Limited"/>
    <x v="2"/>
    <n v="795"/>
    <s v="Capgemini Suisse S.A."/>
    <s v="CENTRAL EUROPE"/>
    <s v="5010089170/16-17-IM"/>
    <x v="6"/>
    <s v="IGATE"/>
    <n v="42769"/>
    <n v="62"/>
    <s v="8.Invoice awaiting Prime’s approval or PO"/>
    <s v="Hold Payment"/>
    <n v="42831"/>
    <s v="Q1 2017"/>
    <n v="0"/>
    <s v="0-30 Days"/>
    <n v="758641"/>
    <s v="INR"/>
    <n v="10931.94"/>
    <s v="INR"/>
    <n v="758640.93435762916"/>
    <s v="EUR"/>
    <s v="INTER"/>
    <n v="10.93"/>
    <n v="1"/>
    <s v="greater than 10000"/>
    <s v="Izabela Klich"/>
    <s v=".."/>
    <s v="More"/>
    <s v="Non-GFS"/>
    <s v="Non- ICB"/>
    <m/>
    <m/>
    <m/>
    <s v="Non-GFS"/>
    <s v="Non- ICB"/>
    <s v="Non-GFS/Non- ICB"/>
  </r>
  <r>
    <s v="New"/>
    <n v="95"/>
    <s v="Capgemini Service S.A.S."/>
    <x v="3"/>
    <n v="8310"/>
    <s v="Capgemini Polska Sp z.o.o"/>
    <s v="CENTRAL EUROPE"/>
    <n v="950110010803"/>
    <x v="5"/>
    <s v="GROUP SHARED SERVICES"/>
    <n v="42795"/>
    <n v="36"/>
    <s v="1.No signed SoW"/>
    <s v="DISAGREEMENT"/>
    <n v="42830"/>
    <s v="Q1 2017"/>
    <n v="1"/>
    <s v="0-30 Days"/>
    <n v="10912.57"/>
    <s v="EUR"/>
    <n v="10912.57"/>
    <s v="EUR"/>
    <n v="10912.57"/>
    <s v="EUR"/>
    <s v="INTER"/>
    <n v="10.91"/>
    <n v="1"/>
    <s v="greater than 10000"/>
    <s v="MAGDALENA URBANIK"/>
    <s v="Please provide signed contract."/>
    <s v="More"/>
    <s v="GFS"/>
    <s v="Non- ICB"/>
    <m/>
    <m/>
    <m/>
    <s v="GFS"/>
    <s v="Non- ICB"/>
    <s v="GFS/Non- ICB"/>
  </r>
  <r>
    <s v="New"/>
    <n v="3014"/>
    <s v="Sogeti France S.A.S."/>
    <x v="1"/>
    <n v="3802"/>
    <s v="Prosodie S.A.S."/>
    <s v="FRANCE"/>
    <n v="30140110148069"/>
    <x v="2"/>
    <s v="Sogeti France "/>
    <n v="42795"/>
    <n v="36"/>
    <s v="8.Invoice awaiting Prime’s approval or PO"/>
    <s v="Hold Payment"/>
    <n v="42831"/>
    <s v="Q1 2017"/>
    <n v="0"/>
    <s v="0-30 Days"/>
    <n v="10872"/>
    <s v="EUR"/>
    <n v="10872"/>
    <s v="EUR"/>
    <n v="10872"/>
    <s v="EUR"/>
    <s v="INTRA"/>
    <n v="10.87"/>
    <n v="1"/>
    <s v="greater than 10000"/>
    <s v="Jean-Michel GARCIA"/>
    <s v="facture non validee"/>
    <s v="More"/>
    <s v="GFS"/>
    <s v="Non- ICB"/>
    <m/>
    <m/>
    <m/>
    <s v="GFS"/>
    <s v="Non- ICB"/>
    <s v="GFS/Non- ICB"/>
  </r>
  <r>
    <s v="Unresolved"/>
    <n v="635"/>
    <s v="Capgemini Technology Services"/>
    <x v="1"/>
    <n v="260"/>
    <s v="Capgemini UK Plc"/>
    <s v="UK &amp; IRELAND"/>
    <n v="63501111640281"/>
    <x v="11"/>
    <s v="FR03ASID - I&amp;D"/>
    <n v="42671"/>
    <n v="160"/>
    <s v="6.Missing or wrong information on invoice"/>
    <s v="Missing Information or Attachment"/>
    <n v="42733"/>
    <s v="Q4 2016"/>
    <n v="98"/>
    <s v="91-120 Days"/>
    <n v="10860"/>
    <s v="EUR"/>
    <n v="10860"/>
    <s v="EUR"/>
    <n v="10860"/>
    <s v="EUR"/>
    <s v="INTER"/>
    <n v="10.86"/>
    <n v="1"/>
    <s v="greater than 10000"/>
    <s v="Puja Kolay Dey"/>
    <s v="No PO"/>
    <s v="More"/>
    <s v="GFS"/>
    <s v="Non- ICB"/>
    <m/>
    <m/>
    <m/>
    <s v="GFS"/>
    <s v="Non- ICB"/>
    <s v="GFS/Non- ICB"/>
  </r>
  <r>
    <s v="New"/>
    <n v="95"/>
    <s v="Capgemini Service S.A.S."/>
    <x v="3"/>
    <n v="1340"/>
    <s v="Capgemini Finland Oy"/>
    <s v="NORDIC"/>
    <n v="950110010768"/>
    <x v="5"/>
    <s v="GROUP SHARED SERVICES"/>
    <n v="42765"/>
    <n v="66"/>
    <s v="8.Invoice awaiting Prime’s approval or PO"/>
    <s v="Hold Payment"/>
    <n v="42830"/>
    <s v="Q1 2017"/>
    <n v="1"/>
    <s v="0-30 Days"/>
    <n v="10829"/>
    <s v="EUR"/>
    <n v="10829"/>
    <s v="EUR"/>
    <n v="10829"/>
    <s v="EUR"/>
    <s v="INTER"/>
    <n v="10.83"/>
    <n v="1"/>
    <s v="greater than 10000"/>
    <s v="Shambhu Sharma"/>
    <s v="Awaiting Approval"/>
    <s v="More"/>
    <s v="GFS"/>
    <s v="Non- ICB"/>
    <m/>
    <m/>
    <m/>
    <s v="GFS"/>
    <s v="Non- ICB"/>
    <s v="GFS/Non- ICB"/>
  </r>
  <r>
    <s v="Unresolved"/>
    <n v="8520"/>
    <s v="Capgemini Technology Services India Limited"/>
    <x v="2"/>
    <n v="8243"/>
    <s v="Capgemini Deutschland GmbH"/>
    <s v="CENTRAL EUROPE"/>
    <s v="5010089745/16-17-IM"/>
    <x v="0"/>
    <s v="INDIA"/>
    <n v="42769"/>
    <n v="62"/>
    <s v="6.Missing or wrong information on invoice"/>
    <s v="Missing Information or Attachment"/>
    <n v="42800"/>
    <s v="Q1 2017"/>
    <n v="31"/>
    <s v="31-60 Days"/>
    <n v="751554"/>
    <s v="INR"/>
    <n v="10829.82"/>
    <s v="INR"/>
    <n v="751554.13986217813"/>
    <s v="EUR"/>
    <s v="INTER"/>
    <n v="10.83"/>
    <n v="1"/>
    <s v="greater than 10000"/>
    <s v="Magdalena Chrzanowska"/>
    <s v="Waiting for approval"/>
    <s v="More"/>
    <s v="Non-GFS"/>
    <s v="Non- ICB"/>
    <m/>
    <m/>
    <m/>
    <s v="Non-GFS"/>
    <s v="Non- ICB"/>
    <s v="Non-GFS/Non- ICB"/>
  </r>
  <r>
    <s v="Unresolved"/>
    <n v="413"/>
    <s v="Capgemini Nederland B.V."/>
    <x v="9"/>
    <n v="1350"/>
    <s v="Capgemini Sverige AB"/>
    <s v="NORDIC"/>
    <n v="4130110170727"/>
    <x v="0"/>
    <s v="APPS_NL_PRIVATE"/>
    <n v="42727"/>
    <n v="104"/>
    <s v="8.Invoice awaiting Prime’s approval or PO"/>
    <s v="Hold Payment"/>
    <n v="42797"/>
    <s v="Q1 2017"/>
    <n v="34"/>
    <s v="31-60 Days"/>
    <n v="10810.13"/>
    <s v="EUR"/>
    <n v="10810.13"/>
    <s v="EUR"/>
    <n v="10810.13"/>
    <s v="EUR"/>
    <s v="INTER"/>
    <n v="10.81"/>
    <n v="1"/>
    <s v="greater than 10000"/>
    <s v="Sourav Das"/>
    <s v="Awaiting approval"/>
    <s v="More"/>
    <s v="GFS"/>
    <s v="Non- ICB"/>
    <m/>
    <m/>
    <m/>
    <s v="GFS"/>
    <s v="Non- ICB"/>
    <s v="GFS/Non- ICB"/>
  </r>
  <r>
    <s v="Unresolved"/>
    <n v="8520"/>
    <s v="Capgemini Technology Services India Limited"/>
    <x v="2"/>
    <n v="247"/>
    <s v="Sogeti Ireland Ltd."/>
    <s v="UK &amp; IRELAND"/>
    <n v="85204510000676"/>
    <x v="12"/>
    <s v="Testing"/>
    <n v="42773"/>
    <n v="58"/>
    <s v="8.Invoice awaiting Prime’s approval or PO"/>
    <s v="Hold Payment"/>
    <n v="42776"/>
    <s v="Q1 2017"/>
    <n v="55"/>
    <s v="31-60 Days"/>
    <n v="747500"/>
    <s v="INR"/>
    <n v="10771.4"/>
    <s v="INR"/>
    <n v="747499.98265081644"/>
    <s v="EUR"/>
    <s v="INTER"/>
    <n v="10.77"/>
    <n v="1"/>
    <s v="greater than 10000"/>
    <s v="Grace Mulhern"/>
    <s v="Awaiting approval"/>
    <s v="More"/>
    <s v="GFS"/>
    <s v="Non- ICB"/>
    <m/>
    <m/>
    <m/>
    <s v="GFS"/>
    <s v="Non- ICB"/>
    <s v="GFS/Non- ICB"/>
  </r>
  <r>
    <s v="Unresolved"/>
    <n v="8243"/>
    <s v="Capgemini Deutschland GmbH"/>
    <x v="0"/>
    <n v="260"/>
    <s v="Capgemini UK Plc"/>
    <s v="UK &amp; IRELAND"/>
    <n v="82430160090951"/>
    <x v="1"/>
    <s v="DE01 - CC Market Units"/>
    <n v="42647"/>
    <n v="184"/>
    <s v="6.Missing or wrong information on invoice"/>
    <s v="Missing Information or Attachment"/>
    <n v="42709"/>
    <s v="Q4 2016"/>
    <n v="122"/>
    <s v="121-150 Days"/>
    <n v="10741"/>
    <s v="EUR"/>
    <n v="10741"/>
    <s v="EUR"/>
    <n v="10741"/>
    <s v="EUR"/>
    <s v="INTER"/>
    <n v="10.74"/>
    <n v="1"/>
    <s v="greater than 10000"/>
    <s v="Priyam Roy"/>
    <s v="NO PO"/>
    <s v="More"/>
    <s v="GFS"/>
    <s v="Non- ICB"/>
    <m/>
    <m/>
    <m/>
    <s v="GFS"/>
    <s v="Non- ICB"/>
    <s v="GFS/Non- ICB"/>
  </r>
  <r>
    <s v="New"/>
    <n v="8520"/>
    <s v="Capgemini Technology Services India Limited"/>
    <x v="2"/>
    <n v="199"/>
    <s v="Capgemini America Inc"/>
    <s v="NORTH AMERICA"/>
    <s v="5010089872/16-17-IM"/>
    <x v="8"/>
    <s v="IGATE"/>
    <n v="42768"/>
    <n v="63"/>
    <s v="1.No signed SoW"/>
    <s v="DISAGREEMENT"/>
    <n v="42830"/>
    <s v="Q1 2017"/>
    <n v="1"/>
    <s v="0-30 Days"/>
    <n v="744262"/>
    <s v="INR"/>
    <n v="10724.74"/>
    <s v="INR"/>
    <n v="744261.93103352562"/>
    <s v="EUR"/>
    <s v="INTER"/>
    <n v="10.72"/>
    <n v="1"/>
    <s v="greater than 10000"/>
    <s v="Sayantan Ghosh"/>
    <s v="ISOW Required"/>
    <s v="More"/>
    <s v="Non-GFS"/>
    <s v="Non- ICB"/>
    <m/>
    <m/>
    <m/>
    <s v="Non-GFS"/>
    <s v="Non- ICB"/>
    <s v="Non-GFS/Non- ICB"/>
  </r>
  <r>
    <s v="New"/>
    <n v="3027"/>
    <s v="Sogeti Belgium S.A."/>
    <x v="9"/>
    <n v="635"/>
    <s v="Capgemini Technology Services"/>
    <s v="FRANCE"/>
    <n v="302714000013197"/>
    <x v="2"/>
    <s v="Sogeti Benelux"/>
    <n v="42760"/>
    <n v="71"/>
    <s v="6.Missing or wrong information on invoice"/>
    <s v="Missing Information or Attachment"/>
    <n v="42830"/>
    <s v="Q1 2017"/>
    <n v="1"/>
    <s v="0-30 Days"/>
    <n v="10708.5"/>
    <s v="EUR"/>
    <n v="10708.5"/>
    <s v="EUR"/>
    <n v="10708.5"/>
    <s v="EUR"/>
    <s v="INTER"/>
    <n v="10.71"/>
    <n v="1"/>
    <s v="greater than 10000"/>
    <s v="Karolina Planeta"/>
    <s v="waiting for PM approval LLOUCHEZ"/>
    <s v="More"/>
    <s v="GFS"/>
    <s v="Non- ICB"/>
    <m/>
    <m/>
    <m/>
    <s v="GFS"/>
    <s v="Non- ICB"/>
    <s v="GFS/Non- ICB"/>
  </r>
  <r>
    <s v="New"/>
    <n v="8520"/>
    <s v="Capgemini Technology Services India Limited"/>
    <x v="2"/>
    <n v="260"/>
    <s v="Capgemini UK Plc"/>
    <s v="UK &amp; IRELAND"/>
    <s v="5010087800/16-17-IM"/>
    <x v="8"/>
    <s v="IGATE"/>
    <n v="42768"/>
    <n v="63"/>
    <s v="6.Missing or wrong information on invoice"/>
    <s v="Missing Information or Attachment"/>
    <n v="42831"/>
    <s v="Q1 2017"/>
    <n v="0"/>
    <s v="0-30 Days"/>
    <n v="743259"/>
    <s v="INR"/>
    <n v="10710.29"/>
    <s v="INR"/>
    <n v="743259.14822448464"/>
    <s v="EUR"/>
    <s v="INTER"/>
    <n v="10.71"/>
    <n v="1"/>
    <s v="greater than 10000"/>
    <s v="SARBAJIT MOITRA"/>
    <s v="No PO"/>
    <s v="More"/>
    <s v="Non-GFS"/>
    <s v="Non- ICB"/>
    <m/>
    <m/>
    <m/>
    <s v="Non-GFS"/>
    <s v="Non- ICB"/>
    <s v="Non-GFS/Non- ICB"/>
  </r>
  <r>
    <s v="Unresolved"/>
    <n v="8520"/>
    <s v="Capgemini Technology Services India Limited"/>
    <x v="2"/>
    <n v="199"/>
    <s v="Capgemini America Inc"/>
    <s v="NORTH AMERICA"/>
    <n v="85203810002583"/>
    <x v="7"/>
    <s v="India BPO"/>
    <n v="42677"/>
    <n v="154"/>
    <s v="1.No signed SoW"/>
    <s v="DISAGREEMENT"/>
    <n v="42733"/>
    <s v="Q4 2016"/>
    <n v="98"/>
    <s v="91-120 Days"/>
    <n v="742816"/>
    <s v="INR"/>
    <n v="10703.9"/>
    <s v="INR"/>
    <n v="742815.70309301245"/>
    <s v="EUR"/>
    <s v="INTER"/>
    <n v="10.7"/>
    <n v="1"/>
    <s v="greater than 10000"/>
    <s v="Sayantan Ghosh"/>
    <s v="ISOW required for the invoice."/>
    <s v="More"/>
    <s v="GFS"/>
    <s v="Non- ICB"/>
    <m/>
    <m/>
    <m/>
    <s v="GFS"/>
    <s v="Non- ICB"/>
    <s v="GFS/Non- ICB"/>
  </r>
  <r>
    <s v="New"/>
    <n v="692"/>
    <s v="Capgemini Outsourcing Services S.A.S."/>
    <x v="1"/>
    <n v="635"/>
    <s v="Capgemini Technology Services"/>
    <s v="FRANCE"/>
    <n v="69201121700098"/>
    <x v="6"/>
    <s v="Infra France "/>
    <n v="42773"/>
    <n v="58"/>
    <s v="6.Missing or wrong information on invoice"/>
    <s v="Missing Information or Attachment"/>
    <n v="42831"/>
    <s v="Q1 2017"/>
    <n v="0"/>
    <s v="0-30 Days"/>
    <n v="10656"/>
    <s v="EUR"/>
    <n v="10656"/>
    <s v="EUR"/>
    <n v="10656"/>
    <s v="EUR"/>
    <s v="INTRA"/>
    <n v="10.66"/>
    <n v="1"/>
    <s v="greater than 10000"/>
    <s v="Jadwiga Lacka"/>
    <s v="d-Invoice held in AP Open Interface / p Archana"/>
    <s v="More"/>
    <s v="GFS"/>
    <s v="Non- ICB"/>
    <m/>
    <m/>
    <m/>
    <s v="GFS"/>
    <s v="Non- ICB"/>
    <s v="GFS/Non- ICB"/>
  </r>
  <r>
    <s v="Unresolved"/>
    <n v="199"/>
    <s v="Capgemini America Inc"/>
    <x v="5"/>
    <n v="693"/>
    <s v="Capgemini Consulting S.A.S."/>
    <s v="FRANCE"/>
    <n v="1990110061435"/>
    <x v="1"/>
    <s v="CC NA"/>
    <n v="42697"/>
    <n v="134"/>
    <s v="8.Invoice awaiting Prime’s approval or PO"/>
    <s v="Hold Payment"/>
    <n v="42775"/>
    <s v="Q1 2017"/>
    <n v="56"/>
    <s v="31-60 Days"/>
    <n v="11400"/>
    <s v="USD"/>
    <n v="10663.17"/>
    <s v="USD"/>
    <n v="11399.994996612022"/>
    <s v="EUR"/>
    <s v="INTER"/>
    <n v="10.66"/>
    <n v="1"/>
    <s v="greater than 10000"/>
    <s v="Joanna Pilawska"/>
    <s v="Waiting for Production Unit Manager approval - OOCHOAPE"/>
    <s v="More"/>
    <s v="GFS"/>
    <s v="Non- ICB"/>
    <m/>
    <m/>
    <m/>
    <s v="GFS"/>
    <s v="Non- ICB"/>
    <s v="GFS/Non- ICB"/>
  </r>
  <r>
    <s v="Unresolved"/>
    <n v="413"/>
    <s v="Capgemini Nederland B.V."/>
    <x v="9"/>
    <n v="199"/>
    <s v="Capgemini America Inc"/>
    <s v="NORTH AMERICA"/>
    <n v="4130130016065"/>
    <x v="6"/>
    <s v="Netherland Service Lines"/>
    <n v="42606"/>
    <n v="225"/>
    <s v="1.No signed SoW"/>
    <s v="DISAGREEMENT"/>
    <n v="42678"/>
    <s v="Q4 2016"/>
    <n v="153"/>
    <s v="151-180 Days"/>
    <n v="10633.91"/>
    <s v="EUR"/>
    <n v="10633.91"/>
    <s v="EUR"/>
    <n v="10633.91"/>
    <s v="EUR"/>
    <s v="INTER"/>
    <n v="10.63"/>
    <n v="1"/>
    <s v="greater than 10000"/>
    <s v="Soumya Mukhopadhyay"/>
    <s v="No ISOW"/>
    <s v="More"/>
    <s v="GFS"/>
    <s v="Non- ICB"/>
    <m/>
    <m/>
    <m/>
    <s v="GFS"/>
    <s v="Non- ICB"/>
    <s v="GFS/Non- ICB"/>
  </r>
  <r>
    <s v="New"/>
    <n v="1710"/>
    <s v="Capgemini Italia S.p.A"/>
    <x v="10"/>
    <n v="9701"/>
    <s v="Capgemini Services Romania s.r.l."/>
    <s v="CENTRAL EUROPE"/>
    <n v="17100111701454"/>
    <x v="0"/>
    <s v="Apps Italy"/>
    <n v="42821"/>
    <n v="10"/>
    <s v="1.No signed SoW"/>
    <s v="DISAGREEMENT"/>
    <n v="42830"/>
    <s v="Q1 2017"/>
    <n v="1"/>
    <s v="0-30 Days"/>
    <n v="10584.61"/>
    <s v="EUR"/>
    <n v="10584.61"/>
    <s v="EUR"/>
    <n v="10584.61"/>
    <s v="EUR"/>
    <s v="INTER"/>
    <n v="10.58"/>
    <n v="1"/>
    <s v="greater than 10000"/>
    <s v="Claudia-Mihaela Ghergan"/>
    <s v="."/>
    <s v="More"/>
    <s v="GFS"/>
    <s v="Non- ICB"/>
    <m/>
    <m/>
    <m/>
    <s v="GFS"/>
    <s v="Non- ICB"/>
    <s v="GFS/Non- ICB"/>
  </r>
  <r>
    <s v="New"/>
    <n v="420"/>
    <s v="Capgemini Belgium N.V./S.A."/>
    <x v="9"/>
    <n v="95"/>
    <s v="Capgemini Service S.A.S."/>
    <s v="HOLDING"/>
    <s v="4200110025241M"/>
    <x v="3"/>
    <s v="CG Universite - Wim Vos-Facil"/>
    <n v="42775"/>
    <n v="56"/>
    <s v="8.Invoice awaiting Prime’s approval or PO"/>
    <s v="Hold Payment"/>
    <n v="42831"/>
    <s v="Q1 2017"/>
    <n v="0"/>
    <s v="0-30 Days"/>
    <n v="10500"/>
    <s v="EUR"/>
    <n v="10500"/>
    <s v="EUR"/>
    <n v="10500"/>
    <s v="EUR"/>
    <s v="INTER"/>
    <n v="10.5"/>
    <n v="1"/>
    <s v="greater than 10000"/>
    <s v="Nicolas HONVAULT"/>
    <s v="no PO"/>
    <s v="More"/>
    <s v="GFS"/>
    <s v="Non- ICB"/>
    <m/>
    <m/>
    <m/>
    <s v="GFS"/>
    <s v="Non- ICB"/>
    <s v="GFS/Non- ICB"/>
  </r>
  <r>
    <s v="Unresolved"/>
    <n v="8520"/>
    <s v="Capgemini Technology Services India Limited"/>
    <x v="2"/>
    <n v="1516"/>
    <s v="Capgemini Outsourcing Services GmbH"/>
    <s v="CENTRAL EUROPE"/>
    <n v="85200310086460"/>
    <x v="6"/>
    <s v="India Data Run Services"/>
    <n v="42727"/>
    <n v="104"/>
    <s v="8.Invoice awaiting Prime’s approval or PO"/>
    <s v="Hold Payment"/>
    <n v="42796"/>
    <s v="Q1 2017"/>
    <n v="35"/>
    <s v="31-60 Days"/>
    <n v="728706.1"/>
    <s v="INR"/>
    <n v="10500.58"/>
    <s v="INR"/>
    <n v="728705.95909756492"/>
    <s v="EUR"/>
    <s v="INTER"/>
    <n v="10.5"/>
    <n v="1"/>
    <s v="greater than 10000"/>
    <s v="Iwona Boryczka"/>
    <s v="in clarification"/>
    <s v="More"/>
    <s v="GFS"/>
    <s v="Non- ICB"/>
    <m/>
    <m/>
    <m/>
    <s v="GFS"/>
    <s v="Non- ICB"/>
    <s v="GFS/Non- ICB"/>
  </r>
  <r>
    <s v="Unresolved"/>
    <n v="420"/>
    <s v="Capgemini Belgium N.V./S.A."/>
    <x v="9"/>
    <n v="8205"/>
    <s v="Capgemini Consulting Österreich AG"/>
    <s v="CENTRAL EUROPE"/>
    <n v="4200110024039"/>
    <x v="0"/>
    <s v="CG Austria- Allianz H2 2016"/>
    <n v="42703"/>
    <n v="128"/>
    <s v="6.Missing or wrong information on invoice"/>
    <s v="Missing Information or Attachment"/>
    <n v="42775"/>
    <s v="Q1 2017"/>
    <n v="56"/>
    <s v="31-60 Days"/>
    <n v="10425.51"/>
    <s v="EUR"/>
    <n v="10425.51"/>
    <s v="EUR"/>
    <n v="10425.51"/>
    <s v="EUR"/>
    <s v="INTER"/>
    <n v="10.43"/>
    <n v="1"/>
    <s v="greater than 10000"/>
    <s v="Justyna Krawczak"/>
    <s v="certificat of residence should be sent to CG Austria. Please contact AT, accounting or B. Valtiner"/>
    <s v="More"/>
    <s v="GFS"/>
    <s v="Non- ICB"/>
    <m/>
    <m/>
    <m/>
    <s v="GFS"/>
    <s v="Non- ICB"/>
    <s v="GFS/Non- ICB"/>
  </r>
  <r>
    <s v="New"/>
    <n v="3014"/>
    <s v="Sogeti France S.A.S."/>
    <x v="1"/>
    <n v="635"/>
    <s v="Capgemini Technology Services"/>
    <s v="FRANCE"/>
    <n v="30140110138693"/>
    <x v="2"/>
    <s v="Sogeti France "/>
    <n v="42671"/>
    <n v="160"/>
    <s v="6.Missing or wrong information on invoice"/>
    <s v="Missing Information or Attachment"/>
    <n v="42709"/>
    <s v="Q4 2016"/>
    <n v="122"/>
    <s v="121-150 Days"/>
    <n v="10378.370000000001"/>
    <s v="EUR"/>
    <n v="10378.370000000001"/>
    <s v="EUR"/>
    <n v="10378.370000000001"/>
    <s v="EUR"/>
    <s v="INTRA"/>
    <n v="10.38"/>
    <n v="1"/>
    <s v="greater than 10000"/>
    <s v="Joanna Szyk"/>
    <s v="erreur de PU ou de Project Manager JEAN-MARIE CHIGNARD (14/11/2016 13:49); I m not in charge of FR03 JEAN-MARIE CHIGNARD (03/01/2017 14:12)"/>
    <s v="More"/>
    <s v="GFS"/>
    <s v="Non- ICB"/>
    <m/>
    <m/>
    <m/>
    <s v="GFS"/>
    <s v="Non- ICB"/>
    <s v="GFS/Non- ICB"/>
  </r>
  <r>
    <s v="New"/>
    <n v="3014"/>
    <s v="Sogeti France S.A.S."/>
    <x v="1"/>
    <n v="635"/>
    <s v="Capgemini Technology Services"/>
    <s v="FRANCE"/>
    <n v="30140110136558"/>
    <x v="2"/>
    <s v="Sogeti France "/>
    <n v="42646"/>
    <n v="185"/>
    <s v="2.Disagreed rates or price"/>
    <s v="DISAGREEMENT"/>
    <n v="42681"/>
    <s v="Q4 2016"/>
    <n v="150"/>
    <s v="121-150 Days"/>
    <n v="10368"/>
    <s v="EUR"/>
    <n v="10368"/>
    <s v="EUR"/>
    <n v="10368"/>
    <s v="EUR"/>
    <s v="INTRA"/>
    <n v="10.37"/>
    <n v="1"/>
    <s v="greater than 10000"/>
    <s v="Joanna Szyk"/>
    <s v="Facturation attendue de 99% du montant facturé à ORANGE TREMEN Eric (07/10/2016 11:19)"/>
    <s v="More"/>
    <s v="GFS"/>
    <s v="Non- ICB"/>
    <m/>
    <m/>
    <m/>
    <s v="GFS"/>
    <s v="Non- ICB"/>
    <s v="GFS/Non- ICB"/>
  </r>
  <r>
    <s v="New"/>
    <n v="95"/>
    <s v="Capgemini Service S.A.S."/>
    <x v="3"/>
    <n v="1750"/>
    <s v="Capgemini Espana S.L."/>
    <s v="IBERIA"/>
    <n v="950110010823"/>
    <x v="5"/>
    <s v="GROUP SHARED SERVICES"/>
    <n v="42794"/>
    <n v="37"/>
    <s v="1.No signed SoW"/>
    <s v="DISAGREEMENT"/>
    <n v="42830"/>
    <s v="Q1 2017"/>
    <n v="1"/>
    <s v="0-30 Days"/>
    <n v="10356"/>
    <s v="EUR"/>
    <n v="10356"/>
    <s v="EUR"/>
    <n v="10356"/>
    <s v="EUR"/>
    <s v="INTER"/>
    <n v="10.36"/>
    <n v="1"/>
    <s v="greater than 10000"/>
    <s v="Carmen Postigo Gonzalez"/>
    <s v="SEND ISOW"/>
    <s v="More"/>
    <s v="GFS"/>
    <s v="Non- ICB"/>
    <m/>
    <m/>
    <m/>
    <s v="GFS"/>
    <s v="Non- ICB"/>
    <s v="GFS/Non- ICB"/>
  </r>
  <r>
    <s v="Unresolved"/>
    <n v="247"/>
    <s v="Sogeti Ireland Ltd."/>
    <x v="4"/>
    <n v="1350"/>
    <s v="Capgemini Sverige AB"/>
    <s v="NORDIC"/>
    <s v="24715INV1563"/>
    <x v="2"/>
    <s v="Sogeti UK Conso "/>
    <n v="42725"/>
    <n v="106"/>
    <s v="8.Invoice awaiting Prime’s approval or PO"/>
    <s v="Hold Payment"/>
    <n v="42797"/>
    <s v="Q1 2017"/>
    <n v="34"/>
    <s v="31-60 Days"/>
    <n v="10355"/>
    <s v="EUR"/>
    <n v="10355"/>
    <s v="EUR"/>
    <n v="10355"/>
    <s v="EUR"/>
    <s v="INTER"/>
    <n v="10.36"/>
    <n v="1"/>
    <s v="greater than 10000"/>
    <s v="Shambhu Sharma"/>
    <s v="Awaiting approval"/>
    <s v="More"/>
    <s v="GFS"/>
    <s v="Non- ICB"/>
    <m/>
    <m/>
    <m/>
    <s v="GFS"/>
    <s v="Non- ICB"/>
    <s v="GFS/Non- ICB"/>
  </r>
  <r>
    <s v="Unresolved"/>
    <n v="8520"/>
    <s v="Capgemini Technology Services India Limited"/>
    <x v="2"/>
    <n v="95"/>
    <s v="Capgemini Service S.A.S."/>
    <s v="HOLDING"/>
    <n v="85203830000027"/>
    <x v="7"/>
    <s v="India BPO"/>
    <n v="42677"/>
    <n v="154"/>
    <s v="8.Invoice awaiting Prime’s approval or PO"/>
    <s v="Hold Payment"/>
    <n v="42732"/>
    <s v="Q4 2016"/>
    <n v="99"/>
    <s v="91-120 Days"/>
    <n v="713907"/>
    <s v="INR"/>
    <n v="10287.33"/>
    <s v="INR"/>
    <n v="713907.10553161369"/>
    <s v="EUR"/>
    <s v="INTER"/>
    <n v="10.29"/>
    <n v="1"/>
    <s v="greater than 10000"/>
    <s v="Nicolas HONVAULT"/>
    <s v="awaiting approval"/>
    <s v="More"/>
    <s v="GFS"/>
    <s v="Non- ICB"/>
    <m/>
    <m/>
    <m/>
    <s v="GFS"/>
    <s v="Non- ICB"/>
    <s v="GFS/Non- ICB"/>
  </r>
  <r>
    <s v="Unresolved"/>
    <n v="95"/>
    <s v="Capgemini Service S.A.S."/>
    <x v="3"/>
    <n v="692"/>
    <s v="Capgemini Outsourcing Services S.A.S."/>
    <s v="FRANCE"/>
    <n v="950110009338"/>
    <x v="5"/>
    <s v="GROUP SHARED SERVICES"/>
    <n v="42577"/>
    <n v="254"/>
    <s v="1.No signed SoW"/>
    <s v="DISAGREEMENT"/>
    <n v="42648"/>
    <s v="Q3 2016"/>
    <n v="183"/>
    <s v="181 - 365 Days"/>
    <n v="10276.799999999999"/>
    <s v="EUR"/>
    <n v="10276.799999999999"/>
    <s v="EUR"/>
    <n v="10276.799999999999"/>
    <s v="EUR"/>
    <s v="INTER"/>
    <n v="10.28"/>
    <n v="1"/>
    <s v="greater than 10000"/>
    <s v="Karolina Planeta"/>
    <s v="contact H. LECOURT"/>
    <s v="More"/>
    <s v="GFS"/>
    <s v="Non- ICB"/>
    <m/>
    <m/>
    <m/>
    <s v="GFS"/>
    <s v="Non- ICB"/>
    <s v="GFS/Non- ICB"/>
  </r>
  <r>
    <s v="New"/>
    <n v="8520"/>
    <s v="Capgemini Technology Services India Limited"/>
    <x v="2"/>
    <n v="199"/>
    <s v="Capgemini America Inc"/>
    <s v="NORTH AMERICA"/>
    <s v="5010089594/16-17-IM"/>
    <x v="8"/>
    <s v="IGATE"/>
    <n v="42768"/>
    <n v="63"/>
    <s v="1.No signed SoW"/>
    <s v="DISAGREEMENT"/>
    <n v="42830"/>
    <s v="Q1 2017"/>
    <n v="1"/>
    <s v="0-30 Days"/>
    <n v="710436"/>
    <s v="INR"/>
    <n v="10237.31"/>
    <s v="INR"/>
    <n v="710435.88088744541"/>
    <s v="EUR"/>
    <s v="INTER"/>
    <n v="10.24"/>
    <n v="1"/>
    <s v="greater than 10000"/>
    <s v="Sayantan Ghosh"/>
    <s v="ISOW Required"/>
    <s v="More"/>
    <s v="Non-GFS"/>
    <s v="Non- ICB"/>
    <m/>
    <m/>
    <m/>
    <s v="Non-GFS"/>
    <s v="Non- ICB"/>
    <s v="Non-GFS/Non- ICB"/>
  </r>
  <r>
    <s v="Unresolved"/>
    <n v="429"/>
    <s v="Sogeti Nederland B.V."/>
    <x v="9"/>
    <n v="1350"/>
    <s v="Capgemini Sverige AB"/>
    <s v="NORDIC"/>
    <n v="80803110"/>
    <x v="2"/>
    <s v="Sogeti Netherlands "/>
    <n v="42730"/>
    <n v="101"/>
    <s v="6.Missing or wrong information on invoice"/>
    <s v="Missing Information or Attachment"/>
    <n v="42797"/>
    <s v="Q1 2017"/>
    <n v="34"/>
    <s v="31-60 Days"/>
    <n v="10230"/>
    <s v="EUR"/>
    <n v="10230"/>
    <s v="EUR"/>
    <n v="10230"/>
    <s v="EUR"/>
    <s v="INTER"/>
    <n v="10.23"/>
    <n v="1"/>
    <s v="greater than 10000"/>
    <s v="Sourav Das"/>
    <s v="Project missing"/>
    <s v="More"/>
    <s v="Non-GFS"/>
    <s v="Non- ICB"/>
    <m/>
    <m/>
    <m/>
    <s v="Non-GFS"/>
    <s v="Non- ICB"/>
    <s v="Non-GFS/Non- ICB"/>
  </r>
  <r>
    <s v="Unresolved"/>
    <n v="8520"/>
    <s v="Capgemini Technology Services India Limited"/>
    <x v="2"/>
    <n v="8420"/>
    <s v="Capgemini Australia Pty Ltd."/>
    <s v="INDIA"/>
    <n v="85202710000512"/>
    <x v="11"/>
    <s v="I and D India ACIS"/>
    <n v="42773"/>
    <n v="58"/>
    <s v="2.Disagreed rates or price"/>
    <s v="DISAGREEMENT"/>
    <n v="42793"/>
    <s v="Q1 2017"/>
    <n v="38"/>
    <s v="31-60 Days"/>
    <n v="709680.26"/>
    <s v="INR"/>
    <n v="10226.42"/>
    <s v="INR"/>
    <n v="709680.15045211976"/>
    <s v="EUR"/>
    <s v="INTRA"/>
    <n v="10.23"/>
    <n v="1"/>
    <s v="greater than 10000"/>
    <s v="Mayuresh Kapre"/>
    <s v="All charges for Abdul Haji and Sateesh Polisetty as these are still in dispute and being negotiated; Please issue a credit note"/>
    <s v="More"/>
    <s v="GFS"/>
    <s v="Non- ICB"/>
    <m/>
    <m/>
    <m/>
    <s v="GFS"/>
    <s v="Non- ICB"/>
    <s v="GFS/Non- ICB"/>
  </r>
  <r>
    <s v="Unresolved"/>
    <n v="413"/>
    <s v="Capgemini Nederland B.V."/>
    <x v="9"/>
    <n v="8243"/>
    <s v="Capgemini Deutschland GmbH"/>
    <s v="CENTRAL EUROPE"/>
    <n v="4130110158144"/>
    <x v="1"/>
    <s v="CC NETHERLANDS - CCNL - BU"/>
    <n v="42642"/>
    <n v="189"/>
    <s v="8.Invoice awaiting Prime’s approval or PO"/>
    <s v="Hold Payment"/>
    <n v="42706"/>
    <s v="Q4 2016"/>
    <n v="125"/>
    <s v="121-150 Days"/>
    <n v="10200.959999999999"/>
    <s v="EUR"/>
    <n v="10200.959999999999"/>
    <s v="EUR"/>
    <n v="10200.959999999999"/>
    <s v="EUR"/>
    <s v="INTER"/>
    <n v="10.199999999999999"/>
    <n v="1"/>
    <s v="greater than 10000"/>
    <s v="Magdalena Chrzanowska"/>
    <s v="Awaiting approval."/>
    <s v="More"/>
    <s v="GFS"/>
    <s v="Non- ICB"/>
    <m/>
    <m/>
    <m/>
    <s v="GFS"/>
    <s v="Non- ICB"/>
    <s v="GFS/Non- ICB"/>
  </r>
  <r>
    <s v="New"/>
    <n v="802"/>
    <s v="Capgemini Singapore Pte Ltd."/>
    <x v="2"/>
    <n v="413"/>
    <s v="Capgemini Nederland B.V."/>
    <s v="BENELUX"/>
    <n v="8020210022499"/>
    <x v="3"/>
    <s v="NFS-CC"/>
    <n v="42773"/>
    <n v="58"/>
    <s v="2.Disagreed rates or price"/>
    <s v="DISAGREEMENT"/>
    <n v="42831"/>
    <s v="Q1 2017"/>
    <n v="0"/>
    <s v="0-30 Days"/>
    <n v="15228"/>
    <s v="SGD"/>
    <n v="10192.77"/>
    <s v="SGD"/>
    <n v="15227.999354591959"/>
    <s v="EUR"/>
    <s v="INTER"/>
    <n v="10.19"/>
    <n v="1"/>
    <s v="greater than 10000"/>
    <s v="Pallabi Saha"/>
    <s v="Disagreed rates or price"/>
    <s v="More"/>
    <s v="GFS"/>
    <s v="Non- ICB"/>
    <m/>
    <m/>
    <m/>
    <s v="GFS"/>
    <s v="Non- ICB"/>
    <s v="GFS/Non- ICB"/>
  </r>
  <r>
    <s v="New"/>
    <n v="692"/>
    <s v="Capgemini Outsourcing Services S.A.S."/>
    <x v="1"/>
    <n v="3014"/>
    <s v="Sogeti France S.A.S."/>
    <s v="FRANCE"/>
    <n v="69201111700413"/>
    <x v="6"/>
    <s v="Infra France "/>
    <n v="42769"/>
    <n v="62"/>
    <s v="6.Missing or wrong information on invoice"/>
    <s v="Missing Information or Attachment"/>
    <n v="42830"/>
    <s v="Q1 2017"/>
    <n v="1"/>
    <s v="0-30 Days"/>
    <n v="10176"/>
    <s v="EUR"/>
    <n v="10176"/>
    <s v="EUR"/>
    <n v="10176"/>
    <s v="EUR"/>
    <s v="INTRA"/>
    <n v="10.18"/>
    <n v="1"/>
    <s v="greater than 10000"/>
    <s v="Edyta Lechwar-Wierzbicka"/>
    <s v="waiting for approval"/>
    <s v="More"/>
    <s v="GFS"/>
    <s v="Non- ICB"/>
    <m/>
    <m/>
    <m/>
    <s v="GFS"/>
    <s v="Non- ICB"/>
    <s v="GFS/Non- ICB"/>
  </r>
  <r>
    <s v="Unresolved"/>
    <n v="413"/>
    <s v="Capgemini Nederland B.V."/>
    <x v="9"/>
    <n v="420"/>
    <s v="Capgemini Belgium N.V./S.A."/>
    <s v="BENELUX"/>
    <n v="4130110158679"/>
    <x v="0"/>
    <s v="Apps_NL_MU_TTT"/>
    <n v="42643"/>
    <n v="188"/>
    <s v="6.Missing or wrong information on invoice"/>
    <s v="Missing Information or Attachment"/>
    <n v="42678"/>
    <s v="Q4 2016"/>
    <n v="153"/>
    <s v="151-180 Days"/>
    <n v="10178.02"/>
    <s v="EUR"/>
    <n v="10178.02"/>
    <s v="EUR"/>
    <n v="10178.02"/>
    <s v="EUR"/>
    <s v="INTRA"/>
    <n v="10.18"/>
    <n v="1"/>
    <s v="greater than 10000"/>
    <s v="Agnieszka Wodnicka"/>
    <s v="No agreement to invoice Per Diem contact De Hert, Bernice"/>
    <s v="More"/>
    <s v="GFS"/>
    <s v="Non- ICB"/>
    <m/>
    <m/>
    <m/>
    <s v="GFS"/>
    <s v="Non- ICB"/>
    <s v="GFS/Non- ICB"/>
  </r>
  <r>
    <s v="Unresolved"/>
    <n v="8520"/>
    <s v="Capgemini Technology Services India Limited"/>
    <x v="2"/>
    <n v="199"/>
    <s v="Capgemini America Inc"/>
    <s v="NORTH AMERICA"/>
    <n v="85200330013613"/>
    <x v="8"/>
    <s v="NA PBS"/>
    <n v="42583"/>
    <n v="248"/>
    <s v="8.Invoice awaiting Prime’s approval or PO"/>
    <s v="Hold Payment"/>
    <n v="42648"/>
    <s v="Q3 2016"/>
    <n v="183"/>
    <s v="181 - 365 Days"/>
    <n v="705311.2"/>
    <s v="INR"/>
    <n v="10163.459999999999"/>
    <s v="INR"/>
    <n v="705310.93206753687"/>
    <s v="EUR"/>
    <s v="INTER"/>
    <n v="10.16"/>
    <n v="1"/>
    <s v="greater than 10000"/>
    <s v="Sayantan Ghosh"/>
    <s v="Invoice waiting for approval"/>
    <s v="More"/>
    <s v="GFS"/>
    <s v="Non- ICB"/>
    <m/>
    <m/>
    <m/>
    <s v="GFS"/>
    <s v="Non- ICB"/>
    <s v="GFS/Non- ICB"/>
  </r>
  <r>
    <s v="Unresolved"/>
    <n v="8520"/>
    <s v="Capgemini Technology Services India Limited"/>
    <x v="2"/>
    <n v="199"/>
    <s v="Capgemini America Inc"/>
    <s v="NORTH AMERICA"/>
    <n v="85201010000896"/>
    <x v="3"/>
    <s v="Banking &amp; Capital Markets"/>
    <n v="42705"/>
    <n v="126"/>
    <s v="1.No signed SoW"/>
    <s v="DISAGREEMENT"/>
    <n v="42776"/>
    <s v="Q1 2017"/>
    <n v="55"/>
    <s v="31-60 Days"/>
    <n v="704700"/>
    <s v="INR"/>
    <n v="10154.66"/>
    <s v="INR"/>
    <n v="704700.2408066676"/>
    <s v="EUR"/>
    <s v="INTER"/>
    <n v="10.15"/>
    <n v="1"/>
    <s v="greater than 10000"/>
    <s v="Sayantan Ghosh"/>
    <s v="Required ISOW"/>
    <s v="More"/>
    <s v="GFS"/>
    <s v="Non- ICB"/>
    <m/>
    <m/>
    <m/>
    <s v="GFS"/>
    <s v="Non- ICB"/>
    <s v="GFS/Non- ICB"/>
  </r>
  <r>
    <s v="New"/>
    <n v="8520"/>
    <s v="Capgemini Technology Services India Limited"/>
    <x v="2"/>
    <n v="795"/>
    <s v="Capgemini Suisse S.A."/>
    <s v="CENTRAL EUROPE"/>
    <s v="5010089176/16-17-IM"/>
    <x v="3"/>
    <s v="IGATE"/>
    <n v="42769"/>
    <n v="62"/>
    <s v="8.Invoice awaiting Prime’s approval or PO"/>
    <s v="Hold Payment"/>
    <n v="42831"/>
    <s v="Q1 2017"/>
    <n v="0"/>
    <s v="0-30 Days"/>
    <n v="702858"/>
    <s v="INR"/>
    <n v="10128.11"/>
    <s v="INR"/>
    <n v="702857.75751393149"/>
    <s v="EUR"/>
    <s v="INTER"/>
    <n v="10.130000000000001"/>
    <n v="1"/>
    <s v="greater than 10000"/>
    <s v="Izabela Klich"/>
    <s v="."/>
    <s v="More"/>
    <s v="Non-GFS"/>
    <s v="Non- ICB"/>
    <m/>
    <m/>
    <m/>
    <s v="Non-GFS"/>
    <s v="Non- ICB"/>
    <s v="Non-GFS/Non- ICB"/>
  </r>
  <r>
    <s v="New"/>
    <n v="3014"/>
    <s v="Sogeti France S.A.S."/>
    <x v="1"/>
    <n v="635"/>
    <s v="Capgemini Technology Services"/>
    <s v="FRANCE"/>
    <n v="30140110138738"/>
    <x v="2"/>
    <s v="Sogeti France "/>
    <n v="42671"/>
    <n v="160"/>
    <s v="6.Missing or wrong information on invoice"/>
    <s v="Missing Information or Attachment"/>
    <n v="42709"/>
    <s v="Q4 2016"/>
    <n v="122"/>
    <s v="121-150 Days"/>
    <n v="10121.76"/>
    <s v="EUR"/>
    <n v="10121.76"/>
    <s v="EUR"/>
    <n v="10121.76"/>
    <s v="EUR"/>
    <s v="INTRA"/>
    <n v="10.119999999999999"/>
    <n v="1"/>
    <s v="greater than 10000"/>
    <s v="Joanna Szyk"/>
    <s v="facture validee par E TREMEN le 9 dec bordat sylvie (16/12/2016 11:01); I m not in charge of FR03 JEAN-MARIE CHIGNARD (03/01/2017 14:13)"/>
    <s v="More"/>
    <s v="GFS"/>
    <s v="Non- ICB"/>
    <m/>
    <m/>
    <m/>
    <s v="GFS"/>
    <s v="Non- ICB"/>
    <s v="GFS/Non- ICB"/>
  </r>
  <r>
    <s v="Unresolved"/>
    <n v="420"/>
    <s v="Capgemini Belgium N.V./S.A."/>
    <x v="9"/>
    <n v="1350"/>
    <s v="Capgemini Sverige AB"/>
    <s v="NORDIC"/>
    <n v="4200110022857"/>
    <x v="3"/>
    <s v="Capgemini Sverige - Euroclear"/>
    <n v="42646"/>
    <n v="185"/>
    <s v="6.Missing or wrong information on invoice"/>
    <s v="Missing Information or Attachment"/>
    <n v="42706"/>
    <s v="Q4 2016"/>
    <n v="125"/>
    <s v="121-150 Days"/>
    <n v="10110"/>
    <s v="EUR"/>
    <n v="10110"/>
    <s v="EUR"/>
    <n v="10110"/>
    <s v="EUR"/>
    <s v="INTER"/>
    <n v="10.11"/>
    <n v="1"/>
    <s v="greater than 10000"/>
    <s v="Sourav Das"/>
    <s v="Project code required."/>
    <s v="More"/>
    <s v="GFS"/>
    <s v="Non- ICB"/>
    <m/>
    <m/>
    <m/>
    <s v="GFS"/>
    <s v="Non- ICB"/>
    <s v="GFS/Non- ICB"/>
  </r>
  <r>
    <s v="New"/>
    <n v="95"/>
    <s v="Capgemini Service S.A.S."/>
    <x v="3"/>
    <n v="787"/>
    <s v="Capgemini France S.A.S."/>
    <s v="FRANCE"/>
    <n v="950110010777"/>
    <x v="5"/>
    <s v="GROUP SHARED SERVICES"/>
    <n v="42765"/>
    <n v="66"/>
    <s v="8.Invoice awaiting Prime’s approval or PO"/>
    <s v="Hold Payment"/>
    <n v="42830"/>
    <s v="Q1 2017"/>
    <n v="1"/>
    <s v="0-30 Days"/>
    <n v="10088.4"/>
    <s v="EUR"/>
    <n v="10088.4"/>
    <s v="EUR"/>
    <n v="10088.4"/>
    <s v="EUR"/>
    <s v="INTER"/>
    <n v="10.09"/>
    <n v="1"/>
    <s v="greater than 10000"/>
    <s v="Marta Stryszawska"/>
    <s v="Invoice waiting for approval, please contact LBOUCHAR"/>
    <s v="More"/>
    <s v="GFS"/>
    <s v="Non- ICB"/>
    <m/>
    <m/>
    <m/>
    <s v="GFS"/>
    <s v="Non- ICB"/>
    <s v="GFS/Non- ICB"/>
  </r>
  <r>
    <s v="Unresolved"/>
    <n v="693"/>
    <s v="Capgemini Consulting S.A.S."/>
    <x v="1"/>
    <n v="692"/>
    <s v="Capgemini Outsourcing Services S.A.S."/>
    <s v="FRANCE"/>
    <n v="69301111603064"/>
    <x v="1"/>
    <s v=" CC FR "/>
    <n v="42697"/>
    <n v="134"/>
    <s v="8.Invoice awaiting Prime’s approval or PO"/>
    <s v="Hold Payment"/>
    <n v="42732"/>
    <s v="Q4 2016"/>
    <n v="99"/>
    <s v="91-120 Days"/>
    <n v="10064.74"/>
    <s v="EUR"/>
    <n v="10064.74"/>
    <s v="EUR"/>
    <n v="10064.74"/>
    <s v="EUR"/>
    <s v="INTRA"/>
    <n v="10.06"/>
    <n v="1"/>
    <s v="greater than 10000"/>
    <s v="Katarzyna Czerwiec"/>
    <s v="Invoice above 60 days in approval. Waiting for manager approval- Miernik-Juszczyk, Joanna"/>
    <s v="More"/>
    <s v="GFS"/>
    <s v="Non- ICB"/>
    <m/>
    <m/>
    <m/>
    <s v="GFS"/>
    <s v="Non- ICB"/>
    <s v="GFS/Non- ICB"/>
  </r>
  <r>
    <s v="Unresolved"/>
    <n v="8243"/>
    <s v="Capgemini Deutschland GmbH"/>
    <x v="0"/>
    <n v="260"/>
    <s v="Capgemini UK Plc"/>
    <s v="UK &amp; IRELAND"/>
    <n v="82430160092429"/>
    <x v="1"/>
    <s v="DE01 - CC Market Units"/>
    <n v="42677"/>
    <n v="154"/>
    <s v="6.Missing or wrong information on invoice"/>
    <s v="Missing Information or Attachment"/>
    <n v="42733"/>
    <s v="Q4 2016"/>
    <n v="98"/>
    <s v="91-120 Days"/>
    <n v="10050"/>
    <s v="EUR"/>
    <n v="10050"/>
    <s v="EUR"/>
    <n v="10050"/>
    <s v="EUR"/>
    <s v="INTER"/>
    <n v="10.050000000000001"/>
    <n v="1"/>
    <s v="greater than 10000"/>
    <s v="Puja Kolay Dey"/>
    <s v="No PO"/>
    <s v="More"/>
    <s v="GFS"/>
    <s v="Non- ICB"/>
    <m/>
    <m/>
    <m/>
    <s v="GFS"/>
    <s v="Non- ICB"/>
    <s v="GFS/Non- ICB"/>
  </r>
  <r>
    <s v="New"/>
    <n v="95"/>
    <s v="Capgemini Service S.A.S."/>
    <x v="3"/>
    <n v="1340"/>
    <s v="Capgemini Finland Oy"/>
    <s v="NORDIC"/>
    <n v="950110010772"/>
    <x v="5"/>
    <s v="GROUP SHARED SERVICES"/>
    <n v="42765"/>
    <n v="66"/>
    <s v="8.Invoice awaiting Prime’s approval or PO"/>
    <s v="Hold Payment"/>
    <n v="42830"/>
    <s v="Q1 2017"/>
    <n v="1"/>
    <s v="0-30 Days"/>
    <n v="10031"/>
    <s v="EUR"/>
    <n v="10031"/>
    <s v="EUR"/>
    <n v="10031"/>
    <s v="EUR"/>
    <s v="INTER"/>
    <n v="10.029999999999999"/>
    <n v="1"/>
    <s v="greater than 10000"/>
    <s v="Shambhu Sharma"/>
    <s v="Awaiting Approval"/>
    <s v="More"/>
    <s v="GFS"/>
    <s v="Non- ICB"/>
    <m/>
    <m/>
    <m/>
    <s v="GFS"/>
    <s v="Non- ICB"/>
    <s v="GFS/Non- ICB"/>
  </r>
  <r>
    <s v="Unresolved"/>
    <n v="3014"/>
    <s v="Sogeti France S.A.S."/>
    <x v="1"/>
    <n v="693"/>
    <s v="Capgemini Consulting S.A.S."/>
    <s v="FRANCE"/>
    <n v="30140110143801"/>
    <x v="2"/>
    <s v="Sogeti France "/>
    <n v="42724"/>
    <n v="107"/>
    <s v="8.Invoice awaiting Prime’s approval or PO"/>
    <s v="Hold Payment"/>
    <n v="42800"/>
    <s v="Q1 2017"/>
    <n v="31"/>
    <s v="31-60 Days"/>
    <n v="10032"/>
    <s v="EUR"/>
    <n v="10032"/>
    <s v="EUR"/>
    <n v="10032"/>
    <s v="EUR"/>
    <s v="INTRA"/>
    <n v="10.029999999999999"/>
    <n v="1"/>
    <s v="greater than 10000"/>
    <s v="Hirsch Magdalena"/>
    <s v="Waiting for Project Manager approval IBUDOR"/>
    <s v="More"/>
    <s v="GFS"/>
    <s v="Non- ICB"/>
    <m/>
    <m/>
    <m/>
    <s v="GFS"/>
    <s v="Non- ICB"/>
    <s v="GFS/Non- ICB"/>
  </r>
  <r>
    <s v="New"/>
    <n v="95"/>
    <s v="Capgemini Service S.A.S."/>
    <x v="3"/>
    <n v="247"/>
    <s v="Sogeti Ireland Ltd."/>
    <s v="UK &amp; IRELAND"/>
    <n v="950110010979"/>
    <x v="5"/>
    <s v="GROUP SHARED SERVICES"/>
    <n v="42821"/>
    <n v="10"/>
    <s v="8.Invoice awaiting Prime’s approval or PO"/>
    <s v="Hold Payment"/>
    <n v="42831"/>
    <s v="Q1 2017"/>
    <n v="0"/>
    <s v="0-30 Days"/>
    <n v="10000.5"/>
    <s v="EUR"/>
    <n v="10000.5"/>
    <s v="EUR"/>
    <n v="10000.5"/>
    <s v="EUR"/>
    <s v="INTER"/>
    <n v="10"/>
    <n v="1"/>
    <s v="greater than 10000"/>
    <s v="Grace Mulhern"/>
    <s v="waiting approval"/>
    <s v="More"/>
    <s v="GFS"/>
    <s v="Non- ICB"/>
    <m/>
    <m/>
    <m/>
    <s v="GFS"/>
    <s v="Non- ICB"/>
    <s v="GFS/Non- ICB"/>
  </r>
  <r>
    <s v="Unresolved"/>
    <n v="8520"/>
    <s v="Capgemini Technology Services India Limited"/>
    <x v="2"/>
    <n v="1350"/>
    <s v="Capgemini Sverige AB"/>
    <s v="NORDIC"/>
    <n v="85201210002629"/>
    <x v="3"/>
    <s v="FSNBACC"/>
    <n v="42583"/>
    <n v="248"/>
    <s v="6.Missing or wrong information on invoice"/>
    <s v="Missing Information or Attachment"/>
    <n v="42649"/>
    <s v="Q3 2016"/>
    <n v="182"/>
    <s v="181 - 365 Days"/>
    <n v="692191.22"/>
    <s v="INR"/>
    <n v="9974.41"/>
    <s v="INR"/>
    <n v="692191.47946897615"/>
    <s v="EUR"/>
    <s v="INTER"/>
    <n v="9.9700000000000006"/>
    <n v="1"/>
    <s v="greater than 10000"/>
    <s v="Sourav Das"/>
    <s v="Missing project"/>
    <s v="More"/>
    <s v="GFS"/>
    <s v="Non- ICB"/>
    <m/>
    <m/>
    <m/>
    <s v="GFS"/>
    <s v="Non- ICB"/>
    <s v="GFS/Non- ICB"/>
  </r>
  <r>
    <s v="Unresolved"/>
    <n v="8520"/>
    <s v="Capgemini Technology Services India Limited"/>
    <x v="2"/>
    <n v="247"/>
    <s v="Sogeti Ireland Ltd."/>
    <s v="UK &amp; IRELAND"/>
    <n v="85204510000337"/>
    <x v="12"/>
    <s v="Testing"/>
    <n v="42643"/>
    <n v="188"/>
    <s v="6.Missing or wrong information on invoice"/>
    <s v="Missing Information or Attachment"/>
    <n v="42649"/>
    <s v="Q3 2016"/>
    <n v="182"/>
    <s v="181 - 365 Days"/>
    <n v="691800"/>
    <s v="INR"/>
    <n v="9968.77"/>
    <s v="INR"/>
    <n v="691800.08188814635"/>
    <s v="EUR"/>
    <s v="INTER"/>
    <n v="9.9700000000000006"/>
    <n v="1"/>
    <s v="greater than 10000"/>
    <s v="Kara Keenan"/>
    <s v="invoice in dispute as we have requested additional information to approve"/>
    <s v="More"/>
    <s v="GFS"/>
    <s v="Non- ICB"/>
    <m/>
    <m/>
    <m/>
    <s v="GFS"/>
    <s v="Non- ICB"/>
    <s v="GFS/Non- ICB"/>
  </r>
  <r>
    <s v="New"/>
    <n v="260"/>
    <s v="Capgemini UK Plc"/>
    <x v="4"/>
    <n v="413"/>
    <s v="Capgemini Nederland B.V."/>
    <s v="BENELUX"/>
    <n v="2600110125998"/>
    <x v="1"/>
    <s v="CC - MLS"/>
    <n v="42794"/>
    <n v="37"/>
    <s v="3.Disagreed days, volume or deliverables"/>
    <s v="DISAGREEMENT"/>
    <n v="42831"/>
    <s v="Q1 2017"/>
    <n v="0"/>
    <s v="0-30 Days"/>
    <n v="8505.8799999999992"/>
    <s v="GBP"/>
    <n v="9942.23"/>
    <s v="GBP"/>
    <n v="8505.8759082841043"/>
    <s v="EUR"/>
    <s v="INTER"/>
    <n v="9.94"/>
    <n v="1"/>
    <s v="less than 10000"/>
    <s v="Anit Sharma"/>
    <s v="Disagreed Days"/>
    <s v="Less"/>
    <s v="GFS"/>
    <s v="Non- ICB"/>
    <m/>
    <m/>
    <m/>
    <s v="GFS"/>
    <s v="Non- ICB"/>
    <s v="GFS/Non- ICB"/>
  </r>
  <r>
    <s v="Unresolved"/>
    <n v="8520"/>
    <s v="Capgemini Technology Services India Limited"/>
    <x v="2"/>
    <n v="1750"/>
    <s v="Capgemini Espana S.L."/>
    <s v="IBERIA"/>
    <s v="5010089815/16-17-IM"/>
    <x v="8"/>
    <s v="iGATE"/>
    <n v="42769"/>
    <n v="62"/>
    <s v="6.Missing or wrong information on invoice"/>
    <s v="Missing Information or Attachment"/>
    <n v="42775"/>
    <s v="Q1 2017"/>
    <n v="56"/>
    <s v="31-60 Days"/>
    <n v="687188"/>
    <s v="INR"/>
    <n v="9902.31"/>
    <s v="INR"/>
    <n v="687187.97493389959"/>
    <s v="EUR"/>
    <s v="INTER"/>
    <n v="9.9"/>
    <n v="1"/>
    <s v="greater than 10000"/>
    <s v="Carmen Postigo Gonzalez"/>
    <s v="Please send us a copy of the invoice"/>
    <s v="More"/>
    <s v="Non-GFS"/>
    <s v="Non- ICB"/>
    <m/>
    <m/>
    <m/>
    <s v="Non-GFS"/>
    <s v="Non- ICB"/>
    <s v="Non-GFS/Non- ICB"/>
  </r>
  <r>
    <s v="New"/>
    <n v="8520"/>
    <s v="Capgemini Technology Services India Limited"/>
    <x v="2"/>
    <n v="260"/>
    <s v="Capgemini UK Plc"/>
    <s v="UK &amp; IRELAND"/>
    <s v="5010089842/16-17-IM"/>
    <x v="8"/>
    <s v="IGATE"/>
    <n v="42768"/>
    <n v="63"/>
    <s v="6.Missing or wrong information on invoice"/>
    <s v="Missing Information or Attachment"/>
    <n v="42831"/>
    <s v="Q1 2017"/>
    <n v="0"/>
    <s v="0-30 Days"/>
    <n v="686433"/>
    <s v="INR"/>
    <n v="9891.43"/>
    <s v="INR"/>
    <n v="686432.93846591585"/>
    <s v="EUR"/>
    <s v="INTER"/>
    <n v="9.89"/>
    <n v="1"/>
    <s v="greater than 10000"/>
    <s v="SARBAJIT MOITRA"/>
    <s v="No PO"/>
    <s v="More"/>
    <s v="Non-GFS"/>
    <s v="Non- ICB"/>
    <m/>
    <m/>
    <m/>
    <s v="Non-GFS"/>
    <s v="Non- ICB"/>
    <s v="Non-GFS/Non- ICB"/>
  </r>
  <r>
    <s v="Unresolved"/>
    <n v="3011"/>
    <s v="Sogeti USA LLC"/>
    <x v="5"/>
    <n v="199"/>
    <s v="Capgemini America Inc"/>
    <s v="NORTH AMERICA"/>
    <n v="383440"/>
    <x v="2"/>
    <s v="Sogeti USA "/>
    <n v="42731"/>
    <n v="100"/>
    <s v="2.Disagreed rates or price"/>
    <s v="DISAGREEMENT"/>
    <n v="42800"/>
    <s v="Q1 2017"/>
    <n v="31"/>
    <s v="31-60 Days"/>
    <n v="10543.41"/>
    <s v="USD"/>
    <n v="9861.9500000000007"/>
    <s v="USD"/>
    <n v="10543.410698398126"/>
    <s v="EUR"/>
    <s v="INTRA"/>
    <n v="9.86"/>
    <n v="1"/>
    <s v="greater than 10000"/>
    <s v="Soumya Mukhopadhyay"/>
    <s v="-"/>
    <s v="More"/>
    <s v="Non-GFS"/>
    <s v="Non- ICB"/>
    <m/>
    <m/>
    <m/>
    <s v="Non-GFS"/>
    <s v="Non- ICB"/>
    <s v="Non-GFS/Non- ICB"/>
  </r>
  <r>
    <s v="Unresolved"/>
    <n v="8520"/>
    <s v="Capgemini Technology Services India Limited"/>
    <x v="2"/>
    <n v="3011"/>
    <s v="Sogeti USA LLC"/>
    <s v="NORTH AMERICA"/>
    <n v="85200810000401"/>
    <x v="8"/>
    <s v="NA PBS"/>
    <n v="42614"/>
    <n v="217"/>
    <s v="3.Disagreed days, volume or deliverables"/>
    <s v="DISAGREEMENT"/>
    <n v="42649"/>
    <s v="Q3 2016"/>
    <n v="182"/>
    <s v="181 - 365 Days"/>
    <n v="683392.5"/>
    <s v="INR"/>
    <n v="9847.6200000000008"/>
    <s v="INR"/>
    <n v="683392.6675410656"/>
    <s v="EUR"/>
    <s v="INTER"/>
    <n v="9.85"/>
    <n v="1"/>
    <s v="greater than 10000"/>
    <s v="John Berger"/>
    <s v="Dispute: we are being charged the wrong cost rate for Sivaram Injeti and -184.5 hours for Anil Nair, since the cost is not entered in our system"/>
    <s v="More"/>
    <s v="GFS"/>
    <s v="Non- ICB"/>
    <m/>
    <m/>
    <m/>
    <s v="GFS"/>
    <s v="Non- ICB"/>
    <s v="GFS/Non- ICB"/>
  </r>
  <r>
    <s v="Unresolved"/>
    <n v="8520"/>
    <s v="Capgemini Technology Services India Limited"/>
    <x v="2"/>
    <n v="199"/>
    <s v="Capgemini America Inc"/>
    <s v="NORTH AMERICA"/>
    <n v="85201010000976"/>
    <x v="3"/>
    <s v="Banking &amp; Capital Markets"/>
    <n v="42773"/>
    <n v="58"/>
    <s v="8.Invoice awaiting Prime’s approval or PO"/>
    <s v="Hold Payment"/>
    <n v="42797"/>
    <s v="Q1 2017"/>
    <n v="34"/>
    <s v="31-60 Days"/>
    <n v="682170"/>
    <s v="INR"/>
    <n v="9830"/>
    <s v="INR"/>
    <n v="682169.89708464325"/>
    <s v="EUR"/>
    <s v="INTER"/>
    <n v="9.83"/>
    <n v="1"/>
    <s v="greater than 10000"/>
    <s v="Sayantan Ghosh"/>
    <s v="Invoice waiting for approval"/>
    <s v="More"/>
    <s v="GFS"/>
    <s v="Non- ICB"/>
    <m/>
    <m/>
    <m/>
    <s v="GFS"/>
    <s v="Non- ICB"/>
    <s v="GFS/Non- ICB"/>
  </r>
  <r>
    <s v="New"/>
    <n v="635"/>
    <s v="Capgemini Technology Services"/>
    <x v="1"/>
    <n v="1750"/>
    <s v="Capgemini Espana S.L."/>
    <s v="IBERIA"/>
    <n v="63503300006368"/>
    <x v="6"/>
    <s v="Procurement"/>
    <n v="42821"/>
    <n v="10"/>
    <s v="2.Disagreed rates or price"/>
    <s v="DISAGREEMENT"/>
    <n v="42829"/>
    <s v="Q1 2017"/>
    <n v="2"/>
    <s v="0-30 Days"/>
    <n v="9814"/>
    <s v="EUR"/>
    <n v="9814"/>
    <s v="EUR"/>
    <n v="9814"/>
    <s v="EUR"/>
    <s v="INTER"/>
    <n v="9.81"/>
    <n v="1"/>
    <s v="less than 10000"/>
    <s v="Carmen Postigo Gonzalez"/>
    <s v="Issue a credit note amounting to 372€, This amount must be invoiced to Prosodie Iberica, not Capgemini España"/>
    <s v="Less"/>
    <s v="GFS"/>
    <s v="Non- ICB"/>
    <m/>
    <m/>
    <m/>
    <s v="GFS"/>
    <s v="Non- ICB"/>
    <s v="GFS/Non- ICB"/>
  </r>
  <r>
    <s v="New"/>
    <n v="3014"/>
    <s v="Sogeti France S.A.S."/>
    <x v="1"/>
    <n v="635"/>
    <s v="Capgemini Technology Services"/>
    <s v="FRANCE"/>
    <n v="30140110136564"/>
    <x v="2"/>
    <s v="Sogeti France "/>
    <n v="42646"/>
    <n v="185"/>
    <s v="2.Disagreed rates or price"/>
    <s v="DISAGREEMENT"/>
    <n v="42681"/>
    <s v="Q4 2016"/>
    <n v="150"/>
    <s v="121-150 Days"/>
    <n v="9792"/>
    <s v="EUR"/>
    <n v="9792"/>
    <s v="EUR"/>
    <n v="9792"/>
    <s v="EUR"/>
    <s v="INTRA"/>
    <n v="9.7899999999999991"/>
    <n v="1"/>
    <s v="less than 10000"/>
    <s v="Joanna Szyk"/>
    <s v="Facturation attendue de 99% du montant facturé à ORANGE TREMEN Eric (07/10/2016 11:20)"/>
    <s v="Less"/>
    <s v="GFS"/>
    <s v="Non- ICB"/>
    <m/>
    <m/>
    <m/>
    <s v="GFS"/>
    <s v="Non- ICB"/>
    <s v="GFS/Non- ICB"/>
  </r>
  <r>
    <s v="Unresolved"/>
    <n v="199"/>
    <s v="Capgemini America Inc"/>
    <x v="5"/>
    <n v="3011"/>
    <s v="Sogeti USA LLC"/>
    <s v="NORTH AMERICA"/>
    <s v="7300101672/1617USM"/>
    <x v="8"/>
    <s v="NA TS"/>
    <n v="42773"/>
    <n v="58"/>
    <s v="3.Disagreed days, volume or deliverables"/>
    <s v="DISAGREEMENT"/>
    <n v="42776"/>
    <s v="Q1 2017"/>
    <n v="55"/>
    <s v="31-60 Days"/>
    <n v="10469"/>
    <s v="USD"/>
    <n v="9792.35"/>
    <s v="USD"/>
    <n v="10469.001338727014"/>
    <s v="EUR"/>
    <s v="INTRA"/>
    <n v="9.7899999999999991"/>
    <n v="1"/>
    <s v="greater than 10000"/>
    <s v="Brock Bahan"/>
    <s v="Dispute: No Time in our system"/>
    <s v="More"/>
    <s v="Non-GFS"/>
    <s v="Non- ICB"/>
    <m/>
    <m/>
    <m/>
    <s v="Non-GFS"/>
    <s v="Non- ICB"/>
    <s v="Non-GFS/Non- ICB"/>
  </r>
  <r>
    <s v="New"/>
    <n v="8520"/>
    <s v="Capgemini Technology Services India Limited"/>
    <x v="2"/>
    <n v="795"/>
    <s v="Capgemini Suisse S.A."/>
    <s v="CENTRAL EUROPE"/>
    <s v="5010089183/16-17-IM"/>
    <x v="6"/>
    <s v="IGATE"/>
    <n v="42769"/>
    <n v="62"/>
    <s v="8.Invoice awaiting Prime’s approval or PO"/>
    <s v="Hold Payment"/>
    <n v="42831"/>
    <s v="Q1 2017"/>
    <n v="0"/>
    <s v="0-30 Days"/>
    <n v="677509"/>
    <s v="INR"/>
    <n v="9762.84"/>
    <s v="INR"/>
    <n v="677509.21241646365"/>
    <s v="EUR"/>
    <s v="INTER"/>
    <n v="9.76"/>
    <n v="1"/>
    <s v="greater than 10000"/>
    <s v="Izabela Klich"/>
    <s v="."/>
    <s v="More"/>
    <s v="Non-GFS"/>
    <s v="Non- ICB"/>
    <m/>
    <m/>
    <m/>
    <s v="Non-GFS"/>
    <s v="Non- ICB"/>
    <s v="Non-GFS/Non- ICB"/>
  </r>
  <r>
    <s v="New"/>
    <n v="8520"/>
    <s v="Capgemini Technology Services India Limited"/>
    <x v="2"/>
    <n v="199"/>
    <s v="Capgemini America Inc"/>
    <s v="NORTH AMERICA"/>
    <s v="5010089666/16-17-IM"/>
    <x v="8"/>
    <s v="IGATE"/>
    <n v="42768"/>
    <n v="63"/>
    <s v="1.No signed SoW"/>
    <s v="DISAGREEMENT"/>
    <n v="42830"/>
    <s v="Q1 2017"/>
    <n v="1"/>
    <s v="0-30 Days"/>
    <n v="676699"/>
    <s v="INR"/>
    <n v="9751.16"/>
    <s v="INR"/>
    <n v="676698.65856112808"/>
    <s v="EUR"/>
    <s v="INTER"/>
    <n v="9.75"/>
    <n v="1"/>
    <s v="greater than 10000"/>
    <s v="Sayantan Ghosh"/>
    <s v="ISOW Required"/>
    <s v="More"/>
    <s v="Non-GFS"/>
    <s v="Non- ICB"/>
    <m/>
    <m/>
    <m/>
    <s v="Non-GFS"/>
    <s v="Non- ICB"/>
    <s v="Non-GFS/Non- ICB"/>
  </r>
  <r>
    <s v="New"/>
    <n v="3014"/>
    <s v="Sogeti France S.A.S."/>
    <x v="1"/>
    <n v="692"/>
    <s v="Capgemini Outsourcing Services S.A.S."/>
    <s v="FRANCE"/>
    <n v="30140110145982"/>
    <x v="2"/>
    <s v="Sogeti France "/>
    <n v="42761"/>
    <n v="70"/>
    <s v="8.Invoice awaiting Prime’s approval or PO"/>
    <s v="Hold Payment"/>
    <n v="42831"/>
    <s v="Q1 2017"/>
    <n v="0"/>
    <s v="0-30 Days"/>
    <n v="9720"/>
    <s v="EUR"/>
    <n v="9720"/>
    <s v="EUR"/>
    <n v="9720"/>
    <s v="EUR"/>
    <s v="INTRA"/>
    <n v="9.7200000000000006"/>
    <n v="1"/>
    <s v="less than 10000"/>
    <s v="Dominika Cudzilo"/>
    <s v="invoice waiting for approval, please contact CGALES"/>
    <s v="Less"/>
    <s v="GFS"/>
    <s v="Non- ICB"/>
    <m/>
    <m/>
    <m/>
    <s v="GFS"/>
    <s v="Non- ICB"/>
    <s v="GFS/Non- ICB"/>
  </r>
  <r>
    <s v="Unresolved"/>
    <n v="8310"/>
    <s v="Capgemini Polska Sp z.o.o"/>
    <x v="0"/>
    <n v="787"/>
    <s v="Capgemini France S.A.S."/>
    <s v="FRANCE"/>
    <s v="831016FBP03227"/>
    <x v="7"/>
    <s v="BPO POLAND - BPOPL- BU"/>
    <n v="42705"/>
    <n v="126"/>
    <s v="4.Disagreed expenses"/>
    <s v="DISAGREEMENT"/>
    <n v="42775"/>
    <s v="Q1 2017"/>
    <n v="56"/>
    <s v="31-60 Days"/>
    <n v="41054.04"/>
    <s v="PLN"/>
    <n v="9713.48"/>
    <s v="PLN"/>
    <n v="41054.021430044668"/>
    <s v="EUR"/>
    <s v="INTER"/>
    <n v="9.7100000000000009"/>
    <n v="1"/>
    <s v="greater than 10000"/>
    <s v="Justyna Faber"/>
    <s v="not for Group IT !!! This is related to Mobility Department and not IT. /Mathilde KERLEGUER DEMAILLY (06/01/2017 02:49)"/>
    <s v="More"/>
    <s v="GFS"/>
    <s v="Non- ICB"/>
    <m/>
    <m/>
    <m/>
    <s v="GFS"/>
    <s v="Non- ICB"/>
    <s v="GFS/Non- ICB"/>
  </r>
  <r>
    <s v="Unresolved"/>
    <n v="8520"/>
    <s v="Capgemini Technology Services India Limited"/>
    <x v="2"/>
    <n v="1340"/>
    <s v="Capgemini Finland Oy"/>
    <s v="NORDIC"/>
    <n v="85200710013515"/>
    <x v="7"/>
    <s v="F&amp;A BPO"/>
    <n v="42727"/>
    <n v="104"/>
    <s v="8.Invoice awaiting Prime’s approval or PO"/>
    <s v="Hold Payment"/>
    <n v="42800"/>
    <s v="Q1 2017"/>
    <n v="31"/>
    <s v="31-60 Days"/>
    <n v="667271.85"/>
    <s v="INR"/>
    <n v="9615.32"/>
    <s v="INR"/>
    <n v="667271.80618880072"/>
    <s v="EUR"/>
    <s v="INTER"/>
    <n v="9.6199999999999992"/>
    <n v="1"/>
    <s v="greater than 10000"/>
    <s v="Shambhu Sharma"/>
    <s v="Awaiting approval"/>
    <s v="More"/>
    <s v="GFS"/>
    <s v="Non- ICB"/>
    <m/>
    <m/>
    <m/>
    <s v="GFS"/>
    <s v="Non- ICB"/>
    <s v="GFS/Non- ICB"/>
  </r>
  <r>
    <s v="Unresolved"/>
    <n v="199"/>
    <s v="Capgemini America Inc"/>
    <x v="5"/>
    <n v="8243"/>
    <s v="Capgemini Deutschland GmbH"/>
    <s v="CENTRAL EUROPE"/>
    <n v="1990110055561"/>
    <x v="1"/>
    <s v="CC NA"/>
    <n v="42607"/>
    <n v="224"/>
    <s v="6.Missing or wrong information on invoice"/>
    <s v="Missing Information or Attachment"/>
    <n v="42681"/>
    <s v="Q4 2016"/>
    <n v="150"/>
    <s v="121-150 Days"/>
    <n v="10262.52"/>
    <s v="USD"/>
    <n v="9599.2099999999991"/>
    <s v="USD"/>
    <n v="10262.515365639681"/>
    <s v="EUR"/>
    <s v="INTER"/>
    <n v="9.6"/>
    <n v="1"/>
    <s v="greater than 10000"/>
    <s v="Anita Kowalczyk"/>
    <s v="waiting for cancellation / incorrect data on the invoice"/>
    <s v="More"/>
    <s v="GFS"/>
    <s v="Non- ICB"/>
    <m/>
    <m/>
    <m/>
    <s v="GFS"/>
    <s v="Non- ICB"/>
    <s v="GFS/Non- ICB"/>
  </r>
  <r>
    <s v="Unresolved"/>
    <n v="8520"/>
    <s v="Capgemini Technology Services India Limited"/>
    <x v="2"/>
    <n v="199"/>
    <s v="Capgemini America Inc"/>
    <s v="NORTH AMERICA"/>
    <n v="85200710013063"/>
    <x v="7"/>
    <s v="HRO"/>
    <n v="42643"/>
    <n v="188"/>
    <s v="1.No signed SoW"/>
    <s v="DISAGREEMENT"/>
    <n v="42709"/>
    <s v="Q4 2016"/>
    <n v="122"/>
    <s v="121-150 Days"/>
    <n v="663067.88"/>
    <s v="INR"/>
    <n v="9554.74"/>
    <s v="INR"/>
    <n v="663067.75203158939"/>
    <s v="EUR"/>
    <s v="INTER"/>
    <n v="9.5500000000000007"/>
    <n v="1"/>
    <s v="greater than 10000"/>
    <s v="Sayantan Ghosh"/>
    <s v="No ISOW Received"/>
    <s v="More"/>
    <s v="GFS"/>
    <s v="Non- ICB"/>
    <m/>
    <m/>
    <m/>
    <s v="GFS"/>
    <s v="Non- ICB"/>
    <s v="GFS/Non- ICB"/>
  </r>
  <r>
    <s v="New"/>
    <n v="8520"/>
    <s v="Capgemini Technology Services India Limited"/>
    <x v="2"/>
    <n v="199"/>
    <s v="Capgemini America Inc"/>
    <s v="NORTH AMERICA"/>
    <s v="5010089856/16-17-IM"/>
    <x v="6"/>
    <s v="IGATE"/>
    <n v="42768"/>
    <n v="63"/>
    <s v="1.No signed SoW"/>
    <s v="DISAGREEMENT"/>
    <n v="42830"/>
    <s v="Q1 2017"/>
    <n v="1"/>
    <s v="0-30 Days"/>
    <n v="660398"/>
    <s v="INR"/>
    <n v="9516.27"/>
    <s v="INR"/>
    <n v="660398.05966731207"/>
    <s v="EUR"/>
    <s v="INTER"/>
    <n v="9.52"/>
    <n v="1"/>
    <s v="greater than 10000"/>
    <s v="Sayantan Ghosh"/>
    <s v="ISOW Required"/>
    <s v="More"/>
    <s v="Non-GFS"/>
    <s v="Non- ICB"/>
    <m/>
    <m/>
    <m/>
    <s v="Non-GFS"/>
    <s v="Non- ICB"/>
    <s v="Non-GFS/Non- ICB"/>
  </r>
  <r>
    <s v="Unresolved"/>
    <n v="413"/>
    <s v="Capgemini Nederland B.V."/>
    <x v="9"/>
    <n v="1750"/>
    <s v="Capgemini Espana S.L."/>
    <s v="IBERIA"/>
    <n v="4130110166333"/>
    <x v="0"/>
    <s v="APPS_NL_PRIVATE"/>
    <n v="42702"/>
    <n v="129"/>
    <s v="1.No signed SoW"/>
    <s v="DISAGREEMENT"/>
    <n v="42775"/>
    <s v="Q1 2017"/>
    <n v="56"/>
    <s v="31-60 Days"/>
    <n v="9500"/>
    <s v="EUR"/>
    <n v="9500"/>
    <s v="EUR"/>
    <n v="9500"/>
    <s v="EUR"/>
    <s v="INTER"/>
    <n v="9.5"/>
    <n v="1"/>
    <s v="less than 10000"/>
    <s v="rosana merillas"/>
    <s v="no isow"/>
    <s v="Less"/>
    <s v="GFS"/>
    <s v="Non- ICB"/>
    <m/>
    <m/>
    <m/>
    <s v="GFS"/>
    <s v="Non- ICB"/>
    <s v="GFS/Non- ICB"/>
  </r>
  <r>
    <s v="Unresolved"/>
    <n v="8520"/>
    <s v="Capgemini Technology Services India Limited"/>
    <x v="2"/>
    <n v="8420"/>
    <s v="Capgemini Australia Pty Ltd."/>
    <s v="INDIA"/>
    <n v="85203010001166"/>
    <x v="9"/>
    <s v="DIGITAL"/>
    <n v="42676"/>
    <n v="155"/>
    <s v="2.Disagreed rates or price"/>
    <s v="DISAGREEMENT"/>
    <n v="42775"/>
    <s v="Q1 2017"/>
    <n v="56"/>
    <s v="31-60 Days"/>
    <n v="658368"/>
    <s v="INR"/>
    <n v="9487.02"/>
    <s v="INR"/>
    <n v="658368.2051922637"/>
    <s v="EUR"/>
    <s v="INTRA"/>
    <n v="9.49"/>
    <n v="1"/>
    <s v="greater than 10000"/>
    <s v="Mayuresh Kapre"/>
    <s v="Unacceptable level of skills and project/technical governance knowledge; Please issue a credit note"/>
    <s v="More"/>
    <s v="GFS"/>
    <s v="Non- ICB"/>
    <m/>
    <m/>
    <m/>
    <s v="GFS"/>
    <s v="Non- ICB"/>
    <s v="GFS/Non- ICB"/>
  </r>
  <r>
    <s v="Unresolved"/>
    <n v="8520"/>
    <s v="Capgemini Technology Services India Limited"/>
    <x v="2"/>
    <n v="3100"/>
    <s v="Sogeti Luxembourg S.A."/>
    <s v="BENELUX"/>
    <s v="5010089603/16-17-IM"/>
    <x v="3"/>
    <s v="INDIA"/>
    <n v="42769"/>
    <n v="62"/>
    <s v="8.Invoice awaiting Prime’s approval or PO"/>
    <s v="Hold Payment"/>
    <n v="42797"/>
    <s v="Q1 2017"/>
    <n v="34"/>
    <s v="31-60 Days"/>
    <n v="655163"/>
    <s v="INR"/>
    <n v="9440.83"/>
    <s v="INR"/>
    <n v="655162.77004004188"/>
    <s v="EUR"/>
    <s v="INTER"/>
    <n v="9.44"/>
    <n v="1"/>
    <s v="greater than 10000"/>
    <s v="Katarzyna Rosa"/>
    <s v="waiting for approval"/>
    <s v="More"/>
    <s v="Non-GFS"/>
    <s v="Non- ICB"/>
    <m/>
    <m/>
    <m/>
    <s v="Non-GFS"/>
    <s v="Non- ICB"/>
    <s v="Non-GFS/Non- ICB"/>
  </r>
  <r>
    <s v="New"/>
    <n v="8520"/>
    <s v="Capgemini Technology Services India Limited"/>
    <x v="2"/>
    <n v="8115"/>
    <s v="Capgemini Business Services USA LLC"/>
    <s v="NORTH AMERICA"/>
    <s v="5010089541/16-17-IM"/>
    <x v="8"/>
    <s v="IGATE"/>
    <n v="42769"/>
    <n v="62"/>
    <s v="8.Invoice awaiting Prime’s approval or PO"/>
    <s v="Hold Payment"/>
    <n v="42830"/>
    <s v="Q1 2017"/>
    <n v="1"/>
    <s v="0-30 Days"/>
    <n v="654954"/>
    <s v="INR"/>
    <n v="9437.82"/>
    <s v="INR"/>
    <n v="654953.88587013097"/>
    <s v="EUR"/>
    <s v="INTER"/>
    <n v="9.44"/>
    <n v="1"/>
    <s v="greater than 10000"/>
    <s v="Soumya Mukhopadhyay"/>
    <s v="-"/>
    <s v="More"/>
    <s v="Non-GFS"/>
    <s v="Non- ICB"/>
    <m/>
    <m/>
    <m/>
    <s v="Non-GFS"/>
    <s v="Non- ICB"/>
    <s v="Non-GFS/Non- ICB"/>
  </r>
  <r>
    <s v="Unresolved"/>
    <n v="429"/>
    <s v="Sogeti Nederland B.V."/>
    <x v="9"/>
    <n v="413"/>
    <s v="Capgemini Nederland B.V."/>
    <s v="BENELUX"/>
    <n v="80605806"/>
    <x v="2"/>
    <s v="Sogeti Netherlands "/>
    <n v="42727"/>
    <n v="104"/>
    <s v="8.Invoice awaiting Prime’s approval or PO"/>
    <s v="Hold Payment"/>
    <n v="42800"/>
    <s v="Q1 2017"/>
    <n v="31"/>
    <s v="31-60 Days"/>
    <n v="9430"/>
    <s v="EUR"/>
    <n v="9430"/>
    <s v="EUR"/>
    <n v="9430"/>
    <s v="EUR"/>
    <s v="INTRA"/>
    <n v="9.43"/>
    <n v="1"/>
    <s v="less than 10000"/>
    <s v="Susmit Chatterjee"/>
    <s v="Invoice awaiting Prime’s approval"/>
    <s v="Less"/>
    <s v="Non-GFS"/>
    <s v="Non- ICB"/>
    <m/>
    <m/>
    <m/>
    <s v="Non-GFS"/>
    <s v="Non- ICB"/>
    <s v="Non-GFS/Non- ICB"/>
  </r>
  <r>
    <s v="Unresolved"/>
    <n v="199"/>
    <s v="Capgemini America Inc"/>
    <x v="5"/>
    <n v="8105"/>
    <s v="Capgemini Canada Inc"/>
    <s v="NORTH AMERICA"/>
    <n v="199030003455"/>
    <x v="4"/>
    <s v="NA SHARED SVCS"/>
    <n v="42697"/>
    <n v="134"/>
    <s v="8.Invoice awaiting Prime’s approval or PO"/>
    <s v="Hold Payment"/>
    <n v="42776"/>
    <s v="Q1 2017"/>
    <n v="55"/>
    <s v="31-60 Days"/>
    <n v="10075"/>
    <s v="USD"/>
    <n v="9423.81"/>
    <s v="USD"/>
    <n v="10074.99522646852"/>
    <s v="EUR"/>
    <s v="INTRA"/>
    <n v="9.42"/>
    <n v="1"/>
    <s v="greater than 10000"/>
    <s v="PRIANGSU CHANDRA"/>
    <s v="Approval pending from Cajas, Maria Jose"/>
    <s v="More"/>
    <s v="GFS"/>
    <s v="Non- ICB"/>
    <m/>
    <m/>
    <m/>
    <s v="GFS"/>
    <s v="Non- ICB"/>
    <s v="GFS/Non- ICB"/>
  </r>
  <r>
    <s v="New"/>
    <n v="8520"/>
    <s v="Capgemini Technology Services India Limited"/>
    <x v="2"/>
    <n v="456"/>
    <s v="Sogeti Deutschland GmbH"/>
    <s v="CENTRAL EUROPE"/>
    <n v="85200310086914"/>
    <x v="2"/>
    <s v="Sogeti Testing"/>
    <n v="42773"/>
    <n v="58"/>
    <s v="3.Disagreed days, volume or deliverables"/>
    <s v="DISAGREEMENT"/>
    <n v="42830"/>
    <s v="Q1 2017"/>
    <n v="1"/>
    <s v="0-30 Days"/>
    <n v="650100"/>
    <s v="INR"/>
    <n v="9367.8799999999992"/>
    <s v="INR"/>
    <n v="650100.27828090405"/>
    <s v="EUR"/>
    <s v="INTER"/>
    <n v="9.3699999999999992"/>
    <n v="1"/>
    <s v="greater than 10000"/>
    <s v="Lukasz Nozka"/>
    <s v="wrong hours"/>
    <s v="More"/>
    <s v="GFS"/>
    <s v="Non- ICB"/>
    <m/>
    <m/>
    <m/>
    <s v="GFS"/>
    <s v="Non- ICB"/>
    <s v="GFS/Non- ICB"/>
  </r>
  <r>
    <s v="Unresolved"/>
    <n v="8520"/>
    <s v="Capgemini Technology Services India Limited"/>
    <x v="2"/>
    <n v="3011"/>
    <s v="Sogeti USA LLC"/>
    <s v="NORTH AMERICA"/>
    <n v="85200310084976"/>
    <x v="4"/>
    <s v="ID Shared Services"/>
    <n v="42676"/>
    <n v="155"/>
    <s v="1.No signed SoW"/>
    <s v="DISAGREEMENT"/>
    <n v="42709"/>
    <s v="Q4 2016"/>
    <n v="122"/>
    <s v="121-150 Days"/>
    <n v="647811.11"/>
    <s v="INR"/>
    <n v="9334.89"/>
    <s v="INR"/>
    <n v="647810.88001998619"/>
    <s v="EUR"/>
    <s v="INTER"/>
    <n v="9.33"/>
    <n v="1"/>
    <s v="greater than 10000"/>
    <s v="Brock Bahan"/>
    <s v="Dispute : No SOW"/>
    <s v="More"/>
    <s v="GFS"/>
    <s v="Non- ICB"/>
    <m/>
    <m/>
    <m/>
    <s v="GFS"/>
    <s v="Non- ICB"/>
    <s v="GFS/Non- ICB"/>
  </r>
  <r>
    <s v="New"/>
    <n v="132"/>
    <s v="Capgemini Technologies LLC"/>
    <x v="5"/>
    <n v="199"/>
    <s v="Capgemini America Inc"/>
    <s v="NORTH AMERICA"/>
    <n v="1320130002650"/>
    <x v="8"/>
    <s v="NA CAPTECH"/>
    <n v="42766"/>
    <n v="65"/>
    <s v="1.No signed SoW"/>
    <s v="DISAGREEMENT"/>
    <n v="42831"/>
    <s v="Q1 2017"/>
    <n v="0"/>
    <s v="0-30 Days"/>
    <n v="9972.5400000000009"/>
    <s v="USD"/>
    <n v="9327.98"/>
    <s v="USD"/>
    <n v="9972.5433739213568"/>
    <s v="EUR"/>
    <s v="INTRA"/>
    <n v="9.33"/>
    <n v="1"/>
    <s v="less than 10000"/>
    <s v="Soumya Mukhopadhyay"/>
    <s v="-"/>
    <s v="Less"/>
    <s v="GFS"/>
    <s v="Non- ICB"/>
    <m/>
    <m/>
    <m/>
    <s v="GFS"/>
    <s v="Non- ICB"/>
    <s v="GFS/Non- ICB"/>
  </r>
  <r>
    <s v="Unresolved"/>
    <n v="8520"/>
    <s v="Capgemini Technology Services India Limited"/>
    <x v="2"/>
    <n v="1320"/>
    <s v="Capgemini Norge AS"/>
    <s v="NORDIC"/>
    <n v="85200330013521"/>
    <x v="4"/>
    <s v="ID Shared Services"/>
    <n v="42544"/>
    <n v="287"/>
    <s v="8.Invoice awaiting Prime’s approval or PO"/>
    <s v="Hold Payment"/>
    <n v="42619"/>
    <s v="Q3 2016"/>
    <n v="212"/>
    <s v="181 - 365 Days"/>
    <n v="643318.25"/>
    <s v="INR"/>
    <n v="9270.15"/>
    <s v="INR"/>
    <n v="643318.1354485458"/>
    <s v="EUR"/>
    <s v="INTER"/>
    <n v="9.27"/>
    <n v="1"/>
    <s v="greater than 10000"/>
    <s v="Sourav Das"/>
    <s v="Awaiting approval."/>
    <s v="More"/>
    <s v="GFS"/>
    <s v="Non- ICB"/>
    <m/>
    <m/>
    <m/>
    <s v="GFS"/>
    <s v="Non- ICB"/>
    <s v="GFS/Non- ICB"/>
  </r>
  <r>
    <s v="Unresolved"/>
    <n v="8520"/>
    <s v="Capgemini Technology Services India Limited"/>
    <x v="2"/>
    <n v="3011"/>
    <s v="Sogeti USA LLC"/>
    <s v="NORTH AMERICA"/>
    <n v="85200410038232"/>
    <x v="9"/>
    <s v="DIGITAL"/>
    <n v="42583"/>
    <n v="248"/>
    <s v="3.Disagreed days, volume or deliverables"/>
    <s v="DISAGREEMENT"/>
    <n v="42619"/>
    <s v="Q3 2016"/>
    <n v="212"/>
    <s v="181 - 365 Days"/>
    <n v="642478.41"/>
    <s v="INR"/>
    <n v="9258.0499999999993"/>
    <s v="INR"/>
    <n v="642478.43496485054"/>
    <s v="EUR"/>
    <s v="INTER"/>
    <n v="9.26"/>
    <n v="1"/>
    <s v="greater than 10000"/>
    <s v="John Berger"/>
    <s v="Dispute : No Time In Our System For These Two Resources For Jan-March Time (Narasimhaiah Kolli and Vinayak Srivastava)"/>
    <s v="More"/>
    <s v="GFS"/>
    <s v="Non- ICB"/>
    <m/>
    <m/>
    <m/>
    <s v="GFS"/>
    <s v="Non- ICB"/>
    <s v="GFS/Non- ICB"/>
  </r>
  <r>
    <s v="Unresolved"/>
    <n v="8520"/>
    <s v="Capgemini Technology Services India Limited"/>
    <x v="2"/>
    <n v="199"/>
    <s v="Capgemini America Inc"/>
    <s v="NORTH AMERICA"/>
    <n v="85200710013085"/>
    <x v="7"/>
    <s v="MCOS"/>
    <n v="42676"/>
    <n v="155"/>
    <s v="8.Invoice awaiting Prime’s approval or PO"/>
    <s v="Hold Payment"/>
    <n v="42733"/>
    <s v="Q4 2016"/>
    <n v="98"/>
    <s v="91-120 Days"/>
    <n v="640200"/>
    <s v="INR"/>
    <n v="9225.2199999999993"/>
    <s v="INR"/>
    <n v="640200.14018140303"/>
    <s v="EUR"/>
    <s v="INTER"/>
    <n v="9.23"/>
    <n v="1"/>
    <s v="greater than 10000"/>
    <s v="Sayantan Ghosh"/>
    <s v="Waiting for approval"/>
    <s v="More"/>
    <s v="GFS"/>
    <s v="Non- ICB"/>
    <m/>
    <m/>
    <m/>
    <s v="GFS"/>
    <s v="Non- ICB"/>
    <s v="GFS/Non- ICB"/>
  </r>
  <r>
    <s v="New"/>
    <n v="8520"/>
    <s v="Capgemini Technology Services India Limited"/>
    <x v="2"/>
    <n v="795"/>
    <s v="Capgemini Suisse S.A."/>
    <s v="CENTRAL EUROPE"/>
    <s v="5010083841/16-17-IM"/>
    <x v="3"/>
    <s v="IGATE"/>
    <n v="42769"/>
    <n v="62"/>
    <s v="8.Invoice awaiting Prime’s approval or PO"/>
    <s v="Hold Payment"/>
    <n v="42831"/>
    <s v="Q1 2017"/>
    <n v="0"/>
    <s v="0-30 Days"/>
    <n v="9870"/>
    <s v="USD"/>
    <n v="9232.06"/>
    <s v="INR"/>
    <n v="640674.81384326052"/>
    <s v="EUR"/>
    <s v="INTER"/>
    <n v="9.23"/>
    <n v="1"/>
    <s v="greater than 10000"/>
    <s v="Oliver Porsberg"/>
    <s v="Invoice will be paid manually in February"/>
    <s v="Less"/>
    <s v="Non-GFS"/>
    <s v="Non- ICB"/>
    <m/>
    <m/>
    <m/>
    <s v="Non-GFS"/>
    <s v="Non- ICB"/>
    <s v="Non-GFS/Non- ICB"/>
  </r>
  <r>
    <s v="Unresolved"/>
    <n v="8520"/>
    <s v="Capgemini Technology Services India Limited"/>
    <x v="2"/>
    <n v="8420"/>
    <s v="Capgemini Australia Pty Ltd."/>
    <s v="INDIA"/>
    <n v="85201210003148"/>
    <x v="3"/>
    <s v="FS-AU"/>
    <n v="42728"/>
    <n v="103"/>
    <s v="3.Disagreed days, volume or deliverables"/>
    <s v="DISAGREEMENT"/>
    <n v="42775"/>
    <s v="Q1 2017"/>
    <n v="56"/>
    <s v="31-60 Days"/>
    <n v="639200.81999999995"/>
    <s v="INR"/>
    <n v="9210.82"/>
    <s v="INR"/>
    <n v="639200.82720907149"/>
    <s v="EUR"/>
    <s v="INTRA"/>
    <n v="9.2100000000000009"/>
    <n v="1"/>
    <s v="greater than 10000"/>
    <s v="Shruti Shetty"/>
    <s v="Costs booked by the below resources doesn’t belong to project : Kumar, Mr. Sidhartha Sugumar, Mrs. Pavithra Please issue credit note"/>
    <s v="More"/>
    <s v="GFS"/>
    <s v="Non- ICB"/>
    <m/>
    <m/>
    <m/>
    <s v="GFS"/>
    <s v="Non- ICB"/>
    <s v="GFS/Non- ICB"/>
  </r>
  <r>
    <s v="Unresolved"/>
    <n v="132"/>
    <s v="Capgemini Technologies LLC"/>
    <x v="5"/>
    <n v="199"/>
    <s v="Capgemini America Inc"/>
    <s v="NORTH AMERICA"/>
    <n v="1320130002609"/>
    <x v="8"/>
    <s v="NA CAPTECH"/>
    <n v="42724"/>
    <n v="107"/>
    <s v="1.No signed SoW"/>
    <s v="DISAGREEMENT"/>
    <n v="42800"/>
    <s v="Q1 2017"/>
    <n v="31"/>
    <s v="31-60 Days"/>
    <n v="9849.09"/>
    <s v="USD"/>
    <n v="9212.51"/>
    <s v="USD"/>
    <n v="9849.0943974670026"/>
    <s v="EUR"/>
    <s v="INTRA"/>
    <n v="9.2100000000000009"/>
    <n v="1"/>
    <s v="less than 10000"/>
    <s v="Soumya Mukhopadhyay"/>
    <s v="-"/>
    <s v="Less"/>
    <s v="GFS"/>
    <s v="Non- ICB"/>
    <m/>
    <m/>
    <m/>
    <s v="GFS"/>
    <s v="Non- ICB"/>
    <s v="GFS/Non- ICB"/>
  </r>
  <r>
    <s v="Unresolved"/>
    <n v="1516"/>
    <s v="Capgemini Outsourcing Services GmbH"/>
    <x v="0"/>
    <n v="199"/>
    <s v="Capgemini America Inc"/>
    <s v="NORTH AMERICA"/>
    <n v="15160160004314"/>
    <x v="6"/>
    <s v="Infra Central Europe "/>
    <n v="42728"/>
    <n v="103"/>
    <s v="1.No signed SoW"/>
    <s v="DISAGREEMENT"/>
    <n v="42800"/>
    <s v="Q1 2017"/>
    <n v="31"/>
    <s v="31-60 Days"/>
    <n v="9167.9699999999993"/>
    <s v="EUR"/>
    <n v="9167.9699999999993"/>
    <s v="EUR"/>
    <n v="9167.9699999999993"/>
    <s v="EUR"/>
    <s v="INTER"/>
    <n v="9.17"/>
    <n v="1"/>
    <s v="less than 10000"/>
    <s v="Subhojit Adak"/>
    <s v="No ISOW"/>
    <s v="Less"/>
    <s v="GFS"/>
    <s v="Non- ICB"/>
    <m/>
    <m/>
    <m/>
    <s v="GFS"/>
    <s v="Non- ICB"/>
    <s v="GFS/Non- ICB"/>
  </r>
  <r>
    <s v="New"/>
    <n v="8243"/>
    <s v="Capgemini Deutschland GmbH"/>
    <x v="0"/>
    <n v="8205"/>
    <s v="Capgemini Consulting Österreich AG"/>
    <s v="CENTRAL EUROPE"/>
    <n v="82430160098496"/>
    <x v="1"/>
    <s v="DE01 - CC Market Units"/>
    <n v="42773"/>
    <n v="58"/>
    <s v="8.Invoice awaiting Prime’s approval or PO"/>
    <s v="Hold Payment"/>
    <n v="42830"/>
    <s v="Q1 2017"/>
    <n v="1"/>
    <s v="0-30 Days"/>
    <n v="9065"/>
    <s v="EUR"/>
    <n v="9065"/>
    <s v="EUR"/>
    <n v="9065"/>
    <s v="EUR"/>
    <s v="INTRA"/>
    <n v="9.07"/>
    <n v="1"/>
    <s v="less than 10000"/>
    <s v="Justyna Krawczak"/>
    <s v="in verification with A. Schulze, B. Valtiner"/>
    <s v="Less"/>
    <s v="GFS"/>
    <s v="Non- ICB"/>
    <m/>
    <m/>
    <m/>
    <s v="GFS"/>
    <s v="Non- ICB"/>
    <s v="GFS/Non- ICB"/>
  </r>
  <r>
    <s v="Unresolved"/>
    <n v="8520"/>
    <s v="Capgemini Technology Services India Limited"/>
    <x v="2"/>
    <n v="3011"/>
    <s v="Sogeti USA LLC"/>
    <s v="NORTH AMERICA"/>
    <n v="85200610007283"/>
    <x v="2"/>
    <s v="SOGETI INDIA - SOGID - BU"/>
    <n v="42727"/>
    <n v="104"/>
    <s v="3.Disagreed days, volume or deliverables"/>
    <s v="DISAGREEMENT"/>
    <n v="42776"/>
    <s v="Q1 2017"/>
    <n v="55"/>
    <s v="31-60 Days"/>
    <n v="626400"/>
    <s v="INR"/>
    <n v="9026.36"/>
    <s v="INR"/>
    <n v="626399.90562044154"/>
    <s v="EUR"/>
    <s v="INTER"/>
    <n v="9.0299999999999994"/>
    <n v="1"/>
    <s v="greater than 10000"/>
    <s v="Brock Bahan"/>
    <s v="Dispute: No Time in our System for Rajan, Rajasekar for Jun-Nov"/>
    <s v="More"/>
    <s v="GFS"/>
    <s v="Non- ICB"/>
    <m/>
    <m/>
    <m/>
    <s v="GFS"/>
    <s v="Non- ICB"/>
    <s v="GFS/Non- ICB"/>
  </r>
  <r>
    <s v="Unresolved"/>
    <n v="1350"/>
    <s v="Capgemini Sverige AB"/>
    <x v="7"/>
    <n v="8243"/>
    <s v="Capgemini Deutschland GmbH"/>
    <s v="CENTRAL EUROPE"/>
    <n v="13500210102624"/>
    <x v="1"/>
    <s v="CC SWEDEN - CCNOSE - BU"/>
    <n v="42727"/>
    <n v="104"/>
    <s v="6.Missing or wrong information on invoice"/>
    <s v="Missing Information or Attachment"/>
    <n v="42797"/>
    <s v="Q1 2017"/>
    <n v="34"/>
    <s v="31-60 Days"/>
    <n v="86016"/>
    <s v="SEK"/>
    <n v="9023.73"/>
    <s v="SEK"/>
    <n v="86015.979776489025"/>
    <s v="EUR"/>
    <s v="INTER"/>
    <n v="9.02"/>
    <n v="1"/>
    <s v="greater than 10000"/>
    <s v="Magdalena Chrzanowska"/>
    <s v="Please check and approve the invoice for 2016-12 Markus Hilmansson. Hours &amp; Cost rate are missing in Clarity. BR Santosho"/>
    <s v="More"/>
    <s v="GFS"/>
    <s v="Non- ICB"/>
    <m/>
    <m/>
    <m/>
    <s v="GFS"/>
    <s v="Non- ICB"/>
    <s v="GFS/Non- ICB"/>
  </r>
  <r>
    <s v="Unresolved"/>
    <n v="8520"/>
    <s v="Capgemini Technology Services India Limited"/>
    <x v="2"/>
    <n v="8105"/>
    <s v="Capgemini Canada Inc"/>
    <s v="NORTH AMERICA"/>
    <n v="85200330013612"/>
    <x v="8"/>
    <s v="NA PBS"/>
    <n v="42583"/>
    <n v="248"/>
    <s v="1.No signed SoW"/>
    <s v="DISAGREEMENT"/>
    <n v="42648"/>
    <s v="Q3 2016"/>
    <n v="183"/>
    <s v="181 - 365 Days"/>
    <n v="622263"/>
    <s v="INR"/>
    <n v="8966.75"/>
    <s v="INR"/>
    <n v="622263.16629539418"/>
    <s v="EUR"/>
    <s v="INTER"/>
    <n v="8.9700000000000006"/>
    <n v="1"/>
    <s v="greater than 10000"/>
    <s v="PRIANGSU CHANDRA"/>
    <s v="Credit Note required."/>
    <s v="More"/>
    <s v="GFS"/>
    <s v="Non- ICB"/>
    <m/>
    <m/>
    <m/>
    <s v="GFS"/>
    <s v="Non- ICB"/>
    <s v="GFS/Non- ICB"/>
  </r>
  <r>
    <s v="New"/>
    <n v="429"/>
    <s v="Sogeti Nederland B.V."/>
    <x v="9"/>
    <n v="441"/>
    <s v="Dunit B.V"/>
    <s v="BENELUX"/>
    <n v="81401187"/>
    <x v="2"/>
    <s v="Sogeti Netherlands "/>
    <n v="42774"/>
    <n v="57"/>
    <s v="8.Invoice awaiting Prime’s approval or PO"/>
    <s v="Hold Payment"/>
    <n v="42831"/>
    <s v="Q1 2017"/>
    <n v="0"/>
    <s v="0-30 Days"/>
    <n v="8960"/>
    <s v="EUR"/>
    <n v="8960"/>
    <s v="EUR"/>
    <n v="8960"/>
    <s v="EUR"/>
    <s v="INTRA"/>
    <n v="8.9600000000000009"/>
    <n v="1"/>
    <s v="less than 10000"/>
    <s v="Susmit Chatterjee"/>
    <s v="Invoice awaiting Prime’s approval"/>
    <s v="Less"/>
    <s v="Non-GFS"/>
    <s v="Non- ICB"/>
    <m/>
    <m/>
    <m/>
    <s v="Non-GFS"/>
    <s v="Non- ICB"/>
    <s v="Non-GFS/Non- ICB"/>
  </r>
  <r>
    <s v="New"/>
    <n v="8520"/>
    <s v="Capgemini Technology Services India Limited"/>
    <x v="2"/>
    <n v="199"/>
    <s v="Capgemini America Inc"/>
    <s v="NORTH AMERICA"/>
    <s v="5010089629/16-17-IM"/>
    <x v="6"/>
    <s v="IGATE"/>
    <n v="42768"/>
    <n v="63"/>
    <s v="1.No signed SoW"/>
    <s v="DISAGREEMENT"/>
    <n v="42830"/>
    <s v="Q1 2017"/>
    <n v="1"/>
    <s v="0-30 Days"/>
    <n v="620476"/>
    <s v="INR"/>
    <n v="8941"/>
    <s v="INR"/>
    <n v="620476.20039000968"/>
    <s v="EUR"/>
    <s v="INTER"/>
    <n v="8.94"/>
    <n v="1"/>
    <s v="greater than 10000"/>
    <s v="Sayantan Ghosh"/>
    <s v="ISOW Required"/>
    <s v="More"/>
    <s v="Non-GFS"/>
    <s v="Non- ICB"/>
    <m/>
    <m/>
    <m/>
    <s v="Non-GFS"/>
    <s v="Non- ICB"/>
    <s v="Non-GFS/Non- ICB"/>
  </r>
  <r>
    <s v="Unresolved"/>
    <n v="8520"/>
    <s v="Capgemini Technology Services India Limited"/>
    <x v="2"/>
    <n v="199"/>
    <s v="Capgemini America Inc"/>
    <s v="NORTH AMERICA"/>
    <n v="85203810002582"/>
    <x v="7"/>
    <s v="India BPO"/>
    <n v="42677"/>
    <n v="154"/>
    <s v="1.No signed SoW"/>
    <s v="DISAGREEMENT"/>
    <n v="42733"/>
    <s v="Q4 2016"/>
    <n v="98"/>
    <s v="91-120 Days"/>
    <n v="619014"/>
    <s v="INR"/>
    <n v="8919.93"/>
    <s v="INR"/>
    <n v="619014.0112006329"/>
    <s v="EUR"/>
    <s v="INTER"/>
    <n v="8.92"/>
    <n v="1"/>
    <s v="greater than 10000"/>
    <s v="Sayantan Ghosh"/>
    <s v="ISOW required for the invoice."/>
    <s v="More"/>
    <s v="GFS"/>
    <s v="Non- ICB"/>
    <m/>
    <m/>
    <m/>
    <s v="GFS"/>
    <s v="Non- ICB"/>
    <s v="GFS/Non- ICB"/>
  </r>
  <r>
    <s v="Unresolved"/>
    <n v="132"/>
    <s v="Capgemini Technologies LLC"/>
    <x v="5"/>
    <n v="199"/>
    <s v="Capgemini America Inc"/>
    <s v="NORTH AMERICA"/>
    <n v="1320130002543"/>
    <x v="8"/>
    <s v="NA TS"/>
    <n v="42697"/>
    <n v="134"/>
    <s v="1.No signed SoW"/>
    <s v="DISAGREEMENT"/>
    <n v="42776"/>
    <s v="Q1 2017"/>
    <n v="55"/>
    <s v="31-60 Days"/>
    <n v="9528.9500000000007"/>
    <s v="USD"/>
    <n v="8913.06"/>
    <s v="USD"/>
    <n v="9528.9524038820291"/>
    <s v="EUR"/>
    <s v="INTRA"/>
    <n v="8.91"/>
    <n v="1"/>
    <s v="less than 10000"/>
    <s v="Soumya Mukhopadhyay"/>
    <s v="-"/>
    <s v="Less"/>
    <s v="GFS"/>
    <s v="Non- ICB"/>
    <m/>
    <m/>
    <m/>
    <s v="GFS"/>
    <s v="Non- ICB"/>
    <s v="GFS/Non- ICB"/>
  </r>
  <r>
    <s v="Unresolved"/>
    <n v="8520"/>
    <s v="Capgemini Technology Services India Limited"/>
    <x v="2"/>
    <n v="3011"/>
    <s v="Sogeti USA LLC"/>
    <s v="NORTH AMERICA"/>
    <s v="5010089730/16-17-IM"/>
    <x v="2"/>
    <s v="iGATE"/>
    <n v="42769"/>
    <n v="62"/>
    <s v="3.Disagreed days, volume or deliverables"/>
    <s v="DISAGREEMENT"/>
    <n v="42776"/>
    <s v="Q1 2017"/>
    <n v="55"/>
    <s v="31-60 Days"/>
    <n v="611454"/>
    <s v="INR"/>
    <n v="8810.99"/>
    <s v="INR"/>
    <n v="611453.9309780082"/>
    <s v="EUR"/>
    <s v="INTER"/>
    <n v="8.81"/>
    <n v="1"/>
    <s v="greater than 10000"/>
    <s v="Brock Bahan"/>
    <s v="Dispute: No time in our system"/>
    <s v="More"/>
    <s v="Non-GFS"/>
    <s v="Non- ICB"/>
    <m/>
    <m/>
    <m/>
    <s v="Non-GFS"/>
    <s v="Non- ICB"/>
    <s v="Non-GFS/Non- ICB"/>
  </r>
  <r>
    <s v="New"/>
    <n v="8520"/>
    <s v="Capgemini Technology Services India Limited"/>
    <x v="2"/>
    <n v="4100"/>
    <s v="CPM Braxis S.A."/>
    <s v="CPM- BR"/>
    <n v="85201110010103"/>
    <x v="3"/>
    <s v="Banking &amp; Capital Markets"/>
    <n v="42614"/>
    <n v="217"/>
    <s v="2.Disagreed rates or price"/>
    <s v="DISAGREEMENT"/>
    <n v="42829"/>
    <s v="Q1 2017"/>
    <n v="2"/>
    <s v="0-30 Days"/>
    <n v="609698.88"/>
    <s v="INR"/>
    <n v="8785.7000000000007"/>
    <s v="INR"/>
    <n v="609698.88757035101"/>
    <s v="EUR"/>
    <s v="INTER"/>
    <n v="8.7899999999999991"/>
    <n v="1"/>
    <s v="greater than 10000"/>
    <s v="Beatriz Baldavira"/>
    <s v="With regard to invoice 100206019 (annex I), it is worth US $ 9,325.57 (Convert from Rupee to Dollar), but the SOW (annex II) was contracted with a value of US $ 5,378.00, Does not recognize the value and can not continue with this RC."/>
    <s v="More"/>
    <s v="GFS"/>
    <s v="Non- ICB"/>
    <m/>
    <m/>
    <m/>
    <s v="GFS"/>
    <s v="Non- ICB"/>
    <s v="GFS/Non- ICB"/>
  </r>
  <r>
    <s v="New"/>
    <n v="8520"/>
    <s v="Capgemini Technology Services India Limited"/>
    <x v="2"/>
    <n v="260"/>
    <s v="Capgemini UK Plc"/>
    <s v="UK &amp; IRELAND"/>
    <s v="5010088767/16-17-IM"/>
    <x v="8"/>
    <s v="IGATE"/>
    <n v="42768"/>
    <n v="63"/>
    <s v="6.Missing or wrong information on invoice"/>
    <s v="Missing Information or Attachment"/>
    <n v="42831"/>
    <s v="Q1 2017"/>
    <n v="0"/>
    <s v="0-30 Days"/>
    <n v="9400"/>
    <s v="USD"/>
    <n v="8792.44"/>
    <s v="INR"/>
    <n v="610166.62155878951"/>
    <s v="EUR"/>
    <s v="INTER"/>
    <n v="8.7899999999999991"/>
    <n v="1"/>
    <s v="greater than 10000"/>
    <s v="SARBAJIT MOITRA"/>
    <s v="Unable to Pay due to different currency"/>
    <s v="Less"/>
    <s v="Non-GFS"/>
    <s v="Non- ICB"/>
    <m/>
    <m/>
    <m/>
    <s v="Non-GFS"/>
    <s v="Non- ICB"/>
    <s v="Non-GFS/Non- ICB"/>
  </r>
  <r>
    <s v="New"/>
    <n v="5308"/>
    <s v="Capgemini Suisse S.A, Slovakia Branch"/>
    <x v="0"/>
    <n v="199"/>
    <s v="Capgemini America Inc"/>
    <s v="NORTH AMERICA"/>
    <n v="8000000971617"/>
    <x v="0"/>
    <s v="Apps Eastern Europe"/>
    <n v="42797"/>
    <n v="34"/>
    <s v="1.No signed SoW"/>
    <s v="DISAGREEMENT"/>
    <n v="42830"/>
    <s v="Q1 2017"/>
    <n v="1"/>
    <s v="0-30 Days"/>
    <n v="8744"/>
    <s v="EUR"/>
    <n v="8744"/>
    <s v="EUR"/>
    <n v="8744"/>
    <s v="EUR"/>
    <s v="INTER"/>
    <n v="8.74"/>
    <n v="1"/>
    <s v="less than 10000"/>
    <s v="Subhojit Adak"/>
    <s v="No signed ISOW"/>
    <s v="Less"/>
    <s v="Non-GFS"/>
    <s v="Non- ICB"/>
    <m/>
    <m/>
    <m/>
    <s v="Non-GFS"/>
    <s v="Non- ICB"/>
    <s v="Non-GFS/Non- ICB"/>
  </r>
  <r>
    <s v="New"/>
    <n v="8520"/>
    <s v="Capgemini Technology Services India Limited"/>
    <x v="2"/>
    <n v="199"/>
    <s v="Capgemini America Inc"/>
    <s v="NORTH AMERICA"/>
    <s v="5010089520/16-17-IM"/>
    <x v="8"/>
    <s v="IGATE"/>
    <n v="42768"/>
    <n v="63"/>
    <s v="1.No signed SoW"/>
    <s v="DISAGREEMENT"/>
    <n v="42830"/>
    <s v="Q1 2017"/>
    <n v="1"/>
    <s v="0-30 Days"/>
    <n v="602832"/>
    <s v="INR"/>
    <n v="8686.75"/>
    <s v="INR"/>
    <n v="602832.08072228124"/>
    <s v="EUR"/>
    <s v="INTER"/>
    <n v="8.69"/>
    <n v="1"/>
    <s v="greater than 10000"/>
    <s v="Sayantan Ghosh"/>
    <s v="ISOW Required"/>
    <s v="More"/>
    <s v="Non-GFS"/>
    <s v="Non- ICB"/>
    <m/>
    <m/>
    <m/>
    <s v="Non-GFS"/>
    <s v="Non- ICB"/>
    <s v="Non-GFS/Non- ICB"/>
  </r>
  <r>
    <s v="Unresolved"/>
    <n v="5204"/>
    <s v="IGATE Global Solutions Limited"/>
    <x v="2"/>
    <n v="260"/>
    <s v="Capgemini UK Plc"/>
    <s v="UK &amp; IRELAND"/>
    <s v="5010085942/16-17"/>
    <x v="8"/>
    <s v="iGATE"/>
    <n v="42677"/>
    <n v="154"/>
    <s v="6.Missing or wrong information on invoice"/>
    <s v="Missing Information or Attachment"/>
    <n v="42733"/>
    <s v="Q4 2016"/>
    <n v="98"/>
    <s v="91-120 Days"/>
    <n v="602624"/>
    <s v="INR"/>
    <n v="8683.75"/>
    <s v="INR"/>
    <n v="602624"/>
    <s v="EUR"/>
    <s v="INTER"/>
    <n v="8.68"/>
    <n v="1"/>
    <s v="greater than 10000"/>
    <s v="SATABDI SARKAR"/>
    <s v="Incorrect PO"/>
    <s v="More"/>
    <s v="Non-GFS"/>
    <s v="Non- ICB"/>
    <m/>
    <m/>
    <m/>
    <s v="Non-GFS"/>
    <s v="Non- ICB"/>
    <s v="Non-GFS/Non- ICB"/>
  </r>
  <r>
    <s v="New"/>
    <n v="8520"/>
    <s v="Capgemini Technology Services India Limited"/>
    <x v="2"/>
    <n v="260"/>
    <s v="Capgemini UK Plc"/>
    <s v="UK &amp; IRELAND"/>
    <s v="5010085942/16-17-IM"/>
    <x v="8"/>
    <s v="IGATE"/>
    <n v="42768"/>
    <n v="63"/>
    <s v="6.Missing or wrong information on invoice"/>
    <s v="Missing Information or Attachment"/>
    <n v="42831"/>
    <s v="Q1 2017"/>
    <n v="0"/>
    <s v="0-30 Days"/>
    <n v="602624"/>
    <s v="INR"/>
    <n v="8683.75"/>
    <s v="INR"/>
    <n v="602623.89051971212"/>
    <s v="EUR"/>
    <s v="INTER"/>
    <n v="8.68"/>
    <n v="1"/>
    <s v="greater than 10000"/>
    <s v="SARBAJIT MOITRA"/>
    <s v="No PO"/>
    <s v="More"/>
    <s v="Non-GFS"/>
    <s v="Non- ICB"/>
    <m/>
    <m/>
    <m/>
    <s v="Non-GFS"/>
    <s v="Non- ICB"/>
    <s v="Non-GFS/Non- ICB"/>
  </r>
  <r>
    <s v="New"/>
    <n v="8520"/>
    <s v="Capgemini Technology Services India Limited"/>
    <x v="2"/>
    <n v="1750"/>
    <s v="Capgemini Espana S.L."/>
    <s v="IBERIA"/>
    <n v="85200610007359"/>
    <x v="6"/>
    <s v="Infra India"/>
    <n v="42829"/>
    <n v="2"/>
    <s v="1.No signed SoW"/>
    <s v="DISAGREEMENT"/>
    <n v="42831"/>
    <s v="Q1 2017"/>
    <n v="0"/>
    <s v="0-30 Days"/>
    <n v="600700"/>
    <s v="INR"/>
    <n v="8656.0300000000007"/>
    <s v="INR"/>
    <n v="600700.21304797404"/>
    <s v="EUR"/>
    <s v="INTER"/>
    <n v="8.66"/>
    <n v="1"/>
    <s v="greater than 10000"/>
    <s v="Carmen Postigo Gonzalez"/>
    <s v="send ISOW"/>
    <s v="More"/>
    <s v="GFS"/>
    <s v="Non- ICB"/>
    <m/>
    <m/>
    <m/>
    <s v="GFS"/>
    <s v="Non- ICB"/>
    <s v="GFS/Non- ICB"/>
  </r>
  <r>
    <s v="New"/>
    <n v="456"/>
    <s v="Sogeti Deutschland GmbH"/>
    <x v="0"/>
    <n v="8243"/>
    <s v="Capgemini Deutschland GmbH"/>
    <s v="CENTRAL EUROPE"/>
    <n v="2017010150"/>
    <x v="2"/>
    <s v="Sogeti Germany "/>
    <n v="42774"/>
    <n v="57"/>
    <s v="8.Invoice awaiting Prime’s approval or PO"/>
    <s v="Hold Payment"/>
    <n v="42831"/>
    <s v="Q1 2017"/>
    <n v="0"/>
    <s v="0-30 Days"/>
    <n v="8639.4"/>
    <s v="EUR"/>
    <n v="8639.4"/>
    <s v="EUR"/>
    <n v="8639.4"/>
    <s v="EUR"/>
    <s v="INTRA"/>
    <n v="8.64"/>
    <n v="1"/>
    <s v="less than 10000"/>
    <s v="Izabela Klich"/>
    <s v="waiting for approval"/>
    <s v="Less"/>
    <s v="Non-GFS"/>
    <s v="Non- ICB"/>
    <m/>
    <m/>
    <m/>
    <s v="Non-GFS"/>
    <s v="Non- ICB"/>
    <s v="Non-GFS/Non- ICB"/>
  </r>
  <r>
    <s v="New"/>
    <n v="95"/>
    <s v="Capgemini Service S.A.S."/>
    <x v="3"/>
    <n v="1730"/>
    <s v="Capgemini Portugal, Serviços de Consultoria e Informatica S.A."/>
    <s v="IBERIA"/>
    <n v="950110010793"/>
    <x v="5"/>
    <s v="GROUP SHARED SERVICES"/>
    <n v="42794"/>
    <n v="37"/>
    <s v="1.No signed SoW"/>
    <s v="DISAGREEMENT"/>
    <n v="42830"/>
    <s v="Q1 2017"/>
    <n v="1"/>
    <s v="0-30 Days"/>
    <n v="8624"/>
    <s v="EUR"/>
    <n v="8624"/>
    <s v="EUR"/>
    <n v="8624"/>
    <s v="EUR"/>
    <s v="INTER"/>
    <n v="8.6199999999999992"/>
    <n v="1"/>
    <s v="less than 10000"/>
    <s v="Vania Ferreira"/>
    <s v="No signed SOW"/>
    <s v="Less"/>
    <s v="GFS"/>
    <s v="Non- ICB"/>
    <m/>
    <m/>
    <m/>
    <s v="GFS"/>
    <s v="Non- ICB"/>
    <s v="GFS/Non- ICB"/>
  </r>
  <r>
    <s v="New"/>
    <n v="260"/>
    <s v="Capgemini UK Plc"/>
    <x v="4"/>
    <n v="8243"/>
    <s v="Capgemini Deutschland GmbH"/>
    <s v="CENTRAL EUROPE"/>
    <n v="2600110122312"/>
    <x v="1"/>
    <s v="CC - CPR"/>
    <n v="42766"/>
    <n v="65"/>
    <s v="8.Invoice awaiting Prime’s approval or PO"/>
    <s v="Hold Payment"/>
    <n v="42830"/>
    <s v="Q1 2017"/>
    <n v="1"/>
    <s v="0-30 Days"/>
    <n v="8604.41"/>
    <s v="EUR"/>
    <n v="8604.41"/>
    <s v="GBP"/>
    <n v="7361.3307803177795"/>
    <s v="EUR"/>
    <s v="INTER"/>
    <n v="8.6"/>
    <n v="1"/>
    <s v="less than 10000"/>
    <s v="Magdalena Chrzanowska"/>
    <s v="Awaiting approval/ - Becker, Ralph"/>
    <s v="Less"/>
    <s v="GFS"/>
    <s v="Non- ICB"/>
    <m/>
    <m/>
    <m/>
    <s v="GFS"/>
    <s v="Non- ICB"/>
    <s v="GFS/Non- ICB"/>
  </r>
  <r>
    <s v="New"/>
    <n v="8520"/>
    <s v="Capgemini Technology Services India Limited"/>
    <x v="2"/>
    <n v="199"/>
    <s v="Capgemini America Inc"/>
    <s v="NORTH AMERICA"/>
    <s v="5010089667/16-17-IM"/>
    <x v="6"/>
    <s v="IGATE"/>
    <n v="42768"/>
    <n v="63"/>
    <s v="1.No signed SoW"/>
    <s v="DISAGREEMENT"/>
    <n v="42830"/>
    <s v="Q1 2017"/>
    <n v="1"/>
    <s v="0-30 Days"/>
    <n v="592695"/>
    <s v="INR"/>
    <n v="8540.68"/>
    <s v="INR"/>
    <n v="592695.29975919332"/>
    <s v="EUR"/>
    <s v="INTER"/>
    <n v="8.5399999999999991"/>
    <n v="1"/>
    <s v="greater than 10000"/>
    <s v="Sayantan Ghosh"/>
    <s v="ISOW Required"/>
    <s v="More"/>
    <s v="Non-GFS"/>
    <s v="Non- ICB"/>
    <m/>
    <m/>
    <m/>
    <s v="Non-GFS"/>
    <s v="Non- ICB"/>
    <s v="Non-GFS/Non- ICB"/>
  </r>
  <r>
    <s v="New"/>
    <n v="1970"/>
    <s v="Capgemini UK Plc (FS)"/>
    <x v="4"/>
    <n v="635"/>
    <s v="Capgemini Technology Services"/>
    <s v="FRANCE"/>
    <n v="19700110031325"/>
    <x v="3"/>
    <s v="France"/>
    <n v="42583"/>
    <n v="248"/>
    <s v="8.Invoice awaiting Prime’s approval or PO"/>
    <s v="Hold Payment"/>
    <n v="42831"/>
    <s v="Q1 2017"/>
    <n v="0"/>
    <s v="0-30 Days"/>
    <n v="7300"/>
    <s v="GBP"/>
    <n v="8532.7199999999993"/>
    <s v="GBP"/>
    <n v="7299.9978355091307"/>
    <s v="EUR"/>
    <s v="INTER"/>
    <n v="8.5299999999999994"/>
    <n v="1"/>
    <s v="less than 10000"/>
    <s v="Natalia Cich"/>
    <s v="Dipsute puts at the request of GIL, Amélie's request h-Waiting for Project Manager approval"/>
    <s v="Less"/>
    <s v="GFS"/>
    <s v="Non- ICB"/>
    <m/>
    <m/>
    <m/>
    <s v="GFS"/>
    <s v="Non- ICB"/>
    <s v="GFS/Non- ICB"/>
  </r>
  <r>
    <s v="New"/>
    <n v="1350"/>
    <s v="Capgemini Sverige AB"/>
    <x v="7"/>
    <n v="8243"/>
    <s v="Capgemini Deutschland GmbH"/>
    <s v="CENTRAL EUROPE"/>
    <n v="13500210104018"/>
    <x v="1"/>
    <s v="CC SWEDEN - CCNOSE - BU"/>
    <n v="42774"/>
    <n v="57"/>
    <s v="8.Invoice awaiting Prime’s approval or PO"/>
    <s v="Hold Payment"/>
    <n v="42830"/>
    <s v="Q1 2017"/>
    <n v="1"/>
    <s v="0-30 Days"/>
    <n v="80640"/>
    <s v="SEK"/>
    <n v="8459.75"/>
    <s v="SEK"/>
    <n v="80640.010828576764"/>
    <s v="EUR"/>
    <s v="INTER"/>
    <n v="8.4600000000000009"/>
    <n v="1"/>
    <s v="greater than 10000"/>
    <s v="Magdalena Chrzanowska"/>
    <s v="Awaiting approval"/>
    <s v="More"/>
    <s v="GFS"/>
    <s v="Non- ICB"/>
    <m/>
    <m/>
    <m/>
    <s v="GFS"/>
    <s v="Non- ICB"/>
    <s v="GFS/Non- ICB"/>
  </r>
  <r>
    <s v="Unresolved"/>
    <n v="5204"/>
    <s v="IGATE Global Solutions Limited"/>
    <x v="2"/>
    <n v="420"/>
    <s v="Capgemini Belgium N.V./S.A."/>
    <s v="BENELUX"/>
    <s v="5010082224/16-17"/>
    <x v="0"/>
    <s v="iGATE"/>
    <n v="42584"/>
    <n v="247"/>
    <s v="6.Missing or wrong information on invoice"/>
    <s v="Missing Information or Attachment"/>
    <n v="42732"/>
    <s v="Q4 2016"/>
    <n v="99"/>
    <s v="91-120 Days"/>
    <n v="584188"/>
    <s v="INR"/>
    <n v="8418.09"/>
    <s v="INR"/>
    <n v="584188"/>
    <s v="EUR"/>
    <s v="INTER"/>
    <n v="8.42"/>
    <n v="1"/>
    <s v="greater than 10000"/>
    <s v="Agnieszka Wodnicka"/>
    <s v="i-SOW mentioned is not covering the period invoiced and request for information has not been answered contact: bernice.dehert@capgemini.com"/>
    <s v="More"/>
    <s v="Non-GFS"/>
    <s v="Non- ICB"/>
    <m/>
    <m/>
    <m/>
    <s v="Non-GFS"/>
    <s v="Non- ICB"/>
    <s v="Non-GFS/Non- ICB"/>
  </r>
  <r>
    <s v="New"/>
    <n v="8520"/>
    <s v="Capgemini Technology Services India Limited"/>
    <x v="2"/>
    <n v="260"/>
    <s v="Capgemini UK Plc"/>
    <s v="UK &amp; IRELAND"/>
    <s v="5010087784/16-17-IM"/>
    <x v="8"/>
    <s v="IGATE"/>
    <n v="42768"/>
    <n v="63"/>
    <s v="6.Missing or wrong information on invoice"/>
    <s v="Missing Information or Attachment"/>
    <n v="42831"/>
    <s v="Q1 2017"/>
    <n v="0"/>
    <s v="0-30 Days"/>
    <n v="584057"/>
    <s v="INR"/>
    <n v="8416.2000000000007"/>
    <s v="INR"/>
    <n v="584056.79428726085"/>
    <s v="EUR"/>
    <s v="INTER"/>
    <n v="8.42"/>
    <n v="1"/>
    <s v="greater than 10000"/>
    <s v="SARBAJIT MOITRA"/>
    <s v="No PO"/>
    <s v="More"/>
    <s v="Non-GFS"/>
    <s v="Non- ICB"/>
    <m/>
    <m/>
    <m/>
    <s v="Non-GFS"/>
    <s v="Non- ICB"/>
    <s v="Non-GFS/Non- ICB"/>
  </r>
  <r>
    <s v="Unresolved"/>
    <n v="199"/>
    <s v="Capgemini America Inc"/>
    <x v="5"/>
    <n v="635"/>
    <s v="Capgemini Technology Services"/>
    <s v="FRANCE"/>
    <n v="1990110061629"/>
    <x v="1"/>
    <s v="CC NA"/>
    <n v="42697"/>
    <n v="134"/>
    <s v="4.Disagreed expenses"/>
    <s v="DISAGREEMENT"/>
    <n v="42775"/>
    <s v="Q1 2017"/>
    <n v="56"/>
    <s v="31-60 Days"/>
    <n v="9000"/>
    <s v="USD"/>
    <n v="8418.2999999999993"/>
    <s v="USD"/>
    <n v="9000.0044902199788"/>
    <s v="EUR"/>
    <s v="INTER"/>
    <n v="8.42"/>
    <n v="1"/>
    <s v="less than 10000"/>
    <s v="Aleksandra Polak"/>
    <s v="De : Rajendran, Revathy Envoyé : mercredi 4 janvier 2017 11:19 À : Artis, Pascale Cc : Qunfoong, Chai Objet : FW: CAPGEMINI AMERICA INC 1990110061629 OK for payment ? Please reject, not approved by Chai. Thank you. Pascale ARTIS (19/01/2017 10:35)"/>
    <s v="Less"/>
    <s v="GFS"/>
    <s v="Non- ICB"/>
    <m/>
    <m/>
    <m/>
    <s v="GFS"/>
    <s v="Non- ICB"/>
    <s v="GFS/Non- ICB"/>
  </r>
  <r>
    <s v="New"/>
    <n v="199"/>
    <s v="Capgemini America Inc"/>
    <x v="5"/>
    <n v="693"/>
    <s v="Capgemini Consulting S.A.S."/>
    <s v="FRANCE"/>
    <n v="1990110067204"/>
    <x v="1"/>
    <s v="CC NA"/>
    <n v="42772"/>
    <n v="59"/>
    <s v="8.Invoice awaiting Prime’s approval or PO"/>
    <s v="Hold Payment"/>
    <n v="42831"/>
    <s v="Q1 2017"/>
    <n v="0"/>
    <s v="0-30 Days"/>
    <n v="8996.67"/>
    <s v="USD"/>
    <n v="8415.18"/>
    <s v="USD"/>
    <n v="8996.6688982347241"/>
    <s v="EUR"/>
    <s v="INTER"/>
    <n v="8.42"/>
    <n v="1"/>
    <s v="less than 10000"/>
    <s v="Hirsch Magdalena"/>
    <s v="h-Waiting for Project Manager approval OOCHOAPE"/>
    <s v="Less"/>
    <s v="GFS"/>
    <s v="Non- ICB"/>
    <m/>
    <m/>
    <m/>
    <s v="GFS"/>
    <s v="Non- ICB"/>
    <s v="GFS/Non- ICB"/>
  </r>
  <r>
    <s v="Unresolved"/>
    <n v="8520"/>
    <s v="Capgemini Technology Services India Limited"/>
    <x v="2"/>
    <n v="8420"/>
    <s v="Capgemini Australia Pty Ltd."/>
    <s v="INDIA"/>
    <n v="85202710000434"/>
    <x v="11"/>
    <s v="I and D India ACIS"/>
    <n v="42544"/>
    <n v="287"/>
    <s v="2.Disagreed rates or price"/>
    <s v="DISAGREEMENT"/>
    <n v="42618"/>
    <s v="Q3 2016"/>
    <n v="213"/>
    <s v="181 - 365 Days"/>
    <n v="582408"/>
    <s v="INR"/>
    <n v="8392.44"/>
    <s v="INR"/>
    <n v="582407.92788291385"/>
    <s v="EUR"/>
    <s v="INTRA"/>
    <n v="8.39"/>
    <n v="1"/>
    <s v="greater than 10000"/>
    <s v="Michelle Curtin"/>
    <s v="Offshore resource skills mis-match resulting in no deliverables on project. Please issue credit note for 582,408 INR"/>
    <s v="More"/>
    <s v="GFS"/>
    <s v="Non- ICB"/>
    <m/>
    <m/>
    <m/>
    <s v="GFS"/>
    <s v="Non- ICB"/>
    <s v="GFS/Non- ICB"/>
  </r>
  <r>
    <s v="Unresolved"/>
    <n v="8520"/>
    <s v="Capgemini Technology Services India Limited"/>
    <x v="2"/>
    <n v="95"/>
    <s v="Capgemini Service S.A.S."/>
    <s v="HOLDING"/>
    <n v="85200330013740"/>
    <x v="13"/>
    <s v="ITICS INDIA TS - ITICSINTS - BU"/>
    <n v="42676"/>
    <n v="155"/>
    <s v="8.Invoice awaiting Prime’s approval or PO"/>
    <s v="Hold Payment"/>
    <n v="42732"/>
    <s v="Q4 2016"/>
    <n v="99"/>
    <s v="91-120 Days"/>
    <n v="581796.5"/>
    <s v="INR"/>
    <n v="8383.6299999999992"/>
    <s v="INR"/>
    <n v="581796.54265470267"/>
    <s v="EUR"/>
    <s v="INTER"/>
    <n v="8.3800000000000008"/>
    <n v="1"/>
    <s v="greater than 10000"/>
    <s v="Nicolas HONVAULT"/>
    <s v="awaiting approval"/>
    <s v="More"/>
    <s v="GFS"/>
    <s v="Non- ICB"/>
    <m/>
    <m/>
    <m/>
    <s v="GFS"/>
    <s v="Non- ICB"/>
    <s v="GFS/Non- ICB"/>
  </r>
  <r>
    <s v="New"/>
    <n v="9701"/>
    <s v="Capgemini Services Romania s.r.l."/>
    <x v="0"/>
    <n v="199"/>
    <s v="Capgemini America Inc"/>
    <s v="NORTH AMERICA"/>
    <n v="97120170059"/>
    <x v="6"/>
    <s v="Infra Central Europe "/>
    <n v="42796"/>
    <n v="35"/>
    <s v="8.Invoice awaiting Prime’s approval or PO"/>
    <s v="Hold Payment"/>
    <n v="42830"/>
    <s v="Q1 2017"/>
    <n v="1"/>
    <s v="0-30 Days"/>
    <n v="38067.9"/>
    <s v="RON"/>
    <n v="8361.98"/>
    <s v="RON"/>
    <n v="38067.918756074738"/>
    <s v="EUR"/>
    <s v="INTER"/>
    <n v="8.36"/>
    <n v="1"/>
    <s v="greater than 10000"/>
    <s v="Subhojit Adak"/>
    <s v="waiting for approval"/>
    <s v="More"/>
    <s v="Non-GFS"/>
    <s v="Non- ICB"/>
    <m/>
    <m/>
    <m/>
    <s v="Non-GFS"/>
    <s v="Non- ICB"/>
    <s v="Non-GFS/Non- ICB"/>
  </r>
  <r>
    <s v="Unresolved"/>
    <n v="8310"/>
    <s v="Capgemini Polska Sp z.o.o"/>
    <x v="0"/>
    <n v="260"/>
    <s v="Capgemini UK Plc"/>
    <s v="UK &amp; IRELAND"/>
    <s v="831015FIS01576"/>
    <x v="6"/>
    <s v="Infra Central Europe "/>
    <n v="42311"/>
    <n v="520"/>
    <s v="3.Disagreed days, volume or deliverables"/>
    <s v="DISAGREEMENT"/>
    <n v="42648"/>
    <s v="Q3 2016"/>
    <n v="183"/>
    <s v="181 - 365 Days"/>
    <n v="35211.85"/>
    <s v="PLN"/>
    <n v="8331.2099999999991"/>
    <s v="PLN"/>
    <n v="35211.857529763009"/>
    <s v="EUR"/>
    <s v="INTER"/>
    <n v="8.33"/>
    <n v="1"/>
    <s v="greater than 10000"/>
    <s v="Abdul Wasim"/>
    <s v="Disagreed Cost"/>
    <s v="More"/>
    <s v="GFS"/>
    <s v="Non- ICB"/>
    <m/>
    <m/>
    <m/>
    <s v="GFS"/>
    <s v="Non- ICB"/>
    <s v="GFS/Non- ICB"/>
  </r>
  <r>
    <s v="Unresolved"/>
    <n v="8520"/>
    <s v="Capgemini Technology Services India Limited"/>
    <x v="2"/>
    <n v="3011"/>
    <s v="Sogeti USA LLC"/>
    <s v="NORTH AMERICA"/>
    <s v="5010089707/16-17-IM"/>
    <x v="2"/>
    <s v="iGATE"/>
    <n v="42769"/>
    <n v="62"/>
    <s v="3.Disagreed days, volume or deliverables"/>
    <s v="DISAGREEMENT"/>
    <n v="42776"/>
    <s v="Q1 2017"/>
    <n v="55"/>
    <s v="31-60 Days"/>
    <n v="574477"/>
    <s v="INR"/>
    <n v="8278.16"/>
    <s v="INR"/>
    <n v="574477.26909971621"/>
    <s v="EUR"/>
    <s v="INTER"/>
    <n v="8.2799999999999994"/>
    <n v="1"/>
    <s v="greater than 10000"/>
    <s v="Brock Bahan"/>
    <s v="Dispute: No time in our system"/>
    <s v="More"/>
    <s v="Non-GFS"/>
    <s v="Non- ICB"/>
    <m/>
    <m/>
    <m/>
    <s v="Non-GFS"/>
    <s v="Non- ICB"/>
    <s v="Non-GFS/Non- ICB"/>
  </r>
  <r>
    <s v="Unresolved"/>
    <n v="8520"/>
    <s v="Capgemini Technology Services India Limited"/>
    <x v="2"/>
    <n v="693"/>
    <s v="Capgemini Consulting S.A.S."/>
    <s v="FRANCE"/>
    <n v="85200330013816"/>
    <x v="14"/>
    <s v="MSA"/>
    <n v="42704"/>
    <n v="127"/>
    <s v="6.Missing or wrong information on invoice"/>
    <s v="Missing Information or Attachment"/>
    <n v="42732"/>
    <s v="Q4 2016"/>
    <n v="99"/>
    <s v="91-120 Days"/>
    <n v="571911"/>
    <s v="INR"/>
    <n v="8241.18"/>
    <s v="INR"/>
    <n v="571910.97786938155"/>
    <s v="EUR"/>
    <s v="INTER"/>
    <n v="8.24"/>
    <n v="1"/>
    <s v="greater than 10000"/>
    <s v="Hirsch Magdalena"/>
    <s v="'unidentified invoice. ISOW ? PO ? description ??' - please contact OOCHOAPE"/>
    <s v="More"/>
    <s v="GFS"/>
    <s v="Non- ICB"/>
    <m/>
    <m/>
    <m/>
    <s v="GFS"/>
    <s v="Non- ICB"/>
    <s v="GFS/Non- ICB"/>
  </r>
  <r>
    <s v="Unresolved"/>
    <n v="3022"/>
    <s v="Sogeti High Tech S.A.S."/>
    <x v="1"/>
    <n v="692"/>
    <s v="Capgemini Outsourcing Services S.A.S."/>
    <s v="FRANCE"/>
    <n v="30220110060091"/>
    <x v="2"/>
    <s v="Sogeti HTC  "/>
    <n v="42580"/>
    <n v="251"/>
    <s v="1.No signed SoW"/>
    <s v="DISAGREEMENT"/>
    <n v="42649"/>
    <s v="Q3 2016"/>
    <n v="182"/>
    <s v="181 - 365 Days"/>
    <n v="8201.76"/>
    <s v="EUR"/>
    <n v="8201.76"/>
    <s v="EUR"/>
    <n v="8201.76"/>
    <s v="EUR"/>
    <s v="INTRA"/>
    <n v="8.1999999999999993"/>
    <n v="1"/>
    <s v="less than 10000"/>
    <s v="Marta Stryszawska"/>
    <s v="PLEASE CONTACT B LEBLANC"/>
    <s v="Less"/>
    <s v="GFS"/>
    <s v="Non- ICB"/>
    <m/>
    <m/>
    <m/>
    <s v="GFS"/>
    <s v="Non- ICB"/>
    <s v="GFS/Non- ICB"/>
  </r>
  <r>
    <s v="Unresolved"/>
    <n v="8520"/>
    <s v="Capgemini Technology Services India Limited"/>
    <x v="2"/>
    <n v="247"/>
    <s v="Sogeti Ireland Ltd."/>
    <s v="UK &amp; IRELAND"/>
    <n v="85204510000698"/>
    <x v="2"/>
    <s v="Sogeti Testing"/>
    <n v="42773"/>
    <n v="58"/>
    <s v="8.Invoice awaiting Prime’s approval or PO"/>
    <s v="Hold Payment"/>
    <n v="42797"/>
    <s v="Q1 2017"/>
    <n v="34"/>
    <s v="31-60 Days"/>
    <n v="567100"/>
    <s v="INR"/>
    <n v="8171.85"/>
    <s v="INR"/>
    <n v="567099.70228801039"/>
    <s v="EUR"/>
    <s v="INTER"/>
    <n v="8.17"/>
    <n v="1"/>
    <s v="greater than 10000"/>
    <s v="Grace Mulhern"/>
    <s v="waiting on approval"/>
    <s v="More"/>
    <s v="GFS"/>
    <s v="Non- ICB"/>
    <m/>
    <m/>
    <m/>
    <s v="GFS"/>
    <s v="Non- ICB"/>
    <s v="GFS/Non- ICB"/>
  </r>
  <r>
    <s v="Unresolved"/>
    <n v="3014"/>
    <s v="Sogeti France S.A.S."/>
    <x v="1"/>
    <n v="692"/>
    <s v="Capgemini Outsourcing Services S.A.S."/>
    <s v="FRANCE"/>
    <n v="30140110139005"/>
    <x v="2"/>
    <s v="Sogeti France "/>
    <n v="42676"/>
    <n v="155"/>
    <s v="8.Invoice awaiting Prime’s approval or PO"/>
    <s v="Hold Payment"/>
    <n v="42709"/>
    <s v="Q4 2016"/>
    <n v="122"/>
    <s v="121-150 Days"/>
    <n v="8160"/>
    <s v="EUR"/>
    <n v="8160"/>
    <s v="EUR"/>
    <n v="8160"/>
    <s v="EUR"/>
    <s v="INTRA"/>
    <n v="8.16"/>
    <n v="1"/>
    <s v="less than 10000"/>
    <s v="Edyta Lechwar-Wierzbicka"/>
    <s v="invoice waiting for approval, please contact CGALES"/>
    <s v="Less"/>
    <s v="GFS"/>
    <s v="Non- ICB"/>
    <m/>
    <m/>
    <m/>
    <s v="GFS"/>
    <s v="Non- ICB"/>
    <s v="GFS/Non- ICB"/>
  </r>
  <r>
    <s v="Unresolved"/>
    <n v="199"/>
    <s v="Capgemini America Inc"/>
    <x v="5"/>
    <n v="8105"/>
    <s v="Capgemini Canada Inc"/>
    <s v="NORTH AMERICA"/>
    <s v="8104013015160_M"/>
    <x v="4"/>
    <s v="NA SHARED SVCS"/>
    <n v="42583"/>
    <n v="248"/>
    <s v="1.No signed SoW"/>
    <s v="DISAGREEMENT"/>
    <n v="42585"/>
    <s v="Q3 2016"/>
    <n v="246"/>
    <s v="181 - 365 Days"/>
    <n v="8672"/>
    <s v="USD"/>
    <n v="8111.5"/>
    <s v="USD"/>
    <n v="8672.0046116697395"/>
    <s v="EUR"/>
    <s v="INTRA"/>
    <n v="8.11"/>
    <n v="1"/>
    <s v="less than 10000"/>
    <s v="PRIANGSU CHANDRA"/>
    <s v="ISOW or ICA required"/>
    <s v="Less"/>
    <s v="Non-GFS"/>
    <s v="Non- ICB"/>
    <m/>
    <m/>
    <m/>
    <s v="Non-GFS"/>
    <s v="Non- ICB"/>
    <s v="Non-GFS/Non- ICB"/>
  </r>
  <r>
    <s v="New"/>
    <n v="260"/>
    <s v="Capgemini UK Plc"/>
    <x v="4"/>
    <n v="413"/>
    <s v="Capgemini Nederland B.V."/>
    <s v="BENELUX"/>
    <n v="2600110125319"/>
    <x v="1"/>
    <s v="CC - MLS"/>
    <n v="42794"/>
    <n v="37"/>
    <s v="3.Disagreed days, volume or deliverables"/>
    <s v="DISAGREEMENT"/>
    <n v="42831"/>
    <s v="Q1 2017"/>
    <n v="0"/>
    <s v="0-30 Days"/>
    <n v="6872"/>
    <s v="GBP"/>
    <n v="8032.45"/>
    <s v="GBP"/>
    <n v="6872.0018486291965"/>
    <s v="EUR"/>
    <s v="INTER"/>
    <n v="8.0299999999999994"/>
    <n v="1"/>
    <s v="less than 10000"/>
    <s v="Anit Sharma"/>
    <s v="Disagreed Days"/>
    <s v="Less"/>
    <s v="GFS"/>
    <s v="Non- ICB"/>
    <m/>
    <m/>
    <m/>
    <s v="GFS"/>
    <s v="Non- ICB"/>
    <s v="GFS/Non- ICB"/>
  </r>
  <r>
    <s v="Unresolved"/>
    <n v="8520"/>
    <s v="Capgemini Technology Services India Limited"/>
    <x v="2"/>
    <n v="1750"/>
    <s v="Capgemini Espana S.L."/>
    <s v="IBERIA"/>
    <n v="85201230002569"/>
    <x v="3"/>
    <s v="SFC"/>
    <n v="42705"/>
    <n v="126"/>
    <s v="1.No signed SoW"/>
    <s v="DISAGREEMENT"/>
    <n v="42775"/>
    <s v="Q1 2017"/>
    <n v="56"/>
    <s v="31-60 Days"/>
    <n v="557499"/>
    <s v="INR"/>
    <n v="8033.5"/>
    <s v="INR"/>
    <n v="557498.66411286686"/>
    <s v="EUR"/>
    <s v="INTER"/>
    <n v="8.0299999999999994"/>
    <n v="1"/>
    <s v="greater than 10000"/>
    <s v="Carmen Postigo"/>
    <s v="Send ISOW"/>
    <s v="More"/>
    <s v="GFS"/>
    <s v="Non- ICB"/>
    <m/>
    <m/>
    <m/>
    <s v="GFS"/>
    <s v="Non- ICB"/>
    <s v="GFS/Non- ICB"/>
  </r>
  <r>
    <s v="Unresolved"/>
    <n v="1350"/>
    <s v="Capgemini Sverige AB"/>
    <x v="7"/>
    <n v="1320"/>
    <s v="Capgemini Norge AS"/>
    <s v="NORDIC"/>
    <n v="13500210102445"/>
    <x v="1"/>
    <s v="CC SWEDEN - CCNOSE - BU"/>
    <n v="42727"/>
    <n v="104"/>
    <s v="6.Missing or wrong information on invoice"/>
    <s v="Missing Information or Attachment"/>
    <n v="42797"/>
    <s v="Q1 2017"/>
    <n v="34"/>
    <s v="31-60 Days"/>
    <n v="76569.210000000006"/>
    <s v="SEK"/>
    <n v="8032.69"/>
    <s v="SEK"/>
    <n v="76569.190411371528"/>
    <s v="EUR"/>
    <s v="INTRA"/>
    <n v="8.0299999999999994"/>
    <n v="1"/>
    <s v="greater than 10000"/>
    <s v="Ankit Agrawal"/>
    <s v="Wrong PO. Correct PO needed."/>
    <s v="More"/>
    <s v="GFS"/>
    <s v="Non- ICB"/>
    <m/>
    <m/>
    <m/>
    <s v="GFS"/>
    <s v="Non- ICB"/>
    <s v="GFS/Non- ICB"/>
  </r>
  <r>
    <s v="Unresolved"/>
    <n v="199"/>
    <s v="Capgemini America Inc"/>
    <x v="5"/>
    <n v="693"/>
    <s v="Capgemini Consulting S.A.S."/>
    <s v="FRANCE"/>
    <n v="1990110057532"/>
    <x v="1"/>
    <s v="CC NA"/>
    <n v="42639"/>
    <n v="192"/>
    <s v="3.Disagreed days, volume or deliverables"/>
    <s v="DISAGREEMENT"/>
    <n v="42706"/>
    <s v="Q4 2016"/>
    <n v="125"/>
    <s v="121-150 Days"/>
    <n v="8574.76"/>
    <s v="USD"/>
    <n v="8020.54"/>
    <s v="USD"/>
    <n v="8574.7592760995631"/>
    <s v="EUR"/>
    <s v="INTER"/>
    <n v="8.02"/>
    <n v="1"/>
    <s v="less than 10000"/>
    <s v="Hirsch Magdalena"/>
    <s v="wrong approval wf OOCHOAPE"/>
    <s v="Less"/>
    <s v="GFS"/>
    <s v="Non- ICB"/>
    <m/>
    <m/>
    <m/>
    <s v="GFS"/>
    <s v="Non- ICB"/>
    <s v="GFS/Non- ICB"/>
  </r>
  <r>
    <s v="Unresolved"/>
    <n v="8520"/>
    <s v="Capgemini Technology Services India Limited"/>
    <x v="2"/>
    <n v="8420"/>
    <s v="Capgemini Australia Pty Ltd."/>
    <s v="INDIA"/>
    <n v="85202710000456"/>
    <x v="11"/>
    <s v="I and D India ACIS"/>
    <n v="42614"/>
    <n v="217"/>
    <s v="2.Disagreed rates or price"/>
    <s v="DISAGREEMENT"/>
    <n v="42648"/>
    <s v="Q3 2016"/>
    <n v="183"/>
    <s v="181 - 365 Days"/>
    <n v="555580.42000000004"/>
    <s v="INR"/>
    <n v="8005.86"/>
    <s v="INR"/>
    <n v="555580.53837986384"/>
    <s v="EUR"/>
    <s v="INTRA"/>
    <n v="8.01"/>
    <n v="1"/>
    <s v="greater than 10000"/>
    <s v="Michelle Curtin"/>
    <s v="Offshore resource skills mis-match resulting in no deliverables on project. Please issue credit note for 555,580.42 INR"/>
    <s v="More"/>
    <s v="GFS"/>
    <s v="Non- ICB"/>
    <m/>
    <m/>
    <m/>
    <s v="GFS"/>
    <s v="Non- ICB"/>
    <s v="GFS/Non- ICB"/>
  </r>
  <r>
    <s v="New"/>
    <n v="8520"/>
    <s v="Capgemini Technology Services India Limited"/>
    <x v="2"/>
    <n v="429"/>
    <s v="Sogeti Nederland B.V."/>
    <s v="BENELUX"/>
    <n v="85200310086826"/>
    <x v="2"/>
    <s v="SOGETI INDIA - SOGID - BU"/>
    <n v="42773"/>
    <n v="58"/>
    <s v="6.Missing or wrong information on invoice"/>
    <s v="Missing Information or Attachment"/>
    <n v="42830"/>
    <s v="Q1 2017"/>
    <n v="1"/>
    <s v="0-30 Days"/>
    <n v="555200"/>
    <s v="INR"/>
    <n v="8000.38"/>
    <s v="INR"/>
    <n v="555200.24427650438"/>
    <s v="EUR"/>
    <s v="INTER"/>
    <n v="8"/>
    <n v="1"/>
    <s v="greater than 10000"/>
    <s v="Dibendu Das"/>
    <s v="Employee details missing mail sent to Supplier."/>
    <s v="More"/>
    <s v="GFS"/>
    <s v="Non- ICB"/>
    <m/>
    <m/>
    <m/>
    <s v="GFS"/>
    <s v="Non- ICB"/>
    <s v="GFS/Non- ICB"/>
  </r>
  <r>
    <s v="Unresolved"/>
    <n v="8520"/>
    <s v="Capgemini Technology Services India Limited"/>
    <x v="2"/>
    <n v="8420"/>
    <s v="Capgemini Australia Pty Ltd."/>
    <s v="INDIA"/>
    <n v="85201110010871"/>
    <x v="3"/>
    <s v="FS-Others"/>
    <n v="42728"/>
    <n v="103"/>
    <s v="3.Disagreed days, volume or deliverables"/>
    <s v="DISAGREEMENT"/>
    <n v="42793"/>
    <s v="Q1 2017"/>
    <n v="38"/>
    <s v="31-60 Days"/>
    <n v="550999.62"/>
    <s v="INR"/>
    <n v="7939.85"/>
    <s v="INR"/>
    <n v="550999.65995600249"/>
    <s v="EUR"/>
    <s v="INTRA"/>
    <n v="7.94"/>
    <n v="1"/>
    <s v="greater than 10000"/>
    <s v="Roopeshri Lad"/>
    <s v="The associated timesheets on the invoice are dated before the start of the project and are BD costs and should not be attributed to the project'; India Finance to raise credit note"/>
    <s v="More"/>
    <s v="GFS"/>
    <s v="Non- ICB"/>
    <m/>
    <m/>
    <m/>
    <s v="GFS"/>
    <s v="Non- ICB"/>
    <s v="GFS/Non- ICB"/>
  </r>
  <r>
    <s v="Unresolved"/>
    <n v="8520"/>
    <s v="Capgemini Technology Services India Limited"/>
    <x v="2"/>
    <n v="787"/>
    <s v="Capgemini France S.A.S."/>
    <s v="FRANCE"/>
    <n v="85200310085763"/>
    <x v="0"/>
    <s v="AppsTwo Enabling -APPS2IDEN- BU"/>
    <n v="42704"/>
    <n v="127"/>
    <s v="6.Missing or wrong information on invoice"/>
    <s v="Missing Information or Attachment"/>
    <n v="42776"/>
    <s v="Q1 2017"/>
    <n v="55"/>
    <s v="31-60 Days"/>
    <n v="550538.23999999999"/>
    <s v="INR"/>
    <n v="7933.2"/>
    <s v="INR"/>
    <n v="550538.17167364107"/>
    <s v="EUR"/>
    <s v="INTER"/>
    <n v="7.93"/>
    <n v="1"/>
    <s v="greater than 10000"/>
    <s v="Justyna Faber"/>
    <s v="Not for I&amp;T /ARSALANE HIND (09/01/2017 12:37)"/>
    <s v="More"/>
    <s v="GFS"/>
    <s v="Non- ICB"/>
    <m/>
    <m/>
    <m/>
    <s v="GFS"/>
    <s v="Non- ICB"/>
    <s v="GFS/Non- ICB"/>
  </r>
  <r>
    <s v="New"/>
    <n v="8520"/>
    <s v="Capgemini Technology Services India Limited"/>
    <x v="2"/>
    <n v="199"/>
    <s v="Capgemini America Inc"/>
    <s v="NORTH AMERICA"/>
    <s v="5010083883/16-17-IM"/>
    <x v="3"/>
    <s v="IGATE"/>
    <n v="42768"/>
    <n v="63"/>
    <s v="1.No signed SoW"/>
    <s v="DISAGREEMENT"/>
    <n v="42830"/>
    <s v="Q1 2017"/>
    <n v="1"/>
    <s v="0-30 Days"/>
    <n v="6750"/>
    <s v="GBP"/>
    <n v="7889.85"/>
    <s v="INR"/>
    <n v="547529.82324651803"/>
    <s v="EUR"/>
    <s v="INTER"/>
    <n v="7.89"/>
    <n v="1"/>
    <s v="greater than 10000"/>
    <s v="Sayantan Ghosh"/>
    <s v="ISOW Required"/>
    <s v="Less"/>
    <s v="Non-GFS"/>
    <s v="Non- ICB"/>
    <m/>
    <m/>
    <m/>
    <s v="Non-GFS"/>
    <s v="Non- ICB"/>
    <s v="Non-GFS/Non- ICB"/>
  </r>
  <r>
    <s v="Unresolved"/>
    <n v="8310"/>
    <s v="Capgemini Polska Sp z.o.o"/>
    <x v="0"/>
    <n v="199"/>
    <s v="Capgemini America Inc"/>
    <s v="NORTH AMERICA"/>
    <s v="831016FIS01927"/>
    <x v="6"/>
    <s v="Infra Central Europe "/>
    <n v="42677"/>
    <n v="154"/>
    <s v="8.Invoice awaiting Prime’s approval or PO"/>
    <s v="Hold Payment"/>
    <n v="42775"/>
    <s v="Q1 2017"/>
    <n v="56"/>
    <s v="31-60 Days"/>
    <n v="33254.07"/>
    <s v="PLN"/>
    <n v="7867.99"/>
    <s v="PLN"/>
    <n v="33254.058285123057"/>
    <s v="EUR"/>
    <s v="INTER"/>
    <n v="7.87"/>
    <n v="1"/>
    <s v="greater than 10000"/>
    <s v="Sayantan Ghosh"/>
    <s v="Invoice waiting for approval"/>
    <s v="More"/>
    <s v="GFS"/>
    <s v="Non- ICB"/>
    <m/>
    <m/>
    <m/>
    <s v="GFS"/>
    <s v="Non- ICB"/>
    <s v="GFS/Non- ICB"/>
  </r>
  <r>
    <s v="Unresolved"/>
    <n v="8310"/>
    <s v="Capgemini Polska Sp z.o.o"/>
    <x v="0"/>
    <n v="199"/>
    <s v="Capgemini America Inc"/>
    <s v="NORTH AMERICA"/>
    <s v="831016FIS01755"/>
    <x v="6"/>
    <s v="Infra Central Europe "/>
    <n v="42647"/>
    <n v="184"/>
    <s v="8.Invoice awaiting Prime’s approval or PO"/>
    <s v="Hold Payment"/>
    <n v="42732"/>
    <s v="Q4 2016"/>
    <n v="99"/>
    <s v="91-120 Days"/>
    <n v="33218.199999999997"/>
    <s v="PLN"/>
    <n v="7859.51"/>
    <s v="PLN"/>
    <n v="33218.217566685715"/>
    <s v="EUR"/>
    <s v="INTER"/>
    <n v="7.86"/>
    <n v="1"/>
    <s v="greater than 10000"/>
    <s v="Sayantan Ghosh"/>
    <s v="Invoice waiting for approval"/>
    <s v="More"/>
    <s v="GFS"/>
    <s v="Non- ICB"/>
    <m/>
    <m/>
    <m/>
    <s v="GFS"/>
    <s v="Non- ICB"/>
    <s v="GFS/Non- ICB"/>
  </r>
  <r>
    <s v="New"/>
    <n v="635"/>
    <s v="Capgemini Technology Services"/>
    <x v="1"/>
    <n v="8243"/>
    <s v="Capgemini Deutschland GmbH"/>
    <s v="CENTRAL EUROPE"/>
    <n v="63501111700027"/>
    <x v="4"/>
    <s v="GROUP SHARED SERVICES - SBU"/>
    <n v="42760"/>
    <n v="71"/>
    <s v="8.Invoice awaiting Prime’s approval or PO"/>
    <s v="Hold Payment"/>
    <n v="42830"/>
    <s v="Q1 2017"/>
    <n v="1"/>
    <s v="0-30 Days"/>
    <n v="7841.96"/>
    <s v="EUR"/>
    <n v="7841.96"/>
    <s v="EUR"/>
    <n v="7841.96"/>
    <s v="EUR"/>
    <s v="INTER"/>
    <n v="7.84"/>
    <n v="1"/>
    <s v="less than 10000"/>
    <s v="Maciej Antkiewicz"/>
    <s v="Waiting for approval and project no."/>
    <s v="Less"/>
    <s v="GFS"/>
    <s v="Non- ICB"/>
    <m/>
    <m/>
    <m/>
    <s v="GFS"/>
    <s v="Non- ICB"/>
    <s v="GFS/Non- ICB"/>
  </r>
  <r>
    <s v="New"/>
    <n v="1320"/>
    <s v="Capgemini Norge AS"/>
    <x v="7"/>
    <n v="8243"/>
    <s v="Capgemini Deutschland GmbH"/>
    <s v="CENTRAL EUROPE"/>
    <n v="13200110058017"/>
    <x v="0"/>
    <s v="Apps Norway MS East"/>
    <n v="42774"/>
    <n v="57"/>
    <s v="8.Invoice awaiting Prime’s approval or PO"/>
    <s v="Hold Payment"/>
    <n v="42830"/>
    <s v="Q1 2017"/>
    <n v="1"/>
    <s v="0-30 Days"/>
    <n v="71651.23"/>
    <s v="NOK"/>
    <n v="7815.11"/>
    <s v="NOK"/>
    <n v="71651.256286014221"/>
    <s v="EUR"/>
    <s v="INTER"/>
    <n v="7.82"/>
    <n v="1"/>
    <s v="greater than 10000"/>
    <s v="Magdalena Chrzanowska"/>
    <s v="Under processing"/>
    <s v="More"/>
    <s v="GFS"/>
    <s v="Non- ICB"/>
    <m/>
    <m/>
    <m/>
    <s v="GFS"/>
    <s v="Non- ICB"/>
    <s v="GFS/Non- ICB"/>
  </r>
  <r>
    <s v="Unresolved"/>
    <n v="95"/>
    <s v="Capgemini Service S.A.S."/>
    <x v="3"/>
    <n v="8110"/>
    <s v="Capgemini Mexico S. de R.L. de C.V."/>
    <s v="CPM- BR"/>
    <n v="950110010496"/>
    <x v="5"/>
    <s v="GROUP SHARED SERVICES"/>
    <n v="42726"/>
    <n v="105"/>
    <s v="1.No signed SoW"/>
    <s v="DISAGREEMENT"/>
    <n v="42732"/>
    <s v="Q4 2016"/>
    <n v="99"/>
    <s v="91-120 Days"/>
    <n v="7773"/>
    <s v="EUR"/>
    <n v="7773"/>
    <s v="EUR"/>
    <n v="7773"/>
    <s v="EUR"/>
    <s v="INTER"/>
    <n v="7.77"/>
    <n v="1"/>
    <s v="less than 10000"/>
    <s v="Aldo Perez"/>
    <s v="Hi: Please send I sow"/>
    <s v="Less"/>
    <s v="GFS"/>
    <s v="Non- ICB"/>
    <m/>
    <m/>
    <m/>
    <s v="GFS"/>
    <s v="Non- ICB"/>
    <s v="GFS/Non- ICB"/>
  </r>
  <r>
    <s v="Unresolved"/>
    <n v="8520"/>
    <s v="Capgemini Technology Services India Limited"/>
    <x v="2"/>
    <n v="8420"/>
    <s v="Capgemini Australia Pty Ltd."/>
    <s v="INDIA"/>
    <n v="85200710012913"/>
    <x v="11"/>
    <s v="I and D India ACIS"/>
    <n v="42643"/>
    <n v="188"/>
    <s v="2.Disagreed rates or price"/>
    <s v="DISAGREEMENT"/>
    <n v="42678"/>
    <s v="Q4 2016"/>
    <n v="153"/>
    <s v="151-180 Days"/>
    <n v="537831"/>
    <s v="INR"/>
    <n v="7750.09"/>
    <s v="INR"/>
    <n v="537830.93567616714"/>
    <s v="EUR"/>
    <s v="INTRA"/>
    <n v="7.75"/>
    <n v="1"/>
    <s v="greater than 10000"/>
    <s v="Michelle Curtin"/>
    <s v="This invoice has been disputed as it is a duplicate of invoice 85200710012894 which has already been paid in full. The full amount must be credit noted. Please issue credit note for 537,831 INR"/>
    <s v="More"/>
    <s v="GFS"/>
    <s v="Non- ICB"/>
    <m/>
    <m/>
    <m/>
    <s v="GFS"/>
    <s v="Non- ICB"/>
    <s v="GFS/Non- ICB"/>
  </r>
  <r>
    <s v="New"/>
    <n v="199"/>
    <s v="Capgemini America Inc"/>
    <x v="5"/>
    <n v="693"/>
    <s v="Capgemini Consulting S.A.S."/>
    <s v="FRANCE"/>
    <n v="1990110067197"/>
    <x v="1"/>
    <s v="CC NA"/>
    <n v="42772"/>
    <n v="59"/>
    <s v="8.Invoice awaiting Prime’s approval or PO"/>
    <s v="Hold Payment"/>
    <n v="42831"/>
    <s v="Q1 2017"/>
    <n v="0"/>
    <s v="0-30 Days"/>
    <n v="8248.92"/>
    <s v="USD"/>
    <n v="7715.76"/>
    <s v="USD"/>
    <n v="8248.9189795397779"/>
    <s v="EUR"/>
    <s v="INTER"/>
    <n v="7.72"/>
    <n v="1"/>
    <s v="less than 10000"/>
    <s v="Hirsch Magdalena"/>
    <s v="h-Waiting for Project Manager approval OOCHOAPE"/>
    <s v="Less"/>
    <s v="GFS"/>
    <s v="Non- ICB"/>
    <m/>
    <m/>
    <m/>
    <s v="GFS"/>
    <s v="Non- ICB"/>
    <s v="GFS/Non- ICB"/>
  </r>
  <r>
    <s v="New"/>
    <n v="8520"/>
    <s v="Capgemini Technology Services India Limited"/>
    <x v="2"/>
    <n v="260"/>
    <s v="Capgemini UK Plc"/>
    <s v="UK &amp; IRELAND"/>
    <s v="5010089643/16-17-IM"/>
    <x v="8"/>
    <s v="IGATE"/>
    <n v="42768"/>
    <n v="63"/>
    <s v="6.Missing or wrong information on invoice"/>
    <s v="Missing Information or Attachment"/>
    <n v="42831"/>
    <s v="Q1 2017"/>
    <n v="0"/>
    <s v="0-30 Days"/>
    <n v="533982"/>
    <s v="INR"/>
    <n v="7694.63"/>
    <s v="INR"/>
    <n v="533982.19279800693"/>
    <s v="EUR"/>
    <s v="INTER"/>
    <n v="7.69"/>
    <n v="1"/>
    <s v="greater than 10000"/>
    <s v="SARBAJIT MOITRA"/>
    <s v="No PO"/>
    <s v="More"/>
    <s v="Non-GFS"/>
    <s v="Non- ICB"/>
    <m/>
    <m/>
    <m/>
    <s v="Non-GFS"/>
    <s v="Non- ICB"/>
    <s v="Non-GFS/Non- ICB"/>
  </r>
  <r>
    <s v="Unresolved"/>
    <n v="8520"/>
    <s v="Capgemini Technology Services India Limited"/>
    <x v="2"/>
    <n v="8243"/>
    <s v="Capgemini Deutschland GmbH"/>
    <s v="CENTRAL EUROPE"/>
    <n v="85200310086547"/>
    <x v="1"/>
    <s v="CC GLOBAL CONSULTING POOL - CCIDFLEX - BU"/>
    <n v="42727"/>
    <n v="104"/>
    <s v="6.Missing or wrong information on invoice"/>
    <s v="Missing Information or Attachment"/>
    <n v="42800"/>
    <s v="Q1 2017"/>
    <n v="31"/>
    <s v="31-60 Days"/>
    <n v="532800"/>
    <s v="INR"/>
    <n v="7677.59"/>
    <s v="INR"/>
    <n v="532799.6724474146"/>
    <s v="EUR"/>
    <s v="INTER"/>
    <n v="7.68"/>
    <n v="1"/>
    <s v="greater than 10000"/>
    <s v="Magdalena Chrzanowska"/>
    <s v="Incorrect invoice. Vishy left the project end of August. Mail to in, financeinvoice for CN."/>
    <s v="More"/>
    <s v="GFS"/>
    <s v="Non- ICB"/>
    <m/>
    <m/>
    <m/>
    <s v="GFS"/>
    <s v="Non- ICB"/>
    <s v="GFS/Non- ICB"/>
  </r>
  <r>
    <s v="New"/>
    <n v="8520"/>
    <s v="Capgemini Technology Services India Limited"/>
    <x v="2"/>
    <n v="199"/>
    <s v="Capgemini America Inc"/>
    <s v="NORTH AMERICA"/>
    <s v="ARLI/DB/001226/16-IM"/>
    <x v="6"/>
    <s v="IGATE"/>
    <n v="42768"/>
    <n v="63"/>
    <s v="1.No signed SoW"/>
    <s v="DISAGREEMENT"/>
    <n v="42830"/>
    <s v="Q1 2017"/>
    <n v="1"/>
    <s v="0-30 Days"/>
    <n v="6550"/>
    <s v="GBP"/>
    <n v="7656.07"/>
    <s v="INR"/>
    <n v="531306.25472765253"/>
    <s v="EUR"/>
    <s v="INTER"/>
    <n v="7.66"/>
    <n v="1"/>
    <s v="greater than 10000"/>
    <s v="Sayantan Ghosh"/>
    <s v="ISOW Required"/>
    <s v="Less"/>
    <s v="Non-GFS"/>
    <s v="Non- ICB"/>
    <m/>
    <m/>
    <m/>
    <s v="Non-GFS"/>
    <s v="Non- ICB"/>
    <s v="Non-GFS/Non- ICB"/>
  </r>
  <r>
    <s v="Unresolved"/>
    <n v="429"/>
    <s v="Sogeti Nederland B.V."/>
    <x v="9"/>
    <n v="413"/>
    <s v="Capgemini Nederland B.V."/>
    <s v="BENELUX"/>
    <n v="98603665"/>
    <x v="2"/>
    <s v="Sogeti Netherlands "/>
    <n v="42727"/>
    <n v="104"/>
    <s v="3.Disagreed days, volume or deliverables"/>
    <s v="DISAGREEMENT"/>
    <n v="42800"/>
    <s v="Q1 2017"/>
    <n v="31"/>
    <s v="31-60 Days"/>
    <n v="7600"/>
    <s v="EUR"/>
    <n v="7600"/>
    <s v="EUR"/>
    <n v="7600"/>
    <s v="EUR"/>
    <s v="INTRA"/>
    <n v="7.6"/>
    <n v="1"/>
    <s v="less than 10000"/>
    <s v="Susmit Chatterjee"/>
    <s v="Disagreed days"/>
    <s v="Less"/>
    <s v="Non-GFS"/>
    <s v="Non- ICB"/>
    <m/>
    <m/>
    <m/>
    <s v="Non-GFS"/>
    <s v="Non- ICB"/>
    <s v="Non-GFS/Non- ICB"/>
  </r>
  <r>
    <s v="Unresolved"/>
    <n v="260"/>
    <s v="Capgemini UK Plc"/>
    <x v="4"/>
    <n v="692"/>
    <s v="Capgemini Outsourcing Services S.A.S."/>
    <s v="FRANCE"/>
    <n v="260013008232"/>
    <x v="6"/>
    <s v="IS GLOBAL HUB"/>
    <n v="42668"/>
    <n v="163"/>
    <s v="1.No signed SoW"/>
    <s v="DISAGREEMENT"/>
    <n v="42709"/>
    <s v="Q4 2016"/>
    <n v="122"/>
    <s v="121-150 Days"/>
    <n v="6497.5"/>
    <s v="GBP"/>
    <n v="7594.71"/>
    <s v="GBP"/>
    <n v="6497.5021518718013"/>
    <s v="EUR"/>
    <s v="INTER"/>
    <n v="7.59"/>
    <n v="1"/>
    <s v="less than 10000"/>
    <s v="Magdalena Marczynska"/>
    <s v="no isow Reynier carine (18/11/2016 17:05)"/>
    <s v="Less"/>
    <s v="GFS"/>
    <s v="Non- ICB"/>
    <m/>
    <m/>
    <m/>
    <s v="GFS"/>
    <s v="Non- ICB"/>
    <s v="GFS/Non- ICB"/>
  </r>
  <r>
    <s v="New"/>
    <n v="3036"/>
    <s v="Sogeti UK Ltd."/>
    <x v="4"/>
    <n v="95"/>
    <s v="Capgemini Service S.A.S."/>
    <s v="HOLDING"/>
    <s v="XSUK.17.01.271"/>
    <x v="2"/>
    <s v="Sogeti UK Conso "/>
    <n v="42772"/>
    <n v="59"/>
    <s v="8.Invoice awaiting Prime’s approval or PO"/>
    <s v="Hold Payment"/>
    <n v="42831"/>
    <s v="Q1 2017"/>
    <n v="0"/>
    <s v="0-30 Days"/>
    <n v="6483.43"/>
    <s v="GBP"/>
    <n v="7578.26"/>
    <s v="GBP"/>
    <n v="6483.4286835763314"/>
    <s v="EUR"/>
    <s v="INTER"/>
    <n v="7.58"/>
    <n v="1"/>
    <s v="less than 10000"/>
    <s v="Christelle PONTHUS"/>
    <s v="no PO"/>
    <s v="Less"/>
    <s v="Non-GFS"/>
    <s v="Non- ICB"/>
    <m/>
    <m/>
    <m/>
    <s v="Non-GFS"/>
    <s v="Non- ICB"/>
    <s v="Non-GFS/Non- ICB"/>
  </r>
  <r>
    <s v="Unresolved"/>
    <n v="8520"/>
    <s v="Capgemini Technology Services India Limited"/>
    <x v="2"/>
    <n v="1710"/>
    <s v="Capgemini Italia S.p.A"/>
    <s v="ITALY"/>
    <n v="85200310086732"/>
    <x v="0"/>
    <s v="AppsTwo Enabling -APPS2IDEN- BU"/>
    <n v="42773"/>
    <n v="58"/>
    <s v="2.Disagreed rates or price"/>
    <s v="DISAGREEMENT"/>
    <n v="42797"/>
    <s v="Q1 2017"/>
    <n v="34"/>
    <s v="31-60 Days"/>
    <n v="524439"/>
    <s v="INR"/>
    <n v="7557.11"/>
    <s v="INR"/>
    <n v="524438.75391224085"/>
    <s v="EUR"/>
    <s v="INTER"/>
    <n v="7.56"/>
    <n v="1"/>
    <s v="greater than 10000"/>
    <s v="Giuseppe Bartolucci"/>
    <s v="issue a credit note"/>
    <s v="More"/>
    <s v="GFS"/>
    <s v="Non- ICB"/>
    <m/>
    <m/>
    <m/>
    <s v="GFS"/>
    <s v="Non- ICB"/>
    <s v="GFS/Non- ICB"/>
  </r>
  <r>
    <s v="New"/>
    <n v="95"/>
    <s v="Capgemini Service S.A.S."/>
    <x v="3"/>
    <n v="1320"/>
    <s v="Capgemini Norge AS"/>
    <s v="NORDIC"/>
    <n v="950110010766"/>
    <x v="5"/>
    <s v="GROUP SHARED SERVICES"/>
    <n v="42765"/>
    <n v="66"/>
    <s v="8.Invoice awaiting Prime’s approval or PO"/>
    <s v="Hold Payment"/>
    <n v="42830"/>
    <s v="Q1 2017"/>
    <n v="1"/>
    <s v="0-30 Days"/>
    <n v="7552"/>
    <s v="EUR"/>
    <n v="7552"/>
    <s v="EUR"/>
    <n v="7552"/>
    <s v="EUR"/>
    <s v="INTER"/>
    <n v="7.55"/>
    <n v="1"/>
    <s v="less than 10000"/>
    <s v="Ankit Agrawal"/>
    <s v="Awaiting approval."/>
    <s v="Less"/>
    <s v="GFS"/>
    <s v="Non- ICB"/>
    <m/>
    <m/>
    <m/>
    <s v="GFS"/>
    <s v="Non- ICB"/>
    <s v="GFS/Non- ICB"/>
  </r>
  <r>
    <s v="Unresolved"/>
    <n v="3014"/>
    <s v="Sogeti France S.A.S."/>
    <x v="1"/>
    <n v="692"/>
    <s v="Capgemini Outsourcing Services S.A.S."/>
    <s v="FRANCE"/>
    <n v="30140110141694"/>
    <x v="2"/>
    <s v="Sogeti France "/>
    <n v="42704"/>
    <n v="127"/>
    <s v="8.Invoice awaiting Prime’s approval or PO"/>
    <s v="Hold Payment"/>
    <n v="42733"/>
    <s v="Q4 2016"/>
    <n v="98"/>
    <s v="91-120 Days"/>
    <n v="7545.12"/>
    <s v="EUR"/>
    <n v="7545.12"/>
    <s v="EUR"/>
    <n v="7545.12"/>
    <s v="EUR"/>
    <s v="INTRA"/>
    <n v="7.55"/>
    <n v="1"/>
    <s v="less than 10000"/>
    <s v="Marta Stryszawska"/>
    <s v="invoice waiting for approval, please contact CGALES"/>
    <s v="Less"/>
    <s v="GFS"/>
    <s v="Non- ICB"/>
    <m/>
    <m/>
    <m/>
    <s v="GFS"/>
    <s v="Non- ICB"/>
    <s v="GFS/Non- ICB"/>
  </r>
  <r>
    <s v="Unresolved"/>
    <n v="8520"/>
    <s v="Capgemini Technology Services India Limited"/>
    <x v="2"/>
    <n v="247"/>
    <s v="Sogeti Ireland Ltd."/>
    <s v="UK &amp; IRELAND"/>
    <n v="85200310086908"/>
    <x v="2"/>
    <s v="Sogeti Testing"/>
    <n v="42773"/>
    <n v="58"/>
    <s v="8.Invoice awaiting Prime’s approval or PO"/>
    <s v="Hold Payment"/>
    <n v="42776"/>
    <s v="Q1 2017"/>
    <n v="55"/>
    <s v="31-60 Days"/>
    <n v="522600"/>
    <s v="INR"/>
    <n v="7530.61"/>
    <s v="INR"/>
    <n v="522599.74045621412"/>
    <s v="EUR"/>
    <s v="INTER"/>
    <n v="7.53"/>
    <n v="1"/>
    <s v="greater than 10000"/>
    <s v="Grace Mulhern"/>
    <s v="Awaiting approval"/>
    <s v="More"/>
    <s v="GFS"/>
    <s v="Non- ICB"/>
    <m/>
    <m/>
    <m/>
    <s v="GFS"/>
    <s v="Non- ICB"/>
    <s v="GFS/Non- ICB"/>
  </r>
  <r>
    <s v="Unresolved"/>
    <n v="8520"/>
    <s v="Capgemini Technology Services India Limited"/>
    <x v="2"/>
    <n v="3011"/>
    <s v="Sogeti USA LLC"/>
    <s v="NORTH AMERICA"/>
    <s v="5010089646/16-17-IM"/>
    <x v="2"/>
    <s v="iGATE"/>
    <n v="42769"/>
    <n v="62"/>
    <s v="3.Disagreed days, volume or deliverables"/>
    <s v="DISAGREEMENT"/>
    <n v="42776"/>
    <s v="Q1 2017"/>
    <n v="55"/>
    <s v="31-60 Days"/>
    <n v="521021"/>
    <s v="INR"/>
    <n v="7507.86"/>
    <s v="INR"/>
    <n v="521020.96475339867"/>
    <s v="EUR"/>
    <s v="INTER"/>
    <n v="7.51"/>
    <n v="1"/>
    <s v="greater than 10000"/>
    <s v="Brock Bahan"/>
    <s v="Dispute: Time does not align with ISOW terms"/>
    <s v="More"/>
    <s v="Non-GFS"/>
    <s v="Non- ICB"/>
    <m/>
    <m/>
    <m/>
    <s v="Non-GFS"/>
    <s v="Non- ICB"/>
    <s v="Non-GFS/Non- ICB"/>
  </r>
  <r>
    <s v="Unresolved"/>
    <n v="413"/>
    <s v="Capgemini Nederland B.V."/>
    <x v="9"/>
    <n v="1750"/>
    <s v="Capgemini Espana S.L."/>
    <s v="IBERIA"/>
    <n v="4130110166335"/>
    <x v="0"/>
    <s v="APPS_NL_PRIVATE"/>
    <n v="42702"/>
    <n v="129"/>
    <s v="1.No signed SoW"/>
    <s v="DISAGREEMENT"/>
    <n v="42775"/>
    <s v="Q1 2017"/>
    <n v="56"/>
    <s v="31-60 Days"/>
    <n v="7500"/>
    <s v="EUR"/>
    <n v="7500"/>
    <s v="EUR"/>
    <n v="7500"/>
    <s v="EUR"/>
    <s v="INTER"/>
    <n v="7.5"/>
    <n v="1"/>
    <s v="less than 10000"/>
    <s v="rosana merillas"/>
    <s v="no isow"/>
    <s v="Less"/>
    <s v="GFS"/>
    <s v="Non- ICB"/>
    <m/>
    <m/>
    <m/>
    <s v="GFS"/>
    <s v="Non- ICB"/>
    <s v="GFS/Non- ICB"/>
  </r>
  <r>
    <s v="Unresolved"/>
    <n v="5204"/>
    <s v="IGATE Global Solutions Limited"/>
    <x v="2"/>
    <n v="808"/>
    <s v="Capgemini Saudi Ltd."/>
    <s v="INDIA"/>
    <s v="5010081353/16-17"/>
    <x v="6"/>
    <s v="iGATE"/>
    <n v="42545"/>
    <n v="286"/>
    <s v="2.Disagreed rates or price"/>
    <s v="DISAGREEMENT"/>
    <n v="42549"/>
    <s v="Q2 2016"/>
    <n v="282"/>
    <s v="181 - 365 Days"/>
    <n v="511579"/>
    <s v="INR"/>
    <n v="7371.8"/>
    <s v="INR"/>
    <n v="511579"/>
    <s v="EUR"/>
    <s v="INTRA"/>
    <n v="7.37"/>
    <n v="1"/>
    <s v="greater than 10000"/>
    <s v="Jas Ghattaora"/>
    <s v="chk PnL"/>
    <s v="More"/>
    <s v="Non-GFS"/>
    <s v="Non- ICB"/>
    <m/>
    <m/>
    <m/>
    <s v="Non-GFS"/>
    <s v="Non- ICB"/>
    <s v="Non-GFS/Non- ICB"/>
  </r>
  <r>
    <s v="Unresolved"/>
    <n v="3802"/>
    <s v="Prosodie S.A.S."/>
    <x v="1"/>
    <n v="787"/>
    <s v="Capgemini France S.A.S."/>
    <s v="FRANCE"/>
    <n v="701700924"/>
    <x v="7"/>
    <s v="Prosodie"/>
    <n v="42774"/>
    <n v="57"/>
    <s v="1.No signed SoW"/>
    <s v="DISAGREEMENT"/>
    <n v="42797"/>
    <s v="Q1 2017"/>
    <n v="34"/>
    <s v="31-60 Days"/>
    <n v="7349.21"/>
    <s v="EUR"/>
    <n v="7349.21"/>
    <s v="EUR"/>
    <n v="7349.21"/>
    <s v="EUR"/>
    <s v="INTRA"/>
    <n v="7.35"/>
    <n v="1"/>
    <s v="less than 10000"/>
    <s v="Justyna Faber"/>
    <s v="wrong PO, missing ISOW from prosodie (ARSALANE HIND)"/>
    <s v="Less"/>
    <s v="Non-GFS"/>
    <s v="Non- ICB"/>
    <m/>
    <m/>
    <m/>
    <s v="Non-GFS"/>
    <s v="Non- ICB"/>
    <s v="Non-GFS/Non- ICB"/>
  </r>
  <r>
    <s v="New"/>
    <n v="420"/>
    <s v="Capgemini Belgium N.V./S.A."/>
    <x v="9"/>
    <n v="635"/>
    <s v="Capgemini Technology Services"/>
    <s v="FRANCE"/>
    <n v="4200110025254"/>
    <x v="0"/>
    <s v="CG TS- Sales support on Veolia"/>
    <n v="42767"/>
    <n v="64"/>
    <s v="6.Missing or wrong information on invoice"/>
    <s v="Missing Information or Attachment"/>
    <n v="42830"/>
    <s v="Q1 2017"/>
    <n v="1"/>
    <s v="0-30 Days"/>
    <n v="7350"/>
    <s v="EUR"/>
    <n v="7350"/>
    <s v="EUR"/>
    <n v="7350"/>
    <s v="EUR"/>
    <s v="INTER"/>
    <n v="7.35"/>
    <n v="1"/>
    <s v="less than 10000"/>
    <s v="Karolina Planeta"/>
    <s v="waiting for PM approval AMBARD"/>
    <s v="Less"/>
    <s v="GFS"/>
    <s v="Non- ICB"/>
    <m/>
    <m/>
    <m/>
    <s v="GFS"/>
    <s v="Non- ICB"/>
    <s v="GFS/Non- ICB"/>
  </r>
  <r>
    <s v="New"/>
    <n v="8520"/>
    <s v="Capgemini Technology Services India Limited"/>
    <x v="2"/>
    <n v="795"/>
    <s v="Capgemini Suisse S.A."/>
    <s v="CENTRAL EUROPE"/>
    <s v="5010089169/16-17-IM"/>
    <x v="2"/>
    <s v="IGATE"/>
    <n v="42769"/>
    <n v="62"/>
    <s v="7.Missing attachments"/>
    <s v="Missing Information or Attachment"/>
    <n v="42831"/>
    <s v="Q1 2017"/>
    <n v="0"/>
    <s v="0-30 Days"/>
    <n v="510042"/>
    <s v="INR"/>
    <n v="7349.65"/>
    <s v="INR"/>
    <n v="510041.70743724797"/>
    <s v="EUR"/>
    <s v="INTER"/>
    <n v="7.35"/>
    <n v="1"/>
    <s v="greater than 10000"/>
    <s v="Izabela Klich"/>
    <s v="."/>
    <s v="More"/>
    <s v="Non-GFS"/>
    <s v="Non- ICB"/>
    <m/>
    <m/>
    <m/>
    <s v="Non-GFS"/>
    <s v="Non- ICB"/>
    <s v="Non-GFS/Non- ICB"/>
  </r>
  <r>
    <s v="New"/>
    <n v="9701"/>
    <s v="Capgemini Services Romania s.r.l."/>
    <x v="0"/>
    <n v="8205"/>
    <s v="Capgemini Consulting Österreich AG"/>
    <s v="CENTRAL EUROPE"/>
    <n v="97120170035"/>
    <x v="6"/>
    <s v="Infra Central Europe "/>
    <n v="42769"/>
    <n v="62"/>
    <s v="7.Missing attachments"/>
    <s v="Missing Information or Attachment"/>
    <n v="42830"/>
    <s v="Q1 2017"/>
    <n v="1"/>
    <s v="0-30 Days"/>
    <n v="7344"/>
    <s v="EUR"/>
    <n v="7344"/>
    <s v="RON"/>
    <n v="33433.564220987479"/>
    <s v="EUR"/>
    <s v="INTRA"/>
    <n v="7.34"/>
    <n v="1"/>
    <s v="greater than 10000"/>
    <s v="Justyna Krawczak"/>
    <s v="certificate of residence for 2017 should be sent to CG Austria. Please contact AT, Accounting or B. Valtiner"/>
    <s v="Less"/>
    <s v="Non-GFS"/>
    <s v="Non- ICB"/>
    <m/>
    <m/>
    <m/>
    <s v="Non-GFS"/>
    <s v="Non- ICB"/>
    <s v="Non-GFS/Non- ICB"/>
  </r>
  <r>
    <s v="Unresolved"/>
    <n v="8520"/>
    <s v="Capgemini Technology Services India Limited"/>
    <x v="2"/>
    <n v="787"/>
    <s v="Capgemini France S.A.S."/>
    <s v="FRANCE"/>
    <n v="85200710013265"/>
    <x v="9"/>
    <s v="DIGITAL"/>
    <n v="42704"/>
    <n v="127"/>
    <s v="6.Missing or wrong information on invoice"/>
    <s v="Missing Information or Attachment"/>
    <n v="42776"/>
    <s v="Q1 2017"/>
    <n v="55"/>
    <s v="31-60 Days"/>
    <n v="506528.75"/>
    <s v="INR"/>
    <n v="7299.03"/>
    <s v="INR"/>
    <n v="506528.84475256596"/>
    <s v="EUR"/>
    <s v="INTER"/>
    <n v="7.3"/>
    <n v="1"/>
    <s v="greater than 10000"/>
    <s v="Justyna Faber"/>
    <s v="No for I&amp;T /ARSALANE HIND (09/01/2017 12:37)"/>
    <s v="More"/>
    <s v="GFS"/>
    <s v="Non- ICB"/>
    <m/>
    <m/>
    <m/>
    <s v="GFS"/>
    <s v="Non- ICB"/>
    <s v="GFS/Non- ICB"/>
  </r>
  <r>
    <s v="Unresolved"/>
    <n v="8520"/>
    <s v="Capgemini Technology Services India Limited"/>
    <x v="2"/>
    <n v="199"/>
    <s v="Capgemini America Inc"/>
    <s v="NORTH AMERICA"/>
    <n v="85200330013741"/>
    <x v="4"/>
    <s v="ID Shared Services"/>
    <n v="42676"/>
    <n v="155"/>
    <s v="8.Invoice awaiting Prime’s approval or PO"/>
    <s v="Hold Payment"/>
    <n v="42733"/>
    <s v="Q4 2016"/>
    <n v="98"/>
    <s v="91-120 Days"/>
    <n v="501400"/>
    <s v="INR"/>
    <n v="7225.12"/>
    <s v="INR"/>
    <n v="501399.732128606"/>
    <s v="EUR"/>
    <s v="INTER"/>
    <n v="7.23"/>
    <n v="1"/>
    <s v="greater than 10000"/>
    <s v="Sayantan Ghosh"/>
    <s v="Invoice waiting for approval"/>
    <s v="More"/>
    <s v="GFS"/>
    <s v="Non- ICB"/>
    <m/>
    <m/>
    <m/>
    <s v="GFS"/>
    <s v="Non- ICB"/>
    <s v="GFS/Non- ICB"/>
  </r>
  <r>
    <s v="Unresolved"/>
    <n v="8520"/>
    <s v="Capgemini Technology Services India Limited"/>
    <x v="2"/>
    <n v="8243"/>
    <s v="Capgemini Deutschland GmbH"/>
    <s v="CENTRAL EUROPE"/>
    <n v="85200310086467"/>
    <x v="1"/>
    <s v="CC INDIA BACKOFFICE - CCIDBOE - BU"/>
    <n v="42727"/>
    <n v="104"/>
    <s v="6.Missing or wrong information on invoice"/>
    <s v="Missing Information or Attachment"/>
    <n v="42800"/>
    <s v="Q1 2017"/>
    <n v="31"/>
    <s v="31-60 Days"/>
    <n v="502040"/>
    <s v="INR"/>
    <n v="7234.35"/>
    <s v="INR"/>
    <n v="502040.26398517686"/>
    <s v="EUR"/>
    <s v="INTER"/>
    <n v="7.23"/>
    <n v="1"/>
    <s v="greater than 10000"/>
    <s v="Magdalena Chrzanowska"/>
    <s v="Difference in hours between Inv. 192h &amp; Clarity 160hPrior to approving please correct the hours.Requested credit note/ @ to in, financeinvoice for CN."/>
    <s v="More"/>
    <s v="GFS"/>
    <s v="Non- ICB"/>
    <m/>
    <m/>
    <m/>
    <s v="GFS"/>
    <s v="Non- ICB"/>
    <s v="GFS/Non- ICB"/>
  </r>
  <r>
    <s v="Unresolved"/>
    <n v="8520"/>
    <s v="Capgemini Technology Services India Limited"/>
    <x v="2"/>
    <n v="3011"/>
    <s v="Sogeti USA LLC"/>
    <s v="NORTH AMERICA"/>
    <n v="85203310000156"/>
    <x v="3"/>
    <s v="FS-OTHER"/>
    <n v="42705"/>
    <n v="126"/>
    <s v="3.Disagreed days, volume or deliverables"/>
    <s v="DISAGREEMENT"/>
    <n v="42733"/>
    <s v="Q4 2016"/>
    <n v="98"/>
    <s v="91-120 Days"/>
    <n v="496800"/>
    <s v="INR"/>
    <n v="7158.84"/>
    <s v="INR"/>
    <n v="496800.11658651347"/>
    <s v="EUR"/>
    <s v="INTER"/>
    <n v="7.16"/>
    <n v="1"/>
    <s v="greater than 10000"/>
    <s v="Brock Bahan"/>
    <s v="Dispute: No time in our system"/>
    <s v="More"/>
    <s v="GFS"/>
    <s v="Non- ICB"/>
    <m/>
    <m/>
    <m/>
    <s v="GFS"/>
    <s v="Non- ICB"/>
    <s v="GFS/Non- ICB"/>
  </r>
  <r>
    <s v="New"/>
    <n v="8520"/>
    <s v="Capgemini Technology Services India Limited"/>
    <x v="2"/>
    <n v="260"/>
    <s v="Capgemini UK Plc"/>
    <s v="UK &amp; IRELAND"/>
    <s v="85203010001303A"/>
    <x v="7"/>
    <s v="BPO India"/>
    <n v="42775"/>
    <n v="56"/>
    <s v="6.Missing or wrong information on invoice"/>
    <s v="Missing Information or Attachment"/>
    <n v="42831"/>
    <s v="Q1 2017"/>
    <n v="0"/>
    <s v="0-30 Days"/>
    <n v="496800"/>
    <s v="INR"/>
    <n v="7158.84"/>
    <s v="INR"/>
    <n v="496800.11658651347"/>
    <s v="EUR"/>
    <s v="INTER"/>
    <n v="7.16"/>
    <n v="1"/>
    <s v="greater than 10000"/>
    <s v="SARBAJIT MOITRA"/>
    <s v="No PO"/>
    <s v="More"/>
    <s v="GFS"/>
    <s v="Non- ICB"/>
    <m/>
    <m/>
    <m/>
    <s v="GFS"/>
    <s v="Non- ICB"/>
    <s v="GFS/Non- ICB"/>
  </r>
  <r>
    <s v="Unresolved"/>
    <n v="8520"/>
    <s v="Capgemini Technology Services India Limited"/>
    <x v="2"/>
    <n v="8420"/>
    <s v="Capgemini Australia Pty Ltd."/>
    <s v="INDIA"/>
    <n v="85203010001211"/>
    <x v="9"/>
    <s v="DIGITAL"/>
    <n v="42704"/>
    <n v="127"/>
    <s v="2.Disagreed rates or price"/>
    <s v="DISAGREEMENT"/>
    <n v="42775"/>
    <s v="Q1 2017"/>
    <n v="56"/>
    <s v="31-60 Days"/>
    <n v="495720"/>
    <s v="INR"/>
    <n v="7143.28"/>
    <s v="INR"/>
    <n v="495720.30340252188"/>
    <s v="EUR"/>
    <s v="INTRA"/>
    <n v="7.14"/>
    <n v="1"/>
    <s v="greater than 10000"/>
    <s v="Mayuresh Kapre"/>
    <s v="Unacceptable level of skills and project/technical governance knowledge; Please issue a credit note"/>
    <s v="More"/>
    <s v="GFS"/>
    <s v="Non- ICB"/>
    <m/>
    <m/>
    <m/>
    <s v="GFS"/>
    <s v="Non- ICB"/>
    <s v="GFS/Non- ICB"/>
  </r>
  <r>
    <s v="Unresolved"/>
    <n v="1350"/>
    <s v="Capgemini Sverige AB"/>
    <x v="7"/>
    <n v="95"/>
    <s v="Capgemini Service S.A.S."/>
    <s v="HOLDING"/>
    <n v="13500210102145"/>
    <x v="13"/>
    <s v="CG SERVICE CORPORATE - HOLDCGSERVCORP - BU"/>
    <n v="42727"/>
    <n v="104"/>
    <s v="8.Invoice awaiting Prime’s approval or PO"/>
    <s v="Hold Payment"/>
    <n v="42797"/>
    <s v="Q1 2017"/>
    <n v="34"/>
    <s v="31-60 Days"/>
    <n v="67742.490000000005"/>
    <s v="SEK"/>
    <n v="7106.7"/>
    <s v="SEK"/>
    <n v="67742.470516912028"/>
    <s v="EUR"/>
    <s v="INTER"/>
    <n v="7.11"/>
    <n v="1"/>
    <s v="greater than 10000"/>
    <s v="Nicolas HONVAULT"/>
    <s v="awaiting approval"/>
    <s v="More"/>
    <s v="GFS"/>
    <s v="Non- ICB"/>
    <m/>
    <m/>
    <m/>
    <s v="GFS"/>
    <s v="Non- ICB"/>
    <s v="GFS/Non- ICB"/>
  </r>
  <r>
    <s v="Unresolved"/>
    <n v="8520"/>
    <s v="Capgemini Technology Services India Limited"/>
    <x v="2"/>
    <n v="787"/>
    <s v="Capgemini France S.A.S."/>
    <s v="FRANCE"/>
    <n v="85200310085384"/>
    <x v="0"/>
    <s v="Enabling"/>
    <n v="42676"/>
    <n v="155"/>
    <s v="8.Invoice awaiting Prime’s approval or PO"/>
    <s v="Hold Payment"/>
    <n v="42732"/>
    <s v="Q4 2016"/>
    <n v="99"/>
    <s v="91-120 Days"/>
    <n v="486349"/>
    <s v="INR"/>
    <n v="7008.24"/>
    <s v="INR"/>
    <n v="486348.96841754625"/>
    <s v="EUR"/>
    <s v="INTER"/>
    <n v="7.01"/>
    <n v="1"/>
    <s v="greater than 10000"/>
    <s v="Justyna Faber"/>
    <s v="Invoice held in AP Open Interface / Invalid project manager (TCAVALIE)"/>
    <s v="More"/>
    <s v="GFS"/>
    <s v="Non- ICB"/>
    <m/>
    <m/>
    <m/>
    <s v="GFS"/>
    <s v="Non- ICB"/>
    <s v="GFS/Non- ICB"/>
  </r>
  <r>
    <s v="Unresolved"/>
    <n v="8520"/>
    <s v="Capgemini Technology Services India Limited"/>
    <x v="2"/>
    <n v="8420"/>
    <s v="Capgemini Australia Pty Ltd."/>
    <s v="INDIA"/>
    <s v="5010089845/16-17-IM"/>
    <x v="8"/>
    <s v="iGATE"/>
    <n v="42769"/>
    <n v="62"/>
    <s v="3.Disagreed days, volume or deliverables"/>
    <s v="DISAGREEMENT"/>
    <n v="42775"/>
    <s v="Q1 2017"/>
    <n v="56"/>
    <s v="31-60 Days"/>
    <n v="485129"/>
    <s v="INR"/>
    <n v="6990.66"/>
    <s v="INR"/>
    <n v="485128.97383049154"/>
    <s v="EUR"/>
    <s v="INTRA"/>
    <n v="6.99"/>
    <n v="1"/>
    <s v="greater than 10000"/>
    <s v="Shruti Shetty"/>
    <s v="Manish's leave days need to be excluded; Please issue credit note"/>
    <s v="More"/>
    <s v="Non-GFS"/>
    <s v="Non- ICB"/>
    <m/>
    <m/>
    <m/>
    <s v="Non-GFS"/>
    <s v="Non- ICB"/>
    <s v="Non-GFS/Non- ICB"/>
  </r>
  <r>
    <s v="Unresolved"/>
    <n v="3022"/>
    <s v="Sogeti High Tech S.A.S."/>
    <x v="1"/>
    <n v="692"/>
    <s v="Capgemini Outsourcing Services S.A.S."/>
    <s v="FRANCE"/>
    <n v="30220110064499"/>
    <x v="2"/>
    <s v="Sogeti HTC  "/>
    <n v="42697"/>
    <n v="134"/>
    <s v="3.Disagreed days, volume or deliverables"/>
    <s v="DISAGREEMENT"/>
    <n v="42732"/>
    <s v="Q4 2016"/>
    <n v="99"/>
    <s v="91-120 Days"/>
    <n v="6959.57"/>
    <s v="EUR"/>
    <n v="6959.57"/>
    <s v="EUR"/>
    <n v="6959.57"/>
    <s v="EUR"/>
    <s v="INTRA"/>
    <n v="6.96"/>
    <n v="1"/>
    <s v="less than 10000"/>
    <s v="Marta Stryszawska"/>
    <s v="Invoice for October by ICB Mandatory Carine REYNIER (08/12/2016 11:47)"/>
    <s v="Less"/>
    <s v="GFS"/>
    <s v="Non- ICB"/>
    <m/>
    <m/>
    <m/>
    <s v="GFS"/>
    <s v="Non- ICB"/>
    <s v="GFS/Non- ICB"/>
  </r>
  <r>
    <s v="New"/>
    <n v="1750"/>
    <s v="Capgemini Espana S.L."/>
    <x v="8"/>
    <n v="635"/>
    <s v="Capgemini Technology Services"/>
    <s v="FRANCE"/>
    <n v="17500110093155"/>
    <x v="1"/>
    <s v="GCC "/>
    <n v="42795"/>
    <n v="36"/>
    <s v="8.Invoice awaiting Prime’s approval or PO"/>
    <s v="Hold Payment"/>
    <n v="42831"/>
    <s v="Q1 2017"/>
    <n v="0"/>
    <s v="0-30 Days"/>
    <n v="6950"/>
    <s v="EUR"/>
    <n v="6950"/>
    <s v="EUR"/>
    <n v="6950"/>
    <s v="EUR"/>
    <s v="INTER"/>
    <n v="6.95"/>
    <n v="1"/>
    <s v="less than 10000"/>
    <s v="Beata Chojnacka"/>
    <s v="Dipsute puts at the request of GIL, Amélie's request"/>
    <s v="Less"/>
    <s v="GFS"/>
    <s v="Non- ICB"/>
    <m/>
    <m/>
    <m/>
    <s v="GFS"/>
    <s v="Non- ICB"/>
    <s v="GFS/Non- ICB"/>
  </r>
  <r>
    <s v="Unresolved"/>
    <n v="8520"/>
    <s v="Capgemini Technology Services India Limited"/>
    <x v="2"/>
    <n v="199"/>
    <s v="Capgemini America Inc"/>
    <s v="NORTH AMERICA"/>
    <n v="85200330013763"/>
    <x v="4"/>
    <s v="ID Shared Services"/>
    <n v="42704"/>
    <n v="127"/>
    <s v="1.No signed SoW"/>
    <s v="DISAGREEMENT"/>
    <n v="42776"/>
    <s v="Q1 2017"/>
    <n v="55"/>
    <s v="31-60 Days"/>
    <n v="482400"/>
    <s v="INR"/>
    <n v="6951.34"/>
    <s v="INR"/>
    <n v="482400.294242153"/>
    <s v="EUR"/>
    <s v="INTER"/>
    <n v="6.95"/>
    <n v="1"/>
    <s v="greater than 10000"/>
    <s v="Sayantan Ghosh"/>
    <s v="Required ISOW"/>
    <s v="More"/>
    <s v="GFS"/>
    <s v="Non- ICB"/>
    <m/>
    <m/>
    <m/>
    <s v="GFS"/>
    <s v="Non- ICB"/>
    <s v="GFS/Non- ICB"/>
  </r>
  <r>
    <s v="New"/>
    <n v="8520"/>
    <s v="Capgemini Technology Services India Limited"/>
    <x v="2"/>
    <n v="260"/>
    <s v="Capgemini UK Plc"/>
    <s v="UK &amp; IRELAND"/>
    <s v="HYD/DB/000253/16-IM"/>
    <x v="8"/>
    <s v="IGATE"/>
    <n v="42768"/>
    <n v="63"/>
    <s v="6.Missing or wrong information on invoice"/>
    <s v="Missing Information or Attachment"/>
    <n v="42831"/>
    <s v="Q1 2017"/>
    <n v="0"/>
    <s v="0-30 Days"/>
    <n v="5940"/>
    <s v="GBP"/>
    <n v="6943.06"/>
    <s v="INR"/>
    <n v="481825.68928306235"/>
    <s v="EUR"/>
    <s v="INTER"/>
    <n v="6.94"/>
    <n v="1"/>
    <s v="greater than 10000"/>
    <s v="SARBAJIT MOITRA"/>
    <s v="Unable to Pay due to different currency"/>
    <s v="Less"/>
    <s v="Non-GFS"/>
    <s v="Non- ICB"/>
    <m/>
    <m/>
    <m/>
    <s v="Non-GFS"/>
    <s v="Non- ICB"/>
    <s v="Non-GFS/Non- ICB"/>
  </r>
  <r>
    <s v="Unresolved"/>
    <n v="8520"/>
    <s v="Capgemini Technology Services India Limited"/>
    <x v="2"/>
    <n v="8205"/>
    <s v="Capgemini Consulting Österreich AG"/>
    <s v="CENTRAL EUROPE"/>
    <n v="85201110010868"/>
    <x v="3"/>
    <s v="FS-Others"/>
    <n v="42728"/>
    <n v="103"/>
    <s v="7.Missing attachments"/>
    <s v="Missing Information or Attachment"/>
    <n v="42775"/>
    <s v="Q1 2017"/>
    <n v="56"/>
    <s v="31-60 Days"/>
    <n v="481300"/>
    <s v="INR"/>
    <n v="6935.48"/>
    <s v="INR"/>
    <n v="481299.66203790449"/>
    <s v="EUR"/>
    <s v="INTER"/>
    <n v="6.94"/>
    <n v="1"/>
    <s v="greater than 10000"/>
    <s v="Justyna Krawczak"/>
    <s v="certificat of residence should be sent to Austria. Pleas contact AT, accounting or B. Valtiner"/>
    <s v="More"/>
    <s v="GFS"/>
    <s v="Non- ICB"/>
    <m/>
    <m/>
    <m/>
    <s v="GFS"/>
    <s v="Non- ICB"/>
    <s v="GFS/Non- ICB"/>
  </r>
  <r>
    <s v="Unresolved"/>
    <n v="8520"/>
    <s v="Capgemini Technology Services India Limited"/>
    <x v="2"/>
    <n v="8420"/>
    <s v="Capgemini Australia Pty Ltd."/>
    <s v="INDIA"/>
    <n v="85200310085185"/>
    <x v="11"/>
    <s v="I and D India ACIS"/>
    <n v="42676"/>
    <n v="155"/>
    <s v="3.Disagreed days, volume or deliverables"/>
    <s v="DISAGREEMENT"/>
    <n v="42732"/>
    <s v="Q4 2016"/>
    <n v="99"/>
    <s v="91-120 Days"/>
    <n v="481167"/>
    <s v="INR"/>
    <n v="6933.57"/>
    <s v="INR"/>
    <n v="481167.11427560216"/>
    <s v="EUR"/>
    <s v="INTRA"/>
    <n v="6.93"/>
    <n v="1"/>
    <s v="greater than 10000"/>
    <s v="Roopeshri Lad"/>
    <s v="These invoices are not part of the project they are likely part of business development activity that was not won.India Finance to raise credit note"/>
    <s v="More"/>
    <s v="GFS"/>
    <s v="Non- ICB"/>
    <m/>
    <m/>
    <m/>
    <s v="GFS"/>
    <s v="Non- ICB"/>
    <s v="GFS/Non- ICB"/>
  </r>
  <r>
    <s v="New"/>
    <n v="95"/>
    <s v="Capgemini Service S.A.S."/>
    <x v="3"/>
    <n v="1770"/>
    <s v="Capgemini Business Services Guatemala S.A."/>
    <s v="CPM- BR"/>
    <n v="950110011052"/>
    <x v="5"/>
    <s v="GROUP SHARED SERVICES"/>
    <n v="42821"/>
    <n v="10"/>
    <s v="6.Missing or wrong information on invoice"/>
    <s v="Missing Information or Attachment"/>
    <n v="42831"/>
    <s v="Q1 2017"/>
    <n v="0"/>
    <s v="0-30 Days"/>
    <n v="6864.59"/>
    <s v="EUR"/>
    <n v="6864.59"/>
    <s v="EUR"/>
    <n v="6864.59"/>
    <s v="EUR"/>
    <s v="INTER"/>
    <n v="6.86"/>
    <n v="1"/>
    <s v="less than 10000"/>
    <s v="Jairo Escobar"/>
    <s v="Invoice description is doing reference to services delivered in 2016. Our laws don't allow us make deductible these expenses. So we need that you change invoice description. As suggestion just this description is ok 'Microsoft Deal costs recharging for period' without 'Nov-Dec 2016'"/>
    <s v="Less"/>
    <s v="GFS"/>
    <s v="Non- ICB"/>
    <m/>
    <m/>
    <m/>
    <s v="GFS"/>
    <s v="Non- ICB"/>
    <s v="GFS/Non- ICB"/>
  </r>
  <r>
    <s v="Unresolved"/>
    <n v="1350"/>
    <s v="Capgemini Sverige AB"/>
    <x v="7"/>
    <n v="8243"/>
    <s v="Capgemini Deutschland GmbH"/>
    <s v="CENTRAL EUROPE"/>
    <n v="13500210102447"/>
    <x v="1"/>
    <s v="CC SWEDEN - CCNOSE - BU"/>
    <n v="42727"/>
    <n v="104"/>
    <s v="8.Invoice awaiting Prime’s approval or PO"/>
    <s v="Hold Payment"/>
    <n v="42797"/>
    <s v="Q1 2017"/>
    <n v="34"/>
    <s v="31-60 Days"/>
    <n v="64968.49"/>
    <s v="SEK"/>
    <n v="6815.69"/>
    <s v="SEK"/>
    <n v="64968.505618277413"/>
    <s v="EUR"/>
    <s v="INTER"/>
    <n v="6.82"/>
    <n v="1"/>
    <s v="greater than 10000"/>
    <s v="Magdalena Chrzanowska"/>
    <s v="Awaiting approval and booking details"/>
    <s v="More"/>
    <s v="GFS"/>
    <s v="Non- ICB"/>
    <m/>
    <m/>
    <m/>
    <s v="GFS"/>
    <s v="Non- ICB"/>
    <s v="GFS/Non- ICB"/>
  </r>
  <r>
    <s v="Unresolved"/>
    <n v="8310"/>
    <s v="Capgemini Polska Sp z.o.o"/>
    <x v="0"/>
    <n v="1750"/>
    <s v="Capgemini Espana S.L."/>
    <s v="IBERIA"/>
    <s v="831015FIS01966"/>
    <x v="6"/>
    <s v="Infra Central Europe "/>
    <n v="42366"/>
    <n v="465"/>
    <s v="8.Invoice awaiting Prime’s approval or PO"/>
    <s v="Hold Payment"/>
    <n v="42619"/>
    <s v="Q3 2016"/>
    <n v="212"/>
    <s v="181 - 365 Days"/>
    <n v="28456.14"/>
    <s v="PLN"/>
    <n v="6732.79"/>
    <s v="PLN"/>
    <n v="28456.135694312485"/>
    <s v="EUR"/>
    <s v="INTER"/>
    <n v="6.73"/>
    <n v="1"/>
    <s v="greater than 10000"/>
    <s v="Moreno Rincon, Cristina"/>
    <s v="PO"/>
    <s v="More"/>
    <s v="GFS"/>
    <s v="Non- ICB"/>
    <m/>
    <m/>
    <m/>
    <s v="GFS"/>
    <s v="Non- ICB"/>
    <s v="GFS/Non- ICB"/>
  </r>
  <r>
    <s v="New"/>
    <n v="95"/>
    <s v="Capgemini Service S.A.S."/>
    <x v="3"/>
    <n v="199"/>
    <s v="Capgemini America Inc"/>
    <s v="NORTH AMERICA"/>
    <n v="2016000833"/>
    <x v="5"/>
    <s v="GROUP SHARED SERVICES"/>
    <n v="42760"/>
    <n v="71"/>
    <s v="1.No signed SoW"/>
    <s v="DISAGREEMENT"/>
    <n v="42830"/>
    <s v="Q1 2017"/>
    <n v="1"/>
    <s v="0-30 Days"/>
    <n v="6717.6"/>
    <s v="EUR"/>
    <n v="6717.6"/>
    <s v="EUR"/>
    <n v="6717.6"/>
    <s v="EUR"/>
    <s v="INTER"/>
    <n v="6.72"/>
    <n v="1"/>
    <s v="less than 10000"/>
    <s v="SUDIPTA ROY"/>
    <s v="ISOW Required"/>
    <s v="Less"/>
    <s v="Non-GFS"/>
    <s v="Non- ICB"/>
    <m/>
    <m/>
    <m/>
    <s v="Non-GFS"/>
    <s v="Non- ICB"/>
    <s v="Non-GFS/Non- ICB"/>
  </r>
  <r>
    <s v="Unresolved"/>
    <n v="8520"/>
    <s v="Capgemini Technology Services India Limited"/>
    <x v="2"/>
    <n v="3011"/>
    <s v="Sogeti USA LLC"/>
    <s v="NORTH AMERICA"/>
    <n v="85200810000386"/>
    <x v="8"/>
    <s v="NA PBS"/>
    <n v="42583"/>
    <n v="248"/>
    <s v="4.Disagreed expenses"/>
    <s v="DISAGREEMENT"/>
    <n v="42619"/>
    <s v="Q3 2016"/>
    <n v="212"/>
    <s v="181 - 365 Days"/>
    <n v="462883.94"/>
    <s v="INR"/>
    <n v="6670.11"/>
    <s v="INR"/>
    <n v="462883.85068598669"/>
    <s v="EUR"/>
    <s v="INTER"/>
    <n v="6.67"/>
    <n v="1"/>
    <s v="greater than 10000"/>
    <s v="John Berger"/>
    <s v="Dispute : No Expenses Entered Into Our System For These Charges"/>
    <s v="More"/>
    <s v="GFS"/>
    <s v="Non- ICB"/>
    <m/>
    <m/>
    <m/>
    <s v="GFS"/>
    <s v="Non- ICB"/>
    <s v="GFS/Non- ICB"/>
  </r>
  <r>
    <s v="New"/>
    <n v="8520"/>
    <s v="Capgemini Technology Services India Limited"/>
    <x v="2"/>
    <n v="260"/>
    <s v="Capgemini UK Plc"/>
    <s v="UK &amp; IRELAND"/>
    <s v="5010088609/16-17-IM"/>
    <x v="8"/>
    <s v="IGATE"/>
    <n v="42768"/>
    <n v="63"/>
    <s v="6.Missing or wrong information on invoice"/>
    <s v="Missing Information or Attachment"/>
    <n v="42831"/>
    <s v="Q1 2017"/>
    <n v="0"/>
    <s v="0-30 Days"/>
    <n v="5700"/>
    <s v="GBP"/>
    <n v="6662.54"/>
    <s v="INR"/>
    <n v="462358.5174081708"/>
    <s v="EUR"/>
    <s v="INTER"/>
    <n v="6.66"/>
    <n v="1"/>
    <s v="greater than 10000"/>
    <s v="SARBAJIT MOITRA"/>
    <s v="Unable to Pay due to different currency"/>
    <s v="Less"/>
    <s v="Non-GFS"/>
    <s v="Non- ICB"/>
    <m/>
    <m/>
    <m/>
    <s v="Non-GFS"/>
    <s v="Non- ICB"/>
    <s v="Non-GFS/Non- ICB"/>
  </r>
  <r>
    <s v="New"/>
    <n v="8520"/>
    <s v="Capgemini Technology Services India Limited"/>
    <x v="2"/>
    <n v="260"/>
    <s v="Capgemini UK Plc"/>
    <s v="UK &amp; IRELAND"/>
    <s v="5010088617/16-17-IM"/>
    <x v="2"/>
    <s v="IGATE"/>
    <n v="42768"/>
    <n v="63"/>
    <s v="6.Missing or wrong information on invoice"/>
    <s v="Missing Information or Attachment"/>
    <n v="42831"/>
    <s v="Q1 2017"/>
    <n v="0"/>
    <s v="0-30 Days"/>
    <n v="5700"/>
    <s v="GBP"/>
    <n v="6662.54"/>
    <s v="INR"/>
    <n v="462358.5174081708"/>
    <s v="EUR"/>
    <s v="INTER"/>
    <n v="6.66"/>
    <n v="1"/>
    <s v="greater than 10000"/>
    <s v="SARBAJIT MOITRA"/>
    <s v="Unable to Pay due to different currency"/>
    <s v="Less"/>
    <s v="Non-GFS"/>
    <s v="Non- ICB"/>
    <m/>
    <m/>
    <m/>
    <s v="Non-GFS"/>
    <s v="Non- ICB"/>
    <s v="Non-GFS/Non- ICB"/>
  </r>
  <r>
    <s v="Unresolved"/>
    <n v="8520"/>
    <s v="Capgemini Technology Services India Limited"/>
    <x v="2"/>
    <n v="199"/>
    <s v="Capgemini America Inc"/>
    <s v="NORTH AMERICA"/>
    <s v="85201110009686A"/>
    <x v="3"/>
    <s v="FS-Others"/>
    <n v="42579"/>
    <n v="252"/>
    <s v="8.Invoice awaiting Prime’s approval or PO"/>
    <s v="Hold Payment"/>
    <n v="42586"/>
    <s v="Q3 2016"/>
    <n v="245"/>
    <s v="181 - 365 Days"/>
    <n v="459040"/>
    <s v="INR"/>
    <n v="6614.72"/>
    <s v="INR"/>
    <n v="459039.96557921986"/>
    <s v="EUR"/>
    <s v="INTER"/>
    <n v="6.61"/>
    <n v="1"/>
    <s v="greater than 10000"/>
    <s v="Sayantan Ghosh"/>
    <s v="Invoice waiting for approval"/>
    <s v="More"/>
    <s v="GFS"/>
    <s v="Non- ICB"/>
    <m/>
    <m/>
    <m/>
    <s v="GFS"/>
    <s v="Non- ICB"/>
    <s v="GFS/Non- ICB"/>
  </r>
  <r>
    <s v="Unresolved"/>
    <n v="8520"/>
    <s v="Capgemini Technology Services India Limited"/>
    <x v="2"/>
    <n v="360"/>
    <s v="IBX Group AB"/>
    <s v="NORDIC"/>
    <n v="85203810002899"/>
    <x v="7"/>
    <s v="India BPO"/>
    <n v="42731"/>
    <n v="100"/>
    <s v="8.Invoice awaiting Prime’s approval or PO"/>
    <s v="Hold Payment"/>
    <n v="42797"/>
    <s v="Q1 2017"/>
    <n v="34"/>
    <s v="31-60 Days"/>
    <n v="458750.59"/>
    <s v="INR"/>
    <n v="6610.55"/>
    <s v="INR"/>
    <n v="458750.58119764883"/>
    <s v="EUR"/>
    <s v="INTER"/>
    <n v="6.61"/>
    <n v="1"/>
    <s v="greater than 10000"/>
    <s v="Maria Jalocha"/>
    <s v="It will be resolved in March."/>
    <s v="More"/>
    <s v="GFS"/>
    <s v="Non- ICB"/>
    <m/>
    <m/>
    <m/>
    <s v="GFS"/>
    <s v="Non- ICB"/>
    <s v="GFS/Non- ICB"/>
  </r>
  <r>
    <s v="New"/>
    <n v="413"/>
    <s v="Capgemini Nederland B.V."/>
    <x v="9"/>
    <n v="8205"/>
    <s v="Capgemini Consulting Österreich AG"/>
    <s v="CENTRAL EUROPE"/>
    <n v="4130110176579"/>
    <x v="11"/>
    <s v="BI-BA Netherlands"/>
    <n v="42794"/>
    <n v="37"/>
    <s v="7.Missing attachments"/>
    <s v="Missing Information or Attachment"/>
    <n v="42830"/>
    <s v="Q1 2017"/>
    <n v="1"/>
    <s v="0-30 Days"/>
    <n v="6576"/>
    <s v="EUR"/>
    <n v="6576"/>
    <s v="EUR"/>
    <n v="6576"/>
    <s v="EUR"/>
    <s v="INTER"/>
    <n v="6.58"/>
    <n v="1"/>
    <s v="less than 10000"/>
    <s v="Justyna Krawczak"/>
    <s v="certificate of residence for 2017 should be sent to CG Austria"/>
    <s v="Less"/>
    <s v="GFS"/>
    <s v="Non- ICB"/>
    <m/>
    <m/>
    <m/>
    <s v="GFS"/>
    <s v="Non- ICB"/>
    <s v="GFS/Non- ICB"/>
  </r>
  <r>
    <s v="Unresolved"/>
    <n v="413"/>
    <s v="Capgemini Nederland B.V."/>
    <x v="9"/>
    <n v="1970"/>
    <s v="Capgemini UK Plc (FS)"/>
    <s v="UK &amp; IRELAND"/>
    <n v="4130130016602"/>
    <x v="11"/>
    <s v="BI-BA Netherlands"/>
    <n v="42676"/>
    <n v="155"/>
    <s v="5.Invoice issued too late"/>
    <s v="DISAGREEMENT"/>
    <n v="42733"/>
    <s v="Q4 2016"/>
    <n v="98"/>
    <s v="91-120 Days"/>
    <n v="6582.53"/>
    <s v="EUR"/>
    <n v="6582.53"/>
    <s v="EUR"/>
    <n v="6582.53"/>
    <s v="EUR"/>
    <s v="INTER"/>
    <n v="6.58"/>
    <n v="1"/>
    <s v="less than 10000"/>
    <s v="Amina Khatun"/>
    <s v="Please issue credit note"/>
    <s v="Less"/>
    <s v="GFS"/>
    <s v="Non- ICB"/>
    <m/>
    <m/>
    <m/>
    <s v="GFS"/>
    <s v="Non- ICB"/>
    <s v="GFS/Non- ICB"/>
  </r>
  <r>
    <s v="Unresolved"/>
    <n v="8520"/>
    <s v="Capgemini Technology Services India Limited"/>
    <x v="2"/>
    <n v="8243"/>
    <s v="Capgemini Deutschland GmbH"/>
    <s v="CENTRAL EUROPE"/>
    <n v="85200310086475"/>
    <x v="1"/>
    <s v="CC INDIA BACKOFFICE - CCIDBOE - BU"/>
    <n v="42727"/>
    <n v="104"/>
    <s v="6.Missing or wrong information on invoice"/>
    <s v="Missing Information or Attachment"/>
    <n v="42800"/>
    <s v="Q1 2017"/>
    <n v="31"/>
    <s v="31-60 Days"/>
    <n v="456400"/>
    <s v="INR"/>
    <n v="6576.68"/>
    <s v="INR"/>
    <n v="456400.11381064408"/>
    <s v="EUR"/>
    <s v="INTER"/>
    <n v="6.58"/>
    <n v="1"/>
    <s v="greater than 10000"/>
    <s v="Magdalena Chrzanowska"/>
    <s v="Wrong # of days, pls correct to 17 days and re-send new invoice. Requested credit note./ Mail to in, financeinvoice for CN."/>
    <s v="More"/>
    <s v="GFS"/>
    <s v="Non- ICB"/>
    <m/>
    <m/>
    <m/>
    <s v="GFS"/>
    <s v="Non- ICB"/>
    <s v="GFS/Non- ICB"/>
  </r>
  <r>
    <s v="New"/>
    <n v="1516"/>
    <s v="Capgemini Outsourcing Services GmbH"/>
    <x v="0"/>
    <n v="8243"/>
    <s v="Capgemini Deutschland GmbH"/>
    <s v="CENTRAL EUROPE"/>
    <n v="15160160005045"/>
    <x v="6"/>
    <s v="Infra Central Europe "/>
    <n v="42773"/>
    <n v="58"/>
    <s v="6.Missing or wrong information on invoice"/>
    <s v="Missing Information or Attachment"/>
    <n v="42830"/>
    <s v="Q1 2017"/>
    <n v="1"/>
    <s v="0-30 Days"/>
    <n v="6562.56"/>
    <s v="EUR"/>
    <n v="6562.56"/>
    <s v="EUR"/>
    <n v="6562.56"/>
    <s v="EUR"/>
    <s v="INTRA"/>
    <n v="6.56"/>
    <n v="1"/>
    <s v="less than 10000"/>
    <s v="Maciej Antkiewicz"/>
    <s v="Invoice to rejection. Hours for January 2017 has to be booked via DE-03 Account in Clarity and invoiced via ICB. New invoice for December hours needed."/>
    <s v="Less"/>
    <s v="GFS"/>
    <s v="Non- ICB"/>
    <m/>
    <m/>
    <m/>
    <s v="GFS"/>
    <s v="Non- ICB"/>
    <s v="GFS/Non- ICB"/>
  </r>
  <r>
    <s v="New"/>
    <n v="260"/>
    <s v="Capgemini UK Plc"/>
    <x v="4"/>
    <n v="1750"/>
    <s v="Capgemini Espana S.L."/>
    <s v="IBERIA"/>
    <n v="2600120000863"/>
    <x v="6"/>
    <s v="IO"/>
    <n v="42768"/>
    <n v="63"/>
    <s v="8.Invoice awaiting Prime’s approval or PO"/>
    <s v="Hold Payment"/>
    <n v="42830"/>
    <s v="Q1 2017"/>
    <n v="1"/>
    <s v="0-30 Days"/>
    <n v="5603.56"/>
    <s v="GBP"/>
    <n v="6549.81"/>
    <s v="GBP"/>
    <n v="5603.5588678634795"/>
    <s v="EUR"/>
    <s v="INTER"/>
    <n v="6.55"/>
    <n v="1"/>
    <s v="less than 10000"/>
    <s v="Virginia Alonso"/>
    <s v="Pending BU approval"/>
    <s v="Less"/>
    <s v="GFS"/>
    <s v="ICB"/>
    <m/>
    <m/>
    <m/>
    <s v="GFS"/>
    <s v="ICB"/>
    <s v="GFS/ICB"/>
  </r>
  <r>
    <s v="Unresolved"/>
    <n v="8520"/>
    <s v="Capgemini Technology Services India Limited"/>
    <x v="2"/>
    <n v="3011"/>
    <s v="Sogeti USA LLC"/>
    <s v="NORTH AMERICA"/>
    <n v="85200810000403"/>
    <x v="8"/>
    <s v="NA PBS"/>
    <n v="42614"/>
    <n v="217"/>
    <s v="4.Disagreed expenses"/>
    <s v="DISAGREEMENT"/>
    <n v="42649"/>
    <s v="Q3 2016"/>
    <n v="182"/>
    <s v="181 - 365 Days"/>
    <n v="454179.24"/>
    <s v="INR"/>
    <n v="6544.68"/>
    <s v="INR"/>
    <n v="454179.41831657407"/>
    <s v="EUR"/>
    <s v="INTER"/>
    <n v="6.54"/>
    <n v="1"/>
    <s v="greater than 10000"/>
    <s v="John Berger"/>
    <s v="Dispute: No Expenses entered into our system for these resources"/>
    <s v="More"/>
    <s v="GFS"/>
    <s v="Non- ICB"/>
    <m/>
    <m/>
    <m/>
    <s v="GFS"/>
    <s v="Non- ICB"/>
    <s v="GFS/Non- ICB"/>
  </r>
  <r>
    <s v="Unresolved"/>
    <n v="8520"/>
    <s v="Capgemini Technology Services India Limited"/>
    <x v="2"/>
    <n v="1845"/>
    <s v="Capgemini China Co. Ltd."/>
    <s v="INDIA"/>
    <n v="85200310086764"/>
    <x v="11"/>
    <s v="I and D India ACIS"/>
    <n v="42773"/>
    <n v="58"/>
    <s v="2.Disagreed rates or price"/>
    <s v="DISAGREEMENT"/>
    <n v="42776"/>
    <s v="Q1 2017"/>
    <n v="55"/>
    <s v="31-60 Days"/>
    <n v="6995.25"/>
    <s v="USD"/>
    <n v="6543.12"/>
    <s v="INR"/>
    <n v="454071.1594112381"/>
    <s v="EUR"/>
    <s v="INTRA"/>
    <n v="6.54"/>
    <n v="1"/>
    <s v="greater than 10000"/>
    <s v="Dorothy Chen"/>
    <s v="re-issue the invoice per ISOW"/>
    <s v="Less"/>
    <s v="GFS"/>
    <s v="Non- ICB"/>
    <m/>
    <m/>
    <m/>
    <s v="GFS"/>
    <s v="Non- ICB"/>
    <s v="GFS/Non- ICB"/>
  </r>
  <r>
    <s v="Unresolved"/>
    <n v="3635"/>
    <s v="Capgemini Magyarorszag Kft"/>
    <x v="0"/>
    <n v="8243"/>
    <s v="Capgemini Deutschland GmbH"/>
    <s v="CENTRAL EUROPE"/>
    <s v="INV161117"/>
    <x v="0"/>
    <s v="Apps Eastern Europe"/>
    <n v="42731"/>
    <n v="100"/>
    <s v="8.Invoice awaiting Prime’s approval or PO"/>
    <s v="Hold Payment"/>
    <n v="42796"/>
    <s v="Q1 2017"/>
    <n v="35"/>
    <s v="31-60 Days"/>
    <n v="1995000"/>
    <s v="HUF"/>
    <n v="6485.35"/>
    <s v="HUF"/>
    <n v="1995001.230466347"/>
    <s v="EUR"/>
    <s v="INTRA"/>
    <n v="6.49"/>
    <n v="1"/>
    <s v="greater than 10000"/>
    <s v="Izabela Klich"/>
    <s v="Invocie is processing/ awaiting approval"/>
    <s v="More"/>
    <s v="Non-GFS"/>
    <s v="Non- ICB"/>
    <m/>
    <m/>
    <m/>
    <s v="Non-GFS"/>
    <s v="Non- ICB"/>
    <s v="Non-GFS/Non- ICB"/>
  </r>
  <r>
    <s v="Unresolved"/>
    <n v="8520"/>
    <s v="Capgemini Technology Services India Limited"/>
    <x v="2"/>
    <n v="429"/>
    <s v="Sogeti Nederland B.V."/>
    <s v="BENELUX"/>
    <n v="85200810000399"/>
    <x v="2"/>
    <s v="GES"/>
    <n v="42614"/>
    <n v="217"/>
    <s v="3.Disagreed days, volume or deliverables"/>
    <s v="DISAGREEMENT"/>
    <n v="42681"/>
    <s v="Q4 2016"/>
    <n v="150"/>
    <s v="121-150 Days"/>
    <n v="449000"/>
    <s v="INR"/>
    <n v="6470.05"/>
    <s v="INR"/>
    <n v="449000.34004399757"/>
    <s v="EUR"/>
    <s v="INTER"/>
    <n v="6.47"/>
    <n v="1"/>
    <s v="greater than 10000"/>
    <s v="Krishna Paul"/>
    <s v="Incorrect billing"/>
    <s v="More"/>
    <s v="GFS"/>
    <s v="Non- ICB"/>
    <m/>
    <m/>
    <m/>
    <s v="GFS"/>
    <s v="Non- ICB"/>
    <s v="GFS/Non- ICB"/>
  </r>
  <r>
    <s v="New"/>
    <n v="8520"/>
    <s v="Capgemini Technology Services India Limited"/>
    <x v="2"/>
    <n v="359"/>
    <s v="Capgemini AB (Sweden)"/>
    <s v="NORDIC"/>
    <s v="5010089890/16-17-IM"/>
    <x v="8"/>
    <s v="IGATE"/>
    <n v="42768"/>
    <n v="63"/>
    <s v="4.Disagreed expenses"/>
    <s v="DISAGREEMENT"/>
    <n v="42830"/>
    <s v="Q1 2017"/>
    <n v="1"/>
    <s v="0-30 Days"/>
    <n v="449114"/>
    <s v="INR"/>
    <n v="6471.69"/>
    <s v="INR"/>
    <n v="449114.15068806859"/>
    <s v="EUR"/>
    <s v="INTER"/>
    <n v="6.47"/>
    <n v="1"/>
    <s v="greater than 10000"/>
    <s v="Sourav Das"/>
    <s v="Invoices raised on wrong entity"/>
    <s v="More"/>
    <s v="Non-GFS"/>
    <s v="Non- ICB"/>
    <m/>
    <m/>
    <m/>
    <s v="Non-GFS"/>
    <s v="Non- ICB"/>
    <s v="Non-GFS/Non- ICB"/>
  </r>
  <r>
    <s v="Unresolved"/>
    <n v="8520"/>
    <s v="Capgemini Technology Services India Limited"/>
    <x v="2"/>
    <n v="8205"/>
    <s v="Capgemini Consulting Österreich AG"/>
    <s v="CENTRAL EUROPE"/>
    <n v="85201110010693"/>
    <x v="3"/>
    <s v="FS-OTHER"/>
    <n v="42705"/>
    <n v="126"/>
    <s v="6.Missing or wrong information on invoice"/>
    <s v="Missing Information or Attachment"/>
    <n v="42732"/>
    <s v="Q4 2016"/>
    <n v="99"/>
    <s v="91-120 Days"/>
    <n v="449300"/>
    <s v="INR"/>
    <n v="6474.37"/>
    <s v="INR"/>
    <n v="449300.13393569697"/>
    <s v="EUR"/>
    <s v="INTER"/>
    <n v="6.47"/>
    <n v="1"/>
    <s v="greater than 10000"/>
    <s v="Agnieszka Bartula"/>
    <s v="certificate of residence not signed, please contact Birgit Valtiner"/>
    <s v="More"/>
    <s v="GFS"/>
    <s v="Non- ICB"/>
    <m/>
    <m/>
    <m/>
    <s v="GFS"/>
    <s v="Non- ICB"/>
    <s v="GFS/Non- ICB"/>
  </r>
  <r>
    <s v="New"/>
    <n v="1350"/>
    <s v="Capgemini Sverige AB"/>
    <x v="7"/>
    <n v="95"/>
    <s v="Capgemini Service S.A.S."/>
    <s v="HOLDING"/>
    <n v="13500210103548"/>
    <x v="13"/>
    <s v="CG SERVICE CORPORATE - HOLDCGSERVCORP - BU"/>
    <n v="42773"/>
    <n v="58"/>
    <s v="8.Invoice awaiting Prime’s approval or PO"/>
    <s v="Hold Payment"/>
    <n v="42831"/>
    <s v="Q1 2017"/>
    <n v="0"/>
    <s v="0-30 Days"/>
    <n v="61676.7"/>
    <s v="SEK"/>
    <n v="6470.35"/>
    <s v="SEK"/>
    <n v="61676.656410021773"/>
    <s v="EUR"/>
    <s v="INTER"/>
    <n v="6.47"/>
    <n v="1"/>
    <s v="greater than 10000"/>
    <s v="Christelle PONTHUS"/>
    <s v="no PO"/>
    <s v="More"/>
    <s v="GFS"/>
    <s v="Non- ICB"/>
    <m/>
    <m/>
    <m/>
    <s v="GFS"/>
    <s v="Non- ICB"/>
    <s v="GFS/Non- ICB"/>
  </r>
  <r>
    <s v="Unresolved"/>
    <n v="8520"/>
    <s v="Capgemini Technology Services India Limited"/>
    <x v="2"/>
    <n v="8420"/>
    <s v="Capgemini Australia Pty Ltd."/>
    <s v="INDIA"/>
    <n v="85203010001262"/>
    <x v="9"/>
    <s v="DIGITAL"/>
    <n v="42728"/>
    <n v="103"/>
    <s v="3.Disagreed days, volume or deliverables"/>
    <s v="DISAGREEMENT"/>
    <n v="42775"/>
    <s v="Q1 2017"/>
    <n v="56"/>
    <s v="31-60 Days"/>
    <n v="448320"/>
    <s v="INR"/>
    <n v="6460.25"/>
    <s v="INR"/>
    <n v="448320.25204893859"/>
    <s v="EUR"/>
    <s v="INTRA"/>
    <n v="6.46"/>
    <n v="1"/>
    <s v="greater than 10000"/>
    <s v="Mayuresh Kapre"/>
    <s v="Disagreed efforts; Issue a credit note"/>
    <s v="More"/>
    <s v="GFS"/>
    <s v="Non- ICB"/>
    <m/>
    <m/>
    <m/>
    <s v="GFS"/>
    <s v="Non- ICB"/>
    <s v="GFS/Non- ICB"/>
  </r>
  <r>
    <s v="New"/>
    <n v="8520"/>
    <s v="Capgemini Technology Services India Limited"/>
    <x v="2"/>
    <n v="260"/>
    <s v="Capgemini UK Plc"/>
    <s v="UK &amp; IRELAND"/>
    <s v="5010089899/16-17-IM"/>
    <x v="8"/>
    <s v="IGATE"/>
    <n v="42768"/>
    <n v="63"/>
    <s v="6.Missing or wrong information on invoice"/>
    <s v="Missing Information or Attachment"/>
    <n v="42831"/>
    <s v="Q1 2017"/>
    <n v="0"/>
    <s v="0-30 Days"/>
    <n v="442420"/>
    <s v="INR"/>
    <n v="6375.23"/>
    <s v="INR"/>
    <n v="442420.14170813118"/>
    <s v="EUR"/>
    <s v="INTER"/>
    <n v="6.38"/>
    <n v="1"/>
    <s v="greater than 10000"/>
    <s v="SARBAJIT MOITRA"/>
    <s v="No PO"/>
    <s v="More"/>
    <s v="Non-GFS"/>
    <s v="Non- ICB"/>
    <m/>
    <m/>
    <m/>
    <s v="Non-GFS"/>
    <s v="Non- ICB"/>
    <s v="Non-GFS/Non- ICB"/>
  </r>
  <r>
    <s v="New"/>
    <n v="260"/>
    <s v="Capgemini UK Plc"/>
    <x v="4"/>
    <n v="199"/>
    <s v="Capgemini America Inc"/>
    <s v="NORTH AMERICA"/>
    <n v="2600110123284"/>
    <x v="8"/>
    <s v="ADAO - Private"/>
    <n v="42769"/>
    <n v="62"/>
    <s v="8.Invoice awaiting Prime’s approval or PO"/>
    <s v="Hold Payment"/>
    <n v="42830"/>
    <s v="Q1 2017"/>
    <n v="1"/>
    <s v="0-30 Days"/>
    <n v="5422.41"/>
    <s v="GBP"/>
    <n v="6338.07"/>
    <s v="GBP"/>
    <n v="5422.4089482961308"/>
    <s v="EUR"/>
    <s v="INTER"/>
    <n v="6.34"/>
    <n v="1"/>
    <s v="less than 10000"/>
    <s v="SUDIPTA ROY"/>
    <s v="Not approved yet"/>
    <s v="Less"/>
    <s v="GFS"/>
    <s v="Non- ICB"/>
    <m/>
    <m/>
    <m/>
    <s v="GFS"/>
    <s v="Non- ICB"/>
    <s v="GFS/Non- ICB"/>
  </r>
  <r>
    <s v="Unresolved"/>
    <n v="8520"/>
    <s v="Capgemini Technology Services India Limited"/>
    <x v="2"/>
    <n v="199"/>
    <s v="Capgemini America Inc"/>
    <s v="NORTH AMERICA"/>
    <n v="85201710001385"/>
    <x v="3"/>
    <s v="FS-Others"/>
    <n v="42583"/>
    <n v="248"/>
    <s v="8.Invoice awaiting Prime’s approval or PO"/>
    <s v="Hold Payment"/>
    <n v="42618"/>
    <s v="Q3 2016"/>
    <n v="213"/>
    <s v="181 - 365 Days"/>
    <n v="439100"/>
    <s v="INR"/>
    <n v="6327.39"/>
    <s v="INR"/>
    <n v="439100.20194449654"/>
    <s v="EUR"/>
    <s v="INTER"/>
    <n v="6.33"/>
    <n v="1"/>
    <s v="greater than 10000"/>
    <s v="Sayantan Ghosh"/>
    <s v="Invoice waiting for approval"/>
    <s v="More"/>
    <s v="GFS"/>
    <s v="Non- ICB"/>
    <m/>
    <m/>
    <m/>
    <s v="GFS"/>
    <s v="Non- ICB"/>
    <s v="GFS/Non- ICB"/>
  </r>
  <r>
    <s v="Unresolved"/>
    <n v="8110"/>
    <s v="Capgemini Mexico S. de R.L. de C.V."/>
    <x v="6"/>
    <n v="635"/>
    <s v="Capgemini Technology Services"/>
    <s v="FRANCE"/>
    <s v="D6605"/>
    <x v="10"/>
    <s v="Mexico"/>
    <n v="42705"/>
    <n v="126"/>
    <s v="6.Missing or wrong information on invoice"/>
    <s v="Missing Information or Attachment"/>
    <n v="42776"/>
    <s v="Q1 2017"/>
    <n v="55"/>
    <s v="31-60 Days"/>
    <n v="126540"/>
    <s v="MXN"/>
    <n v="6321.47"/>
    <s v="MXN"/>
    <n v="126539.99595646595"/>
    <s v="EUR"/>
    <s v="INTER"/>
    <n v="6.32"/>
    <n v="1"/>
    <s v="greater than 10000"/>
    <s v="Karolina Planeta"/>
    <s v="waiting for PM approval"/>
    <s v="More"/>
    <s v="Non-GFS"/>
    <s v="Non- ICB"/>
    <m/>
    <m/>
    <m/>
    <s v="Non-GFS"/>
    <s v="Non- ICB"/>
    <s v="Non-GFS/Non- ICB"/>
  </r>
  <r>
    <s v="Unresolved"/>
    <n v="8520"/>
    <s v="Capgemini Technology Services India Limited"/>
    <x v="2"/>
    <n v="429"/>
    <s v="Sogeti Nederland B.V."/>
    <s v="BENELUX"/>
    <n v="85203110000669"/>
    <x v="9"/>
    <s v="DIGITAL"/>
    <n v="42643"/>
    <n v="188"/>
    <s v="6.Missing or wrong information on invoice"/>
    <s v="Missing Information or Attachment"/>
    <n v="42681"/>
    <s v="Q4 2016"/>
    <n v="150"/>
    <s v="121-150 Days"/>
    <n v="436662"/>
    <s v="INR"/>
    <n v="6292.26"/>
    <s v="INR"/>
    <n v="436662.29467241274"/>
    <s v="EUR"/>
    <s v="INTER"/>
    <n v="6.29"/>
    <n v="1"/>
    <s v="greater than 10000"/>
    <s v="Krishna Paul"/>
    <s v="Employee details missing"/>
    <s v="More"/>
    <s v="GFS"/>
    <s v="Non- ICB"/>
    <m/>
    <m/>
    <m/>
    <s v="GFS"/>
    <s v="Non- ICB"/>
    <s v="GFS/Non- ICB"/>
  </r>
  <r>
    <s v="Unresolved"/>
    <n v="3022"/>
    <s v="Sogeti High Tech S.A.S."/>
    <x v="1"/>
    <n v="692"/>
    <s v="Capgemini Outsourcing Services S.A.S."/>
    <s v="FRANCE"/>
    <n v="30220110064498"/>
    <x v="2"/>
    <s v="Sogeti HTC  "/>
    <n v="42697"/>
    <n v="134"/>
    <s v="3.Disagreed days, volume or deliverables"/>
    <s v="DISAGREEMENT"/>
    <n v="42732"/>
    <s v="Q4 2016"/>
    <n v="99"/>
    <s v="91-120 Days"/>
    <n v="6282"/>
    <s v="EUR"/>
    <n v="6282"/>
    <s v="EUR"/>
    <n v="6282"/>
    <s v="EUR"/>
    <s v="INTRA"/>
    <n v="6.28"/>
    <n v="1"/>
    <s v="less than 10000"/>
    <s v="Marta Stryszawska"/>
    <s v="Invoice for October by ICB Mandatory Carine REYNIER (08/12/2016 11:49)"/>
    <s v="Less"/>
    <s v="GFS"/>
    <s v="Non- ICB"/>
    <m/>
    <m/>
    <m/>
    <s v="GFS"/>
    <s v="Non- ICB"/>
    <s v="GFS/Non- ICB"/>
  </r>
  <r>
    <s v="New"/>
    <n v="1350"/>
    <s v="Capgemini Sverige AB"/>
    <x v="7"/>
    <n v="8243"/>
    <s v="Capgemini Deutschland GmbH"/>
    <s v="CENTRAL EUROPE"/>
    <n v="13500210103911"/>
    <x v="0"/>
    <s v="APPS_SE_MALS"/>
    <n v="42773"/>
    <n v="58"/>
    <s v="6.Missing or wrong information on invoice"/>
    <s v="Missing Information or Attachment"/>
    <n v="42830"/>
    <s v="Q1 2017"/>
    <n v="1"/>
    <s v="0-30 Days"/>
    <n v="59864"/>
    <s v="SEK"/>
    <n v="6280.19"/>
    <s v="SEK"/>
    <n v="59864.013665358842"/>
    <s v="EUR"/>
    <s v="INTER"/>
    <n v="6.28"/>
    <n v="1"/>
    <s v="greater than 10000"/>
    <s v="Magdalena Chrzanowska"/>
    <s v="ICB market since 2017. You need to process this via ICB not via Basware! / Awaiting credit note"/>
    <s v="More"/>
    <s v="GFS"/>
    <s v="Non- ICB"/>
    <m/>
    <m/>
    <m/>
    <s v="GFS"/>
    <s v="Non- ICB"/>
    <s v="GFS/Non- ICB"/>
  </r>
  <r>
    <s v="New"/>
    <n v="8520"/>
    <s v="Capgemini Technology Services India Limited"/>
    <x v="2"/>
    <n v="795"/>
    <s v="Capgemini Suisse S.A."/>
    <s v="CENTRAL EUROPE"/>
    <s v="5010089179/16-17-IM"/>
    <x v="3"/>
    <s v="IGATE"/>
    <n v="42769"/>
    <n v="62"/>
    <s v="8.Invoice awaiting Prime’s approval or PO"/>
    <s v="Hold Payment"/>
    <n v="42831"/>
    <s v="Q1 2017"/>
    <n v="0"/>
    <s v="0-30 Days"/>
    <n v="435354"/>
    <s v="INR"/>
    <n v="6273.41"/>
    <s v="INR"/>
    <n v="435354.16623293707"/>
    <s v="EUR"/>
    <s v="INTER"/>
    <n v="6.27"/>
    <n v="1"/>
    <s v="greater than 10000"/>
    <s v="Izabela Klich"/>
    <s v="."/>
    <s v="More"/>
    <s v="Non-GFS"/>
    <s v="Non- ICB"/>
    <m/>
    <m/>
    <m/>
    <s v="Non-GFS"/>
    <s v="Non- ICB"/>
    <s v="Non-GFS/Non- ICB"/>
  </r>
  <r>
    <s v="New"/>
    <n v="8520"/>
    <s v="Capgemini Technology Services India Limited"/>
    <x v="2"/>
    <n v="8205"/>
    <s v="Capgemini Consulting Österreich AG"/>
    <s v="CENTRAL EUROPE"/>
    <n v="85201110011065"/>
    <x v="3"/>
    <s v="FS-Others"/>
    <n v="42795"/>
    <n v="36"/>
    <s v="6.Missing or wrong information on invoice"/>
    <s v="Missing Information or Attachment"/>
    <n v="42830"/>
    <s v="Q1 2017"/>
    <n v="1"/>
    <s v="0-30 Days"/>
    <n v="431300"/>
    <s v="INR"/>
    <n v="6214.99"/>
    <s v="INR"/>
    <n v="431300.00902157545"/>
    <s v="EUR"/>
    <s v="INTER"/>
    <n v="6.21"/>
    <n v="1"/>
    <s v="greater than 10000"/>
    <s v="Justyna Krawczak"/>
    <s v="certificate of residence for 2016 is missing. Please contact AT, accounting or B. Valtiner"/>
    <s v="More"/>
    <s v="GFS"/>
    <s v="Non- ICB"/>
    <m/>
    <m/>
    <m/>
    <s v="GFS"/>
    <s v="Non- ICB"/>
    <s v="GFS/Non- ICB"/>
  </r>
  <r>
    <s v="New"/>
    <n v="8520"/>
    <s v="Capgemini Technology Services India Limited"/>
    <x v="2"/>
    <n v="199"/>
    <s v="Capgemini America Inc"/>
    <s v="NORTH AMERICA"/>
    <s v="5010089761/16-17-IM"/>
    <x v="8"/>
    <s v="IGATE"/>
    <n v="42768"/>
    <n v="63"/>
    <s v="1.No signed SoW"/>
    <s v="DISAGREEMENT"/>
    <n v="42830"/>
    <s v="Q1 2017"/>
    <n v="1"/>
    <s v="0-30 Days"/>
    <n v="429933"/>
    <s v="INR"/>
    <n v="6195.29"/>
    <s v="INR"/>
    <n v="429932.89335803856"/>
    <s v="EUR"/>
    <s v="INTER"/>
    <n v="6.2"/>
    <n v="1"/>
    <s v="greater than 10000"/>
    <s v="Sayantan Ghosh"/>
    <s v="ISOW Required"/>
    <s v="More"/>
    <s v="Non-GFS"/>
    <s v="Non- ICB"/>
    <m/>
    <m/>
    <m/>
    <s v="Non-GFS"/>
    <s v="Non- ICB"/>
    <s v="Non-GFS/Non- ICB"/>
  </r>
  <r>
    <s v="Unresolved"/>
    <n v="635"/>
    <s v="Capgemini Technology Services"/>
    <x v="1"/>
    <n v="692"/>
    <s v="Capgemini Outsourcing Services S.A.S."/>
    <s v="FRANCE"/>
    <n v="63503300005827"/>
    <x v="6"/>
    <s v="Procurement"/>
    <n v="42724"/>
    <n v="107"/>
    <s v="8.Invoice awaiting Prime’s approval or PO"/>
    <s v="Hold Payment"/>
    <n v="42732"/>
    <s v="Q4 2016"/>
    <n v="99"/>
    <s v="91-120 Days"/>
    <n v="6170.4"/>
    <s v="EUR"/>
    <n v="6170.4"/>
    <s v="EUR"/>
    <n v="6170.4"/>
    <s v="EUR"/>
    <s v="INTRA"/>
    <n v="6.17"/>
    <n v="1"/>
    <s v="less than 10000"/>
    <s v="Katarzyna Czerwiec"/>
    <s v="Invoice above 60 days in approval. Waiting for manager approval- Manikantan, Bhargavi"/>
    <s v="Less"/>
    <s v="GFS"/>
    <s v="Non- ICB"/>
    <m/>
    <m/>
    <m/>
    <s v="GFS"/>
    <s v="Non- ICB"/>
    <s v="GFS/Non- ICB"/>
  </r>
  <r>
    <s v="New"/>
    <n v="260"/>
    <s v="Capgemini UK Plc"/>
    <x v="4"/>
    <n v="1970"/>
    <s v="Capgemini UK Plc (FS)"/>
    <s v="UK &amp; IRELAND"/>
    <n v="2600110125627"/>
    <x v="1"/>
    <s v="CC - FS"/>
    <n v="42794"/>
    <n v="37"/>
    <s v="2.Disagreed rates or price"/>
    <s v="DISAGREEMENT"/>
    <n v="42831"/>
    <s v="Q1 2017"/>
    <n v="0"/>
    <s v="0-30 Days"/>
    <n v="5280"/>
    <s v="GBP"/>
    <n v="6171.61"/>
    <s v="GBP"/>
    <n v="5279.9974265657975"/>
    <s v="EUR"/>
    <s v="INTRA"/>
    <n v="6.17"/>
    <n v="1"/>
    <s v="less than 10000"/>
    <s v="Amina Khatun"/>
    <s v="Credit Note required for the differential amount"/>
    <s v="Less"/>
    <s v="GFS"/>
    <s v="Non- ICB"/>
    <m/>
    <m/>
    <m/>
    <s v="GFS"/>
    <s v="Non- ICB"/>
    <s v="GFS/Non- ICB"/>
  </r>
  <r>
    <s v="New"/>
    <n v="8520"/>
    <s v="Capgemini Technology Services India Limited"/>
    <x v="2"/>
    <n v="8115"/>
    <s v="Capgemini Business Services USA LLC"/>
    <s v="NORTH AMERICA"/>
    <s v="5010089720/16-17-IM"/>
    <x v="8"/>
    <s v="IGATE"/>
    <n v="42769"/>
    <n v="62"/>
    <s v="8.Invoice awaiting Prime’s approval or PO"/>
    <s v="Hold Payment"/>
    <n v="42830"/>
    <s v="Q1 2017"/>
    <n v="1"/>
    <s v="0-30 Days"/>
    <n v="428158"/>
    <s v="INR"/>
    <n v="6169.71"/>
    <s v="INR"/>
    <n v="428157.72489746631"/>
    <s v="EUR"/>
    <s v="INTER"/>
    <n v="6.17"/>
    <n v="1"/>
    <s v="greater than 10000"/>
    <s v="Soumya Mukhopadhyay"/>
    <s v="-"/>
    <s v="More"/>
    <s v="Non-GFS"/>
    <s v="Non- ICB"/>
    <m/>
    <m/>
    <m/>
    <s v="Non-GFS"/>
    <s v="Non- ICB"/>
    <s v="Non-GFS/Non- ICB"/>
  </r>
  <r>
    <s v="New"/>
    <n v="260"/>
    <s v="Capgemini UK Plc"/>
    <x v="4"/>
    <n v="8243"/>
    <s v="Capgemini Deutschland GmbH"/>
    <s v="CENTRAL EUROPE"/>
    <n v="260013009033"/>
    <x v="4"/>
    <s v="HQ"/>
    <n v="42765"/>
    <n v="66"/>
    <s v="6.Missing or wrong information on invoice"/>
    <s v="Missing Information or Attachment"/>
    <n v="42830"/>
    <s v="Q1 2017"/>
    <n v="1"/>
    <s v="0-30 Days"/>
    <n v="5270"/>
    <s v="GBP"/>
    <n v="6159.92"/>
    <s v="GBP"/>
    <n v="5269.9962810111438"/>
    <s v="EUR"/>
    <s v="INTER"/>
    <n v="6.16"/>
    <n v="1"/>
    <s v="less than 10000"/>
    <s v="Magdalena Chrzanowska"/>
    <s v="Awaiting CN/ reject the invoice. Group HR was not able to date to inform, what is the proper fee for Okke Aillands participation in the Game Changer Program. Futhermore the legal entity of the recipient is wrong. It has to be Capgemini Deutschland Holding GmbH"/>
    <s v="Less"/>
    <s v="GFS"/>
    <s v="Non- ICB"/>
    <m/>
    <m/>
    <m/>
    <s v="GFS"/>
    <s v="Non- ICB"/>
    <s v="GFS/Non- ICB"/>
  </r>
  <r>
    <s v="Unresolved"/>
    <n v="8520"/>
    <s v="Capgemini Technology Services India Limited"/>
    <x v="2"/>
    <n v="8420"/>
    <s v="Capgemini Australia Pty Ltd."/>
    <s v="INDIA"/>
    <n v="85200310077672"/>
    <x v="8"/>
    <s v="Apps UK AM"/>
    <n v="42430"/>
    <n v="401"/>
    <s v="4.Disagreed expenses"/>
    <s v="DISAGREEMENT"/>
    <n v="42495"/>
    <s v="Q2 2016"/>
    <n v="336"/>
    <s v="181 - 365 Days"/>
    <n v="425873.35"/>
    <s v="INR"/>
    <n v="6136.79"/>
    <s v="INR"/>
    <n v="425873.18440794176"/>
    <s v="EUR"/>
    <s v="INTRA"/>
    <n v="6.14"/>
    <n v="1"/>
    <s v="greater than 10000"/>
    <s v="Shruti Shetty"/>
    <s v="Contains expenses for Miss Sumanlatha Channa Reddy – Did not have any travel with this persons’ s name."/>
    <s v="More"/>
    <s v="GFS"/>
    <s v="Non- ICB"/>
    <m/>
    <m/>
    <m/>
    <s v="GFS"/>
    <s v="Non- ICB"/>
    <s v="GFS/Non- ICB"/>
  </r>
  <r>
    <s v="Unresolved"/>
    <n v="8520"/>
    <s v="Capgemini Technology Services India Limited"/>
    <x v="2"/>
    <n v="3011"/>
    <s v="Sogeti USA LLC"/>
    <s v="NORTH AMERICA"/>
    <n v="85200310084954"/>
    <x v="11"/>
    <s v="I and D India ACIS"/>
    <n v="42676"/>
    <n v="155"/>
    <s v="8.Invoice awaiting Prime’s approval or PO"/>
    <s v="Hold Payment"/>
    <n v="42709"/>
    <s v="Q4 2016"/>
    <n v="122"/>
    <s v="121-150 Days"/>
    <n v="425956"/>
    <s v="INR"/>
    <n v="6137.98"/>
    <s v="INR"/>
    <n v="425955.76652162749"/>
    <s v="EUR"/>
    <s v="INTER"/>
    <n v="6.14"/>
    <n v="1"/>
    <s v="greater than 10000"/>
    <s v="Brock Bahan"/>
    <s v="Pending Manager Approval"/>
    <s v="More"/>
    <s v="GFS"/>
    <s v="Non- ICB"/>
    <m/>
    <m/>
    <m/>
    <s v="GFS"/>
    <s v="Non- ICB"/>
    <s v="GFS/Non- ICB"/>
  </r>
  <r>
    <s v="Unresolved"/>
    <n v="8310"/>
    <s v="Capgemini Polska Sp z.o.o"/>
    <x v="0"/>
    <n v="199"/>
    <s v="Capgemini America Inc"/>
    <s v="NORTH AMERICA"/>
    <s v="831016FBP02951"/>
    <x v="7"/>
    <s v="BPO POLAND - BPOPL- BU"/>
    <n v="42677"/>
    <n v="154"/>
    <s v="8.Invoice awaiting Prime’s approval or PO"/>
    <s v="Hold Payment"/>
    <n v="42775"/>
    <s v="Q1 2017"/>
    <n v="56"/>
    <s v="31-60 Days"/>
    <n v="25822.79"/>
    <s v="PLN"/>
    <n v="6109.73"/>
    <s v="PLN"/>
    <n v="25822.772719127108"/>
    <s v="EUR"/>
    <s v="INTER"/>
    <n v="6.11"/>
    <n v="1"/>
    <s v="greater than 10000"/>
    <s v="Sayantan Ghosh"/>
    <s v="Invoice waiting for approval"/>
    <s v="More"/>
    <s v="GFS"/>
    <s v="Non- ICB"/>
    <m/>
    <m/>
    <m/>
    <s v="GFS"/>
    <s v="Non- ICB"/>
    <s v="GFS/Non- ICB"/>
  </r>
  <r>
    <s v="New"/>
    <n v="8520"/>
    <s v="Capgemini Technology Services India Limited"/>
    <x v="2"/>
    <n v="795"/>
    <s v="Capgemini Suisse S.A."/>
    <s v="CENTRAL EUROPE"/>
    <s v="5010088760/16-17-IM"/>
    <x v="8"/>
    <s v="IGATE"/>
    <n v="42769"/>
    <n v="62"/>
    <s v="8.Invoice awaiting Prime’s approval or PO"/>
    <s v="Hold Payment"/>
    <n v="42831"/>
    <s v="Q1 2017"/>
    <n v="0"/>
    <s v="0-30 Days"/>
    <n v="6088"/>
    <s v="EUR"/>
    <n v="6088"/>
    <s v="INR"/>
    <n v="422487.31774682686"/>
    <s v="EUR"/>
    <s v="INTER"/>
    <n v="6.09"/>
    <n v="1"/>
    <s v="greater than 10000"/>
    <s v="Oliver Porsberg"/>
    <s v="Invoice will be paid manually in February"/>
    <s v="Less"/>
    <s v="Non-GFS"/>
    <s v="Non- ICB"/>
    <m/>
    <m/>
    <m/>
    <s v="Non-GFS"/>
    <s v="Non- ICB"/>
    <s v="Non-GFS/Non- ICB"/>
  </r>
  <r>
    <s v="Unresolved"/>
    <n v="8520"/>
    <s v="Capgemini Technology Services India Limited"/>
    <x v="2"/>
    <n v="199"/>
    <s v="Capgemini America Inc"/>
    <s v="NORTH AMERICA"/>
    <n v="85200710013251"/>
    <x v="7"/>
    <s v="CES MCOS"/>
    <n v="42704"/>
    <n v="127"/>
    <s v="8.Invoice awaiting Prime’s approval or PO"/>
    <s v="Hold Payment"/>
    <n v="42776"/>
    <s v="Q1 2017"/>
    <n v="55"/>
    <s v="31-60 Days"/>
    <n v="421857"/>
    <s v="INR"/>
    <n v="6078.92"/>
    <s v="INR"/>
    <n v="421857.19540038449"/>
    <s v="EUR"/>
    <s v="INTER"/>
    <n v="6.08"/>
    <n v="1"/>
    <s v="greater than 10000"/>
    <s v="Sayantan Ghosh"/>
    <s v="Invoice waiting for approval"/>
    <s v="More"/>
    <s v="GFS"/>
    <s v="Non- ICB"/>
    <m/>
    <m/>
    <m/>
    <s v="GFS"/>
    <s v="Non- ICB"/>
    <s v="GFS/Non- ICB"/>
  </r>
  <r>
    <s v="Unresolved"/>
    <n v="95"/>
    <s v="Capgemini Service S.A.S."/>
    <x v="3"/>
    <n v="260"/>
    <s v="Capgemini UK Plc"/>
    <s v="UK &amp; IRELAND"/>
    <n v="2016000884"/>
    <x v="5"/>
    <s v="GROUP SHARED SERVICES"/>
    <n v="42760"/>
    <n v="71"/>
    <s v="4.Disagreed expenses"/>
    <s v="DISAGREEMENT"/>
    <n v="42800"/>
    <s v="Q1 2017"/>
    <n v="31"/>
    <s v="31-60 Days"/>
    <n v="6064"/>
    <s v="EUR"/>
    <n v="6064"/>
    <s v="EUR"/>
    <n v="6064"/>
    <s v="EUR"/>
    <s v="INTER"/>
    <n v="6.06"/>
    <n v="1"/>
    <s v="less than 10000"/>
    <s v="Puja Kolay Dey"/>
    <s v="Awaiting credit note"/>
    <s v="Less"/>
    <s v="Non-GFS"/>
    <s v="Non- ICB"/>
    <m/>
    <m/>
    <m/>
    <s v="Non-GFS"/>
    <s v="Non- ICB"/>
    <s v="Non-GFS/Non- ICB"/>
  </r>
  <r>
    <s v="Unresolved"/>
    <n v="8520"/>
    <s v="Capgemini Technology Services India Limited"/>
    <x v="2"/>
    <n v="3011"/>
    <s v="Sogeti USA LLC"/>
    <s v="NORTH AMERICA"/>
    <n v="85200310085596"/>
    <x v="4"/>
    <s v="ID Shared Services"/>
    <n v="42704"/>
    <n v="127"/>
    <s v="1.No signed SoW"/>
    <s v="DISAGREEMENT"/>
    <n v="42733"/>
    <s v="Q4 2016"/>
    <n v="98"/>
    <s v="91-120 Days"/>
    <n v="420244.44"/>
    <s v="INR"/>
    <n v="6055.68"/>
    <s v="INR"/>
    <n v="420244.4152978161"/>
    <s v="EUR"/>
    <s v="INTER"/>
    <n v="6.06"/>
    <n v="1"/>
    <s v="greater than 10000"/>
    <s v="Brock Bahan"/>
    <s v="Dispute : No SOW For These Charges"/>
    <s v="More"/>
    <s v="GFS"/>
    <s v="Non- ICB"/>
    <m/>
    <m/>
    <m/>
    <s v="GFS"/>
    <s v="Non- ICB"/>
    <s v="GFS/Non- ICB"/>
  </r>
  <r>
    <s v="New"/>
    <n v="1710"/>
    <s v="Capgemini Italia S.p.A"/>
    <x v="10"/>
    <n v="692"/>
    <s v="Capgemini Outsourcing Services S.A.S."/>
    <s v="FRANCE"/>
    <n v="17100111700473"/>
    <x v="0"/>
    <s v="Apps Italy"/>
    <n v="42773"/>
    <n v="58"/>
    <s v="8.Invoice awaiting Prime’s approval or PO"/>
    <s v="Hold Payment"/>
    <n v="42830"/>
    <s v="Q1 2017"/>
    <n v="1"/>
    <s v="0-30 Days"/>
    <n v="6048"/>
    <s v="EUR"/>
    <n v="6048"/>
    <s v="EUR"/>
    <n v="6048"/>
    <s v="EUR"/>
    <s v="INTER"/>
    <n v="6.05"/>
    <n v="1"/>
    <s v="less than 10000"/>
    <s v="Katarzyna Czerwiec"/>
    <s v="Invoice above 60 days in approval. Waiting for manager approval- RABOEUF, Pascal"/>
    <s v="Less"/>
    <s v="GFS"/>
    <s v="Non- ICB"/>
    <m/>
    <m/>
    <m/>
    <s v="GFS"/>
    <s v="Non- ICB"/>
    <s v="GFS/Non- ICB"/>
  </r>
  <r>
    <s v="Unresolved"/>
    <n v="8520"/>
    <s v="Capgemini Technology Services India Limited"/>
    <x v="2"/>
    <n v="787"/>
    <s v="Capgemini France S.A.S."/>
    <s v="FRANCE"/>
    <n v="85200310085043"/>
    <x v="0"/>
    <s v="Enabling"/>
    <n v="42676"/>
    <n v="155"/>
    <s v="6.Missing or wrong information on invoice"/>
    <s v="Missing Information or Attachment"/>
    <n v="42706"/>
    <s v="Q4 2016"/>
    <n v="125"/>
    <s v="121-150 Days"/>
    <n v="419958"/>
    <s v="INR"/>
    <n v="6051.55"/>
    <s v="INR"/>
    <n v="419957.80678561272"/>
    <s v="EUR"/>
    <s v="INTER"/>
    <n v="6.05"/>
    <n v="1"/>
    <s v="greater than 10000"/>
    <s v="Justyna Faber"/>
    <s v="Invoice issued to incorrect entity, Q2-Q4 related invoices should be invoiced to Capgemini Technology ICS 635 Tomczyk Mateusz"/>
    <s v="More"/>
    <s v="GFS"/>
    <s v="Non- ICB"/>
    <m/>
    <m/>
    <m/>
    <s v="GFS"/>
    <s v="Non- ICB"/>
    <s v="GFS/Non- ICB"/>
  </r>
  <r>
    <s v="Unresolved"/>
    <n v="8520"/>
    <s v="Capgemini Technology Services India Limited"/>
    <x v="2"/>
    <n v="787"/>
    <s v="Capgemini France S.A.S."/>
    <s v="FRANCE"/>
    <n v="85200310086135"/>
    <x v="0"/>
    <s v="AppsTwo Enabling -APPS2IDEN- BU"/>
    <n v="42727"/>
    <n v="104"/>
    <s v="8.Invoice awaiting Prime’s approval or PO"/>
    <s v="Hold Payment"/>
    <n v="42800"/>
    <s v="Q1 2017"/>
    <n v="31"/>
    <s v="31-60 Days"/>
    <n v="419958"/>
    <s v="INR"/>
    <n v="6051.55"/>
    <s v="INR"/>
    <n v="419957.80678561272"/>
    <s v="EUR"/>
    <s v="INTER"/>
    <n v="6.05"/>
    <n v="1"/>
    <s v="greater than 10000"/>
    <s v="Justyna Faber"/>
    <s v="Waiting for Project Manager approval (MMADERAK)"/>
    <s v="More"/>
    <s v="GFS"/>
    <s v="Non- ICB"/>
    <m/>
    <m/>
    <m/>
    <s v="GFS"/>
    <s v="Non- ICB"/>
    <s v="GFS/Non- ICB"/>
  </r>
  <r>
    <s v="New"/>
    <n v="8520"/>
    <s v="Capgemini Technology Services India Limited"/>
    <x v="2"/>
    <n v="8420"/>
    <s v="Capgemini Australia Pty Ltd."/>
    <s v="INDIA"/>
    <n v="85200410044914"/>
    <x v="9"/>
    <s v="Digital"/>
    <n v="42795"/>
    <n v="36"/>
    <s v="6.Missing or wrong information on invoice"/>
    <s v="Missing Information or Attachment"/>
    <n v="42830"/>
    <s v="Q1 2017"/>
    <n v="1"/>
    <s v="0-30 Days"/>
    <n v="420000"/>
    <s v="INR"/>
    <n v="6052.16"/>
    <s v="INR"/>
    <n v="420000.13879346836"/>
    <s v="EUR"/>
    <s v="INTRA"/>
    <n v="6.05"/>
    <n v="1"/>
    <s v="greater than 10000"/>
    <s v="Mayuresh Kapre"/>
    <s v="Resources worked on various projects such as Jetstar,Quantas, HBCF. Allocation needs to be done properly. Split invoices as per above comment"/>
    <s v="More"/>
    <s v="GFS"/>
    <s v="Non- ICB"/>
    <m/>
    <m/>
    <m/>
    <s v="GFS"/>
    <s v="Non- ICB"/>
    <s v="GFS/Non- ICB"/>
  </r>
  <r>
    <s v="New"/>
    <n v="8520"/>
    <s v="Capgemini Technology Services India Limited"/>
    <x v="2"/>
    <n v="1350"/>
    <s v="Capgemini Sverige AB"/>
    <s v="NORDIC"/>
    <s v="5010089825/16-17-IM"/>
    <x v="3"/>
    <s v="IGATE"/>
    <n v="42769"/>
    <n v="62"/>
    <s v="6.Missing or wrong information on invoice"/>
    <s v="Missing Information or Attachment"/>
    <n v="42831"/>
    <s v="Q1 2017"/>
    <n v="0"/>
    <s v="0-30 Days"/>
    <n v="419066"/>
    <s v="INR"/>
    <n v="6038.7"/>
    <s v="INR"/>
    <n v="419066.05875127518"/>
    <s v="EUR"/>
    <s v="INTER"/>
    <n v="6.04"/>
    <n v="1"/>
    <s v="greater than 10000"/>
    <s v="Sourav Das"/>
    <s v="For SrinivasaRao Nagaboina the efforts of december is already approved in the invoice # 5010089543/16-17 and it is repeated again. Hence remove the entry of SrinivasaRao Nagaboina to approve this invoice."/>
    <s v="More"/>
    <s v="Non-GFS"/>
    <s v="Non- ICB"/>
    <m/>
    <m/>
    <m/>
    <s v="Non-GFS"/>
    <s v="Non- ICB"/>
    <s v="Non-GFS/Non- ICB"/>
  </r>
  <r>
    <s v="New"/>
    <n v="1516"/>
    <s v="Capgemini Outsourcing Services GmbH"/>
    <x v="0"/>
    <n v="8243"/>
    <s v="Capgemini Deutschland GmbH"/>
    <s v="CENTRAL EUROPE"/>
    <n v="15160160005043"/>
    <x v="6"/>
    <s v="Infra Central Europe "/>
    <n v="42773"/>
    <n v="58"/>
    <s v="6.Missing or wrong information on invoice"/>
    <s v="Missing Information or Attachment"/>
    <n v="42830"/>
    <s v="Q1 2017"/>
    <n v="1"/>
    <s v="0-30 Days"/>
    <n v="6011.44"/>
    <s v="EUR"/>
    <n v="6011.44"/>
    <s v="EUR"/>
    <n v="6011.44"/>
    <s v="EUR"/>
    <s v="INTRA"/>
    <n v="6.01"/>
    <n v="1"/>
    <s v="less than 10000"/>
    <s v="Maciej Antkiewicz"/>
    <s v="Invoice to rejection. Hours has to be booked via DE-03 Account in Clarity and invoiced via ICB."/>
    <s v="Less"/>
    <s v="GFS"/>
    <s v="Non- ICB"/>
    <m/>
    <m/>
    <m/>
    <s v="GFS"/>
    <s v="Non- ICB"/>
    <s v="GFS/Non- ICB"/>
  </r>
  <r>
    <s v="Unresolved"/>
    <n v="3014"/>
    <s v="Sogeti France S.A.S."/>
    <x v="1"/>
    <n v="692"/>
    <s v="Capgemini Outsourcing Services S.A.S."/>
    <s v="FRANCE"/>
    <n v="30140110136161"/>
    <x v="2"/>
    <s v="Sogeti France "/>
    <n v="42642"/>
    <n v="189"/>
    <s v="8.Invoice awaiting Prime’s approval or PO"/>
    <s v="Hold Payment"/>
    <n v="42709"/>
    <s v="Q4 2016"/>
    <n v="122"/>
    <s v="121-150 Days"/>
    <n v="6000"/>
    <s v="EUR"/>
    <n v="6000"/>
    <s v="EUR"/>
    <n v="6000"/>
    <s v="EUR"/>
    <s v="INTRA"/>
    <n v="6"/>
    <n v="1"/>
    <s v="less than 10000"/>
    <s v="Marta Stryszawska"/>
    <s v="invoice waiting for approval, please contact CDELSAUX"/>
    <s v="Less"/>
    <s v="GFS"/>
    <s v="Non- ICB"/>
    <m/>
    <m/>
    <m/>
    <s v="GFS"/>
    <s v="Non- ICB"/>
    <s v="GFS/Non- ICB"/>
  </r>
  <r>
    <s v="New"/>
    <n v="8520"/>
    <s v="Capgemini Technology Services India Limited"/>
    <x v="2"/>
    <n v="1750"/>
    <s v="Capgemini Espana S.L."/>
    <s v="IBERIA"/>
    <n v="85200610007324"/>
    <x v="6"/>
    <s v="Infra India"/>
    <n v="42773"/>
    <n v="58"/>
    <s v="1.No signed SoW"/>
    <s v="DISAGREEMENT"/>
    <n v="42831"/>
    <s v="Q1 2017"/>
    <n v="0"/>
    <s v="0-30 Days"/>
    <n v="415840"/>
    <s v="INR"/>
    <n v="5992.21"/>
    <s v="INR"/>
    <n v="415839.80457879655"/>
    <s v="EUR"/>
    <s v="INTER"/>
    <n v="5.99"/>
    <n v="1"/>
    <s v="greater than 10000"/>
    <s v="Carmen Postigo Gonzalez"/>
    <s v="Send Isow"/>
    <s v="More"/>
    <s v="GFS"/>
    <s v="Non- ICB"/>
    <m/>
    <m/>
    <m/>
    <s v="GFS"/>
    <s v="Non- ICB"/>
    <s v="GFS/Non- ICB"/>
  </r>
  <r>
    <s v="New"/>
    <n v="8520"/>
    <s v="Capgemini Technology Services India Limited"/>
    <x v="2"/>
    <n v="199"/>
    <s v="Capgemini America Inc"/>
    <s v="NORTH AMERICA"/>
    <s v="5010089553/16-17-IM"/>
    <x v="8"/>
    <s v="IGATE"/>
    <n v="42768"/>
    <n v="63"/>
    <s v="1.No signed SoW"/>
    <s v="DISAGREEMENT"/>
    <n v="42830"/>
    <s v="Q1 2017"/>
    <n v="1"/>
    <s v="0-30 Days"/>
    <n v="414226"/>
    <s v="INR"/>
    <n v="5968.96"/>
    <s v="INR"/>
    <n v="414226.33050888625"/>
    <s v="EUR"/>
    <s v="INTER"/>
    <n v="5.97"/>
    <n v="1"/>
    <s v="greater than 10000"/>
    <s v="Sayantan Ghosh"/>
    <s v="ISOW Required"/>
    <s v="More"/>
    <s v="Non-GFS"/>
    <s v="Non- ICB"/>
    <m/>
    <m/>
    <m/>
    <s v="Non-GFS"/>
    <s v="Non- ICB"/>
    <s v="Non-GFS/Non- ICB"/>
  </r>
  <r>
    <s v="New"/>
    <n v="8520"/>
    <s v="Capgemini Technology Services India Limited"/>
    <x v="2"/>
    <n v="199"/>
    <s v="Capgemini America Inc"/>
    <s v="NORTH AMERICA"/>
    <s v="5010089864/16-17-IM"/>
    <x v="8"/>
    <s v="IGATE"/>
    <n v="42768"/>
    <n v="63"/>
    <s v="1.No signed SoW"/>
    <s v="DISAGREEMENT"/>
    <n v="42830"/>
    <s v="Q1 2017"/>
    <n v="1"/>
    <s v="0-30 Days"/>
    <n v="414452"/>
    <s v="INR"/>
    <n v="5972.21"/>
    <s v="INR"/>
    <n v="414451.86989500275"/>
    <s v="EUR"/>
    <s v="INTER"/>
    <n v="5.97"/>
    <n v="1"/>
    <s v="greater than 10000"/>
    <s v="Sayantan Ghosh"/>
    <s v="ISOW Required"/>
    <s v="More"/>
    <s v="Non-GFS"/>
    <s v="Non- ICB"/>
    <m/>
    <m/>
    <m/>
    <s v="Non-GFS"/>
    <s v="Non- ICB"/>
    <s v="Non-GFS/Non- ICB"/>
  </r>
  <r>
    <s v="Unresolved"/>
    <n v="8520"/>
    <s v="Capgemini Technology Services India Limited"/>
    <x v="2"/>
    <n v="3011"/>
    <s v="Sogeti USA LLC"/>
    <s v="NORTH AMERICA"/>
    <n v="85200810000318"/>
    <x v="8"/>
    <s v="NA PBS"/>
    <n v="42522"/>
    <n v="309"/>
    <s v="4.Disagreed expenses"/>
    <s v="DISAGREEMENT"/>
    <n v="42549"/>
    <s v="Q2 2016"/>
    <n v="282"/>
    <s v="181 - 365 Days"/>
    <n v="413516.12"/>
    <s v="INR"/>
    <n v="5958.73"/>
    <s v="INR"/>
    <n v="413516.40191812569"/>
    <s v="EUR"/>
    <s v="INTER"/>
    <n v="5.96"/>
    <n v="1"/>
    <s v="greater than 10000"/>
    <s v="John Berger"/>
    <s v="Dispute : No Expenses Entered In Our System For These Costs"/>
    <s v="More"/>
    <s v="GFS"/>
    <s v="Non- ICB"/>
    <m/>
    <m/>
    <m/>
    <s v="GFS"/>
    <s v="Non- ICB"/>
    <s v="GFS/Non- ICB"/>
  </r>
  <r>
    <s v="Unresolved"/>
    <n v="8310"/>
    <s v="Capgemini Polska Sp z.o.o"/>
    <x v="0"/>
    <n v="199"/>
    <s v="Capgemini America Inc"/>
    <s v="NORTH AMERICA"/>
    <s v="831016FBP02980"/>
    <x v="7"/>
    <s v="BPO POLAND - BPOPL- BU"/>
    <n v="42677"/>
    <n v="154"/>
    <s v="8.Invoice awaiting Prime’s approval or PO"/>
    <s v="Hold Payment"/>
    <n v="42775"/>
    <s v="Q1 2017"/>
    <n v="56"/>
    <s v="31-60 Days"/>
    <n v="25194"/>
    <s v="PLN"/>
    <n v="5960.96"/>
    <s v="PLN"/>
    <n v="25193.996341541762"/>
    <s v="EUR"/>
    <s v="INTER"/>
    <n v="5.96"/>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881"/>
    <x v="11"/>
    <s v="I and D India ACIS"/>
    <n v="42676"/>
    <n v="155"/>
    <s v="1.No signed SoW"/>
    <s v="DISAGREEMENT"/>
    <n v="42733"/>
    <s v="Q4 2016"/>
    <n v="98"/>
    <s v="91-120 Days"/>
    <n v="412362"/>
    <s v="INR"/>
    <n v="5942.1"/>
    <s v="INR"/>
    <n v="412362.33422855125"/>
    <s v="EUR"/>
    <s v="INTER"/>
    <n v="5.94"/>
    <n v="1"/>
    <s v="greater than 10000"/>
    <s v="Sayantan Ghosh"/>
    <s v="ISOW required for the invoice."/>
    <s v="More"/>
    <s v="GFS"/>
    <s v="Non- ICB"/>
    <m/>
    <m/>
    <m/>
    <s v="GFS"/>
    <s v="Non- ICB"/>
    <s v="GFS/Non- ICB"/>
  </r>
  <r>
    <s v="Unresolved"/>
    <n v="8520"/>
    <s v="Capgemini Technology Services India Limited"/>
    <x v="2"/>
    <n v="199"/>
    <s v="Capgemini America Inc"/>
    <s v="NORTH AMERICA"/>
    <n v="85200710013292"/>
    <x v="7"/>
    <s v="CES MCOS"/>
    <n v="42704"/>
    <n v="127"/>
    <s v="8.Invoice awaiting Prime’s approval or PO"/>
    <s v="Hold Payment"/>
    <n v="42776"/>
    <s v="Q1 2017"/>
    <n v="55"/>
    <s v="31-60 Days"/>
    <n v="412200"/>
    <s v="INR"/>
    <n v="5939.76"/>
    <s v="INR"/>
    <n v="412199.94587054738"/>
    <s v="EUR"/>
    <s v="INTER"/>
    <n v="5.94"/>
    <n v="1"/>
    <s v="greater than 10000"/>
    <s v="Sayantan Ghosh"/>
    <s v="Invoice waiting for approval"/>
    <s v="More"/>
    <s v="GFS"/>
    <s v="Non- ICB"/>
    <m/>
    <m/>
    <m/>
    <s v="GFS"/>
    <s v="Non- ICB"/>
    <s v="GFS/Non- ICB"/>
  </r>
  <r>
    <s v="New"/>
    <n v="95"/>
    <s v="Capgemini Service S.A.S."/>
    <x v="3"/>
    <n v="247"/>
    <s v="Sogeti Ireland Ltd."/>
    <s v="UK &amp; IRELAND"/>
    <n v="950110010980"/>
    <x v="5"/>
    <s v="GROUP SHARED SERVICES"/>
    <n v="42821"/>
    <n v="10"/>
    <s v="8.Invoice awaiting Prime’s approval or PO"/>
    <s v="Hold Payment"/>
    <n v="42831"/>
    <s v="Q1 2017"/>
    <n v="0"/>
    <s v="0-30 Days"/>
    <n v="5929.5"/>
    <s v="EUR"/>
    <n v="5929.5"/>
    <s v="EUR"/>
    <n v="5929.5"/>
    <s v="EUR"/>
    <s v="INTER"/>
    <n v="5.93"/>
    <n v="1"/>
    <s v="less than 10000"/>
    <s v="Grace Mulhern"/>
    <s v="waiting approval"/>
    <s v="Less"/>
    <s v="GFS"/>
    <s v="Non- ICB"/>
    <m/>
    <m/>
    <m/>
    <s v="GFS"/>
    <s v="Non- ICB"/>
    <s v="GFS/Non- ICB"/>
  </r>
  <r>
    <s v="Unresolved"/>
    <n v="8520"/>
    <s v="Capgemini Technology Services India Limited"/>
    <x v="2"/>
    <n v="8420"/>
    <s v="Capgemini Australia Pty Ltd."/>
    <s v="INDIA"/>
    <n v="85200710013556"/>
    <x v="11"/>
    <s v="I and D India ACIS"/>
    <n v="42727"/>
    <n v="104"/>
    <s v="2.Disagreed rates or price"/>
    <s v="DISAGREEMENT"/>
    <n v="42775"/>
    <s v="Q1 2017"/>
    <n v="56"/>
    <s v="31-60 Days"/>
    <n v="408051"/>
    <s v="INR"/>
    <n v="5879.97"/>
    <s v="INR"/>
    <n v="408050.71513334586"/>
    <s v="EUR"/>
    <s v="INTRA"/>
    <n v="5.88"/>
    <n v="1"/>
    <s v="greater than 10000"/>
    <s v="Michelle Curtin"/>
    <s v="This project is closed and the expenses are for January and February 2016 which means they are 12 months old. We will not accept these costs.Please issue credit note for 408,051.00 INR"/>
    <s v="More"/>
    <s v="GFS"/>
    <s v="Non- ICB"/>
    <m/>
    <m/>
    <m/>
    <s v="GFS"/>
    <s v="Non- ICB"/>
    <s v="GFS/Non- ICB"/>
  </r>
  <r>
    <s v="Unresolved"/>
    <n v="8520"/>
    <s v="Capgemini Technology Services India Limited"/>
    <x v="2"/>
    <n v="199"/>
    <s v="Capgemini America Inc"/>
    <s v="NORTH AMERICA"/>
    <n v="85200710013296"/>
    <x v="7"/>
    <s v="CES MCOS"/>
    <n v="42704"/>
    <n v="127"/>
    <s v="8.Invoice awaiting Prime’s approval or PO"/>
    <s v="Hold Payment"/>
    <n v="42776"/>
    <s v="Q1 2017"/>
    <n v="55"/>
    <s v="31-60 Days"/>
    <n v="408000"/>
    <s v="INR"/>
    <n v="5879.24"/>
    <s v="INR"/>
    <n v="408000.05551738734"/>
    <s v="EUR"/>
    <s v="INTER"/>
    <n v="5.88"/>
    <n v="1"/>
    <s v="greater than 10000"/>
    <s v="Sayantan Ghosh"/>
    <s v="Invoice waiting for approval"/>
    <s v="More"/>
    <s v="GFS"/>
    <s v="Non- ICB"/>
    <m/>
    <m/>
    <m/>
    <s v="GFS"/>
    <s v="Non- ICB"/>
    <s v="GFS/Non- ICB"/>
  </r>
  <r>
    <s v="New"/>
    <n v="1970"/>
    <s v="Capgemini UK Plc (FS)"/>
    <x v="4"/>
    <n v="1750"/>
    <s v="Capgemini Espana S.L."/>
    <s v="IBERIA"/>
    <n v="19700120000339"/>
    <x v="3"/>
    <s v="FS Others"/>
    <n v="42829"/>
    <n v="2"/>
    <s v="1.No signed SoW"/>
    <s v="DISAGREEMENT"/>
    <n v="42830"/>
    <s v="Q1 2017"/>
    <n v="1"/>
    <s v="0-30 Days"/>
    <n v="5005.17"/>
    <s v="GBP"/>
    <n v="5850.37"/>
    <s v="GBP"/>
    <n v="5005.1669733599083"/>
    <s v="EUR"/>
    <s v="INTER"/>
    <n v="5.85"/>
    <n v="1"/>
    <s v="less than 10000"/>
    <s v="Carmen Postigo Gonzalez"/>
    <s v="SEND ISOW"/>
    <s v="Less"/>
    <s v="GFS"/>
    <s v="ICB"/>
    <m/>
    <m/>
    <m/>
    <s v="GFS"/>
    <s v="ICB"/>
    <s v="GFS/ICB"/>
  </r>
  <r>
    <s v="Unresolved"/>
    <n v="199"/>
    <s v="Capgemini America Inc"/>
    <x v="5"/>
    <n v="3011"/>
    <s v="Sogeti USA LLC"/>
    <s v="NORTH AMERICA"/>
    <s v="7300101671/1617USM"/>
    <x v="8"/>
    <s v="NA TS"/>
    <n v="42773"/>
    <n v="58"/>
    <s v="2.Disagreed rates or price"/>
    <s v="DISAGREEMENT"/>
    <n v="42776"/>
    <s v="Q1 2017"/>
    <n v="55"/>
    <s v="31-60 Days"/>
    <n v="6245"/>
    <s v="USD"/>
    <n v="5841.36"/>
    <s v="USD"/>
    <n v="6244.9979483971083"/>
    <s v="EUR"/>
    <s v="INTRA"/>
    <n v="5.84"/>
    <n v="1"/>
    <s v="less than 10000"/>
    <s v="Brock Bahan"/>
    <s v="Dispute: Time does not align with ISOW terms"/>
    <s v="Less"/>
    <s v="Non-GFS"/>
    <s v="Non- ICB"/>
    <m/>
    <m/>
    <m/>
    <s v="Non-GFS"/>
    <s v="Non- ICB"/>
    <s v="Non-GFS/Non- ICB"/>
  </r>
  <r>
    <s v="New"/>
    <n v="95"/>
    <s v="Capgemini Service S.A.S."/>
    <x v="3"/>
    <n v="1750"/>
    <s v="Capgemini Espana S.L."/>
    <s v="IBERIA"/>
    <n v="950110010804"/>
    <x v="5"/>
    <s v="GROUP SHARED SERVICES"/>
    <n v="42794"/>
    <n v="37"/>
    <s v="1.No signed SoW"/>
    <s v="DISAGREEMENT"/>
    <n v="42830"/>
    <s v="Q1 2017"/>
    <n v="1"/>
    <s v="0-30 Days"/>
    <n v="5817.12"/>
    <s v="EUR"/>
    <n v="5817.12"/>
    <s v="EUR"/>
    <n v="5817.12"/>
    <s v="EUR"/>
    <s v="INTER"/>
    <n v="5.82"/>
    <n v="1"/>
    <s v="less than 10000"/>
    <s v="Carmen Postigo Gonzalez"/>
    <s v="SEND ISOW"/>
    <s v="Less"/>
    <s v="GFS"/>
    <s v="Non- ICB"/>
    <m/>
    <m/>
    <m/>
    <s v="GFS"/>
    <s v="Non- ICB"/>
    <s v="GFS/Non- ICB"/>
  </r>
  <r>
    <s v="New"/>
    <n v="199"/>
    <s v="Capgemini America Inc"/>
    <x v="5"/>
    <n v="693"/>
    <s v="Capgemini Consulting S.A.S."/>
    <s v="FRANCE"/>
    <n v="1990110067208"/>
    <x v="1"/>
    <s v="CC NA"/>
    <n v="42772"/>
    <n v="59"/>
    <s v="8.Invoice awaiting Prime’s approval or PO"/>
    <s v="Hold Payment"/>
    <n v="42831"/>
    <s v="Q1 2017"/>
    <n v="0"/>
    <s v="0-30 Days"/>
    <n v="6202.82"/>
    <s v="USD"/>
    <n v="5801.91"/>
    <s v="USD"/>
    <n v="6202.8219535835269"/>
    <s v="EUR"/>
    <s v="INTER"/>
    <n v="5.8"/>
    <n v="1"/>
    <s v="less than 10000"/>
    <s v="Hirsch Magdalena"/>
    <s v="h-Waiting for Project Manager approval OOCHOAPE"/>
    <s v="Less"/>
    <s v="GFS"/>
    <s v="Non- ICB"/>
    <m/>
    <m/>
    <m/>
    <s v="GFS"/>
    <s v="Non- ICB"/>
    <s v="GFS/Non- ICB"/>
  </r>
  <r>
    <s v="Unresolved"/>
    <n v="8520"/>
    <s v="Capgemini Technology Services India Limited"/>
    <x v="2"/>
    <n v="3014"/>
    <s v="Sogeti France S.A.S."/>
    <s v="FRANCE"/>
    <n v="85200610007282"/>
    <x v="7"/>
    <s v="PMO"/>
    <n v="42727"/>
    <n v="104"/>
    <s v="8.Invoice awaiting Prime’s approval or PO"/>
    <s v="Hold Payment"/>
    <n v="42797"/>
    <s v="Q1 2017"/>
    <n v="34"/>
    <s v="31-60 Days"/>
    <n v="402000"/>
    <s v="INR"/>
    <n v="5792.78"/>
    <s v="INR"/>
    <n v="402000.01387934684"/>
    <s v="EUR"/>
    <s v="INTER"/>
    <n v="5.79"/>
    <n v="1"/>
    <s v="greater than 10000"/>
    <s v="Edyta Lechwar-Wierzbicka"/>
    <s v="Waiting for Project Manager approval; contact: GABPEREI"/>
    <s v="More"/>
    <s v="GFS"/>
    <s v="Non- ICB"/>
    <m/>
    <m/>
    <m/>
    <s v="GFS"/>
    <s v="Non- ICB"/>
    <s v="GFS/Non- ICB"/>
  </r>
  <r>
    <s v="Unresolved"/>
    <n v="8520"/>
    <s v="Capgemini Technology Services India Limited"/>
    <x v="2"/>
    <n v="8243"/>
    <s v="Capgemini Deutschland GmbH"/>
    <s v="CENTRAL EUROPE"/>
    <s v="5010089760/16-17-IM"/>
    <x v="0"/>
    <s v="INDIA"/>
    <n v="42769"/>
    <n v="62"/>
    <s v="6.Missing or wrong information on invoice"/>
    <s v="Missing Information or Attachment"/>
    <n v="42800"/>
    <s v="Q1 2017"/>
    <n v="31"/>
    <s v="31-60 Days"/>
    <n v="401355"/>
    <s v="INR"/>
    <n v="5783.49"/>
    <s v="INR"/>
    <n v="401355.31821872463"/>
    <s v="EUR"/>
    <s v="INTER"/>
    <n v="5.78"/>
    <n v="1"/>
    <s v="greater than 10000"/>
    <s v="Magdalena Chrzanowska"/>
    <s v="Invoice rejected. after November invoice should not come from IGATE as all resource are now Capgemini resource / waiting CN"/>
    <s v="More"/>
    <s v="Non-GFS"/>
    <s v="Non- ICB"/>
    <m/>
    <m/>
    <m/>
    <s v="Non-GFS"/>
    <s v="Non- ICB"/>
    <s v="Non-GFS/Non- ICB"/>
  </r>
  <r>
    <s v="Unresolved"/>
    <n v="3014"/>
    <s v="Sogeti France S.A.S."/>
    <x v="1"/>
    <n v="692"/>
    <s v="Capgemini Outsourcing Services S.A.S."/>
    <s v="FRANCE"/>
    <n v="30140110144197"/>
    <x v="2"/>
    <s v="Sogeti France "/>
    <n v="42725"/>
    <n v="106"/>
    <s v="8.Invoice awaiting Prime’s approval or PO"/>
    <s v="Hold Payment"/>
    <n v="42776"/>
    <s v="Q1 2017"/>
    <n v="55"/>
    <s v="31-60 Days"/>
    <n v="5760"/>
    <s v="EUR"/>
    <n v="5760"/>
    <s v="EUR"/>
    <n v="5760"/>
    <s v="EUR"/>
    <s v="INTRA"/>
    <n v="5.76"/>
    <n v="1"/>
    <s v="less than 10000"/>
    <s v="Marta Stryszawska"/>
    <s v="invoice waiting for approval, please contact EGUYADER"/>
    <s v="Less"/>
    <s v="GFS"/>
    <s v="Non- ICB"/>
    <m/>
    <m/>
    <m/>
    <s v="GFS"/>
    <s v="Non- ICB"/>
    <s v="GFS/Non- ICB"/>
  </r>
  <r>
    <s v="Unresolved"/>
    <n v="8520"/>
    <s v="Capgemini Technology Services India Limited"/>
    <x v="2"/>
    <n v="787"/>
    <s v="Capgemini France S.A.S."/>
    <s v="FRANCE"/>
    <n v="85200310085736"/>
    <x v="0"/>
    <s v="AppsTwo Enabling -APPS2IDEN- BU"/>
    <n v="42704"/>
    <n v="127"/>
    <s v="6.Missing or wrong information on invoice"/>
    <s v="Missing Information or Attachment"/>
    <n v="42776"/>
    <s v="Q1 2017"/>
    <n v="55"/>
    <s v="31-60 Days"/>
    <n v="399960"/>
    <s v="INR"/>
    <n v="5763.38"/>
    <s v="INR"/>
    <n v="399959.74989416997"/>
    <s v="EUR"/>
    <s v="INTER"/>
    <n v="5.76"/>
    <n v="1"/>
    <s v="greater than 10000"/>
    <s v="Justyna Faber"/>
    <s v="Not for I&amp;T /ARSALANE HIND (09/01/2017 12:38)"/>
    <s v="More"/>
    <s v="GFS"/>
    <s v="Non- ICB"/>
    <m/>
    <m/>
    <m/>
    <s v="GFS"/>
    <s v="Non- ICB"/>
    <s v="GFS/Non- ICB"/>
  </r>
  <r>
    <s v="Unresolved"/>
    <n v="9701"/>
    <s v="Capgemini Services Romania s.r.l."/>
    <x v="0"/>
    <n v="199"/>
    <s v="Capgemini America Inc"/>
    <s v="NORTH AMERICA"/>
    <n v="97120161047"/>
    <x v="6"/>
    <s v="Infra Central Europe "/>
    <n v="42731"/>
    <n v="100"/>
    <s v="8.Invoice awaiting Prime’s approval or PO"/>
    <s v="Hold Payment"/>
    <n v="42800"/>
    <s v="Q1 2017"/>
    <n v="31"/>
    <s v="31-60 Days"/>
    <n v="26184.06"/>
    <s v="RON"/>
    <n v="5751.58"/>
    <s v="RON"/>
    <n v="26184.071255738996"/>
    <s v="EUR"/>
    <s v="INTER"/>
    <n v="5.75"/>
    <n v="1"/>
    <s v="greater than 10000"/>
    <s v="Subhojit Adak"/>
    <s v="waiting for approval"/>
    <s v="More"/>
    <s v="Non-GFS"/>
    <s v="Non- ICB"/>
    <m/>
    <m/>
    <m/>
    <s v="Non-GFS"/>
    <s v="Non- ICB"/>
    <s v="Non-GFS/Non- ICB"/>
  </r>
  <r>
    <s v="Unresolved"/>
    <n v="5204"/>
    <s v="IGATE Global Solutions Limited"/>
    <x v="2"/>
    <n v="420"/>
    <s v="Capgemini Belgium N.V./S.A."/>
    <s v="BENELUX"/>
    <s v="5010084762/16-17"/>
    <x v="0"/>
    <s v="iGATE"/>
    <n v="42647"/>
    <n v="184"/>
    <s v="6.Missing or wrong information on invoice"/>
    <s v="Missing Information or Attachment"/>
    <n v="42732"/>
    <s v="Q4 2016"/>
    <n v="99"/>
    <s v="91-120 Days"/>
    <n v="396644"/>
    <s v="INR"/>
    <n v="5715.6"/>
    <s v="INR"/>
    <n v="396644"/>
    <s v="EUR"/>
    <s v="INTER"/>
    <n v="5.72"/>
    <n v="1"/>
    <s v="greater than 10000"/>
    <s v="Agnieszka Wodnicka"/>
    <s v="Resource Valarmary Adarsh is not known to CG Belgium contact: bernice.dehert@capgemini.com"/>
    <s v="More"/>
    <s v="Non-GFS"/>
    <s v="Non- ICB"/>
    <m/>
    <m/>
    <m/>
    <s v="Non-GFS"/>
    <s v="Non- ICB"/>
    <s v="Non-GFS/Non- ICB"/>
  </r>
  <r>
    <s v="Unresolved"/>
    <n v="8520"/>
    <s v="Capgemini Technology Services India Limited"/>
    <x v="2"/>
    <n v="420"/>
    <s v="Capgemini Belgium N.V./S.A."/>
    <s v="BENELUX"/>
    <s v="5010084762/16-17-IM"/>
    <x v="0"/>
    <s v="iGATE"/>
    <n v="42768"/>
    <n v="63"/>
    <s v="6.Missing or wrong information on invoice"/>
    <s v="Missing Information or Attachment"/>
    <n v="42775"/>
    <s v="Q1 2017"/>
    <n v="56"/>
    <s v="31-60 Days"/>
    <n v="396644"/>
    <s v="INR"/>
    <n v="5715.6"/>
    <s v="INR"/>
    <n v="396643.97393458668"/>
    <s v="EUR"/>
    <s v="INTER"/>
    <n v="5.72"/>
    <n v="1"/>
    <s v="greater than 10000"/>
    <s v="Agnieszka Wodnicka"/>
    <s v="Resource Valarmary Adarsh is not known to CG Belgium contact: De Hert Bernice"/>
    <s v="More"/>
    <s v="Non-GFS"/>
    <s v="Non- ICB"/>
    <m/>
    <m/>
    <m/>
    <s v="Non-GFS"/>
    <s v="Non- ICB"/>
    <s v="Non-GFS/Non- ICB"/>
  </r>
  <r>
    <s v="New"/>
    <n v="8520"/>
    <s v="Capgemini Technology Services India Limited"/>
    <x v="2"/>
    <n v="260"/>
    <s v="Capgemini UK Plc"/>
    <s v="UK &amp; IRELAND"/>
    <s v="5010088614/16-17-IM"/>
    <x v="8"/>
    <s v="IGATE"/>
    <n v="42768"/>
    <n v="63"/>
    <s v="6.Missing or wrong information on invoice"/>
    <s v="Missing Information or Attachment"/>
    <n v="42831"/>
    <s v="Q1 2017"/>
    <n v="0"/>
    <s v="0-30 Days"/>
    <n v="4881.71"/>
    <s v="GBP"/>
    <n v="5706.07"/>
    <s v="INR"/>
    <n v="395982.6230577589"/>
    <s v="EUR"/>
    <s v="INTER"/>
    <n v="5.71"/>
    <n v="1"/>
    <s v="greater than 10000"/>
    <s v="SARBAJIT MOITRA"/>
    <s v="Unable to Pay due to different currency"/>
    <s v="Less"/>
    <s v="Non-GFS"/>
    <s v="Non- ICB"/>
    <m/>
    <m/>
    <m/>
    <s v="Non-GFS"/>
    <s v="Non- ICB"/>
    <s v="Non-GFS/Non- ICB"/>
  </r>
  <r>
    <s v="New"/>
    <n v="8520"/>
    <s v="Capgemini Technology Services India Limited"/>
    <x v="2"/>
    <n v="199"/>
    <s v="Capgemini America Inc"/>
    <s v="NORTH AMERICA"/>
    <n v="85200310086947"/>
    <x v="1"/>
    <s v="CC India"/>
    <n v="42773"/>
    <n v="58"/>
    <s v="1.No signed SoW"/>
    <s v="DISAGREEMENT"/>
    <n v="42830"/>
    <s v="Q1 2017"/>
    <n v="1"/>
    <s v="0-30 Days"/>
    <n v="395604"/>
    <s v="INR"/>
    <n v="5700.61"/>
    <s v="INR"/>
    <n v="395603.71688908321"/>
    <s v="EUR"/>
    <s v="INTER"/>
    <n v="5.7"/>
    <n v="1"/>
    <s v="greater than 10000"/>
    <s v="Sayantan Ghosh"/>
    <s v="ISOW Required"/>
    <s v="More"/>
    <s v="GFS"/>
    <s v="Non- ICB"/>
    <m/>
    <m/>
    <m/>
    <s v="GFS"/>
    <s v="Non- ICB"/>
    <s v="GFS/Non- ICB"/>
  </r>
  <r>
    <s v="Unresolved"/>
    <n v="8520"/>
    <s v="Capgemini Technology Services India Limited"/>
    <x v="2"/>
    <n v="420"/>
    <s v="Capgemini Belgium N.V./S.A."/>
    <s v="BENELUX"/>
    <s v="5010087583/16-17-IM"/>
    <x v="0"/>
    <s v="iGATE"/>
    <n v="42768"/>
    <n v="63"/>
    <s v="6.Missing or wrong information on invoice"/>
    <s v="Missing Information or Attachment"/>
    <n v="42775"/>
    <s v="Q1 2017"/>
    <n v="56"/>
    <s v="31-60 Days"/>
    <n v="392214"/>
    <s v="INR"/>
    <n v="5651.76"/>
    <s v="INR"/>
    <n v="392213.68642391689"/>
    <s v="EUR"/>
    <s v="INTER"/>
    <n v="5.65"/>
    <n v="1"/>
    <s v="greater than 10000"/>
    <s v="Agnieszka Wodnicka"/>
    <s v="Resource Valarmary Adarsh not known to CG Belgium contact: De Hert Bernice"/>
    <s v="More"/>
    <s v="Non-GFS"/>
    <s v="Non- ICB"/>
    <m/>
    <m/>
    <m/>
    <s v="Non-GFS"/>
    <s v="Non- ICB"/>
    <s v="Non-GFS/Non- ICB"/>
  </r>
  <r>
    <s v="Unresolved"/>
    <n v="5204"/>
    <s v="IGATE Global Solutions Limited"/>
    <x v="2"/>
    <n v="420"/>
    <s v="Capgemini Belgium N.V./S.A."/>
    <s v="BENELUX"/>
    <s v="5010087583/16-17"/>
    <x v="0"/>
    <s v="iGATE"/>
    <n v="42705"/>
    <n v="126"/>
    <s v="6.Missing or wrong information on invoice"/>
    <s v="Missing Information or Attachment"/>
    <n v="42732"/>
    <s v="Q4 2016"/>
    <n v="99"/>
    <s v="91-120 Days"/>
    <n v="392214"/>
    <s v="INR"/>
    <n v="5651.76"/>
    <s v="INR"/>
    <n v="392214"/>
    <s v="EUR"/>
    <s v="INTER"/>
    <n v="5.65"/>
    <n v="1"/>
    <s v="greater than 10000"/>
    <s v="Agnieszka Wodnicka"/>
    <s v="Resource Valarmary Adarsh not known to CG Belgium contact: bernice.dehert@capgemini.com"/>
    <s v="More"/>
    <s v="Non-GFS"/>
    <s v="Non- ICB"/>
    <m/>
    <m/>
    <m/>
    <s v="Non-GFS"/>
    <s v="Non- ICB"/>
    <s v="Non-GFS/Non- ICB"/>
  </r>
  <r>
    <s v="New"/>
    <n v="8520"/>
    <s v="Capgemini Technology Services India Limited"/>
    <x v="2"/>
    <n v="1320"/>
    <s v="Capgemini Norge AS"/>
    <s v="NORDIC"/>
    <s v="5010079389/16-17-IM"/>
    <x v="8"/>
    <s v="IGATE"/>
    <n v="42769"/>
    <n v="62"/>
    <s v="8.Invoice awaiting Prime’s approval or PO"/>
    <s v="Hold Payment"/>
    <n v="42831"/>
    <s v="Q1 2017"/>
    <n v="0"/>
    <s v="0-30 Days"/>
    <n v="392287"/>
    <s v="INR"/>
    <n v="5652.82"/>
    <s v="INR"/>
    <n v="392287.24696215795"/>
    <s v="EUR"/>
    <s v="INTER"/>
    <n v="5.65"/>
    <n v="1"/>
    <s v="greater than 10000"/>
    <s v="Ankit Agrawal"/>
    <s v="Awaiting approval."/>
    <s v="More"/>
    <s v="Non-GFS"/>
    <s v="Non- ICB"/>
    <m/>
    <m/>
    <m/>
    <s v="Non-GFS"/>
    <s v="Non- ICB"/>
    <s v="Non-GFS/Non- ICB"/>
  </r>
  <r>
    <s v="New"/>
    <n v="413"/>
    <s v="Capgemini Nederland B.V."/>
    <x v="9"/>
    <n v="8205"/>
    <s v="Capgemini Consulting Österreich AG"/>
    <s v="CENTRAL EUROPE"/>
    <n v="4130110176574"/>
    <x v="11"/>
    <s v="BI-BA Netherlands"/>
    <n v="42794"/>
    <n v="37"/>
    <s v="7.Missing attachments"/>
    <s v="Missing Information or Attachment"/>
    <n v="42830"/>
    <s v="Q1 2017"/>
    <n v="1"/>
    <s v="0-30 Days"/>
    <n v="5628"/>
    <s v="EUR"/>
    <n v="5628"/>
    <s v="EUR"/>
    <n v="5628"/>
    <s v="EUR"/>
    <s v="INTER"/>
    <n v="5.63"/>
    <n v="1"/>
    <s v="less than 10000"/>
    <s v="Justyna Krawczak"/>
    <s v="certificate of residence for 2017 should be sent to CG Austria"/>
    <s v="Less"/>
    <s v="GFS"/>
    <s v="Non- ICB"/>
    <m/>
    <m/>
    <m/>
    <s v="GFS"/>
    <s v="Non- ICB"/>
    <s v="GFS/Non- ICB"/>
  </r>
  <r>
    <s v="New"/>
    <n v="1710"/>
    <s v="Capgemini Italia S.p.A"/>
    <x v="10"/>
    <n v="9701"/>
    <s v="Capgemini Services Romania s.r.l."/>
    <s v="CENTRAL EUROPE"/>
    <n v="17100111701341"/>
    <x v="0"/>
    <s v="Apps Italy"/>
    <n v="42821"/>
    <n v="10"/>
    <s v="1.No signed SoW"/>
    <s v="DISAGREEMENT"/>
    <n v="42830"/>
    <s v="Q1 2017"/>
    <n v="1"/>
    <s v="0-30 Days"/>
    <n v="5578.7"/>
    <s v="EUR"/>
    <n v="5578.7"/>
    <s v="EUR"/>
    <n v="5578.7"/>
    <s v="EUR"/>
    <s v="INTER"/>
    <n v="5.58"/>
    <n v="1"/>
    <s v="less than 10000"/>
    <s v="Claudia-Mihaela Ghergan"/>
    <s v="."/>
    <s v="Less"/>
    <s v="GFS"/>
    <s v="Non- ICB"/>
    <m/>
    <m/>
    <m/>
    <s v="GFS"/>
    <s v="Non- ICB"/>
    <s v="GFS/Non- ICB"/>
  </r>
  <r>
    <s v="Unresolved"/>
    <n v="8520"/>
    <s v="Capgemini Technology Services India Limited"/>
    <x v="2"/>
    <n v="199"/>
    <s v="Capgemini America Inc"/>
    <s v="NORTH AMERICA"/>
    <n v="85200330013495"/>
    <x v="4"/>
    <s v="ID Shared Services"/>
    <n v="42584"/>
    <n v="247"/>
    <s v="8.Invoice awaiting Prime’s approval or PO"/>
    <s v="Hold Payment"/>
    <n v="42618"/>
    <s v="Q3 2016"/>
    <n v="213"/>
    <s v="181 - 365 Days"/>
    <n v="386956.25"/>
    <s v="INR"/>
    <n v="5576"/>
    <s v="INR"/>
    <n v="386956.18984170607"/>
    <s v="EUR"/>
    <s v="INTER"/>
    <n v="5.58"/>
    <n v="1"/>
    <s v="greater than 10000"/>
    <s v="Sayantan Ghosh"/>
    <s v="Invoice waiting for approval"/>
    <s v="More"/>
    <s v="GFS"/>
    <s v="Non- ICB"/>
    <m/>
    <m/>
    <m/>
    <s v="GFS"/>
    <s v="Non- ICB"/>
    <s v="GFS/Non- ICB"/>
  </r>
  <r>
    <s v="Unresolved"/>
    <n v="8520"/>
    <s v="Capgemini Technology Services India Limited"/>
    <x v="2"/>
    <n v="199"/>
    <s v="Capgemini America Inc"/>
    <s v="NORTH AMERICA"/>
    <n v="85200330013723"/>
    <x v="4"/>
    <s v="ID Shared Services"/>
    <n v="42643"/>
    <n v="188"/>
    <s v="1.No signed SoW"/>
    <s v="DISAGREEMENT"/>
    <n v="42709"/>
    <s v="Q4 2016"/>
    <n v="122"/>
    <s v="121-150 Days"/>
    <n v="386956"/>
    <s v="INR"/>
    <n v="5576"/>
    <s v="INR"/>
    <n v="386956.18984170607"/>
    <s v="EUR"/>
    <s v="INTER"/>
    <n v="5.58"/>
    <n v="1"/>
    <s v="greater than 10000"/>
    <s v="Sayantan Ghosh"/>
    <s v="Required ISOW"/>
    <s v="More"/>
    <s v="GFS"/>
    <s v="Non- ICB"/>
    <m/>
    <m/>
    <m/>
    <s v="GFS"/>
    <s v="Non- ICB"/>
    <s v="GFS/Non- ICB"/>
  </r>
  <r>
    <s v="Unresolved"/>
    <n v="8520"/>
    <s v="Capgemini Technology Services India Limited"/>
    <x v="2"/>
    <n v="199"/>
    <s v="Capgemini America Inc"/>
    <s v="NORTH AMERICA"/>
    <n v="85200330013894"/>
    <x v="4"/>
    <s v="ID Shared Services"/>
    <n v="42727"/>
    <n v="104"/>
    <s v="8.Invoice awaiting Prime’s approval or PO"/>
    <s v="Hold Payment"/>
    <n v="42797"/>
    <s v="Q1 2017"/>
    <n v="34"/>
    <s v="31-60 Days"/>
    <n v="386956"/>
    <s v="INR"/>
    <n v="5576"/>
    <s v="INR"/>
    <n v="386956.18984170607"/>
    <s v="EUR"/>
    <s v="INTER"/>
    <n v="5.58"/>
    <n v="1"/>
    <s v="greater than 10000"/>
    <s v="Sayantan Ghosh"/>
    <s v="Invoice waiting for approval"/>
    <s v="More"/>
    <s v="GFS"/>
    <s v="Non- ICB"/>
    <m/>
    <m/>
    <m/>
    <s v="GFS"/>
    <s v="Non- ICB"/>
    <s v="GFS/Non- ICB"/>
  </r>
  <r>
    <s v="New"/>
    <n v="8520"/>
    <s v="Capgemini Technology Services India Limited"/>
    <x v="2"/>
    <n v="95"/>
    <s v="Capgemini Service S.A.S."/>
    <s v="HOLDING"/>
    <s v="5010089537/16-17-IM"/>
    <x v="6"/>
    <s v="IGATE"/>
    <n v="42772"/>
    <n v="59"/>
    <s v="8.Invoice awaiting Prime’s approval or PO"/>
    <s v="Hold Payment"/>
    <n v="42831"/>
    <s v="Q1 2017"/>
    <n v="0"/>
    <s v="0-30 Days"/>
    <n v="385279"/>
    <s v="INR"/>
    <n v="5551.83"/>
    <s v="INR"/>
    <n v="385278.87077634124"/>
    <s v="EUR"/>
    <s v="INTER"/>
    <n v="5.55"/>
    <n v="1"/>
    <s v="greater than 10000"/>
    <s v="Christelle PONTHUS"/>
    <s v="no PO"/>
    <s v="More"/>
    <s v="Non-GFS"/>
    <s v="Non- ICB"/>
    <m/>
    <m/>
    <m/>
    <s v="Non-GFS"/>
    <s v="Non- ICB"/>
    <s v="Non-GFS/Non- ICB"/>
  </r>
  <r>
    <s v="New"/>
    <n v="8520"/>
    <s v="Capgemini Technology Services India Limited"/>
    <x v="2"/>
    <n v="1750"/>
    <s v="Capgemini Espana S.L."/>
    <s v="IBERIA"/>
    <n v="85200610007345"/>
    <x v="6"/>
    <s v="Infra India"/>
    <n v="42795"/>
    <n v="36"/>
    <s v="1.No signed SoW"/>
    <s v="DISAGREEMENT"/>
    <n v="42831"/>
    <s v="Q1 2017"/>
    <n v="0"/>
    <s v="0-30 Days"/>
    <n v="384533.33"/>
    <s v="INR"/>
    <n v="5541.09"/>
    <s v="INR"/>
    <n v="384533.54985114402"/>
    <s v="EUR"/>
    <s v="INTER"/>
    <n v="5.54"/>
    <n v="1"/>
    <s v="greater than 10000"/>
    <s v="Carmen Postigo Gonzalez"/>
    <s v="Please, send ISOW"/>
    <s v="More"/>
    <s v="GFS"/>
    <s v="Non- ICB"/>
    <m/>
    <m/>
    <m/>
    <s v="GFS"/>
    <s v="Non- ICB"/>
    <s v="GFS/Non- ICB"/>
  </r>
  <r>
    <s v="Unresolved"/>
    <n v="3033"/>
    <s v="Sogeti Espana S.L."/>
    <x v="8"/>
    <n v="678"/>
    <s v="Sogeti Suisse S.A."/>
    <s v="CENTRAL EUROPE"/>
    <n v="333201700000033"/>
    <x v="2"/>
    <s v="Sogeti Spain"/>
    <n v="42774"/>
    <n v="57"/>
    <s v="1.No signed SoW"/>
    <s v="DISAGREEMENT"/>
    <n v="42776"/>
    <s v="Q1 2017"/>
    <n v="55"/>
    <s v="31-60 Days"/>
    <n v="5530"/>
    <s v="EUR"/>
    <n v="5530"/>
    <s v="EUR"/>
    <n v="5530"/>
    <s v="EUR"/>
    <s v="INTER"/>
    <n v="5.53"/>
    <n v="1"/>
    <s v="less than 10000"/>
    <s v="Jacek Mucha"/>
    <s v="please provide iSow refernece"/>
    <s v="Less"/>
    <s v="Non-GFS"/>
    <s v="Non- ICB"/>
    <m/>
    <m/>
    <m/>
    <s v="Non-GFS"/>
    <s v="Non- ICB"/>
    <s v="Non-GFS/Non- ICB"/>
  </r>
  <r>
    <s v="New"/>
    <n v="420"/>
    <s v="Capgemini Belgium N.V./S.A."/>
    <x v="9"/>
    <n v="635"/>
    <s v="Capgemini Technology Services"/>
    <s v="FRANCE"/>
    <n v="4200110025255"/>
    <x v="0"/>
    <s v="CG TS- Sales support on Veolia"/>
    <n v="42767"/>
    <n v="64"/>
    <s v="6.Missing or wrong information on invoice"/>
    <s v="Missing Information or Attachment"/>
    <n v="42830"/>
    <s v="Q1 2017"/>
    <n v="1"/>
    <s v="0-30 Days"/>
    <n v="5512.5"/>
    <s v="EUR"/>
    <n v="5512.5"/>
    <s v="EUR"/>
    <n v="5512.5"/>
    <s v="EUR"/>
    <s v="INTER"/>
    <n v="5.51"/>
    <n v="1"/>
    <s v="less than 10000"/>
    <s v="Karolina Planeta"/>
    <s v="waiting for PM approval AMBARD"/>
    <s v="Less"/>
    <s v="GFS"/>
    <s v="Non- ICB"/>
    <m/>
    <m/>
    <m/>
    <s v="GFS"/>
    <s v="Non- ICB"/>
    <s v="GFS/Non- ICB"/>
  </r>
  <r>
    <s v="Unresolved"/>
    <n v="5204"/>
    <s v="IGATE Global Solutions Limited"/>
    <x v="2"/>
    <n v="420"/>
    <s v="Capgemini Belgium N.V./S.A."/>
    <s v="BENELUX"/>
    <s v="5010085754/16-17"/>
    <x v="0"/>
    <s v="iGATE"/>
    <n v="42677"/>
    <n v="154"/>
    <s v="6.Missing or wrong information on invoice"/>
    <s v="Missing Information or Attachment"/>
    <n v="42732"/>
    <s v="Q4 2016"/>
    <n v="99"/>
    <s v="91-120 Days"/>
    <n v="382108"/>
    <s v="INR"/>
    <n v="5506.14"/>
    <s v="INR"/>
    <n v="382108"/>
    <s v="EUR"/>
    <s v="INTER"/>
    <n v="5.51"/>
    <n v="1"/>
    <s v="greater than 10000"/>
    <s v="Agnieszka Wodnicka"/>
    <s v="Resource Valarmary Adarsh not known to CG Belgium contact: bernice.dehert@capgemini.com"/>
    <s v="More"/>
    <s v="Non-GFS"/>
    <s v="Non- ICB"/>
    <m/>
    <m/>
    <m/>
    <s v="Non-GFS"/>
    <s v="Non- ICB"/>
    <s v="Non-GFS/Non- ICB"/>
  </r>
  <r>
    <s v="Unresolved"/>
    <n v="8520"/>
    <s v="Capgemini Technology Services India Limited"/>
    <x v="2"/>
    <n v="420"/>
    <s v="Capgemini Belgium N.V./S.A."/>
    <s v="BENELUX"/>
    <s v="5010085754/16-17-IM"/>
    <x v="0"/>
    <s v="iGATE"/>
    <n v="42768"/>
    <n v="63"/>
    <s v="6.Missing or wrong information on invoice"/>
    <s v="Missing Information or Attachment"/>
    <n v="42775"/>
    <s v="Q1 2017"/>
    <n v="56"/>
    <s v="31-60 Days"/>
    <n v="382108"/>
    <s v="INR"/>
    <n v="5506.14"/>
    <s v="INR"/>
    <n v="382108.13399121439"/>
    <s v="EUR"/>
    <s v="INTER"/>
    <n v="5.51"/>
    <n v="1"/>
    <s v="greater than 10000"/>
    <s v="Agnieszka Wodnicka"/>
    <s v="Resource Valarmary Adarsh not known to CG Belgium contact: De Hert Bernice"/>
    <s v="More"/>
    <s v="Non-GFS"/>
    <s v="Non- ICB"/>
    <m/>
    <m/>
    <m/>
    <s v="Non-GFS"/>
    <s v="Non- ICB"/>
    <s v="Non-GFS/Non- ICB"/>
  </r>
  <r>
    <s v="Unresolved"/>
    <n v="95"/>
    <s v="Capgemini Service S.A.S."/>
    <x v="3"/>
    <n v="8110"/>
    <s v="Capgemini Mexico S. de R.L. de C.V."/>
    <s v="CPM- BR"/>
    <n v="950110009750"/>
    <x v="5"/>
    <s v="GROUP SHARED SERVICES"/>
    <n v="42640"/>
    <n v="191"/>
    <s v="1.No signed SoW"/>
    <s v="DISAGREEMENT"/>
    <n v="42648"/>
    <s v="Q3 2016"/>
    <n v="183"/>
    <s v="181 - 365 Days"/>
    <n v="5492"/>
    <s v="EUR"/>
    <n v="5492"/>
    <s v="EUR"/>
    <n v="5492"/>
    <s v="EUR"/>
    <s v="INTER"/>
    <n v="5.49"/>
    <n v="1"/>
    <s v="less than 10000"/>
    <s v="Aldo Perez"/>
    <s v="Please send I sow"/>
    <s v="Less"/>
    <s v="GFS"/>
    <s v="Non- ICB"/>
    <m/>
    <m/>
    <m/>
    <s v="GFS"/>
    <s v="Non- ICB"/>
    <s v="GFS/Non- ICB"/>
  </r>
  <r>
    <s v="Unresolved"/>
    <n v="1710"/>
    <s v="Capgemini Italia S.p.A"/>
    <x v="10"/>
    <n v="9701"/>
    <s v="Capgemini Services Romania s.r.l."/>
    <s v="CENTRAL EUROPE"/>
    <n v="17100111700463"/>
    <x v="0"/>
    <s v="Apps Italy"/>
    <n v="42773"/>
    <n v="58"/>
    <s v="5.Invoice issued too late"/>
    <s v="DISAGREEMENT"/>
    <n v="42774"/>
    <s v="Q1 2017"/>
    <n v="57"/>
    <s v="31-60 Days"/>
    <n v="5486"/>
    <s v="EUR"/>
    <n v="5486"/>
    <s v="EUR"/>
    <n v="5486"/>
    <s v="EUR"/>
    <s v="INTER"/>
    <n v="5.49"/>
    <n v="1"/>
    <s v="less than 10000"/>
    <s v="Claudia-Mihaela Ghergan"/>
    <s v="."/>
    <s v="Less"/>
    <s v="GFS"/>
    <s v="Non- ICB"/>
    <m/>
    <m/>
    <m/>
    <s v="GFS"/>
    <s v="Non- ICB"/>
    <s v="GFS/Non- ICB"/>
  </r>
  <r>
    <s v="Unresolved"/>
    <n v="8520"/>
    <s v="Capgemini Technology Services India Limited"/>
    <x v="2"/>
    <n v="8243"/>
    <s v="Capgemini Deutschland GmbH"/>
    <s v="CENTRAL EUROPE"/>
    <s v="5010089765/16-17-IM"/>
    <x v="0"/>
    <s v="INDIA"/>
    <n v="42769"/>
    <n v="62"/>
    <s v="6.Missing or wrong information on invoice"/>
    <s v="Missing Information or Attachment"/>
    <n v="42800"/>
    <s v="Q1 2017"/>
    <n v="31"/>
    <s v="31-60 Days"/>
    <n v="380880"/>
    <s v="INR"/>
    <n v="5488.44"/>
    <s v="INR"/>
    <n v="380879.81179605686"/>
    <s v="EUR"/>
    <s v="INTER"/>
    <n v="5.49"/>
    <n v="1"/>
    <s v="greater than 10000"/>
    <s v="Magdalena Chrzanowska"/>
    <s v="Invoice rejected. after November invoice should not come from IGATE as all resource are now Capgemini resource / waiting CN"/>
    <s v="More"/>
    <s v="Non-GFS"/>
    <s v="Non- ICB"/>
    <m/>
    <m/>
    <m/>
    <s v="Non-GFS"/>
    <s v="Non- ICB"/>
    <s v="Non-GFS/Non- ICB"/>
  </r>
  <r>
    <s v="Unresolved"/>
    <n v="8520"/>
    <s v="Capgemini Technology Services India Limited"/>
    <x v="2"/>
    <n v="8420"/>
    <s v="Capgemini Australia Pty Ltd."/>
    <s v="INDIA"/>
    <n v="85202710000441"/>
    <x v="11"/>
    <s v="I and D India ACIS"/>
    <n v="42583"/>
    <n v="248"/>
    <s v="2.Disagreed rates or price"/>
    <s v="DISAGREEMENT"/>
    <n v="42618"/>
    <s v="Q3 2016"/>
    <n v="213"/>
    <s v="181 - 365 Days"/>
    <n v="379206"/>
    <s v="INR"/>
    <n v="5464.32"/>
    <s v="INR"/>
    <n v="379205.96256740158"/>
    <s v="EUR"/>
    <s v="INTRA"/>
    <n v="5.46"/>
    <n v="1"/>
    <s v="greater than 10000"/>
    <s v="Michelle Curtin"/>
    <s v="Offshore resource skills mis-match resulting in no deliverables on project. Please issue credit note for 379,206 INR"/>
    <s v="More"/>
    <s v="GFS"/>
    <s v="Non- ICB"/>
    <m/>
    <m/>
    <m/>
    <s v="GFS"/>
    <s v="Non- ICB"/>
    <s v="GFS/Non- ICB"/>
  </r>
  <r>
    <s v="New"/>
    <n v="8520"/>
    <s v="Capgemini Technology Services India Limited"/>
    <x v="2"/>
    <n v="199"/>
    <s v="Capgemini America Inc"/>
    <s v="NORTH AMERICA"/>
    <s v="5010089615/16-17-IM"/>
    <x v="6"/>
    <s v="IGATE"/>
    <n v="42768"/>
    <n v="63"/>
    <s v="1.No signed SoW"/>
    <s v="DISAGREEMENT"/>
    <n v="42830"/>
    <s v="Q1 2017"/>
    <n v="1"/>
    <s v="0-30 Days"/>
    <n v="379016"/>
    <s v="INR"/>
    <n v="5461.58"/>
    <s v="INR"/>
    <n v="379015.81551572186"/>
    <s v="EUR"/>
    <s v="INTER"/>
    <n v="5.46"/>
    <n v="1"/>
    <s v="greater than 10000"/>
    <s v="Sayantan Ghosh"/>
    <s v="ISOW Required"/>
    <s v="More"/>
    <s v="Non-GFS"/>
    <s v="Non- ICB"/>
    <m/>
    <m/>
    <m/>
    <s v="Non-GFS"/>
    <s v="Non- ICB"/>
    <s v="Non-GFS/Non- ICB"/>
  </r>
  <r>
    <s v="Unresolved"/>
    <n v="8520"/>
    <s v="Capgemini Technology Services India Limited"/>
    <x v="2"/>
    <n v="3100"/>
    <s v="Sogeti Luxembourg S.A."/>
    <s v="BENELUX"/>
    <s v="5010089684/16-17-IM"/>
    <x v="3"/>
    <s v="INDIA"/>
    <n v="42769"/>
    <n v="62"/>
    <s v="8.Invoice awaiting Prime’s approval or PO"/>
    <s v="Hold Payment"/>
    <n v="42797"/>
    <s v="Q1 2017"/>
    <n v="34"/>
    <s v="31-60 Days"/>
    <n v="377706"/>
    <s v="INR"/>
    <n v="5442.71"/>
    <s v="INR"/>
    <n v="377706.29914156243"/>
    <s v="EUR"/>
    <s v="INTER"/>
    <n v="5.44"/>
    <n v="1"/>
    <s v="greater than 10000"/>
    <s v="Katarzyna Rosa"/>
    <s v="waiting for approval"/>
    <s v="More"/>
    <s v="Non-GFS"/>
    <s v="Non- ICB"/>
    <m/>
    <m/>
    <m/>
    <s v="Non-GFS"/>
    <s v="Non- ICB"/>
    <s v="Non-GFS/Non- ICB"/>
  </r>
  <r>
    <s v="Unresolved"/>
    <n v="199"/>
    <s v="Capgemini America Inc"/>
    <x v="5"/>
    <n v="3011"/>
    <s v="Sogeti USA LLC"/>
    <s v="NORTH AMERICA"/>
    <s v="7300101719/1617USM"/>
    <x v="8"/>
    <s v="NA TS"/>
    <n v="42773"/>
    <n v="58"/>
    <s v="3.Disagreed days, volume or deliverables"/>
    <s v="DISAGREEMENT"/>
    <n v="42776"/>
    <s v="Q1 2017"/>
    <n v="55"/>
    <s v="31-60 Days"/>
    <n v="5798"/>
    <s v="USD"/>
    <n v="5423.25"/>
    <s v="USD"/>
    <n v="5797.996549372855"/>
    <s v="EUR"/>
    <s v="INTRA"/>
    <n v="5.42"/>
    <n v="1"/>
    <s v="less than 10000"/>
    <s v="Brock Bahan"/>
    <s v="Dispute: No Time in our system"/>
    <s v="Less"/>
    <s v="Non-GFS"/>
    <s v="Non- ICB"/>
    <m/>
    <m/>
    <m/>
    <s v="Non-GFS"/>
    <s v="Non- ICB"/>
    <s v="Non-GFS/Non- ICB"/>
  </r>
  <r>
    <s v="New"/>
    <n v="8520"/>
    <s v="Capgemini Technology Services India Limited"/>
    <x v="2"/>
    <n v="260"/>
    <s v="Capgemini UK Plc"/>
    <s v="UK &amp; IRELAND"/>
    <s v="5010087874/16-17-IM"/>
    <x v="2"/>
    <s v="IGATE"/>
    <n v="42768"/>
    <n v="63"/>
    <s v="6.Missing or wrong information on invoice"/>
    <s v="Missing Information or Attachment"/>
    <n v="42831"/>
    <s v="Q1 2017"/>
    <n v="0"/>
    <s v="0-30 Days"/>
    <n v="370390"/>
    <s v="INR"/>
    <n v="5337.28"/>
    <s v="INR"/>
    <n v="370389.8014559435"/>
    <s v="EUR"/>
    <s v="INTER"/>
    <n v="5.34"/>
    <n v="1"/>
    <s v="greater than 10000"/>
    <s v="SARBAJIT MOITRA"/>
    <s v="No PO"/>
    <s v="More"/>
    <s v="Non-GFS"/>
    <s v="Non- ICB"/>
    <m/>
    <m/>
    <m/>
    <s v="Non-GFS"/>
    <s v="Non- ICB"/>
    <s v="Non-GFS/Non- ICB"/>
  </r>
  <r>
    <s v="Unresolved"/>
    <n v="8520"/>
    <s v="Capgemini Technology Services India Limited"/>
    <x v="2"/>
    <n v="8243"/>
    <s v="Capgemini Deutschland GmbH"/>
    <s v="CENTRAL EUROPE"/>
    <n v="85200410042642"/>
    <x v="11"/>
    <s v="I and D India ACIS"/>
    <n v="42727"/>
    <n v="104"/>
    <s v="6.Missing or wrong information on invoice"/>
    <s v="Missing Information or Attachment"/>
    <n v="42800"/>
    <s v="Q1 2017"/>
    <n v="31"/>
    <s v="31-60 Days"/>
    <n v="370202"/>
    <s v="INR"/>
    <n v="5334.57"/>
    <s v="INR"/>
    <n v="370201.73630628939"/>
    <s v="EUR"/>
    <s v="INTER"/>
    <n v="5.33"/>
    <n v="1"/>
    <s v="greater than 10000"/>
    <s v="Magdalena Chrzanowska"/>
    <s v="manually payment"/>
    <s v="More"/>
    <s v="GFS"/>
    <s v="Non- ICB"/>
    <m/>
    <m/>
    <m/>
    <s v="GFS"/>
    <s v="Non- ICB"/>
    <s v="GFS/Non- ICB"/>
  </r>
  <r>
    <s v="Unresolved"/>
    <n v="8520"/>
    <s v="Capgemini Technology Services India Limited"/>
    <x v="2"/>
    <n v="199"/>
    <s v="Capgemini America Inc"/>
    <s v="NORTH AMERICA"/>
    <n v="85203810002639"/>
    <x v="7"/>
    <s v="BPO India"/>
    <n v="42705"/>
    <n v="126"/>
    <s v="8.Invoice awaiting Prime’s approval or PO"/>
    <s v="Hold Payment"/>
    <n v="42776"/>
    <s v="Q1 2017"/>
    <n v="55"/>
    <s v="31-60 Days"/>
    <n v="370000"/>
    <s v="INR"/>
    <n v="5331.66"/>
    <s v="INR"/>
    <n v="369999.7918097974"/>
    <s v="EUR"/>
    <s v="INTER"/>
    <n v="5.33"/>
    <n v="1"/>
    <s v="greater than 10000"/>
    <s v="Sayantan Ghosh"/>
    <s v="Invoice waiting for approval"/>
    <s v="More"/>
    <s v="GFS"/>
    <s v="Non- ICB"/>
    <m/>
    <m/>
    <m/>
    <s v="GFS"/>
    <s v="Non- ICB"/>
    <s v="GFS/Non- ICB"/>
  </r>
  <r>
    <s v="Unresolved"/>
    <n v="199"/>
    <s v="Capgemini America Inc"/>
    <x v="5"/>
    <n v="8105"/>
    <s v="Capgemini Canada Inc"/>
    <s v="NORTH AMERICA"/>
    <s v="8104013015249_M"/>
    <x v="4"/>
    <s v="NA SHARED SVCS"/>
    <n v="42583"/>
    <n v="248"/>
    <s v="1.No signed SoW"/>
    <s v="DISAGREEMENT"/>
    <n v="42585"/>
    <s v="Q3 2016"/>
    <n v="246"/>
    <s v="181 - 365 Days"/>
    <n v="5701.36"/>
    <s v="USD"/>
    <n v="5332.86"/>
    <s v="USD"/>
    <n v="5701.3606007999851"/>
    <s v="EUR"/>
    <s v="INTRA"/>
    <n v="5.33"/>
    <n v="1"/>
    <s v="less than 10000"/>
    <s v="PRIANGSU CHANDRA"/>
    <s v="ISOW or ICA required"/>
    <s v="Less"/>
    <s v="Non-GFS"/>
    <s v="Non- ICB"/>
    <m/>
    <m/>
    <m/>
    <s v="Non-GFS"/>
    <s v="Non- ICB"/>
    <s v="Non-GFS/Non- ICB"/>
  </r>
  <r>
    <s v="New"/>
    <n v="8520"/>
    <s v="Capgemini Technology Services India Limited"/>
    <x v="2"/>
    <n v="199"/>
    <s v="Capgemini America Inc"/>
    <s v="NORTH AMERICA"/>
    <s v="5010089613/16-17-IM"/>
    <x v="8"/>
    <s v="IGATE"/>
    <n v="42768"/>
    <n v="63"/>
    <s v="1.No signed SoW"/>
    <s v="DISAGREEMENT"/>
    <n v="42830"/>
    <s v="Q1 2017"/>
    <n v="1"/>
    <s v="0-30 Days"/>
    <n v="366213"/>
    <s v="INR"/>
    <n v="5277.09"/>
    <s v="INR"/>
    <n v="366212.81202506612"/>
    <s v="EUR"/>
    <s v="INTER"/>
    <n v="5.28"/>
    <n v="1"/>
    <s v="greater than 10000"/>
    <s v="Sayantan Ghosh"/>
    <s v="ISOW Required"/>
    <s v="More"/>
    <s v="Non-GFS"/>
    <s v="Non- ICB"/>
    <m/>
    <m/>
    <m/>
    <s v="Non-GFS"/>
    <s v="Non- ICB"/>
    <s v="Non-GFS/Non- ICB"/>
  </r>
  <r>
    <s v="New"/>
    <n v="413"/>
    <s v="Capgemini Nederland B.V."/>
    <x v="9"/>
    <n v="8205"/>
    <s v="Capgemini Consulting Österreich AG"/>
    <s v="CENTRAL EUROPE"/>
    <n v="4130110176585"/>
    <x v="11"/>
    <s v="BI-BA Netherlands"/>
    <n v="42794"/>
    <n v="37"/>
    <s v="7.Missing attachments"/>
    <s v="Missing Information or Attachment"/>
    <n v="42830"/>
    <s v="Q1 2017"/>
    <n v="1"/>
    <s v="0-30 Days"/>
    <n v="5260.8"/>
    <s v="EUR"/>
    <n v="5260.8"/>
    <s v="EUR"/>
    <n v="5260.8"/>
    <s v="EUR"/>
    <s v="INTER"/>
    <n v="5.26"/>
    <n v="1"/>
    <s v="less than 10000"/>
    <s v="Justyna Krawczak"/>
    <s v="certificate of residence for 2017 should be sent to CG Austria"/>
    <s v="Less"/>
    <s v="GFS"/>
    <s v="Non- ICB"/>
    <m/>
    <m/>
    <m/>
    <s v="GFS"/>
    <s v="Non- ICB"/>
    <s v="GFS/Non- ICB"/>
  </r>
  <r>
    <s v="Unresolved"/>
    <n v="8520"/>
    <s v="Capgemini Technology Services India Limited"/>
    <x v="2"/>
    <n v="420"/>
    <s v="Capgemini Belgium N.V./S.A."/>
    <s v="BENELUX"/>
    <s v="5010089816/16-17-IM"/>
    <x v="8"/>
    <s v="iGATE"/>
    <n v="42768"/>
    <n v="63"/>
    <s v="5.Invoice issued too late"/>
    <s v="DISAGREEMENT"/>
    <n v="42775"/>
    <s v="Q1 2017"/>
    <n v="56"/>
    <s v="31-60 Days"/>
    <n v="361184"/>
    <s v="INR"/>
    <n v="5204.63"/>
    <s v="INR"/>
    <n v="361184.32466568123"/>
    <s v="EUR"/>
    <s v="INTER"/>
    <n v="5.2"/>
    <n v="1"/>
    <s v="greater than 10000"/>
    <s v="Agnieszka Wodnicka"/>
    <s v="waiting for approval"/>
    <s v="More"/>
    <s v="Non-GFS"/>
    <s v="Non- ICB"/>
    <m/>
    <m/>
    <m/>
    <s v="Non-GFS"/>
    <s v="Non- ICB"/>
    <s v="Non-GFS/Non- ICB"/>
  </r>
  <r>
    <s v="Unresolved"/>
    <n v="8520"/>
    <s v="Capgemini Technology Services India Limited"/>
    <x v="2"/>
    <n v="8420"/>
    <s v="Capgemini Australia Pty Ltd."/>
    <s v="INDIA"/>
    <n v="85202710000485"/>
    <x v="11"/>
    <s v="I and D India ACIS"/>
    <n v="42676"/>
    <n v="155"/>
    <s v="2.Disagreed rates or price"/>
    <s v="DISAGREEMENT"/>
    <n v="42732"/>
    <s v="Q4 2016"/>
    <n v="99"/>
    <s v="91-120 Days"/>
    <n v="360009"/>
    <s v="INR"/>
    <n v="5187.6899999999996"/>
    <s v="INR"/>
    <n v="360008.74398850789"/>
    <s v="EUR"/>
    <s v="INTRA"/>
    <n v="5.19"/>
    <n v="1"/>
    <s v="greater than 10000"/>
    <s v="Michelle Curtin"/>
    <s v="Offshore resource skills mis-match resulting in no deliverables on project.Please issue credit note for 360,009 INR"/>
    <s v="More"/>
    <s v="GFS"/>
    <s v="Non- ICB"/>
    <m/>
    <m/>
    <m/>
    <s v="GFS"/>
    <s v="Non- ICB"/>
    <s v="GFS/Non- ICB"/>
  </r>
  <r>
    <s v="New"/>
    <n v="413"/>
    <s v="Capgemini Nederland B.V."/>
    <x v="9"/>
    <n v="8205"/>
    <s v="Capgemini Consulting Österreich AG"/>
    <s v="CENTRAL EUROPE"/>
    <n v="4130110176595"/>
    <x v="11"/>
    <s v="BI-BA Netherlands"/>
    <n v="42794"/>
    <n v="37"/>
    <s v="7.Missing attachments"/>
    <s v="Missing Information or Attachment"/>
    <n v="42830"/>
    <s v="Q1 2017"/>
    <n v="1"/>
    <s v="0-30 Days"/>
    <n v="5167.78"/>
    <s v="EUR"/>
    <n v="5167.78"/>
    <s v="EUR"/>
    <n v="5167.78"/>
    <s v="EUR"/>
    <s v="INTER"/>
    <n v="5.17"/>
    <n v="1"/>
    <s v="less than 10000"/>
    <s v="Justyna Krawczak"/>
    <s v="certificate of residence for 2017 should be sent to CG Austria"/>
    <s v="Less"/>
    <s v="GFS"/>
    <s v="Non- ICB"/>
    <m/>
    <m/>
    <m/>
    <s v="GFS"/>
    <s v="Non- ICB"/>
    <s v="GFS/Non- ICB"/>
  </r>
  <r>
    <s v="New"/>
    <n v="413"/>
    <s v="Capgemini Nederland B.V."/>
    <x v="9"/>
    <n v="8205"/>
    <s v="Capgemini Consulting Österreich AG"/>
    <s v="CENTRAL EUROPE"/>
    <n v="4130110176608"/>
    <x v="11"/>
    <s v="BI-BA Netherlands"/>
    <n v="42794"/>
    <n v="37"/>
    <s v="7.Missing attachments"/>
    <s v="Missing Information or Attachment"/>
    <n v="42830"/>
    <s v="Q1 2017"/>
    <n v="1"/>
    <s v="0-30 Days"/>
    <n v="5167.78"/>
    <s v="EUR"/>
    <n v="5167.78"/>
    <s v="EUR"/>
    <n v="5167.78"/>
    <s v="EUR"/>
    <s v="INTER"/>
    <n v="5.17"/>
    <n v="1"/>
    <s v="less than 10000"/>
    <s v="Justyna Krawczak"/>
    <s v="certificate of residence for 2017 should be sent to CG Austria"/>
    <s v="Less"/>
    <s v="GFS"/>
    <s v="Non- ICB"/>
    <m/>
    <m/>
    <m/>
    <s v="GFS"/>
    <s v="Non- ICB"/>
    <s v="GFS/Non- ICB"/>
  </r>
  <r>
    <s v="New"/>
    <n v="8520"/>
    <s v="Capgemini Technology Services India Limited"/>
    <x v="2"/>
    <n v="199"/>
    <s v="Capgemini America Inc"/>
    <s v="NORTH AMERICA"/>
    <s v="5010089829/16-17-IM"/>
    <x v="8"/>
    <s v="IGATE"/>
    <n v="42768"/>
    <n v="63"/>
    <s v="1.No signed SoW"/>
    <s v="DISAGREEMENT"/>
    <n v="42830"/>
    <s v="Q1 2017"/>
    <n v="1"/>
    <s v="0-30 Days"/>
    <n v="356239"/>
    <s v="INR"/>
    <n v="5133.37"/>
    <s v="INR"/>
    <n v="356239.11338732397"/>
    <s v="EUR"/>
    <s v="INTER"/>
    <n v="5.13"/>
    <n v="1"/>
    <s v="greater than 10000"/>
    <s v="Sayantan Ghosh"/>
    <s v="ISOW Required"/>
    <s v="More"/>
    <s v="Non-GFS"/>
    <s v="Non- ICB"/>
    <m/>
    <m/>
    <m/>
    <s v="Non-GFS"/>
    <s v="Non- ICB"/>
    <s v="Non-GFS/Non- ICB"/>
  </r>
  <r>
    <s v="Unresolved"/>
    <n v="5204"/>
    <s v="IGATE Global Solutions Limited"/>
    <x v="2"/>
    <n v="5304"/>
    <s v="IGATE Computer Systems (UK) Limited Slovakia"/>
    <s v="CENTRAL EUROPE"/>
    <s v="5010086446/16-17"/>
    <x v="0"/>
    <s v="iGATE"/>
    <n v="42705"/>
    <n v="126"/>
    <s v="1.No signed SoW"/>
    <s v="DISAGREEMENT"/>
    <n v="42732"/>
    <s v="Q4 2016"/>
    <n v="99"/>
    <s v="91-120 Days"/>
    <n v="5100"/>
    <s v="EUR"/>
    <n v="5100"/>
    <s v="INR"/>
    <n v="353923.34436741407"/>
    <s v="EUR"/>
    <s v="INTER"/>
    <n v="5.0999999999999996"/>
    <n v="1"/>
    <s v="greater than 10000"/>
    <s v="Shivkumar Chettiyar"/>
    <s v="chk"/>
    <s v="Less"/>
    <s v="Non-GFS"/>
    <s v="Non- ICB"/>
    <m/>
    <m/>
    <m/>
    <s v="Non-GFS"/>
    <s v="Non- ICB"/>
    <s v="Non-GFS/Non- ICB"/>
  </r>
  <r>
    <s v="New"/>
    <n v="8520"/>
    <s v="Capgemini Technology Services India Limited"/>
    <x v="2"/>
    <n v="413"/>
    <s v="Capgemini Nederland B.V."/>
    <s v="BENELUX"/>
    <s v="5010089887/16-17-IM"/>
    <x v="0"/>
    <s v="IGATE"/>
    <n v="42768"/>
    <n v="63"/>
    <s v="3.Disagreed days, volume or deliverables"/>
    <s v="DISAGREEMENT"/>
    <n v="42831"/>
    <s v="Q1 2017"/>
    <n v="0"/>
    <s v="0-30 Days"/>
    <n v="354034"/>
    <s v="INR"/>
    <n v="5101.59"/>
    <s v="INR"/>
    <n v="354033.68517477572"/>
    <s v="EUR"/>
    <s v="INTER"/>
    <n v="5.0999999999999996"/>
    <n v="1"/>
    <s v="greater than 10000"/>
    <s v="Pallabi Saha"/>
    <s v="Disagreed days, volume or deliverables"/>
    <s v="More"/>
    <s v="Non-GFS"/>
    <s v="Non- ICB"/>
    <m/>
    <m/>
    <m/>
    <s v="Non-GFS"/>
    <s v="Non- ICB"/>
    <s v="Non-GFS/Non- ICB"/>
  </r>
  <r>
    <s v="New"/>
    <n v="413"/>
    <s v="Capgemini Nederland B.V."/>
    <x v="9"/>
    <n v="8205"/>
    <s v="Capgemini Consulting Österreich AG"/>
    <s v="CENTRAL EUROPE"/>
    <n v="4130110176592"/>
    <x v="11"/>
    <s v="BI-BA Netherlands"/>
    <n v="42794"/>
    <n v="37"/>
    <s v="7.Missing attachments"/>
    <s v="Missing Information or Attachment"/>
    <n v="42830"/>
    <s v="Q1 2017"/>
    <n v="1"/>
    <s v="0-30 Days"/>
    <n v="5092"/>
    <s v="EUR"/>
    <n v="5092"/>
    <s v="EUR"/>
    <n v="5092"/>
    <s v="EUR"/>
    <s v="INTER"/>
    <n v="5.09"/>
    <n v="1"/>
    <s v="less than 10000"/>
    <s v="Justyna Krawczak"/>
    <s v="certificate of residence for 2017 should be sent to CG Austria"/>
    <s v="Less"/>
    <s v="GFS"/>
    <s v="Non- ICB"/>
    <m/>
    <m/>
    <m/>
    <s v="GFS"/>
    <s v="Non- ICB"/>
    <s v="GFS/Non- ICB"/>
  </r>
  <r>
    <s v="Unresolved"/>
    <n v="635"/>
    <s v="Capgemini Technology Services"/>
    <x v="1"/>
    <n v="95"/>
    <s v="Capgemini Service S.A.S."/>
    <s v="HOLDING"/>
    <n v="63503300004845"/>
    <x v="4"/>
    <s v="FR03ASSF - BU SFC"/>
    <n v="42573"/>
    <n v="258"/>
    <s v="3.Disagreed days, volume or deliverables"/>
    <s v="DISAGREEMENT"/>
    <n v="42648"/>
    <s v="Q3 2016"/>
    <n v="183"/>
    <s v="181 - 365 Days"/>
    <n v="5069.2700000000004"/>
    <s v="EUR"/>
    <n v="5069.2700000000004"/>
    <s v="EUR"/>
    <n v="5069.2700000000004"/>
    <s v="EUR"/>
    <s v="INTER"/>
    <n v="5.07"/>
    <n v="1"/>
    <s v="less than 10000"/>
    <s v="Nicolas HONVAULT"/>
    <s v="Disagree with this charge. Need to understand the calculation. Were IJSS taken into consideration?"/>
    <s v="Less"/>
    <s v="GFS"/>
    <s v="Non- ICB"/>
    <m/>
    <m/>
    <m/>
    <s v="GFS"/>
    <s v="Non- ICB"/>
    <s v="GFS/Non- ICB"/>
  </r>
  <r>
    <s v="Unresolved"/>
    <n v="1750"/>
    <s v="Capgemini Espana S.L."/>
    <x v="8"/>
    <n v="3033"/>
    <s v="Sogeti Espana S.L."/>
    <s v="IBERIA"/>
    <n v="17500110091141"/>
    <x v="0"/>
    <s v="IBSP"/>
    <n v="42728"/>
    <n v="103"/>
    <s v="1.No signed SoW"/>
    <s v="DISAGREEMENT"/>
    <n v="42775"/>
    <s v="Q1 2017"/>
    <n v="56"/>
    <s v="31-60 Days"/>
    <n v="5057.8"/>
    <s v="EUR"/>
    <n v="5057.8"/>
    <s v="EUR"/>
    <n v="5057.8"/>
    <s v="EUR"/>
    <s v="INTRA"/>
    <n v="5.0599999999999996"/>
    <n v="1"/>
    <s v="less than 10000"/>
    <s v="Laura Perez Benito"/>
    <s v="pending to recieve signed isow"/>
    <s v="Less"/>
    <s v="GFS"/>
    <s v="Non- ICB"/>
    <m/>
    <m/>
    <m/>
    <s v="GFS"/>
    <s v="Non- ICB"/>
    <s v="GFS/Non- ICB"/>
  </r>
  <r>
    <s v="New"/>
    <n v="8243"/>
    <s v="Capgemini Deutschland GmbH"/>
    <x v="0"/>
    <n v="8205"/>
    <s v="Capgemini Consulting Österreich AG"/>
    <s v="CENTRAL EUROPE"/>
    <n v="82430160098495"/>
    <x v="1"/>
    <s v="DE01 - CC Market Units"/>
    <n v="42773"/>
    <n v="58"/>
    <s v="8.Invoice awaiting Prime’s approval or PO"/>
    <s v="Hold Payment"/>
    <n v="42830"/>
    <s v="Q1 2017"/>
    <n v="1"/>
    <s v="0-30 Days"/>
    <n v="5017.5"/>
    <s v="EUR"/>
    <n v="5017.5"/>
    <s v="EUR"/>
    <n v="5017.5"/>
    <s v="EUR"/>
    <s v="INTRA"/>
    <n v="5.0199999999999996"/>
    <n v="1"/>
    <s v="less than 10000"/>
    <s v="Justyna Krawczak"/>
    <s v="in verification with A. Schulze, B. Valtiner"/>
    <s v="Less"/>
    <s v="GFS"/>
    <s v="Non- ICB"/>
    <m/>
    <m/>
    <m/>
    <s v="GFS"/>
    <s v="Non- ICB"/>
    <s v="GFS/Non- ICB"/>
  </r>
  <r>
    <s v="Unresolved"/>
    <n v="8520"/>
    <s v="Capgemini Technology Services India Limited"/>
    <x v="2"/>
    <n v="429"/>
    <s v="Sogeti Nederland B.V."/>
    <s v="BENELUX"/>
    <n v="85200310086404"/>
    <x v="2"/>
    <s v="SOGETI INDIA - SOGID - BU"/>
    <n v="42727"/>
    <n v="104"/>
    <s v="8.Invoice awaiting Prime’s approval or PO"/>
    <s v="Hold Payment"/>
    <n v="42800"/>
    <s v="Q1 2017"/>
    <n v="31"/>
    <s v="31-60 Days"/>
    <n v="347931"/>
    <s v="INR"/>
    <n v="5013.6499999999996"/>
    <s v="INR"/>
    <n v="347930.93637013441"/>
    <s v="EUR"/>
    <s v="INTER"/>
    <n v="5.01"/>
    <n v="1"/>
    <s v="greater than 10000"/>
    <s v="Dibendu Das"/>
    <s v=".Invoice awaiting Prime’s approval or PO"/>
    <s v="More"/>
    <s v="GFS"/>
    <s v="Non- ICB"/>
    <m/>
    <m/>
    <m/>
    <s v="GFS"/>
    <s v="Non- ICB"/>
    <s v="GFS/Non- ICB"/>
  </r>
  <r>
    <s v="New"/>
    <n v="95"/>
    <s v="Capgemini Service S.A.S."/>
    <x v="3"/>
    <n v="1780"/>
    <s v="Capgemini Business Services Chile Ltda."/>
    <s v="CPM- BR"/>
    <n v="950110010916"/>
    <x v="5"/>
    <s v="GROUP SHARED SERVICES"/>
    <n v="42821"/>
    <n v="10"/>
    <s v="4.Disagreed expenses"/>
    <s v="DISAGREEMENT"/>
    <n v="42831"/>
    <s v="Q1 2017"/>
    <n v="0"/>
    <s v="0-30 Days"/>
    <n v="5000"/>
    <s v="EUR"/>
    <n v="5000"/>
    <s v="EUR"/>
    <n v="5000"/>
    <s v="EUR"/>
    <s v="INTER"/>
    <n v="5"/>
    <n v="1"/>
    <s v="less than 10000"/>
    <s v="Jairo Escobar"/>
    <s v="CG Chile has no operations in 2017 for that reason this invoice is rejected."/>
    <s v="Less"/>
    <s v="GFS"/>
    <s v="Non- ICB"/>
    <m/>
    <m/>
    <m/>
    <s v="GFS"/>
    <s v="Non- ICB"/>
    <s v="GFS/Non- ICB"/>
  </r>
  <r>
    <s v="New"/>
    <n v="9701"/>
    <s v="Capgemini Services Romania s.r.l."/>
    <x v="0"/>
    <n v="8243"/>
    <s v="Capgemini Deutschland GmbH"/>
    <s v="CENTRAL EUROPE"/>
    <n v="97120170003"/>
    <x v="6"/>
    <s v="Infra Central Europe "/>
    <n v="42774"/>
    <n v="57"/>
    <s v="8.Invoice awaiting Prime’s approval or PO"/>
    <s v="Hold Payment"/>
    <n v="42830"/>
    <s v="Q1 2017"/>
    <n v="1"/>
    <s v="0-30 Days"/>
    <n v="5000"/>
    <s v="EUR"/>
    <n v="5000"/>
    <s v="RON"/>
    <n v="22762.502873765989"/>
    <s v="EUR"/>
    <s v="INTRA"/>
    <n v="5"/>
    <n v="1"/>
    <s v="greater than 10000"/>
    <s v="Magdalena Chrzanowska"/>
    <s v="Awaiting approval and booking details/ Hi, 2016-11 Neofet, Cristian is not yet updated in clarity. Please provide the project number for booking the invocie. BR Souvik"/>
    <s v="Less"/>
    <s v="Non-GFS"/>
    <s v="Non- ICB"/>
    <m/>
    <m/>
    <m/>
    <s v="Non-GFS"/>
    <s v="Non- ICB"/>
    <s v="Non-GFS/Non- ICB"/>
  </r>
  <r>
    <s v="Unresolved"/>
    <n v="8520"/>
    <s v="Capgemini Technology Services India Limited"/>
    <x v="2"/>
    <n v="420"/>
    <s v="Capgemini Belgium N.V./S.A."/>
    <s v="BENELUX"/>
    <s v="5010089461/16-17-IM"/>
    <x v="0"/>
    <s v="iGATE"/>
    <n v="42768"/>
    <n v="63"/>
    <s v="5.Invoice issued too late"/>
    <s v="DISAGREEMENT"/>
    <n v="42775"/>
    <s v="Q1 2017"/>
    <n v="56"/>
    <s v="31-60 Days"/>
    <n v="346463"/>
    <s v="INR"/>
    <n v="4992.5"/>
    <s v="INR"/>
    <n v="346463.19544202252"/>
    <s v="EUR"/>
    <s v="INTER"/>
    <n v="4.99"/>
    <n v="1"/>
    <s v="greater than 10000"/>
    <s v="Agnieszka Wodnicka"/>
    <s v="waiting for approval"/>
    <s v="More"/>
    <s v="Non-GFS"/>
    <s v="Non- ICB"/>
    <m/>
    <m/>
    <m/>
    <s v="Non-GFS"/>
    <s v="Non- ICB"/>
    <s v="Non-GFS/Non- ICB"/>
  </r>
  <r>
    <s v="Unresolved"/>
    <n v="8520"/>
    <s v="Capgemini Technology Services India Limited"/>
    <x v="2"/>
    <n v="420"/>
    <s v="Capgemini Belgium N.V./S.A."/>
    <s v="BENELUX"/>
    <s v="5010087780/16-17-IM"/>
    <x v="7"/>
    <s v="iGATE"/>
    <n v="42768"/>
    <n v="63"/>
    <s v="6.Missing or wrong information on invoice"/>
    <s v="Missing Information or Attachment"/>
    <n v="42775"/>
    <s v="Q1 2017"/>
    <n v="56"/>
    <s v="31-60 Days"/>
    <n v="345330"/>
    <s v="INR"/>
    <n v="4976.17"/>
    <s v="INR"/>
    <n v="345329.94677270489"/>
    <s v="EUR"/>
    <s v="INTER"/>
    <n v="4.9800000000000004"/>
    <n v="1"/>
    <s v="greater than 10000"/>
    <s v="Agnieszka Wodnicka"/>
    <s v="Resource Sharma Vivek not known to CG Belgium contact: De Hert Bernice"/>
    <s v="More"/>
    <s v="Non-GFS"/>
    <s v="Non- ICB"/>
    <m/>
    <m/>
    <m/>
    <s v="Non-GFS"/>
    <s v="Non- ICB"/>
    <s v="Non-GFS/Non- ICB"/>
  </r>
  <r>
    <s v="Unresolved"/>
    <n v="5204"/>
    <s v="IGATE Global Solutions Limited"/>
    <x v="2"/>
    <n v="420"/>
    <s v="Capgemini Belgium N.V./S.A."/>
    <s v="BENELUX"/>
    <s v="5010087780/16-17"/>
    <x v="7"/>
    <s v="iGATE"/>
    <n v="42705"/>
    <n v="126"/>
    <s v="6.Missing or wrong information on invoice"/>
    <s v="Missing Information or Attachment"/>
    <n v="42732"/>
    <s v="Q4 2016"/>
    <n v="99"/>
    <s v="91-120 Days"/>
    <n v="345330"/>
    <s v="INR"/>
    <n v="4976.17"/>
    <s v="INR"/>
    <n v="345330"/>
    <s v="EUR"/>
    <s v="INTER"/>
    <n v="4.9800000000000004"/>
    <n v="1"/>
    <s v="greater than 10000"/>
    <s v="Agnieszka Wodnicka"/>
    <s v="Resource Sharma Vivek not known to CG Belgium contact: bernice.dehert@capgemini.com"/>
    <s v="More"/>
    <s v="Non-GFS"/>
    <s v="Non- ICB"/>
    <m/>
    <m/>
    <m/>
    <s v="Non-GFS"/>
    <s v="Non- ICB"/>
    <s v="Non-GFS/Non- ICB"/>
  </r>
  <r>
    <s v="Unresolved"/>
    <n v="9701"/>
    <s v="Capgemini Services Romania s.r.l."/>
    <x v="0"/>
    <n v="199"/>
    <s v="Capgemini America Inc"/>
    <s v="NORTH AMERICA"/>
    <n v="97120160817"/>
    <x v="6"/>
    <s v="Infra Central Europe "/>
    <n v="42676"/>
    <n v="155"/>
    <s v="8.Invoice awaiting Prime’s approval or PO"/>
    <s v="Hold Payment"/>
    <n v="42733"/>
    <s v="Q4 2016"/>
    <n v="98"/>
    <s v="91-120 Days"/>
    <n v="22659.06"/>
    <s v="RON"/>
    <n v="4977.28"/>
    <s v="RON"/>
    <n v="22659.070060707592"/>
    <s v="EUR"/>
    <s v="INTER"/>
    <n v="4.9800000000000004"/>
    <n v="1"/>
    <s v="greater than 10000"/>
    <s v="Subhojit Adak"/>
    <s v="waiting for approval"/>
    <s v="More"/>
    <s v="Non-GFS"/>
    <s v="Non- ICB"/>
    <m/>
    <m/>
    <m/>
    <s v="Non-GFS"/>
    <s v="Non- ICB"/>
    <s v="Non-GFS/Non- ICB"/>
  </r>
  <r>
    <s v="Unresolved"/>
    <n v="8520"/>
    <s v="Capgemini Technology Services India Limited"/>
    <x v="2"/>
    <n v="8420"/>
    <s v="Capgemini Australia Pty Ltd."/>
    <s v="INDIA"/>
    <n v="85200310085646"/>
    <x v="8"/>
    <s v="APAC Platform"/>
    <n v="42704"/>
    <n v="127"/>
    <s v="3.Disagreed days, volume or deliverables"/>
    <s v="DISAGREEMENT"/>
    <n v="42775"/>
    <s v="Q1 2017"/>
    <n v="56"/>
    <s v="31-60 Days"/>
    <n v="344131.01"/>
    <s v="INR"/>
    <n v="4958.8900000000003"/>
    <s v="INR"/>
    <n v="344130.77120590711"/>
    <s v="EUR"/>
    <s v="INTRA"/>
    <n v="4.96"/>
    <n v="1"/>
    <s v="greater than 10000"/>
    <s v="Shruti Shetty"/>
    <s v="Sunil expenses should not be on this project; Please issue credit note"/>
    <s v="More"/>
    <s v="GFS"/>
    <s v="Non- ICB"/>
    <m/>
    <m/>
    <m/>
    <s v="GFS"/>
    <s v="Non- ICB"/>
    <s v="GFS/Non- ICB"/>
  </r>
  <r>
    <s v="New"/>
    <n v="8520"/>
    <s v="Capgemini Technology Services India Limited"/>
    <x v="2"/>
    <n v="8115"/>
    <s v="Capgemini Business Services USA LLC"/>
    <s v="NORTH AMERICA"/>
    <s v="5010089884/16-17-IM"/>
    <x v="8"/>
    <s v="IGATE"/>
    <n v="42769"/>
    <n v="62"/>
    <s v="8.Invoice awaiting Prime’s approval or PO"/>
    <s v="Hold Payment"/>
    <n v="42830"/>
    <s v="Q1 2017"/>
    <n v="1"/>
    <s v="0-30 Days"/>
    <n v="344105"/>
    <s v="INR"/>
    <n v="4958.5200000000004"/>
    <s v="INR"/>
    <n v="344105.09441425692"/>
    <s v="EUR"/>
    <s v="INTER"/>
    <n v="4.96"/>
    <n v="1"/>
    <s v="greater than 10000"/>
    <s v="Soumya Mukhopadhyay"/>
    <s v="-"/>
    <s v="More"/>
    <s v="Non-GFS"/>
    <s v="Non- ICB"/>
    <m/>
    <m/>
    <m/>
    <s v="Non-GFS"/>
    <s v="Non- ICB"/>
    <s v="Non-GFS/Non- ICB"/>
  </r>
  <r>
    <s v="New"/>
    <n v="8520"/>
    <s v="Capgemini Technology Services India Limited"/>
    <x v="2"/>
    <n v="199"/>
    <s v="Capgemini America Inc"/>
    <s v="NORTH AMERICA"/>
    <n v="85200330013985"/>
    <x v="4"/>
    <s v="ID Shared Services"/>
    <n v="42773"/>
    <n v="58"/>
    <s v="1.No signed SoW"/>
    <s v="DISAGREEMENT"/>
    <n v="42830"/>
    <s v="Q1 2017"/>
    <n v="1"/>
    <s v="0-30 Days"/>
    <n v="344200"/>
    <s v="INR"/>
    <n v="4959.8900000000003"/>
    <s v="INR"/>
    <n v="344200.16794009676"/>
    <s v="EUR"/>
    <s v="INTER"/>
    <n v="4.96"/>
    <n v="1"/>
    <s v="greater than 10000"/>
    <s v="Sayantan Ghosh"/>
    <s v="ISOW Required"/>
    <s v="More"/>
    <s v="GFS"/>
    <s v="Non- ICB"/>
    <m/>
    <m/>
    <m/>
    <s v="GFS"/>
    <s v="Non- ICB"/>
    <s v="GFS/Non- ICB"/>
  </r>
  <r>
    <s v="Unresolved"/>
    <n v="8520"/>
    <s v="Capgemini Technology Services India Limited"/>
    <x v="2"/>
    <n v="8110"/>
    <s v="Capgemini Mexico S. de R.L. de C.V."/>
    <s v="CPM- BR"/>
    <n v="85200310080865"/>
    <x v="0"/>
    <s v="AppsTwo Enabling -APPS2IDEN- BU"/>
    <n v="42522"/>
    <n v="309"/>
    <s v="1.No signed SoW"/>
    <s v="DISAGREEMENT"/>
    <n v="42585"/>
    <s v="Q3 2016"/>
    <n v="246"/>
    <s v="181 - 365 Days"/>
    <n v="342467.05"/>
    <s v="INR"/>
    <n v="4934.92"/>
    <s v="INR"/>
    <n v="342467.3314873802"/>
    <s v="EUR"/>
    <s v="INTER"/>
    <n v="4.93"/>
    <n v="1"/>
    <s v="greater than 10000"/>
    <s v="Aldo Perez"/>
    <s v="Hi Please send sow"/>
    <s v="More"/>
    <s v="GFS"/>
    <s v="Non- ICB"/>
    <m/>
    <m/>
    <m/>
    <s v="GFS"/>
    <s v="Non- ICB"/>
    <s v="GFS/Non- ICB"/>
  </r>
  <r>
    <s v="New"/>
    <n v="8520"/>
    <s v="Capgemini Technology Services India Limited"/>
    <x v="2"/>
    <n v="795"/>
    <s v="Capgemini Suisse S.A."/>
    <s v="CENTRAL EUROPE"/>
    <s v="85203810002719A"/>
    <x v="7"/>
    <s v="BPO India"/>
    <n v="42775"/>
    <n v="56"/>
    <s v="8.Invoice awaiting Prime’s approval or PO"/>
    <s v="Hold Payment"/>
    <n v="42831"/>
    <s v="Q1 2017"/>
    <n v="0"/>
    <s v="0-30 Days"/>
    <n v="339860.4"/>
    <s v="INR"/>
    <n v="4897.3500000000004"/>
    <s v="INR"/>
    <n v="339860.0961838736"/>
    <s v="EUR"/>
    <s v="INTER"/>
    <n v="4.9000000000000004"/>
    <n v="1"/>
    <s v="greater than 10000"/>
    <s v="Izabela Klich"/>
    <s v="willbe paid manually"/>
    <s v="More"/>
    <s v="GFS"/>
    <s v="Non- ICB"/>
    <m/>
    <m/>
    <m/>
    <s v="GFS"/>
    <s v="Non- ICB"/>
    <s v="GFS/Non- ICB"/>
  </r>
  <r>
    <s v="New"/>
    <n v="8520"/>
    <s v="Capgemini Technology Services India Limited"/>
    <x v="2"/>
    <n v="8420"/>
    <s v="Capgemini Australia Pty Ltd."/>
    <s v="INDIA"/>
    <n v="85200410045164"/>
    <x v="9"/>
    <s v="Digital"/>
    <n v="42795"/>
    <n v="36"/>
    <s v="6.Missing or wrong information on invoice"/>
    <s v="Missing Information or Attachment"/>
    <n v="42830"/>
    <s v="Q1 2017"/>
    <n v="1"/>
    <s v="0-30 Days"/>
    <n v="340000"/>
    <s v="INR"/>
    <n v="4899.37"/>
    <s v="INR"/>
    <n v="340000.27758693678"/>
    <s v="EUR"/>
    <s v="INTRA"/>
    <n v="4.9000000000000004"/>
    <n v="1"/>
    <s v="greater than 10000"/>
    <s v="Mayuresh Kapre"/>
    <s v="Resources worked on various projects such as Jetstar,Quantas, HBCF. Allocation needs to be done properly. Split invoices as per above comment"/>
    <s v="More"/>
    <s v="GFS"/>
    <s v="Non- ICB"/>
    <m/>
    <m/>
    <m/>
    <s v="GFS"/>
    <s v="Non- ICB"/>
    <s v="GFS/Non- ICB"/>
  </r>
  <r>
    <s v="Unresolved"/>
    <n v="3022"/>
    <s v="Sogeti High Tech S.A.S."/>
    <x v="1"/>
    <n v="692"/>
    <s v="Capgemini Outsourcing Services S.A.S."/>
    <s v="FRANCE"/>
    <n v="30220110063332"/>
    <x v="2"/>
    <s v="Sogeti HTC  "/>
    <n v="42668"/>
    <n v="163"/>
    <s v="1.No signed SoW"/>
    <s v="DISAGREEMENT"/>
    <n v="42709"/>
    <s v="Q4 2016"/>
    <n v="122"/>
    <s v="121-150 Days"/>
    <n v="4872"/>
    <s v="EUR"/>
    <n v="4872"/>
    <s v="EUR"/>
    <n v="4872"/>
    <s v="EUR"/>
    <s v="INTRA"/>
    <n v="4.87"/>
    <n v="1"/>
    <s v="less than 10000"/>
    <s v="Edyta Lechwar-Wierzbicka"/>
    <s v="NO PO; CONTACT: CARINE REYNIER"/>
    <s v="Less"/>
    <s v="GFS"/>
    <s v="Non- ICB"/>
    <m/>
    <m/>
    <m/>
    <s v="GFS"/>
    <s v="Non- ICB"/>
    <s v="GFS/Non- ICB"/>
  </r>
  <r>
    <s v="Unresolved"/>
    <n v="8520"/>
    <s v="Capgemini Technology Services India Limited"/>
    <x v="2"/>
    <n v="199"/>
    <s v="Capgemini America Inc"/>
    <s v="NORTH AMERICA"/>
    <n v="85200410039938"/>
    <x v="11"/>
    <s v="I and D India ACIS"/>
    <n v="42643"/>
    <n v="188"/>
    <s v="4.Disagreed expenses"/>
    <s v="DISAGREEMENT"/>
    <n v="42709"/>
    <s v="Q4 2016"/>
    <n v="122"/>
    <s v="121-150 Days"/>
    <n v="337572"/>
    <s v="INR"/>
    <n v="4864.38"/>
    <s v="INR"/>
    <n v="337572.08585763955"/>
    <s v="EUR"/>
    <s v="INTER"/>
    <n v="4.8600000000000003"/>
    <n v="1"/>
    <s v="greater than 10000"/>
    <s v="Sayantan Ghosh"/>
    <s v="Billing Includes an M1 Resource @10701/Day which is not mentioned in the ISOW"/>
    <s v="More"/>
    <s v="GFS"/>
    <s v="Non- ICB"/>
    <m/>
    <m/>
    <m/>
    <s v="GFS"/>
    <s v="Non- ICB"/>
    <s v="GFS/Non- ICB"/>
  </r>
  <r>
    <s v="New"/>
    <n v="8520"/>
    <s v="Capgemini Technology Services India Limited"/>
    <x v="2"/>
    <n v="260"/>
    <s v="Capgemini UK Plc"/>
    <s v="UK &amp; IRELAND"/>
    <s v="ARLI/DB/001218/16-IM"/>
    <x v="3"/>
    <s v="IGATE"/>
    <n v="42768"/>
    <n v="63"/>
    <s v="6.Missing or wrong information on invoice"/>
    <s v="Missing Information or Attachment"/>
    <n v="42831"/>
    <s v="Q1 2017"/>
    <n v="0"/>
    <s v="0-30 Days"/>
    <n v="4844"/>
    <s v="EUR"/>
    <n v="4844"/>
    <s v="INR"/>
    <n v="336157.78041485371"/>
    <s v="EUR"/>
    <s v="INTER"/>
    <n v="4.84"/>
    <n v="1"/>
    <s v="greater than 10000"/>
    <s v="SARBAJIT MOITRA"/>
    <s v="Unable to Pay due to different currency"/>
    <s v="Less"/>
    <s v="Non-GFS"/>
    <s v="Non- ICB"/>
    <m/>
    <m/>
    <m/>
    <s v="Non-GFS"/>
    <s v="Non- ICB"/>
    <s v="Non-GFS/Non- ICB"/>
  </r>
  <r>
    <s v="New"/>
    <n v="95"/>
    <s v="Capgemini Service S.A.S."/>
    <x v="3"/>
    <n v="1750"/>
    <s v="Capgemini Espana S.L."/>
    <s v="IBERIA"/>
    <n v="950110010798"/>
    <x v="5"/>
    <s v="GROUP SHARED SERVICES"/>
    <n v="42794"/>
    <n v="37"/>
    <s v="1.No signed SoW"/>
    <s v="DISAGREEMENT"/>
    <n v="42830"/>
    <s v="Q1 2017"/>
    <n v="1"/>
    <s v="0-30 Days"/>
    <n v="4840"/>
    <s v="EUR"/>
    <n v="4840"/>
    <s v="EUR"/>
    <n v="4840"/>
    <s v="EUR"/>
    <s v="INTER"/>
    <n v="4.84"/>
    <n v="1"/>
    <s v="less than 10000"/>
    <s v="Carmen Postigo Gonzalez"/>
    <s v="SEND ISOW"/>
    <s v="Less"/>
    <s v="GFS"/>
    <s v="Non- ICB"/>
    <m/>
    <m/>
    <m/>
    <s v="GFS"/>
    <s v="Non- ICB"/>
    <s v="GFS/Non- ICB"/>
  </r>
  <r>
    <s v="New"/>
    <n v="8520"/>
    <s v="Capgemini Technology Services India Limited"/>
    <x v="2"/>
    <n v="260"/>
    <s v="Capgemini UK Plc"/>
    <s v="UK &amp; IRELAND"/>
    <s v="5010088612/16-17-IM"/>
    <x v="3"/>
    <s v="IGATE"/>
    <n v="42768"/>
    <n v="63"/>
    <s v="6.Missing or wrong information on invoice"/>
    <s v="Missing Information or Attachment"/>
    <n v="42831"/>
    <s v="Q1 2017"/>
    <n v="0"/>
    <s v="0-30 Days"/>
    <n v="4140"/>
    <s v="GBP"/>
    <n v="4839.1099999999997"/>
    <s v="INR"/>
    <n v="335818.43038466608"/>
    <s v="EUR"/>
    <s v="INTER"/>
    <n v="4.84"/>
    <n v="1"/>
    <s v="greater than 10000"/>
    <s v="SARBAJIT MOITRA"/>
    <s v="Unable to Pay due to different currency"/>
    <s v="Less"/>
    <s v="Non-GFS"/>
    <s v="Non- ICB"/>
    <m/>
    <m/>
    <m/>
    <s v="Non-GFS"/>
    <s v="Non- ICB"/>
    <s v="Non-GFS/Non- ICB"/>
  </r>
  <r>
    <s v="New"/>
    <n v="413"/>
    <s v="Capgemini Nederland B.V."/>
    <x v="9"/>
    <n v="8205"/>
    <s v="Capgemini Consulting Österreich AG"/>
    <s v="CENTRAL EUROPE"/>
    <n v="4130110176577"/>
    <x v="11"/>
    <s v="BI-BA Netherlands"/>
    <n v="42794"/>
    <n v="37"/>
    <s v="7.Missing attachments"/>
    <s v="Missing Information or Attachment"/>
    <n v="42830"/>
    <s v="Q1 2017"/>
    <n v="1"/>
    <s v="0-30 Days"/>
    <n v="4824"/>
    <s v="EUR"/>
    <n v="4824"/>
    <s v="EUR"/>
    <n v="4824"/>
    <s v="EUR"/>
    <s v="INTER"/>
    <n v="4.82"/>
    <n v="1"/>
    <s v="less than 10000"/>
    <s v="Justyna Krawczak"/>
    <s v="certificate of residence for 2017 should be sent to CG Austria"/>
    <s v="Less"/>
    <s v="GFS"/>
    <s v="Non- ICB"/>
    <m/>
    <m/>
    <m/>
    <s v="GFS"/>
    <s v="Non- ICB"/>
    <s v="GFS/Non- ICB"/>
  </r>
  <r>
    <s v="Unresolved"/>
    <n v="8520"/>
    <s v="Capgemini Technology Services India Limited"/>
    <x v="2"/>
    <n v="3071"/>
    <s v="Sogeti Sverige AB"/>
    <s v="NORDIC"/>
    <s v="5010085920/16-17-IM"/>
    <x v="2"/>
    <s v="iGATE"/>
    <n v="42769"/>
    <n v="62"/>
    <s v="8.Invoice awaiting Prime’s approval or PO"/>
    <s v="Hold Payment"/>
    <n v="42775"/>
    <s v="Q1 2017"/>
    <n v="56"/>
    <s v="31-60 Days"/>
    <n v="334612"/>
    <s v="INR"/>
    <n v="4821.7299999999996"/>
    <s v="INR"/>
    <n v="334612.3151444493"/>
    <s v="EUR"/>
    <s v="INTER"/>
    <n v="4.82"/>
    <n v="1"/>
    <s v="greater than 10000"/>
    <s v="Anne-Sofi Saltin"/>
    <s v="app"/>
    <s v="More"/>
    <s v="Non-GFS"/>
    <s v="Non- ICB"/>
    <m/>
    <m/>
    <m/>
    <s v="Non-GFS"/>
    <s v="Non- ICB"/>
    <s v="Non-GFS/Non- ICB"/>
  </r>
  <r>
    <s v="Unresolved"/>
    <n v="8520"/>
    <s v="Capgemini Technology Services India Limited"/>
    <x v="2"/>
    <n v="199"/>
    <s v="Capgemini America Inc"/>
    <s v="NORTH AMERICA"/>
    <n v="85201010000977"/>
    <x v="3"/>
    <s v="Banking &amp; Capital Markets"/>
    <n v="42773"/>
    <n v="58"/>
    <s v="8.Invoice awaiting Prime’s approval or PO"/>
    <s v="Hold Payment"/>
    <n v="42797"/>
    <s v="Q1 2017"/>
    <n v="34"/>
    <s v="31-60 Days"/>
    <n v="334200"/>
    <s v="INR"/>
    <n v="4815.79"/>
    <s v="INR"/>
    <n v="334200.09854336258"/>
    <s v="EUR"/>
    <s v="INTER"/>
    <n v="4.82"/>
    <n v="1"/>
    <s v="greater than 10000"/>
    <s v="Sayantan Ghosh"/>
    <s v="Invoice waiting for approval"/>
    <s v="More"/>
    <s v="GFS"/>
    <s v="Non- ICB"/>
    <m/>
    <m/>
    <m/>
    <s v="GFS"/>
    <s v="Non- ICB"/>
    <s v="GFS/Non- ICB"/>
  </r>
  <r>
    <s v="New"/>
    <n v="413"/>
    <s v="Capgemini Nederland B.V."/>
    <x v="9"/>
    <n v="8205"/>
    <s v="Capgemini Consulting Österreich AG"/>
    <s v="CENTRAL EUROPE"/>
    <n v="4130110176603"/>
    <x v="11"/>
    <s v="BI-BA Netherlands"/>
    <n v="42794"/>
    <n v="37"/>
    <s v="7.Missing attachments"/>
    <s v="Missing Information or Attachment"/>
    <n v="42830"/>
    <s v="Q1 2017"/>
    <n v="1"/>
    <s v="0-30 Days"/>
    <n v="4785.58"/>
    <s v="EUR"/>
    <n v="4785.58"/>
    <s v="EUR"/>
    <n v="4785.58"/>
    <s v="EUR"/>
    <s v="INTER"/>
    <n v="4.79"/>
    <n v="1"/>
    <s v="less than 10000"/>
    <s v="Justyna Krawczak"/>
    <s v="certificate of residence for 2017 should be sent to CG Austria"/>
    <s v="Less"/>
    <s v="GFS"/>
    <s v="Non- ICB"/>
    <m/>
    <m/>
    <m/>
    <s v="GFS"/>
    <s v="Non- ICB"/>
    <s v="GFS/Non- ICB"/>
  </r>
  <r>
    <s v="Unresolved"/>
    <n v="8520"/>
    <s v="Capgemini Technology Services India Limited"/>
    <x v="2"/>
    <n v="3011"/>
    <s v="Sogeti USA LLC"/>
    <s v="NORTH AMERICA"/>
    <s v="5010089632/16-17-IM"/>
    <x v="2"/>
    <s v="iGATE"/>
    <n v="42769"/>
    <n v="62"/>
    <s v="3.Disagreed days, volume or deliverables"/>
    <s v="DISAGREEMENT"/>
    <n v="42776"/>
    <s v="Q1 2017"/>
    <n v="55"/>
    <s v="31-60 Days"/>
    <n v="331547"/>
    <s v="INR"/>
    <n v="4777.5600000000004"/>
    <s v="INR"/>
    <n v="331547.06139529077"/>
    <s v="EUR"/>
    <s v="INTER"/>
    <n v="4.78"/>
    <n v="1"/>
    <s v="greater than 10000"/>
    <s v="Brock Bahan"/>
    <s v="Dispute: Time does not align with ISOW terms"/>
    <s v="More"/>
    <s v="Non-GFS"/>
    <s v="Non- ICB"/>
    <m/>
    <m/>
    <m/>
    <s v="Non-GFS"/>
    <s v="Non- ICB"/>
    <s v="Non-GFS/Non- ICB"/>
  </r>
  <r>
    <s v="New"/>
    <n v="413"/>
    <s v="Capgemini Nederland B.V."/>
    <x v="9"/>
    <n v="8243"/>
    <s v="Capgemini Deutschland GmbH"/>
    <s v="CENTRAL EUROPE"/>
    <n v="4130110174182"/>
    <x v="0"/>
    <s v="APPS_NL_PRIVATE"/>
    <n v="42772"/>
    <n v="59"/>
    <s v="8.Invoice awaiting Prime’s approval or PO"/>
    <s v="Hold Payment"/>
    <n v="42830"/>
    <s v="Q1 2017"/>
    <n v="1"/>
    <s v="0-30 Days"/>
    <n v="4753.28"/>
    <s v="EUR"/>
    <n v="4753.28"/>
    <s v="EUR"/>
    <n v="4753.28"/>
    <s v="EUR"/>
    <s v="INTER"/>
    <n v="4.75"/>
    <n v="1"/>
    <s v="less than 10000"/>
    <s v="Maciej Antkiewicz"/>
    <s v="Sent to incorrect approver."/>
    <s v="Less"/>
    <s v="GFS"/>
    <s v="Non- ICB"/>
    <m/>
    <m/>
    <m/>
    <s v="GFS"/>
    <s v="Non- ICB"/>
    <s v="GFS/Non- ICB"/>
  </r>
  <r>
    <s v="Unresolved"/>
    <n v="8520"/>
    <s v="Capgemini Technology Services India Limited"/>
    <x v="2"/>
    <n v="3011"/>
    <s v="Sogeti USA LLC"/>
    <s v="NORTH AMERICA"/>
    <n v="85201110010268"/>
    <x v="3"/>
    <s v="FS-Others"/>
    <n v="42646"/>
    <n v="185"/>
    <s v="3.Disagreed days, volume or deliverables"/>
    <s v="DISAGREEMENT"/>
    <n v="42681"/>
    <s v="Q4 2016"/>
    <n v="150"/>
    <s v="121-150 Days"/>
    <n v="329400"/>
    <s v="INR"/>
    <n v="4746.62"/>
    <s v="INR"/>
    <n v="329399.92643946176"/>
    <s v="EUR"/>
    <s v="INTER"/>
    <n v="4.75"/>
    <n v="1"/>
    <s v="greater than 10000"/>
    <s v="Brock Bahan"/>
    <s v="Time Dispute, Not all time is in our system"/>
    <s v="More"/>
    <s v="GFS"/>
    <s v="Non- ICB"/>
    <m/>
    <m/>
    <m/>
    <s v="GFS"/>
    <s v="Non- ICB"/>
    <s v="GFS/Non- ICB"/>
  </r>
  <r>
    <s v="Unresolved"/>
    <n v="8520"/>
    <s v="Capgemini Technology Services India Limited"/>
    <x v="2"/>
    <n v="8205"/>
    <s v="Capgemini Consulting Österreich AG"/>
    <s v="CENTRAL EUROPE"/>
    <n v="85204510000346"/>
    <x v="0"/>
    <s v="AppsTwo Enabling -APPS2IDEN- BU"/>
    <n v="42643"/>
    <n v="188"/>
    <s v="6.Missing or wrong information on invoice"/>
    <s v="Missing Information or Attachment"/>
    <n v="42648"/>
    <s v="Q3 2016"/>
    <n v="183"/>
    <s v="181 - 365 Days"/>
    <n v="329703.3"/>
    <s v="INR"/>
    <n v="4750.99"/>
    <s v="INR"/>
    <n v="329703.19016787066"/>
    <s v="EUR"/>
    <s v="INTER"/>
    <n v="4.75"/>
    <n v="1"/>
    <s v="greater than 10000"/>
    <s v="Justyna Krawczak"/>
    <s v="certificate of residence should be sent to CG Austria, please contact Birgit Valtiner"/>
    <s v="More"/>
    <s v="GFS"/>
    <s v="Non- ICB"/>
    <m/>
    <m/>
    <m/>
    <s v="GFS"/>
    <s v="Non- ICB"/>
    <s v="GFS/Non- ICB"/>
  </r>
  <r>
    <s v="New"/>
    <n v="8520"/>
    <s v="Capgemini Technology Services India Limited"/>
    <x v="2"/>
    <n v="3011"/>
    <s v="Sogeti USA LLC"/>
    <s v="NORTH AMERICA"/>
    <n v="85201110011066"/>
    <x v="3"/>
    <s v="FS-Others"/>
    <n v="42795"/>
    <n v="36"/>
    <s v="3.Disagreed days, volume or deliverables"/>
    <s v="DISAGREEMENT"/>
    <n v="42831"/>
    <s v="Q1 2017"/>
    <n v="0"/>
    <s v="0-30 Days"/>
    <n v="329400"/>
    <s v="INR"/>
    <n v="4746.62"/>
    <s v="INR"/>
    <n v="329399.92643946176"/>
    <s v="EUR"/>
    <s v="INTER"/>
    <n v="4.75"/>
    <n v="1"/>
    <s v="greater than 10000"/>
    <s v="Brock Bahan"/>
    <s v="Dispute: No Time in our system for Rachit Jain OCT, NOV, DEC"/>
    <s v="More"/>
    <s v="GFS"/>
    <s v="Non- ICB"/>
    <m/>
    <m/>
    <m/>
    <s v="GFS"/>
    <s v="Non- ICB"/>
    <s v="GFS/Non- ICB"/>
  </r>
  <r>
    <s v="Unresolved"/>
    <n v="429"/>
    <s v="Sogeti Nederland B.V."/>
    <x v="9"/>
    <n v="413"/>
    <s v="Capgemini Nederland B.V."/>
    <s v="BENELUX"/>
    <n v="81401108"/>
    <x v="2"/>
    <s v="Sogeti Netherlands "/>
    <n v="42727"/>
    <n v="104"/>
    <s v="1.No signed SoW"/>
    <s v="DISAGREEMENT"/>
    <n v="42800"/>
    <s v="Q1 2017"/>
    <n v="31"/>
    <s v="31-60 Days"/>
    <n v="4736"/>
    <s v="EUR"/>
    <n v="4736"/>
    <s v="EUR"/>
    <n v="4736"/>
    <s v="EUR"/>
    <s v="INTRA"/>
    <n v="4.74"/>
    <n v="1"/>
    <s v="less than 10000"/>
    <s v="Susmit Chatterjee"/>
    <s v="No signed SoW"/>
    <s v="Less"/>
    <s v="Non-GFS"/>
    <s v="Non- ICB"/>
    <m/>
    <m/>
    <m/>
    <s v="Non-GFS"/>
    <s v="Non- ICB"/>
    <s v="Non-GFS/Non- ICB"/>
  </r>
  <r>
    <s v="Unresolved"/>
    <n v="8520"/>
    <s v="Capgemini Technology Services India Limited"/>
    <x v="2"/>
    <n v="3011"/>
    <s v="Sogeti USA LLC"/>
    <s v="NORTH AMERICA"/>
    <s v="5010089835/16-17-IM"/>
    <x v="8"/>
    <s v="iGATE"/>
    <n v="42769"/>
    <n v="62"/>
    <s v="3.Disagreed days, volume or deliverables"/>
    <s v="DISAGREEMENT"/>
    <n v="42776"/>
    <s v="Q1 2017"/>
    <n v="55"/>
    <s v="31-60 Days"/>
    <n v="326790"/>
    <s v="INR"/>
    <n v="4709.01"/>
    <s v="INR"/>
    <n v="326789.91526658757"/>
    <s v="EUR"/>
    <s v="INTER"/>
    <n v="4.71"/>
    <n v="1"/>
    <s v="greater than 10000"/>
    <s v="Brock Bahan"/>
    <s v="Dispute: Time does not align with ISOW terms"/>
    <s v="More"/>
    <s v="Non-GFS"/>
    <s v="Non- ICB"/>
    <m/>
    <m/>
    <m/>
    <s v="Non-GFS"/>
    <s v="Non- ICB"/>
    <s v="Non-GFS/Non- ICB"/>
  </r>
  <r>
    <s v="Unresolved"/>
    <n v="8520"/>
    <s v="Capgemini Technology Services India Limited"/>
    <x v="2"/>
    <n v="8243"/>
    <s v="Capgemini Deutschland GmbH"/>
    <s v="CENTRAL EUROPE"/>
    <s v="5010089538/16-17-IM"/>
    <x v="0"/>
    <s v="INDIA"/>
    <n v="42769"/>
    <n v="62"/>
    <s v="6.Missing or wrong information on invoice"/>
    <s v="Missing Information or Attachment"/>
    <n v="42800"/>
    <s v="Q1 2017"/>
    <n v="31"/>
    <s v="31-60 Days"/>
    <n v="325933"/>
    <s v="INR"/>
    <n v="4696.66"/>
    <s v="INR"/>
    <n v="325932.86559934489"/>
    <s v="EUR"/>
    <s v="INTER"/>
    <n v="4.7"/>
    <n v="1"/>
    <s v="greater than 10000"/>
    <s v="Magdalena Chrzanowska"/>
    <s v="Invoice rejected. after November invoice should not come from IGATE as all resource are now Capgemini resource / should be cancelled with credit note"/>
    <s v="More"/>
    <s v="Non-GFS"/>
    <s v="Non- ICB"/>
    <m/>
    <m/>
    <m/>
    <s v="Non-GFS"/>
    <s v="Non- ICB"/>
    <s v="Non-GFS/Non- ICB"/>
  </r>
  <r>
    <s v="Unresolved"/>
    <n v="8520"/>
    <s v="Capgemini Technology Services India Limited"/>
    <x v="2"/>
    <n v="1845"/>
    <s v="Capgemini China Co. Ltd."/>
    <s v="INDIA"/>
    <n v="85201810009541"/>
    <x v="8"/>
    <s v="APAC Platform"/>
    <n v="42773"/>
    <n v="58"/>
    <s v="4.Disagreed expenses"/>
    <s v="DISAGREEMENT"/>
    <n v="42776"/>
    <s v="Q1 2017"/>
    <n v="55"/>
    <s v="31-60 Days"/>
    <n v="325500"/>
    <s v="INR"/>
    <n v="4690.42"/>
    <s v="INR"/>
    <n v="325499.82997800125"/>
    <s v="EUR"/>
    <s v="INTRA"/>
    <n v="4.6900000000000004"/>
    <n v="1"/>
    <s v="greater than 10000"/>
    <s v="Dorothy Chen"/>
    <s v="Disagreed expenses"/>
    <s v="More"/>
    <s v="GFS"/>
    <s v="Non- ICB"/>
    <m/>
    <m/>
    <m/>
    <s v="GFS"/>
    <s v="Non- ICB"/>
    <s v="GFS/Non- ICB"/>
  </r>
  <r>
    <s v="Unresolved"/>
    <n v="8520"/>
    <s v="Capgemini Technology Services India Limited"/>
    <x v="2"/>
    <n v="8420"/>
    <s v="Capgemini Australia Pty Ltd."/>
    <s v="INDIA"/>
    <n v="85200310078160"/>
    <x v="8"/>
    <s v="Apps UK AM"/>
    <n v="42430"/>
    <n v="401"/>
    <s v="6.Missing or wrong information on invoice"/>
    <s v="Missing Information or Attachment"/>
    <n v="42495"/>
    <s v="Q2 2016"/>
    <n v="336"/>
    <s v="181 - 365 Days"/>
    <n v="323739.81"/>
    <s v="INR"/>
    <n v="4665.0600000000004"/>
    <s v="INR"/>
    <n v="323739.92879895074"/>
    <s v="EUR"/>
    <s v="INTRA"/>
    <n v="4.67"/>
    <n v="1"/>
    <s v="greater than 10000"/>
    <s v="Shruti Shetty"/>
    <s v="Contains SMO/command centre charges for Fairfax Please reverse Fairfax charges by issuing credit note."/>
    <s v="More"/>
    <s v="GFS"/>
    <s v="Non- ICB"/>
    <m/>
    <m/>
    <m/>
    <s v="GFS"/>
    <s v="Non- ICB"/>
    <s v="GFS/Non- ICB"/>
  </r>
  <r>
    <s v="Unresolved"/>
    <n v="8520"/>
    <s v="Capgemini Technology Services India Limited"/>
    <x v="2"/>
    <n v="1710"/>
    <s v="Capgemini Italia S.p.A"/>
    <s v="ITALY"/>
    <n v="85200310084570"/>
    <x v="0"/>
    <s v="AppsTwo SAP -APPS2IDSAP - BU"/>
    <n v="42643"/>
    <n v="188"/>
    <s v="1.No signed SoW"/>
    <s v="DISAGREEMENT"/>
    <n v="42678"/>
    <s v="Q4 2016"/>
    <n v="153"/>
    <s v="151-180 Days"/>
    <n v="324176.40000000002"/>
    <s v="INR"/>
    <n v="4671.3500000000004"/>
    <s v="INR"/>
    <n v="324176.43425700389"/>
    <s v="EUR"/>
    <s v="INTER"/>
    <n v="4.67"/>
    <n v="1"/>
    <s v="greater than 10000"/>
    <s v="Giuseppe Bartolucci"/>
    <s v="please issue the ISOW"/>
    <s v="More"/>
    <s v="GFS"/>
    <s v="Non- ICB"/>
    <m/>
    <m/>
    <m/>
    <s v="GFS"/>
    <s v="Non- ICB"/>
    <s v="GFS/Non- ICB"/>
  </r>
  <r>
    <s v="New"/>
    <n v="9701"/>
    <s v="Capgemini Services Romania s.r.l."/>
    <x v="0"/>
    <n v="199"/>
    <s v="Capgemini America Inc"/>
    <s v="NORTH AMERICA"/>
    <n v="97120170075"/>
    <x v="6"/>
    <s v="Infra Central Europe "/>
    <n v="42796"/>
    <n v="35"/>
    <s v="8.Invoice awaiting Prime’s approval or PO"/>
    <s v="Hold Payment"/>
    <n v="42830"/>
    <s v="Q1 2017"/>
    <n v="1"/>
    <s v="0-30 Days"/>
    <n v="21258.28"/>
    <s v="RON"/>
    <n v="4669.58"/>
    <s v="RON"/>
    <n v="21258.265633856034"/>
    <s v="EUR"/>
    <s v="INTER"/>
    <n v="4.67"/>
    <n v="1"/>
    <s v="greater than 10000"/>
    <s v="Subhojit Adak"/>
    <s v="waiting for approval"/>
    <s v="More"/>
    <s v="Non-GFS"/>
    <s v="Non- ICB"/>
    <m/>
    <m/>
    <m/>
    <s v="Non-GFS"/>
    <s v="Non- ICB"/>
    <s v="Non-GFS/Non- ICB"/>
  </r>
  <r>
    <s v="New"/>
    <n v="260"/>
    <s v="Capgemini UK Plc"/>
    <x v="4"/>
    <n v="199"/>
    <s v="Capgemini America Inc"/>
    <s v="NORTH AMERICA"/>
    <s v="2600110121707M"/>
    <x v="8"/>
    <s v="ADAO - CPRD"/>
    <n v="42775"/>
    <n v="56"/>
    <s v="1.No signed SoW"/>
    <s v="DISAGREEMENT"/>
    <n v="42830"/>
    <s v="Q1 2017"/>
    <n v="1"/>
    <s v="0-30 Days"/>
    <n v="3978"/>
    <s v="GBP"/>
    <n v="4649.75"/>
    <s v="GBP"/>
    <n v="3978.0005596877177"/>
    <s v="EUR"/>
    <s v="INTER"/>
    <n v="4.6500000000000004"/>
    <n v="1"/>
    <s v="less than 10000"/>
    <s v="SUDIPTA ROY"/>
    <s v="ISOW Required"/>
    <s v="Less"/>
    <s v="GFS"/>
    <s v="Non- ICB"/>
    <m/>
    <m/>
    <m/>
    <s v="GFS"/>
    <s v="Non- ICB"/>
    <s v="GFS/Non- ICB"/>
  </r>
  <r>
    <s v="Unresolved"/>
    <n v="5204"/>
    <s v="IGATE Global Solutions Limited"/>
    <x v="2"/>
    <n v="420"/>
    <s v="Capgemini Belgium N.V./S.A."/>
    <s v="BENELUX"/>
    <s v="5010085935/16-17"/>
    <x v="7"/>
    <s v="iGATE"/>
    <n v="42677"/>
    <n v="154"/>
    <s v="6.Missing or wrong information on invoice"/>
    <s v="Missing Information or Attachment"/>
    <n v="42732"/>
    <s v="Q4 2016"/>
    <n v="99"/>
    <s v="91-120 Days"/>
    <n v="322641"/>
    <s v="INR"/>
    <n v="4649.22"/>
    <s v="INR"/>
    <n v="322641"/>
    <s v="EUR"/>
    <s v="INTER"/>
    <n v="4.6500000000000004"/>
    <n v="1"/>
    <s v="greater than 10000"/>
    <s v="Agnieszka Wodnicka"/>
    <s v="Resource Sharma Vivek not known to CG Belgium contact: bernice.dehert@capgemini.com"/>
    <s v="More"/>
    <s v="Non-GFS"/>
    <s v="Non- ICB"/>
    <m/>
    <m/>
    <m/>
    <s v="Non-GFS"/>
    <s v="Non- ICB"/>
    <s v="Non-GFS/Non- ICB"/>
  </r>
  <r>
    <s v="Unresolved"/>
    <n v="8520"/>
    <s v="Capgemini Technology Services India Limited"/>
    <x v="2"/>
    <n v="420"/>
    <s v="Capgemini Belgium N.V./S.A."/>
    <s v="BENELUX"/>
    <s v="5010085935/16-17-IM"/>
    <x v="7"/>
    <s v="iGATE"/>
    <n v="42768"/>
    <n v="63"/>
    <s v="6.Missing or wrong information on invoice"/>
    <s v="Missing Information or Attachment"/>
    <n v="42775"/>
    <s v="Q1 2017"/>
    <n v="56"/>
    <s v="31-60 Days"/>
    <n v="322641"/>
    <s v="INR"/>
    <n v="4649.22"/>
    <s v="INR"/>
    <n v="322640.68452938605"/>
    <s v="EUR"/>
    <s v="INTER"/>
    <n v="4.6500000000000004"/>
    <n v="1"/>
    <s v="greater than 10000"/>
    <s v="Agnieszka Wodnicka"/>
    <s v="Resource Sharma Vivek not known to CG Belgium contact: De Hert Bernice"/>
    <s v="More"/>
    <s v="Non-GFS"/>
    <s v="Non- ICB"/>
    <m/>
    <m/>
    <m/>
    <s v="Non-GFS"/>
    <s v="Non- ICB"/>
    <s v="Non-GFS/Non- ICB"/>
  </r>
  <r>
    <s v="New"/>
    <n v="8520"/>
    <s v="Capgemini Technology Services India Limited"/>
    <x v="2"/>
    <n v="199"/>
    <s v="Capgemini America Inc"/>
    <s v="NORTH AMERICA"/>
    <s v="5010089581/16-17-IM"/>
    <x v="8"/>
    <s v="IGATE"/>
    <n v="42768"/>
    <n v="63"/>
    <s v="1.No signed SoW"/>
    <s v="DISAGREEMENT"/>
    <n v="42830"/>
    <s v="Q1 2017"/>
    <n v="1"/>
    <s v="0-30 Days"/>
    <n v="321909"/>
    <s v="INR"/>
    <n v="4638.68"/>
    <s v="INR"/>
    <n v="321909.24295102677"/>
    <s v="EUR"/>
    <s v="INTER"/>
    <n v="4.6399999999999997"/>
    <n v="1"/>
    <s v="greater than 10000"/>
    <s v="Sayantan Ghosh"/>
    <s v="ISOW Required"/>
    <s v="More"/>
    <s v="Non-GFS"/>
    <s v="Non- ICB"/>
    <m/>
    <m/>
    <m/>
    <s v="Non-GFS"/>
    <s v="Non- ICB"/>
    <s v="Non-GFS/Non- ICB"/>
  </r>
  <r>
    <s v="Unresolved"/>
    <n v="8520"/>
    <s v="Capgemini Technology Services India Limited"/>
    <x v="2"/>
    <n v="3071"/>
    <s v="Sogeti Sverige AB"/>
    <s v="NORDIC"/>
    <s v="5010085859/16-17-IM"/>
    <x v="2"/>
    <s v="iGATE"/>
    <n v="42769"/>
    <n v="62"/>
    <s v="8.Invoice awaiting Prime’s approval or PO"/>
    <s v="Hold Payment"/>
    <n v="42775"/>
    <s v="Q1 2017"/>
    <n v="56"/>
    <s v="31-60 Days"/>
    <n v="321270"/>
    <s v="INR"/>
    <n v="4629.47"/>
    <s v="INR"/>
    <n v="321270.09902913973"/>
    <s v="EUR"/>
    <s v="INTER"/>
    <n v="4.63"/>
    <n v="1"/>
    <s v="greater than 10000"/>
    <s v="Anne-Sofi Saltin"/>
    <s v="approval"/>
    <s v="More"/>
    <s v="Non-GFS"/>
    <s v="Non- ICB"/>
    <m/>
    <m/>
    <m/>
    <s v="Non-GFS"/>
    <s v="Non- ICB"/>
    <s v="Non-GFS/Non- ICB"/>
  </r>
  <r>
    <s v="New"/>
    <n v="3014"/>
    <s v="Sogeti France S.A.S."/>
    <x v="1"/>
    <n v="635"/>
    <s v="Capgemini Technology Services"/>
    <s v="FRANCE"/>
    <n v="30140110136561"/>
    <x v="2"/>
    <s v="Sogeti France "/>
    <n v="42646"/>
    <n v="185"/>
    <s v="2.Disagreed rates or price"/>
    <s v="DISAGREEMENT"/>
    <n v="42681"/>
    <s v="Q4 2016"/>
    <n v="150"/>
    <s v="121-150 Days"/>
    <n v="4608"/>
    <s v="EUR"/>
    <n v="4608"/>
    <s v="EUR"/>
    <n v="4608"/>
    <s v="EUR"/>
    <s v="INTRA"/>
    <n v="4.6100000000000003"/>
    <n v="1"/>
    <s v="less than 10000"/>
    <s v="Joanna Szyk"/>
    <s v="Facturation attendue de 99% du montant facturé à ORANGE TREMEN Eric (07/10/2016 11:21)"/>
    <s v="Less"/>
    <s v="GFS"/>
    <s v="Non- ICB"/>
    <m/>
    <m/>
    <m/>
    <s v="GFS"/>
    <s v="Non- ICB"/>
    <s v="GFS/Non- ICB"/>
  </r>
  <r>
    <s v="Unresolved"/>
    <n v="8310"/>
    <s v="Capgemini Polska Sp z.o.o"/>
    <x v="0"/>
    <n v="199"/>
    <s v="Capgemini America Inc"/>
    <s v="NORTH AMERICA"/>
    <s v="831016FIS01872"/>
    <x v="6"/>
    <s v="Infra Central Europe "/>
    <n v="42677"/>
    <n v="154"/>
    <s v="8.Invoice awaiting Prime’s approval or PO"/>
    <s v="Hold Payment"/>
    <n v="42775"/>
    <s v="Q1 2017"/>
    <n v="56"/>
    <s v="31-60 Days"/>
    <n v="19503"/>
    <s v="PLN"/>
    <n v="4614.46"/>
    <s v="PLN"/>
    <n v="19503.014339668574"/>
    <s v="EUR"/>
    <s v="INTER"/>
    <n v="4.6100000000000003"/>
    <n v="1"/>
    <s v="greater than 10000"/>
    <s v="Sayantan Ghosh"/>
    <s v="Invoice waiting for approval"/>
    <s v="More"/>
    <s v="GFS"/>
    <s v="Non- ICB"/>
    <m/>
    <m/>
    <m/>
    <s v="GFS"/>
    <s v="Non- ICB"/>
    <s v="GFS/Non- ICB"/>
  </r>
  <r>
    <s v="New"/>
    <n v="413"/>
    <s v="Capgemini Nederland B.V."/>
    <x v="9"/>
    <n v="8205"/>
    <s v="Capgemini Consulting Österreich AG"/>
    <s v="CENTRAL EUROPE"/>
    <n v="4130110176582"/>
    <x v="11"/>
    <s v="BI-BA Netherlands"/>
    <n v="42794"/>
    <n v="37"/>
    <s v="7.Missing attachments"/>
    <s v="Missing Information or Attachment"/>
    <n v="42830"/>
    <s v="Q1 2017"/>
    <n v="1"/>
    <s v="0-30 Days"/>
    <n v="4603.2"/>
    <s v="EUR"/>
    <n v="4603.2"/>
    <s v="EUR"/>
    <n v="4603.2"/>
    <s v="EUR"/>
    <s v="INTER"/>
    <n v="4.5999999999999996"/>
    <n v="1"/>
    <s v="less than 10000"/>
    <s v="Justyna Krawczak"/>
    <s v="certificate of residence for 2017 should be sent to CG Austria"/>
    <s v="Less"/>
    <s v="GFS"/>
    <s v="Non- ICB"/>
    <m/>
    <m/>
    <m/>
    <s v="GFS"/>
    <s v="Non- ICB"/>
    <s v="GFS/Non- ICB"/>
  </r>
  <r>
    <s v="New"/>
    <n v="8520"/>
    <s v="Capgemini Technology Services India Limited"/>
    <x v="2"/>
    <n v="199"/>
    <s v="Capgemini America Inc"/>
    <s v="NORTH AMERICA"/>
    <s v="5010083880/16-17-IM"/>
    <x v="8"/>
    <s v="IGATE"/>
    <n v="42768"/>
    <n v="63"/>
    <s v="1.No signed SoW"/>
    <s v="DISAGREEMENT"/>
    <n v="42830"/>
    <s v="Q1 2017"/>
    <n v="1"/>
    <s v="0-30 Days"/>
    <n v="6550"/>
    <s v="CAD"/>
    <n v="4591.66"/>
    <s v="INR"/>
    <n v="318646.20850942755"/>
    <s v="EUR"/>
    <s v="INTER"/>
    <n v="4.59"/>
    <n v="1"/>
    <s v="greater than 10000"/>
    <s v="Sayantan Ghosh"/>
    <s v="ISOW Required"/>
    <s v="Less"/>
    <s v="Non-GFS"/>
    <s v="Non- ICB"/>
    <m/>
    <m/>
    <m/>
    <s v="Non-GFS"/>
    <s v="Non- ICB"/>
    <s v="Non-GFS/Non- ICB"/>
  </r>
  <r>
    <s v="Unresolved"/>
    <n v="3022"/>
    <s v="Sogeti High Tech S.A.S."/>
    <x v="1"/>
    <n v="692"/>
    <s v="Capgemini Outsourcing Services S.A.S."/>
    <s v="FRANCE"/>
    <n v="30220110064503"/>
    <x v="2"/>
    <s v="Sogeti HTC  "/>
    <n v="42697"/>
    <n v="134"/>
    <s v="3.Disagreed days, volume or deliverables"/>
    <s v="DISAGREEMENT"/>
    <n v="42732"/>
    <s v="Q4 2016"/>
    <n v="99"/>
    <s v="91-120 Days"/>
    <n v="4590"/>
    <s v="EUR"/>
    <n v="4590"/>
    <s v="EUR"/>
    <n v="4590"/>
    <s v="EUR"/>
    <s v="INTRA"/>
    <n v="4.59"/>
    <n v="1"/>
    <s v="less than 10000"/>
    <s v="Marta Stryszawska"/>
    <s v="Invoice for October by ICB Mandatory Carine REYNIER (08/12/2016 11:49)"/>
    <s v="Less"/>
    <s v="GFS"/>
    <s v="Non- ICB"/>
    <m/>
    <m/>
    <m/>
    <s v="GFS"/>
    <s v="Non- ICB"/>
    <s v="GFS/Non- ICB"/>
  </r>
  <r>
    <s v="New"/>
    <n v="413"/>
    <s v="Capgemini Nederland B.V."/>
    <x v="9"/>
    <n v="8110"/>
    <s v="Capgemini Mexico S. de R.L. de C.V."/>
    <s v="CPM- BR"/>
    <n v="4130110179383"/>
    <x v="6"/>
    <s v="Infra Netherland Core"/>
    <n v="42829"/>
    <n v="2"/>
    <s v="1.No signed SoW"/>
    <s v="DISAGREEMENT"/>
    <n v="42831"/>
    <s v="Q1 2017"/>
    <n v="0"/>
    <s v="0-30 Days"/>
    <n v="4575"/>
    <s v="EUR"/>
    <n v="4575"/>
    <s v="EUR"/>
    <n v="4575"/>
    <s v="EUR"/>
    <s v="INTER"/>
    <n v="4.58"/>
    <n v="1"/>
    <s v="less than 10000"/>
    <s v="Aldo Perez"/>
    <s v="Hi, please send me Isow"/>
    <s v="Less"/>
    <s v="GFS"/>
    <s v="Non- ICB"/>
    <m/>
    <m/>
    <m/>
    <s v="GFS"/>
    <s v="Non- ICB"/>
    <s v="GFS/Non- ICB"/>
  </r>
  <r>
    <s v="Unresolved"/>
    <n v="8520"/>
    <s v="Capgemini Technology Services India Limited"/>
    <x v="2"/>
    <n v="199"/>
    <s v="Capgemini America Inc"/>
    <s v="NORTH AMERICA"/>
    <n v="85201210002664"/>
    <x v="3"/>
    <s v="FS-Others"/>
    <n v="42583"/>
    <n v="248"/>
    <s v="8.Invoice awaiting Prime’s approval or PO"/>
    <s v="Hold Payment"/>
    <n v="42648"/>
    <s v="Q3 2016"/>
    <n v="183"/>
    <s v="181 - 365 Days"/>
    <n v="316800"/>
    <s v="INR"/>
    <n v="4565.0600000000004"/>
    <s v="INR"/>
    <n v="316800.25537998183"/>
    <s v="EUR"/>
    <s v="INTER"/>
    <n v="4.57"/>
    <n v="1"/>
    <s v="greater than 10000"/>
    <s v="Sayantan Ghosh"/>
    <s v="Invoice waiting for approval"/>
    <s v="More"/>
    <s v="GFS"/>
    <s v="Non- ICB"/>
    <m/>
    <m/>
    <m/>
    <s v="GFS"/>
    <s v="Non- ICB"/>
    <s v="GFS/Non- ICB"/>
  </r>
  <r>
    <s v="Unresolved"/>
    <n v="5204"/>
    <s v="IGATE Global Solutions Limited"/>
    <x v="2"/>
    <n v="420"/>
    <s v="Capgemini Belgium N.V./S.A."/>
    <s v="BENELUX"/>
    <s v="5010083311/16-17"/>
    <x v="0"/>
    <s v="iGATE"/>
    <n v="42615"/>
    <n v="216"/>
    <s v="6.Missing or wrong information on invoice"/>
    <s v="Missing Information or Attachment"/>
    <n v="42732"/>
    <s v="Q4 2016"/>
    <n v="99"/>
    <s v="91-120 Days"/>
    <n v="316872"/>
    <s v="INR"/>
    <n v="4566.09"/>
    <s v="INR"/>
    <n v="316872"/>
    <s v="EUR"/>
    <s v="INTER"/>
    <n v="4.57"/>
    <n v="1"/>
    <s v="greater than 10000"/>
    <s v="Agnieszka Wodnicka"/>
    <s v="Request for information has not been answered contact: bernice.dehert@capgemini.com"/>
    <s v="More"/>
    <s v="Non-GFS"/>
    <s v="Non- ICB"/>
    <m/>
    <m/>
    <m/>
    <s v="Non-GFS"/>
    <s v="Non- ICB"/>
    <s v="Non-GFS/Non- ICB"/>
  </r>
  <r>
    <s v="New"/>
    <n v="413"/>
    <s v="Capgemini Nederland B.V."/>
    <x v="9"/>
    <n v="8205"/>
    <s v="Capgemini Consulting Österreich AG"/>
    <s v="CENTRAL EUROPE"/>
    <n v="4130110176605"/>
    <x v="11"/>
    <s v="BI-BA Netherlands"/>
    <n v="42794"/>
    <n v="37"/>
    <s v="7.Missing attachments"/>
    <s v="Missing Information or Attachment"/>
    <n v="42830"/>
    <s v="Q1 2017"/>
    <n v="1"/>
    <s v="0-30 Days"/>
    <n v="4550.82"/>
    <s v="EUR"/>
    <n v="4550.82"/>
    <s v="EUR"/>
    <n v="4550.82"/>
    <s v="EUR"/>
    <s v="INTER"/>
    <n v="4.55"/>
    <n v="1"/>
    <s v="less than 10000"/>
    <s v="Justyna Krawczak"/>
    <s v="certificate of residence for 2017 should be sent to CG Austria"/>
    <s v="Less"/>
    <s v="GFS"/>
    <s v="Non- ICB"/>
    <m/>
    <m/>
    <m/>
    <s v="GFS"/>
    <s v="Non- ICB"/>
    <s v="GFS/Non- ICB"/>
  </r>
  <r>
    <s v="Unresolved"/>
    <n v="8520"/>
    <s v="Capgemini Technology Services India Limited"/>
    <x v="2"/>
    <n v="3100"/>
    <s v="Sogeti Luxembourg S.A."/>
    <s v="BENELUX"/>
    <s v="5010089635/16-17-IM"/>
    <x v="3"/>
    <s v="INDIA"/>
    <n v="42769"/>
    <n v="62"/>
    <s v="8.Invoice awaiting Prime’s approval or PO"/>
    <s v="Hold Payment"/>
    <n v="42797"/>
    <s v="Q1 2017"/>
    <n v="34"/>
    <s v="31-60 Days"/>
    <n v="315461"/>
    <s v="INR"/>
    <n v="4545.76"/>
    <s v="INR"/>
    <n v="315460.89841012086"/>
    <s v="EUR"/>
    <s v="INTER"/>
    <n v="4.55"/>
    <n v="1"/>
    <s v="greater than 10000"/>
    <s v="Katarzyna Rosa"/>
    <s v="waiting for approval"/>
    <s v="More"/>
    <s v="Non-GFS"/>
    <s v="Non- ICB"/>
    <m/>
    <m/>
    <m/>
    <s v="Non-GFS"/>
    <s v="Non- ICB"/>
    <s v="Non-GFS/Non- ICB"/>
  </r>
  <r>
    <s v="Unresolved"/>
    <n v="8310"/>
    <s v="Capgemini Polska Sp z.o.o"/>
    <x v="0"/>
    <n v="199"/>
    <s v="Capgemini America Inc"/>
    <s v="NORTH AMERICA"/>
    <s v="831016FIS01046"/>
    <x v="6"/>
    <s v="Infra Central Europe "/>
    <n v="42545"/>
    <n v="286"/>
    <s v="1.No signed SoW"/>
    <s v="DISAGREEMENT"/>
    <n v="42647"/>
    <s v="Q3 2016"/>
    <n v="184"/>
    <s v="181 - 365 Days"/>
    <n v="19245"/>
    <s v="PLN"/>
    <n v="4553.41"/>
    <s v="PLN"/>
    <n v="19244.986525918586"/>
    <s v="EUR"/>
    <s v="INTER"/>
    <n v="4.55"/>
    <n v="1"/>
    <s v="greater than 10000"/>
    <s v="Sayantan Ghosh"/>
    <s v="No Signed ISOW received"/>
    <s v="More"/>
    <s v="GFS"/>
    <s v="Non- ICB"/>
    <m/>
    <m/>
    <m/>
    <s v="GFS"/>
    <s v="Non- ICB"/>
    <s v="GFS/Non- ICB"/>
  </r>
  <r>
    <s v="New"/>
    <n v="3014"/>
    <s v="Sogeti France S.A.S."/>
    <x v="1"/>
    <n v="635"/>
    <s v="Capgemini Technology Services"/>
    <s v="FRANCE"/>
    <n v="30140110143787"/>
    <x v="2"/>
    <s v="Sogeti France "/>
    <n v="42724"/>
    <n v="107"/>
    <s v="6.Missing or wrong information on invoice"/>
    <s v="Missing Information or Attachment"/>
    <n v="42776"/>
    <s v="Q1 2017"/>
    <n v="55"/>
    <s v="31-60 Days"/>
    <n v="4540.54"/>
    <s v="EUR"/>
    <n v="4540.54"/>
    <s v="EUR"/>
    <n v="4540.54"/>
    <s v="EUR"/>
    <s v="INTRA"/>
    <n v="4.54"/>
    <n v="1"/>
    <s v="less than 10000"/>
    <s v="Joanna Szyk"/>
    <s v="erreur de destinataire, FR03 n'est pas chez moi JEAN-MARIE CHIGNARD (30/01/2017 17:11)"/>
    <s v="Less"/>
    <s v="GFS"/>
    <s v="Non- ICB"/>
    <m/>
    <m/>
    <m/>
    <s v="GFS"/>
    <s v="Non- ICB"/>
    <s v="GFS/Non- ICB"/>
  </r>
  <r>
    <s v="Unresolved"/>
    <n v="8520"/>
    <s v="Capgemini Technology Services India Limited"/>
    <x v="2"/>
    <n v="199"/>
    <s v="Capgemini America Inc"/>
    <s v="NORTH AMERICA"/>
    <n v="85200710012386"/>
    <x v="7"/>
    <s v="MCOS"/>
    <n v="42584"/>
    <n v="247"/>
    <s v="8.Invoice awaiting Prime’s approval or PO"/>
    <s v="Hold Payment"/>
    <n v="42618"/>
    <s v="Q3 2016"/>
    <n v="213"/>
    <s v="181 - 365 Days"/>
    <n v="311508.09000000003"/>
    <s v="INR"/>
    <n v="4488.8"/>
    <s v="INR"/>
    <n v="311508.06043067615"/>
    <s v="EUR"/>
    <s v="INTER"/>
    <n v="4.49"/>
    <n v="1"/>
    <s v="greater than 10000"/>
    <s v="Sayantan Ghosh"/>
    <s v="Invoice waiting for approval"/>
    <s v="More"/>
    <s v="GFS"/>
    <s v="Non- ICB"/>
    <m/>
    <m/>
    <m/>
    <s v="GFS"/>
    <s v="Non- ICB"/>
    <s v="GFS/Non- ICB"/>
  </r>
  <r>
    <s v="New"/>
    <n v="8520"/>
    <s v="Capgemini Technology Services India Limited"/>
    <x v="2"/>
    <n v="795"/>
    <s v="Capgemini Suisse S.A."/>
    <s v="CENTRAL EUROPE"/>
    <s v="5010089180/16-17-IM"/>
    <x v="6"/>
    <s v="IGATE"/>
    <n v="42769"/>
    <n v="62"/>
    <s v="8.Invoice awaiting Prime’s approval or PO"/>
    <s v="Hold Payment"/>
    <n v="42831"/>
    <s v="Q1 2017"/>
    <n v="0"/>
    <s v="0-30 Days"/>
    <n v="311346"/>
    <s v="INR"/>
    <n v="4486.46"/>
    <s v="INR"/>
    <n v="311345.67207267229"/>
    <s v="EUR"/>
    <s v="INTER"/>
    <n v="4.49"/>
    <n v="1"/>
    <s v="greater than 10000"/>
    <s v="Izabela Klich"/>
    <s v="."/>
    <s v="More"/>
    <s v="Non-GFS"/>
    <s v="Non- ICB"/>
    <m/>
    <m/>
    <m/>
    <s v="Non-GFS"/>
    <s v="Non- ICB"/>
    <s v="Non-GFS/Non- ICB"/>
  </r>
  <r>
    <s v="Unresolved"/>
    <n v="8520"/>
    <s v="Capgemini Technology Services India Limited"/>
    <x v="2"/>
    <n v="8205"/>
    <s v="Capgemini Consulting Österreich AG"/>
    <s v="CENTRAL EUROPE"/>
    <n v="85201910000599"/>
    <x v="0"/>
    <s v="AppsTwo SAP -APPS2IDSAP - BU"/>
    <n v="42728"/>
    <n v="103"/>
    <s v="7.Missing attachments"/>
    <s v="Missing Information or Attachment"/>
    <n v="42775"/>
    <s v="Q1 2017"/>
    <n v="56"/>
    <s v="31-60 Days"/>
    <n v="311728.24"/>
    <s v="INR"/>
    <n v="4491.97"/>
    <s v="INR"/>
    <n v="311728.04807805747"/>
    <s v="EUR"/>
    <s v="INTER"/>
    <n v="4.49"/>
    <n v="1"/>
    <s v="greater than 10000"/>
    <s v="Justyna Krawczak"/>
    <s v="certificate of residence missing, please contact AT, accounting or B. Valtiner"/>
    <s v="More"/>
    <s v="GFS"/>
    <s v="Non- ICB"/>
    <m/>
    <m/>
    <m/>
    <s v="GFS"/>
    <s v="Non- ICB"/>
    <s v="GFS/Non- ICB"/>
  </r>
  <r>
    <s v="Unresolved"/>
    <n v="8520"/>
    <s v="Capgemini Technology Services India Limited"/>
    <x v="2"/>
    <n v="199"/>
    <s v="Capgemini America Inc"/>
    <s v="NORTH AMERICA"/>
    <n v="85200710013286"/>
    <x v="7"/>
    <s v="CES MCOS"/>
    <n v="42704"/>
    <n v="127"/>
    <s v="8.Invoice awaiting Prime’s approval or PO"/>
    <s v="Hold Payment"/>
    <n v="42776"/>
    <s v="Q1 2017"/>
    <n v="55"/>
    <s v="31-60 Days"/>
    <n v="310800"/>
    <s v="INR"/>
    <n v="4478.6000000000004"/>
    <s v="INR"/>
    <n v="310800.21374194132"/>
    <s v="EUR"/>
    <s v="INTER"/>
    <n v="4.4800000000000004"/>
    <n v="1"/>
    <s v="greater than 10000"/>
    <s v="Sayantan Ghosh"/>
    <s v="Invoice waiting for approval"/>
    <s v="More"/>
    <s v="GFS"/>
    <s v="Non- ICB"/>
    <m/>
    <m/>
    <m/>
    <s v="GFS"/>
    <s v="Non- ICB"/>
    <s v="GFS/Non- ICB"/>
  </r>
  <r>
    <s v="New"/>
    <n v="8520"/>
    <s v="Capgemini Technology Services India Limited"/>
    <x v="2"/>
    <n v="3100"/>
    <s v="Sogeti Luxembourg S.A."/>
    <s v="BENELUX"/>
    <n v="85200310087108"/>
    <x v="2"/>
    <s v="SOGETI INDIA - SOGID - BU"/>
    <n v="42795"/>
    <n v="36"/>
    <s v="8.Invoice awaiting Prime’s approval or PO"/>
    <s v="Hold Payment"/>
    <n v="42830"/>
    <s v="Q1 2017"/>
    <n v="1"/>
    <s v="0-30 Days"/>
    <n v="310600"/>
    <s v="INR"/>
    <n v="4475.71"/>
    <s v="INR"/>
    <n v="310599.6571801331"/>
    <s v="EUR"/>
    <s v="INTER"/>
    <n v="4.4800000000000004"/>
    <n v="1"/>
    <s v="greater than 10000"/>
    <s v="Katarzyna Rosa"/>
    <s v="waiting for approval"/>
    <s v="More"/>
    <s v="GFS"/>
    <s v="Non- ICB"/>
    <m/>
    <m/>
    <m/>
    <s v="GFS"/>
    <s v="Non- ICB"/>
    <s v="GFS/Non- ICB"/>
  </r>
  <r>
    <s v="New"/>
    <n v="8520"/>
    <s v="Capgemini Technology Services India Limited"/>
    <x v="2"/>
    <n v="1340"/>
    <s v="Capgemini Finland Oy"/>
    <s v="NORDIC"/>
    <s v="5010089757/16-17-IM"/>
    <x v="0"/>
    <s v="IGATE"/>
    <n v="42769"/>
    <n v="62"/>
    <s v="3.Disagreed days, volume or deliverables"/>
    <s v="DISAGREEMENT"/>
    <n v="42831"/>
    <s v="Q1 2017"/>
    <n v="0"/>
    <s v="0-30 Days"/>
    <n v="310277"/>
    <s v="INR"/>
    <n v="4471.0600000000004"/>
    <s v="INR"/>
    <n v="310276.9623661511"/>
    <s v="EUR"/>
    <s v="INTER"/>
    <n v="4.47"/>
    <n v="1"/>
    <s v="greater than 10000"/>
    <s v="Shambhu Sharma"/>
    <s v="Please provide credit note"/>
    <s v="More"/>
    <s v="Non-GFS"/>
    <s v="Non- ICB"/>
    <m/>
    <m/>
    <m/>
    <s v="Non-GFS"/>
    <s v="Non- ICB"/>
    <s v="Non-GFS/Non- ICB"/>
  </r>
  <r>
    <s v="New"/>
    <n v="260"/>
    <s v="Capgemini UK Plc"/>
    <x v="4"/>
    <n v="413"/>
    <s v="Capgemini Nederland B.V."/>
    <s v="BENELUX"/>
    <n v="2600110125689"/>
    <x v="1"/>
    <s v="CC - MLS"/>
    <n v="42794"/>
    <n v="37"/>
    <s v="1.No signed SoW"/>
    <s v="DISAGREEMENT"/>
    <n v="42831"/>
    <s v="Q1 2017"/>
    <n v="0"/>
    <s v="0-30 Days"/>
    <n v="3813.18"/>
    <s v="GBP"/>
    <n v="4457.1000000000004"/>
    <s v="GBP"/>
    <n v="3813.1827075830161"/>
    <s v="EUR"/>
    <s v="INTER"/>
    <n v="4.46"/>
    <n v="1"/>
    <s v="less than 10000"/>
    <s v="Anit Sharma"/>
    <s v="No Signed ISOW"/>
    <s v="Less"/>
    <s v="GFS"/>
    <s v="Non- ICB"/>
    <m/>
    <m/>
    <m/>
    <s v="GFS"/>
    <s v="Non- ICB"/>
    <s v="GFS/Non- ICB"/>
  </r>
  <r>
    <s v="New"/>
    <n v="8520"/>
    <s v="Capgemini Technology Services India Limited"/>
    <x v="2"/>
    <n v="413"/>
    <s v="Capgemini Nederland B.V."/>
    <s v="BENELUX"/>
    <s v="5010089659/16-17-IM"/>
    <x v="0"/>
    <s v="IGATE"/>
    <n v="42768"/>
    <n v="63"/>
    <s v="3.Disagreed days, volume or deliverables"/>
    <s v="DISAGREEMENT"/>
    <n v="42831"/>
    <s v="Q1 2017"/>
    <n v="0"/>
    <s v="0-30 Days"/>
    <n v="309298"/>
    <s v="INR"/>
    <n v="4456.95"/>
    <s v="INR"/>
    <n v="309297.77444673452"/>
    <s v="EUR"/>
    <s v="INTER"/>
    <n v="4.46"/>
    <n v="1"/>
    <s v="greater than 10000"/>
    <s v="Pallabi Saha"/>
    <s v="Disagreed days, volume or deliverables"/>
    <s v="More"/>
    <s v="Non-GFS"/>
    <s v="Non- ICB"/>
    <m/>
    <m/>
    <m/>
    <s v="Non-GFS"/>
    <s v="Non- ICB"/>
    <s v="Non-GFS/Non- ICB"/>
  </r>
  <r>
    <s v="New"/>
    <n v="635"/>
    <s v="Capgemini Technology Services"/>
    <x v="1"/>
    <n v="1350"/>
    <s v="Capgemini Sverige AB"/>
    <s v="NORDIC"/>
    <n v="63501111700023"/>
    <x v="4"/>
    <s v="GROUP SHARED SERVICES - SBU"/>
    <n v="42760"/>
    <n v="71"/>
    <s v="6.Missing or wrong information on invoice"/>
    <s v="Missing Information or Attachment"/>
    <n v="42830"/>
    <s v="Q1 2017"/>
    <n v="1"/>
    <s v="0-30 Days"/>
    <n v="4443.6000000000004"/>
    <s v="EUR"/>
    <n v="4443.6000000000004"/>
    <s v="EUR"/>
    <n v="4443.6000000000004"/>
    <s v="EUR"/>
    <s v="INTER"/>
    <n v="4.4400000000000004"/>
    <n v="1"/>
    <s v="less than 10000"/>
    <s v="Sourav Das"/>
    <s v="Correct PO required"/>
    <s v="Less"/>
    <s v="GFS"/>
    <s v="Non- ICB"/>
    <m/>
    <m/>
    <m/>
    <s v="GFS"/>
    <s v="Non- ICB"/>
    <s v="GFS/Non- ICB"/>
  </r>
  <r>
    <s v="Unresolved"/>
    <n v="199"/>
    <s v="Capgemini America Inc"/>
    <x v="5"/>
    <n v="3011"/>
    <s v="Sogeti USA LLC"/>
    <s v="NORTH AMERICA"/>
    <n v="199030003739"/>
    <x v="4"/>
    <s v="NA SHARED SVCS"/>
    <n v="42724"/>
    <n v="107"/>
    <s v="2.Disagreed rates or price"/>
    <s v="DISAGREEMENT"/>
    <n v="42776"/>
    <s v="Q1 2017"/>
    <n v="55"/>
    <s v="31-60 Days"/>
    <n v="4751.5200000000004"/>
    <s v="USD"/>
    <n v="4444.41"/>
    <s v="USD"/>
    <n v="4751.5187099982868"/>
    <s v="EUR"/>
    <s v="INTRA"/>
    <n v="4.4400000000000004"/>
    <n v="1"/>
    <s v="less than 10000"/>
    <s v="Brock Bahan"/>
    <s v="Disptue: Cost is higher than ISOW states"/>
    <s v="Less"/>
    <s v="GFS"/>
    <s v="Non- ICB"/>
    <m/>
    <m/>
    <m/>
    <s v="GFS"/>
    <s v="Non- ICB"/>
    <s v="GFS/Non- ICB"/>
  </r>
  <r>
    <s v="New"/>
    <n v="429"/>
    <s v="Sogeti Nederland B.V."/>
    <x v="9"/>
    <n v="413"/>
    <s v="Capgemini Nederland B.V."/>
    <s v="BENELUX"/>
    <n v="81600038"/>
    <x v="2"/>
    <s v="Sogeti Netherlands "/>
    <n v="42773"/>
    <n v="58"/>
    <s v="8.Invoice awaiting Prime’s approval or PO"/>
    <s v="Hold Payment"/>
    <n v="42831"/>
    <s v="Q1 2017"/>
    <n v="0"/>
    <s v="0-30 Days"/>
    <n v="4416"/>
    <s v="EUR"/>
    <n v="4416"/>
    <s v="EUR"/>
    <n v="4416"/>
    <s v="EUR"/>
    <s v="INTRA"/>
    <n v="4.42"/>
    <n v="1"/>
    <s v="less than 10000"/>
    <s v="Susmit Chatterjee"/>
    <s v="Invoice awaiting Prime’s approval"/>
    <s v="Less"/>
    <s v="Non-GFS"/>
    <s v="Non- ICB"/>
    <m/>
    <m/>
    <m/>
    <s v="Non-GFS"/>
    <s v="Non- ICB"/>
    <s v="Non-GFS/Non- ICB"/>
  </r>
  <r>
    <s v="Unresolved"/>
    <n v="8520"/>
    <s v="Capgemini Technology Services India Limited"/>
    <x v="2"/>
    <n v="199"/>
    <s v="Capgemini America Inc"/>
    <s v="NORTH AMERICA"/>
    <s v="85203810000804AA"/>
    <x v="7"/>
    <s v="India BPO"/>
    <n v="42775"/>
    <n v="56"/>
    <s v="8.Invoice awaiting Prime’s approval or PO"/>
    <s v="Hold Payment"/>
    <n v="42797"/>
    <s v="Q1 2017"/>
    <n v="34"/>
    <s v="31-60 Days"/>
    <n v="306762.07"/>
    <s v="INR"/>
    <n v="4420.41"/>
    <s v="INR"/>
    <n v="306762.0177794433"/>
    <s v="EUR"/>
    <s v="INTER"/>
    <n v="4.42"/>
    <n v="1"/>
    <s v="greater than 10000"/>
    <s v="Sayantan Ghosh"/>
    <s v="Invoice waiting for approval"/>
    <s v="More"/>
    <s v="GFS"/>
    <s v="Non- ICB"/>
    <m/>
    <m/>
    <m/>
    <s v="GFS"/>
    <s v="Non- ICB"/>
    <s v="GFS/Non- ICB"/>
  </r>
  <r>
    <s v="New"/>
    <n v="8520"/>
    <s v="Capgemini Technology Services India Limited"/>
    <x v="2"/>
    <n v="260"/>
    <s v="Capgemini UK Plc"/>
    <s v="UK &amp; IRELAND"/>
    <s v="5010088611/16-17-IM"/>
    <x v="8"/>
    <s v="IGATE"/>
    <n v="42768"/>
    <n v="63"/>
    <s v="6.Missing or wrong information on invoice"/>
    <s v="Missing Information or Attachment"/>
    <n v="42831"/>
    <s v="Q1 2017"/>
    <n v="0"/>
    <s v="0-30 Days"/>
    <n v="3750"/>
    <s v="GBP"/>
    <n v="4383.25"/>
    <s v="INR"/>
    <n v="304183.23513695446"/>
    <s v="EUR"/>
    <s v="INTER"/>
    <n v="4.38"/>
    <n v="1"/>
    <s v="greater than 10000"/>
    <s v="SARBAJIT MOITRA"/>
    <s v="Unable to Pay due to different currency"/>
    <s v="Less"/>
    <s v="Non-GFS"/>
    <s v="Non- ICB"/>
    <m/>
    <m/>
    <m/>
    <s v="Non-GFS"/>
    <s v="Non- ICB"/>
    <s v="Non-GFS/Non- ICB"/>
  </r>
  <r>
    <s v="Unresolved"/>
    <n v="8310"/>
    <s v="Capgemini Polska Sp z.o.o"/>
    <x v="0"/>
    <n v="199"/>
    <s v="Capgemini America Inc"/>
    <s v="NORTH AMERICA"/>
    <s v="831016FBP03253"/>
    <x v="7"/>
    <s v="BPO POLAND - BPOPL- BU"/>
    <n v="42705"/>
    <n v="126"/>
    <s v="8.Invoice awaiting Prime’s approval or PO"/>
    <s v="Hold Payment"/>
    <n v="42775"/>
    <s v="Q1 2017"/>
    <n v="56"/>
    <s v="31-60 Days"/>
    <n v="18501"/>
    <s v="PLN"/>
    <n v="4377.38"/>
    <s v="PLN"/>
    <n v="18500.995763356586"/>
    <s v="EUR"/>
    <s v="INTER"/>
    <n v="4.38"/>
    <n v="1"/>
    <s v="greater than 10000"/>
    <s v="Sayantan Ghosh"/>
    <s v="Invoice waiting for approval"/>
    <s v="More"/>
    <s v="GFS"/>
    <s v="Non- ICB"/>
    <m/>
    <m/>
    <m/>
    <s v="GFS"/>
    <s v="Non- ICB"/>
    <s v="GFS/Non- ICB"/>
  </r>
  <r>
    <s v="New"/>
    <n v="8520"/>
    <s v="Capgemini Technology Services India Limited"/>
    <x v="2"/>
    <n v="199"/>
    <s v="Capgemini America Inc"/>
    <s v="NORTH AMERICA"/>
    <s v="HYD/DB/000211/16-IM"/>
    <x v="8"/>
    <s v="IGATE"/>
    <n v="42768"/>
    <n v="63"/>
    <s v="1.No signed SoW"/>
    <s v="DISAGREEMENT"/>
    <n v="42830"/>
    <s v="Q1 2017"/>
    <n v="1"/>
    <s v="0-30 Days"/>
    <n v="6550"/>
    <s v="SGD"/>
    <n v="4384.2"/>
    <s v="INR"/>
    <n v="304249.16203443467"/>
    <s v="EUR"/>
    <s v="INTER"/>
    <n v="4.38"/>
    <n v="1"/>
    <s v="greater than 10000"/>
    <s v="Sayantan Ghosh"/>
    <s v="ISOW Required"/>
    <s v="Less"/>
    <s v="Non-GFS"/>
    <s v="Non- ICB"/>
    <m/>
    <m/>
    <m/>
    <s v="Non-GFS"/>
    <s v="Non- ICB"/>
    <s v="Non-GFS/Non- ICB"/>
  </r>
  <r>
    <s v="New"/>
    <n v="8520"/>
    <s v="Capgemini Technology Services India Limited"/>
    <x v="2"/>
    <n v="199"/>
    <s v="Capgemini America Inc"/>
    <s v="NORTH AMERICA"/>
    <s v="5010089507/16-17-IM"/>
    <x v="8"/>
    <s v="IGATE"/>
    <n v="42768"/>
    <n v="63"/>
    <s v="1.No signed SoW"/>
    <s v="DISAGREEMENT"/>
    <n v="42830"/>
    <s v="Q1 2017"/>
    <n v="1"/>
    <s v="0-30 Days"/>
    <n v="303197"/>
    <s v="INR"/>
    <n v="4369.04"/>
    <s v="INR"/>
    <n v="303197.107544119"/>
    <s v="EUR"/>
    <s v="INTER"/>
    <n v="4.37"/>
    <n v="1"/>
    <s v="greater than 10000"/>
    <s v="Sayantan Ghosh"/>
    <s v="ISOW Required"/>
    <s v="More"/>
    <s v="Non-GFS"/>
    <s v="Non- ICB"/>
    <m/>
    <m/>
    <m/>
    <s v="Non-GFS"/>
    <s v="Non- ICB"/>
    <s v="Non-GFS/Non- ICB"/>
  </r>
  <r>
    <s v="Unresolved"/>
    <n v="3019"/>
    <s v="Sogeti Corporate Services S.A.S."/>
    <x v="1"/>
    <n v="8113"/>
    <s v="Capgemini North America Inc"/>
    <s v="NORTH AMERICA"/>
    <n v="30190110007798"/>
    <x v="2"/>
    <s v="Sogeti France "/>
    <n v="42697"/>
    <n v="134"/>
    <s v="1.No signed SoW"/>
    <s v="DISAGREEMENT"/>
    <n v="42706"/>
    <s v="Q4 2016"/>
    <n v="125"/>
    <s v="121-150 Days"/>
    <n v="4363.16"/>
    <s v="EUR"/>
    <n v="4363.16"/>
    <s v="EUR"/>
    <n v="4363.16"/>
    <s v="EUR"/>
    <s v="INTER"/>
    <n v="4.3600000000000003"/>
    <n v="1"/>
    <s v="less than 10000"/>
    <s v="SUDIPTA ROY"/>
    <s v="As pee the ISOW the invoice is to be issued to US LLC 8104 which is now merged with CG America 199. Please raise Credit to CG America 8113 and raise the invoice to CGA 199"/>
    <s v="Less"/>
    <s v="GFS"/>
    <s v="Non- ICB"/>
    <m/>
    <m/>
    <m/>
    <s v="GFS"/>
    <s v="Non- ICB"/>
    <s v="GFS/Non- ICB"/>
  </r>
  <r>
    <s v="New"/>
    <n v="429"/>
    <s v="Sogeti Nederland B.V."/>
    <x v="9"/>
    <n v="417"/>
    <s v="Capgemini Educational Services B.V."/>
    <s v="BENELUX"/>
    <n v="80803199"/>
    <x v="2"/>
    <s v="Sogeti Netherlands "/>
    <n v="42774"/>
    <n v="57"/>
    <s v="8.Invoice awaiting Prime’s approval or PO"/>
    <s v="Hold Payment"/>
    <n v="42831"/>
    <s v="Q1 2017"/>
    <n v="0"/>
    <s v="0-30 Days"/>
    <n v="4320"/>
    <s v="EUR"/>
    <n v="4320"/>
    <s v="EUR"/>
    <n v="4320"/>
    <s v="EUR"/>
    <s v="INTRA"/>
    <n v="4.32"/>
    <n v="1"/>
    <s v="less than 10000"/>
    <s v="Susmit Chatterjee"/>
    <s v="Invoice awaiting Prime’s approval"/>
    <s v="Less"/>
    <s v="Non-GFS"/>
    <s v="Non- ICB"/>
    <m/>
    <m/>
    <m/>
    <s v="Non-GFS"/>
    <s v="Non- ICB"/>
    <s v="Non-GFS/Non- ICB"/>
  </r>
  <r>
    <s v="New"/>
    <n v="8420"/>
    <s v="Capgemini Australia Pty Ltd."/>
    <x v="2"/>
    <n v="814"/>
    <s v="Capgemini Hong Kong Ltd."/>
    <s v="INDIA"/>
    <n v="320996"/>
    <x v="8"/>
    <s v="Australia"/>
    <n v="41914"/>
    <n v="917"/>
    <s v="2.Disagreed rates or price"/>
    <s v="DISAGREEMENT"/>
    <n v="42831"/>
    <s v="Q1 2017"/>
    <n v="0"/>
    <s v="0-30 Days"/>
    <n v="6000"/>
    <s v="AUD"/>
    <n v="4291.2299999999996"/>
    <s v="AUD"/>
    <n v="5999.9974832401258"/>
    <s v="EUR"/>
    <s v="INTRA"/>
    <n v="4.29"/>
    <n v="1"/>
    <s v="less than 10000"/>
    <s v="Amina Khatun"/>
    <s v="need credit note."/>
    <s v="Less"/>
    <s v="Non-GFS"/>
    <s v="Non- ICB"/>
    <m/>
    <m/>
    <m/>
    <s v="Non-GFS"/>
    <s v="Non- ICB"/>
    <s v="Non-GFS/Non- ICB"/>
  </r>
  <r>
    <s v="New"/>
    <n v="8420"/>
    <s v="Capgemini Australia Pty Ltd."/>
    <x v="2"/>
    <n v="814"/>
    <s v="Capgemini Hong Kong Ltd."/>
    <s v="INDIA"/>
    <n v="320998"/>
    <x v="8"/>
    <s v="Australia"/>
    <n v="41914"/>
    <n v="917"/>
    <s v="2.Disagreed rates or price"/>
    <s v="DISAGREEMENT"/>
    <n v="42831"/>
    <s v="Q1 2017"/>
    <n v="0"/>
    <s v="0-30 Days"/>
    <n v="6000"/>
    <s v="AUD"/>
    <n v="4291.2299999999996"/>
    <s v="AUD"/>
    <n v="5999.9974832401258"/>
    <s v="EUR"/>
    <s v="INTRA"/>
    <n v="4.29"/>
    <n v="1"/>
    <s v="less than 10000"/>
    <s v="Amina Khatun"/>
    <s v="need credit note."/>
    <s v="Less"/>
    <s v="Non-GFS"/>
    <s v="Non- ICB"/>
    <m/>
    <m/>
    <m/>
    <s v="Non-GFS"/>
    <s v="Non- ICB"/>
    <s v="Non-GFS/Non- ICB"/>
  </r>
  <r>
    <s v="Unresolved"/>
    <n v="8520"/>
    <s v="Capgemini Technology Services India Limited"/>
    <x v="2"/>
    <n v="199"/>
    <s v="Capgemini America Inc"/>
    <s v="NORTH AMERICA"/>
    <n v="85200330012979"/>
    <x v="8"/>
    <s v="APPS1 OFFSHORE CENTRAL"/>
    <n v="42584"/>
    <n v="247"/>
    <s v="8.Invoice awaiting Prime’s approval or PO"/>
    <s v="Hold Payment"/>
    <n v="42586"/>
    <s v="Q3 2016"/>
    <n v="245"/>
    <s v="181 - 365 Days"/>
    <n v="295307.09999999998"/>
    <s v="INR"/>
    <n v="4255.3500000000004"/>
    <s v="INR"/>
    <n v="295307.39283409325"/>
    <s v="EUR"/>
    <s v="INTER"/>
    <n v="4.26"/>
    <n v="1"/>
    <s v="greater than 10000"/>
    <s v="Sayantan Ghosh"/>
    <s v="Invoice waiting for approval"/>
    <s v="More"/>
    <s v="GFS"/>
    <s v="Non- ICB"/>
    <m/>
    <m/>
    <m/>
    <s v="GFS"/>
    <s v="Non- ICB"/>
    <s v="GFS/Non- ICB"/>
  </r>
  <r>
    <s v="New"/>
    <n v="8520"/>
    <s v="Capgemini Technology Services India Limited"/>
    <x v="2"/>
    <n v="199"/>
    <s v="Capgemini America Inc"/>
    <s v="NORTH AMERICA"/>
    <s v="5010083889/16-17-IM"/>
    <x v="3"/>
    <s v="IGATE"/>
    <n v="42768"/>
    <n v="63"/>
    <s v="1.No signed SoW"/>
    <s v="DISAGREEMENT"/>
    <n v="42830"/>
    <s v="Q1 2017"/>
    <n v="1"/>
    <s v="0-30 Days"/>
    <n v="5905"/>
    <s v="AUD"/>
    <n v="4223.29"/>
    <s v="INR"/>
    <n v="293082.53353597177"/>
    <s v="EUR"/>
    <s v="INTER"/>
    <n v="4.22"/>
    <n v="1"/>
    <s v="greater than 10000"/>
    <s v="Sayantan Ghosh"/>
    <s v="ISOW Required"/>
    <s v="Less"/>
    <s v="Non-GFS"/>
    <s v="Non- ICB"/>
    <m/>
    <m/>
    <m/>
    <s v="Non-GFS"/>
    <s v="Non- ICB"/>
    <s v="Non-GFS/Non- ICB"/>
  </r>
  <r>
    <s v="Unresolved"/>
    <n v="132"/>
    <s v="Capgemini Technologies LLC"/>
    <x v="5"/>
    <n v="199"/>
    <s v="Capgemini America Inc"/>
    <s v="NORTH AMERICA"/>
    <s v="1320130002120_M"/>
    <x v="8"/>
    <s v="NA CAPTECH"/>
    <n v="42586"/>
    <n v="245"/>
    <s v="1.No signed SoW"/>
    <s v="DISAGREEMENT"/>
    <n v="42586"/>
    <s v="Q3 2016"/>
    <n v="245"/>
    <s v="181 - 365 Days"/>
    <n v="4435.09"/>
    <s v="USD"/>
    <n v="4148.43"/>
    <s v="USD"/>
    <n v="4435.0864933969178"/>
    <s v="EUR"/>
    <s v="INTRA"/>
    <n v="4.1500000000000004"/>
    <n v="1"/>
    <s v="less than 10000"/>
    <s v="Soumya Mukhopadhyay"/>
    <s v="-"/>
    <s v="Less"/>
    <s v="GFS"/>
    <s v="Non- ICB"/>
    <m/>
    <m/>
    <m/>
    <s v="GFS"/>
    <s v="Non- ICB"/>
    <s v="GFS/Non- ICB"/>
  </r>
  <r>
    <s v="New"/>
    <n v="8520"/>
    <s v="Capgemini Technology Services India Limited"/>
    <x v="2"/>
    <n v="260"/>
    <s v="Capgemini UK Plc"/>
    <s v="UK &amp; IRELAND"/>
    <s v="5010083868/16-17-IM"/>
    <x v="7"/>
    <s v="IGATE"/>
    <n v="42768"/>
    <n v="63"/>
    <s v="6.Missing or wrong information on invoice"/>
    <s v="Missing Information or Attachment"/>
    <n v="42831"/>
    <s v="Q1 2017"/>
    <n v="0"/>
    <s v="0-30 Days"/>
    <n v="5900"/>
    <s v="CAD"/>
    <n v="4136"/>
    <s v="INR"/>
    <n v="287024.89260855387"/>
    <s v="EUR"/>
    <s v="INTER"/>
    <n v="4.1399999999999997"/>
    <n v="1"/>
    <s v="greater than 10000"/>
    <s v="SARBAJIT MOITRA"/>
    <s v="Unable to Pay due to different currency"/>
    <s v="Less"/>
    <s v="Non-GFS"/>
    <s v="Non- ICB"/>
    <m/>
    <m/>
    <m/>
    <s v="Non-GFS"/>
    <s v="Non- ICB"/>
    <s v="Non-GFS/Non- ICB"/>
  </r>
  <r>
    <s v="New"/>
    <n v="8520"/>
    <s v="Capgemini Technology Services India Limited"/>
    <x v="2"/>
    <n v="199"/>
    <s v="Capgemini America Inc"/>
    <s v="NORTH AMERICA"/>
    <s v="5010089891/16-17-IM"/>
    <x v="8"/>
    <s v="IGATE"/>
    <n v="42768"/>
    <n v="63"/>
    <s v="1.No signed SoW"/>
    <s v="DISAGREEMENT"/>
    <n v="42830"/>
    <s v="Q1 2017"/>
    <n v="1"/>
    <s v="0-30 Days"/>
    <n v="285636"/>
    <s v="INR"/>
    <n v="4115.99"/>
    <s v="INR"/>
    <n v="285636.26395741815"/>
    <s v="EUR"/>
    <s v="INTER"/>
    <n v="4.12"/>
    <n v="1"/>
    <s v="greater than 10000"/>
    <s v="Sayantan Ghosh"/>
    <s v="ISOW Required"/>
    <s v="More"/>
    <s v="Non-GFS"/>
    <s v="Non- ICB"/>
    <m/>
    <m/>
    <m/>
    <s v="Non-GFS"/>
    <s v="Non- ICB"/>
    <s v="Non-GFS/Non- ICB"/>
  </r>
  <r>
    <s v="Unresolved"/>
    <n v="413"/>
    <s v="Capgemini Nederland B.V."/>
    <x v="9"/>
    <n v="635"/>
    <s v="Capgemini Technology Services"/>
    <s v="FRANCE"/>
    <n v="4130130017030"/>
    <x v="0"/>
    <s v="APPS_NL_PRIVATE"/>
    <n v="42728"/>
    <n v="103"/>
    <s v="1.No signed SoW"/>
    <s v="DISAGREEMENT"/>
    <n v="42797"/>
    <s v="Q1 2017"/>
    <n v="34"/>
    <s v="31-60 Days"/>
    <n v="4104"/>
    <s v="EUR"/>
    <n v="4104"/>
    <s v="EUR"/>
    <n v="4104"/>
    <s v="EUR"/>
    <s v="INTER"/>
    <n v="4.0999999999999996"/>
    <n v="1"/>
    <s v="less than 10000"/>
    <s v="Joanna Szyk"/>
    <s v="no iSOW signed marek madejski (22/02/2017 13:21)"/>
    <s v="Less"/>
    <s v="GFS"/>
    <s v="Non- ICB"/>
    <m/>
    <m/>
    <m/>
    <s v="GFS"/>
    <s v="Non- ICB"/>
    <s v="GFS/Non- ICB"/>
  </r>
  <r>
    <s v="New"/>
    <n v="8310"/>
    <s v="Capgemini Polska Sp z.o.o"/>
    <x v="0"/>
    <n v="1750"/>
    <s v="Capgemini Espana S.L."/>
    <s v="IBERIA"/>
    <s v="831016FBP03081"/>
    <x v="7"/>
    <s v="BPO POLAND - BPOPL- BU"/>
    <n v="42705"/>
    <n v="126"/>
    <s v="1.No signed SoW"/>
    <s v="DISAGREEMENT"/>
    <n v="42829"/>
    <s v="Q1 2017"/>
    <n v="2"/>
    <s v="0-30 Days"/>
    <n v="17320"/>
    <s v="PLN"/>
    <n v="4097.95"/>
    <s v="PLN"/>
    <n v="17319.984919848659"/>
    <s v="EUR"/>
    <s v="INTER"/>
    <n v="4.0999999999999996"/>
    <n v="1"/>
    <s v="greater than 10000"/>
    <s v="Virginia Alonso"/>
    <s v="Send ISOW"/>
    <s v="More"/>
    <s v="GFS"/>
    <s v="Non- ICB"/>
    <m/>
    <m/>
    <m/>
    <s v="GFS"/>
    <s v="Non- ICB"/>
    <s v="GFS/Non- ICB"/>
  </r>
  <r>
    <s v="Unresolved"/>
    <n v="8520"/>
    <s v="Capgemini Technology Services India Limited"/>
    <x v="2"/>
    <n v="3071"/>
    <s v="Sogeti Sverige AB"/>
    <s v="NORDIC"/>
    <s v="5010087699/16-17-IM"/>
    <x v="2"/>
    <s v="iGATE"/>
    <n v="42769"/>
    <n v="62"/>
    <s v="8.Invoice awaiting Prime’s approval or PO"/>
    <s v="Hold Payment"/>
    <n v="42775"/>
    <s v="Q1 2017"/>
    <n v="56"/>
    <s v="31-60 Days"/>
    <n v="283747"/>
    <s v="INR"/>
    <n v="4088.77"/>
    <s v="INR"/>
    <n v="283747.28485277481"/>
    <s v="EUR"/>
    <s v="INTER"/>
    <n v="4.09"/>
    <n v="1"/>
    <s v="greater than 10000"/>
    <s v="Anne-Sofi Saltin"/>
    <n v="13"/>
    <s v="More"/>
    <s v="Non-GFS"/>
    <s v="Non- ICB"/>
    <m/>
    <m/>
    <m/>
    <s v="Non-GFS"/>
    <s v="Non- ICB"/>
    <s v="Non-GFS/Non- ICB"/>
  </r>
  <r>
    <s v="Unresolved"/>
    <n v="8243"/>
    <s v="Capgemini Deutschland GmbH"/>
    <x v="0"/>
    <n v="8113"/>
    <s v="Capgemini North America Inc"/>
    <s v="NORTH AMERICA"/>
    <n v="82430169003443"/>
    <x v="1"/>
    <s v="DE01 - CC Market Units"/>
    <n v="42704"/>
    <n v="127"/>
    <s v="1.No signed SoW"/>
    <s v="DISAGREEMENT"/>
    <n v="42775"/>
    <s v="Q1 2017"/>
    <n v="56"/>
    <s v="31-60 Days"/>
    <n v="4084.5"/>
    <s v="EUR"/>
    <n v="4084.5"/>
    <s v="EUR"/>
    <n v="4084.5"/>
    <s v="EUR"/>
    <s v="INTER"/>
    <n v="4.08"/>
    <n v="1"/>
    <s v="less than 10000"/>
    <s v="SUDIPTA ROY"/>
    <s v="ISOW Required"/>
    <s v="Less"/>
    <s v="GFS"/>
    <s v="Non- ICB"/>
    <m/>
    <m/>
    <m/>
    <s v="GFS"/>
    <s v="Non- ICB"/>
    <s v="GFS/Non- ICB"/>
  </r>
  <r>
    <s v="Unresolved"/>
    <n v="8520"/>
    <s v="Capgemini Technology Services India Limited"/>
    <x v="2"/>
    <n v="1750"/>
    <s v="Capgemini Espana S.L."/>
    <s v="IBERIA"/>
    <n v="85200310086729"/>
    <x v="0"/>
    <s v="AppsTwo Enabling -APPS2IDEN- BU"/>
    <n v="42773"/>
    <n v="58"/>
    <s v="2.Disagreed rates or price"/>
    <s v="DISAGREEMENT"/>
    <n v="42800"/>
    <s v="Q1 2017"/>
    <n v="31"/>
    <s v="31-60 Days"/>
    <n v="283131"/>
    <s v="INR"/>
    <n v="4079.89"/>
    <s v="INR"/>
    <n v="283131.04185317038"/>
    <s v="EUR"/>
    <s v="INTER"/>
    <n v="4.08"/>
    <n v="1"/>
    <s v="greater than 10000"/>
    <s v="Javier Morillas"/>
    <s v="Please contact J Morillas"/>
    <s v="More"/>
    <s v="GFS"/>
    <s v="Non- ICB"/>
    <m/>
    <m/>
    <m/>
    <s v="GFS"/>
    <s v="Non- ICB"/>
    <s v="GFS/Non- ICB"/>
  </r>
  <r>
    <s v="New"/>
    <n v="3014"/>
    <s v="Sogeti France S.A.S."/>
    <x v="1"/>
    <n v="635"/>
    <s v="Capgemini Technology Services"/>
    <s v="FRANCE"/>
    <n v="30140110132025"/>
    <x v="2"/>
    <s v="Sogeti France "/>
    <n v="42580"/>
    <n v="251"/>
    <s v="2.Disagreed rates or price"/>
    <s v="DISAGREEMENT"/>
    <n v="42619"/>
    <s v="Q3 2016"/>
    <n v="212"/>
    <s v="181 - 365 Days"/>
    <n v="4046.4"/>
    <s v="EUR"/>
    <n v="4046.4"/>
    <s v="EUR"/>
    <n v="4046.4"/>
    <s v="EUR"/>
    <s v="INTRA"/>
    <n v="4.05"/>
    <n v="1"/>
    <s v="less than 10000"/>
    <s v="Joanna Szyk"/>
    <s v="Vous devez facturer 99% du budget facturé à ORANGE (1% du montant pour la gestion CDS OLABS) cette remarque est valable pour les autres refus à venir Eric Tremen (09/08/2016 17:53)"/>
    <s v="Less"/>
    <s v="GFS"/>
    <s v="Non- ICB"/>
    <m/>
    <m/>
    <m/>
    <s v="GFS"/>
    <s v="Non- ICB"/>
    <s v="GFS/Non- ICB"/>
  </r>
  <r>
    <s v="New"/>
    <n v="8520"/>
    <s v="Capgemini Technology Services India Limited"/>
    <x v="2"/>
    <n v="260"/>
    <s v="Capgemini UK Plc"/>
    <s v="UK &amp; IRELAND"/>
    <s v="5010087795/16-17-IM"/>
    <x v="8"/>
    <s v="IGATE"/>
    <n v="42768"/>
    <n v="63"/>
    <s v="6.Missing or wrong information on invoice"/>
    <s v="Missing Information or Attachment"/>
    <n v="42831"/>
    <s v="Q1 2017"/>
    <n v="0"/>
    <s v="0-30 Days"/>
    <n v="279667"/>
    <s v="INR"/>
    <n v="4029.97"/>
    <s v="INR"/>
    <n v="279666.75688242109"/>
    <s v="EUR"/>
    <s v="INTER"/>
    <n v="4.03"/>
    <n v="1"/>
    <s v="greater than 10000"/>
    <s v="SARBAJIT MOITRA"/>
    <s v="No PO"/>
    <s v="More"/>
    <s v="Non-GFS"/>
    <s v="Non- ICB"/>
    <m/>
    <m/>
    <m/>
    <s v="Non-GFS"/>
    <s v="Non- ICB"/>
    <s v="Non-GFS/Non- ICB"/>
  </r>
  <r>
    <s v="Unresolved"/>
    <n v="3011"/>
    <s v="Sogeti USA LLC"/>
    <x v="5"/>
    <n v="199"/>
    <s v="Capgemini America Inc"/>
    <s v="NORTH AMERICA"/>
    <n v="383225"/>
    <x v="2"/>
    <s v="Sogeti USA "/>
    <n v="42731"/>
    <n v="100"/>
    <s v="1.No signed SoW"/>
    <s v="DISAGREEMENT"/>
    <n v="42800"/>
    <s v="Q1 2017"/>
    <n v="31"/>
    <s v="31-60 Days"/>
    <n v="4310.71"/>
    <s v="USD"/>
    <n v="4032.09"/>
    <s v="USD"/>
    <n v="4310.7073999466729"/>
    <s v="EUR"/>
    <s v="INTRA"/>
    <n v="4.03"/>
    <n v="1"/>
    <s v="less than 10000"/>
    <s v="Soumya Mukhopadhyay"/>
    <s v="-"/>
    <s v="Less"/>
    <s v="Non-GFS"/>
    <s v="Non- ICB"/>
    <m/>
    <m/>
    <m/>
    <s v="Non-GFS"/>
    <s v="Non- ICB"/>
    <s v="Non-GFS/Non- ICB"/>
  </r>
  <r>
    <s v="New"/>
    <n v="413"/>
    <s v="Capgemini Nederland B.V."/>
    <x v="9"/>
    <n v="8205"/>
    <s v="Capgemini Consulting Österreich AG"/>
    <s v="CENTRAL EUROPE"/>
    <n v="4130110176590"/>
    <x v="11"/>
    <s v="BI-BA Netherlands"/>
    <n v="42794"/>
    <n v="37"/>
    <s v="7.Missing attachments"/>
    <s v="Missing Information or Attachment"/>
    <n v="42830"/>
    <s v="Q1 2017"/>
    <n v="1"/>
    <s v="0-30 Days"/>
    <n v="4020"/>
    <s v="EUR"/>
    <n v="4020"/>
    <s v="EUR"/>
    <n v="4020"/>
    <s v="EUR"/>
    <s v="INTER"/>
    <n v="4.0199999999999996"/>
    <n v="1"/>
    <s v="less than 10000"/>
    <s v="Justyna Krawczak"/>
    <s v="certificate of residence for 2017 should be sent to CG Austria"/>
    <s v="Less"/>
    <s v="GFS"/>
    <s v="Non- ICB"/>
    <m/>
    <m/>
    <m/>
    <s v="GFS"/>
    <s v="Non- ICB"/>
    <s v="GFS/Non- ICB"/>
  </r>
  <r>
    <s v="New"/>
    <n v="8520"/>
    <s v="Capgemini Technology Services India Limited"/>
    <x v="2"/>
    <n v="260"/>
    <s v="Capgemini UK Plc"/>
    <s v="UK &amp; IRELAND"/>
    <s v="5010083877/16-17-IM"/>
    <x v="8"/>
    <s v="IGATE"/>
    <n v="42768"/>
    <n v="63"/>
    <s v="6.Missing or wrong information on invoice"/>
    <s v="Missing Information or Attachment"/>
    <n v="42831"/>
    <s v="Q1 2017"/>
    <n v="0"/>
    <s v="0-30 Days"/>
    <n v="5700"/>
    <s v="CAD"/>
    <n v="3995.79"/>
    <s v="INR"/>
    <n v="277294.77650781756"/>
    <s v="EUR"/>
    <s v="INTER"/>
    <n v="4"/>
    <n v="1"/>
    <s v="greater than 10000"/>
    <s v="SARBAJIT MOITRA"/>
    <s v="Unable to Pay due to different currency"/>
    <s v="Less"/>
    <s v="Non-GFS"/>
    <s v="Non- ICB"/>
    <m/>
    <m/>
    <m/>
    <s v="Non-GFS"/>
    <s v="Non- ICB"/>
    <s v="Non-GFS/Non- ICB"/>
  </r>
  <r>
    <s v="New"/>
    <n v="95"/>
    <s v="Capgemini Service S.A.S."/>
    <x v="3"/>
    <n v="199"/>
    <s v="Capgemini America Inc"/>
    <s v="NORTH AMERICA"/>
    <n v="950120000141"/>
    <x v="5"/>
    <s v="GROUP SHARED SERVICES"/>
    <n v="42765"/>
    <n v="66"/>
    <s v="1.No signed SoW"/>
    <s v="DISAGREEMENT"/>
    <n v="42830"/>
    <s v="Q1 2017"/>
    <n v="1"/>
    <s v="0-30 Days"/>
    <n v="3986"/>
    <s v="EUR"/>
    <n v="3986"/>
    <s v="EUR"/>
    <n v="3986"/>
    <s v="EUR"/>
    <s v="INTER"/>
    <n v="3.99"/>
    <n v="1"/>
    <s v="less than 10000"/>
    <s v="SUDIPTA ROY"/>
    <s v="ISOW Required"/>
    <s v="Less"/>
    <s v="GFS"/>
    <s v="ICB"/>
    <m/>
    <m/>
    <m/>
    <s v="GFS"/>
    <s v="ICB"/>
    <s v="GFS/ICB"/>
  </r>
  <r>
    <s v="New"/>
    <n v="8520"/>
    <s v="Capgemini Technology Services India Limited"/>
    <x v="2"/>
    <n v="199"/>
    <s v="Capgemini America Inc"/>
    <s v="NORTH AMERICA"/>
    <n v="85200310086950"/>
    <x v="1"/>
    <s v="CC India"/>
    <n v="42773"/>
    <n v="58"/>
    <s v="1.No signed SoW"/>
    <s v="DISAGREEMENT"/>
    <n v="42830"/>
    <s v="Q1 2017"/>
    <n v="1"/>
    <s v="0-30 Days"/>
    <n v="276760"/>
    <s v="INR"/>
    <n v="3988.08"/>
    <s v="INR"/>
    <n v="276759.72768721503"/>
    <s v="EUR"/>
    <s v="INTER"/>
    <n v="3.99"/>
    <n v="1"/>
    <s v="greater than 10000"/>
    <s v="Sayantan Ghosh"/>
    <s v="ISOW Required"/>
    <s v="More"/>
    <s v="GFS"/>
    <s v="Non- ICB"/>
    <m/>
    <m/>
    <m/>
    <s v="GFS"/>
    <s v="Non- ICB"/>
    <s v="GFS/Non- ICB"/>
  </r>
  <r>
    <s v="Unresolved"/>
    <n v="5204"/>
    <s v="IGATE Global Solutions Limited"/>
    <x v="2"/>
    <n v="420"/>
    <s v="Capgemini Belgium N.V./S.A."/>
    <s v="BENELUX"/>
    <s v="5010084502/16-17"/>
    <x v="0"/>
    <s v="iGATE"/>
    <n v="42647"/>
    <n v="184"/>
    <s v="6.Missing or wrong information on invoice"/>
    <s v="Missing Information or Attachment"/>
    <n v="42732"/>
    <s v="Q4 2016"/>
    <n v="99"/>
    <s v="91-120 Days"/>
    <n v="276514"/>
    <s v="INR"/>
    <n v="3984.54"/>
    <s v="INR"/>
    <n v="276514"/>
    <s v="EUR"/>
    <s v="INTER"/>
    <n v="3.98"/>
    <n v="1"/>
    <s v="greater than 10000"/>
    <s v="Agnieszka Wodnicka"/>
    <s v="i-SOW mentioned on invoice is not available in application; resources not know to CG Belgium contact: bernice.dehert@capgemini.com"/>
    <s v="More"/>
    <s v="Non-GFS"/>
    <s v="Non- ICB"/>
    <m/>
    <m/>
    <m/>
    <s v="Non-GFS"/>
    <s v="Non- ICB"/>
    <s v="Non-GFS/Non- ICB"/>
  </r>
  <r>
    <s v="Unresolved"/>
    <n v="8520"/>
    <s v="Capgemini Technology Services India Limited"/>
    <x v="2"/>
    <n v="420"/>
    <s v="Capgemini Belgium N.V./S.A."/>
    <s v="BENELUX"/>
    <s v="5010084502/16-17-IM"/>
    <x v="0"/>
    <s v="iGATE"/>
    <n v="42768"/>
    <n v="63"/>
    <s v="6.Missing or wrong information on invoice"/>
    <s v="Missing Information or Attachment"/>
    <n v="42775"/>
    <s v="Q1 2017"/>
    <n v="56"/>
    <s v="31-60 Days"/>
    <n v="276514"/>
    <s v="INR"/>
    <n v="3984.54"/>
    <s v="INR"/>
    <n v="276514.06324818352"/>
    <s v="EUR"/>
    <s v="INTER"/>
    <n v="3.98"/>
    <n v="1"/>
    <s v="greater than 10000"/>
    <s v="Agnieszka Wodnicka"/>
    <s v="i-SOW mentioned on invoice is not available in application; resources not know to CG Belgium contact: De Hert Bernice"/>
    <s v="More"/>
    <s v="Non-GFS"/>
    <s v="Non- ICB"/>
    <m/>
    <m/>
    <m/>
    <s v="Non-GFS"/>
    <s v="Non- ICB"/>
    <s v="Non-GFS/Non- ICB"/>
  </r>
  <r>
    <s v="Unresolved"/>
    <n v="8520"/>
    <s v="Capgemini Technology Services India Limited"/>
    <x v="2"/>
    <n v="95"/>
    <s v="Capgemini Service S.A.S."/>
    <s v="HOLDING"/>
    <n v="85200310085432"/>
    <x v="7"/>
    <s v="KBS"/>
    <n v="42676"/>
    <n v="155"/>
    <s v="8.Invoice awaiting Prime’s approval or PO"/>
    <s v="Hold Payment"/>
    <n v="42732"/>
    <s v="Q4 2016"/>
    <n v="99"/>
    <s v="91-120 Days"/>
    <n v="275561.2"/>
    <s v="INR"/>
    <n v="3970.81"/>
    <s v="INR"/>
    <n v="275561.24608775909"/>
    <s v="EUR"/>
    <s v="INTER"/>
    <n v="3.97"/>
    <n v="1"/>
    <s v="greater than 10000"/>
    <s v="Nicolas HONVAULT"/>
    <s v="awaiting approval"/>
    <s v="More"/>
    <s v="GFS"/>
    <s v="Non- ICB"/>
    <m/>
    <m/>
    <m/>
    <s v="GFS"/>
    <s v="Non- ICB"/>
    <s v="GFS/Non- ICB"/>
  </r>
  <r>
    <s v="New"/>
    <n v="413"/>
    <s v="Capgemini Nederland B.V."/>
    <x v="9"/>
    <n v="8205"/>
    <s v="Capgemini Consulting Österreich AG"/>
    <s v="CENTRAL EUROPE"/>
    <n v="4130110176588"/>
    <x v="11"/>
    <s v="BI-BA Netherlands"/>
    <n v="42794"/>
    <n v="37"/>
    <s v="7.Missing attachments"/>
    <s v="Missing Information or Attachment"/>
    <n v="42830"/>
    <s v="Q1 2017"/>
    <n v="1"/>
    <s v="0-30 Days"/>
    <n v="3945.6"/>
    <s v="EUR"/>
    <n v="3945.6"/>
    <s v="EUR"/>
    <n v="3945.6"/>
    <s v="EUR"/>
    <s v="INTER"/>
    <n v="3.95"/>
    <n v="1"/>
    <s v="less than 10000"/>
    <s v="Justyna Krawczak"/>
    <s v="certificate of residence for 2017 should be sent to CG Austria"/>
    <s v="Less"/>
    <s v="GFS"/>
    <s v="Non- ICB"/>
    <m/>
    <m/>
    <m/>
    <s v="GFS"/>
    <s v="Non- ICB"/>
    <s v="GFS/Non- ICB"/>
  </r>
  <r>
    <s v="New"/>
    <n v="8520"/>
    <s v="Capgemini Technology Services India Limited"/>
    <x v="2"/>
    <n v="260"/>
    <s v="Capgemini UK Plc"/>
    <s v="UK &amp; IRELAND"/>
    <s v="5010083864/16-17-IM"/>
    <x v="8"/>
    <s v="IGATE"/>
    <n v="42768"/>
    <n v="63"/>
    <s v="6.Missing or wrong information on invoice"/>
    <s v="Missing Information or Attachment"/>
    <n v="42831"/>
    <s v="Q1 2017"/>
    <n v="0"/>
    <s v="0-30 Days"/>
    <n v="5500"/>
    <s v="AUD"/>
    <n v="3933.63"/>
    <s v="INR"/>
    <n v="272981.0755105865"/>
    <s v="EUR"/>
    <s v="INTER"/>
    <n v="3.93"/>
    <n v="1"/>
    <s v="greater than 10000"/>
    <s v="SARBAJIT MOITRA"/>
    <s v="Unable to pay due to different currency"/>
    <s v="Less"/>
    <s v="Non-GFS"/>
    <s v="Non- ICB"/>
    <m/>
    <m/>
    <m/>
    <s v="Non-GFS"/>
    <s v="Non- ICB"/>
    <s v="Non-GFS/Non- ICB"/>
  </r>
  <r>
    <s v="Unresolved"/>
    <n v="132"/>
    <s v="Capgemini Technologies LLC"/>
    <x v="5"/>
    <n v="199"/>
    <s v="Capgemini America Inc"/>
    <s v="NORTH AMERICA"/>
    <s v="1320130002117_M"/>
    <x v="8"/>
    <s v="NA CAPTECH"/>
    <n v="42586"/>
    <n v="245"/>
    <s v="1.No signed SoW"/>
    <s v="DISAGREEMENT"/>
    <n v="42586"/>
    <s v="Q3 2016"/>
    <n v="245"/>
    <s v="181 - 365 Days"/>
    <n v="4177.66"/>
    <s v="USD"/>
    <n v="3907.64"/>
    <s v="USD"/>
    <n v="4177.657905534752"/>
    <s v="EUR"/>
    <s v="INTRA"/>
    <n v="3.91"/>
    <n v="1"/>
    <s v="less than 10000"/>
    <s v="Soumya Mukhopadhyay"/>
    <s v="-"/>
    <s v="Less"/>
    <s v="GFS"/>
    <s v="Non- ICB"/>
    <m/>
    <m/>
    <m/>
    <s v="GFS"/>
    <s v="Non- ICB"/>
    <s v="GFS/Non- ICB"/>
  </r>
  <r>
    <s v="Unresolved"/>
    <n v="8520"/>
    <s v="Capgemini Technology Services India Limited"/>
    <x v="2"/>
    <n v="8310"/>
    <s v="Capgemini Polska Sp z.o.o"/>
    <s v="CENTRAL EUROPE"/>
    <n v="85200310050774"/>
    <x v="6"/>
    <s v="India Data Run Services"/>
    <n v="41701"/>
    <n v="1130"/>
    <s v="4.Disagreed expenses"/>
    <s v="DISAGREEMENT"/>
    <n v="42618"/>
    <s v="Q3 2016"/>
    <n v="213"/>
    <s v="181 - 365 Days"/>
    <n v="268369.58"/>
    <s v="INR"/>
    <n v="3867.18"/>
    <s v="INR"/>
    <n v="268369.66252368165"/>
    <s v="EUR"/>
    <s v="INTER"/>
    <n v="3.87"/>
    <n v="1"/>
    <s v="greater than 10000"/>
    <s v="magdalena.urbanik"/>
    <s v="CREDIT MEMO"/>
    <s v="More"/>
    <s v="GFS"/>
    <s v="Non- ICB"/>
    <m/>
    <m/>
    <m/>
    <s v="GFS"/>
    <s v="Non- ICB"/>
    <s v="GFS/Non- ICB"/>
  </r>
  <r>
    <s v="Unresolved"/>
    <n v="8520"/>
    <s v="Capgemini Technology Services India Limited"/>
    <x v="2"/>
    <n v="3071"/>
    <s v="Sogeti Sverige AB"/>
    <s v="NORDIC"/>
    <s v="5010089565/16-17-IM"/>
    <x v="2"/>
    <s v="iGATE"/>
    <n v="42769"/>
    <n v="62"/>
    <s v="8.Invoice awaiting Prime’s approval or PO"/>
    <s v="Hold Payment"/>
    <n v="42775"/>
    <s v="Q1 2017"/>
    <n v="56"/>
    <s v="31-60 Days"/>
    <n v="267698"/>
    <s v="INR"/>
    <n v="3857.5"/>
    <s v="INR"/>
    <n v="267697.90213672543"/>
    <s v="EUR"/>
    <s v="INTER"/>
    <n v="3.86"/>
    <n v="1"/>
    <s v="greater than 10000"/>
    <s v="Anne-Sofi Saltin"/>
    <s v="app"/>
    <s v="More"/>
    <s v="Non-GFS"/>
    <s v="Non- ICB"/>
    <m/>
    <m/>
    <m/>
    <s v="Non-GFS"/>
    <s v="Non- ICB"/>
    <s v="Non-GFS/Non- ICB"/>
  </r>
  <r>
    <s v="Unresolved"/>
    <n v="3022"/>
    <s v="Sogeti High Tech S.A.S."/>
    <x v="1"/>
    <n v="692"/>
    <s v="Capgemini Outsourcing Services S.A.S."/>
    <s v="FRANCE"/>
    <n v="30220110061749"/>
    <x v="2"/>
    <s v="Sogeti HTC  "/>
    <n v="42636"/>
    <n v="195"/>
    <s v="1.No signed SoW"/>
    <s v="DISAGREEMENT"/>
    <n v="42709"/>
    <s v="Q4 2016"/>
    <n v="122"/>
    <s v="121-150 Days"/>
    <n v="3840"/>
    <s v="EUR"/>
    <n v="3840"/>
    <s v="EUR"/>
    <n v="3840"/>
    <s v="EUR"/>
    <s v="INTRA"/>
    <n v="3.84"/>
    <n v="1"/>
    <s v="less than 10000"/>
    <s v="Edyta Lechwar-Wierzbicka"/>
    <s v="NO PO Carine REYNIER"/>
    <s v="Less"/>
    <s v="GFS"/>
    <s v="Non- ICB"/>
    <m/>
    <m/>
    <m/>
    <s v="GFS"/>
    <s v="Non- ICB"/>
    <s v="GFS/Non- ICB"/>
  </r>
  <r>
    <s v="Unresolved"/>
    <n v="8520"/>
    <s v="Capgemini Technology Services India Limited"/>
    <x v="2"/>
    <n v="8110"/>
    <s v="Capgemini Mexico S. de R.L. de C.V."/>
    <s v="CPM- BR"/>
    <n v="85200310081589"/>
    <x v="7"/>
    <s v="KBS - Analytics"/>
    <n v="42522"/>
    <n v="309"/>
    <s v="1.No signed SoW"/>
    <s v="DISAGREEMENT"/>
    <n v="42585"/>
    <s v="Q3 2016"/>
    <n v="246"/>
    <s v="181 - 365 Days"/>
    <n v="266469.12"/>
    <s v="INR"/>
    <n v="3839.79"/>
    <s v="INR"/>
    <n v="266468.88597422605"/>
    <s v="EUR"/>
    <s v="INTER"/>
    <n v="3.84"/>
    <n v="1"/>
    <s v="greater than 10000"/>
    <s v="Aldo Perez"/>
    <s v="Hi Please send sow"/>
    <s v="More"/>
    <s v="GFS"/>
    <s v="Non- ICB"/>
    <m/>
    <m/>
    <m/>
    <s v="GFS"/>
    <s v="Non- ICB"/>
    <s v="GFS/Non- ICB"/>
  </r>
  <r>
    <s v="New"/>
    <n v="8520"/>
    <s v="Capgemini Technology Services India Limited"/>
    <x v="2"/>
    <n v="1750"/>
    <s v="Capgemini Espana S.L."/>
    <s v="IBERIA"/>
    <n v="85200310086758"/>
    <x v="6"/>
    <s v="INDIA SHARED SERVICES - ISIDSS - BU"/>
    <n v="42773"/>
    <n v="58"/>
    <s v="1.No signed SoW"/>
    <s v="DISAGREEMENT"/>
    <n v="42831"/>
    <s v="Q1 2017"/>
    <n v="0"/>
    <s v="0-30 Days"/>
    <n v="266185.5"/>
    <s v="INR"/>
    <n v="3835.71"/>
    <s v="INR"/>
    <n v="266185.74729873211"/>
    <s v="EUR"/>
    <s v="INTER"/>
    <n v="3.84"/>
    <n v="1"/>
    <s v="greater than 10000"/>
    <s v="Carmen Cuenca"/>
    <s v="no isow"/>
    <s v="More"/>
    <s v="GFS"/>
    <s v="Non- ICB"/>
    <m/>
    <m/>
    <m/>
    <s v="GFS"/>
    <s v="Non- ICB"/>
    <s v="GFS/Non- ICB"/>
  </r>
  <r>
    <s v="New"/>
    <n v="692"/>
    <s v="Capgemini Outsourcing Services S.A.S."/>
    <x v="1"/>
    <n v="1750"/>
    <s v="Capgemini Espana S.L."/>
    <s v="IBERIA"/>
    <n v="69201121700252"/>
    <x v="6"/>
    <s v="Infra France "/>
    <n v="42796"/>
    <n v="35"/>
    <s v="1.No signed SoW"/>
    <s v="DISAGREEMENT"/>
    <n v="42830"/>
    <s v="Q1 2017"/>
    <n v="1"/>
    <s v="0-30 Days"/>
    <n v="3813.8"/>
    <s v="EUR"/>
    <n v="3813.8"/>
    <s v="EUR"/>
    <n v="3813.8"/>
    <s v="EUR"/>
    <s v="INTER"/>
    <n v="3.81"/>
    <n v="1"/>
    <s v="less than 10000"/>
    <s v="Carmen Postigo Gonzalez"/>
    <s v="PLEASE SEND ISOW"/>
    <s v="Less"/>
    <s v="GFS"/>
    <s v="Non- ICB"/>
    <m/>
    <m/>
    <m/>
    <s v="GFS"/>
    <s v="Non- ICB"/>
    <s v="GFS/Non- ICB"/>
  </r>
  <r>
    <s v="Unresolved"/>
    <n v="8520"/>
    <s v="Capgemini Technology Services India Limited"/>
    <x v="2"/>
    <n v="3011"/>
    <s v="Sogeti USA LLC"/>
    <s v="NORTH AMERICA"/>
    <n v="85200310084386"/>
    <x v="4"/>
    <s v="ID Shared Services"/>
    <n v="42643"/>
    <n v="188"/>
    <s v="1.No signed SoW"/>
    <s v="DISAGREEMENT"/>
    <n v="42649"/>
    <s v="Q3 2016"/>
    <n v="182"/>
    <s v="181 - 365 Days"/>
    <n v="264377.78000000003"/>
    <s v="INR"/>
    <n v="3809.66"/>
    <s v="INR"/>
    <n v="264377.96237309073"/>
    <s v="EUR"/>
    <s v="INTER"/>
    <n v="3.81"/>
    <n v="1"/>
    <s v="greater than 10000"/>
    <s v="John Berger"/>
    <s v="Dispute : No SOW For These Charges"/>
    <s v="More"/>
    <s v="GFS"/>
    <s v="Non- ICB"/>
    <m/>
    <m/>
    <m/>
    <s v="GFS"/>
    <s v="Non- ICB"/>
    <s v="GFS/Non- ICB"/>
  </r>
  <r>
    <s v="Unresolved"/>
    <n v="8520"/>
    <s v="Capgemini Technology Services India Limited"/>
    <x v="2"/>
    <n v="3011"/>
    <s v="Sogeti USA LLC"/>
    <s v="NORTH AMERICA"/>
    <n v="85200310084701"/>
    <x v="4"/>
    <s v="ID Shared Services"/>
    <n v="42643"/>
    <n v="188"/>
    <s v="1.No signed SoW"/>
    <s v="DISAGREEMENT"/>
    <n v="42681"/>
    <s v="Q4 2016"/>
    <n v="150"/>
    <s v="121-150 Days"/>
    <n v="264377.78000000003"/>
    <s v="INR"/>
    <n v="3809.66"/>
    <s v="INR"/>
    <n v="264377.96237309073"/>
    <s v="EUR"/>
    <s v="INTER"/>
    <n v="3.81"/>
    <n v="1"/>
    <s v="greater than 10000"/>
    <s v="Brock Bahan"/>
    <s v="Dispute : No SOW For These Charges"/>
    <s v="More"/>
    <s v="GFS"/>
    <s v="Non- ICB"/>
    <m/>
    <m/>
    <m/>
    <s v="GFS"/>
    <s v="Non- ICB"/>
    <s v="GFS/Non- ICB"/>
  </r>
  <r>
    <s v="Unresolved"/>
    <n v="8520"/>
    <s v="Capgemini Technology Services India Limited"/>
    <x v="2"/>
    <n v="1710"/>
    <s v="Capgemini Italia S.p.A"/>
    <s v="ITALY"/>
    <n v="85200610007323"/>
    <x v="6"/>
    <s v="Infra India"/>
    <n v="42773"/>
    <n v="58"/>
    <s v="2.Disagreed rates or price"/>
    <s v="DISAGREEMENT"/>
    <n v="42797"/>
    <s v="Q1 2017"/>
    <n v="34"/>
    <s v="31-60 Days"/>
    <n v="264570"/>
    <s v="INR"/>
    <n v="3812.43"/>
    <s v="INR"/>
    <n v="264570.19132679614"/>
    <s v="EUR"/>
    <s v="INTER"/>
    <n v="3.81"/>
    <n v="1"/>
    <s v="greater than 10000"/>
    <s v="Giuseppe Bartolucci"/>
    <s v="issue a credit note"/>
    <s v="More"/>
    <s v="GFS"/>
    <s v="Non- ICB"/>
    <m/>
    <m/>
    <m/>
    <s v="GFS"/>
    <s v="Non- ICB"/>
    <s v="GFS/Non- ICB"/>
  </r>
  <r>
    <s v="Unresolved"/>
    <n v="8310"/>
    <s v="Capgemini Polska Sp z.o.o"/>
    <x v="0"/>
    <n v="199"/>
    <s v="Capgemini America Inc"/>
    <s v="NORTH AMERICA"/>
    <s v="831015FIS00087"/>
    <x v="6"/>
    <s v="Infra Central Europe "/>
    <n v="42047"/>
    <n v="784"/>
    <s v="8.Invoice awaiting Prime’s approval or PO"/>
    <s v="Hold Payment"/>
    <n v="42647"/>
    <s v="Q3 2016"/>
    <n v="184"/>
    <s v="181 - 365 Days"/>
    <n v="16122"/>
    <s v="PLN"/>
    <n v="3814.5"/>
    <s v="PLN"/>
    <n v="16121.983547081518"/>
    <s v="EUR"/>
    <s v="INTER"/>
    <n v="3.81"/>
    <n v="1"/>
    <s v="greater than 10000"/>
    <s v="Sayantan Ghosh"/>
    <s v="Invoice waiting for approval"/>
    <s v="More"/>
    <s v="GFS"/>
    <s v="Non- ICB"/>
    <m/>
    <m/>
    <m/>
    <s v="GFS"/>
    <s v="Non- ICB"/>
    <s v="GFS/Non- ICB"/>
  </r>
  <r>
    <s v="Unresolved"/>
    <n v="8310"/>
    <s v="Capgemini Polska Sp z.o.o"/>
    <x v="0"/>
    <n v="199"/>
    <s v="Capgemini America Inc"/>
    <s v="NORTH AMERICA"/>
    <s v="831016FIS02280"/>
    <x v="6"/>
    <s v="Infra Central Europe "/>
    <n v="42731"/>
    <n v="100"/>
    <s v="8.Invoice awaiting Prime’s approval or PO"/>
    <s v="Hold Payment"/>
    <n v="42797"/>
    <s v="Q1 2017"/>
    <n v="34"/>
    <s v="31-60 Days"/>
    <n v="16058"/>
    <s v="PLN"/>
    <n v="3799.36"/>
    <s v="PLN"/>
    <n v="16057.994339871448"/>
    <s v="EUR"/>
    <s v="INTER"/>
    <n v="3.8"/>
    <n v="1"/>
    <s v="greater than 10000"/>
    <s v="Sayantan Ghosh"/>
    <s v="Invoice waiting for approval"/>
    <s v="More"/>
    <s v="GFS"/>
    <s v="Non- ICB"/>
    <m/>
    <m/>
    <m/>
    <s v="GFS"/>
    <s v="Non- ICB"/>
    <s v="GFS/Non- ICB"/>
  </r>
  <r>
    <s v="Unresolved"/>
    <n v="8310"/>
    <s v="Capgemini Polska Sp z.o.o"/>
    <x v="0"/>
    <n v="635"/>
    <s v="Capgemini Technology Services"/>
    <s v="FRANCE"/>
    <s v="831016FIS01875"/>
    <x v="6"/>
    <s v="Infra Central Europe "/>
    <n v="42677"/>
    <n v="154"/>
    <s v="6.Missing or wrong information on invoice"/>
    <s v="Missing Information or Attachment"/>
    <n v="42709"/>
    <s v="Q4 2016"/>
    <n v="122"/>
    <s v="121-150 Days"/>
    <n v="15944.67"/>
    <s v="PLN"/>
    <n v="3772.55"/>
    <s v="PLN"/>
    <n v="15944.681879811871"/>
    <s v="EUR"/>
    <s v="INTER"/>
    <n v="3.77"/>
    <n v="1"/>
    <s v="greater than 10000"/>
    <s v="Aleksandra Polak"/>
    <s v="For october 2016, already received SAUNOIS LAURENT (05/12/2016 10:30)"/>
    <s v="More"/>
    <s v="GFS"/>
    <s v="Non- ICB"/>
    <m/>
    <m/>
    <m/>
    <s v="GFS"/>
    <s v="Non- ICB"/>
    <s v="GFS/Non- ICB"/>
  </r>
  <r>
    <s v="Unresolved"/>
    <n v="8520"/>
    <s v="Capgemini Technology Services India Limited"/>
    <x v="2"/>
    <n v="8420"/>
    <s v="Capgemini Australia Pty Ltd."/>
    <s v="INDIA"/>
    <n v="85200310084459"/>
    <x v="8"/>
    <s v="APAC Platform"/>
    <n v="42643"/>
    <n v="188"/>
    <s v="6.Missing or wrong information on invoice"/>
    <s v="Missing Information or Attachment"/>
    <n v="42709"/>
    <s v="Q4 2016"/>
    <n v="122"/>
    <s v="121-150 Days"/>
    <n v="260802"/>
    <s v="INR"/>
    <n v="3758.13"/>
    <s v="INR"/>
    <n v="260801.94866029607"/>
    <s v="EUR"/>
    <s v="INTRA"/>
    <n v="3.76"/>
    <n v="1"/>
    <s v="greater than 10000"/>
    <s v="Roopeshri Lad"/>
    <s v="As per Onshore PM' There is no offshore SDM for these projects. Can you please share with me the Time And Expense Dump for these projects till date' Emailed for more information to Sagar Chikane on Mon 10/17/2016 8:56 AM for all invoices raised in Sep cycle. Onshore PM needs more details for all invoices raised in Oct cycle as well. Offshore finance to send the PTD project Time and expense dump"/>
    <s v="More"/>
    <s v="GFS"/>
    <s v="Non- ICB"/>
    <m/>
    <m/>
    <m/>
    <s v="GFS"/>
    <s v="Non- ICB"/>
    <s v="GFS/Non- ICB"/>
  </r>
  <r>
    <s v="Unresolved"/>
    <n v="8520"/>
    <s v="Capgemini Technology Services India Limited"/>
    <x v="2"/>
    <n v="429"/>
    <s v="Sogeti Nederland B.V."/>
    <s v="BENELUX"/>
    <s v="5010089648/16-17-IM"/>
    <x v="2"/>
    <s v="INDIA"/>
    <n v="42768"/>
    <n v="63"/>
    <s v="8.Invoice awaiting Prime’s approval or PO"/>
    <s v="Hold Payment"/>
    <n v="42800"/>
    <s v="Q1 2017"/>
    <n v="31"/>
    <s v="31-60 Days"/>
    <n v="261110"/>
    <s v="INR"/>
    <n v="3762.57"/>
    <s v="INR"/>
    <n v="261110.07016009829"/>
    <s v="EUR"/>
    <s v="INTER"/>
    <n v="3.76"/>
    <n v="1"/>
    <s v="greater than 10000"/>
    <s v="Dibendu Das"/>
    <s v="Invoice awaiting Prime’s approval or PO"/>
    <s v="More"/>
    <s v="Non-GFS"/>
    <s v="Non- ICB"/>
    <m/>
    <m/>
    <m/>
    <s v="Non-GFS"/>
    <s v="Non- ICB"/>
    <s v="Non-GFS/Non- ICB"/>
  </r>
  <r>
    <s v="Unresolved"/>
    <n v="8520"/>
    <s v="Capgemini Technology Services India Limited"/>
    <x v="2"/>
    <n v="283"/>
    <s v="Capgemini Deutschland Holding GmbH"/>
    <s v="CENTRAL EUROPE"/>
    <n v="85200710013173"/>
    <x v="7"/>
    <s v="CES HRO"/>
    <n v="42676"/>
    <n v="155"/>
    <s v="8.Invoice awaiting Prime’s approval or PO"/>
    <s v="Hold Payment"/>
    <n v="42732"/>
    <s v="Q4 2016"/>
    <n v="99"/>
    <s v="91-120 Days"/>
    <n v="260210"/>
    <s v="INR"/>
    <n v="3749.6"/>
    <s v="INR"/>
    <n v="260209.99451765799"/>
    <s v="EUR"/>
    <s v="INTER"/>
    <n v="3.75"/>
    <n v="1"/>
    <s v="greater than 10000"/>
    <s v="Izabela Klich"/>
    <s v="We are waiting on CN"/>
    <s v="More"/>
    <s v="GFS"/>
    <s v="Non- ICB"/>
    <m/>
    <m/>
    <m/>
    <s v="GFS"/>
    <s v="Non- ICB"/>
    <s v="GFS/Non- ICB"/>
  </r>
  <r>
    <s v="Unresolved"/>
    <n v="8520"/>
    <s v="Capgemini Technology Services India Limited"/>
    <x v="2"/>
    <n v="199"/>
    <s v="Capgemini America Inc"/>
    <s v="NORTH AMERICA"/>
    <n v="85203810002102"/>
    <x v="7"/>
    <s v="BPO India"/>
    <n v="42646"/>
    <n v="185"/>
    <s v="8.Invoice awaiting Prime’s approval or PO"/>
    <s v="Hold Payment"/>
    <n v="42733"/>
    <s v="Q4 2016"/>
    <n v="98"/>
    <s v="91-120 Days"/>
    <n v="259000"/>
    <s v="INR"/>
    <n v="3732.16"/>
    <s v="INR"/>
    <n v="258999.71547338981"/>
    <s v="EUR"/>
    <s v="INTER"/>
    <n v="3.73"/>
    <n v="1"/>
    <s v="greater than 10000"/>
    <s v="Sayantan Ghosh"/>
    <s v="Invoice waiting for approval"/>
    <s v="More"/>
    <s v="GFS"/>
    <s v="Non- ICB"/>
    <m/>
    <m/>
    <m/>
    <s v="GFS"/>
    <s v="Non- ICB"/>
    <s v="GFS/Non- ICB"/>
  </r>
  <r>
    <s v="Unresolved"/>
    <n v="8520"/>
    <s v="Capgemini Technology Services India Limited"/>
    <x v="2"/>
    <n v="199"/>
    <s v="Capgemini America Inc"/>
    <s v="NORTH AMERICA"/>
    <n v="85203810001889"/>
    <x v="7"/>
    <s v="BPO India"/>
    <n v="42615"/>
    <n v="216"/>
    <s v="8.Invoice awaiting Prime’s approval or PO"/>
    <s v="Hold Payment"/>
    <n v="42733"/>
    <s v="Q4 2016"/>
    <n v="98"/>
    <s v="91-120 Days"/>
    <n v="259000"/>
    <s v="INR"/>
    <n v="3732.16"/>
    <s v="INR"/>
    <n v="258999.71547338981"/>
    <s v="EUR"/>
    <s v="INTER"/>
    <n v="3.73"/>
    <n v="1"/>
    <s v="greater than 10000"/>
    <s v="Sayantan Ghosh"/>
    <s v="Invoice waiting for approval"/>
    <s v="More"/>
    <s v="GFS"/>
    <s v="Non- ICB"/>
    <m/>
    <m/>
    <m/>
    <s v="GFS"/>
    <s v="Non- ICB"/>
    <s v="GFS/Non- ICB"/>
  </r>
  <r>
    <s v="New"/>
    <n v="260"/>
    <s v="Capgemini UK Plc"/>
    <x v="4"/>
    <n v="95"/>
    <s v="Capgemini Service S.A.S."/>
    <s v="HOLDING"/>
    <n v="260013009034"/>
    <x v="4"/>
    <s v="HQ"/>
    <n v="42766"/>
    <n v="65"/>
    <s v="8.Invoice awaiting Prime’s approval or PO"/>
    <s v="Hold Payment"/>
    <n v="42831"/>
    <s v="Q1 2017"/>
    <n v="0"/>
    <s v="0-30 Days"/>
    <n v="3173"/>
    <s v="GBP"/>
    <n v="3708.81"/>
    <s v="GBP"/>
    <n v="3172.9981731868174"/>
    <s v="EUR"/>
    <s v="INTER"/>
    <n v="3.71"/>
    <n v="1"/>
    <s v="less than 10000"/>
    <s v="Christelle PONTHUS"/>
    <s v="no PO"/>
    <s v="Less"/>
    <s v="GFS"/>
    <s v="Non- ICB"/>
    <m/>
    <m/>
    <m/>
    <s v="GFS"/>
    <s v="Non- ICB"/>
    <s v="GFS/Non- ICB"/>
  </r>
  <r>
    <s v="New"/>
    <n v="8520"/>
    <s v="Capgemini Technology Services India Limited"/>
    <x v="2"/>
    <n v="260"/>
    <s v="Capgemini UK Plc"/>
    <s v="UK &amp; IRELAND"/>
    <s v="5010089847/16-17-IM"/>
    <x v="8"/>
    <s v="IGATE"/>
    <n v="42768"/>
    <n v="63"/>
    <s v="6.Missing or wrong information on invoice"/>
    <s v="Missing Information or Attachment"/>
    <n v="42831"/>
    <s v="Q1 2017"/>
    <n v="0"/>
    <s v="0-30 Days"/>
    <n v="257350"/>
    <s v="INR"/>
    <n v="3708.39"/>
    <s v="INR"/>
    <n v="257350.15510170092"/>
    <s v="EUR"/>
    <s v="INTER"/>
    <n v="3.71"/>
    <n v="1"/>
    <s v="greater than 10000"/>
    <s v="SARBAJIT MOITRA"/>
    <s v="No PO"/>
    <s v="More"/>
    <s v="Non-GFS"/>
    <s v="Non- ICB"/>
    <m/>
    <m/>
    <m/>
    <s v="Non-GFS"/>
    <s v="Non- ICB"/>
    <s v="Non-GFS/Non- ICB"/>
  </r>
  <r>
    <s v="Unresolved"/>
    <n v="8520"/>
    <s v="Capgemini Technology Services India Limited"/>
    <x v="2"/>
    <n v="8420"/>
    <s v="Capgemini Australia Pty Ltd."/>
    <s v="INDIA"/>
    <n v="85203010001299"/>
    <x v="9"/>
    <s v="DIGITAL"/>
    <n v="42773"/>
    <n v="58"/>
    <s v="2.Disagreed rates or price"/>
    <s v="DISAGREEMENT"/>
    <n v="42775"/>
    <s v="Q1 2017"/>
    <n v="56"/>
    <s v="31-60 Days"/>
    <n v="257556.11"/>
    <s v="INR"/>
    <n v="3711.36"/>
    <s v="INR"/>
    <n v="257556.26340224431"/>
    <s v="EUR"/>
    <s v="INTRA"/>
    <n v="3.71"/>
    <n v="1"/>
    <s v="greater than 10000"/>
    <s v="Mayuresh Kapre"/>
    <s v="Overall Delivery capbility supplied resulted in unsuccessful nature of project &amp; overrun; Please issue a credit note"/>
    <s v="More"/>
    <s v="GFS"/>
    <s v="Non- ICB"/>
    <m/>
    <m/>
    <m/>
    <s v="GFS"/>
    <s v="Non- ICB"/>
    <s v="GFS/Non- ICB"/>
  </r>
  <r>
    <s v="New"/>
    <n v="8420"/>
    <s v="Capgemini Australia Pty Ltd."/>
    <x v="2"/>
    <n v="260"/>
    <s v="Capgemini UK Plc"/>
    <s v="UK &amp; IRELAND"/>
    <s v="6100001401/16-17_M"/>
    <x v="8"/>
    <s v="Australia"/>
    <n v="42705"/>
    <n v="126"/>
    <s v="8.Invoice awaiting Prime’s approval or PO"/>
    <s v="Hold Payment"/>
    <n v="42831"/>
    <s v="Q1 2017"/>
    <n v="0"/>
    <s v="0-30 Days"/>
    <n v="5155"/>
    <s v="AUD"/>
    <n v="3686.88"/>
    <s v="AUD"/>
    <n v="5154.9953558789339"/>
    <s v="EUR"/>
    <s v="INTER"/>
    <n v="3.69"/>
    <n v="1"/>
    <s v="less than 10000"/>
    <s v="SATABDI SARKAR"/>
    <s v="PO Insufficient"/>
    <s v="Less"/>
    <s v="Non-GFS"/>
    <s v="Non- ICB"/>
    <m/>
    <m/>
    <m/>
    <s v="Non-GFS"/>
    <s v="Non- ICB"/>
    <s v="Non-GFS/Non- ICB"/>
  </r>
  <r>
    <s v="New"/>
    <n v="8520"/>
    <s v="Capgemini Technology Services India Limited"/>
    <x v="2"/>
    <n v="260"/>
    <s v="Capgemini UK Plc"/>
    <s v="UK &amp; IRELAND"/>
    <s v="5010087835/16-17-IM"/>
    <x v="8"/>
    <s v="IGATE"/>
    <n v="42768"/>
    <n v="63"/>
    <s v="6.Missing or wrong information on invoice"/>
    <s v="Missing Information or Attachment"/>
    <n v="42831"/>
    <s v="Q1 2017"/>
    <n v="0"/>
    <s v="0-30 Days"/>
    <n v="256335"/>
    <s v="INR"/>
    <n v="3693.76"/>
    <s v="INR"/>
    <n v="256334.88088050578"/>
    <s v="EUR"/>
    <s v="INTER"/>
    <n v="3.69"/>
    <n v="1"/>
    <s v="greater than 10000"/>
    <s v="SARBAJIT MOITRA"/>
    <s v="No PO"/>
    <s v="More"/>
    <s v="Non-GFS"/>
    <s v="Non- ICB"/>
    <m/>
    <m/>
    <m/>
    <s v="Non-GFS"/>
    <s v="Non- ICB"/>
    <s v="Non-GFS/Non- ICB"/>
  </r>
  <r>
    <s v="Unresolved"/>
    <n v="8520"/>
    <s v="Capgemini Technology Services India Limited"/>
    <x v="2"/>
    <n v="420"/>
    <s v="Capgemini Belgium N.V./S.A."/>
    <s v="BENELUX"/>
    <s v="5010089639/16-17-IM"/>
    <x v="7"/>
    <s v="iGATE"/>
    <n v="42768"/>
    <n v="63"/>
    <s v="5.Invoice issued too late"/>
    <s v="DISAGREEMENT"/>
    <n v="42775"/>
    <s v="Q1 2017"/>
    <n v="56"/>
    <s v="31-60 Days"/>
    <n v="254042"/>
    <s v="INR"/>
    <n v="3660.72"/>
    <s v="INR"/>
    <n v="254042.01278287842"/>
    <s v="EUR"/>
    <s v="INTER"/>
    <n v="3.66"/>
    <n v="1"/>
    <s v="greater than 10000"/>
    <s v="Agnieszka Wodnicka"/>
    <s v="waiting for approval"/>
    <s v="More"/>
    <s v="Non-GFS"/>
    <s v="Non- ICB"/>
    <m/>
    <m/>
    <m/>
    <s v="Non-GFS"/>
    <s v="Non- ICB"/>
    <s v="Non-GFS/Non- ICB"/>
  </r>
  <r>
    <s v="Unresolved"/>
    <n v="8310"/>
    <s v="Capgemini Polska Sp z.o.o"/>
    <x v="0"/>
    <n v="199"/>
    <s v="Capgemini America Inc"/>
    <s v="NORTH AMERICA"/>
    <s v="831016FIS01426"/>
    <x v="6"/>
    <s v="Infra Central Europe "/>
    <n v="42615"/>
    <n v="216"/>
    <s v="8.Invoice awaiting Prime’s approval or PO"/>
    <s v="Hold Payment"/>
    <n v="42678"/>
    <s v="Q4 2016"/>
    <n v="153"/>
    <s v="151-180 Days"/>
    <n v="15396"/>
    <s v="PLN"/>
    <n v="3642.73"/>
    <s v="PLN"/>
    <n v="15395.997673734502"/>
    <s v="EUR"/>
    <s v="INTER"/>
    <n v="3.64"/>
    <n v="1"/>
    <s v="greater than 10000"/>
    <s v="Sayantan Ghosh"/>
    <s v="Invoice waiting for approval"/>
    <s v="More"/>
    <s v="GFS"/>
    <s v="Non- ICB"/>
    <m/>
    <m/>
    <m/>
    <s v="GFS"/>
    <s v="Non- ICB"/>
    <s v="GFS/Non- ICB"/>
  </r>
  <r>
    <s v="New"/>
    <n v="8520"/>
    <s v="Capgemini Technology Services India Limited"/>
    <x v="2"/>
    <n v="1970"/>
    <s v="Capgemini UK Plc (FS)"/>
    <s v="UK &amp; IRELAND"/>
    <s v="5010089819/16-17-IM"/>
    <x v="8"/>
    <s v="IGATE"/>
    <n v="42769"/>
    <n v="62"/>
    <s v="3.Disagreed days, volume or deliverables"/>
    <s v="DISAGREEMENT"/>
    <n v="42831"/>
    <s v="Q1 2017"/>
    <n v="0"/>
    <s v="0-30 Days"/>
    <n v="251988"/>
    <s v="INR"/>
    <n v="3631.12"/>
    <s v="INR"/>
    <n v="251987.86945086363"/>
    <s v="EUR"/>
    <s v="INTER"/>
    <n v="3.63"/>
    <n v="1"/>
    <s v="greater than 10000"/>
    <s v="Amina Khatun"/>
    <s v="Kindly do not raise invoices prior to resource allocation date to FS"/>
    <s v="More"/>
    <s v="Non-GFS"/>
    <s v="Non- ICB"/>
    <m/>
    <m/>
    <m/>
    <s v="Non-GFS"/>
    <s v="Non- ICB"/>
    <s v="Non-GFS/Non- ICB"/>
  </r>
  <r>
    <s v="New"/>
    <n v="8520"/>
    <s v="Capgemini Technology Services India Limited"/>
    <x v="2"/>
    <n v="260"/>
    <s v="Capgemini UK Plc"/>
    <s v="UK &amp; IRELAND"/>
    <s v="5010085954/16-17-IM"/>
    <x v="8"/>
    <s v="IGATE"/>
    <n v="42768"/>
    <n v="63"/>
    <s v="8.Invoice awaiting Prime’s approval or PO"/>
    <s v="Hold Payment"/>
    <n v="42831"/>
    <s v="Q1 2017"/>
    <n v="0"/>
    <s v="0-30 Days"/>
    <n v="251521"/>
    <s v="INR"/>
    <n v="3624.39"/>
    <s v="INR"/>
    <n v="251520.82942976704"/>
    <s v="EUR"/>
    <s v="INTER"/>
    <n v="3.62"/>
    <n v="1"/>
    <s v="greater than 10000"/>
    <s v="SARBAJIT MOITRA"/>
    <s v="Awaiting for approval"/>
    <s v="More"/>
    <s v="Non-GFS"/>
    <s v="Non- ICB"/>
    <m/>
    <m/>
    <m/>
    <s v="Non-GFS"/>
    <s v="Non- ICB"/>
    <s v="Non-GFS/Non- ICB"/>
  </r>
  <r>
    <s v="Unresolved"/>
    <n v="8520"/>
    <s v="Capgemini Technology Services India Limited"/>
    <x v="2"/>
    <n v="3011"/>
    <s v="Sogeti USA LLC"/>
    <s v="NORTH AMERICA"/>
    <n v="85200410039024"/>
    <x v="2"/>
    <s v="SOGETI INDIA "/>
    <n v="42614"/>
    <n v="217"/>
    <s v="3.Disagreed days, volume or deliverables"/>
    <s v="DISAGREEMENT"/>
    <n v="42649"/>
    <s v="Q3 2016"/>
    <n v="182"/>
    <s v="181 - 365 Days"/>
    <n v="249600.78"/>
    <s v="INR"/>
    <n v="3596.72"/>
    <s v="INR"/>
    <n v="249600.62179473834"/>
    <s v="EUR"/>
    <s v="INTER"/>
    <n v="3.6"/>
    <n v="1"/>
    <s v="greater than 10000"/>
    <s v="John Berger"/>
    <s v="Dispute: -216 hours for Ashish Bhatt since we have already been invoiced via invoices 85200410038447 and 85200410039491"/>
    <s v="More"/>
    <s v="GFS"/>
    <s v="Non- ICB"/>
    <m/>
    <m/>
    <m/>
    <s v="GFS"/>
    <s v="Non- ICB"/>
    <s v="GFS/Non- ICB"/>
  </r>
  <r>
    <s v="New"/>
    <n v="8520"/>
    <s v="Capgemini Technology Services India Limited"/>
    <x v="2"/>
    <n v="199"/>
    <s v="Capgemini America Inc"/>
    <s v="NORTH AMERICA"/>
    <s v="5010089892/16-17-IM"/>
    <x v="8"/>
    <s v="IGATE"/>
    <n v="42768"/>
    <n v="63"/>
    <s v="1.No signed SoW"/>
    <s v="DISAGREEMENT"/>
    <n v="42830"/>
    <s v="Q1 2017"/>
    <n v="1"/>
    <s v="0-30 Days"/>
    <n v="247382"/>
    <s v="INR"/>
    <n v="3564.75"/>
    <s v="INR"/>
    <n v="247382.00820269398"/>
    <s v="EUR"/>
    <s v="INTER"/>
    <n v="3.56"/>
    <n v="1"/>
    <s v="greater than 10000"/>
    <s v="Sayantan Ghosh"/>
    <s v="ISOW Required"/>
    <s v="More"/>
    <s v="Non-GFS"/>
    <s v="Non- ICB"/>
    <m/>
    <m/>
    <m/>
    <s v="Non-GFS"/>
    <s v="Non- ICB"/>
    <s v="Non-GFS/Non- ICB"/>
  </r>
  <r>
    <s v="Unresolved"/>
    <n v="8520"/>
    <s v="Capgemini Technology Services India Limited"/>
    <x v="2"/>
    <n v="199"/>
    <s v="Capgemini America Inc"/>
    <s v="NORTH AMERICA"/>
    <n v="85203910000513"/>
    <x v="7"/>
    <s v="India BPO"/>
    <n v="42584"/>
    <n v="247"/>
    <s v="8.Invoice awaiting Prime’s approval or PO"/>
    <s v="Hold Payment"/>
    <n v="42733"/>
    <s v="Q4 2016"/>
    <n v="98"/>
    <s v="91-120 Days"/>
    <n v="246283.2"/>
    <s v="INR"/>
    <n v="3548.92"/>
    <s v="INR"/>
    <n v="246283.4579004712"/>
    <s v="EUR"/>
    <s v="INTER"/>
    <n v="3.55"/>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852"/>
    <x v="8"/>
    <s v="APAC Platform"/>
    <n v="42676"/>
    <n v="155"/>
    <s v="8.Invoice awaiting Prime’s approval or PO"/>
    <s v="Hold Payment"/>
    <n v="42733"/>
    <s v="Q4 2016"/>
    <n v="98"/>
    <s v="91-120 Days"/>
    <n v="246123"/>
    <s v="INR"/>
    <n v="3546.61"/>
    <s v="INR"/>
    <n v="246123.15144449304"/>
    <s v="EUR"/>
    <s v="INTER"/>
    <n v="3.55"/>
    <n v="1"/>
    <s v="greater than 10000"/>
    <s v="Sayantan Ghosh"/>
    <s v="Invoice waiting for approval."/>
    <s v="More"/>
    <s v="GFS"/>
    <s v="Non- ICB"/>
    <m/>
    <m/>
    <m/>
    <s v="GFS"/>
    <s v="Non- ICB"/>
    <s v="GFS/Non- ICB"/>
  </r>
  <r>
    <s v="Unresolved"/>
    <n v="8520"/>
    <s v="Capgemini Technology Services India Limited"/>
    <x v="2"/>
    <n v="199"/>
    <s v="Capgemini America Inc"/>
    <s v="NORTH AMERICA"/>
    <n v="85203910000678"/>
    <x v="7"/>
    <s v="BPO India"/>
    <n v="42646"/>
    <n v="185"/>
    <s v="8.Invoice awaiting Prime’s approval or PO"/>
    <s v="Hold Payment"/>
    <n v="42733"/>
    <s v="Q4 2016"/>
    <n v="98"/>
    <s v="91-120 Days"/>
    <n v="246314.76"/>
    <s v="INR"/>
    <n v="3549.37"/>
    <s v="INR"/>
    <n v="246314.68643085656"/>
    <s v="EUR"/>
    <s v="INTER"/>
    <n v="3.55"/>
    <n v="1"/>
    <s v="greater than 10000"/>
    <s v="Sayantan Ghosh"/>
    <s v="Invoice waiting for approval"/>
    <s v="More"/>
    <s v="GFS"/>
    <s v="Non- ICB"/>
    <m/>
    <m/>
    <m/>
    <s v="GFS"/>
    <s v="Non- ICB"/>
    <s v="GFS/Non- ICB"/>
  </r>
  <r>
    <s v="Unresolved"/>
    <n v="1750"/>
    <s v="Capgemini Espana S.L."/>
    <x v="8"/>
    <n v="3033"/>
    <s v="Sogeti Espana S.L."/>
    <s v="IBERIA"/>
    <n v="17500110092702"/>
    <x v="0"/>
    <s v="IBSP"/>
    <n v="42773"/>
    <n v="58"/>
    <s v="1.No signed SoW"/>
    <s v="DISAGREEMENT"/>
    <n v="42797"/>
    <s v="Q1 2017"/>
    <n v="34"/>
    <s v="31-60 Days"/>
    <n v="3540.46"/>
    <s v="EUR"/>
    <n v="3540.46"/>
    <s v="EUR"/>
    <n v="3540.46"/>
    <s v="EUR"/>
    <s v="INTRA"/>
    <n v="3.54"/>
    <n v="1"/>
    <s v="less than 10000"/>
    <s v="Laura Perez Benito"/>
    <s v="pending signed SOW"/>
    <s v="Less"/>
    <s v="GFS"/>
    <s v="Non- ICB"/>
    <m/>
    <m/>
    <m/>
    <s v="GFS"/>
    <s v="Non- ICB"/>
    <s v="GFS/Non- ICB"/>
  </r>
  <r>
    <s v="New"/>
    <n v="3802"/>
    <s v="Prosodie S.A.S."/>
    <x v="1"/>
    <n v="260"/>
    <s v="Capgemini UK Plc"/>
    <s v="UK &amp; IRELAND"/>
    <n v="701700891"/>
    <x v="7"/>
    <s v="Prosodie"/>
    <n v="42774"/>
    <n v="57"/>
    <s v="8.Invoice awaiting Prime’s approval or PO"/>
    <s v="Hold Payment"/>
    <n v="42831"/>
    <s v="Q1 2017"/>
    <n v="0"/>
    <s v="0-30 Days"/>
    <n v="3532.7"/>
    <s v="EUR"/>
    <n v="3532.7"/>
    <s v="EUR"/>
    <n v="3532.7"/>
    <s v="EUR"/>
    <s v="INTER"/>
    <n v="3.53"/>
    <n v="1"/>
    <s v="less than 10000"/>
    <s v="SATABDI SARKAR"/>
    <s v="PO insufficient"/>
    <s v="Less"/>
    <s v="Non-GFS"/>
    <s v="Non- ICB"/>
    <m/>
    <m/>
    <m/>
    <s v="Non-GFS"/>
    <s v="Non- ICB"/>
    <s v="Non-GFS/Non- ICB"/>
  </r>
  <r>
    <s v="Unresolved"/>
    <n v="8520"/>
    <s v="Capgemini Technology Services India Limited"/>
    <x v="2"/>
    <n v="199"/>
    <s v="Capgemini America Inc"/>
    <s v="NORTH AMERICA"/>
    <n v="85203910000540"/>
    <x v="7"/>
    <s v="BPO India"/>
    <n v="42615"/>
    <n v="216"/>
    <s v="8.Invoice awaiting Prime’s approval or PO"/>
    <s v="Hold Payment"/>
    <n v="42733"/>
    <s v="Q4 2016"/>
    <n v="98"/>
    <s v="91-120 Days"/>
    <n v="244149"/>
    <s v="INR"/>
    <n v="3518.16"/>
    <s v="INR"/>
    <n v="244148.81435679636"/>
    <s v="EUR"/>
    <s v="INTER"/>
    <n v="3.52"/>
    <n v="1"/>
    <s v="greater than 10000"/>
    <s v="Sayantan Ghosh"/>
    <s v="Invoice waiting for approval"/>
    <s v="More"/>
    <s v="GFS"/>
    <s v="Non- ICB"/>
    <m/>
    <m/>
    <m/>
    <s v="GFS"/>
    <s v="Non- ICB"/>
    <s v="GFS/Non- ICB"/>
  </r>
  <r>
    <s v="New"/>
    <n v="8243"/>
    <s v="Capgemini Deutschland GmbH"/>
    <x v="0"/>
    <n v="635"/>
    <s v="Capgemini Technology Services"/>
    <s v="FRANCE"/>
    <n v="82430160099606"/>
    <x v="0"/>
    <s v="APPS Germany"/>
    <n v="42795"/>
    <n v="36"/>
    <s v="3.Disagreed days, volume or deliverables"/>
    <s v="DISAGREEMENT"/>
    <n v="42831"/>
    <s v="Q1 2017"/>
    <n v="0"/>
    <s v="0-30 Days"/>
    <n v="3509.58"/>
    <s v="EUR"/>
    <n v="3509.58"/>
    <s v="EUR"/>
    <n v="3509.58"/>
    <s v="EUR"/>
    <s v="INTER"/>
    <n v="3.51"/>
    <n v="1"/>
    <s v="less than 10000"/>
    <s v="Aleksandra Polak"/>
    <s v="The amount is higher than the reporting I received. Need explanation please Regards Mariama Mariama DIALLO (20/03/2017 14:49)"/>
    <s v="Less"/>
    <s v="GFS"/>
    <s v="Non- ICB"/>
    <m/>
    <m/>
    <m/>
    <s v="GFS"/>
    <s v="Non- ICB"/>
    <s v="GFS/Non- ICB"/>
  </r>
  <r>
    <s v="New"/>
    <n v="8520"/>
    <s v="Capgemini Technology Services India Limited"/>
    <x v="2"/>
    <n v="1350"/>
    <s v="Capgemini Sverige AB"/>
    <s v="NORDIC"/>
    <s v="5010089698/16-17-IM"/>
    <x v="3"/>
    <s v="IGATE"/>
    <n v="42769"/>
    <n v="62"/>
    <s v="6.Missing or wrong information on invoice"/>
    <s v="Missing Information or Attachment"/>
    <n v="42831"/>
    <s v="Q1 2017"/>
    <n v="0"/>
    <s v="0-30 Days"/>
    <n v="243350"/>
    <s v="INR"/>
    <n v="3506.65"/>
    <s v="INR"/>
    <n v="243350.05794627307"/>
    <s v="EUR"/>
    <s v="INTER"/>
    <n v="3.51"/>
    <n v="1"/>
    <s v="greater than 10000"/>
    <s v="Sourav Das"/>
    <s v="Sridevi Neravi should not be appearing in any of the invoices which are charged to Nordea as she does not work for Nordea account. Please remove her charges from invoice, so that this can be approved"/>
    <s v="More"/>
    <s v="Non-GFS"/>
    <s v="Non- ICB"/>
    <m/>
    <m/>
    <m/>
    <s v="Non-GFS"/>
    <s v="Non- ICB"/>
    <s v="Non-GFS/Non- ICB"/>
  </r>
  <r>
    <s v="New"/>
    <n v="8520"/>
    <s v="Capgemini Technology Services India Limited"/>
    <x v="2"/>
    <n v="199"/>
    <s v="Capgemini America Inc"/>
    <s v="NORTH AMERICA"/>
    <s v="5010089719/16-17-IM"/>
    <x v="8"/>
    <s v="IGATE"/>
    <n v="42768"/>
    <n v="63"/>
    <s v="1.No signed SoW"/>
    <s v="DISAGREEMENT"/>
    <n v="42830"/>
    <s v="Q1 2017"/>
    <n v="1"/>
    <s v="0-30 Days"/>
    <n v="243811"/>
    <s v="INR"/>
    <n v="3513.29"/>
    <s v="INR"/>
    <n v="243810.85226129257"/>
    <s v="EUR"/>
    <s v="INTER"/>
    <n v="3.51"/>
    <n v="1"/>
    <s v="greater than 10000"/>
    <s v="Sayantan Ghosh"/>
    <s v="ISOW Required"/>
    <s v="More"/>
    <s v="Non-GFS"/>
    <s v="Non- ICB"/>
    <m/>
    <m/>
    <m/>
    <s v="Non-GFS"/>
    <s v="Non- ICB"/>
    <s v="Non-GFS/Non- ICB"/>
  </r>
  <r>
    <s v="Unresolved"/>
    <n v="9701"/>
    <s v="Capgemini Services Romania s.r.l."/>
    <x v="0"/>
    <n v="199"/>
    <s v="Capgemini America Inc"/>
    <s v="NORTH AMERICA"/>
    <n v="97120160896"/>
    <x v="6"/>
    <s v="Infra Central Europe "/>
    <n v="42706"/>
    <n v="125"/>
    <s v="8.Invoice awaiting Prime’s approval or PO"/>
    <s v="Hold Payment"/>
    <n v="42776"/>
    <s v="Q1 2017"/>
    <n v="55"/>
    <s v="31-60 Days"/>
    <n v="15979.9"/>
    <s v="RON"/>
    <n v="3510.14"/>
    <s v="RON"/>
    <n v="15979.914367464187"/>
    <s v="EUR"/>
    <s v="INTER"/>
    <n v="3.51"/>
    <n v="1"/>
    <s v="greater than 10000"/>
    <s v="Subhojit Adak"/>
    <s v="waiting for approval"/>
    <s v="More"/>
    <s v="Non-GFS"/>
    <s v="Non- ICB"/>
    <m/>
    <m/>
    <m/>
    <s v="Non-GFS"/>
    <s v="Non- ICB"/>
    <s v="Non-GFS/Non- ICB"/>
  </r>
  <r>
    <s v="New"/>
    <n v="8520"/>
    <s v="Capgemini Technology Services India Limited"/>
    <x v="2"/>
    <n v="260"/>
    <s v="Capgemini UK Plc"/>
    <s v="UK &amp; IRELAND"/>
    <s v="5010087866/16-17-IM"/>
    <x v="8"/>
    <s v="IGATE"/>
    <n v="42768"/>
    <n v="63"/>
    <s v="6.Missing or wrong information on invoice"/>
    <s v="Missing Information or Attachment"/>
    <n v="42831"/>
    <s v="Q1 2017"/>
    <n v="0"/>
    <s v="0-30 Days"/>
    <n v="241281"/>
    <s v="INR"/>
    <n v="3476.84"/>
    <s v="INR"/>
    <n v="241281.34130007843"/>
    <s v="EUR"/>
    <s v="INTER"/>
    <n v="3.48"/>
    <n v="1"/>
    <s v="greater than 10000"/>
    <s v="SARBAJIT MOITRA"/>
    <s v="No PO"/>
    <s v="More"/>
    <s v="Non-GFS"/>
    <s v="Non- ICB"/>
    <m/>
    <m/>
    <m/>
    <s v="Non-GFS"/>
    <s v="Non- ICB"/>
    <s v="Non-GFS/Non- ICB"/>
  </r>
  <r>
    <s v="Unresolved"/>
    <n v="8520"/>
    <s v="Capgemini Technology Services India Limited"/>
    <x v="2"/>
    <n v="3011"/>
    <s v="Sogeti USA LLC"/>
    <s v="NORTH AMERICA"/>
    <s v="5010089708/16-17-IM"/>
    <x v="2"/>
    <s v="iGATE"/>
    <n v="42769"/>
    <n v="62"/>
    <s v="3.Disagreed days, volume or deliverables"/>
    <s v="DISAGREEMENT"/>
    <n v="42776"/>
    <s v="Q1 2017"/>
    <n v="55"/>
    <s v="31-60 Days"/>
    <n v="241321"/>
    <s v="INR"/>
    <n v="3477.41"/>
    <s v="INR"/>
    <n v="241320.89743856652"/>
    <s v="EUR"/>
    <s v="INTER"/>
    <n v="3.48"/>
    <n v="1"/>
    <s v="greater than 10000"/>
    <s v="Brock Bahan"/>
    <s v="Dispute: No time in our system"/>
    <s v="More"/>
    <s v="Non-GFS"/>
    <s v="Non- ICB"/>
    <m/>
    <m/>
    <m/>
    <s v="Non-GFS"/>
    <s v="Non- ICB"/>
    <s v="Non-GFS/Non- ICB"/>
  </r>
  <r>
    <s v="New"/>
    <n v="8520"/>
    <s v="Capgemini Technology Services India Limited"/>
    <x v="2"/>
    <n v="260"/>
    <s v="Capgemini UK Plc"/>
    <s v="UK &amp; IRELAND"/>
    <s v="5010087849/16-17-IM"/>
    <x v="8"/>
    <s v="IGATE"/>
    <n v="42768"/>
    <n v="63"/>
    <s v="6.Missing or wrong information on invoice"/>
    <s v="Missing Information or Attachment"/>
    <n v="42831"/>
    <s v="Q1 2017"/>
    <n v="0"/>
    <s v="0-30 Days"/>
    <n v="240929"/>
    <s v="INR"/>
    <n v="3471.76"/>
    <s v="INR"/>
    <n v="240928.80589039481"/>
    <s v="EUR"/>
    <s v="INTER"/>
    <n v="3.47"/>
    <n v="1"/>
    <s v="greater than 10000"/>
    <s v="SARBAJIT MOITRA"/>
    <s v="No PO"/>
    <s v="More"/>
    <s v="Non-GFS"/>
    <s v="Non- ICB"/>
    <m/>
    <m/>
    <m/>
    <s v="Non-GFS"/>
    <s v="Non- ICB"/>
    <s v="Non-GFS/Non- ICB"/>
  </r>
  <r>
    <s v="Unresolved"/>
    <n v="8310"/>
    <s v="Capgemini Polska Sp z.o.o"/>
    <x v="0"/>
    <n v="199"/>
    <s v="Capgemini America Inc"/>
    <s v="NORTH AMERICA"/>
    <s v="831016FIS01938"/>
    <x v="6"/>
    <s v="Infra Central Europe "/>
    <n v="42677"/>
    <n v="154"/>
    <s v="8.Invoice awaiting Prime’s approval or PO"/>
    <s v="Hold Payment"/>
    <n v="42775"/>
    <s v="Q1 2017"/>
    <n v="56"/>
    <s v="31-60 Days"/>
    <n v="14667.22"/>
    <s v="PLN"/>
    <n v="3470.3"/>
    <s v="PLN"/>
    <n v="14667.222310509109"/>
    <s v="EUR"/>
    <s v="INTER"/>
    <n v="3.47"/>
    <n v="1"/>
    <s v="greater than 10000"/>
    <s v="Sayantan Ghosh"/>
    <s v="Invoice waiting for approval"/>
    <s v="More"/>
    <s v="GFS"/>
    <s v="Non- ICB"/>
    <m/>
    <m/>
    <m/>
    <s v="GFS"/>
    <s v="Non- ICB"/>
    <s v="GFS/Non- ICB"/>
  </r>
  <r>
    <s v="Unresolved"/>
    <n v="9701"/>
    <s v="Capgemini Services Romania s.r.l."/>
    <x v="0"/>
    <n v="199"/>
    <s v="Capgemini America Inc"/>
    <s v="NORTH AMERICA"/>
    <n v="97120161029"/>
    <x v="6"/>
    <s v="Infra Central Europe "/>
    <n v="42731"/>
    <n v="100"/>
    <s v="8.Invoice awaiting Prime’s approval or PO"/>
    <s v="Hold Payment"/>
    <n v="42800"/>
    <s v="Q1 2017"/>
    <n v="31"/>
    <s v="31-60 Days"/>
    <n v="15816.39"/>
    <s v="RON"/>
    <n v="3474.22"/>
    <s v="RON"/>
    <n v="15816.388546819053"/>
    <s v="EUR"/>
    <s v="INTER"/>
    <n v="3.47"/>
    <n v="1"/>
    <s v="greater than 10000"/>
    <s v="Subhojit Adak"/>
    <s v="waiting for approval"/>
    <s v="More"/>
    <s v="Non-GFS"/>
    <s v="Non- ICB"/>
    <m/>
    <m/>
    <m/>
    <s v="Non-GFS"/>
    <s v="Non- ICB"/>
    <s v="Non-GFS/Non- ICB"/>
  </r>
  <r>
    <s v="New"/>
    <n v="95"/>
    <s v="Capgemini Service S.A.S."/>
    <x v="3"/>
    <n v="247"/>
    <s v="Sogeti Ireland Ltd."/>
    <s v="UK &amp; IRELAND"/>
    <n v="950110011294"/>
    <x v="5"/>
    <s v="GROUP SHARED SERVICES"/>
    <n v="42821"/>
    <n v="10"/>
    <s v="8.Invoice awaiting Prime’s approval or PO"/>
    <s v="Hold Payment"/>
    <n v="42831"/>
    <s v="Q1 2017"/>
    <n v="0"/>
    <s v="0-30 Days"/>
    <n v="3458"/>
    <s v="EUR"/>
    <n v="3458"/>
    <s v="EUR"/>
    <n v="3458"/>
    <s v="EUR"/>
    <s v="INTER"/>
    <n v="3.46"/>
    <n v="1"/>
    <s v="less than 10000"/>
    <s v="Grace Mulhern"/>
    <s v="awaiting approval"/>
    <s v="Less"/>
    <s v="GFS"/>
    <s v="Non- ICB"/>
    <m/>
    <m/>
    <m/>
    <s v="GFS"/>
    <s v="Non- ICB"/>
    <s v="GFS/Non- ICB"/>
  </r>
  <r>
    <s v="Unresolved"/>
    <n v="8520"/>
    <s v="Capgemini Technology Services India Limited"/>
    <x v="2"/>
    <n v="199"/>
    <s v="Capgemini America Inc"/>
    <s v="NORTH AMERICA"/>
    <s v="85201110009363A"/>
    <x v="3"/>
    <s v="FS-Others"/>
    <n v="42579"/>
    <n v="252"/>
    <s v="6.Missing or wrong information on invoice"/>
    <s v="Missing Information or Attachment"/>
    <n v="42586"/>
    <s v="Q3 2016"/>
    <n v="245"/>
    <s v="181 - 365 Days"/>
    <n v="239469"/>
    <s v="INR"/>
    <n v="3450.72"/>
    <s v="INR"/>
    <n v="239468.69860304374"/>
    <s v="EUR"/>
    <s v="INTER"/>
    <n v="3.45"/>
    <n v="1"/>
    <s v="greater than 10000"/>
    <s v="Sayantan Ghosh"/>
    <s v="Missing Information. Need credit."/>
    <s v="More"/>
    <s v="GFS"/>
    <s v="Non- ICB"/>
    <m/>
    <m/>
    <m/>
    <s v="GFS"/>
    <s v="Non- ICB"/>
    <s v="GFS/Non- ICB"/>
  </r>
  <r>
    <s v="Unresolved"/>
    <n v="8310"/>
    <s v="Capgemini Polska Sp z.o.o"/>
    <x v="0"/>
    <n v="199"/>
    <s v="Capgemini America Inc"/>
    <s v="NORTH AMERICA"/>
    <s v="831016FIS01941"/>
    <x v="6"/>
    <s v="Infra Central Europe "/>
    <n v="42677"/>
    <n v="154"/>
    <s v="8.Invoice awaiting Prime’s approval or PO"/>
    <s v="Hold Payment"/>
    <n v="42775"/>
    <s v="Q1 2017"/>
    <n v="56"/>
    <s v="31-60 Days"/>
    <n v="14567"/>
    <s v="PLN"/>
    <n v="3446.59"/>
    <s v="PLN"/>
    <n v="14567.011999878277"/>
    <s v="EUR"/>
    <s v="INTER"/>
    <n v="3.45"/>
    <n v="1"/>
    <s v="greater than 10000"/>
    <s v="Sayantan Ghosh"/>
    <s v="Invoice waiting for approval"/>
    <s v="More"/>
    <s v="GFS"/>
    <s v="Non- ICB"/>
    <m/>
    <m/>
    <m/>
    <s v="GFS"/>
    <s v="Non- ICB"/>
    <s v="GFS/Non- ICB"/>
  </r>
  <r>
    <s v="New"/>
    <n v="95"/>
    <s v="Capgemini Service S.A.S."/>
    <x v="3"/>
    <n v="1740"/>
    <s v="Capgemini Argentina S.A."/>
    <s v="CPM- BR"/>
    <n v="950110011570"/>
    <x v="5"/>
    <s v="GROUP SHARED SERVICES"/>
    <n v="42824"/>
    <n v="7"/>
    <s v="8.Invoice awaiting Prime’s approval or PO"/>
    <s v="Hold Payment"/>
    <n v="42831"/>
    <s v="Q1 2017"/>
    <n v="0"/>
    <s v="0-30 Days"/>
    <n v="3405.14"/>
    <s v="EUR"/>
    <n v="3405.14"/>
    <s v="EUR"/>
    <n v="3405.14"/>
    <s v="EUR"/>
    <s v="INTER"/>
    <n v="3.41"/>
    <n v="1"/>
    <s v="less than 10000"/>
    <s v="Romina Ledesma Olguin"/>
    <s v="Invoice was never mailed and we couldn´t find the approver"/>
    <s v="Less"/>
    <s v="GFS"/>
    <s v="Non- ICB"/>
    <m/>
    <m/>
    <m/>
    <s v="GFS"/>
    <s v="Non- ICB"/>
    <s v="GFS/Non- ICB"/>
  </r>
  <r>
    <s v="New"/>
    <n v="9701"/>
    <s v="Capgemini Services Romania s.r.l."/>
    <x v="0"/>
    <n v="8205"/>
    <s v="Capgemini Consulting Österreich AG"/>
    <s v="CENTRAL EUROPE"/>
    <n v="97120170036"/>
    <x v="6"/>
    <s v="Infra Central Europe "/>
    <n v="42769"/>
    <n v="62"/>
    <s v="7.Missing attachments"/>
    <s v="Missing Information or Attachment"/>
    <n v="42830"/>
    <s v="Q1 2017"/>
    <n v="1"/>
    <s v="0-30 Days"/>
    <n v="3400"/>
    <s v="EUR"/>
    <n v="3400"/>
    <s v="RON"/>
    <n v="15478.501954160871"/>
    <s v="EUR"/>
    <s v="INTRA"/>
    <n v="3.4"/>
    <n v="1"/>
    <s v="greater than 10000"/>
    <s v="Justyna Krawczak"/>
    <s v="certificate of residence for 2017 should be sent to CG Austria. Please contact AT, Accounting or B. Valtiner"/>
    <s v="Less"/>
    <s v="Non-GFS"/>
    <s v="Non- ICB"/>
    <m/>
    <m/>
    <m/>
    <s v="Non-GFS"/>
    <s v="Non- ICB"/>
    <s v="Non-GFS/Non- ICB"/>
  </r>
  <r>
    <s v="New"/>
    <n v="260"/>
    <s v="Capgemini UK Plc"/>
    <x v="4"/>
    <n v="199"/>
    <s v="Capgemini America Inc"/>
    <s v="NORTH AMERICA"/>
    <n v="2600110123142"/>
    <x v="8"/>
    <s v="ADAO - Private"/>
    <n v="42768"/>
    <n v="63"/>
    <s v="8.Invoice awaiting Prime’s approval or PO"/>
    <s v="Hold Payment"/>
    <n v="42830"/>
    <s v="Q1 2017"/>
    <n v="1"/>
    <s v="0-30 Days"/>
    <n v="2900"/>
    <s v="GBP"/>
    <n v="3389.71"/>
    <s v="GBP"/>
    <n v="2899.998554154321"/>
    <s v="EUR"/>
    <s v="INTER"/>
    <n v="3.39"/>
    <n v="1"/>
    <s v="less than 10000"/>
    <s v="SUDIPTA ROY"/>
    <s v="Not approved yet"/>
    <s v="Less"/>
    <s v="GFS"/>
    <s v="Non- ICB"/>
    <m/>
    <m/>
    <m/>
    <s v="GFS"/>
    <s v="Non- ICB"/>
    <s v="GFS/Non- ICB"/>
  </r>
  <r>
    <s v="New"/>
    <n v="8520"/>
    <s v="Capgemini Technology Services India Limited"/>
    <x v="2"/>
    <n v="199"/>
    <s v="Capgemini America Inc"/>
    <s v="NORTH AMERICA"/>
    <s v="5010089525/16-17-IM"/>
    <x v="3"/>
    <s v="IGATE"/>
    <n v="42768"/>
    <n v="63"/>
    <s v="1.No signed SoW"/>
    <s v="DISAGREEMENT"/>
    <n v="42830"/>
    <s v="Q1 2017"/>
    <n v="1"/>
    <s v="0-30 Days"/>
    <n v="234045"/>
    <s v="INR"/>
    <n v="3372.57"/>
    <s v="INR"/>
    <n v="234045.34382611956"/>
    <s v="EUR"/>
    <s v="INTER"/>
    <n v="3.37"/>
    <n v="1"/>
    <s v="greater than 10000"/>
    <s v="Sayantan Ghosh"/>
    <s v="ISOW Required"/>
    <s v="More"/>
    <s v="Non-GFS"/>
    <s v="Non- ICB"/>
    <m/>
    <m/>
    <m/>
    <s v="Non-GFS"/>
    <s v="Non- ICB"/>
    <s v="Non-GFS/Non- ICB"/>
  </r>
  <r>
    <s v="New"/>
    <n v="3071"/>
    <s v="Sogeti Sverige AB"/>
    <x v="7"/>
    <n v="1340"/>
    <s v="Capgemini Finland Oy"/>
    <s v="NORDIC"/>
    <n v="30710310109301"/>
    <x v="2"/>
    <s v="Sogeti Nordic "/>
    <n v="42773"/>
    <n v="58"/>
    <s v="1.No signed SoW"/>
    <s v="DISAGREEMENT"/>
    <n v="42830"/>
    <s v="Q1 2017"/>
    <n v="1"/>
    <s v="0-30 Days"/>
    <n v="32000"/>
    <s v="SEK"/>
    <n v="3357.04"/>
    <s v="SEK"/>
    <n v="31999.969496966853"/>
    <s v="EUR"/>
    <s v="INTRA"/>
    <n v="3.36"/>
    <n v="1"/>
    <s v="greater than 10000"/>
    <s v="Shambhu Sharma"/>
    <s v="ISOW missing"/>
    <s v="More"/>
    <s v="GFS"/>
    <s v="Non- ICB"/>
    <m/>
    <m/>
    <m/>
    <s v="GFS"/>
    <s v="Non- ICB"/>
    <s v="GFS/Non- ICB"/>
  </r>
  <r>
    <s v="New"/>
    <n v="8520"/>
    <s v="Capgemini Technology Services India Limited"/>
    <x v="2"/>
    <n v="429"/>
    <s v="Sogeti Nederland B.V."/>
    <s v="BENELUX"/>
    <n v="85200310086810"/>
    <x v="2"/>
    <s v="SOGETI INDIA - SOGID - BU"/>
    <n v="42773"/>
    <n v="58"/>
    <s v="6.Missing or wrong information on invoice"/>
    <s v="Missing Information or Attachment"/>
    <n v="42830"/>
    <s v="Q1 2017"/>
    <n v="1"/>
    <s v="0-30 Days"/>
    <n v="231853.5"/>
    <s v="INR"/>
    <n v="3340.99"/>
    <s v="INR"/>
    <n v="231853.79496040914"/>
    <s v="EUR"/>
    <s v="INTER"/>
    <n v="3.34"/>
    <n v="1"/>
    <s v="greater than 10000"/>
    <s v="Dibendu Das"/>
    <s v="Employee details missing mail sent to supplier."/>
    <s v="More"/>
    <s v="GFS"/>
    <s v="Non- ICB"/>
    <m/>
    <m/>
    <m/>
    <s v="GFS"/>
    <s v="Non- ICB"/>
    <s v="GFS/Non- ICB"/>
  </r>
  <r>
    <s v="New"/>
    <n v="9701"/>
    <s v="Capgemini Services Romania s.r.l."/>
    <x v="0"/>
    <n v="199"/>
    <s v="Capgemini America Inc"/>
    <s v="NORTH AMERICA"/>
    <n v="97120170064"/>
    <x v="6"/>
    <s v="Infra Central Europe "/>
    <n v="42796"/>
    <n v="35"/>
    <s v="8.Invoice awaiting Prime’s approval or PO"/>
    <s v="Hold Payment"/>
    <n v="42830"/>
    <s v="Q1 2017"/>
    <n v="1"/>
    <s v="0-30 Days"/>
    <n v="15217.48"/>
    <s v="RON"/>
    <n v="3342.66"/>
    <s v="RON"/>
    <n v="15217.461571204522"/>
    <s v="EUR"/>
    <s v="INTER"/>
    <n v="3.34"/>
    <n v="1"/>
    <s v="greater than 10000"/>
    <s v="Subhojit Adak"/>
    <s v="waiting for approval"/>
    <s v="More"/>
    <s v="Non-GFS"/>
    <s v="Non- ICB"/>
    <m/>
    <m/>
    <m/>
    <s v="Non-GFS"/>
    <s v="Non- ICB"/>
    <s v="Non-GFS/Non- ICB"/>
  </r>
  <r>
    <s v="New"/>
    <n v="8520"/>
    <s v="Capgemini Technology Services India Limited"/>
    <x v="2"/>
    <n v="199"/>
    <s v="Capgemini America Inc"/>
    <s v="NORTH AMERICA"/>
    <s v="5010089501/16-17-IM"/>
    <x v="8"/>
    <s v="IGATE"/>
    <n v="42768"/>
    <n v="63"/>
    <s v="1.No signed SoW"/>
    <s v="DISAGREEMENT"/>
    <n v="42830"/>
    <s v="Q1 2017"/>
    <n v="1"/>
    <s v="0-30 Days"/>
    <n v="231156"/>
    <s v="INR"/>
    <n v="3330.93"/>
    <s v="INR"/>
    <n v="231155.66381446089"/>
    <s v="EUR"/>
    <s v="INTER"/>
    <n v="3.33"/>
    <n v="1"/>
    <s v="greater than 10000"/>
    <s v="Sayantan Ghosh"/>
    <s v="ISOW Required"/>
    <s v="More"/>
    <s v="Non-GFS"/>
    <s v="Non- ICB"/>
    <m/>
    <m/>
    <m/>
    <s v="Non-GFS"/>
    <s v="Non- ICB"/>
    <s v="Non-GFS/Non- ICB"/>
  </r>
  <r>
    <s v="Unresolved"/>
    <n v="1750"/>
    <s v="Capgemini Espana S.L."/>
    <x v="8"/>
    <n v="3033"/>
    <s v="Sogeti Espana S.L."/>
    <s v="IBERIA"/>
    <n v="17500110091142"/>
    <x v="0"/>
    <s v="IBSP"/>
    <n v="42728"/>
    <n v="103"/>
    <s v="1.No signed SoW"/>
    <s v="DISAGREEMENT"/>
    <n v="42775"/>
    <s v="Q1 2017"/>
    <n v="56"/>
    <s v="31-60 Days"/>
    <n v="3287.57"/>
    <s v="EUR"/>
    <n v="3287.57"/>
    <s v="EUR"/>
    <n v="3287.57"/>
    <s v="EUR"/>
    <s v="INTRA"/>
    <n v="3.29"/>
    <n v="1"/>
    <s v="less than 10000"/>
    <s v="Laura Perez Benito"/>
    <s v="pending to receive signed isow"/>
    <s v="Less"/>
    <s v="GFS"/>
    <s v="Non- ICB"/>
    <m/>
    <m/>
    <m/>
    <s v="GFS"/>
    <s v="Non- ICB"/>
    <s v="GFS/Non- ICB"/>
  </r>
  <r>
    <s v="New"/>
    <n v="8520"/>
    <s v="Capgemini Technology Services India Limited"/>
    <x v="2"/>
    <n v="1320"/>
    <s v="Capgemini Norge AS"/>
    <s v="NORDIC"/>
    <s v="5010087695/16-17-IM"/>
    <x v="0"/>
    <s v="IGATE"/>
    <n v="42769"/>
    <n v="62"/>
    <s v="6.Missing or wrong information on invoice"/>
    <s v="Missing Information or Attachment"/>
    <n v="42831"/>
    <s v="Q1 2017"/>
    <n v="0"/>
    <s v="0-30 Days"/>
    <n v="227843"/>
    <s v="INR"/>
    <n v="3283.19"/>
    <s v="INR"/>
    <n v="227842.66372424515"/>
    <s v="EUR"/>
    <s v="INTER"/>
    <n v="3.28"/>
    <n v="1"/>
    <s v="greater than 10000"/>
    <s v="Ankit Agrawal"/>
    <s v="Aditi Joshi is not from EnterCard account. Pls remove her part from the invoice."/>
    <s v="More"/>
    <s v="Non-GFS"/>
    <s v="Non- ICB"/>
    <m/>
    <m/>
    <m/>
    <s v="Non-GFS"/>
    <s v="Non- ICB"/>
    <s v="Non-GFS/Non- ICB"/>
  </r>
  <r>
    <s v="Unresolved"/>
    <n v="8520"/>
    <s v="Capgemini Technology Services India Limited"/>
    <x v="2"/>
    <n v="8420"/>
    <s v="Capgemini Australia Pty Ltd."/>
    <s v="INDIA"/>
    <n v="85202710000451"/>
    <x v="11"/>
    <s v="I and D India ACIS"/>
    <n v="42614"/>
    <n v="217"/>
    <s v="2.Disagreed rates or price"/>
    <s v="DISAGREEMENT"/>
    <n v="42648"/>
    <s v="Q3 2016"/>
    <n v="183"/>
    <s v="181 - 365 Days"/>
    <n v="227187"/>
    <s v="INR"/>
    <n v="3273.74"/>
    <s v="INR"/>
    <n v="227186.86458615257"/>
    <s v="EUR"/>
    <s v="INTRA"/>
    <n v="3.27"/>
    <n v="1"/>
    <s v="greater than 10000"/>
    <s v="Michelle Curtin"/>
    <s v="Offshore resource skills mis-match resulting in no deliverables on project; Please issue credit note for 227,187 INR"/>
    <s v="More"/>
    <s v="GFS"/>
    <s v="Non- ICB"/>
    <m/>
    <m/>
    <m/>
    <s v="GFS"/>
    <s v="Non- ICB"/>
    <s v="GFS/Non- ICB"/>
  </r>
  <r>
    <s v="New"/>
    <n v="8520"/>
    <s v="Capgemini Technology Services India Limited"/>
    <x v="2"/>
    <n v="795"/>
    <s v="Capgemini Suisse S.A."/>
    <s v="CENTRAL EUROPE"/>
    <s v="85203810002716A"/>
    <x v="7"/>
    <s v="BPO India"/>
    <n v="42775"/>
    <n v="56"/>
    <s v="8.Invoice awaiting Prime’s approval or PO"/>
    <s v="Hold Payment"/>
    <n v="42831"/>
    <s v="Q1 2017"/>
    <n v="0"/>
    <s v="0-30 Days"/>
    <n v="227094.42"/>
    <s v="INR"/>
    <n v="3272.41"/>
    <s v="INR"/>
    <n v="227094.5669296803"/>
    <s v="EUR"/>
    <s v="INTER"/>
    <n v="3.27"/>
    <n v="1"/>
    <s v="greater than 10000"/>
    <s v="Izabela Klich"/>
    <s v="will be paid manually"/>
    <s v="More"/>
    <s v="GFS"/>
    <s v="Non- ICB"/>
    <m/>
    <m/>
    <m/>
    <s v="GFS"/>
    <s v="Non- ICB"/>
    <s v="GFS/Non- ICB"/>
  </r>
  <r>
    <s v="Unresolved"/>
    <n v="1970"/>
    <s v="Capgemini UK Plc (FS)"/>
    <x v="4"/>
    <n v="1750"/>
    <s v="Capgemini Espana S.L."/>
    <s v="IBERIA"/>
    <n v="19700110034689"/>
    <x v="3"/>
    <s v="FS-Others"/>
    <n v="42704"/>
    <n v="127"/>
    <s v="1.No signed SoW"/>
    <s v="DISAGREEMENT"/>
    <n v="42775"/>
    <s v="Q1 2017"/>
    <n v="56"/>
    <s v="31-60 Days"/>
    <n v="2783.03"/>
    <s v="GBP"/>
    <n v="3252.99"/>
    <s v="GBP"/>
    <n v="2783.0304942542175"/>
    <s v="EUR"/>
    <s v="INTER"/>
    <n v="3.25"/>
    <n v="1"/>
    <s v="less than 10000"/>
    <s v="alicia zarza"/>
    <s v="no isow"/>
    <s v="Less"/>
    <s v="GFS"/>
    <s v="Non- ICB"/>
    <m/>
    <m/>
    <m/>
    <s v="GFS"/>
    <s v="Non- ICB"/>
    <s v="GFS/Non- ICB"/>
  </r>
  <r>
    <s v="New"/>
    <n v="8520"/>
    <s v="Capgemini Technology Services India Limited"/>
    <x v="2"/>
    <n v="260"/>
    <s v="Capgemini UK Plc"/>
    <s v="UK &amp; IRELAND"/>
    <s v="5010087839/16-17-IM"/>
    <x v="8"/>
    <s v="IGATE"/>
    <n v="42768"/>
    <n v="63"/>
    <s v="8.Invoice awaiting Prime’s approval or PO"/>
    <s v="Hold Payment"/>
    <n v="42831"/>
    <s v="Q1 2017"/>
    <n v="0"/>
    <s v="0-30 Days"/>
    <n v="225445"/>
    <s v="INR"/>
    <n v="3248.64"/>
    <s v="INR"/>
    <n v="225445.00655799138"/>
    <s v="EUR"/>
    <s v="INTER"/>
    <n v="3.25"/>
    <n v="1"/>
    <s v="greater than 10000"/>
    <s v="SARBAJIT MOITRA"/>
    <s v="Awaiting for Approval"/>
    <s v="More"/>
    <s v="Non-GFS"/>
    <s v="Non- ICB"/>
    <m/>
    <m/>
    <m/>
    <s v="Non-GFS"/>
    <s v="Non- ICB"/>
    <s v="Non-GFS/Non- ICB"/>
  </r>
  <r>
    <s v="Unresolved"/>
    <n v="8520"/>
    <s v="Capgemini Technology Services India Limited"/>
    <x v="2"/>
    <n v="199"/>
    <s v="Capgemini America Inc"/>
    <s v="NORTH AMERICA"/>
    <n v="85200410042722"/>
    <x v="8"/>
    <s v="APAC Platform"/>
    <n v="42727"/>
    <n v="104"/>
    <s v="8.Invoice awaiting Prime’s approval or PO"/>
    <s v="Hold Payment"/>
    <n v="42797"/>
    <s v="Q1 2017"/>
    <n v="34"/>
    <s v="31-60 Days"/>
    <n v="224721"/>
    <s v="INR"/>
    <n v="3238.21"/>
    <s v="INR"/>
    <n v="224721.19862039294"/>
    <s v="EUR"/>
    <s v="INTER"/>
    <n v="3.24"/>
    <n v="1"/>
    <s v="greater than 10000"/>
    <s v="Sayantan Ghosh"/>
    <s v="Invoice waiting for approval"/>
    <s v="More"/>
    <s v="GFS"/>
    <s v="Non- ICB"/>
    <m/>
    <m/>
    <m/>
    <s v="GFS"/>
    <s v="Non- ICB"/>
    <s v="GFS/Non- ICB"/>
  </r>
  <r>
    <s v="Unresolved"/>
    <n v="8520"/>
    <s v="Capgemini Technology Services India Limited"/>
    <x v="2"/>
    <n v="3011"/>
    <s v="Sogeti USA LLC"/>
    <s v="NORTH AMERICA"/>
    <n v="85200310083651"/>
    <x v="4"/>
    <s v="ID Shared Services"/>
    <n v="42614"/>
    <n v="217"/>
    <s v="1.No signed SoW"/>
    <s v="DISAGREEMENT"/>
    <n v="42649"/>
    <s v="Q3 2016"/>
    <n v="182"/>
    <s v="181 - 365 Days"/>
    <n v="223650"/>
    <s v="INR"/>
    <n v="3222.77"/>
    <s v="INR"/>
    <n v="223649.71304450414"/>
    <s v="EUR"/>
    <s v="INTER"/>
    <n v="3.22"/>
    <n v="1"/>
    <s v="greater than 10000"/>
    <s v="John Berger"/>
    <s v="Dispute: No SOW"/>
    <s v="More"/>
    <s v="GFS"/>
    <s v="Non- ICB"/>
    <m/>
    <m/>
    <m/>
    <s v="GFS"/>
    <s v="Non- ICB"/>
    <s v="GFS/Non- ICB"/>
  </r>
  <r>
    <s v="Unresolved"/>
    <n v="8520"/>
    <s v="Capgemini Technology Services India Limited"/>
    <x v="2"/>
    <n v="95"/>
    <s v="Capgemini Service S.A.S."/>
    <s v="HOLDING"/>
    <n v="85200310080835"/>
    <x v="1"/>
    <s v="CC INDIA BACKOFFICE - CCIDBOE - BU"/>
    <n v="42522"/>
    <n v="309"/>
    <s v="8.Invoice awaiting Prime’s approval or PO"/>
    <s v="Hold Payment"/>
    <n v="42585"/>
    <s v="Q3 2016"/>
    <n v="246"/>
    <s v="181 - 365 Days"/>
    <n v="221999.83"/>
    <s v="INR"/>
    <n v="3199"/>
    <s v="INR"/>
    <n v="222000.15267281522"/>
    <s v="EUR"/>
    <s v="INTER"/>
    <n v="3.2"/>
    <n v="1"/>
    <s v="greater than 10000"/>
    <s v="Nicolas HONVAULT"/>
    <s v="awaiting approval"/>
    <s v="More"/>
    <s v="GFS"/>
    <s v="Non- ICB"/>
    <m/>
    <m/>
    <m/>
    <s v="GFS"/>
    <s v="Non- ICB"/>
    <s v="GFS/Non- ICB"/>
  </r>
  <r>
    <s v="New"/>
    <n v="8520"/>
    <s v="Capgemini Technology Services India Limited"/>
    <x v="2"/>
    <n v="199"/>
    <s v="Capgemini America Inc"/>
    <s v="NORTH AMERICA"/>
    <n v="85200310086953"/>
    <x v="1"/>
    <s v="CC India"/>
    <n v="42773"/>
    <n v="58"/>
    <s v="1.No signed SoW"/>
    <s v="DISAGREEMENT"/>
    <n v="42830"/>
    <s v="Q1 2017"/>
    <n v="1"/>
    <s v="0-30 Days"/>
    <n v="222000"/>
    <s v="INR"/>
    <n v="3199"/>
    <s v="INR"/>
    <n v="222000.15267281522"/>
    <s v="EUR"/>
    <s v="INTER"/>
    <n v="3.2"/>
    <n v="1"/>
    <s v="greater than 10000"/>
    <s v="Sayantan Ghosh"/>
    <s v="ISOW Required"/>
    <s v="More"/>
    <s v="GFS"/>
    <s v="Non- ICB"/>
    <m/>
    <m/>
    <m/>
    <s v="GFS"/>
    <s v="Non- ICB"/>
    <s v="GFS/Non- ICB"/>
  </r>
  <r>
    <s v="New"/>
    <n v="9701"/>
    <s v="Capgemini Services Romania s.r.l."/>
    <x v="0"/>
    <n v="199"/>
    <s v="Capgemini America Inc"/>
    <s v="NORTH AMERICA"/>
    <n v="97120170065"/>
    <x v="6"/>
    <s v="Infra Central Europe "/>
    <n v="42796"/>
    <n v="35"/>
    <s v="8.Invoice awaiting Prime’s approval or PO"/>
    <s v="Hold Payment"/>
    <n v="42830"/>
    <s v="Q1 2017"/>
    <n v="1"/>
    <s v="0-30 Days"/>
    <n v="14588.82"/>
    <s v="RON"/>
    <n v="3204.57"/>
    <s v="RON"/>
    <n v="14588.806766836855"/>
    <s v="EUR"/>
    <s v="INTER"/>
    <n v="3.2"/>
    <n v="1"/>
    <s v="greater than 10000"/>
    <s v="Subhojit Adak"/>
    <s v="waiting for approval"/>
    <s v="More"/>
    <s v="Non-GFS"/>
    <s v="Non- ICB"/>
    <m/>
    <m/>
    <m/>
    <s v="Non-GFS"/>
    <s v="Non- ICB"/>
    <s v="Non-GFS/Non- ICB"/>
  </r>
  <r>
    <s v="New"/>
    <n v="8520"/>
    <s v="Capgemini Technology Services India Limited"/>
    <x v="2"/>
    <n v="1320"/>
    <s v="Capgemini Norge AS"/>
    <s v="NORDIC"/>
    <s v="5010085852/16-17-IM"/>
    <x v="0"/>
    <s v="IGATE"/>
    <n v="42769"/>
    <n v="62"/>
    <s v="6.Missing or wrong information on invoice"/>
    <s v="Missing Information or Attachment"/>
    <n v="42831"/>
    <s v="Q1 2017"/>
    <n v="0"/>
    <s v="0-30 Days"/>
    <n v="221228"/>
    <s v="INR"/>
    <n v="3187.87"/>
    <s v="INR"/>
    <n v="221227.76702128397"/>
    <s v="EUR"/>
    <s v="INTER"/>
    <n v="3.19"/>
    <n v="1"/>
    <s v="greater than 10000"/>
    <s v="Ankit Agrawal"/>
    <s v="Aditi Joshi doesn't work for Entercard account her hours should be removed. Hence require credit note for her cost only."/>
    <s v="More"/>
    <s v="Non-GFS"/>
    <s v="Non- ICB"/>
    <m/>
    <m/>
    <m/>
    <s v="Non-GFS"/>
    <s v="Non- ICB"/>
    <s v="Non-GFS/Non- ICB"/>
  </r>
  <r>
    <s v="New"/>
    <n v="635"/>
    <s v="Capgemini Technology Services"/>
    <x v="1"/>
    <n v="1350"/>
    <s v="Capgemini Sverige AB"/>
    <s v="NORDIC"/>
    <n v="63501111700006"/>
    <x v="4"/>
    <s v="GROUP SHARED SERVICES - SBU"/>
    <n v="42759"/>
    <n v="72"/>
    <s v="6.Missing or wrong information on invoice"/>
    <s v="Missing Information or Attachment"/>
    <n v="42830"/>
    <s v="Q1 2017"/>
    <n v="1"/>
    <s v="0-30 Days"/>
    <n v="3167.8"/>
    <s v="EUR"/>
    <n v="3167.8"/>
    <s v="EUR"/>
    <n v="3167.8"/>
    <s v="EUR"/>
    <s v="INTER"/>
    <n v="3.17"/>
    <n v="1"/>
    <s v="less than 10000"/>
    <s v="Sourav Das"/>
    <s v="Waiting for correct PO."/>
    <s v="Less"/>
    <s v="GFS"/>
    <s v="Non- ICB"/>
    <m/>
    <m/>
    <m/>
    <s v="GFS"/>
    <s v="Non- ICB"/>
    <s v="GFS/Non- ICB"/>
  </r>
  <r>
    <s v="Unresolved"/>
    <n v="8520"/>
    <s v="Capgemini Technology Services India Limited"/>
    <x v="2"/>
    <n v="199"/>
    <s v="Capgemini America Inc"/>
    <s v="NORTH AMERICA"/>
    <n v="85200910002164"/>
    <x v="2"/>
    <s v="GES"/>
    <n v="42728"/>
    <n v="103"/>
    <s v="8.Invoice awaiting Prime’s approval or PO"/>
    <s v="Hold Payment"/>
    <n v="42797"/>
    <s v="Q1 2017"/>
    <n v="34"/>
    <s v="31-60 Days"/>
    <n v="220255.56"/>
    <s v="INR"/>
    <n v="3173.86"/>
    <s v="INR"/>
    <n v="220255.51877528644"/>
    <s v="EUR"/>
    <s v="INTER"/>
    <n v="3.17"/>
    <n v="1"/>
    <s v="greater than 10000"/>
    <s v="Sayantan Ghosh"/>
    <s v="Invoice waiting for approval"/>
    <s v="More"/>
    <s v="GFS"/>
    <s v="Non- ICB"/>
    <m/>
    <m/>
    <m/>
    <s v="GFS"/>
    <s v="Non- ICB"/>
    <s v="GFS/Non- ICB"/>
  </r>
  <r>
    <s v="New"/>
    <n v="8520"/>
    <s v="Capgemini Technology Services India Limited"/>
    <x v="2"/>
    <n v="199"/>
    <s v="Capgemini America Inc"/>
    <s v="NORTH AMERICA"/>
    <s v="5010089868/16-17-IM"/>
    <x v="8"/>
    <s v="IGATE"/>
    <n v="42768"/>
    <n v="63"/>
    <s v="1.No signed SoW"/>
    <s v="DISAGREEMENT"/>
    <n v="42830"/>
    <s v="Q1 2017"/>
    <n v="1"/>
    <s v="0-30 Days"/>
    <n v="218408"/>
    <s v="INR"/>
    <n v="3147.24"/>
    <s v="INR"/>
    <n v="218408.1777111569"/>
    <s v="EUR"/>
    <s v="INTER"/>
    <n v="3.15"/>
    <n v="1"/>
    <s v="greater than 10000"/>
    <s v="Sayantan Ghosh"/>
    <s v="ISOW Required"/>
    <s v="More"/>
    <s v="Non-GFS"/>
    <s v="Non- ICB"/>
    <m/>
    <m/>
    <m/>
    <s v="Non-GFS"/>
    <s v="Non- ICB"/>
    <s v="Non-GFS/Non- ICB"/>
  </r>
  <r>
    <s v="Unresolved"/>
    <n v="8520"/>
    <s v="Capgemini Technology Services India Limited"/>
    <x v="2"/>
    <n v="199"/>
    <s v="Capgemini America Inc"/>
    <s v="NORTH AMERICA"/>
    <s v="85201110009121A"/>
    <x v="3"/>
    <s v="FS-Others"/>
    <n v="42579"/>
    <n v="252"/>
    <s v="4.Disagreed expenses"/>
    <s v="DISAGREEMENT"/>
    <n v="42586"/>
    <s v="Q3 2016"/>
    <n v="245"/>
    <s v="181 - 365 Days"/>
    <n v="218135"/>
    <s v="INR"/>
    <n v="3143.3"/>
    <s v="INR"/>
    <n v="218134.75457844956"/>
    <s v="EUR"/>
    <s v="INTER"/>
    <n v="3.14"/>
    <n v="1"/>
    <s v="greater than 10000"/>
    <s v="Sayantan Ghosh"/>
    <s v="Disagreed expenses.Need credit"/>
    <s v="More"/>
    <s v="GFS"/>
    <s v="Non- ICB"/>
    <m/>
    <m/>
    <m/>
    <s v="GFS"/>
    <s v="Non- ICB"/>
    <s v="GFS/Non- ICB"/>
  </r>
  <r>
    <s v="Unresolved"/>
    <n v="8520"/>
    <s v="Capgemini Technology Services India Limited"/>
    <x v="2"/>
    <n v="3011"/>
    <s v="Sogeti USA LLC"/>
    <s v="NORTH AMERICA"/>
    <n v="85203010001215"/>
    <x v="8"/>
    <s v="NA PBS"/>
    <n v="42704"/>
    <n v="127"/>
    <s v="4.Disagreed expenses"/>
    <s v="DISAGREEMENT"/>
    <n v="42733"/>
    <s v="Q4 2016"/>
    <n v="98"/>
    <s v="91-120 Days"/>
    <n v="217372.19"/>
    <s v="INR"/>
    <n v="3132.31"/>
    <s v="INR"/>
    <n v="217372.08446970486"/>
    <s v="EUR"/>
    <s v="INTER"/>
    <n v="3.13"/>
    <n v="1"/>
    <s v="greater than 10000"/>
    <s v="Brock Bahan"/>
    <s v="Dispute: No Expenses in our system"/>
    <s v="More"/>
    <s v="GFS"/>
    <s v="Non- ICB"/>
    <m/>
    <m/>
    <m/>
    <s v="GFS"/>
    <s v="Non- ICB"/>
    <s v="GFS/Non- ICB"/>
  </r>
  <r>
    <s v="New"/>
    <n v="8520"/>
    <s v="Capgemini Technology Services India Limited"/>
    <x v="2"/>
    <n v="260"/>
    <s v="Capgemini UK Plc"/>
    <s v="UK &amp; IRELAND"/>
    <s v="5010089692/16-17-IM"/>
    <x v="8"/>
    <s v="IGATE"/>
    <n v="42768"/>
    <n v="63"/>
    <s v="6.Missing or wrong information on invoice"/>
    <s v="Missing Information or Attachment"/>
    <n v="42831"/>
    <s v="Q1 2017"/>
    <n v="0"/>
    <s v="0-30 Days"/>
    <n v="217382"/>
    <s v="INR"/>
    <n v="3132.45"/>
    <s v="INR"/>
    <n v="217381.80001249141"/>
    <s v="EUR"/>
    <s v="INTER"/>
    <n v="3.13"/>
    <n v="1"/>
    <s v="greater than 10000"/>
    <s v="SARBAJIT MOITRA"/>
    <s v="No PO"/>
    <s v="More"/>
    <s v="Non-GFS"/>
    <s v="Non- ICB"/>
    <m/>
    <m/>
    <m/>
    <s v="Non-GFS"/>
    <s v="Non- ICB"/>
    <s v="Non-GFS/Non- ICB"/>
  </r>
  <r>
    <s v="New"/>
    <n v="8520"/>
    <s v="Capgemini Technology Services India Limited"/>
    <x v="2"/>
    <n v="199"/>
    <s v="Capgemini America Inc"/>
    <s v="NORTH AMERICA"/>
    <s v="5010089879/16-17-IM"/>
    <x v="8"/>
    <s v="IGATE"/>
    <n v="42768"/>
    <n v="63"/>
    <s v="1.No signed SoW"/>
    <s v="DISAGREEMENT"/>
    <n v="42830"/>
    <s v="Q1 2017"/>
    <n v="1"/>
    <s v="0-30 Days"/>
    <n v="216911"/>
    <s v="INR"/>
    <n v="3125.67"/>
    <s v="INR"/>
    <n v="216911.29015468532"/>
    <s v="EUR"/>
    <s v="INTER"/>
    <n v="3.13"/>
    <n v="1"/>
    <s v="greater than 10000"/>
    <s v="Sayantan Ghosh"/>
    <s v="ISOW Required"/>
    <s v="More"/>
    <s v="Non-GFS"/>
    <s v="Non- ICB"/>
    <m/>
    <m/>
    <m/>
    <s v="Non-GFS"/>
    <s v="Non- ICB"/>
    <s v="Non-GFS/Non- ICB"/>
  </r>
  <r>
    <s v="New"/>
    <n v="199"/>
    <s v="Capgemini America Inc"/>
    <x v="5"/>
    <n v="8113"/>
    <s v="Capgemini North America Inc"/>
    <s v="NORTH AMERICA"/>
    <s v="7300101718/1617USM"/>
    <x v="8"/>
    <s v="NA APPS ADJ"/>
    <n v="42773"/>
    <n v="58"/>
    <s v="1.No signed SoW"/>
    <s v="DISAGREEMENT"/>
    <n v="42830"/>
    <s v="Q1 2017"/>
    <n v="1"/>
    <s v="0-30 Days"/>
    <n v="3335"/>
    <s v="USD"/>
    <n v="3119.45"/>
    <s v="USD"/>
    <n v="3335.0039802592819"/>
    <s v="EUR"/>
    <s v="INTRA"/>
    <n v="3.12"/>
    <n v="1"/>
    <s v="less than 10000"/>
    <s v="SUDIPTA ROY"/>
    <s v="NO ISOW"/>
    <s v="Less"/>
    <s v="Non-GFS"/>
    <s v="Non- ICB"/>
    <m/>
    <m/>
    <m/>
    <s v="Non-GFS"/>
    <s v="Non- ICB"/>
    <s v="Non-GFS/Non- ICB"/>
  </r>
  <r>
    <s v="Unresolved"/>
    <n v="3022"/>
    <s v="Sogeti High Tech S.A.S."/>
    <x v="1"/>
    <n v="635"/>
    <s v="Capgemini Technology Services"/>
    <s v="FRANCE"/>
    <n v="30220120002501"/>
    <x v="2"/>
    <s v="Sogeti HTC  "/>
    <n v="42579"/>
    <n v="252"/>
    <s v="2.Disagreed rates or price"/>
    <s v="DISAGREEMENT"/>
    <n v="42618"/>
    <s v="Q3 2016"/>
    <n v="213"/>
    <s v="181 - 365 Days"/>
    <n v="3109.16"/>
    <s v="EUR"/>
    <n v="3109.16"/>
    <s v="EUR"/>
    <n v="3109.16"/>
    <s v="EUR"/>
    <s v="INTRA"/>
    <n v="3.11"/>
    <n v="1"/>
    <s v="less than 10000"/>
    <s v="Marta Stryszawska"/>
    <s v="Vous devez nous facturer 99% du montant facturé à ORANGE. nous gardons comme convenu 1% pour la gestion du projet. Merci de contacter M. GEORGEAULT en cas de doute de votre côté - Eric TREMEN (05/09/2016 10:10)"/>
    <s v="Less"/>
    <s v="GFS"/>
    <s v="ICB"/>
    <m/>
    <m/>
    <m/>
    <s v="GFS"/>
    <s v="ICB"/>
    <s v="GFS/ICB"/>
  </r>
  <r>
    <s v="Unresolved"/>
    <n v="8520"/>
    <s v="Capgemini Technology Services India Limited"/>
    <x v="2"/>
    <n v="95"/>
    <s v="Capgemini Service S.A.S."/>
    <s v="HOLDING"/>
    <n v="85200710012978"/>
    <x v="7"/>
    <s v="KBS"/>
    <n v="42643"/>
    <n v="188"/>
    <s v="8.Invoice awaiting Prime’s approval or PO"/>
    <s v="Hold Payment"/>
    <n v="42709"/>
    <s v="Q4 2016"/>
    <n v="122"/>
    <s v="121-150 Days"/>
    <n v="216000"/>
    <s v="INR"/>
    <n v="3112.54"/>
    <s v="INR"/>
    <n v="216000.11103477472"/>
    <s v="EUR"/>
    <s v="INTER"/>
    <n v="3.11"/>
    <n v="1"/>
    <s v="greater than 10000"/>
    <s v="Nicolas HONVAULT"/>
    <s v="awaiting approval"/>
    <s v="More"/>
    <s v="GFS"/>
    <s v="Non- ICB"/>
    <m/>
    <m/>
    <m/>
    <s v="GFS"/>
    <s v="Non- ICB"/>
    <s v="GFS/Non- ICB"/>
  </r>
  <r>
    <s v="New"/>
    <n v="8520"/>
    <s v="Capgemini Technology Services India Limited"/>
    <x v="2"/>
    <n v="199"/>
    <s v="Capgemini America Inc"/>
    <s v="NORTH AMERICA"/>
    <s v="5010089517/16-17-IM"/>
    <x v="8"/>
    <s v="IGATE"/>
    <n v="42768"/>
    <n v="63"/>
    <s v="1.No signed SoW"/>
    <s v="DISAGREEMENT"/>
    <n v="42830"/>
    <s v="Q1 2017"/>
    <n v="1"/>
    <s v="0-30 Days"/>
    <n v="215664"/>
    <s v="INR"/>
    <n v="3107.7"/>
    <s v="INR"/>
    <n v="215664.23084129661"/>
    <s v="EUR"/>
    <s v="INTER"/>
    <n v="3.11"/>
    <n v="1"/>
    <s v="greater than 10000"/>
    <s v="Sayantan Ghosh"/>
    <s v="ISOW Required"/>
    <s v="More"/>
    <s v="Non-GFS"/>
    <s v="Non- ICB"/>
    <m/>
    <m/>
    <m/>
    <s v="Non-GFS"/>
    <s v="Non- ICB"/>
    <s v="Non-GFS/Non- ICB"/>
  </r>
  <r>
    <s v="Unresolved"/>
    <n v="8310"/>
    <s v="Capgemini Polska Sp z.o.o"/>
    <x v="0"/>
    <n v="8105"/>
    <s v="Capgemini Canada Inc"/>
    <s v="NORTH AMERICA"/>
    <s v="831015FBP01776"/>
    <x v="7"/>
    <s v="BPO POLAND - BPOPL- BU"/>
    <n v="42249"/>
    <n v="582"/>
    <s v="6.Missing or wrong information on invoice"/>
    <s v="Missing Information or Attachment"/>
    <n v="42775"/>
    <s v="Q1 2017"/>
    <n v="56"/>
    <s v="31-60 Days"/>
    <n v="13106.33"/>
    <s v="PLN"/>
    <n v="3100.99"/>
    <s v="PLN"/>
    <n v="13106.333663563852"/>
    <s v="EUR"/>
    <s v="INTER"/>
    <n v="3.1"/>
    <n v="1"/>
    <s v="greater than 10000"/>
    <s v="PRIANGSU CHANDRA"/>
    <s v="Missing Information"/>
    <s v="More"/>
    <s v="GFS"/>
    <s v="Non- ICB"/>
    <m/>
    <m/>
    <m/>
    <s v="GFS"/>
    <s v="Non- ICB"/>
    <s v="GFS/Non- ICB"/>
  </r>
  <r>
    <s v="New"/>
    <n v="95"/>
    <s v="Capgemini Service S.A.S."/>
    <x v="3"/>
    <n v="1750"/>
    <s v="Capgemini Espana S.L."/>
    <s v="IBERIA"/>
    <n v="950110010794"/>
    <x v="5"/>
    <s v="GROUP SHARED SERVICES"/>
    <n v="42794"/>
    <n v="37"/>
    <s v="1.No signed SoW"/>
    <s v="DISAGREEMENT"/>
    <n v="42830"/>
    <s v="Q1 2017"/>
    <n v="1"/>
    <s v="0-30 Days"/>
    <n v="3080"/>
    <s v="EUR"/>
    <n v="3080"/>
    <s v="EUR"/>
    <n v="3080"/>
    <s v="EUR"/>
    <s v="INTER"/>
    <n v="3.08"/>
    <n v="1"/>
    <s v="less than 10000"/>
    <s v="Carmen Postigo Gonzalez"/>
    <s v="SEND ISOW"/>
    <s v="Less"/>
    <s v="GFS"/>
    <s v="Non- ICB"/>
    <m/>
    <m/>
    <m/>
    <s v="GFS"/>
    <s v="Non- ICB"/>
    <s v="GFS/Non- ICB"/>
  </r>
  <r>
    <s v="New"/>
    <n v="3635"/>
    <s v="Capgemini Magyarorszag Kft"/>
    <x v="0"/>
    <n v="199"/>
    <s v="Capgemini America Inc"/>
    <s v="NORTH AMERICA"/>
    <s v="INV170024"/>
    <x v="0"/>
    <s v="Apps Eastern Europe"/>
    <n v="42796"/>
    <n v="35"/>
    <s v="8.Invoice awaiting Prime’s approval or PO"/>
    <s v="Hold Payment"/>
    <n v="42830"/>
    <s v="Q1 2017"/>
    <n v="1"/>
    <s v="0-30 Days"/>
    <n v="946819"/>
    <s v="HUF"/>
    <n v="3077.92"/>
    <s v="HUF"/>
    <n v="946819.24449366319"/>
    <s v="EUR"/>
    <s v="INTER"/>
    <n v="3.08"/>
    <n v="1"/>
    <s v="greater than 10000"/>
    <s v="Subhojit Adak"/>
    <s v="waiting for approval"/>
    <s v="More"/>
    <s v="Non-GFS"/>
    <s v="Non- ICB"/>
    <m/>
    <m/>
    <m/>
    <s v="Non-GFS"/>
    <s v="Non- ICB"/>
    <s v="Non-GFS/Non- ICB"/>
  </r>
  <r>
    <s v="New"/>
    <n v="1750"/>
    <s v="Capgemini Espana S.L."/>
    <x v="8"/>
    <n v="8243"/>
    <s v="Capgemini Deutschland GmbH"/>
    <s v="CENTRAL EUROPE"/>
    <n v="17500110092591"/>
    <x v="1"/>
    <s v="GCC "/>
    <n v="42773"/>
    <n v="58"/>
    <s v="6.Missing or wrong information on invoice"/>
    <s v="Missing Information or Attachment"/>
    <n v="42830"/>
    <s v="Q1 2017"/>
    <n v="1"/>
    <s v="0-30 Days"/>
    <n v="3069"/>
    <s v="EUR"/>
    <n v="3069"/>
    <s v="EUR"/>
    <n v="3069"/>
    <s v="EUR"/>
    <s v="INTER"/>
    <n v="3.07"/>
    <n v="1"/>
    <s v="less than 10000"/>
    <s v="Magdalena Chrzanowska"/>
    <s v="Awaiting correction in clarity/Hi, the invoice is approved. Please update the employee name in clarity. BR Souvik Chakraborty"/>
    <s v="Less"/>
    <s v="GFS"/>
    <s v="Non- ICB"/>
    <m/>
    <m/>
    <m/>
    <s v="GFS"/>
    <s v="Non- ICB"/>
    <s v="GFS/Non- ICB"/>
  </r>
  <r>
    <s v="Unresolved"/>
    <n v="8520"/>
    <s v="Capgemini Technology Services India Limited"/>
    <x v="2"/>
    <n v="8420"/>
    <s v="Capgemini Australia Pty Ltd."/>
    <s v="INDIA"/>
    <n v="85200310084866"/>
    <x v="8"/>
    <s v="APAC Platform"/>
    <n v="42643"/>
    <n v="188"/>
    <s v="6.Missing or wrong information on invoice"/>
    <s v="Missing Information or Attachment"/>
    <n v="42709"/>
    <s v="Q4 2016"/>
    <n v="122"/>
    <s v="121-150 Days"/>
    <n v="212814"/>
    <s v="INR"/>
    <n v="3066.63"/>
    <s v="INR"/>
    <n v="212814.10696812609"/>
    <s v="EUR"/>
    <s v="INTRA"/>
    <n v="3.07"/>
    <n v="1"/>
    <s v="greater than 10000"/>
    <s v="Roopeshri Lad"/>
    <s v="As per Onshore PM' There is no offshore SDM for these projects. Can you please share with me the Time And Expense Dump for these projects till date' Emailed for more information to Sagar Chikane on Mon 10/17/2016 8:56 AM for all invoices raised in Sep cycle. Onshore PM needs more details for all invoices raised in Oct cycle as well. Offshore finance to send the PTD project Time and expense dump"/>
    <s v="More"/>
    <s v="GFS"/>
    <s v="Non- ICB"/>
    <m/>
    <m/>
    <m/>
    <s v="GFS"/>
    <s v="Non- ICB"/>
    <s v="GFS/Non- ICB"/>
  </r>
  <r>
    <s v="New"/>
    <n v="429"/>
    <s v="Sogeti Nederland B.V."/>
    <x v="9"/>
    <n v="413"/>
    <s v="Capgemini Nederland B.V."/>
    <s v="BENELUX"/>
    <n v="81600037"/>
    <x v="2"/>
    <s v="Sogeti Netherlands "/>
    <n v="42773"/>
    <n v="58"/>
    <s v="8.Invoice awaiting Prime’s approval or PO"/>
    <s v="Hold Payment"/>
    <n v="42831"/>
    <s v="Q1 2017"/>
    <n v="0"/>
    <s v="0-30 Days"/>
    <n v="3060"/>
    <s v="EUR"/>
    <n v="3060"/>
    <s v="EUR"/>
    <n v="3060"/>
    <s v="EUR"/>
    <s v="INTRA"/>
    <n v="3.06"/>
    <n v="1"/>
    <s v="less than 10000"/>
    <s v="Susmit Chatterjee"/>
    <s v="Invoice awaiting Prime’s approval"/>
    <s v="Less"/>
    <s v="Non-GFS"/>
    <s v="Non- ICB"/>
    <m/>
    <m/>
    <m/>
    <s v="Non-GFS"/>
    <s v="Non- ICB"/>
    <s v="Non-GFS/Non- ICB"/>
  </r>
  <r>
    <s v="New"/>
    <n v="8520"/>
    <s v="Capgemini Technology Services India Limited"/>
    <x v="2"/>
    <n v="1750"/>
    <s v="Capgemini Espana S.L."/>
    <s v="IBERIA"/>
    <n v="85200310087453"/>
    <x v="6"/>
    <s v="INDIA SHARED SERVICES - ISIDSS - BU"/>
    <n v="42828"/>
    <n v="3"/>
    <s v="1.No signed SoW"/>
    <s v="DISAGREEMENT"/>
    <n v="42831"/>
    <s v="Q1 2017"/>
    <n v="0"/>
    <s v="0-30 Days"/>
    <n v="211391.28"/>
    <s v="INR"/>
    <n v="3046.13"/>
    <s v="INR"/>
    <n v="211391.47391723745"/>
    <s v="EUR"/>
    <s v="INTER"/>
    <n v="3.05"/>
    <n v="1"/>
    <s v="greater than 10000"/>
    <s v="Carmen Postigo Gonzalez"/>
    <s v="Send ISOW"/>
    <s v="More"/>
    <s v="GFS"/>
    <s v="Non- ICB"/>
    <m/>
    <m/>
    <m/>
    <s v="GFS"/>
    <s v="Non- ICB"/>
    <s v="GFS/Non- ICB"/>
  </r>
  <r>
    <s v="New"/>
    <n v="8520"/>
    <s v="Capgemini Technology Services India Limited"/>
    <x v="2"/>
    <n v="8115"/>
    <s v="Capgemini Business Services USA LLC"/>
    <s v="NORTH AMERICA"/>
    <s v="5010089496/16-17-IM"/>
    <x v="3"/>
    <s v="IGATE"/>
    <n v="42769"/>
    <n v="62"/>
    <s v="8.Invoice awaiting Prime’s approval or PO"/>
    <s v="Hold Payment"/>
    <n v="42830"/>
    <s v="Q1 2017"/>
    <n v="1"/>
    <s v="0-30 Days"/>
    <n v="209772"/>
    <s v="INR"/>
    <n v="3022.79"/>
    <s v="INR"/>
    <n v="209771.7541412501"/>
    <s v="EUR"/>
    <s v="INTER"/>
    <n v="3.02"/>
    <n v="1"/>
    <s v="greater than 10000"/>
    <s v="Soumya Mukhopadhyay"/>
    <s v="-"/>
    <s v="More"/>
    <s v="Non-GFS"/>
    <s v="Non- ICB"/>
    <m/>
    <m/>
    <m/>
    <s v="Non-GFS"/>
    <s v="Non- ICB"/>
    <s v="Non-GFS/Non- ICB"/>
  </r>
  <r>
    <s v="Unresolved"/>
    <n v="693"/>
    <s v="Capgemini Consulting S.A.S."/>
    <x v="1"/>
    <n v="8115"/>
    <s v="Capgemini Business Services USA LLC"/>
    <s v="NORTH AMERICA"/>
    <n v="69301111602228"/>
    <x v="1"/>
    <s v=" CC FR "/>
    <n v="42613"/>
    <n v="218"/>
    <s v="1.No signed SoW"/>
    <s v="DISAGREEMENT"/>
    <n v="42678"/>
    <s v="Q4 2016"/>
    <n v="153"/>
    <s v="151-180 Days"/>
    <n v="3005.6"/>
    <s v="EUR"/>
    <n v="3005.6"/>
    <s v="EUR"/>
    <n v="3005.6"/>
    <s v="EUR"/>
    <s v="INTER"/>
    <n v="3.01"/>
    <n v="1"/>
    <s v="less than 10000"/>
    <s v="Soumya Mukhopadhyay"/>
    <s v="No ISOW received"/>
    <s v="Less"/>
    <s v="GFS"/>
    <s v="Non- ICB"/>
    <m/>
    <m/>
    <m/>
    <s v="GFS"/>
    <s v="Non- ICB"/>
    <s v="GFS/Non- ICB"/>
  </r>
  <r>
    <s v="Unresolved"/>
    <n v="635"/>
    <s v="Capgemini Technology Services"/>
    <x v="1"/>
    <n v="199"/>
    <s v="Capgemini America Inc"/>
    <s v="NORTH AMERICA"/>
    <n v="63501111650184"/>
    <x v="0"/>
    <s v="MU CENTRAL_France DG"/>
    <n v="42724"/>
    <n v="107"/>
    <s v="1.No signed SoW"/>
    <s v="DISAGREEMENT"/>
    <n v="42800"/>
    <s v="Q1 2017"/>
    <n v="31"/>
    <s v="31-60 Days"/>
    <n v="3000"/>
    <s v="EUR"/>
    <n v="3000"/>
    <s v="EUR"/>
    <n v="3000"/>
    <s v="EUR"/>
    <s v="INTER"/>
    <n v="3"/>
    <n v="1"/>
    <s v="less than 10000"/>
    <s v="Subhojit Adak"/>
    <s v="No ISOW"/>
    <s v="Less"/>
    <s v="GFS"/>
    <s v="Non- ICB"/>
    <m/>
    <m/>
    <m/>
    <s v="GFS"/>
    <s v="Non- ICB"/>
    <s v="GFS/Non- ICB"/>
  </r>
  <r>
    <s v="Unresolved"/>
    <n v="8520"/>
    <s v="Capgemini Technology Services India Limited"/>
    <x v="2"/>
    <n v="3011"/>
    <s v="Sogeti USA LLC"/>
    <s v="NORTH AMERICA"/>
    <n v="85200310086714"/>
    <x v="4"/>
    <s v="ID Shared Services"/>
    <n v="42773"/>
    <n v="58"/>
    <s v="1.No signed SoW"/>
    <s v="DISAGREEMENT"/>
    <n v="42776"/>
    <s v="Q1 2017"/>
    <n v="55"/>
    <s v="31-60 Days"/>
    <n v="208077.78"/>
    <s v="INR"/>
    <n v="2998.38"/>
    <s v="INR"/>
    <n v="208077.77985967981"/>
    <s v="EUR"/>
    <s v="INTER"/>
    <n v="3"/>
    <n v="1"/>
    <s v="greater than 10000"/>
    <s v="Brock Bahan"/>
    <s v="Dispute : No SOW For These Charges"/>
    <s v="More"/>
    <s v="GFS"/>
    <s v="Non- ICB"/>
    <m/>
    <m/>
    <m/>
    <s v="GFS"/>
    <s v="Non- ICB"/>
    <s v="GFS/Non- ICB"/>
  </r>
  <r>
    <s v="New"/>
    <n v="8520"/>
    <s v="Capgemini Technology Services India Limited"/>
    <x v="2"/>
    <n v="1320"/>
    <s v="Capgemini Norge AS"/>
    <s v="NORDIC"/>
    <s v="5010079390/16-17-IM"/>
    <x v="8"/>
    <s v="IGATE"/>
    <n v="42769"/>
    <n v="62"/>
    <s v="8.Invoice awaiting Prime’s approval or PO"/>
    <s v="Hold Payment"/>
    <n v="42831"/>
    <s v="Q1 2017"/>
    <n v="0"/>
    <s v="0-30 Days"/>
    <n v="208041"/>
    <s v="INR"/>
    <n v="2997.85"/>
    <s v="INR"/>
    <n v="208040.99959055925"/>
    <s v="EUR"/>
    <s v="INTER"/>
    <n v="3"/>
    <n v="1"/>
    <s v="greater than 10000"/>
    <s v="Ankit Agrawal"/>
    <s v="Awaiting approval."/>
    <s v="More"/>
    <s v="Non-GFS"/>
    <s v="Non- ICB"/>
    <m/>
    <m/>
    <m/>
    <s v="Non-GFS"/>
    <s v="Non- ICB"/>
    <s v="Non-GFS/Non- ICB"/>
  </r>
  <r>
    <s v="New"/>
    <n v="8520"/>
    <s v="Capgemini Technology Services India Limited"/>
    <x v="2"/>
    <n v="1350"/>
    <s v="Capgemini Sverige AB"/>
    <s v="NORDIC"/>
    <s v="5010089475/16-17-IM"/>
    <x v="0"/>
    <s v="IGATE"/>
    <n v="42769"/>
    <n v="62"/>
    <s v="6.Missing or wrong information on invoice"/>
    <s v="Missing Information or Attachment"/>
    <n v="42831"/>
    <s v="Q1 2017"/>
    <n v="0"/>
    <s v="0-30 Days"/>
    <n v="208402"/>
    <s v="INR"/>
    <n v="3003.05"/>
    <s v="INR"/>
    <n v="208401.86260834566"/>
    <s v="EUR"/>
    <s v="INTER"/>
    <n v="3"/>
    <n v="1"/>
    <s v="greater than 10000"/>
    <s v="Sourav Das"/>
    <s v="Missing project"/>
    <s v="More"/>
    <s v="Non-GFS"/>
    <s v="Non- ICB"/>
    <m/>
    <m/>
    <m/>
    <s v="Non-GFS"/>
    <s v="Non- ICB"/>
    <s v="Non-GFS/Non- ICB"/>
  </r>
  <r>
    <s v="New"/>
    <n v="8520"/>
    <s v="Capgemini Technology Services India Limited"/>
    <x v="2"/>
    <n v="199"/>
    <s v="Capgemini America Inc"/>
    <s v="NORTH AMERICA"/>
    <s v="5010089515/16-17-IM"/>
    <x v="7"/>
    <s v="IGATE"/>
    <n v="42768"/>
    <n v="63"/>
    <s v="1.No signed SoW"/>
    <s v="DISAGREEMENT"/>
    <n v="42830"/>
    <s v="Q1 2017"/>
    <n v="1"/>
    <s v="0-30 Days"/>
    <n v="207907"/>
    <s v="INR"/>
    <n v="2995.92"/>
    <s v="INR"/>
    <n v="207907.06389357318"/>
    <s v="EUR"/>
    <s v="INTER"/>
    <n v="3"/>
    <n v="1"/>
    <s v="greater than 10000"/>
    <s v="Sayantan Ghosh"/>
    <s v="ISOW Required"/>
    <s v="More"/>
    <s v="Non-GFS"/>
    <s v="Non- ICB"/>
    <m/>
    <m/>
    <m/>
    <s v="Non-GFS"/>
    <s v="Non- ICB"/>
    <s v="Non-GFS/Non- ICB"/>
  </r>
  <r>
    <s v="Unresolved"/>
    <n v="3011"/>
    <s v="Sogeti USA LLC"/>
    <x v="5"/>
    <n v="199"/>
    <s v="Capgemini America Inc"/>
    <s v="NORTH AMERICA"/>
    <n v="378070"/>
    <x v="2"/>
    <s v="Sogeti USA "/>
    <n v="42677"/>
    <n v="154"/>
    <s v="5.Invoice issued too late"/>
    <s v="DISAGREEMENT"/>
    <n v="42776"/>
    <s v="Q1 2017"/>
    <n v="55"/>
    <s v="31-60 Days"/>
    <n v="3200"/>
    <s v="USD"/>
    <n v="2993.17"/>
    <s v="USD"/>
    <n v="3199.9980328560086"/>
    <s v="EUR"/>
    <s v="INTRA"/>
    <n v="2.99"/>
    <n v="1"/>
    <s v="less than 10000"/>
    <s v="Soumya Mukhopadhyay"/>
    <s v="Invoice Issued too late"/>
    <s v="Less"/>
    <s v="Non-GFS"/>
    <s v="Non- ICB"/>
    <m/>
    <m/>
    <m/>
    <s v="Non-GFS"/>
    <s v="Non- ICB"/>
    <s v="Non-GFS/Non- ICB"/>
  </r>
  <r>
    <s v="Unresolved"/>
    <n v="8310"/>
    <s v="Capgemini Polska Sp z.o.o"/>
    <x v="0"/>
    <n v="199"/>
    <s v="Capgemini America Inc"/>
    <s v="NORTH AMERICA"/>
    <s v="831016FBP02337"/>
    <x v="7"/>
    <s v="BPO POLAND - BPOPL- BU"/>
    <n v="42615"/>
    <n v="216"/>
    <s v="8.Invoice awaiting Prime’s approval or PO"/>
    <s v="Hold Payment"/>
    <n v="42678"/>
    <s v="Q4 2016"/>
    <n v="153"/>
    <s v="151-180 Days"/>
    <n v="12597"/>
    <s v="PLN"/>
    <n v="2980.48"/>
    <s v="PLN"/>
    <n v="12596.998170770881"/>
    <s v="EUR"/>
    <s v="INTER"/>
    <n v="2.98"/>
    <n v="1"/>
    <s v="greater than 10000"/>
    <s v="Sayantan Ghosh"/>
    <s v="Invoice waiting for approval"/>
    <s v="More"/>
    <s v="GFS"/>
    <s v="Non- ICB"/>
    <m/>
    <m/>
    <m/>
    <s v="GFS"/>
    <s v="Non- ICB"/>
    <s v="GFS/Non- ICB"/>
  </r>
  <r>
    <s v="New"/>
    <n v="8520"/>
    <s v="Capgemini Technology Services India Limited"/>
    <x v="2"/>
    <n v="199"/>
    <s v="Capgemini America Inc"/>
    <s v="NORTH AMERICA"/>
    <s v="5010089850/16-17-IM"/>
    <x v="8"/>
    <s v="IGATE"/>
    <n v="42768"/>
    <n v="63"/>
    <s v="1.No signed SoW"/>
    <s v="DISAGREEMENT"/>
    <n v="42830"/>
    <s v="Q1 2017"/>
    <n v="1"/>
    <s v="0-30 Days"/>
    <n v="206147"/>
    <s v="INR"/>
    <n v="2970.56"/>
    <s v="INR"/>
    <n v="206147.16271452265"/>
    <s v="EUR"/>
    <s v="INTER"/>
    <n v="2.97"/>
    <n v="1"/>
    <s v="greater than 10000"/>
    <s v="Sayantan Ghosh"/>
    <s v="ISOW Required"/>
    <s v="More"/>
    <s v="Non-GFS"/>
    <s v="Non- ICB"/>
    <m/>
    <m/>
    <m/>
    <s v="Non-GFS"/>
    <s v="Non- ICB"/>
    <s v="Non-GFS/Non- ICB"/>
  </r>
  <r>
    <s v="Unresolved"/>
    <n v="8520"/>
    <s v="Capgemini Technology Services India Limited"/>
    <x v="2"/>
    <n v="8420"/>
    <s v="Capgemini Australia Pty Ltd."/>
    <s v="INDIA"/>
    <n v="85202610000050"/>
    <x v="8"/>
    <s v="APAC Platform"/>
    <n v="42728"/>
    <n v="103"/>
    <s v="3.Disagreed days, volume or deliverables"/>
    <s v="DISAGREEMENT"/>
    <n v="42793"/>
    <s v="Q1 2017"/>
    <n v="38"/>
    <s v="31-60 Days"/>
    <n v="204768"/>
    <s v="INR"/>
    <n v="2950.69"/>
    <s v="INR"/>
    <n v="204768.24960617354"/>
    <s v="EUR"/>
    <s v="INTRA"/>
    <n v="2.95"/>
    <n v="1"/>
    <s v="greater than 10000"/>
    <s v="Shruti Shetty"/>
    <s v="Maya Chidambaram was billed when she was on leave between 27th and 29th of December 2016; Please issue credit note"/>
    <s v="More"/>
    <s v="GFS"/>
    <s v="Non- ICB"/>
    <m/>
    <m/>
    <m/>
    <s v="GFS"/>
    <s v="Non- ICB"/>
    <s v="GFS/Non- ICB"/>
  </r>
  <r>
    <s v="Unresolved"/>
    <n v="8243"/>
    <s v="Capgemini Deutschland GmbH"/>
    <x v="0"/>
    <n v="260"/>
    <s v="Capgemini UK Plc"/>
    <s v="UK &amp; IRELAND"/>
    <s v="82430160091010inv"/>
    <x v="1"/>
    <s v="DE01 - CC Market Units"/>
    <n v="42775"/>
    <n v="56"/>
    <s v="1.No signed SoW"/>
    <s v="DISAGREEMENT"/>
    <n v="42800"/>
    <s v="Q1 2017"/>
    <n v="31"/>
    <s v="31-60 Days"/>
    <n v="2935.86"/>
    <s v="EUR"/>
    <n v="2935.86"/>
    <s v="EUR"/>
    <n v="2935.86"/>
    <s v="EUR"/>
    <s v="INTER"/>
    <n v="2.94"/>
    <n v="1"/>
    <s v="less than 10000"/>
    <s v="Abdul Wasim"/>
    <s v="NO ISOW"/>
    <s v="Less"/>
    <s v="GFS"/>
    <s v="Non- ICB"/>
    <m/>
    <m/>
    <m/>
    <s v="GFS"/>
    <s v="Non- ICB"/>
    <s v="GFS/Non- ICB"/>
  </r>
  <r>
    <s v="Unresolved"/>
    <n v="260"/>
    <s v="Capgemini UK Plc"/>
    <x v="4"/>
    <n v="199"/>
    <s v="Capgemini America Inc"/>
    <s v="NORTH AMERICA"/>
    <n v="2600110117949"/>
    <x v="8"/>
    <s v="ADAO - Private"/>
    <n v="42724"/>
    <n v="107"/>
    <s v="1.No signed SoW"/>
    <s v="DISAGREEMENT"/>
    <n v="42797"/>
    <s v="Q1 2017"/>
    <n v="34"/>
    <s v="31-60 Days"/>
    <n v="2517"/>
    <s v="GBP"/>
    <n v="2942.04"/>
    <s v="GBP"/>
    <n v="2517.003444620389"/>
    <s v="EUR"/>
    <s v="INTER"/>
    <n v="2.94"/>
    <n v="1"/>
    <s v="less than 10000"/>
    <s v="SUDIPTA ROY"/>
    <s v="ISOW Required"/>
    <s v="Less"/>
    <s v="GFS"/>
    <s v="Non- ICB"/>
    <m/>
    <m/>
    <m/>
    <s v="GFS"/>
    <s v="Non- ICB"/>
    <s v="GFS/Non- ICB"/>
  </r>
  <r>
    <s v="New"/>
    <n v="8520"/>
    <s v="Capgemini Technology Services India Limited"/>
    <x v="2"/>
    <n v="199"/>
    <s v="Capgemini America Inc"/>
    <s v="NORTH AMERICA"/>
    <s v="5010089682/16-17-IM"/>
    <x v="8"/>
    <s v="IGATE"/>
    <n v="42768"/>
    <n v="63"/>
    <s v="1.No signed SoW"/>
    <s v="DISAGREEMENT"/>
    <n v="42830"/>
    <s v="Q1 2017"/>
    <n v="1"/>
    <s v="0-30 Days"/>
    <n v="203754"/>
    <s v="INR"/>
    <n v="2936.07"/>
    <s v="INR"/>
    <n v="203753.66935232028"/>
    <s v="EUR"/>
    <s v="INTER"/>
    <n v="2.94"/>
    <n v="1"/>
    <s v="greater than 10000"/>
    <s v="Sayantan Ghosh"/>
    <s v="ISOW Required"/>
    <s v="More"/>
    <s v="Non-GFS"/>
    <s v="Non- ICB"/>
    <m/>
    <m/>
    <m/>
    <s v="Non-GFS"/>
    <s v="Non- ICB"/>
    <s v="Non-GFS/Non- ICB"/>
  </r>
  <r>
    <s v="Unresolved"/>
    <n v="8520"/>
    <s v="Capgemini Technology Services India Limited"/>
    <x v="2"/>
    <n v="199"/>
    <s v="Capgemini America Inc"/>
    <s v="NORTH AMERICA"/>
    <n v="85202010000897"/>
    <x v="3"/>
    <s v="FS-Others"/>
    <n v="42614"/>
    <n v="217"/>
    <s v="8.Invoice awaiting Prime’s approval or PO"/>
    <s v="Hold Payment"/>
    <n v="42681"/>
    <s v="Q4 2016"/>
    <n v="150"/>
    <s v="121-150 Days"/>
    <n v="203300"/>
    <s v="INR"/>
    <n v="2929.53"/>
    <s v="INR"/>
    <n v="203299.81471071974"/>
    <s v="EUR"/>
    <s v="INTER"/>
    <n v="2.93"/>
    <n v="1"/>
    <s v="greater than 10000"/>
    <s v="Sayantan Ghosh"/>
    <s v="Invoice waiting for approval"/>
    <s v="More"/>
    <s v="GFS"/>
    <s v="Non- ICB"/>
    <m/>
    <m/>
    <m/>
    <s v="GFS"/>
    <s v="Non- ICB"/>
    <s v="GFS/Non- ICB"/>
  </r>
  <r>
    <s v="Unresolved"/>
    <n v="8520"/>
    <s v="Capgemini Technology Services India Limited"/>
    <x v="2"/>
    <n v="1845"/>
    <s v="Capgemini China Co. Ltd."/>
    <s v="INDIA"/>
    <n v="85201810009518"/>
    <x v="8"/>
    <s v="APAC Platform"/>
    <n v="42773"/>
    <n v="58"/>
    <s v="4.Disagreed expenses"/>
    <s v="DISAGREEMENT"/>
    <n v="42776"/>
    <s v="Q1 2017"/>
    <n v="55"/>
    <s v="31-60 Days"/>
    <n v="203000"/>
    <s v="INR"/>
    <n v="2925.21"/>
    <s v="INR"/>
    <n v="203000.02081902025"/>
    <s v="EUR"/>
    <s v="INTRA"/>
    <n v="2.93"/>
    <n v="1"/>
    <s v="greater than 10000"/>
    <s v="Dorothy Chen"/>
    <s v="Disagreed expenses"/>
    <s v="More"/>
    <s v="GFS"/>
    <s v="Non- ICB"/>
    <m/>
    <m/>
    <m/>
    <s v="GFS"/>
    <s v="Non- ICB"/>
    <s v="GFS/Non- ICB"/>
  </r>
  <r>
    <s v="New"/>
    <n v="260"/>
    <s v="Capgemini UK Plc"/>
    <x v="4"/>
    <n v="1320"/>
    <s v="Capgemini Norge AS"/>
    <s v="NORDIC"/>
    <n v="2600110121708"/>
    <x v="8"/>
    <s v="ADAO - CPRD"/>
    <n v="42762"/>
    <n v="69"/>
    <s v="8.Invoice awaiting Prime’s approval or PO"/>
    <s v="Hold Payment"/>
    <n v="42830"/>
    <s v="Q1 2017"/>
    <n v="1"/>
    <s v="0-30 Days"/>
    <n v="2500.9699999999998"/>
    <s v="GBP"/>
    <n v="2923.3"/>
    <s v="GBP"/>
    <n v="2500.9708126533915"/>
    <s v="EUR"/>
    <s v="INTER"/>
    <n v="2.92"/>
    <n v="1"/>
    <s v="less than 10000"/>
    <s v="Ankit Agrawal"/>
    <s v="Awaiting approval."/>
    <s v="Less"/>
    <s v="GFS"/>
    <s v="Non- ICB"/>
    <m/>
    <m/>
    <m/>
    <s v="GFS"/>
    <s v="Non- ICB"/>
    <s v="GFS/Non- ICB"/>
  </r>
  <r>
    <s v="Unresolved"/>
    <n v="8243"/>
    <s v="Capgemini Deutschland GmbH"/>
    <x v="0"/>
    <n v="693"/>
    <s v="Capgemini Consulting S.A.S."/>
    <s v="FRANCE"/>
    <n v="82430160088981"/>
    <x v="1"/>
    <s v="DE01 - CC Market Units"/>
    <n v="42615"/>
    <n v="216"/>
    <s v="4.Disagreed expenses"/>
    <s v="DISAGREEMENT"/>
    <n v="42678"/>
    <s v="Q4 2016"/>
    <n v="153"/>
    <s v="151-180 Days"/>
    <n v="2909.11"/>
    <s v="EUR"/>
    <n v="2909.11"/>
    <s v="EUR"/>
    <n v="2909.11"/>
    <s v="EUR"/>
    <s v="INTER"/>
    <n v="2.91"/>
    <n v="1"/>
    <s v="less than 10000"/>
    <s v="Hirsch Magdalena"/>
    <s v="wrong approval wf OOCHOAPE"/>
    <s v="Less"/>
    <s v="GFS"/>
    <s v="Non- ICB"/>
    <m/>
    <m/>
    <m/>
    <s v="GFS"/>
    <s v="Non- ICB"/>
    <s v="GFS/Non- ICB"/>
  </r>
  <r>
    <s v="Unresolved"/>
    <n v="5204"/>
    <s v="IGATE Global Solutions Limited"/>
    <x v="2"/>
    <n v="420"/>
    <s v="Capgemini Belgium N.V./S.A."/>
    <s v="BENELUX"/>
    <s v="5010083442/16-17"/>
    <x v="0"/>
    <s v="iGATE"/>
    <n v="42615"/>
    <n v="216"/>
    <s v="1.No signed SoW"/>
    <s v="DISAGREEMENT"/>
    <n v="42732"/>
    <s v="Q4 2016"/>
    <n v="99"/>
    <s v="91-120 Days"/>
    <n v="201234"/>
    <s v="INR"/>
    <n v="2899.76"/>
    <s v="INR"/>
    <n v="201234"/>
    <s v="EUR"/>
    <s v="INTER"/>
    <n v="2.9"/>
    <n v="1"/>
    <s v="greater than 10000"/>
    <s v="Agnieszka Wodnicka"/>
    <s v="no i-SOW, consultant mentioned not known, request for information not answered contact: bernice.dehert@capgemini.com"/>
    <s v="More"/>
    <s v="Non-GFS"/>
    <s v="Non- ICB"/>
    <m/>
    <m/>
    <m/>
    <s v="Non-GFS"/>
    <s v="Non- ICB"/>
    <s v="Non-GFS/Non- ICB"/>
  </r>
  <r>
    <s v="Unresolved"/>
    <n v="8520"/>
    <s v="Capgemini Technology Services India Limited"/>
    <x v="2"/>
    <n v="420"/>
    <s v="Capgemini Belgium N.V./S.A."/>
    <s v="BENELUX"/>
    <s v="5010083442/16-17-IM"/>
    <x v="0"/>
    <s v="iGATE"/>
    <n v="42768"/>
    <n v="63"/>
    <s v="1.No signed SoW"/>
    <s v="DISAGREEMENT"/>
    <n v="42775"/>
    <s v="Q1 2017"/>
    <n v="56"/>
    <s v="31-60 Days"/>
    <n v="201234"/>
    <s v="INR"/>
    <n v="2899.76"/>
    <s v="INR"/>
    <n v="201233.8739338927"/>
    <s v="EUR"/>
    <s v="INTER"/>
    <n v="2.9"/>
    <n v="1"/>
    <s v="greater than 10000"/>
    <s v="Agnieszka Wodnicka"/>
    <s v="no i-SOW, consultant mentioned not known, request for information not answered contact: De Hert Bernice"/>
    <s v="More"/>
    <s v="Non-GFS"/>
    <s v="Non- ICB"/>
    <m/>
    <m/>
    <m/>
    <s v="Non-GFS"/>
    <s v="Non- ICB"/>
    <s v="Non-GFS/Non- ICB"/>
  </r>
  <r>
    <s v="New"/>
    <n v="8520"/>
    <s v="Capgemini Technology Services India Limited"/>
    <x v="2"/>
    <n v="260"/>
    <s v="Capgemini UK Plc"/>
    <s v="UK &amp; IRELAND"/>
    <s v="AIRL2/009638/16-IM"/>
    <x v="8"/>
    <s v="IGATE"/>
    <n v="42768"/>
    <n v="63"/>
    <s v="6.Missing or wrong information on invoice"/>
    <s v="Missing Information or Attachment"/>
    <n v="42831"/>
    <s v="Q1 2017"/>
    <n v="0"/>
    <s v="0-30 Days"/>
    <n v="4126"/>
    <s v="CAD"/>
    <n v="2892.39"/>
    <s v="INR"/>
    <n v="200722.42000291465"/>
    <s v="EUR"/>
    <s v="INTER"/>
    <n v="2.89"/>
    <n v="1"/>
    <s v="greater than 10000"/>
    <s v="SARBAJIT MOITRA"/>
    <s v="Unable to Pay due to different currency"/>
    <s v="Less"/>
    <s v="Non-GFS"/>
    <s v="Non- ICB"/>
    <m/>
    <m/>
    <m/>
    <s v="Non-GFS"/>
    <s v="Non- ICB"/>
    <s v="Non-GFS/Non- ICB"/>
  </r>
  <r>
    <s v="Unresolved"/>
    <n v="8520"/>
    <s v="Capgemini Technology Services India Limited"/>
    <x v="2"/>
    <n v="8205"/>
    <s v="Capgemini Consulting Österreich AG"/>
    <s v="CENTRAL EUROPE"/>
    <n v="85204510000241"/>
    <x v="0"/>
    <s v="AppsTwo Enabling -APPS2IDEN- BU"/>
    <n v="42614"/>
    <n v="217"/>
    <s v="6.Missing or wrong information on invoice"/>
    <s v="Missing Information or Attachment"/>
    <n v="42648"/>
    <s v="Q3 2016"/>
    <n v="183"/>
    <s v="181 - 365 Days"/>
    <n v="200777.4"/>
    <s v="INR"/>
    <n v="2893.18"/>
    <s v="INR"/>
    <n v="200777.24342292451"/>
    <s v="EUR"/>
    <s v="INTER"/>
    <n v="2.89"/>
    <n v="1"/>
    <s v="greater than 10000"/>
    <s v="Agnieszka Bartula"/>
    <s v="certificate of residence for 2016 is missing. Please contact AT, accounting or B. Valtiner"/>
    <s v="More"/>
    <s v="GFS"/>
    <s v="Non- ICB"/>
    <m/>
    <m/>
    <m/>
    <s v="GFS"/>
    <s v="Non- ICB"/>
    <s v="GFS/Non- ICB"/>
  </r>
  <r>
    <s v="New"/>
    <n v="429"/>
    <s v="Sogeti Nederland B.V."/>
    <x v="9"/>
    <n v="417"/>
    <s v="Capgemini Educational Services B.V."/>
    <s v="BENELUX"/>
    <n v="81600043"/>
    <x v="2"/>
    <s v="Sogeti Netherlands "/>
    <n v="42775"/>
    <n v="56"/>
    <s v="1.No signed SoW"/>
    <s v="DISAGREEMENT"/>
    <n v="42831"/>
    <s v="Q1 2017"/>
    <n v="0"/>
    <s v="0-30 Days"/>
    <n v="2880"/>
    <s v="EUR"/>
    <n v="2880"/>
    <s v="EUR"/>
    <n v="2880"/>
    <s v="EUR"/>
    <s v="INTRA"/>
    <n v="2.88"/>
    <n v="1"/>
    <s v="less than 10000"/>
    <s v="Susmit Chatterjee"/>
    <s v="No signed SoW"/>
    <s v="Less"/>
    <s v="Non-GFS"/>
    <s v="Non- ICB"/>
    <m/>
    <m/>
    <m/>
    <s v="Non-GFS"/>
    <s v="Non- ICB"/>
    <s v="Non-GFS/Non- ICB"/>
  </r>
  <r>
    <s v="Unresolved"/>
    <n v="8520"/>
    <s v="Capgemini Technology Services India Limited"/>
    <x v="2"/>
    <n v="199"/>
    <s v="Capgemini America Inc"/>
    <s v="NORTH AMERICA"/>
    <n v="85202110002247"/>
    <x v="3"/>
    <s v="FS-Others"/>
    <n v="42728"/>
    <n v="103"/>
    <s v="1.No signed SoW"/>
    <s v="DISAGREEMENT"/>
    <n v="42797"/>
    <s v="Q1 2017"/>
    <n v="34"/>
    <s v="31-60 Days"/>
    <n v="199800"/>
    <s v="INR"/>
    <n v="2879.1"/>
    <s v="INR"/>
    <n v="199800.13740553369"/>
    <s v="EUR"/>
    <s v="INTER"/>
    <n v="2.88"/>
    <n v="1"/>
    <s v="greater than 10000"/>
    <s v="Sayantan Ghosh"/>
    <s v="ISOW Required"/>
    <s v="More"/>
    <s v="GFS"/>
    <s v="Non- ICB"/>
    <m/>
    <m/>
    <m/>
    <s v="GFS"/>
    <s v="Non- ICB"/>
    <s v="GFS/Non- ICB"/>
  </r>
  <r>
    <s v="New"/>
    <n v="8520"/>
    <s v="Capgemini Technology Services India Limited"/>
    <x v="2"/>
    <n v="795"/>
    <s v="Capgemini Suisse S.A."/>
    <s v="CENTRAL EUROPE"/>
    <s v="85203810002715A"/>
    <x v="7"/>
    <s v="BPO India"/>
    <n v="42775"/>
    <n v="56"/>
    <s v="8.Invoice awaiting Prime’s approval or PO"/>
    <s v="Hold Payment"/>
    <n v="42831"/>
    <s v="Q1 2017"/>
    <n v="0"/>
    <s v="0-30 Days"/>
    <n v="200016.64000000001"/>
    <s v="INR"/>
    <n v="2882.22"/>
    <s v="INR"/>
    <n v="200016.65521620552"/>
    <s v="EUR"/>
    <s v="INTER"/>
    <n v="2.88"/>
    <n v="1"/>
    <s v="greater than 10000"/>
    <s v="Izabela Klich"/>
    <s v="will be paid manually"/>
    <s v="More"/>
    <s v="GFS"/>
    <s v="Non- ICB"/>
    <m/>
    <m/>
    <m/>
    <s v="GFS"/>
    <s v="Non- ICB"/>
    <s v="GFS/Non- ICB"/>
  </r>
  <r>
    <s v="New"/>
    <n v="413"/>
    <s v="Capgemini Nederland B.V."/>
    <x v="9"/>
    <n v="429"/>
    <s v="Sogeti Nederland B.V."/>
    <s v="BENELUX"/>
    <n v="4130130017298"/>
    <x v="4"/>
    <s v="NL Shared Services wo Sog"/>
    <n v="42825"/>
    <n v="6"/>
    <s v="6.Missing or wrong information on invoice"/>
    <s v="Missing Information or Attachment"/>
    <n v="42831"/>
    <s v="Q1 2017"/>
    <n v="0"/>
    <s v="0-30 Days"/>
    <n v="2871.5"/>
    <s v="EUR"/>
    <n v="2871.5"/>
    <s v="EUR"/>
    <n v="2871.5"/>
    <s v="EUR"/>
    <s v="INTRA"/>
    <n v="2.87"/>
    <n v="1"/>
    <s v="less than 10000"/>
    <s v="Dibendu Das"/>
    <s v="Missing specification mail sent to supplier invoicing team."/>
    <s v="Less"/>
    <s v="GFS"/>
    <s v="Non- ICB"/>
    <m/>
    <m/>
    <m/>
    <s v="GFS"/>
    <s v="Non- ICB"/>
    <s v="GFS/Non- ICB"/>
  </r>
  <r>
    <s v="New"/>
    <n v="8520"/>
    <s v="Capgemini Technology Services India Limited"/>
    <x v="2"/>
    <n v="3011"/>
    <s v="Sogeti USA LLC"/>
    <s v="NORTH AMERICA"/>
    <n v="85200310087136"/>
    <x v="11"/>
    <s v="I and D India ACIS"/>
    <n v="42795"/>
    <n v="36"/>
    <s v="8.Invoice awaiting Prime’s approval or PO"/>
    <s v="Hold Payment"/>
    <n v="42831"/>
    <s v="Q1 2017"/>
    <n v="0"/>
    <s v="0-30 Days"/>
    <n v="197316"/>
    <s v="INR"/>
    <n v="2843.3"/>
    <s v="INR"/>
    <n v="197315.73432154284"/>
    <s v="EUR"/>
    <s v="INTER"/>
    <n v="2.84"/>
    <n v="1"/>
    <s v="greater than 10000"/>
    <s v="Brock Bahan"/>
    <s v="Dispute: Pending Manager Approval"/>
    <s v="More"/>
    <s v="GFS"/>
    <s v="Non- ICB"/>
    <m/>
    <m/>
    <m/>
    <s v="GFS"/>
    <s v="Non- ICB"/>
    <s v="GFS/Non- ICB"/>
  </r>
  <r>
    <s v="New"/>
    <n v="132"/>
    <s v="Capgemini Technologies LLC"/>
    <x v="5"/>
    <n v="199"/>
    <s v="Capgemini America Inc"/>
    <s v="NORTH AMERICA"/>
    <n v="1320130002666"/>
    <x v="8"/>
    <s v="NA CAPTECH"/>
    <n v="42767"/>
    <n v="64"/>
    <s v="4.Disagreed expenses"/>
    <s v="DISAGREEMENT"/>
    <n v="42831"/>
    <s v="Q1 2017"/>
    <n v="0"/>
    <s v="0-30 Days"/>
    <n v="3034.77"/>
    <s v="USD"/>
    <n v="2838.62"/>
    <s v="USD"/>
    <n v="3034.7686285863224"/>
    <s v="EUR"/>
    <s v="INTRA"/>
    <n v="2.84"/>
    <n v="1"/>
    <s v="less than 10000"/>
    <s v="Soumya Mukhopadhyay"/>
    <s v="-"/>
    <s v="Less"/>
    <s v="GFS"/>
    <s v="Non- ICB"/>
    <m/>
    <m/>
    <m/>
    <s v="GFS"/>
    <s v="Non- ICB"/>
    <s v="GFS/Non- ICB"/>
  </r>
  <r>
    <s v="Unresolved"/>
    <n v="8520"/>
    <s v="Capgemini Technology Services India Limited"/>
    <x v="2"/>
    <n v="4100"/>
    <s v="CPM Braxis S.A."/>
    <s v="CPM- BR"/>
    <n v="85200410036838"/>
    <x v="8"/>
    <s v="NA PBS"/>
    <n v="42544"/>
    <n v="287"/>
    <s v="1.No signed SoW"/>
    <s v="DISAGREEMENT"/>
    <n v="42774"/>
    <s v="Q1 2017"/>
    <n v="57"/>
    <s v="31-60 Days"/>
    <n v="195390"/>
    <s v="INR"/>
    <n v="2815.55"/>
    <s v="INR"/>
    <n v="195389.97494777897"/>
    <s v="EUR"/>
    <s v="INTER"/>
    <n v="2.82"/>
    <n v="1"/>
    <s v="greater than 10000"/>
    <s v="Beatriz Baldavira"/>
    <s v="Isow have not been signed."/>
    <s v="More"/>
    <s v="GFS"/>
    <s v="Non- ICB"/>
    <m/>
    <m/>
    <m/>
    <s v="GFS"/>
    <s v="Non- ICB"/>
    <s v="GFS/Non- ICB"/>
  </r>
  <r>
    <s v="New"/>
    <n v="1516"/>
    <s v="Capgemini Outsourcing Services GmbH"/>
    <x v="0"/>
    <n v="8243"/>
    <s v="Capgemini Deutschland GmbH"/>
    <s v="CENTRAL EUROPE"/>
    <n v="15160160005034"/>
    <x v="6"/>
    <s v="Infra Central Europe "/>
    <n v="42773"/>
    <n v="58"/>
    <s v="6.Missing or wrong information on invoice"/>
    <s v="Missing Information or Attachment"/>
    <n v="42830"/>
    <s v="Q1 2017"/>
    <n v="1"/>
    <s v="0-30 Days"/>
    <n v="2802.01"/>
    <s v="EUR"/>
    <n v="2802.01"/>
    <s v="EUR"/>
    <n v="2802.01"/>
    <s v="EUR"/>
    <s v="INTRA"/>
    <n v="2.8"/>
    <n v="1"/>
    <s v="less than 10000"/>
    <s v="Maciej Antkiewicz"/>
    <s v="Invoice to rejection. The hours should be booked via DE03-Account and invoiced via ICB."/>
    <s v="Less"/>
    <s v="GFS"/>
    <s v="Non- ICB"/>
    <m/>
    <m/>
    <m/>
    <s v="GFS"/>
    <s v="Non- ICB"/>
    <s v="GFS/Non- ICB"/>
  </r>
  <r>
    <s v="Unresolved"/>
    <n v="8520"/>
    <s v="Capgemini Technology Services India Limited"/>
    <x v="2"/>
    <n v="8420"/>
    <s v="Capgemini Australia Pty Ltd."/>
    <s v="INDIA"/>
    <n v="85202710000464"/>
    <x v="11"/>
    <s v="I and D India ACIS"/>
    <n v="42643"/>
    <n v="188"/>
    <s v="2.Disagreed rates or price"/>
    <s v="DISAGREEMENT"/>
    <n v="42678"/>
    <s v="Q4 2016"/>
    <n v="153"/>
    <s v="151-180 Days"/>
    <n v="191970"/>
    <s v="INR"/>
    <n v="2766.27"/>
    <s v="INR"/>
    <n v="191970.10388691109"/>
    <s v="EUR"/>
    <s v="INTRA"/>
    <n v="2.77"/>
    <n v="1"/>
    <s v="greater than 10000"/>
    <s v="Michelle Curtin"/>
    <s v="Offshore resource skills mis-match resulting in no deliverables on project.Please issue credit note for 191,970 INR"/>
    <s v="More"/>
    <s v="GFS"/>
    <s v="Non- ICB"/>
    <m/>
    <m/>
    <m/>
    <s v="GFS"/>
    <s v="Non- ICB"/>
    <s v="GFS/Non- ICB"/>
  </r>
  <r>
    <s v="Unresolved"/>
    <n v="8520"/>
    <s v="Capgemini Technology Services India Limited"/>
    <x v="2"/>
    <n v="260"/>
    <s v="Capgemini UK Plc"/>
    <s v="UK &amp; IRELAND"/>
    <n v="85200320061630"/>
    <x v="7"/>
    <s v="CES MCOS"/>
    <n v="42773"/>
    <n v="58"/>
    <s v="1.No signed SoW"/>
    <s v="DISAGREEMENT"/>
    <n v="42776"/>
    <s v="Q1 2017"/>
    <n v="55"/>
    <s v="31-60 Days"/>
    <n v="192400"/>
    <s v="INR"/>
    <n v="2772.46"/>
    <s v="INR"/>
    <n v="192399.66967154527"/>
    <s v="EUR"/>
    <s v="INTER"/>
    <n v="2.77"/>
    <n v="1"/>
    <s v="greater than 10000"/>
    <s v="SARBAJIT MOITRA"/>
    <s v="Need credit note"/>
    <s v="More"/>
    <s v="GFS"/>
    <s v="ICB"/>
    <m/>
    <m/>
    <m/>
    <s v="GFS"/>
    <s v="ICB"/>
    <s v="GFS/ICB"/>
  </r>
  <r>
    <s v="Unresolved"/>
    <n v="8520"/>
    <s v="Capgemini Technology Services India Limited"/>
    <x v="2"/>
    <n v="3011"/>
    <s v="Sogeti USA LLC"/>
    <s v="NORTH AMERICA"/>
    <s v="5010089551/16-17-IM"/>
    <x v="8"/>
    <s v="iGATE"/>
    <n v="42769"/>
    <n v="62"/>
    <s v="3.Disagreed days, volume or deliverables"/>
    <s v="DISAGREEMENT"/>
    <n v="42776"/>
    <s v="Q1 2017"/>
    <n v="55"/>
    <s v="31-60 Days"/>
    <n v="191055"/>
    <s v="INR"/>
    <n v="2753.08"/>
    <s v="INR"/>
    <n v="191054.76096294908"/>
    <s v="EUR"/>
    <s v="INTER"/>
    <n v="2.75"/>
    <n v="1"/>
    <s v="greater than 10000"/>
    <s v="Brock Bahan"/>
    <s v="Dispute: Time does not align with ISOW terms"/>
    <s v="More"/>
    <s v="Non-GFS"/>
    <s v="Non- ICB"/>
    <m/>
    <m/>
    <m/>
    <s v="Non-GFS"/>
    <s v="Non- ICB"/>
    <s v="Non-GFS/Non- ICB"/>
  </r>
  <r>
    <s v="New"/>
    <n v="8520"/>
    <s v="Capgemini Technology Services India Limited"/>
    <x v="2"/>
    <n v="795"/>
    <s v="Capgemini Suisse S.A."/>
    <s v="CENTRAL EUROPE"/>
    <s v="5010089167/16-17-IM"/>
    <x v="6"/>
    <s v="IGATE"/>
    <n v="42769"/>
    <n v="62"/>
    <s v="6.Missing or wrong information on invoice"/>
    <s v="Missing Information or Attachment"/>
    <n v="42831"/>
    <s v="Q1 2017"/>
    <n v="0"/>
    <s v="0-30 Days"/>
    <n v="190386"/>
    <s v="INR"/>
    <n v="2743.44"/>
    <s v="INR"/>
    <n v="190385.77644536048"/>
    <s v="EUR"/>
    <s v="INTER"/>
    <n v="2.74"/>
    <n v="1"/>
    <s v="greater than 10000"/>
    <s v="Izabela Klich"/>
    <s v="."/>
    <s v="More"/>
    <s v="Non-GFS"/>
    <s v="Non- ICB"/>
    <m/>
    <m/>
    <m/>
    <s v="Non-GFS"/>
    <s v="Non- ICB"/>
    <s v="Non-GFS/Non- ICB"/>
  </r>
  <r>
    <s v="Unresolved"/>
    <n v="8520"/>
    <s v="Capgemini Technology Services India Limited"/>
    <x v="2"/>
    <n v="8420"/>
    <s v="Capgemini Australia Pty Ltd."/>
    <s v="INDIA"/>
    <n v="85203010001296"/>
    <x v="9"/>
    <s v="DIGITAL"/>
    <n v="42773"/>
    <n v="58"/>
    <s v="2.Disagreed rates or price"/>
    <s v="DISAGREEMENT"/>
    <n v="42775"/>
    <s v="Q1 2017"/>
    <n v="56"/>
    <s v="31-60 Days"/>
    <n v="189600"/>
    <s v="INR"/>
    <n v="2732.12"/>
    <s v="INR"/>
    <n v="189600.20541433321"/>
    <s v="EUR"/>
    <s v="INTRA"/>
    <n v="2.73"/>
    <n v="1"/>
    <s v="greater than 10000"/>
    <s v="Mayuresh Kapre"/>
    <s v="Overall Delivery capbility supplied resulted in unsuccessful nature of project &amp; overrun; Please issue a credit note"/>
    <s v="More"/>
    <s v="GFS"/>
    <s v="Non- ICB"/>
    <m/>
    <m/>
    <m/>
    <s v="GFS"/>
    <s v="Non- ICB"/>
    <s v="GFS/Non- ICB"/>
  </r>
  <r>
    <s v="New"/>
    <n v="8520"/>
    <s v="Capgemini Technology Services India Limited"/>
    <x v="2"/>
    <n v="429"/>
    <s v="Sogeti Nederland B.V."/>
    <s v="BENELUX"/>
    <n v="85204510000671"/>
    <x v="9"/>
    <s v="DIGITAL"/>
    <n v="42773"/>
    <n v="58"/>
    <s v="6.Missing or wrong information on invoice"/>
    <s v="Missing Information or Attachment"/>
    <n v="42830"/>
    <s v="Q1 2017"/>
    <n v="1"/>
    <s v="0-30 Days"/>
    <n v="189715"/>
    <s v="INR"/>
    <n v="2733.77"/>
    <s v="INR"/>
    <n v="189714.7100257462"/>
    <s v="EUR"/>
    <s v="INTER"/>
    <n v="2.73"/>
    <n v="1"/>
    <s v="greater than 10000"/>
    <s v="Dibendu Das"/>
    <s v="Employee details missing mail sent to suppliers."/>
    <s v="More"/>
    <s v="GFS"/>
    <s v="Non- ICB"/>
    <m/>
    <m/>
    <m/>
    <s v="GFS"/>
    <s v="Non- ICB"/>
    <s v="GFS/Non- ICB"/>
  </r>
  <r>
    <s v="New"/>
    <n v="95"/>
    <s v="Capgemini Service S.A.S."/>
    <x v="3"/>
    <n v="1740"/>
    <s v="Capgemini Argentina S.A."/>
    <s v="CPM- BR"/>
    <n v="950110010863"/>
    <x v="5"/>
    <s v="GROUP SHARED SERVICES"/>
    <n v="42821"/>
    <n v="10"/>
    <s v="8.Invoice awaiting Prime’s approval or PO"/>
    <s v="Hold Payment"/>
    <n v="42831"/>
    <s v="Q1 2017"/>
    <n v="0"/>
    <s v="0-30 Days"/>
    <n v="2712"/>
    <s v="EUR"/>
    <n v="2712"/>
    <s v="EUR"/>
    <n v="2712"/>
    <s v="EUR"/>
    <s v="INTER"/>
    <n v="2.71"/>
    <n v="1"/>
    <s v="less than 10000"/>
    <s v="Romina Ledesma Olguin"/>
    <s v="Invoice was never mailed and we couldn´t find the approver"/>
    <s v="Less"/>
    <s v="GFS"/>
    <s v="Non- ICB"/>
    <m/>
    <m/>
    <m/>
    <s v="GFS"/>
    <s v="Non- ICB"/>
    <s v="GFS/Non- ICB"/>
  </r>
  <r>
    <s v="New"/>
    <n v="8520"/>
    <s v="Capgemini Technology Services India Limited"/>
    <x v="2"/>
    <n v="260"/>
    <s v="Capgemini UK Plc"/>
    <s v="UK &amp; IRELAND"/>
    <s v="5010089687/16-17-IM"/>
    <x v="8"/>
    <s v="IGATE"/>
    <n v="42768"/>
    <n v="63"/>
    <s v="6.Missing or wrong information on invoice"/>
    <s v="Missing Information or Attachment"/>
    <n v="42831"/>
    <s v="Q1 2017"/>
    <n v="0"/>
    <s v="0-30 Days"/>
    <n v="188098"/>
    <s v="INR"/>
    <n v="2710.47"/>
    <s v="INR"/>
    <n v="188097.76611912643"/>
    <s v="EUR"/>
    <s v="INTER"/>
    <n v="2.71"/>
    <n v="1"/>
    <s v="greater than 10000"/>
    <s v="SARBAJIT MOITRA"/>
    <s v="No PO"/>
    <s v="More"/>
    <s v="Non-GFS"/>
    <s v="Non- ICB"/>
    <m/>
    <m/>
    <m/>
    <s v="Non-GFS"/>
    <s v="Non- ICB"/>
    <s v="Non-GFS/Non- ICB"/>
  </r>
  <r>
    <s v="Unresolved"/>
    <n v="8520"/>
    <s v="Capgemini Technology Services India Limited"/>
    <x v="2"/>
    <n v="8420"/>
    <s v="Capgemini Australia Pty Ltd."/>
    <s v="INDIA"/>
    <n v="85202710000419"/>
    <x v="11"/>
    <s v="I and D India ACIS"/>
    <n v="42544"/>
    <n v="287"/>
    <s v="2.Disagreed rates or price"/>
    <s v="DISAGREEMENT"/>
    <n v="42618"/>
    <s v="Q3 2016"/>
    <n v="213"/>
    <s v="181 - 365 Days"/>
    <n v="187200"/>
    <s v="INR"/>
    <n v="2697.53"/>
    <s v="INR"/>
    <n v="187199.77237871187"/>
    <s v="EUR"/>
    <s v="INTRA"/>
    <n v="2.7"/>
    <n v="1"/>
    <s v="greater than 10000"/>
    <s v="Michelle Curtin"/>
    <s v="Offshore resource skills mis-match resulting in no deliverables on project; Please issue credit note for 187,200 INR"/>
    <s v="More"/>
    <s v="GFS"/>
    <s v="Non- ICB"/>
    <m/>
    <m/>
    <m/>
    <s v="GFS"/>
    <s v="Non- ICB"/>
    <s v="GFS/Non- ICB"/>
  </r>
  <r>
    <s v="Unresolved"/>
    <n v="8520"/>
    <s v="Capgemini Technology Services India Limited"/>
    <x v="2"/>
    <n v="8243"/>
    <s v="Capgemini Deutschland GmbH"/>
    <s v="CENTRAL EUROPE"/>
    <s v="5010089448/16-17-IM"/>
    <x v="8"/>
    <s v="INDIA"/>
    <n v="42769"/>
    <n v="62"/>
    <s v="6.Missing or wrong information on invoice"/>
    <s v="Missing Information or Attachment"/>
    <n v="42800"/>
    <s v="Q1 2017"/>
    <n v="31"/>
    <s v="31-60 Days"/>
    <n v="184625"/>
    <s v="INR"/>
    <n v="2660.43"/>
    <s v="INR"/>
    <n v="184625.15354027439"/>
    <s v="EUR"/>
    <s v="INTER"/>
    <n v="2.66"/>
    <n v="1"/>
    <s v="greater than 10000"/>
    <s v="Magdalena Chrzanowska"/>
    <s v="Invoice rejected. after November invoice should not come from IGATE as all resource are now Capgemini resource / awaiting credit note"/>
    <s v="More"/>
    <s v="Non-GFS"/>
    <s v="Non- ICB"/>
    <m/>
    <m/>
    <m/>
    <s v="Non-GFS"/>
    <s v="Non- ICB"/>
    <s v="Non-GFS/Non- ICB"/>
  </r>
  <r>
    <s v="Unresolved"/>
    <n v="8520"/>
    <s v="Capgemini Technology Services India Limited"/>
    <x v="2"/>
    <n v="3011"/>
    <s v="Sogeti USA LLC"/>
    <s v="NORTH AMERICA"/>
    <s v="5010089662/16-17-IM"/>
    <x v="6"/>
    <s v="iGATE"/>
    <n v="42769"/>
    <n v="62"/>
    <s v="3.Disagreed days, volume or deliverables"/>
    <s v="DISAGREEMENT"/>
    <n v="42776"/>
    <s v="Q1 2017"/>
    <n v="55"/>
    <s v="31-60 Days"/>
    <n v="184375"/>
    <s v="INR"/>
    <n v="2656.83"/>
    <s v="INR"/>
    <n v="184375.32529719151"/>
    <s v="EUR"/>
    <s v="INTER"/>
    <n v="2.66"/>
    <n v="1"/>
    <s v="greater than 10000"/>
    <s v="Brock Bahan"/>
    <s v="Dispute: No time in our system"/>
    <s v="More"/>
    <s v="Non-GFS"/>
    <s v="Non- ICB"/>
    <m/>
    <m/>
    <m/>
    <s v="Non-GFS"/>
    <s v="Non- ICB"/>
    <s v="Non-GFS/Non- ICB"/>
  </r>
  <r>
    <s v="New"/>
    <n v="8520"/>
    <s v="Capgemini Technology Services India Limited"/>
    <x v="2"/>
    <n v="199"/>
    <s v="Capgemini America Inc"/>
    <s v="NORTH AMERICA"/>
    <s v="5010089900/16-17-IM"/>
    <x v="8"/>
    <s v="IGATE"/>
    <n v="42768"/>
    <n v="63"/>
    <s v="1.No signed SoW"/>
    <s v="DISAGREEMENT"/>
    <n v="42830"/>
    <s v="Q1 2017"/>
    <n v="1"/>
    <s v="0-30 Days"/>
    <n v="184342"/>
    <s v="INR"/>
    <n v="2656.35"/>
    <s v="INR"/>
    <n v="184342.01486478045"/>
    <s v="EUR"/>
    <s v="INTER"/>
    <n v="2.66"/>
    <n v="1"/>
    <s v="greater than 10000"/>
    <s v="Sayantan Ghosh"/>
    <s v="ISOW Required"/>
    <s v="More"/>
    <s v="Non-GFS"/>
    <s v="Non- ICB"/>
    <m/>
    <m/>
    <m/>
    <s v="Non-GFS"/>
    <s v="Non- ICB"/>
    <s v="Non-GFS/Non- ICB"/>
  </r>
  <r>
    <s v="Unresolved"/>
    <n v="8520"/>
    <s v="Capgemini Technology Services India Limited"/>
    <x v="2"/>
    <n v="1350"/>
    <s v="Capgemini Sverige AB"/>
    <s v="NORDIC"/>
    <n v="85203510000091"/>
    <x v="6"/>
    <s v="India Service"/>
    <n v="42522"/>
    <n v="309"/>
    <s v="6.Missing or wrong information on invoice"/>
    <s v="Missing Information or Attachment"/>
    <n v="42586"/>
    <s v="Q3 2016"/>
    <n v="245"/>
    <s v="181 - 365 Days"/>
    <n v="183878.7"/>
    <s v="INR"/>
    <n v="2649.67"/>
    <s v="INR"/>
    <n v="183878.44468039335"/>
    <s v="EUR"/>
    <s v="INTER"/>
    <n v="2.65"/>
    <n v="1"/>
    <s v="greater than 10000"/>
    <s v="Nitin Sharma"/>
    <s v="Missing information"/>
    <s v="More"/>
    <s v="GFS"/>
    <s v="Non- ICB"/>
    <m/>
    <m/>
    <m/>
    <s v="GFS"/>
    <s v="Non- ICB"/>
    <s v="GFS/Non- ICB"/>
  </r>
  <r>
    <s v="New"/>
    <n v="260"/>
    <s v="Capgemini UK Plc"/>
    <x v="4"/>
    <n v="95"/>
    <s v="Capgemini Service S.A.S."/>
    <s v="HOLDING"/>
    <n v="260013009035"/>
    <x v="4"/>
    <s v="HQ"/>
    <n v="42766"/>
    <n v="65"/>
    <s v="8.Invoice awaiting Prime’s approval or PO"/>
    <s v="Hold Payment"/>
    <n v="42831"/>
    <s v="Q1 2017"/>
    <n v="0"/>
    <s v="0-30 Days"/>
    <n v="2249"/>
    <s v="GBP"/>
    <n v="2628.78"/>
    <s v="GBP"/>
    <n v="2249.0001207152814"/>
    <s v="EUR"/>
    <s v="INTER"/>
    <n v="2.63"/>
    <n v="1"/>
    <s v="less than 10000"/>
    <s v="Christelle PONTHUS"/>
    <s v="no PO"/>
    <s v="Less"/>
    <s v="GFS"/>
    <s v="Non- ICB"/>
    <m/>
    <m/>
    <m/>
    <s v="GFS"/>
    <s v="Non- ICB"/>
    <s v="GFS/Non- ICB"/>
  </r>
  <r>
    <s v="New"/>
    <n v="692"/>
    <s v="Capgemini Outsourcing Services S.A.S."/>
    <x v="1"/>
    <n v="1750"/>
    <s v="Capgemini Espana S.L."/>
    <s v="IBERIA"/>
    <n v="69201111701891"/>
    <x v="7"/>
    <s v="BPO"/>
    <n v="42822"/>
    <n v="9"/>
    <s v="1.No signed SoW"/>
    <s v="DISAGREEMENT"/>
    <n v="42830"/>
    <s v="Q1 2017"/>
    <n v="1"/>
    <s v="0-30 Days"/>
    <n v="2609.27"/>
    <s v="EUR"/>
    <n v="2609.27"/>
    <s v="EUR"/>
    <n v="2609.27"/>
    <s v="EUR"/>
    <s v="INTER"/>
    <n v="2.61"/>
    <n v="1"/>
    <s v="less than 10000"/>
    <s v="Carmen Postigo Gonzalez"/>
    <s v="Send ISOW"/>
    <s v="Less"/>
    <s v="GFS"/>
    <s v="Non- ICB"/>
    <m/>
    <m/>
    <m/>
    <s v="GFS"/>
    <s v="Non- ICB"/>
    <s v="GFS/Non- ICB"/>
  </r>
  <r>
    <s v="Unresolved"/>
    <n v="8520"/>
    <s v="Capgemini Technology Services India Limited"/>
    <x v="2"/>
    <n v="3011"/>
    <s v="Sogeti USA LLC"/>
    <s v="NORTH AMERICA"/>
    <n v="85200310083316"/>
    <x v="9"/>
    <s v="DIGITAL"/>
    <n v="42583"/>
    <n v="248"/>
    <s v="4.Disagreed expenses"/>
    <s v="DISAGREEMENT"/>
    <n v="42619"/>
    <s v="Q3 2016"/>
    <n v="212"/>
    <s v="181 - 365 Days"/>
    <n v="180892.94"/>
    <s v="INR"/>
    <n v="2606.65"/>
    <s v="INR"/>
    <n v="180892.99717555294"/>
    <s v="EUR"/>
    <s v="INTER"/>
    <n v="2.61"/>
    <n v="1"/>
    <s v="greater than 10000"/>
    <s v="John Berger"/>
    <s v="Dispute : No Expenses Entered Into Our System For Franco Vincent"/>
    <s v="More"/>
    <s v="GFS"/>
    <s v="Non- ICB"/>
    <m/>
    <m/>
    <m/>
    <s v="GFS"/>
    <s v="Non- ICB"/>
    <s v="GFS/Non- ICB"/>
  </r>
  <r>
    <s v="New"/>
    <n v="8520"/>
    <s v="Capgemini Technology Services India Limited"/>
    <x v="2"/>
    <n v="260"/>
    <s v="Capgemini UK Plc"/>
    <s v="UK &amp; IRELAND"/>
    <s v="AIRL2/009642/16-IM"/>
    <x v="3"/>
    <s v="IGATE"/>
    <n v="42768"/>
    <n v="63"/>
    <s v="6.Missing or wrong information on invoice"/>
    <s v="Missing Information or Attachment"/>
    <n v="42831"/>
    <s v="Q1 2017"/>
    <n v="0"/>
    <s v="0-30 Days"/>
    <n v="3900"/>
    <s v="SGD"/>
    <n v="2610.44"/>
    <s v="INR"/>
    <n v="181156.01079813184"/>
    <s v="EUR"/>
    <s v="INTER"/>
    <n v="2.61"/>
    <n v="1"/>
    <s v="greater than 10000"/>
    <s v="SARBAJIT MOITRA"/>
    <s v="Unable to Pay due to different currency"/>
    <s v="Less"/>
    <s v="Non-GFS"/>
    <s v="Non- ICB"/>
    <m/>
    <m/>
    <m/>
    <s v="Non-GFS"/>
    <s v="Non- ICB"/>
    <s v="Non-GFS/Non- ICB"/>
  </r>
  <r>
    <s v="New"/>
    <n v="95"/>
    <s v="Capgemini Service S.A.S."/>
    <x v="3"/>
    <n v="1780"/>
    <s v="Capgemini Business Services Chile Ltda."/>
    <s v="CPM- BR"/>
    <n v="950110010932"/>
    <x v="5"/>
    <s v="GROUP SHARED SERVICES"/>
    <n v="42821"/>
    <n v="10"/>
    <s v="4.Disagreed expenses"/>
    <s v="DISAGREEMENT"/>
    <n v="42831"/>
    <s v="Q1 2017"/>
    <n v="0"/>
    <s v="0-30 Days"/>
    <n v="2600"/>
    <s v="EUR"/>
    <n v="2600"/>
    <s v="EUR"/>
    <n v="2600"/>
    <s v="EUR"/>
    <s v="INTER"/>
    <n v="2.6"/>
    <n v="1"/>
    <s v="less than 10000"/>
    <s v="Jairo Escobar"/>
    <s v="CG Chile has no operations in 2017 for that reason this invoice is rejected."/>
    <s v="Less"/>
    <s v="GFS"/>
    <s v="Non- ICB"/>
    <m/>
    <m/>
    <m/>
    <s v="GFS"/>
    <s v="Non- ICB"/>
    <s v="GFS/Non- ICB"/>
  </r>
  <r>
    <s v="Unresolved"/>
    <n v="9701"/>
    <s v="Capgemini Services Romania s.r.l."/>
    <x v="0"/>
    <n v="199"/>
    <s v="Capgemini America Inc"/>
    <s v="NORTH AMERICA"/>
    <n v="97120160550"/>
    <x v="6"/>
    <s v="Infra Central Europe "/>
    <n v="42584"/>
    <n v="247"/>
    <s v="1.No signed SoW"/>
    <s v="DISAGREEMENT"/>
    <n v="42649"/>
    <s v="Q3 2016"/>
    <n v="182"/>
    <s v="181 - 365 Days"/>
    <n v="11835.71"/>
    <s v="RON"/>
    <n v="2599.83"/>
    <s v="RON"/>
    <n v="11835.727569260605"/>
    <s v="EUR"/>
    <s v="INTER"/>
    <n v="2.6"/>
    <n v="1"/>
    <s v="greater than 10000"/>
    <s v="Subhojit Adak"/>
    <s v="No ISOW"/>
    <s v="More"/>
    <s v="Non-GFS"/>
    <s v="Non- ICB"/>
    <m/>
    <m/>
    <m/>
    <s v="Non-GFS"/>
    <s v="Non- ICB"/>
    <s v="Non-GFS/Non- ICB"/>
  </r>
  <r>
    <s v="Unresolved"/>
    <n v="9701"/>
    <s v="Capgemini Services Romania s.r.l."/>
    <x v="0"/>
    <n v="199"/>
    <s v="Capgemini America Inc"/>
    <s v="NORTH AMERICA"/>
    <n v="97120160625"/>
    <x v="6"/>
    <s v="Infra Central Europe "/>
    <n v="42615"/>
    <n v="216"/>
    <s v="8.Invoice awaiting Prime’s approval or PO"/>
    <s v="Hold Payment"/>
    <n v="42681"/>
    <s v="Q4 2016"/>
    <n v="150"/>
    <s v="121-150 Days"/>
    <n v="11835.71"/>
    <s v="RON"/>
    <n v="2599.83"/>
    <s v="RON"/>
    <n v="11835.727569260605"/>
    <s v="EUR"/>
    <s v="INTER"/>
    <n v="2.6"/>
    <n v="1"/>
    <s v="greater than 10000"/>
    <s v="Subhojit Adak"/>
    <s v="waiting for approval"/>
    <s v="More"/>
    <s v="Non-GFS"/>
    <s v="Non- ICB"/>
    <m/>
    <m/>
    <m/>
    <s v="Non-GFS"/>
    <s v="Non- ICB"/>
    <s v="Non-GFS/Non- ICB"/>
  </r>
  <r>
    <s v="New"/>
    <n v="8520"/>
    <s v="Capgemini Technology Services India Limited"/>
    <x v="2"/>
    <n v="795"/>
    <s v="Capgemini Suisse S.A."/>
    <s v="CENTRAL EUROPE"/>
    <s v="5010089181/16-17-IM"/>
    <x v="7"/>
    <s v="IGATE"/>
    <n v="42769"/>
    <n v="62"/>
    <s v="8.Invoice awaiting Prime’s approval or PO"/>
    <s v="Hold Payment"/>
    <n v="42831"/>
    <s v="Q1 2017"/>
    <n v="0"/>
    <s v="0-30 Days"/>
    <n v="177469"/>
    <s v="INR"/>
    <n v="2557.31"/>
    <s v="INR"/>
    <n v="177468.96231063365"/>
    <s v="EUR"/>
    <s v="INTER"/>
    <n v="2.56"/>
    <n v="1"/>
    <s v="greater than 10000"/>
    <s v="Izabela Klich"/>
    <s v="."/>
    <s v="More"/>
    <s v="Non-GFS"/>
    <s v="Non- ICB"/>
    <m/>
    <m/>
    <m/>
    <s v="Non-GFS"/>
    <s v="Non- ICB"/>
    <s v="Non-GFS/Non- ICB"/>
  </r>
  <r>
    <s v="New"/>
    <n v="8520"/>
    <s v="Capgemini Technology Services India Limited"/>
    <x v="2"/>
    <n v="199"/>
    <s v="Capgemini America Inc"/>
    <s v="NORTH AMERICA"/>
    <s v="5010089880/16-17-IM"/>
    <x v="8"/>
    <s v="IGATE"/>
    <n v="42768"/>
    <n v="63"/>
    <s v="1.No signed SoW"/>
    <s v="DISAGREEMENT"/>
    <n v="42830"/>
    <s v="Q1 2017"/>
    <n v="1"/>
    <s v="0-30 Days"/>
    <n v="176908"/>
    <s v="INR"/>
    <n v="2549.23"/>
    <s v="INR"/>
    <n v="176908.23669838099"/>
    <s v="EUR"/>
    <s v="INTER"/>
    <n v="2.5499999999999998"/>
    <n v="1"/>
    <s v="greater than 10000"/>
    <s v="Sayantan Ghosh"/>
    <s v="ISOW Required"/>
    <s v="More"/>
    <s v="Non-GFS"/>
    <s v="Non- ICB"/>
    <m/>
    <m/>
    <m/>
    <s v="Non-GFS"/>
    <s v="Non- ICB"/>
    <s v="Non-GFS/Non- ICB"/>
  </r>
  <r>
    <s v="Unresolved"/>
    <n v="8520"/>
    <s v="Capgemini Technology Services India Limited"/>
    <x v="2"/>
    <n v="199"/>
    <s v="Capgemini America Inc"/>
    <s v="NORTH AMERICA"/>
    <n v="85200410040764"/>
    <x v="8"/>
    <s v="APAC Platform"/>
    <n v="42676"/>
    <n v="155"/>
    <s v="8.Invoice awaiting Prime’s approval or PO"/>
    <s v="Hold Payment"/>
    <n v="42733"/>
    <s v="Q4 2016"/>
    <n v="98"/>
    <s v="91-120 Days"/>
    <n v="176000"/>
    <s v="INR"/>
    <n v="2536.14"/>
    <s v="INR"/>
    <n v="175999.83344783794"/>
    <s v="EUR"/>
    <s v="INTER"/>
    <n v="2.54"/>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765"/>
    <x v="8"/>
    <s v="APAC Platform"/>
    <n v="42676"/>
    <n v="155"/>
    <s v="8.Invoice awaiting Prime’s approval or PO"/>
    <s v="Hold Payment"/>
    <n v="42733"/>
    <s v="Q4 2016"/>
    <n v="98"/>
    <s v="91-120 Days"/>
    <n v="176000"/>
    <s v="INR"/>
    <n v="2536.14"/>
    <s v="INR"/>
    <n v="175999.83344783794"/>
    <s v="EUR"/>
    <s v="INTER"/>
    <n v="2.54"/>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766"/>
    <x v="8"/>
    <s v="APAC Platform"/>
    <n v="42676"/>
    <n v="155"/>
    <s v="8.Invoice awaiting Prime’s approval or PO"/>
    <s v="Hold Payment"/>
    <n v="42733"/>
    <s v="Q4 2016"/>
    <n v="98"/>
    <s v="91-120 Days"/>
    <n v="176000"/>
    <s v="INR"/>
    <n v="2536.14"/>
    <s v="INR"/>
    <n v="175999.83344783794"/>
    <s v="EUR"/>
    <s v="INTER"/>
    <n v="2.54"/>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767"/>
    <x v="8"/>
    <s v="APAC Platform"/>
    <n v="42676"/>
    <n v="155"/>
    <s v="8.Invoice awaiting Prime’s approval or PO"/>
    <s v="Hold Payment"/>
    <n v="42733"/>
    <s v="Q4 2016"/>
    <n v="98"/>
    <s v="91-120 Days"/>
    <n v="176000"/>
    <s v="INR"/>
    <n v="2536.14"/>
    <s v="INR"/>
    <n v="175999.83344783794"/>
    <s v="EUR"/>
    <s v="INTER"/>
    <n v="2.54"/>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768"/>
    <x v="8"/>
    <s v="APAC Platform"/>
    <n v="42676"/>
    <n v="155"/>
    <s v="8.Invoice awaiting Prime’s approval or PO"/>
    <s v="Hold Payment"/>
    <n v="42733"/>
    <s v="Q4 2016"/>
    <n v="98"/>
    <s v="91-120 Days"/>
    <n v="176000"/>
    <s v="INR"/>
    <n v="2536.14"/>
    <s v="INR"/>
    <n v="175999.83344783794"/>
    <s v="EUR"/>
    <s v="INTER"/>
    <n v="2.54"/>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769"/>
    <x v="8"/>
    <s v="APAC Platform"/>
    <n v="42676"/>
    <n v="155"/>
    <s v="8.Invoice awaiting Prime’s approval or PO"/>
    <s v="Hold Payment"/>
    <n v="42733"/>
    <s v="Q4 2016"/>
    <n v="98"/>
    <s v="91-120 Days"/>
    <n v="176000"/>
    <s v="INR"/>
    <n v="2536.14"/>
    <s v="INR"/>
    <n v="175999.83344783794"/>
    <s v="EUR"/>
    <s v="INTER"/>
    <n v="2.54"/>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771"/>
    <x v="8"/>
    <s v="APAC Platform"/>
    <n v="42676"/>
    <n v="155"/>
    <s v="8.Invoice awaiting Prime’s approval or PO"/>
    <s v="Hold Payment"/>
    <n v="42733"/>
    <s v="Q4 2016"/>
    <n v="98"/>
    <s v="91-120 Days"/>
    <n v="176000"/>
    <s v="INR"/>
    <n v="2536.14"/>
    <s v="INR"/>
    <n v="175999.83344783794"/>
    <s v="EUR"/>
    <s v="INTER"/>
    <n v="2.54"/>
    <n v="1"/>
    <s v="greater than 10000"/>
    <s v="Sayantan Ghosh"/>
    <s v="Invoice waiting for approval"/>
    <s v="More"/>
    <s v="GFS"/>
    <s v="Non- ICB"/>
    <m/>
    <m/>
    <m/>
    <s v="GFS"/>
    <s v="Non- ICB"/>
    <s v="GFS/Non- ICB"/>
  </r>
  <r>
    <s v="New"/>
    <n v="8520"/>
    <s v="Capgemini Technology Services India Limited"/>
    <x v="2"/>
    <n v="199"/>
    <s v="Capgemini America Inc"/>
    <s v="NORTH AMERICA"/>
    <s v="5010089595/16-17-IM"/>
    <x v="8"/>
    <s v="IGATE"/>
    <n v="42768"/>
    <n v="63"/>
    <s v="1.No signed SoW"/>
    <s v="DISAGREEMENT"/>
    <n v="42830"/>
    <s v="Q1 2017"/>
    <n v="1"/>
    <s v="0-30 Days"/>
    <n v="176023"/>
    <s v="INR"/>
    <n v="2536.4699999999998"/>
    <s v="INR"/>
    <n v="176022.73437012054"/>
    <s v="EUR"/>
    <s v="INTER"/>
    <n v="2.54"/>
    <n v="1"/>
    <s v="greater than 10000"/>
    <s v="Sayantan Ghosh"/>
    <s v="ISOW Required"/>
    <s v="More"/>
    <s v="Non-GFS"/>
    <s v="Non- ICB"/>
    <m/>
    <m/>
    <m/>
    <s v="Non-GFS"/>
    <s v="Non- ICB"/>
    <s v="Non-GFS/Non- ICB"/>
  </r>
  <r>
    <s v="New"/>
    <n v="1770"/>
    <s v="Capgemini Business Services Guatemala S.A."/>
    <x v="6"/>
    <n v="1750"/>
    <s v="Capgemini Espana S.L."/>
    <s v="IBERIA"/>
    <n v="170000001138"/>
    <x v="10"/>
    <s v="Guatemala"/>
    <n v="42830"/>
    <n v="1"/>
    <s v="1.No signed SoW"/>
    <s v="DISAGREEMENT"/>
    <n v="42830"/>
    <s v="Q1 2017"/>
    <n v="1"/>
    <s v="0-30 Days"/>
    <n v="2709.11"/>
    <s v="USD"/>
    <n v="2534.0100000000002"/>
    <s v="GTQ"/>
    <n v="19863.978533818412"/>
    <s v="EUR"/>
    <s v="INTER"/>
    <n v="2.5299999999999998"/>
    <n v="1"/>
    <s v="greater than 10000"/>
    <s v="M Angeles Garrido"/>
    <s v="Send ISOW"/>
    <s v="Less"/>
    <s v="Non-GFS"/>
    <s v="Non- ICB"/>
    <m/>
    <m/>
    <m/>
    <s v="Non-GFS"/>
    <s v="Non- ICB"/>
    <s v="Non-GFS/Non- ICB"/>
  </r>
  <r>
    <s v="Unresolved"/>
    <n v="635"/>
    <s v="Capgemini Technology Services"/>
    <x v="1"/>
    <n v="692"/>
    <s v="Capgemini Outsourcing Services S.A.S."/>
    <s v="FRANCE"/>
    <n v="63503300006037"/>
    <x v="6"/>
    <s v="Procurement"/>
    <n v="42726"/>
    <n v="105"/>
    <s v="8.Invoice awaiting Prime’s approval or PO"/>
    <s v="Hold Payment"/>
    <n v="42732"/>
    <s v="Q4 2016"/>
    <n v="99"/>
    <s v="91-120 Days"/>
    <n v="2516.4"/>
    <s v="EUR"/>
    <n v="2516.4"/>
    <s v="EUR"/>
    <n v="2516.4"/>
    <s v="EUR"/>
    <s v="INTRA"/>
    <n v="2.52"/>
    <n v="1"/>
    <s v="less than 10000"/>
    <s v="Katarzyna Czerwiec"/>
    <s v="Invoice above 60 days in approval. Waiting for manager approval - Manikantan, Bhargavi"/>
    <s v="Less"/>
    <s v="GFS"/>
    <s v="Non- ICB"/>
    <m/>
    <m/>
    <m/>
    <s v="GFS"/>
    <s v="Non- ICB"/>
    <s v="GFS/Non- ICB"/>
  </r>
  <r>
    <s v="New"/>
    <n v="8520"/>
    <s v="Capgemini Technology Services India Limited"/>
    <x v="2"/>
    <n v="8420"/>
    <s v="Capgemini Australia Pty Ltd."/>
    <s v="INDIA"/>
    <n v="85200410044380"/>
    <x v="9"/>
    <s v="DIGITAL"/>
    <n v="42773"/>
    <n v="58"/>
    <s v="6.Missing or wrong information on invoice"/>
    <s v="Missing Information or Attachment"/>
    <n v="42830"/>
    <s v="Q1 2017"/>
    <n v="1"/>
    <s v="0-30 Days"/>
    <n v="174108"/>
    <s v="INR"/>
    <n v="2508.88"/>
    <s v="INR"/>
    <n v="174108.07847382704"/>
    <s v="EUR"/>
    <s v="INTRA"/>
    <n v="2.5099999999999998"/>
    <n v="1"/>
    <s v="greater than 10000"/>
    <s v="Mayuresh Kapre"/>
    <s v="Resources worked on various projects such as Jetstar,Quantas, HBCF. Allocation needs to be done properly. Split invoices as per above comment"/>
    <s v="More"/>
    <s v="GFS"/>
    <s v="Non- ICB"/>
    <m/>
    <m/>
    <m/>
    <s v="GFS"/>
    <s v="Non- ICB"/>
    <s v="GFS/Non- ICB"/>
  </r>
  <r>
    <s v="New"/>
    <n v="1770"/>
    <s v="Capgemini Business Services Guatemala S.A."/>
    <x v="6"/>
    <n v="1750"/>
    <s v="Capgemini Espana S.L."/>
    <s v="IBERIA"/>
    <n v="170000001063"/>
    <x v="10"/>
    <s v="Guatemala"/>
    <n v="42797"/>
    <n v="34"/>
    <s v="1.No signed SoW"/>
    <s v="DISAGREEMENT"/>
    <n v="42830"/>
    <s v="Q1 2017"/>
    <n v="1"/>
    <s v="0-30 Days"/>
    <n v="2679.98"/>
    <s v="USD"/>
    <n v="2506.7600000000002"/>
    <s v="GTQ"/>
    <n v="19650.36713723886"/>
    <s v="EUR"/>
    <s v="INTER"/>
    <n v="2.5099999999999998"/>
    <n v="1"/>
    <s v="greater than 10000"/>
    <s v="M Angeles Garrido"/>
    <s v="Send ISOW"/>
    <s v="Less"/>
    <s v="Non-GFS"/>
    <s v="Non- ICB"/>
    <m/>
    <m/>
    <m/>
    <s v="Non-GFS"/>
    <s v="Non- ICB"/>
    <s v="Non-GFS/Non- ICB"/>
  </r>
  <r>
    <s v="Unresolved"/>
    <n v="8310"/>
    <s v="Capgemini Polska Sp z.o.o"/>
    <x v="0"/>
    <n v="199"/>
    <s v="Capgemini America Inc"/>
    <s v="NORTH AMERICA"/>
    <s v="831016FIS02378"/>
    <x v="6"/>
    <s v="Infra Central Europe "/>
    <n v="42731"/>
    <n v="100"/>
    <s v="8.Invoice awaiting Prime’s approval or PO"/>
    <s v="Hold Payment"/>
    <n v="42797"/>
    <s v="Q1 2017"/>
    <n v="34"/>
    <s v="31-60 Days"/>
    <n v="10575.5"/>
    <s v="PLN"/>
    <n v="2502.19"/>
    <s v="PLN"/>
    <n v="10575.505573907958"/>
    <s v="EUR"/>
    <s v="INTER"/>
    <n v="2.5"/>
    <n v="1"/>
    <s v="greater than 10000"/>
    <s v="Sayantan Ghosh"/>
    <s v="Invoice waiting for approval"/>
    <s v="More"/>
    <s v="GFS"/>
    <s v="Non- ICB"/>
    <m/>
    <m/>
    <m/>
    <s v="GFS"/>
    <s v="Non- ICB"/>
    <s v="GFS/Non- ICB"/>
  </r>
  <r>
    <s v="Unresolved"/>
    <n v="1985"/>
    <s v="Capgemini Financial Services UK Ltd. - South Africa Branch"/>
    <x v="4"/>
    <n v="260"/>
    <s v="Capgemini UK Plc"/>
    <s v="UK &amp; IRELAND"/>
    <n v="198504300000002"/>
    <x v="3"/>
    <s v="BFS"/>
    <n v="42430"/>
    <n v="401"/>
    <s v="6.Missing or wrong information on invoice"/>
    <s v="Missing Information or Attachment"/>
    <n v="42495"/>
    <s v="Q2 2016"/>
    <n v="336"/>
    <s v="181 - 365 Days"/>
    <n v="35637.199999999997"/>
    <s v="ZAR"/>
    <n v="2502.54"/>
    <s v="ZAR"/>
    <n v="35637.199999999997"/>
    <s v="EUR"/>
    <s v="INTRA"/>
    <n v="2.5"/>
    <n v="1"/>
    <s v="greater than 10000"/>
    <s v="Priyam Roy"/>
    <s v="No PO"/>
    <s v="More"/>
    <s v="GFS"/>
    <s v="Non- ICB"/>
    <m/>
    <m/>
    <m/>
    <s v="GFS"/>
    <s v="Non- ICB"/>
    <s v="GFS/Non- ICB"/>
  </r>
  <r>
    <s v="Unresolved"/>
    <n v="8520"/>
    <s v="Capgemini Technology Services India Limited"/>
    <x v="2"/>
    <n v="199"/>
    <s v="Capgemini America Inc"/>
    <s v="NORTH AMERICA"/>
    <n v="85202110002246"/>
    <x v="3"/>
    <s v="FS-Others"/>
    <n v="42728"/>
    <n v="103"/>
    <s v="8.Invoice awaiting Prime’s approval or PO"/>
    <s v="Hold Payment"/>
    <n v="42797"/>
    <s v="Q1 2017"/>
    <n v="34"/>
    <s v="31-60 Days"/>
    <n v="172800"/>
    <s v="INR"/>
    <n v="2490.0300000000002"/>
    <s v="INR"/>
    <n v="172799.95003435141"/>
    <s v="EUR"/>
    <s v="INTER"/>
    <n v="2.4900000000000002"/>
    <n v="1"/>
    <s v="greater than 10000"/>
    <s v="Sayantan Ghosh"/>
    <s v="Invoice waiting for approval"/>
    <s v="More"/>
    <s v="GFS"/>
    <s v="Non- ICB"/>
    <m/>
    <m/>
    <m/>
    <s v="GFS"/>
    <s v="Non- ICB"/>
    <s v="GFS/Non- ICB"/>
  </r>
  <r>
    <s v="New"/>
    <n v="8520"/>
    <s v="Capgemini Technology Services India Limited"/>
    <x v="2"/>
    <n v="199"/>
    <s v="Capgemini America Inc"/>
    <s v="NORTH AMERICA"/>
    <s v="5010089616/16-17-IM"/>
    <x v="8"/>
    <s v="IGATE"/>
    <n v="42768"/>
    <n v="63"/>
    <s v="1.No signed SoW"/>
    <s v="DISAGREEMENT"/>
    <n v="42830"/>
    <s v="Q1 2017"/>
    <n v="1"/>
    <s v="0-30 Days"/>
    <n v="173024"/>
    <s v="INR"/>
    <n v="2493.2600000000002"/>
    <s v="INR"/>
    <n v="173024.10148578411"/>
    <s v="EUR"/>
    <s v="INTER"/>
    <n v="2.4900000000000002"/>
    <n v="1"/>
    <s v="greater than 10000"/>
    <s v="Sayantan Ghosh"/>
    <s v="ISOW Required"/>
    <s v="More"/>
    <s v="Non-GFS"/>
    <s v="Non- ICB"/>
    <m/>
    <m/>
    <m/>
    <s v="Non-GFS"/>
    <s v="Non- ICB"/>
    <s v="Non-GFS/Non- ICB"/>
  </r>
  <r>
    <s v="Unresolved"/>
    <n v="3022"/>
    <s v="Sogeti High Tech S.A.S."/>
    <x v="1"/>
    <n v="692"/>
    <s v="Capgemini Outsourcing Services S.A.S."/>
    <s v="FRANCE"/>
    <n v="30220110061547"/>
    <x v="2"/>
    <s v="Sogeti HTC  "/>
    <n v="42636"/>
    <n v="195"/>
    <s v="4.Disagreed expenses"/>
    <s v="DISAGREEMENT"/>
    <n v="42709"/>
    <s v="Q4 2016"/>
    <n v="122"/>
    <s v="121-150 Days"/>
    <n v="2459.1999999999998"/>
    <s v="EUR"/>
    <n v="2459.1999999999998"/>
    <s v="EUR"/>
    <n v="2459.1999999999998"/>
    <s v="EUR"/>
    <s v="INTRA"/>
    <n v="2.46"/>
    <n v="1"/>
    <s v="less than 10000"/>
    <s v="Edyta Lechwar-Wierzbicka"/>
    <s v="no isow Carine REYNIER"/>
    <s v="Less"/>
    <s v="GFS"/>
    <s v="Non- ICB"/>
    <m/>
    <m/>
    <m/>
    <s v="GFS"/>
    <s v="Non- ICB"/>
    <s v="GFS/Non- ICB"/>
  </r>
  <r>
    <s v="New"/>
    <n v="1770"/>
    <s v="Capgemini Business Services Guatemala S.A."/>
    <x v="6"/>
    <n v="1750"/>
    <s v="Capgemini Espana S.L."/>
    <s v="IBERIA"/>
    <n v="170000001045"/>
    <x v="10"/>
    <s v="Guatemala"/>
    <n v="42775"/>
    <n v="56"/>
    <s v="1.No signed SoW"/>
    <s v="DISAGREEMENT"/>
    <n v="42830"/>
    <s v="Q1 2017"/>
    <n v="1"/>
    <s v="0-30 Days"/>
    <n v="2630"/>
    <s v="USD"/>
    <n v="2460.0100000000002"/>
    <s v="GTQ"/>
    <n v="19283.896209162012"/>
    <s v="EUR"/>
    <s v="INTER"/>
    <n v="2.46"/>
    <n v="1"/>
    <s v="greater than 10000"/>
    <s v="M Angeles Garrido"/>
    <s v="Send ISOW"/>
    <s v="Less"/>
    <s v="Non-GFS"/>
    <s v="Non- ICB"/>
    <m/>
    <m/>
    <m/>
    <s v="Non-GFS"/>
    <s v="Non- ICB"/>
    <s v="Non-GFS/Non- ICB"/>
  </r>
  <r>
    <s v="Unresolved"/>
    <n v="8520"/>
    <s v="Capgemini Technology Services India Limited"/>
    <x v="2"/>
    <n v="3075"/>
    <s v="Sogeti Finland Oy"/>
    <s v="NORDIC"/>
    <n v="85204510000685"/>
    <x v="12"/>
    <s v="Testing"/>
    <n v="42773"/>
    <n v="58"/>
    <s v="6.Missing or wrong information on invoice"/>
    <s v="Missing Information or Attachment"/>
    <n v="42797"/>
    <s v="Q1 2017"/>
    <n v="34"/>
    <s v="31-60 Days"/>
    <n v="170242"/>
    <s v="INR"/>
    <n v="2453.17"/>
    <s v="INR"/>
    <n v="170241.98641211944"/>
    <s v="EUR"/>
    <s v="INTER"/>
    <n v="2.4500000000000002"/>
    <n v="1"/>
    <s v="greater than 10000"/>
    <s v="Ann-Sofie Lycke"/>
    <s v="Waiting for information from India /Ann-Sofie"/>
    <s v="More"/>
    <s v="GFS"/>
    <s v="Non- ICB"/>
    <m/>
    <m/>
    <m/>
    <s v="GFS"/>
    <s v="Non- ICB"/>
    <s v="GFS/Non- ICB"/>
  </r>
  <r>
    <s v="New"/>
    <n v="8520"/>
    <s v="Capgemini Technology Services India Limited"/>
    <x v="2"/>
    <n v="1340"/>
    <s v="Capgemini Finland Oy"/>
    <s v="NORDIC"/>
    <s v="5010089545/16-17-IM"/>
    <x v="0"/>
    <s v="IGATE"/>
    <n v="42769"/>
    <n v="62"/>
    <s v="6.Missing or wrong information on invoice"/>
    <s v="Missing Information or Attachment"/>
    <n v="42831"/>
    <s v="Q1 2017"/>
    <n v="0"/>
    <s v="0-30 Days"/>
    <n v="170278"/>
    <s v="INR"/>
    <n v="2453.69"/>
    <s v="INR"/>
    <n v="170278.07271389809"/>
    <s v="EUR"/>
    <s v="INTER"/>
    <n v="2.4500000000000002"/>
    <n v="1"/>
    <s v="greater than 10000"/>
    <s v="Shambhu Sharma"/>
    <s v="Leaves taken by Nayankumar is not accounted in the invoice. Kindly revise invoice only for days he worked for project."/>
    <s v="More"/>
    <s v="Non-GFS"/>
    <s v="Non- ICB"/>
    <m/>
    <m/>
    <m/>
    <s v="Non-GFS"/>
    <s v="Non- ICB"/>
    <s v="Non-GFS/Non- ICB"/>
  </r>
  <r>
    <s v="New"/>
    <n v="8520"/>
    <s v="Capgemini Technology Services India Limited"/>
    <x v="2"/>
    <n v="199"/>
    <s v="Capgemini America Inc"/>
    <s v="NORTH AMERICA"/>
    <s v="5010089665/16-17-IM"/>
    <x v="8"/>
    <s v="IGATE"/>
    <n v="42768"/>
    <n v="63"/>
    <s v="1.No signed SoW"/>
    <s v="DISAGREEMENT"/>
    <n v="42830"/>
    <s v="Q1 2017"/>
    <n v="1"/>
    <s v="0-30 Days"/>
    <n v="169364"/>
    <s v="INR"/>
    <n v="2440.52"/>
    <s v="INR"/>
    <n v="169364.11772461989"/>
    <s v="EUR"/>
    <s v="INTER"/>
    <n v="2.44"/>
    <n v="1"/>
    <s v="greater than 10000"/>
    <s v="Sayantan Ghosh"/>
    <s v="ISOW Required"/>
    <s v="More"/>
    <s v="Non-GFS"/>
    <s v="Non- ICB"/>
    <m/>
    <m/>
    <m/>
    <s v="Non-GFS"/>
    <s v="Non- ICB"/>
    <s v="Non-GFS/Non- ICB"/>
  </r>
  <r>
    <s v="Unresolved"/>
    <n v="8520"/>
    <s v="Capgemini Technology Services India Limited"/>
    <x v="2"/>
    <n v="199"/>
    <s v="Capgemini America Inc"/>
    <s v="NORTH AMERICA"/>
    <s v="85202010000655A"/>
    <x v="3"/>
    <s v="FS-Others"/>
    <n v="42579"/>
    <n v="252"/>
    <s v="8.Invoice awaiting Prime’s approval or PO"/>
    <s v="Hold Payment"/>
    <n v="42586"/>
    <s v="Q3 2016"/>
    <n v="245"/>
    <s v="181 - 365 Days"/>
    <n v="168945"/>
    <s v="INR"/>
    <n v="2434.48"/>
    <s v="INR"/>
    <n v="168944.96145011415"/>
    <s v="EUR"/>
    <s v="INTER"/>
    <n v="2.4300000000000002"/>
    <n v="1"/>
    <s v="greater than 10000"/>
    <s v="Sayantan Ghosh"/>
    <s v="Invoice waiting for approval"/>
    <s v="More"/>
    <s v="GFS"/>
    <s v="Non- ICB"/>
    <m/>
    <m/>
    <m/>
    <s v="GFS"/>
    <s v="Non- ICB"/>
    <s v="GFS/Non- ICB"/>
  </r>
  <r>
    <s v="New"/>
    <n v="8520"/>
    <s v="Capgemini Technology Services India Limited"/>
    <x v="2"/>
    <n v="260"/>
    <s v="Capgemini UK Plc"/>
    <s v="UK &amp; IRELAND"/>
    <s v="5010089713/16-17-IM"/>
    <x v="8"/>
    <s v="IGATE"/>
    <n v="42768"/>
    <n v="63"/>
    <s v="6.Missing or wrong information on invoice"/>
    <s v="Missing Information or Attachment"/>
    <n v="42831"/>
    <s v="Q1 2017"/>
    <n v="0"/>
    <s v="0-30 Days"/>
    <n v="168958"/>
    <s v="INR"/>
    <n v="2434.67"/>
    <s v="INR"/>
    <n v="168958.1468296102"/>
    <s v="EUR"/>
    <s v="INTER"/>
    <n v="2.4300000000000002"/>
    <n v="1"/>
    <s v="greater than 10000"/>
    <s v="SARBAJIT MOITRA"/>
    <s v="No PO"/>
    <s v="More"/>
    <s v="Non-GFS"/>
    <s v="Non- ICB"/>
    <m/>
    <m/>
    <m/>
    <s v="Non-GFS"/>
    <s v="Non- ICB"/>
    <s v="Non-GFS/Non- ICB"/>
  </r>
  <r>
    <s v="Unresolved"/>
    <n v="8310"/>
    <s v="Capgemini Polska Sp z.o.o"/>
    <x v="0"/>
    <n v="199"/>
    <s v="Capgemini America Inc"/>
    <s v="NORTH AMERICA"/>
    <s v="831016FIS01645"/>
    <x v="6"/>
    <s v="Infra Central Europe "/>
    <n v="42647"/>
    <n v="184"/>
    <s v="8.Invoice awaiting Prime’s approval or PO"/>
    <s v="Hold Payment"/>
    <n v="42732"/>
    <s v="Q4 2016"/>
    <n v="99"/>
    <s v="91-120 Days"/>
    <n v="10264"/>
    <s v="PLN"/>
    <n v="2428.4899999999998"/>
    <s v="PLN"/>
    <n v="10264.012537489052"/>
    <s v="EUR"/>
    <s v="INTER"/>
    <n v="2.4300000000000002"/>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770"/>
    <x v="8"/>
    <s v="APAC Platform"/>
    <n v="42676"/>
    <n v="155"/>
    <s v="8.Invoice awaiting Prime’s approval or PO"/>
    <s v="Hold Payment"/>
    <n v="42733"/>
    <s v="Q4 2016"/>
    <n v="98"/>
    <s v="91-120 Days"/>
    <n v="168000"/>
    <s v="INR"/>
    <n v="2420.86"/>
    <s v="INR"/>
    <n v="167999.7779304506"/>
    <s v="EUR"/>
    <s v="INTER"/>
    <n v="2.42"/>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797"/>
    <x v="8"/>
    <s v="APAC Platform"/>
    <n v="42676"/>
    <n v="155"/>
    <s v="8.Invoice awaiting Prime’s approval or PO"/>
    <s v="Hold Payment"/>
    <n v="42733"/>
    <s v="Q4 2016"/>
    <n v="98"/>
    <s v="91-120 Days"/>
    <n v="168000"/>
    <s v="INR"/>
    <n v="2420.86"/>
    <s v="INR"/>
    <n v="167999.7779304506"/>
    <s v="EUR"/>
    <s v="INTER"/>
    <n v="2.42"/>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2565"/>
    <x v="8"/>
    <s v="APAC Platform"/>
    <n v="42727"/>
    <n v="104"/>
    <s v="8.Invoice awaiting Prime’s approval or PO"/>
    <s v="Hold Payment"/>
    <n v="42776"/>
    <s v="Q1 2017"/>
    <n v="55"/>
    <s v="31-60 Days"/>
    <n v="168000"/>
    <s v="INR"/>
    <n v="2420.86"/>
    <s v="INR"/>
    <n v="167999.7779304506"/>
    <s v="EUR"/>
    <s v="INTER"/>
    <n v="2.42"/>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2641"/>
    <x v="11"/>
    <s v="I and D India ACIS"/>
    <n v="42727"/>
    <n v="104"/>
    <s v="8.Invoice awaiting Prime’s approval or PO"/>
    <s v="Hold Payment"/>
    <n v="42797"/>
    <s v="Q1 2017"/>
    <n v="34"/>
    <s v="31-60 Days"/>
    <n v="168021"/>
    <s v="INR"/>
    <n v="2421.17"/>
    <s v="INR"/>
    <n v="168021.2909180494"/>
    <s v="EUR"/>
    <s v="INTER"/>
    <n v="2.42"/>
    <n v="1"/>
    <s v="greater than 10000"/>
    <s v="Sayantan Ghosh"/>
    <s v="Invoice waiting for approval"/>
    <s v="More"/>
    <s v="GFS"/>
    <s v="Non- ICB"/>
    <m/>
    <m/>
    <m/>
    <s v="GFS"/>
    <s v="Non- ICB"/>
    <s v="GFS/Non- ICB"/>
  </r>
  <r>
    <s v="New"/>
    <n v="8520"/>
    <s v="Capgemini Technology Services India Limited"/>
    <x v="2"/>
    <n v="795"/>
    <s v="Capgemini Suisse S.A."/>
    <s v="CENTRAL EUROPE"/>
    <s v="AIRL2/009639/16-IM"/>
    <x v="8"/>
    <s v="IGATE"/>
    <n v="42769"/>
    <n v="62"/>
    <s v="8.Invoice awaiting Prime’s approval or PO"/>
    <s v="Hold Payment"/>
    <n v="42831"/>
    <s v="Q1 2017"/>
    <n v="0"/>
    <s v="0-30 Days"/>
    <n v="2591"/>
    <s v="USD"/>
    <n v="2423.5300000000002"/>
    <s v="INR"/>
    <n v="168185.06721073709"/>
    <s v="EUR"/>
    <s v="INTER"/>
    <n v="2.42"/>
    <n v="1"/>
    <s v="greater than 10000"/>
    <s v="Izabela Klich"/>
    <s v="."/>
    <s v="Less"/>
    <s v="Non-GFS"/>
    <s v="Non- ICB"/>
    <m/>
    <m/>
    <m/>
    <s v="Non-GFS"/>
    <s v="Non- ICB"/>
    <s v="Non-GFS/Non- ICB"/>
  </r>
  <r>
    <s v="Unresolved"/>
    <n v="8520"/>
    <s v="Capgemini Technology Services India Limited"/>
    <x v="2"/>
    <n v="8420"/>
    <s v="Capgemini Australia Pty Ltd."/>
    <s v="INDIA"/>
    <n v="85200310085986"/>
    <x v="11"/>
    <s v="I and D India ACIS"/>
    <n v="42704"/>
    <n v="127"/>
    <s v="3.Disagreed days, volume or deliverables"/>
    <s v="DISAGREEMENT"/>
    <n v="42732"/>
    <s v="Q4 2016"/>
    <n v="99"/>
    <s v="91-120 Days"/>
    <n v="166959"/>
    <s v="INR"/>
    <n v="2405.86"/>
    <s v="INR"/>
    <n v="166958.82691760527"/>
    <s v="EUR"/>
    <s v="INTRA"/>
    <n v="2.41"/>
    <n v="1"/>
    <s v="greater than 10000"/>
    <s v="Roopeshri Lad"/>
    <s v="These invoices are not part of the project they are likely part of business development activity that was not won.India Finance to raise credit note"/>
    <s v="More"/>
    <s v="GFS"/>
    <s v="Non- ICB"/>
    <m/>
    <m/>
    <m/>
    <s v="GFS"/>
    <s v="Non- ICB"/>
    <s v="GFS/Non- ICB"/>
  </r>
  <r>
    <s v="Unresolved"/>
    <n v="8520"/>
    <s v="Capgemini Technology Services India Limited"/>
    <x v="2"/>
    <n v="3011"/>
    <s v="Sogeti USA LLC"/>
    <s v="NORTH AMERICA"/>
    <s v="5010089813/16-17-IM"/>
    <x v="2"/>
    <s v="iGATE"/>
    <n v="42769"/>
    <n v="62"/>
    <s v="3.Disagreed days, volume or deliverables"/>
    <s v="DISAGREEMENT"/>
    <n v="42776"/>
    <s v="Q1 2017"/>
    <n v="55"/>
    <s v="31-60 Days"/>
    <n v="167592"/>
    <s v="INR"/>
    <n v="2414.98"/>
    <s v="INR"/>
    <n v="167591.72513341522"/>
    <s v="EUR"/>
    <s v="INTER"/>
    <n v="2.41"/>
    <n v="1"/>
    <s v="greater than 10000"/>
    <s v="Brock Bahan"/>
    <s v="Dispute: Time does not align with ISOW terms"/>
    <s v="More"/>
    <s v="Non-GFS"/>
    <s v="Non- ICB"/>
    <m/>
    <m/>
    <m/>
    <s v="Non-GFS"/>
    <s v="Non- ICB"/>
    <s v="Non-GFS/Non- ICB"/>
  </r>
  <r>
    <s v="New"/>
    <n v="429"/>
    <s v="Sogeti Nederland B.V."/>
    <x v="9"/>
    <n v="417"/>
    <s v="Capgemini Educational Services B.V."/>
    <s v="BENELUX"/>
    <n v="81600050"/>
    <x v="2"/>
    <s v="Sogeti Netherlands "/>
    <n v="42773"/>
    <n v="58"/>
    <s v="8.Invoice awaiting Prime’s approval or PO"/>
    <s v="Hold Payment"/>
    <n v="42831"/>
    <s v="Q1 2017"/>
    <n v="0"/>
    <s v="0-30 Days"/>
    <n v="2400"/>
    <s v="EUR"/>
    <n v="2400"/>
    <s v="EUR"/>
    <n v="2400"/>
    <s v="EUR"/>
    <s v="INTRA"/>
    <n v="2.4"/>
    <n v="1"/>
    <s v="less than 10000"/>
    <s v="Susmit Chatterjee"/>
    <s v="Invoice awaiting Prime’s approval"/>
    <s v="Less"/>
    <s v="Non-GFS"/>
    <s v="Non- ICB"/>
    <m/>
    <m/>
    <m/>
    <s v="Non-GFS"/>
    <s v="Non- ICB"/>
    <s v="Non-GFS/Non- ICB"/>
  </r>
  <r>
    <s v="New"/>
    <n v="8520"/>
    <s v="Capgemini Technology Services India Limited"/>
    <x v="2"/>
    <n v="199"/>
    <s v="Capgemini America Inc"/>
    <s v="NORTH AMERICA"/>
    <s v="5010089571/16-17-IM"/>
    <x v="8"/>
    <s v="IGATE"/>
    <n v="42768"/>
    <n v="63"/>
    <s v="1.No signed SoW"/>
    <s v="DISAGREEMENT"/>
    <n v="42830"/>
    <s v="Q1 2017"/>
    <n v="1"/>
    <s v="0-30 Days"/>
    <n v="163668"/>
    <s v="INR"/>
    <n v="2358.44"/>
    <s v="INR"/>
    <n v="163668.0337823302"/>
    <s v="EUR"/>
    <s v="INTER"/>
    <n v="2.36"/>
    <n v="1"/>
    <s v="greater than 10000"/>
    <s v="Sayantan Ghosh"/>
    <s v="ISOW Required"/>
    <s v="More"/>
    <s v="Non-GFS"/>
    <s v="Non- ICB"/>
    <m/>
    <m/>
    <m/>
    <s v="Non-GFS"/>
    <s v="Non- ICB"/>
    <s v="Non-GFS/Non- ICB"/>
  </r>
  <r>
    <s v="New"/>
    <n v="1750"/>
    <s v="Capgemini Espana S.L."/>
    <x v="8"/>
    <n v="8243"/>
    <s v="Capgemini Deutschland GmbH"/>
    <s v="CENTRAL EUROPE"/>
    <n v="17500110092604"/>
    <x v="1"/>
    <s v="GCC "/>
    <n v="42773"/>
    <n v="58"/>
    <s v="6.Missing or wrong information on invoice"/>
    <s v="Missing Information or Attachment"/>
    <n v="42830"/>
    <s v="Q1 2017"/>
    <n v="1"/>
    <s v="0-30 Days"/>
    <n v="2349"/>
    <s v="EUR"/>
    <n v="2349"/>
    <s v="EUR"/>
    <n v="2349"/>
    <s v="EUR"/>
    <s v="INTER"/>
    <n v="2.35"/>
    <n v="1"/>
    <s v="less than 10000"/>
    <s v="Magdalena Chrzanowska"/>
    <s v="Waiting for CN. Needs to be processed via ICB not via Basware as process changed as of January 2017"/>
    <s v="Less"/>
    <s v="GFS"/>
    <s v="Non- ICB"/>
    <m/>
    <m/>
    <m/>
    <s v="GFS"/>
    <s v="Non- ICB"/>
    <s v="GFS/Non- ICB"/>
  </r>
  <r>
    <s v="Unresolved"/>
    <n v="8520"/>
    <s v="Capgemini Technology Services India Limited"/>
    <x v="2"/>
    <n v="199"/>
    <s v="Capgemini America Inc"/>
    <s v="NORTH AMERICA"/>
    <n v="85200710013281"/>
    <x v="7"/>
    <s v="CES MCOS"/>
    <n v="42704"/>
    <n v="127"/>
    <s v="8.Invoice awaiting Prime’s approval or PO"/>
    <s v="Hold Payment"/>
    <n v="42776"/>
    <s v="Q1 2017"/>
    <n v="55"/>
    <s v="31-60 Days"/>
    <n v="162802"/>
    <s v="INR"/>
    <n v="2345.96"/>
    <s v="INR"/>
    <n v="162801.9625396429"/>
    <s v="EUR"/>
    <s v="INTER"/>
    <n v="2.35"/>
    <n v="1"/>
    <s v="greater than 10000"/>
    <s v="Sayantan Ghosh"/>
    <s v="Invoice waiting for approval"/>
    <s v="More"/>
    <s v="GFS"/>
    <s v="Non- ICB"/>
    <m/>
    <m/>
    <m/>
    <s v="GFS"/>
    <s v="Non- ICB"/>
    <s v="GFS/Non- ICB"/>
  </r>
  <r>
    <s v="New"/>
    <n v="8520"/>
    <s v="Capgemini Technology Services India Limited"/>
    <x v="2"/>
    <n v="8243"/>
    <s v="Capgemini Deutschland GmbH"/>
    <s v="CENTRAL EUROPE"/>
    <n v="85200410044409"/>
    <x v="11"/>
    <s v="I and D India ACIS"/>
    <n v="42773"/>
    <n v="58"/>
    <s v="6.Missing or wrong information on invoice"/>
    <s v="Missing Information or Attachment"/>
    <n v="42831"/>
    <s v="Q1 2017"/>
    <n v="0"/>
    <s v="0-30 Days"/>
    <n v="161217"/>
    <s v="INR"/>
    <n v="2323.12"/>
    <s v="INR"/>
    <n v="161216.94113075038"/>
    <s v="EUR"/>
    <s v="INTER"/>
    <n v="2.3199999999999998"/>
    <n v="1"/>
    <s v="greater than 10000"/>
    <s v="Magdalena Chrzanowska"/>
    <s v="under processing"/>
    <s v="More"/>
    <s v="GFS"/>
    <s v="Non- ICB"/>
    <m/>
    <m/>
    <m/>
    <s v="GFS"/>
    <s v="Non- ICB"/>
    <s v="GFS/Non- ICB"/>
  </r>
  <r>
    <s v="New"/>
    <n v="8520"/>
    <s v="Capgemini Technology Services India Limited"/>
    <x v="2"/>
    <n v="795"/>
    <s v="Capgemini Suisse S.A."/>
    <s v="CENTRAL EUROPE"/>
    <s v="5010089175/16-17-IM"/>
    <x v="6"/>
    <s v="IGATE"/>
    <n v="42769"/>
    <n v="62"/>
    <s v="8.Invoice awaiting Prime’s approval or PO"/>
    <s v="Hold Payment"/>
    <n v="42831"/>
    <s v="Q1 2017"/>
    <n v="0"/>
    <s v="0-30 Days"/>
    <n v="161278"/>
    <s v="INR"/>
    <n v="2324"/>
    <s v="INR"/>
    <n v="161278.01025683733"/>
    <s v="EUR"/>
    <s v="INTER"/>
    <n v="2.3199999999999998"/>
    <n v="1"/>
    <s v="greater than 10000"/>
    <s v="Izabela Klich"/>
    <s v="."/>
    <s v="More"/>
    <s v="Non-GFS"/>
    <s v="Non- ICB"/>
    <m/>
    <m/>
    <m/>
    <s v="Non-GFS"/>
    <s v="Non- ICB"/>
    <s v="Non-GFS/Non- ICB"/>
  </r>
  <r>
    <s v="New"/>
    <n v="8520"/>
    <s v="Capgemini Technology Services India Limited"/>
    <x v="2"/>
    <n v="199"/>
    <s v="Capgemini America Inc"/>
    <s v="NORTH AMERICA"/>
    <n v="85200410044408"/>
    <x v="11"/>
    <s v="I and D India ACIS"/>
    <n v="42773"/>
    <n v="58"/>
    <s v="8.Invoice awaiting Prime’s approval or PO"/>
    <s v="Hold Payment"/>
    <n v="42830"/>
    <s v="Q1 2017"/>
    <n v="1"/>
    <s v="0-30 Days"/>
    <n v="160020"/>
    <s v="INR"/>
    <n v="2305.87"/>
    <s v="INR"/>
    <n v="160019.84746597824"/>
    <s v="EUR"/>
    <s v="INTER"/>
    <n v="2.31"/>
    <n v="1"/>
    <s v="greater than 10000"/>
    <s v="Sayantan Ghosh"/>
    <s v="Waiting for approval"/>
    <s v="More"/>
    <s v="GFS"/>
    <s v="Non- ICB"/>
    <m/>
    <m/>
    <m/>
    <s v="GFS"/>
    <s v="Non- ICB"/>
    <s v="GFS/Non- ICB"/>
  </r>
  <r>
    <s v="New"/>
    <n v="635"/>
    <s v="Capgemini Technology Services"/>
    <x v="1"/>
    <n v="8243"/>
    <s v="Capgemini Deutschland GmbH"/>
    <s v="CENTRAL EUROPE"/>
    <n v="63501111701652"/>
    <x v="0"/>
    <s v="MU Central_France DG"/>
    <n v="42769"/>
    <n v="62"/>
    <s v="8.Invoice awaiting Prime’s approval or PO"/>
    <s v="Hold Payment"/>
    <n v="42830"/>
    <s v="Q1 2017"/>
    <n v="1"/>
    <s v="0-30 Days"/>
    <n v="2292.66"/>
    <s v="EUR"/>
    <n v="2292.66"/>
    <s v="EUR"/>
    <n v="2292.66"/>
    <s v="EUR"/>
    <s v="INTER"/>
    <n v="2.29"/>
    <n v="1"/>
    <s v="less than 10000"/>
    <s v="Maciej Antkiewicz"/>
    <s v="Waiting for approval &amp; providing booking details / SOW."/>
    <s v="Less"/>
    <s v="GFS"/>
    <s v="Non- ICB"/>
    <m/>
    <m/>
    <m/>
    <s v="GFS"/>
    <s v="Non- ICB"/>
    <s v="GFS/Non- ICB"/>
  </r>
  <r>
    <s v="Unresolved"/>
    <n v="8520"/>
    <s v="Capgemini Technology Services India Limited"/>
    <x v="2"/>
    <n v="199"/>
    <s v="Capgemini America Inc"/>
    <s v="NORTH AMERICA"/>
    <n v="85200310086148"/>
    <x v="8"/>
    <s v="NA APPS SS IN"/>
    <n v="42727"/>
    <n v="104"/>
    <s v="8.Invoice awaiting Prime’s approval or PO"/>
    <s v="Hold Payment"/>
    <n v="42797"/>
    <s v="Q1 2017"/>
    <n v="34"/>
    <s v="31-60 Days"/>
    <n v="158626"/>
    <s v="INR"/>
    <n v="2285.7800000000002"/>
    <s v="INR"/>
    <n v="158625.66707610741"/>
    <s v="EUR"/>
    <s v="INTER"/>
    <n v="2.29"/>
    <n v="1"/>
    <s v="greater than 10000"/>
    <s v="Sayantan Ghosh"/>
    <s v="Invoice waiting for approval"/>
    <s v="More"/>
    <s v="GFS"/>
    <s v="Non- ICB"/>
    <m/>
    <m/>
    <m/>
    <s v="GFS"/>
    <s v="Non- ICB"/>
    <s v="GFS/Non- ICB"/>
  </r>
  <r>
    <s v="Unresolved"/>
    <n v="132"/>
    <s v="Capgemini Technologies LLC"/>
    <x v="5"/>
    <n v="199"/>
    <s v="Capgemini America Inc"/>
    <s v="NORTH AMERICA"/>
    <n v="1320130002423"/>
    <x v="8"/>
    <s v="NA CAPTECH"/>
    <n v="42640"/>
    <n v="191"/>
    <s v="1.No signed SoW"/>
    <s v="DISAGREEMENT"/>
    <n v="42709"/>
    <s v="Q4 2016"/>
    <n v="122"/>
    <s v="121-150 Days"/>
    <n v="2452.42"/>
    <s v="USD"/>
    <n v="2293.91"/>
    <s v="USD"/>
    <n v="2452.4191701603072"/>
    <s v="EUR"/>
    <s v="INTRA"/>
    <n v="2.29"/>
    <n v="1"/>
    <s v="less than 10000"/>
    <s v="Soumya Mukhopadhyay"/>
    <s v="ISOW Reqd"/>
    <s v="Less"/>
    <s v="GFS"/>
    <s v="Non- ICB"/>
    <m/>
    <m/>
    <m/>
    <s v="GFS"/>
    <s v="Non- ICB"/>
    <s v="GFS/Non- ICB"/>
  </r>
  <r>
    <s v="Unresolved"/>
    <n v="132"/>
    <s v="Capgemini Technologies LLC"/>
    <x v="5"/>
    <n v="199"/>
    <s v="Capgemini America Inc"/>
    <s v="NORTH AMERICA"/>
    <n v="1320130002451"/>
    <x v="8"/>
    <s v="NA CAPTECH"/>
    <n v="42667"/>
    <n v="164"/>
    <s v="1.No signed SoW"/>
    <s v="DISAGREEMENT"/>
    <n v="42733"/>
    <s v="Q4 2016"/>
    <n v="98"/>
    <s v="91-120 Days"/>
    <n v="2425.42"/>
    <s v="USD"/>
    <n v="2268.66"/>
    <s v="USD"/>
    <n v="2425.4243952796242"/>
    <s v="EUR"/>
    <s v="INTRA"/>
    <n v="2.27"/>
    <n v="1"/>
    <s v="less than 10000"/>
    <s v="Soumya Mukhopadhyay"/>
    <s v="-"/>
    <s v="Less"/>
    <s v="GFS"/>
    <s v="Non- ICB"/>
    <m/>
    <m/>
    <m/>
    <s v="GFS"/>
    <s v="Non- ICB"/>
    <s v="GFS/Non- ICB"/>
  </r>
  <r>
    <s v="New"/>
    <n v="8520"/>
    <s v="Capgemini Technology Services India Limited"/>
    <x v="2"/>
    <n v="260"/>
    <s v="Capgemini UK Plc"/>
    <s v="UK &amp; IRELAND"/>
    <s v="5010089762/16-17-IM"/>
    <x v="8"/>
    <s v="IGATE"/>
    <n v="42768"/>
    <n v="63"/>
    <s v="6.Missing or wrong information on invoice"/>
    <s v="Missing Information or Attachment"/>
    <n v="42831"/>
    <s v="Q1 2017"/>
    <n v="0"/>
    <s v="0-30 Days"/>
    <n v="157152"/>
    <s v="INR"/>
    <n v="2264.54"/>
    <s v="INR"/>
    <n v="157151.6804419184"/>
    <s v="EUR"/>
    <s v="INTER"/>
    <n v="2.2599999999999998"/>
    <n v="1"/>
    <s v="greater than 10000"/>
    <s v="SARBAJIT MOITRA"/>
    <s v="No PO"/>
    <s v="More"/>
    <s v="Non-GFS"/>
    <s v="Non- ICB"/>
    <m/>
    <m/>
    <m/>
    <s v="Non-GFS"/>
    <s v="Non- ICB"/>
    <s v="Non-GFS/Non- ICB"/>
  </r>
  <r>
    <s v="Unresolved"/>
    <n v="8520"/>
    <s v="Capgemini Technology Services India Limited"/>
    <x v="2"/>
    <n v="3011"/>
    <s v="Sogeti USA LLC"/>
    <s v="NORTH AMERICA"/>
    <n v="85200810000413"/>
    <x v="8"/>
    <s v="NA PBS"/>
    <n v="42643"/>
    <n v="188"/>
    <s v="4.Disagreed expenses"/>
    <s v="DISAGREEMENT"/>
    <n v="42681"/>
    <s v="Q4 2016"/>
    <n v="150"/>
    <s v="121-150 Days"/>
    <n v="156092.51999999999"/>
    <s v="INR"/>
    <n v="2249.2800000000002"/>
    <s v="INR"/>
    <n v="156092.68627818377"/>
    <s v="EUR"/>
    <s v="INTER"/>
    <n v="2.25"/>
    <n v="1"/>
    <s v="greater than 10000"/>
    <s v="Brock Bahan"/>
    <s v="Dispute: No Expenses entered into our system"/>
    <s v="More"/>
    <s v="GFS"/>
    <s v="Non- ICB"/>
    <m/>
    <m/>
    <m/>
    <s v="GFS"/>
    <s v="Non- ICB"/>
    <s v="GFS/Non- ICB"/>
  </r>
  <r>
    <s v="Unresolved"/>
    <n v="9701"/>
    <s v="Capgemini Services Romania s.r.l."/>
    <x v="0"/>
    <n v="199"/>
    <s v="Capgemini America Inc"/>
    <s v="NORTH AMERICA"/>
    <n v="97120160718"/>
    <x v="6"/>
    <s v="Infra Central Europe "/>
    <n v="42646"/>
    <n v="185"/>
    <s v="8.Invoice awaiting Prime’s approval or PO"/>
    <s v="Hold Payment"/>
    <n v="42709"/>
    <s v="Q4 2016"/>
    <n v="122"/>
    <s v="121-150 Days"/>
    <n v="10237.32"/>
    <s v="RON"/>
    <n v="2248.7199999999998"/>
    <s v="RON"/>
    <n v="10237.299092459009"/>
    <s v="EUR"/>
    <s v="INTER"/>
    <n v="2.25"/>
    <n v="1"/>
    <s v="greater than 10000"/>
    <s v="Subhojit Adak"/>
    <s v="waiting for approval"/>
    <s v="More"/>
    <s v="Non-GFS"/>
    <s v="Non- ICB"/>
    <m/>
    <m/>
    <m/>
    <s v="Non-GFS"/>
    <s v="Non- ICB"/>
    <s v="Non-GFS/Non- ICB"/>
  </r>
  <r>
    <s v="New"/>
    <n v="1350"/>
    <s v="Capgemini Sverige AB"/>
    <x v="7"/>
    <n v="8243"/>
    <s v="Capgemini Deutschland GmbH"/>
    <s v="CENTRAL EUROPE"/>
    <n v="13500210104017"/>
    <x v="1"/>
    <s v="CC SWEDEN - CCNOSE - BU"/>
    <n v="42774"/>
    <n v="57"/>
    <s v="8.Invoice awaiting Prime’s approval or PO"/>
    <s v="Hold Payment"/>
    <n v="42830"/>
    <s v="Q1 2017"/>
    <n v="1"/>
    <s v="0-30 Days"/>
    <n v="21474.5"/>
    <s v="SEK"/>
    <n v="2252.84"/>
    <s v="SEK"/>
    <n v="21474.516622246625"/>
    <s v="EUR"/>
    <s v="INTER"/>
    <n v="2.25"/>
    <n v="1"/>
    <s v="greater than 10000"/>
    <s v="Magdalena Chrzanowska"/>
    <s v="Awaiting approval"/>
    <s v="More"/>
    <s v="GFS"/>
    <s v="Non- ICB"/>
    <m/>
    <m/>
    <m/>
    <s v="GFS"/>
    <s v="Non- ICB"/>
    <s v="GFS/Non- ICB"/>
  </r>
  <r>
    <s v="Unresolved"/>
    <n v="1350"/>
    <s v="Capgemini Sverige AB"/>
    <x v="7"/>
    <n v="635"/>
    <s v="Capgemini Technology Services"/>
    <s v="FRANCE"/>
    <n v="13500210102598"/>
    <x v="0"/>
    <s v="APPS_SE_INTER/INTRA"/>
    <n v="42727"/>
    <n v="104"/>
    <s v="8.Invoice awaiting Prime’s approval or PO"/>
    <s v="Hold Payment"/>
    <n v="42797"/>
    <s v="Q1 2017"/>
    <n v="34"/>
    <s v="31-60 Days"/>
    <n v="21488.43"/>
    <s v="SEK"/>
    <n v="2254.3000000000002"/>
    <s v="SEK"/>
    <n v="21488.433631119195"/>
    <s v="EUR"/>
    <s v="INTER"/>
    <n v="2.25"/>
    <n v="1"/>
    <s v="greater than 10000"/>
    <s v="Joanna Szyk"/>
    <s v="Invoice is awaiting for approval by GIL, Amélie."/>
    <s v="More"/>
    <s v="GFS"/>
    <s v="Non- ICB"/>
    <m/>
    <m/>
    <m/>
    <s v="GFS"/>
    <s v="Non- ICB"/>
    <s v="GFS/Non- ICB"/>
  </r>
  <r>
    <s v="New"/>
    <n v="95"/>
    <s v="Capgemini Service S.A.S."/>
    <x v="3"/>
    <n v="1320"/>
    <s v="Capgemini Norge AS"/>
    <s v="NORDIC"/>
    <n v="2016000840"/>
    <x v="5"/>
    <s v="GROUP SHARED SERVICES"/>
    <n v="42760"/>
    <n v="71"/>
    <s v="6.Missing or wrong information on invoice"/>
    <s v="Missing Information or Attachment"/>
    <n v="42830"/>
    <s v="Q1 2017"/>
    <n v="1"/>
    <s v="0-30 Days"/>
    <n v="2239.1999999999998"/>
    <s v="EUR"/>
    <n v="2239.1999999999998"/>
    <s v="EUR"/>
    <n v="2239.1999999999998"/>
    <s v="EUR"/>
    <s v="INTER"/>
    <n v="2.2400000000000002"/>
    <n v="1"/>
    <s v="less than 10000"/>
    <s v="Ankit Agrawal"/>
    <s v="Sufficient amount is not available in PO. Correct PO is required."/>
    <s v="Less"/>
    <s v="Non-GFS"/>
    <s v="Non- ICB"/>
    <m/>
    <m/>
    <m/>
    <s v="Non-GFS"/>
    <s v="Non- ICB"/>
    <s v="Non-GFS/Non- ICB"/>
  </r>
  <r>
    <s v="New"/>
    <n v="8520"/>
    <s v="Capgemini Technology Services India Limited"/>
    <x v="2"/>
    <n v="795"/>
    <s v="Capgemini Suisse S.A."/>
    <s v="CENTRAL EUROPE"/>
    <s v="85203810002718A"/>
    <x v="7"/>
    <s v="BPO India"/>
    <n v="42775"/>
    <n v="56"/>
    <s v="8.Invoice awaiting Prime’s approval or PO"/>
    <s v="Hold Payment"/>
    <n v="42831"/>
    <s v="Q1 2017"/>
    <n v="0"/>
    <s v="0-30 Days"/>
    <n v="155659.71"/>
    <s v="INR"/>
    <n v="2243.04"/>
    <s v="INR"/>
    <n v="155659.65065684009"/>
    <s v="EUR"/>
    <s v="INTER"/>
    <n v="2.2400000000000002"/>
    <n v="1"/>
    <s v="greater than 10000"/>
    <s v="Izabela Klich"/>
    <s v="will be paid manually"/>
    <s v="More"/>
    <s v="GFS"/>
    <s v="Non- ICB"/>
    <m/>
    <m/>
    <m/>
    <s v="GFS"/>
    <s v="Non- ICB"/>
    <s v="GFS/Non- ICB"/>
  </r>
  <r>
    <s v="New"/>
    <n v="3074"/>
    <s v="Sogeti Norge AS"/>
    <x v="7"/>
    <n v="1320"/>
    <s v="Capgemini Norge AS"/>
    <s v="NORDIC"/>
    <n v="3074170043"/>
    <x v="2"/>
    <s v="Sogeti Nordic "/>
    <n v="42768"/>
    <n v="63"/>
    <s v="8.Invoice awaiting Prime’s approval or PO"/>
    <s v="Hold Payment"/>
    <n v="42830"/>
    <s v="Q1 2017"/>
    <n v="1"/>
    <s v="0-30 Days"/>
    <n v="20510"/>
    <s v="NOK"/>
    <n v="2237.06"/>
    <s v="NOK"/>
    <n v="20510.032409932934"/>
    <s v="EUR"/>
    <s v="INTRA"/>
    <n v="2.2400000000000002"/>
    <n v="1"/>
    <s v="greater than 10000"/>
    <s v="Ankit Agrawal"/>
    <s v="Awaiting approval."/>
    <s v="More"/>
    <s v="GFS"/>
    <s v="Non- ICB"/>
    <m/>
    <m/>
    <m/>
    <s v="GFS"/>
    <s v="Non- ICB"/>
    <s v="GFS/Non- ICB"/>
  </r>
  <r>
    <s v="Unresolved"/>
    <n v="8520"/>
    <s v="Capgemini Technology Services India Limited"/>
    <x v="2"/>
    <n v="8243"/>
    <s v="Capgemini Deutschland GmbH"/>
    <s v="CENTRAL EUROPE"/>
    <s v="5010089743/16-17-IM"/>
    <x v="0"/>
    <s v="INDIA"/>
    <n v="42769"/>
    <n v="62"/>
    <s v="8.Invoice awaiting Prime’s approval or PO"/>
    <s v="Hold Payment"/>
    <n v="42800"/>
    <s v="Q1 2017"/>
    <n v="31"/>
    <s v="31-60 Days"/>
    <n v="154594"/>
    <s v="INR"/>
    <n v="2227.6799999999998"/>
    <s v="INR"/>
    <n v="154593.71681968647"/>
    <s v="EUR"/>
    <s v="INTER"/>
    <n v="2.23"/>
    <n v="1"/>
    <s v="greater than 10000"/>
    <s v="Magdalena Chrzanowska"/>
    <s v="Waiting for an approval"/>
    <s v="More"/>
    <s v="Non-GFS"/>
    <s v="Non- ICB"/>
    <m/>
    <m/>
    <m/>
    <s v="Non-GFS"/>
    <s v="Non- ICB"/>
    <s v="Non-GFS/Non- ICB"/>
  </r>
  <r>
    <s v="Unresolved"/>
    <n v="8520"/>
    <s v="Capgemini Technology Services India Limited"/>
    <x v="2"/>
    <n v="247"/>
    <s v="Sogeti Ireland Ltd."/>
    <s v="UK &amp; IRELAND"/>
    <n v="85200610007309"/>
    <x v="2"/>
    <s v="SOGETI INDIA - SOGID - BU"/>
    <n v="42773"/>
    <n v="58"/>
    <s v="3.Disagreed days, volume or deliverables"/>
    <s v="DISAGREEMENT"/>
    <n v="42776"/>
    <s v="Q1 2017"/>
    <n v="55"/>
    <s v="31-60 Days"/>
    <n v="153900"/>
    <s v="INR"/>
    <n v="2217.6799999999998"/>
    <s v="INR"/>
    <n v="153899.74947778956"/>
    <s v="EUR"/>
    <s v="INTER"/>
    <n v="2.2200000000000002"/>
    <n v="1"/>
    <s v="greater than 10000"/>
    <s v="Grace Mulhern"/>
    <s v="Disagreement on invoice information - days/rates"/>
    <s v="More"/>
    <s v="GFS"/>
    <s v="Non- ICB"/>
    <m/>
    <m/>
    <m/>
    <s v="GFS"/>
    <s v="Non- ICB"/>
    <s v="GFS/Non- ICB"/>
  </r>
  <r>
    <s v="Unresolved"/>
    <n v="132"/>
    <s v="Capgemini Technologies LLC"/>
    <x v="5"/>
    <n v="199"/>
    <s v="Capgemini America Inc"/>
    <s v="NORTH AMERICA"/>
    <n v="1320130002524"/>
    <x v="8"/>
    <s v="NA TS"/>
    <n v="42697"/>
    <n v="134"/>
    <s v="1.No signed SoW"/>
    <s v="DISAGREEMENT"/>
    <n v="42776"/>
    <s v="Q1 2017"/>
    <n v="55"/>
    <s v="31-60 Days"/>
    <n v="2368.35"/>
    <s v="USD"/>
    <n v="2215.27"/>
    <s v="USD"/>
    <n v="2368.3451465319145"/>
    <s v="EUR"/>
    <s v="INTRA"/>
    <n v="2.2200000000000002"/>
    <n v="1"/>
    <s v="less than 10000"/>
    <s v="Soumya Mukhopadhyay"/>
    <s v="-"/>
    <s v="Less"/>
    <s v="GFS"/>
    <s v="Non- ICB"/>
    <m/>
    <m/>
    <m/>
    <s v="GFS"/>
    <s v="Non- ICB"/>
    <s v="GFS/Non- ICB"/>
  </r>
  <r>
    <s v="Unresolved"/>
    <n v="8520"/>
    <s v="Capgemini Technology Services India Limited"/>
    <x v="2"/>
    <n v="3011"/>
    <s v="Sogeti USA LLC"/>
    <s v="NORTH AMERICA"/>
    <n v="85200810000300"/>
    <x v="8"/>
    <s v="NA PBS"/>
    <n v="42492"/>
    <n v="339"/>
    <s v="4.Disagreed expenses"/>
    <s v="DISAGREEMENT"/>
    <n v="42527"/>
    <s v="Q2 2016"/>
    <n v="304"/>
    <s v="181 - 365 Days"/>
    <n v="153404.25"/>
    <s v="INR"/>
    <n v="2210.54"/>
    <s v="INR"/>
    <n v="153404.2567956752"/>
    <s v="EUR"/>
    <s v="INTER"/>
    <n v="2.21"/>
    <n v="1"/>
    <s v="greater than 10000"/>
    <s v="John Berger"/>
    <s v="Dispute : No Expenses In Our System For These Resources, Please Issue Us A Full Credit"/>
    <s v="More"/>
    <s v="GFS"/>
    <s v="Non- ICB"/>
    <m/>
    <m/>
    <m/>
    <s v="GFS"/>
    <s v="Non- ICB"/>
    <s v="GFS/Non- ICB"/>
  </r>
  <r>
    <s v="Unresolved"/>
    <n v="3019"/>
    <s v="Sogeti Corporate Services S.A.S."/>
    <x v="1"/>
    <n v="3033"/>
    <s v="Sogeti Espana S.L."/>
    <s v="IBERIA"/>
    <n v="30190110007958"/>
    <x v="2"/>
    <s v="Sogeti France "/>
    <n v="42724"/>
    <n v="107"/>
    <s v="1.No signed SoW"/>
    <s v="DISAGREEMENT"/>
    <n v="42731"/>
    <s v="Q4 2016"/>
    <n v="100"/>
    <s v="91-120 Days"/>
    <n v="2200"/>
    <s v="EUR"/>
    <n v="2200"/>
    <s v="EUR"/>
    <n v="2200"/>
    <s v="EUR"/>
    <s v="INTER"/>
    <n v="2.2000000000000002"/>
    <n v="1"/>
    <s v="less than 10000"/>
    <s v="Laura Perez Benito"/>
    <s v="Pending iSOW and purchase order number"/>
    <s v="Less"/>
    <s v="GFS"/>
    <s v="Non- ICB"/>
    <m/>
    <m/>
    <m/>
    <s v="GFS"/>
    <s v="Non- ICB"/>
    <s v="GFS/Non- ICB"/>
  </r>
  <r>
    <s v="New"/>
    <n v="8520"/>
    <s v="Capgemini Technology Services India Limited"/>
    <x v="2"/>
    <n v="199"/>
    <s v="Capgemini America Inc"/>
    <s v="NORTH AMERICA"/>
    <s v="5010089837/16-17-IM"/>
    <x v="8"/>
    <s v="IGATE"/>
    <n v="42768"/>
    <n v="63"/>
    <s v="1.No signed SoW"/>
    <s v="DISAGREEMENT"/>
    <n v="42830"/>
    <s v="Q1 2017"/>
    <n v="1"/>
    <s v="0-30 Days"/>
    <n v="152336"/>
    <s v="INR"/>
    <n v="2195.15"/>
    <s v="INR"/>
    <n v="152336.2410564959"/>
    <s v="EUR"/>
    <s v="INTER"/>
    <n v="2.2000000000000002"/>
    <n v="1"/>
    <s v="greater than 10000"/>
    <s v="Sayantan Ghosh"/>
    <s v="ISOW Required"/>
    <s v="More"/>
    <s v="Non-GFS"/>
    <s v="Non- ICB"/>
    <m/>
    <m/>
    <m/>
    <s v="Non-GFS"/>
    <s v="Non- ICB"/>
    <s v="Non-GFS/Non- ICB"/>
  </r>
  <r>
    <s v="Unresolved"/>
    <n v="8520"/>
    <s v="Capgemini Technology Services India Limited"/>
    <x v="2"/>
    <n v="8110"/>
    <s v="Capgemini Mexico S. de R.L. de C.V."/>
    <s v="CPM- BR"/>
    <n v="85200310079602"/>
    <x v="0"/>
    <s v="Enabling"/>
    <n v="42492"/>
    <n v="339"/>
    <s v="1.No signed SoW"/>
    <s v="DISAGREEMENT"/>
    <n v="42549"/>
    <s v="Q2 2016"/>
    <n v="282"/>
    <s v="181 - 365 Days"/>
    <n v="152019"/>
    <s v="INR"/>
    <n v="2190.58"/>
    <s v="INR"/>
    <n v="152019.09798124901"/>
    <s v="EUR"/>
    <s v="INTER"/>
    <n v="2.19"/>
    <n v="1"/>
    <s v="greater than 10000"/>
    <s v="Aldo Perez"/>
    <s v="please send isow"/>
    <s v="More"/>
    <s v="GFS"/>
    <s v="Non- ICB"/>
    <m/>
    <m/>
    <m/>
    <s v="GFS"/>
    <s v="Non- ICB"/>
    <s v="GFS/Non- ICB"/>
  </r>
  <r>
    <s v="Unresolved"/>
    <n v="8520"/>
    <s v="Capgemini Technology Services India Limited"/>
    <x v="2"/>
    <n v="199"/>
    <s v="Capgemini America Inc"/>
    <s v="NORTH AMERICA"/>
    <n v="85200410041800"/>
    <x v="11"/>
    <s v="I and D India ACIS"/>
    <n v="42704"/>
    <n v="127"/>
    <s v="8.Invoice awaiting Prime’s approval or PO"/>
    <s v="Hold Payment"/>
    <n v="42776"/>
    <s v="Q1 2017"/>
    <n v="55"/>
    <s v="31-60 Days"/>
    <n v="152019"/>
    <s v="INR"/>
    <n v="2190.58"/>
    <s v="INR"/>
    <n v="152019.09798124901"/>
    <s v="EUR"/>
    <s v="INTER"/>
    <n v="2.19"/>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2015"/>
    <x v="8"/>
    <s v="APAC Platform"/>
    <n v="42704"/>
    <n v="127"/>
    <s v="8.Invoice awaiting Prime’s approval or PO"/>
    <s v="Hold Payment"/>
    <n v="42776"/>
    <s v="Q1 2017"/>
    <n v="55"/>
    <s v="31-60 Days"/>
    <n v="152000"/>
    <s v="INR"/>
    <n v="2190.3000000000002"/>
    <s v="INR"/>
    <n v="151999.66689567591"/>
    <s v="EUR"/>
    <s v="INTER"/>
    <n v="2.19"/>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2016"/>
    <x v="8"/>
    <s v="APAC Platform"/>
    <n v="42704"/>
    <n v="127"/>
    <s v="8.Invoice awaiting Prime’s approval or PO"/>
    <s v="Hold Payment"/>
    <n v="42776"/>
    <s v="Q1 2017"/>
    <n v="55"/>
    <s v="31-60 Days"/>
    <n v="152000"/>
    <s v="INR"/>
    <n v="2190.3000000000002"/>
    <s v="INR"/>
    <n v="151999.66689567591"/>
    <s v="EUR"/>
    <s v="INTER"/>
    <n v="2.19"/>
    <n v="1"/>
    <s v="greater than 10000"/>
    <s v="Sayantan Ghosh"/>
    <s v="Invoice waiting for approval"/>
    <s v="More"/>
    <s v="GFS"/>
    <s v="Non- ICB"/>
    <m/>
    <m/>
    <m/>
    <s v="GFS"/>
    <s v="Non- ICB"/>
    <s v="GFS/Non- ICB"/>
  </r>
  <r>
    <s v="New"/>
    <n v="132"/>
    <s v="Capgemini Technologies LLC"/>
    <x v="5"/>
    <n v="199"/>
    <s v="Capgemini America Inc"/>
    <s v="NORTH AMERICA"/>
    <n v="1320130002673"/>
    <x v="8"/>
    <s v="NA CAPTECH"/>
    <n v="42767"/>
    <n v="64"/>
    <s v="4.Disagreed expenses"/>
    <s v="DISAGREEMENT"/>
    <n v="42831"/>
    <s v="Q1 2017"/>
    <n v="0"/>
    <s v="0-30 Days"/>
    <n v="2344.7800000000002"/>
    <s v="USD"/>
    <n v="2193.23"/>
    <s v="USD"/>
    <n v="2344.7821826360628"/>
    <s v="EUR"/>
    <s v="INTRA"/>
    <n v="2.19"/>
    <n v="1"/>
    <s v="less than 10000"/>
    <s v="Soumya Mukhopadhyay"/>
    <s v="-"/>
    <s v="Less"/>
    <s v="GFS"/>
    <s v="Non- ICB"/>
    <m/>
    <m/>
    <m/>
    <s v="GFS"/>
    <s v="Non- ICB"/>
    <s v="GFS/Non- ICB"/>
  </r>
  <r>
    <s v="Unresolved"/>
    <n v="413"/>
    <s v="Capgemini Nederland B.V."/>
    <x v="9"/>
    <n v="199"/>
    <s v="Capgemini America Inc"/>
    <s v="NORTH AMERICA"/>
    <n v="4130130016054"/>
    <x v="4"/>
    <s v="NL Shared Services wo Sog"/>
    <n v="42605"/>
    <n v="226"/>
    <s v="1.No signed SoW"/>
    <s v="DISAGREEMENT"/>
    <n v="42678"/>
    <s v="Q4 2016"/>
    <n v="153"/>
    <s v="151-180 Days"/>
    <n v="2184"/>
    <s v="EUR"/>
    <n v="2184"/>
    <s v="EUR"/>
    <n v="2184"/>
    <s v="EUR"/>
    <s v="INTER"/>
    <n v="2.1800000000000002"/>
    <n v="1"/>
    <s v="less than 10000"/>
    <s v="Soumya Mukhopadhyay"/>
    <s v="No ISOW"/>
    <s v="Less"/>
    <s v="GFS"/>
    <s v="Non- ICB"/>
    <m/>
    <m/>
    <m/>
    <s v="GFS"/>
    <s v="Non- ICB"/>
    <s v="GFS/Non- ICB"/>
  </r>
  <r>
    <s v="New"/>
    <n v="429"/>
    <s v="Sogeti Nederland B.V."/>
    <x v="9"/>
    <n v="3071"/>
    <s v="Sogeti Sverige AB"/>
    <s v="NORDIC"/>
    <n v="81600028"/>
    <x v="2"/>
    <s v="Sogeti Netherlands "/>
    <n v="42773"/>
    <n v="58"/>
    <s v="6.Missing or wrong information on invoice"/>
    <s v="Missing Information or Attachment"/>
    <n v="42830"/>
    <s v="Q1 2017"/>
    <n v="1"/>
    <s v="0-30 Days"/>
    <n v="2160"/>
    <s v="EUR"/>
    <n v="2160"/>
    <s v="EUR"/>
    <n v="2160"/>
    <s v="EUR"/>
    <s v="INTER"/>
    <n v="2.16"/>
    <n v="1"/>
    <s v="less than 10000"/>
    <s v="Cathrin Andersson"/>
    <s v="Wrong billrate"/>
    <s v="Less"/>
    <s v="Non-GFS"/>
    <s v="Non- ICB"/>
    <m/>
    <m/>
    <m/>
    <s v="Non-GFS"/>
    <s v="Non- ICB"/>
    <s v="Non-GFS/Non- ICB"/>
  </r>
  <r>
    <s v="New"/>
    <n v="429"/>
    <s v="Sogeti Nederland B.V."/>
    <x v="9"/>
    <n v="3071"/>
    <s v="Sogeti Sverige AB"/>
    <s v="NORDIC"/>
    <n v="81600031"/>
    <x v="2"/>
    <s v="Sogeti Netherlands "/>
    <n v="42773"/>
    <n v="58"/>
    <s v="6.Missing or wrong information on invoice"/>
    <s v="Missing Information or Attachment"/>
    <n v="42830"/>
    <s v="Q1 2017"/>
    <n v="1"/>
    <s v="0-30 Days"/>
    <n v="2160"/>
    <s v="EUR"/>
    <n v="2160"/>
    <s v="EUR"/>
    <n v="2160"/>
    <s v="EUR"/>
    <s v="INTER"/>
    <n v="2.16"/>
    <n v="1"/>
    <s v="less than 10000"/>
    <s v="Cathrin Andersson"/>
    <s v="Wrong billrate"/>
    <s v="Less"/>
    <s v="Non-GFS"/>
    <s v="Non- ICB"/>
    <m/>
    <m/>
    <m/>
    <s v="Non-GFS"/>
    <s v="Non- ICB"/>
    <s v="Non-GFS/Non- ICB"/>
  </r>
  <r>
    <s v="Unresolved"/>
    <n v="8520"/>
    <s v="Capgemini Technology Services India Limited"/>
    <x v="2"/>
    <n v="3011"/>
    <s v="Sogeti USA LLC"/>
    <s v="NORTH AMERICA"/>
    <n v="85203010001104"/>
    <x v="8"/>
    <s v="NA PBS"/>
    <n v="42643"/>
    <n v="188"/>
    <s v="4.Disagreed expenses"/>
    <s v="DISAGREEMENT"/>
    <n v="42681"/>
    <s v="Q4 2016"/>
    <n v="150"/>
    <s v="121-150 Days"/>
    <n v="150160"/>
    <s v="INR"/>
    <n v="2163.79"/>
    <s v="INR"/>
    <n v="150159.95947230724"/>
    <s v="EUR"/>
    <s v="INTER"/>
    <n v="2.16"/>
    <n v="1"/>
    <s v="greater than 10000"/>
    <s v="Brock Bahan"/>
    <s v="Dispute: No Expenses entered into our system"/>
    <s v="More"/>
    <s v="GFS"/>
    <s v="Non- ICB"/>
    <m/>
    <m/>
    <m/>
    <s v="GFS"/>
    <s v="Non- ICB"/>
    <s v="GFS/Non- ICB"/>
  </r>
  <r>
    <s v="New"/>
    <n v="8520"/>
    <s v="Capgemini Technology Services India Limited"/>
    <x v="2"/>
    <n v="8115"/>
    <s v="Capgemini Business Services USA LLC"/>
    <s v="NORTH AMERICA"/>
    <s v="5010089693/16-17-IM"/>
    <x v="3"/>
    <s v="IGATE"/>
    <n v="42769"/>
    <n v="62"/>
    <s v="8.Invoice awaiting Prime’s approval or PO"/>
    <s v="Hold Payment"/>
    <n v="42830"/>
    <s v="Q1 2017"/>
    <n v="1"/>
    <s v="0-30 Days"/>
    <n v="149310"/>
    <s v="INR"/>
    <n v="2151.54"/>
    <s v="INR"/>
    <n v="149309.84947848355"/>
    <s v="EUR"/>
    <s v="INTER"/>
    <n v="2.15"/>
    <n v="1"/>
    <s v="greater than 10000"/>
    <s v="Soumya Mukhopadhyay"/>
    <s v="-"/>
    <s v="More"/>
    <s v="Non-GFS"/>
    <s v="Non- ICB"/>
    <m/>
    <m/>
    <m/>
    <s v="Non-GFS"/>
    <s v="Non- ICB"/>
    <s v="Non-GFS/Non- ICB"/>
  </r>
  <r>
    <s v="Unresolved"/>
    <n v="429"/>
    <s v="Sogeti Nederland B.V."/>
    <x v="9"/>
    <n v="693"/>
    <s v="Capgemini Consulting S.A.S."/>
    <s v="FRANCE"/>
    <n v="70002805"/>
    <x v="2"/>
    <s v="Sogeti Netherlands "/>
    <n v="42727"/>
    <n v="104"/>
    <s v="1.No signed SoW"/>
    <s v="DISAGREEMENT"/>
    <n v="42775"/>
    <s v="Q1 2017"/>
    <n v="56"/>
    <s v="31-60 Days"/>
    <n v="2125"/>
    <s v="EUR"/>
    <n v="2125"/>
    <s v="EUR"/>
    <n v="2125"/>
    <s v="EUR"/>
    <s v="INTER"/>
    <n v="2.13"/>
    <n v="1"/>
    <s v="less than 10000"/>
    <s v="Hirsch Magdalena"/>
    <s v="m-Invoice rejected during approval OOCHOAPE"/>
    <s v="Less"/>
    <s v="Non-GFS"/>
    <s v="Non- ICB"/>
    <m/>
    <m/>
    <m/>
    <s v="Non-GFS"/>
    <s v="Non- ICB"/>
    <s v="Non-GFS/Non- ICB"/>
  </r>
  <r>
    <s v="Unresolved"/>
    <n v="8520"/>
    <s v="Capgemini Technology Services India Limited"/>
    <x v="2"/>
    <n v="199"/>
    <s v="Capgemini America Inc"/>
    <s v="NORTH AMERICA"/>
    <n v="85203810002375"/>
    <x v="7"/>
    <s v="India BPO"/>
    <n v="42677"/>
    <n v="154"/>
    <s v="8.Invoice awaiting Prime’s approval or PO"/>
    <s v="Hold Payment"/>
    <n v="42733"/>
    <s v="Q4 2016"/>
    <n v="98"/>
    <s v="91-120 Days"/>
    <n v="148000"/>
    <s v="INR"/>
    <n v="2132.67"/>
    <s v="INR"/>
    <n v="148000.33310432412"/>
    <s v="EUR"/>
    <s v="INTER"/>
    <n v="2.13"/>
    <n v="1"/>
    <s v="greater than 10000"/>
    <s v="Sayantan Ghosh"/>
    <s v="Invoice waiting for approval"/>
    <s v="More"/>
    <s v="GFS"/>
    <s v="Non- ICB"/>
    <m/>
    <m/>
    <m/>
    <s v="GFS"/>
    <s v="Non- ICB"/>
    <s v="GFS/Non- ICB"/>
  </r>
  <r>
    <s v="Unresolved"/>
    <n v="8520"/>
    <s v="Capgemini Technology Services India Limited"/>
    <x v="2"/>
    <n v="199"/>
    <s v="Capgemini America Inc"/>
    <s v="NORTH AMERICA"/>
    <n v="85203810002775"/>
    <x v="7"/>
    <s v="India BPO"/>
    <n v="42731"/>
    <n v="100"/>
    <s v="8.Invoice awaiting Prime’s approval or PO"/>
    <s v="Hold Payment"/>
    <n v="42797"/>
    <s v="Q1 2017"/>
    <n v="34"/>
    <s v="31-60 Days"/>
    <n v="148000"/>
    <s v="INR"/>
    <n v="2132.67"/>
    <s v="INR"/>
    <n v="148000.33310432412"/>
    <s v="EUR"/>
    <s v="INTER"/>
    <n v="2.13"/>
    <n v="1"/>
    <s v="greater than 10000"/>
    <s v="Sayantan Ghosh"/>
    <s v="Invoice waiting for approval"/>
    <s v="More"/>
    <s v="GFS"/>
    <s v="Non- ICB"/>
    <m/>
    <m/>
    <m/>
    <s v="GFS"/>
    <s v="Non- ICB"/>
    <s v="GFS/Non- ICB"/>
  </r>
  <r>
    <s v="Unresolved"/>
    <n v="8520"/>
    <s v="Capgemini Technology Services India Limited"/>
    <x v="2"/>
    <n v="199"/>
    <s v="Capgemini America Inc"/>
    <s v="NORTH AMERICA"/>
    <n v="85203810002597"/>
    <x v="7"/>
    <s v="BPO India"/>
    <n v="42705"/>
    <n v="126"/>
    <s v="1.No signed SoW"/>
    <s v="DISAGREEMENT"/>
    <n v="42776"/>
    <s v="Q1 2017"/>
    <n v="55"/>
    <s v="31-60 Days"/>
    <n v="148000"/>
    <s v="INR"/>
    <n v="2132.67"/>
    <s v="INR"/>
    <n v="148000.33310432412"/>
    <s v="EUR"/>
    <s v="INTER"/>
    <n v="2.13"/>
    <n v="1"/>
    <s v="greater than 10000"/>
    <s v="Sayantan Ghosh"/>
    <s v="Required ISOW"/>
    <s v="More"/>
    <s v="GFS"/>
    <s v="Non- ICB"/>
    <m/>
    <m/>
    <m/>
    <s v="GFS"/>
    <s v="Non- ICB"/>
    <s v="GFS/Non- ICB"/>
  </r>
  <r>
    <s v="New"/>
    <n v="8520"/>
    <s v="Capgemini Technology Services India Limited"/>
    <x v="2"/>
    <n v="199"/>
    <s v="Capgemini America Inc"/>
    <s v="NORTH AMERICA"/>
    <s v="5010089668/16-17-IM"/>
    <x v="8"/>
    <s v="IGATE"/>
    <n v="42768"/>
    <n v="63"/>
    <s v="1.No signed SoW"/>
    <s v="DISAGREEMENT"/>
    <n v="42830"/>
    <s v="Q1 2017"/>
    <n v="1"/>
    <s v="0-30 Days"/>
    <n v="147012"/>
    <s v="INR"/>
    <n v="2118.4299999999998"/>
    <s v="INR"/>
    <n v="147012.12360946293"/>
    <s v="EUR"/>
    <s v="INTER"/>
    <n v="2.12"/>
    <n v="1"/>
    <s v="greater than 10000"/>
    <s v="Sayantan Ghosh"/>
    <s v="ISOW Required"/>
    <s v="More"/>
    <s v="Non-GFS"/>
    <s v="Non- ICB"/>
    <m/>
    <m/>
    <m/>
    <s v="Non-GFS"/>
    <s v="Non- ICB"/>
    <s v="Non-GFS/Non- ICB"/>
  </r>
  <r>
    <s v="Unresolved"/>
    <n v="8520"/>
    <s v="Capgemini Technology Services India Limited"/>
    <x v="2"/>
    <n v="3011"/>
    <s v="Sogeti USA LLC"/>
    <s v="NORTH AMERICA"/>
    <n v="85200310083460"/>
    <x v="4"/>
    <s v="ID Shared Services"/>
    <n v="42583"/>
    <n v="248"/>
    <s v="1.No signed SoW"/>
    <s v="DISAGREEMENT"/>
    <n v="42619"/>
    <s v="Q3 2016"/>
    <n v="212"/>
    <s v="181 - 365 Days"/>
    <n v="146644.44"/>
    <s v="INR"/>
    <n v="2113.13"/>
    <s v="INR"/>
    <n v="146644.32091825761"/>
    <s v="EUR"/>
    <s v="INTER"/>
    <n v="2.11"/>
    <n v="1"/>
    <s v="greater than 10000"/>
    <s v="John Berger"/>
    <s v="Dispute : No SOW For These Charges"/>
    <s v="More"/>
    <s v="GFS"/>
    <s v="Non- ICB"/>
    <m/>
    <m/>
    <m/>
    <s v="GFS"/>
    <s v="Non- ICB"/>
    <s v="GFS/Non- ICB"/>
  </r>
  <r>
    <s v="Unresolved"/>
    <n v="8520"/>
    <s v="Capgemini Technology Services India Limited"/>
    <x v="2"/>
    <n v="199"/>
    <s v="Capgemini America Inc"/>
    <s v="NORTH AMERICA"/>
    <n v="85200410038980"/>
    <x v="8"/>
    <s v="APAC Platform"/>
    <n v="42614"/>
    <n v="217"/>
    <s v="8.Invoice awaiting Prime’s approval or PO"/>
    <s v="Hold Payment"/>
    <n v="42681"/>
    <s v="Q4 2016"/>
    <n v="150"/>
    <s v="121-150 Days"/>
    <n v="145755"/>
    <s v="INR"/>
    <n v="2100.3200000000002"/>
    <s v="INR"/>
    <n v="145755.34875328769"/>
    <s v="EUR"/>
    <s v="INTER"/>
    <n v="2.1"/>
    <n v="1"/>
    <s v="greater than 10000"/>
    <s v="Sayantan Ghosh"/>
    <s v="Invoice waiting for approval"/>
    <s v="More"/>
    <s v="GFS"/>
    <s v="Non- ICB"/>
    <m/>
    <m/>
    <m/>
    <s v="GFS"/>
    <s v="Non- ICB"/>
    <s v="GFS/Non- ICB"/>
  </r>
  <r>
    <s v="New"/>
    <n v="8520"/>
    <s v="Capgemini Technology Services India Limited"/>
    <x v="2"/>
    <n v="795"/>
    <s v="Capgemini Suisse S.A."/>
    <s v="CENTRAL EUROPE"/>
    <s v="5010089173/16-17-IM"/>
    <x v="6"/>
    <s v="IGATE"/>
    <n v="42769"/>
    <n v="62"/>
    <s v="7.Missing attachments"/>
    <s v="Missing Information or Attachment"/>
    <n v="42831"/>
    <s v="Q1 2017"/>
    <n v="0"/>
    <s v="0-30 Days"/>
    <n v="145479"/>
    <s v="INR"/>
    <n v="2096.34"/>
    <s v="INR"/>
    <n v="145479.14975121271"/>
    <s v="EUR"/>
    <s v="INTER"/>
    <n v="2.1"/>
    <n v="1"/>
    <s v="greater than 10000"/>
    <s v="Izabela Klich"/>
    <s v="."/>
    <s v="More"/>
    <s v="Non-GFS"/>
    <s v="Non- ICB"/>
    <m/>
    <m/>
    <m/>
    <s v="Non-GFS"/>
    <s v="Non- ICB"/>
    <s v="Non-GFS/Non- ICB"/>
  </r>
  <r>
    <s v="New"/>
    <n v="8520"/>
    <s v="Capgemini Technology Services India Limited"/>
    <x v="2"/>
    <n v="795"/>
    <s v="Capgemini Suisse S.A."/>
    <s v="CENTRAL EUROPE"/>
    <s v="5010089177/16-17-IM"/>
    <x v="6"/>
    <s v="IGATE"/>
    <n v="42769"/>
    <n v="62"/>
    <s v="8.Invoice awaiting Prime’s approval or PO"/>
    <s v="Hold Payment"/>
    <n v="42831"/>
    <s v="Q1 2017"/>
    <n v="0"/>
    <s v="0-30 Days"/>
    <n v="145667"/>
    <s v="INR"/>
    <n v="2099.0500000000002"/>
    <s v="INR"/>
    <n v="145667.21490086679"/>
    <s v="EUR"/>
    <s v="INTER"/>
    <n v="2.1"/>
    <n v="1"/>
    <s v="greater than 10000"/>
    <s v="Izabela Klich"/>
    <s v="."/>
    <s v="More"/>
    <s v="Non-GFS"/>
    <s v="Non- ICB"/>
    <m/>
    <m/>
    <m/>
    <s v="Non-GFS"/>
    <s v="Non- ICB"/>
    <s v="Non-GFS/Non- ICB"/>
  </r>
  <r>
    <s v="New"/>
    <n v="8520"/>
    <s v="Capgemini Technology Services India Limited"/>
    <x v="2"/>
    <n v="359"/>
    <s v="Capgemini AB (Sweden)"/>
    <s v="NORDIC"/>
    <s v="5010089555/16-17-IM"/>
    <x v="0"/>
    <s v="IGATE"/>
    <n v="42768"/>
    <n v="63"/>
    <s v="4.Disagreed expenses"/>
    <s v="DISAGREEMENT"/>
    <n v="42830"/>
    <s v="Q1 2017"/>
    <n v="1"/>
    <s v="0-30 Days"/>
    <n v="145223"/>
    <s v="INR"/>
    <n v="2092.65"/>
    <s v="INR"/>
    <n v="145223.07580205277"/>
    <s v="EUR"/>
    <s v="INTER"/>
    <n v="2.09"/>
    <n v="1"/>
    <s v="greater than 10000"/>
    <s v="Sourav Das"/>
    <s v="Invoices raised on wrong entity"/>
    <s v="More"/>
    <s v="Non-GFS"/>
    <s v="Non- ICB"/>
    <m/>
    <m/>
    <m/>
    <s v="Non-GFS"/>
    <s v="Non- ICB"/>
    <s v="Non-GFS/Non- ICB"/>
  </r>
  <r>
    <s v="Unresolved"/>
    <n v="8520"/>
    <s v="Capgemini Technology Services India Limited"/>
    <x v="2"/>
    <n v="3011"/>
    <s v="Sogeti USA LLC"/>
    <s v="NORTH AMERICA"/>
    <s v="5010089566/16-17-IM"/>
    <x v="6"/>
    <s v="iGATE"/>
    <n v="42769"/>
    <n v="62"/>
    <s v="3.Disagreed days, volume or deliverables"/>
    <s v="DISAGREEMENT"/>
    <n v="42776"/>
    <s v="Q1 2017"/>
    <n v="55"/>
    <s v="31-60 Days"/>
    <n v="144817"/>
    <s v="INR"/>
    <n v="2086.8000000000002"/>
    <s v="INR"/>
    <n v="144817.1049070431"/>
    <s v="EUR"/>
    <s v="INTER"/>
    <n v="2.09"/>
    <n v="1"/>
    <s v="greater than 10000"/>
    <s v="Brock Bahan"/>
    <s v="Dispute: No time in our system"/>
    <s v="More"/>
    <s v="Non-GFS"/>
    <s v="Non- ICB"/>
    <m/>
    <m/>
    <m/>
    <s v="Non-GFS"/>
    <s v="Non- ICB"/>
    <s v="Non-GFS/Non- ICB"/>
  </r>
  <r>
    <s v="Unresolved"/>
    <n v="8520"/>
    <s v="Capgemini Technology Services India Limited"/>
    <x v="2"/>
    <n v="8205"/>
    <s v="Capgemini Consulting Österreich AG"/>
    <s v="CENTRAL EUROPE"/>
    <n v="85204510000419"/>
    <x v="0"/>
    <s v="Enabling"/>
    <n v="42676"/>
    <n v="155"/>
    <s v="6.Missing or wrong information on invoice"/>
    <s v="Missing Information or Attachment"/>
    <n v="42732"/>
    <s v="Q4 2016"/>
    <n v="99"/>
    <s v="91-120 Days"/>
    <n v="144090.9"/>
    <s v="INR"/>
    <n v="2076.34"/>
    <s v="INR"/>
    <n v="144091.21506741893"/>
    <s v="EUR"/>
    <s v="INTER"/>
    <n v="2.08"/>
    <n v="1"/>
    <s v="greater than 10000"/>
    <s v="Agnieszka Bartula"/>
    <s v="signed certificate of residence missing, please contact Birgit Valtiner"/>
    <s v="More"/>
    <s v="GFS"/>
    <s v="Non- ICB"/>
    <m/>
    <m/>
    <m/>
    <s v="GFS"/>
    <s v="Non- ICB"/>
    <s v="GFS/Non- ICB"/>
  </r>
  <r>
    <s v="New"/>
    <n v="8520"/>
    <s v="Capgemini Technology Services India Limited"/>
    <x v="2"/>
    <n v="1750"/>
    <s v="Capgemini Espana S.L."/>
    <s v="IBERIA"/>
    <n v="85200310087012"/>
    <x v="6"/>
    <s v="INDIA SHARED SERVICES - ISIDSS - BU"/>
    <n v="42795"/>
    <n v="36"/>
    <s v="1.No signed SoW"/>
    <s v="DISAGREEMENT"/>
    <n v="42831"/>
    <s v="Q1 2017"/>
    <n v="0"/>
    <s v="0-30 Days"/>
    <n v="144557"/>
    <s v="INR"/>
    <n v="2083.0500000000002"/>
    <s v="INR"/>
    <n v="144556.86715383176"/>
    <s v="EUR"/>
    <s v="INTER"/>
    <n v="2.08"/>
    <n v="1"/>
    <s v="greater than 10000"/>
    <s v="Carmen Postigo Gonzalez"/>
    <s v="Please, send ISOW"/>
    <s v="More"/>
    <s v="GFS"/>
    <s v="Non- ICB"/>
    <m/>
    <m/>
    <m/>
    <s v="GFS"/>
    <s v="Non- ICB"/>
    <s v="GFS/Non- ICB"/>
  </r>
  <r>
    <s v="New"/>
    <n v="3022"/>
    <s v="Sogeti High Tech S.A.S."/>
    <x v="1"/>
    <n v="635"/>
    <s v="Capgemini Technology Services"/>
    <s v="FRANCE"/>
    <n v="30220110068567"/>
    <x v="2"/>
    <s v="Sogeti HTC  "/>
    <n v="42772"/>
    <n v="59"/>
    <s v="8.Invoice awaiting Prime’s approval or PO"/>
    <s v="Hold Payment"/>
    <n v="42830"/>
    <s v="Q1 2017"/>
    <n v="1"/>
    <s v="0-30 Days"/>
    <n v="2070"/>
    <s v="EUR"/>
    <n v="2070"/>
    <s v="EUR"/>
    <n v="2070"/>
    <s v="EUR"/>
    <s v="INTRA"/>
    <n v="2.0699999999999998"/>
    <n v="1"/>
    <s v="less than 10000"/>
    <s v="Jadwiga Lacka"/>
    <s v="h-Waiting for Project Manager approval / by HSADELER"/>
    <s v="Less"/>
    <s v="GFS"/>
    <s v="Non- ICB"/>
    <m/>
    <m/>
    <m/>
    <s v="GFS"/>
    <s v="Non- ICB"/>
    <s v="GFS/Non- ICB"/>
  </r>
  <r>
    <s v="New"/>
    <n v="8520"/>
    <s v="Capgemini Technology Services India Limited"/>
    <x v="2"/>
    <n v="260"/>
    <s v="Capgemini UK Plc"/>
    <s v="UK &amp; IRELAND"/>
    <s v="5010089853/16-17-IM"/>
    <x v="8"/>
    <s v="IGATE"/>
    <n v="42768"/>
    <n v="63"/>
    <s v="6.Missing or wrong information on invoice"/>
    <s v="Missing Information or Attachment"/>
    <n v="42831"/>
    <s v="Q1 2017"/>
    <n v="0"/>
    <s v="0-30 Days"/>
    <n v="142673"/>
    <s v="INR"/>
    <n v="2055.9"/>
    <s v="INR"/>
    <n v="142672.74582058168"/>
    <s v="EUR"/>
    <s v="INTER"/>
    <n v="2.06"/>
    <n v="1"/>
    <s v="greater than 10000"/>
    <s v="SARBAJIT MOITRA"/>
    <s v="No PO"/>
    <s v="More"/>
    <s v="Non-GFS"/>
    <s v="Non- ICB"/>
    <m/>
    <m/>
    <m/>
    <s v="Non-GFS"/>
    <s v="Non- ICB"/>
    <s v="Non-GFS/Non- ICB"/>
  </r>
  <r>
    <s v="Unresolved"/>
    <n v="8520"/>
    <s v="Capgemini Technology Services India Limited"/>
    <x v="2"/>
    <n v="3011"/>
    <s v="Sogeti USA LLC"/>
    <s v="NORTH AMERICA"/>
    <s v="5010089575/16-17-IM"/>
    <x v="8"/>
    <s v="iGATE"/>
    <n v="42769"/>
    <n v="62"/>
    <s v="3.Disagreed days, volume or deliverables"/>
    <s v="DISAGREEMENT"/>
    <n v="42776"/>
    <s v="Q1 2017"/>
    <n v="55"/>
    <s v="31-60 Days"/>
    <n v="142163"/>
    <s v="INR"/>
    <n v="2048.5500000000002"/>
    <s v="INR"/>
    <n v="142162.67982428748"/>
    <s v="EUR"/>
    <s v="INTER"/>
    <n v="2.0499999999999998"/>
    <n v="1"/>
    <s v="greater than 10000"/>
    <s v="Brock Bahan"/>
    <s v="Dispute: No time in our system"/>
    <s v="More"/>
    <s v="Non-GFS"/>
    <s v="Non- ICB"/>
    <m/>
    <m/>
    <m/>
    <s v="Non-GFS"/>
    <s v="Non- ICB"/>
    <s v="Non-GFS/Non- ICB"/>
  </r>
  <r>
    <s v="Unresolved"/>
    <n v="199"/>
    <s v="Capgemini America Inc"/>
    <x v="5"/>
    <n v="8105"/>
    <s v="Capgemini Canada Inc"/>
    <s v="NORTH AMERICA"/>
    <s v="8104013015161_M"/>
    <x v="4"/>
    <s v="NA SHARED SVCS"/>
    <n v="42583"/>
    <n v="248"/>
    <s v="1.No signed SoW"/>
    <s v="DISAGREEMENT"/>
    <n v="42585"/>
    <s v="Q3 2016"/>
    <n v="246"/>
    <s v="181 - 365 Days"/>
    <n v="2186"/>
    <s v="USD"/>
    <n v="2044.71"/>
    <s v="USD"/>
    <n v="2185.9994513378824"/>
    <s v="EUR"/>
    <s v="INTRA"/>
    <n v="2.04"/>
    <n v="1"/>
    <s v="less than 10000"/>
    <s v="PRIANGSU CHANDRA"/>
    <s v="ISOW or ICA required"/>
    <s v="Less"/>
    <s v="Non-GFS"/>
    <s v="Non- ICB"/>
    <m/>
    <m/>
    <m/>
    <s v="Non-GFS"/>
    <s v="Non- ICB"/>
    <s v="Non-GFS/Non- ICB"/>
  </r>
  <r>
    <s v="Unresolved"/>
    <n v="8520"/>
    <s v="Capgemini Technology Services India Limited"/>
    <x v="2"/>
    <n v="199"/>
    <s v="Capgemini America Inc"/>
    <s v="NORTH AMERICA"/>
    <n v="85200410038975"/>
    <x v="8"/>
    <s v="APAC Platform"/>
    <n v="42614"/>
    <n v="217"/>
    <s v="8.Invoice awaiting Prime’s approval or PO"/>
    <s v="Hold Payment"/>
    <n v="42681"/>
    <s v="Q4 2016"/>
    <n v="150"/>
    <s v="121-150 Days"/>
    <n v="140778"/>
    <s v="INR"/>
    <n v="2028.6"/>
    <s v="INR"/>
    <n v="140778.21497720317"/>
    <s v="EUR"/>
    <s v="INTER"/>
    <n v="2.0299999999999998"/>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8978"/>
    <x v="8"/>
    <s v="APAC Platform"/>
    <n v="42614"/>
    <n v="217"/>
    <s v="8.Invoice awaiting Prime’s approval or PO"/>
    <s v="Hold Payment"/>
    <n v="42681"/>
    <s v="Q4 2016"/>
    <n v="150"/>
    <s v="121-150 Days"/>
    <n v="140778"/>
    <s v="INR"/>
    <n v="2028.6"/>
    <s v="INR"/>
    <n v="140778.21497720317"/>
    <s v="EUR"/>
    <s v="INTER"/>
    <n v="2.0299999999999998"/>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8979"/>
    <x v="8"/>
    <s v="APAC Platform"/>
    <n v="42614"/>
    <n v="217"/>
    <s v="8.Invoice awaiting Prime’s approval or PO"/>
    <s v="Hold Payment"/>
    <n v="42681"/>
    <s v="Q4 2016"/>
    <n v="150"/>
    <s v="121-150 Days"/>
    <n v="140778"/>
    <s v="INR"/>
    <n v="2028.6"/>
    <s v="INR"/>
    <n v="140778.21497720317"/>
    <s v="EUR"/>
    <s v="INTER"/>
    <n v="2.0299999999999998"/>
    <n v="1"/>
    <s v="greater than 10000"/>
    <s v="Sayantan Ghosh"/>
    <s v="Invoice waiting for approval"/>
    <s v="More"/>
    <s v="GFS"/>
    <s v="Non- ICB"/>
    <m/>
    <m/>
    <m/>
    <s v="GFS"/>
    <s v="Non- ICB"/>
    <s v="GFS/Non- ICB"/>
  </r>
  <r>
    <s v="Unresolved"/>
    <n v="8520"/>
    <s v="Capgemini Technology Services India Limited"/>
    <x v="2"/>
    <n v="1845"/>
    <s v="Capgemini China Co. Ltd."/>
    <s v="INDIA"/>
    <n v="85201810009548"/>
    <x v="8"/>
    <s v="APAC Platform"/>
    <n v="42773"/>
    <n v="58"/>
    <s v="4.Disagreed expenses"/>
    <s v="DISAGREEMENT"/>
    <n v="42776"/>
    <s v="Q1 2017"/>
    <n v="55"/>
    <s v="31-60 Days"/>
    <n v="140732.79"/>
    <s v="INR"/>
    <n v="2027.95"/>
    <s v="INR"/>
    <n v="140733.10709997988"/>
    <s v="EUR"/>
    <s v="INTRA"/>
    <n v="2.0299999999999998"/>
    <n v="1"/>
    <s v="greater than 10000"/>
    <s v="Dorothy Chen"/>
    <s v="Disagreed expenses"/>
    <s v="More"/>
    <s v="GFS"/>
    <s v="Non- ICB"/>
    <m/>
    <m/>
    <m/>
    <s v="GFS"/>
    <s v="Non- ICB"/>
    <s v="GFS/Non- ICB"/>
  </r>
  <r>
    <s v="Unresolved"/>
    <n v="8520"/>
    <s v="Capgemini Technology Services India Limited"/>
    <x v="2"/>
    <n v="3071"/>
    <s v="Sogeti Sverige AB"/>
    <s v="NORDIC"/>
    <s v="5010089458/16-17-IM"/>
    <x v="2"/>
    <s v="iGATE"/>
    <n v="42769"/>
    <n v="62"/>
    <s v="8.Invoice awaiting Prime’s approval or PO"/>
    <s v="Hold Payment"/>
    <n v="42775"/>
    <s v="Q1 2017"/>
    <n v="56"/>
    <s v="31-60 Days"/>
    <n v="140564"/>
    <s v="INR"/>
    <n v="2025.51"/>
    <s v="INR"/>
    <n v="140563.77906855702"/>
    <s v="EUR"/>
    <s v="INTER"/>
    <n v="2.0299999999999998"/>
    <n v="1"/>
    <s v="greater than 10000"/>
    <s v="Anne-Sofi Saltin"/>
    <s v="app"/>
    <s v="More"/>
    <s v="Non-GFS"/>
    <s v="Non- ICB"/>
    <m/>
    <m/>
    <m/>
    <s v="Non-GFS"/>
    <s v="Non- ICB"/>
    <s v="Non-GFS/Non- ICB"/>
  </r>
  <r>
    <s v="Unresolved"/>
    <n v="635"/>
    <s v="Capgemini Technology Services"/>
    <x v="1"/>
    <n v="199"/>
    <s v="Capgemini America Inc"/>
    <s v="NORTH AMERICA"/>
    <n v="63501111626256"/>
    <x v="0"/>
    <s v="FR03ASDG - DG ASF"/>
    <n v="42576"/>
    <n v="255"/>
    <s v="1.No signed SoW"/>
    <s v="DISAGREEMENT"/>
    <n v="42649"/>
    <s v="Q3 2016"/>
    <n v="182"/>
    <s v="181 - 365 Days"/>
    <n v="2000"/>
    <s v="EUR"/>
    <n v="2000"/>
    <s v="EUR"/>
    <n v="2000"/>
    <s v="EUR"/>
    <s v="INTER"/>
    <n v="2"/>
    <n v="1"/>
    <s v="less than 10000"/>
    <s v="Subhojit Adak"/>
    <s v="NO ISOW"/>
    <s v="Less"/>
    <s v="GFS"/>
    <s v="Non- ICB"/>
    <m/>
    <m/>
    <m/>
    <s v="GFS"/>
    <s v="Non- ICB"/>
    <s v="GFS/Non- ICB"/>
  </r>
  <r>
    <s v="Unresolved"/>
    <n v="8520"/>
    <s v="Capgemini Technology Services India Limited"/>
    <x v="2"/>
    <n v="8110"/>
    <s v="Capgemini Mexico S. de R.L. de C.V."/>
    <s v="CPM- BR"/>
    <n v="85203110000573"/>
    <x v="0"/>
    <s v="AppsTwo Oracle AM"/>
    <n v="42544"/>
    <n v="287"/>
    <s v="1.No signed SoW"/>
    <s v="DISAGREEMENT"/>
    <n v="42619"/>
    <s v="Q3 2016"/>
    <n v="212"/>
    <s v="181 - 365 Days"/>
    <n v="139113"/>
    <s v="INR"/>
    <n v="2004.6"/>
    <s v="INR"/>
    <n v="139112.69335665062"/>
    <s v="EUR"/>
    <s v="INTER"/>
    <n v="2"/>
    <n v="1"/>
    <s v="greater than 10000"/>
    <s v="Aldo Perez"/>
    <s v="Hi: Please send I sow"/>
    <s v="More"/>
    <s v="GFS"/>
    <s v="Non- ICB"/>
    <m/>
    <m/>
    <m/>
    <s v="GFS"/>
    <s v="Non- ICB"/>
    <s v="GFS/Non- ICB"/>
  </r>
  <r>
    <s v="Unresolved"/>
    <n v="8520"/>
    <s v="Capgemini Technology Services India Limited"/>
    <x v="2"/>
    <n v="3011"/>
    <s v="Sogeti USA LLC"/>
    <s v="NORTH AMERICA"/>
    <n v="85200410035844"/>
    <x v="2"/>
    <s v="Sogeti India"/>
    <n v="42522"/>
    <n v="309"/>
    <s v="1.No signed SoW"/>
    <s v="DISAGREEMENT"/>
    <n v="42549"/>
    <s v="Q2 2016"/>
    <n v="282"/>
    <s v="181 - 365 Days"/>
    <n v="138882"/>
    <s v="INR"/>
    <n v="2001.28"/>
    <s v="INR"/>
    <n v="138882.29619914087"/>
    <s v="EUR"/>
    <s v="INTER"/>
    <n v="2"/>
    <n v="1"/>
    <s v="greater than 10000"/>
    <s v="John Berger"/>
    <s v="Dispute : Not Approved For Payment By Management"/>
    <s v="More"/>
    <s v="GFS"/>
    <s v="Non- ICB"/>
    <m/>
    <m/>
    <m/>
    <s v="GFS"/>
    <s v="Non- ICB"/>
    <s v="GFS/Non- ICB"/>
  </r>
  <r>
    <s v="Unresolved"/>
    <n v="8520"/>
    <s v="Capgemini Technology Services India Limited"/>
    <x v="2"/>
    <n v="199"/>
    <s v="Capgemini America Inc"/>
    <s v="NORTH AMERICA"/>
    <n v="85200330013923"/>
    <x v="11"/>
    <s v="I and D India ACIS"/>
    <n v="42727"/>
    <n v="104"/>
    <s v="8.Invoice awaiting Prime’s approval or PO"/>
    <s v="Hold Payment"/>
    <n v="42797"/>
    <s v="Q1 2017"/>
    <n v="34"/>
    <s v="31-60 Days"/>
    <n v="138766"/>
    <s v="INR"/>
    <n v="1999.6"/>
    <s v="INR"/>
    <n v="138765.7096857022"/>
    <s v="EUR"/>
    <s v="INTER"/>
    <n v="2"/>
    <n v="1"/>
    <s v="greater than 10000"/>
    <s v="Sayantan Ghosh"/>
    <s v="Invoice waiting for approval"/>
    <s v="More"/>
    <s v="GFS"/>
    <s v="Non- ICB"/>
    <m/>
    <m/>
    <m/>
    <s v="GFS"/>
    <s v="Non- ICB"/>
    <s v="GFS/Non- ICB"/>
  </r>
  <r>
    <s v="New"/>
    <n v="8520"/>
    <s v="Capgemini Technology Services India Limited"/>
    <x v="2"/>
    <n v="413"/>
    <s v="Capgemini Nederland B.V."/>
    <s v="BENELUX"/>
    <s v="5010089454/16-17-IM"/>
    <x v="0"/>
    <s v="IGATE"/>
    <n v="42768"/>
    <n v="63"/>
    <s v="3.Disagreed days, volume or deliverables"/>
    <s v="DISAGREEMENT"/>
    <n v="42831"/>
    <s v="Q1 2017"/>
    <n v="0"/>
    <s v="0-30 Days"/>
    <n v="138182"/>
    <s v="INR"/>
    <n v="1991.19"/>
    <s v="INR"/>
    <n v="138182.08315116691"/>
    <s v="EUR"/>
    <s v="INTER"/>
    <n v="1.99"/>
    <n v="1"/>
    <s v="greater than 10000"/>
    <s v="Pallabi Saha"/>
    <s v="Disagreed days, volume or deliverables"/>
    <s v="More"/>
    <s v="Non-GFS"/>
    <s v="Non- ICB"/>
    <m/>
    <m/>
    <m/>
    <s v="Non-GFS"/>
    <s v="Non- ICB"/>
    <s v="Non-GFS/Non- ICB"/>
  </r>
  <r>
    <s v="Unresolved"/>
    <n v="8520"/>
    <s v="Capgemini Technology Services India Limited"/>
    <x v="2"/>
    <n v="8420"/>
    <s v="Capgemini Australia Pty Ltd."/>
    <s v="INDIA"/>
    <n v="85202710000490"/>
    <x v="11"/>
    <s v="I and D India ACIS"/>
    <n v="42704"/>
    <n v="127"/>
    <s v="3.Disagreed days, volume or deliverables"/>
    <s v="DISAGREEMENT"/>
    <n v="42732"/>
    <s v="Q4 2016"/>
    <n v="99"/>
    <s v="91-120 Days"/>
    <n v="137628"/>
    <s v="INR"/>
    <n v="1983.21"/>
    <s v="INR"/>
    <n v="137628.29721233319"/>
    <s v="EUR"/>
    <s v="INTRA"/>
    <n v="1.98"/>
    <n v="1"/>
    <s v="greater than 10000"/>
    <s v="Mayuresh Kapre"/>
    <s v="Lack of skills resulting in delivery failure. Issue a credit note"/>
    <s v="More"/>
    <s v="GFS"/>
    <s v="Non- ICB"/>
    <m/>
    <m/>
    <m/>
    <s v="GFS"/>
    <s v="Non- ICB"/>
    <s v="GFS/Non- ICB"/>
  </r>
  <r>
    <s v="Unresolved"/>
    <n v="3019"/>
    <s v="Sogeti Corporate Services S.A.S."/>
    <x v="1"/>
    <n v="635"/>
    <s v="Capgemini Technology Services"/>
    <s v="FRANCE"/>
    <n v="30190110007702"/>
    <x v="2"/>
    <s v="Sogeti France "/>
    <n v="42642"/>
    <n v="189"/>
    <s v="4.Disagreed expenses"/>
    <s v="DISAGREEMENT"/>
    <n v="42709"/>
    <s v="Q4 2016"/>
    <n v="122"/>
    <s v="121-150 Days"/>
    <n v="1974.85"/>
    <s v="EUR"/>
    <n v="1974.85"/>
    <s v="EUR"/>
    <n v="1974.85"/>
    <s v="EUR"/>
    <s v="INTRA"/>
    <n v="1.97"/>
    <n v="1"/>
    <s v="less than 10000"/>
    <s v="Joanna Szyk"/>
    <s v="montant du PO ne correspond pas a la facture Delphine Hamon (15/11/2016 09:53)"/>
    <s v="Less"/>
    <s v="GFS"/>
    <s v="Non- ICB"/>
    <m/>
    <m/>
    <m/>
    <s v="GFS"/>
    <s v="Non- ICB"/>
    <s v="GFS/Non- ICB"/>
  </r>
  <r>
    <s v="Unresolved"/>
    <n v="8520"/>
    <s v="Capgemini Technology Services India Limited"/>
    <x v="2"/>
    <n v="3011"/>
    <s v="Sogeti USA LLC"/>
    <s v="NORTH AMERICA"/>
    <n v="85200310080834"/>
    <x v="2"/>
    <s v="Sogeti India"/>
    <n v="42522"/>
    <n v="309"/>
    <s v="1.No signed SoW"/>
    <s v="DISAGREEMENT"/>
    <n v="42549"/>
    <s v="Q2 2016"/>
    <n v="282"/>
    <s v="181 - 365 Days"/>
    <n v="136512"/>
    <s v="INR"/>
    <n v="1967.12"/>
    <s v="INR"/>
    <n v="136511.7037592211"/>
    <s v="EUR"/>
    <s v="INTER"/>
    <n v="1.97"/>
    <n v="1"/>
    <s v="greater than 10000"/>
    <s v="John Berger"/>
    <s v="Dispute : Not Approved For Payment By Management"/>
    <s v="More"/>
    <s v="GFS"/>
    <s v="Non- ICB"/>
    <m/>
    <m/>
    <m/>
    <s v="GFS"/>
    <s v="Non- ICB"/>
    <s v="GFS/Non- ICB"/>
  </r>
  <r>
    <s v="Unresolved"/>
    <n v="8520"/>
    <s v="Capgemini Technology Services India Limited"/>
    <x v="2"/>
    <n v="8110"/>
    <s v="Capgemini Mexico S. de R.L. de C.V."/>
    <s v="CPM- BR"/>
    <n v="85200310086228"/>
    <x v="11"/>
    <s v="I and D India ACIS"/>
    <n v="42727"/>
    <n v="104"/>
    <s v="1.No signed SoW"/>
    <s v="DISAGREEMENT"/>
    <n v="42797"/>
    <s v="Q1 2017"/>
    <n v="34"/>
    <s v="31-60 Days"/>
    <n v="136480.34"/>
    <s v="INR"/>
    <n v="1966.67"/>
    <s v="INR"/>
    <n v="136480.47522883574"/>
    <s v="EUR"/>
    <s v="INTER"/>
    <n v="1.97"/>
    <n v="1"/>
    <s v="greater than 10000"/>
    <s v="Aldo Perez"/>
    <s v="."/>
    <s v="More"/>
    <s v="GFS"/>
    <s v="Non- ICB"/>
    <m/>
    <m/>
    <m/>
    <s v="GFS"/>
    <s v="Non- ICB"/>
    <s v="GFS/Non- ICB"/>
  </r>
  <r>
    <s v="Unresolved"/>
    <n v="8520"/>
    <s v="Capgemini Technology Services India Limited"/>
    <x v="2"/>
    <n v="199"/>
    <s v="Capgemini America Inc"/>
    <s v="NORTH AMERICA"/>
    <n v="85200410040796"/>
    <x v="8"/>
    <s v="APAC Platform"/>
    <n v="42676"/>
    <n v="155"/>
    <s v="8.Invoice awaiting Prime’s approval or PO"/>
    <s v="Hold Payment"/>
    <n v="42733"/>
    <s v="Q4 2016"/>
    <n v="98"/>
    <s v="91-120 Days"/>
    <n v="136000"/>
    <s v="INR"/>
    <n v="1959.75"/>
    <s v="INR"/>
    <n v="136000.24982824308"/>
    <s v="EUR"/>
    <s v="INTER"/>
    <n v="1.96"/>
    <n v="1"/>
    <s v="greater than 10000"/>
    <s v="Sayantan Ghosh"/>
    <s v="Invoice waiting for approval"/>
    <s v="More"/>
    <s v="GFS"/>
    <s v="Non- ICB"/>
    <m/>
    <m/>
    <m/>
    <s v="GFS"/>
    <s v="Non- ICB"/>
    <s v="GFS/Non- ICB"/>
  </r>
  <r>
    <s v="Unresolved"/>
    <n v="8520"/>
    <s v="Capgemini Technology Services India Limited"/>
    <x v="2"/>
    <n v="3019"/>
    <s v="Sogeti Corporate Services S.A.S."/>
    <s v="FRANCE"/>
    <n v="85203120000455"/>
    <x v="7"/>
    <s v="PMO"/>
    <n v="42728"/>
    <n v="103"/>
    <s v="8.Invoice awaiting Prime’s approval or PO"/>
    <s v="Hold Payment"/>
    <n v="42797"/>
    <s v="Q1 2017"/>
    <n v="34"/>
    <s v="31-60 Days"/>
    <n v="135837.69"/>
    <s v="INR"/>
    <n v="1957.41"/>
    <s v="INR"/>
    <n v="135837.86147023921"/>
    <s v="EUR"/>
    <s v="INTER"/>
    <n v="1.96"/>
    <n v="1"/>
    <s v="greater than 10000"/>
    <s v="Veronique Bézier"/>
    <s v="Invoice will be paid manually in order to deduct a credit not"/>
    <s v="More"/>
    <s v="GFS"/>
    <s v="ICB"/>
    <m/>
    <m/>
    <m/>
    <s v="GFS"/>
    <s v="ICB"/>
    <s v="GFS/ICB"/>
  </r>
  <r>
    <s v="Unresolved"/>
    <n v="8520"/>
    <s v="Capgemini Technology Services India Limited"/>
    <x v="2"/>
    <n v="199"/>
    <s v="Capgemini America Inc"/>
    <s v="NORTH AMERICA"/>
    <n v="85200710013413"/>
    <x v="7"/>
    <s v="CES MCOS"/>
    <n v="42727"/>
    <n v="104"/>
    <s v="8.Invoice awaiting Prime’s approval or PO"/>
    <s v="Hold Payment"/>
    <n v="42797"/>
    <s v="Q1 2017"/>
    <n v="34"/>
    <s v="31-60 Days"/>
    <n v="136053"/>
    <s v="INR"/>
    <n v="1960.51"/>
    <s v="INR"/>
    <n v="136052.99134622724"/>
    <s v="EUR"/>
    <s v="INTER"/>
    <n v="1.96"/>
    <n v="1"/>
    <s v="greater than 10000"/>
    <s v="Sayantan Ghosh"/>
    <s v="Invoice waiting for approval"/>
    <s v="More"/>
    <s v="GFS"/>
    <s v="Non- ICB"/>
    <m/>
    <m/>
    <m/>
    <s v="GFS"/>
    <s v="Non- ICB"/>
    <s v="GFS/Non- ICB"/>
  </r>
  <r>
    <s v="Unresolved"/>
    <n v="8520"/>
    <s v="Capgemini Technology Services India Limited"/>
    <x v="2"/>
    <n v="8420"/>
    <s v="Capgemini Australia Pty Ltd."/>
    <s v="INDIA"/>
    <n v="85200910002157"/>
    <x v="6"/>
    <s v="India Data Run Services"/>
    <n v="42728"/>
    <n v="103"/>
    <s v="3.Disagreed days, volume or deliverables"/>
    <s v="DISAGREEMENT"/>
    <n v="42775"/>
    <s v="Q1 2017"/>
    <n v="56"/>
    <s v="31-60 Days"/>
    <n v="135642.22"/>
    <s v="INR"/>
    <n v="1954.59"/>
    <s v="INR"/>
    <n v="135642.16267982428"/>
    <s v="EUR"/>
    <s v="INTRA"/>
    <n v="1.95"/>
    <n v="1"/>
    <s v="greater than 10000"/>
    <s v="Shruti Shetty"/>
    <s v="Unitised amount of Rs.15435.22 to be rejected from this total as there is some calculation mistake; Please issue credit note"/>
    <s v="More"/>
    <s v="GFS"/>
    <s v="Non- ICB"/>
    <m/>
    <m/>
    <m/>
    <s v="GFS"/>
    <s v="Non- ICB"/>
    <s v="GFS/Non- ICB"/>
  </r>
  <r>
    <s v="Unresolved"/>
    <n v="8520"/>
    <s v="Capgemini Technology Services India Limited"/>
    <x v="2"/>
    <n v="199"/>
    <s v="Capgemini America Inc"/>
    <s v="NORTH AMERICA"/>
    <n v="85200410040800"/>
    <x v="8"/>
    <s v="APAC Platform"/>
    <n v="42676"/>
    <n v="155"/>
    <s v="8.Invoice awaiting Prime’s approval or PO"/>
    <s v="Hold Payment"/>
    <n v="42733"/>
    <s v="Q4 2016"/>
    <n v="98"/>
    <s v="91-120 Days"/>
    <n v="134400"/>
    <s v="INR"/>
    <n v="1936.69"/>
    <s v="INR"/>
    <n v="134399.96113782885"/>
    <s v="EUR"/>
    <s v="INTER"/>
    <n v="1.94"/>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2853"/>
    <x v="8"/>
    <s v="APAC Platform"/>
    <n v="42727"/>
    <n v="104"/>
    <s v="8.Invoice awaiting Prime’s approval or PO"/>
    <s v="Hold Payment"/>
    <n v="42797"/>
    <s v="Q1 2017"/>
    <n v="34"/>
    <s v="31-60 Days"/>
    <n v="134400"/>
    <s v="INR"/>
    <n v="1936.69"/>
    <s v="INR"/>
    <n v="134399.96113782885"/>
    <s v="EUR"/>
    <s v="INTER"/>
    <n v="1.94"/>
    <n v="1"/>
    <s v="greater than 10000"/>
    <s v="Sayantan Ghosh"/>
    <s v="Invoice waiting for approval"/>
    <s v="More"/>
    <s v="GFS"/>
    <s v="Non- ICB"/>
    <m/>
    <m/>
    <m/>
    <s v="GFS"/>
    <s v="Non- ICB"/>
    <s v="GFS/Non- ICB"/>
  </r>
  <r>
    <s v="Unresolved"/>
    <n v="8520"/>
    <s v="Capgemini Technology Services India Limited"/>
    <x v="2"/>
    <n v="3011"/>
    <s v="Sogeti USA LLC"/>
    <s v="NORTH AMERICA"/>
    <n v="85200410042872"/>
    <x v="2"/>
    <s v="SOGETI INDIA - SOGID - BU"/>
    <n v="42727"/>
    <n v="104"/>
    <s v="4.Disagreed expenses"/>
    <s v="DISAGREEMENT"/>
    <n v="42776"/>
    <s v="Q1 2017"/>
    <n v="55"/>
    <s v="31-60 Days"/>
    <n v="134439.15"/>
    <s v="INR"/>
    <n v="1937.25"/>
    <s v="INR"/>
    <n v="134438.82330897509"/>
    <s v="EUR"/>
    <s v="INTER"/>
    <n v="1.94"/>
    <n v="1"/>
    <s v="greater than 10000"/>
    <s v="Brock Bahan"/>
    <s v="Disptue: No Expenses in our system, Gaikwad, Manasi; Patade, Yogesh; Shelar, Bharat"/>
    <s v="More"/>
    <s v="GFS"/>
    <s v="Non- ICB"/>
    <m/>
    <m/>
    <m/>
    <s v="GFS"/>
    <s v="Non- ICB"/>
    <s v="GFS/Non- ICB"/>
  </r>
  <r>
    <s v="Unresolved"/>
    <n v="199"/>
    <s v="Capgemini America Inc"/>
    <x v="5"/>
    <n v="8110"/>
    <s v="Capgemini Mexico S. de R.L. de C.V."/>
    <s v="CPM- BR"/>
    <n v="199030002896"/>
    <x v="4"/>
    <s v="NA SHARED SVCS"/>
    <n v="42613"/>
    <n v="218"/>
    <s v="4.Disagreed expenses"/>
    <s v="DISAGREEMENT"/>
    <n v="42678"/>
    <s v="Q4 2016"/>
    <n v="153"/>
    <s v="151-180 Days"/>
    <n v="2060"/>
    <s v="USD"/>
    <n v="1926.85"/>
    <s v="USD"/>
    <n v="2059.9953258948203"/>
    <s v="EUR"/>
    <s v="INTER"/>
    <n v="1.93"/>
    <n v="1"/>
    <s v="less than 10000"/>
    <s v="Aldo Perez"/>
    <s v="."/>
    <s v="Less"/>
    <s v="GFS"/>
    <s v="Non- ICB"/>
    <m/>
    <m/>
    <m/>
    <s v="GFS"/>
    <s v="Non- ICB"/>
    <s v="GFS/Non- ICB"/>
  </r>
  <r>
    <s v="New"/>
    <n v="8520"/>
    <s v="Capgemini Technology Services India Limited"/>
    <x v="2"/>
    <n v="359"/>
    <s v="Capgemini AB (Sweden)"/>
    <s v="NORDIC"/>
    <s v="5010089559/16-17-IM"/>
    <x v="0"/>
    <s v="IGATE"/>
    <n v="42768"/>
    <n v="63"/>
    <s v="4.Disagreed expenses"/>
    <s v="DISAGREEMENT"/>
    <n v="42830"/>
    <s v="Q1 2017"/>
    <n v="1"/>
    <s v="0-30 Days"/>
    <n v="132190"/>
    <s v="INR"/>
    <n v="1904.84"/>
    <s v="INR"/>
    <n v="132189.67515388725"/>
    <s v="EUR"/>
    <s v="INTER"/>
    <n v="1.9"/>
    <n v="1"/>
    <s v="greater than 10000"/>
    <s v="Sourav Das"/>
    <s v="Invoices raised on wrong entity"/>
    <s v="More"/>
    <s v="Non-GFS"/>
    <s v="Non- ICB"/>
    <m/>
    <m/>
    <m/>
    <s v="Non-GFS"/>
    <s v="Non- ICB"/>
    <s v="Non-GFS/Non- ICB"/>
  </r>
  <r>
    <s v="New"/>
    <n v="8520"/>
    <s v="Capgemini Technology Services India Limited"/>
    <x v="2"/>
    <n v="260"/>
    <s v="Capgemini UK Plc"/>
    <s v="UK &amp; IRELAND"/>
    <s v="5010089654/16-17-IM"/>
    <x v="8"/>
    <s v="IGATE"/>
    <n v="42768"/>
    <n v="63"/>
    <s v="6.Missing or wrong information on invoice"/>
    <s v="Missing Information or Attachment"/>
    <n v="42831"/>
    <s v="Q1 2017"/>
    <n v="0"/>
    <s v="0-30 Days"/>
    <n v="132107"/>
    <s v="INR"/>
    <n v="1903.65"/>
    <s v="INR"/>
    <n v="132107.09304020152"/>
    <s v="EUR"/>
    <s v="INTER"/>
    <n v="1.9"/>
    <n v="1"/>
    <s v="greater than 10000"/>
    <s v="SARBAJIT MOITRA"/>
    <s v="No PO"/>
    <s v="More"/>
    <s v="Non-GFS"/>
    <s v="Non- ICB"/>
    <m/>
    <m/>
    <m/>
    <s v="Non-GFS"/>
    <s v="Non- ICB"/>
    <s v="Non-GFS/Non- ICB"/>
  </r>
  <r>
    <s v="New"/>
    <n v="132"/>
    <s v="Capgemini Technologies LLC"/>
    <x v="5"/>
    <n v="199"/>
    <s v="Capgemini America Inc"/>
    <s v="NORTH AMERICA"/>
    <n v="1320130002665"/>
    <x v="8"/>
    <s v="NA CAPTECH"/>
    <n v="42767"/>
    <n v="64"/>
    <s v="1.No signed SoW"/>
    <s v="DISAGREEMENT"/>
    <n v="42831"/>
    <s v="Q1 2017"/>
    <n v="0"/>
    <s v="0-30 Days"/>
    <n v="2027.26"/>
    <s v="USD"/>
    <n v="1896.23"/>
    <s v="USD"/>
    <n v="2027.2594840395129"/>
    <s v="EUR"/>
    <s v="INTRA"/>
    <n v="1.9"/>
    <n v="1"/>
    <s v="less than 10000"/>
    <s v="Soumya Mukhopadhyay"/>
    <s v="-"/>
    <s v="Less"/>
    <s v="GFS"/>
    <s v="Non- ICB"/>
    <m/>
    <m/>
    <m/>
    <s v="GFS"/>
    <s v="Non- ICB"/>
    <s v="GFS/Non- ICB"/>
  </r>
  <r>
    <s v="New"/>
    <n v="8520"/>
    <s v="Capgemini Technology Services India Limited"/>
    <x v="2"/>
    <n v="8420"/>
    <s v="Capgemini Australia Pty Ltd."/>
    <s v="INDIA"/>
    <n v="85200310087333"/>
    <x v="8"/>
    <s v="APAC Platform"/>
    <n v="42795"/>
    <n v="36"/>
    <s v="3.Disagreed days, volume or deliverables"/>
    <s v="DISAGREEMENT"/>
    <n v="42830"/>
    <s v="Q1 2017"/>
    <n v="1"/>
    <s v="0-30 Days"/>
    <n v="131400"/>
    <s v="INR"/>
    <n v="1893.46"/>
    <s v="INR"/>
    <n v="131399.9403188086"/>
    <s v="EUR"/>
    <s v="INTRA"/>
    <n v="1.89"/>
    <n v="1"/>
    <s v="greater than 10000"/>
    <s v="Shruti Shetty"/>
    <s v="Muthukumaran has billed for 3/01/2017 when the customer office was closed for New year. Could you please confirm this with Satvinder/ Randhir please?Please clarify this/ issue credit note"/>
    <s v="More"/>
    <s v="GFS"/>
    <s v="Non- ICB"/>
    <m/>
    <m/>
    <m/>
    <s v="GFS"/>
    <s v="Non- ICB"/>
    <s v="GFS/Non- ICB"/>
  </r>
  <r>
    <s v="New"/>
    <n v="8520"/>
    <s v="Capgemini Technology Services India Limited"/>
    <x v="2"/>
    <n v="199"/>
    <s v="Capgemini America Inc"/>
    <s v="NORTH AMERICA"/>
    <s v="5010089532/16-17-IM"/>
    <x v="8"/>
    <s v="IGATE"/>
    <n v="42768"/>
    <n v="63"/>
    <s v="1.No signed SoW"/>
    <s v="DISAGREEMENT"/>
    <n v="42830"/>
    <s v="Q1 2017"/>
    <n v="1"/>
    <s v="0-30 Days"/>
    <n v="130753"/>
    <s v="INR"/>
    <n v="1884.14"/>
    <s v="INR"/>
    <n v="130753.1627561607"/>
    <s v="EUR"/>
    <s v="INTER"/>
    <n v="1.88"/>
    <n v="1"/>
    <s v="greater than 10000"/>
    <s v="Sayantan Ghosh"/>
    <s v="ISOW Required"/>
    <s v="More"/>
    <s v="Non-GFS"/>
    <s v="Non- ICB"/>
    <m/>
    <m/>
    <m/>
    <s v="Non-GFS"/>
    <s v="Non- ICB"/>
    <s v="Non-GFS/Non- ICB"/>
  </r>
  <r>
    <s v="Unresolved"/>
    <n v="8520"/>
    <s v="Capgemini Technology Services India Limited"/>
    <x v="2"/>
    <n v="693"/>
    <s v="Capgemini Consulting S.A.S."/>
    <s v="FRANCE"/>
    <n v="85200310086169"/>
    <x v="7"/>
    <s v="LLM"/>
    <n v="42727"/>
    <n v="104"/>
    <s v="8.Invoice awaiting Prime’s approval or PO"/>
    <s v="Hold Payment"/>
    <n v="42797"/>
    <s v="Q1 2017"/>
    <n v="34"/>
    <s v="31-60 Days"/>
    <n v="129534"/>
    <s v="INR"/>
    <n v="1866.57"/>
    <s v="INR"/>
    <n v="129533.86213644786"/>
    <s v="EUR"/>
    <s v="INTER"/>
    <n v="1.87"/>
    <n v="1"/>
    <s v="greater than 10000"/>
    <s v="Hirsch Magdalena"/>
    <s v="Waiting for Production Unit Manager approval NGARREAU"/>
    <s v="More"/>
    <s v="GFS"/>
    <s v="Non- ICB"/>
    <m/>
    <m/>
    <m/>
    <s v="GFS"/>
    <s v="Non- ICB"/>
    <s v="GFS/Non- ICB"/>
  </r>
  <r>
    <s v="Unresolved"/>
    <n v="635"/>
    <s v="Capgemini Technology Services"/>
    <x v="1"/>
    <n v="692"/>
    <s v="Capgemini Outsourcing Services S.A.S."/>
    <s v="FRANCE"/>
    <s v="M201641124"/>
    <x v="0"/>
    <s v="MU OTHER"/>
    <n v="42731"/>
    <n v="100"/>
    <s v="8.Invoice awaiting Prime’s approval or PO"/>
    <s v="Hold Payment"/>
    <n v="42775"/>
    <s v="Q1 2017"/>
    <n v="56"/>
    <s v="31-60 Days"/>
    <n v="1848"/>
    <s v="EUR"/>
    <n v="1848"/>
    <s v="EUR"/>
    <n v="1848"/>
    <s v="EUR"/>
    <s v="INTRA"/>
    <n v="1.85"/>
    <n v="1"/>
    <s v="less than 10000"/>
    <s v="Katarzyna Czerwiec"/>
    <s v="Invoice above 60 days in approval. Waiting for manager approval- Morin, Brigitte"/>
    <s v="Less"/>
    <s v="Non-GFS"/>
    <s v="Non- ICB"/>
    <m/>
    <m/>
    <m/>
    <s v="Non-GFS"/>
    <s v="Non- ICB"/>
    <s v="Non-GFS/Non- ICB"/>
  </r>
  <r>
    <s v="Unresolved"/>
    <n v="8520"/>
    <s v="Capgemini Technology Services India Limited"/>
    <x v="2"/>
    <n v="199"/>
    <s v="Capgemini America Inc"/>
    <s v="NORTH AMERICA"/>
    <n v="85200410040802"/>
    <x v="8"/>
    <s v="APAC Platform"/>
    <n v="42676"/>
    <n v="155"/>
    <s v="8.Invoice awaiting Prime’s approval or PO"/>
    <s v="Hold Payment"/>
    <n v="42733"/>
    <s v="Q4 2016"/>
    <n v="98"/>
    <s v="91-120 Days"/>
    <n v="128000"/>
    <s v="INR"/>
    <n v="1844.47"/>
    <s v="INR"/>
    <n v="128000.19431085573"/>
    <s v="EUR"/>
    <s v="INTER"/>
    <n v="1.84"/>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8977"/>
    <x v="8"/>
    <s v="APAC Platform"/>
    <n v="42614"/>
    <n v="217"/>
    <s v="8.Invoice awaiting Prime’s approval or PO"/>
    <s v="Hold Payment"/>
    <n v="42681"/>
    <s v="Q4 2016"/>
    <n v="150"/>
    <s v="121-150 Days"/>
    <n v="127980"/>
    <s v="INR"/>
    <n v="1844.18"/>
    <s v="INR"/>
    <n v="127980.06925794073"/>
    <s v="EUR"/>
    <s v="INTER"/>
    <n v="1.84"/>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1806"/>
    <x v="8"/>
    <s v="APAC Platform"/>
    <n v="42704"/>
    <n v="127"/>
    <s v="8.Invoice awaiting Prime’s approval or PO"/>
    <s v="Hold Payment"/>
    <n v="42776"/>
    <s v="Q1 2017"/>
    <n v="55"/>
    <s v="31-60 Days"/>
    <n v="128000"/>
    <s v="INR"/>
    <n v="1844.47"/>
    <s v="INR"/>
    <n v="128000.19431085573"/>
    <s v="EUR"/>
    <s v="INTER"/>
    <n v="1.84"/>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1947"/>
    <x v="8"/>
    <s v="APAC Platform"/>
    <n v="42704"/>
    <n v="127"/>
    <s v="8.Invoice awaiting Prime’s approval or PO"/>
    <s v="Hold Payment"/>
    <n v="42776"/>
    <s v="Q1 2017"/>
    <n v="55"/>
    <s v="31-60 Days"/>
    <n v="128000"/>
    <s v="INR"/>
    <n v="1844.47"/>
    <s v="INR"/>
    <n v="128000.19431085573"/>
    <s v="EUR"/>
    <s v="INTER"/>
    <n v="1.84"/>
    <n v="1"/>
    <s v="greater than 10000"/>
    <s v="Sayantan Ghosh"/>
    <s v="Invoice waiting for approval"/>
    <s v="More"/>
    <s v="GFS"/>
    <s v="Non- ICB"/>
    <m/>
    <m/>
    <m/>
    <s v="GFS"/>
    <s v="Non- ICB"/>
    <s v="GFS/Non- ICB"/>
  </r>
  <r>
    <s v="Unresolved"/>
    <n v="413"/>
    <s v="Capgemini Nederland B.V."/>
    <x v="9"/>
    <n v="692"/>
    <s v="Capgemini Outsourcing Services S.A.S."/>
    <s v="FRANCE"/>
    <n v="4130110154812"/>
    <x v="6"/>
    <s v="REGION"/>
    <n v="42613"/>
    <n v="218"/>
    <s v="4.Disagreed expenses"/>
    <s v="DISAGREEMENT"/>
    <n v="42678"/>
    <s v="Q4 2016"/>
    <n v="153"/>
    <s v="151-180 Days"/>
    <n v="1833.41"/>
    <s v="EUR"/>
    <n v="1833.41"/>
    <s v="EUR"/>
    <n v="1833.41"/>
    <s v="EUR"/>
    <s v="INTER"/>
    <n v="1.83"/>
    <n v="1"/>
    <s v="less than 10000"/>
    <s v="Katarzyna Czerwiec"/>
    <s v="COMMENT:'Not concerned by these activities on SIRUS contract' Christine GIRAUD (10/10/2016 11:51) NEXT APPROUVER:GIRAUD, Christine"/>
    <s v="Less"/>
    <s v="GFS"/>
    <s v="Non- ICB"/>
    <m/>
    <m/>
    <m/>
    <s v="GFS"/>
    <s v="Non- ICB"/>
    <s v="GFS/Non- ICB"/>
  </r>
  <r>
    <s v="New"/>
    <n v="8520"/>
    <s v="Capgemini Technology Services India Limited"/>
    <x v="2"/>
    <n v="260"/>
    <s v="Capgemini UK Plc"/>
    <s v="UK &amp; IRELAND"/>
    <s v="5010087829/16-17-IM"/>
    <x v="8"/>
    <s v="IGATE"/>
    <n v="42768"/>
    <n v="63"/>
    <s v="6.Missing or wrong information on invoice"/>
    <s v="Missing Information or Attachment"/>
    <n v="42831"/>
    <s v="Q1 2017"/>
    <n v="0"/>
    <s v="0-30 Days"/>
    <n v="127025"/>
    <s v="INR"/>
    <n v="1830.42"/>
    <s v="INR"/>
    <n v="127025.1701954906"/>
    <s v="EUR"/>
    <s v="INTER"/>
    <n v="1.83"/>
    <n v="1"/>
    <s v="greater than 10000"/>
    <s v="SARBAJIT MOITRA"/>
    <s v="No PO"/>
    <s v="More"/>
    <s v="Non-GFS"/>
    <s v="Non- ICB"/>
    <m/>
    <m/>
    <m/>
    <s v="Non-GFS"/>
    <s v="Non- ICB"/>
    <s v="Non-GFS/Non- ICB"/>
  </r>
  <r>
    <s v="New"/>
    <n v="8520"/>
    <s v="Capgemini Technology Services India Limited"/>
    <x v="2"/>
    <n v="199"/>
    <s v="Capgemini America Inc"/>
    <s v="NORTH AMERICA"/>
    <s v="5010089495/16-17-IM"/>
    <x v="3"/>
    <s v="IGATE"/>
    <n v="42768"/>
    <n v="63"/>
    <s v="1.No signed SoW"/>
    <s v="DISAGREEMENT"/>
    <n v="42830"/>
    <s v="Q1 2017"/>
    <n v="1"/>
    <s v="0-30 Days"/>
    <n v="127287"/>
    <s v="INR"/>
    <n v="1834.19"/>
    <s v="INR"/>
    <n v="127286.79588338573"/>
    <s v="EUR"/>
    <s v="INTER"/>
    <n v="1.83"/>
    <n v="1"/>
    <s v="greater than 10000"/>
    <s v="Sayantan Ghosh"/>
    <s v="ISOW Required"/>
    <s v="More"/>
    <s v="Non-GFS"/>
    <s v="Non- ICB"/>
    <m/>
    <m/>
    <m/>
    <s v="Non-GFS"/>
    <s v="Non- ICB"/>
    <s v="Non-GFS/Non- ICB"/>
  </r>
  <r>
    <s v="Unresolved"/>
    <n v="8310"/>
    <s v="Capgemini Polska Sp z.o.o"/>
    <x v="0"/>
    <n v="260"/>
    <s v="Capgemini UK Plc"/>
    <s v="UK &amp; IRELAND"/>
    <s v="831016FIS01814"/>
    <x v="6"/>
    <s v="Infra Central Europe "/>
    <n v="42677"/>
    <n v="154"/>
    <s v="1.No signed SoW"/>
    <s v="DISAGREEMENT"/>
    <n v="42731"/>
    <s v="Q4 2016"/>
    <n v="100"/>
    <s v="91-120 Days"/>
    <n v="7641"/>
    <s v="PLN"/>
    <n v="1807.88"/>
    <s v="PLN"/>
    <n v="7641.0044868522054"/>
    <s v="EUR"/>
    <s v="INTER"/>
    <n v="1.81"/>
    <n v="1"/>
    <s v="less than 10000"/>
    <s v="Abdul Wasim"/>
    <s v="NO ISOW"/>
    <s v="Less"/>
    <s v="GFS"/>
    <s v="Non- ICB"/>
    <m/>
    <m/>
    <m/>
    <s v="GFS"/>
    <s v="Non- ICB"/>
    <s v="GFS/Non- ICB"/>
  </r>
  <r>
    <s v="Unresolved"/>
    <n v="8520"/>
    <s v="Capgemini Technology Services India Limited"/>
    <x v="2"/>
    <n v="199"/>
    <s v="Capgemini America Inc"/>
    <s v="NORTH AMERICA"/>
    <n v="85200410038182"/>
    <x v="8"/>
    <s v="APAC Platform"/>
    <n v="42583"/>
    <n v="248"/>
    <s v="8.Invoice awaiting Prime’s approval or PO"/>
    <s v="Hold Payment"/>
    <n v="42648"/>
    <s v="Q3 2016"/>
    <n v="183"/>
    <s v="181 - 365 Days"/>
    <n v="124200"/>
    <s v="INR"/>
    <n v="1789.71"/>
    <s v="INR"/>
    <n v="124200.02914662837"/>
    <s v="EUR"/>
    <s v="INTER"/>
    <n v="1.79"/>
    <n v="1"/>
    <s v="greater than 10000"/>
    <s v="Sayantan Ghosh"/>
    <s v="Invoice waiting for approval"/>
    <s v="More"/>
    <s v="GFS"/>
    <s v="Non- ICB"/>
    <m/>
    <m/>
    <m/>
    <s v="GFS"/>
    <s v="Non- ICB"/>
    <s v="GFS/Non- ICB"/>
  </r>
  <r>
    <s v="Unresolved"/>
    <n v="8520"/>
    <s v="Capgemini Technology Services India Limited"/>
    <x v="2"/>
    <n v="8420"/>
    <s v="Capgemini Australia Pty Ltd."/>
    <s v="INDIA"/>
    <n v="85200910002028"/>
    <x v="11"/>
    <s v="I and D India ACIS"/>
    <n v="42544"/>
    <n v="287"/>
    <s v="2.Disagreed rates or price"/>
    <s v="DISAGREEMENT"/>
    <n v="42618"/>
    <s v="Q3 2016"/>
    <n v="213"/>
    <s v="181 - 365 Days"/>
    <n v="124200"/>
    <s v="INR"/>
    <n v="1789.71"/>
    <s v="INR"/>
    <n v="124200.02914662837"/>
    <s v="EUR"/>
    <s v="INTRA"/>
    <n v="1.79"/>
    <n v="1"/>
    <s v="greater than 10000"/>
    <s v="Michelle Curtin"/>
    <s v="Offshore resource skills mis-match resulting in no deliverables on project; Please issue credit note for 124,200 INR"/>
    <s v="More"/>
    <s v="GFS"/>
    <s v="Non- ICB"/>
    <m/>
    <m/>
    <m/>
    <s v="GFS"/>
    <s v="Non- ICB"/>
    <s v="GFS/Non- ICB"/>
  </r>
  <r>
    <s v="Unresolved"/>
    <n v="8520"/>
    <s v="Capgemini Technology Services India Limited"/>
    <x v="2"/>
    <n v="8420"/>
    <s v="Capgemini Australia Pty Ltd."/>
    <s v="INDIA"/>
    <n v="85200910002084"/>
    <x v="11"/>
    <s v="I and D India ACIS"/>
    <n v="42614"/>
    <n v="217"/>
    <s v="2.Disagreed rates or price"/>
    <s v="DISAGREEMENT"/>
    <n v="42648"/>
    <s v="Q3 2016"/>
    <n v="183"/>
    <s v="181 - 365 Days"/>
    <n v="124200"/>
    <s v="INR"/>
    <n v="1789.71"/>
    <s v="INR"/>
    <n v="124200.02914662837"/>
    <s v="EUR"/>
    <s v="INTRA"/>
    <n v="1.79"/>
    <n v="1"/>
    <s v="greater than 10000"/>
    <s v="Michelle Curtin"/>
    <s v="Offshore resource skills mis-match resulting in no deliverables on project; Please issue credit note for 124,200 INR"/>
    <s v="More"/>
    <s v="GFS"/>
    <s v="Non- ICB"/>
    <m/>
    <m/>
    <m/>
    <s v="GFS"/>
    <s v="Non- ICB"/>
    <s v="GFS/Non- ICB"/>
  </r>
  <r>
    <s v="Unresolved"/>
    <n v="8520"/>
    <s v="Capgemini Technology Services India Limited"/>
    <x v="2"/>
    <n v="8420"/>
    <s v="Capgemini Australia Pty Ltd."/>
    <s v="INDIA"/>
    <n v="85200910002098"/>
    <x v="11"/>
    <s v="I and D India ACIS"/>
    <n v="42643"/>
    <n v="188"/>
    <s v="2.Disagreed rates or price"/>
    <s v="DISAGREEMENT"/>
    <n v="42678"/>
    <s v="Q4 2016"/>
    <n v="153"/>
    <s v="151-180 Days"/>
    <n v="124200"/>
    <s v="INR"/>
    <n v="1789.71"/>
    <s v="INR"/>
    <n v="124200.02914662837"/>
    <s v="EUR"/>
    <s v="INTRA"/>
    <n v="1.79"/>
    <n v="1"/>
    <s v="greater than 10000"/>
    <s v="Michelle Curtin"/>
    <s v="Offshore resource skills mis-match resulting in no deliverables on project.Please issue credit note for 124,200 INR"/>
    <s v="More"/>
    <s v="GFS"/>
    <s v="Non- ICB"/>
    <m/>
    <m/>
    <m/>
    <s v="GFS"/>
    <s v="Non- ICB"/>
    <s v="GFS/Non- ICB"/>
  </r>
  <r>
    <s v="Unresolved"/>
    <n v="8520"/>
    <s v="Capgemini Technology Services India Limited"/>
    <x v="2"/>
    <n v="199"/>
    <s v="Capgemini America Inc"/>
    <s v="NORTH AMERICA"/>
    <n v="85201110010866"/>
    <x v="3"/>
    <s v="FS-Others"/>
    <n v="42728"/>
    <n v="103"/>
    <s v="1.No signed SoW"/>
    <s v="DISAGREEMENT"/>
    <n v="42797"/>
    <s v="Q1 2017"/>
    <n v="34"/>
    <s v="31-60 Days"/>
    <n v="124200"/>
    <s v="INR"/>
    <n v="1789.71"/>
    <s v="INR"/>
    <n v="124200.02914662837"/>
    <s v="EUR"/>
    <s v="INTER"/>
    <n v="1.79"/>
    <n v="1"/>
    <s v="greater than 10000"/>
    <s v="Sayantan Ghosh"/>
    <s v="ISOW Required"/>
    <s v="More"/>
    <s v="GFS"/>
    <s v="Non- ICB"/>
    <m/>
    <m/>
    <m/>
    <s v="GFS"/>
    <s v="Non- ICB"/>
    <s v="GFS/Non- ICB"/>
  </r>
  <r>
    <s v="Unresolved"/>
    <n v="1320"/>
    <s v="Capgemini Norge AS"/>
    <x v="7"/>
    <n v="8110"/>
    <s v="Capgemini Mexico S. de R.L. de C.V."/>
    <s v="CPM- BR"/>
    <n v="13200110057864"/>
    <x v="0"/>
    <s v="Apps Norway MS East"/>
    <n v="42774"/>
    <n v="57"/>
    <s v="5.Invoice issued too late"/>
    <s v="DISAGREEMENT"/>
    <n v="42776"/>
    <s v="Q1 2017"/>
    <n v="55"/>
    <s v="31-60 Days"/>
    <n v="1909.7"/>
    <s v="USD"/>
    <n v="1786.27"/>
    <s v="NOK"/>
    <n v="16377.055417776412"/>
    <s v="EUR"/>
    <s v="INTER"/>
    <n v="1.79"/>
    <n v="1"/>
    <s v="greater than 10000"/>
    <s v="Aldo Perez"/>
    <s v="This invoice corresponds to other 2015 year, and the project is already closed so the invoice is not accepted"/>
    <s v="Less"/>
    <s v="GFS"/>
    <s v="Non- ICB"/>
    <m/>
    <m/>
    <m/>
    <s v="GFS"/>
    <s v="Non- ICB"/>
    <s v="GFS/Non- ICB"/>
  </r>
  <r>
    <s v="Unresolved"/>
    <n v="8520"/>
    <s v="Capgemini Technology Services India Limited"/>
    <x v="2"/>
    <n v="8420"/>
    <s v="Capgemini Australia Pty Ltd."/>
    <s v="INDIA"/>
    <n v="85203010001214"/>
    <x v="9"/>
    <s v="DIGITAL"/>
    <n v="42704"/>
    <n v="127"/>
    <s v="2.Disagreed rates or price"/>
    <s v="DISAGREEMENT"/>
    <n v="42775"/>
    <s v="Q1 2017"/>
    <n v="56"/>
    <s v="31-60 Days"/>
    <n v="123327.65"/>
    <s v="INR"/>
    <n v="1777.14"/>
    <s v="INR"/>
    <n v="123327.71219786398"/>
    <s v="EUR"/>
    <s v="INTRA"/>
    <n v="1.78"/>
    <n v="1"/>
    <s v="greater than 10000"/>
    <s v="Mayuresh Kapre"/>
    <s v="Unacceptable level of skills and project/technical governance knowledge; Please issue a credit note"/>
    <s v="More"/>
    <s v="GFS"/>
    <s v="Non- ICB"/>
    <m/>
    <m/>
    <m/>
    <s v="GFS"/>
    <s v="Non- ICB"/>
    <s v="GFS/Non- ICB"/>
  </r>
  <r>
    <s v="Unresolved"/>
    <n v="8520"/>
    <s v="Capgemini Technology Services India Limited"/>
    <x v="2"/>
    <n v="3011"/>
    <s v="Sogeti USA LLC"/>
    <s v="NORTH AMERICA"/>
    <s v="5010089844/16-17-IM"/>
    <x v="2"/>
    <s v="iGATE"/>
    <n v="42769"/>
    <n v="62"/>
    <s v="3.Disagreed days, volume or deliverables"/>
    <s v="DISAGREEMENT"/>
    <n v="42776"/>
    <s v="Q1 2017"/>
    <n v="55"/>
    <s v="31-60 Days"/>
    <n v="123211"/>
    <s v="INR"/>
    <n v="1775.46"/>
    <s v="INR"/>
    <n v="123211.12568442529"/>
    <s v="EUR"/>
    <s v="INTER"/>
    <n v="1.78"/>
    <n v="1"/>
    <s v="greater than 10000"/>
    <s v="Brock Bahan"/>
    <s v="Dispute: No time in our system"/>
    <s v="More"/>
    <s v="Non-GFS"/>
    <s v="Non- ICB"/>
    <m/>
    <m/>
    <m/>
    <s v="Non-GFS"/>
    <s v="Non- ICB"/>
    <s v="Non-GFS/Non- ICB"/>
  </r>
  <r>
    <s v="New"/>
    <n v="8520"/>
    <s v="Capgemini Technology Services India Limited"/>
    <x v="2"/>
    <n v="199"/>
    <s v="Capgemini America Inc"/>
    <s v="NORTH AMERICA"/>
    <s v="5010089725/16-17-IM"/>
    <x v="8"/>
    <s v="IGATE"/>
    <n v="42768"/>
    <n v="63"/>
    <s v="1.No signed SoW"/>
    <s v="DISAGREEMENT"/>
    <n v="42830"/>
    <s v="Q1 2017"/>
    <n v="1"/>
    <s v="0-30 Days"/>
    <n v="123601"/>
    <s v="INR"/>
    <n v="1781.08"/>
    <s v="INR"/>
    <n v="123601.13533057134"/>
    <s v="EUR"/>
    <s v="INTER"/>
    <n v="1.78"/>
    <n v="1"/>
    <s v="greater than 10000"/>
    <s v="Sayantan Ghosh"/>
    <s v="ISOW Required"/>
    <s v="More"/>
    <s v="Non-GFS"/>
    <s v="Non- ICB"/>
    <m/>
    <m/>
    <m/>
    <s v="Non-GFS"/>
    <s v="Non- ICB"/>
    <s v="Non-GFS/Non- ICB"/>
  </r>
  <r>
    <s v="New"/>
    <n v="3810"/>
    <s v="Prosodie Iberica S.L."/>
    <x v="8"/>
    <n v="1750"/>
    <s v="Capgemini Espana S.L."/>
    <s v="IBERIA"/>
    <n v="701602803"/>
    <x v="7"/>
    <s v="Prosodie"/>
    <n v="42731"/>
    <n v="100"/>
    <s v="8.Invoice awaiting Prime’s approval or PO"/>
    <s v="Hold Payment"/>
    <n v="42830"/>
    <s v="Q1 2017"/>
    <n v="1"/>
    <s v="0-30 Days"/>
    <n v="1767.92"/>
    <s v="EUR"/>
    <n v="1767.92"/>
    <s v="EUR"/>
    <n v="1767.92"/>
    <s v="EUR"/>
    <s v="INTRA"/>
    <n v="1.77"/>
    <n v="1"/>
    <s v="less than 10000"/>
    <s v="Carmen Postigo Gonzalez"/>
    <s v="Pending BU approval"/>
    <s v="Less"/>
    <s v="Non-GFS"/>
    <s v="Non- ICB"/>
    <m/>
    <m/>
    <m/>
    <s v="Non-GFS"/>
    <s v="Non- ICB"/>
    <s v="Non-GFS/Non- ICB"/>
  </r>
  <r>
    <s v="Unresolved"/>
    <n v="8520"/>
    <s v="Capgemini Technology Services India Limited"/>
    <x v="2"/>
    <n v="8113"/>
    <s v="Capgemini North America Inc"/>
    <s v="NORTH AMERICA"/>
    <s v="5010089633/16-17-IM"/>
    <x v="8"/>
    <s v="INDIA"/>
    <n v="42769"/>
    <n v="62"/>
    <s v="1.No signed SoW"/>
    <s v="DISAGREEMENT"/>
    <n v="42797"/>
    <s v="Q1 2017"/>
    <n v="34"/>
    <s v="31-60 Days"/>
    <n v="122772"/>
    <s v="INR"/>
    <n v="1769.13"/>
    <s v="INR"/>
    <n v="122771.84435700456"/>
    <s v="EUR"/>
    <s v="INTER"/>
    <n v="1.77"/>
    <n v="1"/>
    <s v="greater than 10000"/>
    <s v="SUDIPTA ROY"/>
    <s v="NO ISOW"/>
    <s v="More"/>
    <s v="Non-GFS"/>
    <s v="Non- ICB"/>
    <m/>
    <m/>
    <m/>
    <s v="Non-GFS"/>
    <s v="Non- ICB"/>
    <s v="Non-GFS/Non- ICB"/>
  </r>
  <r>
    <s v="Unresolved"/>
    <n v="260"/>
    <s v="Capgemini UK Plc"/>
    <x v="4"/>
    <n v="692"/>
    <s v="Capgemini Outsourcing Services S.A.S."/>
    <s v="FRANCE"/>
    <n v="2600110107006"/>
    <x v="6"/>
    <s v="IS GLOBAL HUB"/>
    <n v="42646"/>
    <n v="185"/>
    <s v="8.Invoice awaiting Prime’s approval or PO"/>
    <s v="Hold Payment"/>
    <n v="42709"/>
    <s v="Q4 2016"/>
    <n v="122"/>
    <s v="121-150 Days"/>
    <n v="1502.67"/>
    <s v="GBP"/>
    <n v="1756.42"/>
    <s v="GBP"/>
    <n v="1502.6699807616972"/>
    <s v="EUR"/>
    <s v="INTER"/>
    <n v="1.76"/>
    <n v="1"/>
    <s v="less than 10000"/>
    <s v="Magdalena Marczynska"/>
    <s v="Status : h-Waiting for Project Manager approval Destinataire : PJACQUET"/>
    <s v="Less"/>
    <s v="GFS"/>
    <s v="Non- ICB"/>
    <m/>
    <m/>
    <m/>
    <s v="GFS"/>
    <s v="Non- ICB"/>
    <s v="GFS/Non- ICB"/>
  </r>
  <r>
    <s v="Unresolved"/>
    <n v="8520"/>
    <s v="Capgemini Technology Services India Limited"/>
    <x v="2"/>
    <n v="199"/>
    <s v="Capgemini America Inc"/>
    <s v="NORTH AMERICA"/>
    <n v="85200410040805"/>
    <x v="8"/>
    <s v="APAC Platform"/>
    <n v="42676"/>
    <n v="155"/>
    <s v="8.Invoice awaiting Prime’s approval or PO"/>
    <s v="Hold Payment"/>
    <n v="42733"/>
    <s v="Q4 2016"/>
    <n v="98"/>
    <s v="91-120 Days"/>
    <n v="121600"/>
    <s v="INR"/>
    <n v="1752.24"/>
    <s v="INR"/>
    <n v="121599.73351654071"/>
    <s v="EUR"/>
    <s v="INTER"/>
    <n v="1.75"/>
    <n v="1"/>
    <s v="greater than 10000"/>
    <s v="Sayantan Ghosh"/>
    <s v="Invoice waiting for approval."/>
    <s v="More"/>
    <s v="GFS"/>
    <s v="Non- ICB"/>
    <m/>
    <m/>
    <m/>
    <s v="GFS"/>
    <s v="Non- ICB"/>
    <s v="GFS/Non- ICB"/>
  </r>
  <r>
    <s v="Unresolved"/>
    <n v="8520"/>
    <s v="Capgemini Technology Services India Limited"/>
    <x v="2"/>
    <n v="8420"/>
    <s v="Capgemini Australia Pty Ltd."/>
    <s v="INDIA"/>
    <n v="85202710000471"/>
    <x v="11"/>
    <s v="I and D India ACIS"/>
    <n v="42643"/>
    <n v="188"/>
    <s v="2.Disagreed rates or price"/>
    <s v="DISAGREEMENT"/>
    <n v="42678"/>
    <s v="Q4 2016"/>
    <n v="153"/>
    <s v="151-180 Days"/>
    <n v="121581"/>
    <s v="INR"/>
    <n v="1751.97"/>
    <s v="INR"/>
    <n v="121580.99639830949"/>
    <s v="EUR"/>
    <s v="INTRA"/>
    <n v="1.75"/>
    <n v="1"/>
    <s v="greater than 10000"/>
    <s v="Michelle Curtin"/>
    <s v="Offshore resource skills mis-match resulting in no deliverables on project."/>
    <s v="More"/>
    <s v="GFS"/>
    <s v="Non- ICB"/>
    <m/>
    <m/>
    <m/>
    <s v="GFS"/>
    <s v="Non- ICB"/>
    <s v="GFS/Non- ICB"/>
  </r>
  <r>
    <s v="Unresolved"/>
    <n v="8520"/>
    <s v="Capgemini Technology Services India Limited"/>
    <x v="2"/>
    <n v="8420"/>
    <s v="Capgemini Australia Pty Ltd."/>
    <s v="INDIA"/>
    <n v="85202710000461"/>
    <x v="11"/>
    <s v="I and D India ACIS"/>
    <n v="42614"/>
    <n v="217"/>
    <s v="2.Disagreed rates or price"/>
    <s v="DISAGREEMENT"/>
    <n v="42648"/>
    <s v="Q3 2016"/>
    <n v="183"/>
    <s v="181 - 365 Days"/>
    <n v="121581"/>
    <s v="INR"/>
    <n v="1751.97"/>
    <s v="INR"/>
    <n v="121580.99639830949"/>
    <s v="EUR"/>
    <s v="INTRA"/>
    <n v="1.75"/>
    <n v="1"/>
    <s v="greater than 10000"/>
    <s v="Michelle Curtin"/>
    <s v="Offshore resource skills mis-match resulting in no deliverables on project. Please issue credit note for 121,581 INR"/>
    <s v="More"/>
    <s v="GFS"/>
    <s v="Non- ICB"/>
    <m/>
    <m/>
    <m/>
    <s v="GFS"/>
    <s v="Non- ICB"/>
    <s v="GFS/Non- ICB"/>
  </r>
  <r>
    <s v="Unresolved"/>
    <n v="1320"/>
    <s v="Capgemini Norge AS"/>
    <x v="7"/>
    <n v="8110"/>
    <s v="Capgemini Mexico S. de R.L. de C.V."/>
    <s v="CPM- BR"/>
    <n v="13200110057227"/>
    <x v="0"/>
    <s v="Apps Norway MS CPRDT and Other"/>
    <n v="42727"/>
    <n v="104"/>
    <s v="5.Invoice issued too late"/>
    <s v="DISAGREEMENT"/>
    <n v="42732"/>
    <s v="Q4 2016"/>
    <n v="99"/>
    <s v="91-120 Days"/>
    <n v="1872"/>
    <s v="USD"/>
    <n v="1751.01"/>
    <s v="NOK"/>
    <n v="16053.781235244771"/>
    <s v="EUR"/>
    <s v="INTER"/>
    <n v="1.75"/>
    <n v="1"/>
    <s v="greater than 10000"/>
    <s v="Aldo Perez"/>
    <s v="."/>
    <s v="Less"/>
    <s v="GFS"/>
    <s v="Non- ICB"/>
    <m/>
    <m/>
    <m/>
    <s v="GFS"/>
    <s v="Non- ICB"/>
    <s v="GFS/Non- ICB"/>
  </r>
  <r>
    <s v="Unresolved"/>
    <n v="8520"/>
    <s v="Capgemini Technology Services India Limited"/>
    <x v="2"/>
    <n v="95"/>
    <s v="Capgemini Service S.A.S."/>
    <s v="HOLDING"/>
    <n v="85200710012428"/>
    <x v="7"/>
    <s v="F&amp;A BPO"/>
    <n v="42544"/>
    <n v="287"/>
    <s v="8.Invoice awaiting Prime’s approval or PO"/>
    <s v="Hold Payment"/>
    <n v="42618"/>
    <s v="Q3 2016"/>
    <n v="213"/>
    <s v="181 - 365 Days"/>
    <n v="121032"/>
    <s v="INR"/>
    <n v="1744.06"/>
    <s v="INR"/>
    <n v="121032.06823086906"/>
    <s v="EUR"/>
    <s v="INTER"/>
    <n v="1.74"/>
    <n v="1"/>
    <s v="greater than 10000"/>
    <s v="NILL TAZIR"/>
    <s v="no po"/>
    <s v="More"/>
    <s v="GFS"/>
    <s v="Non- ICB"/>
    <m/>
    <m/>
    <m/>
    <s v="GFS"/>
    <s v="Non- ICB"/>
    <s v="GFS/Non- ICB"/>
  </r>
  <r>
    <s v="Unresolved"/>
    <n v="8520"/>
    <s v="Capgemini Technology Services India Limited"/>
    <x v="2"/>
    <n v="95"/>
    <s v="Capgemini Service S.A.S."/>
    <s v="HOLDING"/>
    <n v="85200710013017"/>
    <x v="7"/>
    <s v="F&amp;A BPO"/>
    <n v="42643"/>
    <n v="188"/>
    <s v="8.Invoice awaiting Prime’s approval or PO"/>
    <s v="Hold Payment"/>
    <n v="42709"/>
    <s v="Q4 2016"/>
    <n v="122"/>
    <s v="121-150 Days"/>
    <n v="121032"/>
    <s v="INR"/>
    <n v="1744.06"/>
    <s v="INR"/>
    <n v="121032.06823086906"/>
    <s v="EUR"/>
    <s v="INTER"/>
    <n v="1.74"/>
    <n v="1"/>
    <s v="greater than 10000"/>
    <s v="Nicolas HONVAULT"/>
    <s v="awaiting approval"/>
    <s v="More"/>
    <s v="GFS"/>
    <s v="Non- ICB"/>
    <m/>
    <m/>
    <m/>
    <s v="GFS"/>
    <s v="Non- ICB"/>
    <s v="GFS/Non- ICB"/>
  </r>
  <r>
    <s v="Unresolved"/>
    <n v="8520"/>
    <s v="Capgemini Technology Services India Limited"/>
    <x v="2"/>
    <n v="8243"/>
    <s v="Capgemini Deutschland GmbH"/>
    <s v="CENTRAL EUROPE"/>
    <s v="5010089512/16-17-IM"/>
    <x v="0"/>
    <s v="INDIA"/>
    <n v="42769"/>
    <n v="62"/>
    <s v="6.Missing or wrong information on invoice"/>
    <s v="Missing Information or Attachment"/>
    <n v="42800"/>
    <s v="Q1 2017"/>
    <n v="31"/>
    <s v="31-60 Days"/>
    <n v="120282"/>
    <s v="INR"/>
    <n v="1733.25"/>
    <s v="INR"/>
    <n v="120281.88953427853"/>
    <s v="EUR"/>
    <s v="INTER"/>
    <n v="1.73"/>
    <n v="1"/>
    <s v="greater than 10000"/>
    <s v="Magdalena Chrzanowska"/>
    <s v="Invoice rejected. after November invoice should not come from IGATE as all resource are now Capgemini resource. Waiting for credit note."/>
    <s v="More"/>
    <s v="Non-GFS"/>
    <s v="Non- ICB"/>
    <m/>
    <m/>
    <m/>
    <s v="Non-GFS"/>
    <s v="Non- ICB"/>
    <s v="Non-GFS/Non- ICB"/>
  </r>
  <r>
    <s v="Unresolved"/>
    <n v="8520"/>
    <s v="Capgemini Technology Services India Limited"/>
    <x v="2"/>
    <n v="3011"/>
    <s v="Sogeti USA LLC"/>
    <s v="NORTH AMERICA"/>
    <s v="5010089709/16-17-IM"/>
    <x v="2"/>
    <s v="iGATE"/>
    <n v="42769"/>
    <n v="62"/>
    <s v="3.Disagreed days, volume or deliverables"/>
    <s v="DISAGREEMENT"/>
    <n v="42776"/>
    <s v="Q1 2017"/>
    <n v="55"/>
    <s v="31-60 Days"/>
    <n v="120191"/>
    <s v="INR"/>
    <n v="1731.94"/>
    <s v="INR"/>
    <n v="120190.97981249003"/>
    <s v="EUR"/>
    <s v="INTER"/>
    <n v="1.73"/>
    <n v="1"/>
    <s v="greater than 10000"/>
    <s v="Brock Bahan"/>
    <s v="Dispute: Time does not align with ISOW terms"/>
    <s v="More"/>
    <s v="Non-GFS"/>
    <s v="Non- ICB"/>
    <m/>
    <m/>
    <m/>
    <s v="Non-GFS"/>
    <s v="Non- ICB"/>
    <s v="Non-GFS/Non- ICB"/>
  </r>
  <r>
    <s v="Unresolved"/>
    <n v="8520"/>
    <s v="Capgemini Technology Services India Limited"/>
    <x v="2"/>
    <n v="8420"/>
    <s v="Capgemini Australia Pty Ltd."/>
    <s v="INDIA"/>
    <n v="85200910002117"/>
    <x v="11"/>
    <s v="I and D India ACIS"/>
    <n v="42676"/>
    <n v="155"/>
    <s v="2.Disagreed rates or price"/>
    <s v="DISAGREEMENT"/>
    <n v="42732"/>
    <s v="Q4 2016"/>
    <n v="99"/>
    <s v="91-120 Days"/>
    <n v="119562.5"/>
    <s v="INR"/>
    <n v="1722.88"/>
    <s v="INR"/>
    <n v="119562.24540073145"/>
    <s v="EUR"/>
    <s v="INTRA"/>
    <n v="1.72"/>
    <n v="1"/>
    <s v="greater than 10000"/>
    <s v="Michelle Curtin"/>
    <s v="Offshore resource skills mis-match resulting in no deliverables on project.Please issue credit note for 119,562.50 INR"/>
    <s v="More"/>
    <s v="GFS"/>
    <s v="Non- ICB"/>
    <m/>
    <m/>
    <m/>
    <s v="GFS"/>
    <s v="Non- ICB"/>
    <s v="GFS/Non- ICB"/>
  </r>
  <r>
    <s v="New"/>
    <n v="802"/>
    <s v="Capgemini Singapore Pte Ltd."/>
    <x v="2"/>
    <n v="132"/>
    <s v="Capgemini Technologies LLC"/>
    <s v="NORTH AMERICA"/>
    <n v="8020210022525"/>
    <x v="3"/>
    <s v="SEA"/>
    <n v="42774"/>
    <n v="57"/>
    <s v="8.Invoice awaiting Prime’s approval or PO"/>
    <s v="Hold Payment"/>
    <n v="42830"/>
    <s v="Q1 2017"/>
    <n v="1"/>
    <s v="0-30 Days"/>
    <n v="2568"/>
    <s v="SGD"/>
    <n v="1718.88"/>
    <s v="SGD"/>
    <n v="2568.0068843524405"/>
    <s v="EUR"/>
    <s v="INTER"/>
    <n v="1.72"/>
    <n v="1"/>
    <s v="less than 10000"/>
    <s v="PRIANGSU CHANDRA"/>
    <s v="Approval pending from DePalma, Janet"/>
    <s v="Less"/>
    <s v="GFS"/>
    <s v="Non- ICB"/>
    <m/>
    <m/>
    <m/>
    <s v="GFS"/>
    <s v="Non- ICB"/>
    <s v="GFS/Non- ICB"/>
  </r>
  <r>
    <s v="Unresolved"/>
    <n v="8520"/>
    <s v="Capgemini Technology Services India Limited"/>
    <x v="2"/>
    <n v="199"/>
    <s v="Capgemini America Inc"/>
    <s v="NORTH AMERICA"/>
    <n v="85200410038185"/>
    <x v="8"/>
    <s v="APAC Platform"/>
    <n v="42583"/>
    <n v="248"/>
    <s v="8.Invoice awaiting Prime’s approval or PO"/>
    <s v="Hold Payment"/>
    <n v="42648"/>
    <s v="Q3 2016"/>
    <n v="183"/>
    <s v="181 - 365 Days"/>
    <n v="118800"/>
    <s v="INR"/>
    <n v="1711.9"/>
    <s v="INR"/>
    <n v="118800.26925932866"/>
    <s v="EUR"/>
    <s v="INTER"/>
    <n v="1.71"/>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8186"/>
    <x v="8"/>
    <s v="APAC Platform"/>
    <n v="42583"/>
    <n v="248"/>
    <s v="8.Invoice awaiting Prime’s approval or PO"/>
    <s v="Hold Payment"/>
    <n v="42648"/>
    <s v="Q3 2016"/>
    <n v="183"/>
    <s v="181 - 365 Days"/>
    <n v="118800"/>
    <s v="INR"/>
    <n v="1711.9"/>
    <s v="INR"/>
    <n v="118800.26925932866"/>
    <s v="EUR"/>
    <s v="INTER"/>
    <n v="1.71"/>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772"/>
    <x v="8"/>
    <s v="APAC Platform"/>
    <n v="42676"/>
    <n v="155"/>
    <s v="8.Invoice awaiting Prime’s approval or PO"/>
    <s v="Hold Payment"/>
    <n v="42733"/>
    <s v="Q4 2016"/>
    <n v="98"/>
    <s v="91-120 Days"/>
    <n v="118800"/>
    <s v="INR"/>
    <n v="1711.9"/>
    <s v="INR"/>
    <n v="118800.26925932866"/>
    <s v="EUR"/>
    <s v="INTER"/>
    <n v="1.71"/>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773"/>
    <x v="8"/>
    <s v="APAC Platform"/>
    <n v="42676"/>
    <n v="155"/>
    <s v="8.Invoice awaiting Prime’s approval or PO"/>
    <s v="Hold Payment"/>
    <n v="42733"/>
    <s v="Q4 2016"/>
    <n v="98"/>
    <s v="91-120 Days"/>
    <n v="118800"/>
    <s v="INR"/>
    <n v="1711.9"/>
    <s v="INR"/>
    <n v="118800.26925932866"/>
    <s v="EUR"/>
    <s v="INTER"/>
    <n v="1.71"/>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775"/>
    <x v="8"/>
    <s v="APAC Platform"/>
    <n v="42676"/>
    <n v="155"/>
    <s v="8.Invoice awaiting Prime’s approval or PO"/>
    <s v="Hold Payment"/>
    <n v="42733"/>
    <s v="Q4 2016"/>
    <n v="98"/>
    <s v="91-120 Days"/>
    <n v="118800"/>
    <s v="INR"/>
    <n v="1711.9"/>
    <s v="INR"/>
    <n v="118800.26925932866"/>
    <s v="EUR"/>
    <s v="INTER"/>
    <n v="1.71"/>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9873"/>
    <x v="8"/>
    <s v="APAC Platform"/>
    <n v="42643"/>
    <n v="188"/>
    <s v="8.Invoice awaiting Prime’s approval or PO"/>
    <s v="Hold Payment"/>
    <n v="42709"/>
    <s v="Q4 2016"/>
    <n v="122"/>
    <s v="121-150 Days"/>
    <n v="118800"/>
    <s v="INR"/>
    <n v="1711.9"/>
    <s v="INR"/>
    <n v="118800.26925932866"/>
    <s v="EUR"/>
    <s v="INTER"/>
    <n v="1.71"/>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9875"/>
    <x v="8"/>
    <s v="APAC Platform"/>
    <n v="42643"/>
    <n v="188"/>
    <s v="8.Invoice awaiting Prime’s approval or PO"/>
    <s v="Hold Payment"/>
    <n v="42709"/>
    <s v="Q4 2016"/>
    <n v="122"/>
    <s v="121-150 Days"/>
    <n v="118800"/>
    <s v="INR"/>
    <n v="1711.9"/>
    <s v="INR"/>
    <n v="118800.26925932866"/>
    <s v="EUR"/>
    <s v="INTER"/>
    <n v="1.71"/>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9880"/>
    <x v="8"/>
    <s v="APAC Platform"/>
    <n v="42643"/>
    <n v="188"/>
    <s v="8.Invoice awaiting Prime’s approval or PO"/>
    <s v="Hold Payment"/>
    <n v="42709"/>
    <s v="Q4 2016"/>
    <n v="122"/>
    <s v="121-150 Days"/>
    <n v="118800"/>
    <s v="INR"/>
    <n v="1711.9"/>
    <s v="INR"/>
    <n v="118800.26925932866"/>
    <s v="EUR"/>
    <s v="INTER"/>
    <n v="1.71"/>
    <n v="1"/>
    <s v="greater than 10000"/>
    <s v="Sayantan Ghosh"/>
    <s v="Invoice waiting for approval"/>
    <s v="More"/>
    <s v="GFS"/>
    <s v="Non- ICB"/>
    <m/>
    <m/>
    <m/>
    <s v="GFS"/>
    <s v="Non- ICB"/>
    <s v="GFS/Non- ICB"/>
  </r>
  <r>
    <s v="Unresolved"/>
    <n v="8520"/>
    <s v="Capgemini Technology Services India Limited"/>
    <x v="2"/>
    <n v="3100"/>
    <s v="Sogeti Luxembourg S.A."/>
    <s v="BENELUX"/>
    <s v="5010089619/16-17-IM"/>
    <x v="3"/>
    <s v="INDIA"/>
    <n v="42769"/>
    <n v="62"/>
    <s v="8.Invoice awaiting Prime’s approval or PO"/>
    <s v="Hold Payment"/>
    <n v="42797"/>
    <s v="Q1 2017"/>
    <n v="34"/>
    <s v="31-60 Days"/>
    <n v="118161"/>
    <s v="INR"/>
    <n v="1702.69"/>
    <s v="INR"/>
    <n v="118161.12533744163"/>
    <s v="EUR"/>
    <s v="INTER"/>
    <n v="1.7"/>
    <n v="1"/>
    <s v="greater than 10000"/>
    <s v="Katarzyna Rosa"/>
    <s v="waiting for approval"/>
    <s v="More"/>
    <s v="Non-GFS"/>
    <s v="Non- ICB"/>
    <m/>
    <m/>
    <m/>
    <s v="Non-GFS"/>
    <s v="Non- ICB"/>
    <s v="Non-GFS/Non- ICB"/>
  </r>
  <r>
    <s v="New"/>
    <n v="429"/>
    <s v="Sogeti Nederland B.V."/>
    <x v="9"/>
    <n v="8243"/>
    <s v="Capgemini Deutschland GmbH"/>
    <s v="CENTRAL EUROPE"/>
    <n v="81600049"/>
    <x v="2"/>
    <s v="Sogeti Netherlands "/>
    <n v="42773"/>
    <n v="58"/>
    <s v="8.Invoice awaiting Prime’s approval or PO"/>
    <s v="Hold Payment"/>
    <n v="42830"/>
    <s v="Q1 2017"/>
    <n v="1"/>
    <s v="0-30 Days"/>
    <n v="1681.92"/>
    <s v="EUR"/>
    <n v="1681.92"/>
    <s v="EUR"/>
    <n v="1681.92"/>
    <s v="EUR"/>
    <s v="INTER"/>
    <n v="1.68"/>
    <n v="1"/>
    <s v="less than 10000"/>
    <s v="Izabela Klich"/>
    <s v="waiting for approval"/>
    <s v="Less"/>
    <s v="Non-GFS"/>
    <s v="Non- ICB"/>
    <m/>
    <m/>
    <m/>
    <s v="Non-GFS"/>
    <s v="Non- ICB"/>
    <s v="Non-GFS/Non- ICB"/>
  </r>
  <r>
    <s v="Unresolved"/>
    <n v="8520"/>
    <s v="Capgemini Technology Services India Limited"/>
    <x v="2"/>
    <n v="8420"/>
    <s v="Capgemini Australia Pty Ltd."/>
    <s v="INDIA"/>
    <n v="85203010001161"/>
    <x v="9"/>
    <s v="DIGITAL"/>
    <n v="42676"/>
    <n v="155"/>
    <s v="2.Disagreed rates or price"/>
    <s v="DISAGREEMENT"/>
    <n v="42775"/>
    <s v="Q1 2017"/>
    <n v="56"/>
    <s v="31-60 Days"/>
    <n v="115560"/>
    <s v="INR"/>
    <n v="1665.21"/>
    <s v="INR"/>
    <n v="115560.13574001208"/>
    <s v="EUR"/>
    <s v="INTRA"/>
    <n v="1.67"/>
    <n v="1"/>
    <s v="greater than 10000"/>
    <s v="Michelle Curtin"/>
    <s v="These costs have been disputed due to unknown resource Sinha, Mr. Rajesh Chandra. Not agreed in contract. Please issue credit note for 115,560.00 INR"/>
    <s v="More"/>
    <s v="GFS"/>
    <s v="Non- ICB"/>
    <m/>
    <m/>
    <m/>
    <s v="GFS"/>
    <s v="Non- ICB"/>
    <s v="GFS/Non- ICB"/>
  </r>
  <r>
    <s v="Unresolved"/>
    <n v="8520"/>
    <s v="Capgemini Technology Services India Limited"/>
    <x v="2"/>
    <n v="3071"/>
    <s v="Sogeti Sverige AB"/>
    <s v="NORDIC"/>
    <s v="5010087764/16-17-IM"/>
    <x v="2"/>
    <s v="iGATE"/>
    <n v="42769"/>
    <n v="62"/>
    <s v="8.Invoice awaiting Prime’s approval or PO"/>
    <s v="Hold Payment"/>
    <n v="42775"/>
    <s v="Q1 2017"/>
    <n v="56"/>
    <s v="31-60 Days"/>
    <n v="115659"/>
    <s v="INR"/>
    <n v="1666.63"/>
    <s v="INR"/>
    <n v="115658.67910256144"/>
    <s v="EUR"/>
    <s v="INTER"/>
    <n v="1.67"/>
    <n v="1"/>
    <s v="greater than 10000"/>
    <s v="Anne-Sofi Saltin"/>
    <n v="13"/>
    <s v="More"/>
    <s v="Non-GFS"/>
    <s v="Non- ICB"/>
    <m/>
    <m/>
    <m/>
    <s v="Non-GFS"/>
    <s v="Non- ICB"/>
    <s v="Non-GFS/Non- ICB"/>
  </r>
  <r>
    <s v="New"/>
    <n v="805"/>
    <s v="Capgemini Services Malaysia Sdn Bhd"/>
    <x v="2"/>
    <n v="413"/>
    <s v="Capgemini Nederland B.V."/>
    <s v="BENELUX"/>
    <n v="805011000000583"/>
    <x v="3"/>
    <s v="SEA"/>
    <n v="42773"/>
    <n v="58"/>
    <s v="8.Invoice awaiting Prime’s approval or PO"/>
    <s v="Hold Payment"/>
    <n v="42831"/>
    <s v="Q1 2017"/>
    <n v="0"/>
    <s v="0-30 Days"/>
    <n v="7881.72"/>
    <s v="MYR"/>
    <n v="1665.87"/>
    <s v="EUR"/>
    <n v="1665.87"/>
    <s v="EUR"/>
    <s v="INTER"/>
    <n v="1.67"/>
    <n v="1"/>
    <s v="less than 10000"/>
    <s v="Pallabi Saha"/>
    <s v="Invoice awaiting Prime’s approval or PO"/>
    <s v="Less"/>
    <s v="GFS"/>
    <s v="Non- ICB"/>
    <m/>
    <m/>
    <m/>
    <s v="GFS"/>
    <s v="Non- ICB"/>
    <s v="GFS/Non- ICB"/>
  </r>
  <r>
    <s v="New"/>
    <n v="413"/>
    <s v="Capgemini Nederland B.V."/>
    <x v="9"/>
    <n v="1761"/>
    <s v="Capgemini Business Services Brasil - Assessoria Empresarial Ltda."/>
    <s v="CPM- BR"/>
    <n v="4130110169854"/>
    <x v="0"/>
    <s v="APPS_NL_PRIVATE"/>
    <n v="42724"/>
    <n v="107"/>
    <s v="6.Missing or wrong information on invoice"/>
    <s v="Missing Information or Attachment"/>
    <n v="42830"/>
    <s v="Q1 2017"/>
    <n v="1"/>
    <s v="0-30 Days"/>
    <n v="1655.1"/>
    <s v="EUR"/>
    <n v="1655.1"/>
    <s v="EUR"/>
    <n v="1655.1"/>
    <s v="EUR"/>
    <s v="INTER"/>
    <n v="1.66"/>
    <n v="1"/>
    <s v="less than 10000"/>
    <s v="Jairo Escobar"/>
    <s v="This invoice doesn't belong to Capgemini Business Services Brasil - Assessoria Empresarial Ltda. (1761)"/>
    <s v="Less"/>
    <s v="GFS"/>
    <s v="Non- ICB"/>
    <m/>
    <m/>
    <m/>
    <s v="GFS"/>
    <s v="Non- ICB"/>
    <s v="GFS/Non- ICB"/>
  </r>
  <r>
    <s v="Unresolved"/>
    <n v="199"/>
    <s v="Capgemini America Inc"/>
    <x v="5"/>
    <n v="8110"/>
    <s v="Capgemini Mexico S. de R.L. de C.V."/>
    <s v="CPM- BR"/>
    <n v="199030002898"/>
    <x v="4"/>
    <s v="NA SHARED SVCS"/>
    <n v="42613"/>
    <n v="218"/>
    <s v="4.Disagreed expenses"/>
    <s v="DISAGREEMENT"/>
    <n v="42678"/>
    <s v="Q4 2016"/>
    <n v="153"/>
    <s v="151-180 Days"/>
    <n v="1780"/>
    <s v="USD"/>
    <n v="1664.95"/>
    <s v="USD"/>
    <n v="1779.9980371324086"/>
    <s v="EUR"/>
    <s v="INTER"/>
    <n v="1.66"/>
    <n v="1"/>
    <s v="less than 10000"/>
    <s v="Aldo Perez"/>
    <s v="."/>
    <s v="Less"/>
    <s v="GFS"/>
    <s v="Non- ICB"/>
    <m/>
    <m/>
    <m/>
    <s v="GFS"/>
    <s v="Non- ICB"/>
    <s v="GFS/Non- ICB"/>
  </r>
  <r>
    <s v="New"/>
    <n v="413"/>
    <s v="Capgemini Nederland B.V."/>
    <x v="9"/>
    <n v="8205"/>
    <s v="Capgemini Consulting Österreich AG"/>
    <s v="CENTRAL EUROPE"/>
    <n v="4130110176645"/>
    <x v="11"/>
    <s v="BI-BA Netherlands"/>
    <n v="42795"/>
    <n v="36"/>
    <s v="7.Missing attachments"/>
    <s v="Missing Information or Attachment"/>
    <n v="42830"/>
    <s v="Q1 2017"/>
    <n v="1"/>
    <s v="0-30 Days"/>
    <n v="1644"/>
    <s v="EUR"/>
    <n v="1644"/>
    <s v="EUR"/>
    <n v="1644"/>
    <s v="EUR"/>
    <s v="INTER"/>
    <n v="1.64"/>
    <n v="1"/>
    <s v="less than 10000"/>
    <s v="Justyna Krawczak"/>
    <s v="certificate of residence for 2017 should be sent to CG Austria"/>
    <s v="Less"/>
    <s v="GFS"/>
    <s v="Non- ICB"/>
    <m/>
    <m/>
    <m/>
    <s v="GFS"/>
    <s v="Non- ICB"/>
    <s v="GFS/Non- ICB"/>
  </r>
  <r>
    <s v="Unresolved"/>
    <n v="8520"/>
    <s v="Capgemini Technology Services India Limited"/>
    <x v="2"/>
    <n v="8420"/>
    <s v="Capgemini Australia Pty Ltd."/>
    <s v="INDIA"/>
    <n v="85200310084865"/>
    <x v="8"/>
    <s v="APAC Platform"/>
    <n v="42643"/>
    <n v="188"/>
    <s v="6.Missing or wrong information on invoice"/>
    <s v="Missing Information or Attachment"/>
    <n v="42709"/>
    <s v="Q4 2016"/>
    <n v="122"/>
    <s v="121-150 Days"/>
    <n v="113886"/>
    <s v="INR"/>
    <n v="1641.09"/>
    <s v="INR"/>
    <n v="113886.28651135677"/>
    <s v="EUR"/>
    <s v="INTRA"/>
    <n v="1.64"/>
    <n v="1"/>
    <s v="greater than 10000"/>
    <s v="Roopeshri Lad"/>
    <s v="As per Onshore PM' There is no offshore SDM for these projects. Can you please share with me the Time And Expense Dump for these projects till date' Emailed for more information to Sagar Chikane on Mon 10/17/2016 8:56 AM for all invoices raised in Sep cycle. Onshore PM needs more details for all invoices raised in Oct cycle as well. Offshore finance to send the PTD project Time and expense dump"/>
    <s v="More"/>
    <s v="GFS"/>
    <s v="Non- ICB"/>
    <m/>
    <m/>
    <m/>
    <s v="GFS"/>
    <s v="Non- ICB"/>
    <s v="GFS/Non- ICB"/>
  </r>
  <r>
    <s v="Unresolved"/>
    <n v="8520"/>
    <s v="Capgemini Technology Services India Limited"/>
    <x v="2"/>
    <n v="199"/>
    <s v="Capgemini America Inc"/>
    <s v="NORTH AMERICA"/>
    <n v="85200410040798"/>
    <x v="8"/>
    <s v="APAC Platform"/>
    <n v="42676"/>
    <n v="155"/>
    <s v="8.Invoice awaiting Prime’s approval or PO"/>
    <s v="Hold Payment"/>
    <n v="42733"/>
    <s v="Q4 2016"/>
    <n v="98"/>
    <s v="91-120 Days"/>
    <n v="113400"/>
    <s v="INR"/>
    <n v="1634.08"/>
    <s v="INR"/>
    <n v="113399.81540468705"/>
    <s v="EUR"/>
    <s v="INTER"/>
    <n v="1.63"/>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9872"/>
    <x v="8"/>
    <s v="APAC Platform"/>
    <n v="42643"/>
    <n v="188"/>
    <s v="8.Invoice awaiting Prime’s approval or PO"/>
    <s v="Hold Payment"/>
    <n v="42709"/>
    <s v="Q4 2016"/>
    <n v="122"/>
    <s v="121-150 Days"/>
    <n v="113400"/>
    <s v="INR"/>
    <n v="1634.08"/>
    <s v="INR"/>
    <n v="113399.81540468705"/>
    <s v="EUR"/>
    <s v="INTER"/>
    <n v="1.63"/>
    <n v="1"/>
    <s v="greater than 10000"/>
    <s v="Sayantan Ghosh"/>
    <s v="Invoice waiting for approval"/>
    <s v="More"/>
    <s v="GFS"/>
    <s v="Non- ICB"/>
    <m/>
    <m/>
    <m/>
    <s v="GFS"/>
    <s v="Non- ICB"/>
    <s v="GFS/Non- ICB"/>
  </r>
  <r>
    <s v="Unresolved"/>
    <n v="8520"/>
    <s v="Capgemini Technology Services India Limited"/>
    <x v="2"/>
    <n v="8420"/>
    <s v="Capgemini Australia Pty Ltd."/>
    <s v="INDIA"/>
    <n v="85200910002111"/>
    <x v="11"/>
    <s v="I and D India ACIS"/>
    <n v="42643"/>
    <n v="188"/>
    <s v="2.Disagreed rates or price"/>
    <s v="DISAGREEMENT"/>
    <n v="42678"/>
    <s v="Q4 2016"/>
    <n v="153"/>
    <s v="151-180 Days"/>
    <n v="113400"/>
    <s v="INR"/>
    <n v="1634.08"/>
    <s v="INR"/>
    <n v="113399.81540468705"/>
    <s v="EUR"/>
    <s v="INTRA"/>
    <n v="1.63"/>
    <n v="1"/>
    <s v="greater than 10000"/>
    <s v="Michelle Curtin"/>
    <s v="Offshore resource skills mis-match resulting in no deliverables on project.Please issue credit note for 113,400 INR"/>
    <s v="More"/>
    <s v="GFS"/>
    <s v="Non- ICB"/>
    <m/>
    <m/>
    <m/>
    <s v="GFS"/>
    <s v="Non- ICB"/>
    <s v="GFS/Non- ICB"/>
  </r>
  <r>
    <s v="Unresolved"/>
    <n v="8520"/>
    <s v="Capgemini Technology Services India Limited"/>
    <x v="2"/>
    <n v="199"/>
    <s v="Capgemini America Inc"/>
    <s v="NORTH AMERICA"/>
    <n v="85200410042567"/>
    <x v="8"/>
    <s v="APAC Platform"/>
    <n v="42727"/>
    <n v="104"/>
    <s v="8.Invoice awaiting Prime’s approval or PO"/>
    <s v="Hold Payment"/>
    <n v="42776"/>
    <s v="Q1 2017"/>
    <n v="55"/>
    <s v="31-60 Days"/>
    <n v="113400"/>
    <s v="INR"/>
    <n v="1634.08"/>
    <s v="INR"/>
    <n v="113399.81540468705"/>
    <s v="EUR"/>
    <s v="INTER"/>
    <n v="1.63"/>
    <n v="1"/>
    <s v="greater than 10000"/>
    <s v="Sayantan Ghosh"/>
    <s v="Invoice waiting for approval"/>
    <s v="More"/>
    <s v="GFS"/>
    <s v="Non- ICB"/>
    <m/>
    <m/>
    <m/>
    <s v="GFS"/>
    <s v="Non- ICB"/>
    <s v="GFS/Non- ICB"/>
  </r>
  <r>
    <s v="Unresolved"/>
    <n v="3022"/>
    <s v="Sogeti High Tech S.A.S."/>
    <x v="1"/>
    <n v="692"/>
    <s v="Capgemini Outsourcing Services S.A.S."/>
    <s v="FRANCE"/>
    <n v="30220110064500"/>
    <x v="2"/>
    <s v="Sogeti HTC  "/>
    <n v="42697"/>
    <n v="134"/>
    <s v="3.Disagreed days, volume or deliverables"/>
    <s v="DISAGREEMENT"/>
    <n v="42732"/>
    <s v="Q4 2016"/>
    <n v="99"/>
    <s v="91-120 Days"/>
    <n v="1620"/>
    <s v="EUR"/>
    <n v="1620"/>
    <s v="EUR"/>
    <n v="1620"/>
    <s v="EUR"/>
    <s v="INTRA"/>
    <n v="1.62"/>
    <n v="1"/>
    <s v="less than 10000"/>
    <s v="Marta Stryszawska"/>
    <s v="Invoice for October by ICB Mandatory Carine REYNIER (08/12/2016 11:49)"/>
    <s v="Less"/>
    <s v="GFS"/>
    <s v="Non- ICB"/>
    <m/>
    <m/>
    <m/>
    <s v="GFS"/>
    <s v="Non- ICB"/>
    <s v="GFS/Non- ICB"/>
  </r>
  <r>
    <s v="New"/>
    <n v="95"/>
    <s v="Capgemini Service S.A.S."/>
    <x v="3"/>
    <n v="1740"/>
    <s v="Capgemini Argentina S.A."/>
    <s v="CPM- BR"/>
    <n v="950110010864"/>
    <x v="5"/>
    <s v="GROUP SHARED SERVICES"/>
    <n v="42821"/>
    <n v="10"/>
    <s v="8.Invoice awaiting Prime’s approval or PO"/>
    <s v="Hold Payment"/>
    <n v="42831"/>
    <s v="Q1 2017"/>
    <n v="0"/>
    <s v="0-30 Days"/>
    <n v="1608"/>
    <s v="EUR"/>
    <n v="1608"/>
    <s v="EUR"/>
    <n v="1608"/>
    <s v="EUR"/>
    <s v="INTER"/>
    <n v="1.61"/>
    <n v="1"/>
    <s v="less than 10000"/>
    <s v="Romina Ledesma Olguin"/>
    <s v="Invoice was never mailed and we couldn´t find the approver"/>
    <s v="Less"/>
    <s v="GFS"/>
    <s v="Non- ICB"/>
    <m/>
    <m/>
    <m/>
    <s v="GFS"/>
    <s v="Non- ICB"/>
    <s v="GFS/Non- ICB"/>
  </r>
  <r>
    <s v="Unresolved"/>
    <n v="8520"/>
    <s v="Capgemini Technology Services India Limited"/>
    <x v="2"/>
    <n v="199"/>
    <s v="Capgemini America Inc"/>
    <s v="NORTH AMERICA"/>
    <s v="85202110001194A"/>
    <x v="3"/>
    <s v="FS-Others"/>
    <n v="42579"/>
    <n v="252"/>
    <s v="4.Disagreed expenses"/>
    <s v="DISAGREEMENT"/>
    <n v="42586"/>
    <s v="Q3 2016"/>
    <n v="245"/>
    <s v="181 - 365 Days"/>
    <n v="110285"/>
    <s v="INR"/>
    <n v="1589.2"/>
    <s v="INR"/>
    <n v="110285.28997425381"/>
    <s v="EUR"/>
    <s v="INTER"/>
    <n v="1.59"/>
    <n v="1"/>
    <s v="greater than 10000"/>
    <s v="Sayantan Ghosh"/>
    <s v="Disagreed Expenses"/>
    <s v="More"/>
    <s v="GFS"/>
    <s v="Non- ICB"/>
    <m/>
    <m/>
    <m/>
    <s v="GFS"/>
    <s v="Non- ICB"/>
    <s v="GFS/Non- ICB"/>
  </r>
  <r>
    <s v="Unresolved"/>
    <n v="8520"/>
    <s v="Capgemini Technology Services India Limited"/>
    <x v="2"/>
    <n v="199"/>
    <s v="Capgemini America Inc"/>
    <s v="NORTH AMERICA"/>
    <n v="85200410040074"/>
    <x v="8"/>
    <s v="APAC Platform"/>
    <n v="42643"/>
    <n v="188"/>
    <s v="8.Invoice awaiting Prime’s approval or PO"/>
    <s v="Hold Payment"/>
    <n v="42709"/>
    <s v="Q4 2016"/>
    <n v="122"/>
    <s v="121-150 Days"/>
    <n v="110400"/>
    <s v="INR"/>
    <n v="1590.85"/>
    <s v="INR"/>
    <n v="110399.79458566679"/>
    <s v="EUR"/>
    <s v="INTER"/>
    <n v="1.59"/>
    <n v="1"/>
    <s v="greater than 10000"/>
    <s v="Sayantan Ghosh"/>
    <s v="Invoice waiting for approval"/>
    <s v="More"/>
    <s v="GFS"/>
    <s v="Non- ICB"/>
    <m/>
    <m/>
    <m/>
    <s v="GFS"/>
    <s v="Non- ICB"/>
    <s v="GFS/Non- ICB"/>
  </r>
  <r>
    <s v="New"/>
    <n v="8520"/>
    <s v="Capgemini Technology Services India Limited"/>
    <x v="2"/>
    <n v="795"/>
    <s v="Capgemini Suisse S.A."/>
    <s v="CENTRAL EUROPE"/>
    <s v="5010089182/16-17-IM"/>
    <x v="2"/>
    <s v="IGATE"/>
    <n v="42769"/>
    <n v="62"/>
    <s v="8.Invoice awaiting Prime’s approval or PO"/>
    <s v="Hold Payment"/>
    <n v="42831"/>
    <s v="Q1 2017"/>
    <n v="0"/>
    <s v="0-30 Days"/>
    <n v="110484"/>
    <s v="INR"/>
    <n v="1592.06"/>
    <s v="INR"/>
    <n v="110483.76463403631"/>
    <s v="EUR"/>
    <s v="INTER"/>
    <n v="1.59"/>
    <n v="1"/>
    <s v="greater than 10000"/>
    <s v="Izabela Klich"/>
    <s v="."/>
    <s v="More"/>
    <s v="Non-GFS"/>
    <s v="Non- ICB"/>
    <m/>
    <m/>
    <m/>
    <s v="Non-GFS"/>
    <s v="Non- ICB"/>
    <s v="Non-GFS/Non- ICB"/>
  </r>
  <r>
    <s v="Unresolved"/>
    <n v="8520"/>
    <s v="Capgemini Technology Services India Limited"/>
    <x v="2"/>
    <n v="3071"/>
    <s v="Sogeti Sverige AB"/>
    <s v="NORDIC"/>
    <s v="5010089625/16-17-IM"/>
    <x v="2"/>
    <s v="iGATE"/>
    <n v="42769"/>
    <n v="62"/>
    <s v="8.Invoice awaiting Prime’s approval or PO"/>
    <s v="Hold Payment"/>
    <n v="42775"/>
    <s v="Q1 2017"/>
    <n v="56"/>
    <s v="31-60 Days"/>
    <n v="110496"/>
    <s v="INR"/>
    <n v="1592.24"/>
    <s v="INR"/>
    <n v="110496.25604619046"/>
    <s v="EUR"/>
    <s v="INTER"/>
    <n v="1.59"/>
    <n v="1"/>
    <s v="greater than 10000"/>
    <s v="Anne-Sofi Saltin"/>
    <s v="app"/>
    <s v="More"/>
    <s v="Non-GFS"/>
    <s v="Non- ICB"/>
    <m/>
    <m/>
    <m/>
    <s v="Non-GFS"/>
    <s v="Non- ICB"/>
    <s v="Non-GFS/Non- ICB"/>
  </r>
  <r>
    <s v="Unresolved"/>
    <n v="3022"/>
    <s v="Sogeti High Tech S.A.S."/>
    <x v="1"/>
    <n v="692"/>
    <s v="Capgemini Outsourcing Services S.A.S."/>
    <s v="FRANCE"/>
    <n v="30220110063108"/>
    <x v="2"/>
    <s v="Sogeti HTC  "/>
    <n v="42667"/>
    <n v="164"/>
    <s v="1.No signed SoW"/>
    <s v="DISAGREEMENT"/>
    <n v="42732"/>
    <s v="Q4 2016"/>
    <n v="99"/>
    <s v="91-120 Days"/>
    <n v="1584"/>
    <s v="EUR"/>
    <n v="1584"/>
    <s v="EUR"/>
    <n v="1584"/>
    <s v="EUR"/>
    <s v="INTRA"/>
    <n v="1.58"/>
    <n v="1"/>
    <s v="less than 10000"/>
    <s v="Marta Stryszawska"/>
    <s v="Project code isn't for GRTgaz, please contact Christian LAVEST"/>
    <s v="Less"/>
    <s v="GFS"/>
    <s v="Non- ICB"/>
    <m/>
    <m/>
    <m/>
    <s v="GFS"/>
    <s v="Non- ICB"/>
    <s v="GFS/Non- ICB"/>
  </r>
  <r>
    <s v="New"/>
    <n v="8520"/>
    <s v="Capgemini Technology Services India Limited"/>
    <x v="2"/>
    <n v="199"/>
    <s v="Capgemini America Inc"/>
    <s v="NORTH AMERICA"/>
    <s v="5010089843/16-17-IM"/>
    <x v="8"/>
    <s v="IGATE"/>
    <n v="42768"/>
    <n v="63"/>
    <s v="1.No signed SoW"/>
    <s v="DISAGREEMENT"/>
    <n v="42830"/>
    <s v="Q1 2017"/>
    <n v="1"/>
    <s v="0-30 Days"/>
    <n v="109533"/>
    <s v="INR"/>
    <n v="1578.36"/>
    <s v="INR"/>
    <n v="109533.02937563758"/>
    <s v="EUR"/>
    <s v="INTER"/>
    <n v="1.58"/>
    <n v="1"/>
    <s v="greater than 10000"/>
    <s v="Sayantan Ghosh"/>
    <s v="ISOW Required"/>
    <s v="More"/>
    <s v="Non-GFS"/>
    <s v="Non- ICB"/>
    <m/>
    <m/>
    <m/>
    <s v="Non-GFS"/>
    <s v="Non- ICB"/>
    <s v="Non-GFS/Non- ICB"/>
  </r>
  <r>
    <s v="Unresolved"/>
    <n v="8520"/>
    <s v="Capgemini Technology Services India Limited"/>
    <x v="2"/>
    <n v="199"/>
    <s v="Capgemini America Inc"/>
    <s v="NORTH AMERICA"/>
    <n v="85200410040803"/>
    <x v="8"/>
    <s v="APAC Platform"/>
    <n v="42676"/>
    <n v="155"/>
    <s v="8.Invoice awaiting Prime’s approval or PO"/>
    <s v="Hold Payment"/>
    <n v="42733"/>
    <s v="Q4 2016"/>
    <n v="98"/>
    <s v="91-120 Days"/>
    <n v="108800"/>
    <s v="INR"/>
    <n v="1567.8"/>
    <s v="INR"/>
    <n v="108800.19986259447"/>
    <s v="EUR"/>
    <s v="INTER"/>
    <n v="1.57"/>
    <n v="1"/>
    <s v="greater than 10000"/>
    <s v="Sayantan Ghosh"/>
    <s v="Invoice waiting for approval."/>
    <s v="More"/>
    <s v="GFS"/>
    <s v="Non- ICB"/>
    <m/>
    <m/>
    <m/>
    <s v="GFS"/>
    <s v="Non- ICB"/>
    <s v="GFS/Non- ICB"/>
  </r>
  <r>
    <s v="New"/>
    <n v="8520"/>
    <s v="Capgemini Technology Services India Limited"/>
    <x v="2"/>
    <n v="456"/>
    <s v="Sogeti Deutschland GmbH"/>
    <s v="CENTRAL EUROPE"/>
    <n v="85200310087090"/>
    <x v="2"/>
    <s v="Sogeti Testing"/>
    <n v="42795"/>
    <n v="36"/>
    <s v="3.Disagreed days, volume or deliverables"/>
    <s v="DISAGREEMENT"/>
    <n v="42830"/>
    <s v="Q1 2017"/>
    <n v="1"/>
    <s v="0-30 Days"/>
    <n v="109200"/>
    <s v="INR"/>
    <n v="1573.56"/>
    <s v="INR"/>
    <n v="109199.92505152707"/>
    <s v="EUR"/>
    <s v="INTER"/>
    <n v="1.57"/>
    <n v="1"/>
    <s v="greater than 10000"/>
    <s v="Lukasz Nozka"/>
    <s v="wrong hours"/>
    <s v="More"/>
    <s v="GFS"/>
    <s v="Non- ICB"/>
    <m/>
    <m/>
    <m/>
    <s v="GFS"/>
    <s v="Non- ICB"/>
    <s v="GFS/Non- ICB"/>
  </r>
  <r>
    <s v="Unresolved"/>
    <n v="8520"/>
    <s v="Capgemini Technology Services India Limited"/>
    <x v="2"/>
    <n v="1845"/>
    <s v="Capgemini China Co. Ltd."/>
    <s v="INDIA"/>
    <n v="85200310086765"/>
    <x v="11"/>
    <s v="I and D India ACIS"/>
    <n v="42773"/>
    <n v="58"/>
    <s v="2.Disagreed rates or price"/>
    <s v="DISAGREEMENT"/>
    <n v="42776"/>
    <s v="Q1 2017"/>
    <n v="55"/>
    <s v="31-60 Days"/>
    <n v="1681.24"/>
    <s v="USD"/>
    <n v="1572.58"/>
    <s v="INR"/>
    <n v="109131.91625202118"/>
    <s v="EUR"/>
    <s v="INTRA"/>
    <n v="1.57"/>
    <n v="1"/>
    <s v="greater than 10000"/>
    <s v="Dorothy Chen"/>
    <s v="RE-issue the invoices per the ISOW"/>
    <s v="Less"/>
    <s v="GFS"/>
    <s v="Non- ICB"/>
    <m/>
    <m/>
    <m/>
    <s v="GFS"/>
    <s v="Non- ICB"/>
    <s v="GFS/Non- ICB"/>
  </r>
  <r>
    <s v="Unresolved"/>
    <n v="8520"/>
    <s v="Capgemini Technology Services India Limited"/>
    <x v="2"/>
    <n v="199"/>
    <s v="Capgemini America Inc"/>
    <s v="NORTH AMERICA"/>
    <n v="85200410038183"/>
    <x v="8"/>
    <s v="APAC Platform"/>
    <n v="42583"/>
    <n v="248"/>
    <s v="8.Invoice awaiting Prime’s approval or PO"/>
    <s v="Hold Payment"/>
    <n v="42648"/>
    <s v="Q3 2016"/>
    <n v="183"/>
    <s v="181 - 365 Days"/>
    <n v="108000"/>
    <s v="INR"/>
    <n v="1556.27"/>
    <s v="INR"/>
    <n v="108000.05551738736"/>
    <s v="EUR"/>
    <s v="INTER"/>
    <n v="1.56"/>
    <n v="1"/>
    <s v="greater than 10000"/>
    <s v="Sayantan Ghosh"/>
    <s v="Invoice waiting for approval"/>
    <s v="More"/>
    <s v="GFS"/>
    <s v="Non- ICB"/>
    <m/>
    <m/>
    <m/>
    <s v="GFS"/>
    <s v="Non- ICB"/>
    <s v="GFS/Non- ICB"/>
  </r>
  <r>
    <s v="Unresolved"/>
    <n v="8520"/>
    <s v="Capgemini Technology Services India Limited"/>
    <x v="2"/>
    <n v="8420"/>
    <s v="Capgemini Australia Pty Ltd."/>
    <s v="INDIA"/>
    <n v="85200910002127"/>
    <x v="11"/>
    <s v="I and D India ACIS"/>
    <n v="42676"/>
    <n v="155"/>
    <s v="2.Disagreed rates or price"/>
    <s v="DISAGREEMENT"/>
    <n v="42732"/>
    <s v="Q4 2016"/>
    <n v="99"/>
    <s v="91-120 Days"/>
    <n v="108000"/>
    <s v="INR"/>
    <n v="1556.27"/>
    <s v="INR"/>
    <n v="108000.05551738736"/>
    <s v="EUR"/>
    <s v="INTRA"/>
    <n v="1.56"/>
    <n v="1"/>
    <s v="greater than 10000"/>
    <s v="Michelle Curtin"/>
    <s v="Offshore resource skills mis-match resulting in no deliverables on project.Please issue credit note for 108,000 INR"/>
    <s v="More"/>
    <s v="GFS"/>
    <s v="Non- ICB"/>
    <m/>
    <m/>
    <m/>
    <s v="GFS"/>
    <s v="Non- ICB"/>
    <s v="GFS/Non- ICB"/>
  </r>
  <r>
    <s v="Unresolved"/>
    <n v="8520"/>
    <s v="Capgemini Technology Services India Limited"/>
    <x v="2"/>
    <n v="199"/>
    <s v="Capgemini America Inc"/>
    <s v="NORTH AMERICA"/>
    <n v="85200410040774"/>
    <x v="8"/>
    <s v="APAC Platform"/>
    <n v="42676"/>
    <n v="155"/>
    <s v="8.Invoice awaiting Prime’s approval or PO"/>
    <s v="Hold Payment"/>
    <n v="42733"/>
    <s v="Q4 2016"/>
    <n v="98"/>
    <s v="91-120 Days"/>
    <n v="108000"/>
    <s v="INR"/>
    <n v="1556.27"/>
    <s v="INR"/>
    <n v="108000.05551738736"/>
    <s v="EUR"/>
    <s v="INTER"/>
    <n v="1.56"/>
    <n v="1"/>
    <s v="greater than 10000"/>
    <s v="Sayantan Ghosh"/>
    <s v="Invoice waiting for approval"/>
    <s v="More"/>
    <s v="GFS"/>
    <s v="Non- ICB"/>
    <m/>
    <m/>
    <m/>
    <s v="GFS"/>
    <s v="Non- ICB"/>
    <s v="GFS/Non- ICB"/>
  </r>
  <r>
    <s v="Unresolved"/>
    <n v="8520"/>
    <s v="Capgemini Technology Services India Limited"/>
    <x v="2"/>
    <n v="8420"/>
    <s v="Capgemini Australia Pty Ltd."/>
    <s v="INDIA"/>
    <n v="85200910002092"/>
    <x v="11"/>
    <s v="I and D India ACIS"/>
    <n v="42614"/>
    <n v="217"/>
    <s v="2.Disagreed rates or price"/>
    <s v="DISAGREEMENT"/>
    <n v="42648"/>
    <s v="Q3 2016"/>
    <n v="183"/>
    <s v="181 - 365 Days"/>
    <n v="108000"/>
    <s v="INR"/>
    <n v="1556.27"/>
    <s v="INR"/>
    <n v="108000.05551738736"/>
    <s v="EUR"/>
    <s v="INTRA"/>
    <n v="1.56"/>
    <n v="1"/>
    <s v="greater than 10000"/>
    <s v="Michelle Curtin"/>
    <s v="Offshore resource skills mis-match resulting in no deliverables on project. Please issue credit note for 108,000 INR"/>
    <s v="More"/>
    <s v="GFS"/>
    <s v="Non- ICB"/>
    <m/>
    <m/>
    <m/>
    <s v="GFS"/>
    <s v="Non- ICB"/>
    <s v="GFS/Non- ICB"/>
  </r>
  <r>
    <s v="Unresolved"/>
    <n v="8520"/>
    <s v="Capgemini Technology Services India Limited"/>
    <x v="2"/>
    <n v="199"/>
    <s v="Capgemini America Inc"/>
    <s v="NORTH AMERICA"/>
    <n v="85200410039874"/>
    <x v="8"/>
    <s v="APAC Platform"/>
    <n v="42643"/>
    <n v="188"/>
    <s v="8.Invoice awaiting Prime’s approval or PO"/>
    <s v="Hold Payment"/>
    <n v="42709"/>
    <s v="Q4 2016"/>
    <n v="122"/>
    <s v="121-150 Days"/>
    <n v="108000"/>
    <s v="INR"/>
    <n v="1556.27"/>
    <s v="INR"/>
    <n v="108000.05551738736"/>
    <s v="EUR"/>
    <s v="INTER"/>
    <n v="1.56"/>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9878"/>
    <x v="8"/>
    <s v="APAC Platform"/>
    <n v="42643"/>
    <n v="188"/>
    <s v="8.Invoice awaiting Prime’s approval or PO"/>
    <s v="Hold Payment"/>
    <n v="42709"/>
    <s v="Q4 2016"/>
    <n v="122"/>
    <s v="121-150 Days"/>
    <n v="108000"/>
    <s v="INR"/>
    <n v="1556.27"/>
    <s v="INR"/>
    <n v="108000.05551738736"/>
    <s v="EUR"/>
    <s v="INTER"/>
    <n v="1.56"/>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9879"/>
    <x v="8"/>
    <s v="APAC Platform"/>
    <n v="42643"/>
    <n v="188"/>
    <s v="8.Invoice awaiting Prime’s approval or PO"/>
    <s v="Hold Payment"/>
    <n v="42709"/>
    <s v="Q4 2016"/>
    <n v="122"/>
    <s v="121-150 Days"/>
    <n v="108000"/>
    <s v="INR"/>
    <n v="1556.27"/>
    <s v="INR"/>
    <n v="108000.05551738736"/>
    <s v="EUR"/>
    <s v="INTER"/>
    <n v="1.56"/>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9882"/>
    <x v="8"/>
    <s v="APAC Platform"/>
    <n v="42643"/>
    <n v="188"/>
    <s v="8.Invoice awaiting Prime’s approval or PO"/>
    <s v="Hold Payment"/>
    <n v="42709"/>
    <s v="Q4 2016"/>
    <n v="122"/>
    <s v="121-150 Days"/>
    <n v="108000"/>
    <s v="INR"/>
    <n v="1556.27"/>
    <s v="INR"/>
    <n v="108000.05551738736"/>
    <s v="EUR"/>
    <s v="INTER"/>
    <n v="1.56"/>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2017"/>
    <x v="8"/>
    <s v="APAC Platform"/>
    <n v="42704"/>
    <n v="127"/>
    <s v="8.Invoice awaiting Prime’s approval or PO"/>
    <s v="Hold Payment"/>
    <n v="42776"/>
    <s v="Q1 2017"/>
    <n v="55"/>
    <s v="31-60 Days"/>
    <n v="108000"/>
    <s v="INR"/>
    <n v="1556.27"/>
    <s v="INR"/>
    <n v="108000.05551738736"/>
    <s v="EUR"/>
    <s v="INTER"/>
    <n v="1.56"/>
    <n v="1"/>
    <s v="greater than 10000"/>
    <s v="Sayantan Ghosh"/>
    <s v="Invoice waiting for approval"/>
    <s v="More"/>
    <s v="GFS"/>
    <s v="Non- ICB"/>
    <m/>
    <m/>
    <m/>
    <s v="GFS"/>
    <s v="Non- ICB"/>
    <s v="GFS/Non- ICB"/>
  </r>
  <r>
    <s v="New"/>
    <n v="1350"/>
    <s v="Capgemini Sverige AB"/>
    <x v="7"/>
    <n v="8520"/>
    <s v="Capgemini Technology Services India Limited"/>
    <s v="INDIA"/>
    <s v="13500210103947A"/>
    <x v="0"/>
    <s v="APPS_SE_SES"/>
    <n v="42796"/>
    <n v="35"/>
    <s v="3.Disagreed days, volume or deliverables"/>
    <s v="DISAGREEMENT"/>
    <n v="42831"/>
    <s v="Q1 2017"/>
    <n v="0"/>
    <s v="0-30 Days"/>
    <n v="1552.1"/>
    <s v="EUR"/>
    <n v="1552.1"/>
    <s v="SEK"/>
    <n v="14794.924295284611"/>
    <s v="EUR"/>
    <s v="INTER"/>
    <n v="1.55"/>
    <n v="1"/>
    <s v="greater than 10000"/>
    <s v="Noor Mohammed/Surapureddy NS Anil Kumar"/>
    <s v="Invoice not pertain to BSV, Need Credit Note"/>
    <s v="Less"/>
    <s v="GFS"/>
    <s v="Non- ICB"/>
    <m/>
    <m/>
    <m/>
    <s v="GFS"/>
    <s v="Non- ICB"/>
    <s v="GFS/Non- ICB"/>
  </r>
  <r>
    <s v="Unresolved"/>
    <n v="8520"/>
    <s v="Capgemini Technology Services India Limited"/>
    <x v="2"/>
    <n v="260"/>
    <s v="Capgemini UK Plc"/>
    <s v="UK &amp; IRELAND"/>
    <n v="85200310082069"/>
    <x v="8"/>
    <s v="Apps UK AM"/>
    <n v="42544"/>
    <n v="287"/>
    <s v="3.Disagreed days, volume or deliverables"/>
    <s v="DISAGREEMENT"/>
    <n v="42549"/>
    <s v="Q2 2016"/>
    <n v="282"/>
    <s v="181 - 365 Days"/>
    <n v="107314"/>
    <s v="INR"/>
    <n v="1546.38"/>
    <s v="INR"/>
    <n v="107313.72181625133"/>
    <s v="EUR"/>
    <s v="INTER"/>
    <n v="1.55"/>
    <n v="1"/>
    <s v="greater than 10000"/>
    <s v="SATABDI SARKAR"/>
    <s v="Need credit Invoice"/>
    <s v="More"/>
    <s v="GFS"/>
    <s v="Non- ICB"/>
    <m/>
    <m/>
    <m/>
    <s v="GFS"/>
    <s v="Non- ICB"/>
    <s v="GFS/Non- ICB"/>
  </r>
  <r>
    <s v="Unresolved"/>
    <n v="132"/>
    <s v="Capgemini Technologies LLC"/>
    <x v="5"/>
    <n v="199"/>
    <s v="Capgemini America Inc"/>
    <s v="NORTH AMERICA"/>
    <n v="1320130002615"/>
    <x v="8"/>
    <s v="NA CAPTECH"/>
    <n v="42724"/>
    <n v="107"/>
    <s v="1.No signed SoW"/>
    <s v="DISAGREEMENT"/>
    <n v="42800"/>
    <s v="Q1 2017"/>
    <n v="31"/>
    <s v="31-60 Days"/>
    <n v="1654.32"/>
    <s v="USD"/>
    <n v="1547.4"/>
    <s v="USD"/>
    <n v="1654.3253326878821"/>
    <s v="EUR"/>
    <s v="INTRA"/>
    <n v="1.55"/>
    <n v="1"/>
    <s v="less than 10000"/>
    <s v="Soumya Mukhopadhyay"/>
    <s v="-"/>
    <s v="Less"/>
    <s v="GFS"/>
    <s v="Non- ICB"/>
    <m/>
    <m/>
    <m/>
    <s v="GFS"/>
    <s v="Non- ICB"/>
    <s v="GFS/Non- ICB"/>
  </r>
  <r>
    <s v="New"/>
    <n v="8520"/>
    <s v="Capgemini Technology Services India Limited"/>
    <x v="2"/>
    <n v="456"/>
    <s v="Sogeti Deutschland GmbH"/>
    <s v="CENTRAL EUROPE"/>
    <n v="85200310086841"/>
    <x v="2"/>
    <s v="SOGETI INDIA - SOGID - BU"/>
    <n v="42773"/>
    <n v="58"/>
    <s v="6.Missing or wrong information on invoice"/>
    <s v="Missing Information or Attachment"/>
    <n v="42830"/>
    <s v="Q1 2017"/>
    <n v="1"/>
    <s v="0-30 Days"/>
    <n v="107000"/>
    <s v="INR"/>
    <n v="1541.86"/>
    <s v="INR"/>
    <n v="107000.04857771393"/>
    <s v="EUR"/>
    <s v="INTER"/>
    <n v="1.54"/>
    <n v="1"/>
    <s v="greater than 10000"/>
    <s v="Lukasz Nozka"/>
    <s v="unknown services"/>
    <s v="More"/>
    <s v="GFS"/>
    <s v="Non- ICB"/>
    <m/>
    <m/>
    <m/>
    <s v="GFS"/>
    <s v="Non- ICB"/>
    <s v="GFS/Non- ICB"/>
  </r>
  <r>
    <s v="New"/>
    <n v="635"/>
    <s v="Capgemini Technology Services"/>
    <x v="1"/>
    <n v="1350"/>
    <s v="Capgemini Sverige AB"/>
    <s v="NORDIC"/>
    <n v="63501111700025"/>
    <x v="4"/>
    <s v="GROUP SHARED SERVICES - SBU"/>
    <n v="42760"/>
    <n v="71"/>
    <s v="6.Missing or wrong information on invoice"/>
    <s v="Missing Information or Attachment"/>
    <n v="42830"/>
    <s v="Q1 2017"/>
    <n v="1"/>
    <s v="0-30 Days"/>
    <n v="1533.4"/>
    <s v="EUR"/>
    <n v="1533.4"/>
    <s v="EUR"/>
    <n v="1533.4"/>
    <s v="EUR"/>
    <s v="INTER"/>
    <n v="1.53"/>
    <n v="1"/>
    <s v="less than 10000"/>
    <s v="Sourav Das"/>
    <s v="Correct PO required"/>
    <s v="Less"/>
    <s v="GFS"/>
    <s v="Non- ICB"/>
    <m/>
    <m/>
    <m/>
    <s v="GFS"/>
    <s v="Non- ICB"/>
    <s v="GFS/Non- ICB"/>
  </r>
  <r>
    <s v="Unresolved"/>
    <n v="8520"/>
    <s v="Capgemini Technology Services India Limited"/>
    <x v="2"/>
    <n v="3071"/>
    <s v="Sogeti Sverige AB"/>
    <s v="NORDIC"/>
    <s v="5010089812/16-17-IM"/>
    <x v="2"/>
    <s v="iGATE"/>
    <n v="42769"/>
    <n v="62"/>
    <s v="8.Invoice awaiting Prime’s approval or PO"/>
    <s v="Hold Payment"/>
    <n v="42775"/>
    <s v="Q1 2017"/>
    <n v="56"/>
    <s v="31-60 Days"/>
    <n v="105307"/>
    <s v="INR"/>
    <n v="1517.46"/>
    <s v="INR"/>
    <n v="105306.76826348553"/>
    <s v="EUR"/>
    <s v="INTER"/>
    <n v="1.52"/>
    <n v="1"/>
    <s v="greater than 10000"/>
    <s v="Anne-Sofi Saltin"/>
    <s v="approve"/>
    <s v="More"/>
    <s v="Non-GFS"/>
    <s v="Non- ICB"/>
    <m/>
    <m/>
    <m/>
    <s v="Non-GFS"/>
    <s v="Non- ICB"/>
    <s v="Non-GFS/Non- ICB"/>
  </r>
  <r>
    <s v="New"/>
    <n v="1740"/>
    <s v="Capgemini Argentina S.A."/>
    <x v="6"/>
    <n v="1750"/>
    <s v="Capgemini Espana S.L."/>
    <s v="IBERIA"/>
    <s v="E-0004-00001059"/>
    <x v="10"/>
    <s v="Argentina"/>
    <n v="42728"/>
    <n v="103"/>
    <s v="8.Invoice awaiting Prime’s approval or PO"/>
    <s v="Hold Payment"/>
    <n v="42830"/>
    <s v="Q1 2017"/>
    <n v="1"/>
    <s v="0-30 Days"/>
    <n v="24802.31"/>
    <s v="ARS"/>
    <n v="1509.36"/>
    <s v="ARS"/>
    <n v="24802.27817607882"/>
    <s v="EUR"/>
    <s v="INTER"/>
    <n v="1.51"/>
    <n v="1"/>
    <s v="greater than 10000"/>
    <s v="Alejandro Gordo"/>
    <s v="Waiting Alejandro´s approval"/>
    <s v="More"/>
    <s v="Non-GFS"/>
    <s v="Non- ICB"/>
    <m/>
    <m/>
    <m/>
    <s v="Non-GFS"/>
    <s v="Non- ICB"/>
    <s v="Non-GFS/Non- ICB"/>
  </r>
  <r>
    <s v="New"/>
    <n v="95"/>
    <s v="Capgemini Service S.A.S."/>
    <x v="3"/>
    <n v="1350"/>
    <s v="Capgemini Sverige AB"/>
    <s v="NORDIC"/>
    <n v="2016000882"/>
    <x v="5"/>
    <s v="GROUP SHARED SERVICES"/>
    <n v="42760"/>
    <n v="71"/>
    <s v="8.Invoice awaiting Prime’s approval or PO"/>
    <s v="Hold Payment"/>
    <n v="42830"/>
    <s v="Q1 2017"/>
    <n v="1"/>
    <s v="0-30 Days"/>
    <n v="1500"/>
    <s v="EUR"/>
    <n v="1500"/>
    <s v="EUR"/>
    <n v="1500"/>
    <s v="EUR"/>
    <s v="INTER"/>
    <n v="1.5"/>
    <n v="1"/>
    <s v="less than 10000"/>
    <s v="Sourav Das"/>
    <s v="Awaiting approval"/>
    <s v="Less"/>
    <s v="Non-GFS"/>
    <s v="Non- ICB"/>
    <m/>
    <m/>
    <m/>
    <s v="Non-GFS"/>
    <s v="Non- ICB"/>
    <s v="Non-GFS/Non- ICB"/>
  </r>
  <r>
    <s v="Unresolved"/>
    <n v="635"/>
    <s v="Capgemini Technology Services"/>
    <x v="1"/>
    <n v="199"/>
    <s v="Capgemini America Inc"/>
    <s v="NORTH AMERICA"/>
    <n v="63501111630513"/>
    <x v="0"/>
    <s v="FR03ASDG - DG ASF"/>
    <n v="42613"/>
    <n v="218"/>
    <s v="1.No signed SoW"/>
    <s v="DISAGREEMENT"/>
    <n v="42678"/>
    <s v="Q4 2016"/>
    <n v="153"/>
    <s v="151-180 Days"/>
    <n v="1500"/>
    <s v="EUR"/>
    <n v="1500"/>
    <s v="EUR"/>
    <n v="1500"/>
    <s v="EUR"/>
    <s v="INTER"/>
    <n v="1.5"/>
    <n v="1"/>
    <s v="less than 10000"/>
    <s v="Subhojit Adak"/>
    <s v="no ISOW"/>
    <s v="Less"/>
    <s v="GFS"/>
    <s v="Non- ICB"/>
    <m/>
    <m/>
    <m/>
    <s v="GFS"/>
    <s v="Non- ICB"/>
    <s v="GFS/Non- ICB"/>
  </r>
  <r>
    <s v="New"/>
    <n v="8520"/>
    <s v="Capgemini Technology Services India Limited"/>
    <x v="2"/>
    <n v="199"/>
    <s v="Capgemini America Inc"/>
    <s v="NORTH AMERICA"/>
    <s v="5010089508/16-17-IM"/>
    <x v="8"/>
    <s v="IGATE"/>
    <n v="42768"/>
    <n v="63"/>
    <s v="1.No signed SoW"/>
    <s v="DISAGREEMENT"/>
    <n v="42830"/>
    <s v="Q1 2017"/>
    <n v="1"/>
    <s v="0-30 Days"/>
    <n v="104258"/>
    <s v="INR"/>
    <n v="1502.35"/>
    <s v="INR"/>
    <n v="104258.18360987931"/>
    <s v="EUR"/>
    <s v="INTER"/>
    <n v="1.5"/>
    <n v="1"/>
    <s v="greater than 10000"/>
    <s v="Sayantan Ghosh"/>
    <s v="ISOW Required"/>
    <s v="More"/>
    <s v="Non-GFS"/>
    <s v="Non- ICB"/>
    <m/>
    <m/>
    <m/>
    <s v="Non-GFS"/>
    <s v="Non- ICB"/>
    <s v="Non-GFS/Non- ICB"/>
  </r>
  <r>
    <s v="Unresolved"/>
    <n v="132"/>
    <s v="Capgemini Technologies LLC"/>
    <x v="5"/>
    <n v="199"/>
    <s v="Capgemini America Inc"/>
    <s v="NORTH AMERICA"/>
    <n v="1320130002422"/>
    <x v="8"/>
    <s v="NA CAPTECH"/>
    <n v="42640"/>
    <n v="191"/>
    <s v="1.No signed SoW"/>
    <s v="DISAGREEMENT"/>
    <n v="42709"/>
    <s v="Q4 2016"/>
    <n v="122"/>
    <s v="121-150 Days"/>
    <n v="1604.44"/>
    <s v="USD"/>
    <n v="1500.74"/>
    <s v="USD"/>
    <n v="1604.4411269083703"/>
    <s v="EUR"/>
    <s v="INTRA"/>
    <n v="1.5"/>
    <n v="1"/>
    <s v="less than 10000"/>
    <s v="Soumya Mukhopadhyay"/>
    <s v="No ISOW"/>
    <s v="Less"/>
    <s v="GFS"/>
    <s v="Non- ICB"/>
    <m/>
    <m/>
    <m/>
    <s v="GFS"/>
    <s v="Non- ICB"/>
    <s v="GFS/Non- ICB"/>
  </r>
  <r>
    <s v="New"/>
    <n v="8520"/>
    <s v="Capgemini Technology Services India Limited"/>
    <x v="2"/>
    <n v="260"/>
    <s v="Capgemini UK Plc"/>
    <s v="UK &amp; IRELAND"/>
    <s v="5010089846/16-17-IM"/>
    <x v="8"/>
    <s v="IGATE"/>
    <n v="42768"/>
    <n v="63"/>
    <s v="6.Missing or wrong information on invoice"/>
    <s v="Missing Information or Attachment"/>
    <n v="42831"/>
    <s v="Q1 2017"/>
    <n v="0"/>
    <s v="0-30 Days"/>
    <n v="103451"/>
    <s v="INR"/>
    <n v="1490.72"/>
    <s v="INR"/>
    <n v="103451.09959125324"/>
    <s v="EUR"/>
    <s v="INTER"/>
    <n v="1.49"/>
    <n v="1"/>
    <s v="greater than 10000"/>
    <s v="SARBAJIT MOITRA"/>
    <s v="No PO"/>
    <s v="More"/>
    <s v="Non-GFS"/>
    <s v="Non- ICB"/>
    <m/>
    <m/>
    <m/>
    <s v="Non-GFS"/>
    <s v="Non- ICB"/>
    <s v="Non-GFS/Non- ICB"/>
  </r>
  <r>
    <s v="New"/>
    <n v="8520"/>
    <s v="Capgemini Technology Services India Limited"/>
    <x v="2"/>
    <n v="199"/>
    <s v="Capgemini America Inc"/>
    <s v="NORTH AMERICA"/>
    <s v="5010089766/16-17-IM"/>
    <x v="8"/>
    <s v="IGATE"/>
    <n v="42768"/>
    <n v="63"/>
    <s v="1.No signed SoW"/>
    <s v="DISAGREEMENT"/>
    <n v="42830"/>
    <s v="Q1 2017"/>
    <n v="1"/>
    <s v="0-30 Days"/>
    <n v="103475"/>
    <s v="INR"/>
    <n v="1491.06"/>
    <s v="INR"/>
    <n v="103474.69448087773"/>
    <s v="EUR"/>
    <s v="INTER"/>
    <n v="1.49"/>
    <n v="1"/>
    <s v="greater than 10000"/>
    <s v="Sayantan Ghosh"/>
    <s v="ISOW Required"/>
    <s v="More"/>
    <s v="Non-GFS"/>
    <s v="Non- ICB"/>
    <m/>
    <m/>
    <m/>
    <s v="Non-GFS"/>
    <s v="Non- ICB"/>
    <s v="Non-GFS/Non- ICB"/>
  </r>
  <r>
    <s v="Unresolved"/>
    <n v="8520"/>
    <s v="Capgemini Technology Services India Limited"/>
    <x v="2"/>
    <n v="199"/>
    <s v="Capgemini America Inc"/>
    <s v="NORTH AMERICA"/>
    <n v="85200410040801"/>
    <x v="8"/>
    <s v="APAC Platform"/>
    <n v="42676"/>
    <n v="155"/>
    <s v="8.Invoice awaiting Prime’s approval or PO"/>
    <s v="Hold Payment"/>
    <n v="42733"/>
    <s v="Q4 2016"/>
    <n v="98"/>
    <s v="91-120 Days"/>
    <n v="102400"/>
    <s v="INR"/>
    <n v="1475.57"/>
    <s v="INR"/>
    <n v="102399.73906827945"/>
    <s v="EUR"/>
    <s v="INTER"/>
    <n v="1.48"/>
    <n v="1"/>
    <s v="greater than 10000"/>
    <s v="Sayantan Ghosh"/>
    <s v="Invoice waiting for approval"/>
    <s v="More"/>
    <s v="GFS"/>
    <s v="Non- ICB"/>
    <m/>
    <m/>
    <m/>
    <s v="GFS"/>
    <s v="Non- ICB"/>
    <s v="GFS/Non- ICB"/>
  </r>
  <r>
    <s v="New"/>
    <n v="8243"/>
    <s v="Capgemini Deutschland GmbH"/>
    <x v="0"/>
    <n v="635"/>
    <s v="Capgemini Technology Services"/>
    <s v="FRANCE"/>
    <n v="82430160099086"/>
    <x v="0"/>
    <s v="APPS Germany"/>
    <n v="42773"/>
    <n v="58"/>
    <s v="8.Invoice awaiting Prime’s approval or PO"/>
    <s v="Hold Payment"/>
    <n v="42831"/>
    <s v="Q1 2017"/>
    <n v="0"/>
    <s v="0-30 Days"/>
    <n v="1456.11"/>
    <s v="EUR"/>
    <n v="1456.11"/>
    <s v="EUR"/>
    <n v="1456.11"/>
    <s v="EUR"/>
    <s v="INTER"/>
    <n v="1.46"/>
    <n v="1"/>
    <s v="less than 10000"/>
    <s v="Aleksandra Polak"/>
    <s v="Invoice has been waiting for Project Manager approval for more than 2 months. Please contact DEGARCIA (PM)in order to receive further information."/>
    <s v="Less"/>
    <s v="GFS"/>
    <s v="Non- ICB"/>
    <m/>
    <m/>
    <m/>
    <s v="GFS"/>
    <s v="Non- ICB"/>
    <s v="GFS/Non- ICB"/>
  </r>
  <r>
    <s v="Unresolved"/>
    <n v="8520"/>
    <s v="Capgemini Technology Services India Limited"/>
    <x v="2"/>
    <n v="199"/>
    <s v="Capgemini America Inc"/>
    <s v="NORTH AMERICA"/>
    <n v="85200410040799"/>
    <x v="8"/>
    <s v="APAC Platform"/>
    <n v="42676"/>
    <n v="155"/>
    <s v="8.Invoice awaiting Prime’s approval or PO"/>
    <s v="Hold Payment"/>
    <n v="42733"/>
    <s v="Q4 2016"/>
    <n v="98"/>
    <s v="91-120 Days"/>
    <n v="100800"/>
    <s v="INR"/>
    <n v="1452.52"/>
    <s v="INR"/>
    <n v="100800.14434520711"/>
    <s v="EUR"/>
    <s v="INTER"/>
    <n v="1.45"/>
    <n v="1"/>
    <s v="greater than 10000"/>
    <s v="Sayantan Ghosh"/>
    <s v="Invoice waiting for approval"/>
    <s v="More"/>
    <s v="GFS"/>
    <s v="Non- ICB"/>
    <m/>
    <m/>
    <m/>
    <s v="GFS"/>
    <s v="Non- ICB"/>
    <s v="GFS/Non- ICB"/>
  </r>
  <r>
    <s v="Unresolved"/>
    <n v="8520"/>
    <s v="Capgemini Technology Services India Limited"/>
    <x v="2"/>
    <n v="3011"/>
    <s v="Sogeti USA LLC"/>
    <s v="NORTH AMERICA"/>
    <n v="85203010001172"/>
    <x v="8"/>
    <s v="NA PBS"/>
    <n v="42676"/>
    <n v="155"/>
    <s v="4.Disagreed expenses"/>
    <s v="DISAGREEMENT"/>
    <n v="42709"/>
    <s v="Q4 2016"/>
    <n v="122"/>
    <s v="121-150 Days"/>
    <n v="100500.25"/>
    <s v="INR"/>
    <n v="1448.2"/>
    <s v="INR"/>
    <n v="100500.35045350766"/>
    <s v="EUR"/>
    <s v="INTER"/>
    <n v="1.45"/>
    <n v="1"/>
    <s v="greater than 10000"/>
    <s v="Brock Bahan"/>
    <s v="Dispute: No Expenses in our system"/>
    <s v="More"/>
    <s v="GFS"/>
    <s v="Non- ICB"/>
    <m/>
    <m/>
    <m/>
    <s v="GFS"/>
    <s v="Non- ICB"/>
    <s v="GFS/Non- ICB"/>
  </r>
  <r>
    <s v="Unresolved"/>
    <n v="8520"/>
    <s v="Capgemini Technology Services India Limited"/>
    <x v="2"/>
    <n v="199"/>
    <s v="Capgemini America Inc"/>
    <s v="NORTH AMERICA"/>
    <n v="85200410040070"/>
    <x v="8"/>
    <s v="APAC Platform"/>
    <n v="42643"/>
    <n v="188"/>
    <s v="8.Invoice awaiting Prime’s approval or PO"/>
    <s v="Hold Payment"/>
    <n v="42709"/>
    <s v="Q4 2016"/>
    <n v="122"/>
    <s v="121-150 Days"/>
    <n v="100800"/>
    <s v="INR"/>
    <n v="1452.52"/>
    <s v="INR"/>
    <n v="100800.14434520711"/>
    <s v="EUR"/>
    <s v="INTER"/>
    <n v="1.45"/>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071"/>
    <x v="8"/>
    <s v="APAC Platform"/>
    <n v="42643"/>
    <n v="188"/>
    <s v="8.Invoice awaiting Prime’s approval or PO"/>
    <s v="Hold Payment"/>
    <n v="42709"/>
    <s v="Q4 2016"/>
    <n v="122"/>
    <s v="121-150 Days"/>
    <n v="100800"/>
    <s v="INR"/>
    <n v="1452.52"/>
    <s v="INR"/>
    <n v="100800.14434520711"/>
    <s v="EUR"/>
    <s v="INTER"/>
    <n v="1.45"/>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1815"/>
    <x v="8"/>
    <s v="APAC Platform"/>
    <n v="42704"/>
    <n v="127"/>
    <s v="8.Invoice awaiting Prime’s approval or PO"/>
    <s v="Hold Payment"/>
    <n v="42776"/>
    <s v="Q1 2017"/>
    <n v="55"/>
    <s v="31-60 Days"/>
    <n v="100800"/>
    <s v="INR"/>
    <n v="1452.52"/>
    <s v="INR"/>
    <n v="100800.14434520711"/>
    <s v="EUR"/>
    <s v="INTER"/>
    <n v="1.45"/>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1816"/>
    <x v="8"/>
    <s v="APAC Platform"/>
    <n v="42704"/>
    <n v="127"/>
    <s v="8.Invoice awaiting Prime’s approval or PO"/>
    <s v="Hold Payment"/>
    <n v="42776"/>
    <s v="Q1 2017"/>
    <n v="55"/>
    <s v="31-60 Days"/>
    <n v="100800"/>
    <s v="INR"/>
    <n v="1452.52"/>
    <s v="INR"/>
    <n v="100800.14434520711"/>
    <s v="EUR"/>
    <s v="INTER"/>
    <n v="1.45"/>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1817"/>
    <x v="8"/>
    <s v="APAC Platform"/>
    <n v="42704"/>
    <n v="127"/>
    <s v="8.Invoice awaiting Prime’s approval or PO"/>
    <s v="Hold Payment"/>
    <n v="42776"/>
    <s v="Q1 2017"/>
    <n v="55"/>
    <s v="31-60 Days"/>
    <n v="100800"/>
    <s v="INR"/>
    <n v="1452.52"/>
    <s v="INR"/>
    <n v="100800.14434520711"/>
    <s v="EUR"/>
    <s v="INTER"/>
    <n v="1.45"/>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1818"/>
    <x v="8"/>
    <s v="APAC Platform"/>
    <n v="42704"/>
    <n v="127"/>
    <s v="8.Invoice awaiting Prime’s approval or PO"/>
    <s v="Hold Payment"/>
    <n v="42776"/>
    <s v="Q1 2017"/>
    <n v="55"/>
    <s v="31-60 Days"/>
    <n v="100800"/>
    <s v="INR"/>
    <n v="1452.52"/>
    <s v="INR"/>
    <n v="100800.14434520711"/>
    <s v="EUR"/>
    <s v="INTER"/>
    <n v="1.45"/>
    <n v="1"/>
    <s v="greater than 10000"/>
    <s v="Sayantan Ghosh"/>
    <s v="Invoice waiting for approval"/>
    <s v="More"/>
    <s v="GFS"/>
    <s v="Non- ICB"/>
    <m/>
    <m/>
    <m/>
    <s v="GFS"/>
    <s v="Non- ICB"/>
    <s v="GFS/Non- ICB"/>
  </r>
  <r>
    <s v="New"/>
    <n v="8110"/>
    <s v="Capgemini Mexico S. de R.L. de C.V."/>
    <x v="6"/>
    <n v="8420"/>
    <s v="Capgemini Australia Pty Ltd."/>
    <s v="INDIA"/>
    <s v="D6578"/>
    <x v="10"/>
    <s v="Mexico"/>
    <n v="42705"/>
    <n v="126"/>
    <s v="3.Disagreed days, volume or deliverables"/>
    <s v="DISAGREEMENT"/>
    <n v="42830"/>
    <s v="Q1 2017"/>
    <n v="1"/>
    <s v="0-30 Days"/>
    <n v="29104"/>
    <s v="MXN"/>
    <n v="1453.93"/>
    <s v="MXN"/>
    <n v="29104.036928275313"/>
    <s v="EUR"/>
    <s v="INTER"/>
    <n v="1.45"/>
    <n v="1"/>
    <s v="greater than 10000"/>
    <s v="Yogesh Shinde"/>
    <s v="Shailesh Keshri was on AU Payroll since Oct’16. Hence no invoice expected for Oct-16 4 days; Request Credit Note"/>
    <s v="More"/>
    <s v="Non-GFS"/>
    <s v="Non- ICB"/>
    <m/>
    <m/>
    <m/>
    <s v="Non-GFS"/>
    <s v="Non- ICB"/>
    <s v="Non-GFS/Non- ICB"/>
  </r>
  <r>
    <s v="New"/>
    <n v="8520"/>
    <s v="Capgemini Technology Services India Limited"/>
    <x v="2"/>
    <n v="260"/>
    <s v="Capgemini UK Plc"/>
    <s v="UK &amp; IRELAND"/>
    <s v="5010089681/16-17-IM"/>
    <x v="8"/>
    <s v="IGATE"/>
    <n v="42768"/>
    <n v="63"/>
    <s v="6.Missing or wrong information on invoice"/>
    <s v="Missing Information or Attachment"/>
    <n v="42831"/>
    <s v="Q1 2017"/>
    <n v="0"/>
    <s v="0-30 Days"/>
    <n v="100272"/>
    <s v="INR"/>
    <n v="1444.91"/>
    <s v="INR"/>
    <n v="100272.03519802359"/>
    <s v="EUR"/>
    <s v="INTER"/>
    <n v="1.44"/>
    <n v="1"/>
    <s v="greater than 10000"/>
    <s v="SARBAJIT MOITRA"/>
    <s v="No PO"/>
    <s v="More"/>
    <s v="Non-GFS"/>
    <s v="Non- ICB"/>
    <m/>
    <m/>
    <m/>
    <s v="Non-GFS"/>
    <s v="Non- ICB"/>
    <s v="Non-GFS/Non- ICB"/>
  </r>
  <r>
    <s v="New"/>
    <n v="8520"/>
    <s v="Capgemini Technology Services India Limited"/>
    <x v="2"/>
    <n v="260"/>
    <s v="Capgemini UK Plc"/>
    <s v="UK &amp; IRELAND"/>
    <s v="5010089764/16-17-IM"/>
    <x v="8"/>
    <s v="IGATE"/>
    <n v="42768"/>
    <n v="63"/>
    <s v="6.Missing or wrong information on invoice"/>
    <s v="Missing Information or Attachment"/>
    <n v="42831"/>
    <s v="Q1 2017"/>
    <n v="0"/>
    <s v="0-30 Days"/>
    <n v="99277"/>
    <s v="INR"/>
    <n v="1430.57"/>
    <s v="INR"/>
    <n v="99276.886029743444"/>
    <s v="EUR"/>
    <s v="INTER"/>
    <n v="1.43"/>
    <n v="1"/>
    <s v="greater than 10000"/>
    <s v="SARBAJIT MOITRA"/>
    <s v="No PO"/>
    <s v="More"/>
    <s v="Non-GFS"/>
    <s v="Non- ICB"/>
    <m/>
    <m/>
    <m/>
    <s v="Non-GFS"/>
    <s v="Non- ICB"/>
    <s v="Non-GFS/Non- ICB"/>
  </r>
  <r>
    <s v="New"/>
    <n v="8520"/>
    <s v="Capgemini Technology Services India Limited"/>
    <x v="2"/>
    <n v="199"/>
    <s v="Capgemini America Inc"/>
    <s v="NORTH AMERICA"/>
    <s v="5010089539/16-17-IM"/>
    <x v="3"/>
    <s v="IGATE"/>
    <n v="42768"/>
    <n v="63"/>
    <s v="1.No signed SoW"/>
    <s v="DISAGREEMENT"/>
    <n v="42830"/>
    <s v="Q1 2017"/>
    <n v="1"/>
    <s v="0-30 Days"/>
    <n v="99333"/>
    <s v="INR"/>
    <n v="1431.38"/>
    <s v="INR"/>
    <n v="99333.097384437104"/>
    <s v="EUR"/>
    <s v="INTER"/>
    <n v="1.43"/>
    <n v="1"/>
    <s v="greater than 10000"/>
    <s v="Sayantan Ghosh"/>
    <s v="ISOW Required"/>
    <s v="More"/>
    <s v="Non-GFS"/>
    <s v="Non- ICB"/>
    <m/>
    <m/>
    <m/>
    <s v="Non-GFS"/>
    <s v="Non- ICB"/>
    <s v="Non-GFS/Non- ICB"/>
  </r>
  <r>
    <s v="Unresolved"/>
    <n v="95"/>
    <s v="Capgemini Service S.A.S."/>
    <x v="3"/>
    <n v="8243"/>
    <s v="Capgemini Deutschland GmbH"/>
    <s v="CENTRAL EUROPE"/>
    <n v="950110010614"/>
    <x v="5"/>
    <s v="GROUP SHARED SERVICES"/>
    <n v="42731"/>
    <n v="100"/>
    <s v="1.No signed SoW"/>
    <s v="DISAGREEMENT"/>
    <n v="42796"/>
    <s v="Q1 2017"/>
    <n v="35"/>
    <s v="31-60 Days"/>
    <n v="1422"/>
    <s v="EUR"/>
    <n v="1422"/>
    <s v="EUR"/>
    <n v="1422"/>
    <s v="EUR"/>
    <s v="INTER"/>
    <n v="1.42"/>
    <n v="1"/>
    <s v="less than 10000"/>
    <s v="Izabela Klich"/>
    <s v="No feedback from supplier about reason for invoiced amount, despite several emails, please explain it"/>
    <s v="Less"/>
    <s v="GFS"/>
    <s v="Non- ICB"/>
    <m/>
    <m/>
    <m/>
    <s v="GFS"/>
    <s v="Non- ICB"/>
    <s v="GFS/Non- ICB"/>
  </r>
  <r>
    <s v="Unresolved"/>
    <n v="8520"/>
    <s v="Capgemini Technology Services India Limited"/>
    <x v="2"/>
    <n v="199"/>
    <s v="Capgemini America Inc"/>
    <s v="NORTH AMERICA"/>
    <n v="85203810002776"/>
    <x v="7"/>
    <s v="India BPO"/>
    <n v="42731"/>
    <n v="100"/>
    <s v="8.Invoice awaiting Prime’s approval or PO"/>
    <s v="Hold Payment"/>
    <n v="42797"/>
    <s v="Q1 2017"/>
    <n v="34"/>
    <s v="31-60 Days"/>
    <n v="98667"/>
    <s v="INR"/>
    <n v="1421.78"/>
    <s v="INR"/>
    <n v="98666.888736216075"/>
    <s v="EUR"/>
    <s v="INTER"/>
    <n v="1.42"/>
    <n v="1"/>
    <s v="greater than 10000"/>
    <s v="Sayantan Ghosh"/>
    <s v="Invoice waiting for approval"/>
    <s v="More"/>
    <s v="GFS"/>
    <s v="Non- ICB"/>
    <m/>
    <m/>
    <m/>
    <s v="GFS"/>
    <s v="Non- ICB"/>
    <s v="GFS/Non- ICB"/>
  </r>
  <r>
    <s v="Unresolved"/>
    <n v="8520"/>
    <s v="Capgemini Technology Services India Limited"/>
    <x v="2"/>
    <n v="199"/>
    <s v="Capgemini America Inc"/>
    <s v="NORTH AMERICA"/>
    <n v="85203810002780"/>
    <x v="7"/>
    <s v="India BPO"/>
    <n v="42731"/>
    <n v="100"/>
    <s v="8.Invoice awaiting Prime’s approval or PO"/>
    <s v="Hold Payment"/>
    <n v="42797"/>
    <s v="Q1 2017"/>
    <n v="34"/>
    <s v="31-60 Days"/>
    <n v="98642"/>
    <s v="INR"/>
    <n v="1421.42"/>
    <s v="INR"/>
    <n v="98641.905911907787"/>
    <s v="EUR"/>
    <s v="INTER"/>
    <n v="1.42"/>
    <n v="1"/>
    <s v="greater than 10000"/>
    <s v="Sayantan Ghosh"/>
    <s v="Invoice Waiting for approval"/>
    <s v="More"/>
    <s v="GFS"/>
    <s v="Non- ICB"/>
    <m/>
    <m/>
    <m/>
    <s v="GFS"/>
    <s v="Non- ICB"/>
    <s v="GFS/Non- ICB"/>
  </r>
  <r>
    <s v="Unresolved"/>
    <n v="8520"/>
    <s v="Capgemini Technology Services India Limited"/>
    <x v="2"/>
    <n v="199"/>
    <s v="Capgemini America Inc"/>
    <s v="NORTH AMERICA"/>
    <n v="85203810002600"/>
    <x v="7"/>
    <s v="BPO India"/>
    <n v="42705"/>
    <n v="126"/>
    <s v="8.Invoice awaiting Prime’s approval or PO"/>
    <s v="Hold Payment"/>
    <n v="42776"/>
    <s v="Q1 2017"/>
    <n v="55"/>
    <s v="31-60 Days"/>
    <n v="98667"/>
    <s v="INR"/>
    <n v="1421.78"/>
    <s v="INR"/>
    <n v="98666.888736216075"/>
    <s v="EUR"/>
    <s v="INTER"/>
    <n v="1.42"/>
    <n v="1"/>
    <s v="greater than 10000"/>
    <s v="Sayantan Ghosh"/>
    <s v="Invoice waiting for approval"/>
    <s v="More"/>
    <s v="GFS"/>
    <s v="Non- ICB"/>
    <m/>
    <m/>
    <m/>
    <s v="GFS"/>
    <s v="Non- ICB"/>
    <s v="GFS/Non- ICB"/>
  </r>
  <r>
    <s v="New"/>
    <n v="8520"/>
    <s v="Capgemini Technology Services India Limited"/>
    <x v="2"/>
    <n v="199"/>
    <s v="Capgemini America Inc"/>
    <s v="NORTH AMERICA"/>
    <n v="85203810002983"/>
    <x v="7"/>
    <s v="BPO India"/>
    <n v="42774"/>
    <n v="57"/>
    <s v="1.No signed SoW"/>
    <s v="DISAGREEMENT"/>
    <n v="42830"/>
    <s v="Q1 2017"/>
    <n v="1"/>
    <s v="0-30 Days"/>
    <n v="98642"/>
    <s v="INR"/>
    <n v="1421.42"/>
    <s v="INR"/>
    <n v="98641.905911907787"/>
    <s v="EUR"/>
    <s v="INTER"/>
    <n v="1.42"/>
    <n v="1"/>
    <s v="greater than 10000"/>
    <s v="Sayantan Ghosh"/>
    <s v="Required ISOW"/>
    <s v="More"/>
    <s v="GFS"/>
    <s v="Non- ICB"/>
    <m/>
    <m/>
    <m/>
    <s v="GFS"/>
    <s v="Non- ICB"/>
    <s v="GFS/Non- ICB"/>
  </r>
  <r>
    <s v="Unresolved"/>
    <n v="8520"/>
    <s v="Capgemini Technology Services India Limited"/>
    <x v="2"/>
    <n v="199"/>
    <s v="Capgemini America Inc"/>
    <s v="NORTH AMERICA"/>
    <n v="85200410038973"/>
    <x v="8"/>
    <s v="APAC Platform"/>
    <n v="42614"/>
    <n v="217"/>
    <s v="8.Invoice awaiting Prime’s approval or PO"/>
    <s v="Hold Payment"/>
    <n v="42681"/>
    <s v="Q4 2016"/>
    <n v="150"/>
    <s v="121-150 Days"/>
    <n v="97990"/>
    <s v="INR"/>
    <n v="1412.03"/>
    <s v="INR"/>
    <n v="97990.270577866599"/>
    <s v="EUR"/>
    <s v="INTER"/>
    <n v="1.41"/>
    <n v="1"/>
    <s v="greater than 10000"/>
    <s v="Sayantan Ghosh"/>
    <s v="Invoice waiting for approval"/>
    <s v="More"/>
    <s v="GFS"/>
    <s v="Non- ICB"/>
    <m/>
    <m/>
    <m/>
    <s v="GFS"/>
    <s v="Non- ICB"/>
    <s v="GFS/Non- ICB"/>
  </r>
  <r>
    <s v="New"/>
    <n v="420"/>
    <s v="Capgemini Belgium N.V./S.A."/>
    <x v="9"/>
    <n v="635"/>
    <s v="Capgemini Technology Services"/>
    <s v="FRANCE"/>
    <n v="4200110025256"/>
    <x v="0"/>
    <s v="CG TS- Sales support on Veolia"/>
    <n v="42767"/>
    <n v="64"/>
    <s v="6.Missing or wrong information on invoice"/>
    <s v="Missing Information or Attachment"/>
    <n v="42830"/>
    <s v="Q1 2017"/>
    <n v="1"/>
    <s v="0-30 Days"/>
    <n v="1400"/>
    <s v="EUR"/>
    <n v="1400"/>
    <s v="EUR"/>
    <n v="1400"/>
    <s v="EUR"/>
    <s v="INTER"/>
    <n v="1.4"/>
    <n v="1"/>
    <s v="less than 10000"/>
    <s v="Karolina Planeta"/>
    <s v="waiting for PM approval AMBARD"/>
    <s v="Less"/>
    <s v="GFS"/>
    <s v="Non- ICB"/>
    <m/>
    <m/>
    <m/>
    <s v="GFS"/>
    <s v="Non- ICB"/>
    <s v="GFS/Non- ICB"/>
  </r>
  <r>
    <s v="Unresolved"/>
    <n v="8520"/>
    <s v="Capgemini Technology Services India Limited"/>
    <x v="2"/>
    <n v="199"/>
    <s v="Capgemini America Inc"/>
    <s v="NORTH AMERICA"/>
    <n v="85200410039881"/>
    <x v="8"/>
    <s v="APAC Platform"/>
    <n v="42643"/>
    <n v="188"/>
    <s v="8.Invoice awaiting Prime’s approval or PO"/>
    <s v="Hold Payment"/>
    <n v="42709"/>
    <s v="Q4 2016"/>
    <n v="122"/>
    <s v="121-150 Days"/>
    <n v="97200"/>
    <s v="INR"/>
    <n v="1400.64"/>
    <s v="INR"/>
    <n v="97199.841775446053"/>
    <s v="EUR"/>
    <s v="INTER"/>
    <n v="1.4"/>
    <n v="1"/>
    <s v="greater than 10000"/>
    <s v="Sayantan Ghosh"/>
    <s v="Invoice waiting for approval"/>
    <s v="More"/>
    <s v="GFS"/>
    <s v="Non- ICB"/>
    <m/>
    <m/>
    <m/>
    <s v="GFS"/>
    <s v="Non- ICB"/>
    <s v="GFS/Non- ICB"/>
  </r>
  <r>
    <s v="Unresolved"/>
    <n v="3022"/>
    <s v="Sogeti High Tech S.A.S."/>
    <x v="1"/>
    <n v="692"/>
    <s v="Capgemini Outsourcing Services S.A.S."/>
    <s v="FRANCE"/>
    <n v="30220110063334"/>
    <x v="2"/>
    <s v="Sogeti HTC  "/>
    <n v="42668"/>
    <n v="163"/>
    <s v="1.No signed SoW"/>
    <s v="DISAGREEMENT"/>
    <n v="42709"/>
    <s v="Q4 2016"/>
    <n v="122"/>
    <s v="121-150 Days"/>
    <n v="1392"/>
    <s v="EUR"/>
    <n v="1392"/>
    <s v="EUR"/>
    <n v="1392"/>
    <s v="EUR"/>
    <s v="INTRA"/>
    <n v="1.39"/>
    <n v="1"/>
    <s v="less than 10000"/>
    <s v="Edyta Lechwar-Wierzbicka"/>
    <s v="NO PO; Carine REYNIER"/>
    <s v="Less"/>
    <s v="GFS"/>
    <s v="Non- ICB"/>
    <m/>
    <m/>
    <m/>
    <s v="GFS"/>
    <s v="Non- ICB"/>
    <s v="GFS/Non- ICB"/>
  </r>
  <r>
    <s v="New"/>
    <n v="413"/>
    <s v="Capgemini Nederland B.V."/>
    <x v="9"/>
    <n v="8110"/>
    <s v="Capgemini Mexico S. de R.L. de C.V."/>
    <s v="CPM- BR"/>
    <n v="4130110179592"/>
    <x v="6"/>
    <s v="Infra Netherland Core"/>
    <n v="42829"/>
    <n v="2"/>
    <s v="1.No signed SoW"/>
    <s v="DISAGREEMENT"/>
    <n v="42831"/>
    <s v="Q1 2017"/>
    <n v="0"/>
    <s v="0-30 Days"/>
    <n v="1384.62"/>
    <s v="EUR"/>
    <n v="1384.62"/>
    <s v="EUR"/>
    <n v="1384.62"/>
    <s v="EUR"/>
    <s v="INTER"/>
    <n v="1.38"/>
    <n v="1"/>
    <s v="less than 10000"/>
    <s v="Aldo Perez"/>
    <s v="Hi, please send me Isow"/>
    <s v="Less"/>
    <s v="GFS"/>
    <s v="Non- ICB"/>
    <m/>
    <m/>
    <m/>
    <s v="GFS"/>
    <s v="Non- ICB"/>
    <s v="GFS/Non- ICB"/>
  </r>
  <r>
    <s v="New"/>
    <n v="3022"/>
    <s v="Sogeti High Tech S.A.S."/>
    <x v="1"/>
    <n v="635"/>
    <s v="Capgemini Technology Services"/>
    <s v="FRANCE"/>
    <n v="30220110068566"/>
    <x v="2"/>
    <s v="Sogeti HTC  "/>
    <n v="42772"/>
    <n v="59"/>
    <s v="8.Invoice awaiting Prime’s approval or PO"/>
    <s v="Hold Payment"/>
    <n v="42830"/>
    <s v="Q1 2017"/>
    <n v="1"/>
    <s v="0-30 Days"/>
    <n v="1380"/>
    <s v="EUR"/>
    <n v="1380"/>
    <s v="EUR"/>
    <n v="1380"/>
    <s v="EUR"/>
    <s v="INTRA"/>
    <n v="1.38"/>
    <n v="1"/>
    <s v="less than 10000"/>
    <s v="Jadwiga Lacka"/>
    <s v="h-Waiting for Project Manager approval / by KLASSERR"/>
    <s v="Less"/>
    <s v="GFS"/>
    <s v="Non- ICB"/>
    <m/>
    <m/>
    <m/>
    <s v="GFS"/>
    <s v="Non- ICB"/>
    <s v="GFS/Non- ICB"/>
  </r>
  <r>
    <s v="Unresolved"/>
    <n v="8520"/>
    <s v="Capgemini Technology Services India Limited"/>
    <x v="2"/>
    <n v="199"/>
    <s v="Capgemini America Inc"/>
    <s v="NORTH AMERICA"/>
    <n v="85200410040761"/>
    <x v="8"/>
    <s v="APAC Platform"/>
    <n v="42676"/>
    <n v="155"/>
    <s v="8.Invoice awaiting Prime’s approval or PO"/>
    <s v="Hold Payment"/>
    <n v="42733"/>
    <s v="Q4 2016"/>
    <n v="98"/>
    <s v="91-120 Days"/>
    <n v="96000"/>
    <s v="INR"/>
    <n v="1383.35"/>
    <s v="INR"/>
    <n v="95999.972241306314"/>
    <s v="EUR"/>
    <s v="INTER"/>
    <n v="1.38"/>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763"/>
    <x v="8"/>
    <s v="APAC Platform"/>
    <n v="42676"/>
    <n v="155"/>
    <s v="8.Invoice awaiting Prime’s approval or PO"/>
    <s v="Hold Payment"/>
    <n v="42733"/>
    <s v="Q4 2016"/>
    <n v="98"/>
    <s v="91-120 Days"/>
    <n v="96000"/>
    <s v="INR"/>
    <n v="1383.35"/>
    <s v="INR"/>
    <n v="95999.972241306314"/>
    <s v="EUR"/>
    <s v="INTER"/>
    <n v="1.38"/>
    <n v="1"/>
    <s v="greater than 10000"/>
    <s v="Sayantan Ghosh"/>
    <s v="Invoice waiting for approval"/>
    <s v="More"/>
    <s v="GFS"/>
    <s v="Non- ICB"/>
    <m/>
    <m/>
    <m/>
    <s v="GFS"/>
    <s v="Non- ICB"/>
    <s v="GFS/Non- ICB"/>
  </r>
  <r>
    <s v="Unresolved"/>
    <n v="8520"/>
    <s v="Capgemini Technology Services India Limited"/>
    <x v="2"/>
    <n v="8243"/>
    <s v="Capgemini Deutschland GmbH"/>
    <s v="CENTRAL EUROPE"/>
    <s v="5010089722/16-17-IM"/>
    <x v="0"/>
    <s v="INDIA"/>
    <n v="42769"/>
    <n v="62"/>
    <s v="6.Missing or wrong information on invoice"/>
    <s v="Missing Information or Attachment"/>
    <n v="42800"/>
    <s v="Q1 2017"/>
    <n v="31"/>
    <s v="31-60 Days"/>
    <n v="95932"/>
    <s v="INR"/>
    <n v="1382.37"/>
    <s v="INR"/>
    <n v="95931.963441800428"/>
    <s v="EUR"/>
    <s v="INTER"/>
    <n v="1.38"/>
    <n v="1"/>
    <s v="greater than 10000"/>
    <s v="Magdalena Chrzanowska"/>
    <s v="Invoice rejected. after November invoice should not come from IGATE as all resource are now Capgemini resource. Waiting for credit note"/>
    <s v="More"/>
    <s v="Non-GFS"/>
    <s v="Non- ICB"/>
    <m/>
    <m/>
    <m/>
    <s v="Non-GFS"/>
    <s v="Non- ICB"/>
    <s v="Non-GFS/Non- ICB"/>
  </r>
  <r>
    <s v="Unresolved"/>
    <n v="8520"/>
    <s v="Capgemini Technology Services India Limited"/>
    <x v="2"/>
    <n v="1845"/>
    <s v="Capgemini China Co. Ltd."/>
    <s v="INDIA"/>
    <n v="85201810009527"/>
    <x v="8"/>
    <s v="APAC Platform"/>
    <n v="42773"/>
    <n v="58"/>
    <s v="4.Disagreed expenses"/>
    <s v="DISAGREEMENT"/>
    <n v="42776"/>
    <s v="Q1 2017"/>
    <n v="55"/>
    <s v="31-60 Days"/>
    <n v="95715.4"/>
    <s v="INR"/>
    <n v="1379.25"/>
    <s v="INR"/>
    <n v="95715.445631128605"/>
    <s v="EUR"/>
    <s v="INTRA"/>
    <n v="1.38"/>
    <n v="1"/>
    <s v="greater than 10000"/>
    <s v="Dorothy Chen"/>
    <s v="Disagreed expenses"/>
    <s v="More"/>
    <s v="GFS"/>
    <s v="Non- ICB"/>
    <m/>
    <m/>
    <m/>
    <s v="GFS"/>
    <s v="Non- ICB"/>
    <s v="GFS/Non- ICB"/>
  </r>
  <r>
    <s v="Unresolved"/>
    <n v="8520"/>
    <s v="Capgemini Technology Services India Limited"/>
    <x v="2"/>
    <n v="199"/>
    <s v="Capgemini America Inc"/>
    <s v="NORTH AMERICA"/>
    <n v="85200410042569"/>
    <x v="8"/>
    <s v="APAC Platform"/>
    <n v="42727"/>
    <n v="104"/>
    <s v="8.Invoice awaiting Prime’s approval or PO"/>
    <s v="Hold Payment"/>
    <n v="42776"/>
    <s v="Q1 2017"/>
    <n v="55"/>
    <s v="31-60 Days"/>
    <n v="96000"/>
    <s v="INR"/>
    <n v="1383.35"/>
    <s v="INR"/>
    <n v="95999.972241306314"/>
    <s v="EUR"/>
    <s v="INTER"/>
    <n v="1.38"/>
    <n v="1"/>
    <s v="greater than 10000"/>
    <s v="Sayantan Ghosh"/>
    <s v="Invoice waiting for approval"/>
    <s v="More"/>
    <s v="GFS"/>
    <s v="Non- ICB"/>
    <m/>
    <m/>
    <m/>
    <s v="GFS"/>
    <s v="Non- ICB"/>
    <s v="GFS/Non- ICB"/>
  </r>
  <r>
    <s v="New"/>
    <n v="8310"/>
    <s v="Capgemini Polska Sp z.o.o"/>
    <x v="0"/>
    <n v="1750"/>
    <s v="Capgemini Espana S.L."/>
    <s v="IBERIA"/>
    <s v="831016FIS02121"/>
    <x v="6"/>
    <s v="Infra Central Europe "/>
    <n v="42705"/>
    <n v="126"/>
    <s v="1.No signed SoW"/>
    <s v="DISAGREEMENT"/>
    <n v="42829"/>
    <s v="Q1 2017"/>
    <n v="2"/>
    <s v="0-30 Days"/>
    <n v="5810.46"/>
    <s v="PLN"/>
    <n v="1374.77"/>
    <s v="PLN"/>
    <n v="5810.4651516637196"/>
    <s v="EUR"/>
    <s v="INTER"/>
    <n v="1.37"/>
    <n v="1"/>
    <s v="less than 10000"/>
    <s v="Virginia Alonso"/>
    <s v="send isow"/>
    <s v="Less"/>
    <s v="GFS"/>
    <s v="Non- ICB"/>
    <m/>
    <m/>
    <m/>
    <s v="GFS"/>
    <s v="Non- ICB"/>
    <s v="GFS/Non- ICB"/>
  </r>
  <r>
    <s v="New"/>
    <n v="635"/>
    <s v="Capgemini Technology Services"/>
    <x v="1"/>
    <n v="692"/>
    <s v="Capgemini Outsourcing Services S.A.S."/>
    <s v="FRANCE"/>
    <n v="201640709"/>
    <x v="0"/>
    <s v="MU Other"/>
    <n v="42727"/>
    <n v="104"/>
    <s v="8.Invoice awaiting Prime’s approval or PO"/>
    <s v="Hold Payment"/>
    <n v="42732"/>
    <s v="Q4 2016"/>
    <n v="99"/>
    <s v="91-120 Days"/>
    <n v="1362"/>
    <s v="EUR"/>
    <n v="1362"/>
    <s v="EUR"/>
    <n v="1362"/>
    <s v="EUR"/>
    <s v="INTRA"/>
    <n v="1.36"/>
    <n v="1"/>
    <s v="less than 10000"/>
    <s v="Katarzyna Czerwiec"/>
    <s v="Invoice above 60 days in approval. Waiting for manager approval -WALTHER, Agnès"/>
    <s v="Less"/>
    <s v="Non-GFS"/>
    <s v="Non- ICB"/>
    <m/>
    <m/>
    <m/>
    <s v="Non-GFS"/>
    <s v="Non- ICB"/>
    <s v="Non-GFS/Non- ICB"/>
  </r>
  <r>
    <s v="Unresolved"/>
    <n v="8520"/>
    <s v="Capgemini Technology Services India Limited"/>
    <x v="2"/>
    <n v="199"/>
    <s v="Capgemini America Inc"/>
    <s v="NORTH AMERICA"/>
    <n v="85200410038969"/>
    <x v="8"/>
    <s v="APAC Platform"/>
    <n v="42614"/>
    <n v="217"/>
    <s v="8.Invoice awaiting Prime’s approval or PO"/>
    <s v="Hold Payment"/>
    <n v="42681"/>
    <s v="Q4 2016"/>
    <n v="150"/>
    <s v="121-150 Days"/>
    <n v="94644"/>
    <s v="INR"/>
    <n v="1363.81"/>
    <s v="INR"/>
    <n v="94643.960055239804"/>
    <s v="EUR"/>
    <s v="INTER"/>
    <n v="1.36"/>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8971"/>
    <x v="8"/>
    <s v="APAC Platform"/>
    <n v="42614"/>
    <n v="217"/>
    <s v="8.Invoice awaiting Prime’s approval or PO"/>
    <s v="Hold Payment"/>
    <n v="42681"/>
    <s v="Q4 2016"/>
    <n v="150"/>
    <s v="121-150 Days"/>
    <n v="94644"/>
    <s v="INR"/>
    <n v="1363.81"/>
    <s v="INR"/>
    <n v="94643.960055239804"/>
    <s v="EUR"/>
    <s v="INTER"/>
    <n v="1.36"/>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9726"/>
    <x v="8"/>
    <s v="APAC Platform"/>
    <n v="42643"/>
    <n v="188"/>
    <s v="8.Invoice awaiting Prime’s approval or PO"/>
    <s v="Hold Payment"/>
    <n v="42709"/>
    <s v="Q4 2016"/>
    <n v="122"/>
    <s v="121-150 Days"/>
    <n v="94644"/>
    <s v="INR"/>
    <n v="1363.81"/>
    <s v="INR"/>
    <n v="94643.960055239804"/>
    <s v="EUR"/>
    <s v="INTER"/>
    <n v="1.36"/>
    <n v="1"/>
    <s v="greater than 10000"/>
    <s v="Sayantan Ghosh"/>
    <s v="Waiting for approval"/>
    <s v="More"/>
    <s v="GFS"/>
    <s v="Non- ICB"/>
    <m/>
    <m/>
    <m/>
    <s v="GFS"/>
    <s v="Non- ICB"/>
    <s v="GFS/Non- ICB"/>
  </r>
  <r>
    <s v="New"/>
    <n v="413"/>
    <s v="Capgemini Nederland B.V."/>
    <x v="9"/>
    <n v="8205"/>
    <s v="Capgemini Consulting Österreich AG"/>
    <s v="CENTRAL EUROPE"/>
    <n v="4130110176646"/>
    <x v="11"/>
    <s v="BI-BA Netherlands"/>
    <n v="42795"/>
    <n v="36"/>
    <s v="7.Missing attachments"/>
    <s v="Missing Information or Attachment"/>
    <n v="42830"/>
    <s v="Q1 2017"/>
    <n v="1"/>
    <s v="0-30 Days"/>
    <n v="1340"/>
    <s v="EUR"/>
    <n v="1340"/>
    <s v="EUR"/>
    <n v="1340"/>
    <s v="EUR"/>
    <s v="INTER"/>
    <n v="1.34"/>
    <n v="1"/>
    <s v="less than 10000"/>
    <s v="Justyna Krawczak"/>
    <s v="certificate of residence for 2017 should be sent to CG Austria"/>
    <s v="Less"/>
    <s v="GFS"/>
    <s v="Non- ICB"/>
    <m/>
    <m/>
    <m/>
    <s v="GFS"/>
    <s v="Non- ICB"/>
    <s v="GFS/Non- ICB"/>
  </r>
  <r>
    <s v="Unresolved"/>
    <n v="8520"/>
    <s v="Capgemini Technology Services India Limited"/>
    <x v="2"/>
    <n v="95"/>
    <s v="Capgemini Service S.A.S."/>
    <s v="HOLDING"/>
    <n v="85200310080744"/>
    <x v="9"/>
    <s v="DIGITAL"/>
    <n v="42522"/>
    <n v="309"/>
    <s v="8.Invoice awaiting Prime’s approval or PO"/>
    <s v="Hold Payment"/>
    <n v="42585"/>
    <s v="Q3 2016"/>
    <n v="246"/>
    <s v="181 - 365 Days"/>
    <n v="92826"/>
    <s v="INR"/>
    <n v="1337.61"/>
    <s v="INR"/>
    <n v="92825.765619469938"/>
    <s v="EUR"/>
    <s v="INTER"/>
    <n v="1.34"/>
    <n v="1"/>
    <s v="greater than 10000"/>
    <s v="Nicolas HONVAULT"/>
    <s v="awaiting approval"/>
    <s v="More"/>
    <s v="GFS"/>
    <s v="Non- ICB"/>
    <m/>
    <m/>
    <m/>
    <s v="GFS"/>
    <s v="Non- ICB"/>
    <s v="GFS/Non- ICB"/>
  </r>
  <r>
    <s v="New"/>
    <n v="260"/>
    <s v="Capgemini UK Plc"/>
    <x v="4"/>
    <n v="1970"/>
    <s v="Capgemini UK Plc (FS)"/>
    <s v="UK &amp; IRELAND"/>
    <n v="2600110123047"/>
    <x v="8"/>
    <s v="ADAO - Private"/>
    <n v="42768"/>
    <n v="63"/>
    <s v="4.Disagreed expenses"/>
    <s v="DISAGREEMENT"/>
    <n v="42831"/>
    <s v="Q1 2017"/>
    <n v="0"/>
    <s v="0-30 Days"/>
    <n v="1136.94"/>
    <s v="GBP"/>
    <n v="1328.93"/>
    <s v="GBP"/>
    <n v="1136.9394663768587"/>
    <s v="EUR"/>
    <s v="INTRA"/>
    <n v="1.33"/>
    <n v="1"/>
    <s v="less than 10000"/>
    <s v="Amina Khatun"/>
    <s v="Credit note against invoice # 2600110123047"/>
    <s v="Less"/>
    <s v="GFS"/>
    <s v="Non- ICB"/>
    <m/>
    <m/>
    <m/>
    <s v="GFS"/>
    <s v="Non- ICB"/>
    <s v="GFS/Non- ICB"/>
  </r>
  <r>
    <s v="Unresolved"/>
    <n v="8520"/>
    <s v="Capgemini Technology Services India Limited"/>
    <x v="2"/>
    <n v="3011"/>
    <s v="Sogeti USA LLC"/>
    <s v="NORTH AMERICA"/>
    <n v="85200310080794"/>
    <x v="2"/>
    <s v="Sogeti India"/>
    <n v="42522"/>
    <n v="309"/>
    <s v="1.No signed SoW"/>
    <s v="DISAGREEMENT"/>
    <n v="42549"/>
    <s v="Q2 2016"/>
    <n v="282"/>
    <s v="181 - 365 Days"/>
    <n v="92430"/>
    <s v="INR"/>
    <n v="1331.91"/>
    <s v="INR"/>
    <n v="92430.204234588731"/>
    <s v="EUR"/>
    <s v="INTER"/>
    <n v="1.33"/>
    <n v="1"/>
    <s v="greater than 10000"/>
    <s v="John Berger"/>
    <s v="Dispute : Not Approved For Payment By Management"/>
    <s v="More"/>
    <s v="GFS"/>
    <s v="Non- ICB"/>
    <m/>
    <m/>
    <m/>
    <s v="GFS"/>
    <s v="Non- ICB"/>
    <s v="GFS/Non- ICB"/>
  </r>
  <r>
    <s v="New"/>
    <n v="413"/>
    <s v="Capgemini Nederland B.V."/>
    <x v="9"/>
    <n v="8205"/>
    <s v="Capgemini Consulting Österreich AG"/>
    <s v="CENTRAL EUROPE"/>
    <n v="4130110176570"/>
    <x v="11"/>
    <s v="BI-BA Netherlands"/>
    <n v="42794"/>
    <n v="37"/>
    <s v="7.Missing attachments"/>
    <s v="Missing Information or Attachment"/>
    <n v="42830"/>
    <s v="Q1 2017"/>
    <n v="1"/>
    <s v="0-30 Days"/>
    <n v="1315.2"/>
    <s v="EUR"/>
    <n v="1315.2"/>
    <s v="EUR"/>
    <n v="1315.2"/>
    <s v="EUR"/>
    <s v="INTER"/>
    <n v="1.32"/>
    <n v="1"/>
    <s v="less than 10000"/>
    <s v="Justyna Krawczak"/>
    <s v="certificate of residence for 2017 should be sent to CG Austria"/>
    <s v="Less"/>
    <s v="GFS"/>
    <s v="Non- ICB"/>
    <m/>
    <m/>
    <m/>
    <s v="GFS"/>
    <s v="Non- ICB"/>
    <s v="GFS/Non- ICB"/>
  </r>
  <r>
    <s v="Unresolved"/>
    <n v="8520"/>
    <s v="Capgemini Technology Services India Limited"/>
    <x v="2"/>
    <n v="199"/>
    <s v="Capgemini America Inc"/>
    <s v="NORTH AMERICA"/>
    <n v="85200410040069"/>
    <x v="8"/>
    <s v="APAC Platform"/>
    <n v="42643"/>
    <n v="188"/>
    <s v="8.Invoice awaiting Prime’s approval or PO"/>
    <s v="Hold Payment"/>
    <n v="42709"/>
    <s v="Q4 2016"/>
    <n v="122"/>
    <s v="121-150 Days"/>
    <n v="91200"/>
    <s v="INR"/>
    <n v="1314.18"/>
    <s v="INR"/>
    <n v="91199.800137405546"/>
    <s v="EUR"/>
    <s v="INTER"/>
    <n v="1.31"/>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073"/>
    <x v="8"/>
    <s v="APAC Platform"/>
    <n v="42643"/>
    <n v="188"/>
    <s v="8.Invoice awaiting Prime’s approval or PO"/>
    <s v="Hold Payment"/>
    <n v="42709"/>
    <s v="Q4 2016"/>
    <n v="122"/>
    <s v="121-150 Days"/>
    <n v="91200"/>
    <s v="INR"/>
    <n v="1314.18"/>
    <s v="INR"/>
    <n v="91199.800137405546"/>
    <s v="EUR"/>
    <s v="INTER"/>
    <n v="1.31"/>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075"/>
    <x v="8"/>
    <s v="APAC Platform"/>
    <n v="42643"/>
    <n v="188"/>
    <s v="8.Invoice awaiting Prime’s approval or PO"/>
    <s v="Hold Payment"/>
    <n v="42709"/>
    <s v="Q4 2016"/>
    <n v="122"/>
    <s v="121-150 Days"/>
    <n v="91200"/>
    <s v="INR"/>
    <n v="1314.18"/>
    <s v="INR"/>
    <n v="91199.800137405546"/>
    <s v="EUR"/>
    <s v="INTER"/>
    <n v="1.31"/>
    <n v="1"/>
    <s v="greater than 10000"/>
    <s v="Sayantan Ghosh"/>
    <s v="Invoice waiting for approval"/>
    <s v="More"/>
    <s v="GFS"/>
    <s v="Non- ICB"/>
    <m/>
    <m/>
    <m/>
    <s v="GFS"/>
    <s v="Non- ICB"/>
    <s v="GFS/Non- ICB"/>
  </r>
  <r>
    <s v="New"/>
    <n v="8520"/>
    <s v="Capgemini Technology Services India Limited"/>
    <x v="2"/>
    <n v="4100"/>
    <s v="CPM Braxis S.A."/>
    <s v="CPM- BR"/>
    <n v="85200310035447"/>
    <x v="4"/>
    <s v="ID SHARED SERVICES - IDSS - BU"/>
    <n v="41246"/>
    <n v="1585"/>
    <s v="7.Missing attachments"/>
    <s v="Missing Information or Attachment"/>
    <n v="42829"/>
    <s v="Q1 2017"/>
    <n v="2"/>
    <s v="0-30 Days"/>
    <n v="1301.32"/>
    <s v="EUR"/>
    <n v="1301.32"/>
    <s v="INR"/>
    <n v="90307.358135726128"/>
    <s v="EUR"/>
    <s v="INTER"/>
    <n v="1.3"/>
    <n v="1"/>
    <s v="greater than 10000"/>
    <s v="Beatriz Baldavira"/>
    <s v="We've been asking for the isow or name of responsible for it for months and no answer. So I'd like to ask you to write off."/>
    <s v="Less"/>
    <s v="GFS"/>
    <s v="Non- ICB"/>
    <m/>
    <m/>
    <m/>
    <s v="GFS"/>
    <s v="Non- ICB"/>
    <s v="GFS/Non- ICB"/>
  </r>
  <r>
    <s v="Unresolved"/>
    <n v="8520"/>
    <s v="Capgemini Technology Services India Limited"/>
    <x v="2"/>
    <n v="199"/>
    <s v="Capgemini America Inc"/>
    <s v="NORTH AMERICA"/>
    <n v="85200410040804"/>
    <x v="8"/>
    <s v="APAC Platform"/>
    <n v="42676"/>
    <n v="155"/>
    <s v="8.Invoice awaiting Prime’s approval or PO"/>
    <s v="Hold Payment"/>
    <n v="42733"/>
    <s v="Q4 2016"/>
    <n v="98"/>
    <s v="91-120 Days"/>
    <n v="90300"/>
    <s v="INR"/>
    <n v="1301.21"/>
    <s v="INR"/>
    <n v="90299.724494965267"/>
    <s v="EUR"/>
    <s v="INTER"/>
    <n v="1.3"/>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8968"/>
    <x v="8"/>
    <s v="APAC Platform"/>
    <n v="42614"/>
    <n v="217"/>
    <s v="8.Invoice awaiting Prime’s approval or PO"/>
    <s v="Hold Payment"/>
    <n v="42681"/>
    <s v="Q4 2016"/>
    <n v="150"/>
    <s v="121-150 Days"/>
    <n v="90342"/>
    <s v="INR"/>
    <n v="1301.82"/>
    <s v="INR"/>
    <n v="90342.056502820968"/>
    <s v="EUR"/>
    <s v="INTER"/>
    <n v="1.3"/>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8972"/>
    <x v="8"/>
    <s v="APAC Platform"/>
    <n v="42614"/>
    <n v="217"/>
    <s v="8.Invoice awaiting Prime’s approval or PO"/>
    <s v="Hold Payment"/>
    <n v="42681"/>
    <s v="Q4 2016"/>
    <n v="150"/>
    <s v="121-150 Days"/>
    <n v="90342"/>
    <s v="INR"/>
    <n v="1301.82"/>
    <s v="INR"/>
    <n v="90342.056502820968"/>
    <s v="EUR"/>
    <s v="INTER"/>
    <n v="1.3"/>
    <n v="1"/>
    <s v="greater than 10000"/>
    <s v="Sayantan Ghosh"/>
    <s v="Invoice waiting for approval"/>
    <s v="More"/>
    <s v="GFS"/>
    <s v="Non- ICB"/>
    <m/>
    <m/>
    <m/>
    <s v="GFS"/>
    <s v="Non- ICB"/>
    <s v="GFS/Non- ICB"/>
  </r>
  <r>
    <s v="New"/>
    <n v="8520"/>
    <s v="Capgemini Technology Services India Limited"/>
    <x v="2"/>
    <n v="1350"/>
    <s v="Capgemini Sverige AB"/>
    <s v="NORDIC"/>
    <s v="5010089489/16-17-IM"/>
    <x v="0"/>
    <s v="IGATE"/>
    <n v="42769"/>
    <n v="62"/>
    <s v="6.Missing or wrong information on invoice"/>
    <s v="Missing Information or Attachment"/>
    <n v="42831"/>
    <s v="Q1 2017"/>
    <n v="0"/>
    <s v="0-30 Days"/>
    <n v="90396"/>
    <s v="INR"/>
    <n v="1302.5999999999999"/>
    <s v="INR"/>
    <n v="90396.185955488923"/>
    <s v="EUR"/>
    <s v="INTER"/>
    <n v="1.3"/>
    <n v="1"/>
    <s v="greater than 10000"/>
    <s v="Sourav Das"/>
    <s v="Missing project"/>
    <s v="More"/>
    <s v="Non-GFS"/>
    <s v="Non- ICB"/>
    <m/>
    <m/>
    <m/>
    <s v="Non-GFS"/>
    <s v="Non- ICB"/>
    <s v="Non-GFS/Non- ICB"/>
  </r>
  <r>
    <s v="New"/>
    <n v="8520"/>
    <s v="Capgemini Technology Services India Limited"/>
    <x v="2"/>
    <n v="1320"/>
    <s v="Capgemini Norge AS"/>
    <s v="NORDIC"/>
    <s v="5010087667/16-17-IM"/>
    <x v="0"/>
    <s v="IGATE"/>
    <n v="42769"/>
    <n v="62"/>
    <s v="4.Disagreed expenses"/>
    <s v="DISAGREEMENT"/>
    <n v="42831"/>
    <s v="Q1 2017"/>
    <n v="0"/>
    <s v="0-30 Days"/>
    <n v="88491"/>
    <s v="INR"/>
    <n v="1275.1500000000001"/>
    <s v="INR"/>
    <n v="88491.24560198198"/>
    <s v="EUR"/>
    <s v="INTER"/>
    <n v="1.28"/>
    <n v="1"/>
    <s v="greater than 10000"/>
    <s v="Ankit Agrawal"/>
    <s v="The resource has not worked in SAP project within Statoil. Hence require credit note."/>
    <s v="More"/>
    <s v="Non-GFS"/>
    <s v="Non- ICB"/>
    <m/>
    <m/>
    <m/>
    <s v="Non-GFS"/>
    <s v="Non- ICB"/>
    <s v="Non-GFS/Non- ICB"/>
  </r>
  <r>
    <s v="Unresolved"/>
    <n v="72"/>
    <s v="Capgemini Gouvieux S.A.S."/>
    <x v="3"/>
    <n v="199"/>
    <s v="Capgemini America Inc"/>
    <s v="NORTH AMERICA"/>
    <n v="2016000441"/>
    <x v="5"/>
    <s v="GROUP SHARED SERVICES"/>
    <n v="42730"/>
    <n v="101"/>
    <s v="1.No signed SoW"/>
    <s v="DISAGREEMENT"/>
    <n v="42797"/>
    <s v="Q1 2017"/>
    <n v="34"/>
    <s v="31-60 Days"/>
    <n v="1270.7"/>
    <s v="EUR"/>
    <n v="1270.7"/>
    <s v="EUR"/>
    <n v="1270.7"/>
    <s v="EUR"/>
    <s v="INTER"/>
    <n v="1.27"/>
    <n v="1"/>
    <s v="less than 10000"/>
    <s v="SUDIPTA ROY"/>
    <s v="ISOW Required"/>
    <s v="Less"/>
    <s v="Non-GFS"/>
    <s v="Non- ICB"/>
    <m/>
    <m/>
    <m/>
    <s v="Non-GFS"/>
    <s v="Non- ICB"/>
    <s v="Non-GFS/Non- ICB"/>
  </r>
  <r>
    <s v="New"/>
    <n v="3014"/>
    <s v="Sogeti France S.A.S."/>
    <x v="1"/>
    <n v="692"/>
    <s v="Capgemini Outsourcing Services S.A.S."/>
    <s v="FRANCE"/>
    <n v="30140110145998"/>
    <x v="2"/>
    <s v="Sogeti France "/>
    <n v="42762"/>
    <n v="69"/>
    <s v="8.Invoice awaiting Prime’s approval or PO"/>
    <s v="Hold Payment"/>
    <n v="42831"/>
    <s v="Q1 2017"/>
    <n v="0"/>
    <s v="0-30 Days"/>
    <n v="1272"/>
    <s v="EUR"/>
    <n v="1272"/>
    <s v="EUR"/>
    <n v="1272"/>
    <s v="EUR"/>
    <s v="INTRA"/>
    <n v="1.27"/>
    <n v="1"/>
    <s v="less than 10000"/>
    <s v="Dominika Cudzilo"/>
    <s v="invoice waiting for approval, please contact AREGIS"/>
    <s v="Less"/>
    <s v="GFS"/>
    <s v="Non- ICB"/>
    <m/>
    <m/>
    <m/>
    <s v="GFS"/>
    <s v="Non- ICB"/>
    <s v="GFS/Non- ICB"/>
  </r>
  <r>
    <s v="New"/>
    <n v="429"/>
    <s v="Sogeti Nederland B.V."/>
    <x v="9"/>
    <n v="417"/>
    <s v="Capgemini Educational Services B.V."/>
    <s v="BENELUX"/>
    <n v="80803195"/>
    <x v="2"/>
    <s v="Sogeti Netherlands "/>
    <n v="42774"/>
    <n v="57"/>
    <s v="8.Invoice awaiting Prime’s approval or PO"/>
    <s v="Hold Payment"/>
    <n v="42831"/>
    <s v="Q1 2017"/>
    <n v="0"/>
    <s v="0-30 Days"/>
    <n v="1260"/>
    <s v="EUR"/>
    <n v="1260"/>
    <s v="EUR"/>
    <n v="1260"/>
    <s v="EUR"/>
    <s v="INTRA"/>
    <n v="1.26"/>
    <n v="1"/>
    <s v="less than 10000"/>
    <s v="Susmit Chatterjee"/>
    <s v="Invoice awaiting Prime’s approval"/>
    <s v="Less"/>
    <s v="Non-GFS"/>
    <s v="Non- ICB"/>
    <m/>
    <m/>
    <m/>
    <s v="Non-GFS"/>
    <s v="Non- ICB"/>
    <s v="Non-GFS/Non- ICB"/>
  </r>
  <r>
    <s v="Unresolved"/>
    <n v="8520"/>
    <s v="Capgemini Technology Services India Limited"/>
    <x v="2"/>
    <n v="3011"/>
    <s v="Sogeti USA LLC"/>
    <s v="NORTH AMERICA"/>
    <n v="85200310080809"/>
    <x v="2"/>
    <s v="Sogeti India"/>
    <n v="42522"/>
    <n v="309"/>
    <s v="1.No signed SoW"/>
    <s v="DISAGREEMENT"/>
    <n v="42549"/>
    <s v="Q2 2016"/>
    <n v="282"/>
    <s v="181 - 365 Days"/>
    <n v="87690"/>
    <s v="INR"/>
    <n v="1263.5999999999999"/>
    <s v="INR"/>
    <n v="87689.713322091062"/>
    <s v="EUR"/>
    <s v="INTER"/>
    <n v="1.26"/>
    <n v="1"/>
    <s v="greater than 10000"/>
    <s v="John Berger"/>
    <s v="Dispute : Not Approved For Payment By Management"/>
    <s v="More"/>
    <s v="GFS"/>
    <s v="Non- ICB"/>
    <m/>
    <m/>
    <m/>
    <s v="GFS"/>
    <s v="Non- ICB"/>
    <s v="GFS/Non- ICB"/>
  </r>
  <r>
    <s v="Unresolved"/>
    <n v="8520"/>
    <s v="Capgemini Technology Services India Limited"/>
    <x v="2"/>
    <n v="8420"/>
    <s v="Capgemini Australia Pty Ltd."/>
    <s v="INDIA"/>
    <s v="5010089552/16-17-IM"/>
    <x v="0"/>
    <s v="iGATE"/>
    <n v="42769"/>
    <n v="62"/>
    <s v="2.Disagreed rates or price"/>
    <s v="DISAGREEMENT"/>
    <n v="42775"/>
    <s v="Q1 2017"/>
    <n v="56"/>
    <s v="31-60 Days"/>
    <n v="87133"/>
    <s v="INR"/>
    <n v="1255.58"/>
    <s v="INR"/>
    <n v="87133.151513889752"/>
    <s v="EUR"/>
    <s v="INTRA"/>
    <n v="1.26"/>
    <n v="1"/>
    <s v="greater than 10000"/>
    <s v="Mayuresh Kapre"/>
    <s v="None of the mentioned resources were worked on project; Please issue a credit note"/>
    <s v="More"/>
    <s v="Non-GFS"/>
    <s v="Non- ICB"/>
    <m/>
    <m/>
    <m/>
    <s v="Non-GFS"/>
    <s v="Non- ICB"/>
    <s v="Non-GFS/Non- ICB"/>
  </r>
  <r>
    <s v="Unresolved"/>
    <n v="8520"/>
    <s v="Capgemini Technology Services India Limited"/>
    <x v="2"/>
    <n v="8205"/>
    <s v="Capgemini Consulting Österreich AG"/>
    <s v="CENTRAL EUROPE"/>
    <n v="85201130003927"/>
    <x v="3"/>
    <s v="MSA Invoices / Credit Notes"/>
    <n v="42705"/>
    <n v="126"/>
    <s v="7.Missing attachments"/>
    <s v="Missing Information or Attachment"/>
    <n v="42775"/>
    <s v="Q1 2017"/>
    <n v="56"/>
    <s v="31-60 Days"/>
    <n v="87390"/>
    <s v="INR"/>
    <n v="1259.28"/>
    <s v="INR"/>
    <n v="87389.919430391601"/>
    <s v="EUR"/>
    <s v="INTER"/>
    <n v="1.26"/>
    <n v="1"/>
    <s v="greater than 10000"/>
    <s v="Justyna Krawczak"/>
    <s v="certificate of residence should be sent to Austria, please contact AT, accounting or B. Valtiner"/>
    <s v="More"/>
    <s v="GFS"/>
    <s v="Non- ICB"/>
    <m/>
    <m/>
    <m/>
    <s v="GFS"/>
    <s v="Non- ICB"/>
    <s v="GFS/Non- ICB"/>
  </r>
  <r>
    <s v="Unresolved"/>
    <n v="8520"/>
    <s v="Capgemini Technology Services India Limited"/>
    <x v="2"/>
    <n v="199"/>
    <s v="Capgemini America Inc"/>
    <s v="NORTH AMERICA"/>
    <n v="85200410040760"/>
    <x v="8"/>
    <s v="APAC Platform"/>
    <n v="42676"/>
    <n v="155"/>
    <s v="8.Invoice awaiting Prime’s approval or PO"/>
    <s v="Hold Payment"/>
    <n v="42733"/>
    <s v="Q4 2016"/>
    <n v="98"/>
    <s v="91-120 Days"/>
    <n v="86400"/>
    <s v="INR"/>
    <n v="1245.02"/>
    <s v="INR"/>
    <n v="86400.322000846645"/>
    <s v="EUR"/>
    <s v="INTER"/>
    <n v="1.25"/>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0072"/>
    <x v="8"/>
    <s v="APAC Platform"/>
    <n v="42643"/>
    <n v="188"/>
    <s v="8.Invoice awaiting Prime’s approval or PO"/>
    <s v="Hold Payment"/>
    <n v="42709"/>
    <s v="Q4 2016"/>
    <n v="122"/>
    <s v="121-150 Days"/>
    <n v="86400"/>
    <s v="INR"/>
    <n v="1245.02"/>
    <s v="INR"/>
    <n v="86400.322000846645"/>
    <s v="EUR"/>
    <s v="INTER"/>
    <n v="1.25"/>
    <n v="1"/>
    <s v="greater than 10000"/>
    <s v="Sayantan Ghosh"/>
    <s v="Invoice waiting for approval"/>
    <s v="More"/>
    <s v="GFS"/>
    <s v="Non- ICB"/>
    <m/>
    <m/>
    <m/>
    <s v="GFS"/>
    <s v="Non- ICB"/>
    <s v="GFS/Non- ICB"/>
  </r>
  <r>
    <s v="New"/>
    <n v="8520"/>
    <s v="Capgemini Technology Services India Limited"/>
    <x v="2"/>
    <n v="1320"/>
    <s v="Capgemini Norge AS"/>
    <s v="NORDIC"/>
    <s v="5010085825/16-17-IM"/>
    <x v="0"/>
    <s v="IGATE"/>
    <n v="42769"/>
    <n v="62"/>
    <s v="6.Missing or wrong information on invoice"/>
    <s v="Missing Information or Attachment"/>
    <n v="42831"/>
    <s v="Q1 2017"/>
    <n v="0"/>
    <s v="0-30 Days"/>
    <n v="87001"/>
    <s v="INR"/>
    <n v="1253.68"/>
    <s v="INR"/>
    <n v="87001.29771892936"/>
    <s v="EUR"/>
    <s v="INTER"/>
    <n v="1.25"/>
    <n v="1"/>
    <s v="greater than 10000"/>
    <s v="Ankit Agrawal"/>
    <s v="The consultant Joshi Aditi is unknown within the Statoil project. Hence require credit note."/>
    <s v="More"/>
    <s v="Non-GFS"/>
    <s v="Non- ICB"/>
    <m/>
    <m/>
    <m/>
    <s v="Non-GFS"/>
    <s v="Non- ICB"/>
    <s v="Non-GFS/Non- ICB"/>
  </r>
  <r>
    <s v="New"/>
    <n v="8520"/>
    <s v="Capgemini Technology Services India Limited"/>
    <x v="2"/>
    <n v="199"/>
    <s v="Capgemini America Inc"/>
    <s v="NORTH AMERICA"/>
    <s v="5010089832/16-17-IM"/>
    <x v="8"/>
    <s v="IGATE"/>
    <n v="42768"/>
    <n v="63"/>
    <s v="1.No signed SoW"/>
    <s v="DISAGREEMENT"/>
    <n v="42830"/>
    <s v="Q1 2017"/>
    <n v="1"/>
    <s v="0-30 Days"/>
    <n v="86724"/>
    <s v="INR"/>
    <n v="1249.68"/>
    <s v="INR"/>
    <n v="86723.710782170601"/>
    <s v="EUR"/>
    <s v="INTER"/>
    <n v="1.25"/>
    <n v="1"/>
    <s v="greater than 10000"/>
    <s v="Sayantan Ghosh"/>
    <s v="ISOW Required"/>
    <s v="More"/>
    <s v="Non-GFS"/>
    <s v="Non- ICB"/>
    <m/>
    <m/>
    <m/>
    <s v="Non-GFS"/>
    <s v="Non- ICB"/>
    <s v="Non-GFS/Non- ICB"/>
  </r>
  <r>
    <s v="New"/>
    <n v="95"/>
    <s v="Capgemini Service S.A.S."/>
    <x v="3"/>
    <n v="1750"/>
    <s v="Capgemini Espana S.L."/>
    <s v="IBERIA"/>
    <n v="950110010779"/>
    <x v="5"/>
    <s v="GROUP SHARED SERVICES"/>
    <n v="42765"/>
    <n v="66"/>
    <s v="1.No signed SoW"/>
    <s v="DISAGREEMENT"/>
    <n v="42830"/>
    <s v="Q1 2017"/>
    <n v="1"/>
    <s v="0-30 Days"/>
    <n v="1241"/>
    <s v="EUR"/>
    <n v="1241"/>
    <s v="EUR"/>
    <n v="1241"/>
    <s v="EUR"/>
    <s v="INTER"/>
    <n v="1.24"/>
    <n v="1"/>
    <s v="less than 10000"/>
    <s v="Carmen Postigo Gonzalez"/>
    <s v="SEND ISOW"/>
    <s v="Less"/>
    <s v="GFS"/>
    <s v="Non- ICB"/>
    <m/>
    <m/>
    <m/>
    <s v="GFS"/>
    <s v="Non- ICB"/>
    <s v="GFS/Non- ICB"/>
  </r>
  <r>
    <s v="New"/>
    <n v="413"/>
    <s v="Capgemini Nederland B.V."/>
    <x v="9"/>
    <n v="8243"/>
    <s v="Capgemini Deutschland GmbH"/>
    <s v="CENTRAL EUROPE"/>
    <n v="4130110174178"/>
    <x v="0"/>
    <s v="APPS_NL_PRIVATE"/>
    <n v="42772"/>
    <n v="59"/>
    <s v="8.Invoice awaiting Prime’s approval or PO"/>
    <s v="Hold Payment"/>
    <n v="42830"/>
    <s v="Q1 2017"/>
    <n v="1"/>
    <s v="0-30 Days"/>
    <n v="1242"/>
    <s v="EUR"/>
    <n v="1242"/>
    <s v="EUR"/>
    <n v="1242"/>
    <s v="EUR"/>
    <s v="INTER"/>
    <n v="1.24"/>
    <n v="1"/>
    <s v="less than 10000"/>
    <s v="Maciej Antkiewicz"/>
    <s v="Waiting for approval. As correcting of hours/rates in Clarity before 2017 is no more possible, we will book the discrepancies mentioned below directly in costs. Waiting for the Project and Task (BT/NBT)."/>
    <s v="Less"/>
    <s v="GFS"/>
    <s v="Non- ICB"/>
    <m/>
    <m/>
    <m/>
    <s v="GFS"/>
    <s v="Non- ICB"/>
    <s v="GFS/Non- ICB"/>
  </r>
  <r>
    <s v="New"/>
    <n v="8520"/>
    <s v="Capgemini Technology Services India Limited"/>
    <x v="2"/>
    <n v="8205"/>
    <s v="Capgemini Consulting Österreich AG"/>
    <s v="CENTRAL EUROPE"/>
    <n v="85204510000672"/>
    <x v="0"/>
    <s v="AppsTwo Enabling -APPS2IDEN- BU"/>
    <n v="42773"/>
    <n v="58"/>
    <s v="6.Missing or wrong information on invoice"/>
    <s v="Missing Information or Attachment"/>
    <n v="42830"/>
    <s v="Q1 2017"/>
    <n v="1"/>
    <s v="0-30 Days"/>
    <n v="85923.9"/>
    <s v="INR"/>
    <n v="1238.1500000000001"/>
    <s v="INR"/>
    <n v="85923.566436963491"/>
    <s v="EUR"/>
    <s v="INTER"/>
    <n v="1.24"/>
    <n v="1"/>
    <s v="greater than 10000"/>
    <s v="Justyna Krawczak"/>
    <s v="certificate of residence for 2016 is missing. Please contact AT, accounting or B. Valtiner"/>
    <s v="More"/>
    <s v="GFS"/>
    <s v="Non- ICB"/>
    <m/>
    <m/>
    <m/>
    <s v="GFS"/>
    <s v="Non- ICB"/>
    <s v="GFS/Non- ICB"/>
  </r>
  <r>
    <s v="Unresolved"/>
    <n v="8520"/>
    <s v="Capgemini Technology Services India Limited"/>
    <x v="2"/>
    <n v="199"/>
    <s v="Capgemini America Inc"/>
    <s v="NORTH AMERICA"/>
    <n v="85200410041805"/>
    <x v="8"/>
    <s v="APAC Platform"/>
    <n v="42704"/>
    <n v="127"/>
    <s v="8.Invoice awaiting Prime’s approval or PO"/>
    <s v="Hold Payment"/>
    <n v="42776"/>
    <s v="Q1 2017"/>
    <n v="55"/>
    <s v="31-60 Days"/>
    <n v="86000"/>
    <s v="INR"/>
    <n v="1239.25"/>
    <s v="INR"/>
    <n v="85999.902844572134"/>
    <s v="EUR"/>
    <s v="INTER"/>
    <n v="1.24"/>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1945"/>
    <x v="8"/>
    <s v="APAC Platform"/>
    <n v="42704"/>
    <n v="127"/>
    <s v="8.Invoice awaiting Prime’s approval or PO"/>
    <s v="Hold Payment"/>
    <n v="42776"/>
    <s v="Q1 2017"/>
    <n v="55"/>
    <s v="31-60 Days"/>
    <n v="86000"/>
    <s v="INR"/>
    <n v="1239.25"/>
    <s v="INR"/>
    <n v="85999.902844572134"/>
    <s v="EUR"/>
    <s v="INTER"/>
    <n v="1.24"/>
    <n v="1"/>
    <s v="greater than 10000"/>
    <s v="Sayantan Ghosh"/>
    <s v="Invoice waiting for approval"/>
    <s v="More"/>
    <s v="GFS"/>
    <s v="Non- ICB"/>
    <m/>
    <m/>
    <m/>
    <s v="GFS"/>
    <s v="Non- ICB"/>
    <s v="GFS/Non- ICB"/>
  </r>
  <r>
    <s v="New"/>
    <n v="805"/>
    <s v="Capgemini Services Malaysia Sdn Bhd"/>
    <x v="2"/>
    <n v="413"/>
    <s v="Capgemini Nederland B.V."/>
    <s v="BENELUX"/>
    <n v="805011000000595"/>
    <x v="3"/>
    <s v="SEA"/>
    <n v="42773"/>
    <n v="58"/>
    <s v="8.Invoice awaiting Prime’s approval or PO"/>
    <s v="Hold Payment"/>
    <n v="42831"/>
    <s v="Q1 2017"/>
    <n v="0"/>
    <s v="0-30 Days"/>
    <n v="5849.26"/>
    <s v="MYR"/>
    <n v="1236.29"/>
    <s v="EUR"/>
    <n v="1236.29"/>
    <s v="EUR"/>
    <s v="INTER"/>
    <n v="1.24"/>
    <n v="1"/>
    <s v="less than 10000"/>
    <s v="Pallabi Saha"/>
    <s v="Invoice awaiting Prime’s approval or PO"/>
    <s v="Less"/>
    <s v="GFS"/>
    <s v="Non- ICB"/>
    <m/>
    <m/>
    <m/>
    <s v="GFS"/>
    <s v="Non- ICB"/>
    <s v="GFS/Non- ICB"/>
  </r>
  <r>
    <s v="New"/>
    <n v="1710"/>
    <s v="Capgemini Italia S.p.A"/>
    <x v="10"/>
    <n v="692"/>
    <s v="Capgemini Outsourcing Services S.A.S."/>
    <s v="FRANCE"/>
    <n v="17100111700481"/>
    <x v="0"/>
    <s v="Apps Italy"/>
    <n v="42773"/>
    <n v="58"/>
    <s v="8.Invoice awaiting Prime’s approval or PO"/>
    <s v="Hold Payment"/>
    <n v="42830"/>
    <s v="Q1 2017"/>
    <n v="1"/>
    <s v="0-30 Days"/>
    <n v="1217.08"/>
    <s v="EUR"/>
    <n v="1217.08"/>
    <s v="EUR"/>
    <n v="1217.08"/>
    <s v="EUR"/>
    <s v="INTER"/>
    <n v="1.22"/>
    <n v="1"/>
    <s v="less than 10000"/>
    <s v="Katarzyna Czerwiec"/>
    <s v="Invoice above 60 days in approval. Waiting for manager approval- RABOEUF, Pascal"/>
    <s v="Less"/>
    <s v="GFS"/>
    <s v="Non- ICB"/>
    <m/>
    <m/>
    <m/>
    <s v="GFS"/>
    <s v="Non- ICB"/>
    <s v="GFS/Non- ICB"/>
  </r>
  <r>
    <s v="New"/>
    <n v="420"/>
    <s v="Capgemini Belgium N.V./S.A."/>
    <x v="9"/>
    <n v="635"/>
    <s v="Capgemini Technology Services"/>
    <s v="FRANCE"/>
    <n v="4200110025287"/>
    <x v="0"/>
    <s v="CG TS- Sales support on Veolia"/>
    <n v="42768"/>
    <n v="63"/>
    <s v="6.Missing or wrong information on invoice"/>
    <s v="Missing Information or Attachment"/>
    <n v="42830"/>
    <s v="Q1 2017"/>
    <n v="1"/>
    <s v="0-30 Days"/>
    <n v="1212.18"/>
    <s v="EUR"/>
    <n v="1212.18"/>
    <s v="EUR"/>
    <n v="1212.18"/>
    <s v="EUR"/>
    <s v="INTER"/>
    <n v="1.21"/>
    <n v="1"/>
    <s v="less than 10000"/>
    <s v="Karolina Planeta"/>
    <s v="waiting for PM approval AMBARD"/>
    <s v="Less"/>
    <s v="GFS"/>
    <s v="Non- ICB"/>
    <m/>
    <m/>
    <m/>
    <s v="GFS"/>
    <s v="Non- ICB"/>
    <s v="GFS/Non- ICB"/>
  </r>
  <r>
    <s v="Unresolved"/>
    <n v="8520"/>
    <s v="Capgemini Technology Services India Limited"/>
    <x v="2"/>
    <n v="199"/>
    <s v="Capgemini America Inc"/>
    <s v="NORTH AMERICA"/>
    <n v="85200710012594"/>
    <x v="7"/>
    <s v="MCOS"/>
    <n v="42583"/>
    <n v="248"/>
    <s v="8.Invoice awaiting Prime’s approval or PO"/>
    <s v="Hold Payment"/>
    <n v="42648"/>
    <s v="Q3 2016"/>
    <n v="183"/>
    <s v="181 - 365 Days"/>
    <n v="84200"/>
    <s v="INR"/>
    <n v="1213.31"/>
    <s v="INR"/>
    <n v="84199.751559691606"/>
    <s v="EUR"/>
    <s v="INTER"/>
    <n v="1.21"/>
    <n v="1"/>
    <s v="greater than 10000"/>
    <s v="Sayantan Ghosh"/>
    <s v="Invoice waiting for approvaL"/>
    <s v="More"/>
    <s v="GFS"/>
    <s v="Non- ICB"/>
    <m/>
    <m/>
    <m/>
    <s v="GFS"/>
    <s v="Non- ICB"/>
    <s v="GFS/Non- ICB"/>
  </r>
  <r>
    <s v="New"/>
    <n v="3810"/>
    <s v="Prosodie Iberica S.L."/>
    <x v="8"/>
    <n v="1750"/>
    <s v="Capgemini Espana S.L."/>
    <s v="IBERIA"/>
    <n v="701700335"/>
    <x v="7"/>
    <s v="Prosodie"/>
    <n v="42797"/>
    <n v="34"/>
    <s v="8.Invoice awaiting Prime’s approval or PO"/>
    <s v="Hold Payment"/>
    <n v="42830"/>
    <s v="Q1 2017"/>
    <n v="1"/>
    <s v="0-30 Days"/>
    <n v="1197.9000000000001"/>
    <s v="EUR"/>
    <n v="1197.9000000000001"/>
    <s v="EUR"/>
    <n v="1197.9000000000001"/>
    <s v="EUR"/>
    <s v="INTRA"/>
    <n v="1.2"/>
    <n v="1"/>
    <s v="less than 10000"/>
    <s v="Carmen Postigo Gonzalez"/>
    <s v="Pending BU approval"/>
    <s v="Less"/>
    <s v="Non-GFS"/>
    <s v="Non- ICB"/>
    <m/>
    <m/>
    <m/>
    <s v="Non-GFS"/>
    <s v="Non- ICB"/>
    <s v="Non-GFS/Non- ICB"/>
  </r>
  <r>
    <s v="Unresolved"/>
    <n v="8520"/>
    <s v="Capgemini Technology Services India Limited"/>
    <x v="2"/>
    <n v="3011"/>
    <s v="Sogeti USA LLC"/>
    <s v="NORTH AMERICA"/>
    <n v="85200810000428"/>
    <x v="8"/>
    <s v="NA PBS"/>
    <n v="42676"/>
    <n v="155"/>
    <s v="3.Disagreed days, volume or deliverables"/>
    <s v="DISAGREEMENT"/>
    <n v="42709"/>
    <s v="Q4 2016"/>
    <n v="122"/>
    <s v="121-150 Days"/>
    <n v="83475"/>
    <s v="INR"/>
    <n v="1202.8699999999999"/>
    <s v="INR"/>
    <n v="83475.249654751242"/>
    <s v="EUR"/>
    <s v="INTER"/>
    <n v="1.2"/>
    <n v="1"/>
    <s v="greater than 10000"/>
    <s v="Brock Bahan"/>
    <s v="Dispute: No August time in our system for Kulanthaivelu, Vidhya(90 hours), Also -45 hours for Nair, Anil as we have already been charged for all Aug time via invoice 85200410041380"/>
    <s v="More"/>
    <s v="GFS"/>
    <s v="Non- ICB"/>
    <m/>
    <m/>
    <m/>
    <s v="GFS"/>
    <s v="Non- ICB"/>
    <s v="GFS/Non- ICB"/>
  </r>
  <r>
    <s v="Unresolved"/>
    <n v="8520"/>
    <s v="Capgemini Technology Services India Limited"/>
    <x v="2"/>
    <n v="8205"/>
    <s v="Capgemini Consulting Österreich AG"/>
    <s v="CENTRAL EUROPE"/>
    <n v="85204510000524"/>
    <x v="0"/>
    <s v="AppsTwo Enabling -APPS2IDEN- BU"/>
    <n v="42705"/>
    <n v="126"/>
    <s v="7.Missing attachments"/>
    <s v="Missing Information or Attachment"/>
    <n v="42775"/>
    <s v="Q1 2017"/>
    <n v="56"/>
    <s v="31-60 Days"/>
    <n v="82969.2"/>
    <s v="INR"/>
    <n v="1195.58"/>
    <s v="INR"/>
    <n v="82969.347462508405"/>
    <s v="EUR"/>
    <s v="INTER"/>
    <n v="1.2"/>
    <n v="1"/>
    <s v="greater than 10000"/>
    <s v="Justyna Krawczak"/>
    <s v="certificate of residence missing- please contact AT, accounting or B. Valtiner"/>
    <s v="More"/>
    <s v="GFS"/>
    <s v="Non- ICB"/>
    <m/>
    <m/>
    <m/>
    <s v="GFS"/>
    <s v="Non- ICB"/>
    <s v="GFS/Non- ICB"/>
  </r>
  <r>
    <s v="Unresolved"/>
    <n v="132"/>
    <s v="Capgemini Technologies LLC"/>
    <x v="5"/>
    <n v="199"/>
    <s v="Capgemini America Inc"/>
    <s v="NORTH AMERICA"/>
    <n v="1320130002579"/>
    <x v="8"/>
    <s v="NA CAPTECH"/>
    <n v="42724"/>
    <n v="107"/>
    <s v="1.No signed SoW"/>
    <s v="DISAGREEMENT"/>
    <n v="42776"/>
    <s v="Q1 2017"/>
    <n v="55"/>
    <s v="31-60 Days"/>
    <n v="1281.6099999999999"/>
    <s v="USD"/>
    <n v="1198.77"/>
    <s v="USD"/>
    <n v="1281.6050013353058"/>
    <s v="EUR"/>
    <s v="INTRA"/>
    <n v="1.2"/>
    <n v="1"/>
    <s v="less than 10000"/>
    <s v="Soumya Mukhopadhyay"/>
    <s v="-"/>
    <s v="Less"/>
    <s v="GFS"/>
    <s v="Non- ICB"/>
    <m/>
    <m/>
    <m/>
    <s v="GFS"/>
    <s v="Non- ICB"/>
    <s v="GFS/Non- ICB"/>
  </r>
  <r>
    <s v="Unresolved"/>
    <n v="199"/>
    <s v="Capgemini America Inc"/>
    <x v="5"/>
    <n v="8110"/>
    <s v="Capgemini Mexico S. de R.L. de C.V."/>
    <s v="CPM- BR"/>
    <s v="8104013014736_M"/>
    <x v="4"/>
    <s v="NA SHARED SVCS"/>
    <n v="42583"/>
    <n v="248"/>
    <s v="1.No signed SoW"/>
    <s v="DISAGREEMENT"/>
    <n v="42586"/>
    <s v="Q3 2016"/>
    <n v="245"/>
    <s v="181 - 365 Days"/>
    <n v="1280"/>
    <s v="USD"/>
    <n v="1197.27"/>
    <s v="USD"/>
    <n v="1280.0013513423939"/>
    <s v="EUR"/>
    <s v="INTER"/>
    <n v="1.2"/>
    <n v="1"/>
    <s v="less than 10000"/>
    <s v="Aldo Perez"/>
    <s v="Hi Please send support"/>
    <s v="Less"/>
    <s v="Non-GFS"/>
    <s v="Non- ICB"/>
    <m/>
    <m/>
    <m/>
    <s v="Non-GFS"/>
    <s v="Non- ICB"/>
    <s v="Non-GFS/Non- ICB"/>
  </r>
  <r>
    <s v="Unresolved"/>
    <n v="199"/>
    <s v="Capgemini America Inc"/>
    <x v="5"/>
    <n v="8110"/>
    <s v="Capgemini Mexico S. de R.L. de C.V."/>
    <s v="CPM- BR"/>
    <s v="8104013014737_M"/>
    <x v="4"/>
    <s v="NA SHARED SVCS"/>
    <n v="42583"/>
    <n v="248"/>
    <s v="1.No signed SoW"/>
    <s v="DISAGREEMENT"/>
    <n v="42586"/>
    <s v="Q3 2016"/>
    <n v="245"/>
    <s v="181 - 365 Days"/>
    <n v="1280"/>
    <s v="USD"/>
    <n v="1197.27"/>
    <s v="USD"/>
    <n v="1280.0013513423939"/>
    <s v="EUR"/>
    <s v="INTER"/>
    <n v="1.2"/>
    <n v="1"/>
    <s v="less than 10000"/>
    <s v="Aldo Perez"/>
    <s v="Hi Please send support"/>
    <s v="Less"/>
    <s v="Non-GFS"/>
    <s v="Non- ICB"/>
    <m/>
    <m/>
    <m/>
    <s v="Non-GFS"/>
    <s v="Non- ICB"/>
    <s v="Non-GFS/Non- ICB"/>
  </r>
  <r>
    <s v="Unresolved"/>
    <n v="199"/>
    <s v="Capgemini America Inc"/>
    <x v="5"/>
    <n v="8110"/>
    <s v="Capgemini Mexico S. de R.L. de C.V."/>
    <s v="CPM- BR"/>
    <s v="8104013014739_M"/>
    <x v="4"/>
    <s v="NA SHARED SVCS"/>
    <n v="42583"/>
    <n v="248"/>
    <s v="1.No signed SoW"/>
    <s v="DISAGREEMENT"/>
    <n v="42586"/>
    <s v="Q3 2016"/>
    <n v="245"/>
    <s v="181 - 365 Days"/>
    <n v="1280"/>
    <s v="USD"/>
    <n v="1197.27"/>
    <s v="USD"/>
    <n v="1280.0013513423939"/>
    <s v="EUR"/>
    <s v="INTER"/>
    <n v="1.2"/>
    <n v="1"/>
    <s v="less than 10000"/>
    <s v="Aldo Perez"/>
    <s v="Hi Please send support"/>
    <s v="Less"/>
    <s v="Non-GFS"/>
    <s v="Non- ICB"/>
    <m/>
    <m/>
    <m/>
    <s v="Non-GFS"/>
    <s v="Non- ICB"/>
    <s v="Non-GFS/Non- ICB"/>
  </r>
  <r>
    <s v="Unresolved"/>
    <n v="199"/>
    <s v="Capgemini America Inc"/>
    <x v="5"/>
    <n v="8110"/>
    <s v="Capgemini Mexico S. de R.L. de C.V."/>
    <s v="CPM- BR"/>
    <s v="8104013014740_M"/>
    <x v="4"/>
    <s v="NA SHARED SVCS"/>
    <n v="42583"/>
    <n v="248"/>
    <s v="1.No signed SoW"/>
    <s v="DISAGREEMENT"/>
    <n v="42586"/>
    <s v="Q3 2016"/>
    <n v="245"/>
    <s v="181 - 365 Days"/>
    <n v="1280"/>
    <s v="USD"/>
    <n v="1197.27"/>
    <s v="USD"/>
    <n v="1280.0013513423939"/>
    <s v="EUR"/>
    <s v="INTER"/>
    <n v="1.2"/>
    <n v="1"/>
    <s v="less than 10000"/>
    <s v="Aldo Perez"/>
    <s v="Hi Please send support"/>
    <s v="Less"/>
    <s v="Non-GFS"/>
    <s v="Non- ICB"/>
    <m/>
    <m/>
    <m/>
    <s v="Non-GFS"/>
    <s v="Non- ICB"/>
    <s v="Non-GFS/Non- ICB"/>
  </r>
  <r>
    <s v="Unresolved"/>
    <n v="199"/>
    <s v="Capgemini America Inc"/>
    <x v="5"/>
    <n v="8110"/>
    <s v="Capgemini Mexico S. de R.L. de C.V."/>
    <s v="CPM- BR"/>
    <s v="8104013014741_M"/>
    <x v="4"/>
    <s v="NA SHARED SVCS"/>
    <n v="42583"/>
    <n v="248"/>
    <s v="1.No signed SoW"/>
    <s v="DISAGREEMENT"/>
    <n v="42586"/>
    <s v="Q3 2016"/>
    <n v="245"/>
    <s v="181 - 365 Days"/>
    <n v="1280"/>
    <s v="USD"/>
    <n v="1197.27"/>
    <s v="USD"/>
    <n v="1280.0013513423939"/>
    <s v="EUR"/>
    <s v="INTER"/>
    <n v="1.2"/>
    <n v="1"/>
    <s v="less than 10000"/>
    <s v="Aldo Perez"/>
    <s v="Hi Please send support"/>
    <s v="Less"/>
    <s v="Non-GFS"/>
    <s v="Non- ICB"/>
    <m/>
    <m/>
    <m/>
    <s v="Non-GFS"/>
    <s v="Non- ICB"/>
    <s v="Non-GFS/Non- ICB"/>
  </r>
  <r>
    <s v="Unresolved"/>
    <n v="199"/>
    <s v="Capgemini America Inc"/>
    <x v="5"/>
    <n v="8110"/>
    <s v="Capgemini Mexico S. de R.L. de C.V."/>
    <s v="CPM- BR"/>
    <s v="8104013014911_M"/>
    <x v="4"/>
    <s v="NA SHARED SVCS"/>
    <n v="42583"/>
    <n v="248"/>
    <s v="1.No signed SoW"/>
    <s v="DISAGREEMENT"/>
    <n v="42586"/>
    <s v="Q3 2016"/>
    <n v="245"/>
    <s v="181 - 365 Days"/>
    <n v="1280"/>
    <s v="USD"/>
    <n v="1197.27"/>
    <s v="USD"/>
    <n v="1280.0013513423939"/>
    <s v="EUR"/>
    <s v="INTER"/>
    <n v="1.2"/>
    <n v="1"/>
    <s v="less than 10000"/>
    <s v="Aldo Perez"/>
    <s v="Hi Please send support"/>
    <s v="Less"/>
    <s v="Non-GFS"/>
    <s v="Non- ICB"/>
    <m/>
    <m/>
    <m/>
    <s v="Non-GFS"/>
    <s v="Non- ICB"/>
    <s v="Non-GFS/Non- ICB"/>
  </r>
  <r>
    <s v="New"/>
    <n v="95"/>
    <s v="Capgemini Service S.A.S."/>
    <x v="3"/>
    <n v="1730"/>
    <s v="Capgemini Portugal, Serviços de Consultoria e Informatica S.A."/>
    <s v="IBERIA"/>
    <n v="950110010805"/>
    <x v="5"/>
    <s v="GROUP SHARED SERVICES"/>
    <n v="42794"/>
    <n v="37"/>
    <s v="1.No signed SoW"/>
    <s v="DISAGREEMENT"/>
    <n v="42830"/>
    <s v="Q1 2017"/>
    <n v="1"/>
    <s v="0-30 Days"/>
    <n v="1192.51"/>
    <s v="EUR"/>
    <n v="1192.51"/>
    <s v="EUR"/>
    <n v="1192.51"/>
    <s v="EUR"/>
    <s v="INTER"/>
    <n v="1.19"/>
    <n v="1"/>
    <s v="less than 10000"/>
    <s v="Vania Ferreira"/>
    <s v="No signed SOW"/>
    <s v="Less"/>
    <s v="GFS"/>
    <s v="Non- ICB"/>
    <m/>
    <m/>
    <m/>
    <s v="GFS"/>
    <s v="Non- ICB"/>
    <s v="GFS/Non- ICB"/>
  </r>
  <r>
    <s v="Unresolved"/>
    <n v="8520"/>
    <s v="Capgemini Technology Services India Limited"/>
    <x v="2"/>
    <n v="283"/>
    <s v="Capgemini Deutschland Holding GmbH"/>
    <s v="CENTRAL EUROPE"/>
    <n v="85200310080739"/>
    <x v="0"/>
    <s v="AppsTwo Enabling -APPS2IDEN- BU"/>
    <n v="42522"/>
    <n v="309"/>
    <s v="6.Missing or wrong information on invoice"/>
    <s v="Missing Information or Attachment"/>
    <n v="42585"/>
    <s v="Q3 2016"/>
    <n v="246"/>
    <s v="181 - 365 Days"/>
    <n v="82717.2"/>
    <s v="INR"/>
    <n v="1191.95"/>
    <s v="INR"/>
    <n v="82717.437317399847"/>
    <s v="EUR"/>
    <s v="INTER"/>
    <n v="1.19"/>
    <n v="1"/>
    <s v="greater than 10000"/>
    <s v="Agata Skowronska"/>
    <s v="@PANCHAL, VIPUL-Waiting for Credit note"/>
    <s v="More"/>
    <s v="GFS"/>
    <s v="Non- ICB"/>
    <m/>
    <m/>
    <m/>
    <s v="GFS"/>
    <s v="Non- ICB"/>
    <s v="GFS/Non- ICB"/>
  </r>
  <r>
    <s v="Unresolved"/>
    <n v="8520"/>
    <s v="Capgemini Technology Services India Limited"/>
    <x v="2"/>
    <n v="199"/>
    <s v="Capgemini America Inc"/>
    <s v="NORTH AMERICA"/>
    <n v="85200410038967"/>
    <x v="8"/>
    <s v="APAC Platform"/>
    <n v="42614"/>
    <n v="217"/>
    <s v="8.Invoice awaiting Prime’s approval or PO"/>
    <s v="Hold Payment"/>
    <n v="42681"/>
    <s v="Q4 2016"/>
    <n v="150"/>
    <s v="121-150 Days"/>
    <n v="81738"/>
    <s v="INR"/>
    <n v="1177.8399999999999"/>
    <s v="INR"/>
    <n v="81738.249397983323"/>
    <s v="EUR"/>
    <s v="INTER"/>
    <n v="1.18"/>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8970"/>
    <x v="8"/>
    <s v="APAC Platform"/>
    <n v="42614"/>
    <n v="217"/>
    <s v="8.Invoice awaiting Prime’s approval or PO"/>
    <s v="Hold Payment"/>
    <n v="42681"/>
    <s v="Q4 2016"/>
    <n v="150"/>
    <s v="121-150 Days"/>
    <n v="81738"/>
    <s v="INR"/>
    <n v="1177.8399999999999"/>
    <s v="INR"/>
    <n v="81738.249397983323"/>
    <s v="EUR"/>
    <s v="INTER"/>
    <n v="1.18"/>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2568"/>
    <x v="8"/>
    <s v="APAC Platform"/>
    <n v="42727"/>
    <n v="104"/>
    <s v="8.Invoice awaiting Prime’s approval or PO"/>
    <s v="Hold Payment"/>
    <n v="42776"/>
    <s v="Q1 2017"/>
    <n v="55"/>
    <s v="31-60 Days"/>
    <n v="81600"/>
    <s v="INR"/>
    <n v="1175.8499999999999"/>
    <s v="INR"/>
    <n v="81600.149896945848"/>
    <s v="EUR"/>
    <s v="INTER"/>
    <n v="1.18"/>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41950"/>
    <x v="8"/>
    <s v="APAC Platform"/>
    <n v="42704"/>
    <n v="127"/>
    <s v="8.Invoice awaiting Prime’s approval or PO"/>
    <s v="Hold Payment"/>
    <n v="42776"/>
    <s v="Q1 2017"/>
    <n v="55"/>
    <s v="31-60 Days"/>
    <n v="81600"/>
    <s v="INR"/>
    <n v="1175.8499999999999"/>
    <s v="INR"/>
    <n v="81600.149896945848"/>
    <s v="EUR"/>
    <s v="INTER"/>
    <n v="1.18"/>
    <n v="1"/>
    <s v="greater than 10000"/>
    <s v="Sayantan Ghosh"/>
    <s v="Invoice waiting for approval"/>
    <s v="More"/>
    <s v="GFS"/>
    <s v="Non- ICB"/>
    <m/>
    <m/>
    <m/>
    <s v="GFS"/>
    <s v="Non- ICB"/>
    <s v="GFS/Non- ICB"/>
  </r>
  <r>
    <s v="New"/>
    <n v="456"/>
    <s v="Sogeti Deutschland GmbH"/>
    <x v="0"/>
    <n v="8243"/>
    <s v="Capgemini Deutschland GmbH"/>
    <s v="CENTRAL EUROPE"/>
    <n v="2017010059"/>
    <x v="2"/>
    <s v="Sogeti Germany "/>
    <n v="42774"/>
    <n v="57"/>
    <s v="6.Missing or wrong information on invoice"/>
    <s v="Missing Information or Attachment"/>
    <n v="42830"/>
    <s v="Q1 2017"/>
    <n v="1"/>
    <s v="0-30 Days"/>
    <n v="1166.68"/>
    <s v="EUR"/>
    <n v="1166.68"/>
    <s v="EUR"/>
    <n v="1166.68"/>
    <s v="EUR"/>
    <s v="INTRA"/>
    <n v="1.17"/>
    <n v="1"/>
    <s v="less than 10000"/>
    <s v="Maciej Antkiewicz"/>
    <s v="Waiting for CN, wrong amount."/>
    <s v="Less"/>
    <s v="Non-GFS"/>
    <s v="Non- ICB"/>
    <m/>
    <m/>
    <m/>
    <s v="Non-GFS"/>
    <s v="Non- ICB"/>
    <s v="Non-GFS/Non- ICB"/>
  </r>
  <r>
    <s v="New"/>
    <n v="1350"/>
    <s v="Capgemini Sverige AB"/>
    <x v="7"/>
    <n v="8520"/>
    <s v="Capgemini Technology Services India Limited"/>
    <s v="INDIA"/>
    <s v="13500210105031A"/>
    <x v="0"/>
    <s v="APPS_SE_SES"/>
    <n v="42796"/>
    <n v="35"/>
    <s v="3.Disagreed days, volume or deliverables"/>
    <s v="DISAGREEMENT"/>
    <n v="42831"/>
    <s v="Q1 2017"/>
    <n v="0"/>
    <s v="0-30 Days"/>
    <n v="1152.0999999999999"/>
    <s v="EUR"/>
    <n v="1152.0999999999999"/>
    <s v="SEK"/>
    <n v="10982.045152114812"/>
    <s v="EUR"/>
    <s v="INTER"/>
    <n v="1.1499999999999999"/>
    <n v="1"/>
    <s v="greater than 10000"/>
    <s v="Noor Mohammed/Surapureddy NS Anil Kumar"/>
    <s v="Invoice not pertain to BSV, raise credit note for the same."/>
    <s v="Less"/>
    <s v="GFS"/>
    <s v="Non- ICB"/>
    <m/>
    <m/>
    <m/>
    <s v="GFS"/>
    <s v="Non- ICB"/>
    <s v="GFS/Non- ICB"/>
  </r>
  <r>
    <s v="New"/>
    <n v="260"/>
    <s v="Capgemini UK Plc"/>
    <x v="4"/>
    <n v="199"/>
    <s v="Capgemini America Inc"/>
    <s v="NORTH AMERICA"/>
    <n v="260013009098"/>
    <x v="4"/>
    <s v="HQ"/>
    <n v="42768"/>
    <n v="63"/>
    <s v="1.No signed SoW"/>
    <s v="DISAGREEMENT"/>
    <n v="42830"/>
    <s v="Q1 2017"/>
    <n v="1"/>
    <s v="0-30 Days"/>
    <n v="975"/>
    <s v="GBP"/>
    <n v="1139.6400000000001"/>
    <s v="GBP"/>
    <n v="974.99619503038036"/>
    <s v="EUR"/>
    <s v="INTER"/>
    <n v="1.1399999999999999"/>
    <n v="1"/>
    <s v="less than 1000"/>
    <s v="SUDIPTA ROY"/>
    <s v="ISOW Required"/>
    <s v="Less"/>
    <s v="GFS"/>
    <s v="Non- ICB"/>
    <m/>
    <m/>
    <m/>
    <s v="GFS"/>
    <s v="Non- ICB"/>
    <s v="GFS/Non- ICB"/>
  </r>
  <r>
    <s v="New"/>
    <n v="260"/>
    <s v="Capgemini UK Plc"/>
    <x v="4"/>
    <n v="199"/>
    <s v="Capgemini America Inc"/>
    <s v="NORTH AMERICA"/>
    <n v="260013009099"/>
    <x v="4"/>
    <s v="HQ"/>
    <n v="42768"/>
    <n v="63"/>
    <s v="1.No signed SoW"/>
    <s v="DISAGREEMENT"/>
    <n v="42830"/>
    <s v="Q1 2017"/>
    <n v="1"/>
    <s v="0-30 Days"/>
    <n v="975"/>
    <s v="GBP"/>
    <n v="1139.6400000000001"/>
    <s v="GBP"/>
    <n v="974.99619503038036"/>
    <s v="EUR"/>
    <s v="INTER"/>
    <n v="1.1399999999999999"/>
    <n v="1"/>
    <s v="less than 1000"/>
    <s v="SUDIPTA ROY"/>
    <s v="ISOW Required"/>
    <s v="Less"/>
    <s v="GFS"/>
    <s v="Non- ICB"/>
    <m/>
    <m/>
    <m/>
    <s v="GFS"/>
    <s v="Non- ICB"/>
    <s v="GFS/Non- ICB"/>
  </r>
  <r>
    <s v="New"/>
    <n v="8520"/>
    <s v="Capgemini Technology Services India Limited"/>
    <x v="2"/>
    <n v="260"/>
    <s v="Capgemini UK Plc"/>
    <s v="UK &amp; IRELAND"/>
    <s v="5010089657/16-17-IM"/>
    <x v="8"/>
    <s v="IGATE"/>
    <n v="42768"/>
    <n v="63"/>
    <s v="6.Missing or wrong information on invoice"/>
    <s v="Missing Information or Attachment"/>
    <n v="42831"/>
    <s v="Q1 2017"/>
    <n v="0"/>
    <s v="0-30 Days"/>
    <n v="79165"/>
    <s v="INR"/>
    <n v="1140.76"/>
    <s v="INR"/>
    <n v="79165.018494229662"/>
    <s v="EUR"/>
    <s v="INTER"/>
    <n v="1.1399999999999999"/>
    <n v="1"/>
    <s v="greater than 10000"/>
    <s v="SARBAJIT MOITRA"/>
    <s v="No PO"/>
    <s v="More"/>
    <s v="Non-GFS"/>
    <s v="Non- ICB"/>
    <m/>
    <m/>
    <m/>
    <s v="Non-GFS"/>
    <s v="Non- ICB"/>
    <s v="Non-GFS/Non- ICB"/>
  </r>
  <r>
    <s v="Unresolved"/>
    <n v="9701"/>
    <s v="Capgemini Services Romania s.r.l."/>
    <x v="0"/>
    <n v="199"/>
    <s v="Capgemini America Inc"/>
    <s v="NORTH AMERICA"/>
    <n v="97120160473"/>
    <x v="6"/>
    <s v="Infra Central Europe "/>
    <n v="42545"/>
    <n v="286"/>
    <s v="1.No signed SoW"/>
    <s v="DISAGREEMENT"/>
    <n v="42619"/>
    <s v="Q3 2016"/>
    <n v="212"/>
    <s v="181 - 365 Days"/>
    <n v="5205.5"/>
    <s v="RON"/>
    <n v="1143.44"/>
    <s v="RON"/>
    <n v="5205.5112571957961"/>
    <s v="EUR"/>
    <s v="INTER"/>
    <n v="1.1399999999999999"/>
    <n v="1"/>
    <s v="less than 10000"/>
    <s v="Subhojit Adak"/>
    <s v="No SOW or approver name provided"/>
    <s v="Less"/>
    <s v="Non-GFS"/>
    <s v="Non- ICB"/>
    <m/>
    <m/>
    <m/>
    <s v="Non-GFS"/>
    <s v="Non- ICB"/>
    <s v="Non-GFS/Non- ICB"/>
  </r>
  <r>
    <s v="Unresolved"/>
    <n v="8520"/>
    <s v="Capgemini Technology Services India Limited"/>
    <x v="2"/>
    <n v="3011"/>
    <s v="Sogeti USA LLC"/>
    <s v="NORTH AMERICA"/>
    <n v="85200310083458"/>
    <x v="11"/>
    <s v="I and D India ACIS"/>
    <n v="42583"/>
    <n v="248"/>
    <s v="4.Disagreed expenses"/>
    <s v="DISAGREEMENT"/>
    <n v="42619"/>
    <s v="Q3 2016"/>
    <n v="212"/>
    <s v="181 - 365 Days"/>
    <n v="78739"/>
    <s v="INR"/>
    <n v="1134.6199999999999"/>
    <s v="INR"/>
    <n v="78738.922546304966"/>
    <s v="EUR"/>
    <s v="INTER"/>
    <n v="1.1299999999999999"/>
    <n v="1"/>
    <s v="greater than 10000"/>
    <s v="John Berger"/>
    <s v="Dispute : No Expense Entered Into Our System For This Resource (Sowale, Yashowardhan)"/>
    <s v="More"/>
    <s v="GFS"/>
    <s v="Non- ICB"/>
    <m/>
    <m/>
    <m/>
    <s v="GFS"/>
    <s v="Non- ICB"/>
    <s v="GFS/Non- ICB"/>
  </r>
  <r>
    <s v="Unresolved"/>
    <n v="8520"/>
    <s v="Capgemini Technology Services India Limited"/>
    <x v="2"/>
    <n v="9701"/>
    <s v="Capgemini Services Romania s.r.l."/>
    <s v="CENTRAL EUROPE"/>
    <n v="85200710012736"/>
    <x v="6"/>
    <s v="India Users Run Services"/>
    <n v="42614"/>
    <n v="217"/>
    <s v="2.Disagreed rates or price"/>
    <s v="DISAGREEMENT"/>
    <n v="42615"/>
    <s v="Q3 2016"/>
    <n v="216"/>
    <s v="181 - 365 Days"/>
    <n v="78615"/>
    <s v="INR"/>
    <n v="1132.83"/>
    <s v="INR"/>
    <n v="78614.702392105421"/>
    <s v="EUR"/>
    <s v="INTER"/>
    <n v="1.1299999999999999"/>
    <n v="1"/>
    <s v="greater than 10000"/>
    <s v="Claudia-Mihaela Ghergan"/>
    <s v="."/>
    <s v="More"/>
    <s v="GFS"/>
    <s v="Non- ICB"/>
    <m/>
    <m/>
    <m/>
    <s v="GFS"/>
    <s v="Non- ICB"/>
    <s v="GFS/Non- ICB"/>
  </r>
  <r>
    <s v="New"/>
    <n v="8520"/>
    <s v="Capgemini Technology Services India Limited"/>
    <x v="2"/>
    <n v="199"/>
    <s v="Capgemini America Inc"/>
    <s v="NORTH AMERICA"/>
    <s v="5010089830/16-17-IM"/>
    <x v="8"/>
    <s v="IGATE"/>
    <n v="42768"/>
    <n v="63"/>
    <s v="1.No signed SoW"/>
    <s v="DISAGREEMENT"/>
    <n v="42830"/>
    <s v="Q1 2017"/>
    <n v="1"/>
    <s v="0-30 Days"/>
    <n v="78313"/>
    <s v="INR"/>
    <n v="1128.48"/>
    <s v="INR"/>
    <n v="78312.826598380285"/>
    <s v="EUR"/>
    <s v="INTER"/>
    <n v="1.1299999999999999"/>
    <n v="1"/>
    <s v="greater than 10000"/>
    <s v="Sayantan Ghosh"/>
    <s v="ISOW Required"/>
    <s v="More"/>
    <s v="Non-GFS"/>
    <s v="Non- ICB"/>
    <m/>
    <m/>
    <m/>
    <s v="Non-GFS"/>
    <s v="Non- ICB"/>
    <s v="Non-GFS/Non- ICB"/>
  </r>
  <r>
    <s v="New"/>
    <n v="95"/>
    <s v="Capgemini Service S.A.S."/>
    <x v="3"/>
    <n v="199"/>
    <s v="Capgemini America Inc"/>
    <s v="NORTH AMERICA"/>
    <n v="2016000834"/>
    <x v="5"/>
    <s v="GROUP SHARED SERVICES"/>
    <n v="42760"/>
    <n v="71"/>
    <s v="8.Invoice awaiting Prime’s approval or PO"/>
    <s v="Hold Payment"/>
    <n v="42830"/>
    <s v="Q1 2017"/>
    <n v="1"/>
    <s v="0-30 Days"/>
    <n v="1119.5999999999999"/>
    <s v="EUR"/>
    <n v="1119.5999999999999"/>
    <s v="EUR"/>
    <n v="1119.5999999999999"/>
    <s v="EUR"/>
    <s v="INTER"/>
    <n v="1.1200000000000001"/>
    <n v="1"/>
    <s v="less than 10000"/>
    <s v="SUDIPTA ROY"/>
    <s v="not approved yet"/>
    <s v="Less"/>
    <s v="Non-GFS"/>
    <s v="Non- ICB"/>
    <m/>
    <m/>
    <m/>
    <s v="Non-GFS"/>
    <s v="Non- ICB"/>
    <s v="Non-GFS/Non- ICB"/>
  </r>
  <r>
    <s v="New"/>
    <n v="95"/>
    <s v="Capgemini Service S.A.S."/>
    <x v="3"/>
    <n v="1320"/>
    <s v="Capgemini Norge AS"/>
    <s v="NORDIC"/>
    <n v="2016000841"/>
    <x v="5"/>
    <s v="GROUP SHARED SERVICES"/>
    <n v="42760"/>
    <n v="71"/>
    <s v="8.Invoice awaiting Prime’s approval or PO"/>
    <s v="Hold Payment"/>
    <n v="42830"/>
    <s v="Q1 2017"/>
    <n v="1"/>
    <s v="0-30 Days"/>
    <n v="1119.5999999999999"/>
    <s v="EUR"/>
    <n v="1119.5999999999999"/>
    <s v="EUR"/>
    <n v="1119.5999999999999"/>
    <s v="EUR"/>
    <s v="INTER"/>
    <n v="1.1200000000000001"/>
    <n v="1"/>
    <s v="less than 10000"/>
    <s v="Ankit Agrawal"/>
    <s v="Awaiting for Receptor to receipt the invoice in PO."/>
    <s v="Less"/>
    <s v="Non-GFS"/>
    <s v="Non- ICB"/>
    <m/>
    <m/>
    <m/>
    <s v="Non-GFS"/>
    <s v="Non- ICB"/>
    <s v="Non-GFS/Non- ICB"/>
  </r>
  <r>
    <s v="Unresolved"/>
    <n v="8520"/>
    <s v="Capgemini Technology Services India Limited"/>
    <x v="2"/>
    <n v="95"/>
    <s v="Capgemini Service S.A.S."/>
    <s v="HOLDING"/>
    <n v="85201710001461"/>
    <x v="3"/>
    <s v="France"/>
    <n v="42614"/>
    <n v="217"/>
    <s v="8.Invoice awaiting Prime’s approval or PO"/>
    <s v="Hold Payment"/>
    <n v="42678"/>
    <s v="Q4 2016"/>
    <n v="153"/>
    <s v="151-180 Days"/>
    <n v="77400"/>
    <s v="INR"/>
    <n v="1115.33"/>
    <s v="INR"/>
    <n v="77400.259543785869"/>
    <s v="EUR"/>
    <s v="INTER"/>
    <n v="1.1200000000000001"/>
    <n v="1"/>
    <s v="greater than 10000"/>
    <s v="Nicolas HONVAULT"/>
    <s v="awaiting approval"/>
    <s v="More"/>
    <s v="GFS"/>
    <s v="Non- ICB"/>
    <m/>
    <m/>
    <m/>
    <s v="GFS"/>
    <s v="Non- ICB"/>
    <s v="GFS/Non- ICB"/>
  </r>
  <r>
    <s v="New"/>
    <n v="8520"/>
    <s v="Capgemini Technology Services India Limited"/>
    <x v="2"/>
    <n v="359"/>
    <s v="Capgemini AB (Sweden)"/>
    <s v="NORDIC"/>
    <s v="5010089543/16-17-IM"/>
    <x v="0"/>
    <s v="IGATE"/>
    <n v="42768"/>
    <n v="63"/>
    <s v="4.Disagreed expenses"/>
    <s v="DISAGREEMENT"/>
    <n v="42830"/>
    <s v="Q1 2017"/>
    <n v="1"/>
    <s v="0-30 Days"/>
    <n v="77765"/>
    <s v="INR"/>
    <n v="1120.5899999999999"/>
    <s v="INR"/>
    <n v="77765.28636562363"/>
    <s v="EUR"/>
    <s v="INTER"/>
    <n v="1.1200000000000001"/>
    <n v="1"/>
    <s v="greater than 10000"/>
    <s v="Sourav Das"/>
    <s v="Invoices raised on wrong entity"/>
    <s v="More"/>
    <s v="Non-GFS"/>
    <s v="Non- ICB"/>
    <m/>
    <m/>
    <m/>
    <s v="Non-GFS"/>
    <s v="Non- ICB"/>
    <s v="Non-GFS/Non- ICB"/>
  </r>
  <r>
    <s v="New"/>
    <n v="8520"/>
    <s v="Capgemini Technology Services India Limited"/>
    <x v="2"/>
    <n v="199"/>
    <s v="Capgemini America Inc"/>
    <s v="NORTH AMERICA"/>
    <s v="5010089750/16-17-IM"/>
    <x v="8"/>
    <s v="IGATE"/>
    <n v="42768"/>
    <n v="63"/>
    <s v="1.No signed SoW"/>
    <s v="DISAGREEMENT"/>
    <n v="42830"/>
    <s v="Q1 2017"/>
    <n v="1"/>
    <s v="0-30 Days"/>
    <n v="77144"/>
    <s v="INR"/>
    <n v="1111.6400000000001"/>
    <s v="INR"/>
    <n v="77144.185594625931"/>
    <s v="EUR"/>
    <s v="INTER"/>
    <n v="1.1100000000000001"/>
    <n v="1"/>
    <s v="greater than 10000"/>
    <s v="Sayantan Ghosh"/>
    <s v="ISOW Required"/>
    <s v="More"/>
    <s v="Non-GFS"/>
    <s v="Non- ICB"/>
    <m/>
    <m/>
    <m/>
    <s v="Non-GFS"/>
    <s v="Non- ICB"/>
    <s v="Non-GFS/Non- ICB"/>
  </r>
  <r>
    <s v="Unresolved"/>
    <n v="132"/>
    <s v="Capgemini Technologies LLC"/>
    <x v="5"/>
    <n v="199"/>
    <s v="Capgemini America Inc"/>
    <s v="NORTH AMERICA"/>
    <n v="1320130002603"/>
    <x v="8"/>
    <s v="NA CAPTECH"/>
    <n v="42724"/>
    <n v="107"/>
    <s v="1.No signed SoW"/>
    <s v="DISAGREEMENT"/>
    <n v="42800"/>
    <s v="Q1 2017"/>
    <n v="31"/>
    <s v="31-60 Days"/>
    <n v="1187.9100000000001"/>
    <s v="USD"/>
    <n v="1111.1300000000001"/>
    <s v="USD"/>
    <n v="1187.9090777494418"/>
    <s v="EUR"/>
    <s v="INTRA"/>
    <n v="1.1100000000000001"/>
    <n v="1"/>
    <s v="less than 10000"/>
    <s v="Soumya Mukhopadhyay"/>
    <s v="-"/>
    <s v="Less"/>
    <s v="GFS"/>
    <s v="Non- ICB"/>
    <m/>
    <m/>
    <m/>
    <s v="GFS"/>
    <s v="Non- ICB"/>
    <s v="GFS/Non- ICB"/>
  </r>
  <r>
    <s v="Unresolved"/>
    <n v="8520"/>
    <s v="Capgemini Technology Services India Limited"/>
    <x v="2"/>
    <n v="8420"/>
    <s v="Capgemini Australia Pty Ltd."/>
    <s v="INDIA"/>
    <n v="85200310085134"/>
    <x v="8"/>
    <s v="APAC Platform"/>
    <n v="42676"/>
    <n v="155"/>
    <s v="6.Missing or wrong information on invoice"/>
    <s v="Missing Information or Attachment"/>
    <n v="42709"/>
    <s v="Q4 2016"/>
    <n v="122"/>
    <s v="121-150 Days"/>
    <n v="76677"/>
    <s v="INR"/>
    <n v="1104.9100000000001"/>
    <s v="INR"/>
    <n v="76677.145573529313"/>
    <s v="EUR"/>
    <s v="INTRA"/>
    <n v="1.1000000000000001"/>
    <n v="1"/>
    <s v="greater than 10000"/>
    <s v="Roopeshri Lad"/>
    <s v="As per Onshore PM' There is no offshore SDM for these projects. Can you please share with me the Time And Expense Dump for these projects till date' Emailed for more information to Sagar Chikane on Mon 10/17/2016 8:56 AM for all invoices raised in Sep cycle. Onshore PM needs more details for all invoices raised in Oct cycle as well. Offshore finance to send the PTD project Time and expense dump"/>
    <s v="More"/>
    <s v="GFS"/>
    <s v="Non- ICB"/>
    <m/>
    <m/>
    <m/>
    <s v="GFS"/>
    <s v="Non- ICB"/>
    <s v="GFS/Non- ICB"/>
  </r>
  <r>
    <s v="New"/>
    <n v="8520"/>
    <s v="Capgemini Technology Services India Limited"/>
    <x v="2"/>
    <n v="260"/>
    <s v="Capgemini UK Plc"/>
    <s v="UK &amp; IRELAND"/>
    <s v="5010087911/16-17-IM"/>
    <x v="8"/>
    <s v="IGATE"/>
    <n v="42768"/>
    <n v="63"/>
    <s v="6.Missing or wrong information on invoice"/>
    <s v="Missing Information or Attachment"/>
    <n v="42831"/>
    <s v="Q1 2017"/>
    <n v="0"/>
    <s v="0-30 Days"/>
    <n v="76358"/>
    <s v="INR"/>
    <n v="1100.31"/>
    <s v="INR"/>
    <n v="76357.920596256736"/>
    <s v="EUR"/>
    <s v="INTER"/>
    <n v="1.1000000000000001"/>
    <n v="1"/>
    <s v="greater than 10000"/>
    <s v="SARBAJIT MOITRA"/>
    <s v="No PO"/>
    <s v="More"/>
    <s v="Non-GFS"/>
    <s v="Non- ICB"/>
    <m/>
    <m/>
    <m/>
    <s v="Non-GFS"/>
    <s v="Non- ICB"/>
    <s v="Non-GFS/Non- ICB"/>
  </r>
  <r>
    <s v="New"/>
    <n v="95"/>
    <s v="Capgemini Service S.A.S."/>
    <x v="3"/>
    <n v="247"/>
    <s v="Sogeti Ireland Ltd."/>
    <s v="UK &amp; IRELAND"/>
    <n v="950110011539"/>
    <x v="5"/>
    <s v="GROUP SHARED SERVICES"/>
    <n v="42824"/>
    <n v="7"/>
    <s v="8.Invoice awaiting Prime’s approval or PO"/>
    <s v="Hold Payment"/>
    <n v="42831"/>
    <s v="Q1 2017"/>
    <n v="0"/>
    <s v="0-30 Days"/>
    <n v="1066.06"/>
    <s v="EUR"/>
    <n v="1066.06"/>
    <s v="EUR"/>
    <n v="1066.06"/>
    <s v="EUR"/>
    <s v="INTER"/>
    <n v="1.07"/>
    <n v="1"/>
    <s v="less than 10000"/>
    <s v="Grace Mulhern"/>
    <s v="awaiting approval"/>
    <s v="Less"/>
    <s v="GFS"/>
    <s v="Non- ICB"/>
    <m/>
    <m/>
    <m/>
    <s v="GFS"/>
    <s v="Non- ICB"/>
    <s v="GFS/Non- ICB"/>
  </r>
  <r>
    <s v="Unresolved"/>
    <n v="8520"/>
    <s v="Capgemini Technology Services India Limited"/>
    <x v="2"/>
    <n v="3011"/>
    <s v="Sogeti USA LLC"/>
    <s v="NORTH AMERICA"/>
    <n v="85200310080850"/>
    <x v="2"/>
    <s v="Sogeti India"/>
    <n v="42522"/>
    <n v="309"/>
    <s v="1.No signed SoW"/>
    <s v="DISAGREEMENT"/>
    <n v="42549"/>
    <s v="Q2 2016"/>
    <n v="282"/>
    <s v="181 - 365 Days"/>
    <n v="73944"/>
    <s v="INR"/>
    <n v="1065.53"/>
    <s v="INR"/>
    <n v="73944.302181139356"/>
    <s v="EUR"/>
    <s v="INTER"/>
    <n v="1.07"/>
    <n v="1"/>
    <s v="greater than 10000"/>
    <s v="John Berger"/>
    <s v="Dispute : Not Approved For Payment By Management"/>
    <s v="More"/>
    <s v="GFS"/>
    <s v="Non- ICB"/>
    <m/>
    <m/>
    <m/>
    <s v="GFS"/>
    <s v="Non- ICB"/>
    <s v="GFS/Non- ICB"/>
  </r>
  <r>
    <s v="Unresolved"/>
    <n v="8520"/>
    <s v="Capgemini Technology Services India Limited"/>
    <x v="2"/>
    <n v="3011"/>
    <s v="Sogeti USA LLC"/>
    <s v="NORTH AMERICA"/>
    <n v="85200310080805"/>
    <x v="2"/>
    <s v="Sogeti India"/>
    <n v="42522"/>
    <n v="309"/>
    <s v="1.No signed SoW"/>
    <s v="DISAGREEMENT"/>
    <n v="42549"/>
    <s v="Q2 2016"/>
    <n v="282"/>
    <s v="181 - 365 Days"/>
    <n v="74418"/>
    <s v="INR"/>
    <n v="1072.3599999999999"/>
    <s v="INR"/>
    <n v="74418.281875654924"/>
    <s v="EUR"/>
    <s v="INTER"/>
    <n v="1.07"/>
    <n v="1"/>
    <s v="greater than 10000"/>
    <s v="John Berger"/>
    <s v="Dispute : Not Approved For Payment By Management"/>
    <s v="More"/>
    <s v="GFS"/>
    <s v="Non- ICB"/>
    <m/>
    <m/>
    <m/>
    <s v="GFS"/>
    <s v="Non- ICB"/>
    <s v="GFS/Non- ICB"/>
  </r>
  <r>
    <s v="Unresolved"/>
    <n v="1350"/>
    <s v="Capgemini Sverige AB"/>
    <x v="7"/>
    <n v="635"/>
    <s v="Capgemini Technology Services"/>
    <s v="FRANCE"/>
    <n v="13500210101121"/>
    <x v="0"/>
    <s v="APPS_SE_INTER/INTRA"/>
    <n v="42704"/>
    <n v="127"/>
    <s v="8.Invoice awaiting Prime’s approval or PO"/>
    <s v="Hold Payment"/>
    <n v="42733"/>
    <s v="Q4 2016"/>
    <n v="98"/>
    <s v="91-120 Days"/>
    <n v="10200"/>
    <s v="SEK"/>
    <n v="1070.06"/>
    <s v="SEK"/>
    <n v="10200.023639850688"/>
    <s v="EUR"/>
    <s v="INTER"/>
    <n v="1.07"/>
    <n v="1"/>
    <s v="greater than 10000"/>
    <s v="Joanna Szyk"/>
    <s v="It is done on dispute at GIL, Amélie's request."/>
    <s v="More"/>
    <s v="GFS"/>
    <s v="Non- ICB"/>
    <m/>
    <m/>
    <m/>
    <s v="GFS"/>
    <s v="Non- ICB"/>
    <s v="GFS/Non- ICB"/>
  </r>
  <r>
    <s v="Unresolved"/>
    <n v="8243"/>
    <s v="Capgemini Deutschland GmbH"/>
    <x v="0"/>
    <n v="8205"/>
    <s v="Capgemini Consulting Österreich AG"/>
    <s v="CENTRAL EUROPE"/>
    <n v="82430160091291"/>
    <x v="1"/>
    <s v="DE01 - CC Market Units"/>
    <n v="42647"/>
    <n v="184"/>
    <s v="3.Disagreed days, volume or deliverables"/>
    <s v="DISAGREEMENT"/>
    <n v="42706"/>
    <s v="Q4 2016"/>
    <n v="125"/>
    <s v="121-150 Days"/>
    <n v="1055"/>
    <s v="EUR"/>
    <n v="1055"/>
    <s v="EUR"/>
    <n v="1055"/>
    <s v="EUR"/>
    <s v="INTRA"/>
    <n v="1.06"/>
    <n v="1"/>
    <s v="less than 10000"/>
    <s v="Justyna Krawczak"/>
    <s v="Comment from PM J. Moustakidis: 'where does this come from? Lilly worked 2 PD in April.'"/>
    <s v="Less"/>
    <s v="GFS"/>
    <s v="Non- ICB"/>
    <m/>
    <m/>
    <m/>
    <s v="GFS"/>
    <s v="Non- ICB"/>
    <s v="GFS/Non- ICB"/>
  </r>
  <r>
    <s v="Unresolved"/>
    <n v="8520"/>
    <s v="Capgemini Technology Services India Limited"/>
    <x v="2"/>
    <n v="3011"/>
    <s v="Sogeti USA LLC"/>
    <s v="NORTH AMERICA"/>
    <n v="85200610007284"/>
    <x v="2"/>
    <s v="SOGETI INDIA - SOGID - BU"/>
    <n v="42727"/>
    <n v="104"/>
    <s v="4.Disagreed expenses"/>
    <s v="DISAGREEMENT"/>
    <n v="42776"/>
    <s v="Q1 2017"/>
    <n v="55"/>
    <s v="31-60 Days"/>
    <n v="72968.67"/>
    <s v="INR"/>
    <n v="1051.47"/>
    <s v="INR"/>
    <n v="72968.584098432329"/>
    <s v="EUR"/>
    <s v="INTER"/>
    <n v="1.05"/>
    <n v="1"/>
    <s v="greater than 10000"/>
    <s v="Brock Bahan"/>
    <s v="Dispute: No Expenses in our system for Rajan, Rajasekar"/>
    <s v="More"/>
    <s v="GFS"/>
    <s v="Non- ICB"/>
    <m/>
    <m/>
    <m/>
    <s v="GFS"/>
    <s v="Non- ICB"/>
    <s v="GFS/Non- ICB"/>
  </r>
  <r>
    <s v="New"/>
    <n v="413"/>
    <s v="Capgemini Nederland B.V."/>
    <x v="9"/>
    <n v="1970"/>
    <s v="Capgemini UK Plc (FS)"/>
    <s v="UK &amp; IRELAND"/>
    <n v="4130110166530"/>
    <x v="3"/>
    <s v="FSNBACC"/>
    <n v="42703"/>
    <n v="128"/>
    <s v="3.Disagreed days, volume or deliverables"/>
    <s v="DISAGREEMENT"/>
    <n v="42831"/>
    <s v="Q1 2017"/>
    <n v="0"/>
    <s v="0-30 Days"/>
    <n v="1040"/>
    <s v="EUR"/>
    <n v="1040"/>
    <s v="EUR"/>
    <n v="1040"/>
    <s v="EUR"/>
    <s v="INTER"/>
    <n v="1.04"/>
    <n v="1"/>
    <s v="less than 10000"/>
    <s v="Amina Khatun"/>
    <s v="Please raise invoices only related to expenses and no time/days should be invoiced."/>
    <s v="Less"/>
    <s v="GFS"/>
    <s v="Non- ICB"/>
    <m/>
    <m/>
    <m/>
    <s v="GFS"/>
    <s v="Non- ICB"/>
    <s v="GFS/Non- ICB"/>
  </r>
  <r>
    <s v="New"/>
    <n v="8520"/>
    <s v="Capgemini Technology Services India Limited"/>
    <x v="2"/>
    <n v="1320"/>
    <s v="Capgemini Norge AS"/>
    <s v="NORDIC"/>
    <s v="5010080395/16-17-IM"/>
    <x v="8"/>
    <s v="IGATE"/>
    <n v="42769"/>
    <n v="62"/>
    <s v="8.Invoice awaiting Prime’s approval or PO"/>
    <s v="Hold Payment"/>
    <n v="42831"/>
    <s v="Q1 2017"/>
    <n v="0"/>
    <s v="0-30 Days"/>
    <n v="72000"/>
    <s v="INR"/>
    <n v="1037.51"/>
    <s v="INR"/>
    <n v="71999.805689144268"/>
    <s v="EUR"/>
    <s v="INTER"/>
    <n v="1.04"/>
    <n v="1"/>
    <s v="greater than 10000"/>
    <s v="Ankit Agrawal"/>
    <s v="Awaiting approval."/>
    <s v="More"/>
    <s v="Non-GFS"/>
    <s v="Non- ICB"/>
    <m/>
    <m/>
    <m/>
    <s v="Non-GFS"/>
    <s v="Non- ICB"/>
    <s v="Non-GFS/Non- ICB"/>
  </r>
  <r>
    <s v="Unresolved"/>
    <n v="8520"/>
    <s v="Capgemini Technology Services India Limited"/>
    <x v="2"/>
    <n v="8420"/>
    <s v="Capgemini Australia Pty Ltd."/>
    <s v="INDIA"/>
    <n v="85200910002135"/>
    <x v="11"/>
    <s v="I and D India ACIS"/>
    <n v="42704"/>
    <n v="127"/>
    <s v="3.Disagreed days, volume or deliverables"/>
    <s v="DISAGREEMENT"/>
    <n v="42732"/>
    <s v="Q4 2016"/>
    <n v="99"/>
    <s v="91-120 Days"/>
    <n v="71829"/>
    <s v="INR"/>
    <n v="1035.05"/>
    <s v="INR"/>
    <n v="71829.089723037629"/>
    <s v="EUR"/>
    <s v="INTRA"/>
    <n v="1.04"/>
    <n v="1"/>
    <s v="greater than 10000"/>
    <s v="Mayuresh Kapre"/>
    <s v="Lack of skills resulting in delivery failure.Issue a credit note"/>
    <s v="More"/>
    <s v="GFS"/>
    <s v="Non- ICB"/>
    <m/>
    <m/>
    <m/>
    <s v="GFS"/>
    <s v="Non- ICB"/>
    <s v="GFS/Non- ICB"/>
  </r>
  <r>
    <s v="Unresolved"/>
    <n v="8310"/>
    <s v="Capgemini Polska Sp z.o.o"/>
    <x v="0"/>
    <n v="199"/>
    <s v="Capgemini America Inc"/>
    <s v="NORTH AMERICA"/>
    <s v="831016FBP01771"/>
    <x v="7"/>
    <s v="BPO POLAND - BPOPL- BU"/>
    <n v="42584"/>
    <n v="247"/>
    <s v="1.No signed SoW"/>
    <s v="DISAGREEMENT"/>
    <n v="42647"/>
    <s v="Q3 2016"/>
    <n v="184"/>
    <s v="181 - 365 Days"/>
    <n v="4409"/>
    <s v="PLN"/>
    <n v="1043.18"/>
    <s v="PLN"/>
    <n v="4409.0000777675968"/>
    <s v="EUR"/>
    <s v="INTER"/>
    <n v="1.04"/>
    <n v="1"/>
    <s v="less than 10000"/>
    <s v="Sayantan Ghosh"/>
    <s v="No Signed ISOW Received"/>
    <s v="Less"/>
    <s v="GFS"/>
    <s v="Non- ICB"/>
    <m/>
    <m/>
    <m/>
    <s v="GFS"/>
    <s v="Non- ICB"/>
    <s v="GFS/Non- ICB"/>
  </r>
  <r>
    <s v="New"/>
    <n v="8520"/>
    <s v="Capgemini Technology Services India Limited"/>
    <x v="2"/>
    <n v="199"/>
    <s v="Capgemini America Inc"/>
    <s v="NORTH AMERICA"/>
    <s v="5010089726/16-17-IM"/>
    <x v="8"/>
    <s v="IGATE"/>
    <n v="42768"/>
    <n v="63"/>
    <s v="1.No signed SoW"/>
    <s v="DISAGREEMENT"/>
    <n v="42830"/>
    <s v="Q1 2017"/>
    <n v="1"/>
    <s v="0-30 Days"/>
    <n v="71806"/>
    <s v="INR"/>
    <n v="1034.72"/>
    <s v="INR"/>
    <n v="71806.188800755044"/>
    <s v="EUR"/>
    <s v="INTER"/>
    <n v="1.03"/>
    <n v="1"/>
    <s v="greater than 10000"/>
    <s v="Sayantan Ghosh"/>
    <s v="ISOW Required"/>
    <s v="More"/>
    <s v="Non-GFS"/>
    <s v="Non- ICB"/>
    <m/>
    <m/>
    <m/>
    <s v="Non-GFS"/>
    <s v="Non- ICB"/>
    <s v="Non-GFS/Non- ICB"/>
  </r>
  <r>
    <s v="Unresolved"/>
    <n v="8520"/>
    <s v="Capgemini Technology Services India Limited"/>
    <x v="2"/>
    <n v="8420"/>
    <s v="Capgemini Australia Pty Ltd."/>
    <s v="INDIA"/>
    <n v="85200910002058"/>
    <x v="11"/>
    <s v="I and D India ACIS"/>
    <n v="42544"/>
    <n v="287"/>
    <s v="2.Disagreed rates or price"/>
    <s v="DISAGREEMENT"/>
    <n v="42618"/>
    <s v="Q3 2016"/>
    <n v="213"/>
    <s v="181 - 365 Days"/>
    <n v="70200"/>
    <s v="INR"/>
    <n v="1011.58"/>
    <s v="INR"/>
    <n v="70200.348371605636"/>
    <s v="EUR"/>
    <s v="INTRA"/>
    <n v="1.01"/>
    <n v="1"/>
    <s v="greater than 10000"/>
    <s v="Michelle Curtin"/>
    <s v="Offshore resource skills mis-match resulting in no deliverables on project;Please issue credit note for 70,200 INR"/>
    <s v="More"/>
    <s v="GFS"/>
    <s v="Non- ICB"/>
    <m/>
    <m/>
    <m/>
    <s v="GFS"/>
    <s v="Non- ICB"/>
    <s v="GFS/Non- ICB"/>
  </r>
  <r>
    <s v="Unresolved"/>
    <n v="8520"/>
    <s v="Capgemini Technology Services India Limited"/>
    <x v="2"/>
    <n v="199"/>
    <s v="Capgemini America Inc"/>
    <s v="NORTH AMERICA"/>
    <n v="85200410038974"/>
    <x v="8"/>
    <s v="APAC Platform"/>
    <n v="42614"/>
    <n v="217"/>
    <s v="8.Invoice awaiting Prime’s approval or PO"/>
    <s v="Hold Payment"/>
    <n v="42681"/>
    <s v="Q4 2016"/>
    <n v="150"/>
    <s v="121-150 Days"/>
    <n v="70389"/>
    <s v="INR"/>
    <n v="1014.3"/>
    <s v="INR"/>
    <n v="70389.107488601585"/>
    <s v="EUR"/>
    <s v="INTER"/>
    <n v="1.01"/>
    <n v="1"/>
    <s v="greater than 10000"/>
    <s v="Sayantan Ghosh"/>
    <s v="Invoice waiting for approval"/>
    <s v="More"/>
    <s v="GFS"/>
    <s v="Non- ICB"/>
    <m/>
    <m/>
    <m/>
    <s v="GFS"/>
    <s v="Non- ICB"/>
    <s v="GFS/Non- ICB"/>
  </r>
  <r>
    <s v="New"/>
    <n v="692"/>
    <s v="Capgemini Outsourcing Services S.A.S."/>
    <x v="1"/>
    <n v="787"/>
    <s v="Capgemini France S.A.S."/>
    <s v="FRANCE"/>
    <n v="69201111700403"/>
    <x v="6"/>
    <s v="Infra France "/>
    <n v="42769"/>
    <n v="62"/>
    <s v="8.Invoice awaiting Prime’s approval or PO"/>
    <s v="Hold Payment"/>
    <n v="42831"/>
    <s v="Q1 2017"/>
    <n v="0"/>
    <s v="0-30 Days"/>
    <n v="998.4"/>
    <s v="EUR"/>
    <n v="998.4"/>
    <s v="EUR"/>
    <n v="998.4"/>
    <s v="EUR"/>
    <s v="INTRA"/>
    <n v="1"/>
    <n v="1"/>
    <s v="less than 1000"/>
    <s v="Anna Zwolinska"/>
    <s v="Waiting for Project Manager approval YAWANG"/>
    <s v="Less"/>
    <s v="GFS"/>
    <s v="Non- ICB"/>
    <m/>
    <m/>
    <m/>
    <s v="GFS"/>
    <s v="Non- ICB"/>
    <s v="GFS/Non- ICB"/>
  </r>
  <r>
    <s v="Unresolved"/>
    <n v="635"/>
    <s v="Capgemini Technology Services"/>
    <x v="1"/>
    <n v="199"/>
    <s v="Capgemini America Inc"/>
    <s v="NORTH AMERICA"/>
    <n v="63501111634178"/>
    <x v="0"/>
    <s v="FR03ASDG - DG ASF"/>
    <n v="42636"/>
    <n v="195"/>
    <s v="1.No signed SoW"/>
    <s v="DISAGREEMENT"/>
    <n v="42709"/>
    <s v="Q4 2016"/>
    <n v="122"/>
    <s v="121-150 Days"/>
    <n v="1000"/>
    <s v="EUR"/>
    <n v="1000"/>
    <s v="EUR"/>
    <n v="1000"/>
    <s v="EUR"/>
    <s v="INTER"/>
    <n v="1"/>
    <n v="1"/>
    <s v="less than 10000"/>
    <s v="Subhojit Adak"/>
    <s v="No ISOW"/>
    <s v="Less"/>
    <s v="GFS"/>
    <s v="Non- ICB"/>
    <m/>
    <m/>
    <m/>
    <s v="GFS"/>
    <s v="Non- ICB"/>
    <s v="GFS/Non- ICB"/>
  </r>
  <r>
    <s v="Unresolved"/>
    <n v="95"/>
    <s v="Capgemini Service S.A.S."/>
    <x v="3"/>
    <n v="1750"/>
    <s v="Capgemini Espana S.L."/>
    <s v="IBERIA"/>
    <n v="950110010201"/>
    <x v="5"/>
    <s v="GROUP SHARED SERVICES"/>
    <n v="42703"/>
    <n v="128"/>
    <s v="1.No signed SoW"/>
    <s v="DISAGREEMENT"/>
    <n v="42774"/>
    <s v="Q1 2017"/>
    <n v="57"/>
    <s v="31-60 Days"/>
    <n v="1004.9"/>
    <s v="EUR"/>
    <n v="1004.9"/>
    <s v="EUR"/>
    <n v="1004.9"/>
    <s v="EUR"/>
    <s v="INTER"/>
    <n v="1"/>
    <n v="1"/>
    <s v="less than 10000"/>
    <s v="virginia alonso"/>
    <s v="no isow"/>
    <s v="Less"/>
    <s v="GFS"/>
    <s v="Non- ICB"/>
    <m/>
    <m/>
    <m/>
    <s v="GFS"/>
    <s v="Non- ICB"/>
    <s v="GFS/Non- ICB"/>
  </r>
  <r>
    <s v="Unresolved"/>
    <n v="8520"/>
    <s v="Capgemini Technology Services India Limited"/>
    <x v="2"/>
    <n v="8205"/>
    <s v="Capgemini Consulting Österreich AG"/>
    <s v="CENTRAL EUROPE"/>
    <n v="85204510000581"/>
    <x v="0"/>
    <s v="AppsTwo Enabling -APPS2IDEN- BU"/>
    <n v="42728"/>
    <n v="103"/>
    <s v="7.Missing attachments"/>
    <s v="Missing Information or Attachment"/>
    <n v="42775"/>
    <s v="Q1 2017"/>
    <n v="56"/>
    <s v="31-60 Days"/>
    <n v="69096.600000000006"/>
    <s v="INR"/>
    <n v="995.68"/>
    <s v="INR"/>
    <n v="69096.940297989568"/>
    <s v="EUR"/>
    <s v="INTER"/>
    <n v="1"/>
    <n v="1"/>
    <s v="greater than 10000"/>
    <s v="Justyna Krawczak"/>
    <s v="certificate of residence should be sent to Austria"/>
    <s v="More"/>
    <s v="GFS"/>
    <s v="Non- ICB"/>
    <m/>
    <m/>
    <m/>
    <s v="GFS"/>
    <s v="Non- ICB"/>
    <s v="GFS/Non- ICB"/>
  </r>
  <r>
    <s v="Unresolved"/>
    <n v="199"/>
    <s v="Capgemini America Inc"/>
    <x v="5"/>
    <n v="3011"/>
    <s v="Sogeti USA LLC"/>
    <s v="NORTH AMERICA"/>
    <s v="7300101642/1617USM"/>
    <x v="8"/>
    <s v="NA TS"/>
    <n v="42773"/>
    <n v="58"/>
    <s v="2.Disagreed rates or price"/>
    <s v="DISAGREEMENT"/>
    <n v="42776"/>
    <s v="Q1 2017"/>
    <n v="55"/>
    <s v="31-60 Days"/>
    <n v="1068"/>
    <s v="USD"/>
    <n v="998.97"/>
    <s v="USD"/>
    <n v="1067.9988222794452"/>
    <s v="EUR"/>
    <s v="INTRA"/>
    <n v="1"/>
    <n v="1"/>
    <s v="less than 10000"/>
    <s v="Brock Bahan"/>
    <s v="Dispute: Time does not align with ISOW terms"/>
    <s v="Less"/>
    <s v="Non-GFS"/>
    <s v="Non- ICB"/>
    <m/>
    <m/>
    <m/>
    <s v="Non-GFS"/>
    <s v="Non- ICB"/>
    <s v="Non-GFS/Non- ICB"/>
  </r>
  <r>
    <s v="Unresolved"/>
    <n v="8520"/>
    <s v="Capgemini Technology Services India Limited"/>
    <x v="2"/>
    <n v="3011"/>
    <s v="Sogeti USA LLC"/>
    <s v="NORTH AMERICA"/>
    <n v="85200810000287"/>
    <x v="8"/>
    <s v="NA PBS"/>
    <n v="42461"/>
    <n v="370"/>
    <s v="2.Disagreed rates or price"/>
    <s v="DISAGREEMENT"/>
    <n v="42495"/>
    <s v="Q2 2016"/>
    <n v="336"/>
    <s v="181 - 365 Days"/>
    <n v="68364"/>
    <s v="INR"/>
    <n v="985.12"/>
    <s v="INR"/>
    <n v="68364.110784946461"/>
    <s v="EUR"/>
    <s v="INTER"/>
    <n v="0.99"/>
    <n v="1"/>
    <s v="greater than 10000"/>
    <s v="John Berger"/>
    <s v="Dispute : Not Paying For After The Fact Promotions"/>
    <s v="More"/>
    <s v="GFS"/>
    <s v="Non- ICB"/>
    <m/>
    <m/>
    <m/>
    <s v="GFS"/>
    <s v="Non- ICB"/>
    <s v="GFS/Non- ICB"/>
  </r>
  <r>
    <s v="Unresolved"/>
    <n v="8520"/>
    <s v="Capgemini Technology Services India Limited"/>
    <x v="2"/>
    <n v="199"/>
    <s v="Capgemini America Inc"/>
    <s v="NORTH AMERICA"/>
    <n v="85200410042851"/>
    <x v="8"/>
    <s v="APAC Platform"/>
    <n v="42727"/>
    <n v="104"/>
    <s v="8.Invoice awaiting Prime’s approval or PO"/>
    <s v="Hold Payment"/>
    <n v="42797"/>
    <s v="Q1 2017"/>
    <n v="34"/>
    <s v="31-60 Days"/>
    <n v="68800"/>
    <s v="INR"/>
    <n v="991.4"/>
    <s v="INR"/>
    <n v="68799.922275657707"/>
    <s v="EUR"/>
    <s v="INTER"/>
    <n v="0.99"/>
    <n v="1"/>
    <s v="greater than 10000"/>
    <s v="Sayantan Ghosh"/>
    <s v="Invoice waiting for approval"/>
    <s v="More"/>
    <s v="GFS"/>
    <s v="Non- ICB"/>
    <m/>
    <m/>
    <m/>
    <s v="GFS"/>
    <s v="Non- ICB"/>
    <s v="GFS/Non- ICB"/>
  </r>
  <r>
    <s v="New"/>
    <n v="635"/>
    <s v="Capgemini Technology Services"/>
    <x v="1"/>
    <n v="692"/>
    <s v="Capgemini Outsourcing Services S.A.S."/>
    <s v="FRANCE"/>
    <n v="63501111702066"/>
    <x v="0"/>
    <s v="MU MCR"/>
    <n v="42772"/>
    <n v="59"/>
    <s v="8.Invoice awaiting Prime’s approval or PO"/>
    <s v="Hold Payment"/>
    <n v="42797"/>
    <s v="Q1 2017"/>
    <n v="34"/>
    <s v="31-60 Days"/>
    <n v="981"/>
    <s v="EUR"/>
    <n v="981"/>
    <s v="EUR"/>
    <n v="981"/>
    <s v="EUR"/>
    <s v="INTRA"/>
    <n v="0.98"/>
    <n v="1"/>
    <s v="less than 1000"/>
    <s v="Katarzyna Czerwiec"/>
    <s v="Invoice above 60 days in approval. Waiting for manager approval -BOUE, Arnaud"/>
    <s v="Less"/>
    <s v="GFS"/>
    <s v="Non- ICB"/>
    <m/>
    <m/>
    <m/>
    <s v="GFS"/>
    <s v="Non- ICB"/>
    <s v="GFS/Non- ICB"/>
  </r>
  <r>
    <s v="Unresolved"/>
    <n v="8520"/>
    <s v="Capgemini Technology Services India Limited"/>
    <x v="2"/>
    <n v="420"/>
    <s v="Capgemini Belgium N.V./S.A."/>
    <s v="BENELUX"/>
    <n v="85201230002428"/>
    <x v="3"/>
    <s v="FS NB - FSNB - BU"/>
    <n v="42522"/>
    <n v="309"/>
    <s v="5.Invoice issued too late"/>
    <s v="DISAGREEMENT"/>
    <n v="42585"/>
    <s v="Q3 2016"/>
    <n v="246"/>
    <s v="181 - 365 Days"/>
    <n v="67689.25"/>
    <s v="INR"/>
    <n v="975.4"/>
    <s v="INR"/>
    <n v="67689.574528622688"/>
    <s v="EUR"/>
    <s v="INTER"/>
    <n v="0.98"/>
    <n v="1"/>
    <s v="greater than 10000"/>
    <s v="Agnieszka Wodnicka"/>
    <s v="haven't received invoice"/>
    <s v="More"/>
    <s v="GFS"/>
    <s v="Non- ICB"/>
    <m/>
    <m/>
    <m/>
    <s v="GFS"/>
    <s v="Non- ICB"/>
    <s v="GFS/Non- ICB"/>
  </r>
  <r>
    <s v="New"/>
    <n v="635"/>
    <s v="Capgemini Technology Services"/>
    <x v="1"/>
    <n v="3033"/>
    <s v="Sogeti Espana S.L."/>
    <s v="IBERIA"/>
    <n v="63503300006369"/>
    <x v="6"/>
    <s v="Procurement"/>
    <n v="42821"/>
    <n v="10"/>
    <s v="6.Missing or wrong information on invoice"/>
    <s v="Missing Information or Attachment"/>
    <n v="42830"/>
    <s v="Q1 2017"/>
    <n v="1"/>
    <s v="0-30 Days"/>
    <n v="973"/>
    <s v="EUR"/>
    <n v="973"/>
    <s v="EUR"/>
    <n v="973"/>
    <s v="EUR"/>
    <s v="INTER"/>
    <n v="0.97"/>
    <n v="1"/>
    <s v="less than 1000"/>
    <s v="Laura Perez Benito"/>
    <s v="Please, correct the Adress: Sogeti España, S.L.U. Anabel Segura, 14 28108 Alcobendas Madrid España"/>
    <s v="Less"/>
    <s v="GFS"/>
    <s v="Non- ICB"/>
    <m/>
    <m/>
    <m/>
    <s v="GFS"/>
    <s v="Non- ICB"/>
    <s v="GFS/Non- ICB"/>
  </r>
  <r>
    <s v="Unresolved"/>
    <n v="8520"/>
    <s v="Capgemini Technology Services India Limited"/>
    <x v="2"/>
    <n v="199"/>
    <s v="Capgemini America Inc"/>
    <s v="NORTH AMERICA"/>
    <n v="85200410040076"/>
    <x v="8"/>
    <s v="APAC Platform"/>
    <n v="42643"/>
    <n v="188"/>
    <s v="8.Invoice awaiting Prime’s approval or PO"/>
    <s v="Hold Payment"/>
    <n v="42709"/>
    <s v="Q4 2016"/>
    <n v="122"/>
    <s v="121-150 Days"/>
    <n v="67200"/>
    <s v="INR"/>
    <n v="968.35"/>
    <s v="INR"/>
    <n v="67200.327552585382"/>
    <s v="EUR"/>
    <s v="INTER"/>
    <n v="0.97"/>
    <n v="1"/>
    <s v="greater than 10000"/>
    <s v="Sayantan Ghosh"/>
    <s v="Invoice waiting for approval"/>
    <s v="More"/>
    <s v="GFS"/>
    <s v="Non- ICB"/>
    <m/>
    <m/>
    <m/>
    <s v="GFS"/>
    <s v="Non- ICB"/>
    <s v="GFS/Non- ICB"/>
  </r>
  <r>
    <s v="Unresolved"/>
    <n v="8520"/>
    <s v="Capgemini Technology Services India Limited"/>
    <x v="2"/>
    <n v="3011"/>
    <s v="Sogeti USA LLC"/>
    <s v="NORTH AMERICA"/>
    <n v="85204510000625"/>
    <x v="2"/>
    <s v="SOGETI INDIA - SOGID - BU"/>
    <n v="42728"/>
    <n v="103"/>
    <s v="4.Disagreed expenses"/>
    <s v="DISAGREEMENT"/>
    <n v="42776"/>
    <s v="Q1 2017"/>
    <n v="55"/>
    <s v="31-60 Days"/>
    <n v="67362.97"/>
    <s v="INR"/>
    <n v="970.69"/>
    <s v="INR"/>
    <n v="67362.71591058925"/>
    <s v="EUR"/>
    <s v="INTER"/>
    <n v="0.97"/>
    <n v="1"/>
    <s v="greater than 10000"/>
    <s v="Brock Bahan"/>
    <s v="Dispute: No Expenses in our system for Amberkar, Deep Vijay"/>
    <s v="More"/>
    <s v="GFS"/>
    <s v="Non- ICB"/>
    <m/>
    <m/>
    <m/>
    <s v="GFS"/>
    <s v="Non- ICB"/>
    <s v="GFS/Non- ICB"/>
  </r>
  <r>
    <s v="Unresolved"/>
    <n v="5204"/>
    <s v="IGATE Global Solutions Limited"/>
    <x v="2"/>
    <n v="260"/>
    <s v="Capgemini UK Plc"/>
    <s v="UK &amp; IRELAND"/>
    <s v="5010085941/16-17"/>
    <x v="8"/>
    <s v="iGATE"/>
    <n v="42677"/>
    <n v="154"/>
    <s v="6.Missing or wrong information on invoice"/>
    <s v="Missing Information or Attachment"/>
    <n v="42733"/>
    <s v="Q4 2016"/>
    <n v="98"/>
    <s v="91-120 Days"/>
    <n v="66566"/>
    <s v="INR"/>
    <n v="959.21"/>
    <s v="INR"/>
    <n v="66566"/>
    <s v="EUR"/>
    <s v="INTER"/>
    <n v="0.96"/>
    <n v="1"/>
    <s v="greater than 10000"/>
    <s v="SATABDI SARKAR"/>
    <s v="Incorrect PO"/>
    <s v="More"/>
    <s v="Non-GFS"/>
    <s v="Non- ICB"/>
    <m/>
    <m/>
    <m/>
    <s v="Non-GFS"/>
    <s v="Non- ICB"/>
    <s v="Non-GFS/Non- ICB"/>
  </r>
  <r>
    <s v="New"/>
    <n v="8520"/>
    <s v="Capgemini Technology Services India Limited"/>
    <x v="2"/>
    <n v="260"/>
    <s v="Capgemini UK Plc"/>
    <s v="UK &amp; IRELAND"/>
    <s v="5010085941/16-17-IM"/>
    <x v="8"/>
    <s v="IGATE"/>
    <n v="42768"/>
    <n v="63"/>
    <s v="6.Missing or wrong information on invoice"/>
    <s v="Missing Information or Attachment"/>
    <n v="42831"/>
    <s v="Q1 2017"/>
    <n v="0"/>
    <s v="0-30 Days"/>
    <n v="66566"/>
    <s v="INR"/>
    <n v="959.21"/>
    <s v="INR"/>
    <n v="66566.041402091621"/>
    <s v="EUR"/>
    <s v="INTER"/>
    <n v="0.96"/>
    <n v="1"/>
    <s v="greater than 10000"/>
    <s v="SARBAJIT MOITRA"/>
    <s v="No PO"/>
    <s v="More"/>
    <s v="Non-GFS"/>
    <s v="Non- ICB"/>
    <m/>
    <m/>
    <m/>
    <s v="Non-GFS"/>
    <s v="Non- ICB"/>
    <s v="Non-GFS/Non- ICB"/>
  </r>
  <r>
    <s v="New"/>
    <n v="1320"/>
    <s v="Capgemini Norge AS"/>
    <x v="7"/>
    <n v="199"/>
    <s v="Capgemini America Inc"/>
    <s v="NORTH AMERICA"/>
    <n v="13200110058014"/>
    <x v="0"/>
    <s v="Apps Norway MS East"/>
    <n v="42774"/>
    <n v="57"/>
    <s v="1.No signed SoW"/>
    <s v="DISAGREEMENT"/>
    <n v="42830"/>
    <s v="Q1 2017"/>
    <n v="1"/>
    <s v="0-30 Days"/>
    <n v="8835.4599999999991"/>
    <s v="NOK"/>
    <n v="963.7"/>
    <s v="NOK"/>
    <n v="8835.488647355176"/>
    <s v="EUR"/>
    <s v="INTER"/>
    <n v="0.96"/>
    <n v="1"/>
    <s v="less than 10000"/>
    <s v="Subhojit Adak"/>
    <s v="No signed ISOW"/>
    <s v="Less"/>
    <s v="GFS"/>
    <s v="Non- ICB"/>
    <m/>
    <m/>
    <m/>
    <s v="GFS"/>
    <s v="Non- ICB"/>
    <s v="GFS/Non- ICB"/>
  </r>
  <r>
    <s v="New"/>
    <n v="260"/>
    <s v="Capgemini UK Plc"/>
    <x v="4"/>
    <n v="8243"/>
    <s v="Capgemini Deutschland GmbH"/>
    <s v="CENTRAL EUROPE"/>
    <n v="2600110121799"/>
    <x v="11"/>
    <s v="BIBA"/>
    <n v="42765"/>
    <n v="66"/>
    <s v="8.Invoice awaiting Prime’s approval or PO"/>
    <s v="Hold Payment"/>
    <n v="42830"/>
    <s v="Q1 2017"/>
    <n v="1"/>
    <s v="0-30 Days"/>
    <n v="811"/>
    <s v="GBP"/>
    <n v="947.95"/>
    <s v="GBP"/>
    <n v="810.99965171374208"/>
    <s v="EUR"/>
    <s v="INTER"/>
    <n v="0.95"/>
    <n v="1"/>
    <s v="less than 1000"/>
    <s v="Magdalena Chrzanowska"/>
    <s v="Awaiting approval/ Mhatre, Kishor"/>
    <s v="Less"/>
    <s v="GFS"/>
    <s v="Non- ICB"/>
    <m/>
    <m/>
    <m/>
    <s v="GFS"/>
    <s v="Non- ICB"/>
    <s v="GFS/Non- ICB"/>
  </r>
  <r>
    <s v="New"/>
    <n v="260"/>
    <s v="Capgemini UK Plc"/>
    <x v="4"/>
    <n v="1750"/>
    <s v="Capgemini Espana S.L."/>
    <s v="IBERIA"/>
    <n v="2600120001040"/>
    <x v="4"/>
    <s v="HQ"/>
    <n v="42773"/>
    <n v="58"/>
    <s v="1.No signed SoW"/>
    <s v="DISAGREEMENT"/>
    <n v="42830"/>
    <s v="Q1 2017"/>
    <n v="1"/>
    <s v="0-30 Days"/>
    <n v="815.69"/>
    <s v="GBP"/>
    <n v="953.43"/>
    <s v="GBP"/>
    <n v="815.68795604560682"/>
    <s v="EUR"/>
    <s v="INTER"/>
    <n v="0.95"/>
    <n v="1"/>
    <s v="less than 1000"/>
    <s v="Carmen Postigo Gonzalez"/>
    <s v="Send ISOW"/>
    <s v="Less"/>
    <s v="GFS"/>
    <s v="ICB"/>
    <m/>
    <m/>
    <m/>
    <s v="GFS"/>
    <s v="ICB"/>
    <s v="GFS/ICB"/>
  </r>
  <r>
    <s v="New"/>
    <n v="8520"/>
    <s v="Capgemini Technology Services India Limited"/>
    <x v="2"/>
    <n v="1750"/>
    <s v="Capgemini Espana S.L."/>
    <s v="IBERIA"/>
    <n v="85202710000509"/>
    <x v="6"/>
    <s v="India Data Run Services"/>
    <n v="42773"/>
    <n v="58"/>
    <s v="1.No signed SoW"/>
    <s v="DISAGREEMENT"/>
    <n v="42831"/>
    <s v="Q1 2017"/>
    <n v="0"/>
    <s v="0-30 Days"/>
    <n v="64606"/>
    <s v="INR"/>
    <n v="930.97"/>
    <s v="INR"/>
    <n v="64606.277628574804"/>
    <s v="EUR"/>
    <s v="INTER"/>
    <n v="0.93"/>
    <n v="1"/>
    <s v="greater than 10000"/>
    <s v="Carmen Postigo Gonzalez"/>
    <s v="Send ISOw"/>
    <s v="More"/>
    <s v="GFS"/>
    <s v="Non- ICB"/>
    <m/>
    <m/>
    <m/>
    <s v="GFS"/>
    <s v="Non- ICB"/>
    <s v="GFS/Non- ICB"/>
  </r>
  <r>
    <s v="Unresolved"/>
    <n v="8520"/>
    <s v="Capgemini Technology Services India Limited"/>
    <x v="2"/>
    <n v="199"/>
    <s v="Capgemini America Inc"/>
    <s v="NORTH AMERICA"/>
    <n v="85200410039727"/>
    <x v="8"/>
    <s v="APAC Platform"/>
    <n v="42643"/>
    <n v="188"/>
    <s v="8.Invoice awaiting Prime’s approval or PO"/>
    <s v="Hold Payment"/>
    <n v="42709"/>
    <s v="Q4 2016"/>
    <n v="122"/>
    <s v="121-150 Days"/>
    <n v="63990"/>
    <s v="INR"/>
    <n v="922.09"/>
    <s v="INR"/>
    <n v="63990.034628970367"/>
    <s v="EUR"/>
    <s v="INTER"/>
    <n v="0.92"/>
    <n v="1"/>
    <s v="greater than 10000"/>
    <s v="Sayantan Ghosh"/>
    <s v="Invoice waiting for approval"/>
    <s v="More"/>
    <s v="GFS"/>
    <s v="Non- ICB"/>
    <m/>
    <m/>
    <m/>
    <s v="GFS"/>
    <s v="Non- ICB"/>
    <s v="GFS/Non- ICB"/>
  </r>
  <r>
    <s v="New"/>
    <n v="8520"/>
    <s v="Capgemini Technology Services India Limited"/>
    <x v="2"/>
    <n v="260"/>
    <s v="Capgemini UK Plc"/>
    <s v="UK &amp; IRELAND"/>
    <s v="5010089699/16-17-IM"/>
    <x v="8"/>
    <s v="IGATE"/>
    <n v="42768"/>
    <n v="63"/>
    <s v="6.Missing or wrong information on invoice"/>
    <s v="Missing Information or Attachment"/>
    <n v="42831"/>
    <s v="Q1 2017"/>
    <n v="0"/>
    <s v="0-30 Days"/>
    <n v="63849"/>
    <s v="INR"/>
    <n v="920.06"/>
    <s v="INR"/>
    <n v="63849.159258565291"/>
    <s v="EUR"/>
    <s v="INTER"/>
    <n v="0.92"/>
    <n v="1"/>
    <s v="greater than 10000"/>
    <s v="SARBAJIT MOITRA"/>
    <s v="No PO"/>
    <s v="More"/>
    <s v="Non-GFS"/>
    <s v="Non- ICB"/>
    <m/>
    <m/>
    <m/>
    <s v="Non-GFS"/>
    <s v="Non- ICB"/>
    <s v="Non-GFS/Non- ICB"/>
  </r>
  <r>
    <s v="New"/>
    <n v="9701"/>
    <s v="Capgemini Services Romania s.r.l."/>
    <x v="0"/>
    <n v="199"/>
    <s v="Capgemini America Inc"/>
    <s v="NORTH AMERICA"/>
    <n v="97120170091"/>
    <x v="6"/>
    <s v="Infra Central Europe "/>
    <n v="42796"/>
    <n v="35"/>
    <s v="8.Invoice awaiting Prime’s approval or PO"/>
    <s v="Hold Payment"/>
    <n v="42830"/>
    <s v="Q1 2017"/>
    <n v="1"/>
    <s v="0-30 Days"/>
    <n v="4182.6000000000004"/>
    <s v="RON"/>
    <n v="918.75"/>
    <s v="RON"/>
    <n v="4182.6099030545001"/>
    <s v="EUR"/>
    <s v="INTER"/>
    <n v="0.92"/>
    <n v="1"/>
    <s v="less than 10000"/>
    <s v="Subhojit Adak"/>
    <s v="waiting for approval"/>
    <s v="Less"/>
    <s v="Non-GFS"/>
    <s v="Non- ICB"/>
    <m/>
    <m/>
    <m/>
    <s v="Non-GFS"/>
    <s v="Non- ICB"/>
    <s v="Non-GFS/Non- ICB"/>
  </r>
  <r>
    <s v="New"/>
    <n v="8520"/>
    <s v="Capgemini Technology Services India Limited"/>
    <x v="2"/>
    <n v="199"/>
    <s v="Capgemini America Inc"/>
    <s v="NORTH AMERICA"/>
    <s v="5010089577/16-17-IM"/>
    <x v="3"/>
    <s v="IGATE"/>
    <n v="42768"/>
    <n v="63"/>
    <s v="1.No signed SoW"/>
    <s v="DISAGREEMENT"/>
    <n v="42830"/>
    <s v="Q1 2017"/>
    <n v="1"/>
    <s v="0-30 Days"/>
    <n v="62910"/>
    <s v="INR"/>
    <n v="906.53"/>
    <s v="INR"/>
    <n v="62910.221444978801"/>
    <s v="EUR"/>
    <s v="INTER"/>
    <n v="0.91"/>
    <n v="1"/>
    <s v="greater than 10000"/>
    <s v="Sayantan Ghosh"/>
    <s v="ISOW Required"/>
    <s v="More"/>
    <s v="Non-GFS"/>
    <s v="Non- ICB"/>
    <m/>
    <m/>
    <m/>
    <s v="Non-GFS"/>
    <s v="Non- ICB"/>
    <s v="Non-GFS/Non- ICB"/>
  </r>
  <r>
    <s v="Unresolved"/>
    <n v="8520"/>
    <s v="Capgemini Technology Services India Limited"/>
    <x v="2"/>
    <n v="1710"/>
    <s v="Capgemini Italia S.p.A"/>
    <s v="ITALY"/>
    <n v="85200310086772"/>
    <x v="0"/>
    <s v="AppsTwo SAP -APPS2IDSAP - BU"/>
    <n v="42773"/>
    <n v="58"/>
    <s v="2.Disagreed rates or price"/>
    <s v="DISAGREEMENT"/>
    <n v="42797"/>
    <s v="Q1 2017"/>
    <n v="34"/>
    <s v="31-60 Days"/>
    <n v="63475"/>
    <s v="INR"/>
    <n v="914.67"/>
    <s v="INR"/>
    <n v="63475.110861282868"/>
    <s v="EUR"/>
    <s v="INTER"/>
    <n v="0.91"/>
    <n v="1"/>
    <s v="greater than 10000"/>
    <s v="Giuseppe Bartolucci"/>
    <s v="issue a credit note"/>
    <s v="More"/>
    <s v="GFS"/>
    <s v="Non- ICB"/>
    <m/>
    <m/>
    <m/>
    <s v="GFS"/>
    <s v="Non- ICB"/>
    <s v="GFS/Non- ICB"/>
  </r>
  <r>
    <s v="New"/>
    <n v="456"/>
    <s v="Sogeti Deutschland GmbH"/>
    <x v="0"/>
    <n v="8243"/>
    <s v="Capgemini Deutschland GmbH"/>
    <s v="CENTRAL EUROPE"/>
    <n v="2017010130"/>
    <x v="2"/>
    <s v="Sogeti Germany "/>
    <n v="42774"/>
    <n v="57"/>
    <s v="6.Missing or wrong information on invoice"/>
    <s v="Missing Information or Attachment"/>
    <n v="42830"/>
    <s v="Q1 2017"/>
    <n v="1"/>
    <s v="0-30 Days"/>
    <n v="900.59"/>
    <s v="EUR"/>
    <n v="900.59"/>
    <s v="EUR"/>
    <n v="900.59"/>
    <s v="EUR"/>
    <s v="INTRA"/>
    <n v="0.9"/>
    <n v="1"/>
    <s v="less than 1000"/>
    <s v="Maciej Antkiewicz"/>
    <s v="Invoice to rejection. The invoice is not correct.1.Not all travel documents was attachemend to this invoice. 2.The amount on the Gutschrift N GEC0161010 is only 17,55 EUR and NOT 378,73 EUR."/>
    <s v="Less"/>
    <s v="Non-GFS"/>
    <s v="Non- ICB"/>
    <m/>
    <m/>
    <m/>
    <s v="Non-GFS"/>
    <s v="Non- ICB"/>
    <s v="Non-GFS/Non- ICB"/>
  </r>
  <r>
    <s v="Unresolved"/>
    <n v="8520"/>
    <s v="Capgemini Technology Services India Limited"/>
    <x v="2"/>
    <n v="3011"/>
    <s v="Sogeti USA LLC"/>
    <s v="NORTH AMERICA"/>
    <n v="85200410035843"/>
    <x v="2"/>
    <s v="Sogeti India"/>
    <n v="42522"/>
    <n v="309"/>
    <s v="1.No signed SoW"/>
    <s v="DISAGREEMENT"/>
    <n v="42549"/>
    <s v="Q2 2016"/>
    <n v="282"/>
    <s v="181 - 365 Days"/>
    <n v="62568"/>
    <s v="INR"/>
    <n v="901.6"/>
    <s v="INR"/>
    <n v="62568.095545423632"/>
    <s v="EUR"/>
    <s v="INTER"/>
    <n v="0.9"/>
    <n v="1"/>
    <s v="greater than 10000"/>
    <s v="John Berger"/>
    <s v="Dispute : Not Approved For Payment By Management"/>
    <s v="More"/>
    <s v="GFS"/>
    <s v="Non- ICB"/>
    <m/>
    <m/>
    <m/>
    <s v="GFS"/>
    <s v="Non- ICB"/>
    <s v="GFS/Non- ICB"/>
  </r>
  <r>
    <s v="Unresolved"/>
    <n v="8520"/>
    <s v="Capgemini Technology Services India Limited"/>
    <x v="2"/>
    <n v="8110"/>
    <s v="Capgemini Mexico S. de R.L. de C.V."/>
    <s v="CPM- BR"/>
    <n v="852031000107"/>
    <x v="14"/>
    <s v="MSA"/>
    <n v="42704"/>
    <n v="127"/>
    <s v="1.No signed SoW"/>
    <s v="DISAGREEMENT"/>
    <n v="42709"/>
    <s v="Q4 2016"/>
    <n v="122"/>
    <s v="121-150 Days"/>
    <n v="62479"/>
    <s v="INR"/>
    <n v="900.32"/>
    <s v="INR"/>
    <n v="62479.267725660837"/>
    <s v="EUR"/>
    <s v="INTER"/>
    <n v="0.9"/>
    <n v="1"/>
    <s v="greater than 10000"/>
    <s v="Aldo Perez"/>
    <s v="Hi. Please send I sow"/>
    <s v="More"/>
    <s v="GFS"/>
    <s v="Non- ICB"/>
    <m/>
    <m/>
    <m/>
    <s v="GFS"/>
    <s v="Non- ICB"/>
    <s v="GFS/Non- ICB"/>
  </r>
  <r>
    <s v="New"/>
    <n v="8520"/>
    <s v="Capgemini Technology Services India Limited"/>
    <x v="2"/>
    <n v="795"/>
    <s v="Capgemini Suisse S.A."/>
    <s v="CENTRAL EUROPE"/>
    <s v="5010089088/16-17-IM"/>
    <x v="7"/>
    <s v="IGATE"/>
    <n v="42769"/>
    <n v="62"/>
    <s v="8.Invoice awaiting Prime’s approval or PO"/>
    <s v="Hold Payment"/>
    <n v="42831"/>
    <s v="Q1 2017"/>
    <n v="0"/>
    <s v="0-30 Days"/>
    <n v="62696"/>
    <s v="INR"/>
    <n v="903.44"/>
    <s v="INR"/>
    <n v="62695.785536332667"/>
    <s v="EUR"/>
    <s v="INTER"/>
    <n v="0.9"/>
    <n v="1"/>
    <s v="greater than 10000"/>
    <s v="Izabela Klich"/>
    <s v="."/>
    <s v="More"/>
    <s v="Non-GFS"/>
    <s v="Non- ICB"/>
    <m/>
    <m/>
    <m/>
    <s v="Non-GFS"/>
    <s v="Non- ICB"/>
    <s v="Non-GFS/Non- ICB"/>
  </r>
  <r>
    <s v="Unresolved"/>
    <n v="8520"/>
    <s v="Capgemini Technology Services India Limited"/>
    <x v="2"/>
    <n v="693"/>
    <s v="Capgemini Consulting S.A.S."/>
    <s v="FRANCE"/>
    <n v="85200730002634"/>
    <x v="14"/>
    <s v="MSA"/>
    <n v="42704"/>
    <n v="127"/>
    <s v="6.Missing or wrong information on invoice"/>
    <s v="Missing Information or Attachment"/>
    <n v="42732"/>
    <s v="Q4 2016"/>
    <n v="99"/>
    <s v="91-120 Days"/>
    <n v="61006"/>
    <s v="INR"/>
    <n v="879.09"/>
    <s v="INR"/>
    <n v="61005.975058813732"/>
    <s v="EUR"/>
    <s v="INTER"/>
    <n v="0.88"/>
    <n v="1"/>
    <s v="greater than 10000"/>
    <s v="Hirsch Magdalena"/>
    <s v="'unidentified invoice. PO ? ISOW ? description ?' - please contact OOCHOAPE"/>
    <s v="More"/>
    <s v="GFS"/>
    <s v="Non- ICB"/>
    <m/>
    <m/>
    <m/>
    <s v="GFS"/>
    <s v="Non- ICB"/>
    <s v="GFS/Non- ICB"/>
  </r>
  <r>
    <s v="New"/>
    <n v="635"/>
    <s v="Capgemini Technology Services"/>
    <x v="1"/>
    <n v="1350"/>
    <s v="Capgemini Sverige AB"/>
    <s v="NORDIC"/>
    <n v="63501111700024"/>
    <x v="4"/>
    <s v="GROUP SHARED SERVICES - SBU"/>
    <n v="42760"/>
    <n v="71"/>
    <s v="6.Missing or wrong information on invoice"/>
    <s v="Missing Information or Attachment"/>
    <n v="42830"/>
    <s v="Q1 2017"/>
    <n v="1"/>
    <s v="0-30 Days"/>
    <n v="861.2"/>
    <s v="EUR"/>
    <n v="861.2"/>
    <s v="EUR"/>
    <n v="861.2"/>
    <s v="EUR"/>
    <s v="INTER"/>
    <n v="0.86"/>
    <n v="1"/>
    <s v="less than 1000"/>
    <s v="Sourav Das"/>
    <s v="Correct PO required"/>
    <s v="Less"/>
    <s v="GFS"/>
    <s v="Non- ICB"/>
    <m/>
    <m/>
    <m/>
    <s v="GFS"/>
    <s v="Non- ICB"/>
    <s v="GFS/Non- ICB"/>
  </r>
  <r>
    <s v="Unresolved"/>
    <n v="8520"/>
    <s v="Capgemini Technology Services India Limited"/>
    <x v="2"/>
    <n v="199"/>
    <s v="Capgemini America Inc"/>
    <s v="NORTH AMERICA"/>
    <n v="85200410039877"/>
    <x v="8"/>
    <s v="APAC Platform"/>
    <n v="42643"/>
    <n v="188"/>
    <s v="8.Invoice awaiting Prime’s approval or PO"/>
    <s v="Hold Payment"/>
    <n v="42709"/>
    <s v="Q4 2016"/>
    <n v="122"/>
    <s v="121-150 Days"/>
    <n v="59400"/>
    <s v="INR"/>
    <n v="855.95"/>
    <s v="INR"/>
    <n v="59400.134629664331"/>
    <s v="EUR"/>
    <s v="INTER"/>
    <n v="0.86"/>
    <n v="1"/>
    <s v="greater than 10000"/>
    <s v="Sayantan Ghosh"/>
    <s v="Invoice waiting for approval"/>
    <s v="More"/>
    <s v="GFS"/>
    <s v="Non- ICB"/>
    <m/>
    <m/>
    <m/>
    <s v="GFS"/>
    <s v="Non- ICB"/>
    <s v="GFS/Non- ICB"/>
  </r>
  <r>
    <s v="Unresolved"/>
    <n v="8520"/>
    <s v="Capgemini Technology Services India Limited"/>
    <x v="2"/>
    <n v="199"/>
    <s v="Capgemini America Inc"/>
    <s v="NORTH AMERICA"/>
    <n v="85200410039883"/>
    <x v="8"/>
    <s v="APAC Platform"/>
    <n v="42643"/>
    <n v="188"/>
    <s v="8.Invoice awaiting Prime’s approval or PO"/>
    <s v="Hold Payment"/>
    <n v="42709"/>
    <s v="Q4 2016"/>
    <n v="122"/>
    <s v="121-150 Days"/>
    <n v="59400"/>
    <s v="INR"/>
    <n v="855.95"/>
    <s v="INR"/>
    <n v="59400.134629664331"/>
    <s v="EUR"/>
    <s v="INTER"/>
    <n v="0.86"/>
    <n v="1"/>
    <s v="greater than 10000"/>
    <s v="Sayantan Ghosh"/>
    <s v="Invoice waiting for approval"/>
    <s v="More"/>
    <s v="GFS"/>
    <s v="Non- ICB"/>
    <m/>
    <m/>
    <m/>
    <s v="GFS"/>
    <s v="Non- ICB"/>
    <s v="GFS/Non- ICB"/>
  </r>
  <r>
    <s v="New"/>
    <n v="8520"/>
    <s v="Capgemini Technology Services India Limited"/>
    <x v="2"/>
    <n v="199"/>
    <s v="Capgemini America Inc"/>
    <s v="NORTH AMERICA"/>
    <s v="5010089746/16-17-IM"/>
    <x v="3"/>
    <s v="IGATE"/>
    <n v="42768"/>
    <n v="63"/>
    <s v="1.No signed SoW"/>
    <s v="DISAGREEMENT"/>
    <n v="42830"/>
    <s v="Q1 2017"/>
    <n v="1"/>
    <s v="0-30 Days"/>
    <n v="59669"/>
    <s v="INR"/>
    <n v="859.82"/>
    <s v="INR"/>
    <n v="59668.699990978428"/>
    <s v="EUR"/>
    <s v="INTER"/>
    <n v="0.86"/>
    <n v="1"/>
    <s v="greater than 10000"/>
    <s v="Sayantan Ghosh"/>
    <s v="ISOW Required"/>
    <s v="More"/>
    <s v="Non-GFS"/>
    <s v="Non- ICB"/>
    <m/>
    <m/>
    <m/>
    <s v="Non-GFS"/>
    <s v="Non- ICB"/>
    <s v="Non-GFS/Non- ICB"/>
  </r>
  <r>
    <s v="Unresolved"/>
    <n v="8520"/>
    <s v="Capgemini Technology Services India Limited"/>
    <x v="2"/>
    <n v="199"/>
    <s v="Capgemini America Inc"/>
    <s v="NORTH AMERICA"/>
    <n v="85200710012708"/>
    <x v="7"/>
    <s v="CES MCOS"/>
    <n v="42614"/>
    <n v="217"/>
    <s v="8.Invoice awaiting Prime’s approval or PO"/>
    <s v="Hold Payment"/>
    <n v="42681"/>
    <s v="Q4 2016"/>
    <n v="150"/>
    <s v="121-150 Days"/>
    <n v="59200"/>
    <s v="INR"/>
    <n v="853.07"/>
    <s v="INR"/>
    <n v="59200.272035198032"/>
    <s v="EUR"/>
    <s v="INTER"/>
    <n v="0.85"/>
    <n v="1"/>
    <s v="greater than 10000"/>
    <s v="Sayantan Ghosh"/>
    <s v="Invoice waiting for approval"/>
    <s v="More"/>
    <s v="GFS"/>
    <s v="Non- ICB"/>
    <m/>
    <m/>
    <m/>
    <s v="GFS"/>
    <s v="Non- ICB"/>
    <s v="GFS/Non- ICB"/>
  </r>
  <r>
    <s v="New"/>
    <n v="420"/>
    <s v="Capgemini Belgium N.V./S.A."/>
    <x v="9"/>
    <n v="635"/>
    <s v="Capgemini Technology Services"/>
    <s v="FRANCE"/>
    <n v="4200110025288"/>
    <x v="0"/>
    <s v="CG TS- Sales support on Veolia"/>
    <n v="42768"/>
    <n v="63"/>
    <s v="6.Missing or wrong information on invoice"/>
    <s v="Missing Information or Attachment"/>
    <n v="42830"/>
    <s v="Q1 2017"/>
    <n v="1"/>
    <s v="0-30 Days"/>
    <n v="839.25"/>
    <s v="EUR"/>
    <n v="839.25"/>
    <s v="EUR"/>
    <n v="839.25"/>
    <s v="EUR"/>
    <s v="INTER"/>
    <n v="0.84"/>
    <n v="1"/>
    <s v="less than 1000"/>
    <s v="Karolina Planeta"/>
    <s v="waiting for PM approval"/>
    <s v="Less"/>
    <s v="GFS"/>
    <s v="Non- ICB"/>
    <m/>
    <m/>
    <m/>
    <s v="GFS"/>
    <s v="Non- ICB"/>
    <s v="GFS/Non- ICB"/>
  </r>
  <r>
    <s v="New"/>
    <n v="1320"/>
    <s v="Capgemini Norge AS"/>
    <x v="7"/>
    <n v="635"/>
    <s v="Capgemini Technology Services"/>
    <s v="FRANCE"/>
    <n v="13200110058530"/>
    <x v="0"/>
    <s v="Apps Norway MS East"/>
    <n v="42795"/>
    <n v="36"/>
    <s v="6.Missing or wrong information on invoice"/>
    <s v="Missing Information or Attachment"/>
    <n v="42831"/>
    <s v="Q1 2017"/>
    <n v="0"/>
    <s v="0-30 Days"/>
    <n v="7641.55"/>
    <s v="NOK"/>
    <n v="833.48"/>
    <s v="NOK"/>
    <n v="7641.5929000701371"/>
    <s v="EUR"/>
    <s v="INTER"/>
    <n v="0.83"/>
    <n v="1"/>
    <s v="less than 10000"/>
    <s v="Karolina Planeta"/>
    <s v="document declared as invoice, PDF sent indicate that it is CM"/>
    <s v="Less"/>
    <s v="GFS"/>
    <s v="Non- ICB"/>
    <m/>
    <m/>
    <m/>
    <s v="GFS"/>
    <s v="Non- ICB"/>
    <s v="GFS/Non- ICB"/>
  </r>
  <r>
    <s v="New"/>
    <n v="8520"/>
    <s v="Capgemini Technology Services India Limited"/>
    <x v="2"/>
    <n v="199"/>
    <s v="Capgemini America Inc"/>
    <s v="NORTH AMERICA"/>
    <s v="5010089848/16-17-IM"/>
    <x v="8"/>
    <s v="IGATE"/>
    <n v="42768"/>
    <n v="63"/>
    <s v="1.No signed SoW"/>
    <s v="DISAGREEMENT"/>
    <n v="42830"/>
    <s v="Q1 2017"/>
    <n v="1"/>
    <s v="0-30 Days"/>
    <n v="57193"/>
    <s v="INR"/>
    <n v="824.15"/>
    <s v="INR"/>
    <n v="57193.318482432216"/>
    <s v="EUR"/>
    <s v="INTER"/>
    <n v="0.82"/>
    <n v="1"/>
    <s v="greater than 10000"/>
    <s v="Sayantan Ghosh"/>
    <s v="ISOW Required"/>
    <s v="More"/>
    <s v="Non-GFS"/>
    <s v="Non- ICB"/>
    <m/>
    <m/>
    <m/>
    <s v="Non-GFS"/>
    <s v="Non- ICB"/>
    <s v="Non-GFS/Non- ICB"/>
  </r>
  <r>
    <s v="New"/>
    <n v="1970"/>
    <s v="Capgemini UK Plc (FS)"/>
    <x v="4"/>
    <n v="1750"/>
    <s v="Capgemini Espana S.L."/>
    <s v="IBERIA"/>
    <n v="19700120000322"/>
    <x v="3"/>
    <s v="FS Others"/>
    <n v="42795"/>
    <n v="36"/>
    <s v="1.No signed SoW"/>
    <s v="DISAGREEMENT"/>
    <n v="42830"/>
    <s v="Q1 2017"/>
    <n v="1"/>
    <s v="0-30 Days"/>
    <n v="692.52"/>
    <s v="GBP"/>
    <n v="809.46"/>
    <s v="GBP"/>
    <n v="692.51730373564601"/>
    <s v="EUR"/>
    <s v="INTER"/>
    <n v="0.81"/>
    <n v="1"/>
    <s v="less than 1000"/>
    <s v="Carmen Postigo Gonzalez"/>
    <s v="SEND ISOW"/>
    <s v="Less"/>
    <s v="GFS"/>
    <s v="ICB"/>
    <m/>
    <m/>
    <m/>
    <s v="GFS"/>
    <s v="ICB"/>
    <s v="GFS/ICB"/>
  </r>
  <r>
    <s v="New"/>
    <n v="8520"/>
    <s v="Capgemini Technology Services India Limited"/>
    <x v="2"/>
    <n v="260"/>
    <s v="Capgemini UK Plc"/>
    <s v="UK &amp; IRELAND"/>
    <s v="5010089759/16-17-IM"/>
    <x v="8"/>
    <s v="IGATE"/>
    <n v="42768"/>
    <n v="63"/>
    <s v="6.Missing or wrong information on invoice"/>
    <s v="Missing Information or Attachment"/>
    <n v="42831"/>
    <s v="Q1 2017"/>
    <n v="0"/>
    <s v="0-30 Days"/>
    <n v="56120"/>
    <s v="INR"/>
    <n v="808.68"/>
    <s v="INR"/>
    <n v="56119.751004517726"/>
    <s v="EUR"/>
    <s v="INTER"/>
    <n v="0.81"/>
    <n v="1"/>
    <s v="greater than 10000"/>
    <s v="SARBAJIT MOITRA"/>
    <s v="No PO"/>
    <s v="More"/>
    <s v="Non-GFS"/>
    <s v="Non- ICB"/>
    <m/>
    <m/>
    <m/>
    <s v="Non-GFS"/>
    <s v="Non- ICB"/>
    <s v="Non-GFS/Non- ICB"/>
  </r>
  <r>
    <s v="New"/>
    <n v="8520"/>
    <s v="Capgemini Technology Services India Limited"/>
    <x v="2"/>
    <n v="3100"/>
    <s v="Sogeti Luxembourg S.A."/>
    <s v="BENELUX"/>
    <n v="85200310087124"/>
    <x v="2"/>
    <s v="SOGETI INDIA - SOGID - BU"/>
    <n v="42795"/>
    <n v="36"/>
    <s v="8.Invoice awaiting Prime’s approval or PO"/>
    <s v="Hold Payment"/>
    <n v="42830"/>
    <s v="Q1 2017"/>
    <n v="1"/>
    <s v="0-30 Days"/>
    <n v="55175.95"/>
    <s v="INR"/>
    <n v="795.08"/>
    <s v="INR"/>
    <n v="55175.955419537961"/>
    <s v="EUR"/>
    <s v="INTER"/>
    <n v="0.8"/>
    <n v="1"/>
    <s v="greater than 10000"/>
    <s v="Katarzyna Rosa"/>
    <s v="waiting for approval"/>
    <s v="More"/>
    <s v="GFS"/>
    <s v="Non- ICB"/>
    <m/>
    <m/>
    <m/>
    <s v="GFS"/>
    <s v="Non- ICB"/>
    <s v="GFS/Non- ICB"/>
  </r>
  <r>
    <s v="Unresolved"/>
    <n v="8520"/>
    <s v="Capgemini Technology Services India Limited"/>
    <x v="2"/>
    <n v="1750"/>
    <s v="Capgemini Espana S.L."/>
    <s v="IBERIA"/>
    <n v="85200330013770"/>
    <x v="4"/>
    <s v="ID Shared Services"/>
    <n v="42704"/>
    <n v="127"/>
    <s v="3.Disagreed days, volume or deliverables"/>
    <s v="DISAGREEMENT"/>
    <n v="42775"/>
    <s v="Q1 2017"/>
    <n v="56"/>
    <s v="31-60 Days"/>
    <n v="54526"/>
    <s v="INR"/>
    <n v="785.71"/>
    <s v="INR"/>
    <n v="54525.708020180573"/>
    <s v="EUR"/>
    <s v="INTER"/>
    <n v="0.79"/>
    <n v="1"/>
    <s v="greater than 10000"/>
    <s v="Virginia Alonso"/>
    <s v="We have asked for credit note (mail 31/03)"/>
    <s v="More"/>
    <s v="GFS"/>
    <s v="Non- ICB"/>
    <m/>
    <m/>
    <m/>
    <s v="GFS"/>
    <s v="Non- ICB"/>
    <s v="GFS/Non- ICB"/>
  </r>
  <r>
    <s v="New"/>
    <n v="8520"/>
    <s v="Capgemini Technology Services India Limited"/>
    <x v="2"/>
    <n v="8420"/>
    <s v="Capgemini Australia Pty Ltd."/>
    <s v="INDIA"/>
    <n v="85200410045042"/>
    <x v="8"/>
    <s v="APAC Platform"/>
    <n v="42795"/>
    <n v="36"/>
    <s v="3.Disagreed days, volume or deliverables"/>
    <s v="DISAGREEMENT"/>
    <n v="42830"/>
    <s v="Q1 2017"/>
    <n v="1"/>
    <s v="0-30 Days"/>
    <n v="54870"/>
    <s v="INR"/>
    <n v="790.67"/>
    <s v="INR"/>
    <n v="54869.915821761424"/>
    <s v="EUR"/>
    <s v="INTRA"/>
    <n v="0.79"/>
    <n v="1"/>
    <s v="greater than 10000"/>
    <s v="Shruti Shetty"/>
    <s v="Duplicate of 85200410045045, Please issue credit note"/>
    <s v="More"/>
    <s v="GFS"/>
    <s v="Non- ICB"/>
    <m/>
    <m/>
    <m/>
    <s v="GFS"/>
    <s v="Non- ICB"/>
    <s v="GFS/Non- ICB"/>
  </r>
  <r>
    <s v="Unresolved"/>
    <n v="8520"/>
    <s v="Capgemini Technology Services India Limited"/>
    <x v="2"/>
    <n v="199"/>
    <s v="Capgemini America Inc"/>
    <s v="NORTH AMERICA"/>
    <n v="85200410040762"/>
    <x v="8"/>
    <s v="APAC Platform"/>
    <n v="42676"/>
    <n v="155"/>
    <s v="8.Invoice awaiting Prime’s approval or PO"/>
    <s v="Hold Payment"/>
    <n v="42733"/>
    <s v="Q4 2016"/>
    <n v="98"/>
    <s v="91-120 Days"/>
    <n v="54000"/>
    <s v="INR"/>
    <n v="778.13"/>
    <s v="INR"/>
    <n v="53999.680775022731"/>
    <s v="EUR"/>
    <s v="INTER"/>
    <n v="0.78"/>
    <n v="1"/>
    <s v="greater than 10000"/>
    <s v="Sayantan Ghosh"/>
    <s v="Invoice waiting for approval"/>
    <s v="More"/>
    <s v="GFS"/>
    <s v="Non- ICB"/>
    <m/>
    <m/>
    <m/>
    <s v="GFS"/>
    <s v="Non- ICB"/>
    <s v="GFS/Non- ICB"/>
  </r>
  <r>
    <s v="Unresolved"/>
    <n v="8520"/>
    <s v="Capgemini Technology Services India Limited"/>
    <x v="2"/>
    <n v="8205"/>
    <s v="Capgemini Consulting Österreich AG"/>
    <s v="CENTRAL EUROPE"/>
    <n v="85201410000206"/>
    <x v="3"/>
    <s v="FS-Others"/>
    <n v="42614"/>
    <n v="217"/>
    <s v="6.Missing or wrong information on invoice"/>
    <s v="Missing Information or Attachment"/>
    <n v="42648"/>
    <s v="Q3 2016"/>
    <n v="183"/>
    <s v="181 - 365 Days"/>
    <n v="54000"/>
    <s v="INR"/>
    <n v="778.13"/>
    <s v="INR"/>
    <n v="53999.680775022731"/>
    <s v="EUR"/>
    <s v="INTER"/>
    <n v="0.78"/>
    <n v="1"/>
    <s v="greater than 10000"/>
    <s v="Agnieszka Bartula"/>
    <s v="certificate of residence should be sent to CG Austria, please contact Birgit Valtiner"/>
    <s v="More"/>
    <s v="GFS"/>
    <s v="Non- ICB"/>
    <m/>
    <m/>
    <m/>
    <s v="GFS"/>
    <s v="Non- ICB"/>
    <s v="GFS/Non- ICB"/>
  </r>
  <r>
    <s v="Unresolved"/>
    <n v="260"/>
    <s v="Capgemini UK Plc"/>
    <x v="4"/>
    <n v="1320"/>
    <s v="Capgemini Norge AS"/>
    <s v="NORDIC"/>
    <n v="260013008821"/>
    <x v="4"/>
    <s v="HQ"/>
    <n v="42725"/>
    <n v="106"/>
    <s v="4.Disagreed expenses"/>
    <s v="DISAGREEMENT"/>
    <n v="42830"/>
    <s v="Q1 2017"/>
    <n v="1"/>
    <s v="0-30 Days"/>
    <n v="647.25"/>
    <s v="GBP"/>
    <n v="756.55"/>
    <s v="GBP"/>
    <n v="647.25121209349811"/>
    <s v="EUR"/>
    <s v="INTER"/>
    <n v="0.76"/>
    <n v="1"/>
    <s v="less than 1000"/>
    <s v="Ankit Agrawal"/>
    <s v="Wrongly raised. So require a credit note against this."/>
    <s v="Less"/>
    <s v="GFS"/>
    <s v="Non- ICB"/>
    <m/>
    <m/>
    <m/>
    <s v="GFS"/>
    <s v="Non- ICB"/>
    <s v="GFS/Non- ICB"/>
  </r>
  <r>
    <s v="New"/>
    <n v="8520"/>
    <s v="Capgemini Technology Services India Limited"/>
    <x v="2"/>
    <n v="1340"/>
    <s v="Capgemini Finland Oy"/>
    <s v="NORDIC"/>
    <s v="5010089689/16-17-IM"/>
    <x v="0"/>
    <s v="IGATE"/>
    <n v="42769"/>
    <n v="62"/>
    <s v="3.Disagreed days, volume or deliverables"/>
    <s v="DISAGREEMENT"/>
    <n v="42831"/>
    <s v="Q1 2017"/>
    <n v="0"/>
    <s v="0-30 Days"/>
    <n v="52954"/>
    <s v="INR"/>
    <n v="763.06"/>
    <s v="INR"/>
    <n v="52953.871990784108"/>
    <s v="EUR"/>
    <s v="INTER"/>
    <n v="0.76"/>
    <n v="1"/>
    <s v="greater than 10000"/>
    <s v="Shambhu Sharma"/>
    <s v="Devika didn't worked on project during December hence should not be charge as invoice. Rejecting invoice kindly provide credit note"/>
    <s v="More"/>
    <s v="Non-GFS"/>
    <s v="Non- ICB"/>
    <m/>
    <m/>
    <m/>
    <s v="Non-GFS"/>
    <s v="Non- ICB"/>
    <s v="Non-GFS/Non- ICB"/>
  </r>
  <r>
    <s v="Unresolved"/>
    <n v="8520"/>
    <s v="Capgemini Technology Services India Limited"/>
    <x v="2"/>
    <n v="8110"/>
    <s v="Capgemini Mexico S. de R.L. de C.V."/>
    <s v="CPM- BR"/>
    <n v="85200630003360"/>
    <x v="14"/>
    <s v="MSA"/>
    <n v="42704"/>
    <n v="127"/>
    <s v="1.No signed SoW"/>
    <s v="DISAGREEMENT"/>
    <n v="42709"/>
    <s v="Q4 2016"/>
    <n v="122"/>
    <s v="121-150 Days"/>
    <n v="52766"/>
    <s v="INR"/>
    <n v="760.35"/>
    <s v="INR"/>
    <n v="52765.806841130056"/>
    <s v="EUR"/>
    <s v="INTER"/>
    <n v="0.76"/>
    <n v="1"/>
    <s v="greater than 10000"/>
    <s v="Aldo Perez"/>
    <s v="Hi. Please send I sow"/>
    <s v="More"/>
    <s v="GFS"/>
    <s v="Non- ICB"/>
    <m/>
    <m/>
    <m/>
    <s v="GFS"/>
    <s v="Non- ICB"/>
    <s v="GFS/Non- ICB"/>
  </r>
  <r>
    <s v="Unresolved"/>
    <n v="1350"/>
    <s v="Capgemini Sverige AB"/>
    <x v="7"/>
    <n v="693"/>
    <s v="Capgemini Consulting S.A.S."/>
    <s v="FRANCE"/>
    <n v="13500210098720"/>
    <x v="1"/>
    <s v="CC SWEDEN - CCNOSE - BU"/>
    <n v="42647"/>
    <n v="184"/>
    <s v="4.Disagreed expenses"/>
    <s v="DISAGREEMENT"/>
    <n v="42706"/>
    <s v="Q4 2016"/>
    <n v="125"/>
    <s v="121-150 Days"/>
    <n v="7133"/>
    <s v="SEK"/>
    <n v="748.31"/>
    <s v="SEK"/>
    <n v="7133.0389790634799"/>
    <s v="EUR"/>
    <s v="INTER"/>
    <n v="0.75"/>
    <n v="1"/>
    <s v="less than 10000"/>
    <s v="Hirsch Magdalena"/>
    <s v="wrong approval wf OOCHOAPE"/>
    <s v="Less"/>
    <s v="GFS"/>
    <s v="Non- ICB"/>
    <m/>
    <m/>
    <m/>
    <s v="GFS"/>
    <s v="Non- ICB"/>
    <s v="GFS/Non- ICB"/>
  </r>
  <r>
    <s v="New"/>
    <n v="692"/>
    <s v="Capgemini Outsourcing Services S.A.S."/>
    <x v="1"/>
    <n v="3014"/>
    <s v="Sogeti France S.A.S."/>
    <s v="FRANCE"/>
    <n v="69201111700412"/>
    <x v="6"/>
    <s v="Infra France "/>
    <n v="42769"/>
    <n v="62"/>
    <s v="6.Missing or wrong information on invoice"/>
    <s v="Missing Information or Attachment"/>
    <n v="42830"/>
    <s v="Q1 2017"/>
    <n v="1"/>
    <s v="0-30 Days"/>
    <n v="744"/>
    <s v="EUR"/>
    <n v="744"/>
    <s v="EUR"/>
    <n v="744"/>
    <s v="EUR"/>
    <s v="INTRA"/>
    <n v="0.74"/>
    <n v="1"/>
    <s v="less than 1000"/>
    <s v="Edyta Lechwar-Wierzbicka"/>
    <s v="Waiting for Project Manager approval' contact: AWATTEL"/>
    <s v="Less"/>
    <s v="GFS"/>
    <s v="Non- ICB"/>
    <m/>
    <m/>
    <m/>
    <s v="GFS"/>
    <s v="Non- ICB"/>
    <s v="GFS/Non- ICB"/>
  </r>
  <r>
    <s v="Unresolved"/>
    <n v="8520"/>
    <s v="Capgemini Technology Services India Limited"/>
    <x v="2"/>
    <n v="3011"/>
    <s v="Sogeti USA LLC"/>
    <s v="NORTH AMERICA"/>
    <n v="85203010000845"/>
    <x v="2"/>
    <s v="Sogeti India"/>
    <n v="42522"/>
    <n v="309"/>
    <s v="1.No signed SoW"/>
    <s v="DISAGREEMENT"/>
    <n v="42549"/>
    <s v="Q2 2016"/>
    <n v="282"/>
    <s v="181 - 365 Days"/>
    <n v="50244"/>
    <s v="INR"/>
    <n v="724.01"/>
    <s v="INR"/>
    <n v="50243.929520676757"/>
    <s v="EUR"/>
    <s v="INTER"/>
    <n v="0.72"/>
    <n v="1"/>
    <s v="greater than 10000"/>
    <s v="John Berger"/>
    <s v="Dispute : Not Approved For Payment By Management"/>
    <s v="More"/>
    <s v="GFS"/>
    <s v="Non- ICB"/>
    <m/>
    <m/>
    <m/>
    <s v="GFS"/>
    <s v="Non- ICB"/>
    <s v="GFS/Non- ICB"/>
  </r>
  <r>
    <s v="New"/>
    <n v="8520"/>
    <s v="Capgemini Technology Services India Limited"/>
    <x v="2"/>
    <n v="260"/>
    <s v="Capgemini UK Plc"/>
    <s v="UK &amp; IRELAND"/>
    <s v="HYD/DB/000254/16-IM"/>
    <x v="8"/>
    <s v="IGATE"/>
    <n v="42768"/>
    <n v="63"/>
    <s v="6.Missing or wrong information on invoice"/>
    <s v="Missing Information or Attachment"/>
    <n v="42831"/>
    <s v="Q1 2017"/>
    <n v="0"/>
    <s v="0-30 Days"/>
    <n v="610.92999999999995"/>
    <s v="GBP"/>
    <n v="714.1"/>
    <s v="INR"/>
    <n v="49556.207884856944"/>
    <s v="EUR"/>
    <s v="INTER"/>
    <n v="0.71"/>
    <n v="1"/>
    <s v="greater than 10000"/>
    <s v="SARBAJIT MOITRA"/>
    <s v="Unable to Pay due to different currency"/>
    <s v="Less"/>
    <s v="Non-GFS"/>
    <s v="Non- ICB"/>
    <m/>
    <m/>
    <m/>
    <s v="Non-GFS"/>
    <s v="Non- ICB"/>
    <s v="Non-GFS/Non- ICB"/>
  </r>
  <r>
    <s v="Unresolved"/>
    <n v="8520"/>
    <s v="Capgemini Technology Services India Limited"/>
    <x v="2"/>
    <n v="199"/>
    <s v="Capgemini America Inc"/>
    <s v="NORTH AMERICA"/>
    <n v="85200310085284"/>
    <x v="8"/>
    <s v="NA APPS SS IN"/>
    <n v="42676"/>
    <n v="155"/>
    <s v="8.Invoice awaiting Prime’s approval or PO"/>
    <s v="Hold Payment"/>
    <n v="42733"/>
    <s v="Q4 2016"/>
    <n v="98"/>
    <s v="91-120 Days"/>
    <n v="49326.33"/>
    <s v="INR"/>
    <n v="710.79"/>
    <s v="INR"/>
    <n v="49326.504694689065"/>
    <s v="EUR"/>
    <s v="INTER"/>
    <n v="0.71"/>
    <n v="1"/>
    <s v="greater than 10000"/>
    <s v="Sayantan Ghosh"/>
    <s v="Invoice waiting for approval."/>
    <s v="More"/>
    <s v="GFS"/>
    <s v="Non- ICB"/>
    <m/>
    <m/>
    <m/>
    <s v="GFS"/>
    <s v="Non- ICB"/>
    <s v="GFS/Non- ICB"/>
  </r>
  <r>
    <s v="Unresolved"/>
    <n v="8520"/>
    <s v="Capgemini Technology Services India Limited"/>
    <x v="2"/>
    <n v="3011"/>
    <s v="Sogeti USA LLC"/>
    <s v="NORTH AMERICA"/>
    <s v="5010089694/16-17-IM"/>
    <x v="2"/>
    <s v="iGATE"/>
    <n v="42769"/>
    <n v="62"/>
    <s v="3.Disagreed days, volume or deliverables"/>
    <s v="DISAGREEMENT"/>
    <n v="42776"/>
    <s v="Q1 2017"/>
    <n v="55"/>
    <s v="31-60 Days"/>
    <n v="49517"/>
    <s v="INR"/>
    <n v="713.54"/>
    <s v="INR"/>
    <n v="49517.345713710711"/>
    <s v="EUR"/>
    <s v="INTER"/>
    <n v="0.71"/>
    <n v="1"/>
    <s v="greater than 10000"/>
    <s v="Brock Bahan"/>
    <s v="Dispute: No time in our system"/>
    <s v="More"/>
    <s v="Non-GFS"/>
    <s v="Non- ICB"/>
    <m/>
    <m/>
    <m/>
    <s v="Non-GFS"/>
    <s v="Non- ICB"/>
    <s v="Non-GFS/Non- ICB"/>
  </r>
  <r>
    <s v="New"/>
    <n v="8520"/>
    <s v="Capgemini Technology Services India Limited"/>
    <x v="2"/>
    <n v="199"/>
    <s v="Capgemini America Inc"/>
    <s v="NORTH AMERICA"/>
    <s v="HYD/DB/000210/16-IM"/>
    <x v="3"/>
    <s v="IGATE"/>
    <n v="42768"/>
    <n v="63"/>
    <s v="1.No signed SoW"/>
    <s v="DISAGREEMENT"/>
    <n v="42830"/>
    <s v="Q1 2017"/>
    <n v="1"/>
    <s v="0-30 Days"/>
    <n v="6750"/>
    <s v="SEK"/>
    <n v="708.13"/>
    <s v="INR"/>
    <n v="49141.909381744495"/>
    <s v="EUR"/>
    <s v="INTER"/>
    <n v="0.71"/>
    <n v="1"/>
    <s v="greater than 10000"/>
    <s v="Sayantan Ghosh"/>
    <s v="ISOW Required"/>
    <s v="Less"/>
    <s v="Non-GFS"/>
    <s v="Non- ICB"/>
    <m/>
    <m/>
    <m/>
    <s v="Non-GFS"/>
    <s v="Non- ICB"/>
    <s v="Non-GFS/Non- ICB"/>
  </r>
  <r>
    <s v="Unresolved"/>
    <n v="8520"/>
    <s v="Capgemini Technology Services India Limited"/>
    <x v="2"/>
    <n v="8420"/>
    <s v="Capgemini Australia Pty Ltd."/>
    <s v="INDIA"/>
    <n v="85200910002065"/>
    <x v="11"/>
    <s v="I and D India ACIS"/>
    <n v="42583"/>
    <n v="248"/>
    <s v="2.Disagreed rates or price"/>
    <s v="DISAGREEMENT"/>
    <n v="42618"/>
    <s v="Q3 2016"/>
    <n v="213"/>
    <s v="181 - 365 Days"/>
    <n v="48600"/>
    <s v="INR"/>
    <n v="700.32"/>
    <s v="INR"/>
    <n v="48599.920887723027"/>
    <s v="EUR"/>
    <s v="INTRA"/>
    <n v="0.7"/>
    <n v="1"/>
    <s v="greater than 10000"/>
    <s v="Michelle Curtin"/>
    <s v="These costs have been disputed due to delivery issues; pending client payment; Please issue credit note for 48,600 INR"/>
    <s v="More"/>
    <s v="GFS"/>
    <s v="Non- ICB"/>
    <m/>
    <m/>
    <m/>
    <s v="GFS"/>
    <s v="Non- ICB"/>
    <s v="GFS/Non- ICB"/>
  </r>
  <r>
    <s v="Unresolved"/>
    <n v="8520"/>
    <s v="Capgemini Technology Services India Limited"/>
    <x v="2"/>
    <n v="199"/>
    <s v="Capgemini America Inc"/>
    <s v="NORTH AMERICA"/>
    <n v="85200410040068"/>
    <x v="8"/>
    <s v="APAC Platform"/>
    <n v="42643"/>
    <n v="188"/>
    <s v="8.Invoice awaiting Prime’s approval or PO"/>
    <s v="Hold Payment"/>
    <n v="42709"/>
    <s v="Q4 2016"/>
    <n v="122"/>
    <s v="121-150 Days"/>
    <n v="48000"/>
    <s v="INR"/>
    <n v="691.68"/>
    <s v="INR"/>
    <n v="48000.333104324105"/>
    <s v="EUR"/>
    <s v="INTER"/>
    <n v="0.69"/>
    <n v="1"/>
    <s v="greater than 10000"/>
    <s v="Sayantan Ghosh"/>
    <s v="Invoice waiting for approval"/>
    <s v="More"/>
    <s v="GFS"/>
    <s v="Non- ICB"/>
    <m/>
    <m/>
    <m/>
    <s v="GFS"/>
    <s v="Non- ICB"/>
    <s v="GFS/Non- ICB"/>
  </r>
  <r>
    <s v="New"/>
    <n v="8520"/>
    <s v="Capgemini Technology Services India Limited"/>
    <x v="2"/>
    <n v="199"/>
    <s v="Capgemini America Inc"/>
    <s v="NORTH AMERICA"/>
    <s v="5010083884/16-17-IM"/>
    <x v="8"/>
    <s v="IGATE"/>
    <n v="42768"/>
    <n v="63"/>
    <s v="1.No signed SoW"/>
    <s v="DISAGREEMENT"/>
    <n v="42830"/>
    <s v="Q1 2017"/>
    <n v="1"/>
    <s v="0-30 Days"/>
    <n v="6550"/>
    <s v="SEK"/>
    <n v="687.14"/>
    <s v="INR"/>
    <n v="47685.271931102921"/>
    <s v="EUR"/>
    <s v="INTER"/>
    <n v="0.69"/>
    <n v="1"/>
    <s v="greater than 10000"/>
    <s v="Sayantan Ghosh"/>
    <s v="ISOW Required"/>
    <s v="Less"/>
    <s v="Non-GFS"/>
    <s v="Non- ICB"/>
    <m/>
    <m/>
    <m/>
    <s v="Non-GFS"/>
    <s v="Non- ICB"/>
    <s v="Non-GFS/Non- ICB"/>
  </r>
  <r>
    <s v="New"/>
    <n v="8243"/>
    <s v="Capgemini Deutschland GmbH"/>
    <x v="0"/>
    <n v="787"/>
    <s v="Capgemini France S.A.S."/>
    <s v="FRANCE"/>
    <n v="82430169003542"/>
    <x v="0"/>
    <s v="APPS Germany"/>
    <n v="42773"/>
    <n v="58"/>
    <s v="8.Invoice awaiting Prime’s approval or PO"/>
    <s v="Hold Payment"/>
    <n v="42831"/>
    <s v="Q1 2017"/>
    <n v="0"/>
    <s v="0-30 Days"/>
    <n v="677.4"/>
    <s v="EUR"/>
    <n v="677.4"/>
    <s v="EUR"/>
    <n v="677.4"/>
    <s v="EUR"/>
    <s v="INTER"/>
    <n v="0.68"/>
    <n v="1"/>
    <s v="less than 1000"/>
    <s v="Marta Stryszawska"/>
    <s v="Invoice waiting for approval, please contact ARGAWA,LBOUCHAR"/>
    <s v="Less"/>
    <s v="GFS"/>
    <s v="Non- ICB"/>
    <m/>
    <m/>
    <m/>
    <s v="GFS"/>
    <s v="Non- ICB"/>
    <s v="GFS/Non- ICB"/>
  </r>
  <r>
    <s v="New"/>
    <n v="260"/>
    <s v="Capgemini UK Plc"/>
    <x v="4"/>
    <n v="1750"/>
    <s v="Capgemini Espana S.L."/>
    <s v="IBERIA"/>
    <n v="2600120001039"/>
    <x v="4"/>
    <s v="HQ"/>
    <n v="42773"/>
    <n v="58"/>
    <s v="1.No signed SoW"/>
    <s v="DISAGREEMENT"/>
    <n v="42830"/>
    <s v="Q1 2017"/>
    <n v="1"/>
    <s v="0-30 Days"/>
    <n v="566.76"/>
    <s v="GBP"/>
    <n v="662.47"/>
    <s v="GBP"/>
    <n v="566.7629508632341"/>
    <s v="EUR"/>
    <s v="INTER"/>
    <n v="0.66"/>
    <n v="1"/>
    <s v="less than 1000"/>
    <s v="Carmen Postigo Gonzalez"/>
    <s v="Send ISOW"/>
    <s v="Less"/>
    <s v="GFS"/>
    <s v="ICB"/>
    <m/>
    <m/>
    <m/>
    <s v="GFS"/>
    <s v="ICB"/>
    <s v="GFS/ICB"/>
  </r>
  <r>
    <s v="Unresolved"/>
    <n v="8520"/>
    <s v="Capgemini Technology Services India Limited"/>
    <x v="2"/>
    <n v="8420"/>
    <s v="Capgemini Australia Pty Ltd."/>
    <s v="INDIA"/>
    <n v="85202710000440"/>
    <x v="11"/>
    <s v="I and D India ACIS"/>
    <n v="42583"/>
    <n v="248"/>
    <s v="2.Disagreed rates or price"/>
    <s v="DISAGREEMENT"/>
    <n v="42618"/>
    <s v="Q3 2016"/>
    <n v="213"/>
    <s v="181 - 365 Days"/>
    <n v="44793"/>
    <s v="INR"/>
    <n v="645.46"/>
    <s v="INR"/>
    <n v="44792.81605007669"/>
    <s v="EUR"/>
    <s v="INTRA"/>
    <n v="0.65"/>
    <n v="1"/>
    <s v="greater than 10000"/>
    <s v="Michelle Curtin"/>
    <s v="Offshore resource skills mis-match resulting in no deliverables on project; Please issue credit note for 44,793 INR"/>
    <s v="More"/>
    <s v="GFS"/>
    <s v="Non- ICB"/>
    <m/>
    <m/>
    <m/>
    <s v="GFS"/>
    <s v="Non- ICB"/>
    <s v="GFS/Non- ICB"/>
  </r>
  <r>
    <s v="Unresolved"/>
    <n v="8520"/>
    <s v="Capgemini Technology Services India Limited"/>
    <x v="2"/>
    <n v="360"/>
    <s v="IBX Group AB"/>
    <s v="NORDIC"/>
    <n v="85203810002822"/>
    <x v="7"/>
    <s v="India BPO"/>
    <n v="42731"/>
    <n v="100"/>
    <s v="2.Disagreed rates or price"/>
    <s v="DISAGREEMENT"/>
    <n v="42797"/>
    <s v="Q1 2017"/>
    <n v="34"/>
    <s v="31-60 Days"/>
    <n v="44992"/>
    <s v="INR"/>
    <n v="648.33000000000004"/>
    <s v="INR"/>
    <n v="44991.984677201093"/>
    <s v="EUR"/>
    <s v="INTER"/>
    <n v="0.65"/>
    <n v="1"/>
    <s v="greater than 10000"/>
    <s v="Maria Jalocha"/>
    <s v="Email will be send to the supplier."/>
    <s v="More"/>
    <s v="GFS"/>
    <s v="Non- ICB"/>
    <m/>
    <m/>
    <m/>
    <s v="GFS"/>
    <s v="Non- ICB"/>
    <s v="GFS/Non- ICB"/>
  </r>
  <r>
    <s v="New"/>
    <n v="8520"/>
    <s v="Capgemini Technology Services India Limited"/>
    <x v="2"/>
    <n v="199"/>
    <s v="Capgemini America Inc"/>
    <s v="NORTH AMERICA"/>
    <s v="5010089752/16-17-IM"/>
    <x v="8"/>
    <s v="IGATE"/>
    <n v="42768"/>
    <n v="63"/>
    <s v="1.No signed SoW"/>
    <s v="DISAGREEMENT"/>
    <n v="42830"/>
    <s v="Q1 2017"/>
    <n v="1"/>
    <s v="0-30 Days"/>
    <n v="45306"/>
    <s v="INR"/>
    <n v="652.85"/>
    <s v="INR"/>
    <n v="45305.657915738484"/>
    <s v="EUR"/>
    <s v="INTER"/>
    <n v="0.65"/>
    <n v="1"/>
    <s v="greater than 10000"/>
    <s v="Sayantan Ghosh"/>
    <s v="ISOW Required"/>
    <s v="More"/>
    <s v="Non-GFS"/>
    <s v="Non- ICB"/>
    <m/>
    <m/>
    <m/>
    <s v="Non-GFS"/>
    <s v="Non- ICB"/>
    <s v="Non-GFS/Non- ICB"/>
  </r>
  <r>
    <s v="New"/>
    <n v="8520"/>
    <s v="Capgemini Technology Services India Limited"/>
    <x v="2"/>
    <n v="199"/>
    <s v="Capgemini America Inc"/>
    <s v="NORTH AMERICA"/>
    <s v="5010089876/16-17-IM"/>
    <x v="8"/>
    <s v="IGATE"/>
    <n v="42768"/>
    <n v="63"/>
    <s v="1.No signed SoW"/>
    <s v="DISAGREEMENT"/>
    <n v="42830"/>
    <s v="Q1 2017"/>
    <n v="1"/>
    <s v="0-30 Days"/>
    <n v="45282"/>
    <s v="INR"/>
    <n v="652.51"/>
    <s v="INR"/>
    <n v="45282.063026113989"/>
    <s v="EUR"/>
    <s v="INTER"/>
    <n v="0.65"/>
    <n v="1"/>
    <s v="greater than 10000"/>
    <s v="Sayantan Ghosh"/>
    <s v="ISOW Required"/>
    <s v="More"/>
    <s v="Non-GFS"/>
    <s v="Non- ICB"/>
    <m/>
    <m/>
    <m/>
    <s v="Non-GFS"/>
    <s v="Non- ICB"/>
    <s v="Non-GFS/Non- ICB"/>
  </r>
  <r>
    <s v="Unresolved"/>
    <n v="8520"/>
    <s v="Capgemini Technology Services India Limited"/>
    <x v="2"/>
    <n v="3011"/>
    <s v="Sogeti USA LLC"/>
    <s v="NORTH AMERICA"/>
    <n v="85202710000406"/>
    <x v="2"/>
    <s v="Sogeti India"/>
    <n v="42522"/>
    <n v="309"/>
    <s v="1.No signed SoW"/>
    <s v="DISAGREEMENT"/>
    <n v="42549"/>
    <s v="Q2 2016"/>
    <n v="282"/>
    <s v="181 - 365 Days"/>
    <n v="44082"/>
    <s v="INR"/>
    <n v="635.22"/>
    <s v="INR"/>
    <n v="44082.193491974271"/>
    <s v="EUR"/>
    <s v="INTER"/>
    <n v="0.64"/>
    <n v="1"/>
    <s v="greater than 10000"/>
    <s v="John Berger"/>
    <s v="Dispute : Not Approved For Payment By Management"/>
    <s v="More"/>
    <s v="GFS"/>
    <s v="Non- ICB"/>
    <m/>
    <m/>
    <m/>
    <s v="GFS"/>
    <s v="Non- ICB"/>
    <s v="GFS/Non- ICB"/>
  </r>
  <r>
    <s v="Unresolved"/>
    <n v="8520"/>
    <s v="Capgemini Technology Services India Limited"/>
    <x v="2"/>
    <n v="199"/>
    <s v="Capgemini America Inc"/>
    <s v="NORTH AMERICA"/>
    <n v="85200710013074"/>
    <x v="7"/>
    <s v="MCOS"/>
    <n v="42676"/>
    <n v="155"/>
    <s v="8.Invoice awaiting Prime’s approval or PO"/>
    <s v="Hold Payment"/>
    <n v="42709"/>
    <s v="Q4 2016"/>
    <n v="122"/>
    <s v="121-150 Days"/>
    <n v="44400"/>
    <s v="INR"/>
    <n v="639.79999999999995"/>
    <s v="INR"/>
    <n v="44400.03053456304"/>
    <s v="EUR"/>
    <s v="INTER"/>
    <n v="0.64"/>
    <n v="1"/>
    <s v="greater than 10000"/>
    <s v="Sayantan Ghosh"/>
    <s v="Invoice waiting for approval"/>
    <s v="More"/>
    <s v="GFS"/>
    <s v="Non- ICB"/>
    <m/>
    <m/>
    <m/>
    <s v="GFS"/>
    <s v="Non- ICB"/>
    <s v="GFS/Non- ICB"/>
  </r>
  <r>
    <s v="Unresolved"/>
    <n v="8520"/>
    <s v="Capgemini Technology Services India Limited"/>
    <x v="2"/>
    <n v="3011"/>
    <s v="Sogeti USA LLC"/>
    <s v="NORTH AMERICA"/>
    <n v="85200310080846"/>
    <x v="2"/>
    <s v="Sogeti India"/>
    <n v="42522"/>
    <n v="309"/>
    <s v="1.No signed SoW"/>
    <s v="DISAGREEMENT"/>
    <n v="42549"/>
    <s v="Q2 2016"/>
    <n v="282"/>
    <s v="181 - 365 Days"/>
    <n v="43608"/>
    <s v="INR"/>
    <n v="628.39"/>
    <s v="INR"/>
    <n v="43608.213797458695"/>
    <s v="EUR"/>
    <s v="INTER"/>
    <n v="0.63"/>
    <n v="1"/>
    <s v="greater than 10000"/>
    <s v="John Berger"/>
    <s v="Dispute : Not Approved For Payment By Management"/>
    <s v="More"/>
    <s v="GFS"/>
    <s v="Non- ICB"/>
    <m/>
    <m/>
    <m/>
    <s v="GFS"/>
    <s v="Non- ICB"/>
    <s v="GFS/Non- ICB"/>
  </r>
  <r>
    <s v="Unresolved"/>
    <n v="8520"/>
    <s v="Capgemini Technology Services India Limited"/>
    <x v="2"/>
    <n v="3011"/>
    <s v="Sogeti USA LLC"/>
    <s v="NORTH AMERICA"/>
    <n v="85200310080856"/>
    <x v="2"/>
    <s v="Sogeti India"/>
    <n v="42522"/>
    <n v="309"/>
    <s v="1.No signed SoW"/>
    <s v="DISAGREEMENT"/>
    <n v="42549"/>
    <s v="Q2 2016"/>
    <n v="282"/>
    <s v="181 - 365 Days"/>
    <n v="43608"/>
    <s v="INR"/>
    <n v="628.39"/>
    <s v="INR"/>
    <n v="43608.213797458695"/>
    <s v="EUR"/>
    <s v="INTER"/>
    <n v="0.63"/>
    <n v="1"/>
    <s v="greater than 10000"/>
    <s v="John Berger"/>
    <s v="Dispute : Not Approved For Payment By Management"/>
    <s v="More"/>
    <s v="GFS"/>
    <s v="Non- ICB"/>
    <m/>
    <m/>
    <m/>
    <s v="GFS"/>
    <s v="Non- ICB"/>
    <s v="GFS/Non- ICB"/>
  </r>
  <r>
    <s v="Unresolved"/>
    <n v="8520"/>
    <s v="Capgemini Technology Services India Limited"/>
    <x v="2"/>
    <n v="3011"/>
    <s v="Sogeti USA LLC"/>
    <s v="NORTH AMERICA"/>
    <n v="85200310080837"/>
    <x v="2"/>
    <s v="Sogeti India"/>
    <n v="42522"/>
    <n v="309"/>
    <s v="1.No signed SoW"/>
    <s v="DISAGREEMENT"/>
    <n v="42549"/>
    <s v="Q2 2016"/>
    <n v="282"/>
    <s v="181 - 365 Days"/>
    <n v="43134"/>
    <s v="INR"/>
    <n v="621.55999999999995"/>
    <s v="INR"/>
    <n v="43134.234102943112"/>
    <s v="EUR"/>
    <s v="INTER"/>
    <n v="0.62"/>
    <n v="1"/>
    <s v="greater than 10000"/>
    <s v="John Berger"/>
    <s v="Dispute : Not Approved For Payment By Management"/>
    <s v="More"/>
    <s v="GFS"/>
    <s v="Non- ICB"/>
    <m/>
    <m/>
    <m/>
    <s v="GFS"/>
    <s v="Non- ICB"/>
    <s v="GFS/Non- ICB"/>
  </r>
  <r>
    <s v="Unresolved"/>
    <n v="8520"/>
    <s v="Capgemini Technology Services India Limited"/>
    <x v="2"/>
    <n v="3011"/>
    <s v="Sogeti USA LLC"/>
    <s v="NORTH AMERICA"/>
    <n v="85200310080853"/>
    <x v="2"/>
    <s v="Sogeti India"/>
    <n v="42522"/>
    <n v="309"/>
    <s v="1.No signed SoW"/>
    <s v="DISAGREEMENT"/>
    <n v="42549"/>
    <s v="Q2 2016"/>
    <n v="282"/>
    <s v="181 - 365 Days"/>
    <n v="43134"/>
    <s v="INR"/>
    <n v="621.55999999999995"/>
    <s v="INR"/>
    <n v="43134.234102943112"/>
    <s v="EUR"/>
    <s v="INTER"/>
    <n v="0.62"/>
    <n v="1"/>
    <s v="greater than 10000"/>
    <s v="John Berger"/>
    <s v="Dispute : Not Approved For Payment By Management"/>
    <s v="More"/>
    <s v="GFS"/>
    <s v="Non- ICB"/>
    <m/>
    <m/>
    <m/>
    <s v="GFS"/>
    <s v="Non- ICB"/>
    <s v="GFS/Non- ICB"/>
  </r>
  <r>
    <s v="Unresolved"/>
    <n v="8520"/>
    <s v="Capgemini Technology Services India Limited"/>
    <x v="2"/>
    <n v="199"/>
    <s v="Capgemini America Inc"/>
    <s v="NORTH AMERICA"/>
    <n v="85200410039876"/>
    <x v="8"/>
    <s v="APAC Platform"/>
    <n v="42643"/>
    <n v="188"/>
    <s v="8.Invoice awaiting Prime’s approval or PO"/>
    <s v="Hold Payment"/>
    <n v="42709"/>
    <s v="Q4 2016"/>
    <n v="122"/>
    <s v="121-150 Days"/>
    <n v="43200"/>
    <s v="INR"/>
    <n v="622.51"/>
    <s v="INR"/>
    <n v="43200.161000423323"/>
    <s v="EUR"/>
    <s v="INTER"/>
    <n v="0.62"/>
    <n v="1"/>
    <s v="greater than 10000"/>
    <s v="Sayantan Ghosh"/>
    <s v="Invoice waiting for approval"/>
    <s v="More"/>
    <s v="GFS"/>
    <s v="Non- ICB"/>
    <m/>
    <m/>
    <m/>
    <s v="GFS"/>
    <s v="Non- ICB"/>
    <s v="GFS/Non- ICB"/>
  </r>
  <r>
    <s v="New"/>
    <n v="8520"/>
    <s v="Capgemini Technology Services India Limited"/>
    <x v="2"/>
    <n v="260"/>
    <s v="Capgemini UK Plc"/>
    <s v="UK &amp; IRELAND"/>
    <s v="5010089670/16-17-IM"/>
    <x v="8"/>
    <s v="IGATE"/>
    <n v="42768"/>
    <n v="63"/>
    <s v="6.Missing or wrong information on invoice"/>
    <s v="Missing Information or Attachment"/>
    <n v="42831"/>
    <s v="Q1 2017"/>
    <n v="0"/>
    <s v="0-30 Days"/>
    <n v="43351"/>
    <s v="INR"/>
    <n v="624.67999999999995"/>
    <s v="INR"/>
    <n v="43350.751913614942"/>
    <s v="EUR"/>
    <s v="INTER"/>
    <n v="0.62"/>
    <n v="1"/>
    <s v="greater than 10000"/>
    <s v="SARBAJIT MOITRA"/>
    <s v="No PO"/>
    <s v="More"/>
    <s v="Non-GFS"/>
    <s v="Non- ICB"/>
    <m/>
    <m/>
    <m/>
    <s v="Non-GFS"/>
    <s v="Non- ICB"/>
    <s v="Non-GFS/Non- ICB"/>
  </r>
  <r>
    <s v="New"/>
    <n v="8520"/>
    <s v="Capgemini Technology Services India Limited"/>
    <x v="2"/>
    <n v="795"/>
    <s v="Capgemini Suisse S.A."/>
    <s v="CENTRAL EUROPE"/>
    <s v="5010089168/16-17-IM"/>
    <x v="3"/>
    <s v="IGATE"/>
    <n v="42769"/>
    <n v="62"/>
    <s v="6.Missing or wrong information on invoice"/>
    <s v="Missing Information or Attachment"/>
    <n v="42831"/>
    <s v="Q1 2017"/>
    <n v="0"/>
    <s v="0-30 Days"/>
    <n v="42813"/>
    <s v="INR"/>
    <n v="616.92999999999995"/>
    <s v="INR"/>
    <n v="42812.927223644852"/>
    <s v="EUR"/>
    <s v="INTER"/>
    <n v="0.62"/>
    <n v="1"/>
    <s v="greater than 10000"/>
    <s v="Izabela Klich"/>
    <s v="."/>
    <s v="More"/>
    <s v="Non-GFS"/>
    <s v="Non- ICB"/>
    <m/>
    <m/>
    <m/>
    <s v="Non-GFS"/>
    <s v="Non- ICB"/>
    <s v="Non-GFS/Non- ICB"/>
  </r>
  <r>
    <s v="Unresolved"/>
    <n v="3011"/>
    <s v="Sogeti USA LLC"/>
    <x v="5"/>
    <n v="132"/>
    <s v="Capgemini Technologies LLC"/>
    <s v="NORTH AMERICA"/>
    <n v="380812"/>
    <x v="2"/>
    <s v="Sogeti USA "/>
    <n v="42704"/>
    <n v="127"/>
    <s v="4.Disagreed expenses"/>
    <s v="DISAGREEMENT"/>
    <n v="42830"/>
    <s v="Q1 2017"/>
    <n v="1"/>
    <s v="0-30 Days"/>
    <n v="658.87"/>
    <s v="USD"/>
    <n v="616.28"/>
    <s v="USD"/>
    <n v="658.86494508781686"/>
    <s v="EUR"/>
    <s v="INTRA"/>
    <n v="0.62"/>
    <n v="1"/>
    <s v="less than 1000"/>
    <s v="PRIANGSU CHANDRA"/>
    <s v="Need a credit for this invoice. Invoice amount is wrong as per Riggs, Mark D."/>
    <s v="Less"/>
    <s v="Non-GFS"/>
    <s v="Non- ICB"/>
    <m/>
    <m/>
    <m/>
    <s v="Non-GFS"/>
    <s v="Non- ICB"/>
    <s v="Non-GFS/Non- ICB"/>
  </r>
  <r>
    <s v="Unresolved"/>
    <n v="8520"/>
    <s v="Capgemini Technology Services India Limited"/>
    <x v="2"/>
    <n v="1710"/>
    <s v="Capgemini Italia S.p.A"/>
    <s v="ITALY"/>
    <n v="85200310086923"/>
    <x v="0"/>
    <s v="AppsTwo SAP -APPS2IDSAP - BU"/>
    <n v="42773"/>
    <n v="58"/>
    <s v="2.Disagreed rates or price"/>
    <s v="DISAGREEMENT"/>
    <n v="42797"/>
    <s v="Q1 2017"/>
    <n v="34"/>
    <s v="31-60 Days"/>
    <n v="42000"/>
    <s v="INR"/>
    <n v="605.22"/>
    <s v="INR"/>
    <n v="42000.291466283597"/>
    <s v="EUR"/>
    <s v="INTER"/>
    <n v="0.61"/>
    <n v="1"/>
    <s v="greater than 10000"/>
    <s v="Giuseppe Bartolucci"/>
    <s v="issue a credit note"/>
    <s v="More"/>
    <s v="GFS"/>
    <s v="Non- ICB"/>
    <m/>
    <m/>
    <m/>
    <s v="GFS"/>
    <s v="Non- ICB"/>
    <s v="GFS/Non- ICB"/>
  </r>
  <r>
    <s v="New"/>
    <n v="8520"/>
    <s v="Capgemini Technology Services India Limited"/>
    <x v="2"/>
    <n v="260"/>
    <s v="Capgemini UK Plc"/>
    <s v="UK &amp; IRELAND"/>
    <s v="ARLI/DB/001313/16-IM"/>
    <x v="3"/>
    <s v="IGATE"/>
    <n v="42768"/>
    <n v="63"/>
    <s v="6.Missing or wrong information on invoice"/>
    <s v="Missing Information or Attachment"/>
    <n v="42831"/>
    <s v="Q1 2017"/>
    <n v="0"/>
    <s v="0-30 Days"/>
    <n v="510.55"/>
    <s v="GBP"/>
    <n v="596.76"/>
    <s v="INR"/>
    <n v="41413.195095038827"/>
    <s v="EUR"/>
    <s v="INTER"/>
    <n v="0.6"/>
    <n v="1"/>
    <s v="greater than 10000"/>
    <s v="SARBAJIT MOITRA"/>
    <s v="Unable to Pay due to different currency"/>
    <s v="Less"/>
    <s v="Non-GFS"/>
    <s v="Non- ICB"/>
    <m/>
    <m/>
    <m/>
    <s v="Non-GFS"/>
    <s v="Non- ICB"/>
    <s v="Non-GFS/Non- ICB"/>
  </r>
  <r>
    <s v="Unresolved"/>
    <n v="8520"/>
    <s v="Capgemini Technology Services India Limited"/>
    <x v="2"/>
    <n v="8420"/>
    <s v="Capgemini Australia Pty Ltd."/>
    <s v="INDIA"/>
    <n v="85200310085502"/>
    <x v="8"/>
    <s v="APAC Platform"/>
    <n v="42676"/>
    <n v="155"/>
    <s v="6.Missing or wrong information on invoice"/>
    <s v="Missing Information or Attachment"/>
    <n v="42709"/>
    <s v="Q4 2016"/>
    <n v="122"/>
    <s v="121-150 Days"/>
    <n v="41958"/>
    <s v="INR"/>
    <n v="604.61"/>
    <s v="INR"/>
    <n v="41957.959458427889"/>
    <s v="EUR"/>
    <s v="INTRA"/>
    <n v="0.6"/>
    <n v="1"/>
    <s v="greater than 10000"/>
    <s v="Roopeshri Lad"/>
    <s v="As per Onshore PM' There is no offshore SDM for these projects. Can you please share with me the Time And Expense Dump for these projects till date' Emailed for more information to Sagar Chikane on Mon 10/17/2016 8:56 AM for all invoices raised in Sep cycle. Onshore PM needs more details for all invoices raised in Oct cycle as well. Offshore finance to send the PTD project Time and expense dump"/>
    <s v="More"/>
    <s v="GFS"/>
    <s v="Non- ICB"/>
    <m/>
    <m/>
    <m/>
    <s v="GFS"/>
    <s v="Non- ICB"/>
    <s v="GFS/Non- ICB"/>
  </r>
  <r>
    <s v="Unresolved"/>
    <n v="8310"/>
    <s v="Capgemini Polska Sp z.o.o"/>
    <x v="0"/>
    <n v="260"/>
    <s v="Capgemini UK Plc"/>
    <s v="UK &amp; IRELAND"/>
    <s v="831016FIS02056"/>
    <x v="6"/>
    <s v="Infra Central Europe "/>
    <n v="42705"/>
    <n v="126"/>
    <s v="1.No signed SoW"/>
    <s v="DISAGREEMENT"/>
    <n v="42731"/>
    <s v="Q4 2016"/>
    <n v="100"/>
    <s v="91-120 Days"/>
    <n v="2547"/>
    <s v="PLN"/>
    <n v="602.63"/>
    <s v="PLN"/>
    <n v="2547.0155839501208"/>
    <s v="EUR"/>
    <s v="INTER"/>
    <n v="0.6"/>
    <n v="1"/>
    <s v="less than 10000"/>
    <s v="Abdul Wasim"/>
    <s v="NO ISOW"/>
    <s v="Less"/>
    <s v="GFS"/>
    <s v="Non- ICB"/>
    <m/>
    <m/>
    <m/>
    <s v="GFS"/>
    <s v="Non- ICB"/>
    <s v="GFS/Non- ICB"/>
  </r>
  <r>
    <s v="Unresolved"/>
    <n v="8520"/>
    <s v="Capgemini Technology Services India Limited"/>
    <x v="2"/>
    <n v="95"/>
    <s v="Capgemini Service S.A.S."/>
    <s v="HOLDING"/>
    <n v="85200310083695"/>
    <x v="9"/>
    <s v="DIGITAL"/>
    <n v="42614"/>
    <n v="217"/>
    <s v="8.Invoice awaiting Prime’s approval or PO"/>
    <s v="Hold Payment"/>
    <n v="42678"/>
    <s v="Q4 2016"/>
    <n v="153"/>
    <s v="151-180 Days"/>
    <n v="41256"/>
    <s v="INR"/>
    <n v="594.49"/>
    <s v="INR"/>
    <n v="41255.664508428235"/>
    <s v="EUR"/>
    <s v="INTER"/>
    <n v="0.59"/>
    <n v="1"/>
    <s v="greater than 10000"/>
    <s v="Nicolas HONVAULT"/>
    <s v="no PO"/>
    <s v="More"/>
    <s v="GFS"/>
    <s v="Non- ICB"/>
    <m/>
    <m/>
    <m/>
    <s v="GFS"/>
    <s v="Non- ICB"/>
    <s v="GFS/Non- ICB"/>
  </r>
  <r>
    <s v="Unresolved"/>
    <n v="8520"/>
    <s v="Capgemini Technology Services India Limited"/>
    <x v="2"/>
    <n v="1845"/>
    <s v="Capgemini China Co. Ltd."/>
    <s v="INDIA"/>
    <n v="85201810009534"/>
    <x v="8"/>
    <s v="APAC Platform"/>
    <n v="42773"/>
    <n v="58"/>
    <s v="4.Disagreed expenses"/>
    <s v="DISAGREEMENT"/>
    <n v="42776"/>
    <s v="Q1 2017"/>
    <n v="55"/>
    <s v="31-60 Days"/>
    <n v="40000"/>
    <s v="INR"/>
    <n v="576.4"/>
    <s v="INR"/>
    <n v="40000.277586936754"/>
    <s v="EUR"/>
    <s v="INTRA"/>
    <n v="0.57999999999999996"/>
    <n v="1"/>
    <s v="greater than 10000"/>
    <s v="Dorothy Chen"/>
    <s v="Disagreed expenses"/>
    <s v="More"/>
    <s v="GFS"/>
    <s v="Non- ICB"/>
    <m/>
    <m/>
    <m/>
    <s v="GFS"/>
    <s v="Non- ICB"/>
    <s v="GFS/Non- ICB"/>
  </r>
  <r>
    <s v="Unresolved"/>
    <n v="8520"/>
    <s v="Capgemini Technology Services India Limited"/>
    <x v="2"/>
    <n v="8420"/>
    <s v="Capgemini Australia Pty Ltd."/>
    <s v="INDIA"/>
    <n v="85200910002159"/>
    <x v="6"/>
    <s v="India Data Run Services"/>
    <n v="42728"/>
    <n v="103"/>
    <s v="3.Disagreed days, volume or deliverables"/>
    <s v="DISAGREEMENT"/>
    <n v="42775"/>
    <s v="Q1 2017"/>
    <n v="56"/>
    <s v="31-60 Days"/>
    <n v="40228.74"/>
    <s v="INR"/>
    <n v="579.69000000000005"/>
    <s v="INR"/>
    <n v="40228.59284242084"/>
    <s v="EUR"/>
    <s v="INTRA"/>
    <n v="0.57999999999999996"/>
    <n v="1"/>
    <s v="greater than 10000"/>
    <s v="Shruti Shetty"/>
    <s v="Unitised amount of Rs.697.74 i.e. complete invoice to be rejected from this total as there is some calculation mistake; Please issue credit note"/>
    <s v="More"/>
    <s v="GFS"/>
    <s v="Non- ICB"/>
    <m/>
    <m/>
    <m/>
    <s v="GFS"/>
    <s v="Non- ICB"/>
    <s v="GFS/Non- ICB"/>
  </r>
  <r>
    <s v="New"/>
    <n v="8520"/>
    <s v="Capgemini Technology Services India Limited"/>
    <x v="2"/>
    <n v="260"/>
    <s v="Capgemini UK Plc"/>
    <s v="UK &amp; IRELAND"/>
    <s v="HYD/DB/000208/16--IM"/>
    <x v="3"/>
    <s v="IGATE"/>
    <n v="42768"/>
    <n v="63"/>
    <s v="6.Missing or wrong information on invoice"/>
    <s v="Missing Information or Attachment"/>
    <n v="42831"/>
    <s v="Q1 2017"/>
    <n v="0"/>
    <s v="0-30 Days"/>
    <n v="5500"/>
    <s v="SEK"/>
    <n v="576.99"/>
    <s v="INR"/>
    <n v="40041.221660108677"/>
    <s v="EUR"/>
    <s v="INTER"/>
    <n v="0.57999999999999996"/>
    <n v="1"/>
    <s v="greater than 10000"/>
    <s v="SARBAJIT MOITRA"/>
    <s v="Unable to Pay due to different currency"/>
    <s v="Less"/>
    <s v="Non-GFS"/>
    <s v="Non- ICB"/>
    <m/>
    <m/>
    <m/>
    <s v="Non-GFS"/>
    <s v="Non- ICB"/>
    <s v="Non-GFS/Non- ICB"/>
  </r>
  <r>
    <s v="New"/>
    <n v="8520"/>
    <s v="Capgemini Technology Services India Limited"/>
    <x v="2"/>
    <n v="8420"/>
    <s v="Capgemini Australia Pty Ltd."/>
    <s v="INDIA"/>
    <n v="85200710013610"/>
    <x v="11"/>
    <s v="I and D India ACIS"/>
    <n v="42795"/>
    <n v="36"/>
    <s v="5.Invoice issued too late"/>
    <s v="DISAGREEMENT"/>
    <n v="42830"/>
    <s v="Q1 2017"/>
    <n v="1"/>
    <s v="0-30 Days"/>
    <n v="38385"/>
    <s v="INR"/>
    <n v="553.12"/>
    <s v="INR"/>
    <n v="38384.721615000803"/>
    <s v="EUR"/>
    <s v="INTRA"/>
    <n v="0.55000000000000004"/>
    <n v="1"/>
    <s v="greater than 10000"/>
    <s v="Kris Mascarenhas"/>
    <s v="Finance will be disputing on the basis that invoice issued in Feb-17 for work delivered in Jul-16 (over 6 months),Issue credit note"/>
    <s v="More"/>
    <s v="GFS"/>
    <s v="Non- ICB"/>
    <m/>
    <m/>
    <m/>
    <s v="GFS"/>
    <s v="Non- ICB"/>
    <s v="GFS/Non- ICB"/>
  </r>
  <r>
    <s v="Unresolved"/>
    <n v="8520"/>
    <s v="Capgemini Technology Services India Limited"/>
    <x v="2"/>
    <n v="3011"/>
    <s v="Sogeti USA LLC"/>
    <s v="NORTH AMERICA"/>
    <n v="85200310080795"/>
    <x v="2"/>
    <s v="Sogeti India"/>
    <n v="42522"/>
    <n v="309"/>
    <s v="1.No signed SoW"/>
    <s v="DISAGREEMENT"/>
    <n v="42549"/>
    <s v="Q2 2016"/>
    <n v="282"/>
    <s v="181 - 365 Days"/>
    <n v="37446"/>
    <s v="INR"/>
    <n v="539.59"/>
    <s v="INR"/>
    <n v="37445.783801414305"/>
    <s v="EUR"/>
    <s v="INTER"/>
    <n v="0.54"/>
    <n v="1"/>
    <s v="greater than 10000"/>
    <s v="John Berger"/>
    <s v="Dispute : Not Approved For Payment By Management"/>
    <s v="More"/>
    <s v="GFS"/>
    <s v="Non- ICB"/>
    <m/>
    <m/>
    <m/>
    <s v="GFS"/>
    <s v="Non- ICB"/>
    <s v="GFS/Non- ICB"/>
  </r>
  <r>
    <s v="New"/>
    <n v="8520"/>
    <s v="Capgemini Technology Services India Limited"/>
    <x v="2"/>
    <n v="260"/>
    <s v="Capgemini UK Plc"/>
    <s v="UK &amp; IRELAND"/>
    <s v="5010087848/16-17-IM"/>
    <x v="8"/>
    <s v="IGATE"/>
    <n v="42768"/>
    <n v="63"/>
    <s v="6.Missing or wrong information on invoice"/>
    <s v="Missing Information or Attachment"/>
    <n v="42831"/>
    <s v="Q1 2017"/>
    <n v="0"/>
    <s v="0-30 Days"/>
    <n v="37387"/>
    <s v="INR"/>
    <n v="538.74"/>
    <s v="INR"/>
    <n v="37386.796577353074"/>
    <s v="EUR"/>
    <s v="INTER"/>
    <n v="0.54"/>
    <n v="1"/>
    <s v="greater than 10000"/>
    <s v="SARBAJIT MOITRA"/>
    <s v="No PO"/>
    <s v="More"/>
    <s v="Non-GFS"/>
    <s v="Non- ICB"/>
    <m/>
    <m/>
    <m/>
    <s v="Non-GFS"/>
    <s v="Non- ICB"/>
    <s v="Non-GFS/Non- ICB"/>
  </r>
  <r>
    <s v="Unresolved"/>
    <n v="8520"/>
    <s v="Capgemini Technology Services India Limited"/>
    <x v="2"/>
    <n v="3011"/>
    <s v="Sogeti USA LLC"/>
    <s v="NORTH AMERICA"/>
    <n v="85200310080812"/>
    <x v="2"/>
    <s v="Sogeti India"/>
    <n v="42522"/>
    <n v="309"/>
    <s v="1.No signed SoW"/>
    <s v="DISAGREEMENT"/>
    <n v="42549"/>
    <s v="Q2 2016"/>
    <n v="282"/>
    <s v="181 - 365 Days"/>
    <n v="36972"/>
    <s v="INR"/>
    <n v="532.76"/>
    <s v="INR"/>
    <n v="36971.80410689873"/>
    <s v="EUR"/>
    <s v="INTER"/>
    <n v="0.53"/>
    <n v="1"/>
    <s v="greater than 10000"/>
    <s v="John Berger"/>
    <s v="Dispute : Not Approved For Payment By Management"/>
    <s v="More"/>
    <s v="GFS"/>
    <s v="Non- ICB"/>
    <m/>
    <m/>
    <m/>
    <s v="GFS"/>
    <s v="Non- ICB"/>
    <s v="GFS/Non- ICB"/>
  </r>
  <r>
    <s v="Unresolved"/>
    <n v="8520"/>
    <s v="Capgemini Technology Services India Limited"/>
    <x v="2"/>
    <n v="199"/>
    <s v="Capgemini America Inc"/>
    <s v="NORTH AMERICA"/>
    <n v="85200710013084"/>
    <x v="7"/>
    <s v="MCOS"/>
    <n v="42676"/>
    <n v="155"/>
    <s v="8.Invoice awaiting Prime’s approval or PO"/>
    <s v="Hold Payment"/>
    <n v="42733"/>
    <s v="Q4 2016"/>
    <n v="98"/>
    <s v="91-120 Days"/>
    <n v="37005"/>
    <s v="INR"/>
    <n v="533.24"/>
    <s v="INR"/>
    <n v="37005.114539309783"/>
    <s v="EUR"/>
    <s v="INTER"/>
    <n v="0.53"/>
    <n v="1"/>
    <s v="greater than 10000"/>
    <s v="Sayantan Ghosh"/>
    <s v="Invoice waiting for approval"/>
    <s v="More"/>
    <s v="GFS"/>
    <s v="Non- ICB"/>
    <m/>
    <m/>
    <m/>
    <s v="GFS"/>
    <s v="Non- ICB"/>
    <s v="GFS/Non- ICB"/>
  </r>
  <r>
    <s v="Unresolved"/>
    <n v="8520"/>
    <s v="Capgemini Technology Services India Limited"/>
    <x v="2"/>
    <n v="8420"/>
    <s v="Capgemini Australia Pty Ltd."/>
    <s v="INDIA"/>
    <s v="5010089484/16-17-IM"/>
    <x v="8"/>
    <s v="iGATE"/>
    <n v="42769"/>
    <n v="62"/>
    <s v="3.Disagreed days, volume or deliverables"/>
    <s v="DISAGREEMENT"/>
    <n v="42775"/>
    <s v="Q1 2017"/>
    <n v="56"/>
    <s v="31-60 Days"/>
    <n v="36821"/>
    <s v="INR"/>
    <n v="530.59"/>
    <s v="INR"/>
    <n v="36821.21319370711"/>
    <s v="EUR"/>
    <s v="INTRA"/>
    <n v="0.53"/>
    <n v="1"/>
    <s v="greater than 10000"/>
    <s v="Mayuresh Kapre"/>
    <s v="Disagreed efforts; Issue a credit note"/>
    <s v="More"/>
    <s v="Non-GFS"/>
    <s v="Non- ICB"/>
    <m/>
    <m/>
    <m/>
    <s v="Non-GFS"/>
    <s v="Non- ICB"/>
    <s v="Non-GFS/Non- ICB"/>
  </r>
  <r>
    <s v="New"/>
    <n v="8520"/>
    <s v="Capgemini Technology Services India Limited"/>
    <x v="2"/>
    <n v="199"/>
    <s v="Capgemini America Inc"/>
    <s v="NORTH AMERICA"/>
    <n v="85200410044476"/>
    <x v="2"/>
    <s v="SOGETI INDIA GES - SOGIDPES – BU"/>
    <n v="42773"/>
    <n v="58"/>
    <s v="1.No signed SoW"/>
    <s v="DISAGREEMENT"/>
    <n v="42830"/>
    <s v="Q1 2017"/>
    <n v="1"/>
    <s v="0-30 Days"/>
    <n v="36990"/>
    <s v="INR"/>
    <n v="533.02"/>
    <s v="INR"/>
    <n v="36989.847257788046"/>
    <s v="EUR"/>
    <s v="INTER"/>
    <n v="0.53"/>
    <n v="1"/>
    <s v="greater than 10000"/>
    <s v="Sayantan Ghosh"/>
    <s v="Required ISOW"/>
    <s v="More"/>
    <s v="GFS"/>
    <s v="Non- ICB"/>
    <m/>
    <m/>
    <m/>
    <s v="GFS"/>
    <s v="Non- ICB"/>
    <s v="GFS/Non- ICB"/>
  </r>
  <r>
    <s v="Unresolved"/>
    <n v="8520"/>
    <s v="Capgemini Technology Services India Limited"/>
    <x v="2"/>
    <n v="8110"/>
    <s v="Capgemini Mexico S. de R.L. de C.V."/>
    <s v="CPM- BR"/>
    <n v="85200310086217"/>
    <x v="11"/>
    <s v="I and D India ACIS"/>
    <n v="42727"/>
    <n v="104"/>
    <s v="1.No signed SoW"/>
    <s v="DISAGREEMENT"/>
    <n v="42797"/>
    <s v="Q1 2017"/>
    <n v="34"/>
    <s v="31-60 Days"/>
    <n v="37062"/>
    <s v="INR"/>
    <n v="534.05999999999995"/>
    <s v="INR"/>
    <n v="37062.019861345325"/>
    <s v="EUR"/>
    <s v="INTER"/>
    <n v="0.53"/>
    <n v="1"/>
    <s v="greater than 10000"/>
    <s v="Aldo Perez"/>
    <s v="."/>
    <s v="More"/>
    <s v="GFS"/>
    <s v="Non- ICB"/>
    <m/>
    <m/>
    <m/>
    <s v="GFS"/>
    <s v="Non- ICB"/>
    <s v="GFS/Non- ICB"/>
  </r>
  <r>
    <s v="Unresolved"/>
    <n v="8520"/>
    <s v="Capgemini Technology Services India Limited"/>
    <x v="2"/>
    <n v="1516"/>
    <s v="Capgemini Outsourcing Services GmbH"/>
    <s v="CENTRAL EUROPE"/>
    <n v="85200710013427"/>
    <x v="7"/>
    <s v="CES MCOS"/>
    <n v="42727"/>
    <n v="104"/>
    <s v="8.Invoice awaiting Prime’s approval or PO"/>
    <s v="Hold Payment"/>
    <n v="42796"/>
    <s v="Q1 2017"/>
    <n v="35"/>
    <s v="31-60 Days"/>
    <n v="37005"/>
    <s v="INR"/>
    <n v="533.24"/>
    <s v="INR"/>
    <n v="37005.114539309783"/>
    <s v="EUR"/>
    <s v="INTER"/>
    <n v="0.53"/>
    <n v="1"/>
    <s v="greater than 10000"/>
    <s v="Iwona Boryczka"/>
    <s v="in clarification"/>
    <s v="More"/>
    <s v="GFS"/>
    <s v="Non- ICB"/>
    <m/>
    <m/>
    <m/>
    <s v="GFS"/>
    <s v="Non- ICB"/>
    <s v="GFS/Non- ICB"/>
  </r>
  <r>
    <s v="New"/>
    <n v="8520"/>
    <s v="Capgemini Technology Services India Limited"/>
    <x v="2"/>
    <n v="8205"/>
    <s v="Capgemini Consulting Österreich AG"/>
    <s v="CENTRAL EUROPE"/>
    <n v="85204510000737"/>
    <x v="0"/>
    <s v="AppsTwo Enabling -APPS2IDEN- BU"/>
    <n v="42795"/>
    <n v="36"/>
    <s v="6.Missing or wrong information on invoice"/>
    <s v="Missing Information or Attachment"/>
    <n v="42830"/>
    <s v="Q1 2017"/>
    <n v="1"/>
    <s v="0-30 Days"/>
    <n v="36850.29"/>
    <s v="INR"/>
    <n v="531.01"/>
    <s v="INR"/>
    <n v="36850.35982206677"/>
    <s v="EUR"/>
    <s v="INTER"/>
    <n v="0.53"/>
    <n v="1"/>
    <s v="greater than 10000"/>
    <s v="Justyna Krawczak"/>
    <s v="certificate of residence for 2016 is missing. Please contact AT, accounting or B. Valtiner"/>
    <s v="More"/>
    <s v="GFS"/>
    <s v="Non- ICB"/>
    <m/>
    <m/>
    <m/>
    <s v="GFS"/>
    <s v="Non- ICB"/>
    <s v="GFS/Non- ICB"/>
  </r>
  <r>
    <s v="New"/>
    <n v="413"/>
    <s v="Capgemini Nederland B.V."/>
    <x v="9"/>
    <n v="1320"/>
    <s v="Capgemini Norge AS"/>
    <s v="NORDIC"/>
    <n v="4130130017119"/>
    <x v="13"/>
    <s v="ITICS NERTHERLANDS - ITICSNL - BU"/>
    <n v="42769"/>
    <n v="62"/>
    <s v="8.Invoice awaiting Prime’s approval or PO"/>
    <s v="Hold Payment"/>
    <n v="42830"/>
    <s v="Q1 2017"/>
    <n v="1"/>
    <s v="0-30 Days"/>
    <n v="517.28"/>
    <s v="EUR"/>
    <n v="517.28"/>
    <s v="EUR"/>
    <n v="517.28"/>
    <s v="EUR"/>
    <s v="INTER"/>
    <n v="0.52"/>
    <n v="1"/>
    <s v="less than 1000"/>
    <s v="Ankit Agrawal"/>
    <s v="Awaiting approval."/>
    <s v="Less"/>
    <s v="GFS"/>
    <s v="Non- ICB"/>
    <m/>
    <m/>
    <m/>
    <s v="GFS"/>
    <s v="Non- ICB"/>
    <s v="GFS/Non- ICB"/>
  </r>
  <r>
    <s v="New"/>
    <n v="635"/>
    <s v="Capgemini Technology Services"/>
    <x v="1"/>
    <n v="8243"/>
    <s v="Capgemini Deutschland GmbH"/>
    <s v="CENTRAL EUROPE"/>
    <n v="63501111701567"/>
    <x v="0"/>
    <s v="MU Central_France DG"/>
    <n v="42769"/>
    <n v="62"/>
    <s v="8.Invoice awaiting Prime’s approval or PO"/>
    <s v="Hold Payment"/>
    <n v="42830"/>
    <s v="Q1 2017"/>
    <n v="1"/>
    <s v="0-30 Days"/>
    <n v="500"/>
    <s v="EUR"/>
    <n v="500"/>
    <s v="EUR"/>
    <n v="500"/>
    <s v="EUR"/>
    <s v="INTER"/>
    <n v="0.5"/>
    <n v="1"/>
    <s v="less than 1000"/>
    <s v="Maciej Antkiewicz"/>
    <s v="Waiting for approval and project no."/>
    <s v="Less"/>
    <s v="GFS"/>
    <s v="Non- ICB"/>
    <m/>
    <m/>
    <m/>
    <s v="GFS"/>
    <s v="Non- ICB"/>
    <s v="GFS/Non- ICB"/>
  </r>
  <r>
    <s v="New"/>
    <n v="8520"/>
    <s v="Capgemini Technology Services India Limited"/>
    <x v="2"/>
    <n v="260"/>
    <s v="Capgemini UK Plc"/>
    <s v="UK &amp; IRELAND"/>
    <s v="5010089753/16-17-IM"/>
    <x v="8"/>
    <s v="IGATE"/>
    <n v="42768"/>
    <n v="63"/>
    <s v="6.Missing or wrong information on invoice"/>
    <s v="Missing Information or Attachment"/>
    <n v="42831"/>
    <s v="Q1 2017"/>
    <n v="0"/>
    <s v="0-30 Days"/>
    <n v="34531"/>
    <s v="INR"/>
    <n v="497.59"/>
    <s v="INR"/>
    <n v="34531.120965447364"/>
    <s v="EUR"/>
    <s v="INTER"/>
    <n v="0.5"/>
    <n v="1"/>
    <s v="greater than 10000"/>
    <s v="SARBAJIT MOITRA"/>
    <s v="No PO"/>
    <s v="More"/>
    <s v="Non-GFS"/>
    <s v="Non- ICB"/>
    <m/>
    <m/>
    <m/>
    <s v="Non-GFS"/>
    <s v="Non- ICB"/>
    <s v="Non-GFS/Non- ICB"/>
  </r>
  <r>
    <s v="Unresolved"/>
    <n v="8520"/>
    <s v="Capgemini Technology Services India Limited"/>
    <x v="2"/>
    <n v="3011"/>
    <s v="Sogeti USA LLC"/>
    <s v="NORTH AMERICA"/>
    <n v="85204710000001"/>
    <x v="11"/>
    <s v="I and D India ACIS"/>
    <n v="42773"/>
    <n v="58"/>
    <s v="3.Disagreed days, volume or deliverables"/>
    <s v="DISAGREEMENT"/>
    <n v="42800"/>
    <s v="Q1 2017"/>
    <n v="31"/>
    <s v="31-60 Days"/>
    <n v="34133.33"/>
    <s v="INR"/>
    <n v="491.86"/>
    <s v="INR"/>
    <n v="34133.477678540447"/>
    <s v="EUR"/>
    <s v="INTER"/>
    <n v="0.49"/>
    <n v="1"/>
    <s v="greater than 10000"/>
    <s v="Brock Bahan"/>
    <s v="Dispute: No time in our system for (Nagrare, Aditya)"/>
    <s v="More"/>
    <s v="GFS"/>
    <s v="Non- ICB"/>
    <m/>
    <m/>
    <m/>
    <s v="GFS"/>
    <s v="Non- ICB"/>
    <s v="GFS/Non- ICB"/>
  </r>
  <r>
    <s v="New"/>
    <n v="413"/>
    <s v="Capgemini Nederland B.V."/>
    <x v="9"/>
    <n v="1350"/>
    <s v="Capgemini Sverige AB"/>
    <s v="NORDIC"/>
    <n v="4130110173494"/>
    <x v="0"/>
    <s v="APPS_NL_PRIVATE"/>
    <n v="42765"/>
    <n v="66"/>
    <s v="6.Missing or wrong information on invoice"/>
    <s v="Missing Information or Attachment"/>
    <n v="42830"/>
    <s v="Q1 2017"/>
    <n v="1"/>
    <s v="0-30 Days"/>
    <n v="472.38"/>
    <s v="EUR"/>
    <n v="472.38"/>
    <s v="EUR"/>
    <n v="472.38"/>
    <s v="EUR"/>
    <s v="INTER"/>
    <n v="0.47"/>
    <n v="1"/>
    <s v="less than 1000"/>
    <s v="Sourav Das"/>
    <s v="Expense specification required"/>
    <s v="Less"/>
    <s v="GFS"/>
    <s v="Non- ICB"/>
    <m/>
    <m/>
    <m/>
    <s v="GFS"/>
    <s v="Non- ICB"/>
    <s v="GFS/Non- ICB"/>
  </r>
  <r>
    <s v="New"/>
    <n v="132"/>
    <s v="Capgemini Technologies LLC"/>
    <x v="5"/>
    <n v="199"/>
    <s v="Capgemini America Inc"/>
    <s v="NORTH AMERICA"/>
    <n v="1320130002671"/>
    <x v="8"/>
    <s v="NA CAPTECH"/>
    <n v="42767"/>
    <n v="64"/>
    <s v="4.Disagreed expenses"/>
    <s v="DISAGREEMENT"/>
    <n v="42831"/>
    <s v="Q1 2017"/>
    <n v="0"/>
    <s v="0-30 Days"/>
    <n v="506.33"/>
    <s v="USD"/>
    <n v="473.6"/>
    <s v="USD"/>
    <n v="506.32575776204015"/>
    <s v="EUR"/>
    <s v="INTRA"/>
    <n v="0.47"/>
    <n v="1"/>
    <s v="less than 1000"/>
    <s v="Soumya Mukhopadhyay"/>
    <s v="-"/>
    <s v="Less"/>
    <s v="GFS"/>
    <s v="Non- ICB"/>
    <m/>
    <m/>
    <m/>
    <s v="GFS"/>
    <s v="Non- ICB"/>
    <s v="GFS/Non- ICB"/>
  </r>
  <r>
    <s v="Unresolved"/>
    <n v="8520"/>
    <s v="Capgemini Technology Services India Limited"/>
    <x v="2"/>
    <n v="8420"/>
    <s v="Capgemini Australia Pty Ltd."/>
    <s v="INDIA"/>
    <n v="85200310085462"/>
    <x v="8"/>
    <s v="APAC Platform"/>
    <n v="42676"/>
    <n v="155"/>
    <s v="6.Missing or wrong information on invoice"/>
    <s v="Missing Information or Attachment"/>
    <n v="42709"/>
    <s v="Q4 2016"/>
    <n v="122"/>
    <s v="121-150 Days"/>
    <n v="32004"/>
    <s v="INR"/>
    <n v="461.17"/>
    <s v="INR"/>
    <n v="32003.691906258893"/>
    <s v="EUR"/>
    <s v="INTRA"/>
    <n v="0.46"/>
    <n v="1"/>
    <s v="greater than 10000"/>
    <s v="Roopeshri Lad"/>
    <s v="As per Onshore PM' There is no offshore SDM for these projects. Can you please share with me the Time And Expense Dump for these projects till date' Emailed for more information to Sagar Chikane on Mon 10/17/2016 8:56 AM for all invoices raised in Sep cycle. Onshore PM needs more details for all invoices raised in Oct cycle as well. Offshore finance to send the PTD project Time and expense dump."/>
    <s v="More"/>
    <s v="GFS"/>
    <s v="Non- ICB"/>
    <m/>
    <m/>
    <m/>
    <s v="GFS"/>
    <s v="Non- ICB"/>
    <s v="GFS/Non- ICB"/>
  </r>
  <r>
    <s v="Unresolved"/>
    <n v="8520"/>
    <s v="Capgemini Technology Services India Limited"/>
    <x v="2"/>
    <n v="199"/>
    <s v="Capgemini America Inc"/>
    <s v="NORTH AMERICA"/>
    <n v="85200410042562"/>
    <x v="8"/>
    <s v="APAC Platform"/>
    <n v="42727"/>
    <n v="104"/>
    <s v="8.Invoice awaiting Prime’s approval or PO"/>
    <s v="Hold Payment"/>
    <n v="42776"/>
    <s v="Q1 2017"/>
    <n v="55"/>
    <s v="31-60 Days"/>
    <n v="32000"/>
    <s v="INR"/>
    <n v="461.12"/>
    <s v="INR"/>
    <n v="32000.222069549407"/>
    <s v="EUR"/>
    <s v="INTER"/>
    <n v="0.46"/>
    <n v="1"/>
    <s v="greater than 10000"/>
    <s v="Sayantan Ghosh"/>
    <s v="Invoice waiting for approval"/>
    <s v="More"/>
    <s v="GFS"/>
    <s v="Non- ICB"/>
    <m/>
    <m/>
    <m/>
    <s v="GFS"/>
    <s v="Non- ICB"/>
    <s v="GFS/Non- ICB"/>
  </r>
  <r>
    <s v="New"/>
    <n v="692"/>
    <s v="Capgemini Outsourcing Services S.A.S."/>
    <x v="1"/>
    <n v="787"/>
    <s v="Capgemini France S.A.S."/>
    <s v="FRANCE"/>
    <n v="69201111700404"/>
    <x v="6"/>
    <s v="Infra France "/>
    <n v="42769"/>
    <n v="62"/>
    <s v="8.Invoice awaiting Prime’s approval or PO"/>
    <s v="Hold Payment"/>
    <n v="42831"/>
    <s v="Q1 2017"/>
    <n v="0"/>
    <s v="0-30 Days"/>
    <n v="451.2"/>
    <s v="EUR"/>
    <n v="451.2"/>
    <s v="EUR"/>
    <n v="451.2"/>
    <s v="EUR"/>
    <s v="INTRA"/>
    <n v="0.45"/>
    <n v="1"/>
    <s v="less than 1000"/>
    <s v="Anna Zwolinska"/>
    <s v="Waiting for Project Manager approval YAWANG"/>
    <s v="Less"/>
    <s v="GFS"/>
    <s v="Non- ICB"/>
    <m/>
    <m/>
    <m/>
    <s v="GFS"/>
    <s v="Non- ICB"/>
    <s v="GFS/Non- ICB"/>
  </r>
  <r>
    <s v="Unresolved"/>
    <n v="8520"/>
    <s v="Capgemini Technology Services India Limited"/>
    <x v="2"/>
    <n v="3011"/>
    <s v="Sogeti USA LLC"/>
    <s v="NORTH AMERICA"/>
    <n v="85200410035847"/>
    <x v="2"/>
    <s v="Sogeti India"/>
    <n v="42522"/>
    <n v="309"/>
    <s v="1.No signed SoW"/>
    <s v="DISAGREEMENT"/>
    <n v="42549"/>
    <s v="Q2 2016"/>
    <n v="282"/>
    <s v="181 - 365 Days"/>
    <n v="31284"/>
    <s v="INR"/>
    <n v="450.8"/>
    <s v="INR"/>
    <n v="31284.047772711816"/>
    <s v="EUR"/>
    <s v="INTER"/>
    <n v="0.45"/>
    <n v="1"/>
    <s v="greater than 10000"/>
    <s v="John Berger"/>
    <s v="Dispute : Not Approved For Payment By Management"/>
    <s v="More"/>
    <s v="GFS"/>
    <s v="Non- ICB"/>
    <m/>
    <m/>
    <m/>
    <s v="GFS"/>
    <s v="Non- ICB"/>
    <s v="GFS/Non- ICB"/>
  </r>
  <r>
    <s v="Unresolved"/>
    <n v="8520"/>
    <s v="Capgemini Technology Services India Limited"/>
    <x v="2"/>
    <n v="8420"/>
    <s v="Capgemini Australia Pty Ltd."/>
    <s v="INDIA"/>
    <n v="85203010001255"/>
    <x v="6"/>
    <s v="India Data Run Services"/>
    <n v="42728"/>
    <n v="103"/>
    <s v="3.Disagreed days, volume or deliverables"/>
    <s v="DISAGREEMENT"/>
    <n v="42775"/>
    <s v="Q1 2017"/>
    <n v="56"/>
    <s v="31-60 Days"/>
    <n v="30907.94"/>
    <s v="INR"/>
    <n v="445.38"/>
    <s v="INR"/>
    <n v="30907.917473403701"/>
    <s v="EUR"/>
    <s v="INTRA"/>
    <n v="0.45"/>
    <n v="1"/>
    <s v="greater than 10000"/>
    <s v="Shruti Shetty"/>
    <s v="Unitised amount of Rs.5059.94 to be rejected from this total as there is some calculation mistake; Please issue credit note"/>
    <s v="More"/>
    <s v="GFS"/>
    <s v="Non- ICB"/>
    <m/>
    <m/>
    <m/>
    <s v="GFS"/>
    <s v="Non- ICB"/>
    <s v="GFS/Non- ICB"/>
  </r>
  <r>
    <s v="Unresolved"/>
    <n v="8520"/>
    <s v="Capgemini Technology Services India Limited"/>
    <x v="2"/>
    <n v="199"/>
    <s v="Capgemini America Inc"/>
    <s v="NORTH AMERICA"/>
    <n v="85200710012569"/>
    <x v="7"/>
    <s v="MCOS"/>
    <n v="42583"/>
    <n v="248"/>
    <s v="8.Invoice awaiting Prime’s approval or PO"/>
    <s v="Hold Payment"/>
    <n v="42648"/>
    <s v="Q3 2016"/>
    <n v="183"/>
    <s v="181 - 365 Days"/>
    <n v="29600"/>
    <s v="INR"/>
    <n v="426.53"/>
    <s v="INR"/>
    <n v="29599.78903392806"/>
    <s v="EUR"/>
    <s v="INTER"/>
    <n v="0.43"/>
    <n v="1"/>
    <s v="greater than 10000"/>
    <s v="Sayantan Ghosh"/>
    <s v="Invoice waiting for approval"/>
    <s v="More"/>
    <s v="GFS"/>
    <s v="Non- ICB"/>
    <m/>
    <m/>
    <m/>
    <s v="GFS"/>
    <s v="Non- ICB"/>
    <s v="GFS/Non- ICB"/>
  </r>
  <r>
    <s v="New"/>
    <n v="8520"/>
    <s v="Capgemini Technology Services India Limited"/>
    <x v="2"/>
    <n v="260"/>
    <s v="Capgemini UK Plc"/>
    <s v="UK &amp; IRELAND"/>
    <s v="5010088610/16-17-IM"/>
    <x v="8"/>
    <s v="IGATE"/>
    <n v="42768"/>
    <n v="63"/>
    <s v="6.Missing or wrong information on invoice"/>
    <s v="Missing Information or Attachment"/>
    <n v="42831"/>
    <s v="Q1 2017"/>
    <n v="0"/>
    <s v="0-30 Days"/>
    <n v="359.25"/>
    <s v="GBP"/>
    <n v="419.92"/>
    <s v="INR"/>
    <n v="29141.076620934222"/>
    <s v="EUR"/>
    <s v="INTER"/>
    <n v="0.42"/>
    <n v="1"/>
    <s v="greater than 10000"/>
    <s v="SARBAJIT MOITRA"/>
    <s v="Unable to Pay due to different currency"/>
    <s v="Less"/>
    <s v="Non-GFS"/>
    <s v="Non- ICB"/>
    <m/>
    <m/>
    <m/>
    <s v="Non-GFS"/>
    <s v="Non- ICB"/>
    <s v="Non-GFS/Non- ICB"/>
  </r>
  <r>
    <s v="Unresolved"/>
    <n v="95"/>
    <s v="Capgemini Service S.A.S."/>
    <x v="3"/>
    <n v="8110"/>
    <s v="Capgemini Mexico S. de R.L. de C.V."/>
    <s v="CPM- BR"/>
    <n v="950110010550"/>
    <x v="5"/>
    <s v="GROUP SHARED SERVICES"/>
    <n v="42726"/>
    <n v="105"/>
    <s v="1.No signed SoW"/>
    <s v="DISAGREEMENT"/>
    <n v="42831"/>
    <s v="Q1 2017"/>
    <n v="0"/>
    <s v="0-30 Days"/>
    <n v="414"/>
    <s v="EUR"/>
    <n v="414"/>
    <s v="EUR"/>
    <n v="414"/>
    <s v="EUR"/>
    <s v="INTER"/>
    <n v="0.41"/>
    <n v="1"/>
    <s v="less than 1000"/>
    <s v="Aldo Perez"/>
    <s v="."/>
    <s v="Less"/>
    <s v="GFS"/>
    <s v="Non- ICB"/>
    <m/>
    <m/>
    <m/>
    <s v="GFS"/>
    <s v="Non- ICB"/>
    <s v="GFS/Non- ICB"/>
  </r>
  <r>
    <s v="Unresolved"/>
    <n v="8520"/>
    <s v="Capgemini Technology Services India Limited"/>
    <x v="2"/>
    <n v="199"/>
    <s v="Capgemini America Inc"/>
    <s v="NORTH AMERICA"/>
    <n v="85200310085563"/>
    <x v="8"/>
    <s v="NA APPS SS IN"/>
    <n v="42704"/>
    <n v="127"/>
    <s v="8.Invoice awaiting Prime’s approval or PO"/>
    <s v="Hold Payment"/>
    <n v="42776"/>
    <s v="Q1 2017"/>
    <n v="55"/>
    <s v="31-60 Days"/>
    <n v="28723.55"/>
    <s v="INR"/>
    <n v="413.9"/>
    <s v="INR"/>
    <n v="28723.308281112291"/>
    <s v="EUR"/>
    <s v="INTER"/>
    <n v="0.41"/>
    <n v="1"/>
    <s v="greater than 10000"/>
    <s v="Sayantan Ghosh"/>
    <s v="Invoice waiting for approval"/>
    <s v="More"/>
    <s v="GFS"/>
    <s v="Non- ICB"/>
    <m/>
    <m/>
    <m/>
    <s v="GFS"/>
    <s v="Non- ICB"/>
    <s v="GFS/Non- ICB"/>
  </r>
  <r>
    <s v="Unresolved"/>
    <n v="8520"/>
    <s v="Capgemini Technology Services India Limited"/>
    <x v="2"/>
    <n v="247"/>
    <s v="Sogeti Ireland Ltd."/>
    <s v="UK &amp; IRELAND"/>
    <n v="85200310086801"/>
    <x v="2"/>
    <s v="SOGETI INDIA - SOGID - BU"/>
    <n v="42773"/>
    <n v="58"/>
    <s v="8.Invoice awaiting Prime’s approval or PO"/>
    <s v="Hold Payment"/>
    <n v="42776"/>
    <s v="Q1 2017"/>
    <n v="55"/>
    <s v="31-60 Days"/>
    <n v="27000"/>
    <s v="INR"/>
    <n v="389.07"/>
    <s v="INR"/>
    <n v="27000.187371182314"/>
    <s v="EUR"/>
    <s v="INTER"/>
    <n v="0.39"/>
    <n v="1"/>
    <s v="greater than 10000"/>
    <s v="Grace Mulhern"/>
    <s v="Awaiting approval"/>
    <s v="More"/>
    <s v="GFS"/>
    <s v="Non- ICB"/>
    <m/>
    <m/>
    <m/>
    <s v="GFS"/>
    <s v="Non- ICB"/>
    <s v="GFS/Non- ICB"/>
  </r>
  <r>
    <s v="New"/>
    <n v="8520"/>
    <s v="Capgemini Technology Services India Limited"/>
    <x v="2"/>
    <n v="1750"/>
    <s v="Capgemini Espana S.L."/>
    <s v="IBERIA"/>
    <n v="85202710000511"/>
    <x v="6"/>
    <s v="India Data Run Services"/>
    <n v="42773"/>
    <n v="58"/>
    <s v="1.No signed SoW"/>
    <s v="DISAGREEMENT"/>
    <n v="42831"/>
    <s v="Q1 2017"/>
    <n v="0"/>
    <s v="0-30 Days"/>
    <n v="26410"/>
    <s v="INR"/>
    <n v="380.57"/>
    <s v="INR"/>
    <n v="26410.315130569954"/>
    <s v="EUR"/>
    <s v="INTER"/>
    <n v="0.38"/>
    <n v="1"/>
    <s v="greater than 10000"/>
    <s v="Carmen Postigo Gonzalez"/>
    <s v="Send ISOW"/>
    <s v="More"/>
    <s v="GFS"/>
    <s v="Non- ICB"/>
    <m/>
    <m/>
    <m/>
    <s v="GFS"/>
    <s v="Non- ICB"/>
    <s v="GFS/Non- ICB"/>
  </r>
  <r>
    <s v="Unresolved"/>
    <n v="8520"/>
    <s v="Capgemini Technology Services India Limited"/>
    <x v="2"/>
    <n v="4100"/>
    <s v="CPM Braxis S.A."/>
    <s v="CPM- BR"/>
    <n v="85200710012457"/>
    <x v="7"/>
    <s v="HRO"/>
    <n v="42544"/>
    <n v="287"/>
    <s v="4.Disagreed expenses"/>
    <s v="DISAGREEMENT"/>
    <n v="42776"/>
    <s v="Q1 2017"/>
    <n v="55"/>
    <s v="31-60 Days"/>
    <n v="25280"/>
    <s v="INR"/>
    <n v="364.28"/>
    <s v="INR"/>
    <n v="25279.842330619918"/>
    <s v="EUR"/>
    <s v="INTER"/>
    <n v="0.36"/>
    <n v="1"/>
    <s v="greater than 10000"/>
    <s v="Beatriz Baldavira"/>
    <s v="This invoices belongs to Argentina and India were supposed to have sent an credit note on december 2016."/>
    <s v="More"/>
    <s v="GFS"/>
    <s v="Non- ICB"/>
    <m/>
    <m/>
    <m/>
    <s v="GFS"/>
    <s v="Non- ICB"/>
    <s v="GFS/Non- ICB"/>
  </r>
  <r>
    <s v="Unresolved"/>
    <n v="8520"/>
    <s v="Capgemini Technology Services India Limited"/>
    <x v="2"/>
    <n v="3011"/>
    <s v="Sogeti USA LLC"/>
    <s v="NORTH AMERICA"/>
    <n v="85200310080800"/>
    <x v="2"/>
    <s v="Sogeti India"/>
    <n v="42522"/>
    <n v="309"/>
    <s v="1.No signed SoW"/>
    <s v="DISAGREEMENT"/>
    <n v="42549"/>
    <s v="Q2 2016"/>
    <n v="282"/>
    <s v="181 - 365 Days"/>
    <n v="24648"/>
    <s v="INR"/>
    <n v="355.18"/>
    <s v="INR"/>
    <n v="24648.332049493751"/>
    <s v="EUR"/>
    <s v="INTER"/>
    <n v="0.36"/>
    <n v="1"/>
    <s v="greater than 10000"/>
    <s v="John Berger"/>
    <s v="Dispute : Not Approved For Payment By Management"/>
    <s v="More"/>
    <s v="GFS"/>
    <s v="Non- ICB"/>
    <m/>
    <m/>
    <m/>
    <s v="GFS"/>
    <s v="Non- ICB"/>
    <s v="GFS/Non- ICB"/>
  </r>
  <r>
    <s v="Unresolved"/>
    <n v="8520"/>
    <s v="Capgemini Technology Services India Limited"/>
    <x v="2"/>
    <n v="3011"/>
    <s v="Sogeti USA LLC"/>
    <s v="NORTH AMERICA"/>
    <n v="85200310080827"/>
    <x v="2"/>
    <s v="Sogeti India"/>
    <n v="42522"/>
    <n v="309"/>
    <s v="1.No signed SoW"/>
    <s v="DISAGREEMENT"/>
    <n v="42549"/>
    <s v="Q2 2016"/>
    <n v="282"/>
    <s v="181 - 365 Days"/>
    <n v="25122"/>
    <s v="INR"/>
    <n v="362.01"/>
    <s v="INR"/>
    <n v="25122.311744009327"/>
    <s v="EUR"/>
    <s v="INTER"/>
    <n v="0.36"/>
    <n v="1"/>
    <s v="greater than 10000"/>
    <s v="John Berger"/>
    <s v="Dispute : Not Approved For Payment By Management"/>
    <s v="More"/>
    <s v="GFS"/>
    <s v="Non- ICB"/>
    <m/>
    <m/>
    <m/>
    <s v="GFS"/>
    <s v="Non- ICB"/>
    <s v="GFS/Non- ICB"/>
  </r>
  <r>
    <s v="Unresolved"/>
    <n v="8520"/>
    <s v="Capgemini Technology Services India Limited"/>
    <x v="2"/>
    <n v="3011"/>
    <s v="Sogeti USA LLC"/>
    <s v="NORTH AMERICA"/>
    <n v="85200310080820"/>
    <x v="2"/>
    <s v="Sogeti India"/>
    <n v="42522"/>
    <n v="309"/>
    <s v="1.No signed SoW"/>
    <s v="DISAGREEMENT"/>
    <n v="42549"/>
    <s v="Q2 2016"/>
    <n v="282"/>
    <s v="181 - 365 Days"/>
    <n v="25122"/>
    <s v="INR"/>
    <n v="362.01"/>
    <s v="INR"/>
    <n v="25122.311744009327"/>
    <s v="EUR"/>
    <s v="INTER"/>
    <n v="0.36"/>
    <n v="1"/>
    <s v="greater than 10000"/>
    <s v="John Berger"/>
    <s v="Dispute : Not Approved For Payment By Management"/>
    <s v="More"/>
    <s v="GFS"/>
    <s v="Non- ICB"/>
    <m/>
    <m/>
    <m/>
    <s v="GFS"/>
    <s v="Non- ICB"/>
    <s v="GFS/Non- ICB"/>
  </r>
  <r>
    <s v="New"/>
    <n v="9701"/>
    <s v="Capgemini Services Romania s.r.l."/>
    <x v="0"/>
    <n v="8243"/>
    <s v="Capgemini Deutschland GmbH"/>
    <s v="CENTRAL EUROPE"/>
    <n v="97120170001"/>
    <x v="6"/>
    <s v="Infra Central Europe "/>
    <n v="42774"/>
    <n v="57"/>
    <s v="8.Invoice awaiting Prime’s approval or PO"/>
    <s v="Hold Payment"/>
    <n v="42830"/>
    <s v="Q1 2017"/>
    <n v="1"/>
    <s v="0-30 Days"/>
    <n v="1550.92"/>
    <s v="RON"/>
    <n v="340.67"/>
    <s v="RON"/>
    <n v="1550.9003708011719"/>
    <s v="EUR"/>
    <s v="INTRA"/>
    <n v="0.34"/>
    <n v="1"/>
    <s v="less than 10000"/>
    <s v="Magdalena Chrzanowska"/>
    <s v="During processing."/>
    <s v="Less"/>
    <s v="Non-GFS"/>
    <s v="Non- ICB"/>
    <m/>
    <m/>
    <m/>
    <s v="Non-GFS"/>
    <s v="Non- ICB"/>
    <s v="Non-GFS/Non- ICB"/>
  </r>
  <r>
    <s v="Unresolved"/>
    <n v="8520"/>
    <s v="Capgemini Technology Services India Limited"/>
    <x v="2"/>
    <n v="3071"/>
    <s v="Sogeti Sverige AB"/>
    <s v="NORDIC"/>
    <s v="5010084650/16-17-IM"/>
    <x v="2"/>
    <s v="iGATE"/>
    <n v="42769"/>
    <n v="62"/>
    <s v="8.Invoice awaiting Prime’s approval or PO"/>
    <s v="Hold Payment"/>
    <n v="42775"/>
    <s v="Q1 2017"/>
    <n v="56"/>
    <s v="31-60 Days"/>
    <n v="22934"/>
    <s v="INR"/>
    <n v="330.48"/>
    <s v="INR"/>
    <n v="22934.232715008435"/>
    <s v="EUR"/>
    <s v="INTER"/>
    <n v="0.33"/>
    <n v="1"/>
    <s v="greater than 10000"/>
    <s v="Anne-Sofi Saltin"/>
    <s v="approval"/>
    <s v="More"/>
    <s v="Non-GFS"/>
    <s v="Non- ICB"/>
    <m/>
    <m/>
    <m/>
    <s v="Non-GFS"/>
    <s v="Non- ICB"/>
    <s v="Non-GFS/Non- ICB"/>
  </r>
  <r>
    <s v="Unresolved"/>
    <n v="8520"/>
    <s v="Capgemini Technology Services India Limited"/>
    <x v="2"/>
    <n v="1710"/>
    <s v="Capgemini Italia S.p.A"/>
    <s v="ITALY"/>
    <n v="85200710013434"/>
    <x v="7"/>
    <s v="CES MCOS"/>
    <n v="42727"/>
    <n v="104"/>
    <s v="4.Disagreed expenses"/>
    <s v="DISAGREEMENT"/>
    <n v="42732"/>
    <s v="Q4 2016"/>
    <n v="99"/>
    <s v="91-120 Days"/>
    <n v="22203"/>
    <s v="INR"/>
    <n v="319.94"/>
    <s v="INR"/>
    <n v="22202.79113664911"/>
    <s v="EUR"/>
    <s v="INTER"/>
    <n v="0.32"/>
    <n v="1"/>
    <s v="greater than 10000"/>
    <s v="Giuseppe Bartolucci"/>
    <s v="THIS INVOICE IS NOT FOR US IT IS A FRENCH PRJ PLEASE ISSUE CREDIT NOTE"/>
    <s v="More"/>
    <s v="GFS"/>
    <s v="Non- ICB"/>
    <m/>
    <m/>
    <m/>
    <s v="GFS"/>
    <s v="Non- ICB"/>
    <s v="GFS/Non- ICB"/>
  </r>
  <r>
    <s v="Unresolved"/>
    <n v="8520"/>
    <s v="Capgemini Technology Services India Limited"/>
    <x v="2"/>
    <n v="1710"/>
    <s v="Capgemini Italia S.p.A"/>
    <s v="ITALY"/>
    <n v="85200710013437"/>
    <x v="7"/>
    <s v="CES MCOS"/>
    <n v="42727"/>
    <n v="104"/>
    <s v="6.Missing or wrong information on invoice"/>
    <s v="Missing Information or Attachment"/>
    <n v="42732"/>
    <s v="Q4 2016"/>
    <n v="99"/>
    <s v="91-120 Days"/>
    <n v="22203"/>
    <s v="INR"/>
    <n v="319.94"/>
    <s v="INR"/>
    <n v="22202.79113664911"/>
    <s v="EUR"/>
    <s v="INTER"/>
    <n v="0.32"/>
    <n v="1"/>
    <s v="greater than 10000"/>
    <s v="Giuseppe Bartolucci"/>
    <s v="THIS INVOICE IS NOT FOR US IT IS A FRENCH PRJ PLEASE ISSUE CREDIT NOTE"/>
    <s v="More"/>
    <s v="GFS"/>
    <s v="Non- ICB"/>
    <m/>
    <m/>
    <m/>
    <s v="GFS"/>
    <s v="Non- ICB"/>
    <s v="GFS/Non- ICB"/>
  </r>
  <r>
    <s v="Unresolved"/>
    <n v="8520"/>
    <s v="Capgemini Technology Services India Limited"/>
    <x v="2"/>
    <n v="1740"/>
    <s v="Capgemini Argentina S.A."/>
    <s v="CPM- BR"/>
    <n v="85200710009320"/>
    <x v="7"/>
    <s v="HRO"/>
    <n v="42128"/>
    <n v="703"/>
    <s v="4.Disagreed expenses"/>
    <s v="DISAGREEMENT"/>
    <n v="42776"/>
    <s v="Q1 2017"/>
    <n v="55"/>
    <s v="31-60 Days"/>
    <n v="21662"/>
    <s v="INR"/>
    <n v="312.14999999999998"/>
    <s v="INR"/>
    <n v="21662.19057731143"/>
    <s v="EUR"/>
    <s v="INTER"/>
    <n v="0.31"/>
    <n v="1"/>
    <s v="greater than 10000"/>
    <s v="Romina Ledesma Olguin"/>
    <s v="Please we need a credit memo for this invoice."/>
    <s v="More"/>
    <s v="GFS"/>
    <s v="Non- ICB"/>
    <m/>
    <m/>
    <m/>
    <s v="GFS"/>
    <s v="Non- ICB"/>
    <s v="GFS/Non- ICB"/>
  </r>
  <r>
    <s v="New"/>
    <n v="8520"/>
    <s v="Capgemini Technology Services India Limited"/>
    <x v="2"/>
    <n v="795"/>
    <s v="Capgemini Suisse S.A."/>
    <s v="CENTRAL EUROPE"/>
    <s v="5010089174/16-17-IM"/>
    <x v="7"/>
    <s v="IGATE"/>
    <n v="42769"/>
    <n v="62"/>
    <s v="7.Missing attachments"/>
    <s v="Missing Information or Attachment"/>
    <n v="42831"/>
    <s v="Q1 2017"/>
    <n v="0"/>
    <s v="0-30 Days"/>
    <n v="21508"/>
    <s v="INR"/>
    <n v="309.93"/>
    <s v="INR"/>
    <n v="21508.129827410325"/>
    <s v="EUR"/>
    <s v="INTER"/>
    <n v="0.31"/>
    <n v="1"/>
    <s v="greater than 10000"/>
    <s v="Izabela Klich"/>
    <s v=","/>
    <s v="More"/>
    <s v="Non-GFS"/>
    <s v="Non- ICB"/>
    <m/>
    <m/>
    <m/>
    <s v="Non-GFS"/>
    <s v="Non- ICB"/>
    <s v="Non-GFS/Non- ICB"/>
  </r>
  <r>
    <s v="Unresolved"/>
    <n v="8520"/>
    <s v="Capgemini Technology Services India Limited"/>
    <x v="2"/>
    <n v="199"/>
    <s v="Capgemini America Inc"/>
    <s v="NORTH AMERICA"/>
    <n v="85201810009220"/>
    <x v="8"/>
    <s v="APAC Platform"/>
    <n v="42728"/>
    <n v="103"/>
    <s v="8.Invoice awaiting Prime’s approval or PO"/>
    <s v="Hold Payment"/>
    <n v="42797"/>
    <s v="Q1 2017"/>
    <n v="34"/>
    <s v="31-60 Days"/>
    <n v="21534"/>
    <s v="INR"/>
    <n v="310.3"/>
    <s v="INR"/>
    <n v="21533.80661906051"/>
    <s v="EUR"/>
    <s v="INTER"/>
    <n v="0.31"/>
    <n v="1"/>
    <s v="greater than 10000"/>
    <s v="Sayantan Ghosh"/>
    <s v="Invoice waiting for approval"/>
    <s v="More"/>
    <s v="GFS"/>
    <s v="Non- ICB"/>
    <m/>
    <m/>
    <m/>
    <s v="GFS"/>
    <s v="Non- ICB"/>
    <s v="GFS/Non- ICB"/>
  </r>
  <r>
    <s v="New"/>
    <n v="1970"/>
    <s v="Capgemini UK Plc (FS)"/>
    <x v="4"/>
    <n v="635"/>
    <s v="Capgemini Technology Services"/>
    <s v="FRANCE"/>
    <n v="19700130002041"/>
    <x v="3"/>
    <s v="FS-Others"/>
    <n v="42646"/>
    <n v="185"/>
    <s v="8.Invoice awaiting Prime’s approval or PO"/>
    <s v="Hold Payment"/>
    <n v="42831"/>
    <s v="Q1 2017"/>
    <n v="0"/>
    <s v="0-30 Days"/>
    <n v="256.79000000000002"/>
    <s v="GBP"/>
    <n v="300.14999999999998"/>
    <s v="GBP"/>
    <n v="256.78732576810978"/>
    <s v="EUR"/>
    <s v="INTER"/>
    <n v="0.3"/>
    <n v="1"/>
    <s v="less than 1000"/>
    <s v="Natalia Cich"/>
    <s v="Dipsute puts at the request of GIL, Amélie's request Waiting for Project Manager approval: AMBARD"/>
    <s v="Less"/>
    <s v="GFS"/>
    <s v="Non- ICB"/>
    <m/>
    <m/>
    <m/>
    <s v="GFS"/>
    <s v="Non- ICB"/>
    <s v="GFS/Non- ICB"/>
  </r>
  <r>
    <s v="New"/>
    <n v="8520"/>
    <s v="Capgemini Technology Services India Limited"/>
    <x v="2"/>
    <n v="260"/>
    <s v="Capgemini UK Plc"/>
    <s v="UK &amp; IRELAND"/>
    <s v="5010088608/16-17-IM"/>
    <x v="2"/>
    <s v="IGATE"/>
    <n v="42768"/>
    <n v="63"/>
    <s v="6.Missing or wrong information on invoice"/>
    <s v="Missing Information or Attachment"/>
    <n v="42831"/>
    <s v="Q1 2017"/>
    <n v="0"/>
    <s v="0-30 Days"/>
    <n v="258.89999999999998"/>
    <s v="GBP"/>
    <n v="302.62"/>
    <s v="INR"/>
    <n v="21000.839700483695"/>
    <s v="EUR"/>
    <s v="INTER"/>
    <n v="0.3"/>
    <n v="1"/>
    <s v="greater than 10000"/>
    <s v="SARBAJIT MOITRA"/>
    <s v="Unable to Pay due to different currency"/>
    <s v="Less"/>
    <s v="Non-GFS"/>
    <s v="Non- ICB"/>
    <m/>
    <m/>
    <m/>
    <s v="Non-GFS"/>
    <s v="Non- ICB"/>
    <s v="Non-GFS/Non- ICB"/>
  </r>
  <r>
    <s v="Unresolved"/>
    <n v="8310"/>
    <s v="Capgemini Polska Sp z.o.o"/>
    <x v="0"/>
    <n v="692"/>
    <s v="Capgemini Outsourcing Services S.A.S."/>
    <s v="FRANCE"/>
    <s v="831016FIS01896"/>
    <x v="6"/>
    <s v="Infra Central Europe "/>
    <n v="42677"/>
    <n v="154"/>
    <s v="1.No signed SoW"/>
    <s v="DISAGREEMENT"/>
    <n v="42733"/>
    <s v="Q4 2016"/>
    <n v="98"/>
    <s v="91-120 Days"/>
    <n v="1222"/>
    <s v="PLN"/>
    <n v="289.13"/>
    <s v="PLN"/>
    <n v="1222.007891720456"/>
    <s v="EUR"/>
    <s v="INTER"/>
    <n v="0.28999999999999998"/>
    <n v="1"/>
    <s v="less than 10000"/>
    <s v="Magdalena Marczynska"/>
    <s v="REVIEW WORKFLOW Reynier carine (18/11/2016 17:08)"/>
    <s v="Less"/>
    <s v="GFS"/>
    <s v="Non- ICB"/>
    <m/>
    <m/>
    <m/>
    <s v="GFS"/>
    <s v="Non- ICB"/>
    <s v="GFS/Non- ICB"/>
  </r>
  <r>
    <s v="New"/>
    <n v="420"/>
    <s v="Capgemini Belgium N.V./S.A."/>
    <x v="9"/>
    <n v="635"/>
    <s v="Capgemini Technology Services"/>
    <s v="FRANCE"/>
    <n v="4200110025258"/>
    <x v="0"/>
    <s v="CG TS- Sales support on Veolia"/>
    <n v="42767"/>
    <n v="64"/>
    <s v="6.Missing or wrong information on invoice"/>
    <s v="Missing Information or Attachment"/>
    <n v="42830"/>
    <s v="Q1 2017"/>
    <n v="1"/>
    <s v="0-30 Days"/>
    <n v="278.48"/>
    <s v="EUR"/>
    <n v="278.48"/>
    <s v="EUR"/>
    <n v="278.48"/>
    <s v="EUR"/>
    <s v="INTER"/>
    <n v="0.28000000000000003"/>
    <n v="1"/>
    <s v="less than 1000"/>
    <s v="Karolina Planeta"/>
    <s v="waiting for PM approval AMBARD"/>
    <s v="Less"/>
    <s v="GFS"/>
    <s v="Non- ICB"/>
    <m/>
    <m/>
    <m/>
    <s v="GFS"/>
    <s v="Non- ICB"/>
    <s v="GFS/Non- ICB"/>
  </r>
  <r>
    <s v="New"/>
    <n v="8520"/>
    <s v="Capgemini Technology Services India Limited"/>
    <x v="2"/>
    <n v="8420"/>
    <s v="Capgemini Australia Pty Ltd."/>
    <s v="INDIA"/>
    <n v="85200310086874"/>
    <x v="8"/>
    <s v="APAC Platform"/>
    <n v="42773"/>
    <n v="58"/>
    <s v="5.Invoice issued too late"/>
    <s v="DISAGREEMENT"/>
    <n v="42830"/>
    <s v="Q1 2017"/>
    <n v="1"/>
    <s v="0-30 Days"/>
    <n v="19629.91"/>
    <s v="INR"/>
    <n v="282.87"/>
    <s v="INR"/>
    <n v="19630.254200237337"/>
    <s v="EUR"/>
    <s v="INTRA"/>
    <n v="0.28000000000000003"/>
    <n v="1"/>
    <s v="greater than 10000"/>
    <s v="Shruti Shetty"/>
    <s v="The below expense was incurred in Nov 2015 and why was the invoice sent after 16 months. We do not have a project code to book this cost.Please issue credit note"/>
    <s v="More"/>
    <s v="GFS"/>
    <s v="Non- ICB"/>
    <m/>
    <m/>
    <m/>
    <s v="GFS"/>
    <s v="Non- ICB"/>
    <s v="GFS/Non- ICB"/>
  </r>
  <r>
    <s v="Unresolved"/>
    <n v="8520"/>
    <s v="Capgemini Technology Services India Limited"/>
    <x v="2"/>
    <n v="8420"/>
    <s v="Capgemini Australia Pty Ltd."/>
    <s v="INDIA"/>
    <n v="85200910002158"/>
    <x v="6"/>
    <s v="India Data Run Services"/>
    <n v="42728"/>
    <n v="103"/>
    <s v="3.Disagreed days, volume or deliverables"/>
    <s v="DISAGREEMENT"/>
    <n v="42775"/>
    <s v="Q1 2017"/>
    <n v="56"/>
    <s v="31-60 Days"/>
    <n v="19775.509999999998"/>
    <s v="INR"/>
    <n v="284.95999999999998"/>
    <s v="INR"/>
    <n v="19775.293374693785"/>
    <s v="EUR"/>
    <s v="INTRA"/>
    <n v="0.28000000000000003"/>
    <n v="1"/>
    <s v="greater than 10000"/>
    <s v="Shruti Shetty"/>
    <s v="Unitised amount of Rs.19775.51 i.e. complete invoice to be rejected from this total as there is some calculation mistake; Please issue credit note"/>
    <s v="More"/>
    <s v="GFS"/>
    <s v="Non- ICB"/>
    <m/>
    <m/>
    <m/>
    <s v="GFS"/>
    <s v="Non- ICB"/>
    <s v="GFS/Non- ICB"/>
  </r>
  <r>
    <s v="Unresolved"/>
    <n v="8520"/>
    <s v="Capgemini Technology Services India Limited"/>
    <x v="2"/>
    <n v="8243"/>
    <s v="Capgemini Deutschland GmbH"/>
    <s v="CENTRAL EUROPE"/>
    <n v="85203830000029"/>
    <x v="7"/>
    <s v="BPO India"/>
    <n v="42706"/>
    <n v="125"/>
    <s v="8.Invoice awaiting Prime’s approval or PO"/>
    <s v="Hold Payment"/>
    <n v="42776"/>
    <s v="Q1 2017"/>
    <n v="55"/>
    <s v="31-60 Days"/>
    <n v="19201.18"/>
    <s v="INR"/>
    <n v="276.69"/>
    <s v="INR"/>
    <n v="19201.382382945059"/>
    <s v="EUR"/>
    <s v="INTER"/>
    <n v="0.28000000000000003"/>
    <n v="1"/>
    <s v="greater than 10000"/>
    <s v="Magdalena Chrzanowska"/>
    <s v="Awaiting approval"/>
    <s v="More"/>
    <s v="GFS"/>
    <s v="Non- ICB"/>
    <m/>
    <m/>
    <m/>
    <s v="GFS"/>
    <s v="Non- ICB"/>
    <s v="GFS/Non- ICB"/>
  </r>
  <r>
    <s v="Unresolved"/>
    <n v="8520"/>
    <s v="Capgemini Technology Services India Limited"/>
    <x v="2"/>
    <n v="3011"/>
    <s v="Sogeti USA LLC"/>
    <s v="NORTH AMERICA"/>
    <n v="85200410035846"/>
    <x v="2"/>
    <s v="Sogeti India"/>
    <n v="42522"/>
    <n v="309"/>
    <s v="1.No signed SoW"/>
    <s v="DISAGREEMENT"/>
    <n v="42549"/>
    <s v="Q2 2016"/>
    <n v="282"/>
    <s v="181 - 365 Days"/>
    <n v="18486"/>
    <s v="INR"/>
    <n v="266.38"/>
    <s v="INR"/>
    <n v="18485.902053449365"/>
    <s v="EUR"/>
    <s v="INTER"/>
    <n v="0.27"/>
    <n v="1"/>
    <s v="greater than 10000"/>
    <s v="John Berger"/>
    <s v="Dispute : Not Approved For Payment By Management"/>
    <s v="More"/>
    <s v="GFS"/>
    <s v="Non- ICB"/>
    <m/>
    <m/>
    <m/>
    <s v="GFS"/>
    <s v="Non- ICB"/>
    <s v="GFS/Non- ICB"/>
  </r>
  <r>
    <s v="New"/>
    <n v="413"/>
    <s v="Capgemini Nederland B.V."/>
    <x v="9"/>
    <n v="420"/>
    <s v="Capgemini Belgium N.V./S.A."/>
    <s v="BENELUX"/>
    <n v="4130130017228"/>
    <x v="13"/>
    <s v="ITICS NERTHERLANDS - ITICSNL - BU"/>
    <n v="42794"/>
    <n v="37"/>
    <s v="6.Missing or wrong information on invoice"/>
    <s v="Missing Information or Attachment"/>
    <n v="42830"/>
    <s v="Q1 2017"/>
    <n v="1"/>
    <s v="0-30 Days"/>
    <n v="257.18"/>
    <s v="EUR"/>
    <n v="257.18"/>
    <s v="EUR"/>
    <n v="257.18"/>
    <s v="EUR"/>
    <s v="INTRA"/>
    <n v="0.26"/>
    <n v="1"/>
    <s v="less than 1000"/>
    <s v="Agnieszka Wodnicka"/>
    <s v="Invoice is not for CG Belgium, but for CG Sweden contact De Hert, Bernice"/>
    <s v="Less"/>
    <s v="GFS"/>
    <s v="Non- ICB"/>
    <m/>
    <m/>
    <m/>
    <s v="GFS"/>
    <s v="Non- ICB"/>
    <s v="GFS/Non- ICB"/>
  </r>
  <r>
    <s v="New"/>
    <n v="3027"/>
    <s v="Sogeti Belgium S.A."/>
    <x v="9"/>
    <n v="420"/>
    <s v="Capgemini Belgium N.V./S.A."/>
    <s v="BENELUX"/>
    <n v="302714000013159"/>
    <x v="2"/>
    <s v="Sogeti Benelux"/>
    <n v="42759"/>
    <n v="72"/>
    <s v="5.Invoice issued too late"/>
    <s v="DISAGREEMENT"/>
    <n v="42830"/>
    <s v="Q1 2017"/>
    <n v="1"/>
    <s v="0-30 Days"/>
    <n v="257.13"/>
    <s v="EUR"/>
    <n v="257.13"/>
    <s v="EUR"/>
    <n v="257.13"/>
    <s v="EUR"/>
    <s v="INTRA"/>
    <n v="0.26"/>
    <n v="1"/>
    <s v="less than 1000"/>
    <s v="Agnieszka Wodnicka"/>
    <s v="waiting for approval"/>
    <s v="Less"/>
    <s v="GFS"/>
    <s v="Non- ICB"/>
    <m/>
    <m/>
    <m/>
    <s v="GFS"/>
    <s v="Non- ICB"/>
    <s v="GFS/Non- ICB"/>
  </r>
  <r>
    <s v="Unresolved"/>
    <n v="8520"/>
    <s v="Capgemini Technology Services India Limited"/>
    <x v="2"/>
    <n v="8420"/>
    <s v="Capgemini Australia Pty Ltd."/>
    <s v="INDIA"/>
    <n v="85203010001186"/>
    <x v="9"/>
    <s v="DIGITAL"/>
    <n v="42676"/>
    <n v="155"/>
    <s v="2.Disagreed rates or price"/>
    <s v="DISAGREEMENT"/>
    <n v="42775"/>
    <s v="Q1 2017"/>
    <n v="56"/>
    <s v="31-60 Days"/>
    <n v="18192.03"/>
    <s v="INR"/>
    <n v="262.14999999999998"/>
    <s v="INR"/>
    <n v="18192.35386782698"/>
    <s v="EUR"/>
    <s v="INTRA"/>
    <n v="0.26"/>
    <n v="1"/>
    <s v="greater than 10000"/>
    <s v="Michelle Curtin"/>
    <s v="These costs have been disputed due to unknown resource Sinha, Mr. Rajesh Chandra. Not agreed in contract. Please issue credit note for 18,192.03 INR"/>
    <s v="More"/>
    <s v="GFS"/>
    <s v="Non- ICB"/>
    <m/>
    <m/>
    <m/>
    <s v="GFS"/>
    <s v="Non- ICB"/>
    <s v="GFS/Non- ICB"/>
  </r>
  <r>
    <s v="New"/>
    <n v="8520"/>
    <s v="Capgemini Technology Services India Limited"/>
    <x v="2"/>
    <n v="795"/>
    <s v="Capgemini Suisse S.A."/>
    <s v="CENTRAL EUROPE"/>
    <s v="5010089178/16-17-IM"/>
    <x v="3"/>
    <s v="IGATE"/>
    <n v="42769"/>
    <n v="62"/>
    <s v="8.Invoice awaiting Prime’s approval or PO"/>
    <s v="Hold Payment"/>
    <n v="42831"/>
    <s v="Q1 2017"/>
    <n v="0"/>
    <s v="0-30 Days"/>
    <n v="17948"/>
    <s v="INR"/>
    <n v="258.63"/>
    <s v="INR"/>
    <n v="17948.077363479275"/>
    <s v="EUR"/>
    <s v="INTER"/>
    <n v="0.26"/>
    <n v="1"/>
    <s v="greater than 10000"/>
    <s v="Izabela Klich"/>
    <s v="."/>
    <s v="More"/>
    <s v="Non-GFS"/>
    <s v="Non- ICB"/>
    <m/>
    <m/>
    <m/>
    <s v="Non-GFS"/>
    <s v="Non- ICB"/>
    <s v="Non-GFS/Non- ICB"/>
  </r>
  <r>
    <s v="Unresolved"/>
    <n v="8520"/>
    <s v="Capgemini Technology Services India Limited"/>
    <x v="2"/>
    <n v="8420"/>
    <s v="Capgemini Australia Pty Ltd."/>
    <s v="INDIA"/>
    <n v="85203010001259"/>
    <x v="9"/>
    <s v="DIGITAL"/>
    <n v="42728"/>
    <n v="103"/>
    <s v="4.Disagreed expenses"/>
    <s v="DISAGREEMENT"/>
    <n v="42775"/>
    <s v="Q1 2017"/>
    <n v="56"/>
    <s v="31-60 Days"/>
    <n v="18114"/>
    <s v="INR"/>
    <n v="261.02"/>
    <s v="INR"/>
    <n v="18113.935558192632"/>
    <s v="EUR"/>
    <s v="INTRA"/>
    <n v="0.26"/>
    <n v="1"/>
    <s v="greater than 10000"/>
    <s v="Mayuresh Kapre"/>
    <s v="Disagreed expenses; Issue a credit note"/>
    <s v="More"/>
    <s v="GFS"/>
    <s v="Non- ICB"/>
    <m/>
    <m/>
    <m/>
    <s v="GFS"/>
    <s v="Non- ICB"/>
    <s v="GFS/Non- ICB"/>
  </r>
  <r>
    <s v="Unresolved"/>
    <n v="8520"/>
    <s v="Capgemini Technology Services India Limited"/>
    <x v="2"/>
    <n v="199"/>
    <s v="Capgemini America Inc"/>
    <s v="NORTH AMERICA"/>
    <n v="85200330013916"/>
    <x v="8"/>
    <s v="NA PBS"/>
    <n v="42727"/>
    <n v="104"/>
    <s v="8.Invoice awaiting Prime’s approval or PO"/>
    <s v="Hold Payment"/>
    <n v="42797"/>
    <s v="Q1 2017"/>
    <n v="34"/>
    <s v="31-60 Days"/>
    <n v="17130"/>
    <s v="INR"/>
    <n v="246.84"/>
    <s v="INR"/>
    <n v="17129.889867382841"/>
    <s v="EUR"/>
    <s v="INTER"/>
    <n v="0.25"/>
    <n v="1"/>
    <s v="greater than 10000"/>
    <s v="Sayantan Ghosh"/>
    <s v="Invoice waiting for approval"/>
    <s v="More"/>
    <s v="GFS"/>
    <s v="Non- ICB"/>
    <m/>
    <m/>
    <m/>
    <s v="GFS"/>
    <s v="Non- ICB"/>
    <s v="GFS/Non- ICB"/>
  </r>
  <r>
    <s v="New"/>
    <n v="8520"/>
    <s v="Capgemini Technology Services India Limited"/>
    <x v="2"/>
    <n v="3036"/>
    <s v="Sogeti UK Ltd."/>
    <s v="UK &amp; IRELAND"/>
    <n v="85200310087640"/>
    <x v="2"/>
    <s v="Sogeti Testing"/>
    <n v="42829"/>
    <n v="2"/>
    <s v="1.No signed SoW"/>
    <s v="DISAGREEMENT"/>
    <n v="42831"/>
    <s v="Q1 2017"/>
    <n v="0"/>
    <s v="0-30 Days"/>
    <n v="17392.490000000002"/>
    <s v="INR"/>
    <n v="250.62"/>
    <s v="INR"/>
    <n v="17392.209522619865"/>
    <s v="EUR"/>
    <s v="INTER"/>
    <n v="0.25"/>
    <n v="1"/>
    <s v="greater than 10000"/>
    <s v="Nikki Harrison"/>
    <s v="This invoice areCOLT costs not covered which we require a credit for as per agreement"/>
    <s v="More"/>
    <s v="GFS"/>
    <s v="Non- ICB"/>
    <m/>
    <m/>
    <m/>
    <s v="GFS"/>
    <s v="Non- ICB"/>
    <s v="GFS/Non- ICB"/>
  </r>
  <r>
    <s v="New"/>
    <n v="1516"/>
    <s v="Capgemini Outsourcing Services GmbH"/>
    <x v="0"/>
    <n v="8243"/>
    <s v="Capgemini Deutschland GmbH"/>
    <s v="CENTRAL EUROPE"/>
    <n v="15160160005047"/>
    <x v="6"/>
    <s v="Infra Central Europe "/>
    <n v="42773"/>
    <n v="58"/>
    <s v="6.Missing or wrong information on invoice"/>
    <s v="Missing Information or Attachment"/>
    <n v="42830"/>
    <s v="Q1 2017"/>
    <n v="1"/>
    <s v="0-30 Days"/>
    <n v="243.65"/>
    <s v="EUR"/>
    <n v="243.65"/>
    <s v="EUR"/>
    <n v="243.65"/>
    <s v="EUR"/>
    <s v="INTRA"/>
    <n v="0.24"/>
    <n v="1"/>
    <s v="less than 1000"/>
    <s v="Maciej Antkiewicz"/>
    <s v="Invoice to rejection. Hours has to be booked via Clarity and invoice via ICB."/>
    <s v="Less"/>
    <s v="GFS"/>
    <s v="Non- ICB"/>
    <m/>
    <m/>
    <m/>
    <s v="GFS"/>
    <s v="Non- ICB"/>
    <s v="GFS/Non- ICB"/>
  </r>
  <r>
    <s v="New"/>
    <n v="8520"/>
    <s v="Capgemini Technology Services India Limited"/>
    <x v="2"/>
    <n v="260"/>
    <s v="Capgemini UK Plc"/>
    <s v="UK &amp; IRELAND"/>
    <s v="5010088607/16-17-IM"/>
    <x v="8"/>
    <s v="IGATE"/>
    <n v="42768"/>
    <n v="63"/>
    <s v="6.Missing or wrong information on invoice"/>
    <s v="Missing Information or Attachment"/>
    <n v="42831"/>
    <s v="Q1 2017"/>
    <n v="0"/>
    <s v="0-30 Days"/>
    <n v="206.51"/>
    <s v="GBP"/>
    <n v="241.38"/>
    <s v="INR"/>
    <n v="16750.983698707139"/>
    <s v="EUR"/>
    <s v="INTER"/>
    <n v="0.24"/>
    <n v="1"/>
    <s v="greater than 10000"/>
    <s v="SARBAJIT MOITRA"/>
    <s v="Unable to Pay due to different currency"/>
    <s v="Less"/>
    <s v="Non-GFS"/>
    <s v="Non- ICB"/>
    <m/>
    <m/>
    <m/>
    <s v="Non-GFS"/>
    <s v="Non- ICB"/>
    <s v="Non-GFS/Non- ICB"/>
  </r>
  <r>
    <s v="Unresolved"/>
    <n v="8520"/>
    <s v="Capgemini Technology Services India Limited"/>
    <x v="2"/>
    <n v="199"/>
    <s v="Capgemini America Inc"/>
    <s v="NORTH AMERICA"/>
    <n v="85200310079143"/>
    <x v="8"/>
    <s v="NA PBS"/>
    <n v="42584"/>
    <n v="247"/>
    <s v="1.No signed SoW"/>
    <s v="DISAGREEMENT"/>
    <n v="42586"/>
    <s v="Q3 2016"/>
    <n v="245"/>
    <s v="181 - 365 Days"/>
    <n v="15632"/>
    <s v="INR"/>
    <n v="225.26"/>
    <s v="INR"/>
    <n v="15632.308343569352"/>
    <s v="EUR"/>
    <s v="INTER"/>
    <n v="0.23"/>
    <n v="1"/>
    <s v="greater than 10000"/>
    <s v="Sayantan Ghosh"/>
    <s v="Required SOW"/>
    <s v="More"/>
    <s v="GFS"/>
    <s v="Non- ICB"/>
    <m/>
    <m/>
    <m/>
    <s v="GFS"/>
    <s v="Non- ICB"/>
    <s v="GFS/Non- ICB"/>
  </r>
  <r>
    <s v="Unresolved"/>
    <n v="8520"/>
    <s v="Capgemini Technology Services India Limited"/>
    <x v="2"/>
    <n v="199"/>
    <s v="Capgemini America Inc"/>
    <s v="NORTH AMERICA"/>
    <n v="85200330013917"/>
    <x v="8"/>
    <s v="NA PBS"/>
    <n v="42727"/>
    <n v="104"/>
    <s v="8.Invoice awaiting Prime’s approval or PO"/>
    <s v="Hold Payment"/>
    <n v="42797"/>
    <s v="Q1 2017"/>
    <n v="34"/>
    <s v="31-60 Days"/>
    <n v="16044"/>
    <s v="INR"/>
    <n v="231.19"/>
    <s v="INR"/>
    <n v="16043.830977314208"/>
    <s v="EUR"/>
    <s v="INTER"/>
    <n v="0.23"/>
    <n v="1"/>
    <s v="greater than 10000"/>
    <s v="Sayantan Ghosh"/>
    <s v="Invoice waiting for approval"/>
    <s v="More"/>
    <s v="GFS"/>
    <s v="Non- ICB"/>
    <m/>
    <m/>
    <m/>
    <s v="GFS"/>
    <s v="Non- ICB"/>
    <s v="GFS/Non- ICB"/>
  </r>
  <r>
    <s v="New"/>
    <n v="3022"/>
    <s v="Sogeti High Tech S.A.S."/>
    <x v="1"/>
    <n v="635"/>
    <s v="Capgemini Technology Services"/>
    <s v="FRANCE"/>
    <n v="30220110068162"/>
    <x v="2"/>
    <s v="Sogeti HTC  "/>
    <n v="42766"/>
    <n v="65"/>
    <s v="8.Invoice awaiting Prime’s approval or PO"/>
    <s v="Hold Payment"/>
    <n v="42830"/>
    <s v="Q1 2017"/>
    <n v="1"/>
    <s v="0-30 Days"/>
    <n v="224.1"/>
    <s v="EUR"/>
    <n v="224.1"/>
    <s v="EUR"/>
    <n v="224.1"/>
    <s v="EUR"/>
    <s v="INTRA"/>
    <n v="0.22"/>
    <n v="1"/>
    <s v="less than 1000"/>
    <s v="Jadwiga Lacka"/>
    <s v="h-Waiting for Project Manager approval / by WBIGAND"/>
    <s v="Less"/>
    <s v="GFS"/>
    <s v="Non- ICB"/>
    <m/>
    <m/>
    <m/>
    <s v="GFS"/>
    <s v="Non- ICB"/>
    <s v="GFS/Non- ICB"/>
  </r>
  <r>
    <s v="Unresolved"/>
    <n v="8520"/>
    <s v="Capgemini Technology Services India Limited"/>
    <x v="2"/>
    <n v="8420"/>
    <s v="Capgemini Australia Pty Ltd."/>
    <s v="INDIA"/>
    <n v="85200310084465"/>
    <x v="8"/>
    <s v="APAC Platform"/>
    <n v="42643"/>
    <n v="188"/>
    <s v="6.Missing or wrong information on invoice"/>
    <s v="Missing Information or Attachment"/>
    <n v="42709"/>
    <s v="Q4 2016"/>
    <n v="122"/>
    <s v="121-150 Days"/>
    <n v="14985"/>
    <s v="INR"/>
    <n v="215.93"/>
    <s v="INR"/>
    <n v="14984.836813579554"/>
    <s v="EUR"/>
    <s v="INTRA"/>
    <n v="0.22"/>
    <n v="1"/>
    <s v="greater than 10000"/>
    <s v="Roopeshri Lad"/>
    <s v="As per Onshore PM' There is no offshore SDM for these projects. Can you please share with me the Time And Expense Dump for these projects till date' Emailed for more information to Sagar Chikane on Mon 10/17/2016 8:56 AM for all invoices raised in Sep cycle. Onshore PM needs more details for all invoices raised in Oct cycle as well. Offshore finance to send the PTD project Time and expense dump"/>
    <s v="More"/>
    <s v="GFS"/>
    <s v="Non- ICB"/>
    <m/>
    <m/>
    <m/>
    <s v="GFS"/>
    <s v="Non- ICB"/>
    <s v="GFS/Non- ICB"/>
  </r>
  <r>
    <s v="Unresolved"/>
    <n v="8520"/>
    <s v="Capgemini Technology Services India Limited"/>
    <x v="2"/>
    <n v="95"/>
    <s v="Capgemini Service S.A.S."/>
    <s v="HOLDING"/>
    <n v="85200710011562"/>
    <x v="7"/>
    <s v="MCOS"/>
    <n v="42461"/>
    <n v="370"/>
    <s v="8.Invoice awaiting Prime’s approval or PO"/>
    <s v="Hold Payment"/>
    <n v="42524"/>
    <s v="Q2 2016"/>
    <n v="307"/>
    <s v="181 - 365 Days"/>
    <n v="14673"/>
    <s v="INR"/>
    <n v="211.44"/>
    <s v="INR"/>
    <n v="14673.245477067849"/>
    <s v="EUR"/>
    <s v="INTER"/>
    <n v="0.21"/>
    <n v="1"/>
    <s v="greater than 10000"/>
    <s v="Nicolas HONVAULT"/>
    <s v="out of netting"/>
    <s v="More"/>
    <s v="GFS"/>
    <s v="Non- ICB"/>
    <m/>
    <m/>
    <m/>
    <s v="GFS"/>
    <s v="Non- ICB"/>
    <s v="GFS/Non- ICB"/>
  </r>
  <r>
    <s v="Unresolved"/>
    <n v="8520"/>
    <s v="Capgemini Technology Services India Limited"/>
    <x v="2"/>
    <n v="8110"/>
    <s v="Capgemini Mexico S. de R.L. de C.V."/>
    <s v="CPM- BR"/>
    <n v="85200330013844"/>
    <x v="14"/>
    <s v="MSA"/>
    <n v="42704"/>
    <n v="127"/>
    <s v="1.No signed SoW"/>
    <s v="DISAGREEMENT"/>
    <n v="42709"/>
    <s v="Q4 2016"/>
    <n v="122"/>
    <s v="121-150 Days"/>
    <n v="14817"/>
    <s v="INR"/>
    <n v="213.51"/>
    <s v="INR"/>
    <n v="14816.896716840505"/>
    <s v="EUR"/>
    <s v="INTER"/>
    <n v="0.21"/>
    <n v="1"/>
    <s v="greater than 10000"/>
    <s v="Aldo Perez"/>
    <s v="Hi. Please send I sow"/>
    <s v="More"/>
    <s v="GFS"/>
    <s v="Non- ICB"/>
    <m/>
    <m/>
    <m/>
    <s v="GFS"/>
    <s v="Non- ICB"/>
    <s v="GFS/Non- ICB"/>
  </r>
  <r>
    <s v="Unresolved"/>
    <n v="8520"/>
    <s v="Capgemini Technology Services India Limited"/>
    <x v="2"/>
    <n v="1710"/>
    <s v="Capgemini Italia S.p.A"/>
    <s v="ITALY"/>
    <n v="85200710013435"/>
    <x v="7"/>
    <s v="CES MCOS"/>
    <n v="42727"/>
    <n v="104"/>
    <s v="6.Missing or wrong information on invoice"/>
    <s v="Missing Information or Attachment"/>
    <n v="42732"/>
    <s v="Q4 2016"/>
    <n v="99"/>
    <s v="91-120 Days"/>
    <n v="14802"/>
    <s v="INR"/>
    <n v="213.3"/>
    <s v="INR"/>
    <n v="14802.323402660671"/>
    <s v="EUR"/>
    <s v="INTER"/>
    <n v="0.21"/>
    <n v="1"/>
    <s v="greater than 10000"/>
    <s v="Giuseppe Bartolucci"/>
    <s v="THIS INVOICE IS NOT FOR US IT IS A FRENCH PRJ PLEASE ISSUE CREDIT NOTE"/>
    <s v="More"/>
    <s v="GFS"/>
    <s v="Non- ICB"/>
    <m/>
    <m/>
    <m/>
    <s v="GFS"/>
    <s v="Non- ICB"/>
    <s v="GFS/Non- ICB"/>
  </r>
  <r>
    <s v="Unresolved"/>
    <n v="8520"/>
    <s v="Capgemini Technology Services India Limited"/>
    <x v="2"/>
    <n v="1710"/>
    <s v="Capgemini Italia S.p.A"/>
    <s v="ITALY"/>
    <n v="85200710013436"/>
    <x v="7"/>
    <s v="CES MCOS"/>
    <n v="42727"/>
    <n v="104"/>
    <s v="6.Missing or wrong information on invoice"/>
    <s v="Missing Information or Attachment"/>
    <n v="42732"/>
    <s v="Q4 2016"/>
    <n v="99"/>
    <s v="91-120 Days"/>
    <n v="14802"/>
    <s v="INR"/>
    <n v="213.3"/>
    <s v="INR"/>
    <n v="14802.323402660671"/>
    <s v="EUR"/>
    <s v="INTER"/>
    <n v="0.21"/>
    <n v="1"/>
    <s v="greater than 10000"/>
    <s v="Giuseppe Bartolucci"/>
    <s v="THIS INVOICE IS NOT FOR US IT IS A FRENCH PRJ PLEASE ISSUE CREDIT NOTE"/>
    <s v="More"/>
    <s v="GFS"/>
    <s v="Non- ICB"/>
    <m/>
    <m/>
    <m/>
    <s v="GFS"/>
    <s v="Non- ICB"/>
    <s v="GFS/Non- ICB"/>
  </r>
  <r>
    <s v="Unresolved"/>
    <n v="8520"/>
    <s v="Capgemini Technology Services India Limited"/>
    <x v="2"/>
    <n v="199"/>
    <s v="Capgemini America Inc"/>
    <s v="NORTH AMERICA"/>
    <n v="85200710013282"/>
    <x v="7"/>
    <s v="CES MCOS"/>
    <n v="42704"/>
    <n v="127"/>
    <s v="8.Invoice awaiting Prime’s approval or PO"/>
    <s v="Hold Payment"/>
    <n v="42776"/>
    <s v="Q1 2017"/>
    <n v="55"/>
    <s v="31-60 Days"/>
    <n v="14800"/>
    <s v="INR"/>
    <n v="213.27"/>
    <s v="INR"/>
    <n v="14800.24150063498"/>
    <s v="EUR"/>
    <s v="INTER"/>
    <n v="0.21"/>
    <n v="1"/>
    <s v="greater than 10000"/>
    <s v="Sayantan Ghosh"/>
    <s v="Invoice waiting for approval"/>
    <s v="More"/>
    <s v="GFS"/>
    <s v="Non- ICB"/>
    <m/>
    <m/>
    <m/>
    <s v="GFS"/>
    <s v="Non- ICB"/>
    <s v="GFS/Non- ICB"/>
  </r>
  <r>
    <s v="New"/>
    <n v="413"/>
    <s v="Capgemini Nederland B.V."/>
    <x v="9"/>
    <n v="420"/>
    <s v="Capgemini Belgium N.V./S.A."/>
    <s v="BENELUX"/>
    <n v="4130130017231"/>
    <x v="13"/>
    <s v="ITICS NERTHERLANDS - ITICSNL - BU"/>
    <n v="42794"/>
    <n v="37"/>
    <s v="6.Missing or wrong information on invoice"/>
    <s v="Missing Information or Attachment"/>
    <n v="42830"/>
    <s v="Q1 2017"/>
    <n v="1"/>
    <s v="0-30 Days"/>
    <n v="190.23"/>
    <s v="EUR"/>
    <n v="190.23"/>
    <s v="EUR"/>
    <n v="190.23"/>
    <s v="EUR"/>
    <s v="INTRA"/>
    <n v="0.19"/>
    <n v="1"/>
    <s v="less than 1000"/>
    <s v="Agnieszka Wodnicka"/>
    <s v="Invoice is not for CG Belgium, but for CG Sweden contact De Hert, Bernice"/>
    <s v="Less"/>
    <s v="GFS"/>
    <s v="Non- ICB"/>
    <m/>
    <m/>
    <m/>
    <s v="GFS"/>
    <s v="Non- ICB"/>
    <s v="GFS/Non- ICB"/>
  </r>
  <r>
    <s v="Unresolved"/>
    <n v="8520"/>
    <s v="Capgemini Technology Services India Limited"/>
    <x v="2"/>
    <n v="3071"/>
    <s v="Sogeti Sverige AB"/>
    <s v="NORDIC"/>
    <s v="5010089808/16-17-IM"/>
    <x v="2"/>
    <s v="iGATE"/>
    <n v="42769"/>
    <n v="62"/>
    <s v="8.Invoice awaiting Prime’s approval or PO"/>
    <s v="Hold Payment"/>
    <n v="42775"/>
    <s v="Q1 2017"/>
    <n v="56"/>
    <s v="31-60 Days"/>
    <n v="12896"/>
    <s v="INR"/>
    <n v="185.83"/>
    <s v="INR"/>
    <n v="12895.995114469913"/>
    <s v="EUR"/>
    <s v="INTER"/>
    <n v="0.19"/>
    <n v="1"/>
    <s v="greater than 10000"/>
    <s v="Anne-Sofi Saltin"/>
    <s v="approve"/>
    <s v="More"/>
    <s v="Non-GFS"/>
    <s v="Non- ICB"/>
    <m/>
    <m/>
    <m/>
    <s v="Non-GFS"/>
    <s v="Non- ICB"/>
    <s v="Non-GFS/Non- ICB"/>
  </r>
  <r>
    <s v="Unresolved"/>
    <n v="8520"/>
    <s v="Capgemini Technology Services India Limited"/>
    <x v="2"/>
    <n v="3011"/>
    <s v="Sogeti USA LLC"/>
    <s v="NORTH AMERICA"/>
    <n v="85200310080844"/>
    <x v="2"/>
    <s v="Sogeti India"/>
    <n v="42522"/>
    <n v="309"/>
    <s v="1.No signed SoW"/>
    <s v="DISAGREEMENT"/>
    <n v="42549"/>
    <s v="Q2 2016"/>
    <n v="282"/>
    <s v="181 - 365 Days"/>
    <n v="12324"/>
    <s v="INR"/>
    <n v="177.59"/>
    <s v="INR"/>
    <n v="12324.166024746875"/>
    <s v="EUR"/>
    <s v="INTER"/>
    <n v="0.18"/>
    <n v="1"/>
    <s v="greater than 10000"/>
    <s v="John Berger"/>
    <s v="Dispute : Not Approved For Payment By Management"/>
    <s v="More"/>
    <s v="GFS"/>
    <s v="Non- ICB"/>
    <m/>
    <m/>
    <m/>
    <s v="GFS"/>
    <s v="Non- ICB"/>
    <s v="GFS/Non- ICB"/>
  </r>
  <r>
    <s v="Unresolved"/>
    <n v="8520"/>
    <s v="Capgemini Technology Services India Limited"/>
    <x v="2"/>
    <n v="3011"/>
    <s v="Sogeti USA LLC"/>
    <s v="NORTH AMERICA"/>
    <n v="85200310080817"/>
    <x v="2"/>
    <s v="Sogeti India"/>
    <n v="42522"/>
    <n v="309"/>
    <s v="1.No signed SoW"/>
    <s v="DISAGREEMENT"/>
    <n v="42549"/>
    <s v="Q2 2016"/>
    <n v="282"/>
    <s v="181 - 365 Days"/>
    <n v="12324"/>
    <s v="INR"/>
    <n v="177.59"/>
    <s v="INR"/>
    <n v="12324.166024746875"/>
    <s v="EUR"/>
    <s v="INTER"/>
    <n v="0.18"/>
    <n v="1"/>
    <s v="greater than 10000"/>
    <s v="John Berger"/>
    <s v="Dispute : Not Approved For Payment By Management"/>
    <s v="More"/>
    <s v="GFS"/>
    <s v="Non- ICB"/>
    <m/>
    <m/>
    <m/>
    <s v="GFS"/>
    <s v="Non- ICB"/>
    <s v="GFS/Non- ICB"/>
  </r>
  <r>
    <s v="Unresolved"/>
    <n v="8520"/>
    <s v="Capgemini Technology Services India Limited"/>
    <x v="2"/>
    <n v="3011"/>
    <s v="Sogeti USA LLC"/>
    <s v="NORTH AMERICA"/>
    <n v="85203010000844"/>
    <x v="2"/>
    <s v="Sogeti India"/>
    <n v="42522"/>
    <n v="309"/>
    <s v="1.No signed SoW"/>
    <s v="DISAGREEMENT"/>
    <n v="42549"/>
    <s v="Q2 2016"/>
    <n v="282"/>
    <s v="181 - 365 Days"/>
    <n v="12324"/>
    <s v="INR"/>
    <n v="177.59"/>
    <s v="INR"/>
    <n v="12324.166024746875"/>
    <s v="EUR"/>
    <s v="INTER"/>
    <n v="0.18"/>
    <n v="1"/>
    <s v="greater than 10000"/>
    <s v="John Berger"/>
    <s v="Dispute : Not Approved For Payment By Management"/>
    <s v="More"/>
    <s v="GFS"/>
    <s v="Non- ICB"/>
    <m/>
    <m/>
    <m/>
    <s v="GFS"/>
    <s v="Non- ICB"/>
    <s v="GFS/Non- ICB"/>
  </r>
  <r>
    <s v="Unresolved"/>
    <n v="8520"/>
    <s v="Capgemini Technology Services India Limited"/>
    <x v="2"/>
    <n v="3011"/>
    <s v="Sogeti USA LLC"/>
    <s v="NORTH AMERICA"/>
    <n v="85200310080839"/>
    <x v="2"/>
    <s v="Sogeti India"/>
    <n v="42522"/>
    <n v="309"/>
    <s v="1.No signed SoW"/>
    <s v="DISAGREEMENT"/>
    <n v="42549"/>
    <s v="Q2 2016"/>
    <n v="282"/>
    <s v="181 - 365 Days"/>
    <n v="12324"/>
    <s v="INR"/>
    <n v="177.59"/>
    <s v="INR"/>
    <n v="12324.166024746875"/>
    <s v="EUR"/>
    <s v="INTER"/>
    <n v="0.18"/>
    <n v="1"/>
    <s v="greater than 10000"/>
    <s v="John Berger"/>
    <s v="Dispute : Not Approved For Payment By Management"/>
    <s v="More"/>
    <s v="GFS"/>
    <s v="Non- ICB"/>
    <m/>
    <m/>
    <m/>
    <s v="GFS"/>
    <s v="Non- ICB"/>
    <s v="GFS/Non- ICB"/>
  </r>
  <r>
    <s v="Unresolved"/>
    <n v="8520"/>
    <s v="Capgemini Technology Services India Limited"/>
    <x v="2"/>
    <n v="3011"/>
    <s v="Sogeti USA LLC"/>
    <s v="NORTH AMERICA"/>
    <n v="85201910000505"/>
    <x v="2"/>
    <s v="Sogeti India"/>
    <n v="42522"/>
    <n v="309"/>
    <s v="1.No signed SoW"/>
    <s v="DISAGREEMENT"/>
    <n v="42549"/>
    <s v="Q2 2016"/>
    <n v="282"/>
    <s v="181 - 365 Days"/>
    <n v="12324"/>
    <s v="INR"/>
    <n v="177.59"/>
    <s v="INR"/>
    <n v="12324.166024746875"/>
    <s v="EUR"/>
    <s v="INTER"/>
    <n v="0.18"/>
    <n v="1"/>
    <s v="greater than 10000"/>
    <s v="John Berger"/>
    <s v="Dispute : Not Approved For Payment By Management"/>
    <s v="More"/>
    <s v="GFS"/>
    <s v="Non- ICB"/>
    <m/>
    <m/>
    <m/>
    <s v="GFS"/>
    <s v="Non- ICB"/>
    <s v="GFS/Non- ICB"/>
  </r>
  <r>
    <s v="Unresolved"/>
    <n v="8520"/>
    <s v="Capgemini Technology Services India Limited"/>
    <x v="2"/>
    <n v="283"/>
    <s v="Capgemini Deutschland Holding GmbH"/>
    <s v="CENTRAL EUROPE"/>
    <n v="85200310085775"/>
    <x v="0"/>
    <s v="AppsTwo Enabling -APPS2IDEN- BU"/>
    <n v="42704"/>
    <n v="127"/>
    <s v="8.Invoice awaiting Prime’s approval or PO"/>
    <s v="Hold Payment"/>
    <n v="42775"/>
    <s v="Q1 2017"/>
    <n v="56"/>
    <s v="31-60 Days"/>
    <n v="12528"/>
    <s v="INR"/>
    <n v="180.53"/>
    <s v="INR"/>
    <n v="12528.192423264562"/>
    <s v="EUR"/>
    <s v="INTER"/>
    <n v="0.18"/>
    <n v="1"/>
    <s v="greater than 10000"/>
    <s v="Izabela Klich"/>
    <s v="Email to : Mondal, Subrata; Saha, Kushal; Ghosh, Pritibrata; IN, FSGBU ICS; DL FSSBU IC Invoicing Team for CN"/>
    <s v="More"/>
    <s v="GFS"/>
    <s v="Non- ICB"/>
    <m/>
    <m/>
    <m/>
    <s v="GFS"/>
    <s v="Non- ICB"/>
    <s v="GFS/Non- ICB"/>
  </r>
  <r>
    <s v="New"/>
    <n v="413"/>
    <s v="Capgemini Nederland B.V."/>
    <x v="9"/>
    <n v="283"/>
    <s v="Capgemini Deutschland Holding GmbH"/>
    <s v="CENTRAL EUROPE"/>
    <n v="4130130017124"/>
    <x v="13"/>
    <s v="ITICS NERTHERLANDS - ITICSNL - BU"/>
    <n v="42769"/>
    <n v="62"/>
    <s v="2.Disagreed rates or price"/>
    <s v="DISAGREEMENT"/>
    <n v="42829"/>
    <s v="Q1 2017"/>
    <n v="2"/>
    <s v="0-30 Days"/>
    <n v="171"/>
    <s v="EUR"/>
    <n v="171"/>
    <s v="EUR"/>
    <n v="171"/>
    <s v="EUR"/>
    <s v="INTER"/>
    <n v="0.17"/>
    <n v="1"/>
    <s v="less than 1000"/>
    <s v="Izabela Klich"/>
    <s v="Delivery is not being realized yet.Please issue the CN"/>
    <s v="Less"/>
    <s v="GFS"/>
    <s v="Non- ICB"/>
    <m/>
    <m/>
    <m/>
    <s v="GFS"/>
    <s v="Non- ICB"/>
    <s v="GFS/Non- ICB"/>
  </r>
  <r>
    <s v="Unresolved"/>
    <n v="8520"/>
    <s v="Capgemini Technology Services India Limited"/>
    <x v="2"/>
    <n v="420"/>
    <s v="Capgemini Belgium N.V./S.A."/>
    <s v="BENELUX"/>
    <s v="5010089895/16-17-IM"/>
    <x v="0"/>
    <s v="iGATE"/>
    <n v="42768"/>
    <n v="63"/>
    <s v="5.Invoice issued too late"/>
    <s v="DISAGREEMENT"/>
    <n v="42775"/>
    <s v="Q1 2017"/>
    <n v="56"/>
    <s v="31-60 Days"/>
    <n v="11309"/>
    <s v="INR"/>
    <n v="162.96"/>
    <s v="INR"/>
    <n v="11308.891803551725"/>
    <s v="EUR"/>
    <s v="INTER"/>
    <n v="0.16"/>
    <n v="1"/>
    <s v="greater than 10000"/>
    <s v="Agnieszka Wodnicka"/>
    <s v="waiting for approval"/>
    <s v="More"/>
    <s v="Non-GFS"/>
    <s v="Non- ICB"/>
    <m/>
    <m/>
    <m/>
    <s v="Non-GFS"/>
    <s v="Non- ICB"/>
    <s v="Non-GFS/Non- ICB"/>
  </r>
  <r>
    <s v="Unresolved"/>
    <n v="8520"/>
    <s v="Capgemini Technology Services India Limited"/>
    <x v="2"/>
    <n v="3011"/>
    <s v="Sogeti USA LLC"/>
    <s v="NORTH AMERICA"/>
    <n v="85200810000486"/>
    <x v="8"/>
    <s v="NA PBS"/>
    <n v="42773"/>
    <n v="58"/>
    <s v="6.Missing or wrong information on invoice"/>
    <s v="Missing Information or Attachment"/>
    <n v="42800"/>
    <s v="Q1 2017"/>
    <n v="31"/>
    <s v="31-60 Days"/>
    <n v="11391.4"/>
    <s v="INR"/>
    <n v="164.15"/>
    <s v="INR"/>
    <n v="11391.473917237456"/>
    <s v="EUR"/>
    <s v="INTER"/>
    <n v="0.16"/>
    <n v="1"/>
    <s v="greater than 10000"/>
    <s v="Brock Bahan"/>
    <s v="Disptue: No Details for expenses ( no Name)"/>
    <s v="More"/>
    <s v="GFS"/>
    <s v="Non- ICB"/>
    <m/>
    <m/>
    <m/>
    <s v="GFS"/>
    <s v="Non- ICB"/>
    <s v="GFS/Non- ICB"/>
  </r>
  <r>
    <s v="Unresolved"/>
    <n v="8520"/>
    <s v="Capgemini Technology Services India Limited"/>
    <x v="2"/>
    <n v="3075"/>
    <s v="Sogeti Finland Oy"/>
    <s v="NORDIC"/>
    <n v="85204510000691"/>
    <x v="2"/>
    <s v="SOGETI INDIA - SOGID - BU"/>
    <n v="42773"/>
    <n v="58"/>
    <s v="6.Missing or wrong information on invoice"/>
    <s v="Missing Information or Attachment"/>
    <n v="42797"/>
    <s v="Q1 2017"/>
    <n v="34"/>
    <s v="31-60 Days"/>
    <n v="10804"/>
    <s v="INR"/>
    <n v="155.68"/>
    <s v="INR"/>
    <n v="10803.683578650789"/>
    <s v="EUR"/>
    <s v="INTER"/>
    <n v="0.16"/>
    <n v="1"/>
    <s v="greater than 10000"/>
    <s v="Ann-Sofie Lycke"/>
    <s v="Waiting for information from India /Ann-Sofie"/>
    <s v="More"/>
    <s v="GFS"/>
    <s v="Non- ICB"/>
    <m/>
    <m/>
    <m/>
    <s v="GFS"/>
    <s v="Non- ICB"/>
    <s v="GFS/Non- ICB"/>
  </r>
  <r>
    <s v="New"/>
    <n v="8520"/>
    <s v="Capgemini Technology Services India Limited"/>
    <x v="2"/>
    <n v="260"/>
    <s v="Capgemini UK Plc"/>
    <s v="UK &amp; IRELAND"/>
    <s v="5010087921/16-17-IM"/>
    <x v="8"/>
    <s v="IGATE"/>
    <n v="42768"/>
    <n v="63"/>
    <s v="6.Missing or wrong information on invoice"/>
    <s v="Missing Information or Attachment"/>
    <n v="42831"/>
    <s v="Q1 2017"/>
    <n v="0"/>
    <s v="0-30 Days"/>
    <n v="10420"/>
    <s v="INR"/>
    <n v="150.15"/>
    <s v="INR"/>
    <n v="10419.919638581809"/>
    <s v="EUR"/>
    <s v="INTER"/>
    <n v="0.15"/>
    <n v="1"/>
    <s v="greater than 10000"/>
    <s v="SARBAJIT MOITRA"/>
    <n v="3334398"/>
    <s v="More"/>
    <s v="Non-GFS"/>
    <s v="Non- ICB"/>
    <m/>
    <m/>
    <m/>
    <s v="Non-GFS"/>
    <s v="Non- ICB"/>
    <s v="Non-GFS/Non- ICB"/>
  </r>
  <r>
    <s v="New"/>
    <n v="8520"/>
    <s v="Capgemini Technology Services India Limited"/>
    <x v="2"/>
    <n v="199"/>
    <s v="Capgemini America Inc"/>
    <s v="NORTH AMERICA"/>
    <s v="5010083879/16-17-IM"/>
    <x v="8"/>
    <s v="IGATE"/>
    <n v="42768"/>
    <n v="63"/>
    <s v="1.No signed SoW"/>
    <s v="DISAGREEMENT"/>
    <n v="42830"/>
    <s v="Q1 2017"/>
    <n v="1"/>
    <s v="0-30 Days"/>
    <n v="200"/>
    <s v="AUD"/>
    <n v="143.04"/>
    <s v="INR"/>
    <n v="9926.5088584931182"/>
    <s v="EUR"/>
    <s v="INTER"/>
    <n v="0.14000000000000001"/>
    <n v="1"/>
    <s v="less than 10000"/>
    <s v="Sayantan Ghosh"/>
    <s v="ISOW Required"/>
    <s v="Less"/>
    <s v="Non-GFS"/>
    <s v="Non- ICB"/>
    <m/>
    <m/>
    <m/>
    <s v="Non-GFS"/>
    <s v="Non- ICB"/>
    <s v="Non-GFS/Non- ICB"/>
  </r>
  <r>
    <s v="New"/>
    <n v="8520"/>
    <s v="Capgemini Technology Services India Limited"/>
    <x v="2"/>
    <n v="260"/>
    <s v="Capgemini UK Plc"/>
    <s v="UK &amp; IRELAND"/>
    <s v="HYD/DB/000207/16-IM"/>
    <x v="3"/>
    <s v="IGATE"/>
    <n v="42768"/>
    <n v="63"/>
    <s v="6.Missing or wrong information on invoice"/>
    <s v="Missing Information or Attachment"/>
    <n v="42831"/>
    <s v="Q1 2017"/>
    <n v="0"/>
    <s v="0-30 Days"/>
    <n v="200"/>
    <s v="CAD"/>
    <n v="140.19999999999999"/>
    <s v="INR"/>
    <n v="9729.4221333944024"/>
    <s v="EUR"/>
    <s v="INTER"/>
    <n v="0.14000000000000001"/>
    <n v="1"/>
    <s v="less than 10000"/>
    <s v="SARBAJIT MOITRA"/>
    <s v="Unable to Pay due to different currency"/>
    <s v="Less"/>
    <s v="Non-GFS"/>
    <s v="Non- ICB"/>
    <m/>
    <m/>
    <m/>
    <s v="Non-GFS"/>
    <s v="Non- ICB"/>
    <s v="Non-GFS/Non- ICB"/>
  </r>
  <r>
    <s v="New"/>
    <n v="8520"/>
    <s v="Capgemini Technology Services India Limited"/>
    <x v="2"/>
    <n v="260"/>
    <s v="Capgemini UK Plc"/>
    <s v="UK &amp; IRELAND"/>
    <s v="ARLI/DB/001214/16-IM"/>
    <x v="3"/>
    <s v="IGATE"/>
    <n v="42768"/>
    <n v="63"/>
    <s v="6.Missing or wrong information on invoice"/>
    <s v="Missing Information or Attachment"/>
    <n v="42831"/>
    <s v="Q1 2017"/>
    <n v="0"/>
    <s v="0-30 Days"/>
    <n v="200"/>
    <s v="CAD"/>
    <n v="140.19999999999999"/>
    <s v="INR"/>
    <n v="9729.4221333944024"/>
    <s v="EUR"/>
    <s v="INTER"/>
    <n v="0.14000000000000001"/>
    <n v="1"/>
    <s v="less than 10000"/>
    <s v="SARBAJIT MOITRA"/>
    <s v="Unable to Pay due to different currency"/>
    <s v="Less"/>
    <s v="Non-GFS"/>
    <s v="Non- ICB"/>
    <m/>
    <m/>
    <m/>
    <s v="Non-GFS"/>
    <s v="Non- ICB"/>
    <s v="Non-GFS/Non- ICB"/>
  </r>
  <r>
    <s v="New"/>
    <n v="8520"/>
    <s v="Capgemini Technology Services India Limited"/>
    <x v="2"/>
    <n v="260"/>
    <s v="Capgemini UK Plc"/>
    <s v="UK &amp; IRELAND"/>
    <s v="5010083866/16-17-IM"/>
    <x v="8"/>
    <s v="IGATE"/>
    <n v="42768"/>
    <n v="63"/>
    <s v="6.Missing or wrong information on invoice"/>
    <s v="Missing Information or Attachment"/>
    <n v="42831"/>
    <s v="Q1 2017"/>
    <n v="0"/>
    <s v="0-30 Days"/>
    <n v="200"/>
    <s v="CAD"/>
    <n v="140.19999999999999"/>
    <s v="INR"/>
    <n v="9729.4221333944024"/>
    <s v="EUR"/>
    <s v="INTER"/>
    <n v="0.14000000000000001"/>
    <n v="1"/>
    <s v="less than 10000"/>
    <s v="SARBAJIT MOITRA"/>
    <s v="Unable to Pay due to different currency"/>
    <s v="Less"/>
    <s v="Non-GFS"/>
    <s v="Non- ICB"/>
    <m/>
    <m/>
    <m/>
    <s v="Non-GFS"/>
    <s v="Non- ICB"/>
    <s v="Non-GFS/Non- ICB"/>
  </r>
  <r>
    <s v="New"/>
    <n v="8520"/>
    <s v="Capgemini Technology Services India Limited"/>
    <x v="2"/>
    <n v="199"/>
    <s v="Capgemini America Inc"/>
    <s v="NORTH AMERICA"/>
    <s v="ARLI/DB/001224/16-IM"/>
    <x v="2"/>
    <s v="IGATE"/>
    <n v="42768"/>
    <n v="63"/>
    <s v="1.No signed SoW"/>
    <s v="DISAGREEMENT"/>
    <n v="42830"/>
    <s v="Q1 2017"/>
    <n v="1"/>
    <s v="0-30 Days"/>
    <n v="200"/>
    <s v="CAD"/>
    <n v="140.19999999999999"/>
    <s v="INR"/>
    <n v="9729.4221333944024"/>
    <s v="EUR"/>
    <s v="INTER"/>
    <n v="0.14000000000000001"/>
    <n v="1"/>
    <s v="less than 10000"/>
    <s v="Sayantan Ghosh"/>
    <s v="ISOW Required"/>
    <s v="Less"/>
    <s v="Non-GFS"/>
    <s v="Non- ICB"/>
    <m/>
    <m/>
    <m/>
    <s v="Non-GFS"/>
    <s v="Non- ICB"/>
    <s v="Non-GFS/Non- ICB"/>
  </r>
  <r>
    <s v="New"/>
    <n v="8243"/>
    <s v="Capgemini Deutschland GmbH"/>
    <x v="0"/>
    <n v="199"/>
    <s v="Capgemini America Inc"/>
    <s v="NORTH AMERICA"/>
    <n v="82430160098458"/>
    <x v="0"/>
    <s v="APPS Germany"/>
    <n v="42773"/>
    <n v="58"/>
    <s v="6.Missing or wrong information on invoice"/>
    <s v="Missing Information or Attachment"/>
    <n v="42830"/>
    <s v="Q1 2017"/>
    <n v="1"/>
    <s v="0-30 Days"/>
    <n v="137.25"/>
    <s v="EUR"/>
    <n v="137.25"/>
    <s v="EUR"/>
    <n v="137.25"/>
    <s v="EUR"/>
    <s v="INTER"/>
    <n v="0.14000000000000001"/>
    <n v="1"/>
    <s v="less than 1000"/>
    <s v="Subhojit Adak"/>
    <s v="Don't know the correct approver"/>
    <s v="Less"/>
    <s v="GFS"/>
    <s v="Non- ICB"/>
    <m/>
    <m/>
    <m/>
    <s v="GFS"/>
    <s v="Non- ICB"/>
    <s v="GFS/Non- ICB"/>
  </r>
  <r>
    <s v="New"/>
    <n v="413"/>
    <s v="Capgemini Nederland B.V."/>
    <x v="9"/>
    <n v="420"/>
    <s v="Capgemini Belgium N.V./S.A."/>
    <s v="BENELUX"/>
    <n v="4130130017234"/>
    <x v="13"/>
    <s v="ITICS NERTHERLANDS - ITICSNL - BU"/>
    <n v="42794"/>
    <n v="37"/>
    <s v="6.Missing or wrong information on invoice"/>
    <s v="Missing Information or Attachment"/>
    <n v="42830"/>
    <s v="Q1 2017"/>
    <n v="1"/>
    <s v="0-30 Days"/>
    <n v="130.22999999999999"/>
    <s v="EUR"/>
    <n v="130.22999999999999"/>
    <s v="EUR"/>
    <n v="130.22999999999999"/>
    <s v="EUR"/>
    <s v="INTRA"/>
    <n v="0.13"/>
    <n v="1"/>
    <s v="less than 1000"/>
    <s v="Agnieszka Wodnicka"/>
    <s v="Invoice is not for CG Belgium, but for CG Sweden contact De Hert, Bernice"/>
    <s v="Less"/>
    <s v="GFS"/>
    <s v="Non- ICB"/>
    <m/>
    <m/>
    <m/>
    <s v="GFS"/>
    <s v="Non- ICB"/>
    <s v="GFS/Non- ICB"/>
  </r>
  <r>
    <s v="New"/>
    <n v="8520"/>
    <s v="Capgemini Technology Services India Limited"/>
    <x v="2"/>
    <n v="260"/>
    <s v="Capgemini UK Plc"/>
    <s v="UK &amp; IRELAND"/>
    <s v="5010083869/16-17-IM"/>
    <x v="3"/>
    <s v="IGATE"/>
    <n v="42768"/>
    <n v="63"/>
    <s v="6.Missing or wrong information on invoice"/>
    <s v="Missing Information or Attachment"/>
    <n v="42831"/>
    <s v="Q1 2017"/>
    <n v="0"/>
    <s v="0-30 Days"/>
    <n v="200"/>
    <s v="SGD"/>
    <n v="133.87"/>
    <s v="INR"/>
    <n v="9290.1408059736714"/>
    <s v="EUR"/>
    <s v="INTER"/>
    <n v="0.13"/>
    <n v="1"/>
    <s v="less than 10000"/>
    <s v="SARBAJIT MOITRA"/>
    <s v="Unable to Pay due to different currency"/>
    <s v="Less"/>
    <s v="Non-GFS"/>
    <s v="Non- ICB"/>
    <m/>
    <m/>
    <m/>
    <s v="Non-GFS"/>
    <s v="Non- ICB"/>
    <s v="Non-GFS/Non- ICB"/>
  </r>
  <r>
    <s v="New"/>
    <n v="1516"/>
    <s v="Capgemini Outsourcing Services GmbH"/>
    <x v="0"/>
    <n v="8243"/>
    <s v="Capgemini Deutschland GmbH"/>
    <s v="CENTRAL EUROPE"/>
    <n v="15160160005037"/>
    <x v="6"/>
    <s v="Infra Central Europe "/>
    <n v="42773"/>
    <n v="58"/>
    <s v="6.Missing or wrong information on invoice"/>
    <s v="Missing Information or Attachment"/>
    <n v="42830"/>
    <s v="Q1 2017"/>
    <n v="1"/>
    <s v="0-30 Days"/>
    <n v="121.83"/>
    <s v="EUR"/>
    <n v="121.83"/>
    <s v="EUR"/>
    <n v="121.83"/>
    <s v="EUR"/>
    <s v="INTRA"/>
    <n v="0.12"/>
    <n v="1"/>
    <s v="less than 1000"/>
    <s v="Maciej Antkiewicz"/>
    <s v="Invoice to rejection. The rate is correct but the hours are wrong, Martin Moeller worked 2 hours for EA2772."/>
    <s v="Less"/>
    <s v="GFS"/>
    <s v="Non- ICB"/>
    <m/>
    <m/>
    <m/>
    <s v="GFS"/>
    <s v="Non- ICB"/>
    <s v="GFS/Non- ICB"/>
  </r>
  <r>
    <s v="Unresolved"/>
    <n v="8520"/>
    <s v="Capgemini Technology Services India Limited"/>
    <x v="2"/>
    <n v="8205"/>
    <s v="Capgemini Consulting Österreich AG"/>
    <s v="CENTRAL EUROPE"/>
    <n v="85200710013182"/>
    <x v="7"/>
    <s v="CES HRO"/>
    <n v="42676"/>
    <n v="155"/>
    <s v="6.Missing or wrong information on invoice"/>
    <s v="Missing Information or Attachment"/>
    <n v="42732"/>
    <s v="Q4 2016"/>
    <n v="99"/>
    <s v="91-120 Days"/>
    <n v="8150"/>
    <s v="INR"/>
    <n v="117.44"/>
    <s v="INR"/>
    <n v="8149.9524632370803"/>
    <s v="EUR"/>
    <s v="INTER"/>
    <n v="0.12"/>
    <n v="1"/>
    <s v="less than 10000"/>
    <s v="Agnieszka Bartula"/>
    <s v="signed certificate of residence missing, please contact Birgit Valtiner"/>
    <s v="Less"/>
    <s v="GFS"/>
    <s v="Non- ICB"/>
    <m/>
    <m/>
    <m/>
    <s v="GFS"/>
    <s v="Non- ICB"/>
    <s v="GFS/Non- ICB"/>
  </r>
  <r>
    <s v="Unresolved"/>
    <n v="8520"/>
    <s v="Capgemini Technology Services India Limited"/>
    <x v="2"/>
    <n v="8205"/>
    <s v="Capgemini Consulting Österreich AG"/>
    <s v="CENTRAL EUROPE"/>
    <n v="85200710013363"/>
    <x v="7"/>
    <s v="CES HRO"/>
    <n v="42704"/>
    <n v="127"/>
    <s v="7.Missing attachments"/>
    <s v="Missing Information or Attachment"/>
    <n v="42775"/>
    <s v="Q1 2017"/>
    <n v="56"/>
    <s v="31-60 Days"/>
    <n v="8150"/>
    <s v="INR"/>
    <n v="117.44"/>
    <s v="INR"/>
    <n v="8149.9524632370803"/>
    <s v="EUR"/>
    <s v="INTER"/>
    <n v="0.12"/>
    <n v="1"/>
    <s v="less than 10000"/>
    <s v="Justyna Krawczak"/>
    <s v="certificate of residence should be sent to Austria, please contact At, Accounting or B. Valtiner"/>
    <s v="Less"/>
    <s v="GFS"/>
    <s v="Non- ICB"/>
    <m/>
    <m/>
    <m/>
    <s v="GFS"/>
    <s v="Non- ICB"/>
    <s v="GFS/Non- ICB"/>
  </r>
  <r>
    <s v="New"/>
    <n v="8520"/>
    <s v="Capgemini Technology Services India Limited"/>
    <x v="2"/>
    <n v="309"/>
    <s v="Capgemini Sogeti Danmark AS"/>
    <s v="NORDIC"/>
    <s v="5010082932-16-17-IM"/>
    <x v="8"/>
    <s v="IGATE"/>
    <n v="42768"/>
    <n v="63"/>
    <s v="6.Missing or wrong information on invoice"/>
    <s v="Missing Information or Attachment"/>
    <n v="42831"/>
    <s v="Q1 2017"/>
    <n v="0"/>
    <s v="0-30 Days"/>
    <n v="744.84"/>
    <s v="DKK"/>
    <n v="100.14"/>
    <s v="INR"/>
    <n v="6949.3889617554596"/>
    <s v="EUR"/>
    <s v="INTER"/>
    <n v="0.1"/>
    <n v="1"/>
    <s v="less than 10000"/>
    <s v="Shambhu Sharma"/>
    <s v="Missing code"/>
    <s v="Less"/>
    <s v="Non-GFS"/>
    <s v="Non- ICB"/>
    <m/>
    <m/>
    <m/>
    <s v="Non-GFS"/>
    <s v="Non- ICB"/>
    <s v="Non-GFS/Non- ICB"/>
  </r>
  <r>
    <s v="Unresolved"/>
    <n v="8520"/>
    <s v="Capgemini Technology Services India Limited"/>
    <x v="2"/>
    <n v="3011"/>
    <s v="Sogeti USA LLC"/>
    <s v="NORTH AMERICA"/>
    <n v="85200410035845"/>
    <x v="2"/>
    <s v="Sogeti India"/>
    <n v="42522"/>
    <n v="309"/>
    <s v="1.No signed SoW"/>
    <s v="DISAGREEMENT"/>
    <n v="42549"/>
    <s v="Q2 2016"/>
    <n v="282"/>
    <s v="181 - 365 Days"/>
    <n v="6162"/>
    <s v="INR"/>
    <n v="88.79"/>
    <s v="INR"/>
    <n v="6161.7360287024894"/>
    <s v="EUR"/>
    <s v="INTER"/>
    <n v="0.09"/>
    <n v="1"/>
    <s v="less than 10000"/>
    <s v="John Berger"/>
    <s v="Dispute : Not Approved For Payment By Management"/>
    <s v="Less"/>
    <s v="GFS"/>
    <s v="Non- ICB"/>
    <m/>
    <m/>
    <m/>
    <s v="GFS"/>
    <s v="Non- ICB"/>
    <s v="GFS/Non- ICB"/>
  </r>
  <r>
    <s v="Unresolved"/>
    <n v="8520"/>
    <s v="Capgemini Technology Services India Limited"/>
    <x v="2"/>
    <n v="3011"/>
    <s v="Sogeti USA LLC"/>
    <s v="NORTH AMERICA"/>
    <n v="85200410035848"/>
    <x v="2"/>
    <s v="Sogeti India"/>
    <n v="42522"/>
    <n v="309"/>
    <s v="1.No signed SoW"/>
    <s v="DISAGREEMENT"/>
    <n v="42549"/>
    <s v="Q2 2016"/>
    <n v="282"/>
    <s v="181 - 365 Days"/>
    <n v="6162"/>
    <s v="INR"/>
    <n v="88.79"/>
    <s v="INR"/>
    <n v="6161.7360287024894"/>
    <s v="EUR"/>
    <s v="INTER"/>
    <n v="0.09"/>
    <n v="1"/>
    <s v="less than 10000"/>
    <s v="John Berger"/>
    <s v="Dispute : Not Approved For Payment By Management"/>
    <s v="Less"/>
    <s v="GFS"/>
    <s v="Non- ICB"/>
    <m/>
    <m/>
    <m/>
    <s v="GFS"/>
    <s v="Non- ICB"/>
    <s v="GFS/Non- ICB"/>
  </r>
  <r>
    <s v="Unresolved"/>
    <n v="8520"/>
    <s v="Capgemini Technology Services India Limited"/>
    <x v="2"/>
    <n v="3011"/>
    <s v="Sogeti USA LLC"/>
    <s v="NORTH AMERICA"/>
    <n v="85200310080830"/>
    <x v="2"/>
    <s v="Sogeti India"/>
    <n v="42522"/>
    <n v="309"/>
    <s v="1.No signed SoW"/>
    <s v="DISAGREEMENT"/>
    <n v="42549"/>
    <s v="Q2 2016"/>
    <n v="282"/>
    <s v="181 - 365 Days"/>
    <n v="6162"/>
    <s v="INR"/>
    <n v="88.79"/>
    <s v="INR"/>
    <n v="6161.7360287024894"/>
    <s v="EUR"/>
    <s v="INTER"/>
    <n v="0.09"/>
    <n v="1"/>
    <s v="less than 10000"/>
    <s v="John Berger"/>
    <s v="Dispute : Not Approved For Payment By Management"/>
    <s v="Less"/>
    <s v="GFS"/>
    <s v="Non- ICB"/>
    <m/>
    <m/>
    <m/>
    <s v="GFS"/>
    <s v="Non- ICB"/>
    <s v="GFS/Non- ICB"/>
  </r>
  <r>
    <s v="New"/>
    <n v="8520"/>
    <s v="Capgemini Technology Services India Limited"/>
    <x v="2"/>
    <n v="260"/>
    <s v="Capgemini UK Plc"/>
    <s v="UK &amp; IRELAND"/>
    <s v="5010085527/16-17B-IM"/>
    <x v="8"/>
    <s v="IGATE"/>
    <n v="42768"/>
    <n v="63"/>
    <s v="6.Missing or wrong information on invoice"/>
    <s v="Missing Information or Attachment"/>
    <n v="42831"/>
    <s v="Q1 2017"/>
    <n v="0"/>
    <s v="0-30 Days"/>
    <n v="6416"/>
    <s v="INR"/>
    <n v="92.45"/>
    <s v="INR"/>
    <n v="6415.7280758367515"/>
    <s v="EUR"/>
    <s v="INTER"/>
    <n v="0.09"/>
    <n v="1"/>
    <s v="less than 10000"/>
    <s v="SARBAJIT MOITRA"/>
    <s v="No PO"/>
    <s v="Less"/>
    <s v="Non-GFS"/>
    <s v="Non- ICB"/>
    <m/>
    <m/>
    <m/>
    <s v="Non-GFS"/>
    <s v="Non- ICB"/>
    <s v="Non-GFS/Non- ICB"/>
  </r>
  <r>
    <s v="Unresolved"/>
    <n v="8520"/>
    <s v="Capgemini Technology Services India Limited"/>
    <x v="2"/>
    <n v="199"/>
    <s v="Capgemini America Inc"/>
    <s v="NORTH AMERICA"/>
    <n v="85200410042829"/>
    <x v="2"/>
    <s v="GES"/>
    <n v="42727"/>
    <n v="104"/>
    <s v="1.No signed SoW"/>
    <s v="DISAGREEMENT"/>
    <n v="42797"/>
    <s v="Q1 2017"/>
    <n v="34"/>
    <s v="31-60 Days"/>
    <n v="6215"/>
    <s v="INR"/>
    <n v="89.56"/>
    <s v="INR"/>
    <n v="6215.1715140285505"/>
    <s v="EUR"/>
    <s v="INTER"/>
    <n v="0.09"/>
    <n v="1"/>
    <s v="less than 10000"/>
    <s v="Sayantan Ghosh"/>
    <s v="ISOW Required"/>
    <s v="Less"/>
    <s v="GFS"/>
    <s v="Non- ICB"/>
    <m/>
    <m/>
    <m/>
    <s v="GFS"/>
    <s v="Non- ICB"/>
    <s v="GFS/Non- ICB"/>
  </r>
  <r>
    <s v="New"/>
    <n v="8520"/>
    <s v="Capgemini Technology Services India Limited"/>
    <x v="2"/>
    <n v="8420"/>
    <s v="Capgemini Australia Pty Ltd."/>
    <s v="INDIA"/>
    <n v="85202710000517"/>
    <x v="11"/>
    <s v="I and D India ACIS"/>
    <n v="42795"/>
    <n v="36"/>
    <s v="3.Disagreed days, volume or deliverables"/>
    <s v="DISAGREEMENT"/>
    <n v="42830"/>
    <s v="Q1 2017"/>
    <n v="1"/>
    <s v="0-30 Days"/>
    <n v="6399"/>
    <s v="INR"/>
    <n v="92.21"/>
    <s v="INR"/>
    <n v="6399.0728596312256"/>
    <s v="EUR"/>
    <s v="INTRA"/>
    <n v="0.09"/>
    <n v="1"/>
    <s v="less than 10000"/>
    <s v="Mayuresh Kapre"/>
    <s v="Offshore resource skills mis-match resulting in no deliverables on project.Please issue credit note"/>
    <s v="Less"/>
    <s v="GFS"/>
    <s v="Non- ICB"/>
    <m/>
    <m/>
    <m/>
    <s v="GFS"/>
    <s v="Non- ICB"/>
    <s v="GFS/Non- ICB"/>
  </r>
  <r>
    <s v="New"/>
    <n v="413"/>
    <s v="Capgemini Nederland B.V."/>
    <x v="9"/>
    <n v="1761"/>
    <s v="Capgemini Business Services Brasil - Assessoria Empresarial Ltda."/>
    <s v="CPM- BR"/>
    <n v="4130110176594"/>
    <x v="0"/>
    <s v="APPS_NL_PRIVATE"/>
    <n v="42794"/>
    <n v="37"/>
    <s v="6.Missing or wrong information on invoice"/>
    <s v="Missing Information or Attachment"/>
    <n v="42830"/>
    <s v="Q1 2017"/>
    <n v="1"/>
    <s v="0-30 Days"/>
    <n v="80"/>
    <s v="EUR"/>
    <n v="80"/>
    <s v="EUR"/>
    <n v="80"/>
    <s v="EUR"/>
    <s v="INTER"/>
    <n v="0.08"/>
    <n v="1"/>
    <s v="less than 1000"/>
    <s v="Jairo Escobar"/>
    <s v="This invoice doesn't belong to Capgemini Business Services Brasil - Assessoria Empresarial Ltda. (1761)"/>
    <s v="Less"/>
    <s v="GFS"/>
    <s v="Non- ICB"/>
    <m/>
    <m/>
    <m/>
    <s v="GFS"/>
    <s v="Non- ICB"/>
    <s v="GFS/Non- ICB"/>
  </r>
  <r>
    <s v="New"/>
    <n v="3810"/>
    <s v="Prosodie Iberica S.L."/>
    <x v="8"/>
    <n v="1750"/>
    <s v="Capgemini Espana S.L."/>
    <s v="IBERIA"/>
    <n v="701602795"/>
    <x v="7"/>
    <s v="Prosodie"/>
    <n v="42731"/>
    <n v="100"/>
    <s v="8.Invoice awaiting Prime’s approval or PO"/>
    <s v="Hold Payment"/>
    <n v="42830"/>
    <s v="Q1 2017"/>
    <n v="1"/>
    <s v="0-30 Days"/>
    <n v="80.88"/>
    <s v="EUR"/>
    <n v="80.88"/>
    <s v="EUR"/>
    <n v="80.88"/>
    <s v="EUR"/>
    <s v="INTRA"/>
    <n v="0.08"/>
    <n v="1"/>
    <s v="less than 1000"/>
    <s v="Carmen Postigo Gonzalez"/>
    <s v="Pending BU approval"/>
    <s v="Less"/>
    <s v="Non-GFS"/>
    <s v="Non- ICB"/>
    <m/>
    <m/>
    <m/>
    <s v="Non-GFS"/>
    <s v="Non- ICB"/>
    <s v="Non-GFS/Non- ICB"/>
  </r>
  <r>
    <s v="Unresolved"/>
    <n v="8520"/>
    <s v="Capgemini Technology Services India Limited"/>
    <x v="2"/>
    <n v="8420"/>
    <s v="Capgemini Australia Pty Ltd."/>
    <s v="INDIA"/>
    <n v="85202710000482"/>
    <x v="11"/>
    <s v="I and D India ACIS"/>
    <n v="42676"/>
    <n v="155"/>
    <s v="2.Disagreed rates or price"/>
    <s v="DISAGREEMENT"/>
    <n v="42732"/>
    <s v="Q4 2016"/>
    <n v="99"/>
    <s v="91-120 Days"/>
    <n v="5564"/>
    <s v="INR"/>
    <n v="80.180000000000007"/>
    <s v="INR"/>
    <n v="5564.2301473292673"/>
    <s v="EUR"/>
    <s v="INTRA"/>
    <n v="0.08"/>
    <n v="1"/>
    <s v="less than 10000"/>
    <s v="Michelle Curtin"/>
    <s v="Offshore resource skills mis-match resulting in no deliverables on project.Please issue credit note for 5,564.00 INR"/>
    <s v="Less"/>
    <s v="GFS"/>
    <s v="Non- ICB"/>
    <m/>
    <m/>
    <m/>
    <s v="GFS"/>
    <s v="Non- ICB"/>
    <s v="GFS/Non- ICB"/>
  </r>
  <r>
    <s v="New"/>
    <n v="413"/>
    <s v="Capgemini Nederland B.V."/>
    <x v="9"/>
    <n v="309"/>
    <s v="Capgemini Sogeti Danmark AS"/>
    <s v="NORDIC"/>
    <n v="4130130017144"/>
    <x v="13"/>
    <s v="ITICS NERTHERLANDS - ITICSNL - BU"/>
    <n v="42769"/>
    <n v="62"/>
    <s v="4.Disagreed expenses"/>
    <s v="DISAGREEMENT"/>
    <n v="42830"/>
    <s v="Q1 2017"/>
    <n v="1"/>
    <s v="0-30 Days"/>
    <n v="60"/>
    <s v="EUR"/>
    <n v="60"/>
    <s v="EUR"/>
    <n v="60"/>
    <s v="EUR"/>
    <s v="INTER"/>
    <n v="0.06"/>
    <n v="1"/>
    <s v="less than 1000"/>
    <s v="Ankit Pandey"/>
    <s v="Still don't know what this is..."/>
    <s v="Less"/>
    <s v="GFS"/>
    <s v="Non- ICB"/>
    <m/>
    <m/>
    <m/>
    <s v="GFS"/>
    <s v="Non- ICB"/>
    <s v="GFS/Non- ICB"/>
  </r>
  <r>
    <s v="New"/>
    <n v="132"/>
    <s v="Capgemini Technologies LLC"/>
    <x v="5"/>
    <n v="199"/>
    <s v="Capgemini America Inc"/>
    <s v="NORTH AMERICA"/>
    <n v="1320130002678"/>
    <x v="8"/>
    <s v="NA CAPTECH"/>
    <n v="42794"/>
    <n v="37"/>
    <s v="4.Disagreed expenses"/>
    <s v="DISAGREEMENT"/>
    <n v="42831"/>
    <s v="Q1 2017"/>
    <n v="0"/>
    <s v="0-30 Days"/>
    <n v="62.04"/>
    <s v="USD"/>
    <n v="58.03"/>
    <s v="USD"/>
    <n v="62.039872725783759"/>
    <s v="EUR"/>
    <s v="INTRA"/>
    <n v="0.06"/>
    <n v="1"/>
    <s v="less than 1000"/>
    <s v="Soumya Mukhopadhyay"/>
    <s v="-"/>
    <s v="Less"/>
    <s v="GFS"/>
    <s v="Non- ICB"/>
    <m/>
    <m/>
    <m/>
    <s v="GFS"/>
    <s v="Non- ICB"/>
    <s v="GFS/Non- ICB"/>
  </r>
  <r>
    <s v="New"/>
    <n v="413"/>
    <s v="Capgemini Nederland B.V."/>
    <x v="9"/>
    <n v="420"/>
    <s v="Capgemini Belgium N.V./S.A."/>
    <s v="BENELUX"/>
    <n v="4130130017233"/>
    <x v="13"/>
    <s v="ITICS NERTHERLANDS - ITICSNL - BU"/>
    <n v="42794"/>
    <n v="37"/>
    <s v="6.Missing or wrong information on invoice"/>
    <s v="Missing Information or Attachment"/>
    <n v="42830"/>
    <s v="Q1 2017"/>
    <n v="1"/>
    <s v="0-30 Days"/>
    <n v="51.76"/>
    <s v="EUR"/>
    <n v="51.76"/>
    <s v="EUR"/>
    <n v="51.76"/>
    <s v="EUR"/>
    <s v="INTRA"/>
    <n v="0.05"/>
    <n v="1"/>
    <s v="less than 1000"/>
    <s v="Agnieszka Wodnicka"/>
    <s v="Invoice is not for CG Belgium, but for CG Sweden contact De Hert, Bernice"/>
    <s v="Less"/>
    <s v="GFS"/>
    <s v="Non- ICB"/>
    <m/>
    <m/>
    <m/>
    <s v="GFS"/>
    <s v="Non- ICB"/>
    <s v="GFS/Non- ICB"/>
  </r>
  <r>
    <s v="Unresolved"/>
    <n v="8520"/>
    <s v="Capgemini Technology Services India Limited"/>
    <x v="2"/>
    <n v="8420"/>
    <s v="Capgemini Australia Pty Ltd."/>
    <s v="INDIA"/>
    <n v="85200710012329"/>
    <x v="6"/>
    <s v="India Users Run Services"/>
    <n v="42544"/>
    <n v="287"/>
    <s v="3.Disagreed days, volume or deliverables"/>
    <s v="DISAGREEMENT"/>
    <n v="42585"/>
    <s v="Q3 2016"/>
    <n v="246"/>
    <s v="181 - 365 Days"/>
    <n v="3290"/>
    <s v="INR"/>
    <n v="47.41"/>
    <s v="INR"/>
    <n v="3290.0991679331569"/>
    <s v="EUR"/>
    <s v="INTRA"/>
    <n v="0.05"/>
    <n v="1"/>
    <s v="less than 10000"/>
    <s v="Shruti Shetty"/>
    <s v="contract ended 9 March 2016; Please send credit note."/>
    <s v="Less"/>
    <s v="GFS"/>
    <s v="Non- ICB"/>
    <m/>
    <m/>
    <m/>
    <s v="GFS"/>
    <s v="Non- ICB"/>
    <s v="GFS/Non- ICB"/>
  </r>
  <r>
    <s v="Unresolved"/>
    <n v="8520"/>
    <s v="Capgemini Technology Services India Limited"/>
    <x v="2"/>
    <n v="199"/>
    <s v="Capgemini America Inc"/>
    <s v="NORTH AMERICA"/>
    <n v="85200410042827"/>
    <x v="2"/>
    <s v="GES"/>
    <n v="42727"/>
    <n v="104"/>
    <s v="1.No signed SoW"/>
    <s v="DISAGREEMENT"/>
    <n v="42797"/>
    <s v="Q1 2017"/>
    <n v="34"/>
    <s v="31-60 Days"/>
    <n v="3570"/>
    <s v="INR"/>
    <n v="51.44"/>
    <s v="INR"/>
    <n v="3569.7680067176038"/>
    <s v="EUR"/>
    <s v="INTER"/>
    <n v="0.05"/>
    <n v="1"/>
    <s v="less than 10000"/>
    <s v="Sayantan Ghosh"/>
    <s v="ISOW Required"/>
    <s v="Less"/>
    <s v="GFS"/>
    <s v="Non- ICB"/>
    <m/>
    <m/>
    <m/>
    <s v="GFS"/>
    <s v="Non- ICB"/>
    <s v="GFS/Non- ICB"/>
  </r>
  <r>
    <s v="New"/>
    <n v="309"/>
    <s v="Capgemini Sogeti Danmark AS"/>
    <x v="7"/>
    <n v="199"/>
    <s v="Capgemini America Inc"/>
    <s v="NORTH AMERICA"/>
    <s v="EXP001944A"/>
    <x v="0"/>
    <s v="Apps Denmark "/>
    <n v="42776"/>
    <n v="55"/>
    <s v="1.No signed SoW"/>
    <s v="DISAGREEMENT"/>
    <n v="42831"/>
    <s v="Q1 2017"/>
    <n v="0"/>
    <s v="0-30 Days"/>
    <n v="35"/>
    <s v="GBP"/>
    <n v="40.909999999999997"/>
    <s v="DKK"/>
    <n v="304.28437758931796"/>
    <s v="EUR"/>
    <s v="INTER"/>
    <n v="0.04"/>
    <n v="1"/>
    <s v="less than 1000"/>
    <s v="Subhojit Adak"/>
    <s v="No signed ISOW"/>
    <s v="Less"/>
    <s v="Non-GFS"/>
    <s v="Non- ICB"/>
    <m/>
    <m/>
    <m/>
    <s v="Non-GFS"/>
    <s v="Non- ICB"/>
    <s v="Non-GFS/Non- ICB"/>
  </r>
  <r>
    <s v="Unresolved"/>
    <n v="8520"/>
    <s v="Capgemini Technology Services India Limited"/>
    <x v="2"/>
    <n v="199"/>
    <s v="Capgemini America Inc"/>
    <s v="NORTH AMERICA"/>
    <n v="85200330013768"/>
    <x v="4"/>
    <s v="ID Shared Services"/>
    <n v="42704"/>
    <n v="127"/>
    <s v="1.No signed SoW"/>
    <s v="DISAGREEMENT"/>
    <n v="42776"/>
    <s v="Q1 2017"/>
    <n v="55"/>
    <s v="31-60 Days"/>
    <n v="2850.5"/>
    <s v="INR"/>
    <n v="41.08"/>
    <s v="INR"/>
    <n v="2850.8178405124254"/>
    <s v="EUR"/>
    <s v="INTER"/>
    <n v="0.04"/>
    <n v="1"/>
    <s v="less than 10000"/>
    <s v="Sayantan Ghosh"/>
    <s v="Required ISOW"/>
    <s v="Less"/>
    <s v="GFS"/>
    <s v="Non- ICB"/>
    <m/>
    <m/>
    <m/>
    <s v="GFS"/>
    <s v="Non- ICB"/>
    <s v="GFS/Non- ICB"/>
  </r>
  <r>
    <s v="New"/>
    <n v="309"/>
    <s v="Capgemini Sogeti Danmark AS"/>
    <x v="7"/>
    <n v="199"/>
    <s v="Capgemini America Inc"/>
    <s v="NORTH AMERICA"/>
    <s v="EXP001945A"/>
    <x v="0"/>
    <s v="Apps Denmark "/>
    <n v="42776"/>
    <n v="55"/>
    <s v="1.No signed SoW"/>
    <s v="DISAGREEMENT"/>
    <n v="42831"/>
    <s v="Q1 2017"/>
    <n v="0"/>
    <s v="0-30 Days"/>
    <n v="27"/>
    <s v="GBP"/>
    <n v="31.56"/>
    <s v="DKK"/>
    <n v="234.74003805228247"/>
    <s v="EUR"/>
    <s v="INTER"/>
    <n v="0.03"/>
    <n v="1"/>
    <s v="less than 1000"/>
    <s v="Subhojit Adak"/>
    <s v="No signed ISOW"/>
    <s v="Less"/>
    <s v="Non-GFS"/>
    <s v="Non- ICB"/>
    <m/>
    <m/>
    <m/>
    <s v="Non-GFS"/>
    <s v="Non- ICB"/>
    <s v="Non-GFS/Non- ICB"/>
  </r>
  <r>
    <s v="New"/>
    <n v="8520"/>
    <s v="Capgemini Technology Services India Limited"/>
    <x v="2"/>
    <n v="260"/>
    <s v="Capgemini UK Plc"/>
    <s v="UK &amp; IRELAND"/>
    <s v="5010085546/16-17B-IM"/>
    <x v="8"/>
    <s v="IGATE"/>
    <n v="42768"/>
    <n v="63"/>
    <s v="6.Missing or wrong information on invoice"/>
    <s v="Missing Information or Attachment"/>
    <n v="42831"/>
    <s v="Q1 2017"/>
    <n v="0"/>
    <s v="0-30 Days"/>
    <n v="2242"/>
    <s v="INR"/>
    <n v="32.31"/>
    <s v="INR"/>
    <n v="2242.208481668853"/>
    <s v="EUR"/>
    <s v="INTER"/>
    <n v="0.03"/>
    <n v="1"/>
    <s v="less than 10000"/>
    <s v="SARBAJIT MOITRA"/>
    <s v="No PO"/>
    <s v="Less"/>
    <s v="Non-GFS"/>
    <s v="Non- ICB"/>
    <m/>
    <m/>
    <m/>
    <s v="Non-GFS"/>
    <s v="Non- ICB"/>
    <s v="Non-GFS/Non- ICB"/>
  </r>
  <r>
    <s v="New"/>
    <n v="8310"/>
    <s v="Capgemini Polska Sp z.o.o"/>
    <x v="0"/>
    <n v="1750"/>
    <s v="Capgemini Espana S.L."/>
    <s v="IBERIA"/>
    <s v="831015KIS00296"/>
    <x v="6"/>
    <s v="Infra Central Europe "/>
    <n v="42311"/>
    <n v="520"/>
    <s v="8.Invoice awaiting Prime’s approval or PO"/>
    <s v="Hold Payment"/>
    <n v="42829"/>
    <s v="Q1 2017"/>
    <n v="2"/>
    <s v="0-30 Days"/>
    <n v="85.39"/>
    <s v="PLN"/>
    <n v="20.2"/>
    <s v="PLN"/>
    <n v="85.375296277637077"/>
    <s v="EUR"/>
    <s v="INTER"/>
    <n v="0.02"/>
    <n v="1"/>
    <s v="less than 1000"/>
    <s v="Virginia Alonso"/>
    <s v="PO"/>
    <s v="Less"/>
    <s v="GFS"/>
    <s v="Non- ICB"/>
    <m/>
    <m/>
    <m/>
    <s v="GFS"/>
    <s v="Non- ICB"/>
    <s v="GFS/Non- ICB"/>
  </r>
  <r>
    <s v="New"/>
    <n v="8520"/>
    <s v="Capgemini Technology Services India Limited"/>
    <x v="2"/>
    <n v="260"/>
    <s v="Capgemini UK Plc"/>
    <s v="UK &amp; IRELAND"/>
    <s v="5010083865/16-17-IM"/>
    <x v="8"/>
    <s v="IGATE"/>
    <n v="42768"/>
    <n v="63"/>
    <s v="6.Missing or wrong information on invoice"/>
    <s v="Missing Information or Attachment"/>
    <n v="42831"/>
    <s v="Q1 2017"/>
    <n v="0"/>
    <s v="0-30 Days"/>
    <n v="200"/>
    <s v="SEK"/>
    <n v="20.98"/>
    <s v="INR"/>
    <n v="1455.943483299676"/>
    <s v="EUR"/>
    <s v="INTER"/>
    <n v="0.02"/>
    <n v="1"/>
    <s v="less than 10000"/>
    <s v="SARBAJIT MOITRA"/>
    <s v="Unable to Pay due to different currency"/>
    <s v="Less"/>
    <s v="Non-GFS"/>
    <s v="Non- ICB"/>
    <m/>
    <m/>
    <m/>
    <s v="Non-GFS"/>
    <s v="Non- ICB"/>
    <s v="Non-GFS/Non- ICB"/>
  </r>
  <r>
    <s v="New"/>
    <n v="8520"/>
    <s v="Capgemini Technology Services India Limited"/>
    <x v="2"/>
    <n v="199"/>
    <s v="Capgemini America Inc"/>
    <s v="NORTH AMERICA"/>
    <s v="5010083892/16-17-IM"/>
    <x v="8"/>
    <s v="IGATE"/>
    <n v="42768"/>
    <n v="63"/>
    <s v="1.No signed SoW"/>
    <s v="DISAGREEMENT"/>
    <n v="42830"/>
    <s v="Q1 2017"/>
    <n v="1"/>
    <s v="0-30 Days"/>
    <n v="200"/>
    <s v="SEK"/>
    <n v="20.98"/>
    <s v="INR"/>
    <n v="1455.943483299676"/>
    <s v="EUR"/>
    <s v="INTER"/>
    <n v="0.02"/>
    <n v="1"/>
    <s v="less than 10000"/>
    <s v="Sayantan Ghosh"/>
    <s v="ISOW Required"/>
    <s v="Less"/>
    <s v="Non-GFS"/>
    <s v="Non- ICB"/>
    <m/>
    <m/>
    <m/>
    <s v="Non-GFS"/>
    <s v="Non- ICB"/>
    <s v="Non-GFS/Non- ICB"/>
  </r>
  <r>
    <s v="New"/>
    <n v="8520"/>
    <s v="Capgemini Technology Services India Limited"/>
    <x v="2"/>
    <n v="199"/>
    <s v="Capgemini America Inc"/>
    <s v="NORTH AMERICA"/>
    <s v="ARL/040868/16-17-IM"/>
    <x v="8"/>
    <s v="IGATE"/>
    <n v="42768"/>
    <n v="63"/>
    <s v="1.No signed SoW"/>
    <s v="DISAGREEMENT"/>
    <n v="42830"/>
    <s v="Q1 2017"/>
    <n v="1"/>
    <s v="0-30 Days"/>
    <n v="624"/>
    <s v="INR"/>
    <n v="8.99"/>
    <s v="INR"/>
    <n v="623.87664036530441"/>
    <s v="EUR"/>
    <s v="INTER"/>
    <n v="0.01"/>
    <n v="1"/>
    <s v="less than 1000"/>
    <s v="Sayantan Ghosh"/>
    <s v="ISOW Required"/>
    <s v="Less"/>
    <s v="Non-GFS"/>
    <s v="Non- ICB"/>
    <m/>
    <m/>
    <m/>
    <s v="Non-GFS"/>
    <s v="Non- ICB"/>
    <s v="Non-GFS/Non- ICB"/>
  </r>
  <r>
    <s v="New"/>
    <n v="8520"/>
    <s v="Capgemini Technology Services India Limited"/>
    <x v="2"/>
    <n v="199"/>
    <s v="Capgemini America Inc"/>
    <s v="NORTH AMERICA"/>
    <s v="PNHW/001576/16-17-IM"/>
    <x v="8"/>
    <s v="IGATE"/>
    <n v="42768"/>
    <n v="63"/>
    <s v="1.No signed SoW"/>
    <s v="DISAGREEMENT"/>
    <n v="42830"/>
    <s v="Q1 2017"/>
    <n v="1"/>
    <s v="0-30 Days"/>
    <n v="424"/>
    <s v="INR"/>
    <n v="6.11"/>
    <s v="INR"/>
    <n v="424.014045899"/>
    <s v="EUR"/>
    <s v="INTER"/>
    <n v="0.01"/>
    <n v="1"/>
    <s v="less than 1000"/>
    <s v="Sayantan Ghosh"/>
    <s v="ISOW Required"/>
    <s v="Less"/>
    <s v="Non-GFS"/>
    <s v="Non- ICB"/>
    <m/>
    <m/>
    <m/>
    <s v="Non-GFS"/>
    <s v="Non- ICB"/>
    <s v="Non-GFS/Non- ICB"/>
  </r>
  <r>
    <s v="New"/>
    <n v="8520"/>
    <s v="Capgemini Technology Services India Limited"/>
    <x v="2"/>
    <n v="795"/>
    <s v="Capgemini Suisse S.A."/>
    <s v="CENTRAL EUROPE"/>
    <s v="ARLI/DB/001216/16-IM"/>
    <x v="2"/>
    <s v="IGATE"/>
    <n v="42769"/>
    <n v="62"/>
    <s v="8.Invoice awaiting Prime’s approval or PO"/>
    <s v="Hold Payment"/>
    <n v="42831"/>
    <s v="Q1 2017"/>
    <n v="0"/>
    <s v="0-30 Days"/>
    <n v="2.92"/>
    <s v="CHF"/>
    <n v="2.73"/>
    <s v="INR"/>
    <n v="189.45308433785107"/>
    <s v="EUR"/>
    <s v="INTER"/>
    <n v="0"/>
    <n v="1"/>
    <s v="less than 1000"/>
    <s v="Izabela Klich"/>
    <s v="."/>
    <s v="Less"/>
    <s v="Non-GFS"/>
    <s v="Non- ICB"/>
    <m/>
    <m/>
    <m/>
    <s v="Non-GFS"/>
    <s v="Non- ICB"/>
    <s v="Non-GFS/Non- ICB"/>
  </r>
  <r>
    <s v="New"/>
    <n v="8520"/>
    <s v="Capgemini Technology Services India Limited"/>
    <x v="2"/>
    <n v="260"/>
    <s v="Capgemini UK Plc"/>
    <s v="UK &amp; IRELAND"/>
    <s v="5010083872/16-17-IM"/>
    <x v="8"/>
    <s v="IGATE"/>
    <n v="42768"/>
    <n v="63"/>
    <s v="6.Missing or wrong information on invoice"/>
    <s v="Missing Information or Attachment"/>
    <n v="42831"/>
    <s v="Q1 2017"/>
    <n v="0"/>
    <s v="0-30 Days"/>
    <n v="3.82"/>
    <s v="GBP"/>
    <n v="4.47"/>
    <s v="INR"/>
    <n v="310.20340182790994"/>
    <s v="EUR"/>
    <s v="INTER"/>
    <n v="0"/>
    <n v="1"/>
    <s v="less than 1000"/>
    <s v="SARBAJIT MOITRA"/>
    <s v="No PO"/>
    <s v="Less"/>
    <s v="Non-GFS"/>
    <s v="Non- ICB"/>
    <m/>
    <m/>
    <m/>
    <s v="Non-GFS"/>
    <s v="Non- ICB"/>
    <s v="Non-GFS/Non- ICB"/>
  </r>
  <r>
    <s v="New"/>
    <n v="8520"/>
    <s v="Capgemini Technology Services India Limited"/>
    <x v="2"/>
    <n v="260"/>
    <s v="Capgemini UK Plc"/>
    <s v="UK &amp; IRELAND"/>
    <s v="5010088615/16-17-IM"/>
    <x v="3"/>
    <s v="IGATE"/>
    <n v="42768"/>
    <n v="63"/>
    <s v="6.Missing or wrong information on invoice"/>
    <s v="Missing Information or Attachment"/>
    <n v="42831"/>
    <s v="Q1 2017"/>
    <n v="0"/>
    <s v="0-30 Days"/>
    <n v="2.77"/>
    <s v="GBP"/>
    <n v="3.24"/>
    <s v="INR"/>
    <n v="224.84541877459247"/>
    <s v="EUR"/>
    <s v="INTER"/>
    <n v="0"/>
    <n v="1"/>
    <s v="less than 1000"/>
    <s v="SARBAJIT MOITRA"/>
    <s v="Unable to Pay due to different currency"/>
    <s v="Less"/>
    <s v="Non-GFS"/>
    <s v="Non- ICB"/>
    <m/>
    <m/>
    <m/>
    <s v="Non-GFS"/>
    <s v="Non- ICB"/>
    <s v="Non-GFS/Non- ICB"/>
  </r>
  <r>
    <s v="New"/>
    <n v="8520"/>
    <s v="Capgemini Technology Services India Limited"/>
    <x v="2"/>
    <n v="260"/>
    <s v="Capgemini UK Plc"/>
    <s v="UK &amp; IRELAND"/>
    <s v="PUSEZ/001424/16-1-IM"/>
    <x v="8"/>
    <s v="IGATE"/>
    <n v="42768"/>
    <n v="63"/>
    <s v="6.Missing or wrong information on invoice"/>
    <s v="Missing Information or Attachment"/>
    <n v="42831"/>
    <s v="Q1 2017"/>
    <n v="0"/>
    <s v="0-30 Days"/>
    <n v="102"/>
    <s v="INR"/>
    <n v="1.47"/>
    <s v="INR"/>
    <n v="102.01319925884287"/>
    <s v="EUR"/>
    <s v="INTER"/>
    <n v="0"/>
    <n v="1"/>
    <s v="less than 1000"/>
    <s v="SARBAJIT MOITRA"/>
    <s v="No PO"/>
    <s v="Less"/>
    <s v="Non-GFS"/>
    <s v="Non- ICB"/>
    <m/>
    <m/>
    <m/>
    <s v="Non-GFS"/>
    <s v="Non- ICB"/>
    <s v="Non-GFS/Non- ICB"/>
  </r>
  <r>
    <s v="New"/>
    <n v="8520"/>
    <s v="Capgemini Technology Services India Limited"/>
    <x v="2"/>
    <n v="95"/>
    <s v="Capgemini Service S.A.S."/>
    <s v="HOLDING"/>
    <n v="85203830000033"/>
    <x v="7"/>
    <s v="BPO India"/>
    <n v="42731"/>
    <n v="100"/>
    <s v="8.Invoice awaiting Prime’s approval or PO"/>
    <s v="Hold Payment"/>
    <n v="42831"/>
    <s v="Q1 2017"/>
    <n v="0"/>
    <s v="0-30 Days"/>
    <n v="0"/>
    <s v="INR"/>
    <n v="0"/>
    <s v="INR"/>
    <n v="0"/>
    <s v="EUR"/>
    <s v="INTER"/>
    <n v="0"/>
    <n v="1"/>
    <s v="less than 1000"/>
    <s v="Christelle PONTHUS"/>
    <s v="."/>
    <s v="Less"/>
    <s v="GFS"/>
    <s v="Non- ICB"/>
    <m/>
    <m/>
    <m/>
    <s v="GFS"/>
    <s v="Non- ICB"/>
    <s v="GFS/Non- ICB"/>
  </r>
  <r>
    <s v="New"/>
    <n v="8520"/>
    <s v="Capgemini Technology Services India Limited"/>
    <x v="2"/>
    <n v="199"/>
    <s v="Capgemini America Inc"/>
    <s v="NORTH AMERICA"/>
    <s v="NDABPZ/006557/16-IM"/>
    <x v="6"/>
    <s v="IGATE"/>
    <n v="42768"/>
    <n v="63"/>
    <s v="1.No signed SoW"/>
    <s v="DISAGREEMENT"/>
    <n v="42830"/>
    <s v="Q1 2017"/>
    <n v="1"/>
    <s v="0-30 Days"/>
    <n v="103"/>
    <s v="INR"/>
    <n v="1.48"/>
    <s v="INR"/>
    <n v="102.70716660073977"/>
    <s v="EUR"/>
    <s v="INTER"/>
    <n v="0"/>
    <n v="1"/>
    <s v="less than 1000"/>
    <s v="Sayantan Ghosh"/>
    <s v="ISOW Required"/>
    <s v="Less"/>
    <s v="Non-GFS"/>
    <s v="Non- ICB"/>
    <m/>
    <m/>
    <m/>
    <s v="Non-GFS"/>
    <s v="Non- ICB"/>
    <s v="Non-GFS/Non- ICB"/>
  </r>
  <r>
    <s v="New"/>
    <n v="8520"/>
    <s v="Capgemini Technology Services India Limited"/>
    <x v="2"/>
    <n v="260"/>
    <s v="Capgemini UK Plc"/>
    <s v="UK &amp; IRELAND"/>
    <s v="5010084850/16-17-IM"/>
    <x v="8"/>
    <s v="IGATE"/>
    <n v="42768"/>
    <n v="63"/>
    <s v="6.Missing or wrong information on invoice"/>
    <s v="Missing Information or Attachment"/>
    <n v="42831"/>
    <s v="Q1 2017"/>
    <n v="0"/>
    <s v="0-30 Days"/>
    <n v="-200"/>
    <s v="SEK"/>
    <n v="-20.98"/>
    <s v="INR"/>
    <n v="-1455.943483299676"/>
    <s v="EUR"/>
    <s v="INTER"/>
    <n v="-0.02"/>
    <n v="1"/>
    <s v="less than 1000"/>
    <s v="SARBAJIT MOITRA"/>
    <s v="Unable to Pay due to different currency"/>
    <s v="Less"/>
    <s v="Non-GFS"/>
    <s v="Non- ICB"/>
    <m/>
    <m/>
    <m/>
    <s v="Non-GFS"/>
    <s v="Non- ICB"/>
    <s v="Non-GFS/Non- ICB"/>
  </r>
  <r>
    <s v="New"/>
    <n v="8520"/>
    <s v="Capgemini Technology Services India Limited"/>
    <x v="2"/>
    <n v="260"/>
    <s v="Capgemini UK Plc"/>
    <s v="UK &amp; IRELAND"/>
    <s v="5010089700/16-17-IM"/>
    <x v="8"/>
    <s v="IGATE"/>
    <n v="42768"/>
    <n v="63"/>
    <s v="6.Missing or wrong information on invoice"/>
    <s v="Missing Information or Attachment"/>
    <n v="42831"/>
    <s v="Q1 2017"/>
    <n v="0"/>
    <s v="0-30 Days"/>
    <n v="-2206"/>
    <s v="INR"/>
    <n v="-31.79"/>
    <s v="INR"/>
    <n v="-2206.1221798902143"/>
    <s v="EUR"/>
    <s v="INTER"/>
    <n v="-0.03"/>
    <n v="1"/>
    <s v="less than 1000"/>
    <s v="SARBAJIT MOITRA"/>
    <s v="No PO"/>
    <s v="Less"/>
    <s v="Non-GFS"/>
    <s v="Non- ICB"/>
    <m/>
    <m/>
    <m/>
    <s v="Non-GFS"/>
    <s v="Non- ICB"/>
    <s v="Non-GFS/Non- ICB"/>
  </r>
  <r>
    <s v="New"/>
    <n v="309"/>
    <s v="Capgemini Sogeti Danmark AS"/>
    <x v="7"/>
    <n v="199"/>
    <s v="Capgemini America Inc"/>
    <s v="NORTH AMERICA"/>
    <s v="EXP001931A"/>
    <x v="0"/>
    <s v="Apps Denmark "/>
    <n v="42776"/>
    <n v="55"/>
    <s v="1.No signed SoW"/>
    <s v="DISAGREEMENT"/>
    <n v="42831"/>
    <s v="Q1 2017"/>
    <n v="0"/>
    <s v="0-30 Days"/>
    <n v="-30"/>
    <s v="GBP"/>
    <n v="-35.07"/>
    <s v="DKK"/>
    <n v="-260.84705749345835"/>
    <s v="EUR"/>
    <s v="INTER"/>
    <n v="-0.04"/>
    <n v="1"/>
    <s v="less than 1000"/>
    <s v="Subhojit Adak"/>
    <s v="No signed ISOW"/>
    <s v="Less"/>
    <s v="Non-GFS"/>
    <s v="Non- ICB"/>
    <m/>
    <m/>
    <m/>
    <s v="Non-GFS"/>
    <s v="Non- ICB"/>
    <s v="Non-GFS/Non- ICB"/>
  </r>
  <r>
    <s v="New"/>
    <n v="8520"/>
    <s v="Capgemini Technology Services India Limited"/>
    <x v="2"/>
    <n v="260"/>
    <s v="Capgemini UK Plc"/>
    <s v="UK &amp; IRELAND"/>
    <s v="5010087917/16-17-IM"/>
    <x v="8"/>
    <s v="IGATE"/>
    <n v="42768"/>
    <n v="63"/>
    <s v="6.Missing or wrong information on invoice"/>
    <s v="Missing Information or Attachment"/>
    <n v="42831"/>
    <s v="Q1 2017"/>
    <n v="0"/>
    <s v="0-30 Days"/>
    <n v="-5000"/>
    <s v="INR"/>
    <n v="-72.05"/>
    <s v="INR"/>
    <n v="-5000.0346983670943"/>
    <s v="EUR"/>
    <s v="INTER"/>
    <n v="-7.0000000000000007E-2"/>
    <n v="1"/>
    <s v="less than 1000"/>
    <s v="SARBAJIT MOITRA"/>
    <s v="No PO"/>
    <s v="Less"/>
    <s v="Non-GFS"/>
    <s v="Non- ICB"/>
    <m/>
    <m/>
    <m/>
    <s v="Non-GFS"/>
    <s v="Non- ICB"/>
    <s v="Non-GFS/Non- ICB"/>
  </r>
  <r>
    <s v="New"/>
    <n v="8520"/>
    <s v="Capgemini Technology Services India Limited"/>
    <x v="2"/>
    <n v="3014"/>
    <s v="Sogeti France S.A.S."/>
    <s v="FRANCE"/>
    <n v="85204420000150"/>
    <x v="2"/>
    <s v="Sogeti France Digital Testing"/>
    <n v="42796"/>
    <n v="35"/>
    <s v="6.Missing or wrong information on invoice"/>
    <s v="Missing Information or Attachment"/>
    <n v="42830"/>
    <s v="Q1 2017"/>
    <n v="1"/>
    <s v="0-30 Days"/>
    <n v="-5224.3900000000003"/>
    <s v="INR"/>
    <n v="-75.28"/>
    <s v="INR"/>
    <n v="-5224.1861497997907"/>
    <s v="EUR"/>
    <s v="INTER"/>
    <n v="-0.08"/>
    <n v="1"/>
    <s v="less than 1000"/>
    <s v="Edyta Lechwar-Wierzbicka"/>
    <s v="will be paid out of netting"/>
    <s v="Less"/>
    <s v="GFS"/>
    <s v="ICB"/>
    <m/>
    <m/>
    <m/>
    <s v="GFS"/>
    <s v="ICB"/>
    <s v="GFS/ICB"/>
  </r>
  <r>
    <s v="New"/>
    <n v="8520"/>
    <s v="Capgemini Technology Services India Limited"/>
    <x v="2"/>
    <n v="260"/>
    <s v="Capgemini UK Plc"/>
    <s v="UK &amp; IRELAND"/>
    <s v="5010087920/16-17-IM"/>
    <x v="8"/>
    <s v="IGATE"/>
    <n v="42768"/>
    <n v="63"/>
    <s v="6.Missing or wrong information on invoice"/>
    <s v="Missing Information or Attachment"/>
    <n v="42831"/>
    <s v="Q1 2017"/>
    <n v="0"/>
    <s v="0-30 Days"/>
    <n v="-6709"/>
    <s v="INR"/>
    <n v="-96.68"/>
    <s v="INR"/>
    <n v="-6709.2762614591365"/>
    <s v="EUR"/>
    <s v="INTER"/>
    <n v="-0.1"/>
    <n v="1"/>
    <s v="less than 1000"/>
    <s v="SARBAJIT MOITRA"/>
    <s v="No PO"/>
    <s v="Less"/>
    <s v="Non-GFS"/>
    <s v="Non- ICB"/>
    <m/>
    <m/>
    <m/>
    <s v="Non-GFS"/>
    <s v="Non- ICB"/>
    <s v="Non-GFS/Non- ICB"/>
  </r>
  <r>
    <s v="New"/>
    <n v="8520"/>
    <s v="Capgemini Technology Services India Limited"/>
    <x v="2"/>
    <n v="3014"/>
    <s v="Sogeti France S.A.S."/>
    <s v="FRANCE"/>
    <n v="85200320061835"/>
    <x v="2"/>
    <s v="Sogeti France Digital Testing"/>
    <n v="42795"/>
    <n v="36"/>
    <s v="6.Missing or wrong information on invoice"/>
    <s v="Missing Information or Attachment"/>
    <n v="42830"/>
    <s v="Q1 2017"/>
    <n v="1"/>
    <s v="0-30 Days"/>
    <n v="-7352.84"/>
    <s v="INR"/>
    <n v="-105.95"/>
    <s v="INR"/>
    <n v="-7352.5839873975538"/>
    <s v="EUR"/>
    <s v="INTER"/>
    <n v="-0.11"/>
    <n v="1"/>
    <s v="less than 1000"/>
    <s v="Edyta Lechwar-Wierzbicka"/>
    <s v="will be paid out of netting"/>
    <s v="Less"/>
    <s v="GFS"/>
    <s v="ICB"/>
    <m/>
    <m/>
    <m/>
    <s v="GFS"/>
    <s v="ICB"/>
    <s v="GFS/ICB"/>
  </r>
  <r>
    <s v="New"/>
    <n v="8520"/>
    <s v="Capgemini Technology Services India Limited"/>
    <x v="2"/>
    <n v="795"/>
    <s v="Capgemini Suisse S.A."/>
    <s v="CENTRAL EUROPE"/>
    <n v="85202520001302"/>
    <x v="0"/>
    <s v="Apps Switzerland MS Non-FS Other GFS"/>
    <n v="42774"/>
    <n v="57"/>
    <s v="8.Invoice awaiting Prime’s approval or PO"/>
    <s v="Hold Payment"/>
    <n v="42831"/>
    <s v="Q1 2017"/>
    <n v="0"/>
    <s v="0-30 Days"/>
    <n v="-8001"/>
    <s v="INR"/>
    <n v="-115.29"/>
    <s v="INR"/>
    <n v="-8000.7494847292492"/>
    <s v="EUR"/>
    <s v="INTER"/>
    <n v="-0.12"/>
    <n v="1"/>
    <s v="less than 1000"/>
    <s v="Izabela Klich"/>
    <s v="will be paid manually"/>
    <s v="Less"/>
    <s v="GFS"/>
    <s v="ICB"/>
    <m/>
    <m/>
    <m/>
    <s v="GFS"/>
    <s v="ICB"/>
    <s v="GFS/ICB"/>
  </r>
  <r>
    <s v="Unresolved"/>
    <n v="413"/>
    <s v="Capgemini Nederland B.V."/>
    <x v="9"/>
    <n v="8243"/>
    <s v="Capgemini Deutschland GmbH"/>
    <s v="CENTRAL EUROPE"/>
    <n v="4130130017040"/>
    <x v="0"/>
    <s v="APPS_NL_PRIVATE"/>
    <n v="42759"/>
    <n v="72"/>
    <s v="8.Invoice awaiting Prime’s approval or PO"/>
    <s v="Hold Payment"/>
    <n v="42797"/>
    <s v="Q1 2017"/>
    <n v="34"/>
    <s v="31-60 Days"/>
    <n v="-125"/>
    <s v="EUR"/>
    <n v="-125"/>
    <s v="EUR"/>
    <n v="-125"/>
    <s v="EUR"/>
    <s v="INTER"/>
    <n v="-0.13"/>
    <n v="1"/>
    <s v="less than 1000"/>
    <s v="Maciej Antkiewicz"/>
    <s v="waiting for clarification"/>
    <s v="Less"/>
    <s v="GFS"/>
    <s v="Non- ICB"/>
    <m/>
    <m/>
    <m/>
    <s v="GFS"/>
    <s v="Non- ICB"/>
    <s v="GFS/Non- ICB"/>
  </r>
  <r>
    <s v="New"/>
    <n v="8520"/>
    <s v="Capgemini Technology Services India Limited"/>
    <x v="2"/>
    <n v="795"/>
    <s v="Capgemini Suisse S.A."/>
    <s v="CENTRAL EUROPE"/>
    <s v="85203810001929A"/>
    <x v="7"/>
    <s v="BPO India"/>
    <n v="42775"/>
    <n v="56"/>
    <s v="8.Invoice awaiting Prime’s approval or PO"/>
    <s v="Hold Payment"/>
    <n v="42831"/>
    <s v="Q1 2017"/>
    <n v="0"/>
    <s v="0-30 Days"/>
    <n v="-9136.6"/>
    <s v="INR"/>
    <n v="-131.66"/>
    <s v="INR"/>
    <n v="-9136.7740234144585"/>
    <s v="EUR"/>
    <s v="INTER"/>
    <n v="-0.13"/>
    <n v="1"/>
    <s v="less than 1000"/>
    <s v="Izabela Klich"/>
    <s v="will be paid manually"/>
    <s v="Less"/>
    <s v="GFS"/>
    <s v="Non- ICB"/>
    <m/>
    <m/>
    <m/>
    <s v="GFS"/>
    <s v="Non- ICB"/>
    <s v="GFS/Non- ICB"/>
  </r>
  <r>
    <s v="New"/>
    <n v="8520"/>
    <s v="Capgemini Technology Services India Limited"/>
    <x v="2"/>
    <n v="260"/>
    <s v="Capgemini UK Plc"/>
    <s v="UK &amp; IRELAND"/>
    <s v="5010084854/16-17-IM"/>
    <x v="3"/>
    <s v="IGATE"/>
    <n v="42768"/>
    <n v="63"/>
    <s v="6.Missing or wrong information on invoice"/>
    <s v="Missing Information or Attachment"/>
    <n v="42831"/>
    <s v="Q1 2017"/>
    <n v="0"/>
    <s v="0-30 Days"/>
    <n v="-200"/>
    <s v="SGD"/>
    <n v="-133.87"/>
    <s v="INR"/>
    <n v="-9290.1408059736714"/>
    <s v="EUR"/>
    <s v="INTER"/>
    <n v="-0.13"/>
    <n v="1"/>
    <s v="less than 1000"/>
    <s v="SARBAJIT MOITRA"/>
    <s v="Unable to Pay due to different currency"/>
    <s v="Less"/>
    <s v="Non-GFS"/>
    <s v="Non- ICB"/>
    <m/>
    <m/>
    <m/>
    <s v="Non-GFS"/>
    <s v="Non- ICB"/>
    <s v="Non-GFS/Non- ICB"/>
  </r>
  <r>
    <s v="New"/>
    <n v="8520"/>
    <s v="Capgemini Technology Services India Limited"/>
    <x v="2"/>
    <n v="260"/>
    <s v="Capgemini UK Plc"/>
    <s v="UK &amp; IRELAND"/>
    <s v="5010084851/16-17-IM"/>
    <x v="8"/>
    <s v="IGATE"/>
    <n v="42768"/>
    <n v="63"/>
    <s v="6.Missing or wrong information on invoice"/>
    <s v="Missing Information or Attachment"/>
    <n v="42831"/>
    <s v="Q1 2017"/>
    <n v="0"/>
    <s v="0-30 Days"/>
    <n v="-200"/>
    <s v="CAD"/>
    <n v="-140.19999999999999"/>
    <s v="INR"/>
    <n v="-9729.4221333944024"/>
    <s v="EUR"/>
    <s v="INTER"/>
    <n v="-0.14000000000000001"/>
    <n v="1"/>
    <s v="less than 1000"/>
    <s v="SARBAJIT MOITRA"/>
    <s v="Unable to Pay due to different currency"/>
    <s v="Less"/>
    <s v="Non-GFS"/>
    <s v="Non- ICB"/>
    <m/>
    <m/>
    <m/>
    <s v="Non-GFS"/>
    <s v="Non- ICB"/>
    <s v="Non-GFS/Non- ICB"/>
  </r>
  <r>
    <s v="New"/>
    <n v="8520"/>
    <s v="Capgemini Technology Services India Limited"/>
    <x v="2"/>
    <n v="260"/>
    <s v="Capgemini UK Plc"/>
    <s v="UK &amp; IRELAND"/>
    <s v="ARLI/DB/001244/16-IM"/>
    <x v="3"/>
    <s v="IGATE"/>
    <n v="42768"/>
    <n v="63"/>
    <s v="6.Missing or wrong information on invoice"/>
    <s v="Missing Information or Attachment"/>
    <n v="42831"/>
    <s v="Q1 2017"/>
    <n v="0"/>
    <s v="0-30 Days"/>
    <n v="-200"/>
    <s v="CAD"/>
    <n v="-140.19999999999999"/>
    <s v="INR"/>
    <n v="-9729.4221333944024"/>
    <s v="EUR"/>
    <s v="INTER"/>
    <n v="-0.14000000000000001"/>
    <n v="1"/>
    <s v="less than 1000"/>
    <s v="SARBAJIT MOITRA"/>
    <s v="Unable to Pay due to different currency"/>
    <s v="Less"/>
    <s v="Non-GFS"/>
    <s v="Non- ICB"/>
    <m/>
    <m/>
    <m/>
    <s v="Non-GFS"/>
    <s v="Non- ICB"/>
    <s v="Non-GFS/Non- ICB"/>
  </r>
  <r>
    <s v="New"/>
    <n v="8520"/>
    <s v="Capgemini Technology Services India Limited"/>
    <x v="2"/>
    <n v="260"/>
    <s v="Capgemini UK Plc"/>
    <s v="UK &amp; IRELAND"/>
    <s v="HYD/DB/000219/16-IM"/>
    <x v="3"/>
    <s v="IGATE"/>
    <n v="42768"/>
    <n v="63"/>
    <s v="6.Missing or wrong information on invoice"/>
    <s v="Missing Information or Attachment"/>
    <n v="42831"/>
    <s v="Q1 2017"/>
    <n v="0"/>
    <s v="0-30 Days"/>
    <n v="-200"/>
    <s v="CAD"/>
    <n v="-140.19999999999999"/>
    <s v="INR"/>
    <n v="-9729.4221333944024"/>
    <s v="EUR"/>
    <s v="INTER"/>
    <n v="-0.14000000000000001"/>
    <n v="1"/>
    <s v="less than 1000"/>
    <s v="SARBAJIT MOITRA"/>
    <s v="Unable to Pay due to different currency"/>
    <s v="Less"/>
    <s v="Non-GFS"/>
    <s v="Non- ICB"/>
    <m/>
    <m/>
    <m/>
    <s v="Non-GFS"/>
    <s v="Non- ICB"/>
    <s v="Non-GFS/Non- ICB"/>
  </r>
  <r>
    <s v="New"/>
    <n v="260"/>
    <s v="Capgemini UK Plc"/>
    <x v="4"/>
    <n v="8205"/>
    <s v="Capgemini Consulting Österreich AG"/>
    <s v="CENTRAL EUROPE"/>
    <s v="260013008263G"/>
    <x v="4"/>
    <s v="HQ"/>
    <n v="42797"/>
    <n v="34"/>
    <s v="6.Missing or wrong information on invoice"/>
    <s v="Missing Information or Attachment"/>
    <n v="42830"/>
    <s v="Q1 2017"/>
    <n v="1"/>
    <s v="0-30 Days"/>
    <n v="-126.1"/>
    <s v="GBP"/>
    <n v="-147.38999999999999"/>
    <s v="GBP"/>
    <n v="-126.09656486743862"/>
    <s v="EUR"/>
    <s v="INTER"/>
    <n v="-0.15"/>
    <n v="1"/>
    <s v="less than 1000"/>
    <s v="Agnieszka Bartula"/>
    <s v="wrong invoice, should be: Capgemini Consulting Österreich AG Millennium Tower Handelskai 94 – 96, 22. Stock A-1200 Wien"/>
    <s v="Less"/>
    <s v="GFS"/>
    <s v="Non- ICB"/>
    <m/>
    <m/>
    <m/>
    <s v="GFS"/>
    <s v="Non- ICB"/>
    <s v="GFS/Non- ICB"/>
  </r>
  <r>
    <s v="New"/>
    <n v="8520"/>
    <s v="Capgemini Technology Services India Limited"/>
    <x v="2"/>
    <n v="795"/>
    <s v="Capgemini Suisse S.A."/>
    <s v="CENTRAL EUROPE"/>
    <s v="85203810001928A"/>
    <x v="7"/>
    <s v="BPO India"/>
    <n v="42775"/>
    <n v="56"/>
    <s v="8.Invoice awaiting Prime’s approval or PO"/>
    <s v="Hold Payment"/>
    <n v="42831"/>
    <s v="Q1 2017"/>
    <n v="0"/>
    <s v="0-30 Days"/>
    <n v="-11050.02"/>
    <s v="INR"/>
    <n v="-159.22999999999999"/>
    <s v="INR"/>
    <n v="-11050.041985024183"/>
    <s v="EUR"/>
    <s v="INTER"/>
    <n v="-0.16"/>
    <n v="1"/>
    <s v="less than 1000"/>
    <s v="Izabela Klich"/>
    <s v="will be paid manually"/>
    <s v="Less"/>
    <s v="GFS"/>
    <s v="Non- ICB"/>
    <m/>
    <m/>
    <m/>
    <s v="GFS"/>
    <s v="Non- ICB"/>
    <s v="GFS/Non- ICB"/>
  </r>
  <r>
    <s v="Unresolved"/>
    <n v="8520"/>
    <s v="Capgemini Technology Services India Limited"/>
    <x v="2"/>
    <n v="247"/>
    <s v="Sogeti Ireland Ltd."/>
    <s v="UK &amp; IRELAND"/>
    <n v="85200410044505"/>
    <x v="2"/>
    <s v="Sogeti Testing"/>
    <n v="42773"/>
    <n v="58"/>
    <s v="3.Disagreed days, volume or deliverables"/>
    <s v="DISAGREEMENT"/>
    <n v="42776"/>
    <s v="Q1 2017"/>
    <n v="55"/>
    <s v="31-60 Days"/>
    <n v="-12857"/>
    <s v="INR"/>
    <n v="-185.27"/>
    <s v="INR"/>
    <n v="-12857.132943323688"/>
    <s v="EUR"/>
    <s v="INTER"/>
    <n v="-0.19"/>
    <n v="1"/>
    <s v="less than 1000"/>
    <s v="Grace Mulhern"/>
    <s v="Need to agree days"/>
    <s v="Less"/>
    <s v="GFS"/>
    <s v="Non- ICB"/>
    <m/>
    <m/>
    <m/>
    <s v="GFS"/>
    <s v="Non- ICB"/>
    <s v="GFS/Non- ICB"/>
  </r>
  <r>
    <s v="Unresolved"/>
    <n v="260"/>
    <s v="Capgemini UK Plc"/>
    <x v="4"/>
    <n v="8243"/>
    <s v="Capgemini Deutschland GmbH"/>
    <s v="CENTRAL EUROPE"/>
    <n v="260013008269"/>
    <x v="4"/>
    <s v="HQ"/>
    <n v="42669"/>
    <n v="162"/>
    <s v="8.Invoice awaiting Prime’s approval or PO"/>
    <s v="Hold Payment"/>
    <n v="42732"/>
    <s v="Q4 2016"/>
    <n v="99"/>
    <s v="91-120 Days"/>
    <n v="-168.85"/>
    <s v="GBP"/>
    <n v="-197.36"/>
    <s v="GBP"/>
    <n v="-168.84739834614078"/>
    <s v="EUR"/>
    <s v="INTER"/>
    <n v="-0.2"/>
    <n v="1"/>
    <s v="less than 1000"/>
    <s v="Anita Kowalczyk"/>
    <s v="waiting for approval"/>
    <s v="Less"/>
    <s v="GFS"/>
    <s v="Non- ICB"/>
    <m/>
    <m/>
    <m/>
    <s v="GFS"/>
    <s v="Non- ICB"/>
    <s v="GFS/Non- ICB"/>
  </r>
  <r>
    <s v="Unresolved"/>
    <n v="8520"/>
    <s v="Capgemini Technology Services India Limited"/>
    <x v="2"/>
    <n v="95"/>
    <s v="Capgemini Service S.A.S."/>
    <s v="HOLDING"/>
    <n v="85201220007986"/>
    <x v="3"/>
    <s v="FS-OTHER"/>
    <n v="42615"/>
    <n v="216"/>
    <s v="8.Invoice awaiting Prime’s approval or PO"/>
    <s v="Hold Payment"/>
    <n v="42732"/>
    <s v="Q4 2016"/>
    <n v="99"/>
    <s v="91-120 Days"/>
    <n v="-14133"/>
    <s v="INR"/>
    <n v="-203.66"/>
    <s v="INR"/>
    <n v="-14133.338885072068"/>
    <s v="EUR"/>
    <s v="INTER"/>
    <n v="-0.2"/>
    <n v="1"/>
    <s v="less than 1000"/>
    <s v="Nicolas HONVAULT"/>
    <s v="awaiting approval"/>
    <s v="Less"/>
    <s v="GFS"/>
    <s v="ICB"/>
    <m/>
    <m/>
    <m/>
    <s v="GFS"/>
    <s v="ICB"/>
    <s v="GFS/ICB"/>
  </r>
  <r>
    <s v="Unresolved"/>
    <n v="1320"/>
    <s v="Capgemini Norge AS"/>
    <x v="7"/>
    <n v="8110"/>
    <s v="Capgemini Mexico S. de R.L. de C.V."/>
    <s v="CPM- BR"/>
    <n v="13200110056948"/>
    <x v="0"/>
    <s v="Apps Norway MS CPRDT and Other"/>
    <n v="42727"/>
    <n v="104"/>
    <s v="5.Invoice issued too late"/>
    <s v="DISAGREEMENT"/>
    <n v="42732"/>
    <s v="Q4 2016"/>
    <n v="99"/>
    <s v="91-120 Days"/>
    <n v="-227.46"/>
    <s v="USD"/>
    <n v="-212.76"/>
    <s v="NOK"/>
    <n v="-1950.6470526214455"/>
    <s v="EUR"/>
    <s v="INTER"/>
    <n v="-0.21"/>
    <n v="1"/>
    <s v="less than 1000"/>
    <s v="Aldo Perez"/>
    <s v="."/>
    <s v="Less"/>
    <s v="GFS"/>
    <s v="Non- ICB"/>
    <m/>
    <m/>
    <m/>
    <s v="GFS"/>
    <s v="Non- ICB"/>
    <s v="GFS/Non- ICB"/>
  </r>
  <r>
    <s v="New"/>
    <n v="8520"/>
    <s v="Capgemini Technology Services India Limited"/>
    <x v="2"/>
    <n v="795"/>
    <s v="Capgemini Suisse S.A."/>
    <s v="CENTRAL EUROPE"/>
    <s v="85201230002508A"/>
    <x v="3"/>
    <s v="Switzerland"/>
    <n v="42776"/>
    <n v="55"/>
    <s v="8.Invoice awaiting Prime’s approval or PO"/>
    <s v="Hold Payment"/>
    <n v="42831"/>
    <s v="Q1 2017"/>
    <n v="0"/>
    <s v="0-30 Days"/>
    <n v="-16414.509999999998"/>
    <s v="INR"/>
    <n v="-236.53"/>
    <s v="INR"/>
    <n v="-16414.409537887146"/>
    <s v="EUR"/>
    <s v="INTER"/>
    <n v="-0.24"/>
    <n v="1"/>
    <s v="less than 1000"/>
    <s v="Izabela Klich"/>
    <s v="will be paid"/>
    <s v="Less"/>
    <s v="GFS"/>
    <s v="Non- ICB"/>
    <m/>
    <m/>
    <m/>
    <s v="GFS"/>
    <s v="Non- ICB"/>
    <s v="GFS/Non- ICB"/>
  </r>
  <r>
    <s v="New"/>
    <n v="8520"/>
    <s v="Capgemini Technology Services India Limited"/>
    <x v="2"/>
    <n v="795"/>
    <s v="Capgemini Suisse S.A."/>
    <s v="CENTRAL EUROPE"/>
    <s v="5010089095/16-17-IM"/>
    <x v="3"/>
    <s v="IGATE"/>
    <n v="42769"/>
    <n v="62"/>
    <s v="8.Invoice awaiting Prime’s approval or PO"/>
    <s v="Hold Payment"/>
    <n v="42831"/>
    <s v="Q1 2017"/>
    <n v="0"/>
    <s v="0-30 Days"/>
    <n v="-17948"/>
    <s v="INR"/>
    <n v="-258.63"/>
    <s v="INR"/>
    <n v="-17948.077363479275"/>
    <s v="EUR"/>
    <s v="INTER"/>
    <n v="-0.26"/>
    <n v="1"/>
    <s v="less than 1000"/>
    <s v="Izabela Klich"/>
    <s v="."/>
    <s v="Less"/>
    <s v="Non-GFS"/>
    <s v="Non- ICB"/>
    <m/>
    <m/>
    <m/>
    <s v="Non-GFS"/>
    <s v="Non- ICB"/>
    <s v="Non-GFS/Non- ICB"/>
  </r>
  <r>
    <s v="New"/>
    <n v="8520"/>
    <s v="Capgemini Technology Services India Limited"/>
    <x v="2"/>
    <n v="795"/>
    <s v="Capgemini Suisse S.A."/>
    <s v="CENTRAL EUROPE"/>
    <s v="5010089091/16-17-IM"/>
    <x v="7"/>
    <s v="IGATE"/>
    <n v="42769"/>
    <n v="62"/>
    <s v="8.Invoice awaiting Prime’s approval or PO"/>
    <s v="Hold Payment"/>
    <n v="42831"/>
    <s v="Q1 2017"/>
    <n v="0"/>
    <s v="0-30 Days"/>
    <n v="-21508"/>
    <s v="INR"/>
    <n v="-309.93"/>
    <s v="INR"/>
    <n v="-21508.129827410325"/>
    <s v="EUR"/>
    <s v="INTER"/>
    <n v="-0.31"/>
    <n v="1"/>
    <s v="less than 1000"/>
    <s v="Izabela Klich"/>
    <s v=".."/>
    <s v="Less"/>
    <s v="Non-GFS"/>
    <s v="Non- ICB"/>
    <m/>
    <m/>
    <m/>
    <s v="Non-GFS"/>
    <s v="Non- ICB"/>
    <s v="Non-GFS/Non- ICB"/>
  </r>
  <r>
    <s v="New"/>
    <n v="8520"/>
    <s v="Capgemini Technology Services India Limited"/>
    <x v="2"/>
    <n v="359"/>
    <s v="Capgemini AB (Sweden)"/>
    <s v="NORDIC"/>
    <s v="5010089556/16-17-IM"/>
    <x v="0"/>
    <s v="IGATE"/>
    <n v="42768"/>
    <n v="63"/>
    <s v="4.Disagreed expenses"/>
    <s v="DISAGREEMENT"/>
    <n v="42830"/>
    <s v="Q1 2017"/>
    <n v="1"/>
    <s v="0-30 Days"/>
    <n v="-35103"/>
    <s v="INR"/>
    <n v="-505.83"/>
    <s v="INR"/>
    <n v="-35102.950055170404"/>
    <s v="EUR"/>
    <s v="INTER"/>
    <n v="-0.51"/>
    <n v="1"/>
    <s v="less than 1000"/>
    <s v="Sourav Das"/>
    <s v="Invoices raised on wrong entity"/>
    <s v="Less"/>
    <s v="Non-GFS"/>
    <s v="Non- ICB"/>
    <m/>
    <m/>
    <m/>
    <s v="Non-GFS"/>
    <s v="Non- ICB"/>
    <s v="Non-GFS/Non- ICB"/>
  </r>
  <r>
    <s v="New"/>
    <n v="8520"/>
    <s v="Capgemini Technology Services India Limited"/>
    <x v="2"/>
    <n v="795"/>
    <s v="Capgemini Suisse S.A."/>
    <s v="CENTRAL EUROPE"/>
    <s v="5010089102/16-17-IM"/>
    <x v="7"/>
    <s v="IGATE"/>
    <n v="42769"/>
    <n v="62"/>
    <s v="8.Invoice awaiting Prime’s approval or PO"/>
    <s v="Hold Payment"/>
    <n v="42831"/>
    <s v="Q1 2017"/>
    <n v="0"/>
    <s v="0-30 Days"/>
    <n v="-37338"/>
    <s v="INR"/>
    <n v="-538.04"/>
    <s v="INR"/>
    <n v="-37338.218863420283"/>
    <s v="EUR"/>
    <s v="INTER"/>
    <n v="-0.54"/>
    <n v="1"/>
    <s v="less than 1000"/>
    <s v="Izabela Klich"/>
    <s v="."/>
    <s v="Less"/>
    <s v="Non-GFS"/>
    <s v="Non- ICB"/>
    <m/>
    <m/>
    <m/>
    <s v="Non-GFS"/>
    <s v="Non- ICB"/>
    <s v="Non-GFS/Non- ICB"/>
  </r>
  <r>
    <s v="New"/>
    <n v="3011"/>
    <s v="Sogeti USA LLC"/>
    <x v="5"/>
    <n v="199"/>
    <s v="Capgemini America Inc"/>
    <s v="NORTH AMERICA"/>
    <n v="385730"/>
    <x v="2"/>
    <s v="Sogeti USA "/>
    <n v="42769"/>
    <n v="62"/>
    <s v="1.No signed SoW"/>
    <s v="DISAGREEMENT"/>
    <n v="42831"/>
    <s v="Q1 2017"/>
    <n v="0"/>
    <s v="0-30 Days"/>
    <n v="-602.55999999999995"/>
    <s v="USD"/>
    <n v="-563.61"/>
    <s v="USD"/>
    <n v="-602.5554483367049"/>
    <s v="EUR"/>
    <s v="INTRA"/>
    <n v="-0.56000000000000005"/>
    <n v="1"/>
    <s v="less than 1000"/>
    <s v="Soumya Mukhopadhyay"/>
    <s v="-"/>
    <s v="Less"/>
    <s v="Non-GFS"/>
    <s v="Non- ICB"/>
    <m/>
    <m/>
    <m/>
    <s v="Non-GFS"/>
    <s v="Non- ICB"/>
    <s v="Non-GFS/Non- ICB"/>
  </r>
  <r>
    <s v="New"/>
    <n v="8520"/>
    <s v="Capgemini Technology Services India Limited"/>
    <x v="2"/>
    <n v="260"/>
    <s v="Capgemini UK Plc"/>
    <s v="UK &amp; IRELAND"/>
    <s v="HYD/DB/000220/16-IM"/>
    <x v="3"/>
    <s v="IGATE"/>
    <n v="42768"/>
    <n v="63"/>
    <s v="6.Missing or wrong information on invoice"/>
    <s v="Missing Information or Attachment"/>
    <n v="42831"/>
    <s v="Q1 2017"/>
    <n v="0"/>
    <s v="0-30 Days"/>
    <n v="-5500"/>
    <s v="SEK"/>
    <n v="-576.99"/>
    <s v="INR"/>
    <n v="-40041.221660108677"/>
    <s v="EUR"/>
    <s v="INTER"/>
    <n v="-0.57999999999999996"/>
    <n v="1"/>
    <s v="less than 1000"/>
    <s v="SARBAJIT MOITRA"/>
    <s v="Unable to Pay due to different currency"/>
    <s v="Less"/>
    <s v="Non-GFS"/>
    <s v="Non- ICB"/>
    <m/>
    <m/>
    <m/>
    <s v="Non-GFS"/>
    <s v="Non- ICB"/>
    <s v="Non-GFS/Non- ICB"/>
  </r>
  <r>
    <s v="Unresolved"/>
    <n v="8520"/>
    <s v="Capgemini Technology Services India Limited"/>
    <x v="2"/>
    <n v="795"/>
    <s v="Capgemini Suisse S.A."/>
    <s v="CENTRAL EUROPE"/>
    <s v="5010089085/16-17-IM"/>
    <x v="3"/>
    <s v="iGATE"/>
    <n v="42769"/>
    <n v="62"/>
    <s v="8.Invoice awaiting Prime’s approval or PO"/>
    <s v="Hold Payment"/>
    <n v="42776"/>
    <s v="Q1 2017"/>
    <n v="55"/>
    <s v="31-60 Days"/>
    <n v="-42813"/>
    <s v="INR"/>
    <n v="-616.92999999999995"/>
    <s v="INR"/>
    <n v="-42812.927223644852"/>
    <s v="EUR"/>
    <s v="INTER"/>
    <n v="-0.62"/>
    <n v="1"/>
    <s v="less than 1000"/>
    <s v="Oliver Porsberg"/>
    <s v="Invoice will be paid manually in February"/>
    <s v="Less"/>
    <s v="Non-GFS"/>
    <s v="Non- ICB"/>
    <m/>
    <m/>
    <m/>
    <s v="Non-GFS"/>
    <s v="Non- ICB"/>
    <s v="Non-GFS/Non- ICB"/>
  </r>
  <r>
    <s v="Unresolved"/>
    <n v="420"/>
    <s v="Capgemini Belgium N.V./S.A."/>
    <x v="9"/>
    <n v="8205"/>
    <s v="Capgemini Consulting Österreich AG"/>
    <s v="CENTRAL EUROPE"/>
    <n v="4200110024601"/>
    <x v="0"/>
    <s v="CG Austria- Allianz H2 2016"/>
    <n v="42726"/>
    <n v="105"/>
    <s v="6.Missing or wrong information on invoice"/>
    <s v="Missing Information or Attachment"/>
    <n v="42775"/>
    <s v="Q1 2017"/>
    <n v="56"/>
    <s v="31-60 Days"/>
    <n v="-744.64"/>
    <s v="EUR"/>
    <n v="-744.64"/>
    <s v="EUR"/>
    <n v="-744.64"/>
    <s v="EUR"/>
    <s v="INTER"/>
    <n v="-0.74"/>
    <n v="1"/>
    <s v="less than 1000"/>
    <s v="Justyna Krawczak"/>
    <s v="certificat of residence should be sent to CG Austria. Please contact AT, accounting or B. Valtiner"/>
    <s v="Less"/>
    <s v="GFS"/>
    <s v="Non- ICB"/>
    <m/>
    <m/>
    <m/>
    <s v="GFS"/>
    <s v="Non- ICB"/>
    <s v="GFS/Non- ICB"/>
  </r>
  <r>
    <s v="New"/>
    <n v="1970"/>
    <s v="Capgemini UK Plc (FS)"/>
    <x v="4"/>
    <n v="260"/>
    <s v="Capgemini UK Plc"/>
    <s v="UK &amp; IRELAND"/>
    <n v="19700110033894"/>
    <x v="3"/>
    <s v="BFS"/>
    <n v="42676"/>
    <n v="155"/>
    <s v="6.Missing or wrong information on invoice"/>
    <s v="Missing Information or Attachment"/>
    <n v="42831"/>
    <s v="Q1 2017"/>
    <n v="0"/>
    <s v="0-30 Days"/>
    <n v="-687.29"/>
    <s v="GBP"/>
    <n v="-803.35"/>
    <s v="GBP"/>
    <n v="-687.29001551161423"/>
    <s v="EUR"/>
    <s v="INTRA"/>
    <n v="-0.8"/>
    <n v="1"/>
    <s v="less than 1000"/>
    <s v="Puja Kolay Dey"/>
    <s v="No PO"/>
    <s v="Less"/>
    <s v="GFS"/>
    <s v="Non- ICB"/>
    <m/>
    <m/>
    <m/>
    <s v="GFS"/>
    <s v="Non- ICB"/>
    <s v="GFS/Non- ICB"/>
  </r>
  <r>
    <s v="New"/>
    <n v="3011"/>
    <s v="Sogeti USA LLC"/>
    <x v="5"/>
    <n v="199"/>
    <s v="Capgemini America Inc"/>
    <s v="NORTH AMERICA"/>
    <n v="385729"/>
    <x v="2"/>
    <s v="Sogeti USA "/>
    <n v="42769"/>
    <n v="62"/>
    <s v="4.Disagreed expenses"/>
    <s v="DISAGREEMENT"/>
    <n v="42831"/>
    <s v="Q1 2017"/>
    <n v="0"/>
    <s v="0-30 Days"/>
    <n v="-912"/>
    <s v="USD"/>
    <n v="-853.05"/>
    <s v="USD"/>
    <n v="-911.99575096897865"/>
    <s v="EUR"/>
    <s v="INTRA"/>
    <n v="-0.85"/>
    <n v="1"/>
    <s v="less than 1000"/>
    <s v="Soumya Mukhopadhyay"/>
    <s v="-"/>
    <s v="Less"/>
    <s v="Non-GFS"/>
    <s v="Non- ICB"/>
    <m/>
    <m/>
    <m/>
    <s v="Non-GFS"/>
    <s v="Non- ICB"/>
    <s v="Non-GFS/Non- ICB"/>
  </r>
  <r>
    <s v="Unresolved"/>
    <n v="8520"/>
    <s v="Capgemini Technology Services India Limited"/>
    <x v="2"/>
    <n v="795"/>
    <s v="Capgemini Suisse S.A."/>
    <s v="CENTRAL EUROPE"/>
    <s v="5010088983/16-17-IM"/>
    <x v="7"/>
    <s v="iGATE"/>
    <n v="42769"/>
    <n v="62"/>
    <s v="8.Invoice awaiting Prime’s approval or PO"/>
    <s v="Hold Payment"/>
    <n v="42776"/>
    <s v="Q1 2017"/>
    <n v="55"/>
    <s v="31-60 Days"/>
    <n v="-62696"/>
    <s v="INR"/>
    <n v="-903.44"/>
    <s v="INR"/>
    <n v="-62695.785536332667"/>
    <s v="EUR"/>
    <s v="INTER"/>
    <n v="-0.9"/>
    <n v="1"/>
    <s v="less than 1000"/>
    <s v="Oliver Porsberg"/>
    <s v="Invoice will be paid manually in February"/>
    <s v="Less"/>
    <s v="Non-GFS"/>
    <s v="Non- ICB"/>
    <m/>
    <m/>
    <m/>
    <s v="Non-GFS"/>
    <s v="Non- ICB"/>
    <s v="Non-GFS/Non- ICB"/>
  </r>
  <r>
    <s v="New"/>
    <n v="8520"/>
    <s v="Capgemini Technology Services India Limited"/>
    <x v="2"/>
    <n v="795"/>
    <s v="Capgemini Suisse S.A."/>
    <s v="CENTRAL EUROPE"/>
    <s v="5010089171/16-17-IM"/>
    <x v="7"/>
    <s v="IGATE"/>
    <n v="42769"/>
    <n v="62"/>
    <s v="8.Invoice awaiting Prime’s approval or PO"/>
    <s v="Hold Payment"/>
    <n v="42831"/>
    <s v="Q1 2017"/>
    <n v="0"/>
    <s v="0-30 Days"/>
    <n v="-62696"/>
    <s v="INR"/>
    <n v="-903.44"/>
    <s v="INR"/>
    <n v="-62695.785536332667"/>
    <s v="EUR"/>
    <s v="INTER"/>
    <n v="-0.9"/>
    <n v="1"/>
    <s v="less than 1000"/>
    <s v="Izabela Klich"/>
    <s v="."/>
    <s v="Less"/>
    <s v="Non-GFS"/>
    <s v="Non- ICB"/>
    <m/>
    <m/>
    <m/>
    <s v="Non-GFS"/>
    <s v="Non- ICB"/>
    <s v="Non-GFS/Non- ICB"/>
  </r>
  <r>
    <s v="Unresolved"/>
    <n v="795"/>
    <s v="Capgemini Suisse S.A."/>
    <x v="0"/>
    <n v="692"/>
    <s v="Capgemini Outsourcing Services S.A.S."/>
    <s v="FRANCE"/>
    <s v="3000322CN"/>
    <x v="1"/>
    <s v="CH02-CC Market Units"/>
    <n v="42775"/>
    <n v="56"/>
    <s v="8.Invoice awaiting Prime’s approval or PO"/>
    <s v="Hold Payment"/>
    <n v="42775"/>
    <s v="Q1 2017"/>
    <n v="56"/>
    <s v="31-60 Days"/>
    <n v="-1231.73"/>
    <s v="CHF"/>
    <n v="-1151.58"/>
    <s v="CHF"/>
    <n v="-1231.7300278128102"/>
    <s v="EUR"/>
    <s v="INTER"/>
    <n v="-1.1499999999999999"/>
    <n v="1"/>
    <s v="less than 1000"/>
    <s v="Magdalena Marczynska"/>
    <s v="Status : h-Waiting for Project Manager approval Destinataire : SPULLEN"/>
    <s v="Less"/>
    <s v="Non-GFS"/>
    <s v="Non- ICB"/>
    <m/>
    <m/>
    <m/>
    <s v="Non-GFS"/>
    <s v="Non- ICB"/>
    <s v="Non-GFS/Non- ICB"/>
  </r>
  <r>
    <s v="Unresolved"/>
    <n v="8520"/>
    <s v="Capgemini Technology Services India Limited"/>
    <x v="2"/>
    <n v="8420"/>
    <s v="Capgemini Australia Pty Ltd."/>
    <s v="INDIA"/>
    <s v="5010089535/16-17-IM"/>
    <x v="0"/>
    <s v="iGATE"/>
    <n v="42769"/>
    <n v="62"/>
    <s v="3.Disagreed days, volume or deliverables"/>
    <s v="DISAGREEMENT"/>
    <n v="42775"/>
    <s v="Q1 2017"/>
    <n v="56"/>
    <s v="31-60 Days"/>
    <n v="-82590"/>
    <s v="INR"/>
    <n v="-1190.1099999999999"/>
    <s v="INR"/>
    <n v="-82589.747326490804"/>
    <s v="EUR"/>
    <s v="INTRA"/>
    <n v="-1.19"/>
    <n v="1"/>
    <s v="less than 1000"/>
    <s v="Roopeshri Lad"/>
    <s v="Invoice doesn’t belongs to Transport Accident Commission (TAC) project; Please route to correct project"/>
    <s v="Less"/>
    <s v="Non-GFS"/>
    <s v="Non- ICB"/>
    <m/>
    <m/>
    <m/>
    <s v="Non-GFS"/>
    <s v="Non- ICB"/>
    <s v="Non-GFS/Non- ICB"/>
  </r>
  <r>
    <s v="New"/>
    <n v="260"/>
    <s v="Capgemini UK Plc"/>
    <x v="4"/>
    <n v="8205"/>
    <s v="Capgemini Consulting Österreich AG"/>
    <s v="CENTRAL EUROPE"/>
    <n v="260013009168"/>
    <x v="4"/>
    <s v="HQ"/>
    <n v="42794"/>
    <n v="37"/>
    <s v="6.Missing or wrong information on invoice"/>
    <s v="Missing Information or Attachment"/>
    <n v="42830"/>
    <s v="Q1 2017"/>
    <n v="1"/>
    <s v="0-30 Days"/>
    <n v="-1160.8"/>
    <s v="GBP"/>
    <n v="-1356.82"/>
    <s v="GBP"/>
    <n v="-1160.8001977300908"/>
    <s v="EUR"/>
    <s v="INTER"/>
    <n v="-1.36"/>
    <n v="1"/>
    <s v="less than 1000"/>
    <s v="Justyna Krawczak"/>
    <s v="wrong address on the invoice, there should be: Capgemini Consulting Österreich AG Millennium Tower Handelskai 94 – 96, 22. Stock A-1200 Wien"/>
    <s v="Less"/>
    <s v="GFS"/>
    <s v="Non- ICB"/>
    <m/>
    <m/>
    <m/>
    <s v="GFS"/>
    <s v="Non- ICB"/>
    <s v="GFS/Non- ICB"/>
  </r>
  <r>
    <s v="Unresolved"/>
    <n v="8520"/>
    <s v="Capgemini Technology Services India Limited"/>
    <x v="2"/>
    <n v="3100"/>
    <s v="Sogeti Luxembourg S.A."/>
    <s v="BENELUX"/>
    <n v="85200320061694"/>
    <x v="2"/>
    <s v="SOGETI BELUX - SOGBELUX - BU"/>
    <n v="42773"/>
    <n v="58"/>
    <s v="8.Invoice awaiting Prime’s approval or PO"/>
    <s v="Hold Payment"/>
    <n v="42797"/>
    <s v="Q1 2017"/>
    <n v="34"/>
    <s v="31-60 Days"/>
    <n v="-99441"/>
    <s v="INR"/>
    <n v="-1432.93"/>
    <s v="INR"/>
    <n v="-99440.662322431119"/>
    <s v="EUR"/>
    <s v="INTER"/>
    <n v="-1.43"/>
    <n v="1"/>
    <s v="less than 1000"/>
    <s v="Katarzyna Rosa"/>
    <s v="waiting for approval"/>
    <s v="Less"/>
    <s v="GFS"/>
    <s v="ICB"/>
    <m/>
    <m/>
    <m/>
    <s v="GFS"/>
    <s v="ICB"/>
    <s v="GFS/ICB"/>
  </r>
  <r>
    <s v="New"/>
    <n v="8520"/>
    <s v="Capgemini Technology Services India Limited"/>
    <x v="2"/>
    <n v="795"/>
    <s v="Capgemini Suisse S.A."/>
    <s v="CENTRAL EUROPE"/>
    <s v="5010089099/16-17-IM"/>
    <x v="2"/>
    <s v="IGATE"/>
    <n v="42769"/>
    <n v="62"/>
    <s v="8.Invoice awaiting Prime’s approval or PO"/>
    <s v="Hold Payment"/>
    <n v="42831"/>
    <s v="Q1 2017"/>
    <n v="0"/>
    <s v="0-30 Days"/>
    <n v="-110484"/>
    <s v="INR"/>
    <n v="-1592.06"/>
    <s v="INR"/>
    <n v="-110483.76463403631"/>
    <s v="EUR"/>
    <s v="INTER"/>
    <n v="-1.59"/>
    <n v="1"/>
    <s v="less than 1000"/>
    <s v="Izabela Klich"/>
    <s v="."/>
    <s v="Less"/>
    <s v="Non-GFS"/>
    <s v="Non- ICB"/>
    <m/>
    <m/>
    <m/>
    <s v="Non-GFS"/>
    <s v="Non- ICB"/>
    <s v="Non-GFS/Non- ICB"/>
  </r>
  <r>
    <s v="New"/>
    <n v="8520"/>
    <s v="Capgemini Technology Services India Limited"/>
    <x v="2"/>
    <n v="795"/>
    <s v="Capgemini Suisse S.A."/>
    <s v="CENTRAL EUROPE"/>
    <s v="5010089103/16-17-IM"/>
    <x v="6"/>
    <s v="IGATE"/>
    <n v="42769"/>
    <n v="62"/>
    <s v="8.Invoice awaiting Prime’s approval or PO"/>
    <s v="Hold Payment"/>
    <n v="42831"/>
    <s v="Q1 2017"/>
    <n v="0"/>
    <s v="0-30 Days"/>
    <n v="-111667"/>
    <s v="INR"/>
    <n v="-1609.11"/>
    <s v="INR"/>
    <n v="-111666.97895197051"/>
    <s v="EUR"/>
    <s v="INTER"/>
    <n v="-1.61"/>
    <n v="1"/>
    <s v="less than 1000"/>
    <s v="Izabela Klich"/>
    <s v="."/>
    <s v="Less"/>
    <s v="Non-GFS"/>
    <s v="Non- ICB"/>
    <m/>
    <m/>
    <m/>
    <s v="Non-GFS"/>
    <s v="Non- ICB"/>
    <s v="Non-GFS/Non- ICB"/>
  </r>
  <r>
    <s v="Unresolved"/>
    <n v="8520"/>
    <s v="Capgemini Technology Services India Limited"/>
    <x v="2"/>
    <n v="3027"/>
    <s v="Sogeti Belgium S.A."/>
    <s v="BENELUX"/>
    <s v="85202630000252A"/>
    <x v="14"/>
    <s v="MSA"/>
    <n v="42762"/>
    <n v="69"/>
    <s v="8.Invoice awaiting Prime’s approval or PO"/>
    <s v="Hold Payment"/>
    <n v="42775"/>
    <s v="Q1 2017"/>
    <n v="56"/>
    <s v="31-60 Days"/>
    <n v="-121003"/>
    <s v="INR"/>
    <n v="-1743.64"/>
    <s v="INR"/>
    <n v="-121002.92160250939"/>
    <s v="EUR"/>
    <s v="INTER"/>
    <n v="-1.74"/>
    <n v="1"/>
    <s v="less than 1000"/>
    <s v="Katarzyna Rosa"/>
    <s v="will be paid manually"/>
    <s v="Less"/>
    <s v="GFS"/>
    <s v="Non- ICB"/>
    <m/>
    <m/>
    <m/>
    <s v="GFS"/>
    <s v="Non- ICB"/>
    <s v="GFS/Non- ICB"/>
  </r>
  <r>
    <s v="Unresolved"/>
    <n v="3011"/>
    <s v="Sogeti USA LLC"/>
    <x v="5"/>
    <n v="3036"/>
    <s v="Sogeti UK Ltd."/>
    <s v="UK &amp; IRELAND"/>
    <n v="383060"/>
    <x v="2"/>
    <s v="Sogeti USA "/>
    <n v="42731"/>
    <n v="100"/>
    <s v="2.Disagreed rates or price"/>
    <s v="DISAGREEMENT"/>
    <n v="42733"/>
    <s v="Q4 2016"/>
    <n v="98"/>
    <s v="91-120 Days"/>
    <n v="-1935.12"/>
    <s v="USD"/>
    <n v="-1810.05"/>
    <s v="USD"/>
    <n v="-1935.1244464467497"/>
    <s v="EUR"/>
    <s v="INTER"/>
    <n v="-1.81"/>
    <n v="1"/>
    <s v="less than 1000"/>
    <s v="Nikki Harrison"/>
    <s v="Rates and time not as per SOW, US to reconcile with Sogeti UK"/>
    <s v="Less"/>
    <s v="Non-GFS"/>
    <s v="Non- ICB"/>
    <m/>
    <m/>
    <m/>
    <s v="Non-GFS"/>
    <s v="Non- ICB"/>
    <s v="Non-GFS/Non- ICB"/>
  </r>
  <r>
    <s v="Unresolved"/>
    <n v="8520"/>
    <s v="Capgemini Technology Services India Limited"/>
    <x v="2"/>
    <n v="3019"/>
    <s v="Sogeti Corporate Services S.A.S."/>
    <s v="FRANCE"/>
    <n v="85200420032059"/>
    <x v="2"/>
    <s v="SOGETI SERVICES - SOGHOL - BU"/>
    <n v="42773"/>
    <n v="58"/>
    <s v="8.Invoice awaiting Prime’s approval or PO"/>
    <s v="Hold Payment"/>
    <n v="42774"/>
    <s v="Q1 2017"/>
    <n v="57"/>
    <s v="31-60 Days"/>
    <n v="-132116"/>
    <s v="INR"/>
    <n v="-1903.78"/>
    <s v="INR"/>
    <n v="-132116.11461564619"/>
    <s v="EUR"/>
    <s v="INTER"/>
    <n v="-1.9"/>
    <n v="1"/>
    <s v="less than 1000"/>
    <s v="Veronique Bézier"/>
    <s v="Credit must be paid by manual transfer with txo other invoices"/>
    <s v="Less"/>
    <s v="GFS"/>
    <s v="ICB"/>
    <m/>
    <m/>
    <m/>
    <s v="GFS"/>
    <s v="ICB"/>
    <s v="GFS/ICB"/>
  </r>
  <r>
    <s v="New"/>
    <n v="8520"/>
    <s v="Capgemini Technology Services India Limited"/>
    <x v="2"/>
    <n v="795"/>
    <s v="Capgemini Suisse S.A."/>
    <s v="CENTRAL EUROPE"/>
    <s v="5010089090/16-17-IM"/>
    <x v="6"/>
    <s v="IGATE"/>
    <n v="42769"/>
    <n v="62"/>
    <s v="8.Invoice awaiting Prime’s approval or PO"/>
    <s v="Hold Payment"/>
    <n v="42831"/>
    <s v="Q1 2017"/>
    <n v="0"/>
    <s v="0-30 Days"/>
    <n v="-145479"/>
    <s v="INR"/>
    <n v="-2096.34"/>
    <s v="INR"/>
    <n v="-145479.14975121271"/>
    <s v="EUR"/>
    <s v="INTER"/>
    <n v="-2.1"/>
    <n v="1"/>
    <s v="less than 1000"/>
    <s v="Izabela Klich"/>
    <s v="."/>
    <s v="Less"/>
    <s v="Non-GFS"/>
    <s v="Non- ICB"/>
    <m/>
    <m/>
    <m/>
    <s v="Non-GFS"/>
    <s v="Non- ICB"/>
    <s v="Non-GFS/Non- ICB"/>
  </r>
  <r>
    <s v="New"/>
    <n v="8520"/>
    <s v="Capgemini Technology Services India Limited"/>
    <x v="2"/>
    <n v="795"/>
    <s v="Capgemini Suisse S.A."/>
    <s v="CENTRAL EUROPE"/>
    <s v="5010089094/16-17-IM"/>
    <x v="6"/>
    <s v="IGATE"/>
    <n v="42769"/>
    <n v="62"/>
    <s v="8.Invoice awaiting Prime’s approval or PO"/>
    <s v="Hold Payment"/>
    <n v="42831"/>
    <s v="Q1 2017"/>
    <n v="0"/>
    <s v="0-30 Days"/>
    <n v="-145667"/>
    <s v="INR"/>
    <n v="-2099.0500000000002"/>
    <s v="INR"/>
    <n v="-145667.21490086679"/>
    <s v="EUR"/>
    <s v="INTER"/>
    <n v="-2.1"/>
    <n v="1"/>
    <s v="less than 1000"/>
    <s v="Izabela Klich"/>
    <s v="."/>
    <s v="Less"/>
    <s v="Non-GFS"/>
    <s v="Non- ICB"/>
    <m/>
    <m/>
    <m/>
    <s v="Non-GFS"/>
    <s v="Non- ICB"/>
    <s v="Non-GFS/Non- ICB"/>
  </r>
  <r>
    <s v="New"/>
    <n v="8520"/>
    <s v="Capgemini Technology Services India Limited"/>
    <x v="2"/>
    <n v="795"/>
    <s v="Capgemini Suisse S.A."/>
    <s v="CENTRAL EUROPE"/>
    <s v="5010089092/16-17-IM"/>
    <x v="6"/>
    <s v="IGATE"/>
    <n v="42769"/>
    <n v="62"/>
    <s v="8.Invoice awaiting Prime’s approval or PO"/>
    <s v="Hold Payment"/>
    <n v="42831"/>
    <s v="Q1 2017"/>
    <n v="0"/>
    <s v="0-30 Days"/>
    <n v="-161278"/>
    <s v="INR"/>
    <n v="-2324"/>
    <s v="INR"/>
    <n v="-161278.01025683733"/>
    <s v="EUR"/>
    <s v="INTER"/>
    <n v="-2.3199999999999998"/>
    <n v="1"/>
    <s v="less than 1000"/>
    <s v="Izabela Klich"/>
    <s v="."/>
    <s v="Less"/>
    <s v="Non-GFS"/>
    <s v="Non- ICB"/>
    <m/>
    <m/>
    <m/>
    <s v="Non-GFS"/>
    <s v="Non- ICB"/>
    <s v="Non-GFS/Non- ICB"/>
  </r>
  <r>
    <s v="New"/>
    <n v="8520"/>
    <s v="Capgemini Technology Services India Limited"/>
    <x v="2"/>
    <n v="795"/>
    <s v="Capgemini Suisse S.A."/>
    <s v="CENTRAL EUROPE"/>
    <s v="AIRL2/009696/16-IM"/>
    <x v="8"/>
    <s v="IGATE"/>
    <n v="42769"/>
    <n v="62"/>
    <s v="8.Invoice awaiting Prime’s approval or PO"/>
    <s v="Hold Payment"/>
    <n v="42831"/>
    <s v="Q1 2017"/>
    <n v="0"/>
    <s v="0-30 Days"/>
    <n v="-2591"/>
    <s v="USD"/>
    <n v="-2423.5300000000002"/>
    <s v="INR"/>
    <n v="-168185.06721073709"/>
    <s v="EUR"/>
    <s v="INTER"/>
    <n v="-2.42"/>
    <n v="1"/>
    <s v="less than 1000"/>
    <s v="Izabela Klich"/>
    <s v="."/>
    <s v="Less"/>
    <s v="Non-GFS"/>
    <s v="Non- ICB"/>
    <m/>
    <m/>
    <m/>
    <s v="Non-GFS"/>
    <s v="Non- ICB"/>
    <s v="Non-GFS/Non- ICB"/>
  </r>
  <r>
    <s v="New"/>
    <n v="8520"/>
    <s v="Capgemini Technology Services India Limited"/>
    <x v="2"/>
    <n v="795"/>
    <s v="Capgemini Suisse S.A."/>
    <s v="CENTRAL EUROPE"/>
    <s v="5010089098/16-17-IM"/>
    <x v="7"/>
    <s v="IGATE"/>
    <n v="42769"/>
    <n v="62"/>
    <s v="8.Invoice awaiting Prime’s approval or PO"/>
    <s v="Hold Payment"/>
    <n v="42831"/>
    <s v="Q1 2017"/>
    <n v="0"/>
    <s v="0-30 Days"/>
    <n v="-177469"/>
    <s v="INR"/>
    <n v="-2557.31"/>
    <s v="INR"/>
    <n v="-177468.96231063365"/>
    <s v="EUR"/>
    <s v="INTER"/>
    <n v="-2.56"/>
    <n v="1"/>
    <s v="less than 1000"/>
    <s v="Izabela Klich"/>
    <s v="."/>
    <s v="Less"/>
    <s v="Non-GFS"/>
    <s v="Non- ICB"/>
    <m/>
    <m/>
    <m/>
    <s v="Non-GFS"/>
    <s v="Non- ICB"/>
    <s v="Non-GFS/Non- ICB"/>
  </r>
  <r>
    <s v="New"/>
    <n v="8520"/>
    <s v="Capgemini Technology Services India Limited"/>
    <x v="2"/>
    <n v="260"/>
    <s v="Capgemini UK Plc"/>
    <s v="UK &amp; IRELAND"/>
    <s v="AIRL2/009694/16-IM"/>
    <x v="3"/>
    <s v="IGATE"/>
    <n v="42768"/>
    <n v="63"/>
    <s v="6.Missing or wrong information on invoice"/>
    <s v="Missing Information or Attachment"/>
    <n v="42831"/>
    <s v="Q1 2017"/>
    <n v="0"/>
    <s v="0-30 Days"/>
    <n v="-3900"/>
    <s v="SGD"/>
    <n v="-2610.44"/>
    <s v="INR"/>
    <n v="-181156.01079813184"/>
    <s v="EUR"/>
    <s v="INTER"/>
    <n v="-2.61"/>
    <n v="1"/>
    <s v="less than 1000"/>
    <s v="SARBAJIT MOITRA"/>
    <s v="Unable to Pay due to different currency"/>
    <s v="Less"/>
    <s v="Non-GFS"/>
    <s v="Non- ICB"/>
    <m/>
    <m/>
    <m/>
    <s v="Non-GFS"/>
    <s v="Non- ICB"/>
    <s v="Non-GFS/Non- ICB"/>
  </r>
  <r>
    <s v="Unresolved"/>
    <n v="8520"/>
    <s v="Capgemini Technology Services India Limited"/>
    <x v="2"/>
    <n v="795"/>
    <s v="Capgemini Suisse S.A."/>
    <s v="CENTRAL EUROPE"/>
    <s v="5010089084/16-17-IM"/>
    <x v="6"/>
    <s v="iGATE"/>
    <n v="42769"/>
    <n v="62"/>
    <s v="8.Invoice awaiting Prime’s approval or PO"/>
    <s v="Hold Payment"/>
    <n v="42776"/>
    <s v="Q1 2017"/>
    <n v="55"/>
    <s v="31-60 Days"/>
    <n v="-190386"/>
    <s v="INR"/>
    <n v="-2743.44"/>
    <s v="INR"/>
    <n v="-190385.77644536048"/>
    <s v="EUR"/>
    <s v="INTER"/>
    <n v="-2.74"/>
    <n v="1"/>
    <s v="less than 1000"/>
    <s v="Oliver Porsberg"/>
    <s v="Invoice will be paid manually in February"/>
    <s v="Less"/>
    <s v="Non-GFS"/>
    <s v="Non- ICB"/>
    <m/>
    <m/>
    <m/>
    <s v="Non-GFS"/>
    <s v="Non- ICB"/>
    <s v="Non-GFS/Non- ICB"/>
  </r>
  <r>
    <s v="New"/>
    <n v="8520"/>
    <s v="Capgemini Technology Services India Limited"/>
    <x v="2"/>
    <n v="260"/>
    <s v="Capgemini UK Plc"/>
    <s v="UK &amp; IRELAND"/>
    <s v="AIRL2/009693/16-IM"/>
    <x v="8"/>
    <s v="IGATE"/>
    <n v="42768"/>
    <n v="63"/>
    <s v="6.Missing or wrong information on invoice"/>
    <s v="Missing Information or Attachment"/>
    <n v="42831"/>
    <s v="Q1 2017"/>
    <n v="0"/>
    <s v="0-30 Days"/>
    <n v="-4126"/>
    <s v="CAD"/>
    <n v="-2892.39"/>
    <s v="INR"/>
    <n v="-200722.42000291465"/>
    <s v="EUR"/>
    <s v="INTER"/>
    <n v="-2.89"/>
    <n v="1"/>
    <s v="less than 1000"/>
    <s v="SARBAJIT MOITRA"/>
    <s v="Unable to Pay due to different currency"/>
    <s v="Less"/>
    <s v="Non-GFS"/>
    <s v="Non- ICB"/>
    <m/>
    <m/>
    <m/>
    <s v="Non-GFS"/>
    <s v="Non- ICB"/>
    <s v="Non-GFS/Non- ICB"/>
  </r>
  <r>
    <s v="Unresolved"/>
    <n v="8520"/>
    <s v="Capgemini Technology Services India Limited"/>
    <x v="2"/>
    <n v="9701"/>
    <s v="Capgemini Services Romania s.r.l."/>
    <s v="CENTRAL EUROPE"/>
    <n v="85200710012477"/>
    <x v="6"/>
    <s v="India Users Run Services"/>
    <n v="42583"/>
    <n v="248"/>
    <s v="2.Disagreed rates or price"/>
    <s v="DISAGREEMENT"/>
    <n v="42615"/>
    <s v="Q3 2016"/>
    <n v="216"/>
    <s v="181 - 365 Days"/>
    <n v="-209034"/>
    <s v="INR"/>
    <n v="-3012.16"/>
    <s v="INR"/>
    <n v="-209034.0668568137"/>
    <s v="EUR"/>
    <s v="INTER"/>
    <n v="-3.01"/>
    <n v="1"/>
    <s v="less than 1000"/>
    <s v="Claudia-Mihaela Ghergan"/>
    <s v="."/>
    <s v="Less"/>
    <s v="GFS"/>
    <s v="Non- ICB"/>
    <m/>
    <m/>
    <m/>
    <s v="GFS"/>
    <s v="Non- ICB"/>
    <s v="GFS/Non- ICB"/>
  </r>
  <r>
    <s v="Unresolved"/>
    <n v="787"/>
    <s v="Capgemini France S.A.S."/>
    <x v="1"/>
    <n v="635"/>
    <s v="Capgemini Technology Services"/>
    <s v="FRANCE"/>
    <n v="78713300012076"/>
    <x v="0"/>
    <s v="FR13ITICS - ITICS France"/>
    <n v="42724"/>
    <n v="107"/>
    <s v="8.Invoice awaiting Prime’s approval or PO"/>
    <s v="Hold Payment"/>
    <n v="42797"/>
    <s v="Q1 2017"/>
    <n v="34"/>
    <s v="31-60 Days"/>
    <n v="-3159.19"/>
    <s v="EUR"/>
    <n v="-3159.19"/>
    <s v="EUR"/>
    <n v="-3159.19"/>
    <s v="EUR"/>
    <s v="INTRA"/>
    <n v="-3.16"/>
    <n v="1"/>
    <s v="less than 1000"/>
    <s v="Joanna Pilawska"/>
    <s v="Waiting for Project Manager approval - PGILLOIS"/>
    <s v="Less"/>
    <s v="GFS"/>
    <s v="Non- ICB"/>
    <m/>
    <m/>
    <m/>
    <s v="GFS"/>
    <s v="Non- ICB"/>
    <s v="GFS/Non- ICB"/>
  </r>
  <r>
    <s v="Unresolved"/>
    <n v="420"/>
    <s v="Capgemini Belgium N.V./S.A."/>
    <x v="9"/>
    <n v="693"/>
    <s v="Capgemini Consulting S.A.S."/>
    <s v="FRANCE"/>
    <n v="4200110022693"/>
    <x v="1"/>
    <s v="CC_CCFR_Credit Nord - IFRS"/>
    <n v="42639"/>
    <n v="192"/>
    <s v="8.Invoice awaiting Prime’s approval or PO"/>
    <s v="Hold Payment"/>
    <n v="42706"/>
    <s v="Q4 2016"/>
    <n v="125"/>
    <s v="121-150 Days"/>
    <n v="-3180.41"/>
    <s v="EUR"/>
    <n v="-3180.41"/>
    <s v="EUR"/>
    <n v="-3180.41"/>
    <s v="EUR"/>
    <s v="INTER"/>
    <n v="-3.18"/>
    <n v="1"/>
    <s v="less than 1000"/>
    <s v="Hirsch Magdalena"/>
    <s v="Waiting for Project Manager approval SSADAKA"/>
    <s v="Less"/>
    <s v="GFS"/>
    <s v="Non- ICB"/>
    <m/>
    <m/>
    <m/>
    <s v="GFS"/>
    <s v="Non- ICB"/>
    <s v="GFS/Non- ICB"/>
  </r>
  <r>
    <s v="Unresolved"/>
    <n v="8310"/>
    <s v="Capgemini Polska Sp z.o.o"/>
    <x v="0"/>
    <n v="199"/>
    <s v="Capgemini America Inc"/>
    <s v="NORTH AMERICA"/>
    <s v="831016KIS00317"/>
    <x v="6"/>
    <s v="Infra Central Europe "/>
    <n v="42677"/>
    <n v="154"/>
    <s v="8.Invoice awaiting Prime’s approval or PO"/>
    <s v="Hold Payment"/>
    <n v="42775"/>
    <s v="Q1 2017"/>
    <n v="56"/>
    <s v="31-60 Days"/>
    <n v="-14274"/>
    <s v="PLN"/>
    <n v="-3377.26"/>
    <s v="PLN"/>
    <n v="-14273.988767654091"/>
    <s v="EUR"/>
    <s v="INTER"/>
    <n v="-3.38"/>
    <n v="1"/>
    <s v="less than 1000"/>
    <s v="Sayantan Ghosh"/>
    <s v="Invoice waiting for approval"/>
    <s v="Less"/>
    <s v="GFS"/>
    <s v="Non- ICB"/>
    <m/>
    <m/>
    <m/>
    <s v="GFS"/>
    <s v="Non- ICB"/>
    <s v="GFS/Non- ICB"/>
  </r>
  <r>
    <s v="Unresolved"/>
    <n v="8520"/>
    <s v="Capgemini Technology Services India Limited"/>
    <x v="2"/>
    <n v="3071"/>
    <s v="Sogeti Sverige AB"/>
    <s v="NORDIC"/>
    <s v="5010085832/16-17-IM"/>
    <x v="2"/>
    <s v="iGATE"/>
    <n v="42769"/>
    <n v="62"/>
    <s v="8.Invoice awaiting Prime’s approval or PO"/>
    <s v="Hold Payment"/>
    <n v="42775"/>
    <s v="Q1 2017"/>
    <n v="56"/>
    <s v="31-60 Days"/>
    <n v="-264573"/>
    <s v="INR"/>
    <n v="-3812.47"/>
    <s v="INR"/>
    <n v="-264572.96719616372"/>
    <s v="EUR"/>
    <s v="INTER"/>
    <n v="-3.81"/>
    <n v="1"/>
    <s v="less than 1000"/>
    <s v="Anne-Sofi Saltin"/>
    <s v="approval"/>
    <s v="Less"/>
    <s v="Non-GFS"/>
    <s v="Non- ICB"/>
    <m/>
    <m/>
    <m/>
    <s v="Non-GFS"/>
    <s v="Non- ICB"/>
    <s v="Non-GFS/Non- ICB"/>
  </r>
  <r>
    <s v="Unresolved"/>
    <n v="95"/>
    <s v="Capgemini Service S.A.S."/>
    <x v="3"/>
    <n v="8110"/>
    <s v="Capgemini Mexico S. de R.L. de C.V."/>
    <s v="CPM- BR"/>
    <n v="950110010572"/>
    <x v="5"/>
    <s v="GROUP SHARED SERVICES"/>
    <n v="42727"/>
    <n v="104"/>
    <s v="1.No signed SoW"/>
    <s v="DISAGREEMENT"/>
    <n v="42797"/>
    <s v="Q1 2017"/>
    <n v="34"/>
    <s v="31-60 Days"/>
    <n v="-3861"/>
    <s v="EUR"/>
    <n v="-3861"/>
    <s v="EUR"/>
    <n v="-3861"/>
    <s v="EUR"/>
    <s v="INTER"/>
    <n v="-3.86"/>
    <n v="1"/>
    <s v="less than 1000"/>
    <s v="Aldo Perez"/>
    <s v="."/>
    <s v="Less"/>
    <s v="GFS"/>
    <s v="Non- ICB"/>
    <m/>
    <m/>
    <m/>
    <s v="GFS"/>
    <s v="Non- ICB"/>
    <s v="GFS/Non- ICB"/>
  </r>
  <r>
    <s v="New"/>
    <n v="8520"/>
    <s v="Capgemini Technology Services India Limited"/>
    <x v="2"/>
    <n v="260"/>
    <s v="Capgemini UK Plc"/>
    <s v="UK &amp; IRELAND"/>
    <s v="5010084849/16-17-IM"/>
    <x v="8"/>
    <s v="IGATE"/>
    <n v="42768"/>
    <n v="63"/>
    <s v="6.Missing or wrong information on invoice"/>
    <s v="Missing Information or Attachment"/>
    <n v="42831"/>
    <s v="Q1 2017"/>
    <n v="0"/>
    <s v="0-30 Days"/>
    <n v="-5500"/>
    <s v="AUD"/>
    <n v="-3933.63"/>
    <s v="INR"/>
    <n v="-272981.0755105865"/>
    <s v="EUR"/>
    <s v="INTER"/>
    <n v="-3.93"/>
    <n v="1"/>
    <s v="less than 1000"/>
    <s v="SARBAJIT MOITRA"/>
    <s v="Unable to Pay due to different currency"/>
    <s v="Less"/>
    <s v="Non-GFS"/>
    <s v="Non- ICB"/>
    <m/>
    <m/>
    <m/>
    <s v="Non-GFS"/>
    <s v="Non- ICB"/>
    <s v="Non-GFS/Non- ICB"/>
  </r>
  <r>
    <s v="New"/>
    <n v="8520"/>
    <s v="Capgemini Technology Services India Limited"/>
    <x v="2"/>
    <n v="260"/>
    <s v="Capgemini UK Plc"/>
    <s v="UK &amp; IRELAND"/>
    <s v="5010084856/16-17-IM"/>
    <x v="8"/>
    <s v="IGATE"/>
    <n v="42768"/>
    <n v="63"/>
    <s v="6.Missing or wrong information on invoice"/>
    <s v="Missing Information or Attachment"/>
    <n v="42831"/>
    <s v="Q1 2017"/>
    <n v="0"/>
    <s v="0-30 Days"/>
    <n v="-5700"/>
    <s v="CAD"/>
    <n v="-3995.79"/>
    <s v="INR"/>
    <n v="-277294.77650781756"/>
    <s v="EUR"/>
    <s v="INTER"/>
    <n v="-4"/>
    <n v="1"/>
    <s v="less than 1000"/>
    <s v="SARBAJIT MOITRA"/>
    <s v="Unable to Pay due to different currency"/>
    <s v="Less"/>
    <s v="Non-GFS"/>
    <s v="Non- ICB"/>
    <m/>
    <m/>
    <m/>
    <s v="Non-GFS"/>
    <s v="Non- ICB"/>
    <s v="Non-GFS/Non- ICB"/>
  </r>
  <r>
    <s v="New"/>
    <n v="8520"/>
    <s v="Capgemini Technology Services India Limited"/>
    <x v="2"/>
    <n v="260"/>
    <s v="Capgemini UK Plc"/>
    <s v="UK &amp; IRELAND"/>
    <s v="5010084853/16-17-IM"/>
    <x v="7"/>
    <s v="IGATE"/>
    <n v="42768"/>
    <n v="63"/>
    <s v="6.Missing or wrong information on invoice"/>
    <s v="Missing Information or Attachment"/>
    <n v="42831"/>
    <s v="Q1 2017"/>
    <n v="0"/>
    <s v="0-30 Days"/>
    <n v="-5900"/>
    <s v="CAD"/>
    <n v="-4136"/>
    <s v="INR"/>
    <n v="-287024.89260855387"/>
    <s v="EUR"/>
    <s v="INTER"/>
    <n v="-4.1399999999999997"/>
    <n v="1"/>
    <s v="less than 1000"/>
    <s v="SARBAJIT MOITRA"/>
    <s v="Unable to Pay due to different currency"/>
    <s v="Less"/>
    <s v="Non-GFS"/>
    <s v="Non- ICB"/>
    <m/>
    <m/>
    <m/>
    <s v="Non-GFS"/>
    <s v="Non- ICB"/>
    <s v="Non-GFS/Non- ICB"/>
  </r>
  <r>
    <s v="Unresolved"/>
    <n v="795"/>
    <s v="Capgemini Suisse S.A."/>
    <x v="0"/>
    <n v="692"/>
    <s v="Capgemini Outsourcing Services S.A.S."/>
    <s v="FRANCE"/>
    <s v="3000323CN"/>
    <x v="1"/>
    <s v="CH02-CC Market Units"/>
    <n v="42775"/>
    <n v="56"/>
    <s v="8.Invoice awaiting Prime’s approval or PO"/>
    <s v="Hold Payment"/>
    <n v="42775"/>
    <s v="Q1 2017"/>
    <n v="56"/>
    <s v="31-60 Days"/>
    <n v="-4806.8500000000004"/>
    <s v="CHF"/>
    <n v="-4494.0600000000004"/>
    <s v="CHF"/>
    <n v="-4806.8468094204818"/>
    <s v="EUR"/>
    <s v="INTER"/>
    <n v="-4.49"/>
    <n v="1"/>
    <s v="less than 1000"/>
    <s v="Magdalena Marczynska"/>
    <s v="Status : h-Waiting for Project Manager approval Destinataire : SPULLEN"/>
    <s v="Less"/>
    <s v="Non-GFS"/>
    <s v="Non- ICB"/>
    <m/>
    <m/>
    <m/>
    <s v="Non-GFS"/>
    <s v="Non- ICB"/>
    <s v="Non-GFS/Non- ICB"/>
  </r>
  <r>
    <s v="New"/>
    <n v="8520"/>
    <s v="Capgemini Technology Services India Limited"/>
    <x v="2"/>
    <n v="795"/>
    <s v="Capgemini Suisse S.A."/>
    <s v="CENTRAL EUROPE"/>
    <s v="5010089097/16-17-IM"/>
    <x v="6"/>
    <s v="IGATE"/>
    <n v="42769"/>
    <n v="62"/>
    <s v="8.Invoice awaiting Prime’s approval or PO"/>
    <s v="Hold Payment"/>
    <n v="42831"/>
    <s v="Q1 2017"/>
    <n v="0"/>
    <s v="0-30 Days"/>
    <n v="-311346"/>
    <s v="INR"/>
    <n v="-4486.46"/>
    <s v="INR"/>
    <n v="-311345.67207267229"/>
    <s v="EUR"/>
    <s v="INTER"/>
    <n v="-4.49"/>
    <n v="1"/>
    <s v="less than 1000"/>
    <s v="Izabela Klich"/>
    <s v="."/>
    <s v="Less"/>
    <s v="Non-GFS"/>
    <s v="Non- ICB"/>
    <m/>
    <m/>
    <m/>
    <s v="Non-GFS"/>
    <s v="Non- ICB"/>
    <s v="Non-GFS/Non- ICB"/>
  </r>
  <r>
    <s v="New"/>
    <n v="8520"/>
    <s v="Capgemini Technology Services India Limited"/>
    <x v="2"/>
    <n v="260"/>
    <s v="Capgemini UK Plc"/>
    <s v="UK &amp; IRELAND"/>
    <s v="ARLI/DB/001245/16-IM"/>
    <x v="3"/>
    <s v="IGATE"/>
    <n v="42768"/>
    <n v="63"/>
    <s v="6.Missing or wrong information on invoice"/>
    <s v="Missing Information or Attachment"/>
    <n v="42831"/>
    <s v="Q1 2017"/>
    <n v="0"/>
    <s v="0-30 Days"/>
    <n v="-4844"/>
    <s v="EUR"/>
    <n v="-4844"/>
    <s v="INR"/>
    <n v="-336157.78041485371"/>
    <s v="EUR"/>
    <s v="INTER"/>
    <n v="-4.84"/>
    <n v="1"/>
    <s v="less than 1000"/>
    <s v="SARBAJIT MOITRA"/>
    <s v="Unable to Pay due to different currency"/>
    <s v="Less"/>
    <s v="Non-GFS"/>
    <s v="Non- ICB"/>
    <m/>
    <m/>
    <m/>
    <s v="Non-GFS"/>
    <s v="Non- ICB"/>
    <s v="Non-GFS/Non- ICB"/>
  </r>
  <r>
    <s v="Unresolved"/>
    <n v="260"/>
    <s v="Capgemini UK Plc"/>
    <x v="4"/>
    <n v="692"/>
    <s v="Capgemini Outsourcing Services S.A.S."/>
    <s v="FRANCE"/>
    <n v="2600110111224"/>
    <x v="6"/>
    <s v="IS GLOBAL HUB"/>
    <n v="42669"/>
    <n v="162"/>
    <s v="8.Invoice awaiting Prime’s approval or PO"/>
    <s v="Hold Payment"/>
    <n v="42709"/>
    <s v="Q4 2016"/>
    <n v="122"/>
    <s v="121-150 Days"/>
    <n v="-5057.5"/>
    <s v="GBP"/>
    <n v="-5911.54"/>
    <s v="GBP"/>
    <n v="-5057.4997426993559"/>
    <s v="EUR"/>
    <s v="INTER"/>
    <n v="-5.91"/>
    <n v="1"/>
    <s v="less than 1000"/>
    <s v="Magdalena Marczynska"/>
    <s v="Status : h-Waiting for Project Manager approval Destinataire : CGALES"/>
    <s v="Less"/>
    <s v="GFS"/>
    <s v="Non- ICB"/>
    <m/>
    <m/>
    <m/>
    <s v="GFS"/>
    <s v="Non- ICB"/>
    <s v="GFS/Non- ICB"/>
  </r>
  <r>
    <s v="Unresolved"/>
    <n v="8520"/>
    <s v="Capgemini Technology Services India Limited"/>
    <x v="2"/>
    <n v="3100"/>
    <s v="Sogeti Luxembourg S.A."/>
    <s v="BENELUX"/>
    <s v="5010088769/16-17-IM"/>
    <x v="3"/>
    <s v="INDIA"/>
    <n v="42769"/>
    <n v="62"/>
    <s v="8.Invoice awaiting Prime’s approval or PO"/>
    <s v="Hold Payment"/>
    <n v="42797"/>
    <s v="Q1 2017"/>
    <n v="34"/>
    <s v="31-60 Days"/>
    <n v="-6000"/>
    <s v="EUR"/>
    <n v="-6000"/>
    <s v="INR"/>
    <n v="-416380.4051381342"/>
    <s v="EUR"/>
    <s v="INTER"/>
    <n v="-6"/>
    <n v="1"/>
    <s v="less than 1000"/>
    <s v="Katarzyna Rosa"/>
    <s v="waiting for approval"/>
    <s v="Less"/>
    <s v="Non-GFS"/>
    <s v="Non- ICB"/>
    <m/>
    <m/>
    <m/>
    <s v="Non-GFS"/>
    <s v="Non- ICB"/>
    <s v="Non-GFS/Non- ICB"/>
  </r>
  <r>
    <s v="Unresolved"/>
    <n v="8520"/>
    <s v="Capgemini Technology Services India Limited"/>
    <x v="2"/>
    <n v="95"/>
    <s v="Capgemini Service S.A.S."/>
    <s v="HOLDING"/>
    <s v="85201130003085CR"/>
    <x v="3"/>
    <s v="FS-Others"/>
    <n v="41452"/>
    <n v="1379"/>
    <s v="8.Invoice awaiting Prime’s approval or PO"/>
    <s v="Hold Payment"/>
    <n v="42433"/>
    <s v="Q1 2016"/>
    <n v="398"/>
    <s v="Above 365 Days"/>
    <n v="-6183.5"/>
    <s v="EUR"/>
    <n v="-6183.5"/>
    <s v="INR"/>
    <n v="-429114.70586194214"/>
    <s v="EUR"/>
    <s v="INTER"/>
    <n v="-6.18"/>
    <n v="1"/>
    <s v="less than 1000"/>
    <s v="nicolas.honvault"/>
    <s v="pay hors netting"/>
    <s v="Less"/>
    <s v="GFS"/>
    <s v="Non- ICB"/>
    <m/>
    <m/>
    <m/>
    <s v="GFS"/>
    <s v="Non- ICB"/>
    <s v="GFS/Non- ICB"/>
  </r>
  <r>
    <s v="Unresolved"/>
    <n v="693"/>
    <s v="Capgemini Consulting S.A.S."/>
    <x v="1"/>
    <n v="95"/>
    <s v="Capgemini Service S.A.S."/>
    <s v="HOLDING"/>
    <n v="69308300001418"/>
    <x v="1"/>
    <s v=" CC FR "/>
    <n v="42636"/>
    <n v="195"/>
    <s v="8.Invoice awaiting Prime’s approval or PO"/>
    <s v="Hold Payment"/>
    <n v="42706"/>
    <s v="Q4 2016"/>
    <n v="125"/>
    <s v="121-150 Days"/>
    <n v="-6191.64"/>
    <s v="EUR"/>
    <n v="-6191.64"/>
    <s v="EUR"/>
    <n v="-6191.64"/>
    <s v="EUR"/>
    <s v="INTER"/>
    <n v="-6.19"/>
    <n v="1"/>
    <s v="less than 1000"/>
    <s v="Nicolas HONVAULT"/>
    <s v="NO PO"/>
    <s v="Less"/>
    <s v="GFS"/>
    <s v="Non- ICB"/>
    <m/>
    <m/>
    <m/>
    <s v="GFS"/>
    <s v="Non- ICB"/>
    <s v="GFS/Non- ICB"/>
  </r>
  <r>
    <s v="New"/>
    <n v="8520"/>
    <s v="Capgemini Technology Services India Limited"/>
    <x v="2"/>
    <n v="795"/>
    <s v="Capgemini Suisse S.A."/>
    <s v="CENTRAL EUROPE"/>
    <s v="5010089096/16-17-IM"/>
    <x v="3"/>
    <s v="IGATE"/>
    <n v="42769"/>
    <n v="62"/>
    <s v="8.Invoice awaiting Prime’s approval or PO"/>
    <s v="Hold Payment"/>
    <n v="42831"/>
    <s v="Q1 2017"/>
    <n v="0"/>
    <s v="0-30 Days"/>
    <n v="-435354"/>
    <s v="INR"/>
    <n v="-6273.41"/>
    <s v="INR"/>
    <n v="-435354.16623293707"/>
    <s v="EUR"/>
    <s v="INTER"/>
    <n v="-6.27"/>
    <n v="1"/>
    <s v="less than 1000"/>
    <s v="Izabela Klich"/>
    <s v="."/>
    <s v="Less"/>
    <s v="Non-GFS"/>
    <s v="Non- ICB"/>
    <m/>
    <m/>
    <m/>
    <s v="Non-GFS"/>
    <s v="Non- ICB"/>
    <s v="Non-GFS/Non- ICB"/>
  </r>
  <r>
    <s v="Unresolved"/>
    <n v="692"/>
    <s v="Capgemini Outsourcing Services S.A.S."/>
    <x v="1"/>
    <n v="3014"/>
    <s v="Sogeti France S.A.S."/>
    <s v="FRANCE"/>
    <n v="69201111605674"/>
    <x v="6"/>
    <s v="Infra France "/>
    <n v="42573"/>
    <n v="258"/>
    <s v="6.Missing or wrong information on invoice"/>
    <s v="Missing Information or Attachment"/>
    <n v="42648"/>
    <s v="Q3 2016"/>
    <n v="183"/>
    <s v="181 - 365 Days"/>
    <n v="-6278.4"/>
    <s v="EUR"/>
    <n v="-6278.4"/>
    <s v="EUR"/>
    <n v="-6278.4"/>
    <s v="EUR"/>
    <s v="INTRA"/>
    <n v="-6.28"/>
    <n v="1"/>
    <s v="less than 1000"/>
    <s v="Edyta Lechwar-Wierzbicka"/>
    <s v="Erreur PM. Frédéric DE MONTAIGNE ne gère pas les projets de cette entité; contact: WYLLIE Rebecca"/>
    <s v="Less"/>
    <s v="GFS"/>
    <s v="Non- ICB"/>
    <m/>
    <m/>
    <m/>
    <s v="GFS"/>
    <s v="Non- ICB"/>
    <s v="GFS/Non- ICB"/>
  </r>
  <r>
    <s v="Unresolved"/>
    <n v="8520"/>
    <s v="Capgemini Technology Services India Limited"/>
    <x v="2"/>
    <n v="3100"/>
    <s v="Sogeti Luxembourg S.A."/>
    <s v="BENELUX"/>
    <s v="5010079830/16-17-IM"/>
    <x v="3"/>
    <s v="INDIA"/>
    <n v="42769"/>
    <n v="62"/>
    <s v="8.Invoice awaiting Prime’s approval or PO"/>
    <s v="Hold Payment"/>
    <n v="42797"/>
    <s v="Q1 2017"/>
    <n v="34"/>
    <s v="31-60 Days"/>
    <n v="-5393"/>
    <s v="GBP"/>
    <n v="-6303.69"/>
    <s v="INR"/>
    <n v="-437455.49934420083"/>
    <s v="EUR"/>
    <s v="INTER"/>
    <n v="-6.3"/>
    <n v="1"/>
    <s v="less than 1000"/>
    <s v="Katarzyna Rosa"/>
    <s v="waiting for approval"/>
    <s v="Less"/>
    <s v="Non-GFS"/>
    <s v="Non- ICB"/>
    <m/>
    <m/>
    <m/>
    <s v="Non-GFS"/>
    <s v="Non- ICB"/>
    <s v="Non-GFS/Non- ICB"/>
  </r>
  <r>
    <s v="New"/>
    <n v="8520"/>
    <s v="Capgemini Technology Services India Limited"/>
    <x v="2"/>
    <n v="3014"/>
    <s v="Sogeti France S.A.S."/>
    <s v="FRANCE"/>
    <n v="85204520000298"/>
    <x v="2"/>
    <s v="Sogeti France Digital Testing"/>
    <n v="42796"/>
    <n v="35"/>
    <s v="6.Missing or wrong information on invoice"/>
    <s v="Missing Information or Attachment"/>
    <n v="42830"/>
    <s v="Q1 2017"/>
    <n v="1"/>
    <s v="0-30 Days"/>
    <n v="-451232.35"/>
    <s v="INR"/>
    <n v="-6502.21"/>
    <s v="INR"/>
    <n v="-451232.13901553792"/>
    <s v="EUR"/>
    <s v="INTER"/>
    <n v="-6.5"/>
    <n v="1"/>
    <s v="less than 1000"/>
    <s v="Edyta Lechwar-Wierzbicka"/>
    <s v="will be paid out of netting"/>
    <s v="Less"/>
    <s v="GFS"/>
    <s v="ICB"/>
    <m/>
    <m/>
    <m/>
    <s v="GFS"/>
    <s v="ICB"/>
    <s v="GFS/ICB"/>
  </r>
  <r>
    <s v="Unresolved"/>
    <n v="199"/>
    <s v="Capgemini America Inc"/>
    <x v="5"/>
    <n v="8110"/>
    <s v="Capgemini Mexico S. de R.L. de C.V."/>
    <s v="CPM- BR"/>
    <n v="199030003438"/>
    <x v="8"/>
    <s v="NA TS"/>
    <n v="42697"/>
    <n v="134"/>
    <s v="8.Invoice awaiting Prime’s approval or PO"/>
    <s v="Hold Payment"/>
    <n v="42775"/>
    <s v="Q1 2017"/>
    <n v="56"/>
    <s v="31-60 Days"/>
    <n v="-7000"/>
    <s v="USD"/>
    <n v="-6547.56"/>
    <s v="USD"/>
    <n v="-6999.9963650600166"/>
    <s v="EUR"/>
    <s v="INTER"/>
    <n v="-6.55"/>
    <n v="1"/>
    <s v="less than 1000"/>
    <s v="Aldo Perez"/>
    <s v="."/>
    <s v="Less"/>
    <s v="GFS"/>
    <s v="Non- ICB"/>
    <m/>
    <m/>
    <m/>
    <s v="GFS"/>
    <s v="Non- ICB"/>
    <s v="GFS/Non- ICB"/>
  </r>
  <r>
    <s v="New"/>
    <n v="9701"/>
    <s v="Capgemini Services Romania s.r.l."/>
    <x v="0"/>
    <n v="199"/>
    <s v="Capgemini America Inc"/>
    <s v="NORTH AMERICA"/>
    <n v="97120170086"/>
    <x v="6"/>
    <s v="Infra Central Europe "/>
    <n v="42796"/>
    <n v="35"/>
    <s v="8.Invoice awaiting Prime’s approval or PO"/>
    <s v="Hold Payment"/>
    <n v="42830"/>
    <s v="Q1 2017"/>
    <n v="1"/>
    <s v="0-30 Days"/>
    <n v="-30638.9"/>
    <s v="RON"/>
    <n v="-6730.13"/>
    <s v="RON"/>
    <n v="-30638.920693163738"/>
    <s v="EUR"/>
    <s v="INTER"/>
    <n v="-6.73"/>
    <n v="1"/>
    <s v="less than 1000"/>
    <s v="Subhojit Adak"/>
    <s v="waiting for approval"/>
    <s v="Less"/>
    <s v="Non-GFS"/>
    <s v="Non- ICB"/>
    <m/>
    <m/>
    <m/>
    <s v="Non-GFS"/>
    <s v="Non- ICB"/>
    <s v="Non-GFS/Non- ICB"/>
  </r>
  <r>
    <s v="Unresolved"/>
    <n v="8520"/>
    <s v="Capgemini Technology Services India Limited"/>
    <x v="2"/>
    <n v="795"/>
    <s v="Capgemini Suisse S.A."/>
    <s v="CENTRAL EUROPE"/>
    <s v="5010088759/16-17-IM"/>
    <x v="7"/>
    <s v="iGATE"/>
    <n v="42769"/>
    <n v="62"/>
    <s v="8.Invoice awaiting Prime’s approval or PO"/>
    <s v="Hold Payment"/>
    <n v="42776"/>
    <s v="Q1 2017"/>
    <n v="55"/>
    <s v="31-60 Days"/>
    <n v="-7623.25"/>
    <s v="CHF"/>
    <n v="-7127.2"/>
    <s v="INR"/>
    <n v="-494604.40391675167"/>
    <s v="EUR"/>
    <s v="INTER"/>
    <n v="-7.13"/>
    <n v="1"/>
    <s v="less than 1000"/>
    <s v="Oliver Porsberg"/>
    <s v="Invoice will be paid manually in February"/>
    <s v="Less"/>
    <s v="Non-GFS"/>
    <s v="Non- ICB"/>
    <m/>
    <m/>
    <m/>
    <s v="Non-GFS"/>
    <s v="Non- ICB"/>
    <s v="Non-GFS/Non- ICB"/>
  </r>
  <r>
    <s v="Unresolved"/>
    <n v="8520"/>
    <s v="Capgemini Technology Services India Limited"/>
    <x v="2"/>
    <n v="795"/>
    <s v="Capgemini Suisse S.A."/>
    <s v="CENTRAL EUROPE"/>
    <s v="5010089086/16-17-IM"/>
    <x v="2"/>
    <s v="iGATE"/>
    <n v="42769"/>
    <n v="62"/>
    <s v="8.Invoice awaiting Prime’s approval or PO"/>
    <s v="Hold Payment"/>
    <n v="42776"/>
    <s v="Q1 2017"/>
    <n v="55"/>
    <s v="31-60 Days"/>
    <n v="-510042"/>
    <s v="INR"/>
    <n v="-7349.65"/>
    <s v="INR"/>
    <n v="-510041.70743724797"/>
    <s v="EUR"/>
    <s v="INTER"/>
    <n v="-7.35"/>
    <n v="1"/>
    <s v="less than 1000"/>
    <s v="Oliver Porsberg"/>
    <s v="Invoice will be paid manually in February"/>
    <s v="Less"/>
    <s v="Non-GFS"/>
    <s v="Non- ICB"/>
    <m/>
    <m/>
    <m/>
    <s v="Non-GFS"/>
    <s v="Non- ICB"/>
    <s v="Non-GFS/Non- ICB"/>
  </r>
  <r>
    <s v="New"/>
    <n v="95"/>
    <s v="Capgemini Service S.A.S."/>
    <x v="3"/>
    <n v="1320"/>
    <s v="Capgemini Norge AS"/>
    <s v="NORDIC"/>
    <n v="950110010765"/>
    <x v="5"/>
    <s v="GROUP SHARED SERVICES"/>
    <n v="42765"/>
    <n v="66"/>
    <s v="8.Invoice awaiting Prime’s approval or PO"/>
    <s v="Hold Payment"/>
    <n v="42830"/>
    <s v="Q1 2017"/>
    <n v="1"/>
    <s v="0-30 Days"/>
    <n v="-8152"/>
    <s v="EUR"/>
    <n v="-8152"/>
    <s v="EUR"/>
    <n v="-8152"/>
    <s v="EUR"/>
    <s v="INTER"/>
    <n v="-8.15"/>
    <n v="1"/>
    <s v="less than 1000"/>
    <s v="Ankit Agrawal"/>
    <s v="Awaiting approval."/>
    <s v="Less"/>
    <s v="GFS"/>
    <s v="Non- ICB"/>
    <m/>
    <m/>
    <m/>
    <s v="GFS"/>
    <s v="Non- ICB"/>
    <s v="GFS/Non- ICB"/>
  </r>
  <r>
    <s v="Unresolved"/>
    <n v="8520"/>
    <s v="Capgemini Technology Services India Limited"/>
    <x v="2"/>
    <n v="795"/>
    <s v="Capgemini Suisse S.A."/>
    <s v="CENTRAL EUROPE"/>
    <s v="5010084872/16-17-IM"/>
    <x v="3"/>
    <s v="iGATE"/>
    <n v="42769"/>
    <n v="62"/>
    <s v="8.Invoice awaiting Prime’s approval or PO"/>
    <s v="Hold Payment"/>
    <n v="42776"/>
    <s v="Q1 2017"/>
    <n v="55"/>
    <s v="31-60 Days"/>
    <n v="-9870"/>
    <s v="USD"/>
    <n v="-9232.06"/>
    <s v="INR"/>
    <n v="-640674.81384326052"/>
    <s v="EUR"/>
    <s v="INTER"/>
    <n v="-9.23"/>
    <n v="1"/>
    <s v="less than 1000"/>
    <s v="Oliver Porsberg"/>
    <s v="Invoice will be paid manually in February"/>
    <s v="Less"/>
    <s v="Non-GFS"/>
    <s v="Non- ICB"/>
    <m/>
    <m/>
    <m/>
    <s v="Non-GFS"/>
    <s v="Non- ICB"/>
    <s v="Non-GFS/Non- ICB"/>
  </r>
  <r>
    <s v="Unresolved"/>
    <n v="3019"/>
    <s v="Sogeti Corporate Services S.A.S."/>
    <x v="1"/>
    <n v="3014"/>
    <s v="Sogeti France S.A.S."/>
    <s v="FRANCE"/>
    <n v="30190110007828"/>
    <x v="2"/>
    <s v="Sogeti France "/>
    <n v="42698"/>
    <n v="133"/>
    <s v="8.Invoice awaiting Prime’s approval or PO"/>
    <s v="Hold Payment"/>
    <n v="42775"/>
    <s v="Q1 2017"/>
    <n v="56"/>
    <s v="31-60 Days"/>
    <n v="-9240"/>
    <s v="EUR"/>
    <n v="-9240"/>
    <s v="EUR"/>
    <n v="-9240"/>
    <s v="EUR"/>
    <s v="INTRA"/>
    <n v="-9.24"/>
    <n v="1"/>
    <s v="less than 1000"/>
    <s v="Edyta Lechwar-Wierzbicka"/>
    <s v="Waiting for Project Manager approval; contact: GABPEREI"/>
    <s v="Less"/>
    <s v="GFS"/>
    <s v="Non- ICB"/>
    <m/>
    <m/>
    <m/>
    <s v="GFS"/>
    <s v="Non- ICB"/>
    <s v="GFS/Non- ICB"/>
  </r>
  <r>
    <s v="New"/>
    <n v="8520"/>
    <s v="Capgemini Technology Services India Limited"/>
    <x v="2"/>
    <n v="795"/>
    <s v="Capgemini Suisse S.A."/>
    <s v="CENTRAL EUROPE"/>
    <s v="5010089100/16-17-IM"/>
    <x v="6"/>
    <s v="IGATE"/>
    <n v="42769"/>
    <n v="62"/>
    <s v="8.Invoice awaiting Prime’s approval or PO"/>
    <s v="Hold Payment"/>
    <n v="42831"/>
    <s v="Q1 2017"/>
    <n v="0"/>
    <s v="0-30 Days"/>
    <n v="-677509"/>
    <s v="INR"/>
    <n v="-9762.84"/>
    <s v="INR"/>
    <n v="-677509.21241646365"/>
    <s v="EUR"/>
    <s v="INTER"/>
    <n v="-9.76"/>
    <n v="1"/>
    <s v="less than 1000"/>
    <s v="Izabela Klich"/>
    <s v="."/>
    <s v="Less"/>
    <s v="Non-GFS"/>
    <s v="Non- ICB"/>
    <m/>
    <m/>
    <m/>
    <s v="Non-GFS"/>
    <s v="Non- ICB"/>
    <s v="Non-GFS/Non- ICB"/>
  </r>
  <r>
    <s v="New"/>
    <n v="8520"/>
    <s v="Capgemini Technology Services India Limited"/>
    <x v="2"/>
    <n v="795"/>
    <s v="Capgemini Suisse S.A."/>
    <s v="CENTRAL EUROPE"/>
    <s v="5010089093/16-17-IM"/>
    <x v="3"/>
    <s v="IGATE"/>
    <n v="42769"/>
    <n v="62"/>
    <s v="8.Invoice awaiting Prime’s approval or PO"/>
    <s v="Hold Payment"/>
    <n v="42831"/>
    <s v="Q1 2017"/>
    <n v="0"/>
    <s v="0-30 Days"/>
    <n v="-702858"/>
    <s v="INR"/>
    <n v="-10128.11"/>
    <s v="INR"/>
    <n v="-702857.75751393149"/>
    <s v="EUR"/>
    <s v="INTER"/>
    <n v="-10.130000000000001"/>
    <n v="1"/>
    <s v="less than 1000"/>
    <s v="Izabela Klich"/>
    <s v="."/>
    <s v="Less"/>
    <s v="Non-GFS"/>
    <s v="Non- ICB"/>
    <m/>
    <m/>
    <m/>
    <s v="Non-GFS"/>
    <s v="Non- ICB"/>
    <s v="Non-GFS/Non- ICB"/>
  </r>
  <r>
    <s v="New"/>
    <n v="95"/>
    <s v="Capgemini Service S.A.S."/>
    <x v="3"/>
    <n v="1340"/>
    <s v="Capgemini Finland Oy"/>
    <s v="NORDIC"/>
    <n v="950110010769"/>
    <x v="5"/>
    <s v="GROUP SHARED SERVICES"/>
    <n v="42765"/>
    <n v="66"/>
    <s v="8.Invoice awaiting Prime’s approval or PO"/>
    <s v="Hold Payment"/>
    <n v="42830"/>
    <s v="Q1 2017"/>
    <n v="1"/>
    <s v="0-30 Days"/>
    <n v="-10852"/>
    <s v="EUR"/>
    <n v="-10852"/>
    <s v="EUR"/>
    <n v="-10852"/>
    <s v="EUR"/>
    <s v="INTER"/>
    <n v="-10.85"/>
    <n v="1"/>
    <s v="less than 1000"/>
    <s v="Shambhu Sharma"/>
    <s v="Awaiting Approval"/>
    <s v="Less"/>
    <s v="GFS"/>
    <s v="Non- ICB"/>
    <m/>
    <m/>
    <m/>
    <s v="GFS"/>
    <s v="Non- ICB"/>
    <s v="GFS/Non- ICB"/>
  </r>
  <r>
    <s v="Unresolved"/>
    <n v="8520"/>
    <s v="Capgemini Technology Services India Limited"/>
    <x v="2"/>
    <n v="795"/>
    <s v="Capgemini Suisse S.A."/>
    <s v="CENTRAL EUROPE"/>
    <s v="5010089087/16-17-IM"/>
    <x v="6"/>
    <s v="iGATE"/>
    <n v="42769"/>
    <n v="62"/>
    <s v="8.Invoice awaiting Prime’s approval or PO"/>
    <s v="Hold Payment"/>
    <n v="42776"/>
    <s v="Q1 2017"/>
    <n v="55"/>
    <s v="31-60 Days"/>
    <n v="-758641"/>
    <s v="INR"/>
    <n v="-10931.94"/>
    <s v="INR"/>
    <n v="-758640.93435762916"/>
    <s v="EUR"/>
    <s v="INTER"/>
    <n v="-10.93"/>
    <n v="1"/>
    <s v="less than 1000"/>
    <s v="Oliver Porsberg"/>
    <s v="Invoice will be paid manually in February"/>
    <s v="Less"/>
    <s v="Non-GFS"/>
    <s v="Non- ICB"/>
    <m/>
    <m/>
    <m/>
    <s v="Non-GFS"/>
    <s v="Non- ICB"/>
    <s v="Non-GFS/Non- ICB"/>
  </r>
  <r>
    <s v="Unresolved"/>
    <n v="1710"/>
    <s v="Capgemini Italia S.p.A"/>
    <x v="10"/>
    <n v="9701"/>
    <s v="Capgemini Services Romania s.r.l."/>
    <s v="CENTRAL EUROPE"/>
    <n v="17100111700461"/>
    <x v="0"/>
    <s v="Apps Italy"/>
    <n v="42773"/>
    <n v="58"/>
    <s v="5.Invoice issued too late"/>
    <s v="DISAGREEMENT"/>
    <n v="42774"/>
    <s v="Q1 2017"/>
    <n v="57"/>
    <s v="31-60 Days"/>
    <n v="-11317.71"/>
    <s v="EUR"/>
    <n v="-11317.71"/>
    <s v="EUR"/>
    <n v="-11317.71"/>
    <s v="EUR"/>
    <s v="INTER"/>
    <n v="-11.32"/>
    <n v="1"/>
    <s v="less than 1000"/>
    <s v="Claudia-Mihaela Ghergan"/>
    <s v="."/>
    <s v="Less"/>
    <s v="GFS"/>
    <s v="Non- ICB"/>
    <m/>
    <m/>
    <m/>
    <s v="GFS"/>
    <s v="Non- ICB"/>
    <s v="GFS/Non- ICB"/>
  </r>
  <r>
    <s v="Unresolved"/>
    <n v="132"/>
    <s v="Capgemini Technologies LLC"/>
    <x v="5"/>
    <n v="199"/>
    <s v="Capgemini America Inc"/>
    <s v="NORTH AMERICA"/>
    <n v="1320130002432"/>
    <x v="8"/>
    <s v="NA CAPTECH"/>
    <n v="42641"/>
    <n v="190"/>
    <s v="1.No signed SoW"/>
    <s v="DISAGREEMENT"/>
    <n v="42709"/>
    <s v="Q4 2016"/>
    <n v="122"/>
    <s v="121-150 Days"/>
    <n v="-12214"/>
    <s v="USD"/>
    <n v="-11424.56"/>
    <s v="USD"/>
    <n v="-12213.997042014133"/>
    <s v="EUR"/>
    <s v="INTRA"/>
    <n v="-11.42"/>
    <n v="1"/>
    <s v="less than 1000"/>
    <s v="Soumya Mukhopadhyay"/>
    <s v="ISOW Reqd"/>
    <s v="Less"/>
    <s v="GFS"/>
    <s v="Non- ICB"/>
    <m/>
    <m/>
    <m/>
    <s v="GFS"/>
    <s v="Non- ICB"/>
    <s v="GFS/Non- ICB"/>
  </r>
  <r>
    <s v="New"/>
    <n v="8520"/>
    <s v="Capgemini Technology Services India Limited"/>
    <x v="2"/>
    <n v="795"/>
    <s v="Capgemini Suisse S.A."/>
    <s v="CENTRAL EUROPE"/>
    <s v="ARLI/DB/001253/16-IM"/>
    <x v="2"/>
    <s v="IGATE"/>
    <n v="42769"/>
    <n v="62"/>
    <s v="8.Invoice awaiting Prime’s approval or PO"/>
    <s v="Hold Payment"/>
    <n v="42831"/>
    <s v="Q1 2017"/>
    <n v="0"/>
    <s v="0-30 Days"/>
    <n v="-9870"/>
    <s v="GBP"/>
    <n v="-11536.71"/>
    <s v="INR"/>
    <n v="-800609.99729352735"/>
    <s v="EUR"/>
    <s v="INTER"/>
    <n v="-11.54"/>
    <n v="1"/>
    <s v="less than 1000"/>
    <s v="Izabela Klich"/>
    <s v="."/>
    <s v="Less"/>
    <s v="Non-GFS"/>
    <s v="Non- ICB"/>
    <m/>
    <m/>
    <m/>
    <s v="Non-GFS"/>
    <s v="Non- ICB"/>
    <s v="Non-GFS/Non- ICB"/>
  </r>
  <r>
    <s v="New"/>
    <n v="95"/>
    <s v="Capgemini Service S.A.S."/>
    <x v="3"/>
    <n v="1340"/>
    <s v="Capgemini Finland Oy"/>
    <s v="NORDIC"/>
    <n v="950110010767"/>
    <x v="5"/>
    <s v="GROUP SHARED SERVICES"/>
    <n v="42765"/>
    <n v="66"/>
    <s v="8.Invoice awaiting Prime’s approval or PO"/>
    <s v="Hold Payment"/>
    <n v="42830"/>
    <s v="Q1 2017"/>
    <n v="1"/>
    <s v="0-30 Days"/>
    <n v="-11715"/>
    <s v="EUR"/>
    <n v="-11715"/>
    <s v="EUR"/>
    <n v="-11715"/>
    <s v="EUR"/>
    <s v="INTER"/>
    <n v="-11.72"/>
    <n v="1"/>
    <s v="less than 1000"/>
    <s v="Shambhu Sharma"/>
    <s v="Awaiting Approval"/>
    <s v="Less"/>
    <s v="GFS"/>
    <s v="Non- ICB"/>
    <m/>
    <m/>
    <m/>
    <s v="GFS"/>
    <s v="Non- ICB"/>
    <s v="GFS/Non- ICB"/>
  </r>
  <r>
    <s v="Unresolved"/>
    <n v="283"/>
    <s v="Capgemini Deutschland Holding GmbH"/>
    <x v="0"/>
    <n v="8205"/>
    <s v="Capgemini Consulting Österreich AG"/>
    <s v="CENTRAL EUROPE"/>
    <n v="2830170000433"/>
    <x v="0"/>
    <s v="DE01 - General&amp;Admin"/>
    <n v="42731"/>
    <n v="100"/>
    <s v="6.Missing or wrong information on invoice"/>
    <s v="Missing Information or Attachment"/>
    <n v="42797"/>
    <s v="Q1 2017"/>
    <n v="34"/>
    <s v="31-60 Days"/>
    <n v="-11900"/>
    <s v="EUR"/>
    <n v="-11900"/>
    <s v="EUR"/>
    <n v="-11900"/>
    <s v="EUR"/>
    <s v="INTRA"/>
    <n v="-11.9"/>
    <n v="1"/>
    <s v="less than 1000"/>
    <s v="Justyna Krawczak"/>
    <s v="mail from Grimm, Ruth: invoice will be probably corrected"/>
    <s v="Less"/>
    <s v="GFS"/>
    <s v="Non- ICB"/>
    <m/>
    <m/>
    <m/>
    <s v="GFS"/>
    <s v="Non- ICB"/>
    <s v="GFS/Non- ICB"/>
  </r>
  <r>
    <s v="Unresolved"/>
    <n v="8520"/>
    <s v="Capgemini Technology Services India Limited"/>
    <x v="2"/>
    <n v="95"/>
    <s v="Capgemini Service S.A.S."/>
    <s v="HOLDING"/>
    <n v="85201030002430"/>
    <x v="3"/>
    <s v="FSIT-APP"/>
    <n v="42614"/>
    <n v="217"/>
    <s v="8.Invoice awaiting Prime’s approval or PO"/>
    <s v="Hold Payment"/>
    <n v="42678"/>
    <s v="Q4 2016"/>
    <n v="153"/>
    <s v="151-180 Days"/>
    <n v="-846734"/>
    <s v="INR"/>
    <n v="-12201.35"/>
    <s v="INR"/>
    <n v="-846733.84270536236"/>
    <s v="EUR"/>
    <s v="INTER"/>
    <n v="-12.2"/>
    <n v="1"/>
    <s v="less than 1000"/>
    <s v="Nicolas HONVAULT"/>
    <s v="awaiting approval"/>
    <s v="Less"/>
    <s v="GFS"/>
    <s v="Non- ICB"/>
    <m/>
    <m/>
    <m/>
    <s v="GFS"/>
    <s v="Non- ICB"/>
    <s v="GFS/Non- ICB"/>
  </r>
  <r>
    <s v="Unresolved"/>
    <n v="8520"/>
    <s v="Capgemini Technology Services India Limited"/>
    <x v="2"/>
    <n v="95"/>
    <s v="Capgemini Service S.A.S."/>
    <s v="HOLDING"/>
    <n v="85201030002462"/>
    <x v="3"/>
    <s v="FSIT-APP"/>
    <n v="42705"/>
    <n v="126"/>
    <s v="8.Invoice awaiting Prime’s approval or PO"/>
    <s v="Hold Payment"/>
    <n v="42775"/>
    <s v="Q1 2017"/>
    <n v="56"/>
    <s v="31-60 Days"/>
    <n v="-846734"/>
    <s v="INR"/>
    <n v="-12201.35"/>
    <s v="INR"/>
    <n v="-846733.84270536236"/>
    <s v="EUR"/>
    <s v="INTER"/>
    <n v="-12.2"/>
    <n v="1"/>
    <s v="less than 1000"/>
    <s v="Nicolas HONVAULT"/>
    <s v="awaiting approval"/>
    <s v="Less"/>
    <s v="GFS"/>
    <s v="Non- ICB"/>
    <m/>
    <m/>
    <m/>
    <s v="GFS"/>
    <s v="Non- ICB"/>
    <s v="GFS/Non- ICB"/>
  </r>
  <r>
    <s v="New"/>
    <n v="8520"/>
    <s v="Capgemini Technology Services India Limited"/>
    <x v="2"/>
    <n v="3027"/>
    <s v="Sogeti Belgium S.A."/>
    <s v="BENELUX"/>
    <n v="85200310087392"/>
    <x v="2"/>
    <s v="SOGETI INDIA - SOGID - BU"/>
    <n v="42795"/>
    <n v="36"/>
    <s v="8.Invoice awaiting Prime’s approval or PO"/>
    <s v="Hold Payment"/>
    <n v="42830"/>
    <s v="Q1 2017"/>
    <n v="1"/>
    <s v="0-30 Days"/>
    <n v="-882974"/>
    <s v="INR"/>
    <n v="-12723.57"/>
    <s v="INR"/>
    <n v="-882974.20523390174"/>
    <s v="EUR"/>
    <s v="INTER"/>
    <n v="-12.72"/>
    <n v="1"/>
    <s v="less than 1000"/>
    <s v="Katarzyna Rosa"/>
    <s v="WILL BE PAID MANUALLY"/>
    <s v="Less"/>
    <s v="GFS"/>
    <s v="Non- ICB"/>
    <m/>
    <m/>
    <m/>
    <s v="GFS"/>
    <s v="Non- ICB"/>
    <s v="GFS/Non- ICB"/>
  </r>
  <r>
    <s v="Unresolved"/>
    <n v="635"/>
    <s v="Capgemini Technology Services"/>
    <x v="1"/>
    <n v="692"/>
    <s v="Capgemini Outsourcing Services S.A.S."/>
    <s v="FRANCE"/>
    <n v="63503300004994"/>
    <x v="4"/>
    <s v="GROUP SHARED SERVICES - SBU"/>
    <n v="42614"/>
    <n v="217"/>
    <s v="8.Invoice awaiting Prime’s approval or PO"/>
    <s v="Hold Payment"/>
    <n v="42648"/>
    <s v="Q3 2016"/>
    <n v="183"/>
    <s v="181 - 365 Days"/>
    <n v="-13288.7"/>
    <s v="EUR"/>
    <n v="-13288.7"/>
    <s v="EUR"/>
    <n v="-13288.7"/>
    <s v="EUR"/>
    <s v="INTRA"/>
    <n v="-13.29"/>
    <n v="1"/>
    <s v="less than 1000"/>
    <s v="Katarzyna Czerwiec"/>
    <s v="Invoice above 60 days in approval. Waiting for manager approval- GIRAUD, Christine"/>
    <s v="Less"/>
    <s v="GFS"/>
    <s v="Non- ICB"/>
    <m/>
    <m/>
    <m/>
    <s v="GFS"/>
    <s v="Non- ICB"/>
    <s v="GFS/Non- ICB"/>
  </r>
  <r>
    <s v="New"/>
    <n v="260"/>
    <s v="Capgemini UK Plc"/>
    <x v="4"/>
    <n v="95"/>
    <s v="Capgemini Service S.A.S."/>
    <s v="HOLDING"/>
    <n v="2600110120980"/>
    <x v="1"/>
    <s v="CC - MLS"/>
    <n v="42759"/>
    <n v="72"/>
    <s v="8.Invoice awaiting Prime’s approval or PO"/>
    <s v="Hold Payment"/>
    <n v="42831"/>
    <s v="Q1 2017"/>
    <n v="0"/>
    <s v="0-30 Days"/>
    <n v="-12636"/>
    <s v="GBP"/>
    <n v="-14769.79"/>
    <s v="GBP"/>
    <n v="-12635.998255061038"/>
    <s v="EUR"/>
    <s v="INTER"/>
    <n v="-14.77"/>
    <n v="1"/>
    <s v="less than 1000"/>
    <s v="Christelle PONTHUS"/>
    <s v="no PO"/>
    <s v="Less"/>
    <s v="GFS"/>
    <s v="Non- ICB"/>
    <m/>
    <m/>
    <m/>
    <s v="GFS"/>
    <s v="Non- ICB"/>
    <s v="GFS/Non- ICB"/>
  </r>
  <r>
    <s v="Unresolved"/>
    <n v="8520"/>
    <s v="Capgemini Technology Services India Limited"/>
    <x v="2"/>
    <n v="95"/>
    <s v="Capgemini Service S.A.S."/>
    <s v="HOLDING"/>
    <n v="85201110007424"/>
    <x v="3"/>
    <s v="FS-Others"/>
    <n v="41761"/>
    <n v="1070"/>
    <s v="8.Invoice awaiting Prime’s approval or PO"/>
    <s v="Hold Payment"/>
    <n v="42678"/>
    <s v="Q4 2016"/>
    <n v="153"/>
    <s v="151-180 Days"/>
    <n v="-1158890.7"/>
    <s v="INR"/>
    <n v="-16699.5"/>
    <s v="INR"/>
    <n v="-1158890.762600712"/>
    <s v="EUR"/>
    <s v="INTER"/>
    <n v="-16.7"/>
    <n v="1"/>
    <s v="less than 1000"/>
    <s v="nicolas.honvault"/>
    <s v="pay hors netting"/>
    <s v="Less"/>
    <s v="GFS"/>
    <s v="Non- ICB"/>
    <m/>
    <m/>
    <m/>
    <s v="GFS"/>
    <s v="Non- ICB"/>
    <s v="GFS/Non- ICB"/>
  </r>
  <r>
    <s v="Unresolved"/>
    <n v="199"/>
    <s v="Capgemini America Inc"/>
    <x v="5"/>
    <n v="693"/>
    <s v="Capgemini Consulting S.A.S."/>
    <s v="FRANCE"/>
    <n v="1990110061944"/>
    <x v="1"/>
    <s v="CC NA"/>
    <n v="42697"/>
    <n v="134"/>
    <s v="8.Invoice awaiting Prime’s approval or PO"/>
    <s v="Hold Payment"/>
    <n v="42775"/>
    <s v="Q1 2017"/>
    <n v="56"/>
    <s v="31-60 Days"/>
    <n v="-18204.009999999998"/>
    <s v="USD"/>
    <n v="-17027.419999999998"/>
    <s v="USD"/>
    <n v="-18204.014641538251"/>
    <s v="EUR"/>
    <s v="INTER"/>
    <n v="-17.03"/>
    <n v="1"/>
    <s v="less than 1000"/>
    <s v="Joanna Pilawska"/>
    <s v="Waiting for Production Unit Manager approval - OOCHOAPE"/>
    <s v="Less"/>
    <s v="GFS"/>
    <s v="Non- ICB"/>
    <m/>
    <m/>
    <m/>
    <s v="GFS"/>
    <s v="Non- ICB"/>
    <s v="GFS/Non- ICB"/>
  </r>
  <r>
    <s v="Unresolved"/>
    <n v="199"/>
    <s v="Capgemini America Inc"/>
    <x v="5"/>
    <n v="693"/>
    <s v="Capgemini Consulting S.A.S."/>
    <s v="FRANCE"/>
    <n v="1990110061739"/>
    <x v="1"/>
    <s v="CC NA"/>
    <n v="42697"/>
    <n v="134"/>
    <s v="6.Missing or wrong information on invoice"/>
    <s v="Missing Information or Attachment"/>
    <n v="42775"/>
    <s v="Q1 2017"/>
    <n v="56"/>
    <s v="31-60 Days"/>
    <n v="-18204.009999999998"/>
    <s v="USD"/>
    <n v="-17027.419999999998"/>
    <s v="USD"/>
    <n v="-18204.014641538251"/>
    <s v="EUR"/>
    <s v="INTER"/>
    <n v="-17.03"/>
    <n v="1"/>
    <s v="less than 1000"/>
    <s v="Joanna Pilawska"/>
    <s v="Waiting for Production Unit Manager approval - OOCHOAPE"/>
    <s v="Less"/>
    <s v="GFS"/>
    <s v="Non- ICB"/>
    <m/>
    <m/>
    <m/>
    <s v="GFS"/>
    <s v="Non- ICB"/>
    <s v="GFS/Non- ICB"/>
  </r>
  <r>
    <s v="New"/>
    <n v="199"/>
    <s v="Capgemini America Inc"/>
    <x v="5"/>
    <n v="635"/>
    <s v="Capgemini Technology Services"/>
    <s v="FRANCE"/>
    <n v="199030003948"/>
    <x v="8"/>
    <s v="NA APPS ADJ"/>
    <n v="42772"/>
    <n v="59"/>
    <s v="8.Invoice awaiting Prime’s approval or PO"/>
    <s v="Hold Payment"/>
    <n v="42830"/>
    <s v="Q1 2017"/>
    <n v="1"/>
    <s v="0-30 Days"/>
    <n v="-18420.189999999999"/>
    <s v="USD"/>
    <n v="-17229.62"/>
    <s v="USD"/>
    <n v="-18420.186660582774"/>
    <s v="EUR"/>
    <s v="INTER"/>
    <n v="-17.23"/>
    <n v="1"/>
    <s v="less than 1000"/>
    <s v="Aleksandra Polak"/>
    <s v="Invoice has been waiting for Project Manager approval for more than 2 months. Please contact AMBARD (PM)in order to receive further information."/>
    <s v="Less"/>
    <s v="GFS"/>
    <s v="Non- ICB"/>
    <m/>
    <m/>
    <m/>
    <s v="GFS"/>
    <s v="Non- ICB"/>
    <s v="GFS/Non- ICB"/>
  </r>
  <r>
    <s v="Unresolved"/>
    <n v="1340"/>
    <s v="Capgemini Finland Oy"/>
    <x v="7"/>
    <n v="1350"/>
    <s v="Capgemini Sverige AB"/>
    <s v="NORDIC"/>
    <n v="13400110073571"/>
    <x v="0"/>
    <s v="MU APPS FI"/>
    <n v="42705"/>
    <n v="126"/>
    <s v="8.Invoice awaiting Prime’s approval or PO"/>
    <s v="Hold Payment"/>
    <n v="42775"/>
    <s v="Q1 2017"/>
    <n v="56"/>
    <s v="31-60 Days"/>
    <n v="-17260.080000000002"/>
    <s v="EUR"/>
    <n v="-17260.080000000002"/>
    <s v="EUR"/>
    <n v="-17260.080000000002"/>
    <s v="EUR"/>
    <s v="INTRA"/>
    <n v="-17.260000000000002"/>
    <n v="1"/>
    <s v="less than 1000"/>
    <s v="Shambhu Sharma"/>
    <s v="Awaiting approval"/>
    <s v="Less"/>
    <s v="GFS"/>
    <s v="Non- ICB"/>
    <m/>
    <m/>
    <m/>
    <s v="GFS"/>
    <s v="Non- ICB"/>
    <s v="GFS/Non- ICB"/>
  </r>
  <r>
    <s v="Unresolved"/>
    <n v="260"/>
    <s v="Capgemini UK Plc"/>
    <x v="4"/>
    <n v="787"/>
    <s v="Capgemini France S.A.S."/>
    <s v="FRANCE"/>
    <n v="260013008966"/>
    <x v="4"/>
    <s v="Global Sales"/>
    <n v="42728"/>
    <n v="103"/>
    <s v="8.Invoice awaiting Prime’s approval or PO"/>
    <s v="Hold Payment"/>
    <n v="42797"/>
    <s v="Q1 2017"/>
    <n v="34"/>
    <s v="31-60 Days"/>
    <n v="-15116.44"/>
    <s v="GBP"/>
    <n v="-17669.09"/>
    <s v="GBP"/>
    <n v="-15116.43634801283"/>
    <s v="EUR"/>
    <s v="INTER"/>
    <n v="-17.670000000000002"/>
    <n v="1"/>
    <s v="less than 1000"/>
    <s v="Justyna Faber"/>
    <s v="Waiting for Project Manager approval (MMADERAK)"/>
    <s v="Less"/>
    <s v="GFS"/>
    <s v="Non- ICB"/>
    <m/>
    <m/>
    <m/>
    <s v="GFS"/>
    <s v="Non- ICB"/>
    <s v="GFS/Non- ICB"/>
  </r>
  <r>
    <s v="Unresolved"/>
    <n v="413"/>
    <s v="Capgemini Nederland B.V."/>
    <x v="9"/>
    <n v="635"/>
    <s v="Capgemini Technology Services"/>
    <s v="FRANCE"/>
    <n v="4130130017039"/>
    <x v="0"/>
    <s v="APPS_NL_PRIVATE"/>
    <n v="42733"/>
    <n v="98"/>
    <s v="8.Invoice awaiting Prime’s approval or PO"/>
    <s v="Hold Payment"/>
    <n v="42797"/>
    <s v="Q1 2017"/>
    <n v="34"/>
    <s v="31-60 Days"/>
    <n v="-17777.54"/>
    <s v="EUR"/>
    <n v="-17777.54"/>
    <s v="EUR"/>
    <n v="-17777.54"/>
    <s v="EUR"/>
    <s v="INTER"/>
    <n v="-17.78"/>
    <n v="1"/>
    <s v="less than 1000"/>
    <s v="Joanna Szyk"/>
    <s v="Invoice is awaiting for approval by GIL, Amélie."/>
    <s v="Less"/>
    <s v="GFS"/>
    <s v="Non- ICB"/>
    <m/>
    <m/>
    <m/>
    <s v="GFS"/>
    <s v="Non- ICB"/>
    <s v="GFS/Non- ICB"/>
  </r>
  <r>
    <s v="New"/>
    <n v="260"/>
    <s v="Capgemini UK Plc"/>
    <x v="4"/>
    <n v="1970"/>
    <s v="Capgemini UK Plc (FS)"/>
    <s v="UK &amp; IRELAND"/>
    <n v="2600110127348"/>
    <x v="1"/>
    <s v="CC - FS"/>
    <n v="42821"/>
    <n v="10"/>
    <s v="2.Disagreed rates or price"/>
    <s v="DISAGREEMENT"/>
    <n v="42831"/>
    <s v="Q1 2017"/>
    <n v="0"/>
    <s v="0-30 Days"/>
    <n v="-17000"/>
    <s v="GBP"/>
    <n v="-19870.72"/>
    <s v="GBP"/>
    <n v="-16999.996834539048"/>
    <s v="EUR"/>
    <s v="INTRA"/>
    <n v="-19.87"/>
    <n v="1"/>
    <s v="less than 1000"/>
    <s v="Amina Khatun"/>
    <s v="Credit Note required for the differential amount"/>
    <s v="Less"/>
    <s v="GFS"/>
    <s v="Non- ICB"/>
    <m/>
    <m/>
    <m/>
    <s v="GFS"/>
    <s v="Non- ICB"/>
    <s v="GFS/Non- ICB"/>
  </r>
  <r>
    <s v="Unresolved"/>
    <n v="95"/>
    <s v="Capgemini Service S.A.S."/>
    <x v="3"/>
    <n v="199"/>
    <s v="Capgemini America Inc"/>
    <s v="NORTH AMERICA"/>
    <n v="950110008727"/>
    <x v="5"/>
    <s v="GROUP SHARED SERVICES"/>
    <n v="42584"/>
    <n v="247"/>
    <s v="1.No signed SoW"/>
    <s v="DISAGREEMENT"/>
    <n v="42585"/>
    <s v="Q3 2016"/>
    <n v="246"/>
    <s v="181 - 365 Days"/>
    <n v="-20300"/>
    <s v="EUR"/>
    <n v="-20300"/>
    <s v="EUR"/>
    <n v="-20300"/>
    <s v="EUR"/>
    <s v="INTER"/>
    <n v="-20.3"/>
    <n v="1"/>
    <s v="less than 1000"/>
    <s v="SUDIPTA ROY"/>
    <s v="ISOW required"/>
    <s v="Less"/>
    <s v="GFS"/>
    <s v="Non- ICB"/>
    <m/>
    <m/>
    <m/>
    <s v="GFS"/>
    <s v="Non- ICB"/>
    <s v="GFS/Non- ICB"/>
  </r>
  <r>
    <s v="New"/>
    <n v="260"/>
    <s v="Capgemini UK Plc"/>
    <x v="4"/>
    <n v="95"/>
    <s v="Capgemini Service S.A.S."/>
    <s v="HOLDING"/>
    <n v="2600110120984"/>
    <x v="1"/>
    <s v="CC - MLS"/>
    <n v="42759"/>
    <n v="72"/>
    <s v="8.Invoice awaiting Prime’s approval or PO"/>
    <s v="Hold Payment"/>
    <n v="42831"/>
    <s v="Q1 2017"/>
    <n v="0"/>
    <s v="0-30 Days"/>
    <n v="-18304"/>
    <s v="GBP"/>
    <n v="-21394.93"/>
    <s v="GBP"/>
    <n v="-18304.004196887909"/>
    <s v="EUR"/>
    <s v="INTER"/>
    <n v="-21.39"/>
    <n v="1"/>
    <s v="less than 1000"/>
    <s v="Christelle PONTHUS"/>
    <s v="no PO"/>
    <s v="Less"/>
    <s v="GFS"/>
    <s v="Non- ICB"/>
    <m/>
    <m/>
    <m/>
    <s v="GFS"/>
    <s v="Non- ICB"/>
    <s v="GFS/Non- ICB"/>
  </r>
  <r>
    <s v="New"/>
    <n v="199"/>
    <s v="Capgemini America Inc"/>
    <x v="5"/>
    <n v="692"/>
    <s v="Capgemini Outsourcing Services S.A.S."/>
    <s v="FRANCE"/>
    <n v="1990110067030"/>
    <x v="7"/>
    <s v="BPO US - BPOUS - BU"/>
    <n v="42770"/>
    <n v="61"/>
    <s v="8.Invoice awaiting Prime’s approval or PO"/>
    <s v="Hold Payment"/>
    <n v="42831"/>
    <s v="Q1 2017"/>
    <n v="0"/>
    <s v="0-30 Days"/>
    <n v="-23334.19"/>
    <s v="USD"/>
    <n v="-21826.01"/>
    <s v="USD"/>
    <n v="-23334.187187862892"/>
    <s v="EUR"/>
    <s v="INTER"/>
    <n v="-21.83"/>
    <n v="1"/>
    <s v="less than 1000"/>
    <s v="Marta Stryszawska"/>
    <s v="Invoice waiting for approval, please contact RAVREDDY"/>
    <s v="Less"/>
    <s v="GFS"/>
    <s v="Non- ICB"/>
    <m/>
    <m/>
    <m/>
    <s v="GFS"/>
    <s v="Non- ICB"/>
    <s v="GFS/Non- ICB"/>
  </r>
  <r>
    <s v="Unresolved"/>
    <n v="8520"/>
    <s v="Capgemini Technology Services India Limited"/>
    <x v="2"/>
    <n v="95"/>
    <s v="Capgemini Service S.A.S."/>
    <s v="HOLDING"/>
    <n v="85201030002459"/>
    <x v="3"/>
    <s v="SFC"/>
    <n v="42705"/>
    <n v="126"/>
    <s v="8.Invoice awaiting Prime’s approval or PO"/>
    <s v="Hold Payment"/>
    <n v="42775"/>
    <s v="Q1 2017"/>
    <n v="56"/>
    <s v="31-60 Days"/>
    <n v="-1598813.84"/>
    <s v="INR"/>
    <n v="-23038.75"/>
    <s v="INR"/>
    <n v="-1598814.0098126982"/>
    <s v="EUR"/>
    <s v="INTER"/>
    <n v="-23.04"/>
    <n v="1"/>
    <s v="less than 1000"/>
    <s v="Nicolas HONVAULT"/>
    <s v="awaiting approval"/>
    <s v="Less"/>
    <s v="GFS"/>
    <s v="Non- ICB"/>
    <m/>
    <m/>
    <m/>
    <s v="GFS"/>
    <s v="Non- ICB"/>
    <s v="GFS/Non- ICB"/>
  </r>
  <r>
    <s v="Unresolved"/>
    <n v="635"/>
    <s v="Capgemini Technology Services"/>
    <x v="1"/>
    <n v="3014"/>
    <s v="Sogeti France S.A.S."/>
    <s v="FRANCE"/>
    <n v="63503300006138"/>
    <x v="4"/>
    <s v="GROUP SHARED SERVICES - SBU"/>
    <n v="42727"/>
    <n v="104"/>
    <s v="6.Missing or wrong information on invoice"/>
    <s v="Missing Information or Attachment"/>
    <n v="42797"/>
    <s v="Q1 2017"/>
    <n v="34"/>
    <s v="31-60 Days"/>
    <n v="-25200"/>
    <s v="EUR"/>
    <n v="-25200"/>
    <s v="EUR"/>
    <n v="-25200"/>
    <s v="EUR"/>
    <s v="INTRA"/>
    <n v="-25.2"/>
    <n v="1"/>
    <s v="less than 1000"/>
    <s v="Karolina Planeta"/>
    <s v="Waiting for Sub OU2 Manager approval (NBONSIRV)"/>
    <s v="Less"/>
    <s v="GFS"/>
    <s v="Non- ICB"/>
    <m/>
    <m/>
    <m/>
    <s v="GFS"/>
    <s v="Non- ICB"/>
    <s v="GFS/Non- ICB"/>
  </r>
  <r>
    <s v="Unresolved"/>
    <n v="8520"/>
    <s v="Capgemini Technology Services India Limited"/>
    <x v="2"/>
    <n v="95"/>
    <s v="Capgemini Service S.A.S."/>
    <s v="HOLDING"/>
    <n v="85201030002465"/>
    <x v="3"/>
    <s v="FSIT-APP"/>
    <n v="42705"/>
    <n v="126"/>
    <s v="8.Invoice awaiting Prime’s approval or PO"/>
    <s v="Hold Payment"/>
    <n v="42775"/>
    <s v="Q1 2017"/>
    <n v="56"/>
    <s v="31-60 Days"/>
    <n v="-2213021.12"/>
    <s v="INR"/>
    <n v="-31889.41"/>
    <s v="INR"/>
    <n v="-2213020.9092360116"/>
    <s v="EUR"/>
    <s v="INTER"/>
    <n v="-31.89"/>
    <n v="1"/>
    <s v="less than 1000"/>
    <s v="Nicolas HONVAULT"/>
    <s v="awaiting approval"/>
    <s v="Less"/>
    <s v="GFS"/>
    <s v="Non- ICB"/>
    <m/>
    <m/>
    <m/>
    <s v="GFS"/>
    <s v="Non- ICB"/>
    <s v="GFS/Non- ICB"/>
  </r>
  <r>
    <s v="New"/>
    <n v="8520"/>
    <s v="Capgemini Technology Services India Limited"/>
    <x v="2"/>
    <n v="95"/>
    <s v="Capgemini Service S.A.S."/>
    <s v="HOLDING"/>
    <n v="85203810002969"/>
    <x v="7"/>
    <s v="BPO India"/>
    <n v="42731"/>
    <n v="100"/>
    <s v="8.Invoice awaiting Prime’s approval or PO"/>
    <s v="Hold Payment"/>
    <n v="42831"/>
    <s v="Q1 2017"/>
    <n v="0"/>
    <s v="0-30 Days"/>
    <n v="-2220000"/>
    <s v="INR"/>
    <n v="-31989.98"/>
    <s v="INR"/>
    <n v="-2220000.1387934685"/>
    <s v="EUR"/>
    <s v="INTER"/>
    <n v="-31.99"/>
    <n v="1"/>
    <s v="less than 1000"/>
    <s v="Christelle PONTHUS"/>
    <s v="."/>
    <s v="Less"/>
    <s v="GFS"/>
    <s v="Non- ICB"/>
    <m/>
    <m/>
    <m/>
    <s v="GFS"/>
    <s v="Non- ICB"/>
    <s v="GFS/Non- ICB"/>
  </r>
  <r>
    <s v="Unresolved"/>
    <n v="413"/>
    <s v="Capgemini Nederland B.V."/>
    <x v="9"/>
    <n v="8243"/>
    <s v="Capgemini Deutschland GmbH"/>
    <s v="CENTRAL EUROPE"/>
    <n v="4130110170165"/>
    <x v="1"/>
    <s v="CC NETHERLANDS - CCNL - BU"/>
    <n v="42725"/>
    <n v="106"/>
    <s v="8.Invoice awaiting Prime’s approval or PO"/>
    <s v="Hold Payment"/>
    <n v="42797"/>
    <s v="Q1 2017"/>
    <n v="34"/>
    <s v="31-60 Days"/>
    <n v="-37101"/>
    <s v="EUR"/>
    <n v="-37101"/>
    <s v="EUR"/>
    <n v="-37101"/>
    <s v="EUR"/>
    <s v="INTER"/>
    <n v="-37.1"/>
    <n v="1"/>
    <s v="less than 1000"/>
    <s v="Maciej Antkiewicz"/>
    <s v="waiting for approval"/>
    <s v="Less"/>
    <s v="GFS"/>
    <s v="Non- ICB"/>
    <m/>
    <m/>
    <m/>
    <s v="GFS"/>
    <s v="Non- ICB"/>
    <s v="GFS/Non- ICB"/>
  </r>
  <r>
    <s v="Unresolved"/>
    <n v="8520"/>
    <s v="Capgemini Technology Services India Limited"/>
    <x v="2"/>
    <n v="3071"/>
    <s v="Sogeti Sverige AB"/>
    <s v="NORDIC"/>
    <s v="5010088774/16-17-IM"/>
    <x v="2"/>
    <s v="iGATE"/>
    <n v="42769"/>
    <n v="62"/>
    <s v="8.Invoice awaiting Prime’s approval or PO"/>
    <s v="Hold Payment"/>
    <n v="42775"/>
    <s v="Q1 2017"/>
    <n v="56"/>
    <s v="31-60 Days"/>
    <n v="-3096395"/>
    <s v="INR"/>
    <n v="-44618.74"/>
    <s v="INR"/>
    <n v="-3096394.8396588457"/>
    <s v="EUR"/>
    <s v="INTER"/>
    <n v="-44.62"/>
    <n v="1"/>
    <s v="less than 1000"/>
    <s v="Anne-Sofi Saltin"/>
    <s v="app"/>
    <s v="Less"/>
    <s v="Non-GFS"/>
    <s v="Non- ICB"/>
    <m/>
    <m/>
    <m/>
    <s v="Non-GFS"/>
    <s v="Non- ICB"/>
    <s v="Non-GFS/Non- ICB"/>
  </r>
  <r>
    <s v="Unresolved"/>
    <n v="8520"/>
    <s v="Capgemini Technology Services India Limited"/>
    <x v="2"/>
    <n v="95"/>
    <s v="Capgemini Service S.A.S."/>
    <s v="HOLDING"/>
    <n v="85201030002463"/>
    <x v="3"/>
    <s v="FSIT-APP"/>
    <n v="42705"/>
    <n v="126"/>
    <s v="8.Invoice awaiting Prime’s approval or PO"/>
    <s v="Hold Payment"/>
    <n v="42775"/>
    <s v="Q1 2017"/>
    <n v="56"/>
    <s v="31-60 Days"/>
    <n v="-3123200"/>
    <s v="INR"/>
    <n v="-45005"/>
    <s v="INR"/>
    <n v="-3123200.0222069551"/>
    <s v="EUR"/>
    <s v="INTER"/>
    <n v="-45"/>
    <n v="1"/>
    <s v="less than 1000"/>
    <s v="Nicolas HONVAULT"/>
    <s v="awaiting approval"/>
    <s v="Less"/>
    <s v="GFS"/>
    <s v="Non- ICB"/>
    <m/>
    <m/>
    <m/>
    <s v="GFS"/>
    <s v="Non- ICB"/>
    <s v="GFS/Non- ICB"/>
  </r>
  <r>
    <s v="Unresolved"/>
    <n v="635"/>
    <s v="Capgemini Technology Services"/>
    <x v="1"/>
    <n v="693"/>
    <s v="Capgemini Consulting S.A.S."/>
    <s v="FRANCE"/>
    <n v="63503300005321"/>
    <x v="0"/>
    <s v="FR03ITICS - ITICS France"/>
    <n v="42675"/>
    <n v="156"/>
    <s v="8.Invoice awaiting Prime’s approval or PO"/>
    <s v="Hold Payment"/>
    <n v="42733"/>
    <s v="Q4 2016"/>
    <n v="98"/>
    <s v="91-120 Days"/>
    <n v="-47336.4"/>
    <s v="EUR"/>
    <n v="-47336.4"/>
    <s v="EUR"/>
    <n v="-47336.4"/>
    <s v="EUR"/>
    <s v="INTRA"/>
    <n v="-47.34"/>
    <n v="1"/>
    <s v="less than 1000"/>
    <s v="Joanna Pilawska"/>
    <s v="Waiting for Project Manager approval - FANDRILL"/>
    <s v="Less"/>
    <s v="GFS"/>
    <s v="Non- ICB"/>
    <m/>
    <m/>
    <m/>
    <s v="GFS"/>
    <s v="Non- ICB"/>
    <s v="GFS/Non- ICB"/>
  </r>
  <r>
    <s v="Unresolved"/>
    <n v="95"/>
    <s v="Capgemini Service S.A.S."/>
    <x v="3"/>
    <n v="199"/>
    <s v="Capgemini America Inc"/>
    <s v="NORTH AMERICA"/>
    <n v="950110008726"/>
    <x v="5"/>
    <s v="GROUP SHARED SERVICES"/>
    <n v="42584"/>
    <n v="247"/>
    <s v="1.No signed SoW"/>
    <s v="DISAGREEMENT"/>
    <n v="42585"/>
    <s v="Q3 2016"/>
    <n v="246"/>
    <s v="181 - 365 Days"/>
    <n v="-52263.99"/>
    <s v="EUR"/>
    <n v="-52263.99"/>
    <s v="EUR"/>
    <n v="-52263.99"/>
    <s v="EUR"/>
    <s v="INTER"/>
    <n v="-52.26"/>
    <n v="1"/>
    <s v="less than 1000"/>
    <s v="SUDIPTA ROY"/>
    <s v="ISOW required"/>
    <s v="Less"/>
    <s v="GFS"/>
    <s v="Non- ICB"/>
    <m/>
    <m/>
    <m/>
    <s v="GFS"/>
    <s v="Non- ICB"/>
    <s v="GFS/Non- ICB"/>
  </r>
  <r>
    <s v="Unresolved"/>
    <n v="635"/>
    <s v="Capgemini Technology Services"/>
    <x v="1"/>
    <n v="3014"/>
    <s v="Sogeti France S.A.S."/>
    <s v="FRANCE"/>
    <n v="63503300006140"/>
    <x v="4"/>
    <s v="GROUP SHARED SERVICES - SBU"/>
    <n v="42727"/>
    <n v="104"/>
    <s v="6.Missing or wrong information on invoice"/>
    <s v="Missing Information or Attachment"/>
    <n v="42797"/>
    <s v="Q1 2017"/>
    <n v="34"/>
    <s v="31-60 Days"/>
    <n v="-55200"/>
    <s v="EUR"/>
    <n v="-55200"/>
    <s v="EUR"/>
    <n v="-55200"/>
    <s v="EUR"/>
    <s v="INTRA"/>
    <n v="-55.2"/>
    <n v="1"/>
    <s v="less than 1000"/>
    <s v="Karolina Planeta"/>
    <s v="Waiting for Sub OU2 Manager approval (NBONSIRV)"/>
    <s v="Less"/>
    <s v="GFS"/>
    <s v="Non- ICB"/>
    <m/>
    <m/>
    <m/>
    <s v="GFS"/>
    <s v="Non- ICB"/>
    <s v="GFS/Non- ICB"/>
  </r>
  <r>
    <s v="Unresolved"/>
    <n v="95"/>
    <s v="Capgemini Service S.A.S."/>
    <x v="3"/>
    <n v="199"/>
    <s v="Capgemini America Inc"/>
    <s v="NORTH AMERICA"/>
    <n v="2016000595"/>
    <x v="5"/>
    <s v="GROUP SHARED SERVICES"/>
    <n v="42760"/>
    <n v="71"/>
    <s v="8.Invoice awaiting Prime’s approval or PO"/>
    <s v="Hold Payment"/>
    <n v="42775"/>
    <s v="Q1 2017"/>
    <n v="56"/>
    <s v="31-60 Days"/>
    <n v="-56891.02"/>
    <s v="EUR"/>
    <n v="-56891.02"/>
    <s v="EUR"/>
    <n v="-56891.02"/>
    <s v="EUR"/>
    <s v="INTER"/>
    <n v="-56.89"/>
    <n v="1"/>
    <s v="less than 1000"/>
    <s v="SUDIPTA ROY"/>
    <s v="Not approved yet"/>
    <s v="Less"/>
    <s v="Non-GFS"/>
    <s v="Non- ICB"/>
    <m/>
    <m/>
    <m/>
    <s v="Non-GFS"/>
    <s v="Non- ICB"/>
    <s v="Non-GFS/Non- ICB"/>
  </r>
  <r>
    <s v="Unresolved"/>
    <n v="8520"/>
    <s v="Capgemini Technology Services India Limited"/>
    <x v="2"/>
    <n v="95"/>
    <s v="Capgemini Service S.A.S."/>
    <s v="HOLDING"/>
    <n v="85201130003901"/>
    <x v="3"/>
    <s v="Banking &amp; Capital Markets"/>
    <n v="42705"/>
    <n v="126"/>
    <s v="8.Invoice awaiting Prime’s approval or PO"/>
    <s v="Hold Payment"/>
    <n v="42775"/>
    <s v="Q1 2017"/>
    <n v="56"/>
    <s v="31-60 Days"/>
    <n v="-4110000"/>
    <s v="INR"/>
    <n v="-59224.69"/>
    <s v="INR"/>
    <n v="-4110000.0693967342"/>
    <s v="EUR"/>
    <s v="INTER"/>
    <n v="-59.22"/>
    <n v="1"/>
    <s v="less than 1000"/>
    <s v="Nicolas HONVAULT"/>
    <s v="awaiting approval"/>
    <s v="Less"/>
    <s v="GFS"/>
    <s v="Non- ICB"/>
    <m/>
    <m/>
    <m/>
    <s v="GFS"/>
    <s v="Non- ICB"/>
    <s v="GFS/Non- ICB"/>
  </r>
  <r>
    <s v="Unresolved"/>
    <n v="199"/>
    <s v="Capgemini America Inc"/>
    <x v="5"/>
    <n v="95"/>
    <s v="Capgemini Service S.A.S."/>
    <s v="HOLDING"/>
    <n v="199030003818"/>
    <x v="8"/>
    <s v="NA APPS ADJ"/>
    <n v="42726"/>
    <n v="105"/>
    <s v="8.Invoice awaiting Prime’s approval or PO"/>
    <s v="Hold Payment"/>
    <n v="42800"/>
    <s v="Q1 2017"/>
    <n v="31"/>
    <s v="31-60 Days"/>
    <n v="-74543"/>
    <s v="USD"/>
    <n v="-69725"/>
    <s v="USD"/>
    <n v="-74542.997170519957"/>
    <s v="EUR"/>
    <s v="INTER"/>
    <n v="-69.73"/>
    <n v="1"/>
    <s v="less than 1000"/>
    <s v="Nicolas HONVAULT"/>
    <s v="no PO"/>
    <s v="Less"/>
    <s v="GFS"/>
    <s v="Non- ICB"/>
    <m/>
    <m/>
    <m/>
    <s v="GFS"/>
    <s v="Non- ICB"/>
    <s v="GFS/Non- ICB"/>
  </r>
  <r>
    <s v="Unresolved"/>
    <n v="199"/>
    <s v="Capgemini America Inc"/>
    <x v="5"/>
    <n v="95"/>
    <s v="Capgemini Service S.A.S."/>
    <s v="HOLDING"/>
    <n v="199030003819"/>
    <x v="8"/>
    <s v="NA APPS ADJ"/>
    <n v="42726"/>
    <n v="105"/>
    <s v="8.Invoice awaiting Prime’s approval or PO"/>
    <s v="Hold Payment"/>
    <n v="42800"/>
    <s v="Q1 2017"/>
    <n v="31"/>
    <s v="31-60 Days"/>
    <n v="-74543"/>
    <s v="USD"/>
    <n v="-69725"/>
    <s v="USD"/>
    <n v="-74542.997170519957"/>
    <s v="EUR"/>
    <s v="INTER"/>
    <n v="-69.73"/>
    <n v="1"/>
    <s v="less than 1000"/>
    <s v="Nicolas HONVAULT"/>
    <s v="no PO"/>
    <s v="Less"/>
    <s v="GFS"/>
    <s v="Non- ICB"/>
    <m/>
    <m/>
    <m/>
    <s v="GFS"/>
    <s v="Non- ICB"/>
    <s v="GFS/Non- ICB"/>
  </r>
  <r>
    <s v="Unresolved"/>
    <n v="635"/>
    <s v="Capgemini Technology Services"/>
    <x v="1"/>
    <n v="1320"/>
    <s v="Capgemini Norge AS"/>
    <s v="NORDIC"/>
    <n v="63503300005701"/>
    <x v="0"/>
    <s v="Apps2 COE AM+D"/>
    <n v="42703"/>
    <n v="128"/>
    <s v="8.Invoice awaiting Prime’s approval or PO"/>
    <s v="Hold Payment"/>
    <n v="42776"/>
    <s v="Q1 2017"/>
    <n v="55"/>
    <s v="31-60 Days"/>
    <n v="-106946"/>
    <s v="EUR"/>
    <n v="-106946"/>
    <s v="EUR"/>
    <n v="-106946"/>
    <s v="EUR"/>
    <s v="INTER"/>
    <n v="-106.95"/>
    <n v="1"/>
    <s v="less than 1000"/>
    <s v="Ankit Agrawal"/>
    <s v="Awaiting approval."/>
    <s v="Less"/>
    <s v="GFS"/>
    <s v="Non- ICB"/>
    <m/>
    <m/>
    <m/>
    <s v="GFS"/>
    <s v="Non- ICB"/>
    <s v="GFS/Non- ICB"/>
  </r>
  <r>
    <s v="New"/>
    <n v="8520"/>
    <s v="Capgemini Technology Services India Limited"/>
    <x v="2"/>
    <n v="795"/>
    <s v="Capgemini Suisse S.A."/>
    <s v="CENTRAL EUROPE"/>
    <s v="5010089089/16-17-IM"/>
    <x v="3"/>
    <s v="IGATE"/>
    <n v="42769"/>
    <n v="62"/>
    <s v="8.Invoice awaiting Prime’s approval or PO"/>
    <s v="Hold Payment"/>
    <n v="42831"/>
    <s v="Q1 2017"/>
    <n v="0"/>
    <s v="0-30 Days"/>
    <n v="-11046612"/>
    <s v="INR"/>
    <n v="-159180.57"/>
    <s v="INR"/>
    <n v="-11046611.704453189"/>
    <s v="EUR"/>
    <s v="INTER"/>
    <n v="-159.18"/>
    <n v="1"/>
    <s v="less than 1000"/>
    <s v="Izabela Klich"/>
    <s v="."/>
    <s v="Less"/>
    <s v="Non-GFS"/>
    <s v="Non- ICB"/>
    <m/>
    <m/>
    <m/>
    <s v="Non-GFS"/>
    <s v="Non- ICB"/>
    <s v="Non-GFS/Non- ICB"/>
  </r>
  <r>
    <s v="New"/>
    <n v="199"/>
    <s v="Capgemini America Inc"/>
    <x v="5"/>
    <n v="179"/>
    <s v="Inergi Inc"/>
    <s v="NORTH AMERICA"/>
    <n v="199030003981"/>
    <x v="8"/>
    <s v="NA EU"/>
    <n v="42774"/>
    <n v="57"/>
    <s v="4.Disagreed expenses"/>
    <s v="DISAGREEMENT"/>
    <n v="42830"/>
    <s v="Q1 2017"/>
    <n v="1"/>
    <s v="0-30 Days"/>
    <n v="-176808.84"/>
    <s v="USD"/>
    <n v="-165381.01"/>
    <s v="USD"/>
    <n v="-176808.83700950493"/>
    <s v="EUR"/>
    <s v="INTRA"/>
    <n v="-165.38"/>
    <n v="1"/>
    <s v="less than 1000"/>
    <s v="Soumya Mukhopadhyay"/>
    <s v="-"/>
    <s v="Less"/>
    <s v="GFS"/>
    <s v="Non- ICB"/>
    <m/>
    <m/>
    <m/>
    <s v="GFS"/>
    <s v="Non- ICB"/>
    <s v="GFS/Non- ICB"/>
  </r>
  <r>
    <s v="Unresolved"/>
    <n v="8520"/>
    <s v="Capgemini Technology Services India Limited"/>
    <x v="2"/>
    <n v="199"/>
    <s v="Capgemini America Inc"/>
    <s v="NORTH AMERICA"/>
    <n v="85203810002839"/>
    <x v="7"/>
    <s v="India BPO"/>
    <n v="42731"/>
    <n v="100"/>
    <s v="8.Invoice awaiting Prime’s approval or PO"/>
    <s v="Hold Payment"/>
    <n v="42797"/>
    <s v="Q1 2017"/>
    <n v="34"/>
    <s v="31-60 Days"/>
    <n v="-13846910.300000001"/>
    <s v="INR"/>
    <n v="-199532.59"/>
    <s v="INR"/>
    <n v="-13846910.110410204"/>
    <s v="EUR"/>
    <s v="INTER"/>
    <n v="-199.53"/>
    <n v="1"/>
    <s v="less than 1000"/>
    <s v="Sayantan Ghosh"/>
    <s v="Invoice waiting for approval"/>
    <s v="Less"/>
    <s v="GFS"/>
    <s v="Non- ICB"/>
    <m/>
    <m/>
    <m/>
    <s v="GFS"/>
    <s v="Non- ICB"/>
    <s v="GFS/Non- ICB"/>
  </r>
  <r>
    <s v="Unresolved"/>
    <n v="199"/>
    <s v="Capgemini America Inc"/>
    <x v="5"/>
    <n v="635"/>
    <s v="Capgemini Technology Services"/>
    <s v="FRANCE"/>
    <n v="199030002526"/>
    <x v="1"/>
    <s v="CC NA"/>
    <n v="42573"/>
    <n v="258"/>
    <s v="8.Invoice awaiting Prime’s approval or PO"/>
    <s v="Hold Payment"/>
    <n v="42681"/>
    <s v="Q4 2016"/>
    <n v="150"/>
    <s v="121-150 Days"/>
    <n v="-229443.4"/>
    <s v="USD"/>
    <n v="-214613.6"/>
    <s v="USD"/>
    <n v="-229443.39874586018"/>
    <s v="EUR"/>
    <s v="INTER"/>
    <n v="-214.61"/>
    <n v="1"/>
    <s v="less than 1000"/>
    <s v="Aleksandra Polak"/>
    <s v="Invoice has been waiting for approval for more than 2 months- Please contact Project Manager- Cecile Blanc or AMBARD"/>
    <s v="Less"/>
    <s v="GFS"/>
    <s v="Non- ICB"/>
    <m/>
    <m/>
    <m/>
    <s v="GFS"/>
    <s v="Non- ICB"/>
    <s v="GFS/Non- ICB"/>
  </r>
  <r>
    <s v="Unresolved"/>
    <n v="199"/>
    <s v="Capgemini America Inc"/>
    <x v="5"/>
    <n v="95"/>
    <s v="Capgemini Service S.A.S."/>
    <s v="HOLDING"/>
    <n v="199030002956"/>
    <x v="8"/>
    <s v="NA APPS SS"/>
    <n v="42615"/>
    <n v="216"/>
    <s v="8.Invoice awaiting Prime’s approval or PO"/>
    <s v="Hold Payment"/>
    <n v="42678"/>
    <s v="Q4 2016"/>
    <n v="153"/>
    <s v="151-180 Days"/>
    <n v="-246960"/>
    <s v="USD"/>
    <n v="-230998.04"/>
    <s v="USD"/>
    <n v="-246960.00347243677"/>
    <s v="EUR"/>
    <s v="INTER"/>
    <n v="-231"/>
    <n v="1"/>
    <s v="less than 1000"/>
    <s v="Nicolas HONVAULT"/>
    <s v="no PO"/>
    <s v="Less"/>
    <s v="GFS"/>
    <s v="Non- ICB"/>
    <m/>
    <m/>
    <m/>
    <s v="GFS"/>
    <s v="Non- ICB"/>
    <s v="GFS/Non- ICB"/>
  </r>
  <r>
    <s v="New"/>
    <n v="8520"/>
    <s v="Capgemini Technology Services India Limited"/>
    <x v="2"/>
    <n v="95"/>
    <s v="Capgemini Service S.A.S."/>
    <s v="HOLDING"/>
    <n v="85203830000034"/>
    <x v="7"/>
    <s v="BPO India"/>
    <n v="42731"/>
    <n v="100"/>
    <s v="8.Invoice awaiting Prime’s approval or PO"/>
    <s v="Hold Payment"/>
    <n v="42831"/>
    <s v="Q1 2017"/>
    <n v="0"/>
    <s v="0-30 Days"/>
    <n v="-16259579"/>
    <s v="INR"/>
    <n v="-234298.91"/>
    <s v="INR"/>
    <n v="-16259579.178203873"/>
    <s v="EUR"/>
    <s v="INTER"/>
    <n v="-234.3"/>
    <n v="1"/>
    <s v="less than 1000"/>
    <s v="Christelle PONTHUS"/>
    <s v="."/>
    <s v="Less"/>
    <s v="GFS"/>
    <s v="Non- ICB"/>
    <m/>
    <m/>
    <m/>
    <s v="GFS"/>
    <s v="Non- ICB"/>
    <s v="GFS/Non- ICB"/>
  </r>
</pivotCacheRecords>
</file>

<file path=xl/pivotCache/pivotCacheRecords2.xml><?xml version="1.0" encoding="utf-8"?>
<pivotCacheRecords xmlns="http://schemas.openxmlformats.org/spreadsheetml/2006/main" xmlns:r="http://schemas.openxmlformats.org/officeDocument/2006/relationships" count="1967">
  <r>
    <s v="New"/>
    <n v="95"/>
    <s v="Capgemini Service S.A.S."/>
    <x v="0"/>
    <n v="692"/>
    <s v="Capgemini Outsourcing Services S.A.S."/>
    <s v="FRANCE"/>
    <n v="950110011020"/>
    <s v="07. GROUP"/>
    <s v="GROUP SHARED SERVICES"/>
    <n v="42821"/>
    <n v="72"/>
    <s v="6.Missing or wrong information on invoice"/>
    <s v="Missing Information or Attachment"/>
    <n v="42891"/>
    <s v="Q2 2017"/>
    <n v="2"/>
    <s v="0-30 Days"/>
    <n v="1126690.8"/>
    <s v="EUR"/>
    <n v="1126690.8"/>
    <s v="EUR"/>
    <n v="1126690.8"/>
    <s v="EUR"/>
    <s v="INTER"/>
    <n v="1126.69"/>
    <n v="1"/>
    <s v="greater than 10000"/>
    <s v="Karolina Planeta"/>
    <s v="waiting for approval"/>
    <s v="More"/>
    <m/>
    <m/>
    <m/>
    <m/>
    <m/>
    <s v="GFS"/>
    <s v="Non- ICB"/>
    <s v="GFS/Non- ICB"/>
  </r>
  <r>
    <s v="New"/>
    <n v="95"/>
    <s v="Capgemini Service S.A.S."/>
    <x v="0"/>
    <n v="692"/>
    <s v="Capgemini Outsourcing Services S.A.S."/>
    <s v="FRANCE"/>
    <n v="950110011769"/>
    <s v="07. GROUP"/>
    <s v="GROUP SHARED SERVICES"/>
    <n v="42825"/>
    <n v="68"/>
    <s v="6.Missing or wrong information on invoice"/>
    <s v="Missing Information or Attachment"/>
    <n v="42891"/>
    <s v="Q2 2017"/>
    <n v="2"/>
    <s v="0-30 Days"/>
    <n v="1042197.77"/>
    <s v="EUR"/>
    <n v="1042197.77"/>
    <s v="EUR"/>
    <n v="1042197.77"/>
    <s v="EUR"/>
    <s v="INTER"/>
    <n v="1042.2"/>
    <n v="1"/>
    <s v="greater than 10000"/>
    <s v="Karolina Planeta"/>
    <s v="waiting for approval"/>
    <s v="More"/>
    <m/>
    <m/>
    <m/>
    <m/>
    <m/>
    <s v="GFS"/>
    <s v="Non- ICB"/>
    <s v="GFS/Non- ICB"/>
  </r>
  <r>
    <s v="New"/>
    <n v="3019"/>
    <s v="Sogeti Corporate Services S.A.S."/>
    <x v="1"/>
    <n v="3014"/>
    <s v="Sogeti France S.A.S."/>
    <s v="FRANCE"/>
    <n v="30190110008211"/>
    <s v="06. SOGETI"/>
    <s v="Sogeti France "/>
    <n v="42829"/>
    <n v="64"/>
    <s v="8.Invoice awaiting Prime’s approval or PO"/>
    <s v="Hold Payment"/>
    <n v="42892"/>
    <s v="Q2 2017"/>
    <n v="1"/>
    <s v="0-30 Days"/>
    <n v="1012968"/>
    <s v="EUR"/>
    <n v="1012968"/>
    <s v="EUR"/>
    <n v="1012968"/>
    <s v="EUR"/>
    <s v="INTRA"/>
    <n v="1012.97"/>
    <n v="1"/>
    <s v="greater than 10000"/>
    <s v="Edyta Lechwar-Wierzbicka"/>
    <s v="Waiting for Sub OU2 Manager approval; NBONSIRV"/>
    <s v="More"/>
    <m/>
    <m/>
    <m/>
    <m/>
    <m/>
    <s v="GFS"/>
    <s v="Non- ICB"/>
    <s v="GFS/Non- ICB"/>
  </r>
  <r>
    <s v="New"/>
    <n v="95"/>
    <s v="Capgemini Service S.A.S."/>
    <x v="0"/>
    <n v="692"/>
    <s v="Capgemini Outsourcing Services S.A.S."/>
    <s v="FRANCE"/>
    <n v="950110011787"/>
    <s v="07. GROUP"/>
    <s v="GROUP SHARED SERVICES"/>
    <n v="42825"/>
    <n v="68"/>
    <s v="6.Missing or wrong information on invoice"/>
    <s v="Missing Information or Attachment"/>
    <n v="42891"/>
    <s v="Q2 2017"/>
    <n v="2"/>
    <s v="0-30 Days"/>
    <n v="923082"/>
    <s v="EUR"/>
    <n v="923082"/>
    <s v="EUR"/>
    <n v="923082"/>
    <s v="EUR"/>
    <s v="INTER"/>
    <n v="923.08"/>
    <n v="1"/>
    <s v="greater than 10000"/>
    <s v="Karolina Planeta"/>
    <s v="waiting for approval"/>
    <s v="More"/>
    <m/>
    <m/>
    <m/>
    <m/>
    <m/>
    <s v="GFS"/>
    <s v="Non- ICB"/>
    <s v="GFS/Non- ICB"/>
  </r>
  <r>
    <s v="New"/>
    <n v="95"/>
    <s v="Capgemini Service S.A.S."/>
    <x v="0"/>
    <n v="635"/>
    <s v="Capgemini Technology Services"/>
    <s v="FRANCE"/>
    <n v="950110011944"/>
    <s v="07. GROUP"/>
    <s v="GROUP SHARED SERVICES"/>
    <n v="42828"/>
    <n v="65"/>
    <s v="6.Missing or wrong information on invoice"/>
    <s v="Missing Information or Attachment"/>
    <n v="42891"/>
    <s v="Q2 2017"/>
    <n v="2"/>
    <s v="0-30 Days"/>
    <n v="657119.6"/>
    <s v="EUR"/>
    <n v="657119.6"/>
    <s v="EUR"/>
    <n v="657119.6"/>
    <s v="EUR"/>
    <s v="INTER"/>
    <n v="657.12"/>
    <n v="1"/>
    <s v="greater than 10000"/>
    <s v="Jadwiga Lacka"/>
    <s v="i-Waiting for Production Unit Manager approval - MATTOMCZ"/>
    <s v="More"/>
    <m/>
    <m/>
    <m/>
    <m/>
    <m/>
    <s v="GFS"/>
    <s v="Non- ICB"/>
    <s v="GFS/Non- ICB"/>
  </r>
  <r>
    <s v="New"/>
    <n v="8310"/>
    <s v="Capgemini Polska Sp z.o.o"/>
    <x v="2"/>
    <n v="795"/>
    <s v="Capgemini Suisse S.A."/>
    <s v="CENTRAL EUROPE"/>
    <s v="831017FBP00757"/>
    <s v="05. BUSINESS SERVICES"/>
    <s v="BPO POLAND - BPOPL- BU"/>
    <n v="42829"/>
    <n v="64"/>
    <s v="8.Invoice awaiting Prime’s approval or PO"/>
    <s v="Hold Payment"/>
    <n v="42892"/>
    <s v="Q2 2017"/>
    <n v="1"/>
    <s v="0-30 Days"/>
    <n v="2445522.5099999998"/>
    <s v="PLN"/>
    <n v="586287.61"/>
    <s v="PLN"/>
    <n v="2445522.5094602802"/>
    <s v="EUR"/>
    <s v="INTRA"/>
    <n v="586.29"/>
    <n v="1"/>
    <s v="greater than 10000"/>
    <s v="Agata Skowronska"/>
    <s v="invoice will be paid in next ICS"/>
    <s v="More"/>
    <m/>
    <m/>
    <m/>
    <m/>
    <m/>
    <s v="GFS"/>
    <s v="Non- ICB"/>
    <s v="GFS/Non- ICB"/>
  </r>
  <r>
    <s v="New"/>
    <n v="8243"/>
    <s v="Capgemini Deutschland GmbH"/>
    <x v="2"/>
    <n v="95"/>
    <s v="Capgemini Service S.A.S."/>
    <s v="HOLDING"/>
    <n v="82430120000127"/>
    <s v="02. APPSTWO"/>
    <s v="DUMMY BU CORP "/>
    <n v="42830"/>
    <n v="63"/>
    <s v="8.Invoice awaiting Prime’s approval or PO"/>
    <s v="Hold Payment"/>
    <n v="42892"/>
    <s v="Q2 2017"/>
    <n v="1"/>
    <s v="0-30 Days"/>
    <n v="562126.04"/>
    <s v="EUR"/>
    <n v="562126.04"/>
    <s v="EUR"/>
    <n v="562126.04"/>
    <s v="EUR"/>
    <s v="INTER"/>
    <n v="562.13"/>
    <n v="1"/>
    <s v="greater than 10000"/>
    <s v="Katarzyna Czerwiec"/>
    <s v="please remove from ICS"/>
    <s v="More"/>
    <m/>
    <m/>
    <m/>
    <m/>
    <m/>
    <s v="GFS"/>
    <s v="ICB"/>
    <s v="GFS/ICB"/>
  </r>
  <r>
    <s v="New"/>
    <n v="95"/>
    <s v="Capgemini Service S.A.S."/>
    <x v="0"/>
    <n v="692"/>
    <s v="Capgemini Outsourcing Services S.A.S."/>
    <s v="FRANCE"/>
    <n v="950110011018"/>
    <s v="07. GROUP"/>
    <s v="GROUP SHARED SERVICES"/>
    <n v="42821"/>
    <n v="72"/>
    <s v="6.Missing or wrong information on invoice"/>
    <s v="Missing Information or Attachment"/>
    <n v="42891"/>
    <s v="Q2 2017"/>
    <n v="2"/>
    <s v="0-30 Days"/>
    <n v="548280"/>
    <s v="EUR"/>
    <n v="548280"/>
    <s v="EUR"/>
    <n v="548280"/>
    <s v="EUR"/>
    <s v="INTER"/>
    <n v="548.28"/>
    <n v="1"/>
    <s v="greater than 10000"/>
    <s v="Karolina Planeta"/>
    <s v="waiting for approval"/>
    <s v="More"/>
    <m/>
    <m/>
    <m/>
    <m/>
    <m/>
    <s v="GFS"/>
    <s v="Non- ICB"/>
    <s v="GFS/Non- ICB"/>
  </r>
  <r>
    <s v="Unresolved"/>
    <n v="8243"/>
    <s v="Capgemini Deutschland GmbH"/>
    <x v="2"/>
    <n v="8205"/>
    <s v="Capgemini Consulting Österreich AG"/>
    <s v="CENTRAL EUROPE"/>
    <n v="82430160100072"/>
    <s v="03. CC"/>
    <s v="DE01 - CC Market Units"/>
    <n v="42795"/>
    <n v="98"/>
    <s v="8.Invoice awaiting Prime’s approval or PO"/>
    <s v="Hold Payment"/>
    <n v="42830"/>
    <s v="Q1 2017"/>
    <n v="63"/>
    <s v="61-90 Days"/>
    <n v="545013"/>
    <s v="EUR"/>
    <n v="545013"/>
    <s v="EUR"/>
    <n v="545013"/>
    <s v="EUR"/>
    <s v="INTRA"/>
    <n v="545.01"/>
    <n v="1"/>
    <s v="greater than 10000"/>
    <s v="Justyna Krawczak"/>
    <s v="in approval flow with S. El Dib"/>
    <s v="More"/>
    <m/>
    <m/>
    <m/>
    <m/>
    <m/>
    <s v="GFS"/>
    <s v="Non- ICB"/>
    <s v="GFS/Non- ICB"/>
  </r>
  <r>
    <s v="New"/>
    <n v="95"/>
    <s v="Capgemini Service S.A.S."/>
    <x v="0"/>
    <n v="3014"/>
    <s v="Sogeti France S.A.S."/>
    <s v="FRANCE"/>
    <n v="950110011778"/>
    <s v="07. GROUP"/>
    <s v="GROUP SHARED SERVICES"/>
    <n v="42825"/>
    <n v="68"/>
    <s v="8.Invoice awaiting Prime’s approval or PO"/>
    <s v="Hold Payment"/>
    <n v="42892"/>
    <s v="Q2 2017"/>
    <n v="1"/>
    <s v="0-30 Days"/>
    <n v="478634.1"/>
    <s v="EUR"/>
    <n v="478634.1"/>
    <s v="EUR"/>
    <n v="478634.1"/>
    <s v="EUR"/>
    <s v="INTER"/>
    <n v="478.63"/>
    <n v="1"/>
    <s v="greater than 10000"/>
    <s v="Edyta Lechwar-Wierzbicka"/>
    <s v="Waiting for Sub OU2 Manager approval; contact: CCOURTEI"/>
    <s v="More"/>
    <m/>
    <m/>
    <m/>
    <m/>
    <m/>
    <s v="GFS"/>
    <s v="Non- ICB"/>
    <s v="GFS/Non- ICB"/>
  </r>
  <r>
    <s v="New"/>
    <n v="95"/>
    <s v="Capgemini Service S.A.S."/>
    <x v="0"/>
    <n v="635"/>
    <s v="Capgemini Technology Services"/>
    <s v="FRANCE"/>
    <n v="950110011764"/>
    <s v="07. GROUP"/>
    <s v="GROUP SHARED SERVICES"/>
    <n v="42825"/>
    <n v="68"/>
    <s v="6.Missing or wrong information on invoice"/>
    <s v="Missing Information or Attachment"/>
    <n v="42891"/>
    <s v="Q2 2017"/>
    <n v="2"/>
    <s v="0-30 Days"/>
    <n v="450991.24"/>
    <s v="EUR"/>
    <n v="450991.24"/>
    <s v="EUR"/>
    <n v="450991.24"/>
    <s v="EUR"/>
    <s v="INTER"/>
    <n v="450.99"/>
    <n v="1"/>
    <s v="greater than 10000"/>
    <s v="Jadwiga Lacka"/>
    <s v="i-Waiting for Production Unit Manager approval - MPLAUT"/>
    <s v="More"/>
    <m/>
    <m/>
    <m/>
    <m/>
    <m/>
    <s v="GFS"/>
    <s v="Non- ICB"/>
    <s v="GFS/Non- ICB"/>
  </r>
  <r>
    <s v="New"/>
    <n v="3019"/>
    <s v="Sogeti Corporate Services S.A.S."/>
    <x v="1"/>
    <n v="635"/>
    <s v="Capgemini Technology Services"/>
    <s v="FRANCE"/>
    <n v="30190110008292"/>
    <s v="06. SOGETI"/>
    <s v="Sogeti France "/>
    <n v="42829"/>
    <n v="64"/>
    <s v="6.Missing or wrong information on invoice"/>
    <s v="Missing Information or Attachment"/>
    <n v="42891"/>
    <s v="Q2 2017"/>
    <n v="2"/>
    <s v="0-30 Days"/>
    <n v="450499.39"/>
    <s v="EUR"/>
    <n v="450499.39"/>
    <s v="EUR"/>
    <n v="450499.39"/>
    <s v="EUR"/>
    <s v="INTRA"/>
    <n v="450.5"/>
    <n v="1"/>
    <s v="greater than 10000"/>
    <s v="Jadwiga Lacka"/>
    <s v="h-Waiting for Project Manager approval - NCONAN"/>
    <s v="More"/>
    <m/>
    <m/>
    <m/>
    <m/>
    <m/>
    <s v="GFS"/>
    <s v="Non- ICB"/>
    <s v="GFS/Non- ICB"/>
  </r>
  <r>
    <s v="New"/>
    <n v="95"/>
    <s v="Capgemini Service S.A.S."/>
    <x v="0"/>
    <n v="635"/>
    <s v="Capgemini Technology Services"/>
    <s v="FRANCE"/>
    <n v="950110011950"/>
    <s v="07. GROUP"/>
    <s v="GROUP SHARED SERVICES"/>
    <n v="42828"/>
    <n v="65"/>
    <s v="6.Missing or wrong information on invoice"/>
    <s v="Missing Information or Attachment"/>
    <n v="42891"/>
    <s v="Q2 2017"/>
    <n v="2"/>
    <s v="0-30 Days"/>
    <n v="442085.74"/>
    <s v="EUR"/>
    <n v="442085.74"/>
    <s v="EUR"/>
    <n v="442085.74"/>
    <s v="EUR"/>
    <s v="INTER"/>
    <n v="442.09"/>
    <n v="1"/>
    <s v="greater than 10000"/>
    <s v="Jadwiga Lacka"/>
    <s v="d-Invoice held in AP Open Interface - AMBARD"/>
    <s v="More"/>
    <m/>
    <m/>
    <m/>
    <m/>
    <m/>
    <s v="GFS"/>
    <s v="Non- ICB"/>
    <s v="GFS/Non- ICB"/>
  </r>
  <r>
    <s v="New"/>
    <n v="693"/>
    <s v="Capgemini Consulting S.A.S."/>
    <x v="1"/>
    <n v="635"/>
    <s v="Capgemini Technology Services"/>
    <s v="FRANCE"/>
    <n v="69301111700939"/>
    <s v="03. CC"/>
    <s v=" CC FR "/>
    <n v="42854"/>
    <n v="39"/>
    <s v="6.Missing or wrong information on invoice"/>
    <s v="Missing Information or Attachment"/>
    <n v="42893"/>
    <s v="Q2 2017"/>
    <n v="0"/>
    <s v="0-30 Days"/>
    <n v="401640"/>
    <s v="EUR"/>
    <n v="401640"/>
    <s v="EUR"/>
    <n v="401640"/>
    <s v="EUR"/>
    <s v="INTRA"/>
    <n v="401.64"/>
    <n v="1"/>
    <s v="greater than 10000"/>
    <s v="Anna Zwolinska"/>
    <s v="Missing or wrong information on invoice"/>
    <s v="More"/>
    <m/>
    <m/>
    <m/>
    <m/>
    <m/>
    <s v="GFS"/>
    <s v="Non- ICB"/>
    <s v="GFS/Non- ICB"/>
  </r>
  <r>
    <s v="New"/>
    <n v="95"/>
    <s v="Capgemini Service S.A.S."/>
    <x v="0"/>
    <n v="795"/>
    <s v="Capgemini Suisse S.A."/>
    <s v="CENTRAL EUROPE"/>
    <n v="950110011099"/>
    <s v="07. GROUP"/>
    <s v="GROUP SHARED SERVICES"/>
    <n v="42821"/>
    <n v="72"/>
    <s v="3.Disagreed days, volume or deliverables"/>
    <s v="DISAGREEMENT"/>
    <n v="42893"/>
    <s v="Q2 2017"/>
    <n v="0"/>
    <s v="0-30 Days"/>
    <n v="380100"/>
    <s v="EUR"/>
    <n v="380100"/>
    <s v="EUR"/>
    <n v="380100"/>
    <s v="EUR"/>
    <s v="INTER"/>
    <n v="380.1"/>
    <n v="1"/>
    <s v="greater than 10000"/>
    <s v="Izabela Klich"/>
    <s v="Please reject the invoice and request a credit note. This invoice is wrongly raised"/>
    <s v="More"/>
    <m/>
    <m/>
    <m/>
    <m/>
    <m/>
    <s v="GFS"/>
    <s v="Non- ICB"/>
    <s v="GFS/Non- ICB"/>
  </r>
  <r>
    <s v="New"/>
    <n v="8520"/>
    <s v="Capgemini Technology Services India Limited"/>
    <x v="3"/>
    <n v="95"/>
    <s v="Capgemini Service S.A.S."/>
    <s v="HOLDING"/>
    <n v="85200620020351"/>
    <s v="07. GROUP"/>
    <s v="ITICS HOLDING - ITICSHOLD - BU"/>
    <n v="42829"/>
    <n v="64"/>
    <s v="8.Invoice awaiting Prime’s approval or PO"/>
    <s v="Hold Payment"/>
    <n v="42893"/>
    <s v="Q2 2017"/>
    <n v="0"/>
    <s v="0-30 Days"/>
    <n v="25636592.129999999"/>
    <s v="INR"/>
    <n v="354420.76"/>
    <s v="INR"/>
    <n v="25636592.211098894"/>
    <s v="EUR"/>
    <s v="INTER"/>
    <n v="354.42"/>
    <n v="1"/>
    <s v="greater than 10000"/>
    <s v="Nicolas HONVAULT"/>
    <s v="no PO"/>
    <s v="More"/>
    <m/>
    <m/>
    <m/>
    <m/>
    <m/>
    <s v="GFS"/>
    <s v="ICB"/>
    <s v="GFS/ICB"/>
  </r>
  <r>
    <s v="New"/>
    <n v="1350"/>
    <s v="Capgemini Sverige AB"/>
    <x v="4"/>
    <n v="8520"/>
    <s v="Capgemini Technology Services India Limited"/>
    <s v="INDIA"/>
    <n v="13500210104813"/>
    <s v="02. APPSTWO"/>
    <s v="APPS_SE_SES"/>
    <n v="42795"/>
    <n v="98"/>
    <s v="5.Invoice issued too late"/>
    <s v="DISAGREEMENT"/>
    <n v="42893"/>
    <s v="Q2 2017"/>
    <n v="0"/>
    <s v="0-30 Days"/>
    <n v="340061.7"/>
    <s v="EUR"/>
    <n v="340061.7"/>
    <s v="SEK"/>
    <n v="3317574.7855430716"/>
    <s v="EUR"/>
    <s v="INTER"/>
    <n v="340.06"/>
    <n v="1"/>
    <s v="greater than 10000"/>
    <s v="Amina Khatun"/>
    <s v="CG Sverige to cancel the invoice/issue credit note"/>
    <s v="More"/>
    <m/>
    <m/>
    <m/>
    <m/>
    <m/>
    <s v="GFS"/>
    <s v="Non- ICB"/>
    <s v="GFS/Non- ICB"/>
  </r>
  <r>
    <s v="New"/>
    <n v="8310"/>
    <s v="Capgemini Polska Sp z.o.o"/>
    <x v="2"/>
    <n v="795"/>
    <s v="Capgemini Suisse S.A."/>
    <s v="CENTRAL EUROPE"/>
    <s v="831017FBP00497"/>
    <s v="05. BUSINESS SERVICES"/>
    <s v="BPO POLAND - BPOPL- BU"/>
    <n v="42796"/>
    <n v="97"/>
    <s v="8.Invoice awaiting Prime’s approval or PO"/>
    <s v="Hold Payment"/>
    <n v="42892"/>
    <s v="Q2 2017"/>
    <n v="1"/>
    <s v="0-30 Days"/>
    <n v="1390638.55"/>
    <s v="PLN"/>
    <n v="333390.57"/>
    <s v="PLN"/>
    <n v="1390638.5355419556"/>
    <s v="EUR"/>
    <s v="INTRA"/>
    <n v="333.39"/>
    <n v="1"/>
    <s v="greater than 10000"/>
    <s v="Agata Skowronska"/>
    <s v="invoice will be paid in next ICS"/>
    <s v="More"/>
    <m/>
    <m/>
    <m/>
    <m/>
    <m/>
    <s v="GFS"/>
    <s v="Non- ICB"/>
    <s v="GFS/Non- ICB"/>
  </r>
  <r>
    <s v="New"/>
    <n v="8310"/>
    <s v="Capgemini Polska Sp z.o.o"/>
    <x v="2"/>
    <n v="795"/>
    <s v="Capgemini Suisse S.A."/>
    <s v="CENTRAL EUROPE"/>
    <s v="831017FBP00655"/>
    <s v="05. BUSINESS SERVICES"/>
    <s v="BPO POLAND - BPOPL- BU"/>
    <n v="42829"/>
    <n v="64"/>
    <s v="8.Invoice awaiting Prime’s approval or PO"/>
    <s v="Hold Payment"/>
    <n v="42892"/>
    <s v="Q2 2017"/>
    <n v="1"/>
    <s v="0-30 Days"/>
    <n v="1348122.36"/>
    <s v="PLN"/>
    <n v="323197.78000000003"/>
    <s v="PLN"/>
    <n v="1348122.3763155963"/>
    <s v="EUR"/>
    <s v="INTRA"/>
    <n v="323.2"/>
    <n v="1"/>
    <s v="greater than 10000"/>
    <s v="Agata Skowronska"/>
    <s v="invoice will be paid in next ICS"/>
    <s v="More"/>
    <m/>
    <m/>
    <m/>
    <m/>
    <m/>
    <s v="GFS"/>
    <s v="Non- ICB"/>
    <s v="GFS/Non- ICB"/>
  </r>
  <r>
    <s v="Unresolved"/>
    <n v="8205"/>
    <s v="Capgemini Consulting Österreich AG"/>
    <x v="2"/>
    <n v="635"/>
    <s v="Capgemini Technology Services"/>
    <s v="FRANCE"/>
    <n v="79320170300041"/>
    <s v="02. APPSTWO"/>
    <s v="Apps Eastern Europe"/>
    <n v="42821"/>
    <n v="72"/>
    <s v="6.Missing or wrong information on invoice"/>
    <s v="Missing Information or Attachment"/>
    <n v="42859"/>
    <s v="Q2 2017"/>
    <n v="34"/>
    <s v="31-60 Days"/>
    <n v="307986.2"/>
    <s v="EUR"/>
    <n v="307986.2"/>
    <s v="EUR"/>
    <n v="307986.2"/>
    <s v="EUR"/>
    <s v="INTER"/>
    <n v="307.99"/>
    <n v="1"/>
    <s v="greater than 10000"/>
    <s v="Beata Chojnacka"/>
    <s v="m-Invoice rejected during approval under review with LFD France marek madejski (07/04/2017 15:19)"/>
    <s v="More"/>
    <m/>
    <m/>
    <m/>
    <m/>
    <m/>
    <s v="Non-GFS"/>
    <s v="Non- ICB"/>
    <s v="Non-GFS/Non- ICB"/>
  </r>
  <r>
    <s v="New"/>
    <n v="693"/>
    <s v="Capgemini Consulting S.A.S."/>
    <x v="1"/>
    <n v="692"/>
    <s v="Capgemini Outsourcing Services S.A.S."/>
    <s v="FRANCE"/>
    <n v="69301111700545"/>
    <s v="03. CC"/>
    <s v=" CC FR "/>
    <n v="42821"/>
    <n v="72"/>
    <s v="8.Invoice awaiting Prime’s approval or PO"/>
    <s v="Hold Payment"/>
    <n v="42891"/>
    <s v="Q2 2017"/>
    <n v="2"/>
    <s v="0-30 Days"/>
    <n v="295560"/>
    <s v="EUR"/>
    <n v="295560"/>
    <s v="EUR"/>
    <n v="295560"/>
    <s v="EUR"/>
    <s v="INTRA"/>
    <n v="295.56"/>
    <n v="1"/>
    <s v="greater than 10000"/>
    <s v="Dominika Cudzilo"/>
    <s v="Invoice above 60 days in approval. Waiting for manager approval- Gales, Cyril"/>
    <s v="More"/>
    <m/>
    <m/>
    <m/>
    <m/>
    <m/>
    <s v="GFS"/>
    <s v="Non- ICB"/>
    <s v="GFS/Non- ICB"/>
  </r>
  <r>
    <s v="Unresolved"/>
    <n v="260"/>
    <s v="Capgemini UK Plc"/>
    <x v="5"/>
    <n v="1970"/>
    <s v="Capgemini UK Plc (FS)"/>
    <s v="UK &amp; IRELAND"/>
    <n v="2600110126098"/>
    <s v="03. CC"/>
    <s v="CC - FS"/>
    <n v="42794"/>
    <n v="99"/>
    <s v="2.Disagreed rates or price"/>
    <s v="DISAGREEMENT"/>
    <n v="42831"/>
    <s v="Q1 2017"/>
    <n v="62"/>
    <s v="61-90 Days"/>
    <n v="244312.5"/>
    <s v="GBP"/>
    <n v="279645.73"/>
    <s v="GBP"/>
    <n v="244312.49902260402"/>
    <s v="EUR"/>
    <s v="INTRA"/>
    <n v="279.64999999999998"/>
    <n v="1"/>
    <s v="greater than 10000"/>
    <s v="Amina Khatun"/>
    <s v="Credit Note required for the differential amount"/>
    <s v="More"/>
    <m/>
    <m/>
    <m/>
    <m/>
    <m/>
    <s v="GFS"/>
    <s v="Non- ICB"/>
    <s v="GFS/Non- ICB"/>
  </r>
  <r>
    <s v="New"/>
    <n v="95"/>
    <s v="Capgemini Service S.A.S."/>
    <x v="0"/>
    <n v="692"/>
    <s v="Capgemini Outsourcing Services S.A.S."/>
    <s v="FRANCE"/>
    <n v="950110011038"/>
    <s v="07. GROUP"/>
    <s v="GROUP SHARED SERVICES"/>
    <n v="42821"/>
    <n v="72"/>
    <s v="6.Missing or wrong information on invoice"/>
    <s v="Missing Information or Attachment"/>
    <n v="42891"/>
    <s v="Q2 2017"/>
    <n v="2"/>
    <s v="0-30 Days"/>
    <n v="279475.20000000001"/>
    <s v="EUR"/>
    <n v="279475.20000000001"/>
    <s v="EUR"/>
    <n v="279475.20000000001"/>
    <s v="EUR"/>
    <s v="INTER"/>
    <n v="279.48"/>
    <n v="1"/>
    <s v="greater than 10000"/>
    <s v="Karolina Planeta"/>
    <s v="waiting for approval"/>
    <s v="More"/>
    <m/>
    <m/>
    <m/>
    <m/>
    <m/>
    <s v="GFS"/>
    <s v="Non- ICB"/>
    <s v="GFS/Non- ICB"/>
  </r>
  <r>
    <s v="New"/>
    <n v="199"/>
    <s v="Capgemini America Inc"/>
    <x v="6"/>
    <n v="795"/>
    <s v="Capgemini Suisse S.A."/>
    <s v="CENTRAL EUROPE"/>
    <n v="199030004268"/>
    <s v="08. SHARED SERVICES"/>
    <s v="Core Service"/>
    <n v="42829"/>
    <n v="64"/>
    <s v="8.Invoice awaiting Prime’s approval or PO"/>
    <s v="Hold Payment"/>
    <n v="42891"/>
    <s v="Q2 2017"/>
    <n v="2"/>
    <s v="0-30 Days"/>
    <n v="292468"/>
    <s v="USD"/>
    <n v="260643.45"/>
    <s v="USD"/>
    <n v="292468.00500277046"/>
    <s v="EUR"/>
    <s v="INTER"/>
    <n v="260.64"/>
    <n v="1"/>
    <s v="greater than 10000"/>
    <s v="Katarzyna Debska"/>
    <s v="Approval is missing"/>
    <s v="More"/>
    <m/>
    <m/>
    <m/>
    <m/>
    <m/>
    <s v="GFS"/>
    <s v="Non- ICB"/>
    <s v="GFS/Non- ICB"/>
  </r>
  <r>
    <s v="New"/>
    <n v="1960"/>
    <s v="Capgemini America Inc. (FS)"/>
    <x v="6"/>
    <n v="413"/>
    <s v="Capgemini Nederland B.V."/>
    <s v="BENELUX"/>
    <n v="19600530003472"/>
    <s v="11. FS"/>
    <s v="SFC"/>
    <n v="42828"/>
    <n v="65"/>
    <s v="8.Invoice awaiting Prime’s approval or PO"/>
    <s v="Hold Payment"/>
    <n v="42893"/>
    <s v="Q2 2017"/>
    <n v="0"/>
    <s v="0-30 Days"/>
    <n v="260261.9"/>
    <s v="EUR"/>
    <n v="260261.9"/>
    <s v="USD"/>
    <n v="292039.86776276381"/>
    <s v="EUR"/>
    <s v="INTER"/>
    <n v="260.26"/>
    <n v="1"/>
    <s v="greater than 10000"/>
    <s v="Anit Sharma"/>
    <s v="Awaiting for approval"/>
    <s v="More"/>
    <m/>
    <m/>
    <m/>
    <m/>
    <m/>
    <s v="GFS"/>
    <s v="Non- ICB"/>
    <s v="GFS/Non- ICB"/>
  </r>
  <r>
    <s v="Unresolved"/>
    <n v="8520"/>
    <s v="Capgemini Technology Services India Limited"/>
    <x v="3"/>
    <n v="795"/>
    <s v="Capgemini Suisse S.A."/>
    <s v="CENTRAL EUROPE"/>
    <n v="85203820000470"/>
    <s v="05. BUSINESS SERVICES"/>
    <s v="BPO India"/>
    <n v="42796"/>
    <n v="97"/>
    <s v="7.Missing attachments"/>
    <s v="Missing Information or Attachment"/>
    <n v="42859"/>
    <s v="Q2 2017"/>
    <n v="34"/>
    <s v="31-60 Days"/>
    <n v="18667738.469999999"/>
    <s v="INR"/>
    <n v="258077.75"/>
    <s v="INR"/>
    <n v="18667738.412128929"/>
    <s v="EUR"/>
    <s v="INTER"/>
    <n v="258.08"/>
    <n v="1"/>
    <s v="greater than 10000"/>
    <s v="Izabela Klich"/>
    <s v="not approved yet"/>
    <s v="More"/>
    <m/>
    <m/>
    <m/>
    <m/>
    <m/>
    <s v="GFS"/>
    <s v="ICB"/>
    <s v="GFS/ICB"/>
  </r>
  <r>
    <s v="New"/>
    <n v="1350"/>
    <s v="Capgemini Sverige AB"/>
    <x v="4"/>
    <n v="8520"/>
    <s v="Capgemini Technology Services India Limited"/>
    <s v="INDIA"/>
    <n v="13500210104812"/>
    <s v="02. APPSTWO"/>
    <s v="APPS_SE_SES"/>
    <n v="42795"/>
    <n v="98"/>
    <s v="5.Invoice issued too late"/>
    <s v="DISAGREEMENT"/>
    <n v="42893"/>
    <s v="Q2 2017"/>
    <n v="0"/>
    <s v="0-30 Days"/>
    <n v="257255.9"/>
    <s v="EUR"/>
    <n v="257255.9"/>
    <s v="SEK"/>
    <n v="2509737.7542727976"/>
    <s v="EUR"/>
    <s v="INTER"/>
    <n v="257.26"/>
    <n v="1"/>
    <s v="greater than 10000"/>
    <s v="Rajas Kolhatkar"/>
    <s v="Invoice which is raised in 2017 on India is under dispute as Project Team has raised concerns about Quality of Solutions provided by Sub Contractor. As per Projects Team , Implementation was completed in 2016 and invoices should have been raised in 2016 after completion of Milestones. We are not accepting this cost due to quality of solution and cost pertains to 2016 and before. CG Sverige to cancel the invoice/issue credit note"/>
    <s v="More"/>
    <m/>
    <m/>
    <m/>
    <m/>
    <m/>
    <s v="GFS"/>
    <s v="Non- ICB"/>
    <s v="GFS/Non- ICB"/>
  </r>
  <r>
    <s v="New"/>
    <n v="95"/>
    <s v="Capgemini Service S.A.S."/>
    <x v="0"/>
    <n v="260"/>
    <s v="Capgemini UK Plc"/>
    <s v="UK &amp; IRELAND"/>
    <n v="950110011734"/>
    <s v="07. GROUP"/>
    <s v="GROUP SHARED SERVICES"/>
    <n v="42825"/>
    <n v="68"/>
    <s v="6.Missing or wrong information on invoice"/>
    <s v="Missing Information or Attachment"/>
    <n v="42892"/>
    <s v="Q2 2017"/>
    <n v="1"/>
    <s v="0-30 Days"/>
    <n v="255315.74"/>
    <s v="EUR"/>
    <n v="255315.74"/>
    <s v="EUR"/>
    <n v="255315.74"/>
    <s v="EUR"/>
    <s v="INTER"/>
    <n v="255.32"/>
    <n v="1"/>
    <s v="greater than 10000"/>
    <s v="Puja Kolay Dey"/>
    <s v="no PO"/>
    <s v="More"/>
    <m/>
    <m/>
    <m/>
    <m/>
    <m/>
    <s v="GFS"/>
    <s v="Non- ICB"/>
    <s v="GFS/Non- ICB"/>
  </r>
  <r>
    <s v="New"/>
    <n v="8520"/>
    <s v="Capgemini Technology Services India Limited"/>
    <x v="3"/>
    <n v="95"/>
    <s v="Capgemini Service S.A.S."/>
    <s v="HOLDING"/>
    <n v="85200420032178"/>
    <s v="07. GROUP"/>
    <s v="ITICS HOLDING - ITICSHOLD - BU"/>
    <n v="42858"/>
    <n v="35"/>
    <s v="8.Invoice awaiting Prime’s approval or PO"/>
    <s v="Hold Payment"/>
    <n v="42892"/>
    <s v="Q2 2017"/>
    <n v="1"/>
    <s v="0-30 Days"/>
    <n v="18075515.859999999"/>
    <s v="INR"/>
    <n v="249890.39"/>
    <s v="INR"/>
    <n v="18075515.739829872"/>
    <s v="EUR"/>
    <s v="INTER"/>
    <n v="249.89"/>
    <n v="1"/>
    <s v="greater than 10000"/>
    <s v="Katarzyna Czerwiec"/>
    <s v="suite a la dde de Christelle:mettre en dispute, afin de l’utiliser pour déduire des avoirs par virements manuels."/>
    <s v="More"/>
    <m/>
    <m/>
    <m/>
    <m/>
    <m/>
    <s v="GFS"/>
    <s v="ICB"/>
    <s v="GFS/ICB"/>
  </r>
  <r>
    <s v="New"/>
    <n v="8310"/>
    <s v="Capgemini Polska Sp z.o.o"/>
    <x v="2"/>
    <n v="413"/>
    <s v="Capgemini Nederland B.V."/>
    <s v="BENELUX"/>
    <s v="831017FBP00774"/>
    <s v="05. BUSINESS SERVICES"/>
    <s v="BPO POLAND - BPOPL- BU"/>
    <n v="42829"/>
    <n v="64"/>
    <s v="7.Missing attachments"/>
    <s v="Missing Information or Attachment"/>
    <n v="42893"/>
    <s v="Q2 2017"/>
    <n v="0"/>
    <s v="0-30 Days"/>
    <n v="1016229.43"/>
    <s v="PLN"/>
    <n v="243630.03"/>
    <s v="PLN"/>
    <n v="1016229.4276447071"/>
    <s v="EUR"/>
    <s v="INTER"/>
    <n v="243.63"/>
    <n v="1"/>
    <s v="greater than 10000"/>
    <s v="Susmit Chatterjee"/>
    <s v="Missing attachments"/>
    <s v="More"/>
    <m/>
    <m/>
    <m/>
    <m/>
    <m/>
    <s v="GFS"/>
    <s v="Non- ICB"/>
    <s v="GFS/Non- ICB"/>
  </r>
  <r>
    <s v="New"/>
    <n v="429"/>
    <s v="Sogeti Nederland B.V."/>
    <x v="7"/>
    <n v="3014"/>
    <s v="Sogeti France S.A.S."/>
    <s v="FRANCE"/>
    <n v="20161434"/>
    <s v="06. SOGETI"/>
    <s v="Sogeti Netherlands "/>
    <n v="42829"/>
    <n v="64"/>
    <s v="8.Invoice awaiting Prime’s approval or PO"/>
    <s v="Hold Payment"/>
    <n v="42893"/>
    <s v="Q2 2017"/>
    <n v="0"/>
    <s v="0-30 Days"/>
    <n v="242144.04"/>
    <s v="EUR"/>
    <n v="242144.04"/>
    <s v="EUR"/>
    <n v="242144.04"/>
    <s v="EUR"/>
    <s v="INTER"/>
    <n v="242.14"/>
    <n v="1"/>
    <s v="greater than 10000"/>
    <s v="Edyta Lechwar-Wierzbicka"/>
    <s v="waiting for approval, contact: NBONSIRV"/>
    <s v="More"/>
    <m/>
    <m/>
    <m/>
    <m/>
    <m/>
    <s v="Non-GFS"/>
    <s v="Non- ICB"/>
    <s v="Non-GFS/Non- ICB"/>
  </r>
  <r>
    <s v="New"/>
    <n v="9"/>
    <s v="Cap Gemini S.A"/>
    <x v="0"/>
    <n v="1730"/>
    <s v="Capgemini Portugal, Serviços de Consultoria e Informatica S.A."/>
    <s v="IBERIA"/>
    <s v="H17030150"/>
    <s v="07. GROUP"/>
    <s v="GROUP SHARED SERVICES"/>
    <n v="42818"/>
    <n v="75"/>
    <s v="8.Invoice awaiting Prime’s approval or PO"/>
    <s v="Hold Payment"/>
    <n v="42893"/>
    <s v="Q2 2017"/>
    <n v="0"/>
    <s v="0-30 Days"/>
    <n v="238710.05"/>
    <s v="EUR"/>
    <n v="238710.05"/>
    <s v="EUR"/>
    <n v="238710.05"/>
    <s v="EUR"/>
    <s v="INTER"/>
    <n v="238.71"/>
    <n v="1"/>
    <s v="greater than 10000"/>
    <s v="Vania Ferreira"/>
    <s v="Invoice not yet approved for payment."/>
    <s v="More"/>
    <m/>
    <m/>
    <m/>
    <m/>
    <m/>
    <s v="Non-GFS"/>
    <s v="Non- ICB"/>
    <s v="Non-GFS/Non- ICB"/>
  </r>
  <r>
    <s v="New"/>
    <n v="635"/>
    <s v="Capgemini Technology Services"/>
    <x v="1"/>
    <n v="693"/>
    <s v="Capgemini Consulting S.A.S."/>
    <s v="FRANCE"/>
    <n v="63501111708641"/>
    <s v="02. APPSTWO"/>
    <s v="MU Services"/>
    <n v="42821"/>
    <n v="72"/>
    <s v="8.Invoice awaiting Prime’s approval or PO"/>
    <s v="Hold Payment"/>
    <n v="42892"/>
    <s v="Q2 2017"/>
    <n v="1"/>
    <s v="0-30 Days"/>
    <n v="236695.58"/>
    <s v="EUR"/>
    <n v="236695.58"/>
    <s v="EUR"/>
    <n v="236695.58"/>
    <s v="EUR"/>
    <s v="INTRA"/>
    <n v="236.7"/>
    <n v="1"/>
    <s v="greater than 10000"/>
    <s v="Hirsch Magdalena"/>
    <s v="h-Waiting for Project Manager approval AUBORDES"/>
    <s v="More"/>
    <m/>
    <m/>
    <m/>
    <m/>
    <m/>
    <s v="GFS"/>
    <s v="Non- ICB"/>
    <s v="GFS/Non- ICB"/>
  </r>
  <r>
    <s v="New"/>
    <n v="260"/>
    <s v="Capgemini UK Plc"/>
    <x v="5"/>
    <n v="1350"/>
    <s v="Capgemini Sverige AB"/>
    <s v="NORDIC"/>
    <n v="2600110130068"/>
    <s v="03. CC"/>
    <s v="F212"/>
    <n v="42825"/>
    <n v="68"/>
    <s v="8.Invoice awaiting Prime’s approval or PO"/>
    <s v="Hold Payment"/>
    <n v="42892"/>
    <s v="Q2 2017"/>
    <n v="1"/>
    <s v="0-30 Days"/>
    <n v="204000"/>
    <s v="GBP"/>
    <n v="233503.11"/>
    <s v="GBP"/>
    <n v="203999.99790323991"/>
    <s v="EUR"/>
    <s v="INTER"/>
    <n v="233.5"/>
    <n v="1"/>
    <s v="greater than 10000"/>
    <s v="Sourav Das"/>
    <s v="Awaiting approval"/>
    <s v="More"/>
    <m/>
    <m/>
    <m/>
    <m/>
    <m/>
    <s v="GFS"/>
    <s v="Non- ICB"/>
    <s v="GFS/Non- ICB"/>
  </r>
  <r>
    <s v="Unresolved"/>
    <n v="72"/>
    <s v="Capgemini Gouvieux S.A.S."/>
    <x v="0"/>
    <n v="3014"/>
    <s v="Sogeti France S.A.S."/>
    <s v="FRANCE"/>
    <n v="2017000038"/>
    <s v="07. GROUP"/>
    <s v="GROUP SHARED SERVICES"/>
    <n v="42795"/>
    <n v="98"/>
    <s v="8.Invoice awaiting Prime’s approval or PO"/>
    <s v="Hold Payment"/>
    <n v="42859"/>
    <s v="Q2 2017"/>
    <n v="34"/>
    <s v="31-60 Days"/>
    <n v="229065.05"/>
    <s v="EUR"/>
    <n v="229065.05"/>
    <s v="EUR"/>
    <n v="229065.05"/>
    <s v="EUR"/>
    <s v="INTER"/>
    <n v="229.07"/>
    <n v="1"/>
    <s v="greater than 10000"/>
    <s v="Edyta Lechwar-Wierzbicka"/>
    <s v="Waiting for Sub OU2 Manager approval; contact: NBONSIRV"/>
    <s v="More"/>
    <m/>
    <m/>
    <m/>
    <m/>
    <m/>
    <s v="Non-GFS"/>
    <s v="Non- ICB"/>
    <s v="Non-GFS/Non- ICB"/>
  </r>
  <r>
    <s v="New"/>
    <n v="635"/>
    <s v="Capgemini Technology Services"/>
    <x v="1"/>
    <n v="693"/>
    <s v="Capgemini Consulting S.A.S."/>
    <s v="FRANCE"/>
    <n v="63501111708642"/>
    <s v="02. APPSTWO"/>
    <s v="MU Services"/>
    <n v="42821"/>
    <n v="72"/>
    <s v="8.Invoice awaiting Prime’s approval or PO"/>
    <s v="Hold Payment"/>
    <n v="42892"/>
    <s v="Q2 2017"/>
    <n v="1"/>
    <s v="0-30 Days"/>
    <n v="222493.85"/>
    <s v="EUR"/>
    <n v="222493.85"/>
    <s v="EUR"/>
    <n v="222493.85"/>
    <s v="EUR"/>
    <s v="INTRA"/>
    <n v="222.49"/>
    <n v="1"/>
    <s v="greater than 10000"/>
    <s v="Hirsch Magdalena"/>
    <s v="h-Waiting for Project Manager approval AUBORDES"/>
    <s v="More"/>
    <m/>
    <m/>
    <m/>
    <m/>
    <m/>
    <s v="GFS"/>
    <s v="Non- ICB"/>
    <s v="GFS/Non- ICB"/>
  </r>
  <r>
    <s v="Unresolved"/>
    <n v="260"/>
    <s v="Capgemini UK Plc"/>
    <x v="5"/>
    <n v="1970"/>
    <s v="Capgemini UK Plc (FS)"/>
    <s v="UK &amp; IRELAND"/>
    <n v="2600110126109"/>
    <s v="03. CC"/>
    <s v="CC - FS"/>
    <n v="42794"/>
    <n v="99"/>
    <s v="2.Disagreed rates or price"/>
    <s v="DISAGREEMENT"/>
    <n v="42831"/>
    <s v="Q1 2017"/>
    <n v="62"/>
    <s v="61-90 Days"/>
    <n v="190500"/>
    <s v="GBP"/>
    <n v="218050.7"/>
    <s v="GBP"/>
    <n v="190499.9995194925"/>
    <s v="EUR"/>
    <s v="INTRA"/>
    <n v="218.05"/>
    <n v="1"/>
    <s v="greater than 10000"/>
    <s v="Amina Khatun"/>
    <s v="Credit Note required for the differential amount"/>
    <s v="More"/>
    <m/>
    <m/>
    <m/>
    <m/>
    <m/>
    <s v="GFS"/>
    <s v="Non- ICB"/>
    <s v="GFS/Non- ICB"/>
  </r>
  <r>
    <s v="New"/>
    <n v="9"/>
    <s v="Cap Gemini S.A"/>
    <x v="0"/>
    <n v="8110"/>
    <s v="Capgemini Mexico S. de R.L. de C.V."/>
    <s v="CPM- BR"/>
    <s v="H17030115"/>
    <s v="07. GROUP"/>
    <s v="GROUP SHARED SERVICES"/>
    <n v="42818"/>
    <n v="75"/>
    <s v="8.Invoice awaiting Prime’s approval or PO"/>
    <s v="Hold Payment"/>
    <n v="42892"/>
    <s v="Q2 2017"/>
    <n v="1"/>
    <s v="0-30 Days"/>
    <n v="4574336"/>
    <s v="MXN"/>
    <n v="217247.11"/>
    <s v="EUR"/>
    <n v="217247.11"/>
    <s v="EUR"/>
    <s v="INTER"/>
    <n v="217.25"/>
    <n v="1"/>
    <s v="greater than 10000"/>
    <s v="Aldo Perez"/>
    <s v="Awaiting approval"/>
    <s v="More"/>
    <m/>
    <m/>
    <m/>
    <m/>
    <m/>
    <s v="Non-GFS"/>
    <s v="Non- ICB"/>
    <s v="Non-GFS/Non- ICB"/>
  </r>
  <r>
    <s v="New"/>
    <n v="95"/>
    <s v="Capgemini Service S.A.S."/>
    <x v="0"/>
    <n v="3014"/>
    <s v="Sogeti France S.A.S."/>
    <s v="FRANCE"/>
    <n v="950110011941"/>
    <s v="07. GROUP"/>
    <s v="GROUP SHARED SERVICES"/>
    <n v="42828"/>
    <n v="65"/>
    <s v="8.Invoice awaiting Prime’s approval or PO"/>
    <s v="Hold Payment"/>
    <n v="42892"/>
    <s v="Q2 2017"/>
    <n v="1"/>
    <s v="0-30 Days"/>
    <n v="215568.04"/>
    <s v="EUR"/>
    <n v="215568.04"/>
    <s v="EUR"/>
    <n v="215568.04"/>
    <s v="EUR"/>
    <s v="INTER"/>
    <n v="215.57"/>
    <n v="1"/>
    <s v="greater than 10000"/>
    <s v="Edyta Lechwar-Wierzbicka"/>
    <s v="Waiting for Sub OU2 Manager approval ; contact: NBONSIRV"/>
    <s v="More"/>
    <m/>
    <m/>
    <m/>
    <m/>
    <m/>
    <s v="GFS"/>
    <s v="Non- ICB"/>
    <s v="GFS/Non- ICB"/>
  </r>
  <r>
    <s v="Unresolved"/>
    <n v="95"/>
    <s v="Capgemini Service S.A.S."/>
    <x v="0"/>
    <n v="199"/>
    <s v="Capgemini America Inc"/>
    <s v="NORTH AMERICA"/>
    <n v="2016000473"/>
    <s v="07. GROUP"/>
    <s v="GROUP SHARED SERVICES"/>
    <n v="42760"/>
    <n v="133"/>
    <s v="8.Invoice awaiting Prime’s approval or PO"/>
    <s v="Hold Payment"/>
    <n v="42797"/>
    <s v="Q1 2017"/>
    <n v="96"/>
    <s v="91-120 Days"/>
    <n v="206792.4"/>
    <s v="EUR"/>
    <n v="206792.4"/>
    <s v="EUR"/>
    <n v="206792.4"/>
    <s v="EUR"/>
    <s v="INTER"/>
    <n v="206.79"/>
    <n v="1"/>
    <s v="greater than 10000"/>
    <s v="SUDIPTA ROY"/>
    <s v="not approved yet"/>
    <s v="More"/>
    <m/>
    <m/>
    <m/>
    <m/>
    <m/>
    <s v="Non-GFS"/>
    <s v="Non- ICB"/>
    <s v="Non-GFS/Non- ICB"/>
  </r>
  <r>
    <s v="Unresolved"/>
    <n v="260"/>
    <s v="Capgemini UK Plc"/>
    <x v="5"/>
    <n v="1970"/>
    <s v="Capgemini UK Plc (FS)"/>
    <s v="UK &amp; IRELAND"/>
    <n v="2600110126106"/>
    <s v="03. CC"/>
    <s v="CC - FS"/>
    <n v="42794"/>
    <n v="99"/>
    <s v="2.Disagreed rates or price"/>
    <s v="DISAGREEMENT"/>
    <n v="42831"/>
    <s v="Q1 2017"/>
    <n v="62"/>
    <s v="61-90 Days"/>
    <n v="170525"/>
    <s v="GBP"/>
    <n v="195186.85"/>
    <s v="GBP"/>
    <n v="170524.99639400953"/>
    <s v="EUR"/>
    <s v="INTRA"/>
    <n v="195.19"/>
    <n v="1"/>
    <s v="greater than 10000"/>
    <s v="Amina Khatun"/>
    <s v="Credit Note required for the differential amount"/>
    <s v="More"/>
    <m/>
    <m/>
    <m/>
    <m/>
    <m/>
    <s v="GFS"/>
    <s v="Non- ICB"/>
    <s v="GFS/Non- ICB"/>
  </r>
  <r>
    <s v="Unresolved"/>
    <n v="693"/>
    <s v="Capgemini Consulting S.A.S."/>
    <x v="1"/>
    <n v="635"/>
    <s v="Capgemini Technology Services"/>
    <s v="FRANCE"/>
    <n v="69301111700666"/>
    <s v="03. CC"/>
    <s v=" CC FR "/>
    <n v="42821"/>
    <n v="72"/>
    <s v="6.Missing or wrong information on invoice"/>
    <s v="Missing Information or Attachment"/>
    <n v="42830"/>
    <s v="Q1 2017"/>
    <n v="63"/>
    <s v="61-90 Days"/>
    <n v="191177.88"/>
    <s v="EUR"/>
    <n v="191177.88"/>
    <s v="EUR"/>
    <n v="191177.88"/>
    <s v="EUR"/>
    <s v="INTRA"/>
    <n v="191.18"/>
    <n v="1"/>
    <s v="greater than 10000"/>
    <s v="Jadwiga Lacka"/>
    <s v="Invoice rejected during approval / MDELRUE"/>
    <s v="More"/>
    <m/>
    <m/>
    <m/>
    <m/>
    <m/>
    <s v="GFS"/>
    <s v="Non- ICB"/>
    <s v="GFS/Non- ICB"/>
  </r>
  <r>
    <s v="New"/>
    <n v="3019"/>
    <s v="Sogeti Corporate Services S.A.S."/>
    <x v="1"/>
    <n v="635"/>
    <s v="Capgemini Technology Services"/>
    <s v="FRANCE"/>
    <n v="30190110008386"/>
    <s v="06. SOGETI"/>
    <s v="Sogeti France "/>
    <n v="42853"/>
    <n v="40"/>
    <s v="6.Missing or wrong information on invoice"/>
    <s v="Missing Information or Attachment"/>
    <n v="42893"/>
    <s v="Q2 2017"/>
    <n v="0"/>
    <s v="0-30 Days"/>
    <n v="190591.21"/>
    <s v="EUR"/>
    <n v="190591.21"/>
    <s v="EUR"/>
    <n v="190591.21"/>
    <s v="EUR"/>
    <s v="INTRA"/>
    <n v="190.59"/>
    <n v="1"/>
    <s v="greater than 10000"/>
    <s v="Jadwiga Lacka"/>
    <s v="Waiting for project manager approval."/>
    <s v="More"/>
    <m/>
    <m/>
    <m/>
    <m/>
    <m/>
    <s v="GFS"/>
    <s v="Non- ICB"/>
    <s v="GFS/Non- ICB"/>
  </r>
  <r>
    <s v="New"/>
    <n v="8520"/>
    <s v="Capgemini Technology Services India Limited"/>
    <x v="3"/>
    <n v="199"/>
    <s v="Capgemini America Inc"/>
    <s v="NORTH AMERICA"/>
    <n v="85200310087551"/>
    <s v="03. CC"/>
    <s v="CC India"/>
    <n v="42828"/>
    <n v="65"/>
    <s v="1.No signed SoW"/>
    <s v="DISAGREEMENT"/>
    <n v="42893"/>
    <s v="Q2 2017"/>
    <n v="0"/>
    <s v="0-30 Days"/>
    <n v="12240000"/>
    <s v="INR"/>
    <n v="169215.55"/>
    <s v="INR"/>
    <n v="12239999.855332445"/>
    <s v="EUR"/>
    <s v="INTER"/>
    <n v="169.22"/>
    <n v="1"/>
    <s v="greater than 10000"/>
    <s v="PRIANGSU CHANDRA"/>
    <s v="ISOW required"/>
    <s v="More"/>
    <m/>
    <m/>
    <m/>
    <m/>
    <m/>
    <s v="GFS"/>
    <s v="Non- ICB"/>
    <s v="GFS/Non- ICB"/>
  </r>
  <r>
    <s v="Unresolved"/>
    <n v="3805"/>
    <s v="Backelite S.A.S."/>
    <x v="1"/>
    <n v="635"/>
    <s v="Capgemini Technology Services"/>
    <s v="FRANCE"/>
    <n v="701700136"/>
    <s v="03. CC"/>
    <s v="CC FR"/>
    <n v="42829"/>
    <n v="64"/>
    <s v="6.Missing or wrong information on invoice"/>
    <s v="Missing Information or Attachment"/>
    <n v="42859"/>
    <s v="Q2 2017"/>
    <n v="34"/>
    <s v="31-60 Days"/>
    <n v="168360"/>
    <s v="EUR"/>
    <n v="168360"/>
    <s v="EUR"/>
    <n v="168360"/>
    <s v="EUR"/>
    <s v="INTRA"/>
    <n v="168.36"/>
    <n v="1"/>
    <s v="greater than 10000"/>
    <s v="Anna Zwolinska"/>
    <s v="This is related to project : 100349360 MARQUET Nicolas (10/04/2017 08:45)"/>
    <s v="More"/>
    <m/>
    <m/>
    <m/>
    <m/>
    <m/>
    <s v="Non-GFS"/>
    <s v="Non- ICB"/>
    <s v="Non-GFS/Non- ICB"/>
  </r>
  <r>
    <s v="New"/>
    <n v="8520"/>
    <s v="Capgemini Technology Services India Limited"/>
    <x v="3"/>
    <n v="8420"/>
    <s v="Capgemini Australia Pty Ltd."/>
    <s v="INDIA"/>
    <n v="85200310087981"/>
    <s v="03. CC"/>
    <s v="CC India"/>
    <n v="42857"/>
    <n v="36"/>
    <s v="2.Disagreed rates or price"/>
    <s v="DISAGREEMENT"/>
    <n v="42892"/>
    <s v="Q2 2017"/>
    <n v="1"/>
    <s v="0-30 Days"/>
    <n v="12173308"/>
    <s v="INR"/>
    <n v="168293.55"/>
    <s v="INR"/>
    <n v="12173308.112956425"/>
    <s v="EUR"/>
    <s v="INTRA"/>
    <n v="168.29"/>
    <n v="1"/>
    <s v="greater than 10000"/>
    <s v="Deborah Kennedy"/>
    <s v="Invoice is for full year. Should be billed monthly as services rendered, not in advance. Additionally, support services dropped by 1 FTE in the month of May; Please issue a credit note for the remainder of year billed in advance (Jun-Dec 2017), and send monthly invoices from June 2017 onwards."/>
    <s v="More"/>
    <m/>
    <m/>
    <m/>
    <m/>
    <m/>
    <s v="GFS"/>
    <s v="Non- ICB"/>
    <s v="GFS/Non- ICB"/>
  </r>
  <r>
    <s v="New"/>
    <n v="3011"/>
    <s v="Sogeti USA LLC"/>
    <x v="6"/>
    <n v="199"/>
    <s v="Capgemini America Inc"/>
    <s v="NORTH AMERICA"/>
    <n v="390362"/>
    <s v="06. SOGETI"/>
    <s v="Sogeti USA "/>
    <n v="42829"/>
    <n v="64"/>
    <s v="8.Invoice awaiting Prime’s approval or PO"/>
    <s v="Hold Payment"/>
    <n v="42893"/>
    <s v="Q2 2017"/>
    <n v="0"/>
    <s v="0-30 Days"/>
    <n v="188254"/>
    <s v="USD"/>
    <n v="167769.37"/>
    <s v="USD"/>
    <n v="188254.00348434478"/>
    <s v="EUR"/>
    <s v="INTRA"/>
    <n v="167.77"/>
    <n v="1"/>
    <s v="greater than 10000"/>
    <s v="Sayantan Ghosh"/>
    <s v="Invoice waiting for approval"/>
    <s v="More"/>
    <m/>
    <m/>
    <m/>
    <m/>
    <m/>
    <s v="Non-GFS"/>
    <s v="Non- ICB"/>
    <s v="Non-GFS/Non- ICB"/>
  </r>
  <r>
    <s v="Unresolved"/>
    <n v="260"/>
    <s v="Capgemini UK Plc"/>
    <x v="5"/>
    <n v="1970"/>
    <s v="Capgemini UK Plc (FS)"/>
    <s v="UK &amp; IRELAND"/>
    <n v="2600110123593"/>
    <s v="03. CC"/>
    <s v="CC - FS"/>
    <n v="42772"/>
    <n v="121"/>
    <s v="4.Disagreed expenses"/>
    <s v="DISAGREEMENT"/>
    <n v="42831"/>
    <s v="Q1 2017"/>
    <n v="62"/>
    <s v="61-90 Days"/>
    <n v="146475"/>
    <s v="GBP"/>
    <n v="167658.67000000001"/>
    <s v="GBP"/>
    <n v="146475.00124713543"/>
    <s v="EUR"/>
    <s v="INTRA"/>
    <n v="167.66"/>
    <n v="1"/>
    <s v="greater than 10000"/>
    <s v="Amina Khatun"/>
    <s v="Credit note required for differential rate (GBP 900-600) excess billed"/>
    <s v="More"/>
    <m/>
    <m/>
    <m/>
    <m/>
    <m/>
    <s v="GFS"/>
    <s v="Non- ICB"/>
    <s v="GFS/Non- ICB"/>
  </r>
  <r>
    <s v="New"/>
    <n v="95"/>
    <s v="Capgemini Service S.A.S."/>
    <x v="0"/>
    <n v="795"/>
    <s v="Capgemini Suisse S.A."/>
    <s v="CENTRAL EUROPE"/>
    <n v="950110011016"/>
    <s v="07. GROUP"/>
    <s v="GROUP SHARED SERVICES"/>
    <n v="42821"/>
    <n v="72"/>
    <s v="1.No signed SoW"/>
    <s v="DISAGREEMENT"/>
    <n v="42893"/>
    <s v="Q2 2017"/>
    <n v="0"/>
    <s v="0-30 Days"/>
    <n v="165881"/>
    <s v="EUR"/>
    <n v="165881"/>
    <s v="EUR"/>
    <n v="165881"/>
    <s v="EUR"/>
    <s v="INTER"/>
    <n v="165.88"/>
    <n v="1"/>
    <s v="greater than 10000"/>
    <s v="Izabela Klich"/>
    <s v="please send us the SOW"/>
    <s v="More"/>
    <m/>
    <m/>
    <m/>
    <m/>
    <m/>
    <s v="GFS"/>
    <s v="Non- ICB"/>
    <s v="GFS/Non- ICB"/>
  </r>
  <r>
    <s v="New"/>
    <n v="3019"/>
    <s v="Sogeti Corporate Services S.A.S."/>
    <x v="1"/>
    <n v="3014"/>
    <s v="Sogeti France S.A.S."/>
    <s v="FRANCE"/>
    <n v="30190110008208"/>
    <s v="06. SOGETI"/>
    <s v="Sogeti France "/>
    <n v="42829"/>
    <n v="64"/>
    <s v="8.Invoice awaiting Prime’s approval or PO"/>
    <s v="Hold Payment"/>
    <n v="42892"/>
    <s v="Q2 2017"/>
    <n v="1"/>
    <s v="0-30 Days"/>
    <n v="162993.60000000001"/>
    <s v="EUR"/>
    <n v="162993.60000000001"/>
    <s v="EUR"/>
    <n v="162993.60000000001"/>
    <s v="EUR"/>
    <s v="INTRA"/>
    <n v="162.99"/>
    <n v="1"/>
    <s v="greater than 10000"/>
    <s v="Edyta Lechwar-Wierzbicka"/>
    <s v="Waiting for Project Manager approval; contact: GPEREIRA"/>
    <s v="More"/>
    <m/>
    <m/>
    <m/>
    <m/>
    <m/>
    <s v="GFS"/>
    <s v="Non- ICB"/>
    <s v="GFS/Non- ICB"/>
  </r>
  <r>
    <s v="New"/>
    <n v="9"/>
    <s v="Cap Gemini S.A"/>
    <x v="0"/>
    <n v="8110"/>
    <s v="Capgemini Mexico S. de R.L. de C.V."/>
    <s v="CPM- BR"/>
    <s v="H17030161"/>
    <s v="07. GROUP"/>
    <s v="GROUP SHARED SERVICES"/>
    <n v="42818"/>
    <n v="75"/>
    <s v="8.Invoice awaiting Prime’s approval or PO"/>
    <s v="Hold Payment"/>
    <n v="42892"/>
    <s v="Q2 2017"/>
    <n v="1"/>
    <s v="0-30 Days"/>
    <n v="159140.03"/>
    <s v="EUR"/>
    <n v="159140.03"/>
    <s v="EUR"/>
    <n v="159140.03"/>
    <s v="EUR"/>
    <s v="INTER"/>
    <n v="159.13999999999999"/>
    <n v="1"/>
    <s v="greater than 10000"/>
    <s v="Aldo Perez"/>
    <s v="awaiting approval"/>
    <s v="More"/>
    <m/>
    <m/>
    <m/>
    <m/>
    <m/>
    <s v="Non-GFS"/>
    <s v="Non- ICB"/>
    <s v="Non-GFS/Non- ICB"/>
  </r>
  <r>
    <s v="Unresolved"/>
    <n v="787"/>
    <s v="Capgemini France S.A.S."/>
    <x v="1"/>
    <n v="635"/>
    <s v="Capgemini Technology Services"/>
    <s v="FRANCE"/>
    <n v="78713300012113"/>
    <s v="02. APPSTWO"/>
    <s v="FR13ITICS - ITICS France"/>
    <n v="42761"/>
    <n v="132"/>
    <s v="8.Invoice awaiting Prime’s approval or PO"/>
    <s v="Hold Payment"/>
    <n v="42831"/>
    <s v="Q1 2017"/>
    <n v="62"/>
    <s v="61-90 Days"/>
    <n v="157977.5"/>
    <s v="EUR"/>
    <n v="157977.5"/>
    <s v="EUR"/>
    <n v="157977.5"/>
    <s v="EUR"/>
    <s v="INTRA"/>
    <n v="157.97999999999999"/>
    <n v="1"/>
    <s v="greater than 10000"/>
    <s v="Jadwiga Lacka"/>
    <s v="h-Waiting for Project Manager approval / SBROUAT"/>
    <s v="More"/>
    <m/>
    <m/>
    <m/>
    <m/>
    <m/>
    <s v="GFS"/>
    <s v="Non- ICB"/>
    <s v="GFS/Non- ICB"/>
  </r>
  <r>
    <s v="Unresolved"/>
    <n v="95"/>
    <s v="Capgemini Service S.A.S."/>
    <x v="0"/>
    <n v="8520"/>
    <s v="Capgemini Technology Services India Limited"/>
    <s v="INDIA"/>
    <s v="950110009235.."/>
    <s v="07. GROUP"/>
    <s v="GROUP SHARED SERVICES"/>
    <n v="42649"/>
    <n v="244"/>
    <s v="3.Disagreed days, volume or deliverables"/>
    <s v="DISAGREEMENT"/>
    <n v="42649"/>
    <s v="Q3 2016"/>
    <n v="244"/>
    <s v="181 - 365 Days"/>
    <n v="152869.15"/>
    <s v="EUR"/>
    <n v="152869.15"/>
    <s v="EUR"/>
    <n v="152869.15"/>
    <s v="EUR"/>
    <s v="INTER"/>
    <n v="152.87"/>
    <n v="1"/>
    <s v="greater than 10000"/>
    <s v="Noor Mohammed"/>
    <s v="invoice raised wrongly to CGBSIL 8525. Please provide revised fresh copy with the name of 8520 CG India"/>
    <s v="More"/>
    <m/>
    <m/>
    <m/>
    <m/>
    <m/>
    <s v="GFS"/>
    <s v="Non- ICB"/>
    <s v="GFS/Non- ICB"/>
  </r>
  <r>
    <s v="Unresolved"/>
    <n v="8520"/>
    <s v="Capgemini Technology Services India Limited"/>
    <x v="3"/>
    <n v="795"/>
    <s v="Capgemini Suisse S.A."/>
    <s v="CENTRAL EUROPE"/>
    <s v="5010089172/16-17-IM"/>
    <s v="11. FS"/>
    <s v="IGATE"/>
    <n v="42769"/>
    <n v="124"/>
    <s v="7.Missing attachments"/>
    <s v="Missing Information or Attachment"/>
    <n v="42831"/>
    <s v="Q1 2017"/>
    <n v="62"/>
    <s v="61-90 Days"/>
    <n v="11046612"/>
    <s v="INR"/>
    <n v="152717.20000000001"/>
    <s v="INR"/>
    <n v="11046611.885886235"/>
    <s v="EUR"/>
    <s v="INTER"/>
    <n v="152.72"/>
    <n v="1"/>
    <s v="greater than 10000"/>
    <s v="Izabela Klich"/>
    <s v="."/>
    <s v="More"/>
    <m/>
    <m/>
    <m/>
    <m/>
    <m/>
    <s v="Non-GFS"/>
    <s v="Non- ICB"/>
    <s v="Non-GFS/Non- ICB"/>
  </r>
  <r>
    <s v="New"/>
    <n v="8243"/>
    <s v="Capgemini Deutschland GmbH"/>
    <x v="2"/>
    <n v="413"/>
    <s v="Capgemini Nederland B.V."/>
    <s v="BENELUX"/>
    <n v="82430120000147"/>
    <s v="03. CC"/>
    <s v="DE01 - CC Market Units"/>
    <n v="42858"/>
    <n v="35"/>
    <s v="4.Disagreed expenses"/>
    <s v="DISAGREEMENT"/>
    <n v="42893"/>
    <s v="Q2 2017"/>
    <n v="0"/>
    <s v="0-30 Days"/>
    <n v="150000"/>
    <s v="EUR"/>
    <n v="150000"/>
    <s v="EUR"/>
    <n v="150000"/>
    <s v="EUR"/>
    <s v="INTER"/>
    <n v="150"/>
    <n v="1"/>
    <s v="greater than 10000"/>
    <s v="Susmit Chatterjee"/>
    <s v="Disagreed expenses"/>
    <s v="More"/>
    <m/>
    <m/>
    <m/>
    <m/>
    <m/>
    <s v="GFS"/>
    <s v="ICB"/>
    <s v="GFS/ICB"/>
  </r>
  <r>
    <s v="Unresolved"/>
    <n v="8113"/>
    <s v="Capgemini North America Inc"/>
    <x v="6"/>
    <n v="8110"/>
    <s v="Capgemini Mexico S. de R.L. de C.V."/>
    <s v="CPM- BR"/>
    <n v="8113013001160"/>
    <s v="08. SHARED SERVICES"/>
    <s v="NA SHARED SVCS"/>
    <n v="42704"/>
    <n v="189"/>
    <s v="8.Invoice awaiting Prime’s approval or PO"/>
    <s v="Hold Payment"/>
    <n v="42775"/>
    <s v="Q1 2017"/>
    <n v="118"/>
    <s v="91-120 Days"/>
    <n v="160751.57999999999"/>
    <s v="USD"/>
    <n v="143259.59"/>
    <s v="USD"/>
    <n v="160751.58030947964"/>
    <s v="EUR"/>
    <s v="INTER"/>
    <n v="143.26"/>
    <n v="1"/>
    <s v="greater than 10000"/>
    <s v="Aldo Perez"/>
    <s v="."/>
    <s v="More"/>
    <m/>
    <m/>
    <m/>
    <m/>
    <m/>
    <s v="GFS"/>
    <s v="Non- ICB"/>
    <s v="GFS/Non- ICB"/>
  </r>
  <r>
    <s v="New"/>
    <n v="8310"/>
    <s v="Capgemini Polska Sp z.o.o"/>
    <x v="2"/>
    <n v="795"/>
    <s v="Capgemini Suisse S.A."/>
    <s v="CENTRAL EUROPE"/>
    <s v="831017FBP00498"/>
    <s v="05. BUSINESS SERVICES"/>
    <s v="BPO POLAND - BPOPL- BU"/>
    <n v="42796"/>
    <n v="97"/>
    <s v="8.Invoice awaiting Prime’s approval or PO"/>
    <s v="Hold Payment"/>
    <n v="42892"/>
    <s v="Q2 2017"/>
    <n v="1"/>
    <s v="0-30 Days"/>
    <n v="589890.31000000006"/>
    <s v="PLN"/>
    <n v="141419.82999999999"/>
    <s v="PLN"/>
    <n v="589890.30579896818"/>
    <s v="EUR"/>
    <s v="INTRA"/>
    <n v="141.41999999999999"/>
    <n v="1"/>
    <s v="greater than 10000"/>
    <s v="Agata Skowronska"/>
    <s v="invoice will be paid in next ICS"/>
    <s v="More"/>
    <m/>
    <m/>
    <m/>
    <m/>
    <m/>
    <s v="GFS"/>
    <s v="Non- ICB"/>
    <s v="GFS/Non- ICB"/>
  </r>
  <r>
    <s v="New"/>
    <n v="95"/>
    <s v="Capgemini Service S.A.S."/>
    <x v="0"/>
    <n v="8110"/>
    <s v="Capgemini Mexico S. de R.L. de C.V."/>
    <s v="CPM- BR"/>
    <n v="950110010915"/>
    <s v="07. GROUP"/>
    <s v="GROUP SHARED SERVICES"/>
    <n v="42821"/>
    <n v="72"/>
    <s v="1.No signed SoW"/>
    <s v="DISAGREEMENT"/>
    <n v="42892"/>
    <s v="Q2 2017"/>
    <n v="1"/>
    <s v="0-30 Days"/>
    <n v="139700"/>
    <s v="EUR"/>
    <n v="139700"/>
    <s v="EUR"/>
    <n v="139700"/>
    <s v="EUR"/>
    <s v="INTER"/>
    <n v="139.69999999999999"/>
    <n v="1"/>
    <s v="greater than 10000"/>
    <s v="Aldo Perez"/>
    <s v="."/>
    <s v="More"/>
    <m/>
    <m/>
    <m/>
    <m/>
    <m/>
    <s v="GFS"/>
    <s v="Non- ICB"/>
    <s v="GFS/Non- ICB"/>
  </r>
  <r>
    <s v="New"/>
    <n v="8310"/>
    <s v="Capgemini Polska Sp z.o.o"/>
    <x v="2"/>
    <n v="795"/>
    <s v="Capgemini Suisse S.A."/>
    <s v="CENTRAL EUROPE"/>
    <s v="831017FBP00656"/>
    <s v="05. BUSINESS SERVICES"/>
    <s v="BPO POLAND - BPOPL- BU"/>
    <n v="42829"/>
    <n v="64"/>
    <s v="8.Invoice awaiting Prime’s approval or PO"/>
    <s v="Hold Payment"/>
    <n v="42892"/>
    <s v="Q2 2017"/>
    <n v="1"/>
    <s v="0-30 Days"/>
    <n v="575836.98"/>
    <s v="PLN"/>
    <n v="138050.70000000001"/>
    <s v="PLN"/>
    <n v="575836.9928655806"/>
    <s v="EUR"/>
    <s v="INTRA"/>
    <n v="138.05000000000001"/>
    <n v="1"/>
    <s v="greater than 10000"/>
    <s v="Agata Skowronska"/>
    <s v="invoice will be paid in next ICS"/>
    <s v="More"/>
    <m/>
    <m/>
    <m/>
    <m/>
    <m/>
    <s v="GFS"/>
    <s v="Non- ICB"/>
    <s v="GFS/Non- ICB"/>
  </r>
  <r>
    <s v="Unresolved"/>
    <n v="3011"/>
    <s v="Sogeti USA LLC"/>
    <x v="6"/>
    <n v="199"/>
    <s v="Capgemini America Inc"/>
    <s v="NORTH AMERICA"/>
    <n v="388104"/>
    <s v="06. SOGETI"/>
    <s v="Sogeti USA "/>
    <n v="42795"/>
    <n v="98"/>
    <s v="8.Invoice awaiting Prime’s approval or PO"/>
    <s v="Hold Payment"/>
    <n v="42859"/>
    <s v="Q2 2017"/>
    <n v="34"/>
    <s v="31-60 Days"/>
    <n v="154645.41"/>
    <s v="USD"/>
    <n v="137817.85999999999"/>
    <s v="USD"/>
    <n v="154645.41529031753"/>
    <s v="EUR"/>
    <s v="INTRA"/>
    <n v="137.82"/>
    <n v="1"/>
    <s v="greater than 10000"/>
    <s v="Sayantan Ghosh"/>
    <s v="Invoice waiting for approval"/>
    <s v="More"/>
    <m/>
    <m/>
    <m/>
    <m/>
    <m/>
    <s v="Non-GFS"/>
    <s v="Non- ICB"/>
    <s v="Non-GFS/Non- ICB"/>
  </r>
  <r>
    <s v="Unresolved"/>
    <n v="95"/>
    <s v="Capgemini Service S.A.S."/>
    <x v="0"/>
    <n v="199"/>
    <s v="Capgemini America Inc"/>
    <s v="NORTH AMERICA"/>
    <n v="950110010268"/>
    <s v="07. GROUP"/>
    <s v="GROUP SHARED SERVICES"/>
    <n v="42724"/>
    <n v="169"/>
    <s v="1.No signed SoW"/>
    <s v="DISAGREEMENT"/>
    <n v="42797"/>
    <s v="Q1 2017"/>
    <n v="96"/>
    <s v="91-120 Days"/>
    <n v="132743"/>
    <s v="EUR"/>
    <n v="132743"/>
    <s v="EUR"/>
    <n v="132743"/>
    <s v="EUR"/>
    <s v="INTER"/>
    <n v="132.74"/>
    <n v="1"/>
    <s v="greater than 10000"/>
    <s v="SUDIPTA ROY"/>
    <s v="ISOW Required"/>
    <s v="More"/>
    <m/>
    <m/>
    <m/>
    <m/>
    <m/>
    <s v="GFS"/>
    <s v="Non- ICB"/>
    <s v="GFS/Non- ICB"/>
  </r>
  <r>
    <s v="Unresolved"/>
    <n v="8520"/>
    <s v="Capgemini Technology Services India Limited"/>
    <x v="3"/>
    <n v="795"/>
    <s v="Capgemini Suisse S.A."/>
    <s v="CENTRAL EUROPE"/>
    <n v="85200320061769"/>
    <s v="05. BUSINESS SERVICES"/>
    <s v="6 Financials"/>
    <n v="42795"/>
    <n v="98"/>
    <s v="8.Invoice awaiting Prime’s approval or PO"/>
    <s v="Hold Payment"/>
    <n v="42859"/>
    <s v="Q2 2017"/>
    <n v="34"/>
    <s v="31-60 Days"/>
    <n v="9513475"/>
    <s v="INR"/>
    <n v="131521.89000000001"/>
    <s v="INR"/>
    <n v="9513475.0593136977"/>
    <s v="EUR"/>
    <s v="INTER"/>
    <n v="131.52000000000001"/>
    <n v="1"/>
    <s v="greater than 10000"/>
    <s v="Izabela Klich"/>
    <s v="not approved yet"/>
    <s v="More"/>
    <m/>
    <m/>
    <m/>
    <m/>
    <m/>
    <s v="GFS"/>
    <s v="ICB"/>
    <s v="GFS/ICB"/>
  </r>
  <r>
    <s v="New"/>
    <n v="8520"/>
    <s v="Capgemini Technology Services India Limited"/>
    <x v="3"/>
    <n v="3011"/>
    <s v="Sogeti USA LLC"/>
    <s v="NORTH AMERICA"/>
    <n v="85200310088025"/>
    <s v="10. IND"/>
    <s v="I and D India ACIS"/>
    <n v="42857"/>
    <n v="36"/>
    <s v="3.Disagreed days, volume or deliverables"/>
    <s v="DISAGREEMENT"/>
    <n v="42892"/>
    <s v="Q2 2017"/>
    <n v="1"/>
    <s v="0-30 Days"/>
    <n v="9404967.7799999993"/>
    <s v="INR"/>
    <n v="130021.8"/>
    <s v="INR"/>
    <n v="9404967.8838030212"/>
    <s v="EUR"/>
    <s v="INTER"/>
    <n v="130.02000000000001"/>
    <n v="1"/>
    <s v="greater than 10000"/>
    <s v="Brock Bahan"/>
    <s v="Dispute: -45 hours for Pesala, Bala (Apr), -18 hours for Danturi, Srikanth (Apr), -18 hours for Ravishankar, Anirudh."/>
    <s v="More"/>
    <m/>
    <m/>
    <m/>
    <m/>
    <m/>
    <s v="GFS"/>
    <s v="Non- ICB"/>
    <s v="GFS/Non- ICB"/>
  </r>
  <r>
    <s v="New"/>
    <n v="3011"/>
    <s v="Sogeti USA LLC"/>
    <x v="6"/>
    <n v="199"/>
    <s v="Capgemini America Inc"/>
    <s v="NORTH AMERICA"/>
    <n v="390593"/>
    <s v="06. SOGETI"/>
    <s v="Sogeti USA "/>
    <n v="42829"/>
    <n v="64"/>
    <s v="8.Invoice awaiting Prime’s approval or PO"/>
    <s v="Hold Payment"/>
    <n v="42893"/>
    <s v="Q2 2017"/>
    <n v="0"/>
    <s v="0-30 Days"/>
    <n v="142698.9"/>
    <s v="USD"/>
    <n v="127171.29"/>
    <s v="USD"/>
    <n v="142698.89951168452"/>
    <s v="EUR"/>
    <s v="INTRA"/>
    <n v="127.17"/>
    <n v="1"/>
    <s v="greater than 10000"/>
    <s v="Sayantan Ghosh"/>
    <s v="Invoice waiting for approval"/>
    <s v="More"/>
    <m/>
    <m/>
    <m/>
    <m/>
    <m/>
    <s v="Non-GFS"/>
    <s v="Non- ICB"/>
    <s v="Non-GFS/Non- ICB"/>
  </r>
  <r>
    <s v="New"/>
    <n v="8520"/>
    <s v="Capgemini Technology Services India Limited"/>
    <x v="3"/>
    <n v="1320"/>
    <s v="Capgemini Norge AS"/>
    <s v="NORDIC"/>
    <n v="85200310087547"/>
    <s v="03. CC"/>
    <s v="CC India"/>
    <n v="42828"/>
    <n v="65"/>
    <s v="4.Disagreed expenses"/>
    <s v="DISAGREEMENT"/>
    <n v="42892"/>
    <s v="Q2 2017"/>
    <n v="1"/>
    <s v="0-30 Days"/>
    <n v="9180000"/>
    <s v="INR"/>
    <n v="126911.66"/>
    <s v="INR"/>
    <n v="9179999.7106648926"/>
    <s v="EUR"/>
    <s v="INTER"/>
    <n v="126.91"/>
    <n v="1"/>
    <s v="greater than 10000"/>
    <s v="Ankit Agrawal"/>
    <s v="The Approver, Rune Pettersen, has rejected saying- We only accept IPB/ICB invoicing. Please,make necessary changes in the set up."/>
    <s v="More"/>
    <m/>
    <m/>
    <m/>
    <m/>
    <m/>
    <s v="GFS"/>
    <s v="Non- ICB"/>
    <s v="GFS/Non- ICB"/>
  </r>
  <r>
    <s v="Unresolved"/>
    <n v="8520"/>
    <s v="Capgemini Technology Services India Limited"/>
    <x v="3"/>
    <n v="795"/>
    <s v="Capgemini Suisse S.A."/>
    <s v="CENTRAL EUROPE"/>
    <n v="85200320061767"/>
    <s v="05. BUSINESS SERVICES"/>
    <s v="6 Financials"/>
    <n v="42795"/>
    <n v="98"/>
    <s v="8.Invoice awaiting Prime’s approval or PO"/>
    <s v="Hold Payment"/>
    <n v="42859"/>
    <s v="Q2 2017"/>
    <n v="34"/>
    <s v="31-60 Days"/>
    <n v="9142395"/>
    <s v="INR"/>
    <n v="126391.78"/>
    <s v="INR"/>
    <n v="9142394.826688271"/>
    <s v="EUR"/>
    <s v="INTER"/>
    <n v="126.39"/>
    <n v="1"/>
    <s v="greater than 10000"/>
    <s v="Izabela Klich"/>
    <s v="not approved yet"/>
    <s v="More"/>
    <m/>
    <m/>
    <m/>
    <m/>
    <m/>
    <s v="GFS"/>
    <s v="ICB"/>
    <s v="GFS/ICB"/>
  </r>
  <r>
    <s v="New"/>
    <n v="72"/>
    <s v="Capgemini Gouvieux S.A.S."/>
    <x v="0"/>
    <n v="635"/>
    <s v="Capgemini Technology Services"/>
    <s v="FRANCE"/>
    <n v="2017000126"/>
    <s v="07. GROUP"/>
    <s v="GROUP SHARED SERVICES"/>
    <n v="42824"/>
    <n v="69"/>
    <s v="6.Missing or wrong information on invoice"/>
    <s v="Missing Information or Attachment"/>
    <n v="42891"/>
    <s v="Q2 2017"/>
    <n v="2"/>
    <s v="0-30 Days"/>
    <n v="126292.6"/>
    <s v="EUR"/>
    <n v="126292.6"/>
    <s v="EUR"/>
    <n v="126292.6"/>
    <s v="EUR"/>
    <s v="INTER"/>
    <n v="126.29"/>
    <n v="1"/>
    <s v="greater than 10000"/>
    <s v="Anna Zwolinska"/>
    <s v="Missing or wrong information on invoice"/>
    <s v="More"/>
    <m/>
    <m/>
    <m/>
    <m/>
    <m/>
    <s v="Non-GFS"/>
    <s v="Non- ICB"/>
    <s v="Non-GFS/Non- ICB"/>
  </r>
  <r>
    <s v="Unresolved"/>
    <n v="260"/>
    <s v="Capgemini UK Plc"/>
    <x v="5"/>
    <n v="1970"/>
    <s v="Capgemini UK Plc (FS)"/>
    <s v="UK &amp; IRELAND"/>
    <n v="2600110127257"/>
    <s v="03. CC"/>
    <s v="CC - FS"/>
    <n v="42821"/>
    <n v="72"/>
    <s v="2.Disagreed rates or price"/>
    <s v="DISAGREEMENT"/>
    <n v="42831"/>
    <s v="Q1 2017"/>
    <n v="62"/>
    <s v="61-90 Days"/>
    <n v="109500"/>
    <s v="GBP"/>
    <n v="125336.23"/>
    <s v="GBP"/>
    <n v="109500.00048050752"/>
    <s v="EUR"/>
    <s v="INTRA"/>
    <n v="125.34"/>
    <n v="1"/>
    <s v="greater than 10000"/>
    <s v="Amina Khatun"/>
    <s v="Credit Note required for the differential amount"/>
    <s v="More"/>
    <m/>
    <m/>
    <m/>
    <m/>
    <m/>
    <s v="GFS"/>
    <s v="Non- ICB"/>
    <s v="GFS/Non- ICB"/>
  </r>
  <r>
    <s v="Unresolved"/>
    <n v="8520"/>
    <s v="Capgemini Technology Services India Limited"/>
    <x v="3"/>
    <n v="3011"/>
    <s v="Sogeti USA LLC"/>
    <s v="NORTH AMERICA"/>
    <n v="85200310087301"/>
    <s v="10. IND"/>
    <s v="I and D India ACIS"/>
    <n v="42795"/>
    <n v="98"/>
    <s v="3.Disagreed days, volume or deliverables"/>
    <s v="DISAGREEMENT"/>
    <n v="42831"/>
    <s v="Q1 2017"/>
    <n v="62"/>
    <s v="61-90 Days"/>
    <n v="9036558"/>
    <s v="INR"/>
    <n v="124928.61"/>
    <s v="INR"/>
    <n v="9036558.2142237145"/>
    <s v="EUR"/>
    <s v="INTER"/>
    <n v="124.93"/>
    <n v="1"/>
    <s v="greater than 10000"/>
    <s v="Brock Bahan"/>
    <s v="Dispute: Missing February Hours: 45 hrs for the following: Annavarjula,Abhiram; Basi Reddy, Sudheendra; Bhamidipati, Satyanayana; Endlooru, Parameswair; Shetty Akash. 36 hrs for Inamadar, Suyog. 9 hrs for Mannam, Madhava. 18 hrs for Regula, Nageswara"/>
    <s v="More"/>
    <m/>
    <m/>
    <m/>
    <m/>
    <m/>
    <s v="GFS"/>
    <s v="Non- ICB"/>
    <s v="GFS/Non- ICB"/>
  </r>
  <r>
    <s v="Unresolved"/>
    <n v="3011"/>
    <s v="Sogeti USA LLC"/>
    <x v="6"/>
    <n v="199"/>
    <s v="Capgemini America Inc"/>
    <s v="NORTH AMERICA"/>
    <n v="385731"/>
    <s v="06. SOGETI"/>
    <s v="Sogeti USA "/>
    <n v="42769"/>
    <n v="124"/>
    <s v="1.No signed SoW"/>
    <s v="DISAGREEMENT"/>
    <n v="42831"/>
    <s v="Q1 2017"/>
    <n v="62"/>
    <s v="61-90 Days"/>
    <n v="139778.56"/>
    <s v="USD"/>
    <n v="124568.72"/>
    <s v="USD"/>
    <n v="139778.55581695496"/>
    <s v="EUR"/>
    <s v="INTRA"/>
    <n v="124.57"/>
    <n v="1"/>
    <s v="greater than 10000"/>
    <s v="Soumya Mukhopadhyay"/>
    <s v="-"/>
    <s v="More"/>
    <m/>
    <m/>
    <m/>
    <m/>
    <m/>
    <s v="Non-GFS"/>
    <s v="Non- ICB"/>
    <s v="Non-GFS/Non- ICB"/>
  </r>
  <r>
    <s v="New"/>
    <n v="1960"/>
    <s v="Capgemini America Inc. (FS)"/>
    <x v="6"/>
    <n v="1750"/>
    <s v="Capgemini Espana S.L."/>
    <s v="IBERIA"/>
    <n v="19600530003474"/>
    <s v="11. FS"/>
    <s v="SFC"/>
    <n v="42828"/>
    <n v="65"/>
    <s v="1.No signed SoW"/>
    <s v="DISAGREEMENT"/>
    <n v="42891"/>
    <s v="Q2 2017"/>
    <n v="2"/>
    <s v="0-30 Days"/>
    <n v="123942.24"/>
    <s v="EUR"/>
    <n v="123942.24"/>
    <s v="USD"/>
    <n v="139075.5826335731"/>
    <s v="EUR"/>
    <s v="INTER"/>
    <n v="123.94"/>
    <n v="1"/>
    <s v="greater than 10000"/>
    <s v="Carmen Postigo Gonzalez"/>
    <s v="Send ISOW or Global Agreement"/>
    <s v="More"/>
    <m/>
    <m/>
    <m/>
    <m/>
    <m/>
    <s v="GFS"/>
    <s v="Non- ICB"/>
    <s v="GFS/Non- ICB"/>
  </r>
  <r>
    <s v="Unresolved"/>
    <n v="199"/>
    <s v="Capgemini America Inc"/>
    <x v="6"/>
    <n v="1350"/>
    <s v="Capgemini Sverige AB"/>
    <s v="NORDIC"/>
    <n v="1990110067179"/>
    <s v="01. APPSONE"/>
    <s v="NA CPRD"/>
    <n v="42772"/>
    <n v="121"/>
    <s v="8.Invoice awaiting Prime’s approval or PO"/>
    <s v="Hold Payment"/>
    <n v="42859"/>
    <s v="Q2 2017"/>
    <n v="34"/>
    <s v="31-60 Days"/>
    <n v="137691.48000000001"/>
    <s v="USD"/>
    <n v="122708.75"/>
    <s v="USD"/>
    <n v="137691.48355304424"/>
    <s v="EUR"/>
    <s v="INTER"/>
    <n v="122.71"/>
    <n v="1"/>
    <s v="greater than 10000"/>
    <s v="Shambhu Sharma"/>
    <s v="Awaiting approval"/>
    <s v="More"/>
    <m/>
    <m/>
    <m/>
    <m/>
    <m/>
    <s v="GFS"/>
    <s v="Non- ICB"/>
    <s v="GFS/Non- ICB"/>
  </r>
  <r>
    <s v="New"/>
    <n v="3011"/>
    <s v="Sogeti USA LLC"/>
    <x v="6"/>
    <n v="199"/>
    <s v="Capgemini America Inc"/>
    <s v="NORTH AMERICA"/>
    <n v="390361"/>
    <s v="06. SOGETI"/>
    <s v="Sogeti USA "/>
    <n v="42829"/>
    <n v="64"/>
    <s v="8.Invoice awaiting Prime’s approval or PO"/>
    <s v="Hold Payment"/>
    <n v="42893"/>
    <s v="Q2 2017"/>
    <n v="0"/>
    <s v="0-30 Days"/>
    <n v="137023"/>
    <s v="USD"/>
    <n v="122113.01"/>
    <s v="USD"/>
    <n v="137023.00372245439"/>
    <s v="EUR"/>
    <s v="INTRA"/>
    <n v="122.11"/>
    <n v="1"/>
    <s v="greater than 10000"/>
    <s v="Sayantan Ghosh"/>
    <s v="Invoice waiting for approval"/>
    <s v="More"/>
    <m/>
    <m/>
    <m/>
    <m/>
    <m/>
    <s v="Non-GFS"/>
    <s v="Non- ICB"/>
    <s v="Non-GFS/Non- ICB"/>
  </r>
  <r>
    <s v="New"/>
    <n v="95"/>
    <s v="Capgemini Service S.A.S."/>
    <x v="0"/>
    <n v="693"/>
    <s v="Capgemini Consulting S.A.S."/>
    <s v="FRANCE"/>
    <n v="950110011260"/>
    <s v="07. GROUP"/>
    <s v="GROUP SHARED SERVICES"/>
    <n v="42821"/>
    <n v="72"/>
    <s v="8.Invoice awaiting Prime’s approval or PO"/>
    <s v="Hold Payment"/>
    <n v="42892"/>
    <s v="Q2 2017"/>
    <n v="1"/>
    <s v="0-30 Days"/>
    <n v="119836.5"/>
    <s v="EUR"/>
    <n v="119836.5"/>
    <s v="EUR"/>
    <n v="119836.5"/>
    <s v="EUR"/>
    <s v="INTER"/>
    <n v="119.84"/>
    <n v="1"/>
    <s v="greater than 10000"/>
    <s v="Hirsch Magdalena"/>
    <s v="h-Waiting for Project Manager approval CBURGY"/>
    <s v="More"/>
    <m/>
    <m/>
    <m/>
    <m/>
    <m/>
    <s v="GFS"/>
    <s v="Non- ICB"/>
    <s v="GFS/Non- ICB"/>
  </r>
  <r>
    <s v="Unresolved"/>
    <n v="95"/>
    <s v="Capgemini Service S.A.S."/>
    <x v="0"/>
    <n v="8520"/>
    <s v="Capgemini Technology Services India Limited"/>
    <s v="INDIA"/>
    <n v="950110010569"/>
    <s v="07. GROUP"/>
    <s v="GROUP SHARED SERVICES"/>
    <n v="42732"/>
    <n v="161"/>
    <s v="4.Disagreed expenses"/>
    <s v="DISAGREEMENT"/>
    <n v="42775"/>
    <s v="Q1 2017"/>
    <n v="118"/>
    <s v="91-120 Days"/>
    <n v="119210"/>
    <s v="EUR"/>
    <n v="119210"/>
    <s v="EUR"/>
    <n v="119210"/>
    <s v="EUR"/>
    <s v="INTER"/>
    <n v="119.21"/>
    <n v="1"/>
    <s v="greater than 10000"/>
    <s v="Raghavendra Kulakrni"/>
    <s v="Kindly issue credit Memo this charge back"/>
    <s v="More"/>
    <m/>
    <m/>
    <m/>
    <m/>
    <m/>
    <s v="GFS"/>
    <s v="Non- ICB"/>
    <s v="GFS/Non- ICB"/>
  </r>
  <r>
    <s v="Unresolved"/>
    <n v="635"/>
    <s v="Capgemini Technology Services"/>
    <x v="1"/>
    <n v="693"/>
    <s v="Capgemini Consulting S.A.S."/>
    <s v="FRANCE"/>
    <n v="63503300006228"/>
    <s v="08. SHARED SERVICES"/>
    <s v="GROUP SHARED SERVICES - SBU"/>
    <n v="42794"/>
    <n v="99"/>
    <s v="8.Invoice awaiting Prime’s approval or PO"/>
    <s v="Hold Payment"/>
    <n v="42859"/>
    <s v="Q2 2017"/>
    <n v="34"/>
    <s v="31-60 Days"/>
    <n v="118800"/>
    <s v="EUR"/>
    <n v="118800"/>
    <s v="EUR"/>
    <n v="118800"/>
    <s v="EUR"/>
    <s v="INTRA"/>
    <n v="118.8"/>
    <n v="1"/>
    <s v="greater than 10000"/>
    <s v="Hirsch Magdalena"/>
    <s v="d-Invoice held in AP Open Interface"/>
    <s v="More"/>
    <m/>
    <m/>
    <m/>
    <m/>
    <m/>
    <s v="GFS"/>
    <s v="Non- ICB"/>
    <s v="GFS/Non- ICB"/>
  </r>
  <r>
    <s v="Unresolved"/>
    <n v="1516"/>
    <s v="Capgemini Outsourcing Services GmbH"/>
    <x v="2"/>
    <n v="8243"/>
    <s v="Capgemini Deutschland GmbH"/>
    <s v="CENTRAL EUROPE"/>
    <n v="15160160005008"/>
    <s v="04. INFRA"/>
    <s v="Infra Central Europe "/>
    <n v="42773"/>
    <n v="120"/>
    <s v="6.Missing or wrong information on invoice"/>
    <s v="Missing Information or Attachment"/>
    <n v="42830"/>
    <s v="Q1 2017"/>
    <n v="63"/>
    <s v="61-90 Days"/>
    <n v="118391.33"/>
    <s v="EUR"/>
    <n v="118391.33"/>
    <s v="EUR"/>
    <n v="118391.33"/>
    <s v="EUR"/>
    <s v="INTRA"/>
    <n v="118.39"/>
    <n v="1"/>
    <s v="greater than 10000"/>
    <s v="Maciej Antkiewicz"/>
    <s v="Invoice to rejection. Wrong invoice amount. Service credits missing"/>
    <s v="More"/>
    <m/>
    <m/>
    <m/>
    <m/>
    <m/>
    <s v="GFS"/>
    <s v="Non- ICB"/>
    <s v="GFS/Non- ICB"/>
  </r>
  <r>
    <s v="Unresolved"/>
    <n v="95"/>
    <s v="Capgemini Service S.A.S."/>
    <x v="0"/>
    <n v="8113"/>
    <s v="Capgemini North America Inc"/>
    <s v="NORTH AMERICA"/>
    <n v="2016000504"/>
    <s v="07. GROUP"/>
    <s v="GROUP SHARED SERVICES"/>
    <n v="42760"/>
    <n v="133"/>
    <s v="1.No signed SoW"/>
    <s v="DISAGREEMENT"/>
    <n v="42830"/>
    <s v="Q1 2017"/>
    <n v="63"/>
    <s v="61-90 Days"/>
    <n v="117536.1"/>
    <s v="EUR"/>
    <n v="117536.1"/>
    <s v="EUR"/>
    <n v="117536.1"/>
    <s v="EUR"/>
    <s v="INTER"/>
    <n v="117.54"/>
    <n v="1"/>
    <s v="greater than 10000"/>
    <s v="SUDIPTA ROY"/>
    <s v="No ISOW"/>
    <s v="More"/>
    <m/>
    <m/>
    <m/>
    <m/>
    <m/>
    <s v="Non-GFS"/>
    <s v="Non- ICB"/>
    <s v="Non-GFS/Non- ICB"/>
  </r>
  <r>
    <s v="Unresolved"/>
    <n v="1750"/>
    <s v="Capgemini Espana S.L."/>
    <x v="8"/>
    <n v="3033"/>
    <s v="Sogeti Espana S.L."/>
    <s v="IBERIA"/>
    <n v="175001300001137"/>
    <s v="08. SHARED SERVICES"/>
    <s v="IDSS"/>
    <n v="42829"/>
    <n v="64"/>
    <s v="1.No signed SoW"/>
    <s v="DISAGREEMENT"/>
    <n v="42859"/>
    <s v="Q2 2017"/>
    <n v="34"/>
    <s v="31-60 Days"/>
    <n v="116645.02"/>
    <s v="EUR"/>
    <n v="116645.02"/>
    <s v="EUR"/>
    <n v="116645.02"/>
    <s v="EUR"/>
    <s v="INTRA"/>
    <n v="116.65"/>
    <n v="1"/>
    <s v="greater than 10000"/>
    <s v="Laura Perez Benito"/>
    <s v="iSOW signed. Payment will be done next month"/>
    <s v="More"/>
    <m/>
    <m/>
    <m/>
    <m/>
    <m/>
    <s v="GFS"/>
    <s v="Non- ICB"/>
    <s v="GFS/Non- ICB"/>
  </r>
  <r>
    <s v="New"/>
    <n v="95"/>
    <s v="Capgemini Service S.A.S."/>
    <x v="0"/>
    <n v="1340"/>
    <s v="Capgemini Finland Oy"/>
    <s v="NORDIC"/>
    <n v="950110011768"/>
    <s v="07. GROUP"/>
    <s v="GROUP SHARED SERVICES"/>
    <n v="42825"/>
    <n v="68"/>
    <s v="8.Invoice awaiting Prime’s approval or PO"/>
    <s v="Hold Payment"/>
    <n v="42892"/>
    <s v="Q2 2017"/>
    <n v="1"/>
    <s v="0-30 Days"/>
    <n v="115528.92"/>
    <s v="EUR"/>
    <n v="115528.92"/>
    <s v="EUR"/>
    <n v="115528.92"/>
    <s v="EUR"/>
    <s v="INTER"/>
    <n v="115.53"/>
    <n v="1"/>
    <s v="greater than 10000"/>
    <s v="Shambhu Sharma"/>
    <s v="Awaiting approval"/>
    <s v="More"/>
    <m/>
    <m/>
    <m/>
    <m/>
    <m/>
    <s v="GFS"/>
    <s v="Non- ICB"/>
    <s v="GFS/Non- ICB"/>
  </r>
  <r>
    <s v="Unresolved"/>
    <n v="795"/>
    <s v="Capgemini Suisse S.A."/>
    <x v="2"/>
    <n v="8243"/>
    <s v="Capgemini Deutschland GmbH"/>
    <s v="CENTRAL EUROPE"/>
    <n v="7950210003646"/>
    <s v="03. CC"/>
    <s v="CH02-CC Market Units"/>
    <n v="42732"/>
    <n v="161"/>
    <s v="4.Disagreed expenses"/>
    <s v="DISAGREEMENT"/>
    <n v="42798"/>
    <s v="Q1 2017"/>
    <n v="95"/>
    <s v="91-120 Days"/>
    <n v="125568.75"/>
    <s v="CHF"/>
    <n v="115242.98"/>
    <s v="CHF"/>
    <n v="125568.74940072"/>
    <s v="EUR"/>
    <s v="INTRA"/>
    <n v="115.24"/>
    <n v="1"/>
    <s v="greater than 10000"/>
    <s v="Izabela Klich"/>
    <s v="Days are ok. Rates need to be adjusted. Rates for G. Kamann &amp; M. Gassmann according to agreed BCS are 1.593,8 EUR / 1.474,3 EUR p.d. (incl. expenses). Total amount of invoice is then 92242,76 EUR."/>
    <s v="More"/>
    <m/>
    <m/>
    <m/>
    <m/>
    <m/>
    <s v="GFS"/>
    <s v="Non- ICB"/>
    <s v="GFS/Non- ICB"/>
  </r>
  <r>
    <s v="New"/>
    <n v="95"/>
    <s v="Capgemini Service S.A.S."/>
    <x v="0"/>
    <n v="199"/>
    <s v="Capgemini America Inc"/>
    <s v="NORTH AMERICA"/>
    <n v="950110011053"/>
    <s v="07. GROUP"/>
    <s v="GROUP SHARED SERVICES"/>
    <n v="42821"/>
    <n v="72"/>
    <s v="8.Invoice awaiting Prime’s approval or PO"/>
    <s v="Hold Payment"/>
    <n v="42893"/>
    <s v="Q2 2017"/>
    <n v="0"/>
    <s v="0-30 Days"/>
    <n v="112885.62"/>
    <s v="EUR"/>
    <n v="112885.62"/>
    <s v="EUR"/>
    <n v="112885.62"/>
    <s v="EUR"/>
    <s v="INTER"/>
    <n v="112.89"/>
    <n v="1"/>
    <s v="greater than 10000"/>
    <s v="Soumya Mukhopadhyay"/>
    <s v="-"/>
    <s v="More"/>
    <m/>
    <m/>
    <m/>
    <m/>
    <m/>
    <s v="GFS"/>
    <s v="Non- ICB"/>
    <s v="GFS/Non- ICB"/>
  </r>
  <r>
    <s v="Unresolved"/>
    <n v="95"/>
    <s v="Capgemini Service S.A.S."/>
    <x v="0"/>
    <n v="8520"/>
    <s v="Capgemini Technology Services India Limited"/>
    <s v="INDIA"/>
    <s v="950110009234.."/>
    <s v="07. GROUP"/>
    <s v="GROUP SHARED SERVICES"/>
    <n v="42649"/>
    <n v="244"/>
    <s v="3.Disagreed days, volume or deliverables"/>
    <s v="DISAGREEMENT"/>
    <n v="42649"/>
    <s v="Q3 2016"/>
    <n v="244"/>
    <s v="181 - 365 Days"/>
    <n v="108349.32"/>
    <s v="EUR"/>
    <n v="108349.32"/>
    <s v="EUR"/>
    <n v="108349.32"/>
    <s v="EUR"/>
    <s v="INTER"/>
    <n v="108.35"/>
    <n v="1"/>
    <s v="greater than 10000"/>
    <s v="Noor Mohammed"/>
    <s v="invoice raised wrongly to CGBSIL 8525. Please provide revised fresh copy with the name of 8520 CG India"/>
    <s v="More"/>
    <m/>
    <m/>
    <m/>
    <m/>
    <m/>
    <s v="GFS"/>
    <s v="Non- ICB"/>
    <s v="GFS/Non- ICB"/>
  </r>
  <r>
    <s v="New"/>
    <n v="3802"/>
    <s v="Prosodie S.A.S."/>
    <x v="1"/>
    <n v="635"/>
    <s v="Capgemini Technology Services"/>
    <s v="FRANCE"/>
    <n v="701703149"/>
    <s v="05. BUSINESS SERVICES"/>
    <s v="Prosodie"/>
    <n v="42823"/>
    <n v="70"/>
    <s v="4.Disagreed expenses"/>
    <s v="DISAGREEMENT"/>
    <n v="42892"/>
    <s v="Q2 2017"/>
    <n v="1"/>
    <s v="0-30 Days"/>
    <n v="107700"/>
    <s v="EUR"/>
    <n v="107700"/>
    <s v="EUR"/>
    <n v="107700"/>
    <s v="EUR"/>
    <s v="INTRA"/>
    <n v="107.7"/>
    <n v="1"/>
    <s v="greater than 10000"/>
    <s v="Anna Zwolinska"/>
    <s v="Erreur code Projet à transférer sur le code 100119187 BOLZ BERNARD (11/05/2017 10:58)"/>
    <s v="More"/>
    <m/>
    <m/>
    <m/>
    <m/>
    <m/>
    <s v="Non-GFS"/>
    <s v="Non- ICB"/>
    <s v="Non-GFS/Non- ICB"/>
  </r>
  <r>
    <s v="Unresolved"/>
    <n v="199"/>
    <s v="Capgemini America Inc"/>
    <x v="6"/>
    <n v="8243"/>
    <s v="Capgemini Deutschland GmbH"/>
    <s v="CENTRAL EUROPE"/>
    <n v="1990110063728"/>
    <s v="03. CC"/>
    <s v="CC NA"/>
    <n v="42724"/>
    <n v="169"/>
    <s v="6.Missing or wrong information on invoice"/>
    <s v="Missing Information or Attachment"/>
    <n v="42800"/>
    <s v="Q1 2017"/>
    <n v="93"/>
    <s v="91-120 Days"/>
    <n v="119558"/>
    <s v="USD"/>
    <n v="106548.44"/>
    <s v="USD"/>
    <n v="119558.00033707883"/>
    <s v="EUR"/>
    <s v="INTER"/>
    <n v="106.55"/>
    <n v="1"/>
    <s v="greater than 10000"/>
    <s v="Maciej Antkiewicz"/>
    <s v="waiting for update and correction"/>
    <s v="More"/>
    <m/>
    <m/>
    <m/>
    <m/>
    <m/>
    <s v="GFS"/>
    <s v="Non- ICB"/>
    <s v="GFS/Non- ICB"/>
  </r>
  <r>
    <s v="Unresolved"/>
    <n v="199"/>
    <s v="Capgemini America Inc"/>
    <x v="6"/>
    <n v="8243"/>
    <s v="Capgemini Deutschland GmbH"/>
    <s v="CENTRAL EUROPE"/>
    <n v="1990110063760"/>
    <s v="03. CC"/>
    <s v="CC NA"/>
    <n v="42724"/>
    <n v="169"/>
    <s v="6.Missing or wrong information on invoice"/>
    <s v="Missing Information or Attachment"/>
    <n v="42800"/>
    <s v="Q1 2017"/>
    <n v="93"/>
    <s v="91-120 Days"/>
    <n v="119064"/>
    <s v="USD"/>
    <n v="106108.19"/>
    <s v="USD"/>
    <n v="119063.99582937887"/>
    <s v="EUR"/>
    <s v="INTER"/>
    <n v="106.11"/>
    <n v="1"/>
    <s v="greater than 10000"/>
    <s v="Maciej Antkiewicz"/>
    <s v="waiting for update and approval"/>
    <s v="More"/>
    <m/>
    <m/>
    <m/>
    <m/>
    <m/>
    <s v="GFS"/>
    <s v="Non- ICB"/>
    <s v="GFS/Non- ICB"/>
  </r>
  <r>
    <s v="Unresolved"/>
    <n v="199"/>
    <s v="Capgemini America Inc"/>
    <x v="6"/>
    <n v="95"/>
    <s v="Capgemini Service S.A.S."/>
    <s v="HOLDING"/>
    <n v="199030003466"/>
    <s v="08. SHARED SERVICES"/>
    <s v="NA SHARED SVCS"/>
    <n v="42697"/>
    <n v="196"/>
    <s v="8.Invoice awaiting Prime’s approval or PO"/>
    <s v="Hold Payment"/>
    <n v="42775"/>
    <s v="Q1 2017"/>
    <n v="118"/>
    <s v="91-120 Days"/>
    <n v="103000"/>
    <s v="EUR"/>
    <n v="103000"/>
    <s v="USD"/>
    <n v="115576.29595251811"/>
    <s v="EUR"/>
    <s v="INTER"/>
    <n v="103"/>
    <n v="1"/>
    <s v="greater than 10000"/>
    <s v="Nicolas HONVAULT"/>
    <s v="no PO"/>
    <s v="More"/>
    <m/>
    <m/>
    <m/>
    <m/>
    <m/>
    <s v="GFS"/>
    <s v="Non- ICB"/>
    <s v="GFS/Non- ICB"/>
  </r>
  <r>
    <s v="Unresolved"/>
    <n v="8520"/>
    <s v="Capgemini Technology Services India Limited"/>
    <x v="3"/>
    <n v="1750"/>
    <s v="Capgemini Espana S.L."/>
    <s v="IBERIA"/>
    <n v="85201220009382"/>
    <s v="11. FS"/>
    <s v="FS-Others"/>
    <n v="42829"/>
    <n v="64"/>
    <s v="8.Invoice awaiting Prime’s approval or PO"/>
    <s v="Hold Payment"/>
    <n v="42860"/>
    <s v="Q2 2017"/>
    <n v="33"/>
    <s v="31-60 Days"/>
    <n v="7447292.4900000002"/>
    <s v="INR"/>
    <n v="102957.33"/>
    <s v="INR"/>
    <n v="7447292.5467276201"/>
    <s v="EUR"/>
    <s v="INTER"/>
    <n v="102.96"/>
    <n v="1"/>
    <s v="greater than 10000"/>
    <s v="Beatriu Armengol"/>
    <s v="We need that ISOW number be included in the invoice"/>
    <s v="More"/>
    <m/>
    <m/>
    <m/>
    <m/>
    <m/>
    <s v="GFS"/>
    <s v="ICB"/>
    <s v="GFS/ICB"/>
  </r>
  <r>
    <s v="New"/>
    <n v="199"/>
    <s v="Capgemini America Inc"/>
    <x v="6"/>
    <n v="8110"/>
    <s v="Capgemini Mexico S. de R.L. de C.V."/>
    <s v="CPM- BR"/>
    <n v="1990110071024"/>
    <s v="01. APPSONE"/>
    <s v="NA EU"/>
    <n v="42821"/>
    <n v="72"/>
    <s v="8.Invoice awaiting Prime’s approval or PO"/>
    <s v="Hold Payment"/>
    <n v="42891"/>
    <s v="Q2 2017"/>
    <n v="2"/>
    <s v="0-30 Days"/>
    <n v="113229.75999999999"/>
    <s v="USD"/>
    <n v="100908.8"/>
    <s v="USD"/>
    <n v="113229.76051469379"/>
    <s v="EUR"/>
    <s v="INTER"/>
    <n v="100.91"/>
    <n v="1"/>
    <s v="greater than 10000"/>
    <s v="Aldo Perez"/>
    <s v="."/>
    <s v="More"/>
    <m/>
    <m/>
    <m/>
    <m/>
    <m/>
    <s v="GFS"/>
    <s v="Non- ICB"/>
    <s v="GFS/Non- ICB"/>
  </r>
  <r>
    <s v="Unresolved"/>
    <n v="693"/>
    <s v="Capgemini Consulting S.A.S."/>
    <x v="1"/>
    <n v="635"/>
    <s v="Capgemini Technology Services"/>
    <s v="FRANCE"/>
    <n v="69301111603072"/>
    <s v="03. CC"/>
    <s v=" CC FR "/>
    <n v="42698"/>
    <n v="195"/>
    <s v="8.Invoice awaiting Prime’s approval or PO"/>
    <s v="Hold Payment"/>
    <n v="42776"/>
    <s v="Q1 2017"/>
    <n v="117"/>
    <s v="91-120 Days"/>
    <n v="100857.60000000001"/>
    <s v="EUR"/>
    <n v="100857.60000000001"/>
    <s v="EUR"/>
    <n v="100857.60000000001"/>
    <s v="EUR"/>
    <s v="INTRA"/>
    <n v="100.86"/>
    <n v="1"/>
    <s v="greater than 10000"/>
    <s v="Jadwiga Lacka"/>
    <s v="Waiting for Project Manager approval - NCREDOT"/>
    <s v="More"/>
    <m/>
    <m/>
    <m/>
    <m/>
    <m/>
    <s v="GFS"/>
    <s v="Non- ICB"/>
    <s v="GFS/Non- ICB"/>
  </r>
  <r>
    <s v="New"/>
    <n v="413"/>
    <s v="Capgemini Nederland B.V."/>
    <x v="7"/>
    <n v="1350"/>
    <s v="Capgemini Sverige AB"/>
    <s v="NORDIC"/>
    <n v="4130110179071"/>
    <s v="04. INFRA"/>
    <s v="Infra Netherland Ops Data Services"/>
    <n v="42821"/>
    <n v="72"/>
    <s v="1.No signed SoW"/>
    <s v="DISAGREEMENT"/>
    <n v="42891"/>
    <s v="Q2 2017"/>
    <n v="2"/>
    <s v="0-30 Days"/>
    <n v="100785.38"/>
    <s v="EUR"/>
    <n v="100785.38"/>
    <s v="EUR"/>
    <n v="100785.38"/>
    <s v="EUR"/>
    <s v="INTER"/>
    <n v="100.79"/>
    <n v="1"/>
    <s v="greater than 10000"/>
    <s v="Sourav Das"/>
    <s v="ISOW/Details required"/>
    <s v="More"/>
    <m/>
    <m/>
    <m/>
    <m/>
    <m/>
    <s v="GFS"/>
    <s v="Non- ICB"/>
    <s v="GFS/Non- ICB"/>
  </r>
  <r>
    <s v="New"/>
    <n v="199"/>
    <s v="Capgemini America Inc"/>
    <x v="6"/>
    <n v="95"/>
    <s v="Capgemini Service S.A.S."/>
    <s v="HOLDING"/>
    <n v="199030004120"/>
    <s v="08. SHARED SERVICES"/>
    <s v="GLOBAL CHANNELS &amp; PARTNERS NA - GCPNA - BU"/>
    <n v="42821"/>
    <n v="72"/>
    <s v="8.Invoice awaiting Prime’s approval or PO"/>
    <s v="Hold Payment"/>
    <n v="42893"/>
    <s v="Q2 2017"/>
    <n v="0"/>
    <s v="0-30 Days"/>
    <n v="113000"/>
    <s v="USD"/>
    <n v="100704.04"/>
    <s v="USD"/>
    <n v="112999.99932674001"/>
    <s v="EUR"/>
    <s v="INTER"/>
    <n v="100.7"/>
    <n v="1"/>
    <s v="greater than 10000"/>
    <s v="Katarzyna Czerwiec"/>
    <s v="NO PO"/>
    <s v="More"/>
    <m/>
    <m/>
    <m/>
    <m/>
    <m/>
    <s v="GFS"/>
    <s v="Non- ICB"/>
    <s v="GFS/Non- ICB"/>
  </r>
  <r>
    <s v="New"/>
    <n v="1970"/>
    <s v="Capgemini UK Plc (FS)"/>
    <x v="5"/>
    <n v="260"/>
    <s v="Capgemini UK Plc"/>
    <s v="UK &amp; IRELAND"/>
    <n v="19700130002087"/>
    <s v="11. FS"/>
    <s v="FS Others"/>
    <n v="42828"/>
    <n v="65"/>
    <s v="6.Missing or wrong information on invoice"/>
    <s v="Missing Information or Attachment"/>
    <n v="42892"/>
    <s v="Q2 2017"/>
    <n v="1"/>
    <s v="0-30 Days"/>
    <n v="86794.8"/>
    <s v="GBP"/>
    <n v="99347.33"/>
    <s v="GBP"/>
    <n v="86794.797344208768"/>
    <s v="EUR"/>
    <s v="INTRA"/>
    <n v="99.35"/>
    <n v="1"/>
    <s v="greater than 10000"/>
    <s v="Puja Kolay Dey"/>
    <s v="PO required"/>
    <s v="More"/>
    <m/>
    <m/>
    <m/>
    <m/>
    <m/>
    <s v="GFS"/>
    <s v="Non- ICB"/>
    <s v="GFS/Non- ICB"/>
  </r>
  <r>
    <s v="New"/>
    <n v="3019"/>
    <s v="Sogeti Corporate Services S.A.S."/>
    <x v="1"/>
    <n v="635"/>
    <s v="Capgemini Technology Services"/>
    <s v="FRANCE"/>
    <n v="30190110008303"/>
    <s v="06. SOGETI"/>
    <s v="Sogeti France "/>
    <n v="42829"/>
    <n v="64"/>
    <s v="6.Missing or wrong information on invoice"/>
    <s v="Missing Information or Attachment"/>
    <n v="42891"/>
    <s v="Q2 2017"/>
    <n v="2"/>
    <s v="0-30 Days"/>
    <n v="99144"/>
    <s v="EUR"/>
    <n v="99144"/>
    <s v="EUR"/>
    <n v="99144"/>
    <s v="EUR"/>
    <s v="INTRA"/>
    <n v="99.14"/>
    <n v="1"/>
    <s v="greater than 10000"/>
    <s v="Jadwiga Lacka"/>
    <s v="h-Waiting for Project Manager approval- NCONAN"/>
    <s v="More"/>
    <m/>
    <m/>
    <m/>
    <m/>
    <m/>
    <s v="GFS"/>
    <s v="Non- ICB"/>
    <s v="GFS/Non- ICB"/>
  </r>
  <r>
    <s v="Unresolved"/>
    <n v="199"/>
    <s v="Capgemini America Inc"/>
    <x v="6"/>
    <n v="8243"/>
    <s v="Capgemini Deutschland GmbH"/>
    <s v="CENTRAL EUROPE"/>
    <n v="1990110063763"/>
    <s v="03. CC"/>
    <s v="CC NA"/>
    <n v="42724"/>
    <n v="169"/>
    <s v="6.Missing or wrong information on invoice"/>
    <s v="Missing Information or Attachment"/>
    <n v="42800"/>
    <s v="Q1 2017"/>
    <n v="93"/>
    <s v="91-120 Days"/>
    <n v="111026"/>
    <s v="USD"/>
    <n v="98944.84"/>
    <s v="USD"/>
    <n v="111026.00107586944"/>
    <s v="EUR"/>
    <s v="INTER"/>
    <n v="98.94"/>
    <n v="1"/>
    <s v="greater than 10000"/>
    <s v="Maciej Antkiewicz"/>
    <s v="Wrong reference to the respective month, waiting for CN"/>
    <s v="More"/>
    <m/>
    <m/>
    <m/>
    <m/>
    <m/>
    <s v="GFS"/>
    <s v="Non- ICB"/>
    <s v="GFS/Non- ICB"/>
  </r>
  <r>
    <s v="Unresolved"/>
    <n v="199"/>
    <s v="Capgemini America Inc"/>
    <x v="6"/>
    <n v="8243"/>
    <s v="Capgemini Deutschland GmbH"/>
    <s v="CENTRAL EUROPE"/>
    <n v="1990110063738"/>
    <s v="03. CC"/>
    <s v="CC NA"/>
    <n v="42724"/>
    <n v="169"/>
    <s v="6.Missing or wrong information on invoice"/>
    <s v="Missing Information or Attachment"/>
    <n v="42800"/>
    <s v="Q1 2017"/>
    <n v="93"/>
    <s v="91-120 Days"/>
    <n v="110460.5"/>
    <s v="USD"/>
    <n v="98440.87"/>
    <s v="USD"/>
    <n v="110460.49635867341"/>
    <s v="EUR"/>
    <s v="INTER"/>
    <n v="98.44"/>
    <n v="1"/>
    <s v="greater than 10000"/>
    <s v="Maciej Antkiewicz"/>
    <s v="wrong period 'Dec', waiting for CN"/>
    <s v="More"/>
    <m/>
    <m/>
    <m/>
    <m/>
    <m/>
    <s v="GFS"/>
    <s v="Non- ICB"/>
    <s v="GFS/Non- ICB"/>
  </r>
  <r>
    <s v="New"/>
    <n v="1970"/>
    <s v="Capgemini UK Plc (FS)"/>
    <x v="5"/>
    <n v="260"/>
    <s v="Capgemini UK Plc"/>
    <s v="UK &amp; IRELAND"/>
    <n v="19700130002088"/>
    <s v="11. FS"/>
    <s v="FS Others"/>
    <n v="42828"/>
    <n v="65"/>
    <s v="6.Missing or wrong information on invoice"/>
    <s v="Missing Information or Attachment"/>
    <n v="42892"/>
    <s v="Q2 2017"/>
    <n v="1"/>
    <s v="0-30 Days"/>
    <n v="85105.8"/>
    <s v="GBP"/>
    <n v="97414.06"/>
    <s v="GBP"/>
    <n v="85105.795960259755"/>
    <s v="EUR"/>
    <s v="INTRA"/>
    <n v="97.41"/>
    <n v="1"/>
    <s v="greater than 10000"/>
    <s v="Puja Kolay Dey"/>
    <s v="PO required"/>
    <s v="More"/>
    <m/>
    <m/>
    <m/>
    <m/>
    <m/>
    <s v="GFS"/>
    <s v="Non- ICB"/>
    <s v="GFS/Non- ICB"/>
  </r>
  <r>
    <s v="New"/>
    <n v="3011"/>
    <s v="Sogeti USA LLC"/>
    <x v="6"/>
    <n v="199"/>
    <s v="Capgemini America Inc"/>
    <s v="NORTH AMERICA"/>
    <n v="390577"/>
    <s v="06. SOGETI"/>
    <s v="Sogeti USA "/>
    <n v="42829"/>
    <n v="64"/>
    <s v="8.Invoice awaiting Prime’s approval or PO"/>
    <s v="Hold Payment"/>
    <n v="42893"/>
    <s v="Q2 2017"/>
    <n v="0"/>
    <s v="0-30 Days"/>
    <n v="109264.68"/>
    <s v="USD"/>
    <n v="97375.18"/>
    <s v="USD"/>
    <n v="109264.6856515507"/>
    <s v="EUR"/>
    <s v="INTRA"/>
    <n v="97.38"/>
    <n v="1"/>
    <s v="greater than 10000"/>
    <s v="Sayantan Ghosh"/>
    <s v="Invoice waiting for approval"/>
    <s v="More"/>
    <m/>
    <m/>
    <m/>
    <m/>
    <m/>
    <s v="Non-GFS"/>
    <s v="Non- ICB"/>
    <s v="Non-GFS/Non- ICB"/>
  </r>
  <r>
    <s v="New"/>
    <n v="8520"/>
    <s v="Capgemini Technology Services India Limited"/>
    <x v="3"/>
    <n v="8243"/>
    <s v="Capgemini Deutschland GmbH"/>
    <s v="CENTRAL EUROPE"/>
    <n v="85200620020475"/>
    <s v="02. APPSTWO"/>
    <s v="Apps Germany MS CPRDT"/>
    <n v="42888"/>
    <n v="5"/>
    <s v="6.Missing or wrong information on invoice"/>
    <s v="Missing Information or Attachment"/>
    <n v="42893"/>
    <s v="Q2 2017"/>
    <n v="0"/>
    <s v="0-30 Days"/>
    <n v="7008112.7400000002"/>
    <s v="INR"/>
    <n v="96885.759999999995"/>
    <s v="INR"/>
    <n v="7008112.9564261325"/>
    <s v="EUR"/>
    <s v="INTER"/>
    <n v="96.89"/>
    <n v="1"/>
    <s v="greater than 10000"/>
    <s v="Magdalena Chrzanowska"/>
    <s v="."/>
    <s v="More"/>
    <m/>
    <m/>
    <m/>
    <m/>
    <m/>
    <s v="GFS"/>
    <s v="ICB"/>
    <s v="GFS/ICB"/>
  </r>
  <r>
    <s v="New"/>
    <n v="95"/>
    <s v="Capgemini Service S.A.S."/>
    <x v="0"/>
    <n v="795"/>
    <s v="Capgemini Suisse S.A."/>
    <s v="CENTRAL EUROPE"/>
    <n v="950110011036"/>
    <s v="07. GROUP"/>
    <s v="GROUP SHARED SERVICES"/>
    <n v="42821"/>
    <n v="72"/>
    <s v="8.Invoice awaiting Prime’s approval or PO"/>
    <s v="Hold Payment"/>
    <n v="42893"/>
    <s v="Q2 2017"/>
    <n v="0"/>
    <s v="0-30 Days"/>
    <n v="95656"/>
    <s v="EUR"/>
    <n v="95656"/>
    <s v="EUR"/>
    <n v="95656"/>
    <s v="EUR"/>
    <s v="INTER"/>
    <n v="95.66"/>
    <n v="1"/>
    <s v="greater than 10000"/>
    <s v="Izabela Klich"/>
    <s v="invoice is waiting for approval"/>
    <s v="More"/>
    <m/>
    <m/>
    <m/>
    <m/>
    <m/>
    <s v="GFS"/>
    <s v="Non- ICB"/>
    <s v="GFS/Non- ICB"/>
  </r>
  <r>
    <s v="New"/>
    <n v="132"/>
    <s v="Capgemini Technologies LLC"/>
    <x v="6"/>
    <n v="8105"/>
    <s v="Capgemini Canada Inc"/>
    <s v="NORTH AMERICA"/>
    <s v="1320130002647D"/>
    <s v="01. APPSONE"/>
    <s v="NA CAPTECH"/>
    <n v="42892"/>
    <n v="1"/>
    <s v="8.Invoice awaiting Prime’s approval or PO"/>
    <s v="Hold Payment"/>
    <n v="42892"/>
    <s v="Q2 2017"/>
    <n v="1"/>
    <s v="0-30 Days"/>
    <n v="143915.51"/>
    <s v="CAD"/>
    <n v="95257.82"/>
    <s v="USD"/>
    <n v="106888.79607875437"/>
    <s v="EUR"/>
    <s v="INTRA"/>
    <n v="95.26"/>
    <n v="1"/>
    <s v="greater than 10000"/>
    <s v="PRIANGSU CHANDRA"/>
    <s v="Approval pending from Maria Cajas"/>
    <s v="More"/>
    <m/>
    <m/>
    <m/>
    <m/>
    <m/>
    <s v="GFS"/>
    <s v="Non- ICB"/>
    <s v="GFS/Non- ICB"/>
  </r>
  <r>
    <s v="New"/>
    <n v="95"/>
    <s v="Capgemini Service S.A.S."/>
    <x v="0"/>
    <n v="1750"/>
    <s v="Capgemini Espana S.L."/>
    <s v="IBERIA"/>
    <n v="950110011815"/>
    <s v="07. GROUP"/>
    <s v="GROUP SHARED SERVICES"/>
    <n v="42828"/>
    <n v="65"/>
    <s v="1.No signed SoW"/>
    <s v="DISAGREEMENT"/>
    <n v="42893"/>
    <s v="Q2 2017"/>
    <n v="0"/>
    <s v="0-30 Days"/>
    <n v="93374"/>
    <s v="EUR"/>
    <n v="93374"/>
    <s v="EUR"/>
    <n v="93374"/>
    <s v="EUR"/>
    <s v="INTER"/>
    <n v="93.37"/>
    <n v="1"/>
    <s v="greater than 10000"/>
    <s v="Carmen Postigo Gonzalez"/>
    <s v="SEND ISOW"/>
    <s v="More"/>
    <m/>
    <m/>
    <m/>
    <m/>
    <m/>
    <s v="GFS"/>
    <s v="Non- ICB"/>
    <s v="GFS/Non- ICB"/>
  </r>
  <r>
    <s v="New"/>
    <n v="8520"/>
    <s v="Capgemini Technology Services India Limited"/>
    <x v="3"/>
    <n v="1750"/>
    <s v="Capgemini Espana S.L."/>
    <s v="IBERIA"/>
    <n v="85201220009421"/>
    <s v="11. FS"/>
    <s v="FS-Others"/>
    <n v="42858"/>
    <n v="35"/>
    <s v="8.Invoice awaiting Prime’s approval or PO"/>
    <s v="Hold Payment"/>
    <n v="42893"/>
    <s v="Q2 2017"/>
    <n v="0"/>
    <s v="0-30 Days"/>
    <n v="6698533.3899999997"/>
    <s v="INR"/>
    <n v="92605.88"/>
    <s v="INR"/>
    <n v="6698533.0710028354"/>
    <s v="EUR"/>
    <s v="INTER"/>
    <n v="92.61"/>
    <n v="1"/>
    <s v="greater than 10000"/>
    <s v="Beatriu Armengol"/>
    <s v="We need that ISOW number be included in the invoice"/>
    <s v="More"/>
    <m/>
    <m/>
    <m/>
    <m/>
    <m/>
    <s v="GFS"/>
    <s v="ICB"/>
    <s v="GFS/ICB"/>
  </r>
  <r>
    <s v="Unresolved"/>
    <n v="795"/>
    <s v="Capgemini Suisse S.A."/>
    <x v="2"/>
    <n v="8243"/>
    <s v="Capgemini Deutschland GmbH"/>
    <s v="CENTRAL EUROPE"/>
    <n v="7950210003560"/>
    <s v="03. CC"/>
    <s v="CH02-CC Market Units"/>
    <n v="42705"/>
    <n v="188"/>
    <s v="4.Disagreed expenses"/>
    <s v="DISAGREEMENT"/>
    <n v="42775"/>
    <s v="Q1 2017"/>
    <n v="118"/>
    <s v="91-120 Days"/>
    <n v="99731.79"/>
    <s v="CHF"/>
    <n v="91530.65"/>
    <s v="CHF"/>
    <n v="99731.794963433014"/>
    <s v="EUR"/>
    <s v="INTRA"/>
    <n v="91.53"/>
    <n v="1"/>
    <s v="greater than 10000"/>
    <s v="Izabela Klich"/>
    <s v="9 days in total have been booked on the project code CG-IGATE-INTEGRATION-2016-CH from April till September 2016. Since one day from April 2016 has already been invoiced, 8 days (=64 hours) are left that should be invoiced. Please correct the invoice"/>
    <s v="More"/>
    <m/>
    <m/>
    <m/>
    <m/>
    <m/>
    <s v="GFS"/>
    <s v="Non- ICB"/>
    <s v="GFS/Non- ICB"/>
  </r>
  <r>
    <s v="New"/>
    <n v="8520"/>
    <s v="Capgemini Technology Services India Limited"/>
    <x v="3"/>
    <n v="1750"/>
    <s v="Capgemini Espana S.L."/>
    <s v="IBERIA"/>
    <n v="85201220009470"/>
    <s v="11. FS"/>
    <s v="FS Others"/>
    <n v="42888"/>
    <n v="5"/>
    <s v="8.Invoice awaiting Prime’s approval or PO"/>
    <s v="Hold Payment"/>
    <n v="42893"/>
    <s v="Q2 2017"/>
    <n v="0"/>
    <s v="0-30 Days"/>
    <n v="6616916.3099999996"/>
    <s v="INR"/>
    <n v="91477.54"/>
    <s v="INR"/>
    <n v="6616915.977084659"/>
    <s v="EUR"/>
    <s v="INTER"/>
    <n v="91.48"/>
    <n v="1"/>
    <s v="greater than 10000"/>
    <s v="Beatriu Armengol"/>
    <s v="We need that ISOW number be included in the invoice"/>
    <s v="More"/>
    <m/>
    <m/>
    <m/>
    <m/>
    <m/>
    <s v="GFS"/>
    <s v="ICB"/>
    <s v="GFS/ICB"/>
  </r>
  <r>
    <s v="Unresolved"/>
    <n v="8310"/>
    <s v="Capgemini Polska Sp z.o.o"/>
    <x v="2"/>
    <n v="199"/>
    <s v="Capgemini America Inc"/>
    <s v="NORTH AMERICA"/>
    <s v="831016FIS01972"/>
    <s v="04. INFRA"/>
    <s v="Infra Central Europe "/>
    <n v="42677"/>
    <n v="216"/>
    <s v="8.Invoice awaiting Prime’s approval or PO"/>
    <s v="Hold Payment"/>
    <n v="42775"/>
    <s v="Q1 2017"/>
    <n v="118"/>
    <s v="91-120 Days"/>
    <n v="378993.26"/>
    <s v="PLN"/>
    <n v="90859.54"/>
    <s v="PLN"/>
    <n v="378993.25600485859"/>
    <s v="EUR"/>
    <s v="INTER"/>
    <n v="90.86"/>
    <n v="1"/>
    <s v="greater than 10000"/>
    <s v="Sayantan Ghosh"/>
    <s v="Invoice waiting for approval"/>
    <s v="More"/>
    <m/>
    <m/>
    <m/>
    <m/>
    <m/>
    <s v="GFS"/>
    <s v="Non- ICB"/>
    <s v="GFS/Non- ICB"/>
  </r>
  <r>
    <s v="Unresolved"/>
    <n v="199"/>
    <s v="Capgemini America Inc"/>
    <x v="6"/>
    <n v="693"/>
    <s v="Capgemini Consulting S.A.S."/>
    <s v="FRANCE"/>
    <n v="1990110069567"/>
    <s v="03. CC"/>
    <s v="CC NA"/>
    <n v="42794"/>
    <n v="99"/>
    <s v="8.Invoice awaiting Prime’s approval or PO"/>
    <s v="Hold Payment"/>
    <n v="42859"/>
    <s v="Q2 2017"/>
    <n v="34"/>
    <s v="31-60 Days"/>
    <n v="101587"/>
    <s v="USD"/>
    <n v="90532.93"/>
    <s v="USD"/>
    <n v="101586.99719542335"/>
    <s v="EUR"/>
    <s v="INTER"/>
    <n v="90.53"/>
    <n v="1"/>
    <s v="greater than 10000"/>
    <s v="Hirsch Magdalena"/>
    <s v="i-Waiting for Production Unit Manager approval OOCHOAPE"/>
    <s v="More"/>
    <m/>
    <m/>
    <m/>
    <m/>
    <m/>
    <s v="GFS"/>
    <s v="Non- ICB"/>
    <s v="GFS/Non- ICB"/>
  </r>
  <r>
    <s v="Unresolved"/>
    <n v="95"/>
    <s v="Capgemini Service S.A.S."/>
    <x v="0"/>
    <n v="635"/>
    <s v="Capgemini Technology Services"/>
    <s v="FRANCE"/>
    <n v="2016000855"/>
    <s v="07. GROUP"/>
    <s v="GROUP SHARED SERVICES"/>
    <n v="42760"/>
    <n v="133"/>
    <s v="8.Invoice awaiting Prime’s approval or PO"/>
    <s v="Hold Payment"/>
    <n v="42800"/>
    <s v="Q1 2017"/>
    <n v="93"/>
    <s v="91-120 Days"/>
    <n v="90283.8"/>
    <s v="EUR"/>
    <n v="90283.8"/>
    <s v="EUR"/>
    <n v="90283.8"/>
    <s v="EUR"/>
    <s v="INTER"/>
    <n v="90.28"/>
    <n v="1"/>
    <s v="greater than 10000"/>
    <s v="Anna Zwolinska"/>
    <s v="Waiting for approval, please contact MCMARTIN"/>
    <s v="More"/>
    <m/>
    <m/>
    <m/>
    <m/>
    <m/>
    <s v="Non-GFS"/>
    <s v="Non- ICB"/>
    <s v="Non-GFS/Non- ICB"/>
  </r>
  <r>
    <s v="Unresolved"/>
    <n v="95"/>
    <s v="Capgemini Service S.A.S."/>
    <x v="0"/>
    <n v="199"/>
    <s v="Capgemini America Inc"/>
    <s v="NORTH AMERICA"/>
    <n v="950110010138"/>
    <s v="07. GROUP"/>
    <s v="GROUP SHARED SERVICES"/>
    <n v="42698"/>
    <n v="195"/>
    <s v="1.No signed SoW"/>
    <s v="DISAGREEMENT"/>
    <n v="42775"/>
    <s v="Q1 2017"/>
    <n v="118"/>
    <s v="91-120 Days"/>
    <n v="90000"/>
    <s v="EUR"/>
    <n v="90000"/>
    <s v="EUR"/>
    <n v="90000"/>
    <s v="EUR"/>
    <s v="INTER"/>
    <n v="90"/>
    <n v="1"/>
    <s v="greater than 10000"/>
    <s v="SUDIPTA ROY"/>
    <s v="ISOW Required"/>
    <s v="More"/>
    <m/>
    <m/>
    <m/>
    <m/>
    <m/>
    <s v="GFS"/>
    <s v="Non- ICB"/>
    <s v="GFS/Non- ICB"/>
  </r>
  <r>
    <s v="New"/>
    <n v="95"/>
    <s v="Capgemini Service S.A.S."/>
    <x v="0"/>
    <n v="3014"/>
    <s v="Sogeti France S.A.S."/>
    <s v="FRANCE"/>
    <n v="950110010876"/>
    <s v="07. GROUP"/>
    <s v="GROUP SHARED SERVICES"/>
    <n v="42821"/>
    <n v="72"/>
    <s v="8.Invoice awaiting Prime’s approval or PO"/>
    <s v="Hold Payment"/>
    <n v="42892"/>
    <s v="Q2 2017"/>
    <n v="1"/>
    <s v="0-30 Days"/>
    <n v="88563.76"/>
    <s v="EUR"/>
    <n v="88563.76"/>
    <s v="EUR"/>
    <n v="88563.76"/>
    <s v="EUR"/>
    <s v="INTER"/>
    <n v="88.56"/>
    <n v="1"/>
    <s v="greater than 10000"/>
    <s v="Edyta Lechwar-Wierzbicka"/>
    <s v="Waiting for Production Unit Manager approval, contact: XPHILIPP"/>
    <s v="More"/>
    <m/>
    <m/>
    <m/>
    <m/>
    <m/>
    <s v="GFS"/>
    <s v="Non- ICB"/>
    <s v="GFS/Non- ICB"/>
  </r>
  <r>
    <s v="New"/>
    <n v="72"/>
    <s v="Capgemini Gouvieux S.A.S."/>
    <x v="0"/>
    <n v="635"/>
    <s v="Capgemini Technology Services"/>
    <s v="FRANCE"/>
    <n v="2017000116"/>
    <s v="07. GROUP"/>
    <s v="GROUP SHARED SERVICES"/>
    <n v="42824"/>
    <n v="69"/>
    <s v="6.Missing or wrong information on invoice"/>
    <s v="Missing Information or Attachment"/>
    <n v="42891"/>
    <s v="Q2 2017"/>
    <n v="2"/>
    <s v="0-30 Days"/>
    <n v="87868.97"/>
    <s v="EUR"/>
    <n v="87868.97"/>
    <s v="EUR"/>
    <n v="87868.97"/>
    <s v="EUR"/>
    <s v="INTER"/>
    <n v="87.87"/>
    <n v="1"/>
    <s v="greater than 10000"/>
    <s v="Anna Zwolinska"/>
    <s v="Missing or wrong information on invoice"/>
    <s v="More"/>
    <m/>
    <m/>
    <m/>
    <m/>
    <m/>
    <s v="Non-GFS"/>
    <s v="Non- ICB"/>
    <s v="Non-GFS/Non- ICB"/>
  </r>
  <r>
    <s v="Unresolved"/>
    <n v="635"/>
    <s v="Capgemini Technology Services"/>
    <x v="1"/>
    <n v="693"/>
    <s v="Capgemini Consulting S.A.S."/>
    <s v="FRANCE"/>
    <n v="63501111704043"/>
    <s v="02. APPSTWO"/>
    <s v="MU MCR"/>
    <n v="42794"/>
    <n v="99"/>
    <s v="8.Invoice awaiting Prime’s approval or PO"/>
    <s v="Hold Payment"/>
    <n v="42859"/>
    <s v="Q2 2017"/>
    <n v="34"/>
    <s v="31-60 Days"/>
    <n v="87318"/>
    <s v="EUR"/>
    <n v="87318"/>
    <s v="EUR"/>
    <n v="87318"/>
    <s v="EUR"/>
    <s v="INTRA"/>
    <n v="87.32"/>
    <n v="1"/>
    <s v="greater than 10000"/>
    <s v="Hirsch Magdalena"/>
    <s v="h-Waiting for Project Manager approval HDEMOGE"/>
    <s v="More"/>
    <m/>
    <m/>
    <m/>
    <m/>
    <m/>
    <s v="GFS"/>
    <s v="Non- ICB"/>
    <s v="GFS/Non- ICB"/>
  </r>
  <r>
    <s v="Unresolved"/>
    <n v="199"/>
    <s v="Capgemini America Inc"/>
    <x v="6"/>
    <n v="8243"/>
    <s v="Capgemini Deutschland GmbH"/>
    <s v="CENTRAL EUROPE"/>
    <n v="1990110063771"/>
    <s v="03. CC"/>
    <s v="CC NA"/>
    <n v="42724"/>
    <n v="169"/>
    <s v="6.Missing or wrong information on invoice"/>
    <s v="Missing Information or Attachment"/>
    <n v="42800"/>
    <s v="Q1 2017"/>
    <n v="93"/>
    <s v="91-120 Days"/>
    <n v="97584"/>
    <s v="USD"/>
    <n v="86965.51"/>
    <s v="USD"/>
    <n v="97583.995353608479"/>
    <s v="EUR"/>
    <s v="INTER"/>
    <n v="86.97"/>
    <n v="1"/>
    <s v="greater than 10000"/>
    <s v="Maciej Antkiewicz"/>
    <s v="missing details on specific month/waiting for update"/>
    <s v="More"/>
    <m/>
    <m/>
    <m/>
    <m/>
    <m/>
    <s v="GFS"/>
    <s v="Non- ICB"/>
    <s v="GFS/Non- ICB"/>
  </r>
  <r>
    <s v="New"/>
    <n v="1960"/>
    <s v="Capgemini America Inc. (FS)"/>
    <x v="6"/>
    <n v="1750"/>
    <s v="Capgemini Espana S.L."/>
    <s v="IBERIA"/>
    <n v="19600530003471"/>
    <s v="11. FS"/>
    <s v="SFC"/>
    <n v="42828"/>
    <n v="65"/>
    <s v="1.No signed SoW"/>
    <s v="DISAGREEMENT"/>
    <n v="42891"/>
    <s v="Q2 2017"/>
    <n v="2"/>
    <s v="0-30 Days"/>
    <n v="86806.11"/>
    <s v="EUR"/>
    <n v="86806.11"/>
    <s v="USD"/>
    <n v="97405.132619872253"/>
    <s v="EUR"/>
    <s v="INTER"/>
    <n v="86.81"/>
    <n v="1"/>
    <s v="greater than 10000"/>
    <s v="Carmen Postigo Gonzalez"/>
    <s v="Send ISOW or Global Agreement"/>
    <s v="More"/>
    <m/>
    <m/>
    <m/>
    <m/>
    <m/>
    <s v="GFS"/>
    <s v="Non- ICB"/>
    <s v="GFS/Non- ICB"/>
  </r>
  <r>
    <s v="Unresolved"/>
    <n v="693"/>
    <s v="Capgemini Consulting S.A.S."/>
    <x v="1"/>
    <n v="692"/>
    <s v="Capgemini Outsourcing Services S.A.S."/>
    <s v="FRANCE"/>
    <n v="69301111700354"/>
    <s v="03. CC"/>
    <s v=" CC FR "/>
    <n v="42795"/>
    <n v="98"/>
    <s v="8.Invoice awaiting Prime’s approval or PO"/>
    <s v="Hold Payment"/>
    <n v="42859"/>
    <s v="Q2 2017"/>
    <n v="34"/>
    <s v="31-60 Days"/>
    <n v="85200"/>
    <s v="EUR"/>
    <n v="85200"/>
    <s v="EUR"/>
    <n v="85200"/>
    <s v="EUR"/>
    <s v="INTRA"/>
    <n v="85.2"/>
    <n v="1"/>
    <s v="greater than 10000"/>
    <s v="Dominika Cudzilo"/>
    <s v="Invoice above 60 days in approval. Waiting for manager approval- Gales, Cyril"/>
    <s v="More"/>
    <m/>
    <m/>
    <m/>
    <m/>
    <m/>
    <s v="GFS"/>
    <s v="Non- ICB"/>
    <s v="GFS/Non- ICB"/>
  </r>
  <r>
    <s v="New"/>
    <n v="1960"/>
    <s v="Capgemini America Inc. (FS)"/>
    <x v="6"/>
    <n v="247"/>
    <s v="Sogeti Ireland Ltd."/>
    <s v="UK &amp; IRELAND"/>
    <n v="19600530003539"/>
    <s v="11. FS"/>
    <s v="FS Global"/>
    <n v="42887"/>
    <n v="6"/>
    <s v="6.Missing or wrong information on invoice"/>
    <s v="Missing Information or Attachment"/>
    <n v="42893"/>
    <s v="Q2 2017"/>
    <n v="0"/>
    <s v="0-30 Days"/>
    <n v="95148.66"/>
    <s v="USD"/>
    <n v="84795.17"/>
    <s v="USD"/>
    <n v="95148.656924894021"/>
    <s v="EUR"/>
    <s v="INTER"/>
    <n v="84.8"/>
    <n v="1"/>
    <s v="greater than 10000"/>
    <s v="Grace Mulhern"/>
    <s v="Incorrect Invoice sent - not for entity 247"/>
    <s v="More"/>
    <m/>
    <m/>
    <m/>
    <m/>
    <m/>
    <s v="GFS"/>
    <s v="Non- ICB"/>
    <s v="GFS/Non- ICB"/>
  </r>
  <r>
    <s v="New"/>
    <n v="95"/>
    <s v="Capgemini Service S.A.S."/>
    <x v="0"/>
    <n v="692"/>
    <s v="Capgemini Outsourcing Services S.A.S."/>
    <s v="FRANCE"/>
    <n v="950110011194"/>
    <s v="07. GROUP"/>
    <s v="GROUP SHARED SERVICES"/>
    <n v="42821"/>
    <n v="72"/>
    <s v="6.Missing or wrong information on invoice"/>
    <s v="Missing Information or Attachment"/>
    <n v="42891"/>
    <s v="Q2 2017"/>
    <n v="2"/>
    <s v="0-30 Days"/>
    <n v="84244.800000000003"/>
    <s v="EUR"/>
    <n v="84244.800000000003"/>
    <s v="EUR"/>
    <n v="84244.800000000003"/>
    <s v="EUR"/>
    <s v="INTER"/>
    <n v="84.24"/>
    <n v="1"/>
    <s v="greater than 10000"/>
    <s v="Karolina Planeta"/>
    <s v="waiting for approval"/>
    <s v="More"/>
    <m/>
    <m/>
    <m/>
    <m/>
    <m/>
    <s v="GFS"/>
    <s v="Non- ICB"/>
    <s v="GFS/Non- ICB"/>
  </r>
  <r>
    <s v="Unresolved"/>
    <n v="8310"/>
    <s v="Capgemini Polska Sp z.o.o"/>
    <x v="2"/>
    <n v="199"/>
    <s v="Capgemini America Inc"/>
    <s v="NORTH AMERICA"/>
    <s v="831016FIS01919"/>
    <s v="04. INFRA"/>
    <s v="Infra Central Europe "/>
    <n v="42677"/>
    <n v="216"/>
    <s v="8.Invoice awaiting Prime’s approval or PO"/>
    <s v="Hold Payment"/>
    <n v="42775"/>
    <s v="Q1 2017"/>
    <n v="118"/>
    <s v="91-120 Days"/>
    <n v="350450.31"/>
    <s v="PLN"/>
    <n v="84016.68"/>
    <s v="PLN"/>
    <n v="350450.32268398319"/>
    <s v="EUR"/>
    <s v="INTER"/>
    <n v="84.02"/>
    <n v="1"/>
    <s v="greater than 10000"/>
    <s v="Sayantan Ghosh"/>
    <s v="Invoice waiting for approval"/>
    <s v="More"/>
    <m/>
    <m/>
    <m/>
    <m/>
    <m/>
    <s v="GFS"/>
    <s v="Non- ICB"/>
    <s v="GFS/Non- ICB"/>
  </r>
  <r>
    <s v="New"/>
    <n v="787"/>
    <s v="Capgemini France S.A.S."/>
    <x v="1"/>
    <n v="635"/>
    <s v="Capgemini Technology Services"/>
    <s v="FRANCE"/>
    <n v="78713300012143"/>
    <s v="02. APPSTWO"/>
    <s v="FR13ITICS - ITICS France"/>
    <n v="42826"/>
    <n v="67"/>
    <s v="8.Invoice awaiting Prime’s approval or PO"/>
    <s v="Hold Payment"/>
    <n v="42891"/>
    <s v="Q2 2017"/>
    <n v="2"/>
    <s v="0-30 Days"/>
    <n v="82037.05"/>
    <s v="EUR"/>
    <n v="82037.05"/>
    <s v="EUR"/>
    <n v="82037.05"/>
    <s v="EUR"/>
    <s v="INTRA"/>
    <n v="82.04"/>
    <n v="1"/>
    <s v="greater than 10000"/>
    <s v="Anna Zwolinska"/>
    <s v="Waiting for Project Manager approval RRUMAN"/>
    <s v="More"/>
    <m/>
    <m/>
    <m/>
    <m/>
    <m/>
    <s v="GFS"/>
    <s v="Non- ICB"/>
    <s v="GFS/Non- ICB"/>
  </r>
  <r>
    <s v="Unresolved"/>
    <n v="199"/>
    <s v="Capgemini America Inc"/>
    <x v="6"/>
    <n v="8243"/>
    <s v="Capgemini Deutschland GmbH"/>
    <s v="CENTRAL EUROPE"/>
    <n v="1990110063751"/>
    <s v="03. CC"/>
    <s v="CC NA"/>
    <n v="42724"/>
    <n v="169"/>
    <s v="8.Invoice awaiting Prime’s approval or PO"/>
    <s v="Hold Payment"/>
    <n v="42800"/>
    <s v="Q1 2017"/>
    <n v="93"/>
    <s v="91-120 Days"/>
    <n v="91880"/>
    <s v="USD"/>
    <n v="81882.19"/>
    <s v="USD"/>
    <n v="91880.002181362317"/>
    <s v="EUR"/>
    <s v="INTER"/>
    <n v="81.88"/>
    <n v="1"/>
    <s v="greater than 10000"/>
    <s v="Maciej Antkiewicz"/>
    <s v="waiting for update and approval"/>
    <s v="More"/>
    <m/>
    <m/>
    <m/>
    <m/>
    <m/>
    <s v="GFS"/>
    <s v="Non- ICB"/>
    <s v="GFS/Non- ICB"/>
  </r>
  <r>
    <s v="New"/>
    <n v="8113"/>
    <s v="Capgemini North America Inc"/>
    <x v="6"/>
    <n v="8110"/>
    <s v="Capgemini Mexico S. de R.L. de C.V."/>
    <s v="CPM- BR"/>
    <s v="8113013001246D"/>
    <s v="01. APPSONE"/>
    <s v="NA APPS ADJ"/>
    <n v="42829"/>
    <n v="64"/>
    <s v="8.Invoice awaiting Prime’s approval or PO"/>
    <s v="Hold Payment"/>
    <n v="42892"/>
    <s v="Q2 2017"/>
    <n v="1"/>
    <s v="0-30 Days"/>
    <n v="89504.94"/>
    <s v="USD"/>
    <n v="79765.570000000007"/>
    <s v="USD"/>
    <n v="89504.942962536908"/>
    <s v="EUR"/>
    <s v="INTER"/>
    <n v="79.77"/>
    <n v="1"/>
    <s v="greater than 10000"/>
    <s v="Aldo Perez"/>
    <s v="awaiting approval."/>
    <s v="More"/>
    <m/>
    <m/>
    <m/>
    <m/>
    <m/>
    <s v="GFS"/>
    <s v="Non- ICB"/>
    <s v="GFS/Non- ICB"/>
  </r>
  <r>
    <s v="Unresolved"/>
    <n v="8520"/>
    <s v="Capgemini Technology Services India Limited"/>
    <x v="3"/>
    <n v="95"/>
    <s v="Capgemini Service S.A.S."/>
    <s v="HOLDING"/>
    <s v="85200420031699_A"/>
    <s v="05. BUSINESS SERVICES"/>
    <s v="India BPO"/>
    <n v="42670"/>
    <n v="223"/>
    <s v="8.Invoice awaiting Prime’s approval or PO"/>
    <s v="Hold Payment"/>
    <n v="42732"/>
    <s v="Q4 2016"/>
    <n v="161"/>
    <s v="151-180 Days"/>
    <n v="5766030"/>
    <s v="INR"/>
    <n v="79714.210000000006"/>
    <s v="INR"/>
    <n v="5766029.888316649"/>
    <s v="EUR"/>
    <s v="INTER"/>
    <n v="79.709999999999994"/>
    <n v="1"/>
    <s v="greater than 10000"/>
    <s v="Nicolas HONVAULT"/>
    <s v="awaiting approval"/>
    <s v="More"/>
    <m/>
    <m/>
    <m/>
    <m/>
    <m/>
    <s v="GFS"/>
    <s v="ICB"/>
    <s v="GFS/ICB"/>
  </r>
  <r>
    <s v="Unresolved"/>
    <n v="199"/>
    <s v="Capgemini America Inc"/>
    <x v="6"/>
    <n v="8243"/>
    <s v="Capgemini Deutschland GmbH"/>
    <s v="CENTRAL EUROPE"/>
    <n v="1990110063786"/>
    <s v="03. CC"/>
    <s v="CC NA"/>
    <n v="42724"/>
    <n v="169"/>
    <s v="6.Missing or wrong information on invoice"/>
    <s v="Missing Information or Attachment"/>
    <n v="42800"/>
    <s v="Q1 2017"/>
    <n v="93"/>
    <s v="91-120 Days"/>
    <n v="89220"/>
    <s v="USD"/>
    <n v="79511.63"/>
    <s v="USD"/>
    <n v="89219.996898515703"/>
    <s v="EUR"/>
    <s v="INTER"/>
    <n v="79.510000000000005"/>
    <n v="1"/>
    <s v="greater than 10000"/>
    <s v="Maciej Antkiewicz"/>
    <s v="The period ('Dec') is wrong, waiting for CN"/>
    <s v="More"/>
    <m/>
    <m/>
    <m/>
    <m/>
    <m/>
    <s v="GFS"/>
    <s v="Non- ICB"/>
    <s v="GFS/Non- ICB"/>
  </r>
  <r>
    <s v="New"/>
    <n v="9701"/>
    <s v="Capgemini Services Romania s.r.l."/>
    <x v="2"/>
    <n v="8205"/>
    <s v="Capgemini Consulting Österreich AG"/>
    <s v="CENTRAL EUROPE"/>
    <n v="97120170333"/>
    <s v="04. INFRA"/>
    <s v="Infra Central Europe "/>
    <n v="42849"/>
    <n v="44"/>
    <s v="6.Missing or wrong information on invoice"/>
    <s v="Missing Information or Attachment"/>
    <n v="42892"/>
    <s v="Q2 2017"/>
    <n v="1"/>
    <s v="0-30 Days"/>
    <n v="79252.5"/>
    <s v="EUR"/>
    <n v="79252.5"/>
    <s v="RON"/>
    <n v="361827.22233661334"/>
    <s v="EUR"/>
    <s v="INTRA"/>
    <n v="79.25"/>
    <n v="1"/>
    <s v="greater than 10000"/>
    <s v="Justyna Krawczak"/>
    <s v="waiting for approval, certificate of residence for 2017 should be sent to CG Austria. Please contact AT, Accounting or B. Valtiner"/>
    <s v="More"/>
    <m/>
    <m/>
    <m/>
    <m/>
    <m/>
    <s v="Non-GFS"/>
    <s v="Non- ICB"/>
    <s v="Non-GFS/Non- ICB"/>
  </r>
  <r>
    <s v="Unresolved"/>
    <n v="8520"/>
    <s v="Capgemini Technology Services India Limited"/>
    <x v="3"/>
    <n v="429"/>
    <s v="Sogeti Nederland B.V."/>
    <s v="BENELUX"/>
    <n v="85200410045021"/>
    <s v="06. SOGETI"/>
    <s v="SOGETI INDIA GES - SOGIDPES – BU"/>
    <n v="42795"/>
    <n v="98"/>
    <s v="4.Disagreed expenses"/>
    <s v="DISAGREEMENT"/>
    <n v="42859"/>
    <s v="Q2 2017"/>
    <n v="34"/>
    <s v="31-60 Days"/>
    <n v="5698400"/>
    <s v="INR"/>
    <n v="78779.240000000005"/>
    <s v="INR"/>
    <n v="5698399.9768531919"/>
    <s v="EUR"/>
    <s v="INTER"/>
    <n v="78.78"/>
    <n v="1"/>
    <s v="greater than 10000"/>
    <s v="Dibendu Das"/>
    <s v="As per the approver Saket Sunil Kale was not agreed of starting billing date"/>
    <s v="More"/>
    <m/>
    <m/>
    <m/>
    <m/>
    <m/>
    <s v="GFS"/>
    <s v="Non- ICB"/>
    <s v="GFS/Non- ICB"/>
  </r>
  <r>
    <s v="Unresolved"/>
    <n v="8520"/>
    <s v="Capgemini Technology Services India Limited"/>
    <x v="3"/>
    <n v="795"/>
    <s v="Capgemini Suisse S.A."/>
    <s v="CENTRAL EUROPE"/>
    <n v="85200720008382"/>
    <s v="02. APPSTWO"/>
    <s v="Apps Switzerland MS Non-FS Other GFS"/>
    <n v="42795"/>
    <n v="98"/>
    <s v="8.Invoice awaiting Prime’s approval or PO"/>
    <s v="Hold Payment"/>
    <n v="42859"/>
    <s v="Q2 2017"/>
    <n v="34"/>
    <s v="31-60 Days"/>
    <n v="5698048.9699999997"/>
    <s v="INR"/>
    <n v="78774.39"/>
    <s v="INR"/>
    <n v="5698049.1580348359"/>
    <s v="EUR"/>
    <s v="INTER"/>
    <n v="78.77"/>
    <n v="1"/>
    <s v="greater than 10000"/>
    <s v="Izabela Klich"/>
    <s v="not approved yet"/>
    <s v="More"/>
    <m/>
    <m/>
    <m/>
    <m/>
    <m/>
    <s v="GFS"/>
    <s v="ICB"/>
    <s v="GFS/ICB"/>
  </r>
  <r>
    <s v="New"/>
    <n v="8520"/>
    <s v="Capgemini Technology Services India Limited"/>
    <x v="3"/>
    <n v="3036"/>
    <s v="Sogeti UK Ltd."/>
    <s v="UK &amp; IRELAND"/>
    <n v="85203510000233"/>
    <s v="06. SOGETI"/>
    <s v="Sogeti Testing"/>
    <n v="42857"/>
    <n v="36"/>
    <s v="3.Disagreed days, volume or deliverables"/>
    <s v="DISAGREEMENT"/>
    <n v="42893"/>
    <s v="Q2 2017"/>
    <n v="0"/>
    <s v="0-30 Days"/>
    <n v="5671600"/>
    <s v="INR"/>
    <n v="78408.740000000005"/>
    <s v="INR"/>
    <n v="5671600.3124819165"/>
    <s v="EUR"/>
    <s v="INTER"/>
    <n v="78.41"/>
    <n v="1"/>
    <s v="greater than 10000"/>
    <s v="Sarah Happs"/>
    <s v="Jon to reconcile time booked &amp; time invoiced"/>
    <s v="More"/>
    <m/>
    <m/>
    <m/>
    <m/>
    <m/>
    <s v="GFS"/>
    <s v="Non- ICB"/>
    <s v="GFS/Non- ICB"/>
  </r>
  <r>
    <s v="New"/>
    <n v="8520"/>
    <s v="Capgemini Technology Services India Limited"/>
    <x v="3"/>
    <n v="429"/>
    <s v="Sogeti Nederland B.V."/>
    <s v="BENELUX"/>
    <n v="85200410045706"/>
    <s v="06. SOGETI"/>
    <s v="SOGETI INDIA GES - SOGIDPES – BU"/>
    <n v="42829"/>
    <n v="64"/>
    <s v="8.Invoice awaiting Prime’s approval or PO"/>
    <s v="Hold Payment"/>
    <n v="42893"/>
    <s v="Q2 2017"/>
    <n v="0"/>
    <s v="0-30 Days"/>
    <n v="5627200"/>
    <s v="INR"/>
    <n v="77794.91"/>
    <s v="INR"/>
    <n v="5627199.6701579774"/>
    <s v="EUR"/>
    <s v="INTER"/>
    <n v="77.790000000000006"/>
    <n v="1"/>
    <s v="greater than 10000"/>
    <s v="Dibendu Das"/>
    <s v="Invoice awaiting Prime’s approval or PO"/>
    <s v="More"/>
    <m/>
    <m/>
    <m/>
    <m/>
    <m/>
    <s v="GFS"/>
    <s v="Non- ICB"/>
    <s v="GFS/Non- ICB"/>
  </r>
  <r>
    <s v="New"/>
    <n v="8520"/>
    <s v="Capgemini Technology Services India Limited"/>
    <x v="3"/>
    <n v="3036"/>
    <s v="Sogeti UK Ltd."/>
    <s v="UK &amp; IRELAND"/>
    <n v="85200410046704"/>
    <s v="06. SOGETI"/>
    <s v="Sogeti Testing"/>
    <n v="42857"/>
    <n v="36"/>
    <s v="3.Disagreed days, volume or deliverables"/>
    <s v="DISAGREEMENT"/>
    <n v="42893"/>
    <s v="Q2 2017"/>
    <n v="0"/>
    <s v="0-30 Days"/>
    <n v="5624600"/>
    <s v="INR"/>
    <n v="77758.97"/>
    <s v="INR"/>
    <n v="5624599.994213298"/>
    <s v="EUR"/>
    <s v="INTER"/>
    <n v="77.760000000000005"/>
    <n v="1"/>
    <s v="greater than 10000"/>
    <s v="Sarah Happs"/>
    <s v="XLC account team to reconcile time booked v time invoiced"/>
    <s v="More"/>
    <m/>
    <m/>
    <m/>
    <m/>
    <m/>
    <s v="GFS"/>
    <s v="Non- ICB"/>
    <s v="GFS/Non- ICB"/>
  </r>
  <r>
    <s v="New"/>
    <n v="72"/>
    <s v="Capgemini Gouvieux S.A.S."/>
    <x v="0"/>
    <n v="95"/>
    <s v="Capgemini Service S.A.S."/>
    <s v="HOLDING"/>
    <n v="2017000092"/>
    <s v="07. GROUP"/>
    <s v="GROUP SHARED SERVICES"/>
    <n v="42824"/>
    <n v="69"/>
    <s v="6.Missing or wrong information on invoice"/>
    <s v="Missing Information or Attachment"/>
    <n v="42892"/>
    <s v="Q2 2017"/>
    <n v="1"/>
    <s v="0-30 Days"/>
    <n v="77503.600000000006"/>
    <s v="EUR"/>
    <n v="77503.600000000006"/>
    <s v="EUR"/>
    <n v="77503.600000000006"/>
    <s v="EUR"/>
    <s v="INTRA"/>
    <n v="77.5"/>
    <n v="1"/>
    <s v="greater than 10000"/>
    <s v="Katarzyna Czerwiec"/>
    <s v="Il manque une page sur cette facture Patrick FONDANECHE (03/05/2017 09:50)"/>
    <s v="More"/>
    <m/>
    <m/>
    <m/>
    <m/>
    <m/>
    <s v="Non-GFS"/>
    <s v="Non- ICB"/>
    <s v="Non-GFS/Non- ICB"/>
  </r>
  <r>
    <s v="New"/>
    <n v="635"/>
    <s v="Capgemini Technology Services"/>
    <x v="1"/>
    <n v="693"/>
    <s v="Capgemini Consulting S.A.S."/>
    <s v="FRANCE"/>
    <n v="63501111708647"/>
    <s v="02. APPSTWO"/>
    <s v="MU Services"/>
    <n v="42821"/>
    <n v="72"/>
    <s v="8.Invoice awaiting Prime’s approval or PO"/>
    <s v="Hold Payment"/>
    <n v="42892"/>
    <s v="Q2 2017"/>
    <n v="1"/>
    <s v="0-30 Days"/>
    <n v="76892.34"/>
    <s v="EUR"/>
    <n v="76892.34"/>
    <s v="EUR"/>
    <n v="76892.34"/>
    <s v="EUR"/>
    <s v="INTRA"/>
    <n v="76.89"/>
    <n v="1"/>
    <s v="greater than 10000"/>
    <s v="Hirsch Magdalena"/>
    <s v="h-Waiting for Project Manager approval AUBORDES"/>
    <s v="More"/>
    <m/>
    <m/>
    <m/>
    <m/>
    <m/>
    <s v="GFS"/>
    <s v="Non- ICB"/>
    <s v="GFS/Non- ICB"/>
  </r>
  <r>
    <s v="New"/>
    <n v="95"/>
    <s v="Capgemini Service S.A.S."/>
    <x v="0"/>
    <n v="260"/>
    <s v="Capgemini UK Plc"/>
    <s v="UK &amp; IRELAND"/>
    <n v="950110011445"/>
    <s v="07. GROUP"/>
    <s v="GROUP SHARED SERVICES"/>
    <n v="42823"/>
    <n v="70"/>
    <s v="6.Missing or wrong information on invoice"/>
    <s v="Missing Information or Attachment"/>
    <n v="42892"/>
    <s v="Q2 2017"/>
    <n v="1"/>
    <s v="0-30 Days"/>
    <n v="76783.5"/>
    <s v="EUR"/>
    <n v="76783.5"/>
    <s v="EUR"/>
    <n v="76783.5"/>
    <s v="EUR"/>
    <s v="INTER"/>
    <n v="76.78"/>
    <n v="1"/>
    <s v="greater than 10000"/>
    <s v="Puja Kolay Dey"/>
    <s v="No PO"/>
    <s v="More"/>
    <m/>
    <m/>
    <m/>
    <m/>
    <m/>
    <s v="GFS"/>
    <s v="Non- ICB"/>
    <s v="GFS/Non- ICB"/>
  </r>
  <r>
    <s v="Unresolved"/>
    <n v="199"/>
    <s v="Capgemini America Inc"/>
    <x v="6"/>
    <n v="8243"/>
    <s v="Capgemini Deutschland GmbH"/>
    <s v="CENTRAL EUROPE"/>
    <n v="1990110063754"/>
    <s v="03. CC"/>
    <s v="CC NA"/>
    <n v="42724"/>
    <n v="169"/>
    <s v="6.Missing or wrong information on invoice"/>
    <s v="Missing Information or Attachment"/>
    <n v="42800"/>
    <s v="Q1 2017"/>
    <n v="93"/>
    <s v="91-120 Days"/>
    <n v="86022"/>
    <s v="USD"/>
    <n v="76661.62"/>
    <s v="USD"/>
    <n v="86022.000789509519"/>
    <s v="EUR"/>
    <s v="INTER"/>
    <n v="76.66"/>
    <n v="1"/>
    <s v="greater than 10000"/>
    <s v="Maciej Antkiewicz"/>
    <s v="The period 'Dec' is wrong, waiting for CN"/>
    <s v="More"/>
    <m/>
    <m/>
    <m/>
    <m/>
    <m/>
    <s v="GFS"/>
    <s v="Non- ICB"/>
    <s v="GFS/Non- ICB"/>
  </r>
  <r>
    <s v="New"/>
    <n v="8520"/>
    <s v="Capgemini Technology Services India Limited"/>
    <x v="3"/>
    <n v="8110"/>
    <s v="Capgemini Mexico S. de R.L. de C.V."/>
    <s v="CPM- BR"/>
    <n v="85200410045564"/>
    <s v="02. APPSTWO"/>
    <s v="AppsTwo ORACLE -APPS2IDOR- BU"/>
    <n v="42829"/>
    <n v="64"/>
    <s v="8.Invoice awaiting Prime’s approval or PO"/>
    <s v="Hold Payment"/>
    <n v="42892"/>
    <s v="Q2 2017"/>
    <n v="1"/>
    <s v="0-30 Days"/>
    <n v="5506940.8799999999"/>
    <s v="INR"/>
    <n v="76132.36"/>
    <s v="INR"/>
    <n v="5506941.1492390484"/>
    <s v="EUR"/>
    <s v="INTER"/>
    <n v="76.13"/>
    <n v="1"/>
    <s v="greater than 10000"/>
    <s v="Aldo Perez"/>
    <s v="awaiting approval."/>
    <s v="More"/>
    <m/>
    <m/>
    <m/>
    <m/>
    <m/>
    <s v="GFS"/>
    <s v="Non- ICB"/>
    <s v="GFS/Non- ICB"/>
  </r>
  <r>
    <s v="Unresolved"/>
    <n v="413"/>
    <s v="Capgemini Nederland B.V."/>
    <x v="7"/>
    <n v="1350"/>
    <s v="Capgemini Sverige AB"/>
    <s v="NORDIC"/>
    <n v="4130110170527"/>
    <s v="04. INFRA"/>
    <s v="Infra Netherland Ops Data Services"/>
    <n v="42727"/>
    <n v="166"/>
    <s v="8.Invoice awaiting Prime’s approval or PO"/>
    <s v="Hold Payment"/>
    <n v="42797"/>
    <s v="Q1 2017"/>
    <n v="96"/>
    <s v="91-120 Days"/>
    <n v="75815.86"/>
    <s v="EUR"/>
    <n v="75815.86"/>
    <s v="EUR"/>
    <n v="75815.86"/>
    <s v="EUR"/>
    <s v="INTER"/>
    <n v="75.819999999999993"/>
    <n v="1"/>
    <s v="greater than 10000"/>
    <s v="Sourav Das"/>
    <s v="Awaiting approval"/>
    <s v="More"/>
    <m/>
    <m/>
    <m/>
    <m/>
    <m/>
    <s v="GFS"/>
    <s v="Non- ICB"/>
    <s v="GFS/Non- ICB"/>
  </r>
  <r>
    <s v="Unresolved"/>
    <n v="693"/>
    <s v="Capgemini Consulting S.A.S."/>
    <x v="1"/>
    <n v="635"/>
    <s v="Capgemini Technology Services"/>
    <s v="FRANCE"/>
    <n v="69301111603501"/>
    <s v="03. CC"/>
    <s v=" CC FR "/>
    <n v="42726"/>
    <n v="167"/>
    <s v="8.Invoice awaiting Prime’s approval or PO"/>
    <s v="Hold Payment"/>
    <n v="42797"/>
    <s v="Q1 2017"/>
    <n v="96"/>
    <s v="91-120 Days"/>
    <n v="75600"/>
    <s v="EUR"/>
    <n v="75600"/>
    <s v="EUR"/>
    <n v="75600"/>
    <s v="EUR"/>
    <s v="INTRA"/>
    <n v="75.599999999999994"/>
    <n v="1"/>
    <s v="greater than 10000"/>
    <s v="Beata Chojnacka"/>
    <s v="h-Waiting for Project Manager approval email sent for project code MONDAL Madhumita (27/12/2016 11:51)"/>
    <s v="More"/>
    <m/>
    <m/>
    <m/>
    <m/>
    <m/>
    <s v="GFS"/>
    <s v="Non- ICB"/>
    <s v="GFS/Non- ICB"/>
  </r>
  <r>
    <s v="Unresolved"/>
    <n v="693"/>
    <s v="Capgemini Consulting S.A.S."/>
    <x v="1"/>
    <n v="635"/>
    <s v="Capgemini Technology Services"/>
    <s v="FRANCE"/>
    <n v="69301111700695"/>
    <s v="03. CC"/>
    <s v=" CC FR "/>
    <n v="42823"/>
    <n v="70"/>
    <s v="8.Invoice awaiting Prime’s approval or PO"/>
    <s v="Hold Payment"/>
    <n v="42859"/>
    <s v="Q2 2017"/>
    <n v="34"/>
    <s v="31-60 Days"/>
    <n v="75600"/>
    <s v="EUR"/>
    <n v="75600"/>
    <s v="EUR"/>
    <n v="75600"/>
    <s v="EUR"/>
    <s v="INTRA"/>
    <n v="75.599999999999994"/>
    <n v="1"/>
    <s v="greater than 10000"/>
    <s v="Beata Tutajewska"/>
    <s v="Waiting for Project Manager Approval AMBARD"/>
    <s v="More"/>
    <m/>
    <m/>
    <m/>
    <m/>
    <m/>
    <s v="GFS"/>
    <s v="Non- ICB"/>
    <s v="GFS/Non- ICB"/>
  </r>
  <r>
    <s v="Unresolved"/>
    <n v="8520"/>
    <s v="Capgemini Technology Services India Limited"/>
    <x v="3"/>
    <n v="1750"/>
    <s v="Capgemini Espana S.L."/>
    <s v="IBERIA"/>
    <n v="85201220009298"/>
    <s v="11. FS"/>
    <s v="FS-Others"/>
    <n v="42795"/>
    <n v="98"/>
    <s v="8.Invoice awaiting Prime’s approval or PO"/>
    <s v="Hold Payment"/>
    <n v="42860"/>
    <s v="Q2 2017"/>
    <n v="33"/>
    <s v="31-60 Days"/>
    <n v="5451524.7699999996"/>
    <s v="INR"/>
    <n v="75366.240000000005"/>
    <s v="INR"/>
    <n v="5451524.7960187495"/>
    <s v="EUR"/>
    <s v="INTER"/>
    <n v="75.37"/>
    <n v="1"/>
    <s v="greater than 10000"/>
    <s v="Beatriu Armengol"/>
    <s v="We need that ISOW number be included in the invoice"/>
    <s v="More"/>
    <m/>
    <m/>
    <m/>
    <m/>
    <m/>
    <s v="GFS"/>
    <s v="ICB"/>
    <s v="GFS/ICB"/>
  </r>
  <r>
    <s v="New"/>
    <n v="260"/>
    <s v="Capgemini UK Plc"/>
    <x v="5"/>
    <n v="1750"/>
    <s v="Capgemini Espana S.L."/>
    <s v="IBERIA"/>
    <n v="2600120001276"/>
    <s v="08. SHARED SERVICES"/>
    <s v="HQ"/>
    <n v="42829"/>
    <n v="64"/>
    <s v="1.No signed SoW"/>
    <s v="DISAGREEMENT"/>
    <n v="42892"/>
    <s v="Q2 2017"/>
    <n v="1"/>
    <s v="0-30 Days"/>
    <n v="65728.67"/>
    <s v="GBP"/>
    <n v="75234.55"/>
    <s v="GBP"/>
    <n v="65728.666492926801"/>
    <s v="EUR"/>
    <s v="INTER"/>
    <n v="75.23"/>
    <n v="1"/>
    <s v="greater than 10000"/>
    <s v="Carmen Postigo Gonzalez"/>
    <s v="Please send ISOW and include it in next issued invoices"/>
    <s v="More"/>
    <m/>
    <m/>
    <m/>
    <m/>
    <m/>
    <s v="GFS"/>
    <s v="ICB"/>
    <s v="GFS/ICB"/>
  </r>
  <r>
    <s v="New"/>
    <n v="3022"/>
    <s v="Sogeti High Tech S.A.S."/>
    <x v="1"/>
    <n v="3014"/>
    <s v="Sogeti France S.A.S."/>
    <s v="FRANCE"/>
    <n v="30220110071983"/>
    <s v="06. SOGETI"/>
    <s v="Sogeti HTC  "/>
    <n v="42853"/>
    <n v="40"/>
    <s v="8.Invoice awaiting Prime’s approval or PO"/>
    <s v="Hold Payment"/>
    <n v="42893"/>
    <s v="Q2 2017"/>
    <n v="0"/>
    <s v="0-30 Days"/>
    <n v="75129.119999999995"/>
    <s v="EUR"/>
    <n v="75129.119999999995"/>
    <s v="EUR"/>
    <n v="75129.119999999995"/>
    <s v="EUR"/>
    <s v="INTRA"/>
    <n v="75.13"/>
    <n v="1"/>
    <s v="greater than 10000"/>
    <s v="Edyta Lechwar-Wierzbicka"/>
    <s v="waiting for approval"/>
    <s v="More"/>
    <m/>
    <m/>
    <m/>
    <m/>
    <m/>
    <s v="GFS"/>
    <s v="Non- ICB"/>
    <s v="GFS/Non- ICB"/>
  </r>
  <r>
    <s v="Unresolved"/>
    <n v="413"/>
    <s v="Capgemini Nederland B.V."/>
    <x v="7"/>
    <n v="1350"/>
    <s v="Capgemini Sverige AB"/>
    <s v="NORDIC"/>
    <n v="4130110170093"/>
    <s v="02. APPSTWO"/>
    <s v="APPS_NL_PRIVATE"/>
    <n v="42725"/>
    <n v="168"/>
    <s v="8.Invoice awaiting Prime’s approval or PO"/>
    <s v="Hold Payment"/>
    <n v="42797"/>
    <s v="Q1 2017"/>
    <n v="96"/>
    <s v="91-120 Days"/>
    <n v="75083.100000000006"/>
    <s v="EUR"/>
    <n v="75083.100000000006"/>
    <s v="EUR"/>
    <n v="75083.100000000006"/>
    <s v="EUR"/>
    <s v="INTER"/>
    <n v="75.08"/>
    <n v="1"/>
    <s v="greater than 10000"/>
    <s v="Sourav Das"/>
    <s v="Awaiting approval"/>
    <s v="More"/>
    <m/>
    <m/>
    <m/>
    <m/>
    <m/>
    <s v="GFS"/>
    <s v="Non- ICB"/>
    <s v="GFS/Non- ICB"/>
  </r>
  <r>
    <s v="New"/>
    <n v="260"/>
    <s v="Capgemini UK Plc"/>
    <x v="5"/>
    <n v="1750"/>
    <s v="Capgemini Espana S.L."/>
    <s v="IBERIA"/>
    <n v="2600120001405"/>
    <s v="08. SHARED SERVICES"/>
    <s v="HQ"/>
    <n v="42857"/>
    <n v="36"/>
    <s v="1.No signed SoW"/>
    <s v="DISAGREEMENT"/>
    <n v="42892"/>
    <s v="Q2 2017"/>
    <n v="1"/>
    <s v="0-30 Days"/>
    <n v="65382.83"/>
    <s v="GBP"/>
    <n v="74838.7"/>
    <s v="GBP"/>
    <n v="65382.83213050654"/>
    <s v="EUR"/>
    <s v="INTER"/>
    <n v="74.84"/>
    <n v="1"/>
    <s v="greater than 10000"/>
    <s v="Carmen Postigo Gonzalez"/>
    <s v="Please send ISOW and include it in next issued invoices"/>
    <s v="More"/>
    <m/>
    <m/>
    <m/>
    <m/>
    <m/>
    <s v="GFS"/>
    <s v="ICB"/>
    <s v="GFS/ICB"/>
  </r>
  <r>
    <s v="New"/>
    <n v="95"/>
    <s v="Capgemini Service S.A.S."/>
    <x v="0"/>
    <n v="1750"/>
    <s v="Capgemini Espana S.L."/>
    <s v="IBERIA"/>
    <n v="950110011913"/>
    <s v="07. GROUP"/>
    <s v="GROUP SHARED SERVICES"/>
    <n v="42828"/>
    <n v="65"/>
    <s v="1.No signed SoW"/>
    <s v="DISAGREEMENT"/>
    <n v="42893"/>
    <s v="Q2 2017"/>
    <n v="0"/>
    <s v="0-30 Days"/>
    <n v="73447"/>
    <s v="EUR"/>
    <n v="73447"/>
    <s v="EUR"/>
    <n v="73447"/>
    <s v="EUR"/>
    <s v="INTER"/>
    <n v="73.45"/>
    <n v="1"/>
    <s v="greater than 10000"/>
    <s v="Carmen Postigo Gonzalez"/>
    <s v="SEND ISOW"/>
    <s v="More"/>
    <m/>
    <m/>
    <m/>
    <m/>
    <m/>
    <s v="GFS"/>
    <s v="Non- ICB"/>
    <s v="GFS/Non- ICB"/>
  </r>
  <r>
    <s v="Unresolved"/>
    <n v="8520"/>
    <s v="Capgemini Technology Services India Limited"/>
    <x v="3"/>
    <n v="8420"/>
    <s v="Capgemini Australia Pty Ltd."/>
    <s v="INDIA"/>
    <n v="85200410040044"/>
    <s v="04. INFRA"/>
    <s v="India Service"/>
    <n v="42643"/>
    <n v="250"/>
    <s v="3.Disagreed days, volume or deliverables"/>
    <s v="DISAGREEMENT"/>
    <n v="42775"/>
    <s v="Q1 2017"/>
    <n v="118"/>
    <s v="91-120 Days"/>
    <n v="5232262.7"/>
    <s v="INR"/>
    <n v="72334.990000000005"/>
    <s v="INR"/>
    <n v="5232263.0345466118"/>
    <s v="EUR"/>
    <s v="INTRA"/>
    <n v="72.33"/>
    <n v="1"/>
    <s v="greater than 10000"/>
    <s v="Yogesh Shinde"/>
    <s v="IN04 AUS_LakeMacquarie_Council is not part of icare. Also there are few resources not part of icare. Request Credit Note INR 5232262.7/-"/>
    <s v="More"/>
    <m/>
    <m/>
    <m/>
    <m/>
    <m/>
    <s v="GFS"/>
    <s v="Non- ICB"/>
    <s v="GFS/Non- ICB"/>
  </r>
  <r>
    <s v="New"/>
    <n v="635"/>
    <s v="Capgemini Technology Services"/>
    <x v="1"/>
    <n v="693"/>
    <s v="Capgemini Consulting S.A.S."/>
    <s v="FRANCE"/>
    <n v="63501111708648"/>
    <s v="02. APPSTWO"/>
    <s v="MU Services"/>
    <n v="42821"/>
    <n v="72"/>
    <s v="8.Invoice awaiting Prime’s approval or PO"/>
    <s v="Hold Payment"/>
    <n v="42892"/>
    <s v="Q2 2017"/>
    <n v="1"/>
    <s v="0-30 Days"/>
    <n v="72278.8"/>
    <s v="EUR"/>
    <n v="72278.8"/>
    <s v="EUR"/>
    <n v="72278.8"/>
    <s v="EUR"/>
    <s v="INTRA"/>
    <n v="72.28"/>
    <n v="1"/>
    <s v="greater than 10000"/>
    <s v="Hirsch Magdalena"/>
    <s v="h-Waiting for Project Manager approval AUBORDES"/>
    <s v="More"/>
    <m/>
    <m/>
    <m/>
    <m/>
    <m/>
    <s v="GFS"/>
    <s v="Non- ICB"/>
    <s v="GFS/Non- ICB"/>
  </r>
  <r>
    <s v="Unresolved"/>
    <n v="3802"/>
    <s v="Prosodie S.A.S."/>
    <x v="1"/>
    <n v="260"/>
    <s v="Capgemini UK Plc"/>
    <s v="UK &amp; IRELAND"/>
    <n v="701700890"/>
    <s v="05. BUSINESS SERVICES"/>
    <s v="Prosodie"/>
    <n v="42774"/>
    <n v="119"/>
    <s v="8.Invoice awaiting Prime’s approval or PO"/>
    <s v="Hold Payment"/>
    <n v="42831"/>
    <s v="Q1 2017"/>
    <n v="62"/>
    <s v="61-90 Days"/>
    <n v="71823.97"/>
    <s v="EUR"/>
    <n v="71823.97"/>
    <s v="EUR"/>
    <n v="71823.97"/>
    <s v="EUR"/>
    <s v="INTER"/>
    <n v="71.819999999999993"/>
    <n v="1"/>
    <s v="greater than 10000"/>
    <s v="SATABDI SARKAR"/>
    <s v="Po insufficient"/>
    <s v="More"/>
    <m/>
    <m/>
    <m/>
    <m/>
    <m/>
    <s v="Non-GFS"/>
    <s v="Non- ICB"/>
    <s v="Non-GFS/Non- ICB"/>
  </r>
  <r>
    <s v="New"/>
    <n v="8520"/>
    <s v="Capgemini Technology Services India Limited"/>
    <x v="3"/>
    <n v="3036"/>
    <s v="Sogeti UK Ltd."/>
    <s v="UK &amp; IRELAND"/>
    <n v="85204010000019"/>
    <s v="06. SOGETI"/>
    <s v="Sogeti Testing"/>
    <n v="42857"/>
    <n v="36"/>
    <s v="3.Disagreed days, volume or deliverables"/>
    <s v="DISAGREEMENT"/>
    <n v="42893"/>
    <s v="Q2 2017"/>
    <n v="0"/>
    <s v="0-30 Days"/>
    <n v="5064300"/>
    <s v="INR"/>
    <n v="70012.929999999993"/>
    <s v="INR"/>
    <n v="5064299.6643712744"/>
    <s v="EUR"/>
    <s v="INTER"/>
    <n v="70.010000000000005"/>
    <n v="1"/>
    <s v="greater than 10000"/>
    <s v="Sarah Happs"/>
    <s v="XLC account team to reconcile time booked v time invoiced"/>
    <s v="More"/>
    <m/>
    <m/>
    <m/>
    <m/>
    <m/>
    <s v="GFS"/>
    <s v="Non- ICB"/>
    <s v="GFS/Non- ICB"/>
  </r>
  <r>
    <s v="Unresolved"/>
    <n v="8243"/>
    <s v="Capgemini Deutschland GmbH"/>
    <x v="2"/>
    <n v="8205"/>
    <s v="Capgemini Consulting Österreich AG"/>
    <s v="CENTRAL EUROPE"/>
    <n v="82430160101692"/>
    <s v="03. CC"/>
    <s v="DE01 - CC Market Units"/>
    <n v="42829"/>
    <n v="64"/>
    <s v="8.Invoice awaiting Prime’s approval or PO"/>
    <s v="Hold Payment"/>
    <n v="42859"/>
    <s v="Q2 2017"/>
    <n v="34"/>
    <s v="31-60 Days"/>
    <n v="69587.5"/>
    <s v="EUR"/>
    <n v="69587.5"/>
    <s v="EUR"/>
    <n v="69587.5"/>
    <s v="EUR"/>
    <s v="INTRA"/>
    <n v="69.59"/>
    <n v="1"/>
    <s v="greater than 10000"/>
    <s v="Agnieszka Bartula"/>
    <s v="in verification with A. Schulze and B. Valtiner"/>
    <s v="More"/>
    <m/>
    <m/>
    <m/>
    <m/>
    <m/>
    <s v="GFS"/>
    <s v="Non- ICB"/>
    <s v="GFS/Non- ICB"/>
  </r>
  <r>
    <s v="New"/>
    <n v="179"/>
    <s v="Inergi Inc"/>
    <x v="6"/>
    <n v="692"/>
    <s v="Capgemini Outsourcing Services S.A.S."/>
    <s v="FRANCE"/>
    <n v="179030000401"/>
    <s v="05. BUSINESS SERVICES"/>
    <s v="BPO US - BPOUS - BU"/>
    <n v="42825"/>
    <n v="68"/>
    <s v="8.Invoice awaiting Prime’s approval or PO"/>
    <s v="Hold Payment"/>
    <n v="42892"/>
    <s v="Q2 2017"/>
    <n v="1"/>
    <s v="0-30 Days"/>
    <n v="102941.95"/>
    <s v="CAD"/>
    <n v="68137.38"/>
    <s v="CAD"/>
    <n v="102941.95053338794"/>
    <s v="EUR"/>
    <s v="INTER"/>
    <n v="68.14"/>
    <n v="1"/>
    <s v="greater than 10000"/>
    <s v="Marta Stryszawska"/>
    <s v="Invoice waiting for approval, please contact CGALES"/>
    <s v="More"/>
    <m/>
    <m/>
    <m/>
    <m/>
    <m/>
    <s v="GFS"/>
    <s v="Non- ICB"/>
    <s v="GFS/Non- ICB"/>
  </r>
  <r>
    <s v="New"/>
    <n v="95"/>
    <s v="Capgemini Service S.A.S."/>
    <x v="0"/>
    <n v="260"/>
    <s v="Capgemini UK Plc"/>
    <s v="UK &amp; IRELAND"/>
    <n v="950110011379"/>
    <s v="07. GROUP"/>
    <s v="GROUP SHARED SERVICES"/>
    <n v="42821"/>
    <n v="72"/>
    <s v="8.Invoice awaiting Prime’s approval or PO"/>
    <s v="Hold Payment"/>
    <n v="42892"/>
    <s v="Q2 2017"/>
    <n v="1"/>
    <s v="0-30 Days"/>
    <n v="67800"/>
    <s v="EUR"/>
    <n v="67800"/>
    <s v="EUR"/>
    <n v="67800"/>
    <s v="EUR"/>
    <s v="INTER"/>
    <n v="67.8"/>
    <n v="1"/>
    <s v="greater than 10000"/>
    <s v="Puja Kolay Dey"/>
    <s v="As per our requestor the cost should come through ICB/IPB. Request to provide a credit note."/>
    <s v="More"/>
    <m/>
    <m/>
    <m/>
    <m/>
    <m/>
    <s v="GFS"/>
    <s v="Non- ICB"/>
    <s v="GFS/Non- ICB"/>
  </r>
  <r>
    <s v="New"/>
    <n v="8520"/>
    <s v="Capgemini Technology Services India Limited"/>
    <x v="3"/>
    <n v="247"/>
    <s v="Sogeti Ireland Ltd."/>
    <s v="UK &amp; IRELAND"/>
    <n v="85200310088484"/>
    <s v="06. SOGETI"/>
    <s v="SOGETI INDIA - SOGID - BU"/>
    <n v="42887"/>
    <n v="6"/>
    <s v="8.Invoice awaiting Prime’s approval or PO"/>
    <s v="Hold Payment"/>
    <n v="42893"/>
    <s v="Q2 2017"/>
    <n v="0"/>
    <s v="0-30 Days"/>
    <n v="4887296"/>
    <s v="INR"/>
    <n v="67565.89"/>
    <s v="INR"/>
    <n v="4887296.0187489148"/>
    <s v="EUR"/>
    <s v="INTER"/>
    <n v="67.569999999999993"/>
    <n v="1"/>
    <s v="greater than 10000"/>
    <s v="Grace Mulhern"/>
    <s v="waiting on approval"/>
    <s v="More"/>
    <m/>
    <m/>
    <m/>
    <m/>
    <m/>
    <s v="GFS"/>
    <s v="Non- ICB"/>
    <s v="GFS/Non- ICB"/>
  </r>
  <r>
    <s v="New"/>
    <n v="635"/>
    <s v="Capgemini Technology Services"/>
    <x v="1"/>
    <n v="1350"/>
    <s v="Capgemini Sverige AB"/>
    <s v="NORDIC"/>
    <n v="63501111709003"/>
    <s v="02. APPSTWO"/>
    <s v="MU MCR"/>
    <n v="42822"/>
    <n v="71"/>
    <s v="1.No signed SoW"/>
    <s v="DISAGREEMENT"/>
    <n v="42891"/>
    <s v="Q2 2017"/>
    <n v="2"/>
    <s v="0-30 Days"/>
    <n v="67412.179999999993"/>
    <s v="EUR"/>
    <n v="67412.179999999993"/>
    <s v="EUR"/>
    <n v="67412.179999999993"/>
    <s v="EUR"/>
    <s v="INTER"/>
    <n v="67.41"/>
    <n v="1"/>
    <s v="greater than 10000"/>
    <s v="Sourav Das"/>
    <s v="Mail sent to FR, csp_envoi_factures_groupe for the ISOW as project code is missing to book this invoice."/>
    <s v="More"/>
    <m/>
    <m/>
    <m/>
    <m/>
    <m/>
    <s v="GFS"/>
    <s v="Non- ICB"/>
    <s v="GFS/Non- ICB"/>
  </r>
  <r>
    <s v="New"/>
    <n v="95"/>
    <s v="Capgemini Service S.A.S."/>
    <x v="0"/>
    <n v="8243"/>
    <s v="Capgemini Deutschland GmbH"/>
    <s v="CENTRAL EUROPE"/>
    <n v="950110011344"/>
    <s v="07. GROUP"/>
    <s v="GROUP SHARED SERVICES"/>
    <n v="42821"/>
    <n v="72"/>
    <s v="3.Disagreed days, volume or deliverables"/>
    <s v="DISAGREEMENT"/>
    <n v="42893"/>
    <s v="Q2 2017"/>
    <n v="0"/>
    <s v="0-30 Days"/>
    <n v="66952.5"/>
    <s v="EUR"/>
    <n v="66952.5"/>
    <s v="EUR"/>
    <n v="66952.5"/>
    <s v="EUR"/>
    <s v="INTER"/>
    <n v="66.95"/>
    <n v="1"/>
    <s v="greater than 10000"/>
    <s v="Izabela Klich"/>
    <s v="please issue the CN - the invoice for PMD Jan - March"/>
    <s v="More"/>
    <m/>
    <m/>
    <m/>
    <m/>
    <m/>
    <s v="GFS"/>
    <s v="Non- ICB"/>
    <s v="GFS/Non- ICB"/>
  </r>
  <r>
    <s v="Unresolved"/>
    <n v="8520"/>
    <s v="Capgemini Technology Services India Limited"/>
    <x v="3"/>
    <n v="260"/>
    <s v="Capgemini UK Plc"/>
    <s v="UK &amp; IRELAND"/>
    <s v="5010089814/16-17-IM"/>
    <s v="01. APPSONE"/>
    <s v="IGATE"/>
    <n v="42768"/>
    <n v="125"/>
    <s v="6.Missing or wrong information on invoice"/>
    <s v="Missing Information or Attachment"/>
    <n v="42831"/>
    <s v="Q1 2017"/>
    <n v="62"/>
    <s v="61-90 Days"/>
    <n v="4743158"/>
    <s v="INR"/>
    <n v="65573.210000000006"/>
    <s v="INR"/>
    <n v="4743157.9480354153"/>
    <s v="EUR"/>
    <s v="INTER"/>
    <n v="65.569999999999993"/>
    <n v="1"/>
    <s v="greater than 10000"/>
    <s v="SARBAJIT MOITRA"/>
    <s v="No PO"/>
    <s v="More"/>
    <m/>
    <m/>
    <m/>
    <m/>
    <m/>
    <s v="Non-GFS"/>
    <s v="Non- ICB"/>
    <s v="Non-GFS/Non- ICB"/>
  </r>
  <r>
    <s v="Unresolved"/>
    <n v="8520"/>
    <s v="Capgemini Technology Services India Limited"/>
    <x v="3"/>
    <n v="795"/>
    <s v="Capgemini Suisse S.A."/>
    <s v="CENTRAL EUROPE"/>
    <n v="85200320061695"/>
    <s v="02. APPSTWO"/>
    <s v="Apps Switzerland MS Non-FS Other GFS"/>
    <n v="42773"/>
    <n v="120"/>
    <s v="8.Invoice awaiting Prime’s approval or PO"/>
    <s v="Hold Payment"/>
    <n v="42831"/>
    <s v="Q1 2017"/>
    <n v="62"/>
    <s v="61-90 Days"/>
    <n v="4677951.59"/>
    <s v="INR"/>
    <n v="64671.75"/>
    <s v="INR"/>
    <n v="4677951.9414385743"/>
    <s v="EUR"/>
    <s v="INTER"/>
    <n v="64.67"/>
    <n v="1"/>
    <s v="greater than 10000"/>
    <s v="Izabela Klich"/>
    <s v="Will be paid manually"/>
    <s v="More"/>
    <m/>
    <m/>
    <m/>
    <m/>
    <m/>
    <s v="GFS"/>
    <s v="ICB"/>
    <s v="GFS/ICB"/>
  </r>
  <r>
    <s v="New"/>
    <n v="8310"/>
    <s v="Capgemini Polska Sp z.o.o"/>
    <x v="2"/>
    <n v="95"/>
    <s v="Capgemini Service S.A.S."/>
    <s v="HOLDING"/>
    <s v="831016FBP03778"/>
    <s v="05. BUSINESS SERVICES"/>
    <s v="BPO POLAND - BPOPL- BU"/>
    <n v="42731"/>
    <n v="162"/>
    <s v="4.Disagreed expenses"/>
    <s v="DISAGREEMENT"/>
    <n v="42892"/>
    <s v="Q2 2017"/>
    <n v="1"/>
    <s v="0-30 Days"/>
    <n v="265645.53999999998"/>
    <s v="PLN"/>
    <n v="63685.65"/>
    <s v="PLN"/>
    <n v="265645.54315689713"/>
    <s v="EUR"/>
    <s v="INTER"/>
    <n v="63.69"/>
    <n v="1"/>
    <s v="greater than 10000"/>
    <s v="Katarzyna Czerwiec"/>
    <s v="F.Labesse: Wrong billing destination. Bill apparently at the attention of UK for HRO services over May-July 2016 François LABESSE (06/01/2017 19:57)"/>
    <s v="More"/>
    <m/>
    <m/>
    <m/>
    <m/>
    <m/>
    <s v="GFS"/>
    <s v="Non- ICB"/>
    <s v="GFS/Non- ICB"/>
  </r>
  <r>
    <s v="Unresolved"/>
    <n v="3802"/>
    <s v="Prosodie S.A.S."/>
    <x v="1"/>
    <n v="260"/>
    <s v="Capgemini UK Plc"/>
    <s v="UK &amp; IRELAND"/>
    <n v="701614245"/>
    <s v="05. BUSINESS SERVICES"/>
    <s v="Prosodie"/>
    <n v="42731"/>
    <n v="162"/>
    <s v="8.Invoice awaiting Prime’s approval or PO"/>
    <s v="Hold Payment"/>
    <n v="42800"/>
    <s v="Q1 2017"/>
    <n v="93"/>
    <s v="91-120 Days"/>
    <n v="63315.6"/>
    <s v="EUR"/>
    <n v="63315.6"/>
    <s v="EUR"/>
    <n v="63315.6"/>
    <s v="EUR"/>
    <s v="INTER"/>
    <n v="63.32"/>
    <n v="1"/>
    <s v="greater than 10000"/>
    <s v="SATABDI SARKAR"/>
    <s v="PO Insufficient"/>
    <s v="More"/>
    <m/>
    <m/>
    <m/>
    <m/>
    <m/>
    <s v="Non-GFS"/>
    <s v="Non- ICB"/>
    <s v="Non-GFS/Non- ICB"/>
  </r>
  <r>
    <s v="Unresolved"/>
    <n v="8520"/>
    <s v="Capgemini Technology Services India Limited"/>
    <x v="3"/>
    <n v="795"/>
    <s v="Capgemini Suisse S.A."/>
    <s v="CENTRAL EUROPE"/>
    <n v="85200320061841"/>
    <s v="02. APPSTWO"/>
    <s v="Apps Switzerland MS Non-FS Other GFS"/>
    <n v="42795"/>
    <n v="98"/>
    <s v="8.Invoice awaiting Prime’s approval or PO"/>
    <s v="Hold Payment"/>
    <n v="42859"/>
    <s v="Q2 2017"/>
    <n v="34"/>
    <s v="31-60 Days"/>
    <n v="4575753.68"/>
    <s v="INR"/>
    <n v="63258.879999999997"/>
    <s v="INR"/>
    <n v="4575753.7179561369"/>
    <s v="EUR"/>
    <s v="INTER"/>
    <n v="63.26"/>
    <n v="1"/>
    <s v="greater than 10000"/>
    <s v="Izabela Klich"/>
    <s v="not approved yet"/>
    <s v="More"/>
    <m/>
    <m/>
    <m/>
    <m/>
    <m/>
    <s v="GFS"/>
    <s v="ICB"/>
    <s v="GFS/ICB"/>
  </r>
  <r>
    <s v="Unresolved"/>
    <n v="3071"/>
    <s v="Sogeti Sverige AB"/>
    <x v="4"/>
    <n v="1350"/>
    <s v="Capgemini Sverige AB"/>
    <s v="NORDIC"/>
    <n v="-1"/>
    <s v="06. SOGETI"/>
    <s v="Sogeti Nordic "/>
    <n v="42727"/>
    <n v="166"/>
    <s v="8.Invoice awaiting Prime’s approval or PO"/>
    <s v="Hold Payment"/>
    <n v="42797"/>
    <s v="Q1 2017"/>
    <n v="96"/>
    <s v="91-120 Days"/>
    <n v="615718.75"/>
    <s v="SEK"/>
    <n v="63113.08"/>
    <s v="SEK"/>
    <n v="615718.74411603168"/>
    <s v="EUR"/>
    <s v="INTRA"/>
    <n v="63.11"/>
    <n v="1"/>
    <s v="greater than 10000"/>
    <s v="Shambhu Sharma"/>
    <s v="Awaiting approval"/>
    <s v="More"/>
    <m/>
    <m/>
    <m/>
    <m/>
    <m/>
    <s v="Non-GFS"/>
    <s v="Non- ICB"/>
    <s v="Non-GFS/Non- ICB"/>
  </r>
  <r>
    <s v="Unresolved"/>
    <n v="95"/>
    <s v="Capgemini Service S.A.S."/>
    <x v="0"/>
    <n v="260"/>
    <s v="Capgemini UK Plc"/>
    <s v="UK &amp; IRELAND"/>
    <n v="950110010589"/>
    <s v="07. GROUP"/>
    <s v="GROUP SHARED SERVICES"/>
    <n v="42727"/>
    <n v="166"/>
    <s v="6.Missing or wrong information on invoice"/>
    <s v="Missing Information or Attachment"/>
    <n v="42800"/>
    <s v="Q1 2017"/>
    <n v="93"/>
    <s v="91-120 Days"/>
    <n v="62330.09"/>
    <s v="EUR"/>
    <n v="62330.09"/>
    <s v="EUR"/>
    <n v="62330.09"/>
    <s v="EUR"/>
    <s v="INTER"/>
    <n v="62.33"/>
    <n v="1"/>
    <s v="greater than 10000"/>
    <s v="Puja Kolay Dey"/>
    <s v="No PO"/>
    <s v="More"/>
    <m/>
    <m/>
    <m/>
    <m/>
    <m/>
    <s v="GFS"/>
    <s v="Non- ICB"/>
    <s v="GFS/Non- ICB"/>
  </r>
  <r>
    <s v="Unresolved"/>
    <n v="8520"/>
    <s v="Capgemini Technology Services India Limited"/>
    <x v="3"/>
    <n v="8243"/>
    <s v="Capgemini Deutschland GmbH"/>
    <s v="CENTRAL EUROPE"/>
    <s v="5010089653/16-17-IM"/>
    <s v="01. APPSONE"/>
    <s v="INDIA"/>
    <n v="42769"/>
    <n v="124"/>
    <s v="6.Missing or wrong information on invoice"/>
    <s v="Missing Information or Attachment"/>
    <n v="42800"/>
    <s v="Q1 2017"/>
    <n v="93"/>
    <s v="91-120 Days"/>
    <n v="4508228"/>
    <s v="INR"/>
    <n v="62325.35"/>
    <s v="INR"/>
    <n v="4508227.9671315318"/>
    <s v="EUR"/>
    <s v="INTER"/>
    <n v="62.33"/>
    <n v="1"/>
    <s v="greater than 10000"/>
    <s v="Magdalena Chrzanowska"/>
    <s v="Awaiting approval"/>
    <s v="More"/>
    <m/>
    <m/>
    <m/>
    <m/>
    <m/>
    <s v="Non-GFS"/>
    <s v="Non- ICB"/>
    <s v="Non-GFS/Non- ICB"/>
  </r>
  <r>
    <s v="New"/>
    <n v="1970"/>
    <s v="Capgemini UK Plc (FS)"/>
    <x v="5"/>
    <n v="635"/>
    <s v="Capgemini Technology Services"/>
    <s v="FRANCE"/>
    <n v="19700110037916"/>
    <s v="11. FS"/>
    <s v="FS Others"/>
    <n v="42857"/>
    <n v="36"/>
    <s v="8.Invoice awaiting Prime’s approval or PO"/>
    <s v="Hold Payment"/>
    <n v="42893"/>
    <s v="Q2 2017"/>
    <n v="0"/>
    <s v="0-30 Days"/>
    <n v="53640.959999999999"/>
    <s v="GBP"/>
    <n v="61398.68"/>
    <s v="GBP"/>
    <n v="53640.958320690886"/>
    <s v="EUR"/>
    <s v="INTER"/>
    <n v="61.4"/>
    <n v="1"/>
    <s v="greater than 10000"/>
    <s v="Beata Chojnacka"/>
    <s v="Dispute puts at the request"/>
    <s v="More"/>
    <m/>
    <m/>
    <m/>
    <m/>
    <m/>
    <s v="GFS"/>
    <s v="Non- ICB"/>
    <s v="GFS/Non- ICB"/>
  </r>
  <r>
    <s v="Unresolved"/>
    <n v="95"/>
    <s v="Capgemini Service S.A.S."/>
    <x v="0"/>
    <n v="8310"/>
    <s v="Capgemini Polska Sp z.o.o"/>
    <s v="CENTRAL EUROPE"/>
    <n v="950110009415"/>
    <s v="07. GROUP"/>
    <s v="GROUP SHARED SERVICES"/>
    <n v="42636"/>
    <n v="257"/>
    <s v="1.No signed SoW"/>
    <s v="DISAGREEMENT"/>
    <n v="42859"/>
    <s v="Q2 2017"/>
    <n v="34"/>
    <s v="31-60 Days"/>
    <n v="60514"/>
    <s v="EUR"/>
    <n v="60514"/>
    <s v="EUR"/>
    <n v="60514"/>
    <s v="EUR"/>
    <s v="INTER"/>
    <n v="60.51"/>
    <n v="1"/>
    <s v="greater than 10000"/>
    <s v="Mateusz Jaskolski"/>
    <s v="Please provide signed ICA"/>
    <s v="More"/>
    <m/>
    <m/>
    <m/>
    <m/>
    <m/>
    <s v="GFS"/>
    <s v="Non- ICB"/>
    <s v="GFS/Non- ICB"/>
  </r>
  <r>
    <s v="Unresolved"/>
    <n v="8520"/>
    <s v="Capgemini Technology Services India Limited"/>
    <x v="3"/>
    <n v="1750"/>
    <s v="Capgemini Espana S.L."/>
    <s v="IBERIA"/>
    <n v="85200610007326"/>
    <s v="04. INFRA"/>
    <s v="Infra India"/>
    <n v="42773"/>
    <n v="120"/>
    <s v="8.Invoice awaiting Prime’s approval or PO"/>
    <s v="Hold Payment"/>
    <n v="42831"/>
    <s v="Q1 2017"/>
    <n v="62"/>
    <s v="61-90 Days"/>
    <n v="4334186.5"/>
    <s v="INR"/>
    <n v="59919.26"/>
    <s v="INR"/>
    <n v="4334186.3896765234"/>
    <s v="EUR"/>
    <s v="INTER"/>
    <n v="59.92"/>
    <n v="1"/>
    <s v="greater than 10000"/>
    <s v="Alejandro Gordo"/>
    <s v="Waiting BU approval"/>
    <s v="More"/>
    <m/>
    <m/>
    <m/>
    <m/>
    <m/>
    <s v="GFS"/>
    <s v="Non- ICB"/>
    <s v="GFS/Non- ICB"/>
  </r>
  <r>
    <s v="Unresolved"/>
    <n v="3802"/>
    <s v="Prosodie S.A.S."/>
    <x v="1"/>
    <n v="260"/>
    <s v="Capgemini UK Plc"/>
    <s v="UK &amp; IRELAND"/>
    <n v="701702645"/>
    <s v="05. BUSINESS SERVICES"/>
    <s v="Prosodie"/>
    <n v="42823"/>
    <n v="70"/>
    <s v="5.Invoice issued too late"/>
    <s v="DISAGREEMENT"/>
    <n v="42860"/>
    <s v="Q2 2017"/>
    <n v="33"/>
    <s v="31-60 Days"/>
    <n v="59181.56"/>
    <s v="EUR"/>
    <n v="59181.56"/>
    <s v="EUR"/>
    <n v="59181.56"/>
    <s v="EUR"/>
    <s v="INTER"/>
    <n v="59.18"/>
    <n v="1"/>
    <s v="greater than 10000"/>
    <s v="SATABDI SARKAR"/>
    <s v="Need Credit Note"/>
    <s v="More"/>
    <m/>
    <m/>
    <m/>
    <m/>
    <m/>
    <s v="Non-GFS"/>
    <s v="Non- ICB"/>
    <s v="Non-GFS/Non- ICB"/>
  </r>
  <r>
    <s v="Unresolved"/>
    <n v="199"/>
    <s v="Capgemini America Inc"/>
    <x v="6"/>
    <n v="8243"/>
    <s v="Capgemini Deutschland GmbH"/>
    <s v="CENTRAL EUROPE"/>
    <n v="1990110057419"/>
    <s v="03. CC"/>
    <s v="CC NA"/>
    <n v="42636"/>
    <n v="257"/>
    <s v="6.Missing or wrong information on invoice"/>
    <s v="Missing Information or Attachment"/>
    <n v="42708"/>
    <s v="Q4 2016"/>
    <n v="185"/>
    <s v="181 - 365 Days"/>
    <n v="65777"/>
    <s v="USD"/>
    <n v="58619.55"/>
    <s v="USD"/>
    <n v="65776.994751489648"/>
    <s v="EUR"/>
    <s v="INTER"/>
    <n v="58.62"/>
    <n v="1"/>
    <s v="greater than 10000"/>
    <s v="Anita Kowalczyk"/>
    <s v="in clarification , incorrect data on the invoice ( # of days )"/>
    <s v="More"/>
    <m/>
    <m/>
    <m/>
    <m/>
    <m/>
    <s v="GFS"/>
    <s v="Non- ICB"/>
    <s v="GFS/Non- ICB"/>
  </r>
  <r>
    <s v="Unresolved"/>
    <n v="95"/>
    <s v="Capgemini Service S.A.S."/>
    <x v="0"/>
    <n v="635"/>
    <s v="Capgemini Technology Services"/>
    <s v="FRANCE"/>
    <n v="950110010642"/>
    <s v="07. GROUP"/>
    <s v="GROUP SHARED SERVICES"/>
    <n v="42727"/>
    <n v="166"/>
    <s v="8.Invoice awaiting Prime’s approval or PO"/>
    <s v="Hold Payment"/>
    <n v="42800"/>
    <s v="Q1 2017"/>
    <n v="93"/>
    <s v="91-120 Days"/>
    <n v="58563.42"/>
    <s v="EUR"/>
    <n v="58563.42"/>
    <s v="EUR"/>
    <n v="58563.42"/>
    <s v="EUR"/>
    <s v="INTER"/>
    <n v="58.56"/>
    <n v="1"/>
    <s v="greater than 10000"/>
    <s v="Anna Zwolinska"/>
    <s v="Waiting for approval, please contact MCMARTIN"/>
    <s v="More"/>
    <m/>
    <m/>
    <m/>
    <m/>
    <m/>
    <s v="GFS"/>
    <s v="Non- ICB"/>
    <s v="GFS/Non- ICB"/>
  </r>
  <r>
    <s v="New"/>
    <n v="8243"/>
    <s v="Capgemini Deutschland GmbH"/>
    <x v="2"/>
    <n v="1350"/>
    <s v="Capgemini Sverige AB"/>
    <s v="NORDIC"/>
    <n v="82430160101748"/>
    <s v="02. APPSTWO"/>
    <s v="DE018402"/>
    <n v="42829"/>
    <n v="64"/>
    <s v="6.Missing or wrong information on invoice"/>
    <s v="Missing Information or Attachment"/>
    <n v="42891"/>
    <s v="Q2 2017"/>
    <n v="2"/>
    <s v="0-30 Days"/>
    <n v="57324.38"/>
    <s v="EUR"/>
    <n v="57324.38"/>
    <s v="EUR"/>
    <n v="57324.38"/>
    <s v="EUR"/>
    <s v="INTER"/>
    <n v="57.32"/>
    <n v="1"/>
    <s v="greater than 10000"/>
    <s v="Sourav Das"/>
    <s v="Second page of the invoice does not concern my area - i cannot recognize any of the resources mentioned."/>
    <s v="More"/>
    <m/>
    <m/>
    <m/>
    <m/>
    <m/>
    <s v="GFS"/>
    <s v="Non- ICB"/>
    <s v="GFS/Non- ICB"/>
  </r>
  <r>
    <s v="New"/>
    <n v="95"/>
    <s v="Capgemini Service S.A.S."/>
    <x v="0"/>
    <n v="1750"/>
    <s v="Capgemini Espana S.L."/>
    <s v="IBERIA"/>
    <n v="950110011918"/>
    <s v="07. GROUP"/>
    <s v="GROUP SHARED SERVICES"/>
    <n v="42828"/>
    <n v="65"/>
    <s v="1.No signed SoW"/>
    <s v="DISAGREEMENT"/>
    <n v="42893"/>
    <s v="Q2 2017"/>
    <n v="0"/>
    <s v="0-30 Days"/>
    <n v="54415"/>
    <s v="EUR"/>
    <n v="54415"/>
    <s v="EUR"/>
    <n v="54415"/>
    <s v="EUR"/>
    <s v="INTER"/>
    <n v="54.42"/>
    <n v="1"/>
    <s v="greater than 10000"/>
    <s v="Carmen Postigo Gonzalez"/>
    <s v="SEND ISOW"/>
    <s v="More"/>
    <m/>
    <m/>
    <m/>
    <m/>
    <m/>
    <s v="GFS"/>
    <s v="Non- ICB"/>
    <s v="GFS/Non- ICB"/>
  </r>
  <r>
    <s v="Unresolved"/>
    <n v="8243"/>
    <s v="Capgemini Deutschland GmbH"/>
    <x v="2"/>
    <n v="95"/>
    <s v="Capgemini Service S.A.S."/>
    <s v="HOLDING"/>
    <n v="82430160097826"/>
    <s v="03. CC"/>
    <s v="DE01 - CC Market Units"/>
    <n v="42728"/>
    <n v="165"/>
    <s v="1.No signed SoW"/>
    <s v="DISAGREEMENT"/>
    <n v="42797"/>
    <s v="Q1 2017"/>
    <n v="96"/>
    <s v="91-120 Days"/>
    <n v="54335"/>
    <s v="EUR"/>
    <n v="54335"/>
    <s v="EUR"/>
    <n v="54335"/>
    <s v="EUR"/>
    <s v="INTER"/>
    <n v="54.34"/>
    <n v="1"/>
    <s v="greater than 10000"/>
    <s v="Nicolas HONVAULT"/>
    <s v="Need more info about this project Herbert Celen (30/12/2016 11:10)"/>
    <s v="More"/>
    <m/>
    <m/>
    <m/>
    <m/>
    <m/>
    <s v="GFS"/>
    <s v="Non- ICB"/>
    <s v="GFS/Non- ICB"/>
  </r>
  <r>
    <s v="Unresolved"/>
    <n v="199"/>
    <s v="Capgemini America Inc"/>
    <x v="6"/>
    <n v="8243"/>
    <s v="Capgemini Deutschland GmbH"/>
    <s v="CENTRAL EUROPE"/>
    <n v="1990110057492"/>
    <s v="03. CC"/>
    <s v="CC NA"/>
    <n v="42639"/>
    <n v="254"/>
    <s v="6.Missing or wrong information on invoice"/>
    <s v="Missing Information or Attachment"/>
    <n v="42708"/>
    <s v="Q4 2016"/>
    <n v="185"/>
    <s v="181 - 365 Days"/>
    <n v="60879"/>
    <s v="USD"/>
    <n v="54254.52"/>
    <s v="USD"/>
    <n v="60878.994760017595"/>
    <s v="EUR"/>
    <s v="INTER"/>
    <n v="54.25"/>
    <n v="1"/>
    <s v="greater than 10000"/>
    <s v="Anita Kowalczyk"/>
    <s v="invoice with wrong data, waiting for CN"/>
    <s v="More"/>
    <m/>
    <m/>
    <m/>
    <m/>
    <m/>
    <s v="GFS"/>
    <s v="Non- ICB"/>
    <s v="GFS/Non- ICB"/>
  </r>
  <r>
    <s v="New"/>
    <n v="1960"/>
    <s v="Capgemini America Inc. (FS)"/>
    <x v="6"/>
    <n v="3011"/>
    <s v="Sogeti USA LLC"/>
    <s v="NORTH AMERICA"/>
    <n v="19600510076923"/>
    <s v="11. FS"/>
    <s v="NA Insurance"/>
    <n v="42857"/>
    <n v="36"/>
    <s v="3.Disagreed days, volume or deliverables"/>
    <s v="DISAGREEMENT"/>
    <n v="42892"/>
    <s v="Q2 2017"/>
    <n v="1"/>
    <s v="0-30 Days"/>
    <n v="60844.1"/>
    <s v="USD"/>
    <n v="54223.42"/>
    <s v="USD"/>
    <n v="60844.097451239701"/>
    <s v="EUR"/>
    <s v="INTRA"/>
    <n v="54.22"/>
    <n v="1"/>
    <s v="greater than 10000"/>
    <s v="Brock Bahan"/>
    <s v="Dispute: -162 hours for Anga, Lohitha, and -189 hours for Kaderu, Santthosh"/>
    <s v="More"/>
    <m/>
    <m/>
    <m/>
    <m/>
    <m/>
    <s v="GFS"/>
    <s v="Non- ICB"/>
    <s v="GFS/Non- ICB"/>
  </r>
  <r>
    <s v="Unresolved"/>
    <n v="3019"/>
    <s v="Sogeti Corporate Services S.A.S."/>
    <x v="1"/>
    <n v="3033"/>
    <s v="Sogeti Espana S.L."/>
    <s v="IBERIA"/>
    <n v="30190110008198"/>
    <s v="06. SOGETI"/>
    <s v="Sogeti France "/>
    <n v="42829"/>
    <n v="64"/>
    <s v="6.Missing or wrong information on invoice"/>
    <s v="Missing Information or Attachment"/>
    <n v="42859"/>
    <s v="Q2 2017"/>
    <n v="34"/>
    <s v="31-60 Days"/>
    <n v="53480"/>
    <s v="EUR"/>
    <n v="53480"/>
    <s v="EUR"/>
    <n v="53480"/>
    <s v="EUR"/>
    <s v="INTER"/>
    <n v="53.48"/>
    <n v="1"/>
    <s v="greater than 10000"/>
    <s v="Laura Perez Benito"/>
    <s v="Please, correct the Address: Sogeti España, S.L.U Anabel Segura, 14 28108 Alcobendas Madrid España"/>
    <s v="More"/>
    <m/>
    <m/>
    <m/>
    <m/>
    <m/>
    <s v="GFS"/>
    <s v="Non- ICB"/>
    <s v="GFS/Non- ICB"/>
  </r>
  <r>
    <s v="New"/>
    <n v="3802"/>
    <s v="Prosodie S.A.S."/>
    <x v="1"/>
    <n v="260"/>
    <s v="Capgemini UK Plc"/>
    <s v="UK &amp; IRELAND"/>
    <n v="701702826"/>
    <s v="05. BUSINESS SERVICES"/>
    <s v="Prosodie"/>
    <n v="42823"/>
    <n v="70"/>
    <s v="8.Invoice awaiting Prime’s approval or PO"/>
    <s v="Hold Payment"/>
    <n v="42892"/>
    <s v="Q2 2017"/>
    <n v="1"/>
    <s v="0-30 Days"/>
    <n v="53344.32"/>
    <s v="EUR"/>
    <n v="53344.32"/>
    <s v="EUR"/>
    <n v="53344.32"/>
    <s v="EUR"/>
    <s v="INTER"/>
    <n v="53.34"/>
    <n v="1"/>
    <s v="greater than 10000"/>
    <s v="SHYASHREE CHETTERJEE"/>
    <s v="Receipting Hold"/>
    <s v="More"/>
    <m/>
    <m/>
    <m/>
    <m/>
    <m/>
    <s v="Non-GFS"/>
    <s v="Non- ICB"/>
    <s v="Non-GFS/Non- ICB"/>
  </r>
  <r>
    <s v="Unresolved"/>
    <n v="8310"/>
    <s v="Capgemini Polska Sp z.o.o"/>
    <x v="2"/>
    <n v="692"/>
    <s v="Capgemini Outsourcing Services S.A.S."/>
    <s v="FRANCE"/>
    <s v="831016FIS01251"/>
    <s v="04. INFRA"/>
    <s v="Infra Central Europe "/>
    <n v="42584"/>
    <n v="309"/>
    <s v="6.Missing or wrong information on invoice"/>
    <s v="Missing Information or Attachment"/>
    <n v="42618"/>
    <s v="Q3 2016"/>
    <n v="275"/>
    <s v="181 - 365 Days"/>
    <n v="221551.85"/>
    <s v="PLN"/>
    <n v="53114.66"/>
    <s v="PLN"/>
    <n v="221551.83632881063"/>
    <s v="EUR"/>
    <s v="INTER"/>
    <n v="53.11"/>
    <n v="1"/>
    <s v="greater than 10000"/>
    <s v="Magdalena Marczynska"/>
    <s v="I need more informations for validate this invoice. I can't validate only with this documlent. Albert PAROLINI (17/08/2016 09:16)"/>
    <s v="More"/>
    <m/>
    <m/>
    <m/>
    <m/>
    <m/>
    <s v="GFS"/>
    <s v="Non- ICB"/>
    <s v="GFS/Non- ICB"/>
  </r>
  <r>
    <s v="Unresolved"/>
    <n v="8520"/>
    <s v="Capgemini Technology Services India Limited"/>
    <x v="3"/>
    <n v="795"/>
    <s v="Capgemini Suisse S.A."/>
    <s v="CENTRAL EUROPE"/>
    <n v="85208620000004"/>
    <s v="02. APPSTWO"/>
    <s v="Switzerland"/>
    <n v="42774"/>
    <n v="119"/>
    <s v="8.Invoice awaiting Prime’s approval or PO"/>
    <s v="Hold Payment"/>
    <n v="42831"/>
    <s v="Q1 2017"/>
    <n v="62"/>
    <s v="61-90 Days"/>
    <n v="3815555.47"/>
    <s v="INR"/>
    <n v="52749.29"/>
    <s v="INR"/>
    <n v="3815555.3787396564"/>
    <s v="EUR"/>
    <s v="INTER"/>
    <n v="52.75"/>
    <n v="1"/>
    <s v="greater than 10000"/>
    <s v="Izabela Klich"/>
    <s v="will be paid manually"/>
    <s v="More"/>
    <m/>
    <m/>
    <m/>
    <m/>
    <m/>
    <s v="GFS"/>
    <s v="ICB"/>
    <s v="GFS/ICB"/>
  </r>
  <r>
    <s v="New"/>
    <n v="95"/>
    <s v="Capgemini Service S.A.S."/>
    <x v="0"/>
    <n v="3014"/>
    <s v="Sogeti France S.A.S."/>
    <s v="FRANCE"/>
    <n v="950110010877"/>
    <s v="07. GROUP"/>
    <s v="GROUP SHARED SERVICES"/>
    <n v="42821"/>
    <n v="72"/>
    <s v="8.Invoice awaiting Prime’s approval or PO"/>
    <s v="Hold Payment"/>
    <n v="42892"/>
    <s v="Q2 2017"/>
    <n v="1"/>
    <s v="0-30 Days"/>
    <n v="52511.26"/>
    <s v="EUR"/>
    <n v="52511.26"/>
    <s v="EUR"/>
    <n v="52511.26"/>
    <s v="EUR"/>
    <s v="INTER"/>
    <n v="52.51"/>
    <n v="1"/>
    <s v="greater than 10000"/>
    <s v="Edyta Lechwar-Wierzbicka"/>
    <s v="Waiting for Sub OU2 Manager approval; contact: NBONSIRV"/>
    <s v="More"/>
    <m/>
    <m/>
    <m/>
    <m/>
    <m/>
    <s v="GFS"/>
    <s v="Non- ICB"/>
    <s v="GFS/Non- ICB"/>
  </r>
  <r>
    <s v="Unresolved"/>
    <n v="72"/>
    <s v="Capgemini Gouvieux S.A.S."/>
    <x v="0"/>
    <n v="693"/>
    <s v="Capgemini Consulting S.A.S."/>
    <s v="FRANCE"/>
    <n v="2017000063"/>
    <s v="07. GROUP"/>
    <s v="GROUP SHARED SERVICES"/>
    <n v="42795"/>
    <n v="98"/>
    <s v="8.Invoice awaiting Prime’s approval or PO"/>
    <s v="Hold Payment"/>
    <n v="42859"/>
    <s v="Q2 2017"/>
    <n v="34"/>
    <s v="31-60 Days"/>
    <n v="52134.9"/>
    <s v="EUR"/>
    <n v="52134.9"/>
    <s v="EUR"/>
    <n v="52134.9"/>
    <s v="EUR"/>
    <s v="INTER"/>
    <n v="52.13"/>
    <n v="1"/>
    <s v="greater than 10000"/>
    <s v="Hirsch Magdalena"/>
    <s v="Waiting for Project Manager approval CBURGY"/>
    <s v="More"/>
    <m/>
    <m/>
    <m/>
    <m/>
    <m/>
    <s v="Non-GFS"/>
    <s v="Non- ICB"/>
    <s v="Non-GFS/Non- ICB"/>
  </r>
  <r>
    <s v="Unresolved"/>
    <n v="3011"/>
    <s v="Sogeti USA LLC"/>
    <x v="6"/>
    <n v="199"/>
    <s v="Capgemini America Inc"/>
    <s v="NORTH AMERICA"/>
    <n v="385742"/>
    <s v="06. SOGETI"/>
    <s v="Sogeti USA "/>
    <n v="42769"/>
    <n v="124"/>
    <s v="4.Disagreed expenses"/>
    <s v="DISAGREEMENT"/>
    <n v="42831"/>
    <s v="Q1 2017"/>
    <n v="62"/>
    <s v="61-90 Days"/>
    <n v="57944"/>
    <s v="USD"/>
    <n v="51638.89"/>
    <s v="USD"/>
    <n v="57943.996439801238"/>
    <s v="EUR"/>
    <s v="INTRA"/>
    <n v="51.64"/>
    <n v="1"/>
    <s v="greater than 10000"/>
    <s v="Soumya Mukhopadhyay"/>
    <s v="-"/>
    <s v="More"/>
    <m/>
    <m/>
    <m/>
    <m/>
    <m/>
    <s v="Non-GFS"/>
    <s v="Non- ICB"/>
    <s v="Non-GFS/Non- ICB"/>
  </r>
  <r>
    <s v="Unresolved"/>
    <n v="260"/>
    <s v="Capgemini UK Plc"/>
    <x v="5"/>
    <n v="95"/>
    <s v="Capgemini Service S.A.S."/>
    <s v="HOLDING"/>
    <n v="260013008109"/>
    <s v="08. SHARED SERVICES"/>
    <s v="HQ"/>
    <n v="42646"/>
    <n v="247"/>
    <s v="8.Invoice awaiting Prime’s approval or PO"/>
    <s v="Hold Payment"/>
    <n v="42709"/>
    <s v="Q4 2016"/>
    <n v="184"/>
    <s v="181 - 365 Days"/>
    <n v="45011.25"/>
    <s v="GBP"/>
    <n v="51520.92"/>
    <s v="GBP"/>
    <n v="45011.253049147796"/>
    <s v="EUR"/>
    <s v="INTER"/>
    <n v="51.52"/>
    <n v="1"/>
    <s v="greater than 10000"/>
    <s v="Nicolas HONVAULT"/>
    <s v="no PO"/>
    <s v="More"/>
    <m/>
    <m/>
    <m/>
    <m/>
    <m/>
    <s v="GFS"/>
    <s v="Non- ICB"/>
    <s v="GFS/Non- ICB"/>
  </r>
  <r>
    <s v="Unresolved"/>
    <n v="1350"/>
    <s v="Capgemini Sverige AB"/>
    <x v="4"/>
    <n v="309"/>
    <s v="Capgemini Sogeti Danmark AS"/>
    <s v="NORDIC"/>
    <n v="13500210102683"/>
    <s v="04. INFRA"/>
    <s v="SWEDEN CORE - ISSECORE - BU"/>
    <n v="42727"/>
    <n v="166"/>
    <s v="6.Missing or wrong information on invoice"/>
    <s v="Missing Information or Attachment"/>
    <n v="42775"/>
    <s v="Q1 2017"/>
    <n v="118"/>
    <s v="91-120 Days"/>
    <n v="501025"/>
    <s v="SEK"/>
    <n v="51356.62"/>
    <s v="SEK"/>
    <n v="501025.04216945637"/>
    <s v="EUR"/>
    <s v="INTRA"/>
    <n v="51.36"/>
    <n v="1"/>
    <s v="greater than 10000"/>
    <s v="Ankit Pandey"/>
    <s v="This iGate P/L - not Sogeti"/>
    <s v="More"/>
    <m/>
    <m/>
    <m/>
    <m/>
    <m/>
    <s v="GFS"/>
    <s v="Non- ICB"/>
    <s v="GFS/Non- ICB"/>
  </r>
  <r>
    <s v="Unresolved"/>
    <n v="199"/>
    <s v="Capgemini America Inc"/>
    <x v="6"/>
    <n v="8243"/>
    <s v="Capgemini Deutschland GmbH"/>
    <s v="CENTRAL EUROPE"/>
    <n v="199030003817"/>
    <s v="03. CC"/>
    <s v="CC NA"/>
    <n v="42726"/>
    <n v="167"/>
    <s v="3.Disagreed days, volume or deliverables"/>
    <s v="DISAGREEMENT"/>
    <n v="42800"/>
    <s v="Q1 2017"/>
    <n v="93"/>
    <s v="91-120 Days"/>
    <n v="57503.7"/>
    <s v="USD"/>
    <n v="51246.5"/>
    <s v="USD"/>
    <n v="57503.695636220575"/>
    <s v="EUR"/>
    <s v="INTER"/>
    <n v="51.25"/>
    <n v="1"/>
    <s v="greater than 10000"/>
    <s v="Maciej Antkiewicz"/>
    <s v="Invoice sent to incorrect approver, mail sent for SOW"/>
    <s v="More"/>
    <m/>
    <m/>
    <m/>
    <m/>
    <m/>
    <s v="GFS"/>
    <s v="Non- ICB"/>
    <s v="GFS/Non- ICB"/>
  </r>
  <r>
    <s v="New"/>
    <n v="95"/>
    <s v="Capgemini Service S.A.S."/>
    <x v="0"/>
    <n v="1750"/>
    <s v="Capgemini Espana S.L."/>
    <s v="IBERIA"/>
    <n v="950120000354"/>
    <s v="07. GROUP"/>
    <s v="GROUP SHARED SERVICES"/>
    <n v="42852"/>
    <n v="41"/>
    <s v="1.No signed SoW"/>
    <s v="DISAGREEMENT"/>
    <n v="42893"/>
    <s v="Q2 2017"/>
    <n v="0"/>
    <s v="0-30 Days"/>
    <n v="51219.4"/>
    <s v="EUR"/>
    <n v="51219.4"/>
    <s v="EUR"/>
    <n v="51219.4"/>
    <s v="EUR"/>
    <s v="INTER"/>
    <n v="51.22"/>
    <n v="1"/>
    <s v="greater than 10000"/>
    <s v="Carmen Postigo Gonzalez"/>
    <s v="SEND ISOW"/>
    <s v="More"/>
    <m/>
    <m/>
    <m/>
    <m/>
    <m/>
    <s v="GFS"/>
    <s v="ICB"/>
    <s v="GFS/ICB"/>
  </r>
  <r>
    <s v="New"/>
    <n v="95"/>
    <s v="Capgemini Service S.A.S."/>
    <x v="0"/>
    <n v="4100"/>
    <s v="CPM Braxis S.A."/>
    <s v="CPM- BR"/>
    <n v="950110003435"/>
    <s v="07. GROUP"/>
    <s v="GROUP SHARED SERVICES"/>
    <n v="41180"/>
    <n v="1713"/>
    <s v="1.No signed SoW"/>
    <s v="DISAGREEMENT"/>
    <n v="42891"/>
    <s v="Q2 2017"/>
    <n v="2"/>
    <s v="0-30 Days"/>
    <n v="50949.2"/>
    <s v="EUR"/>
    <n v="50949.2"/>
    <s v="EUR"/>
    <n v="50949.2"/>
    <s v="EUR"/>
    <s v="INTER"/>
    <n v="50.95"/>
    <n v="1"/>
    <s v="greater than 10000"/>
    <s v="Beatriz Baldavira"/>
    <s v="We do not recognise the cost as we don't even use Oracle system and have not received any Isow for that."/>
    <s v="More"/>
    <m/>
    <m/>
    <m/>
    <m/>
    <m/>
    <s v="GFS"/>
    <s v="Non- ICB"/>
    <s v="GFS/Non- ICB"/>
  </r>
  <r>
    <s v="Unresolved"/>
    <n v="199"/>
    <s v="Capgemini America Inc"/>
    <x v="6"/>
    <n v="8243"/>
    <s v="Capgemini Deutschland GmbH"/>
    <s v="CENTRAL EUROPE"/>
    <n v="1990110063721"/>
    <s v="03. CC"/>
    <s v="CC NA"/>
    <n v="42724"/>
    <n v="169"/>
    <s v="8.Invoice awaiting Prime’s approval or PO"/>
    <s v="Hold Payment"/>
    <n v="42800"/>
    <s v="Q1 2017"/>
    <n v="93"/>
    <s v="91-120 Days"/>
    <n v="56736"/>
    <s v="USD"/>
    <n v="50562.34"/>
    <s v="USD"/>
    <n v="56735.999727105285"/>
    <s v="EUR"/>
    <s v="INTER"/>
    <n v="50.56"/>
    <n v="1"/>
    <s v="greater than 10000"/>
    <s v="Maciej Antkiewicz"/>
    <s v="waiting for update and approval"/>
    <s v="More"/>
    <m/>
    <m/>
    <m/>
    <m/>
    <m/>
    <s v="GFS"/>
    <s v="Non- ICB"/>
    <s v="GFS/Non- ICB"/>
  </r>
  <r>
    <s v="Unresolved"/>
    <n v="199"/>
    <s v="Capgemini America Inc"/>
    <x v="6"/>
    <n v="1350"/>
    <s v="Capgemini Sverige AB"/>
    <s v="NORDIC"/>
    <n v="1990110064432"/>
    <s v="01. APPSONE"/>
    <s v="NA CPRD"/>
    <n v="42724"/>
    <n v="169"/>
    <s v="8.Invoice awaiting Prime’s approval or PO"/>
    <s v="Hold Payment"/>
    <n v="42797"/>
    <s v="Q1 2017"/>
    <n v="96"/>
    <s v="91-120 Days"/>
    <n v="56719.67"/>
    <s v="USD"/>
    <n v="50547.79"/>
    <s v="USD"/>
    <n v="56719.673172677045"/>
    <s v="EUR"/>
    <s v="INTER"/>
    <n v="50.55"/>
    <n v="1"/>
    <s v="greater than 10000"/>
    <s v="Shambhu Sharma"/>
    <s v="Awaiting approval"/>
    <s v="More"/>
    <m/>
    <m/>
    <m/>
    <m/>
    <m/>
    <s v="GFS"/>
    <s v="Non- ICB"/>
    <s v="GFS/Non- ICB"/>
  </r>
  <r>
    <s v="Unresolved"/>
    <n v="8520"/>
    <s v="Capgemini Technology Services India Limited"/>
    <x v="3"/>
    <n v="1320"/>
    <s v="Capgemini Norge AS"/>
    <s v="NORDIC"/>
    <s v="5010087902/16-17-IM"/>
    <s v="02. APPSTWO"/>
    <s v="IGATE"/>
    <n v="42769"/>
    <n v="124"/>
    <s v="4.Disagreed expenses"/>
    <s v="DISAGREEMENT"/>
    <n v="42831"/>
    <s v="Q1 2017"/>
    <n v="62"/>
    <s v="61-90 Days"/>
    <n v="3650511"/>
    <s v="INR"/>
    <n v="50467.58"/>
    <s v="INR"/>
    <n v="3650510.6764654825"/>
    <s v="EUR"/>
    <s v="INTER"/>
    <n v="50.47"/>
    <n v="1"/>
    <s v="greater than 10000"/>
    <s v="Ankit Agrawal"/>
    <s v="Disagreed cost. Require credit note."/>
    <s v="More"/>
    <m/>
    <m/>
    <m/>
    <m/>
    <m/>
    <s v="Non-GFS"/>
    <s v="Non- ICB"/>
    <s v="Non-GFS/Non- ICB"/>
  </r>
  <r>
    <s v="New"/>
    <n v="692"/>
    <s v="Capgemini Outsourcing Services S.A.S."/>
    <x v="1"/>
    <n v="8105"/>
    <s v="Capgemini Canada Inc"/>
    <s v="NORTH AMERICA"/>
    <n v="69201111702053"/>
    <s v="04. INFRA"/>
    <s v="IS"/>
    <n v="42824"/>
    <n v="69"/>
    <s v="8.Invoice awaiting Prime’s approval or PO"/>
    <s v="Hold Payment"/>
    <n v="42892"/>
    <s v="Q2 2017"/>
    <n v="1"/>
    <s v="0-30 Days"/>
    <n v="50262.01"/>
    <s v="EUR"/>
    <n v="50262.01"/>
    <s v="EUR"/>
    <n v="50262.01"/>
    <s v="EUR"/>
    <s v="INTER"/>
    <n v="50.26"/>
    <n v="1"/>
    <s v="greater than 10000"/>
    <s v="PRIANGSU CHANDRA"/>
    <s v="Need a credit as per Gagnon, Charles due to the hours of Jacques are not accurate."/>
    <s v="More"/>
    <m/>
    <m/>
    <m/>
    <m/>
    <m/>
    <s v="GFS"/>
    <s v="Non- ICB"/>
    <s v="GFS/Non- ICB"/>
  </r>
  <r>
    <s v="New"/>
    <n v="95"/>
    <s v="Capgemini Service S.A.S."/>
    <x v="0"/>
    <n v="1750"/>
    <s v="Capgemini Espana S.L."/>
    <s v="IBERIA"/>
    <n v="950110011763"/>
    <s v="07. GROUP"/>
    <s v="GROUP SHARED SERVICES"/>
    <n v="42825"/>
    <n v="68"/>
    <s v="1.No signed SoW"/>
    <s v="DISAGREEMENT"/>
    <n v="42893"/>
    <s v="Q2 2017"/>
    <n v="0"/>
    <s v="0-30 Days"/>
    <n v="49965.4"/>
    <s v="EUR"/>
    <n v="49965.4"/>
    <s v="EUR"/>
    <n v="49965.4"/>
    <s v="EUR"/>
    <s v="INTER"/>
    <n v="49.97"/>
    <n v="1"/>
    <s v="greater than 10000"/>
    <s v="Carmen Postigo Gonzalez"/>
    <s v="SEND ISOW"/>
    <s v="More"/>
    <m/>
    <m/>
    <m/>
    <m/>
    <m/>
    <s v="GFS"/>
    <s v="Non- ICB"/>
    <s v="GFS/Non- ICB"/>
  </r>
  <r>
    <s v="Unresolved"/>
    <n v="1970"/>
    <s v="Capgemini UK Plc (FS)"/>
    <x v="5"/>
    <n v="260"/>
    <s v="Capgemini UK Plc"/>
    <s v="UK &amp; IRELAND"/>
    <n v="19700110035400"/>
    <s v="11. FS"/>
    <s v="NA Insurance"/>
    <n v="42728"/>
    <n v="165"/>
    <s v="8.Invoice awaiting Prime’s approval or PO"/>
    <s v="Hold Payment"/>
    <n v="42800"/>
    <s v="Q1 2017"/>
    <n v="93"/>
    <s v="91-120 Days"/>
    <n v="43350"/>
    <s v="GBP"/>
    <n v="49619.41"/>
    <s v="GBP"/>
    <n v="43349.998789994715"/>
    <s v="EUR"/>
    <s v="INTRA"/>
    <n v="49.62"/>
    <n v="1"/>
    <s v="greater than 10000"/>
    <s v="Puja Kolay Dey"/>
    <s v="PO insufficient"/>
    <s v="More"/>
    <m/>
    <m/>
    <m/>
    <m/>
    <m/>
    <s v="GFS"/>
    <s v="Non- ICB"/>
    <s v="GFS/Non- ICB"/>
  </r>
  <r>
    <s v="Unresolved"/>
    <n v="787"/>
    <s v="Capgemini France S.A.S."/>
    <x v="1"/>
    <n v="692"/>
    <s v="Capgemini Outsourcing Services S.A.S."/>
    <s v="FRANCE"/>
    <n v="78713300012120"/>
    <s v="02. APPSTWO"/>
    <s v="FR13ITICS - ITICS France"/>
    <n v="42770"/>
    <n v="123"/>
    <s v="8.Invoice awaiting Prime’s approval or PO"/>
    <s v="Hold Payment"/>
    <n v="42830"/>
    <s v="Q1 2017"/>
    <n v="63"/>
    <s v="61-90 Days"/>
    <n v="49312"/>
    <s v="EUR"/>
    <n v="49312"/>
    <s v="EUR"/>
    <n v="49312"/>
    <s v="EUR"/>
    <s v="INTRA"/>
    <n v="49.31"/>
    <n v="1"/>
    <s v="greater than 10000"/>
    <s v="Dominika Cudzilo"/>
    <s v="Invoice above 60 days in approval. Waiting for manager approval- Gales, Cyril"/>
    <s v="More"/>
    <m/>
    <m/>
    <m/>
    <m/>
    <m/>
    <s v="GFS"/>
    <s v="Non- ICB"/>
    <s v="GFS/Non- ICB"/>
  </r>
  <r>
    <s v="Unresolved"/>
    <n v="8520"/>
    <s v="Capgemini Technology Services India Limited"/>
    <x v="3"/>
    <n v="8420"/>
    <s v="Capgemini Australia Pty Ltd."/>
    <s v="INDIA"/>
    <n v="85200410040925"/>
    <s v="04. INFRA"/>
    <s v="India Service"/>
    <n v="42676"/>
    <n v="217"/>
    <s v="3.Disagreed days, volume or deliverables"/>
    <s v="DISAGREEMENT"/>
    <n v="42775"/>
    <s v="Q1 2017"/>
    <n v="118"/>
    <s v="91-120 Days"/>
    <n v="3549703.86"/>
    <s v="INR"/>
    <n v="49073.95"/>
    <s v="INR"/>
    <n v="3549704.1548521495"/>
    <s v="EUR"/>
    <s v="INTRA"/>
    <n v="49.07"/>
    <n v="1"/>
    <s v="greater than 10000"/>
    <s v="Yogesh Shinde"/>
    <s v="Praveen, Sagar, Sandeep, Rajendra did not work for icare in Sept’16; Provide a credit note for Praveen, Sagar, Sandeep &amp; Rajendra"/>
    <s v="More"/>
    <m/>
    <m/>
    <m/>
    <m/>
    <m/>
    <s v="GFS"/>
    <s v="Non- ICB"/>
    <s v="GFS/Non- ICB"/>
  </r>
  <r>
    <s v="Unresolved"/>
    <n v="199"/>
    <s v="Capgemini America Inc"/>
    <x v="6"/>
    <n v="1350"/>
    <s v="Capgemini Sverige AB"/>
    <s v="NORDIC"/>
    <n v="199030003062"/>
    <s v="04. INFRA"/>
    <s v="INFRA US"/>
    <n v="42640"/>
    <n v="253"/>
    <s v="6.Missing or wrong information on invoice"/>
    <s v="Missing Information or Attachment"/>
    <n v="42706"/>
    <s v="Q4 2016"/>
    <n v="187"/>
    <s v="181 - 365 Days"/>
    <n v="55014.21"/>
    <s v="USD"/>
    <n v="49027.9"/>
    <s v="USD"/>
    <n v="55014.204663402554"/>
    <s v="EUR"/>
    <s v="INTER"/>
    <n v="49.03"/>
    <n v="1"/>
    <s v="greater than 10000"/>
    <s v="Shambhu Sharma"/>
    <s v="Project code missing"/>
    <s v="More"/>
    <m/>
    <m/>
    <m/>
    <m/>
    <m/>
    <s v="GFS"/>
    <s v="Non- ICB"/>
    <s v="GFS/Non- ICB"/>
  </r>
  <r>
    <s v="Unresolved"/>
    <n v="3011"/>
    <s v="Sogeti USA LLC"/>
    <x v="6"/>
    <n v="199"/>
    <s v="Capgemini America Inc"/>
    <s v="NORTH AMERICA"/>
    <n v="388072"/>
    <s v="06. SOGETI"/>
    <s v="Sogeti USA "/>
    <n v="42795"/>
    <n v="98"/>
    <s v="1.No signed SoW"/>
    <s v="DISAGREEMENT"/>
    <n v="42859"/>
    <s v="Q2 2017"/>
    <n v="34"/>
    <s v="31-60 Days"/>
    <n v="54908.639999999999"/>
    <s v="USD"/>
    <n v="48933.82"/>
    <s v="USD"/>
    <n v="54908.63749909951"/>
    <s v="EUR"/>
    <s v="INTRA"/>
    <n v="48.93"/>
    <n v="1"/>
    <s v="greater than 10000"/>
    <s v="Sayantan Ghosh"/>
    <s v="No ISOW Signed"/>
    <s v="More"/>
    <m/>
    <m/>
    <m/>
    <m/>
    <m/>
    <s v="Non-GFS"/>
    <s v="Non- ICB"/>
    <s v="Non-GFS/Non- ICB"/>
  </r>
  <r>
    <s v="Unresolved"/>
    <n v="8520"/>
    <s v="Capgemini Technology Services India Limited"/>
    <x v="3"/>
    <n v="795"/>
    <s v="Capgemini Suisse S.A."/>
    <s v="CENTRAL EUROPE"/>
    <n v="85206620000018"/>
    <s v="06. SOGETI"/>
    <s v="SOGETI PES SWITZERLAND"/>
    <n v="42796"/>
    <n v="97"/>
    <s v="8.Invoice awaiting Prime’s approval or PO"/>
    <s v="Hold Payment"/>
    <n v="42859"/>
    <s v="Q2 2017"/>
    <n v="34"/>
    <s v="31-60 Days"/>
    <n v="3516239.21"/>
    <s v="INR"/>
    <n v="48611.3"/>
    <s v="INR"/>
    <n v="3516238.9329321221"/>
    <s v="EUR"/>
    <s v="INTER"/>
    <n v="48.61"/>
    <n v="1"/>
    <s v="greater than 10000"/>
    <s v="Izabela Klich"/>
    <s v="without approval"/>
    <s v="More"/>
    <m/>
    <m/>
    <m/>
    <m/>
    <m/>
    <s v="GFS"/>
    <s v="ICB"/>
    <s v="GFS/ICB"/>
  </r>
  <r>
    <s v="Unresolved"/>
    <n v="1960"/>
    <s v="Capgemini America Inc. (FS)"/>
    <x v="6"/>
    <n v="8243"/>
    <s v="Capgemini Deutschland GmbH"/>
    <s v="CENTRAL EUROPE"/>
    <n v="19600510062729"/>
    <s v="11. FS"/>
    <s v="NA Insurance"/>
    <n v="42544"/>
    <n v="349"/>
    <s v="7.Missing attachments"/>
    <s v="Missing Information or Attachment"/>
    <n v="42648"/>
    <s v="Q3 2016"/>
    <n v="245"/>
    <s v="181 - 365 Days"/>
    <n v="53941.79"/>
    <s v="USD"/>
    <n v="48072.18"/>
    <s v="USD"/>
    <n v="53941.79128895847"/>
    <s v="EUR"/>
    <s v="INTER"/>
    <n v="48.07"/>
    <n v="1"/>
    <s v="greater than 10000"/>
    <s v="Anita Kowalczyk"/>
    <s v="under processing"/>
    <s v="More"/>
    <m/>
    <m/>
    <m/>
    <m/>
    <m/>
    <s v="GFS"/>
    <s v="Non- ICB"/>
    <s v="GFS/Non- ICB"/>
  </r>
  <r>
    <s v="Unresolved"/>
    <n v="3019"/>
    <s v="Sogeti Corporate Services S.A.S."/>
    <x v="1"/>
    <n v="3014"/>
    <s v="Sogeti France S.A.S."/>
    <s v="FRANCE"/>
    <n v="30190110008090"/>
    <s v="06. SOGETI"/>
    <s v="Sogeti France "/>
    <n v="42727"/>
    <n v="166"/>
    <s v="8.Invoice awaiting Prime’s approval or PO"/>
    <s v="Hold Payment"/>
    <n v="42797"/>
    <s v="Q1 2017"/>
    <n v="96"/>
    <s v="91-120 Days"/>
    <n v="48000"/>
    <s v="EUR"/>
    <n v="48000"/>
    <s v="EUR"/>
    <n v="48000"/>
    <s v="EUR"/>
    <s v="INTRA"/>
    <n v="48"/>
    <n v="1"/>
    <s v="greater than 10000"/>
    <s v="Katarzyna Czerwiec"/>
    <s v="Invoice above 60 days in approval. Waiting for manager approval- GABPEREI"/>
    <s v="More"/>
    <m/>
    <m/>
    <m/>
    <m/>
    <m/>
    <s v="GFS"/>
    <s v="Non- ICB"/>
    <s v="GFS/Non- ICB"/>
  </r>
  <r>
    <s v="Unresolved"/>
    <n v="199"/>
    <s v="Capgemini America Inc"/>
    <x v="6"/>
    <n v="8243"/>
    <s v="Capgemini Deutschland GmbH"/>
    <s v="CENTRAL EUROPE"/>
    <n v="1990110063811"/>
    <s v="03. CC"/>
    <s v="CC NA"/>
    <n v="42724"/>
    <n v="169"/>
    <s v="6.Missing or wrong information on invoice"/>
    <s v="Missing Information or Attachment"/>
    <n v="42800"/>
    <s v="Q1 2017"/>
    <n v="93"/>
    <s v="91-120 Days"/>
    <n v="53783"/>
    <s v="USD"/>
    <n v="47930.67"/>
    <s v="USD"/>
    <n v="53783.002923519234"/>
    <s v="EUR"/>
    <s v="INTER"/>
    <n v="47.93"/>
    <n v="1"/>
    <s v="greater than 10000"/>
    <s v="Maciej Antkiewicz"/>
    <s v="The period ('Dec') is wrong, waiting for CN"/>
    <s v="More"/>
    <m/>
    <m/>
    <m/>
    <m/>
    <m/>
    <s v="GFS"/>
    <s v="Non- ICB"/>
    <s v="GFS/Non- ICB"/>
  </r>
  <r>
    <s v="Unresolved"/>
    <n v="795"/>
    <s v="Capgemini Suisse S.A."/>
    <x v="2"/>
    <n v="413"/>
    <s v="Capgemini Nederland B.V."/>
    <s v="BENELUX"/>
    <n v="7950230000975"/>
    <s v="08. SHARED SERVICES"/>
    <s v="1BS18"/>
    <n v="42829"/>
    <n v="64"/>
    <s v="4.Disagreed expenses"/>
    <s v="DISAGREEMENT"/>
    <n v="42893"/>
    <s v="Q2 2017"/>
    <n v="0"/>
    <s v="0-30 Days"/>
    <n v="52100.6"/>
    <s v="CHF"/>
    <n v="47816.26"/>
    <s v="CHF"/>
    <n v="52100.596229112372"/>
    <s v="EUR"/>
    <s v="INTER"/>
    <n v="47.82"/>
    <n v="1"/>
    <s v="greater than 10000"/>
    <s v="Susmit Chatterjee"/>
    <s v="Disagreed expenses"/>
    <s v="More"/>
    <m/>
    <m/>
    <m/>
    <m/>
    <m/>
    <s v="GFS"/>
    <s v="Non- ICB"/>
    <s v="GFS/Non- ICB"/>
  </r>
  <r>
    <s v="New"/>
    <n v="95"/>
    <s v="Capgemini Service S.A.S."/>
    <x v="0"/>
    <n v="260"/>
    <s v="Capgemini UK Plc"/>
    <s v="UK &amp; IRELAND"/>
    <n v="950110011457"/>
    <s v="07. GROUP"/>
    <s v="GROUP SHARED SERVICES"/>
    <n v="42823"/>
    <n v="70"/>
    <s v="8.Invoice awaiting Prime’s approval or PO"/>
    <s v="Hold Payment"/>
    <n v="42892"/>
    <s v="Q2 2017"/>
    <n v="1"/>
    <s v="0-30 Days"/>
    <n v="47569.57"/>
    <s v="EUR"/>
    <n v="47569.57"/>
    <s v="EUR"/>
    <n v="47569.57"/>
    <s v="EUR"/>
    <s v="INTER"/>
    <n v="47.57"/>
    <n v="1"/>
    <s v="greater than 10000"/>
    <s v="Puja Kolay Dey"/>
    <s v="As per our requestor the cost should come through ICB/IPB. Request to provide a credit note."/>
    <s v="More"/>
    <m/>
    <m/>
    <m/>
    <m/>
    <m/>
    <s v="GFS"/>
    <s v="Non- ICB"/>
    <s v="GFS/Non- ICB"/>
  </r>
  <r>
    <s v="Unresolved"/>
    <n v="199"/>
    <s v="Capgemini America Inc"/>
    <x v="6"/>
    <n v="8243"/>
    <s v="Capgemini Deutschland GmbH"/>
    <s v="CENTRAL EUROPE"/>
    <n v="1990110063696"/>
    <s v="03. CC"/>
    <s v="CC NA"/>
    <n v="42724"/>
    <n v="169"/>
    <s v="6.Missing or wrong information on invoice"/>
    <s v="Missing Information or Attachment"/>
    <n v="42800"/>
    <s v="Q1 2017"/>
    <n v="93"/>
    <s v="91-120 Days"/>
    <n v="53281"/>
    <s v="USD"/>
    <n v="47483.29"/>
    <s v="USD"/>
    <n v="53280.997843099452"/>
    <s v="EUR"/>
    <s v="INTER"/>
    <n v="47.48"/>
    <n v="1"/>
    <s v="greater than 10000"/>
    <s v="Maciej Antkiewicz"/>
    <s v="incorrect data, waiting for CN"/>
    <s v="More"/>
    <m/>
    <m/>
    <m/>
    <m/>
    <m/>
    <s v="GFS"/>
    <s v="Non- ICB"/>
    <s v="GFS/Non- ICB"/>
  </r>
  <r>
    <s v="Unresolved"/>
    <n v="3014"/>
    <s v="Sogeti France S.A.S."/>
    <x v="1"/>
    <n v="635"/>
    <s v="Capgemini Technology Services"/>
    <s v="FRANCE"/>
    <n v="30140110144604"/>
    <s v="06. SOGETI"/>
    <s v="Sogeti France "/>
    <n v="42727"/>
    <n v="166"/>
    <s v="6.Missing or wrong information on invoice"/>
    <s v="Missing Information or Attachment"/>
    <n v="42800"/>
    <s v="Q1 2017"/>
    <n v="93"/>
    <s v="91-120 Days"/>
    <n v="47460"/>
    <s v="EUR"/>
    <n v="47460"/>
    <s v="EUR"/>
    <n v="47460"/>
    <s v="EUR"/>
    <s v="INTRA"/>
    <n v="47.46"/>
    <n v="1"/>
    <s v="greater than 10000"/>
    <s v="Beata Chojnacka"/>
    <s v="Invoice not counted on the generic project, thus rejected for dispatch WF to good Project Manager Amélie GIL (28/04/2017 13:10)"/>
    <s v="More"/>
    <m/>
    <m/>
    <m/>
    <m/>
    <m/>
    <s v="GFS"/>
    <s v="Non- ICB"/>
    <s v="GFS/Non- ICB"/>
  </r>
  <r>
    <s v="Unresolved"/>
    <n v="132"/>
    <s v="Capgemini Technologies LLC"/>
    <x v="6"/>
    <n v="199"/>
    <s v="Capgemini America Inc"/>
    <s v="NORTH AMERICA"/>
    <n v="1320130002426"/>
    <s v="01. APPSONE"/>
    <s v="NA CAPTECH"/>
    <n v="42640"/>
    <n v="253"/>
    <s v="1.No signed SoW"/>
    <s v="DISAGREEMENT"/>
    <n v="42709"/>
    <s v="Q4 2016"/>
    <n v="184"/>
    <s v="181 - 365 Days"/>
    <n v="53160.65"/>
    <s v="USD"/>
    <n v="47376.04"/>
    <s v="USD"/>
    <n v="53160.652622313944"/>
    <s v="EUR"/>
    <s v="INTRA"/>
    <n v="47.38"/>
    <n v="1"/>
    <s v="greater than 10000"/>
    <s v="Soumya Mukhopadhyay"/>
    <s v="ISOW Reqd"/>
    <s v="More"/>
    <m/>
    <m/>
    <m/>
    <m/>
    <m/>
    <s v="GFS"/>
    <s v="Non- ICB"/>
    <s v="GFS/Non- ICB"/>
  </r>
  <r>
    <s v="New"/>
    <n v="1730"/>
    <s v="Capgemini Portugal, Serviços de Consultoria e Informatica S.A."/>
    <x v="8"/>
    <n v="8113"/>
    <s v="Capgemini North America Inc"/>
    <s v="NORTH AMERICA"/>
    <n v="9364"/>
    <s v="02. APPSTWO"/>
    <s v="Apps Portugal"/>
    <n v="42829"/>
    <n v="64"/>
    <s v="8.Invoice awaiting Prime’s approval or PO"/>
    <s v="Hold Payment"/>
    <n v="42891"/>
    <s v="Q2 2017"/>
    <n v="2"/>
    <s v="0-30 Days"/>
    <n v="46858.84"/>
    <s v="EUR"/>
    <n v="46858.84"/>
    <s v="EUR"/>
    <n v="46858.84"/>
    <s v="EUR"/>
    <s v="INTER"/>
    <n v="46.86"/>
    <n v="1"/>
    <s v="greater than 10000"/>
    <s v="SUDIPTA ROY"/>
    <s v="awaiting approval from Benu Goel"/>
    <s v="More"/>
    <m/>
    <m/>
    <m/>
    <m/>
    <m/>
    <s v="Non-GFS"/>
    <s v="Non- ICB"/>
    <s v="Non-GFS/Non- ICB"/>
  </r>
  <r>
    <s v="Unresolved"/>
    <n v="8520"/>
    <s v="Capgemini Technology Services India Limited"/>
    <x v="3"/>
    <n v="795"/>
    <s v="Capgemini Suisse S.A."/>
    <s v="CENTRAL EUROPE"/>
    <n v="85208620000011"/>
    <s v="02. APPSTWO"/>
    <s v="Switzerland"/>
    <n v="42796"/>
    <n v="97"/>
    <s v="8.Invoice awaiting Prime’s approval or PO"/>
    <s v="Hold Payment"/>
    <n v="42859"/>
    <s v="Q2 2017"/>
    <n v="34"/>
    <s v="31-60 Days"/>
    <n v="3373038.64"/>
    <s v="INR"/>
    <n v="46631.58"/>
    <s v="INR"/>
    <n v="3373038.3079682891"/>
    <s v="EUR"/>
    <s v="INTER"/>
    <n v="46.63"/>
    <n v="1"/>
    <s v="greater than 10000"/>
    <s v="Izabela Klich"/>
    <s v="."/>
    <s v="More"/>
    <m/>
    <m/>
    <m/>
    <m/>
    <m/>
    <s v="GFS"/>
    <s v="ICB"/>
    <s v="GFS/ICB"/>
  </r>
  <r>
    <s v="New"/>
    <n v="199"/>
    <s v="Capgemini America Inc"/>
    <x v="6"/>
    <n v="413"/>
    <s v="Capgemini Nederland B.V."/>
    <s v="BENELUX"/>
    <n v="1990110081027"/>
    <s v="01. APPSONE"/>
    <s v="NA EU"/>
    <n v="42879"/>
    <n v="14"/>
    <s v="5.Invoice issued too late"/>
    <s v="DISAGREEMENT"/>
    <n v="42893"/>
    <s v="Q2 2017"/>
    <n v="0"/>
    <s v="0-30 Days"/>
    <n v="52188"/>
    <s v="USD"/>
    <n v="46509.23"/>
    <s v="USD"/>
    <n v="52188.005155376064"/>
    <s v="EUR"/>
    <s v="INTER"/>
    <n v="46.51"/>
    <n v="1"/>
    <s v="greater than 10000"/>
    <s v="Anit Sharma"/>
    <s v="Issued to Late"/>
    <s v="More"/>
    <m/>
    <m/>
    <m/>
    <m/>
    <m/>
    <s v="GFS"/>
    <s v="Non- ICB"/>
    <s v="GFS/Non- ICB"/>
  </r>
  <r>
    <s v="New"/>
    <n v="95"/>
    <s v="Capgemini Service S.A.S."/>
    <x v="0"/>
    <n v="693"/>
    <s v="Capgemini Consulting S.A.S."/>
    <s v="FRANCE"/>
    <n v="950110011962"/>
    <s v="07. GROUP"/>
    <s v="GROUP SHARED SERVICES"/>
    <n v="42828"/>
    <n v="65"/>
    <s v="8.Invoice awaiting Prime’s approval or PO"/>
    <s v="Hold Payment"/>
    <n v="42892"/>
    <s v="Q2 2017"/>
    <n v="1"/>
    <s v="0-30 Days"/>
    <n v="46224"/>
    <s v="EUR"/>
    <n v="46224"/>
    <s v="EUR"/>
    <n v="46224"/>
    <s v="EUR"/>
    <s v="INTER"/>
    <n v="46.22"/>
    <n v="1"/>
    <s v="greater than 10000"/>
    <s v="Hirsch Magdalena"/>
    <s v="h-Waiting for Project Manager approval CBURGY"/>
    <s v="More"/>
    <m/>
    <m/>
    <m/>
    <m/>
    <m/>
    <s v="GFS"/>
    <s v="Non- ICB"/>
    <s v="GFS/Non- ICB"/>
  </r>
  <r>
    <s v="Unresolved"/>
    <n v="1960"/>
    <s v="Capgemini America Inc. (FS)"/>
    <x v="6"/>
    <n v="3011"/>
    <s v="Sogeti USA LLC"/>
    <s v="NORTH AMERICA"/>
    <n v="19600510071129"/>
    <s v="11. FS"/>
    <s v="NA Insurance"/>
    <n v="42733"/>
    <n v="160"/>
    <s v="3.Disagreed days, volume or deliverables"/>
    <s v="DISAGREEMENT"/>
    <n v="42776"/>
    <s v="Q1 2017"/>
    <n v="117"/>
    <s v="91-120 Days"/>
    <n v="51720.99"/>
    <s v="USD"/>
    <n v="46093.03"/>
    <s v="USD"/>
    <n v="51720.987151731024"/>
    <s v="EUR"/>
    <s v="INTRA"/>
    <n v="46.09"/>
    <n v="1"/>
    <s v="greater than 10000"/>
    <s v="Brock Bahan"/>
    <s v="Dispute: Missing 9 hours for Praneeth Dhanraj, and 9 hours for Santhosh Kaderu, and 9 hours for Pawan Sirohir"/>
    <s v="More"/>
    <m/>
    <m/>
    <m/>
    <m/>
    <m/>
    <s v="GFS"/>
    <s v="Non- ICB"/>
    <s v="GFS/Non- ICB"/>
  </r>
  <r>
    <s v="New"/>
    <n v="8310"/>
    <s v="Capgemini Polska Sp z.o.o"/>
    <x v="2"/>
    <n v="692"/>
    <s v="Capgemini Outsourcing Services S.A.S."/>
    <s v="FRANCE"/>
    <s v="831016FBP01550"/>
    <s v="05. BUSINESS SERVICES"/>
    <s v="BPO POLAND - BPOPL- BU"/>
    <n v="42545"/>
    <n v="348"/>
    <s v="6.Missing or wrong information on invoice"/>
    <s v="Missing Information or Attachment"/>
    <n v="42892"/>
    <s v="Q2 2017"/>
    <n v="1"/>
    <s v="0-30 Days"/>
    <n v="191757.65"/>
    <s v="PLN"/>
    <n v="45971.83"/>
    <s v="PLN"/>
    <n v="191757.66833292178"/>
    <s v="EUR"/>
    <s v="INTER"/>
    <n v="45.97"/>
    <n v="1"/>
    <s v="greater than 10000"/>
    <s v="Magdalena Marczynska"/>
    <s v="Invoice does not have back up data and the layout also not appearing in proper format . Indira (17/08/2016 13:25)"/>
    <s v="More"/>
    <m/>
    <m/>
    <m/>
    <m/>
    <m/>
    <s v="GFS"/>
    <s v="Non- ICB"/>
    <s v="GFS/Non- ICB"/>
  </r>
  <r>
    <s v="New"/>
    <n v="95"/>
    <s v="Capgemini Service S.A.S."/>
    <x v="0"/>
    <n v="260"/>
    <s v="Capgemini UK Plc"/>
    <s v="UK &amp; IRELAND"/>
    <n v="950110011463"/>
    <s v="07. GROUP"/>
    <s v="GROUP SHARED SERVICES"/>
    <n v="42823"/>
    <n v="70"/>
    <s v="6.Missing or wrong information on invoice"/>
    <s v="Missing Information or Attachment"/>
    <n v="42892"/>
    <s v="Q2 2017"/>
    <n v="1"/>
    <s v="0-30 Days"/>
    <n v="45526.5"/>
    <s v="EUR"/>
    <n v="45526.5"/>
    <s v="EUR"/>
    <n v="45526.5"/>
    <s v="EUR"/>
    <s v="INTER"/>
    <n v="45.53"/>
    <n v="1"/>
    <s v="greater than 10000"/>
    <s v="Puja Kolay Dey"/>
    <s v="No PO"/>
    <s v="More"/>
    <m/>
    <m/>
    <m/>
    <m/>
    <m/>
    <s v="GFS"/>
    <s v="Non- ICB"/>
    <s v="GFS/Non- ICB"/>
  </r>
  <r>
    <s v="New"/>
    <n v="95"/>
    <s v="Capgemini Service S.A.S."/>
    <x v="0"/>
    <n v="260"/>
    <s v="Capgemini UK Plc"/>
    <s v="UK &amp; IRELAND"/>
    <n v="950110011845"/>
    <s v="07. GROUP"/>
    <s v="GROUP SHARED SERVICES"/>
    <n v="42828"/>
    <n v="65"/>
    <s v="6.Missing or wrong information on invoice"/>
    <s v="Missing Information or Attachment"/>
    <n v="42892"/>
    <s v="Q2 2017"/>
    <n v="1"/>
    <s v="0-30 Days"/>
    <n v="45246.91"/>
    <s v="EUR"/>
    <n v="45246.91"/>
    <s v="EUR"/>
    <n v="45246.91"/>
    <s v="EUR"/>
    <s v="INTER"/>
    <n v="45.25"/>
    <n v="1"/>
    <s v="greater than 10000"/>
    <s v="Puja Kolay Dey"/>
    <s v="No PO"/>
    <s v="More"/>
    <m/>
    <m/>
    <m/>
    <m/>
    <m/>
    <s v="GFS"/>
    <s v="Non- ICB"/>
    <s v="GFS/Non- ICB"/>
  </r>
  <r>
    <s v="Unresolved"/>
    <n v="199"/>
    <s v="Capgemini America Inc"/>
    <x v="6"/>
    <n v="8243"/>
    <s v="Capgemini Deutschland GmbH"/>
    <s v="CENTRAL EUROPE"/>
    <n v="1990110055560"/>
    <s v="03. CC"/>
    <s v="CC NA"/>
    <n v="42607"/>
    <n v="286"/>
    <s v="6.Missing or wrong information on invoice"/>
    <s v="Missing Information or Attachment"/>
    <n v="42681"/>
    <s v="Q4 2016"/>
    <n v="212"/>
    <s v="181 - 365 Days"/>
    <n v="50780"/>
    <s v="USD"/>
    <n v="45254.44"/>
    <s v="USD"/>
    <n v="50780.005345684214"/>
    <s v="EUR"/>
    <s v="INTER"/>
    <n v="45.25"/>
    <n v="1"/>
    <s v="greater than 10000"/>
    <s v="Anita Kowalczyk"/>
    <s v="mail to Madgaonkar, Pankaj R for update, no answers, no results/waiting for cancellation - missing data and credit note"/>
    <s v="More"/>
    <m/>
    <m/>
    <m/>
    <m/>
    <m/>
    <s v="GFS"/>
    <s v="Non- ICB"/>
    <s v="GFS/Non- ICB"/>
  </r>
  <r>
    <s v="Unresolved"/>
    <n v="1960"/>
    <s v="Capgemini America Inc. (FS)"/>
    <x v="6"/>
    <n v="199"/>
    <s v="Capgemini America Inc"/>
    <s v="NORTH AMERICA"/>
    <n v="19600530003445"/>
    <s v="11. FS"/>
    <s v="NA Insurance"/>
    <n v="42795"/>
    <n v="98"/>
    <s v="1.No signed SoW"/>
    <s v="DISAGREEMENT"/>
    <n v="42859"/>
    <s v="Q2 2017"/>
    <n v="34"/>
    <s v="31-60 Days"/>
    <n v="50055"/>
    <s v="USD"/>
    <n v="44608.33"/>
    <s v="USD"/>
    <n v="50055.005340073716"/>
    <s v="EUR"/>
    <s v="INTRA"/>
    <n v="44.61"/>
    <n v="1"/>
    <s v="greater than 10000"/>
    <s v="Sayantan Ghosh"/>
    <s v="Required ISOW"/>
    <s v="More"/>
    <m/>
    <m/>
    <m/>
    <m/>
    <m/>
    <s v="GFS"/>
    <s v="Non- ICB"/>
    <s v="GFS/Non- ICB"/>
  </r>
  <r>
    <s v="Unresolved"/>
    <n v="95"/>
    <s v="Capgemini Service S.A.S."/>
    <x v="0"/>
    <n v="8310"/>
    <s v="Capgemini Polska Sp z.o.o"/>
    <s v="CENTRAL EUROPE"/>
    <n v="950110010028"/>
    <s v="07. GROUP"/>
    <s v="GROUP SHARED SERVICES"/>
    <n v="42697"/>
    <n v="196"/>
    <s v="1.No signed SoW"/>
    <s v="DISAGREEMENT"/>
    <n v="42859"/>
    <s v="Q2 2017"/>
    <n v="34"/>
    <s v="31-60 Days"/>
    <n v="44594"/>
    <s v="EUR"/>
    <n v="44594"/>
    <s v="EUR"/>
    <n v="44594"/>
    <s v="EUR"/>
    <s v="INTER"/>
    <n v="44.59"/>
    <n v="1"/>
    <s v="greater than 10000"/>
    <s v="Mateusz Jaskolski"/>
    <s v="Please provide signed ICA"/>
    <s v="More"/>
    <m/>
    <m/>
    <m/>
    <m/>
    <m/>
    <s v="GFS"/>
    <s v="Non- ICB"/>
    <s v="GFS/Non- ICB"/>
  </r>
  <r>
    <s v="Unresolved"/>
    <n v="1960"/>
    <s v="Capgemini America Inc. (FS)"/>
    <x v="6"/>
    <n v="8243"/>
    <s v="Capgemini Deutschland GmbH"/>
    <s v="CENTRAL EUROPE"/>
    <n v="19600510062725"/>
    <s v="11. FS"/>
    <s v="NA Insurance"/>
    <n v="42544"/>
    <n v="349"/>
    <s v="7.Missing attachments"/>
    <s v="Missing Information or Attachment"/>
    <n v="42648"/>
    <s v="Q3 2016"/>
    <n v="245"/>
    <s v="181 - 365 Days"/>
    <n v="49463.35"/>
    <s v="USD"/>
    <n v="44081.05"/>
    <s v="USD"/>
    <n v="49463.34447279368"/>
    <s v="EUR"/>
    <s v="INTER"/>
    <n v="44.08"/>
    <n v="1"/>
    <s v="greater than 10000"/>
    <s v="Anita Kowalczyk"/>
    <s v="under processing"/>
    <s v="More"/>
    <m/>
    <m/>
    <m/>
    <m/>
    <m/>
    <s v="GFS"/>
    <s v="Non- ICB"/>
    <s v="GFS/Non- ICB"/>
  </r>
  <r>
    <s v="New"/>
    <n v="95"/>
    <s v="Capgemini Service S.A.S."/>
    <x v="0"/>
    <n v="260"/>
    <s v="Capgemini UK Plc"/>
    <s v="UK &amp; IRELAND"/>
    <n v="950110011352"/>
    <s v="07. GROUP"/>
    <s v="GROUP SHARED SERVICES"/>
    <n v="42821"/>
    <n v="72"/>
    <s v="6.Missing or wrong information on invoice"/>
    <s v="Missing Information or Attachment"/>
    <n v="42892"/>
    <s v="Q2 2017"/>
    <n v="1"/>
    <s v="0-30 Days"/>
    <n v="44070"/>
    <s v="EUR"/>
    <n v="44070"/>
    <s v="EUR"/>
    <n v="44070"/>
    <s v="EUR"/>
    <s v="INTER"/>
    <n v="44.07"/>
    <n v="1"/>
    <s v="greater than 10000"/>
    <s v="Puja Kolay Dey"/>
    <s v="No PO"/>
    <s v="More"/>
    <m/>
    <m/>
    <m/>
    <m/>
    <m/>
    <s v="GFS"/>
    <s v="Non- ICB"/>
    <s v="GFS/Non- ICB"/>
  </r>
  <r>
    <s v="Unresolved"/>
    <n v="95"/>
    <s v="Capgemini Service S.A.S."/>
    <x v="0"/>
    <n v="1740"/>
    <s v="Capgemini Argentina S.A."/>
    <s v="CPM- BR"/>
    <n v="950110010913"/>
    <s v="07. GROUP"/>
    <s v="GROUP SHARED SERVICES"/>
    <n v="42821"/>
    <n v="72"/>
    <s v="2.Disagreed rates or price"/>
    <s v="DISAGREEMENT"/>
    <n v="42831"/>
    <s v="Q1 2017"/>
    <n v="62"/>
    <s v="61-90 Days"/>
    <n v="43900"/>
    <s v="EUR"/>
    <n v="43900"/>
    <s v="EUR"/>
    <n v="43900"/>
    <s v="EUR"/>
    <s v="INTER"/>
    <n v="43.9"/>
    <n v="1"/>
    <s v="greater than 10000"/>
    <s v="Romina Ledesma Olguin"/>
    <s v="Please send the calculation for this invoice, seems very high"/>
    <s v="More"/>
    <m/>
    <m/>
    <m/>
    <m/>
    <m/>
    <s v="GFS"/>
    <s v="Non- ICB"/>
    <s v="GFS/Non- ICB"/>
  </r>
  <r>
    <s v="Unresolved"/>
    <n v="9701"/>
    <s v="Capgemini Services Romania s.r.l."/>
    <x v="2"/>
    <n v="692"/>
    <s v="Capgemini Outsourcing Services S.A.S."/>
    <s v="FRANCE"/>
    <n v="97120170053"/>
    <s v="04. INFRA"/>
    <s v="Infra Central Europe "/>
    <n v="42796"/>
    <n v="97"/>
    <s v="8.Invoice awaiting Prime’s approval or PO"/>
    <s v="Hold Payment"/>
    <n v="42860"/>
    <s v="Q2 2017"/>
    <n v="33"/>
    <s v="31-60 Days"/>
    <n v="43206.33"/>
    <s v="EUR"/>
    <n v="43206.33"/>
    <s v="RON"/>
    <n v="197258.46340820903"/>
    <s v="EUR"/>
    <s v="INTER"/>
    <n v="43.21"/>
    <n v="1"/>
    <s v="greater than 10000"/>
    <s v="Magdalena Marczynska"/>
    <s v="Status : h-Waiting for Project Manager approval Destinataire : CGALES"/>
    <s v="More"/>
    <m/>
    <m/>
    <m/>
    <m/>
    <m/>
    <s v="Non-GFS"/>
    <s v="Non- ICB"/>
    <s v="Non-GFS/Non- ICB"/>
  </r>
  <r>
    <s v="New"/>
    <n v="8520"/>
    <s v="Capgemini Technology Services India Limited"/>
    <x v="3"/>
    <n v="429"/>
    <s v="Sogeti Nederland B.V."/>
    <s v="BENELUX"/>
    <n v="85200410045715"/>
    <s v="06. SOGETI"/>
    <s v="SOGETI INDIA GES - SOGIDPES – BU"/>
    <n v="42829"/>
    <n v="64"/>
    <s v="8.Invoice awaiting Prime’s approval or PO"/>
    <s v="Hold Payment"/>
    <n v="42893"/>
    <s v="Q2 2017"/>
    <n v="0"/>
    <s v="0-30 Days"/>
    <n v="3110004.31"/>
    <s v="INR"/>
    <n v="42995.19"/>
    <s v="INR"/>
    <n v="3110004.4846941731"/>
    <s v="EUR"/>
    <s v="INTER"/>
    <n v="43"/>
    <n v="1"/>
    <s v="greater than 10000"/>
    <s v="Dibendu Das"/>
    <s v="Invoice awaiting Prime’s approval or PO"/>
    <s v="More"/>
    <m/>
    <m/>
    <m/>
    <m/>
    <m/>
    <s v="GFS"/>
    <s v="Non- ICB"/>
    <s v="GFS/Non- ICB"/>
  </r>
  <r>
    <s v="Unresolved"/>
    <n v="260"/>
    <s v="Capgemini UK Plc"/>
    <x v="5"/>
    <n v="95"/>
    <s v="Capgemini Service S.A.S."/>
    <s v="HOLDING"/>
    <n v="2600110117451"/>
    <s v="01. APPSONE"/>
    <s v="ADAO - Private"/>
    <n v="42724"/>
    <n v="169"/>
    <s v="8.Invoice awaiting Prime’s approval or PO"/>
    <s v="Hold Payment"/>
    <n v="42800"/>
    <s v="Q1 2017"/>
    <n v="93"/>
    <s v="91-120 Days"/>
    <n v="37500"/>
    <s v="GBP"/>
    <n v="42923.37"/>
    <s v="GBP"/>
    <n v="37500.003276187599"/>
    <s v="EUR"/>
    <s v="INTER"/>
    <n v="42.92"/>
    <n v="1"/>
    <s v="greater than 10000"/>
    <s v="Nicolas HONVAULT"/>
    <s v="NO PO"/>
    <s v="More"/>
    <m/>
    <m/>
    <m/>
    <m/>
    <m/>
    <s v="GFS"/>
    <s v="Non- ICB"/>
    <s v="GFS/Non- ICB"/>
  </r>
  <r>
    <s v="New"/>
    <n v="95"/>
    <s v="Capgemini Service S.A.S."/>
    <x v="0"/>
    <n v="692"/>
    <s v="Capgemini Outsourcing Services S.A.S."/>
    <s v="FRANCE"/>
    <n v="950110011143"/>
    <s v="07. GROUP"/>
    <s v="GROUP SHARED SERVICES"/>
    <n v="42821"/>
    <n v="72"/>
    <s v="6.Missing or wrong information on invoice"/>
    <s v="Missing Information or Attachment"/>
    <n v="42891"/>
    <s v="Q2 2017"/>
    <n v="2"/>
    <s v="0-30 Days"/>
    <n v="42883.5"/>
    <s v="EUR"/>
    <n v="42883.5"/>
    <s v="EUR"/>
    <n v="42883.5"/>
    <s v="EUR"/>
    <s v="INTER"/>
    <n v="42.88"/>
    <n v="1"/>
    <s v="greater than 10000"/>
    <s v="Karolina Planeta"/>
    <s v="waiting for approval"/>
    <s v="More"/>
    <m/>
    <m/>
    <m/>
    <m/>
    <m/>
    <s v="GFS"/>
    <s v="Non- ICB"/>
    <s v="GFS/Non- ICB"/>
  </r>
  <r>
    <s v="Unresolved"/>
    <n v="199"/>
    <s v="Capgemini America Inc"/>
    <x v="6"/>
    <n v="8243"/>
    <s v="Capgemini Deutschland GmbH"/>
    <s v="CENTRAL EUROPE"/>
    <n v="1990110063818"/>
    <s v="03. CC"/>
    <s v="CC NA"/>
    <n v="42724"/>
    <n v="169"/>
    <s v="6.Missing or wrong information on invoice"/>
    <s v="Missing Information or Attachment"/>
    <n v="42800"/>
    <s v="Q1 2017"/>
    <n v="93"/>
    <s v="91-120 Days"/>
    <n v="48080"/>
    <s v="USD"/>
    <n v="42848.23"/>
    <s v="USD"/>
    <n v="48079.997199238496"/>
    <s v="EUR"/>
    <s v="INTER"/>
    <n v="42.85"/>
    <n v="1"/>
    <s v="greater than 10000"/>
    <s v="Maciej Antkiewicz"/>
    <s v="The period ('Dec') is wrong, waiting for CN"/>
    <s v="More"/>
    <m/>
    <m/>
    <m/>
    <m/>
    <m/>
    <s v="GFS"/>
    <s v="Non- ICB"/>
    <s v="GFS/Non- ICB"/>
  </r>
  <r>
    <s v="Unresolved"/>
    <n v="8520"/>
    <s v="Capgemini Technology Services India Limited"/>
    <x v="3"/>
    <n v="3071"/>
    <s v="Sogeti Sverige AB"/>
    <s v="NORDIC"/>
    <s v="5010085757/16-17-IM"/>
    <s v="06. SOGETI"/>
    <s v="iGATE"/>
    <n v="42769"/>
    <n v="124"/>
    <s v="8.Invoice awaiting Prime’s approval or PO"/>
    <s v="Hold Payment"/>
    <n v="42775"/>
    <s v="Q1 2017"/>
    <n v="118"/>
    <s v="91-120 Days"/>
    <n v="3096395"/>
    <s v="INR"/>
    <n v="42807.040000000001"/>
    <s v="INR"/>
    <n v="3096394.8845552919"/>
    <s v="EUR"/>
    <s v="INTER"/>
    <n v="42.81"/>
    <n v="1"/>
    <s v="greater than 10000"/>
    <s v="Anne-Sofi Saltin"/>
    <s v="approval"/>
    <s v="More"/>
    <m/>
    <m/>
    <m/>
    <m/>
    <m/>
    <s v="Non-GFS"/>
    <s v="Non- ICB"/>
    <s v="Non-GFS/Non- ICB"/>
  </r>
  <r>
    <s v="New"/>
    <n v="3802"/>
    <s v="Prosodie S.A.S."/>
    <x v="1"/>
    <n v="8110"/>
    <s v="Capgemini Mexico S. de R.L. de C.V."/>
    <s v="CPM- BR"/>
    <n v="701702843"/>
    <s v="05. BUSINESS SERVICES"/>
    <s v="Prosodie"/>
    <n v="42823"/>
    <n v="70"/>
    <s v="8.Invoice awaiting Prime’s approval or PO"/>
    <s v="Hold Payment"/>
    <n v="42892"/>
    <s v="Q2 2017"/>
    <n v="1"/>
    <s v="0-30 Days"/>
    <n v="42783.66"/>
    <s v="EUR"/>
    <n v="42783.66"/>
    <s v="EUR"/>
    <n v="42783.66"/>
    <s v="EUR"/>
    <s v="INTER"/>
    <n v="42.78"/>
    <n v="1"/>
    <s v="greater than 10000"/>
    <s v="Aldo Perez"/>
    <s v="."/>
    <s v="More"/>
    <m/>
    <m/>
    <m/>
    <m/>
    <m/>
    <s v="Non-GFS"/>
    <s v="Non- ICB"/>
    <s v="Non-GFS/Non- ICB"/>
  </r>
  <r>
    <s v="Unresolved"/>
    <n v="8520"/>
    <s v="Capgemini Technology Services India Limited"/>
    <x v="3"/>
    <n v="260"/>
    <s v="Capgemini UK Plc"/>
    <s v="UK &amp; IRELAND"/>
    <s v="5010087847/16-17-IM"/>
    <s v="01. APPSONE"/>
    <s v="IGATE"/>
    <n v="42768"/>
    <n v="125"/>
    <s v="6.Missing or wrong information on invoice"/>
    <s v="Missing Information or Attachment"/>
    <n v="42831"/>
    <s v="Q1 2017"/>
    <n v="62"/>
    <s v="61-90 Days"/>
    <n v="3081725"/>
    <s v="INR"/>
    <n v="42604.23"/>
    <s v="INR"/>
    <n v="3081724.8712458774"/>
    <s v="EUR"/>
    <s v="INTER"/>
    <n v="42.6"/>
    <n v="1"/>
    <s v="greater than 10000"/>
    <s v="SARBAJIT MOITRA"/>
    <s v="No PO"/>
    <s v="More"/>
    <m/>
    <m/>
    <m/>
    <m/>
    <m/>
    <s v="Non-GFS"/>
    <s v="Non- ICB"/>
    <s v="Non-GFS/Non- ICB"/>
  </r>
  <r>
    <s v="New"/>
    <n v="8310"/>
    <s v="Capgemini Polska Sp z.o.o"/>
    <x v="2"/>
    <n v="413"/>
    <s v="Capgemini Nederland B.V."/>
    <s v="BENELUX"/>
    <s v="831017FIS00548"/>
    <s v="04. INFRA"/>
    <s v="Infra Central Europe "/>
    <n v="42829"/>
    <n v="64"/>
    <s v="7.Missing attachments"/>
    <s v="Missing Information or Attachment"/>
    <n v="42893"/>
    <s v="Q2 2017"/>
    <n v="0"/>
    <s v="0-30 Days"/>
    <n v="177384.42"/>
    <s v="PLN"/>
    <n v="42526"/>
    <s v="PLN"/>
    <n v="177384.42440785654"/>
    <s v="EUR"/>
    <s v="INTER"/>
    <n v="42.53"/>
    <n v="1"/>
    <s v="greater than 10000"/>
    <s v="Susmit Chatterjee"/>
    <s v="Missing attachments"/>
    <s v="More"/>
    <m/>
    <m/>
    <m/>
    <m/>
    <m/>
    <s v="GFS"/>
    <s v="Non- ICB"/>
    <s v="GFS/Non- ICB"/>
  </r>
  <r>
    <s v="Unresolved"/>
    <n v="3022"/>
    <s v="Sogeti High Tech S.A.S."/>
    <x v="1"/>
    <n v="635"/>
    <s v="Capgemini Technology Services"/>
    <s v="FRANCE"/>
    <n v="30220110058151"/>
    <s v="06. SOGETI"/>
    <s v="Sogeti HTC  "/>
    <n v="42543"/>
    <n v="350"/>
    <s v="4.Disagreed expenses"/>
    <s v="DISAGREEMENT"/>
    <n v="42618"/>
    <s v="Q3 2016"/>
    <n v="275"/>
    <s v="181 - 365 Days"/>
    <n v="42192"/>
    <s v="EUR"/>
    <n v="42192"/>
    <s v="EUR"/>
    <n v="42192"/>
    <s v="EUR"/>
    <s v="INTRA"/>
    <n v="42.19"/>
    <n v="1"/>
    <s v="greater than 10000"/>
    <s v="Marta Stryszawska"/>
    <s v="Mauvais affectation. Cela ne concerne pas mon projet. - Anne BETTINGER (19/08/2016 11:16)"/>
    <s v="More"/>
    <m/>
    <m/>
    <m/>
    <m/>
    <m/>
    <s v="GFS"/>
    <s v="Non- ICB"/>
    <s v="GFS/Non- ICB"/>
  </r>
  <r>
    <s v="New"/>
    <n v="95"/>
    <s v="Capgemini Service S.A.S."/>
    <x v="0"/>
    <n v="1750"/>
    <s v="Capgemini Espana S.L."/>
    <s v="IBERIA"/>
    <n v="950110011742"/>
    <s v="07. GROUP"/>
    <s v="GROUP SHARED SERVICES"/>
    <n v="42825"/>
    <n v="68"/>
    <s v="1.No signed SoW"/>
    <s v="DISAGREEMENT"/>
    <n v="42893"/>
    <s v="Q2 2017"/>
    <n v="0"/>
    <s v="0-30 Days"/>
    <n v="42194.16"/>
    <s v="EUR"/>
    <n v="42194.16"/>
    <s v="EUR"/>
    <n v="42194.16"/>
    <s v="EUR"/>
    <s v="INTER"/>
    <n v="42.19"/>
    <n v="1"/>
    <s v="greater than 10000"/>
    <s v="Carmen Postigo Gonzalez"/>
    <s v="SEND ISOW"/>
    <s v="More"/>
    <m/>
    <m/>
    <m/>
    <m/>
    <m/>
    <s v="GFS"/>
    <s v="Non- ICB"/>
    <s v="GFS/Non- ICB"/>
  </r>
  <r>
    <s v="New"/>
    <n v="8310"/>
    <s v="Capgemini Polska Sp z.o.o"/>
    <x v="2"/>
    <n v="95"/>
    <s v="Capgemini Service S.A.S."/>
    <s v="HOLDING"/>
    <s v="831016FBP02908"/>
    <s v="05. BUSINESS SERVICES"/>
    <s v="BPO POLAND - BPOPL- BU"/>
    <n v="42677"/>
    <n v="216"/>
    <s v="6.Missing or wrong information on invoice"/>
    <s v="Missing Information or Attachment"/>
    <n v="42892"/>
    <s v="Q2 2017"/>
    <n v="1"/>
    <s v="0-30 Days"/>
    <n v="175706.95"/>
    <s v="PLN"/>
    <n v="42123.839999999997"/>
    <s v="PLN"/>
    <n v="175706.93486922453"/>
    <s v="EUR"/>
    <s v="INTER"/>
    <n v="42.12"/>
    <n v="1"/>
    <s v="greater than 10000"/>
    <s v="Katarzyna Czerwiec"/>
    <s v="Wrong project code - to be billed to UK V.Pile re PO mentionned at the bottom of the bill François LABESSE (17/12/2016 19:38)"/>
    <s v="More"/>
    <m/>
    <m/>
    <m/>
    <m/>
    <m/>
    <s v="GFS"/>
    <s v="Non- ICB"/>
    <s v="GFS/Non- ICB"/>
  </r>
  <r>
    <s v="New"/>
    <n v="95"/>
    <s v="Capgemini Service S.A.S."/>
    <x v="0"/>
    <n v="199"/>
    <s v="Capgemini America Inc"/>
    <s v="NORTH AMERICA"/>
    <n v="950110011556"/>
    <s v="07. GROUP"/>
    <s v="GROUP SHARED SERVICES"/>
    <n v="42824"/>
    <n v="69"/>
    <s v="8.Invoice awaiting Prime’s approval or PO"/>
    <s v="Hold Payment"/>
    <n v="42893"/>
    <s v="Q2 2017"/>
    <n v="0"/>
    <s v="0-30 Days"/>
    <n v="42104.34"/>
    <s v="EUR"/>
    <n v="42104.34"/>
    <s v="EUR"/>
    <n v="42104.34"/>
    <s v="EUR"/>
    <s v="INTER"/>
    <n v="42.1"/>
    <n v="1"/>
    <s v="greater than 10000"/>
    <s v="Soumya Mukhopadhyay"/>
    <s v="-"/>
    <s v="More"/>
    <m/>
    <m/>
    <m/>
    <m/>
    <m/>
    <s v="GFS"/>
    <s v="Non- ICB"/>
    <s v="GFS/Non- ICB"/>
  </r>
  <r>
    <s v="New"/>
    <n v="1730"/>
    <s v="Capgemini Portugal, Serviços de Consultoria e Informatica S.A."/>
    <x v="8"/>
    <n v="635"/>
    <s v="Capgemini Technology Services"/>
    <s v="FRANCE"/>
    <n v="9413"/>
    <s v="02. APPSTWO"/>
    <s v="Apps Portugal"/>
    <n v="42829"/>
    <n v="64"/>
    <s v="8.Invoice awaiting Prime’s approval or PO"/>
    <s v="Hold Payment"/>
    <n v="42891"/>
    <s v="Q2 2017"/>
    <n v="2"/>
    <s v="0-30 Days"/>
    <n v="42060"/>
    <s v="EUR"/>
    <n v="42060"/>
    <s v="EUR"/>
    <n v="42060"/>
    <s v="EUR"/>
    <s v="INTER"/>
    <n v="42.06"/>
    <n v="1"/>
    <s v="greater than 10000"/>
    <s v="Beata Chojnacka"/>
    <s v="h-Waiting for Project Manager approval NJEANDAT"/>
    <s v="More"/>
    <m/>
    <m/>
    <m/>
    <m/>
    <m/>
    <s v="Non-GFS"/>
    <s v="Non- ICB"/>
    <s v="Non-GFS/Non- ICB"/>
  </r>
  <r>
    <s v="Unresolved"/>
    <n v="9701"/>
    <s v="Capgemini Services Romania s.r.l."/>
    <x v="2"/>
    <n v="692"/>
    <s v="Capgemini Outsourcing Services S.A.S."/>
    <s v="FRANCE"/>
    <n v="97120170106"/>
    <s v="04. INFRA"/>
    <s v="Infra Central Europe "/>
    <n v="42796"/>
    <n v="97"/>
    <s v="8.Invoice awaiting Prime’s approval or PO"/>
    <s v="Hold Payment"/>
    <n v="42860"/>
    <s v="Q2 2017"/>
    <n v="33"/>
    <s v="31-60 Days"/>
    <n v="41949.01"/>
    <s v="EUR"/>
    <n v="41949.01"/>
    <s v="RON"/>
    <n v="191518.1700018399"/>
    <s v="EUR"/>
    <s v="INTER"/>
    <n v="41.95"/>
    <n v="1"/>
    <s v="greater than 10000"/>
    <s v="Magdalena Marczynska"/>
    <s v="Status : h-Waiting for Project Manager approval Destinataire : CGALES"/>
    <s v="More"/>
    <m/>
    <m/>
    <m/>
    <m/>
    <m/>
    <s v="Non-GFS"/>
    <s v="Non- ICB"/>
    <s v="Non-GFS/Non- ICB"/>
  </r>
  <r>
    <s v="Unresolved"/>
    <n v="199"/>
    <s v="Capgemini America Inc"/>
    <x v="6"/>
    <n v="8243"/>
    <s v="Capgemini Deutschland GmbH"/>
    <s v="CENTRAL EUROPE"/>
    <n v="1990110057418"/>
    <s v="03. CC"/>
    <s v="CC NA"/>
    <n v="42636"/>
    <n v="257"/>
    <s v="6.Missing or wrong information on invoice"/>
    <s v="Missing Information or Attachment"/>
    <n v="42708"/>
    <s v="Q4 2016"/>
    <n v="185"/>
    <s v="181 - 365 Days"/>
    <n v="46779"/>
    <s v="USD"/>
    <n v="41688.800000000003"/>
    <s v="USD"/>
    <n v="46779.000841799389"/>
    <s v="EUR"/>
    <s v="INTER"/>
    <n v="41.69"/>
    <n v="1"/>
    <s v="greater than 10000"/>
    <s v="Anita Kowalczyk"/>
    <s v="Incorrect data on the invoice / waiting for credit note"/>
    <s v="More"/>
    <m/>
    <m/>
    <m/>
    <m/>
    <m/>
    <s v="GFS"/>
    <s v="Non- ICB"/>
    <s v="GFS/Non- ICB"/>
  </r>
  <r>
    <s v="Unresolved"/>
    <n v="8310"/>
    <s v="Capgemini Polska Sp z.o.o"/>
    <x v="2"/>
    <n v="692"/>
    <s v="Capgemini Outsourcing Services S.A.S."/>
    <s v="FRANCE"/>
    <s v="831016FIS01250"/>
    <s v="04. INFRA"/>
    <s v="Infra Central Europe "/>
    <n v="42584"/>
    <n v="309"/>
    <s v="6.Missing or wrong information on invoice"/>
    <s v="Missing Information or Attachment"/>
    <n v="42618"/>
    <s v="Q3 2016"/>
    <n v="275"/>
    <s v="181 - 365 Days"/>
    <n v="173696.89"/>
    <s v="PLN"/>
    <n v="41641.949999999997"/>
    <s v="PLN"/>
    <n v="173696.8756048239"/>
    <s v="EUR"/>
    <s v="INTER"/>
    <n v="41.64"/>
    <n v="1"/>
    <s v="greater than 10000"/>
    <s v="Magdalena Marczynska"/>
    <s v="I need more informations for validate this invoice. It is not possible for me to validate only with this document. Albert PAROLINI (17/08/2016 09:18)"/>
    <s v="More"/>
    <m/>
    <m/>
    <m/>
    <m/>
    <m/>
    <s v="GFS"/>
    <s v="Non- ICB"/>
    <s v="GFS/Non- ICB"/>
  </r>
  <r>
    <s v="New"/>
    <n v="795"/>
    <s v="Capgemini Suisse S.A."/>
    <x v="2"/>
    <n v="413"/>
    <s v="Capgemini Nederland B.V."/>
    <s v="BENELUX"/>
    <n v="7950230001160"/>
    <s v="08. SHARED SERVICES"/>
    <s v="1BS18"/>
    <n v="42858"/>
    <n v="35"/>
    <s v="4.Disagreed expenses"/>
    <s v="DISAGREEMENT"/>
    <n v="42893"/>
    <s v="Q2 2017"/>
    <n v="0"/>
    <s v="0-30 Days"/>
    <n v="45257.52"/>
    <s v="CHF"/>
    <n v="41535.9"/>
    <s v="CHF"/>
    <n v="45257.516060703798"/>
    <s v="EUR"/>
    <s v="INTER"/>
    <n v="41.54"/>
    <n v="1"/>
    <s v="greater than 10000"/>
    <s v="Susmit Chatterjee"/>
    <s v="Disagreed expenses"/>
    <s v="More"/>
    <m/>
    <m/>
    <m/>
    <m/>
    <m/>
    <s v="GFS"/>
    <s v="Non- ICB"/>
    <s v="GFS/Non- ICB"/>
  </r>
  <r>
    <s v="Unresolved"/>
    <n v="199"/>
    <s v="Capgemini America Inc"/>
    <x v="6"/>
    <n v="8110"/>
    <s v="Capgemini Mexico S. de R.L. de C.V."/>
    <s v="CPM- BR"/>
    <s v="Withholding Tax_M"/>
    <s v="08. SHARED SERVICES"/>
    <s v="NA SHARED SVCS"/>
    <n v="42583"/>
    <n v="310"/>
    <s v="1.No signed SoW"/>
    <s v="DISAGREEMENT"/>
    <n v="42586"/>
    <s v="Q3 2016"/>
    <n v="307"/>
    <s v="181 - 365 Days"/>
    <n v="46443.83"/>
    <s v="USD"/>
    <n v="41390.1"/>
    <s v="USD"/>
    <n v="46443.829583537081"/>
    <s v="EUR"/>
    <s v="INTER"/>
    <n v="41.39"/>
    <n v="1"/>
    <s v="greater than 10000"/>
    <s v="Aldo Perez"/>
    <s v="."/>
    <s v="More"/>
    <m/>
    <m/>
    <m/>
    <m/>
    <m/>
    <s v="Non-GFS"/>
    <s v="Non- ICB"/>
    <s v="Non-GFS/Non- ICB"/>
  </r>
  <r>
    <s v="New"/>
    <n v="9701"/>
    <s v="Capgemini Services Romania s.r.l."/>
    <x v="2"/>
    <n v="692"/>
    <s v="Capgemini Outsourcing Services S.A.S."/>
    <s v="FRANCE"/>
    <n v="97120170239"/>
    <s v="04. INFRA"/>
    <s v="Infra Central Europe "/>
    <n v="42828"/>
    <n v="65"/>
    <s v="8.Invoice awaiting Prime’s approval or PO"/>
    <s v="Hold Payment"/>
    <n v="42892"/>
    <s v="Q2 2017"/>
    <n v="1"/>
    <s v="0-30 Days"/>
    <n v="41361.08"/>
    <s v="EUR"/>
    <n v="41361.08"/>
    <s v="RON"/>
    <n v="188833.97607952368"/>
    <s v="EUR"/>
    <s v="INTER"/>
    <n v="41.36"/>
    <n v="1"/>
    <s v="greater than 10000"/>
    <s v="Magdalena Marczynska"/>
    <s v="Status : h-Waiting for Project Manager approval Destinataire : CGALES"/>
    <s v="More"/>
    <m/>
    <m/>
    <m/>
    <m/>
    <m/>
    <s v="Non-GFS"/>
    <s v="Non- ICB"/>
    <s v="Non-GFS/Non- ICB"/>
  </r>
  <r>
    <s v="New"/>
    <n v="3014"/>
    <s v="Sogeti France S.A.S."/>
    <x v="1"/>
    <n v="635"/>
    <s v="Capgemini Technology Services"/>
    <s v="FRANCE"/>
    <n v="30140110152436"/>
    <s v="06. SOGETI"/>
    <s v="Sogeti France "/>
    <n v="42852"/>
    <n v="41"/>
    <s v="6.Missing or wrong information on invoice"/>
    <s v="Missing Information or Attachment"/>
    <n v="42893"/>
    <s v="Q2 2017"/>
    <n v="0"/>
    <s v="0-30 Days"/>
    <n v="40724.639999999999"/>
    <s v="EUR"/>
    <n v="40724.639999999999"/>
    <s v="EUR"/>
    <n v="40724.639999999999"/>
    <s v="EUR"/>
    <s v="INTRA"/>
    <n v="40.72"/>
    <n v="1"/>
    <s v="greater than 10000"/>
    <s v="Anna Zwolinska"/>
    <s v="Missing or wrong information on invoice"/>
    <s v="More"/>
    <m/>
    <m/>
    <m/>
    <m/>
    <m/>
    <s v="GFS"/>
    <s v="Non- ICB"/>
    <s v="GFS/Non- ICB"/>
  </r>
  <r>
    <s v="New"/>
    <n v="8310"/>
    <s v="Capgemini Polska Sp z.o.o"/>
    <x v="2"/>
    <n v="413"/>
    <s v="Capgemini Nederland B.V."/>
    <s v="BENELUX"/>
    <s v="831017FIS00580"/>
    <s v="04. INFRA"/>
    <s v="Infra Central Europe "/>
    <n v="42829"/>
    <n v="64"/>
    <s v="7.Missing attachments"/>
    <s v="Missing Information or Attachment"/>
    <n v="42893"/>
    <s v="Q2 2017"/>
    <n v="0"/>
    <s v="0-30 Days"/>
    <n v="168990.39"/>
    <s v="PLN"/>
    <n v="40513.620000000003"/>
    <s v="PLN"/>
    <n v="168990.38621969207"/>
    <s v="EUR"/>
    <s v="INTER"/>
    <n v="40.51"/>
    <n v="1"/>
    <s v="greater than 10000"/>
    <s v="Susmit Chatterjee"/>
    <s v="Missing attachments"/>
    <s v="More"/>
    <m/>
    <m/>
    <m/>
    <m/>
    <m/>
    <s v="GFS"/>
    <s v="Non- ICB"/>
    <s v="GFS/Non- ICB"/>
  </r>
  <r>
    <s v="Unresolved"/>
    <n v="1960"/>
    <s v="Capgemini America Inc. (FS)"/>
    <x v="6"/>
    <n v="3011"/>
    <s v="Sogeti USA LLC"/>
    <s v="NORTH AMERICA"/>
    <n v="19600510074495"/>
    <s v="11. FS"/>
    <s v="NA Insurance"/>
    <n v="42828"/>
    <n v="65"/>
    <s v="3.Disagreed days, volume or deliverables"/>
    <s v="DISAGREEMENT"/>
    <n v="42860"/>
    <s v="Q2 2017"/>
    <n v="33"/>
    <s v="31-60 Days"/>
    <n v="45212.88"/>
    <s v="USD"/>
    <n v="40293.089999999997"/>
    <s v="USD"/>
    <n v="45212.874705645125"/>
    <s v="EUR"/>
    <s v="INTRA"/>
    <n v="40.29"/>
    <n v="1"/>
    <s v="greater than 10000"/>
    <s v="Brock Bahan"/>
    <s v="Dispute: -153 Hours for Anga, Lohitha, -162 Hours for Kaderu, Santhosh, -63 hours for Sahoo, Kamal, Missing these hours in our system"/>
    <s v="More"/>
    <m/>
    <m/>
    <m/>
    <m/>
    <m/>
    <s v="GFS"/>
    <s v="Non- ICB"/>
    <s v="GFS/Non- ICB"/>
  </r>
  <r>
    <s v="New"/>
    <n v="787"/>
    <s v="Capgemini France S.A.S."/>
    <x v="1"/>
    <n v="635"/>
    <s v="Capgemini Technology Services"/>
    <s v="FRANCE"/>
    <n v="78713300012144"/>
    <s v="02. APPSTWO"/>
    <s v="FR13ITICS - ITICS France"/>
    <n v="42826"/>
    <n v="67"/>
    <s v="6.Missing or wrong information on invoice"/>
    <s v="Missing Information or Attachment"/>
    <n v="42891"/>
    <s v="Q2 2017"/>
    <n v="2"/>
    <s v="0-30 Days"/>
    <n v="40214.89"/>
    <s v="EUR"/>
    <n v="40214.89"/>
    <s v="EUR"/>
    <n v="40214.89"/>
    <s v="EUR"/>
    <s v="INTRA"/>
    <n v="40.21"/>
    <n v="1"/>
    <s v="greater than 10000"/>
    <s v="Anna Zwolinska"/>
    <s v="Missing or wrong information on invoice"/>
    <s v="More"/>
    <m/>
    <m/>
    <m/>
    <m/>
    <m/>
    <s v="GFS"/>
    <s v="Non- ICB"/>
    <s v="GFS/Non- ICB"/>
  </r>
  <r>
    <s v="New"/>
    <n v="95"/>
    <s v="Capgemini Service S.A.S."/>
    <x v="0"/>
    <n v="260"/>
    <s v="Capgemini UK Plc"/>
    <s v="UK &amp; IRELAND"/>
    <n v="950110011454"/>
    <s v="07. GROUP"/>
    <s v="GROUP SHARED SERVICES"/>
    <n v="42823"/>
    <n v="70"/>
    <s v="8.Invoice awaiting Prime’s approval or PO"/>
    <s v="Hold Payment"/>
    <n v="42892"/>
    <s v="Q2 2017"/>
    <n v="1"/>
    <s v="0-30 Days"/>
    <n v="40200"/>
    <s v="EUR"/>
    <n v="40200"/>
    <s v="EUR"/>
    <n v="40200"/>
    <s v="EUR"/>
    <s v="INTER"/>
    <n v="40.200000000000003"/>
    <n v="1"/>
    <s v="greater than 10000"/>
    <s v="Puja Kolay Dey"/>
    <s v="As per our requestor the cost should come through ICB/IPB. Request to provide a credit note."/>
    <s v="More"/>
    <m/>
    <m/>
    <m/>
    <m/>
    <m/>
    <s v="GFS"/>
    <s v="Non- ICB"/>
    <s v="GFS/Non- ICB"/>
  </r>
  <r>
    <s v="Unresolved"/>
    <n v="199"/>
    <s v="Capgemini America Inc"/>
    <x v="6"/>
    <n v="95"/>
    <s v="Capgemini Service S.A.S."/>
    <s v="HOLDING"/>
    <n v="1990110055177"/>
    <s v="04. INFRA"/>
    <s v="INFRA US"/>
    <n v="42605"/>
    <n v="288"/>
    <s v="8.Invoice awaiting Prime’s approval or PO"/>
    <s v="Hold Payment"/>
    <n v="42678"/>
    <s v="Q4 2016"/>
    <n v="215"/>
    <s v="181 - 365 Days"/>
    <n v="45063.040000000001"/>
    <s v="USD"/>
    <n v="40159.56"/>
    <s v="USD"/>
    <n v="45063.040697892313"/>
    <s v="EUR"/>
    <s v="INTER"/>
    <n v="40.159999999999997"/>
    <n v="1"/>
    <s v="greater than 10000"/>
    <s v="Nicolas HONVAULT"/>
    <s v="no PO"/>
    <s v="More"/>
    <m/>
    <m/>
    <m/>
    <m/>
    <m/>
    <s v="GFS"/>
    <s v="Non- ICB"/>
    <s v="GFS/Non- ICB"/>
  </r>
  <r>
    <s v="New"/>
    <n v="635"/>
    <s v="Capgemini Technology Services"/>
    <x v="1"/>
    <n v="8110"/>
    <s v="Capgemini Mexico S. de R.L. de C.V."/>
    <s v="CPM- BR"/>
    <n v="63501111709024"/>
    <s v="02. APPSTWO"/>
    <s v="FR03ASAL - ADM Center"/>
    <n v="42822"/>
    <n v="71"/>
    <s v="8.Invoice awaiting Prime’s approval or PO"/>
    <s v="Hold Payment"/>
    <n v="42892"/>
    <s v="Q2 2017"/>
    <n v="1"/>
    <s v="0-30 Days"/>
    <n v="40000"/>
    <s v="EUR"/>
    <n v="40000"/>
    <s v="EUR"/>
    <n v="40000"/>
    <s v="EUR"/>
    <s v="INTER"/>
    <n v="40"/>
    <n v="1"/>
    <s v="greater than 10000"/>
    <s v="Aldo Perez"/>
    <s v="."/>
    <s v="More"/>
    <m/>
    <m/>
    <m/>
    <m/>
    <m/>
    <s v="GFS"/>
    <s v="Non- ICB"/>
    <s v="GFS/Non- ICB"/>
  </r>
  <r>
    <s v="New"/>
    <n v="456"/>
    <s v="Sogeti Deutschland GmbH"/>
    <x v="2"/>
    <n v="95"/>
    <s v="Capgemini Service S.A.S."/>
    <s v="HOLDING"/>
    <n v="2017030187"/>
    <s v="06. SOGETI"/>
    <s v="Sogeti Germany "/>
    <n v="42829"/>
    <n v="64"/>
    <s v="8.Invoice awaiting Prime’s approval or PO"/>
    <s v="Hold Payment"/>
    <n v="42892"/>
    <s v="Q2 2017"/>
    <n v="1"/>
    <s v="0-30 Days"/>
    <n v="39900"/>
    <s v="EUR"/>
    <n v="39900"/>
    <s v="EUR"/>
    <n v="39900"/>
    <s v="EUR"/>
    <s v="INTER"/>
    <n v="39.9"/>
    <n v="1"/>
    <s v="greater than 10000"/>
    <s v="Katarzyna Czerwiec"/>
    <s v="NO PO TAZIR Nill (19/04/2017 18:34)"/>
    <s v="More"/>
    <m/>
    <m/>
    <m/>
    <m/>
    <m/>
    <s v="Non-GFS"/>
    <s v="Non- ICB"/>
    <s v="Non-GFS/Non- ICB"/>
  </r>
  <r>
    <s v="Unresolved"/>
    <n v="9701"/>
    <s v="Capgemini Services Romania s.r.l."/>
    <x v="2"/>
    <n v="692"/>
    <s v="Capgemini Outsourcing Services S.A.S."/>
    <s v="FRANCE"/>
    <n v="97120161025"/>
    <s v="04. INFRA"/>
    <s v="Infra Central Europe "/>
    <n v="42731"/>
    <n v="162"/>
    <s v="8.Invoice awaiting Prime’s approval or PO"/>
    <s v="Hold Payment"/>
    <n v="42800"/>
    <s v="Q1 2017"/>
    <n v="93"/>
    <s v="91-120 Days"/>
    <n v="39531.599999999999"/>
    <s v="EUR"/>
    <n v="39531.599999999999"/>
    <s v="RON"/>
    <n v="180481.48667262311"/>
    <s v="EUR"/>
    <s v="INTER"/>
    <n v="39.53"/>
    <n v="1"/>
    <s v="greater than 10000"/>
    <s v="Magdalena Marczynska"/>
    <s v="Status : h-Waiting for Project Manager approval Destinataire : ERDOTT"/>
    <s v="More"/>
    <m/>
    <m/>
    <m/>
    <m/>
    <m/>
    <s v="Non-GFS"/>
    <s v="Non- ICB"/>
    <s v="Non-GFS/Non- ICB"/>
  </r>
  <r>
    <s v="New"/>
    <n v="309"/>
    <s v="Capgemini Sogeti Danmark AS"/>
    <x v="4"/>
    <n v="635"/>
    <s v="Capgemini Technology Services"/>
    <s v="FRANCE"/>
    <n v="3090120001712"/>
    <s v="06. SOGETI"/>
    <s v="SOGETI DENMARK - SOGDK - BU"/>
    <n v="42829"/>
    <n v="64"/>
    <s v="6.Missing or wrong information on invoice"/>
    <s v="Missing Information or Attachment"/>
    <n v="42892"/>
    <s v="Q2 2017"/>
    <n v="1"/>
    <s v="0-30 Days"/>
    <n v="292261.06"/>
    <s v="DKK"/>
    <n v="39283.449999999997"/>
    <s v="DKK"/>
    <n v="292261.04475635389"/>
    <s v="EUR"/>
    <s v="INTER"/>
    <n v="39.28"/>
    <n v="1"/>
    <s v="greater than 10000"/>
    <s v="Karolina Planeta"/>
    <s v="waiting for approval"/>
    <s v="More"/>
    <m/>
    <m/>
    <m/>
    <m/>
    <m/>
    <s v="GFS"/>
    <s v="ICB"/>
    <s v="GFS/ICB"/>
  </r>
  <r>
    <s v="New"/>
    <n v="8520"/>
    <s v="Capgemini Technology Services India Limited"/>
    <x v="3"/>
    <n v="3036"/>
    <s v="Sogeti UK Ltd."/>
    <s v="UK &amp; IRELAND"/>
    <n v="85200910002208"/>
    <s v="06. SOGETI"/>
    <s v="Sogeti Testing"/>
    <n v="42857"/>
    <n v="36"/>
    <s v="3.Disagreed days, volume or deliverables"/>
    <s v="DISAGREEMENT"/>
    <n v="42893"/>
    <s v="Q2 2017"/>
    <n v="0"/>
    <s v="0-30 Days"/>
    <n v="2830800"/>
    <s v="INR"/>
    <n v="39135.24"/>
    <s v="INR"/>
    <n v="2830799.7222382962"/>
    <s v="EUR"/>
    <s v="INTER"/>
    <n v="39.14"/>
    <n v="1"/>
    <s v="greater than 10000"/>
    <s v="Sarah Happs"/>
    <s v="XLC account team to reconcile time booked &amp; time invoiced"/>
    <s v="More"/>
    <m/>
    <m/>
    <m/>
    <m/>
    <m/>
    <s v="GFS"/>
    <s v="Non- ICB"/>
    <s v="GFS/Non- ICB"/>
  </r>
  <r>
    <s v="New"/>
    <n v="8520"/>
    <s v="Capgemini Technology Services India Limited"/>
    <x v="3"/>
    <n v="3036"/>
    <s v="Sogeti UK Ltd."/>
    <s v="UK &amp; IRELAND"/>
    <n v="85200310087868"/>
    <s v="06. SOGETI"/>
    <s v="Sogeti Testing"/>
    <n v="42857"/>
    <n v="36"/>
    <s v="6.Missing or wrong information on invoice"/>
    <s v="Missing Information or Attachment"/>
    <n v="42893"/>
    <s v="Q2 2017"/>
    <n v="0"/>
    <s v="0-30 Days"/>
    <n v="2823000"/>
    <s v="INR"/>
    <n v="39027.410000000003"/>
    <s v="INR"/>
    <n v="2822999.9710664894"/>
    <s v="EUR"/>
    <s v="INTER"/>
    <n v="39.03"/>
    <n v="1"/>
    <s v="greater than 10000"/>
    <s v="Sarah Happs"/>
    <s v="Incorrectly contains Colt time; India team have confirmed we should not receive Colt costs. Supplier to issue credit memo"/>
    <s v="More"/>
    <m/>
    <m/>
    <m/>
    <m/>
    <m/>
    <s v="GFS"/>
    <s v="Non- ICB"/>
    <s v="GFS/Non- ICB"/>
  </r>
  <r>
    <s v="Unresolved"/>
    <n v="1960"/>
    <s v="Capgemini America Inc. (FS)"/>
    <x v="6"/>
    <n v="199"/>
    <s v="Capgemini America Inc"/>
    <s v="NORTH AMERICA"/>
    <s v="19600530003117A"/>
    <s v="11. FS"/>
    <s v="SFC"/>
    <n v="42579"/>
    <n v="314"/>
    <s v="1.No signed SoW"/>
    <s v="DISAGREEMENT"/>
    <n v="42776"/>
    <s v="Q1 2017"/>
    <n v="117"/>
    <s v="91-120 Days"/>
    <n v="42728"/>
    <s v="USD"/>
    <n v="38078.6"/>
    <s v="USD"/>
    <n v="42727.995563665594"/>
    <s v="EUR"/>
    <s v="INTRA"/>
    <n v="38.08"/>
    <n v="1"/>
    <s v="greater than 10000"/>
    <s v="Soumya Mukhopadhyay"/>
    <s v="-"/>
    <s v="More"/>
    <m/>
    <m/>
    <m/>
    <m/>
    <m/>
    <s v="GFS"/>
    <s v="Non- ICB"/>
    <s v="GFS/Non- ICB"/>
  </r>
  <r>
    <s v="New"/>
    <n v="95"/>
    <s v="Capgemini Service S.A.S."/>
    <x v="0"/>
    <n v="8110"/>
    <s v="Capgemini Mexico S. de R.L. de C.V."/>
    <s v="CPM- BR"/>
    <n v="950110011775"/>
    <s v="07. GROUP"/>
    <s v="GROUP SHARED SERVICES"/>
    <n v="42825"/>
    <n v="68"/>
    <s v="1.No signed SoW"/>
    <s v="DISAGREEMENT"/>
    <n v="42892"/>
    <s v="Q2 2017"/>
    <n v="1"/>
    <s v="0-30 Days"/>
    <n v="37893.85"/>
    <s v="EUR"/>
    <n v="37893.85"/>
    <s v="EUR"/>
    <n v="37893.85"/>
    <s v="EUR"/>
    <s v="INTER"/>
    <n v="37.89"/>
    <n v="1"/>
    <s v="greater than 10000"/>
    <s v="Aldo Perez"/>
    <s v="Please send me I sow"/>
    <s v="More"/>
    <m/>
    <m/>
    <m/>
    <m/>
    <m/>
    <s v="GFS"/>
    <s v="Non- ICB"/>
    <s v="GFS/Non- ICB"/>
  </r>
  <r>
    <s v="New"/>
    <n v="8310"/>
    <s v="Capgemini Polska Sp z.o.o"/>
    <x v="2"/>
    <n v="795"/>
    <s v="Capgemini Suisse S.A."/>
    <s v="CENTRAL EUROPE"/>
    <s v="831017FBP00636"/>
    <s v="05. BUSINESS SERVICES"/>
    <s v="BPO POLAND - BPOPL- BU"/>
    <n v="42829"/>
    <n v="64"/>
    <s v="8.Invoice awaiting Prime’s approval or PO"/>
    <s v="Hold Payment"/>
    <n v="42892"/>
    <s v="Q2 2017"/>
    <n v="1"/>
    <s v="0-30 Days"/>
    <n v="157301.04"/>
    <s v="PLN"/>
    <n v="37711.230000000003"/>
    <s v="PLN"/>
    <n v="157301.05881724809"/>
    <s v="EUR"/>
    <s v="INTRA"/>
    <n v="37.71"/>
    <n v="1"/>
    <s v="greater than 10000"/>
    <s v="Agata Skowronska"/>
    <s v="invoice will be paid in next ICS"/>
    <s v="More"/>
    <m/>
    <m/>
    <m/>
    <m/>
    <m/>
    <s v="GFS"/>
    <s v="Non- ICB"/>
    <s v="GFS/Non- ICB"/>
  </r>
  <r>
    <s v="New"/>
    <n v="8520"/>
    <s v="Capgemini Technology Services India Limited"/>
    <x v="3"/>
    <n v="3011"/>
    <s v="Sogeti USA LLC"/>
    <s v="NORTH AMERICA"/>
    <n v="85200810000530"/>
    <s v="06. SOGETI"/>
    <s v="SOGETI INDIA GES - SOGIDPES – BU"/>
    <n v="42857"/>
    <n v="36"/>
    <s v="2.Disagreed rates or price"/>
    <s v="DISAGREEMENT"/>
    <n v="42892"/>
    <s v="Q2 2017"/>
    <n v="1"/>
    <s v="0-30 Days"/>
    <n v="2726845.18"/>
    <s v="INR"/>
    <n v="37698.089999999997"/>
    <s v="INR"/>
    <n v="2726845.2346507721"/>
    <s v="EUR"/>
    <s v="INTER"/>
    <n v="37.700000000000003"/>
    <n v="1"/>
    <s v="greater than 10000"/>
    <s v="Brock Bahan"/>
    <s v="Dispute: Charged a higher cost rate than we should be for Maskey, Akshay; Rastogi, Atin; Badgujar, Girish"/>
    <s v="More"/>
    <m/>
    <m/>
    <m/>
    <m/>
    <m/>
    <s v="GFS"/>
    <s v="Non- ICB"/>
    <s v="GFS/Non- ICB"/>
  </r>
  <r>
    <s v="Unresolved"/>
    <n v="95"/>
    <s v="Capgemini Service S.A.S."/>
    <x v="0"/>
    <n v="3071"/>
    <s v="Sogeti Sverige AB"/>
    <s v="NORDIC"/>
    <n v="950110011860"/>
    <s v="07. GROUP"/>
    <s v="GROUP SHARED SERVICES"/>
    <n v="42828"/>
    <n v="65"/>
    <s v="8.Invoice awaiting Prime’s approval or PO"/>
    <s v="Hold Payment"/>
    <n v="42859"/>
    <s v="Q2 2017"/>
    <n v="34"/>
    <s v="31-60 Days"/>
    <n v="37588.15"/>
    <s v="EUR"/>
    <n v="37588.15"/>
    <s v="EUR"/>
    <n v="37588.15"/>
    <s v="EUR"/>
    <s v="INTER"/>
    <n v="37.590000000000003"/>
    <n v="1"/>
    <s v="greater than 10000"/>
    <s v="Cathrin Andersson"/>
    <s v="Invoice not approved"/>
    <s v="More"/>
    <m/>
    <m/>
    <m/>
    <m/>
    <m/>
    <s v="GFS"/>
    <s v="Non- ICB"/>
    <s v="GFS/Non- ICB"/>
  </r>
  <r>
    <s v="New"/>
    <n v="3019"/>
    <s v="Sogeti Corporate Services S.A.S."/>
    <x v="1"/>
    <n v="3014"/>
    <s v="Sogeti France S.A.S."/>
    <s v="FRANCE"/>
    <n v="30190110008290"/>
    <s v="06. SOGETI"/>
    <s v="Sogeti France "/>
    <n v="42829"/>
    <n v="64"/>
    <s v="8.Invoice awaiting Prime’s approval or PO"/>
    <s v="Hold Payment"/>
    <n v="42892"/>
    <s v="Q2 2017"/>
    <n v="1"/>
    <s v="0-30 Days"/>
    <n v="37422"/>
    <s v="EUR"/>
    <n v="37422"/>
    <s v="EUR"/>
    <n v="37422"/>
    <s v="EUR"/>
    <s v="INTRA"/>
    <n v="37.42"/>
    <n v="1"/>
    <s v="greater than 10000"/>
    <s v="Edyta Lechwar-Wierzbicka"/>
    <s v="Waiting for Production Unit Manager approval; SEHARL"/>
    <s v="More"/>
    <m/>
    <m/>
    <m/>
    <m/>
    <m/>
    <s v="GFS"/>
    <s v="Non- ICB"/>
    <s v="GFS/Non- ICB"/>
  </r>
  <r>
    <s v="New"/>
    <n v="95"/>
    <s v="Capgemini Service S.A.S."/>
    <x v="0"/>
    <n v="260"/>
    <s v="Capgemini UK Plc"/>
    <s v="UK &amp; IRELAND"/>
    <n v="950110011192"/>
    <s v="07. GROUP"/>
    <s v="GROUP SHARED SERVICES"/>
    <n v="42821"/>
    <n v="72"/>
    <s v="8.Invoice awaiting Prime’s approval or PO"/>
    <s v="Hold Payment"/>
    <n v="42892"/>
    <s v="Q2 2017"/>
    <n v="1"/>
    <s v="0-30 Days"/>
    <n v="37287"/>
    <s v="EUR"/>
    <n v="37287"/>
    <s v="EUR"/>
    <n v="37287"/>
    <s v="EUR"/>
    <s v="INTER"/>
    <n v="37.29"/>
    <n v="1"/>
    <s v="greater than 10000"/>
    <s v="Puja Kolay Dey"/>
    <s v="As per our requestor the cost should come through ICB/IPB. Request to provide a credit note."/>
    <s v="More"/>
    <m/>
    <m/>
    <m/>
    <m/>
    <m/>
    <s v="GFS"/>
    <s v="Non- ICB"/>
    <s v="GFS/Non- ICB"/>
  </r>
  <r>
    <s v="Unresolved"/>
    <n v="9701"/>
    <s v="Capgemini Services Romania s.r.l."/>
    <x v="2"/>
    <n v="692"/>
    <s v="Capgemini Outsourcing Services S.A.S."/>
    <s v="FRANCE"/>
    <n v="97120170062"/>
    <s v="04. INFRA"/>
    <s v="Infra Central Europe "/>
    <n v="42796"/>
    <n v="97"/>
    <s v="8.Invoice awaiting Prime’s approval or PO"/>
    <s v="Hold Payment"/>
    <n v="42860"/>
    <s v="Q2 2017"/>
    <n v="33"/>
    <s v="31-60 Days"/>
    <n v="36828.44"/>
    <s v="EUR"/>
    <n v="36828.44"/>
    <s v="RON"/>
    <n v="168140.21195786408"/>
    <s v="EUR"/>
    <s v="INTER"/>
    <n v="36.83"/>
    <n v="1"/>
    <s v="greater than 10000"/>
    <s v="Magdalena Marczynska"/>
    <s v="Status : h-Waiting for Project Manager approval Destinataire : MIONASEK"/>
    <s v="More"/>
    <m/>
    <m/>
    <m/>
    <m/>
    <m/>
    <s v="Non-GFS"/>
    <s v="Non- ICB"/>
    <s v="Non-GFS/Non- ICB"/>
  </r>
  <r>
    <s v="New"/>
    <n v="692"/>
    <s v="Capgemini Outsourcing Services S.A.S."/>
    <x v="1"/>
    <n v="8105"/>
    <s v="Capgemini Canada Inc"/>
    <s v="NORTH AMERICA"/>
    <n v="69201111702056"/>
    <s v="04. INFRA"/>
    <s v="IS"/>
    <n v="42824"/>
    <n v="69"/>
    <s v="8.Invoice awaiting Prime’s approval or PO"/>
    <s v="Hold Payment"/>
    <n v="42892"/>
    <s v="Q2 2017"/>
    <n v="1"/>
    <s v="0-30 Days"/>
    <n v="36623.71"/>
    <s v="EUR"/>
    <n v="36623.71"/>
    <s v="EUR"/>
    <n v="36623.71"/>
    <s v="EUR"/>
    <s v="INTER"/>
    <n v="36.619999999999997"/>
    <n v="1"/>
    <s v="greater than 10000"/>
    <s v="PRIANGSU CHANDRA"/>
    <s v="Need a credit as per Gagnon, Charles due to the hours of Jacques are not accurate."/>
    <s v="More"/>
    <m/>
    <m/>
    <m/>
    <m/>
    <m/>
    <s v="GFS"/>
    <s v="Non- ICB"/>
    <s v="GFS/Non- ICB"/>
  </r>
  <r>
    <s v="Unresolved"/>
    <n v="8243"/>
    <s v="Capgemini Deutschland GmbH"/>
    <x v="2"/>
    <n v="635"/>
    <s v="Capgemini Technology Services"/>
    <s v="FRANCE"/>
    <n v="82430160097749"/>
    <s v="02. APPSTWO"/>
    <s v="DE01 - General&amp;Admin"/>
    <n v="42728"/>
    <n v="165"/>
    <s v="8.Invoice awaiting Prime’s approval or PO"/>
    <s v="Hold Payment"/>
    <n v="42797"/>
    <s v="Q1 2017"/>
    <n v="96"/>
    <s v="91-120 Days"/>
    <n v="36602.22"/>
    <s v="EUR"/>
    <n v="36602.22"/>
    <s v="EUR"/>
    <n v="36602.22"/>
    <s v="EUR"/>
    <s v="INTER"/>
    <n v="36.6"/>
    <n v="1"/>
    <s v="greater than 10000"/>
    <s v="Aleksandra Polak"/>
    <s v="Invoice has been waiting for Project Manager approval for more than 2 months. Please contact IDECOMBE (PM)in order to receive further information."/>
    <s v="More"/>
    <m/>
    <m/>
    <m/>
    <m/>
    <m/>
    <s v="GFS"/>
    <s v="Non- ICB"/>
    <s v="GFS/Non- ICB"/>
  </r>
  <r>
    <s v="New"/>
    <n v="8520"/>
    <s v="Capgemini Technology Services India Limited"/>
    <x v="3"/>
    <n v="247"/>
    <s v="Sogeti Ireland Ltd."/>
    <s v="UK &amp; IRELAND"/>
    <n v="85204410000289"/>
    <s v="06. SOGETI"/>
    <s v="SOGETI INDIA - SOGID - BU"/>
    <n v="42857"/>
    <n v="36"/>
    <s v="8.Invoice awaiting Prime’s approval or PO"/>
    <s v="Hold Payment"/>
    <n v="42893"/>
    <s v="Q2 2017"/>
    <n v="0"/>
    <s v="0-30 Days"/>
    <n v="2639200"/>
    <s v="INR"/>
    <n v="36486.410000000003"/>
    <s v="INR"/>
    <n v="2639199.8437590422"/>
    <s v="EUR"/>
    <s v="INTER"/>
    <n v="36.49"/>
    <n v="1"/>
    <s v="greater than 10000"/>
    <s v="Grace Mulhern"/>
    <s v="waiting on approval"/>
    <s v="More"/>
    <m/>
    <m/>
    <m/>
    <m/>
    <m/>
    <s v="GFS"/>
    <s v="Non- ICB"/>
    <s v="GFS/Non- ICB"/>
  </r>
  <r>
    <s v="New"/>
    <n v="3019"/>
    <s v="Sogeti Corporate Services S.A.S."/>
    <x v="1"/>
    <n v="3033"/>
    <s v="Sogeti Espana S.L."/>
    <s v="IBERIA"/>
    <n v="30190110008418"/>
    <s v="06. SOGETI"/>
    <s v="Sogeti France "/>
    <n v="42879"/>
    <n v="14"/>
    <s v="6.Missing or wrong information on invoice"/>
    <s v="Missing Information or Attachment"/>
    <n v="42891"/>
    <s v="Q2 2017"/>
    <n v="2"/>
    <s v="0-30 Days"/>
    <n v="36420"/>
    <s v="EUR"/>
    <n v="36420"/>
    <s v="EUR"/>
    <n v="36420"/>
    <s v="EUR"/>
    <s v="INTER"/>
    <n v="36.42"/>
    <n v="1"/>
    <s v="greater than 10000"/>
    <s v="Laura Perez Benito"/>
    <s v="Please, correct the address: Sogeti España S.L.U Anabel Segura, 14 28108 Alcobendas Madrid España"/>
    <s v="More"/>
    <m/>
    <m/>
    <m/>
    <m/>
    <m/>
    <s v="GFS"/>
    <s v="Non- ICB"/>
    <s v="GFS/Non- ICB"/>
  </r>
  <r>
    <s v="Unresolved"/>
    <n v="8520"/>
    <s v="Capgemini Technology Services India Limited"/>
    <x v="3"/>
    <n v="199"/>
    <s v="Capgemini America Inc"/>
    <s v="NORTH AMERICA"/>
    <s v="5010089865/16-17-IM"/>
    <s v="01. APPSONE"/>
    <s v="IGATE"/>
    <n v="42768"/>
    <n v="125"/>
    <s v="1.No signed SoW"/>
    <s v="DISAGREEMENT"/>
    <n v="42830"/>
    <s v="Q1 2017"/>
    <n v="63"/>
    <s v="61-90 Days"/>
    <n v="2620782"/>
    <s v="INR"/>
    <n v="36231.79"/>
    <s v="INR"/>
    <n v="2620782.2174642673"/>
    <s v="EUR"/>
    <s v="INTER"/>
    <n v="36.229999999999997"/>
    <n v="1"/>
    <s v="greater than 10000"/>
    <s v="Sayantan Ghosh"/>
    <s v="ISOW Required"/>
    <s v="More"/>
    <m/>
    <m/>
    <m/>
    <m/>
    <m/>
    <s v="Non-GFS"/>
    <s v="Non- ICB"/>
    <s v="Non-GFS/Non- ICB"/>
  </r>
  <r>
    <s v="New"/>
    <n v="8110"/>
    <s v="Capgemini Mexico S. de R.L. de C.V."/>
    <x v="9"/>
    <n v="199"/>
    <s v="Capgemini America Inc"/>
    <s v="NORTH AMERICA"/>
    <s v="D7330"/>
    <s v="09. LATAM"/>
    <s v="Mexico"/>
    <n v="42829"/>
    <n v="64"/>
    <s v="8.Invoice awaiting Prime’s approval or PO"/>
    <s v="Hold Payment"/>
    <n v="42892"/>
    <s v="Q2 2017"/>
    <n v="1"/>
    <s v="0-30 Days"/>
    <n v="761565.75"/>
    <s v="MXN"/>
    <n v="36168.74"/>
    <s v="MXN"/>
    <n v="761565.80183017976"/>
    <s v="EUR"/>
    <s v="INTER"/>
    <n v="36.17"/>
    <n v="1"/>
    <s v="greater than 10000"/>
    <s v="SUDIPTA ROY"/>
    <s v="awaiting approval"/>
    <s v="More"/>
    <m/>
    <m/>
    <m/>
    <m/>
    <m/>
    <s v="Non-GFS"/>
    <s v="Non- ICB"/>
    <s v="Non-GFS/Non- ICB"/>
  </r>
  <r>
    <s v="Unresolved"/>
    <n v="9701"/>
    <s v="Capgemini Services Romania s.r.l."/>
    <x v="2"/>
    <n v="692"/>
    <s v="Capgemini Outsourcing Services S.A.S."/>
    <s v="FRANCE"/>
    <n v="97120170115"/>
    <s v="04. INFRA"/>
    <s v="Infra Central Europe "/>
    <n v="42796"/>
    <n v="97"/>
    <s v="8.Invoice awaiting Prime’s approval or PO"/>
    <s v="Hold Payment"/>
    <n v="42860"/>
    <s v="Q2 2017"/>
    <n v="33"/>
    <s v="31-60 Days"/>
    <n v="36154.269999999997"/>
    <s v="EUR"/>
    <n v="36154.269999999997"/>
    <s v="RON"/>
    <n v="165062.28938781677"/>
    <s v="EUR"/>
    <s v="INTER"/>
    <n v="36.15"/>
    <n v="1"/>
    <s v="greater than 10000"/>
    <s v="Magdalena Marczynska"/>
    <s v="Status : h-Waiting for Project Manager approval Destinataire : MIONASEK"/>
    <s v="More"/>
    <m/>
    <m/>
    <m/>
    <m/>
    <m/>
    <s v="Non-GFS"/>
    <s v="Non- ICB"/>
    <s v="Non-GFS/Non- ICB"/>
  </r>
  <r>
    <s v="Unresolved"/>
    <n v="8113"/>
    <s v="Capgemini North America Inc"/>
    <x v="6"/>
    <n v="8110"/>
    <s v="Capgemini Mexico S. de R.L. de C.V."/>
    <s v="CPM- BR"/>
    <n v="8113013001210"/>
    <s v="01. APPSONE"/>
    <s v="NA APPS ADJ"/>
    <n v="42731"/>
    <n v="162"/>
    <s v="8.Invoice awaiting Prime’s approval or PO"/>
    <s v="Hold Payment"/>
    <n v="42797"/>
    <s v="Q1 2017"/>
    <n v="96"/>
    <s v="91-120 Days"/>
    <n v="40384.04"/>
    <s v="USD"/>
    <n v="35989.699999999997"/>
    <s v="USD"/>
    <n v="40384.040955750883"/>
    <s v="EUR"/>
    <s v="INTER"/>
    <n v="35.99"/>
    <n v="1"/>
    <s v="greater than 10000"/>
    <s v="Aldo Perez"/>
    <s v="."/>
    <s v="More"/>
    <m/>
    <m/>
    <m/>
    <m/>
    <m/>
    <s v="GFS"/>
    <s v="Non- ICB"/>
    <s v="GFS/Non- ICB"/>
  </r>
  <r>
    <s v="Unresolved"/>
    <n v="1960"/>
    <s v="Capgemini America Inc. (FS)"/>
    <x v="6"/>
    <n v="3011"/>
    <s v="Sogeti USA LLC"/>
    <s v="NORTH AMERICA"/>
    <n v="19600510070837"/>
    <s v="11. FS"/>
    <s v="NA Insurance"/>
    <n v="42728"/>
    <n v="165"/>
    <s v="3.Disagreed days, volume or deliverables"/>
    <s v="DISAGREEMENT"/>
    <n v="42776"/>
    <s v="Q1 2017"/>
    <n v="117"/>
    <s v="91-120 Days"/>
    <n v="40100.9"/>
    <s v="USD"/>
    <n v="35737.370000000003"/>
    <s v="USD"/>
    <n v="40100.901472666432"/>
    <s v="EUR"/>
    <s v="INTRA"/>
    <n v="35.74"/>
    <n v="1"/>
    <s v="greater than 10000"/>
    <s v="Brock Bahan"/>
    <s v="Dispute: missing hours in OCT (9), Nov (9), Dec (45) for Mithilesh Singh"/>
    <s v="More"/>
    <m/>
    <m/>
    <m/>
    <m/>
    <m/>
    <s v="GFS"/>
    <s v="Non- ICB"/>
    <s v="GFS/Non- ICB"/>
  </r>
  <r>
    <s v="New"/>
    <n v="9701"/>
    <s v="Capgemini Services Romania s.r.l."/>
    <x v="2"/>
    <n v="692"/>
    <s v="Capgemini Outsourcing Services S.A.S."/>
    <s v="FRANCE"/>
    <n v="97120170256"/>
    <s v="04. INFRA"/>
    <s v="Infra Central Europe "/>
    <n v="42828"/>
    <n v="65"/>
    <s v="8.Invoice awaiting Prime’s approval or PO"/>
    <s v="Hold Payment"/>
    <n v="42892"/>
    <s v="Q2 2017"/>
    <n v="1"/>
    <s v="0-30 Days"/>
    <n v="35328.44"/>
    <s v="EUR"/>
    <n v="35328.44"/>
    <s v="RON"/>
    <n v="161291.96321486015"/>
    <s v="EUR"/>
    <s v="INTER"/>
    <n v="35.33"/>
    <n v="1"/>
    <s v="greater than 10000"/>
    <s v="Magdalena Marczynska"/>
    <s v="Status : h-Waiting for Project Manager approval Destinataire : CGALES"/>
    <s v="More"/>
    <m/>
    <m/>
    <m/>
    <m/>
    <m/>
    <s v="Non-GFS"/>
    <s v="Non- ICB"/>
    <s v="Non-GFS/Non- ICB"/>
  </r>
  <r>
    <s v="Unresolved"/>
    <n v="8243"/>
    <s v="Capgemini Deutschland GmbH"/>
    <x v="2"/>
    <n v="8205"/>
    <s v="Capgemini Consulting Österreich AG"/>
    <s v="CENTRAL EUROPE"/>
    <n v="82430160098497"/>
    <s v="03. CC"/>
    <s v="DE01 - CC Market Units"/>
    <n v="42773"/>
    <n v="120"/>
    <s v="8.Invoice awaiting Prime’s approval or PO"/>
    <s v="Hold Payment"/>
    <n v="42830"/>
    <s v="Q1 2017"/>
    <n v="63"/>
    <s v="61-90 Days"/>
    <n v="35320"/>
    <s v="EUR"/>
    <n v="35320"/>
    <s v="EUR"/>
    <n v="35320"/>
    <s v="EUR"/>
    <s v="INTRA"/>
    <n v="35.32"/>
    <n v="1"/>
    <s v="greater than 10000"/>
    <s v="Justyna Krawczak"/>
    <s v="in verification with A. Schulze, B. Valtiner"/>
    <s v="More"/>
    <m/>
    <m/>
    <m/>
    <m/>
    <m/>
    <s v="GFS"/>
    <s v="Non- ICB"/>
    <s v="GFS/Non- ICB"/>
  </r>
  <r>
    <s v="Unresolved"/>
    <n v="199"/>
    <s v="Capgemini America Inc"/>
    <x v="6"/>
    <n v="95"/>
    <s v="Capgemini Service S.A.S."/>
    <s v="HOLDING"/>
    <n v="1990110069786"/>
    <s v="04. INFRA"/>
    <s v="INFRA US"/>
    <n v="42795"/>
    <n v="98"/>
    <s v="8.Invoice awaiting Prime’s approval or PO"/>
    <s v="Hold Payment"/>
    <n v="42860"/>
    <s v="Q2 2017"/>
    <n v="33"/>
    <s v="31-60 Days"/>
    <n v="39520.339999999997"/>
    <s v="USD"/>
    <n v="35219.980000000003"/>
    <s v="USD"/>
    <n v="39520.338173997756"/>
    <s v="EUR"/>
    <s v="INTER"/>
    <n v="35.22"/>
    <n v="1"/>
    <s v="greater than 10000"/>
    <s v="Nicolas HONVAULT"/>
    <s v="no PO"/>
    <s v="More"/>
    <m/>
    <m/>
    <m/>
    <m/>
    <m/>
    <s v="GFS"/>
    <s v="Non- ICB"/>
    <s v="GFS/Non- ICB"/>
  </r>
  <r>
    <s v="Unresolved"/>
    <n v="1516"/>
    <s v="Capgemini Outsourcing Services GmbH"/>
    <x v="2"/>
    <n v="8243"/>
    <s v="Capgemini Deutschland GmbH"/>
    <s v="CENTRAL EUROPE"/>
    <n v="15160160005049"/>
    <s v="04. INFRA"/>
    <s v="Infra Central Europe "/>
    <n v="42773"/>
    <n v="120"/>
    <s v="6.Missing or wrong information on invoice"/>
    <s v="Missing Information or Attachment"/>
    <n v="42830"/>
    <s v="Q1 2017"/>
    <n v="63"/>
    <s v="61-90 Days"/>
    <n v="35124.080000000002"/>
    <s v="EUR"/>
    <n v="35124.080000000002"/>
    <s v="EUR"/>
    <n v="35124.080000000002"/>
    <s v="EUR"/>
    <s v="INTRA"/>
    <n v="35.119999999999997"/>
    <n v="1"/>
    <s v="greater than 10000"/>
    <s v="Maciej Antkiewicz"/>
    <s v="Invoice to rejection. Hours has to be booked via DE-03 Clarity account and invoiced via ICB."/>
    <s v="More"/>
    <m/>
    <m/>
    <m/>
    <m/>
    <m/>
    <s v="GFS"/>
    <s v="Non- ICB"/>
    <s v="GFS/Non- ICB"/>
  </r>
  <r>
    <s v="New"/>
    <n v="9701"/>
    <s v="Capgemini Services Romania s.r.l."/>
    <x v="2"/>
    <n v="692"/>
    <s v="Capgemini Outsourcing Services S.A.S."/>
    <s v="FRANCE"/>
    <n v="97120170282"/>
    <s v="04. INFRA"/>
    <s v="Infra Central Europe "/>
    <n v="42828"/>
    <n v="65"/>
    <s v="8.Invoice awaiting Prime’s approval or PO"/>
    <s v="Hold Payment"/>
    <n v="42892"/>
    <s v="Q2 2017"/>
    <n v="1"/>
    <s v="0-30 Days"/>
    <n v="35013.83"/>
    <s v="EUR"/>
    <n v="35013.83"/>
    <s v="RON"/>
    <n v="159855.61152350251"/>
    <s v="EUR"/>
    <s v="INTER"/>
    <n v="35.01"/>
    <n v="1"/>
    <s v="greater than 10000"/>
    <s v="Magdalena Marczynska"/>
    <s v="Status : h-Waiting for Project Manager approval Destinataire : CGALES"/>
    <s v="More"/>
    <m/>
    <m/>
    <m/>
    <m/>
    <m/>
    <s v="Non-GFS"/>
    <s v="Non- ICB"/>
    <s v="Non-GFS/Non- ICB"/>
  </r>
  <r>
    <s v="Unresolved"/>
    <n v="693"/>
    <s v="Capgemini Consulting S.A.S."/>
    <x v="1"/>
    <n v="8243"/>
    <s v="Capgemini Deutschland GmbH"/>
    <s v="CENTRAL EUROPE"/>
    <n v="69301111602810"/>
    <s v="03. CC"/>
    <s v=" CC FR "/>
    <n v="42677"/>
    <n v="216"/>
    <s v="6.Missing or wrong information on invoice"/>
    <s v="Missing Information or Attachment"/>
    <n v="42733"/>
    <s v="Q4 2016"/>
    <n v="160"/>
    <s v="151-180 Days"/>
    <n v="34392"/>
    <s v="EUR"/>
    <n v="34392"/>
    <s v="EUR"/>
    <n v="34392"/>
    <s v="EUR"/>
    <s v="INTER"/>
    <n v="34.39"/>
    <n v="1"/>
    <s v="greater than 10000"/>
    <s v="Anita Kowalczyk"/>
    <s v="Numbers for Estelle and Arnaud are wrong; Sarah Benyamina's numbers are completely missing: Pls send us CN and new invocie"/>
    <s v="More"/>
    <m/>
    <m/>
    <m/>
    <m/>
    <m/>
    <s v="GFS"/>
    <s v="Non- ICB"/>
    <s v="GFS/Non- ICB"/>
  </r>
  <r>
    <s v="Unresolved"/>
    <n v="693"/>
    <s v="Capgemini Consulting S.A.S."/>
    <x v="1"/>
    <n v="8243"/>
    <s v="Capgemini Deutschland GmbH"/>
    <s v="CENTRAL EUROPE"/>
    <n v="69301111602814"/>
    <s v="03. CC"/>
    <s v=" CC FR "/>
    <n v="42677"/>
    <n v="216"/>
    <s v="6.Missing or wrong information on invoice"/>
    <s v="Missing Information or Attachment"/>
    <n v="42733"/>
    <s v="Q4 2016"/>
    <n v="160"/>
    <s v="151-180 Days"/>
    <n v="34392"/>
    <s v="EUR"/>
    <n v="34392"/>
    <s v="EUR"/>
    <n v="34392"/>
    <s v="EUR"/>
    <s v="INTER"/>
    <n v="34.39"/>
    <n v="1"/>
    <s v="greater than 10000"/>
    <s v="Anita Kowalczyk"/>
    <s v="Numbers for Sarah Benyamina are missing, please send us CN and new invocie"/>
    <s v="More"/>
    <m/>
    <m/>
    <m/>
    <m/>
    <m/>
    <s v="GFS"/>
    <s v="Non- ICB"/>
    <s v="GFS/Non- ICB"/>
  </r>
  <r>
    <s v="Unresolved"/>
    <n v="199"/>
    <s v="Capgemini America Inc"/>
    <x v="6"/>
    <n v="95"/>
    <s v="Capgemini Service S.A.S."/>
    <s v="HOLDING"/>
    <n v="1990110055178"/>
    <s v="04. INFRA"/>
    <s v="INFRA US"/>
    <n v="42605"/>
    <n v="288"/>
    <s v="8.Invoice awaiting Prime’s approval or PO"/>
    <s v="Hold Payment"/>
    <n v="42678"/>
    <s v="Q4 2016"/>
    <n v="215"/>
    <s v="181 - 365 Days"/>
    <n v="38256.83"/>
    <s v="USD"/>
    <n v="34093.96"/>
    <s v="USD"/>
    <n v="38256.831176245767"/>
    <s v="EUR"/>
    <s v="INTER"/>
    <n v="34.090000000000003"/>
    <n v="1"/>
    <s v="greater than 10000"/>
    <s v="Nicolas HONVAULT"/>
    <s v="awaiting approval"/>
    <s v="More"/>
    <m/>
    <m/>
    <m/>
    <m/>
    <m/>
    <s v="GFS"/>
    <s v="Non- ICB"/>
    <s v="GFS/Non- ICB"/>
  </r>
  <r>
    <s v="Unresolved"/>
    <n v="199"/>
    <s v="Capgemini America Inc"/>
    <x v="6"/>
    <n v="8243"/>
    <s v="Capgemini Deutschland GmbH"/>
    <s v="CENTRAL EUROPE"/>
    <n v="1990110063810"/>
    <s v="03. CC"/>
    <s v="CC NA"/>
    <n v="42724"/>
    <n v="169"/>
    <s v="6.Missing or wrong information on invoice"/>
    <s v="Missing Information or Attachment"/>
    <n v="42800"/>
    <s v="Q1 2017"/>
    <n v="93"/>
    <s v="91-120 Days"/>
    <n v="38157"/>
    <s v="USD"/>
    <n v="34004.99"/>
    <s v="USD"/>
    <n v="38156.997942741931"/>
    <s v="EUR"/>
    <s v="INTER"/>
    <n v="34"/>
    <n v="1"/>
    <s v="greater than 10000"/>
    <s v="Maciej Antkiewicz"/>
    <s v="missing details on specific month, waiting for correction"/>
    <s v="More"/>
    <m/>
    <m/>
    <m/>
    <m/>
    <m/>
    <s v="GFS"/>
    <s v="Non- ICB"/>
    <s v="GFS/Non- ICB"/>
  </r>
  <r>
    <s v="New"/>
    <n v="95"/>
    <s v="Capgemini Service S.A.S."/>
    <x v="0"/>
    <n v="260"/>
    <s v="Capgemini UK Plc"/>
    <s v="UK &amp; IRELAND"/>
    <n v="950110011772"/>
    <s v="07. GROUP"/>
    <s v="GROUP SHARED SERVICES"/>
    <n v="42825"/>
    <n v="68"/>
    <s v="6.Missing or wrong information on invoice"/>
    <s v="Missing Information or Attachment"/>
    <n v="42892"/>
    <s v="Q2 2017"/>
    <n v="1"/>
    <s v="0-30 Days"/>
    <n v="33856.67"/>
    <s v="EUR"/>
    <n v="33856.67"/>
    <s v="EUR"/>
    <n v="33856.67"/>
    <s v="EUR"/>
    <s v="INTER"/>
    <n v="33.86"/>
    <n v="1"/>
    <s v="greater than 10000"/>
    <s v="Puja Kolay Dey"/>
    <s v="No PO"/>
    <s v="More"/>
    <m/>
    <m/>
    <m/>
    <m/>
    <m/>
    <s v="GFS"/>
    <s v="Non- ICB"/>
    <s v="GFS/Non- ICB"/>
  </r>
  <r>
    <s v="Unresolved"/>
    <n v="72"/>
    <s v="Capgemini Gouvieux S.A.S."/>
    <x v="0"/>
    <n v="199"/>
    <s v="Capgemini America Inc"/>
    <s v="NORTH AMERICA"/>
    <s v="INV 2015000305"/>
    <s v="07. GROUP"/>
    <s v="GROUP SHARED SERVICES"/>
    <n v="42586"/>
    <n v="307"/>
    <s v="1.No signed SoW"/>
    <s v="DISAGREEMENT"/>
    <n v="42618"/>
    <s v="Q3 2016"/>
    <n v="275"/>
    <s v="181 - 365 Days"/>
    <n v="33795.82"/>
    <s v="EUR"/>
    <n v="33795.82"/>
    <s v="EUR"/>
    <n v="33795.82"/>
    <s v="EUR"/>
    <s v="INTER"/>
    <n v="33.799999999999997"/>
    <n v="1"/>
    <s v="greater than 10000"/>
    <s v="SUDIPTA ROY"/>
    <s v="Us Approver undefined. Need ISOW"/>
    <s v="More"/>
    <m/>
    <m/>
    <m/>
    <m/>
    <m/>
    <s v="Non-GFS"/>
    <s v="Non- ICB"/>
    <s v="Non-GFS/Non- ICB"/>
  </r>
  <r>
    <s v="New"/>
    <n v="72"/>
    <s v="Capgemini Gouvieux S.A.S."/>
    <x v="0"/>
    <n v="1960"/>
    <s v="Capgemini America Inc. (FS)"/>
    <s v="NORTH AMERICA"/>
    <n v="2017000194"/>
    <s v="07. GROUP"/>
    <s v="GROUP SHARED SERVICES"/>
    <n v="42888"/>
    <n v="5"/>
    <s v="6.Missing or wrong information on invoice"/>
    <s v="Missing Information or Attachment"/>
    <n v="42893"/>
    <s v="Q2 2017"/>
    <n v="0"/>
    <s v="0-30 Days"/>
    <n v="33795.82"/>
    <s v="EUR"/>
    <n v="33795.82"/>
    <s v="EUR"/>
    <n v="33795.82"/>
    <s v="EUR"/>
    <s v="INTER"/>
    <n v="33.799999999999997"/>
    <n v="1"/>
    <s v="greater than 10000"/>
    <s v="Amina Khatun"/>
    <s v="Please declare the invoice to Capgemini America Inc (199)."/>
    <s v="More"/>
    <m/>
    <m/>
    <m/>
    <m/>
    <m/>
    <s v="Non-GFS"/>
    <s v="Non- ICB"/>
    <s v="Non-GFS/Non- ICB"/>
  </r>
  <r>
    <s v="Unresolved"/>
    <n v="199"/>
    <s v="Capgemini America Inc"/>
    <x v="6"/>
    <n v="8243"/>
    <s v="Capgemini Deutschland GmbH"/>
    <s v="CENTRAL EUROPE"/>
    <n v="1990110063695"/>
    <s v="03. CC"/>
    <s v="CC NA"/>
    <n v="42724"/>
    <n v="169"/>
    <s v="8.Invoice awaiting Prime’s approval or PO"/>
    <s v="Hold Payment"/>
    <n v="42800"/>
    <s v="Q1 2017"/>
    <n v="93"/>
    <s v="91-120 Days"/>
    <n v="37911"/>
    <s v="USD"/>
    <n v="33785.760000000002"/>
    <s v="USD"/>
    <n v="37910.99996835678"/>
    <s v="EUR"/>
    <s v="INTER"/>
    <n v="33.79"/>
    <n v="1"/>
    <s v="greater than 10000"/>
    <s v="Maciej Antkiewicz"/>
    <s v="waiting for update and approval"/>
    <s v="More"/>
    <m/>
    <m/>
    <m/>
    <m/>
    <m/>
    <s v="GFS"/>
    <s v="Non- ICB"/>
    <s v="GFS/Non- ICB"/>
  </r>
  <r>
    <s v="New"/>
    <n v="3011"/>
    <s v="Sogeti USA LLC"/>
    <x v="6"/>
    <n v="199"/>
    <s v="Capgemini America Inc"/>
    <s v="NORTH AMERICA"/>
    <n v="390579"/>
    <s v="06. SOGETI"/>
    <s v="Sogeti USA "/>
    <n v="42829"/>
    <n v="64"/>
    <s v="8.Invoice awaiting Prime’s approval or PO"/>
    <s v="Hold Payment"/>
    <n v="42893"/>
    <s v="Q2 2017"/>
    <n v="0"/>
    <s v="0-30 Days"/>
    <n v="37520"/>
    <s v="USD"/>
    <n v="33437.31"/>
    <s v="USD"/>
    <n v="37520.004237049448"/>
    <s v="EUR"/>
    <s v="INTRA"/>
    <n v="33.44"/>
    <n v="1"/>
    <s v="greater than 10000"/>
    <s v="Sayantan Ghosh"/>
    <s v="Invoice waiting for approval"/>
    <s v="More"/>
    <m/>
    <m/>
    <m/>
    <m/>
    <m/>
    <s v="Non-GFS"/>
    <s v="Non- ICB"/>
    <s v="Non-GFS/Non- ICB"/>
  </r>
  <r>
    <s v="New"/>
    <n v="3075"/>
    <s v="Sogeti Finland Oy"/>
    <x v="4"/>
    <n v="1340"/>
    <s v="Capgemini Finland Oy"/>
    <s v="NORDIC"/>
    <n v="30751700246"/>
    <s v="06. SOGETI"/>
    <s v="Sogeti Nordic "/>
    <n v="42828"/>
    <n v="65"/>
    <s v="8.Invoice awaiting Prime’s approval or PO"/>
    <s v="Hold Payment"/>
    <n v="42892"/>
    <s v="Q2 2017"/>
    <n v="1"/>
    <s v="0-30 Days"/>
    <n v="33212.160000000003"/>
    <s v="EUR"/>
    <n v="33212.160000000003"/>
    <s v="EUR"/>
    <n v="33212.160000000003"/>
    <s v="EUR"/>
    <s v="INTRA"/>
    <n v="33.21"/>
    <n v="1"/>
    <s v="greater than 10000"/>
    <s v="Shambhu Sharma"/>
    <s v="Awaiting approval"/>
    <s v="More"/>
    <m/>
    <m/>
    <m/>
    <m/>
    <m/>
    <s v="GFS"/>
    <s v="Non- ICB"/>
    <s v="GFS/Non- ICB"/>
  </r>
  <r>
    <s v="New"/>
    <n v="635"/>
    <s v="Capgemini Technology Services"/>
    <x v="1"/>
    <n v="693"/>
    <s v="Capgemini Consulting S.A.S."/>
    <s v="FRANCE"/>
    <n v="63501111708645"/>
    <s v="02. APPSTWO"/>
    <s v="MU Services"/>
    <n v="42821"/>
    <n v="72"/>
    <s v="8.Invoice awaiting Prime’s approval or PO"/>
    <s v="Hold Payment"/>
    <n v="42892"/>
    <s v="Q2 2017"/>
    <n v="1"/>
    <s v="0-30 Days"/>
    <n v="33192.44"/>
    <s v="EUR"/>
    <n v="33192.44"/>
    <s v="EUR"/>
    <n v="33192.44"/>
    <s v="EUR"/>
    <s v="INTRA"/>
    <n v="33.19"/>
    <n v="1"/>
    <s v="greater than 10000"/>
    <s v="Hirsch Magdalena"/>
    <s v="h-Waiting for Project Manager approval AUBORDES"/>
    <s v="More"/>
    <m/>
    <m/>
    <m/>
    <m/>
    <m/>
    <s v="GFS"/>
    <s v="Non- ICB"/>
    <s v="GFS/Non- ICB"/>
  </r>
  <r>
    <s v="New"/>
    <n v="635"/>
    <s v="Capgemini Technology Services"/>
    <x v="1"/>
    <n v="693"/>
    <s v="Capgemini Consulting S.A.S."/>
    <s v="FRANCE"/>
    <n v="63501111708643"/>
    <s v="02. APPSTWO"/>
    <s v="MU Services"/>
    <n v="42821"/>
    <n v="72"/>
    <s v="8.Invoice awaiting Prime’s approval or PO"/>
    <s v="Hold Payment"/>
    <n v="42892"/>
    <s v="Q2 2017"/>
    <n v="1"/>
    <s v="0-30 Days"/>
    <n v="33151.54"/>
    <s v="EUR"/>
    <n v="33151.54"/>
    <s v="EUR"/>
    <n v="33151.54"/>
    <s v="EUR"/>
    <s v="INTRA"/>
    <n v="33.15"/>
    <n v="1"/>
    <s v="greater than 10000"/>
    <s v="Hirsch Magdalena"/>
    <s v="h-Waiting for Project Manager approval AUBORDES"/>
    <s v="More"/>
    <m/>
    <m/>
    <m/>
    <m/>
    <m/>
    <s v="GFS"/>
    <s v="Non- ICB"/>
    <s v="GFS/Non- ICB"/>
  </r>
  <r>
    <s v="New"/>
    <n v="95"/>
    <s v="Capgemini Service S.A.S."/>
    <x v="0"/>
    <n v="1350"/>
    <s v="Capgemini Sverige AB"/>
    <s v="NORDIC"/>
    <n v="950110011419"/>
    <s v="07. GROUP"/>
    <s v="GROUP SHARED SERVICES"/>
    <n v="42822"/>
    <n v="71"/>
    <s v="8.Invoice awaiting Prime’s approval or PO"/>
    <s v="Hold Payment"/>
    <n v="42892"/>
    <s v="Q2 2017"/>
    <n v="1"/>
    <s v="0-30 Days"/>
    <n v="32883"/>
    <s v="EUR"/>
    <n v="32883"/>
    <s v="EUR"/>
    <n v="32883"/>
    <s v="EUR"/>
    <s v="INTER"/>
    <n v="32.880000000000003"/>
    <n v="1"/>
    <s v="greater than 10000"/>
    <s v="Sourav Das"/>
    <s v="Awaiting approval"/>
    <s v="More"/>
    <m/>
    <m/>
    <m/>
    <m/>
    <m/>
    <s v="GFS"/>
    <s v="Non- ICB"/>
    <s v="GFS/Non- ICB"/>
  </r>
  <r>
    <s v="Unresolved"/>
    <n v="693"/>
    <s v="Capgemini Consulting S.A.S."/>
    <x v="1"/>
    <n v="8243"/>
    <s v="Capgemini Deutschland GmbH"/>
    <s v="CENTRAL EUROPE"/>
    <n v="69301111602816"/>
    <s v="03. CC"/>
    <s v=" CC FR "/>
    <n v="42677"/>
    <n v="216"/>
    <s v="6.Missing or wrong information on invoice"/>
    <s v="Missing Information or Attachment"/>
    <n v="42733"/>
    <s v="Q4 2016"/>
    <n v="160"/>
    <s v="151-180 Days"/>
    <n v="32810.75"/>
    <s v="EUR"/>
    <n v="32810.75"/>
    <s v="EUR"/>
    <n v="32810.75"/>
    <s v="EUR"/>
    <s v="INTER"/>
    <n v="32.81"/>
    <n v="1"/>
    <s v="greater than 10000"/>
    <s v="Anita Kowalczyk"/>
    <s v="waiting for correction"/>
    <s v="More"/>
    <m/>
    <m/>
    <m/>
    <m/>
    <m/>
    <s v="GFS"/>
    <s v="Non- ICB"/>
    <s v="GFS/Non- ICB"/>
  </r>
  <r>
    <s v="Unresolved"/>
    <n v="199"/>
    <s v="Capgemini America Inc"/>
    <x v="6"/>
    <n v="132"/>
    <s v="Capgemini Technologies LLC"/>
    <s v="NORTH AMERICA"/>
    <n v="199030003131"/>
    <s v="01. APPSONE"/>
    <s v="NA EU"/>
    <n v="42642"/>
    <n v="251"/>
    <s v="4.Disagreed expenses"/>
    <s v="DISAGREEMENT"/>
    <n v="42706"/>
    <s v="Q4 2016"/>
    <n v="187"/>
    <s v="181 - 365 Days"/>
    <n v="36673"/>
    <s v="USD"/>
    <n v="32682.47"/>
    <s v="USD"/>
    <n v="36672.998302711596"/>
    <s v="EUR"/>
    <s v="INTRA"/>
    <n v="32.68"/>
    <n v="1"/>
    <s v="greater than 10000"/>
    <s v="PRIANGSU CHANDRA"/>
    <s v="Invoice rejected by Jeff Trino. We need the credit memo for this invoice."/>
    <s v="More"/>
    <m/>
    <m/>
    <m/>
    <m/>
    <m/>
    <s v="GFS"/>
    <s v="Non- ICB"/>
    <s v="GFS/Non- ICB"/>
  </r>
  <r>
    <s v="Unresolved"/>
    <n v="95"/>
    <s v="Capgemini Service S.A.S."/>
    <x v="0"/>
    <n v="8310"/>
    <s v="Capgemini Polska Sp z.o.o"/>
    <s v="CENTRAL EUROPE"/>
    <n v="950110009672"/>
    <s v="07. GROUP"/>
    <s v="GROUP SHARED SERVICES"/>
    <n v="42636"/>
    <n v="257"/>
    <s v="1.No signed SoW"/>
    <s v="DISAGREEMENT"/>
    <n v="42859"/>
    <s v="Q2 2017"/>
    <n v="34"/>
    <s v="31-60 Days"/>
    <n v="32625"/>
    <s v="EUR"/>
    <n v="32625"/>
    <s v="EUR"/>
    <n v="32625"/>
    <s v="EUR"/>
    <s v="INTER"/>
    <n v="32.630000000000003"/>
    <n v="1"/>
    <s v="greater than 10000"/>
    <s v="Mateusz Jaskolski"/>
    <s v="Please provide signed ICA"/>
    <s v="More"/>
    <m/>
    <m/>
    <m/>
    <m/>
    <m/>
    <s v="GFS"/>
    <s v="Non- ICB"/>
    <s v="GFS/Non- ICB"/>
  </r>
  <r>
    <s v="New"/>
    <n v="3635"/>
    <s v="Capgemini Magyarorszag Kft"/>
    <x v="2"/>
    <n v="8243"/>
    <s v="Capgemini Deutschland GmbH"/>
    <s v="CENTRAL EUROPE"/>
    <s v="INV170182"/>
    <s v="02. APPSTWO"/>
    <s v="Italy/EE"/>
    <n v="42829"/>
    <n v="64"/>
    <s v="6.Missing or wrong information on invoice"/>
    <s v="Missing Information or Attachment"/>
    <n v="42891"/>
    <s v="Q2 2017"/>
    <n v="2"/>
    <s v="0-30 Days"/>
    <n v="9997594"/>
    <s v="HUF"/>
    <n v="32544.17"/>
    <s v="HUF"/>
    <n v="9997594.6178422198"/>
    <s v="EUR"/>
    <s v="INTRA"/>
    <n v="32.54"/>
    <n v="1"/>
    <s v="greater than 10000"/>
    <s v="Izabela Klich"/>
    <s v="Please issue the CN against this invoice"/>
    <s v="More"/>
    <m/>
    <m/>
    <m/>
    <m/>
    <m/>
    <s v="Non-GFS"/>
    <s v="Non- ICB"/>
    <s v="Non-GFS/Non- ICB"/>
  </r>
  <r>
    <s v="Unresolved"/>
    <n v="95"/>
    <s v="Capgemini Service S.A.S."/>
    <x v="0"/>
    <n v="8110"/>
    <s v="Capgemini Mexico S. de R.L. de C.V."/>
    <s v="CPM- BR"/>
    <n v="950110010189"/>
    <s v="07. GROUP"/>
    <s v="GROUP SHARED SERVICES"/>
    <n v="42703"/>
    <n v="190"/>
    <s v="1.No signed SoW"/>
    <s v="DISAGREEMENT"/>
    <n v="42732"/>
    <s v="Q4 2016"/>
    <n v="161"/>
    <s v="151-180 Days"/>
    <n v="32391.5"/>
    <s v="EUR"/>
    <n v="32391.5"/>
    <s v="EUR"/>
    <n v="32391.5"/>
    <s v="EUR"/>
    <s v="INTER"/>
    <n v="32.39"/>
    <n v="1"/>
    <s v="greater than 10000"/>
    <s v="Aldo Perez"/>
    <s v="Hi: Please send I sow"/>
    <s v="More"/>
    <m/>
    <m/>
    <m/>
    <m/>
    <m/>
    <s v="GFS"/>
    <s v="Non- ICB"/>
    <s v="GFS/Non- ICB"/>
  </r>
  <r>
    <s v="Unresolved"/>
    <n v="95"/>
    <s v="Capgemini Service S.A.S."/>
    <x v="0"/>
    <n v="8110"/>
    <s v="Capgemini Mexico S. de R.L. de C.V."/>
    <s v="CPM- BR"/>
    <n v="950110009795"/>
    <s v="07. GROUP"/>
    <s v="GROUP SHARED SERVICES"/>
    <n v="42642"/>
    <n v="251"/>
    <s v="1.No signed SoW"/>
    <s v="DISAGREEMENT"/>
    <n v="42709"/>
    <s v="Q4 2016"/>
    <n v="184"/>
    <s v="181 - 365 Days"/>
    <n v="32391.5"/>
    <s v="EUR"/>
    <n v="32391.5"/>
    <s v="EUR"/>
    <n v="32391.5"/>
    <s v="EUR"/>
    <s v="INTER"/>
    <n v="32.39"/>
    <n v="1"/>
    <s v="greater than 10000"/>
    <s v="Aldo Perez"/>
    <s v="Hi. Please send I sow"/>
    <s v="More"/>
    <m/>
    <m/>
    <m/>
    <m/>
    <m/>
    <s v="GFS"/>
    <s v="Non- ICB"/>
    <s v="GFS/Non- ICB"/>
  </r>
  <r>
    <s v="Unresolved"/>
    <n v="8243"/>
    <s v="Capgemini Deutschland GmbH"/>
    <x v="2"/>
    <n v="8205"/>
    <s v="Capgemini Consulting Österreich AG"/>
    <s v="CENTRAL EUROPE"/>
    <n v="82430160098493"/>
    <s v="03. CC"/>
    <s v="DE01 - CC Market Units"/>
    <n v="42773"/>
    <n v="120"/>
    <s v="7.Missing attachments"/>
    <s v="Missing Information or Attachment"/>
    <n v="42830"/>
    <s v="Q1 2017"/>
    <n v="63"/>
    <s v="61-90 Days"/>
    <n v="32327.5"/>
    <s v="EUR"/>
    <n v="32327.5"/>
    <s v="EUR"/>
    <n v="32327.5"/>
    <s v="EUR"/>
    <s v="INTRA"/>
    <n v="32.33"/>
    <n v="1"/>
    <s v="greater than 10000"/>
    <s v="Justyna Krawczak"/>
    <s v="in verification with A. Schulze and B. Valtiner"/>
    <s v="More"/>
    <m/>
    <m/>
    <m/>
    <m/>
    <m/>
    <s v="GFS"/>
    <s v="Non- ICB"/>
    <s v="GFS/Non- ICB"/>
  </r>
  <r>
    <s v="Unresolved"/>
    <n v="199"/>
    <s v="Capgemini America Inc"/>
    <x v="6"/>
    <n v="8243"/>
    <s v="Capgemini Deutschland GmbH"/>
    <s v="CENTRAL EUROPE"/>
    <n v="1990110055559"/>
    <s v="03. CC"/>
    <s v="CC NA"/>
    <n v="42607"/>
    <n v="286"/>
    <s v="6.Missing or wrong information on invoice"/>
    <s v="Missing Information or Attachment"/>
    <n v="42681"/>
    <s v="Q4 2016"/>
    <n v="212"/>
    <s v="181 - 365 Days"/>
    <n v="36228"/>
    <s v="USD"/>
    <n v="32285.89"/>
    <s v="USD"/>
    <n v="36227.99590029558"/>
    <s v="EUR"/>
    <s v="INTER"/>
    <n v="32.29"/>
    <n v="1"/>
    <s v="greater than 10000"/>
    <s v="Anita Kowalczyk"/>
    <s v="Mukhopadhyay, Soumya; ROY, SUDIPTA; Ghosh, Sayantan; Adak, Subhojit for supporting documents - emails have been sent several times however without results./ Missing data - waiting for cancellation"/>
    <s v="More"/>
    <m/>
    <m/>
    <m/>
    <m/>
    <m/>
    <s v="GFS"/>
    <s v="Non- ICB"/>
    <s v="GFS/Non- ICB"/>
  </r>
  <r>
    <s v="Unresolved"/>
    <n v="8205"/>
    <s v="Capgemini Consulting Österreich AG"/>
    <x v="2"/>
    <n v="8243"/>
    <s v="Capgemini Deutschland GmbH"/>
    <s v="CENTRAL EUROPE"/>
    <n v="79320170100044"/>
    <s v="02. APPSTWO"/>
    <s v="Apps Eastern Europe"/>
    <n v="42765"/>
    <n v="128"/>
    <s v="8.Invoice awaiting Prime’s approval or PO"/>
    <s v="Hold Payment"/>
    <n v="42830"/>
    <s v="Q1 2017"/>
    <n v="63"/>
    <s v="61-90 Days"/>
    <n v="32265"/>
    <s v="EUR"/>
    <n v="32265"/>
    <s v="EUR"/>
    <n v="32265"/>
    <s v="EUR"/>
    <s v="INTRA"/>
    <n v="32.270000000000003"/>
    <n v="1"/>
    <s v="greater than 10000"/>
    <s v="Izabela Klich"/>
    <s v="Waiting for approval from Briken, Waleska"/>
    <s v="More"/>
    <m/>
    <m/>
    <m/>
    <m/>
    <m/>
    <s v="Non-GFS"/>
    <s v="Non- ICB"/>
    <s v="Non-GFS/Non- ICB"/>
  </r>
  <r>
    <s v="New"/>
    <n v="8520"/>
    <s v="Capgemini Technology Services India Limited"/>
    <x v="3"/>
    <n v="8420"/>
    <s v="Capgemini Australia Pty Ltd."/>
    <s v="INDIA"/>
    <n v="85200410034428"/>
    <s v="01. APPSONE"/>
    <s v="Apps UK AM"/>
    <n v="42461"/>
    <n v="432"/>
    <s v="3.Disagreed days, volume or deliverables"/>
    <s v="DISAGREEMENT"/>
    <n v="42891"/>
    <s v="Q2 2017"/>
    <n v="2"/>
    <s v="0-30 Days"/>
    <n v="2318005.56"/>
    <s v="INR"/>
    <n v="32045.96"/>
    <s v="INR"/>
    <n v="2318005.3237659857"/>
    <s v="EUR"/>
    <s v="INTRA"/>
    <n v="32.049999999999997"/>
    <n v="1"/>
    <s v="greater than 10000"/>
    <s v="Shruti Shetty"/>
    <s v="Incorrect hours charged; Please issue credit note."/>
    <s v="More"/>
    <m/>
    <m/>
    <m/>
    <m/>
    <m/>
    <s v="GFS"/>
    <s v="Non- ICB"/>
    <s v="GFS/Non- ICB"/>
  </r>
  <r>
    <s v="Unresolved"/>
    <n v="1516"/>
    <s v="Capgemini Outsourcing Services GmbH"/>
    <x v="2"/>
    <n v="8243"/>
    <s v="Capgemini Deutschland GmbH"/>
    <s v="CENTRAL EUROPE"/>
    <n v="15160160005044"/>
    <s v="04. INFRA"/>
    <s v="Infra Central Europe "/>
    <n v="42773"/>
    <n v="120"/>
    <s v="6.Missing or wrong information on invoice"/>
    <s v="Missing Information or Attachment"/>
    <n v="42830"/>
    <s v="Q1 2017"/>
    <n v="63"/>
    <s v="61-90 Days"/>
    <n v="31853.18"/>
    <s v="EUR"/>
    <n v="31853.18"/>
    <s v="EUR"/>
    <n v="31853.18"/>
    <s v="EUR"/>
    <s v="INTRA"/>
    <n v="31.85"/>
    <n v="1"/>
    <s v="greater than 10000"/>
    <s v="Maciej Antkiewicz"/>
    <s v="Invoice to rejection. Hours has to be booked via Clarity and invoice via ICB."/>
    <s v="More"/>
    <m/>
    <m/>
    <m/>
    <m/>
    <m/>
    <s v="GFS"/>
    <s v="Non- ICB"/>
    <s v="GFS/Non- ICB"/>
  </r>
  <r>
    <s v="Unresolved"/>
    <n v="9701"/>
    <s v="Capgemini Services Romania s.r.l."/>
    <x v="2"/>
    <n v="692"/>
    <s v="Capgemini Outsourcing Services S.A.S."/>
    <s v="FRANCE"/>
    <n v="97120170101"/>
    <s v="04. INFRA"/>
    <s v="Infra Central Europe "/>
    <n v="42796"/>
    <n v="97"/>
    <s v="8.Invoice awaiting Prime’s approval or PO"/>
    <s v="Hold Payment"/>
    <n v="42860"/>
    <s v="Q2 2017"/>
    <n v="33"/>
    <s v="31-60 Days"/>
    <n v="31688.38"/>
    <s v="EUR"/>
    <n v="31688.38"/>
    <s v="RON"/>
    <n v="144673.27233522086"/>
    <s v="EUR"/>
    <s v="INTER"/>
    <n v="31.69"/>
    <n v="1"/>
    <s v="greater than 10000"/>
    <s v="Magdalena Marczynska"/>
    <s v="Status : h-Waiting for Project Manager approval Destinataire : CGALES"/>
    <s v="More"/>
    <m/>
    <m/>
    <m/>
    <m/>
    <m/>
    <s v="Non-GFS"/>
    <s v="Non- ICB"/>
    <s v="Non-GFS/Non- ICB"/>
  </r>
  <r>
    <s v="Unresolved"/>
    <n v="3011"/>
    <s v="Sogeti USA LLC"/>
    <x v="6"/>
    <n v="199"/>
    <s v="Capgemini America Inc"/>
    <s v="NORTH AMERICA"/>
    <n v="388045"/>
    <s v="06. SOGETI"/>
    <s v="Sogeti USA "/>
    <n v="42795"/>
    <n v="98"/>
    <s v="8.Invoice awaiting Prime’s approval or PO"/>
    <s v="Hold Payment"/>
    <n v="42859"/>
    <s v="Q2 2017"/>
    <n v="34"/>
    <s v="31-60 Days"/>
    <n v="35560"/>
    <s v="USD"/>
    <n v="31690.58"/>
    <s v="USD"/>
    <n v="35559.998572688848"/>
    <s v="EUR"/>
    <s v="INTRA"/>
    <n v="31.69"/>
    <n v="1"/>
    <s v="greater than 10000"/>
    <s v="Sayantan Ghosh"/>
    <s v="Invoice waiting for approval"/>
    <s v="More"/>
    <m/>
    <m/>
    <m/>
    <m/>
    <m/>
    <s v="Non-GFS"/>
    <s v="Non- ICB"/>
    <s v="Non-GFS/Non- ICB"/>
  </r>
  <r>
    <s v="Unresolved"/>
    <n v="8520"/>
    <s v="Capgemini Technology Services India Limited"/>
    <x v="3"/>
    <n v="3036"/>
    <s v="Sogeti UK Ltd."/>
    <s v="UK &amp; IRELAND"/>
    <n v="85200310087586"/>
    <s v="06. SOGETI"/>
    <s v="Sogeti Testing"/>
    <n v="42829"/>
    <n v="64"/>
    <s v="1.No signed SoW"/>
    <s v="DISAGREEMENT"/>
    <n v="42831"/>
    <s v="Q1 2017"/>
    <n v="62"/>
    <s v="61-90 Days"/>
    <n v="2283450"/>
    <s v="INR"/>
    <n v="31568.240000000002"/>
    <s v="INR"/>
    <n v="2283450.0318268621"/>
    <s v="EUR"/>
    <s v="INTER"/>
    <n v="31.57"/>
    <n v="1"/>
    <s v="greater than 10000"/>
    <s v="Nikki Harrison"/>
    <s v="This invoice includes COLT costs not covered which we require a credit for as per agreement"/>
    <s v="More"/>
    <m/>
    <m/>
    <m/>
    <m/>
    <m/>
    <s v="GFS"/>
    <s v="Non- ICB"/>
    <s v="GFS/Non- ICB"/>
  </r>
  <r>
    <s v="Unresolved"/>
    <n v="3071"/>
    <s v="Sogeti Sverige AB"/>
    <x v="4"/>
    <n v="1350"/>
    <s v="Capgemini Sverige AB"/>
    <s v="NORDIC"/>
    <n v="30710310107934"/>
    <s v="06. SOGETI"/>
    <s v="Sogeti Nordic "/>
    <n v="42728"/>
    <n v="165"/>
    <s v="8.Invoice awaiting Prime’s approval or PO"/>
    <s v="Hold Payment"/>
    <n v="42797"/>
    <s v="Q1 2017"/>
    <n v="96"/>
    <s v="91-120 Days"/>
    <n v="304937.5"/>
    <s v="SEK"/>
    <n v="31257.040000000001"/>
    <s v="SEK"/>
    <n v="304937.50920703862"/>
    <s v="EUR"/>
    <s v="INTRA"/>
    <n v="31.26"/>
    <n v="1"/>
    <s v="greater than 10000"/>
    <s v="Shambhu Sharma"/>
    <s v="Awaiting approval"/>
    <s v="More"/>
    <m/>
    <m/>
    <m/>
    <m/>
    <m/>
    <s v="GFS"/>
    <s v="Non- ICB"/>
    <s v="GFS/Non- ICB"/>
  </r>
  <r>
    <s v="New"/>
    <n v="635"/>
    <s v="Capgemini Technology Services"/>
    <x v="1"/>
    <n v="693"/>
    <s v="Capgemini Consulting S.A.S."/>
    <s v="FRANCE"/>
    <n v="63501111708646"/>
    <s v="02. APPSTWO"/>
    <s v="MU Services"/>
    <n v="42821"/>
    <n v="72"/>
    <s v="8.Invoice awaiting Prime’s approval or PO"/>
    <s v="Hold Payment"/>
    <n v="42892"/>
    <s v="Q2 2017"/>
    <n v="1"/>
    <s v="0-30 Days"/>
    <n v="31200.89"/>
    <s v="EUR"/>
    <n v="31200.89"/>
    <s v="EUR"/>
    <n v="31200.89"/>
    <s v="EUR"/>
    <s v="INTRA"/>
    <n v="31.2"/>
    <n v="1"/>
    <s v="greater than 10000"/>
    <s v="Hirsch Magdalena"/>
    <s v="h-Waiting for Project Manager approval AUBORDES"/>
    <s v="More"/>
    <m/>
    <m/>
    <m/>
    <m/>
    <m/>
    <s v="GFS"/>
    <s v="Non- ICB"/>
    <s v="GFS/Non- ICB"/>
  </r>
  <r>
    <s v="New"/>
    <n v="635"/>
    <s v="Capgemini Technology Services"/>
    <x v="1"/>
    <n v="693"/>
    <s v="Capgemini Consulting S.A.S."/>
    <s v="FRANCE"/>
    <n v="63501111708644"/>
    <s v="02. APPSTWO"/>
    <s v="MU Services"/>
    <n v="42821"/>
    <n v="72"/>
    <s v="8.Invoice awaiting Prime’s approval or PO"/>
    <s v="Hold Payment"/>
    <n v="42892"/>
    <s v="Q2 2017"/>
    <n v="1"/>
    <s v="0-30 Days"/>
    <n v="31162.44"/>
    <s v="EUR"/>
    <n v="31162.44"/>
    <s v="EUR"/>
    <n v="31162.44"/>
    <s v="EUR"/>
    <s v="INTRA"/>
    <n v="31.16"/>
    <n v="1"/>
    <s v="greater than 10000"/>
    <s v="Hirsch Magdalena"/>
    <s v="h-Waiting for Project Manager approval AUBORDES"/>
    <s v="More"/>
    <m/>
    <m/>
    <m/>
    <m/>
    <m/>
    <s v="GFS"/>
    <s v="Non- ICB"/>
    <s v="GFS/Non- ICB"/>
  </r>
  <r>
    <s v="New"/>
    <n v="456"/>
    <s v="Sogeti Deutschland GmbH"/>
    <x v="2"/>
    <n v="8243"/>
    <s v="Capgemini Deutschland GmbH"/>
    <s v="CENTRAL EUROPE"/>
    <n v="2017030185"/>
    <s v="06. SOGETI"/>
    <s v="Sogeti Germany "/>
    <n v="42829"/>
    <n v="64"/>
    <s v="8.Invoice awaiting Prime’s approval or PO"/>
    <s v="Hold Payment"/>
    <n v="42891"/>
    <s v="Q2 2017"/>
    <n v="2"/>
    <s v="0-30 Days"/>
    <n v="31114.04"/>
    <s v="EUR"/>
    <n v="31114.04"/>
    <s v="EUR"/>
    <n v="31114.04"/>
    <s v="EUR"/>
    <s v="INTRA"/>
    <n v="31.11"/>
    <n v="1"/>
    <s v="greater than 10000"/>
    <s v="Izabela Klich"/>
    <s v="Hours in Clarity need to be adjusted"/>
    <s v="More"/>
    <m/>
    <m/>
    <m/>
    <m/>
    <m/>
    <s v="Non-GFS"/>
    <s v="Non- ICB"/>
    <s v="Non-GFS/Non- ICB"/>
  </r>
  <r>
    <s v="Unresolved"/>
    <n v="199"/>
    <s v="Capgemini America Inc"/>
    <x v="6"/>
    <n v="693"/>
    <s v="Capgemini Consulting S.A.S."/>
    <s v="FRANCE"/>
    <n v="1990110061478"/>
    <s v="03. CC"/>
    <s v="CC NA"/>
    <n v="42697"/>
    <n v="196"/>
    <s v="7.Missing attachments"/>
    <s v="Missing Information or Attachment"/>
    <n v="42775"/>
    <s v="Q1 2017"/>
    <n v="118"/>
    <s v="91-120 Days"/>
    <n v="34615"/>
    <s v="USD"/>
    <n v="30848.41"/>
    <s v="USD"/>
    <n v="34614.999648782708"/>
    <s v="EUR"/>
    <s v="INTER"/>
    <n v="30.85"/>
    <n v="1"/>
    <s v="greater than 10000"/>
    <s v="Joanna Pilawska"/>
    <s v="m-Invoice rejected during approval OOCHOAPE"/>
    <s v="More"/>
    <m/>
    <m/>
    <m/>
    <m/>
    <m/>
    <s v="GFS"/>
    <s v="Non- ICB"/>
    <s v="GFS/Non- ICB"/>
  </r>
  <r>
    <s v="Unresolved"/>
    <n v="199"/>
    <s v="Capgemini America Inc"/>
    <x v="6"/>
    <n v="693"/>
    <s v="Capgemini Consulting S.A.S."/>
    <s v="FRANCE"/>
    <n v="1990110065107"/>
    <s v="03. CC"/>
    <s v="CC NA"/>
    <n v="42731"/>
    <n v="162"/>
    <s v="7.Missing attachments"/>
    <s v="Missing Information or Attachment"/>
    <n v="42800"/>
    <s v="Q1 2017"/>
    <n v="93"/>
    <s v="91-120 Days"/>
    <n v="34610"/>
    <s v="USD"/>
    <n v="30843.95"/>
    <s v="USD"/>
    <n v="34609.995082957968"/>
    <s v="EUR"/>
    <s v="INTER"/>
    <n v="30.84"/>
    <n v="1"/>
    <s v="greater than 10000"/>
    <s v="Hirsch Magdalena"/>
    <s v="m-Invoice rejected during approval NCABRIDA"/>
    <s v="More"/>
    <m/>
    <m/>
    <m/>
    <m/>
    <m/>
    <s v="GFS"/>
    <s v="Non- ICB"/>
    <s v="GFS/Non- ICB"/>
  </r>
  <r>
    <s v="Unresolved"/>
    <n v="456"/>
    <s v="Sogeti Deutschland GmbH"/>
    <x v="2"/>
    <n v="8243"/>
    <s v="Capgemini Deutschland GmbH"/>
    <s v="CENTRAL EUROPE"/>
    <n v="2017010091"/>
    <s v="06. SOGETI"/>
    <s v="Sogeti Germany "/>
    <n v="42774"/>
    <n v="119"/>
    <s v="6.Missing or wrong information on invoice"/>
    <s v="Missing Information or Attachment"/>
    <n v="42830"/>
    <s v="Q1 2017"/>
    <n v="63"/>
    <s v="61-90 Days"/>
    <n v="30745.14"/>
    <s v="EUR"/>
    <n v="30745.14"/>
    <s v="EUR"/>
    <n v="30745.14"/>
    <s v="EUR"/>
    <s v="INTRA"/>
    <n v="30.75"/>
    <n v="1"/>
    <s v="greater than 10000"/>
    <s v="Maciej Antkiewicz"/>
    <s v="Waiting for approval and providing the Project and Task (BT/NBT)."/>
    <s v="More"/>
    <m/>
    <m/>
    <m/>
    <m/>
    <m/>
    <s v="Non-GFS"/>
    <s v="Non- ICB"/>
    <s v="Non-GFS/Non- ICB"/>
  </r>
  <r>
    <s v="Unresolved"/>
    <n v="8310"/>
    <s v="Capgemini Polska Sp z.o.o"/>
    <x v="2"/>
    <n v="199"/>
    <s v="Capgemini America Inc"/>
    <s v="NORTH AMERICA"/>
    <s v="831016FIS01965"/>
    <s v="04. INFRA"/>
    <s v="Infra Central Europe "/>
    <n v="42677"/>
    <n v="216"/>
    <s v="8.Invoice awaiting Prime’s approval or PO"/>
    <s v="Hold Payment"/>
    <n v="42775"/>
    <s v="Q1 2017"/>
    <n v="118"/>
    <s v="91-120 Days"/>
    <n v="128187.25"/>
    <s v="PLN"/>
    <n v="30731.51"/>
    <s v="PLN"/>
    <n v="128187.25515059697"/>
    <s v="EUR"/>
    <s v="INTER"/>
    <n v="30.73"/>
    <n v="1"/>
    <s v="greater than 10000"/>
    <s v="Sayantan Ghosh"/>
    <s v="Invoice waiting for approval"/>
    <s v="More"/>
    <m/>
    <m/>
    <m/>
    <m/>
    <m/>
    <s v="GFS"/>
    <s v="Non- ICB"/>
    <s v="GFS/Non- ICB"/>
  </r>
  <r>
    <s v="Unresolved"/>
    <n v="8520"/>
    <s v="Capgemini Technology Services India Limited"/>
    <x v="3"/>
    <n v="199"/>
    <s v="Capgemini America Inc"/>
    <s v="NORTH AMERICA"/>
    <s v="5010083891/16-17-IM"/>
    <s v="11. FS"/>
    <s v="IGATE"/>
    <n v="42768"/>
    <n v="125"/>
    <s v="1.No signed SoW"/>
    <s v="DISAGREEMENT"/>
    <n v="42830"/>
    <s v="Q1 2017"/>
    <n v="63"/>
    <s v="61-90 Days"/>
    <n v="26800"/>
    <s v="GBP"/>
    <n v="30675.9"/>
    <s v="INR"/>
    <n v="2218903.7092760839"/>
    <s v="EUR"/>
    <s v="INTER"/>
    <n v="30.68"/>
    <n v="1"/>
    <s v="greater than 10000"/>
    <s v="Sayantan Ghosh"/>
    <s v="ISOW Required"/>
    <s v="More"/>
    <m/>
    <m/>
    <m/>
    <m/>
    <m/>
    <s v="Non-GFS"/>
    <s v="Non- ICB"/>
    <s v="Non-GFS/Non- ICB"/>
  </r>
  <r>
    <s v="Unresolved"/>
    <n v="199"/>
    <s v="Capgemini America Inc"/>
    <x v="6"/>
    <n v="8243"/>
    <s v="Capgemini Deutschland GmbH"/>
    <s v="CENTRAL EUROPE"/>
    <n v="1990110063814"/>
    <s v="03. CC"/>
    <s v="CC NA"/>
    <n v="42724"/>
    <n v="169"/>
    <s v="6.Missing or wrong information on invoice"/>
    <s v="Missing Information or Attachment"/>
    <n v="42800"/>
    <s v="Q1 2017"/>
    <n v="93"/>
    <s v="91-120 Days"/>
    <n v="34356"/>
    <s v="USD"/>
    <n v="30617.59"/>
    <s v="USD"/>
    <n v="34355.996535853003"/>
    <s v="EUR"/>
    <s v="INTER"/>
    <n v="30.62"/>
    <n v="1"/>
    <s v="greater than 10000"/>
    <s v="Maciej Antkiewicz"/>
    <s v="missing details on specific month, waiting for CN"/>
    <s v="More"/>
    <m/>
    <m/>
    <m/>
    <m/>
    <m/>
    <s v="GFS"/>
    <s v="Non- ICB"/>
    <s v="GFS/Non- ICB"/>
  </r>
  <r>
    <s v="Unresolved"/>
    <n v="8310"/>
    <s v="Capgemini Polska Sp z.o.o"/>
    <x v="2"/>
    <n v="199"/>
    <s v="Capgemini America Inc"/>
    <s v="NORTH AMERICA"/>
    <s v="831015FBP01250_8104"/>
    <s v="05. BUSINESS SERVICES"/>
    <s v="BPO POLAND - BPOPL- BU"/>
    <n v="42584"/>
    <n v="309"/>
    <s v="8.Invoice awaiting Prime’s approval or PO"/>
    <s v="Hold Payment"/>
    <n v="42647"/>
    <s v="Q3 2016"/>
    <n v="246"/>
    <s v="181 - 365 Days"/>
    <n v="127399"/>
    <s v="PLN"/>
    <n v="30542.53"/>
    <s v="PLN"/>
    <n v="127398.98189365776"/>
    <s v="EUR"/>
    <s v="INTER"/>
    <n v="30.54"/>
    <n v="1"/>
    <s v="greater than 10000"/>
    <s v="Sayantan Ghosh"/>
    <s v="Invoice waiting for approval"/>
    <s v="More"/>
    <m/>
    <m/>
    <m/>
    <m/>
    <m/>
    <s v="GFS"/>
    <s v="Non- ICB"/>
    <s v="GFS/Non- ICB"/>
  </r>
  <r>
    <s v="Unresolved"/>
    <n v="8520"/>
    <s v="Capgemini Technology Services India Limited"/>
    <x v="3"/>
    <n v="199"/>
    <s v="Capgemini America Inc"/>
    <s v="NORTH AMERICA"/>
    <s v="5010089607/16-17-IM"/>
    <s v="11. FS"/>
    <s v="IGATE"/>
    <n v="42768"/>
    <n v="125"/>
    <s v="1.No signed SoW"/>
    <s v="DISAGREEMENT"/>
    <n v="42830"/>
    <s v="Q1 2017"/>
    <n v="63"/>
    <s v="61-90 Days"/>
    <n v="2204169"/>
    <s v="INR"/>
    <n v="30472.2"/>
    <s v="INR"/>
    <n v="2204169.3189051561"/>
    <s v="EUR"/>
    <s v="INTER"/>
    <n v="30.47"/>
    <n v="1"/>
    <s v="greater than 10000"/>
    <s v="Sayantan Ghosh"/>
    <s v="ISOW Required"/>
    <s v="More"/>
    <m/>
    <m/>
    <m/>
    <m/>
    <m/>
    <s v="Non-GFS"/>
    <s v="Non- ICB"/>
    <s v="Non-GFS/Non- ICB"/>
  </r>
  <r>
    <s v="Unresolved"/>
    <n v="3014"/>
    <s v="Sogeti France S.A.S."/>
    <x v="1"/>
    <n v="3022"/>
    <s v="Sogeti High Tech S.A.S."/>
    <s v="FRANCE"/>
    <n v="30140110144209"/>
    <s v="06. SOGETI"/>
    <s v="Sogeti France "/>
    <n v="42725"/>
    <n v="168"/>
    <s v="1.No signed SoW"/>
    <s v="DISAGREEMENT"/>
    <n v="42797"/>
    <s v="Q1 2017"/>
    <n v="96"/>
    <s v="91-120 Days"/>
    <n v="30092.87"/>
    <s v="EUR"/>
    <n v="30092.87"/>
    <s v="EUR"/>
    <n v="30092.87"/>
    <s v="EUR"/>
    <s v="INTRA"/>
    <n v="30.09"/>
    <n v="1"/>
    <s v="greater than 10000"/>
    <s v="Joanna Pilawska"/>
    <s v="No signed iSow - please contact BVILLENE"/>
    <s v="More"/>
    <m/>
    <m/>
    <m/>
    <m/>
    <m/>
    <s v="GFS"/>
    <s v="Non- ICB"/>
    <s v="GFS/Non- ICB"/>
  </r>
  <r>
    <s v="Unresolved"/>
    <n v="8243"/>
    <s v="Capgemini Deutschland GmbH"/>
    <x v="2"/>
    <n v="8205"/>
    <s v="Capgemini Consulting Österreich AG"/>
    <s v="CENTRAL EUROPE"/>
    <n v="82430160098489"/>
    <s v="03. CC"/>
    <s v="DE01 - CC Market Units"/>
    <n v="42773"/>
    <n v="120"/>
    <s v="8.Invoice awaiting Prime’s approval or PO"/>
    <s v="Hold Payment"/>
    <n v="42830"/>
    <s v="Q1 2017"/>
    <n v="63"/>
    <s v="61-90 Days"/>
    <n v="29960"/>
    <s v="EUR"/>
    <n v="29960"/>
    <s v="EUR"/>
    <n v="29960"/>
    <s v="EUR"/>
    <s v="INTRA"/>
    <n v="29.96"/>
    <n v="1"/>
    <s v="greater than 10000"/>
    <s v="Justyna Krawczak"/>
    <s v="in verification with A. Schulze, B. Valtiner"/>
    <s v="More"/>
    <m/>
    <m/>
    <m/>
    <m/>
    <m/>
    <s v="GFS"/>
    <s v="Non- ICB"/>
    <s v="GFS/Non- ICB"/>
  </r>
  <r>
    <s v="Unresolved"/>
    <n v="1516"/>
    <s v="Capgemini Outsourcing Services GmbH"/>
    <x v="2"/>
    <n v="8243"/>
    <s v="Capgemini Deutschland GmbH"/>
    <s v="CENTRAL EUROPE"/>
    <n v="15160160005054"/>
    <s v="04. INFRA"/>
    <s v="Infra Central Europe "/>
    <n v="42773"/>
    <n v="120"/>
    <s v="6.Missing or wrong information on invoice"/>
    <s v="Missing Information or Attachment"/>
    <n v="42830"/>
    <s v="Q1 2017"/>
    <n v="63"/>
    <s v="61-90 Days"/>
    <n v="29952.3"/>
    <s v="EUR"/>
    <n v="29952.3"/>
    <s v="EUR"/>
    <n v="29952.3"/>
    <s v="EUR"/>
    <s v="INTRA"/>
    <n v="29.95"/>
    <n v="1"/>
    <s v="greater than 10000"/>
    <s v="Maciej Antkiewicz"/>
    <s v="Wrong good description. Waiting for CN."/>
    <s v="More"/>
    <m/>
    <m/>
    <m/>
    <m/>
    <m/>
    <s v="GFS"/>
    <s v="Non- ICB"/>
    <s v="GFS/Non- ICB"/>
  </r>
  <r>
    <s v="Unresolved"/>
    <n v="8243"/>
    <s v="Capgemini Deutschland GmbH"/>
    <x v="2"/>
    <n v="309"/>
    <s v="Capgemini Sogeti Danmark AS"/>
    <s v="NORDIC"/>
    <n v="82430160096631"/>
    <s v="03. CC"/>
    <s v="DE01 - CC Market Units"/>
    <n v="42728"/>
    <n v="165"/>
    <s v="8.Invoice awaiting Prime’s approval or PO"/>
    <s v="Hold Payment"/>
    <n v="42775"/>
    <s v="Q1 2017"/>
    <n v="118"/>
    <s v="91-120 Days"/>
    <n v="29828.48"/>
    <s v="EUR"/>
    <n v="29828.48"/>
    <s v="EUR"/>
    <n v="29828.48"/>
    <s v="EUR"/>
    <s v="INTER"/>
    <n v="29.83"/>
    <n v="1"/>
    <s v="greater than 10000"/>
    <s v="Ankit Pandey"/>
    <s v="Awaiting Approval"/>
    <s v="More"/>
    <m/>
    <m/>
    <m/>
    <m/>
    <m/>
    <s v="GFS"/>
    <s v="Non- ICB"/>
    <s v="GFS/Non- ICB"/>
  </r>
  <r>
    <s v="New"/>
    <n v="95"/>
    <s v="Capgemini Service S.A.S."/>
    <x v="0"/>
    <n v="1750"/>
    <s v="Capgemini Espana S.L."/>
    <s v="IBERIA"/>
    <n v="950110011114"/>
    <s v="07. GROUP"/>
    <s v="GROUP SHARED SERVICES"/>
    <n v="42821"/>
    <n v="72"/>
    <s v="1.No signed SoW"/>
    <s v="DISAGREEMENT"/>
    <n v="42893"/>
    <s v="Q2 2017"/>
    <n v="0"/>
    <s v="0-30 Days"/>
    <n v="29732.74"/>
    <s v="EUR"/>
    <n v="29732.74"/>
    <s v="EUR"/>
    <n v="29732.74"/>
    <s v="EUR"/>
    <s v="INTER"/>
    <n v="29.73"/>
    <n v="1"/>
    <s v="greater than 10000"/>
    <s v="Carmen Postigo Gonzalez"/>
    <s v="Send ISOW"/>
    <s v="More"/>
    <m/>
    <m/>
    <m/>
    <m/>
    <m/>
    <s v="GFS"/>
    <s v="Non- ICB"/>
    <s v="GFS/Non- ICB"/>
  </r>
  <r>
    <s v="New"/>
    <n v="1730"/>
    <s v="Capgemini Portugal, Serviços de Consultoria e Informatica S.A."/>
    <x v="8"/>
    <n v="635"/>
    <s v="Capgemini Technology Services"/>
    <s v="FRANCE"/>
    <n v="9614"/>
    <s v="02. APPSTWO"/>
    <s v="Apps Portugal"/>
    <n v="42858"/>
    <n v="35"/>
    <s v="8.Invoice awaiting Prime’s approval or PO"/>
    <s v="Hold Payment"/>
    <n v="42893"/>
    <s v="Q2 2017"/>
    <n v="0"/>
    <s v="0-30 Days"/>
    <n v="29618"/>
    <s v="EUR"/>
    <n v="29618"/>
    <s v="EUR"/>
    <n v="29618"/>
    <s v="EUR"/>
    <s v="INTER"/>
    <n v="29.62"/>
    <n v="1"/>
    <s v="greater than 10000"/>
    <s v="Beata Chojnacka"/>
    <s v="Dipsute puts at the request"/>
    <s v="More"/>
    <m/>
    <m/>
    <m/>
    <m/>
    <m/>
    <s v="Non-GFS"/>
    <s v="Non- ICB"/>
    <s v="Non-GFS/Non- ICB"/>
  </r>
  <r>
    <s v="New"/>
    <n v="8514"/>
    <s v="Capgemini Kun Shan Co. Ltd."/>
    <x v="3"/>
    <n v="3011"/>
    <s v="Sogeti USA LLC"/>
    <s v="NORTH AMERICA"/>
    <s v="PRK1704021"/>
    <s v="01. APPSONE"/>
    <s v="China"/>
    <n v="42857"/>
    <n v="36"/>
    <s v="3.Disagreed days, volume or deliverables"/>
    <s v="DISAGREEMENT"/>
    <n v="42892"/>
    <s v="Q2 2017"/>
    <n v="1"/>
    <s v="0-30 Days"/>
    <n v="225960.34"/>
    <s v="CNY"/>
    <n v="29557.01"/>
    <s v="CNY"/>
    <n v="29557.01"/>
    <s v="EUR"/>
    <s v="INTER"/>
    <n v="29.56"/>
    <n v="1"/>
    <s v="greater than 10000"/>
    <s v="Brock Bahan"/>
    <s v="Dispute: Snow Ren Time Dispcrepency"/>
    <s v="More"/>
    <m/>
    <m/>
    <m/>
    <m/>
    <m/>
    <s v="Non-GFS"/>
    <s v="Non- ICB"/>
    <s v="Non-GFS/Non- ICB"/>
  </r>
  <r>
    <s v="Unresolved"/>
    <n v="8243"/>
    <s v="Capgemini Deutschland GmbH"/>
    <x v="2"/>
    <n v="635"/>
    <s v="Capgemini Technology Services"/>
    <s v="FRANCE"/>
    <n v="82430169003490"/>
    <s v="02. APPSTWO"/>
    <s v="DE01 - General&amp;Admin"/>
    <n v="42728"/>
    <n v="165"/>
    <s v="8.Invoice awaiting Prime’s approval or PO"/>
    <s v="Hold Payment"/>
    <n v="42797"/>
    <s v="Q1 2017"/>
    <n v="96"/>
    <s v="91-120 Days"/>
    <n v="29529.48"/>
    <s v="EUR"/>
    <n v="29529.48"/>
    <s v="EUR"/>
    <n v="29529.48"/>
    <s v="EUR"/>
    <s v="INTER"/>
    <n v="29.53"/>
    <n v="1"/>
    <s v="greater than 10000"/>
    <s v="Aleksandra Polak"/>
    <s v="Invoice has been waiting for Project Manager approval for more than 2 months. Please contact AMBARD (PM)in order to receive further information."/>
    <s v="More"/>
    <m/>
    <m/>
    <m/>
    <m/>
    <m/>
    <s v="GFS"/>
    <s v="Non- ICB"/>
    <s v="GFS/Non- ICB"/>
  </r>
  <r>
    <s v="Unresolved"/>
    <n v="692"/>
    <s v="Capgemini Outsourcing Services S.A.S."/>
    <x v="1"/>
    <n v="3014"/>
    <s v="Sogeti France S.A.S."/>
    <s v="FRANCE"/>
    <n v="69201111610425"/>
    <s v="04. INFRA"/>
    <s v="Infra France "/>
    <n v="42704"/>
    <n v="189"/>
    <s v="8.Invoice awaiting Prime’s approval or PO"/>
    <s v="Hold Payment"/>
    <n v="42776"/>
    <s v="Q1 2017"/>
    <n v="117"/>
    <s v="91-120 Days"/>
    <n v="29400"/>
    <s v="EUR"/>
    <n v="29400"/>
    <s v="EUR"/>
    <n v="29400"/>
    <s v="EUR"/>
    <s v="INTRA"/>
    <n v="29.4"/>
    <n v="1"/>
    <s v="greater than 10000"/>
    <s v="Edyta Lechwar-Wierzbicka"/>
    <s v="Waiting for Project Manager approval; contact: GABPEREI"/>
    <s v="More"/>
    <m/>
    <m/>
    <m/>
    <m/>
    <m/>
    <s v="GFS"/>
    <s v="Non- ICB"/>
    <s v="GFS/Non- ICB"/>
  </r>
  <r>
    <s v="New"/>
    <n v="692"/>
    <s v="Capgemini Outsourcing Services S.A.S."/>
    <x v="1"/>
    <n v="1750"/>
    <s v="Capgemini Espana S.L."/>
    <s v="IBERIA"/>
    <n v="69201121700453"/>
    <s v="04. INFRA"/>
    <s v="IS"/>
    <n v="42858"/>
    <n v="35"/>
    <s v="1.No signed SoW"/>
    <s v="DISAGREEMENT"/>
    <n v="42891"/>
    <s v="Q2 2017"/>
    <n v="2"/>
    <s v="0-30 Days"/>
    <n v="29393.95"/>
    <s v="EUR"/>
    <n v="29393.95"/>
    <s v="EUR"/>
    <n v="29393.95"/>
    <s v="EUR"/>
    <s v="INTER"/>
    <n v="29.39"/>
    <n v="1"/>
    <s v="greater than 10000"/>
    <s v="Carmen Postigo Gonzalez"/>
    <s v="Please send ISOW and include it in next issued invoices"/>
    <s v="More"/>
    <m/>
    <m/>
    <m/>
    <m/>
    <m/>
    <s v="GFS"/>
    <s v="Non- ICB"/>
    <s v="GFS/Non- ICB"/>
  </r>
  <r>
    <s v="Unresolved"/>
    <n v="8243"/>
    <s v="Capgemini Deutschland GmbH"/>
    <x v="2"/>
    <n v="8205"/>
    <s v="Capgemini Consulting Österreich AG"/>
    <s v="CENTRAL EUROPE"/>
    <n v="82430160098484"/>
    <s v="03. CC"/>
    <s v="DE01 - CC Market Units"/>
    <n v="42773"/>
    <n v="120"/>
    <s v="7.Missing attachments"/>
    <s v="Missing Information or Attachment"/>
    <n v="42830"/>
    <s v="Q1 2017"/>
    <n v="63"/>
    <s v="61-90 Days"/>
    <n v="29172.5"/>
    <s v="EUR"/>
    <n v="29172.5"/>
    <s v="EUR"/>
    <n v="29172.5"/>
    <s v="EUR"/>
    <s v="INTRA"/>
    <n v="29.17"/>
    <n v="1"/>
    <s v="greater than 10000"/>
    <s v="Justyna Krawczak"/>
    <s v="in verification with A. Schulze, B. Valtiner"/>
    <s v="More"/>
    <m/>
    <m/>
    <m/>
    <m/>
    <m/>
    <s v="GFS"/>
    <s v="Non- ICB"/>
    <s v="GFS/Non- ICB"/>
  </r>
  <r>
    <s v="New"/>
    <n v="8243"/>
    <s v="Capgemini Deutschland GmbH"/>
    <x v="2"/>
    <n v="1750"/>
    <s v="Capgemini Espana S.L."/>
    <s v="IBERIA"/>
    <n v="82430160100798"/>
    <s v="02. APPSTWO"/>
    <s v="DE018001"/>
    <n v="42829"/>
    <n v="64"/>
    <s v="6.Missing or wrong information on invoice"/>
    <s v="Missing Information or Attachment"/>
    <n v="42891"/>
    <s v="Q2 2017"/>
    <n v="2"/>
    <s v="0-30 Days"/>
    <n v="29112.5"/>
    <s v="EUR"/>
    <n v="29112.5"/>
    <s v="EUR"/>
    <n v="29112.5"/>
    <s v="EUR"/>
    <s v="INTER"/>
    <n v="29.11"/>
    <n v="1"/>
    <s v="greater than 10000"/>
    <s v="Alvaro Felici"/>
    <s v="we need T&amp;E document copy in order to invoice to final customer"/>
    <s v="More"/>
    <m/>
    <m/>
    <m/>
    <m/>
    <m/>
    <s v="GFS"/>
    <s v="Non- ICB"/>
    <s v="GFS/Non- ICB"/>
  </r>
  <r>
    <s v="Unresolved"/>
    <n v="8243"/>
    <s v="Capgemini Deutschland GmbH"/>
    <x v="2"/>
    <n v="309"/>
    <s v="Capgemini Sogeti Danmark AS"/>
    <s v="NORDIC"/>
    <n v="82430160097684"/>
    <s v="03. CC"/>
    <s v="DE01 - CC Market Units"/>
    <n v="42728"/>
    <n v="165"/>
    <s v="8.Invoice awaiting Prime’s approval or PO"/>
    <s v="Hold Payment"/>
    <n v="42775"/>
    <s v="Q1 2017"/>
    <n v="118"/>
    <s v="91-120 Days"/>
    <n v="29021.46"/>
    <s v="EUR"/>
    <n v="29021.46"/>
    <s v="EUR"/>
    <n v="29021.46"/>
    <s v="EUR"/>
    <s v="INTER"/>
    <n v="29.02"/>
    <n v="1"/>
    <s v="greater than 10000"/>
    <s v="Ankit Pandey"/>
    <s v="Awaiting Approval"/>
    <s v="More"/>
    <m/>
    <m/>
    <m/>
    <m/>
    <m/>
    <s v="GFS"/>
    <s v="Non- ICB"/>
    <s v="GFS/Non- ICB"/>
  </r>
  <r>
    <s v="Unresolved"/>
    <n v="8520"/>
    <s v="Capgemini Technology Services India Limited"/>
    <x v="3"/>
    <n v="795"/>
    <s v="Capgemini Suisse S.A."/>
    <s v="CENTRAL EUROPE"/>
    <n v="85203820000473"/>
    <s v="05. BUSINESS SERVICES"/>
    <s v="BPO India"/>
    <n v="42796"/>
    <n v="97"/>
    <s v="7.Missing attachments"/>
    <s v="Missing Information or Attachment"/>
    <n v="42859"/>
    <s v="Q2 2017"/>
    <n v="34"/>
    <s v="31-60 Days"/>
    <n v="2068603.63"/>
    <s v="INR"/>
    <n v="28598.03"/>
    <s v="INR"/>
    <n v="2068603.5241016145"/>
    <s v="EUR"/>
    <s v="INTER"/>
    <n v="28.6"/>
    <n v="1"/>
    <s v="greater than 10000"/>
    <s v="Izabela Klich"/>
    <s v="not approved yet"/>
    <s v="More"/>
    <m/>
    <m/>
    <m/>
    <m/>
    <m/>
    <s v="GFS"/>
    <s v="ICB"/>
    <s v="GFS/ICB"/>
  </r>
  <r>
    <s v="New"/>
    <n v="429"/>
    <s v="Sogeti Nederland B.V."/>
    <x v="7"/>
    <n v="413"/>
    <s v="Capgemini Nederland B.V."/>
    <s v="BENELUX"/>
    <n v="94404590"/>
    <s v="06. SOGETI"/>
    <s v="Sogeti Netherlands "/>
    <n v="42828"/>
    <n v="65"/>
    <s v="6.Missing or wrong information on invoice"/>
    <s v="Missing Information or Attachment"/>
    <n v="42893"/>
    <s v="Q2 2017"/>
    <n v="0"/>
    <s v="0-30 Days"/>
    <n v="28569.919999999998"/>
    <s v="EUR"/>
    <n v="28569.919999999998"/>
    <s v="EUR"/>
    <n v="28569.919999999998"/>
    <s v="EUR"/>
    <s v="INTRA"/>
    <n v="28.57"/>
    <n v="1"/>
    <s v="greater than 10000"/>
    <s v="Susmit Chatterjee"/>
    <s v="Missing or wrong information on invoice"/>
    <s v="More"/>
    <m/>
    <m/>
    <m/>
    <m/>
    <m/>
    <s v="Non-GFS"/>
    <s v="Non- ICB"/>
    <s v="Non-GFS/Non- ICB"/>
  </r>
  <r>
    <s v="Unresolved"/>
    <n v="902"/>
    <s v="Capgemini Japan K.K."/>
    <x v="3"/>
    <n v="199"/>
    <s v="Capgemini America Inc"/>
    <s v="NORTH AMERICA"/>
    <s v="9020110001550A"/>
    <s v="11. FS"/>
    <s v="Japan"/>
    <n v="42579"/>
    <n v="314"/>
    <s v="8.Invoice awaiting Prime’s approval or PO"/>
    <s v="Hold Payment"/>
    <n v="42648"/>
    <s v="Q3 2016"/>
    <n v="245"/>
    <s v="181 - 365 Days"/>
    <n v="31880"/>
    <s v="USD"/>
    <n v="28411.02"/>
    <s v="JPY"/>
    <n v="3534324.384843132"/>
    <s v="EUR"/>
    <s v="INTER"/>
    <n v="28.41"/>
    <n v="1"/>
    <s v="greater than 10000"/>
    <s v="Sayantan Ghosh"/>
    <s v="Invoice waiting for approval"/>
    <s v="More"/>
    <m/>
    <m/>
    <m/>
    <m/>
    <m/>
    <s v="GFS"/>
    <s v="Non- ICB"/>
    <s v="GFS/Non- ICB"/>
  </r>
  <r>
    <s v="New"/>
    <n v="95"/>
    <s v="Capgemini Service S.A.S."/>
    <x v="0"/>
    <n v="8243"/>
    <s v="Capgemini Deutschland GmbH"/>
    <s v="CENTRAL EUROPE"/>
    <n v="950110011424"/>
    <s v="07. GROUP"/>
    <s v="GROUP SHARED SERVICES"/>
    <n v="42822"/>
    <n v="71"/>
    <s v="1.No signed SoW"/>
    <s v="DISAGREEMENT"/>
    <n v="42893"/>
    <s v="Q2 2017"/>
    <n v="0"/>
    <s v="0-30 Days"/>
    <n v="28240.5"/>
    <s v="EUR"/>
    <n v="28240.5"/>
    <s v="EUR"/>
    <n v="28240.5"/>
    <s v="EUR"/>
    <s v="INTER"/>
    <n v="28.24"/>
    <n v="1"/>
    <s v="greater than 10000"/>
    <s v="Izabela Klich"/>
    <s v="please send us SOW"/>
    <s v="More"/>
    <m/>
    <m/>
    <m/>
    <m/>
    <m/>
    <s v="GFS"/>
    <s v="Non- ICB"/>
    <s v="GFS/Non- ICB"/>
  </r>
  <r>
    <s v="Unresolved"/>
    <n v="9701"/>
    <s v="Capgemini Services Romania s.r.l."/>
    <x v="2"/>
    <n v="692"/>
    <s v="Capgemini Outsourcing Services S.A.S."/>
    <s v="FRANCE"/>
    <n v="97120170048"/>
    <s v="04. INFRA"/>
    <s v="Infra Central Europe "/>
    <n v="42796"/>
    <n v="97"/>
    <s v="8.Invoice awaiting Prime’s approval or PO"/>
    <s v="Hold Payment"/>
    <n v="42860"/>
    <s v="Q2 2017"/>
    <n v="33"/>
    <s v="31-60 Days"/>
    <n v="28241.25"/>
    <s v="EUR"/>
    <n v="28241.25"/>
    <s v="RON"/>
    <n v="128935.40320890673"/>
    <s v="EUR"/>
    <s v="INTER"/>
    <n v="28.24"/>
    <n v="1"/>
    <s v="greater than 10000"/>
    <s v="Magdalena Marczynska"/>
    <s v="Status : h-Waiting for Project Manager approval Destinataire : CGALES"/>
    <s v="More"/>
    <m/>
    <m/>
    <m/>
    <m/>
    <m/>
    <s v="Non-GFS"/>
    <s v="Non- ICB"/>
    <s v="Non-GFS/Non- ICB"/>
  </r>
  <r>
    <s v="Unresolved"/>
    <n v="8520"/>
    <s v="Capgemini Technology Services India Limited"/>
    <x v="3"/>
    <n v="199"/>
    <s v="Capgemini America Inc"/>
    <s v="NORTH AMERICA"/>
    <n v="85201030002469"/>
    <s v="11. FS"/>
    <s v="SFC"/>
    <n v="42705"/>
    <n v="188"/>
    <s v="1.No signed SoW"/>
    <s v="DISAGREEMENT"/>
    <n v="42776"/>
    <s v="Q1 2017"/>
    <n v="117"/>
    <s v="91-120 Days"/>
    <n v="2043054.87"/>
    <s v="INR"/>
    <n v="28244.83"/>
    <s v="INR"/>
    <n v="2043055.2340721025"/>
    <s v="EUR"/>
    <s v="INTER"/>
    <n v="28.24"/>
    <n v="1"/>
    <s v="greater than 10000"/>
    <s v="Sayantan Ghosh"/>
    <s v="Required ISOW"/>
    <s v="More"/>
    <m/>
    <m/>
    <m/>
    <m/>
    <m/>
    <s v="GFS"/>
    <s v="Non- ICB"/>
    <s v="GFS/Non- ICB"/>
  </r>
  <r>
    <s v="New"/>
    <n v="95"/>
    <s v="Capgemini Service S.A.S."/>
    <x v="0"/>
    <n v="260"/>
    <s v="Capgemini UK Plc"/>
    <s v="UK &amp; IRELAND"/>
    <n v="950110011472"/>
    <s v="07. GROUP"/>
    <s v="GROUP SHARED SERVICES"/>
    <n v="42823"/>
    <n v="70"/>
    <s v="8.Invoice awaiting Prime’s approval or PO"/>
    <s v="Hold Payment"/>
    <n v="42892"/>
    <s v="Q2 2017"/>
    <n v="1"/>
    <s v="0-30 Days"/>
    <n v="28204.97"/>
    <s v="EUR"/>
    <n v="28204.97"/>
    <s v="EUR"/>
    <n v="28204.97"/>
    <s v="EUR"/>
    <s v="INTER"/>
    <n v="28.2"/>
    <n v="1"/>
    <s v="greater than 10000"/>
    <s v="Puja Kolay Dey"/>
    <s v="As per our requestor the cost should come through ICB/IPB. Request to provide a credit note."/>
    <s v="More"/>
    <m/>
    <m/>
    <m/>
    <m/>
    <m/>
    <s v="GFS"/>
    <s v="Non- ICB"/>
    <s v="GFS/Non- ICB"/>
  </r>
  <r>
    <s v="New"/>
    <n v="95"/>
    <s v="Capgemini Service S.A.S."/>
    <x v="0"/>
    <n v="413"/>
    <s v="Capgemini Nederland B.V."/>
    <s v="BENELUX"/>
    <n v="950110011474"/>
    <s v="07. GROUP"/>
    <s v="GROUP SHARED SERVICES"/>
    <n v="42823"/>
    <n v="70"/>
    <s v="3.Disagreed days, volume or deliverables"/>
    <s v="DISAGREEMENT"/>
    <n v="42893"/>
    <s v="Q2 2017"/>
    <n v="0"/>
    <s v="0-30 Days"/>
    <n v="28137"/>
    <s v="EUR"/>
    <n v="28137"/>
    <s v="EUR"/>
    <n v="28137"/>
    <s v="EUR"/>
    <s v="INTER"/>
    <n v="28.14"/>
    <n v="1"/>
    <s v="greater than 10000"/>
    <s v="Susmit Chatterjee"/>
    <s v="Disagreed days"/>
    <s v="More"/>
    <m/>
    <m/>
    <m/>
    <m/>
    <m/>
    <s v="GFS"/>
    <s v="Non- ICB"/>
    <s v="GFS/Non- ICB"/>
  </r>
  <r>
    <s v="Unresolved"/>
    <n v="456"/>
    <s v="Sogeti Deutschland GmbH"/>
    <x v="2"/>
    <n v="8243"/>
    <s v="Capgemini Deutschland GmbH"/>
    <s v="CENTRAL EUROPE"/>
    <n v="2016120238"/>
    <s v="06. SOGETI"/>
    <s v="Sogeti Germany "/>
    <n v="42731"/>
    <n v="162"/>
    <s v="6.Missing or wrong information on invoice"/>
    <s v="Missing Information or Attachment"/>
    <n v="42800"/>
    <s v="Q1 2017"/>
    <n v="93"/>
    <s v="91-120 Days"/>
    <n v="28103.040000000001"/>
    <s v="EUR"/>
    <n v="28103.040000000001"/>
    <s v="EUR"/>
    <n v="28103.040000000001"/>
    <s v="EUR"/>
    <s v="INTRA"/>
    <n v="28.1"/>
    <n v="1"/>
    <s v="greater than 10000"/>
    <s v="Maciej Antkiewicz"/>
    <s v="wrong quantity, waiting for CN"/>
    <s v="More"/>
    <m/>
    <m/>
    <m/>
    <m/>
    <m/>
    <s v="Non-GFS"/>
    <s v="Non- ICB"/>
    <s v="Non-GFS/Non- ICB"/>
  </r>
  <r>
    <s v="Unresolved"/>
    <n v="413"/>
    <s v="Capgemini Nederland B.V."/>
    <x v="7"/>
    <n v="1350"/>
    <s v="Capgemini Sverige AB"/>
    <s v="NORDIC"/>
    <n v="4130110158156"/>
    <s v="02. APPSTWO"/>
    <s v="Apps_NL_MU_TTT"/>
    <n v="42642"/>
    <n v="251"/>
    <s v="6.Missing or wrong information on invoice"/>
    <s v="Missing Information or Attachment"/>
    <n v="42706"/>
    <s v="Q4 2016"/>
    <n v="187"/>
    <s v="181 - 365 Days"/>
    <n v="27968"/>
    <s v="EUR"/>
    <n v="27968"/>
    <s v="EUR"/>
    <n v="27968"/>
    <s v="EUR"/>
    <s v="INTER"/>
    <n v="27.97"/>
    <n v="1"/>
    <s v="greater than 10000"/>
    <s v="Sourav Das"/>
    <s v="Project missing"/>
    <s v="More"/>
    <m/>
    <m/>
    <m/>
    <m/>
    <m/>
    <s v="GFS"/>
    <s v="Non- ICB"/>
    <s v="GFS/Non- ICB"/>
  </r>
  <r>
    <s v="New"/>
    <n v="9"/>
    <s v="Cap Gemini S.A"/>
    <x v="0"/>
    <n v="8110"/>
    <s v="Capgemini Mexico S. de R.L. de C.V."/>
    <s v="CPM- BR"/>
    <s v="H17030064"/>
    <s v="07. GROUP"/>
    <s v="GROUP SHARED SERVICES"/>
    <n v="42818"/>
    <n v="75"/>
    <s v="8.Invoice awaiting Prime’s approval or PO"/>
    <s v="Hold Payment"/>
    <n v="42892"/>
    <s v="Q2 2017"/>
    <n v="1"/>
    <s v="0-30 Days"/>
    <n v="588997"/>
    <s v="MXN"/>
    <n v="27973"/>
    <s v="EUR"/>
    <n v="27973"/>
    <s v="EUR"/>
    <s v="INTER"/>
    <n v="27.97"/>
    <n v="1"/>
    <s v="greater than 10000"/>
    <s v="Aldo Perez"/>
    <s v="awaiting approval"/>
    <s v="More"/>
    <m/>
    <m/>
    <m/>
    <m/>
    <m/>
    <s v="Non-GFS"/>
    <s v="Non- ICB"/>
    <s v="Non-GFS/Non- ICB"/>
  </r>
  <r>
    <s v="Unresolved"/>
    <n v="795"/>
    <s v="Capgemini Suisse S.A."/>
    <x v="2"/>
    <n v="8243"/>
    <s v="Capgemini Deutschland GmbH"/>
    <s v="CENTRAL EUROPE"/>
    <n v="7950210003643"/>
    <s v="03. CC"/>
    <s v="CH02-CC Market Units"/>
    <n v="42732"/>
    <n v="161"/>
    <s v="4.Disagreed expenses"/>
    <s v="DISAGREEMENT"/>
    <n v="42798"/>
    <s v="Q1 2017"/>
    <n v="95"/>
    <s v="91-120 Days"/>
    <n v="30348.58"/>
    <s v="CHF"/>
    <n v="27852.959999999999"/>
    <s v="CHF"/>
    <n v="30348.584827538114"/>
    <s v="EUR"/>
    <s v="INTRA"/>
    <n v="27.85"/>
    <n v="1"/>
    <s v="greater than 10000"/>
    <s v="Izabela Klich"/>
    <s v="The service has been already invoiced. COR is wrong. Travel policy surcharge has not been agreed"/>
    <s v="More"/>
    <m/>
    <m/>
    <m/>
    <m/>
    <m/>
    <s v="GFS"/>
    <s v="Non- ICB"/>
    <s v="GFS/Non- ICB"/>
  </r>
  <r>
    <s v="Unresolved"/>
    <n v="8243"/>
    <s v="Capgemini Deutschland GmbH"/>
    <x v="2"/>
    <n v="8205"/>
    <s v="Capgemini Consulting Österreich AG"/>
    <s v="CENTRAL EUROPE"/>
    <n v="82430160098502"/>
    <s v="03. CC"/>
    <s v="DE01 - CC Market Units"/>
    <n v="42773"/>
    <n v="120"/>
    <s v="8.Invoice awaiting Prime’s approval or PO"/>
    <s v="Hold Payment"/>
    <n v="42830"/>
    <s v="Q1 2017"/>
    <n v="63"/>
    <s v="61-90 Days"/>
    <n v="27795"/>
    <s v="EUR"/>
    <n v="27795"/>
    <s v="EUR"/>
    <n v="27795"/>
    <s v="EUR"/>
    <s v="INTRA"/>
    <n v="27.8"/>
    <n v="1"/>
    <s v="greater than 10000"/>
    <s v="Justyna Krawczak"/>
    <s v="in verification with A. Schulze, B. Valtiner"/>
    <s v="More"/>
    <m/>
    <m/>
    <m/>
    <m/>
    <m/>
    <s v="GFS"/>
    <s v="Non- ICB"/>
    <s v="GFS/Non- ICB"/>
  </r>
  <r>
    <s v="Unresolved"/>
    <n v="693"/>
    <s v="Capgemini Consulting S.A.S."/>
    <x v="1"/>
    <n v="635"/>
    <s v="Capgemini Technology Services"/>
    <s v="FRANCE"/>
    <n v="69301111700248"/>
    <s v="03. CC"/>
    <s v=" CC FR "/>
    <n v="42772"/>
    <n v="121"/>
    <s v="6.Missing or wrong information on invoice"/>
    <s v="Missing Information or Attachment"/>
    <n v="42830"/>
    <s v="Q1 2017"/>
    <n v="63"/>
    <s v="61-90 Days"/>
    <n v="27680.639999999999"/>
    <s v="EUR"/>
    <n v="27680.639999999999"/>
    <s v="EUR"/>
    <n v="27680.639999999999"/>
    <s v="EUR"/>
    <s v="INTRA"/>
    <n v="27.68"/>
    <n v="1"/>
    <s v="greater than 10000"/>
    <s v="Jadwiga Lacka"/>
    <s v="Waiting for PM approval / AMBARD"/>
    <s v="More"/>
    <m/>
    <m/>
    <m/>
    <m/>
    <m/>
    <s v="GFS"/>
    <s v="Non- ICB"/>
    <s v="GFS/Non- ICB"/>
  </r>
  <r>
    <s v="New"/>
    <n v="95"/>
    <s v="Capgemini Service S.A.S."/>
    <x v="0"/>
    <n v="1320"/>
    <s v="Capgemini Norge AS"/>
    <s v="NORDIC"/>
    <n v="950110011337"/>
    <s v="07. GROUP"/>
    <s v="GROUP SHARED SERVICES"/>
    <n v="42821"/>
    <n v="72"/>
    <s v="2.Disagreed rates or price"/>
    <s v="DISAGREEMENT"/>
    <n v="42892"/>
    <s v="Q2 2017"/>
    <n v="1"/>
    <s v="0-30 Days"/>
    <n v="27628.5"/>
    <s v="EUR"/>
    <n v="27628.5"/>
    <s v="EUR"/>
    <n v="27628.5"/>
    <s v="EUR"/>
    <s v="INTER"/>
    <n v="27.63"/>
    <n v="1"/>
    <s v="greater than 10000"/>
    <s v="Ankit Agrawal"/>
    <s v="Invoice should be without tax."/>
    <s v="More"/>
    <m/>
    <m/>
    <m/>
    <m/>
    <m/>
    <s v="GFS"/>
    <s v="Non- ICB"/>
    <s v="GFS/Non- ICB"/>
  </r>
  <r>
    <s v="Unresolved"/>
    <n v="8520"/>
    <s v="Capgemini Technology Services India Limited"/>
    <x v="3"/>
    <n v="787"/>
    <s v="Capgemini France S.A.S."/>
    <s v="FRANCE"/>
    <n v="85200310085941"/>
    <s v="03. CC"/>
    <s v="CC INDIA BACKOFFICE - CCIDBOE - BU"/>
    <n v="42704"/>
    <n v="189"/>
    <s v="8.Invoice awaiting Prime’s approval or PO"/>
    <s v="Hold Payment"/>
    <n v="42732"/>
    <s v="Q4 2016"/>
    <n v="161"/>
    <s v="151-180 Days"/>
    <n v="1987936"/>
    <s v="INR"/>
    <n v="27482.82"/>
    <s v="INR"/>
    <n v="1987936.1726751924"/>
    <s v="EUR"/>
    <s v="INTER"/>
    <n v="27.48"/>
    <n v="1"/>
    <s v="greater than 10000"/>
    <s v="Justyna Faber"/>
    <s v="Facture Pas pour nous HIND ARSALANE (16/12/2016 15:16)"/>
    <s v="More"/>
    <m/>
    <m/>
    <m/>
    <m/>
    <m/>
    <s v="GFS"/>
    <s v="Non- ICB"/>
    <s v="GFS/Non- ICB"/>
  </r>
  <r>
    <s v="New"/>
    <n v="8520"/>
    <s v="Capgemini Technology Services India Limited"/>
    <x v="3"/>
    <n v="95"/>
    <s v="Capgemini Service S.A.S."/>
    <s v="HOLDING"/>
    <n v="85200310087554"/>
    <s v="03. CC"/>
    <s v="CC India"/>
    <n v="42829"/>
    <n v="64"/>
    <s v="8.Invoice awaiting Prime’s approval or PO"/>
    <s v="Hold Payment"/>
    <n v="42893"/>
    <s v="Q2 2017"/>
    <n v="0"/>
    <s v="0-30 Days"/>
    <n v="1987936"/>
    <s v="INR"/>
    <n v="27482.82"/>
    <s v="INR"/>
    <n v="1987936.1726751924"/>
    <s v="EUR"/>
    <s v="INTER"/>
    <n v="27.48"/>
    <n v="1"/>
    <s v="greater than 10000"/>
    <s v="Nicolas HONVAULT"/>
    <s v="no PO"/>
    <s v="More"/>
    <m/>
    <m/>
    <m/>
    <m/>
    <m/>
    <s v="GFS"/>
    <s v="Non- ICB"/>
    <s v="GFS/Non- ICB"/>
  </r>
  <r>
    <s v="New"/>
    <n v="9701"/>
    <s v="Capgemini Services Romania s.r.l."/>
    <x v="2"/>
    <n v="692"/>
    <s v="Capgemini Outsourcing Services S.A.S."/>
    <s v="FRANCE"/>
    <n v="97120170230"/>
    <s v="04. INFRA"/>
    <s v="Infra Central Europe "/>
    <n v="42828"/>
    <n v="65"/>
    <s v="8.Invoice awaiting Prime’s approval or PO"/>
    <s v="Hold Payment"/>
    <n v="42892"/>
    <s v="Q2 2017"/>
    <n v="1"/>
    <s v="0-30 Days"/>
    <n v="27448.93"/>
    <s v="EUR"/>
    <n v="27448.93"/>
    <s v="RON"/>
    <n v="125318.06691286882"/>
    <s v="EUR"/>
    <s v="INTER"/>
    <n v="27.45"/>
    <n v="1"/>
    <s v="greater than 10000"/>
    <s v="Magdalena Marczynska"/>
    <s v="Status : h-Waiting for Project Manager approval Destinataire : CGALES"/>
    <s v="More"/>
    <m/>
    <m/>
    <m/>
    <m/>
    <m/>
    <s v="Non-GFS"/>
    <s v="Non- ICB"/>
    <s v="Non-GFS/Non- ICB"/>
  </r>
  <r>
    <s v="New"/>
    <n v="95"/>
    <s v="Capgemini Service S.A.S."/>
    <x v="0"/>
    <n v="1350"/>
    <s v="Capgemini Sverige AB"/>
    <s v="NORDIC"/>
    <n v="950110010950"/>
    <s v="07. GROUP"/>
    <s v="GROUP SHARED SERVICES"/>
    <n v="42821"/>
    <n v="72"/>
    <s v="8.Invoice awaiting Prime’s approval or PO"/>
    <s v="Hold Payment"/>
    <n v="42892"/>
    <s v="Q2 2017"/>
    <n v="1"/>
    <s v="0-30 Days"/>
    <n v="27402.5"/>
    <s v="EUR"/>
    <n v="27402.5"/>
    <s v="EUR"/>
    <n v="27402.5"/>
    <s v="EUR"/>
    <s v="INTER"/>
    <n v="27.4"/>
    <n v="1"/>
    <s v="greater than 10000"/>
    <s v="Sourav Das"/>
    <s v="Awaiting approval"/>
    <s v="More"/>
    <m/>
    <m/>
    <m/>
    <m/>
    <m/>
    <s v="GFS"/>
    <s v="Non- ICB"/>
    <s v="GFS/Non- ICB"/>
  </r>
  <r>
    <s v="Unresolved"/>
    <n v="3019"/>
    <s v="Sogeti Corporate Services S.A.S."/>
    <x v="1"/>
    <n v="3033"/>
    <s v="Sogeti Espana S.L."/>
    <s v="IBERIA"/>
    <n v="30190110008277"/>
    <s v="06. SOGETI"/>
    <s v="Sogeti France "/>
    <n v="42829"/>
    <n v="64"/>
    <s v="6.Missing or wrong information on invoice"/>
    <s v="Missing Information or Attachment"/>
    <n v="42859"/>
    <s v="Q2 2017"/>
    <n v="34"/>
    <s v="31-60 Days"/>
    <n v="27249.119999999999"/>
    <s v="EUR"/>
    <n v="27249.119999999999"/>
    <s v="EUR"/>
    <n v="27249.119999999999"/>
    <s v="EUR"/>
    <s v="INTER"/>
    <n v="27.25"/>
    <n v="1"/>
    <s v="greater than 10000"/>
    <s v="Laura Perez Benito"/>
    <s v="Please correct the Address: Sogeti España S.L.U. Anabel Segura, 14 28108 Alcobendas Madrid España"/>
    <s v="More"/>
    <m/>
    <m/>
    <m/>
    <m/>
    <m/>
    <s v="GFS"/>
    <s v="Non- ICB"/>
    <s v="GFS/Non- ICB"/>
  </r>
  <r>
    <s v="Unresolved"/>
    <n v="95"/>
    <s v="Capgemini Service S.A.S."/>
    <x v="0"/>
    <n v="8310"/>
    <s v="Capgemini Polska Sp z.o.o"/>
    <s v="CENTRAL EUROPE"/>
    <n v="950110008534"/>
    <s v="07. GROUP"/>
    <s v="GROUP SHARED SERVICES"/>
    <n v="42515"/>
    <n v="378"/>
    <s v="1.No signed SoW"/>
    <s v="DISAGREEMENT"/>
    <n v="42859"/>
    <s v="Q2 2017"/>
    <n v="34"/>
    <s v="31-60 Days"/>
    <n v="27218"/>
    <s v="EUR"/>
    <n v="27218"/>
    <s v="EUR"/>
    <n v="27218"/>
    <s v="EUR"/>
    <s v="INTER"/>
    <n v="27.22"/>
    <n v="1"/>
    <s v="greater than 10000"/>
    <s v="Mateusz Jaskolski"/>
    <s v="Please provide signed ICA"/>
    <s v="More"/>
    <m/>
    <m/>
    <m/>
    <m/>
    <m/>
    <s v="GFS"/>
    <s v="Non- ICB"/>
    <s v="GFS/Non- ICB"/>
  </r>
  <r>
    <s v="New"/>
    <n v="3074"/>
    <s v="Sogeti Norge AS"/>
    <x v="4"/>
    <n v="1320"/>
    <s v="Capgemini Norge AS"/>
    <s v="NORDIC"/>
    <n v="3074170202"/>
    <s v="06. SOGETI"/>
    <s v="Sogeti Nordic "/>
    <n v="42828"/>
    <n v="65"/>
    <s v="8.Invoice awaiting Prime’s approval or PO"/>
    <s v="Hold Payment"/>
    <n v="42891"/>
    <s v="Q2 2017"/>
    <n v="2"/>
    <s v="0-30 Days"/>
    <n v="256875"/>
    <s v="NOK"/>
    <n v="27214.799999999999"/>
    <s v="NOK"/>
    <n v="256874.98407202933"/>
    <s v="EUR"/>
    <s v="INTRA"/>
    <n v="27.21"/>
    <n v="1"/>
    <s v="greater than 10000"/>
    <s v="Ankit Agrawal"/>
    <s v="Awaiting approval."/>
    <s v="More"/>
    <m/>
    <m/>
    <m/>
    <m/>
    <m/>
    <s v="GFS"/>
    <s v="Non- ICB"/>
    <s v="GFS/Non- ICB"/>
  </r>
  <r>
    <s v="Unresolved"/>
    <n v="8520"/>
    <s v="Capgemini Technology Services India Limited"/>
    <x v="3"/>
    <n v="199"/>
    <s v="Capgemini America Inc"/>
    <s v="NORTH AMERICA"/>
    <s v="5010089513/16-17-IM"/>
    <s v="01. APPSONE"/>
    <s v="IGATE"/>
    <n v="42768"/>
    <n v="125"/>
    <s v="1.No signed SoW"/>
    <s v="DISAGREEMENT"/>
    <n v="42830"/>
    <s v="Q1 2017"/>
    <n v="63"/>
    <s v="61-90 Days"/>
    <n v="1944866"/>
    <s v="INR"/>
    <n v="26887.38"/>
    <s v="INR"/>
    <n v="1944865.7485099244"/>
    <s v="EUR"/>
    <s v="INTER"/>
    <n v="26.89"/>
    <n v="1"/>
    <s v="greater than 10000"/>
    <s v="Sayantan Ghosh"/>
    <s v="ISOW Required"/>
    <s v="More"/>
    <m/>
    <m/>
    <m/>
    <m/>
    <m/>
    <s v="Non-GFS"/>
    <s v="Non- ICB"/>
    <s v="Non-GFS/Non- ICB"/>
  </r>
  <r>
    <s v="Unresolved"/>
    <n v="132"/>
    <s v="Capgemini Technologies LLC"/>
    <x v="6"/>
    <n v="199"/>
    <s v="Capgemini America Inc"/>
    <s v="NORTH AMERICA"/>
    <n v="1320130002617"/>
    <s v="01. APPSONE"/>
    <s v="NA CAPTECH"/>
    <n v="42724"/>
    <n v="169"/>
    <s v="1.No signed SoW"/>
    <s v="DISAGREEMENT"/>
    <n v="42800"/>
    <s v="Q1 2017"/>
    <n v="93"/>
    <s v="91-120 Days"/>
    <n v="30000"/>
    <s v="USD"/>
    <n v="26735.59"/>
    <s v="USD"/>
    <n v="30000.004488399842"/>
    <s v="EUR"/>
    <s v="INTRA"/>
    <n v="26.74"/>
    <n v="1"/>
    <s v="greater than 10000"/>
    <s v="Soumya Mukhopadhyay"/>
    <s v="-"/>
    <s v="More"/>
    <m/>
    <m/>
    <m/>
    <m/>
    <m/>
    <s v="GFS"/>
    <s v="Non- ICB"/>
    <s v="GFS/Non- ICB"/>
  </r>
  <r>
    <s v="New"/>
    <n v="95"/>
    <s v="Capgemini Service S.A.S."/>
    <x v="0"/>
    <n v="1730"/>
    <s v="Capgemini Portugal, Serviços de Consultoria e Informatica S.A."/>
    <s v="IBERIA"/>
    <n v="950110011811"/>
    <s v="07. GROUP"/>
    <s v="GROUP SHARED SERVICES"/>
    <n v="42828"/>
    <n v="65"/>
    <s v="1.No signed SoW"/>
    <s v="DISAGREEMENT"/>
    <n v="42893"/>
    <s v="Q2 2017"/>
    <n v="0"/>
    <s v="0-30 Days"/>
    <n v="26522"/>
    <s v="EUR"/>
    <n v="26522"/>
    <s v="EUR"/>
    <n v="26522"/>
    <s v="EUR"/>
    <s v="INTER"/>
    <n v="26.52"/>
    <n v="1"/>
    <s v="greater than 10000"/>
    <s v="Vania Ferreira"/>
    <s v="No signed SOW"/>
    <s v="More"/>
    <m/>
    <m/>
    <m/>
    <m/>
    <m/>
    <s v="GFS"/>
    <s v="Non- ICB"/>
    <s v="GFS/Non- ICB"/>
  </r>
  <r>
    <s v="New"/>
    <n v="95"/>
    <s v="Capgemini Service S.A.S."/>
    <x v="0"/>
    <n v="260"/>
    <s v="Capgemini UK Plc"/>
    <s v="UK &amp; IRELAND"/>
    <n v="950110011444"/>
    <s v="07. GROUP"/>
    <s v="GROUP SHARED SERVICES"/>
    <n v="42823"/>
    <n v="70"/>
    <s v="6.Missing or wrong information on invoice"/>
    <s v="Missing Information or Attachment"/>
    <n v="42892"/>
    <s v="Q2 2017"/>
    <n v="1"/>
    <s v="0-30 Days"/>
    <n v="26130"/>
    <s v="EUR"/>
    <n v="26130"/>
    <s v="EUR"/>
    <n v="26130"/>
    <s v="EUR"/>
    <s v="INTER"/>
    <n v="26.13"/>
    <n v="1"/>
    <s v="greater than 10000"/>
    <s v="Puja Kolay Dey"/>
    <s v="No PO"/>
    <s v="More"/>
    <m/>
    <m/>
    <m/>
    <m/>
    <m/>
    <s v="GFS"/>
    <s v="Non- ICB"/>
    <s v="GFS/Non- ICB"/>
  </r>
  <r>
    <s v="Unresolved"/>
    <n v="260"/>
    <s v="Capgemini UK Plc"/>
    <x v="5"/>
    <n v="95"/>
    <s v="Capgemini Service S.A.S."/>
    <s v="HOLDING"/>
    <n v="260013008122"/>
    <s v="08. SHARED SERVICES"/>
    <s v="Global Sales"/>
    <n v="42646"/>
    <n v="247"/>
    <s v="8.Invoice awaiting Prime’s approval or PO"/>
    <s v="Hold Payment"/>
    <n v="42709"/>
    <s v="Q4 2016"/>
    <n v="184"/>
    <s v="181 - 365 Days"/>
    <n v="22804.86"/>
    <s v="GBP"/>
    <n v="26102.97"/>
    <s v="GBP"/>
    <n v="22804.860394657422"/>
    <s v="EUR"/>
    <s v="INTER"/>
    <n v="26.1"/>
    <n v="1"/>
    <s v="greater than 10000"/>
    <s v="Nicolas HONVAULT"/>
    <s v="no PO"/>
    <s v="More"/>
    <m/>
    <m/>
    <m/>
    <m/>
    <m/>
    <s v="GFS"/>
    <s v="Non- ICB"/>
    <s v="GFS/Non- ICB"/>
  </r>
  <r>
    <s v="Unresolved"/>
    <n v="8520"/>
    <s v="Capgemini Technology Services India Limited"/>
    <x v="3"/>
    <n v="199"/>
    <s v="Capgemini America Inc"/>
    <s v="NORTH AMERICA"/>
    <n v="85201010000895"/>
    <s v="11. FS"/>
    <s v="Banking &amp; Capital Markets"/>
    <n v="42705"/>
    <n v="188"/>
    <s v="1.No signed SoW"/>
    <s v="DISAGREEMENT"/>
    <n v="42776"/>
    <s v="Q1 2017"/>
    <n v="117"/>
    <s v="91-120 Days"/>
    <n v="1885500"/>
    <s v="INR"/>
    <n v="26066.66"/>
    <s v="INR"/>
    <n v="1885499.9710664891"/>
    <s v="EUR"/>
    <s v="INTER"/>
    <n v="26.07"/>
    <n v="1"/>
    <s v="greater than 10000"/>
    <s v="Sayantan Ghosh"/>
    <s v="Required ISOW"/>
    <s v="More"/>
    <m/>
    <m/>
    <m/>
    <m/>
    <m/>
    <s v="GFS"/>
    <s v="Non- ICB"/>
    <s v="GFS/Non- ICB"/>
  </r>
  <r>
    <s v="New"/>
    <n v="3019"/>
    <s v="Sogeti Corporate Services S.A.S."/>
    <x v="1"/>
    <n v="309"/>
    <s v="Capgemini Sogeti Danmark AS"/>
    <s v="NORDIC"/>
    <n v="30190110008193"/>
    <s v="06. SOGETI"/>
    <s v="Sogeti France "/>
    <n v="42829"/>
    <n v="64"/>
    <s v="8.Invoice awaiting Prime’s approval or PO"/>
    <s v="Hold Payment"/>
    <n v="42892"/>
    <s v="Q2 2017"/>
    <n v="1"/>
    <s v="0-30 Days"/>
    <n v="26043.29"/>
    <s v="EUR"/>
    <n v="26043.29"/>
    <s v="EUR"/>
    <n v="26043.29"/>
    <s v="EUR"/>
    <s v="INTER"/>
    <n v="26.04"/>
    <n v="1"/>
    <s v="greater than 10000"/>
    <s v="Ankit Pandey"/>
    <s v="Awaiting Approval"/>
    <s v="More"/>
    <m/>
    <m/>
    <m/>
    <m/>
    <m/>
    <s v="GFS"/>
    <s v="Non- ICB"/>
    <s v="GFS/Non- ICB"/>
  </r>
  <r>
    <s v="New"/>
    <n v="8310"/>
    <s v="Capgemini Polska Sp z.o.o"/>
    <x v="2"/>
    <n v="787"/>
    <s v="Capgemini France S.A.S."/>
    <s v="FRANCE"/>
    <s v="831016FBP02901"/>
    <s v="05. BUSINESS SERVICES"/>
    <s v="BPO POLAND - BPOPL- BU"/>
    <n v="42677"/>
    <n v="216"/>
    <s v="6.Missing or wrong information on invoice"/>
    <s v="Missing Information or Attachment"/>
    <n v="42891"/>
    <s v="Q2 2017"/>
    <n v="2"/>
    <s v="0-30 Days"/>
    <n v="108117.96"/>
    <s v="PLN"/>
    <n v="25920.11"/>
    <s v="PLN"/>
    <n v="108117.94650186536"/>
    <s v="EUR"/>
    <s v="INTER"/>
    <n v="25.92"/>
    <n v="1"/>
    <s v="greater than 10000"/>
    <s v="ANNA CWIEKA"/>
    <s v="Cannot find PU from Project"/>
    <s v="More"/>
    <m/>
    <m/>
    <m/>
    <m/>
    <m/>
    <s v="GFS"/>
    <s v="Non- ICB"/>
    <s v="GFS/Non- ICB"/>
  </r>
  <r>
    <s v="Unresolved"/>
    <n v="1960"/>
    <s v="Capgemini America Inc. (FS)"/>
    <x v="6"/>
    <n v="8243"/>
    <s v="Capgemini Deutschland GmbH"/>
    <s v="CENTRAL EUROPE"/>
    <n v="19600510066778"/>
    <s v="11. FS"/>
    <s v="NA Insurance"/>
    <n v="42646"/>
    <n v="247"/>
    <s v="1.No signed SoW"/>
    <s v="DISAGREEMENT"/>
    <n v="42708"/>
    <s v="Q4 2016"/>
    <n v="185"/>
    <s v="181 - 365 Days"/>
    <n v="28998.11"/>
    <s v="USD"/>
    <n v="25842.720000000001"/>
    <s v="USD"/>
    <n v="28998.11509648601"/>
    <s v="EUR"/>
    <s v="INTER"/>
    <n v="25.84"/>
    <n v="1"/>
    <s v="greater than 10000"/>
    <s v="Anita Kowalczyk"/>
    <s v="no I-Sow, no approval. Despite of email sent to 1690, no I sow is received"/>
    <s v="More"/>
    <m/>
    <m/>
    <m/>
    <m/>
    <m/>
    <s v="GFS"/>
    <s v="Non- ICB"/>
    <s v="GFS/Non- ICB"/>
  </r>
  <r>
    <s v="New"/>
    <n v="72"/>
    <s v="Capgemini Gouvieux S.A.S."/>
    <x v="0"/>
    <n v="260"/>
    <s v="Capgemini UK Plc"/>
    <s v="UK &amp; IRELAND"/>
    <n v="2017000090"/>
    <s v="07. GROUP"/>
    <s v="GROUP SHARED SERVICES"/>
    <n v="42824"/>
    <n v="69"/>
    <s v="6.Missing or wrong information on invoice"/>
    <s v="Missing Information or Attachment"/>
    <n v="42892"/>
    <s v="Q2 2017"/>
    <n v="1"/>
    <s v="0-30 Days"/>
    <n v="25719.119999999999"/>
    <s v="EUR"/>
    <n v="25719.119999999999"/>
    <s v="EUR"/>
    <n v="25719.119999999999"/>
    <s v="EUR"/>
    <s v="INTER"/>
    <n v="25.72"/>
    <n v="1"/>
    <s v="greater than 10000"/>
    <s v="Puja Kolay Dey"/>
    <s v="No PO"/>
    <s v="More"/>
    <m/>
    <m/>
    <m/>
    <m/>
    <m/>
    <s v="Non-GFS"/>
    <s v="Non- ICB"/>
    <s v="Non-GFS/Non- ICB"/>
  </r>
  <r>
    <s v="Unresolved"/>
    <n v="8520"/>
    <s v="Capgemini Technology Services India Limited"/>
    <x v="3"/>
    <n v="8420"/>
    <s v="Capgemini Australia Pty Ltd."/>
    <s v="INDIA"/>
    <n v="85202110002236"/>
    <s v="11. FS"/>
    <s v="FS-AU"/>
    <n v="42728"/>
    <n v="165"/>
    <s v="3.Disagreed days, volume or deliverables"/>
    <s v="DISAGREEMENT"/>
    <n v="42775"/>
    <s v="Q1 2017"/>
    <n v="118"/>
    <s v="91-120 Days"/>
    <n v="1843098.95"/>
    <s v="INR"/>
    <n v="25480.47"/>
    <s v="INR"/>
    <n v="1843098.6343382907"/>
    <s v="EUR"/>
    <s v="INTRA"/>
    <n v="25.48"/>
    <n v="1"/>
    <s v="greater than 10000"/>
    <s v="Shruti Shetty"/>
    <s v="Deepak Sahoo should be excluded as he is not part of Veda DP3 team; Please issue credit note"/>
    <s v="More"/>
    <m/>
    <m/>
    <m/>
    <m/>
    <m/>
    <s v="GFS"/>
    <s v="Non- ICB"/>
    <s v="GFS/Non- ICB"/>
  </r>
  <r>
    <s v="Unresolved"/>
    <n v="1730"/>
    <s v="Capgemini Portugal, Serviços de Consultoria e Informatica S.A."/>
    <x v="8"/>
    <n v="8113"/>
    <s v="Capgemini North America Inc"/>
    <s v="NORTH AMERICA"/>
    <n v="9182"/>
    <s v="02. APPSTWO"/>
    <s v="Apps Portugal"/>
    <n v="42796"/>
    <n v="97"/>
    <s v="8.Invoice awaiting Prime’s approval or PO"/>
    <s v="Hold Payment"/>
    <n v="42859"/>
    <s v="Q2 2017"/>
    <n v="34"/>
    <s v="31-60 Days"/>
    <n v="25310.26"/>
    <s v="EUR"/>
    <n v="25310.26"/>
    <s v="EUR"/>
    <n v="25310.26"/>
    <s v="EUR"/>
    <s v="INTER"/>
    <n v="25.31"/>
    <n v="1"/>
    <s v="greater than 10000"/>
    <s v="SUDIPTA ROY"/>
    <s v="Awaiting Approval"/>
    <s v="More"/>
    <m/>
    <m/>
    <m/>
    <m/>
    <m/>
    <s v="Non-GFS"/>
    <s v="Non- ICB"/>
    <s v="Non-GFS/Non- ICB"/>
  </r>
  <r>
    <s v="Unresolved"/>
    <n v="693"/>
    <s v="Capgemini Consulting S.A.S."/>
    <x v="1"/>
    <n v="8243"/>
    <s v="Capgemini Deutschland GmbH"/>
    <s v="CENTRAL EUROPE"/>
    <n v="69301111602812"/>
    <s v="03. CC"/>
    <s v=" CC FR "/>
    <n v="42677"/>
    <n v="216"/>
    <s v="6.Missing or wrong information on invoice"/>
    <s v="Missing Information or Attachment"/>
    <n v="42733"/>
    <s v="Q4 2016"/>
    <n v="160"/>
    <s v="151-180 Days"/>
    <n v="25093"/>
    <s v="EUR"/>
    <n v="25093"/>
    <s v="EUR"/>
    <n v="25093"/>
    <s v="EUR"/>
    <s v="INTER"/>
    <n v="25.09"/>
    <n v="1"/>
    <s v="greater than 10000"/>
    <s v="Anita Kowalczyk"/>
    <s v="Numbers for Arnaud and Estelle are wrong, Sarah is still missing: pls correct!"/>
    <s v="More"/>
    <m/>
    <m/>
    <m/>
    <m/>
    <m/>
    <s v="GFS"/>
    <s v="Non- ICB"/>
    <s v="GFS/Non- ICB"/>
  </r>
  <r>
    <s v="Unresolved"/>
    <n v="693"/>
    <s v="Capgemini Consulting S.A.S."/>
    <x v="1"/>
    <n v="8243"/>
    <s v="Capgemini Deutschland GmbH"/>
    <s v="CENTRAL EUROPE"/>
    <n v="69301111602815"/>
    <s v="03. CC"/>
    <s v=" CC FR "/>
    <n v="42677"/>
    <n v="216"/>
    <s v="3.Disagreed days, volume or deliverables"/>
    <s v="DISAGREEMENT"/>
    <n v="42733"/>
    <s v="Q4 2016"/>
    <n v="160"/>
    <s v="151-180 Days"/>
    <n v="25093"/>
    <s v="EUR"/>
    <n v="25093"/>
    <s v="EUR"/>
    <n v="25093"/>
    <s v="EUR"/>
    <s v="INTER"/>
    <n v="25.09"/>
    <n v="1"/>
    <s v="greater than 10000"/>
    <s v="Anita Kowalczyk"/>
    <s v="Pls include Sarrah Benyamina as well in the invoice. Invoice is not correct and it has beeb rejected during the approval flow"/>
    <s v="More"/>
    <m/>
    <m/>
    <m/>
    <m/>
    <m/>
    <s v="GFS"/>
    <s v="Non- ICB"/>
    <s v="GFS/Non- ICB"/>
  </r>
  <r>
    <s v="Unresolved"/>
    <n v="1960"/>
    <s v="Capgemini America Inc. (FS)"/>
    <x v="6"/>
    <n v="199"/>
    <s v="Capgemini America Inc"/>
    <s v="NORTH AMERICA"/>
    <n v="19600510073624"/>
    <s v="11. FS"/>
    <s v="FS-Others"/>
    <n v="42795"/>
    <n v="98"/>
    <s v="8.Invoice awaiting Prime’s approval or PO"/>
    <s v="Hold Payment"/>
    <n v="42859"/>
    <s v="Q2 2017"/>
    <n v="34"/>
    <s v="31-60 Days"/>
    <n v="28133.47"/>
    <s v="USD"/>
    <n v="25072.16"/>
    <s v="USD"/>
    <n v="28133.469750765889"/>
    <s v="EUR"/>
    <s v="INTRA"/>
    <n v="25.07"/>
    <n v="1"/>
    <s v="greater than 10000"/>
    <s v="Sayantan Ghosh"/>
    <s v="Invoice waiting for approval"/>
    <s v="More"/>
    <m/>
    <m/>
    <m/>
    <m/>
    <m/>
    <s v="GFS"/>
    <s v="Non- ICB"/>
    <s v="GFS/Non- ICB"/>
  </r>
  <r>
    <s v="Unresolved"/>
    <n v="199"/>
    <s v="Capgemini America Inc"/>
    <x v="6"/>
    <n v="693"/>
    <s v="Capgemini Consulting S.A.S."/>
    <s v="FRANCE"/>
    <n v="1990110065106"/>
    <s v="03. CC"/>
    <s v="CC NA"/>
    <n v="42731"/>
    <n v="162"/>
    <s v="7.Missing attachments"/>
    <s v="Missing Information or Attachment"/>
    <n v="42800"/>
    <s v="Q1 2017"/>
    <n v="93"/>
    <s v="91-120 Days"/>
    <n v="28080"/>
    <s v="USD"/>
    <n v="25024.51"/>
    <s v="USD"/>
    <n v="28080.001687638338"/>
    <s v="EUR"/>
    <s v="INTER"/>
    <n v="25.02"/>
    <n v="1"/>
    <s v="greater than 10000"/>
    <s v="Hirsch Magdalena"/>
    <s v="m-Invoice rejected during approval OOCHOAPE"/>
    <s v="More"/>
    <m/>
    <m/>
    <m/>
    <m/>
    <m/>
    <s v="GFS"/>
    <s v="Non- ICB"/>
    <s v="GFS/Non- ICB"/>
  </r>
  <r>
    <s v="New"/>
    <n v="95"/>
    <s v="Capgemini Service S.A.S."/>
    <x v="0"/>
    <n v="1320"/>
    <s v="Capgemini Norge AS"/>
    <s v="NORDIC"/>
    <n v="950110010964"/>
    <s v="07. GROUP"/>
    <s v="GROUP SHARED SERVICES"/>
    <n v="42821"/>
    <n v="72"/>
    <s v="6.Missing or wrong information on invoice"/>
    <s v="Missing Information or Attachment"/>
    <n v="42892"/>
    <s v="Q2 2017"/>
    <n v="1"/>
    <s v="0-30 Days"/>
    <n v="25001.25"/>
    <s v="EUR"/>
    <n v="25001.25"/>
    <s v="EUR"/>
    <n v="25001.25"/>
    <s v="EUR"/>
    <s v="INTER"/>
    <n v="25"/>
    <n v="1"/>
    <s v="greater than 10000"/>
    <s v="Ankit Agrawal"/>
    <s v="Wrong project code, so need correct one to book this cost."/>
    <s v="More"/>
    <m/>
    <m/>
    <m/>
    <m/>
    <m/>
    <s v="GFS"/>
    <s v="Non- ICB"/>
    <s v="GFS/Non- ICB"/>
  </r>
  <r>
    <s v="Unresolved"/>
    <n v="8520"/>
    <s v="Capgemini Technology Services India Limited"/>
    <x v="3"/>
    <n v="199"/>
    <s v="Capgemini America Inc"/>
    <s v="NORTH AMERICA"/>
    <n v="85201010000978"/>
    <s v="11. FS"/>
    <s v="Banking &amp; Capital Markets"/>
    <n v="42773"/>
    <n v="120"/>
    <s v="8.Invoice awaiting Prime’s approval or PO"/>
    <s v="Hold Payment"/>
    <n v="42797"/>
    <s v="Q1 2017"/>
    <n v="96"/>
    <s v="91-120 Days"/>
    <n v="1787962.78"/>
    <s v="INR"/>
    <n v="24718.23"/>
    <s v="INR"/>
    <n v="1787962.9361726751"/>
    <s v="EUR"/>
    <s v="INTER"/>
    <n v="24.72"/>
    <n v="1"/>
    <s v="greater than 10000"/>
    <s v="Sayantan Ghosh"/>
    <s v="Invoice waiting for approval"/>
    <s v="More"/>
    <m/>
    <m/>
    <m/>
    <m/>
    <m/>
    <s v="GFS"/>
    <s v="Non- ICB"/>
    <s v="GFS/Non- ICB"/>
  </r>
  <r>
    <s v="New"/>
    <n v="8520"/>
    <s v="Capgemini Technology Services India Limited"/>
    <x v="3"/>
    <n v="95"/>
    <s v="Capgemini Service S.A.S."/>
    <s v="HOLDING"/>
    <n v="85201030002502"/>
    <s v="11. FS"/>
    <s v="FS-Others"/>
    <n v="42828"/>
    <n v="65"/>
    <s v="8.Invoice awaiting Prime’s approval or PO"/>
    <s v="Hold Payment"/>
    <n v="42893"/>
    <s v="Q2 2017"/>
    <n v="0"/>
    <s v="0-30 Days"/>
    <n v="1780193.7"/>
    <s v="INR"/>
    <n v="24610.82"/>
    <s v="INR"/>
    <n v="1780193.5651871997"/>
    <s v="EUR"/>
    <s v="INTER"/>
    <n v="24.61"/>
    <n v="1"/>
    <s v="greater than 10000"/>
    <s v="Nicolas HONVAULT"/>
    <s v="no PO"/>
    <s v="More"/>
    <m/>
    <m/>
    <m/>
    <m/>
    <m/>
    <s v="GFS"/>
    <s v="Non- ICB"/>
    <s v="GFS/Non- ICB"/>
  </r>
  <r>
    <s v="Unresolved"/>
    <n v="8243"/>
    <s v="Capgemini Deutschland GmbH"/>
    <x v="2"/>
    <n v="95"/>
    <s v="Capgemini Service S.A.S."/>
    <s v="HOLDING"/>
    <n v="82430160097834"/>
    <s v="03. CC"/>
    <s v="DE01 - CC Market Units"/>
    <n v="42728"/>
    <n v="165"/>
    <s v="7.Missing attachments"/>
    <s v="Missing Information or Attachment"/>
    <n v="42797"/>
    <s v="Q1 2017"/>
    <n v="96"/>
    <s v="91-120 Days"/>
    <n v="24587.3"/>
    <s v="EUR"/>
    <n v="24587.3"/>
    <s v="EUR"/>
    <n v="24587.3"/>
    <s v="EUR"/>
    <s v="INTER"/>
    <n v="24.59"/>
    <n v="1"/>
    <s v="greater than 10000"/>
    <s v="Nicolas HONVAULT"/>
    <s v="Need more information on this project, do not recognise it. HPC 30-12-2016 Herbert Celen (30/12/2016 11:03)"/>
    <s v="More"/>
    <m/>
    <m/>
    <m/>
    <m/>
    <m/>
    <s v="GFS"/>
    <s v="Non- ICB"/>
    <s v="GFS/Non- ICB"/>
  </r>
  <r>
    <s v="Unresolved"/>
    <n v="8520"/>
    <s v="Capgemini Technology Services India Limited"/>
    <x v="3"/>
    <n v="795"/>
    <s v="Capgemini Suisse S.A."/>
    <s v="CENTRAL EUROPE"/>
    <n v="85200420032123"/>
    <s v="02. APPSTWO"/>
    <s v="Apps Switzerland MS Non-FS Other GFS"/>
    <n v="42795"/>
    <n v="98"/>
    <s v="8.Invoice awaiting Prime’s approval or PO"/>
    <s v="Hold Payment"/>
    <n v="42859"/>
    <s v="Q2 2017"/>
    <n v="34"/>
    <s v="31-60 Days"/>
    <n v="1769547.22"/>
    <s v="INR"/>
    <n v="24463.64"/>
    <s v="INR"/>
    <n v="1769547.4798912099"/>
    <s v="EUR"/>
    <s v="INTER"/>
    <n v="24.46"/>
    <n v="1"/>
    <s v="greater than 10000"/>
    <s v="Izabela Klich"/>
    <s v="not approved yet"/>
    <s v="More"/>
    <m/>
    <m/>
    <m/>
    <m/>
    <m/>
    <s v="GFS"/>
    <s v="ICB"/>
    <s v="GFS/ICB"/>
  </r>
  <r>
    <s v="New"/>
    <n v="8520"/>
    <s v="Capgemini Technology Services India Limited"/>
    <x v="3"/>
    <n v="693"/>
    <s v="Capgemini Consulting S.A.S."/>
    <s v="FRANCE"/>
    <n v="85200310087780"/>
    <s v="05. BUSINESS SERVICES"/>
    <s v="LLM"/>
    <n v="42829"/>
    <n v="64"/>
    <s v="1.No signed SoW"/>
    <s v="DISAGREEMENT"/>
    <n v="42891"/>
    <s v="Q2 2017"/>
    <n v="2"/>
    <s v="0-30 Days"/>
    <n v="1768896"/>
    <s v="INR"/>
    <n v="24454.63"/>
    <s v="INR"/>
    <n v="1768895.7525606158"/>
    <s v="EUR"/>
    <s v="INTER"/>
    <n v="24.45"/>
    <n v="1"/>
    <s v="greater than 10000"/>
    <s v="Hirsch Magdalena"/>
    <s v="m-Invoice rejected during approval OOCHOAPE"/>
    <s v="More"/>
    <m/>
    <m/>
    <m/>
    <m/>
    <m/>
    <s v="GFS"/>
    <s v="Non- ICB"/>
    <s v="GFS/Non- ICB"/>
  </r>
  <r>
    <s v="Unresolved"/>
    <n v="693"/>
    <s v="Capgemini Consulting S.A.S."/>
    <x v="1"/>
    <n v="8243"/>
    <s v="Capgemini Deutschland GmbH"/>
    <s v="CENTRAL EUROPE"/>
    <n v="69301111602817"/>
    <s v="03. CC"/>
    <s v=" CC FR "/>
    <n v="42677"/>
    <n v="216"/>
    <s v="6.Missing or wrong information on invoice"/>
    <s v="Missing Information or Attachment"/>
    <n v="42733"/>
    <s v="Q4 2016"/>
    <n v="160"/>
    <s v="151-180 Days"/>
    <n v="24372"/>
    <s v="EUR"/>
    <n v="24372"/>
    <s v="EUR"/>
    <n v="24372"/>
    <s v="EUR"/>
    <s v="INTER"/>
    <n v="24.37"/>
    <n v="1"/>
    <s v="greater than 10000"/>
    <s v="Anita Kowalczyk"/>
    <s v="Pls include Sarrah Benyamina in the invoice, please send us the CN and the correct invocie"/>
    <s v="More"/>
    <m/>
    <m/>
    <m/>
    <m/>
    <m/>
    <s v="GFS"/>
    <s v="Non- ICB"/>
    <s v="GFS/Non- ICB"/>
  </r>
  <r>
    <s v="New"/>
    <n v="3019"/>
    <s v="Sogeti Corporate Services S.A.S."/>
    <x v="1"/>
    <n v="3014"/>
    <s v="Sogeti France S.A.S."/>
    <s v="FRANCE"/>
    <n v="30190110008296"/>
    <s v="06. SOGETI"/>
    <s v="Sogeti France "/>
    <n v="42829"/>
    <n v="64"/>
    <s v="8.Invoice awaiting Prime’s approval or PO"/>
    <s v="Hold Payment"/>
    <n v="42892"/>
    <s v="Q2 2017"/>
    <n v="1"/>
    <s v="0-30 Days"/>
    <n v="24216.880000000001"/>
    <s v="EUR"/>
    <n v="24216.880000000001"/>
    <s v="EUR"/>
    <n v="24216.880000000001"/>
    <s v="EUR"/>
    <s v="INTRA"/>
    <n v="24.22"/>
    <n v="1"/>
    <s v="greater than 10000"/>
    <s v="Edyta Lechwar-Wierzbicka"/>
    <s v="Waiting for Sub OU2 Manager approval; NBONSIRV"/>
    <s v="More"/>
    <m/>
    <m/>
    <m/>
    <m/>
    <m/>
    <s v="GFS"/>
    <s v="Non- ICB"/>
    <s v="GFS/Non- ICB"/>
  </r>
  <r>
    <s v="Unresolved"/>
    <n v="3019"/>
    <s v="Sogeti Corporate Services S.A.S."/>
    <x v="1"/>
    <n v="3033"/>
    <s v="Sogeti Espana S.L."/>
    <s v="IBERIA"/>
    <n v="30190110008203"/>
    <s v="06. SOGETI"/>
    <s v="Sogeti France "/>
    <n v="42829"/>
    <n v="64"/>
    <s v="6.Missing or wrong information on invoice"/>
    <s v="Missing Information or Attachment"/>
    <n v="42859"/>
    <s v="Q2 2017"/>
    <n v="34"/>
    <s v="31-60 Days"/>
    <n v="24060"/>
    <s v="EUR"/>
    <n v="24060"/>
    <s v="EUR"/>
    <n v="24060"/>
    <s v="EUR"/>
    <s v="INTER"/>
    <n v="24.06"/>
    <n v="1"/>
    <s v="greater than 10000"/>
    <s v="Laura Perez Benito"/>
    <s v="Please, correct the Address: Sogeti España S.L.U. Anabel Segura, 14 28108 Alcobendas Madrid España"/>
    <s v="More"/>
    <m/>
    <m/>
    <m/>
    <m/>
    <m/>
    <s v="GFS"/>
    <s v="Non- ICB"/>
    <s v="GFS/Non- ICB"/>
  </r>
  <r>
    <s v="New"/>
    <n v="8520"/>
    <s v="Capgemini Technology Services India Limited"/>
    <x v="3"/>
    <n v="247"/>
    <s v="Sogeti Ireland Ltd."/>
    <s v="UK &amp; IRELAND"/>
    <n v="85204410000315"/>
    <s v="06. SOGETI"/>
    <s v="SOGETI INDIA - SOGID - BU"/>
    <n v="42887"/>
    <n v="6"/>
    <s v="8.Invoice awaiting Prime’s approval or PO"/>
    <s v="Hold Payment"/>
    <n v="42893"/>
    <s v="Q2 2017"/>
    <n v="0"/>
    <s v="0-30 Days"/>
    <n v="1739700"/>
    <s v="INR"/>
    <n v="24051"/>
    <s v="INR"/>
    <n v="1739699.6701579769"/>
    <s v="EUR"/>
    <s v="INTER"/>
    <n v="24.05"/>
    <n v="1"/>
    <s v="greater than 10000"/>
    <s v="Grace Mulhern"/>
    <s v="waiting on approval"/>
    <s v="More"/>
    <m/>
    <m/>
    <m/>
    <m/>
    <m/>
    <s v="GFS"/>
    <s v="Non- ICB"/>
    <s v="GFS/Non- ICB"/>
  </r>
  <r>
    <s v="New"/>
    <n v="693"/>
    <s v="Capgemini Consulting S.A.S."/>
    <x v="1"/>
    <n v="8243"/>
    <s v="Capgemini Deutschland GmbH"/>
    <s v="CENTRAL EUROPE"/>
    <n v="69301111700564"/>
    <s v="03. CC"/>
    <s v=" CC FR "/>
    <n v="42829"/>
    <n v="64"/>
    <s v="7.Missing attachments"/>
    <s v="Missing Information or Attachment"/>
    <n v="42892"/>
    <s v="Q2 2017"/>
    <n v="1"/>
    <s v="0-30 Days"/>
    <n v="23920"/>
    <s v="EUR"/>
    <n v="23920"/>
    <s v="EUR"/>
    <n v="23920"/>
    <s v="EUR"/>
    <s v="INTER"/>
    <n v="23.92"/>
    <n v="1"/>
    <s v="greater than 10000"/>
    <s v="Magdalena Chrzanowska"/>
    <s v="Waiting for timesheet"/>
    <s v="More"/>
    <m/>
    <m/>
    <m/>
    <m/>
    <m/>
    <s v="GFS"/>
    <s v="Non- ICB"/>
    <s v="GFS/Non- ICB"/>
  </r>
  <r>
    <s v="Unresolved"/>
    <n v="95"/>
    <s v="Capgemini Service S.A.S."/>
    <x v="0"/>
    <n v="692"/>
    <s v="Capgemini Outsourcing Services S.A.S."/>
    <s v="FRANCE"/>
    <n v="950110011163"/>
    <s v="07. GROUP"/>
    <s v="GROUP SHARED SERVICES"/>
    <n v="42821"/>
    <n v="72"/>
    <s v="4.Disagreed expenses"/>
    <s v="DISAGREEMENT"/>
    <n v="42859"/>
    <s v="Q2 2017"/>
    <n v="34"/>
    <s v="31-60 Days"/>
    <n v="23899.5"/>
    <s v="EUR"/>
    <n v="23899.5"/>
    <s v="EUR"/>
    <n v="23899.5"/>
    <s v="EUR"/>
    <s v="INTER"/>
    <n v="23.9"/>
    <n v="1"/>
    <s v="greater than 10000"/>
    <s v="Karolina Planeta"/>
    <s v="rejected by madani rachid"/>
    <s v="More"/>
    <m/>
    <m/>
    <m/>
    <m/>
    <m/>
    <s v="GFS"/>
    <s v="Non- ICB"/>
    <s v="GFS/Non- ICB"/>
  </r>
  <r>
    <s v="Unresolved"/>
    <n v="3074"/>
    <s v="Sogeti Norge AS"/>
    <x v="4"/>
    <n v="1320"/>
    <s v="Capgemini Norge AS"/>
    <s v="NORDIC"/>
    <n v="3074170122"/>
    <s v="06. SOGETI"/>
    <s v="Sogeti Nordic "/>
    <n v="42795"/>
    <n v="98"/>
    <s v="8.Invoice awaiting Prime’s approval or PO"/>
    <s v="Hold Payment"/>
    <n v="42859"/>
    <s v="Q2 2017"/>
    <n v="34"/>
    <s v="31-60 Days"/>
    <n v="225625"/>
    <s v="NOK"/>
    <n v="23904"/>
    <s v="NOK"/>
    <n v="225625.01356827127"/>
    <s v="EUR"/>
    <s v="INTRA"/>
    <n v="23.9"/>
    <n v="1"/>
    <s v="greater than 10000"/>
    <s v="Ankit Agrawal"/>
    <s v="Awaiting approval."/>
    <s v="More"/>
    <m/>
    <m/>
    <m/>
    <m/>
    <m/>
    <s v="GFS"/>
    <s v="Non- ICB"/>
    <s v="GFS/Non- ICB"/>
  </r>
  <r>
    <s v="Unresolved"/>
    <n v="693"/>
    <s v="Capgemini Consulting S.A.S."/>
    <x v="1"/>
    <n v="8243"/>
    <s v="Capgemini Deutschland GmbH"/>
    <s v="CENTRAL EUROPE"/>
    <n v="69301111603146"/>
    <s v="03. CC"/>
    <s v=" CC FR "/>
    <n v="42705"/>
    <n v="188"/>
    <s v="6.Missing or wrong information on invoice"/>
    <s v="Missing Information or Attachment"/>
    <n v="42775"/>
    <s v="Q1 2017"/>
    <n v="118"/>
    <s v="91-120 Days"/>
    <n v="23845"/>
    <s v="EUR"/>
    <n v="23845"/>
    <s v="EUR"/>
    <n v="23845"/>
    <s v="EUR"/>
    <s v="INTER"/>
    <n v="23.85"/>
    <n v="1"/>
    <s v="greater than 10000"/>
    <s v="Maciej Antkiewicz"/>
    <s v="Sarrah's hours are missing, pls correct"/>
    <s v="More"/>
    <m/>
    <m/>
    <m/>
    <m/>
    <m/>
    <s v="GFS"/>
    <s v="Non- ICB"/>
    <s v="GFS/Non- ICB"/>
  </r>
  <r>
    <s v="New"/>
    <n v="95"/>
    <s v="Capgemini Service S.A.S."/>
    <x v="0"/>
    <n v="1750"/>
    <s v="Capgemini Espana S.L."/>
    <s v="IBERIA"/>
    <n v="950110011857"/>
    <s v="07. GROUP"/>
    <s v="GROUP SHARED SERVICES"/>
    <n v="42828"/>
    <n v="65"/>
    <s v="1.No signed SoW"/>
    <s v="DISAGREEMENT"/>
    <n v="42893"/>
    <s v="Q2 2017"/>
    <n v="0"/>
    <s v="0-30 Days"/>
    <n v="23825.05"/>
    <s v="EUR"/>
    <n v="23825.05"/>
    <s v="EUR"/>
    <n v="23825.05"/>
    <s v="EUR"/>
    <s v="INTER"/>
    <n v="23.83"/>
    <n v="1"/>
    <s v="greater than 10000"/>
    <s v="Carmen Postigo Gonzalez"/>
    <s v="SEND ISOW"/>
    <s v="More"/>
    <m/>
    <m/>
    <m/>
    <m/>
    <m/>
    <s v="GFS"/>
    <s v="Non- ICB"/>
    <s v="GFS/Non- ICB"/>
  </r>
  <r>
    <s v="Unresolved"/>
    <n v="8243"/>
    <s v="Capgemini Deutschland GmbH"/>
    <x v="2"/>
    <n v="8205"/>
    <s v="Capgemini Consulting Österreich AG"/>
    <s v="CENTRAL EUROPE"/>
    <n v="82430160098498"/>
    <s v="03. CC"/>
    <s v="DE01 - CC Market Units"/>
    <n v="42773"/>
    <n v="120"/>
    <s v="8.Invoice awaiting Prime’s approval or PO"/>
    <s v="Hold Payment"/>
    <n v="42830"/>
    <s v="Q1 2017"/>
    <n v="63"/>
    <s v="61-90 Days"/>
    <n v="23680"/>
    <s v="EUR"/>
    <n v="23680"/>
    <s v="EUR"/>
    <n v="23680"/>
    <s v="EUR"/>
    <s v="INTRA"/>
    <n v="23.68"/>
    <n v="1"/>
    <s v="greater than 10000"/>
    <s v="Justyna Krawczak"/>
    <s v="in verification with A. Schulze, B. Valtiner"/>
    <s v="More"/>
    <m/>
    <m/>
    <m/>
    <m/>
    <m/>
    <s v="GFS"/>
    <s v="Non- ICB"/>
    <s v="GFS/Non- ICB"/>
  </r>
  <r>
    <s v="Unresolved"/>
    <n v="3019"/>
    <s v="Sogeti Corporate Services S.A.S."/>
    <x v="1"/>
    <n v="3014"/>
    <s v="Sogeti France S.A.S."/>
    <s v="FRANCE"/>
    <n v="30190110007814"/>
    <s v="06. SOGETI"/>
    <s v="Sogeti France "/>
    <n v="42698"/>
    <n v="195"/>
    <s v="8.Invoice awaiting Prime’s approval or PO"/>
    <s v="Hold Payment"/>
    <n v="42775"/>
    <s v="Q1 2017"/>
    <n v="118"/>
    <s v="91-120 Days"/>
    <n v="23430"/>
    <s v="EUR"/>
    <n v="23430"/>
    <s v="EUR"/>
    <n v="23430"/>
    <s v="EUR"/>
    <s v="INTRA"/>
    <n v="23.43"/>
    <n v="1"/>
    <s v="greater than 10000"/>
    <s v="Edyta Lechwar-Wierzbicka"/>
    <s v="Waiting for Project Manager approval; contact: GABPEREI"/>
    <s v="More"/>
    <m/>
    <m/>
    <m/>
    <m/>
    <m/>
    <s v="GFS"/>
    <s v="Non- ICB"/>
    <s v="GFS/Non- ICB"/>
  </r>
  <r>
    <s v="Unresolved"/>
    <n v="132"/>
    <s v="Capgemini Technologies LLC"/>
    <x v="6"/>
    <n v="199"/>
    <s v="Capgemini America Inc"/>
    <s v="NORTH AMERICA"/>
    <n v="1320130002424"/>
    <s v="01. APPSONE"/>
    <s v="NA CAPTECH"/>
    <n v="42640"/>
    <n v="253"/>
    <s v="1.No signed SoW"/>
    <s v="DISAGREEMENT"/>
    <n v="42709"/>
    <s v="Q4 2016"/>
    <n v="184"/>
    <s v="181 - 365 Days"/>
    <n v="26078.82"/>
    <s v="USD"/>
    <n v="23241.08"/>
    <s v="USD"/>
    <n v="26078.814954719903"/>
    <s v="EUR"/>
    <s v="INTRA"/>
    <n v="23.24"/>
    <n v="1"/>
    <s v="greater than 10000"/>
    <s v="Soumya Mukhopadhyay"/>
    <s v="NO ISOW"/>
    <s v="More"/>
    <m/>
    <m/>
    <m/>
    <m/>
    <m/>
    <s v="GFS"/>
    <s v="Non- ICB"/>
    <s v="GFS/Non- ICB"/>
  </r>
  <r>
    <s v="Unresolved"/>
    <n v="3011"/>
    <s v="Sogeti USA LLC"/>
    <x v="6"/>
    <n v="199"/>
    <s v="Capgemini America Inc"/>
    <s v="NORTH AMERICA"/>
    <n v="387804"/>
    <s v="06. SOGETI"/>
    <s v="Sogeti USA "/>
    <n v="42795"/>
    <n v="98"/>
    <s v="8.Invoice awaiting Prime’s approval or PO"/>
    <s v="Hold Payment"/>
    <n v="42859"/>
    <s v="Q2 2017"/>
    <n v="34"/>
    <s v="31-60 Days"/>
    <n v="25949.79"/>
    <s v="USD"/>
    <n v="23126.09"/>
    <s v="USD"/>
    <n v="25949.784680238539"/>
    <s v="EUR"/>
    <s v="INTRA"/>
    <n v="23.13"/>
    <n v="1"/>
    <s v="greater than 10000"/>
    <s v="Sayantan Ghosh"/>
    <s v="Invoice waiting for approval"/>
    <s v="More"/>
    <m/>
    <m/>
    <m/>
    <m/>
    <m/>
    <s v="Non-GFS"/>
    <s v="Non- ICB"/>
    <s v="Non-GFS/Non- ICB"/>
  </r>
  <r>
    <s v="Unresolved"/>
    <n v="260"/>
    <s v="Capgemini UK Plc"/>
    <x v="5"/>
    <n v="95"/>
    <s v="Capgemini Service S.A.S."/>
    <s v="HOLDING"/>
    <n v="260013009029"/>
    <s v="03. CC"/>
    <s v="CC - CENTRAL"/>
    <n v="42765"/>
    <n v="128"/>
    <s v="8.Invoice awaiting Prime’s approval or PO"/>
    <s v="Hold Payment"/>
    <n v="42831"/>
    <s v="Q1 2017"/>
    <n v="62"/>
    <s v="61-90 Days"/>
    <n v="19977.41"/>
    <s v="GBP"/>
    <n v="22866.61"/>
    <s v="GBP"/>
    <n v="19977.414399552134"/>
    <s v="EUR"/>
    <s v="INTER"/>
    <n v="22.87"/>
    <n v="1"/>
    <s v="greater than 10000"/>
    <s v="Christelle PONTHUS"/>
    <s v="no PO"/>
    <s v="More"/>
    <m/>
    <m/>
    <m/>
    <m/>
    <m/>
    <s v="GFS"/>
    <s v="Non- ICB"/>
    <s v="GFS/Non- ICB"/>
  </r>
  <r>
    <s v="Unresolved"/>
    <n v="1516"/>
    <s v="Capgemini Outsourcing Services GmbH"/>
    <x v="2"/>
    <n v="8243"/>
    <s v="Capgemini Deutschland GmbH"/>
    <s v="CENTRAL EUROPE"/>
    <n v="15160160005046"/>
    <s v="04. INFRA"/>
    <s v="Infra Central Europe "/>
    <n v="42773"/>
    <n v="120"/>
    <s v="6.Missing or wrong information on invoice"/>
    <s v="Missing Information or Attachment"/>
    <n v="42830"/>
    <s v="Q1 2017"/>
    <n v="63"/>
    <s v="61-90 Days"/>
    <n v="22852.36"/>
    <s v="EUR"/>
    <n v="22852.36"/>
    <s v="EUR"/>
    <n v="22852.36"/>
    <s v="EUR"/>
    <s v="INTRA"/>
    <n v="22.85"/>
    <n v="1"/>
    <s v="greater than 10000"/>
    <s v="Maciej Antkiewicz"/>
    <s v="Invoice to rejection. Hours should be booked via DE-03-Clarity account and invoices via ICB."/>
    <s v="More"/>
    <m/>
    <m/>
    <m/>
    <m/>
    <m/>
    <s v="GFS"/>
    <s v="Non- ICB"/>
    <s v="GFS/Non- ICB"/>
  </r>
  <r>
    <s v="Unresolved"/>
    <n v="199"/>
    <s v="Capgemini America Inc"/>
    <x v="6"/>
    <n v="429"/>
    <s v="Sogeti Nederland B.V."/>
    <s v="BENELUX"/>
    <s v="7300101673/1617USM"/>
    <s v="01. APPSONE"/>
    <s v="NA APPS ADJ"/>
    <n v="42773"/>
    <n v="120"/>
    <s v="6.Missing or wrong information on invoice"/>
    <s v="Missing Information or Attachment"/>
    <n v="42800"/>
    <s v="Q1 2017"/>
    <n v="93"/>
    <s v="91-120 Days"/>
    <n v="25347"/>
    <s v="USD"/>
    <n v="22588.9"/>
    <s v="USD"/>
    <n v="25347.003802347928"/>
    <s v="EUR"/>
    <s v="INTER"/>
    <n v="22.59"/>
    <n v="1"/>
    <s v="greater than 10000"/>
    <s v="Dibendu Das"/>
    <s v="Missing information, KIST from already being sent to IN,KIST."/>
    <s v="More"/>
    <m/>
    <m/>
    <m/>
    <m/>
    <m/>
    <s v="Non-GFS"/>
    <s v="Non- ICB"/>
    <s v="Non-GFS/Non- ICB"/>
  </r>
  <r>
    <s v="New"/>
    <n v="8310"/>
    <s v="Capgemini Polska Sp z.o.o"/>
    <x v="2"/>
    <n v="413"/>
    <s v="Capgemini Nederland B.V."/>
    <s v="BENELUX"/>
    <s v="831017FBP00794"/>
    <s v="05. BUSINESS SERVICES"/>
    <s v="BPO POLAND - BPOPL- BU"/>
    <n v="42829"/>
    <n v="64"/>
    <s v="7.Missing attachments"/>
    <s v="Missing Information or Attachment"/>
    <n v="42893"/>
    <s v="Q2 2017"/>
    <n v="0"/>
    <s v="0-30 Days"/>
    <n v="94015.09"/>
    <s v="PLN"/>
    <n v="22539.1"/>
    <s v="PLN"/>
    <n v="94015.079719962348"/>
    <s v="EUR"/>
    <s v="INTER"/>
    <n v="22.54"/>
    <n v="1"/>
    <s v="greater than 10000"/>
    <s v="Susmit Chatterjee"/>
    <s v="Missing attachments"/>
    <s v="More"/>
    <m/>
    <m/>
    <m/>
    <m/>
    <m/>
    <s v="GFS"/>
    <s v="Non- ICB"/>
    <s v="GFS/Non- ICB"/>
  </r>
  <r>
    <s v="Unresolved"/>
    <n v="8520"/>
    <s v="Capgemini Technology Services India Limited"/>
    <x v="3"/>
    <n v="8420"/>
    <s v="Capgemini Australia Pty Ltd."/>
    <s v="INDIA"/>
    <n v="85200310077649"/>
    <s v="01. APPSONE"/>
    <s v="Apps UK AM"/>
    <n v="42430"/>
    <n v="463"/>
    <s v="3.Disagreed days, volume or deliverables"/>
    <s v="DISAGREEMENT"/>
    <n v="42495"/>
    <s v="Q2 2016"/>
    <n v="398"/>
    <s v="Above 365 Days"/>
    <n v="1625000"/>
    <s v="INR"/>
    <n v="22465.3"/>
    <s v="INR"/>
    <n v="1625000"/>
    <s v="EUR"/>
    <s v="INTRA"/>
    <n v="22.47"/>
    <n v="1"/>
    <s v="greater than 10000"/>
    <s v="Shruti Shetty"/>
    <s v="Unknown name – Mr. Kather Meeran"/>
    <s v="More"/>
    <m/>
    <m/>
    <m/>
    <m/>
    <m/>
    <s v="GFS"/>
    <s v="Non- ICB"/>
    <s v="GFS/Non- ICB"/>
  </r>
  <r>
    <s v="Unresolved"/>
    <n v="199"/>
    <s v="Capgemini America Inc"/>
    <x v="6"/>
    <n v="635"/>
    <s v="Capgemini Technology Services"/>
    <s v="FRANCE"/>
    <s v="7300101725/1617USM"/>
    <s v="01. APPSONE"/>
    <s v="NA APPS ADJ"/>
    <n v="42773"/>
    <n v="120"/>
    <s v="8.Invoice awaiting Prime’s approval or PO"/>
    <s v="Hold Payment"/>
    <n v="42797"/>
    <s v="Q1 2017"/>
    <n v="96"/>
    <s v="91-120 Days"/>
    <n v="25093"/>
    <s v="USD"/>
    <n v="22362.54"/>
    <s v="USD"/>
    <n v="25093.005255242955"/>
    <s v="EUR"/>
    <s v="INTER"/>
    <n v="22.36"/>
    <n v="1"/>
    <s v="greater than 10000"/>
    <s v="Aleksandra Polak"/>
    <s v="Invoice has been waiting for Project Manager approval for more than 2 months."/>
    <s v="More"/>
    <m/>
    <m/>
    <m/>
    <m/>
    <m/>
    <s v="Non-GFS"/>
    <s v="Non- ICB"/>
    <s v="Non-GFS/Non- ICB"/>
  </r>
  <r>
    <s v="Unresolved"/>
    <n v="8520"/>
    <s v="Capgemini Technology Services India Limited"/>
    <x v="3"/>
    <n v="8243"/>
    <s v="Capgemini Deutschland GmbH"/>
    <s v="CENTRAL EUROPE"/>
    <s v="5010089839/16-17-IM"/>
    <s v="02. APPSTWO"/>
    <s v="INDIA"/>
    <n v="42769"/>
    <n v="124"/>
    <s v="6.Missing or wrong information on invoice"/>
    <s v="Missing Information or Attachment"/>
    <n v="42800"/>
    <s v="Q1 2017"/>
    <n v="93"/>
    <s v="91-120 Days"/>
    <n v="1610840"/>
    <s v="INR"/>
    <n v="22269.54"/>
    <s v="INR"/>
    <n v="1610839.9398182975"/>
    <s v="EUR"/>
    <s v="INTER"/>
    <n v="22.27"/>
    <n v="1"/>
    <s v="greater than 10000"/>
    <s v="Magdalena Chrzanowska"/>
    <s v="Waiting for credit note. Please reject the invoice and request a credit note. Unknown resources on invoice (Shettigar) and amount not in euros and no hrs listed"/>
    <s v="More"/>
    <m/>
    <m/>
    <m/>
    <m/>
    <m/>
    <s v="Non-GFS"/>
    <s v="Non- ICB"/>
    <s v="Non-GFS/Non- ICB"/>
  </r>
  <r>
    <s v="New"/>
    <n v="8243"/>
    <s v="Capgemini Deutschland GmbH"/>
    <x v="2"/>
    <n v="693"/>
    <s v="Capgemini Consulting S.A.S."/>
    <s v="FRANCE"/>
    <n v="82430160101533"/>
    <s v="03. CC"/>
    <s v="DE01 - CC Market Units"/>
    <n v="42829"/>
    <n v="64"/>
    <s v="8.Invoice awaiting Prime’s approval or PO"/>
    <s v="Hold Payment"/>
    <n v="42891"/>
    <s v="Q2 2017"/>
    <n v="2"/>
    <s v="0-30 Days"/>
    <n v="22159.52"/>
    <s v="EUR"/>
    <n v="22159.52"/>
    <s v="EUR"/>
    <n v="22159.52"/>
    <s v="EUR"/>
    <s v="INTER"/>
    <n v="22.16"/>
    <n v="1"/>
    <s v="greater than 10000"/>
    <s v="Hirsch Magdalena"/>
    <s v="h-Waiting for Project Manager approval CBURGY"/>
    <s v="More"/>
    <m/>
    <m/>
    <m/>
    <m/>
    <m/>
    <s v="GFS"/>
    <s v="Non- ICB"/>
    <s v="GFS/Non- ICB"/>
  </r>
  <r>
    <s v="Unresolved"/>
    <n v="8520"/>
    <s v="Capgemini Technology Services India Limited"/>
    <x v="3"/>
    <n v="199"/>
    <s v="Capgemini America Inc"/>
    <s v="NORTH AMERICA"/>
    <n v="85200410042826"/>
    <s v="06. SOGETI"/>
    <s v="GES"/>
    <n v="42727"/>
    <n v="166"/>
    <s v="1.No signed SoW"/>
    <s v="DISAGREEMENT"/>
    <n v="42797"/>
    <s v="Q1 2017"/>
    <n v="96"/>
    <s v="91-120 Days"/>
    <n v="1599360.08"/>
    <s v="INR"/>
    <n v="22110.83"/>
    <s v="INR"/>
    <n v="1599359.8460737227"/>
    <s v="EUR"/>
    <s v="INTER"/>
    <n v="22.11"/>
    <n v="1"/>
    <s v="greater than 10000"/>
    <s v="Sayantan Ghosh"/>
    <s v="ISOW Required"/>
    <s v="More"/>
    <m/>
    <m/>
    <m/>
    <m/>
    <m/>
    <s v="GFS"/>
    <s v="Non- ICB"/>
    <s v="GFS/Non- ICB"/>
  </r>
  <r>
    <s v="New"/>
    <n v="95"/>
    <s v="Capgemini Service S.A.S."/>
    <x v="0"/>
    <n v="260"/>
    <s v="Capgemini UK Plc"/>
    <s v="UK &amp; IRELAND"/>
    <n v="950110011368"/>
    <s v="07. GROUP"/>
    <s v="GROUP SHARED SERVICES"/>
    <n v="42821"/>
    <n v="72"/>
    <s v="6.Missing or wrong information on invoice"/>
    <s v="Missing Information or Attachment"/>
    <n v="42892"/>
    <s v="Q2 2017"/>
    <n v="1"/>
    <s v="0-30 Days"/>
    <n v="22035"/>
    <s v="EUR"/>
    <n v="22035"/>
    <s v="EUR"/>
    <n v="22035"/>
    <s v="EUR"/>
    <s v="INTER"/>
    <n v="22.04"/>
    <n v="1"/>
    <s v="greater than 10000"/>
    <s v="Puja Kolay Dey"/>
    <s v="No PO"/>
    <s v="More"/>
    <m/>
    <m/>
    <m/>
    <m/>
    <m/>
    <s v="GFS"/>
    <s v="Non- ICB"/>
    <s v="GFS/Non- ICB"/>
  </r>
  <r>
    <s v="New"/>
    <n v="3019"/>
    <s v="Sogeti Corporate Services S.A.S."/>
    <x v="1"/>
    <n v="3033"/>
    <s v="Sogeti Espana S.L."/>
    <s v="IBERIA"/>
    <n v="30190110008479"/>
    <s v="06. SOGETI"/>
    <s v="Sogeti France "/>
    <n v="42885"/>
    <n v="8"/>
    <s v="6.Missing or wrong information on invoice"/>
    <s v="Missing Information or Attachment"/>
    <n v="42891"/>
    <s v="Q2 2017"/>
    <n v="2"/>
    <s v="0-30 Days"/>
    <n v="22029.79"/>
    <s v="EUR"/>
    <n v="22029.79"/>
    <s v="EUR"/>
    <n v="22029.79"/>
    <s v="EUR"/>
    <s v="INTER"/>
    <n v="22.03"/>
    <n v="1"/>
    <s v="greater than 10000"/>
    <s v="Laura Perez Benito"/>
    <s v="Please correct the address: Sogeti España S.L.U Anabel Segura, 14 28108 Alcobendas Madrid España"/>
    <s v="More"/>
    <m/>
    <m/>
    <m/>
    <m/>
    <m/>
    <s v="GFS"/>
    <s v="Non- ICB"/>
    <s v="GFS/Non- ICB"/>
  </r>
  <r>
    <s v="Unresolved"/>
    <n v="199"/>
    <s v="Capgemini America Inc"/>
    <x v="6"/>
    <n v="8243"/>
    <s v="Capgemini Deutschland GmbH"/>
    <s v="CENTRAL EUROPE"/>
    <n v="1990110067861"/>
    <s v="01. APPSONE"/>
    <s v="NA MALS"/>
    <n v="42794"/>
    <n v="99"/>
    <s v="8.Invoice awaiting Prime’s approval or PO"/>
    <s v="Hold Payment"/>
    <n v="42859"/>
    <s v="Q2 2017"/>
    <n v="34"/>
    <s v="31-60 Days"/>
    <n v="24540"/>
    <s v="USD"/>
    <n v="21869.71"/>
    <s v="USD"/>
    <n v="24540.000731609172"/>
    <s v="EUR"/>
    <s v="INTER"/>
    <n v="21.87"/>
    <n v="1"/>
    <s v="greater than 10000"/>
    <s v="Magdalena Chrzanowska"/>
    <s v="Awaiting approval and details: Hello, please check and approve the invoice for 2017-01 Madakasira, Sudheendra. Hours and cost rate are missing in Clarity. BR Souvik"/>
    <s v="More"/>
    <m/>
    <m/>
    <m/>
    <m/>
    <m/>
    <s v="GFS"/>
    <s v="Non- ICB"/>
    <s v="GFS/Non- ICB"/>
  </r>
  <r>
    <s v="New"/>
    <n v="260"/>
    <s v="Capgemini UK Plc"/>
    <x v="5"/>
    <n v="95"/>
    <s v="Capgemini Service S.A.S."/>
    <s v="HOLDING"/>
    <n v="260013009319"/>
    <s v="03. CC"/>
    <s v="CC - CENTRAL"/>
    <n v="42821"/>
    <n v="72"/>
    <s v="8.Invoice awaiting Prime’s approval or PO"/>
    <s v="Hold Payment"/>
    <n v="42893"/>
    <s v="Q2 2017"/>
    <n v="0"/>
    <s v="0-30 Days"/>
    <n v="19030.61"/>
    <s v="GBP"/>
    <n v="21782.880000000001"/>
    <s v="GBP"/>
    <n v="19030.613657893155"/>
    <s v="EUR"/>
    <s v="INTER"/>
    <n v="21.78"/>
    <n v="1"/>
    <s v="greater than 10000"/>
    <s v="Katarzyna Czerwiec"/>
    <s v="no PO"/>
    <s v="More"/>
    <m/>
    <m/>
    <m/>
    <m/>
    <m/>
    <s v="GFS"/>
    <s v="Non- ICB"/>
    <s v="GFS/Non- ICB"/>
  </r>
  <r>
    <s v="Unresolved"/>
    <n v="8243"/>
    <s v="Capgemini Deutschland GmbH"/>
    <x v="2"/>
    <n v="8205"/>
    <s v="Capgemini Consulting Österreich AG"/>
    <s v="CENTRAL EUROPE"/>
    <n v="82430160098550"/>
    <s v="03. CC"/>
    <s v="DE01 - CC Market Units"/>
    <n v="42773"/>
    <n v="120"/>
    <s v="8.Invoice awaiting Prime’s approval or PO"/>
    <s v="Hold Payment"/>
    <n v="42830"/>
    <s v="Q1 2017"/>
    <n v="63"/>
    <s v="61-90 Days"/>
    <n v="21542.5"/>
    <s v="EUR"/>
    <n v="21542.5"/>
    <s v="EUR"/>
    <n v="21542.5"/>
    <s v="EUR"/>
    <s v="INTRA"/>
    <n v="21.54"/>
    <n v="1"/>
    <s v="greater than 10000"/>
    <s v="Justyna Krawczak"/>
    <s v="in approval flow J. Moustakidis"/>
    <s v="More"/>
    <m/>
    <m/>
    <m/>
    <m/>
    <m/>
    <s v="GFS"/>
    <s v="Non- ICB"/>
    <s v="GFS/Non- ICB"/>
  </r>
  <r>
    <s v="Unresolved"/>
    <n v="3075"/>
    <s v="Sogeti Finland Oy"/>
    <x v="4"/>
    <n v="1340"/>
    <s v="Capgemini Finland Oy"/>
    <s v="NORDIC"/>
    <n v="30751700008"/>
    <s v="06. SOGETI"/>
    <s v="Sogeti Nordic "/>
    <n v="42773"/>
    <n v="120"/>
    <s v="8.Invoice awaiting Prime’s approval or PO"/>
    <s v="Hold Payment"/>
    <n v="42859"/>
    <s v="Q2 2017"/>
    <n v="34"/>
    <s v="31-60 Days"/>
    <n v="21492.3"/>
    <s v="EUR"/>
    <n v="21492.3"/>
    <s v="EUR"/>
    <n v="21492.3"/>
    <s v="EUR"/>
    <s v="INTRA"/>
    <n v="21.49"/>
    <n v="1"/>
    <s v="greater than 10000"/>
    <s v="Shambhu Sharma"/>
    <s v="Awaiting approval"/>
    <s v="More"/>
    <m/>
    <m/>
    <m/>
    <m/>
    <m/>
    <s v="GFS"/>
    <s v="Non- ICB"/>
    <s v="GFS/Non- ICB"/>
  </r>
  <r>
    <s v="Unresolved"/>
    <n v="8520"/>
    <s v="Capgemini Technology Services India Limited"/>
    <x v="3"/>
    <n v="795"/>
    <s v="Capgemini Suisse S.A."/>
    <s v="CENTRAL EUROPE"/>
    <s v="5010088654/16-17-IM"/>
    <s v="17. iGATE"/>
    <s v="iGATE"/>
    <n v="42769"/>
    <n v="124"/>
    <s v="8.Invoice awaiting Prime’s approval or PO"/>
    <s v="Hold Payment"/>
    <n v="42859"/>
    <s v="Q2 2017"/>
    <n v="34"/>
    <s v="31-60 Days"/>
    <n v="23310.080000000002"/>
    <s v="CHF"/>
    <n v="21393.25"/>
    <s v="INR"/>
    <n v="1547454.5743880563"/>
    <s v="EUR"/>
    <s v="INTER"/>
    <n v="21.39"/>
    <n v="1"/>
    <s v="greater than 10000"/>
    <s v="Oliver Porsberg"/>
    <s v="Invoice will be paid manually in February"/>
    <s v="More"/>
    <m/>
    <m/>
    <m/>
    <m/>
    <m/>
    <s v="Non-GFS"/>
    <s v="Non- ICB"/>
    <s v="Non-GFS/Non- ICB"/>
  </r>
  <r>
    <s v="New"/>
    <n v="8110"/>
    <s v="Capgemini Mexico S. de R.L. de C.V."/>
    <x v="9"/>
    <n v="199"/>
    <s v="Capgemini America Inc"/>
    <s v="NORTH AMERICA"/>
    <s v="D7327"/>
    <s v="09. LATAM"/>
    <s v="Mexico"/>
    <n v="42829"/>
    <n v="64"/>
    <s v="8.Invoice awaiting Prime’s approval or PO"/>
    <s v="Hold Payment"/>
    <n v="42892"/>
    <s v="Q2 2017"/>
    <n v="1"/>
    <s v="0-30 Days"/>
    <n v="449758.77"/>
    <s v="MXN"/>
    <n v="21360.21"/>
    <s v="MXN"/>
    <n v="449758.69924998836"/>
    <s v="EUR"/>
    <s v="INTER"/>
    <n v="21.36"/>
    <n v="1"/>
    <s v="greater than 10000"/>
    <s v="SUDIPTA ROY"/>
    <s v="awaiting approval"/>
    <s v="More"/>
    <m/>
    <m/>
    <m/>
    <m/>
    <m/>
    <s v="Non-GFS"/>
    <s v="Non- ICB"/>
    <s v="Non-GFS/Non- ICB"/>
  </r>
  <r>
    <s v="Unresolved"/>
    <n v="413"/>
    <s v="Capgemini Nederland B.V."/>
    <x v="7"/>
    <n v="260"/>
    <s v="Capgemini UK Plc"/>
    <s v="UK &amp; IRELAND"/>
    <n v="4130130016994"/>
    <s v="08. SHARED SERVICES"/>
    <s v="NL Shared Services wo Sog"/>
    <n v="42727"/>
    <n v="166"/>
    <s v="8.Invoice awaiting Prime’s approval or PO"/>
    <s v="Hold Payment"/>
    <n v="42800"/>
    <s v="Q1 2017"/>
    <n v="93"/>
    <s v="91-120 Days"/>
    <n v="21257.84"/>
    <s v="EUR"/>
    <n v="21257.84"/>
    <s v="EUR"/>
    <n v="21257.84"/>
    <s v="EUR"/>
    <s v="INTER"/>
    <n v="21.26"/>
    <n v="1"/>
    <s v="greater than 10000"/>
    <s v="SATABDI SARKAR"/>
    <s v="PO insufficient"/>
    <s v="More"/>
    <m/>
    <m/>
    <m/>
    <m/>
    <m/>
    <s v="GFS"/>
    <s v="Non- ICB"/>
    <s v="GFS/Non- ICB"/>
  </r>
  <r>
    <s v="Unresolved"/>
    <n v="8520"/>
    <s v="Capgemini Technology Services India Limited"/>
    <x v="3"/>
    <n v="8420"/>
    <s v="Capgemini Australia Pty Ltd."/>
    <s v="INDIA"/>
    <n v="85200310087298"/>
    <s v="01. APPSONE"/>
    <s v="APAC Platform"/>
    <n v="42795"/>
    <n v="98"/>
    <s v="3.Disagreed days, volume or deliverables"/>
    <s v="DISAGREEMENT"/>
    <n v="42859"/>
    <s v="Q2 2017"/>
    <n v="34"/>
    <s v="31-60 Days"/>
    <n v="1532153"/>
    <s v="INR"/>
    <n v="21181.71"/>
    <s v="INR"/>
    <n v="1532153.0872056014"/>
    <s v="EUR"/>
    <s v="INTRA"/>
    <n v="21.18"/>
    <n v="1"/>
    <s v="greater than 10000"/>
    <s v="Mayuresh Kapre"/>
    <s v="Unsatisfactory work as confirmed by PM SK Sriskandan; Issue a credit note for their efforts"/>
    <s v="More"/>
    <m/>
    <m/>
    <m/>
    <m/>
    <m/>
    <s v="GFS"/>
    <s v="Non- ICB"/>
    <s v="GFS/Non- ICB"/>
  </r>
  <r>
    <s v="Unresolved"/>
    <n v="8520"/>
    <s v="Capgemini Technology Services India Limited"/>
    <x v="3"/>
    <n v="3011"/>
    <s v="Sogeti USA LLC"/>
    <s v="NORTH AMERICA"/>
    <s v="5010089560/16-17-IM"/>
    <s v="04. INFRA"/>
    <s v="iGATE"/>
    <n v="42769"/>
    <n v="124"/>
    <s v="3.Disagreed days, volume or deliverables"/>
    <s v="DISAGREEMENT"/>
    <n v="42776"/>
    <s v="Q1 2017"/>
    <n v="117"/>
    <s v="91-120 Days"/>
    <n v="1526068"/>
    <s v="INR"/>
    <n v="21097.58"/>
    <s v="INR"/>
    <n v="1526067.6465482323"/>
    <s v="EUR"/>
    <s v="INTER"/>
    <n v="21.1"/>
    <n v="1"/>
    <s v="greater than 10000"/>
    <s v="Brock Bahan"/>
    <s v="Dispute: Time does not align with ISOW terms"/>
    <s v="More"/>
    <m/>
    <m/>
    <m/>
    <m/>
    <m/>
    <s v="Non-GFS"/>
    <s v="Non- ICB"/>
    <s v="Non-GFS/Non- ICB"/>
  </r>
  <r>
    <s v="Unresolved"/>
    <n v="8520"/>
    <s v="Capgemini Technology Services India Limited"/>
    <x v="3"/>
    <n v="199"/>
    <s v="Capgemini America Inc"/>
    <s v="NORTH AMERICA"/>
    <n v="85200410042828"/>
    <s v="06. SOGETI"/>
    <s v="GES"/>
    <n v="42727"/>
    <n v="166"/>
    <s v="1.No signed SoW"/>
    <s v="DISAGREEMENT"/>
    <n v="42797"/>
    <s v="Q1 2017"/>
    <n v="96"/>
    <s v="91-120 Days"/>
    <n v="1521000"/>
    <s v="INR"/>
    <n v="21027.52"/>
    <s v="INR"/>
    <n v="1520999.9421329785"/>
    <s v="EUR"/>
    <s v="INTER"/>
    <n v="21.03"/>
    <n v="1"/>
    <s v="greater than 10000"/>
    <s v="Sayantan Ghosh"/>
    <s v="ISOW Required"/>
    <s v="More"/>
    <m/>
    <m/>
    <m/>
    <m/>
    <m/>
    <s v="GFS"/>
    <s v="Non- ICB"/>
    <s v="GFS/Non- ICB"/>
  </r>
  <r>
    <s v="New"/>
    <n v="8520"/>
    <s v="Capgemini Technology Services India Limited"/>
    <x v="3"/>
    <n v="3011"/>
    <s v="Sogeti USA LLC"/>
    <s v="NORTH AMERICA"/>
    <n v="85200310088053"/>
    <s v="06. SOGETI"/>
    <s v="SOGETI INDIA - SOGID - BU"/>
    <n v="42857"/>
    <n v="36"/>
    <s v="3.Disagreed days, volume or deliverables"/>
    <s v="DISAGREEMENT"/>
    <n v="42892"/>
    <s v="Q2 2017"/>
    <n v="1"/>
    <s v="0-30 Days"/>
    <n v="1520704.45"/>
    <s v="INR"/>
    <n v="21023.43"/>
    <s v="INR"/>
    <n v="1520704.0969851282"/>
    <s v="EUR"/>
    <s v="INTER"/>
    <n v="21.02"/>
    <n v="1"/>
    <s v="greater than 10000"/>
    <s v="Brock Bahan"/>
    <s v="Dispute: -9 hours for Lachland Tiwari"/>
    <s v="More"/>
    <m/>
    <m/>
    <m/>
    <m/>
    <m/>
    <s v="GFS"/>
    <s v="Non- ICB"/>
    <s v="GFS/Non- ICB"/>
  </r>
  <r>
    <s v="New"/>
    <n v="1730"/>
    <s v="Capgemini Portugal, Serviços de Consultoria e Informatica S.A."/>
    <x v="8"/>
    <n v="95"/>
    <s v="Capgemini Service S.A.S."/>
    <s v="HOLDING"/>
    <n v="9518"/>
    <s v="02. APPSTWO"/>
    <s v="Apps Portugal"/>
    <n v="42829"/>
    <n v="64"/>
    <s v="8.Invoice awaiting Prime’s approval or PO"/>
    <s v="Hold Payment"/>
    <n v="42892"/>
    <s v="Q2 2017"/>
    <n v="1"/>
    <s v="0-30 Days"/>
    <n v="20940"/>
    <s v="EUR"/>
    <n v="20940"/>
    <s v="EUR"/>
    <n v="20940"/>
    <s v="EUR"/>
    <s v="INTER"/>
    <n v="20.94"/>
    <n v="1"/>
    <s v="greater than 10000"/>
    <s v="Katarzyna Czerwiec"/>
    <s v="non PO"/>
    <s v="More"/>
    <m/>
    <m/>
    <m/>
    <m/>
    <m/>
    <s v="Non-GFS"/>
    <s v="Non- ICB"/>
    <s v="Non-GFS/Non- ICB"/>
  </r>
  <r>
    <s v="Unresolved"/>
    <n v="635"/>
    <s v="Capgemini Technology Services"/>
    <x v="1"/>
    <n v="260"/>
    <s v="Capgemini UK Plc"/>
    <s v="UK &amp; IRELAND"/>
    <n v="63503300006104"/>
    <s v="03. CC"/>
    <s v="FR03 CC_SBU_HUB"/>
    <n v="42727"/>
    <n v="166"/>
    <s v="6.Missing or wrong information on invoice"/>
    <s v="Missing Information or Attachment"/>
    <n v="42800"/>
    <s v="Q1 2017"/>
    <n v="93"/>
    <s v="91-120 Days"/>
    <n v="20924.5"/>
    <s v="EUR"/>
    <n v="20924.5"/>
    <s v="EUR"/>
    <n v="20924.5"/>
    <s v="EUR"/>
    <s v="INTER"/>
    <n v="20.92"/>
    <n v="1"/>
    <s v="greater than 10000"/>
    <s v="SATABDI SARKAR"/>
    <s v="NO PO"/>
    <s v="More"/>
    <m/>
    <m/>
    <m/>
    <m/>
    <m/>
    <s v="GFS"/>
    <s v="Non- ICB"/>
    <s v="GFS/Non- ICB"/>
  </r>
  <r>
    <s v="Unresolved"/>
    <n v="3019"/>
    <s v="Sogeti Corporate Services S.A.S."/>
    <x v="1"/>
    <n v="3033"/>
    <s v="Sogeti Espana S.L."/>
    <s v="IBERIA"/>
    <n v="30190110008279"/>
    <s v="06. SOGETI"/>
    <s v="Sogeti France "/>
    <n v="42829"/>
    <n v="64"/>
    <s v="6.Missing or wrong information on invoice"/>
    <s v="Missing Information or Attachment"/>
    <n v="42859"/>
    <s v="Q2 2017"/>
    <n v="34"/>
    <s v="31-60 Days"/>
    <n v="20829.43"/>
    <s v="EUR"/>
    <n v="20829.43"/>
    <s v="EUR"/>
    <n v="20829.43"/>
    <s v="EUR"/>
    <s v="INTER"/>
    <n v="20.83"/>
    <n v="1"/>
    <s v="greater than 10000"/>
    <s v="Laura Perez Benito"/>
    <s v="Please correct the Address: Sogeti España S.L.U Anabel Segura, 14 28108 Alcobendas Madrid España"/>
    <s v="More"/>
    <m/>
    <m/>
    <m/>
    <m/>
    <m/>
    <s v="GFS"/>
    <s v="Non- ICB"/>
    <s v="GFS/Non- ICB"/>
  </r>
  <r>
    <s v="Unresolved"/>
    <n v="1350"/>
    <s v="Capgemini Sverige AB"/>
    <x v="4"/>
    <n v="693"/>
    <s v="Capgemini Consulting S.A.S."/>
    <s v="FRANCE"/>
    <n v="13500210092554"/>
    <s v="03. CC"/>
    <s v="CC SWEDEN - CCNOSE - BU"/>
    <n v="42492"/>
    <n v="401"/>
    <s v="4.Disagreed expenses"/>
    <s v="DISAGREEMENT"/>
    <n v="42585"/>
    <s v="Q3 2016"/>
    <n v="308"/>
    <s v="181 - 365 Days"/>
    <n v="202126.5"/>
    <s v="SEK"/>
    <n v="20718.59"/>
    <s v="SEK"/>
    <n v="202126.47227254591"/>
    <s v="EUR"/>
    <s v="INTER"/>
    <n v="20.72"/>
    <n v="1"/>
    <s v="greater than 10000"/>
    <s v="Hirsch Magdalena"/>
    <s v="PLEASE CONTACT RDELAVEN"/>
    <s v="More"/>
    <m/>
    <m/>
    <m/>
    <m/>
    <m/>
    <s v="GFS"/>
    <s v="Non- ICB"/>
    <s v="GFS/Non- ICB"/>
  </r>
  <r>
    <s v="New"/>
    <n v="95"/>
    <s v="Capgemini Service S.A.S."/>
    <x v="0"/>
    <n v="260"/>
    <s v="Capgemini UK Plc"/>
    <s v="UK &amp; IRELAND"/>
    <n v="950110011595"/>
    <s v="07. GROUP"/>
    <s v="GROUP SHARED SERVICES"/>
    <n v="42824"/>
    <n v="69"/>
    <s v="8.Invoice awaiting Prime’s approval or PO"/>
    <s v="Hold Payment"/>
    <n v="42892"/>
    <s v="Q2 2017"/>
    <n v="1"/>
    <s v="0-30 Days"/>
    <n v="20672.099999999999"/>
    <s v="EUR"/>
    <n v="20672.099999999999"/>
    <s v="EUR"/>
    <n v="20672.099999999999"/>
    <s v="EUR"/>
    <s v="INTER"/>
    <n v="20.67"/>
    <n v="1"/>
    <s v="greater than 10000"/>
    <s v="Puja Kolay Dey"/>
    <s v="As per our requestor the cost should come through ICB/IPB. Request to provide a credit note."/>
    <s v="More"/>
    <m/>
    <m/>
    <m/>
    <m/>
    <m/>
    <s v="GFS"/>
    <s v="Non- ICB"/>
    <s v="GFS/Non- ICB"/>
  </r>
  <r>
    <s v="Unresolved"/>
    <n v="8520"/>
    <s v="Capgemini Technology Services India Limited"/>
    <x v="3"/>
    <n v="199"/>
    <s v="Capgemini America Inc"/>
    <s v="NORTH AMERICA"/>
    <s v="5010089841/16-17-IM"/>
    <s v="01. APPSONE"/>
    <s v="IGATE"/>
    <n v="42768"/>
    <n v="125"/>
    <s v="1.No signed SoW"/>
    <s v="DISAGREEMENT"/>
    <n v="42830"/>
    <s v="Q1 2017"/>
    <n v="63"/>
    <s v="61-90 Days"/>
    <n v="1491144"/>
    <s v="INR"/>
    <n v="20614.77"/>
    <s v="INR"/>
    <n v="1491144.1756842777"/>
    <s v="EUR"/>
    <s v="INTER"/>
    <n v="20.61"/>
    <n v="1"/>
    <s v="greater than 10000"/>
    <s v="Sayantan Ghosh"/>
    <s v="ISOW Required"/>
    <s v="More"/>
    <m/>
    <m/>
    <m/>
    <m/>
    <m/>
    <s v="Non-GFS"/>
    <s v="Non- ICB"/>
    <s v="Non-GFS/Non- ICB"/>
  </r>
  <r>
    <s v="Unresolved"/>
    <n v="199"/>
    <s v="Capgemini America Inc"/>
    <x v="6"/>
    <n v="8243"/>
    <s v="Capgemini Deutschland GmbH"/>
    <s v="CENTRAL EUROPE"/>
    <n v="1990110063787"/>
    <s v="03. CC"/>
    <s v="CC NA"/>
    <n v="42724"/>
    <n v="169"/>
    <s v="7.Missing attachments"/>
    <s v="Missing Information or Attachment"/>
    <n v="42800"/>
    <s v="Q1 2017"/>
    <n v="93"/>
    <s v="91-120 Days"/>
    <n v="23041.919999999998"/>
    <s v="USD"/>
    <n v="20534.64"/>
    <s v="USD"/>
    <n v="23041.918737072003"/>
    <s v="EUR"/>
    <s v="INTER"/>
    <n v="20.53"/>
    <n v="1"/>
    <s v="greater than 10000"/>
    <s v="Maciej Antkiewicz"/>
    <s v="attachment is not sufficient, waiting for update"/>
    <s v="More"/>
    <m/>
    <m/>
    <m/>
    <m/>
    <m/>
    <s v="GFS"/>
    <s v="Non- ICB"/>
    <s v="GFS/Non- ICB"/>
  </r>
  <r>
    <s v="New"/>
    <n v="3019"/>
    <s v="Sogeti Corporate Services S.A.S."/>
    <x v="1"/>
    <n v="635"/>
    <s v="Capgemini Technology Services"/>
    <s v="FRANCE"/>
    <n v="30190110008309"/>
    <s v="06. SOGETI"/>
    <s v="Sogeti France "/>
    <n v="42829"/>
    <n v="64"/>
    <s v="6.Missing or wrong information on invoice"/>
    <s v="Missing Information or Attachment"/>
    <n v="42891"/>
    <s v="Q2 2017"/>
    <n v="2"/>
    <s v="0-30 Days"/>
    <n v="20400"/>
    <s v="EUR"/>
    <n v="20400"/>
    <s v="EUR"/>
    <n v="20400"/>
    <s v="EUR"/>
    <s v="INTRA"/>
    <n v="20.399999999999999"/>
    <n v="1"/>
    <s v="greater than 10000"/>
    <s v="Jadwiga Lacka"/>
    <s v="Missing or wrong information on invoice"/>
    <s v="More"/>
    <m/>
    <m/>
    <m/>
    <m/>
    <m/>
    <s v="GFS"/>
    <s v="Non- ICB"/>
    <s v="GFS/Non- ICB"/>
  </r>
  <r>
    <s v="New"/>
    <n v="692"/>
    <s v="Capgemini Outsourcing Services S.A.S."/>
    <x v="1"/>
    <n v="635"/>
    <s v="Capgemini Technology Services"/>
    <s v="FRANCE"/>
    <n v="69201111702282"/>
    <s v="04. INFRA"/>
    <s v="IS"/>
    <n v="42849"/>
    <n v="44"/>
    <s v="6.Missing or wrong information on invoice"/>
    <s v="Missing Information or Attachment"/>
    <n v="42893"/>
    <s v="Q2 2017"/>
    <n v="0"/>
    <s v="0-30 Days"/>
    <n v="20382.38"/>
    <s v="EUR"/>
    <n v="20382.38"/>
    <s v="EUR"/>
    <n v="20382.38"/>
    <s v="EUR"/>
    <s v="INTRA"/>
    <n v="20.38"/>
    <n v="1"/>
    <s v="greater than 10000"/>
    <s v="Anna Zwolinska"/>
    <s v="Missing or wrong information on invoice"/>
    <s v="More"/>
    <m/>
    <m/>
    <m/>
    <m/>
    <m/>
    <s v="GFS"/>
    <s v="Non- ICB"/>
    <s v="GFS/Non- ICB"/>
  </r>
  <r>
    <s v="Unresolved"/>
    <n v="8243"/>
    <s v="Capgemini Deutschland GmbH"/>
    <x v="2"/>
    <n v="8205"/>
    <s v="Capgemini Consulting Österreich AG"/>
    <s v="CENTRAL EUROPE"/>
    <n v="82430160098503"/>
    <s v="03. CC"/>
    <s v="DE01 - CC Market Units"/>
    <n v="42773"/>
    <n v="120"/>
    <s v="8.Invoice awaiting Prime’s approval or PO"/>
    <s v="Hold Payment"/>
    <n v="42830"/>
    <s v="Q1 2017"/>
    <n v="63"/>
    <s v="61-90 Days"/>
    <n v="20307.5"/>
    <s v="EUR"/>
    <n v="20307.5"/>
    <s v="EUR"/>
    <n v="20307.5"/>
    <s v="EUR"/>
    <s v="INTRA"/>
    <n v="20.309999999999999"/>
    <n v="1"/>
    <s v="greater than 10000"/>
    <s v="Justyna Krawczak"/>
    <s v="in verification with A. Schulze, B. Valtiner"/>
    <s v="More"/>
    <m/>
    <m/>
    <m/>
    <m/>
    <m/>
    <s v="GFS"/>
    <s v="Non- ICB"/>
    <s v="GFS/Non- ICB"/>
  </r>
  <r>
    <s v="New"/>
    <n v="8520"/>
    <s v="Capgemini Technology Services India Limited"/>
    <x v="3"/>
    <n v="1750"/>
    <s v="Capgemini Espana S.L."/>
    <s v="IBERIA"/>
    <n v="85200320062439"/>
    <s v="02. APPSTWO"/>
    <s v="Apps Two SAP AD"/>
    <n v="42888"/>
    <n v="5"/>
    <s v="1.No signed SoW"/>
    <s v="DISAGREEMENT"/>
    <n v="42893"/>
    <s v="Q2 2017"/>
    <n v="0"/>
    <s v="0-30 Days"/>
    <n v="1469092.89"/>
    <s v="INR"/>
    <n v="20309.919999999998"/>
    <s v="INR"/>
    <n v="1469093.2237717723"/>
    <s v="EUR"/>
    <s v="INTER"/>
    <n v="20.309999999999999"/>
    <n v="1"/>
    <s v="greater than 10000"/>
    <s v="Carmen Postigo Gonzalez"/>
    <s v="send ISOW"/>
    <s v="More"/>
    <m/>
    <m/>
    <m/>
    <m/>
    <m/>
    <s v="GFS"/>
    <s v="ICB"/>
    <s v="GFS/ICB"/>
  </r>
  <r>
    <s v="New"/>
    <n v="9701"/>
    <s v="Capgemini Services Romania s.r.l."/>
    <x v="2"/>
    <n v="8205"/>
    <s v="Capgemini Consulting Österreich AG"/>
    <s v="CENTRAL EUROPE"/>
    <n v="97120170332"/>
    <s v="04. INFRA"/>
    <s v="Infra Central Europe "/>
    <n v="42849"/>
    <n v="44"/>
    <s v="6.Missing or wrong information on invoice"/>
    <s v="Missing Information or Attachment"/>
    <n v="42892"/>
    <s v="Q2 2017"/>
    <n v="1"/>
    <s v="0-30 Days"/>
    <n v="20200"/>
    <s v="EUR"/>
    <n v="20200"/>
    <s v="RON"/>
    <n v="92223.083072453097"/>
    <s v="EUR"/>
    <s v="INTRA"/>
    <n v="20.2"/>
    <n v="1"/>
    <s v="greater than 10000"/>
    <s v="Justyna Krawczak"/>
    <s v="waiting for approval, certificate of residence for 2017 should be sent to CG Austria. Please contact AT, Accounting or B. Valtiner"/>
    <s v="More"/>
    <m/>
    <m/>
    <m/>
    <m/>
    <m/>
    <s v="Non-GFS"/>
    <s v="Non- ICB"/>
    <s v="Non-GFS/Non- ICB"/>
  </r>
  <r>
    <s v="Unresolved"/>
    <n v="8310"/>
    <s v="Capgemini Polska Sp z.o.o"/>
    <x v="2"/>
    <n v="260"/>
    <s v="Capgemini UK Plc"/>
    <s v="UK &amp; IRELAND"/>
    <s v="831016FIS00473"/>
    <s v="04. INFRA"/>
    <s v="Infra Central Europe "/>
    <n v="42464"/>
    <n v="429"/>
    <s v="6.Missing or wrong information on invoice"/>
    <s v="Missing Information or Attachment"/>
    <n v="42648"/>
    <s v="Q3 2016"/>
    <n v="245"/>
    <s v="181 - 365 Days"/>
    <n v="84119.02"/>
    <s v="PLN"/>
    <n v="20166.63"/>
    <s v="PLN"/>
    <n v="84119.034350661052"/>
    <s v="EUR"/>
    <s v="INTER"/>
    <n v="20.170000000000002"/>
    <n v="1"/>
    <s v="greater than 10000"/>
    <s v="Abdul Wasim"/>
    <s v="NO PO"/>
    <s v="More"/>
    <m/>
    <m/>
    <m/>
    <m/>
    <m/>
    <s v="GFS"/>
    <s v="Non- ICB"/>
    <s v="GFS/Non- ICB"/>
  </r>
  <r>
    <s v="New"/>
    <n v="8310"/>
    <s v="Capgemini Polska Sp z.o.o"/>
    <x v="2"/>
    <n v="413"/>
    <s v="Capgemini Nederland B.V."/>
    <s v="BENELUX"/>
    <s v="831017FIS00545"/>
    <s v="04. INFRA"/>
    <s v="Infra Central Europe "/>
    <n v="42829"/>
    <n v="64"/>
    <s v="7.Missing attachments"/>
    <s v="Missing Information or Attachment"/>
    <n v="42893"/>
    <s v="Q2 2017"/>
    <n v="0"/>
    <s v="0-30 Days"/>
    <n v="84111.87"/>
    <s v="PLN"/>
    <n v="20164.91"/>
    <s v="PLN"/>
    <n v="84111.859887744678"/>
    <s v="EUR"/>
    <s v="INTER"/>
    <n v="20.16"/>
    <n v="1"/>
    <s v="greater than 10000"/>
    <s v="Susmit Chatterjee"/>
    <s v="Missing attachments"/>
    <s v="More"/>
    <m/>
    <m/>
    <m/>
    <m/>
    <m/>
    <s v="GFS"/>
    <s v="Non- ICB"/>
    <s v="GFS/Non- ICB"/>
  </r>
  <r>
    <s v="New"/>
    <n v="95"/>
    <s v="Capgemini Service S.A.S."/>
    <x v="0"/>
    <n v="8243"/>
    <s v="Capgemini Deutschland GmbH"/>
    <s v="CENTRAL EUROPE"/>
    <n v="950110011630"/>
    <s v="07. GROUP"/>
    <s v="GROUP SHARED SERVICES"/>
    <n v="42825"/>
    <n v="68"/>
    <s v="1.No signed SoW"/>
    <s v="DISAGREEMENT"/>
    <n v="42893"/>
    <s v="Q2 2017"/>
    <n v="0"/>
    <s v="0-30 Days"/>
    <n v="20097.36"/>
    <s v="EUR"/>
    <n v="20097.36"/>
    <s v="EUR"/>
    <n v="20097.36"/>
    <s v="EUR"/>
    <s v="INTER"/>
    <n v="20.100000000000001"/>
    <n v="1"/>
    <s v="greater than 10000"/>
    <s v="Izabela Klich"/>
    <s v="please send us SOW"/>
    <s v="More"/>
    <m/>
    <m/>
    <m/>
    <m/>
    <m/>
    <s v="GFS"/>
    <s v="Non- ICB"/>
    <s v="GFS/Non- ICB"/>
  </r>
  <r>
    <s v="New"/>
    <n v="260"/>
    <s v="Capgemini UK Plc"/>
    <x v="5"/>
    <n v="8420"/>
    <s v="Capgemini Australia Pty Ltd."/>
    <s v="INDIA"/>
    <n v="2600110128758"/>
    <s v="04. INFRA"/>
    <s v="IS GLOBAL HUB"/>
    <n v="42821"/>
    <n v="72"/>
    <s v="2.Disagreed rates or price"/>
    <s v="DISAGREEMENT"/>
    <n v="42891"/>
    <s v="Q2 2017"/>
    <n v="2"/>
    <s v="0-30 Days"/>
    <n v="17562.71"/>
    <s v="GBP"/>
    <n v="20102.68"/>
    <s v="GBP"/>
    <n v="17562.706885786247"/>
    <s v="EUR"/>
    <s v="INTER"/>
    <n v="20.100000000000001"/>
    <n v="1"/>
    <s v="greater than 10000"/>
    <s v="Shruti Shetty"/>
    <s v="The billed amount is higher than regular invoices sent last year and second type of software invoice coming for the first time; Please issue credit note."/>
    <s v="More"/>
    <m/>
    <m/>
    <m/>
    <m/>
    <m/>
    <s v="GFS"/>
    <s v="Non- ICB"/>
    <s v="GFS/Non- ICB"/>
  </r>
  <r>
    <s v="New"/>
    <n v="3802"/>
    <s v="Prosodie S.A.S."/>
    <x v="1"/>
    <n v="8310"/>
    <s v="Capgemini Polska Sp z.o.o"/>
    <s v="CENTRAL EUROPE"/>
    <n v="701705318"/>
    <s v="05. BUSINESS SERVICES"/>
    <s v="Prosodie"/>
    <n v="42884"/>
    <n v="9"/>
    <s v="2.Disagreed rates or price"/>
    <s v="DISAGREEMENT"/>
    <n v="42893"/>
    <s v="Q2 2017"/>
    <n v="0"/>
    <s v="0-30 Days"/>
    <n v="20000"/>
    <s v="EUR"/>
    <n v="20000"/>
    <s v="EUR"/>
    <n v="20000"/>
    <s v="EUR"/>
    <s v="INTER"/>
    <n v="20"/>
    <n v="1"/>
    <s v="greater than 10000"/>
    <s v="MAGDALENA URBANIK"/>
    <s v="Invoice was send too late"/>
    <s v="More"/>
    <m/>
    <m/>
    <m/>
    <m/>
    <m/>
    <s v="Non-GFS"/>
    <s v="Non- ICB"/>
    <s v="Non-GFS/Non- ICB"/>
  </r>
  <r>
    <s v="New"/>
    <n v="95"/>
    <s v="Capgemini Service S.A.S."/>
    <x v="0"/>
    <n v="260"/>
    <s v="Capgemini UK Plc"/>
    <s v="UK &amp; IRELAND"/>
    <n v="950110011963"/>
    <s v="07. GROUP"/>
    <s v="GROUP SHARED SERVICES"/>
    <n v="42828"/>
    <n v="65"/>
    <s v="6.Missing or wrong information on invoice"/>
    <s v="Missing Information or Attachment"/>
    <n v="42892"/>
    <s v="Q2 2017"/>
    <n v="1"/>
    <s v="0-30 Days"/>
    <n v="20000"/>
    <s v="EUR"/>
    <n v="20000"/>
    <s v="EUR"/>
    <n v="20000"/>
    <s v="EUR"/>
    <s v="INTER"/>
    <n v="20"/>
    <n v="1"/>
    <s v="greater than 10000"/>
    <s v="Puja Kolay Dey"/>
    <s v="No PO"/>
    <s v="More"/>
    <m/>
    <m/>
    <m/>
    <m/>
    <m/>
    <s v="GFS"/>
    <s v="Non- ICB"/>
    <s v="GFS/Non- ICB"/>
  </r>
  <r>
    <s v="Unresolved"/>
    <n v="95"/>
    <s v="Capgemini Service S.A.S."/>
    <x v="0"/>
    <n v="635"/>
    <s v="Capgemini Technology Services"/>
    <s v="FRANCE"/>
    <n v="950110010634"/>
    <s v="07. GROUP"/>
    <s v="GROUP SHARED SERVICES"/>
    <n v="42727"/>
    <n v="166"/>
    <s v="8.Invoice awaiting Prime’s approval or PO"/>
    <s v="Hold Payment"/>
    <n v="42800"/>
    <s v="Q1 2017"/>
    <n v="93"/>
    <s v="91-120 Days"/>
    <n v="19776"/>
    <s v="EUR"/>
    <n v="19776"/>
    <s v="EUR"/>
    <n v="19776"/>
    <s v="EUR"/>
    <s v="INTER"/>
    <n v="19.78"/>
    <n v="1"/>
    <s v="greater than 10000"/>
    <s v="Anna Zwolinska"/>
    <s v="Waiting for approval, please contact AMBARD"/>
    <s v="More"/>
    <m/>
    <m/>
    <m/>
    <m/>
    <m/>
    <s v="GFS"/>
    <s v="Non- ICB"/>
    <s v="GFS/Non- ICB"/>
  </r>
  <r>
    <s v="New"/>
    <n v="8520"/>
    <s v="Capgemini Technology Services India Limited"/>
    <x v="3"/>
    <n v="8110"/>
    <s v="Capgemini Mexico S. de R.L. de C.V."/>
    <s v="CPM- BR"/>
    <n v="85200310087441"/>
    <s v="02. APPSTWO"/>
    <s v="Apps Two Oracle Service Line"/>
    <n v="42829"/>
    <n v="64"/>
    <s v="8.Invoice awaiting Prime’s approval or PO"/>
    <s v="Hold Payment"/>
    <n v="42892"/>
    <s v="Q2 2017"/>
    <n v="1"/>
    <s v="0-30 Days"/>
    <n v="1428761.18"/>
    <s v="INR"/>
    <n v="19752.34"/>
    <s v="INR"/>
    <n v="1428761.356402986"/>
    <s v="EUR"/>
    <s v="INTER"/>
    <n v="19.75"/>
    <n v="1"/>
    <s v="greater than 10000"/>
    <s v="Aldo Perez"/>
    <s v="awaiting approval."/>
    <s v="More"/>
    <m/>
    <m/>
    <m/>
    <m/>
    <m/>
    <s v="GFS"/>
    <s v="Non- ICB"/>
    <s v="GFS/Non- ICB"/>
  </r>
  <r>
    <s v="New"/>
    <n v="95"/>
    <s v="Capgemini Service S.A.S."/>
    <x v="0"/>
    <n v="1340"/>
    <s v="Capgemini Finland Oy"/>
    <s v="NORDIC"/>
    <n v="950110011754"/>
    <s v="07. GROUP"/>
    <s v="GROUP SHARED SERVICES"/>
    <n v="42825"/>
    <n v="68"/>
    <s v="8.Invoice awaiting Prime’s approval or PO"/>
    <s v="Hold Payment"/>
    <n v="42892"/>
    <s v="Q2 2017"/>
    <n v="1"/>
    <s v="0-30 Days"/>
    <n v="19711.02"/>
    <s v="EUR"/>
    <n v="19711.02"/>
    <s v="EUR"/>
    <n v="19711.02"/>
    <s v="EUR"/>
    <s v="INTER"/>
    <n v="19.71"/>
    <n v="1"/>
    <s v="greater than 10000"/>
    <s v="Shambhu Sharma"/>
    <s v="Awaiting approval"/>
    <s v="More"/>
    <m/>
    <m/>
    <m/>
    <m/>
    <m/>
    <s v="GFS"/>
    <s v="Non- ICB"/>
    <s v="GFS/Non- ICB"/>
  </r>
  <r>
    <s v="Unresolved"/>
    <n v="692"/>
    <s v="Capgemini Outsourcing Services S.A.S."/>
    <x v="1"/>
    <n v="635"/>
    <s v="Capgemini Technology Services"/>
    <s v="FRANCE"/>
    <n v="69201121700346"/>
    <s v="04. INFRA"/>
    <s v="Infra France "/>
    <n v="42825"/>
    <n v="68"/>
    <s v="6.Missing or wrong information on invoice"/>
    <s v="Missing Information or Attachment"/>
    <n v="42860"/>
    <s v="Q2 2017"/>
    <n v="33"/>
    <s v="31-60 Days"/>
    <n v="19536"/>
    <s v="EUR"/>
    <n v="19536"/>
    <s v="EUR"/>
    <n v="19536"/>
    <s v="EUR"/>
    <s v="INTRA"/>
    <n v="19.54"/>
    <n v="1"/>
    <s v="greater than 10000"/>
    <s v="Marta Stryszawska"/>
    <s v="Invoice not transfered, ticket opened."/>
    <s v="More"/>
    <m/>
    <m/>
    <m/>
    <m/>
    <m/>
    <s v="GFS"/>
    <s v="Non- ICB"/>
    <s v="GFS/Non- ICB"/>
  </r>
  <r>
    <s v="New"/>
    <n v="8520"/>
    <s v="Capgemini Technology Services India Limited"/>
    <x v="3"/>
    <n v="199"/>
    <s v="Capgemini America Inc"/>
    <s v="NORTH AMERICA"/>
    <n v="85203910000869"/>
    <s v="05. BUSINESS SERVICES"/>
    <s v="BPO India"/>
    <n v="42829"/>
    <n v="64"/>
    <s v="1.No signed SoW"/>
    <s v="DISAGREEMENT"/>
    <n v="42893"/>
    <s v="Q2 2017"/>
    <n v="0"/>
    <s v="0-30 Days"/>
    <n v="1411077"/>
    <s v="INR"/>
    <n v="19507.86"/>
    <s v="INR"/>
    <n v="1411077.1946067936"/>
    <s v="EUR"/>
    <s v="INTER"/>
    <n v="19.510000000000002"/>
    <n v="1"/>
    <s v="greater than 10000"/>
    <s v="PRIANGSU CHANDRA"/>
    <s v="ISOW required"/>
    <s v="More"/>
    <m/>
    <m/>
    <m/>
    <m/>
    <m/>
    <s v="GFS"/>
    <s v="Non- ICB"/>
    <s v="GFS/Non- ICB"/>
  </r>
  <r>
    <s v="New"/>
    <n v="95"/>
    <s v="Capgemini Service S.A.S."/>
    <x v="0"/>
    <n v="1350"/>
    <s v="Capgemini Sverige AB"/>
    <s v="NORDIC"/>
    <n v="950110011325"/>
    <s v="07. GROUP"/>
    <s v="GROUP SHARED SERVICES"/>
    <n v="42821"/>
    <n v="72"/>
    <s v="8.Invoice awaiting Prime’s approval or PO"/>
    <s v="Hold Payment"/>
    <n v="42892"/>
    <s v="Q2 2017"/>
    <n v="1"/>
    <s v="0-30 Days"/>
    <n v="19497"/>
    <s v="EUR"/>
    <n v="19497"/>
    <s v="EUR"/>
    <n v="19497"/>
    <s v="EUR"/>
    <s v="INTER"/>
    <n v="19.5"/>
    <n v="1"/>
    <s v="greater than 10000"/>
    <s v="Sourav Das"/>
    <s v="Awaiting approval"/>
    <s v="More"/>
    <m/>
    <m/>
    <m/>
    <m/>
    <m/>
    <s v="GFS"/>
    <s v="Non- ICB"/>
    <s v="GFS/Non- ICB"/>
  </r>
  <r>
    <s v="New"/>
    <n v="72"/>
    <s v="Capgemini Gouvieux S.A.S."/>
    <x v="0"/>
    <n v="1320"/>
    <s v="Capgemini Norge AS"/>
    <s v="NORDIC"/>
    <n v="2017000124"/>
    <s v="07. GROUP"/>
    <s v="GROUP SHARED SERVICES"/>
    <n v="42824"/>
    <n v="69"/>
    <s v="8.Invoice awaiting Prime’s approval or PO"/>
    <s v="Hold Payment"/>
    <n v="42891"/>
    <s v="Q2 2017"/>
    <n v="2"/>
    <s v="0-30 Days"/>
    <n v="19428.900000000001"/>
    <s v="EUR"/>
    <n v="19428.900000000001"/>
    <s v="EUR"/>
    <n v="19428.900000000001"/>
    <s v="EUR"/>
    <s v="INTER"/>
    <n v="19.43"/>
    <n v="1"/>
    <s v="greater than 10000"/>
    <s v="Ankit Agrawal"/>
    <s v="Awaiting approval."/>
    <s v="More"/>
    <m/>
    <m/>
    <m/>
    <m/>
    <m/>
    <s v="Non-GFS"/>
    <s v="Non- ICB"/>
    <s v="Non-GFS/Non- ICB"/>
  </r>
  <r>
    <s v="Unresolved"/>
    <n v="260"/>
    <s v="Capgemini UK Plc"/>
    <x v="5"/>
    <n v="95"/>
    <s v="Capgemini Service S.A.S."/>
    <s v="HOLDING"/>
    <n v="2600110112424"/>
    <s v="03. CC"/>
    <s v="CC - MLS"/>
    <n v="42674"/>
    <n v="219"/>
    <s v="8.Invoice awaiting Prime’s approval or PO"/>
    <s v="Hold Payment"/>
    <n v="42893"/>
    <s v="Q2 2017"/>
    <n v="0"/>
    <s v="0-30 Days"/>
    <n v="16896"/>
    <s v="GBP"/>
    <n v="19339.55"/>
    <s v="GBP"/>
    <n v="16895.998342161711"/>
    <s v="EUR"/>
    <s v="INTER"/>
    <n v="19.34"/>
    <n v="1"/>
    <s v="greater than 10000"/>
    <s v="Nicolas HONVAULT"/>
    <s v="NO PO"/>
    <s v="More"/>
    <m/>
    <m/>
    <m/>
    <m/>
    <m/>
    <s v="GFS"/>
    <s v="Non- ICB"/>
    <s v="GFS/Non- ICB"/>
  </r>
  <r>
    <s v="Unresolved"/>
    <n v="95"/>
    <s v="Capgemini Service S.A.S."/>
    <x v="0"/>
    <n v="8310"/>
    <s v="Capgemini Polska Sp z.o.o"/>
    <s v="CENTRAL EUROPE"/>
    <n v="950110010065"/>
    <s v="07. GROUP"/>
    <s v="GROUP SHARED SERVICES"/>
    <n v="42697"/>
    <n v="196"/>
    <s v="1.No signed SoW"/>
    <s v="DISAGREEMENT"/>
    <n v="42859"/>
    <s v="Q2 2017"/>
    <n v="34"/>
    <s v="31-60 Days"/>
    <n v="19255"/>
    <s v="EUR"/>
    <n v="19255"/>
    <s v="EUR"/>
    <n v="19255"/>
    <s v="EUR"/>
    <s v="INTER"/>
    <n v="19.260000000000002"/>
    <n v="1"/>
    <s v="greater than 10000"/>
    <s v="Mateusz Jaskolski"/>
    <s v="Please provide signed ICA"/>
    <s v="More"/>
    <m/>
    <m/>
    <m/>
    <m/>
    <m/>
    <s v="GFS"/>
    <s v="Non- ICB"/>
    <s v="GFS/Non- ICB"/>
  </r>
  <r>
    <s v="Unresolved"/>
    <n v="635"/>
    <s v="Capgemini Technology Services"/>
    <x v="1"/>
    <n v="692"/>
    <s v="Capgemini Outsourcing Services S.A.S."/>
    <s v="FRANCE"/>
    <n v="63503300005753"/>
    <s v="08. SHARED SERVICES"/>
    <s v="GROUP SHARED SERVICES - SBU"/>
    <n v="42724"/>
    <n v="169"/>
    <s v="8.Invoice awaiting Prime’s approval or PO"/>
    <s v="Hold Payment"/>
    <n v="42797"/>
    <s v="Q1 2017"/>
    <n v="96"/>
    <s v="91-120 Days"/>
    <n v="19202.400000000001"/>
    <s v="EUR"/>
    <n v="19202.400000000001"/>
    <s v="EUR"/>
    <n v="19202.400000000001"/>
    <s v="EUR"/>
    <s v="INTRA"/>
    <n v="19.2"/>
    <n v="1"/>
    <s v="greater than 10000"/>
    <s v="Katarzyna Czerwiec"/>
    <s v="Invoice above 60 days in approval. Waiting for manager approval- Gales, Cyril"/>
    <s v="More"/>
    <m/>
    <m/>
    <m/>
    <m/>
    <m/>
    <s v="GFS"/>
    <s v="Non- ICB"/>
    <s v="GFS/Non- ICB"/>
  </r>
  <r>
    <s v="New"/>
    <n v="72"/>
    <s v="Capgemini Gouvieux S.A.S."/>
    <x v="0"/>
    <n v="260"/>
    <s v="Capgemini UK Plc"/>
    <s v="UK &amp; IRELAND"/>
    <n v="2017000091"/>
    <s v="07. GROUP"/>
    <s v="GROUP SHARED SERVICES"/>
    <n v="42824"/>
    <n v="69"/>
    <s v="6.Missing or wrong information on invoice"/>
    <s v="Missing Information or Attachment"/>
    <n v="42892"/>
    <s v="Q2 2017"/>
    <n v="1"/>
    <s v="0-30 Days"/>
    <n v="19156.060000000001"/>
    <s v="EUR"/>
    <n v="19156.060000000001"/>
    <s v="EUR"/>
    <n v="19156.060000000001"/>
    <s v="EUR"/>
    <s v="INTER"/>
    <n v="19.16"/>
    <n v="1"/>
    <s v="greater than 10000"/>
    <s v="Puja Kolay Dey"/>
    <s v="No PO"/>
    <s v="More"/>
    <m/>
    <m/>
    <m/>
    <m/>
    <m/>
    <s v="Non-GFS"/>
    <s v="Non- ICB"/>
    <s v="Non-GFS/Non- ICB"/>
  </r>
  <r>
    <s v="Unresolved"/>
    <n v="8520"/>
    <s v="Capgemini Technology Services India Limited"/>
    <x v="3"/>
    <n v="8420"/>
    <s v="Capgemini Australia Pty Ltd."/>
    <s v="INDIA"/>
    <n v="85200410045170"/>
    <s v="01. APPSONE"/>
    <s v="APAC Platform"/>
    <n v="42795"/>
    <n v="98"/>
    <s v="3.Disagreed days, volume or deliverables"/>
    <s v="DISAGREEMENT"/>
    <n v="42830"/>
    <s v="Q1 2017"/>
    <n v="63"/>
    <s v="61-90 Days"/>
    <n v="1384988.8"/>
    <s v="INR"/>
    <n v="19147.189999999999"/>
    <s v="INR"/>
    <n v="1384988.5712632369"/>
    <s v="EUR"/>
    <s v="INTRA"/>
    <n v="19.149999999999999"/>
    <n v="1"/>
    <s v="greater than 10000"/>
    <s v="Shruti Shetty"/>
    <s v="Reverse 10 hours from Arnab from January. Arnab booked 4.5 hours/day on Fairfax whereas Invoice shows 5 hours/day. Please issue credit note"/>
    <s v="More"/>
    <m/>
    <m/>
    <m/>
    <m/>
    <m/>
    <s v="GFS"/>
    <s v="Non- ICB"/>
    <s v="GFS/Non- ICB"/>
  </r>
  <r>
    <s v="Unresolved"/>
    <n v="8520"/>
    <s v="Capgemini Technology Services India Limited"/>
    <x v="3"/>
    <n v="95"/>
    <s v="Capgemini Service S.A.S."/>
    <s v="HOLDING"/>
    <n v="85203830000021"/>
    <s v="05. BUSINESS SERVICES"/>
    <s v="BPO India"/>
    <n v="42646"/>
    <n v="247"/>
    <s v="8.Invoice awaiting Prime’s approval or PO"/>
    <s v="Hold Payment"/>
    <n v="42732"/>
    <s v="Q4 2016"/>
    <n v="161"/>
    <s v="151-180 Days"/>
    <n v="1382098"/>
    <s v="INR"/>
    <n v="19107.23"/>
    <s v="INR"/>
    <n v="1382098.1135350964"/>
    <s v="EUR"/>
    <s v="INTER"/>
    <n v="19.11"/>
    <n v="1"/>
    <s v="greater than 10000"/>
    <s v="Nicolas HONVAULT"/>
    <s v="awaiting approval"/>
    <s v="More"/>
    <m/>
    <m/>
    <m/>
    <m/>
    <m/>
    <s v="GFS"/>
    <s v="Non- ICB"/>
    <s v="GFS/Non- ICB"/>
  </r>
  <r>
    <s v="Unresolved"/>
    <n v="8520"/>
    <s v="Capgemini Technology Services India Limited"/>
    <x v="3"/>
    <n v="3100"/>
    <s v="Sogeti Luxembourg S.A."/>
    <s v="BENELUX"/>
    <s v="5010089697/16-17-IM"/>
    <s v="11. FS"/>
    <s v="INDIA"/>
    <n v="42769"/>
    <n v="124"/>
    <s v="8.Invoice awaiting Prime’s approval or PO"/>
    <s v="Hold Payment"/>
    <n v="42797"/>
    <s v="Q1 2017"/>
    <n v="96"/>
    <s v="91-120 Days"/>
    <n v="1381925"/>
    <s v="INR"/>
    <n v="19104.84"/>
    <s v="INR"/>
    <n v="1381925.2358081129"/>
    <s v="EUR"/>
    <s v="INTER"/>
    <n v="19.100000000000001"/>
    <n v="1"/>
    <s v="greater than 10000"/>
    <s v="Katarzyna Rosa"/>
    <s v="waiting for approval"/>
    <s v="More"/>
    <m/>
    <m/>
    <m/>
    <m/>
    <m/>
    <s v="Non-GFS"/>
    <s v="Non- ICB"/>
    <s v="Non-GFS/Non- ICB"/>
  </r>
  <r>
    <s v="Unresolved"/>
    <n v="8520"/>
    <s v="Capgemini Technology Services India Limited"/>
    <x v="3"/>
    <n v="3011"/>
    <s v="Sogeti USA LLC"/>
    <s v="NORTH AMERICA"/>
    <n v="85200410042874"/>
    <s v="06. SOGETI"/>
    <s v="SOGETI INDIA - SOGID - BU"/>
    <n v="42727"/>
    <n v="166"/>
    <s v="3.Disagreed days, volume or deliverables"/>
    <s v="DISAGREEMENT"/>
    <n v="42776"/>
    <s v="Q1 2017"/>
    <n v="117"/>
    <s v="91-120 Days"/>
    <n v="1367124.44"/>
    <s v="INR"/>
    <n v="18900.22"/>
    <s v="INR"/>
    <n v="1367124.2983623634"/>
    <s v="EUR"/>
    <s v="INTER"/>
    <n v="18.899999999999999"/>
    <n v="1"/>
    <s v="greater than 10000"/>
    <s v="Brock Bahan"/>
    <s v="Dispute: no Time in our system for the resoures"/>
    <s v="More"/>
    <m/>
    <m/>
    <m/>
    <m/>
    <m/>
    <s v="GFS"/>
    <s v="Non- ICB"/>
    <s v="GFS/Non- ICB"/>
  </r>
  <r>
    <s v="Unresolved"/>
    <n v="199"/>
    <s v="Capgemini America Inc"/>
    <x v="6"/>
    <n v="413"/>
    <s v="Capgemini Nederland B.V."/>
    <s v="BENELUX"/>
    <n v="199030003886"/>
    <s v="04. INFRA"/>
    <s v="INFRA US SERVICE CYBER RUN"/>
    <n v="42761"/>
    <n v="132"/>
    <s v="3.Disagreed days, volume or deliverables"/>
    <s v="DISAGREEMENT"/>
    <n v="42831"/>
    <s v="Q1 2017"/>
    <n v="62"/>
    <s v="61-90 Days"/>
    <n v="21200"/>
    <s v="USD"/>
    <n v="18893.150000000001"/>
    <s v="USD"/>
    <n v="21200.0028725759"/>
    <s v="EUR"/>
    <s v="INTER"/>
    <n v="18.89"/>
    <n v="1"/>
    <s v="greater than 10000"/>
    <s v="Anit Sharma"/>
    <s v="Disagreed Days"/>
    <s v="More"/>
    <m/>
    <m/>
    <m/>
    <m/>
    <m/>
    <s v="GFS"/>
    <s v="Non- ICB"/>
    <s v="GFS/Non- ICB"/>
  </r>
  <r>
    <s v="Unresolved"/>
    <n v="8243"/>
    <s v="Capgemini Deutschland GmbH"/>
    <x v="2"/>
    <n v="95"/>
    <s v="Capgemini Service S.A.S."/>
    <s v="HOLDING"/>
    <n v="82430169003337"/>
    <s v="08. SHARED SERVICES"/>
    <s v="DE01 – SSC HR"/>
    <n v="42677"/>
    <n v="216"/>
    <s v="4.Disagreed expenses"/>
    <s v="DISAGREEMENT"/>
    <n v="42732"/>
    <s v="Q4 2016"/>
    <n v="161"/>
    <s v="151-180 Days"/>
    <n v="18840"/>
    <s v="EUR"/>
    <n v="18840"/>
    <s v="EUR"/>
    <n v="18840"/>
    <s v="EUR"/>
    <s v="INTER"/>
    <n v="18.84"/>
    <n v="1"/>
    <s v="greater than 10000"/>
    <s v="Kevin YILMAZ"/>
    <s v="1) Local team not dunded beyond July 2016 2) No PO"/>
    <s v="More"/>
    <m/>
    <m/>
    <m/>
    <m/>
    <m/>
    <s v="GFS"/>
    <s v="Non- ICB"/>
    <s v="GFS/Non- ICB"/>
  </r>
  <r>
    <s v="New"/>
    <n v="95"/>
    <s v="Capgemini Service S.A.S."/>
    <x v="0"/>
    <n v="1750"/>
    <s v="Capgemini Espana S.L."/>
    <s v="IBERIA"/>
    <n v="950110011926"/>
    <s v="07. GROUP"/>
    <s v="GROUP SHARED SERVICES"/>
    <n v="42828"/>
    <n v="65"/>
    <s v="1.No signed SoW"/>
    <s v="DISAGREEMENT"/>
    <n v="42893"/>
    <s v="Q2 2017"/>
    <n v="0"/>
    <s v="0-30 Days"/>
    <n v="18740.46"/>
    <s v="EUR"/>
    <n v="18740.46"/>
    <s v="EUR"/>
    <n v="18740.46"/>
    <s v="EUR"/>
    <s v="INTER"/>
    <n v="18.739999999999998"/>
    <n v="1"/>
    <s v="greater than 10000"/>
    <s v="Carmen Postigo Gonzalez"/>
    <s v="SEND ISOW"/>
    <s v="More"/>
    <m/>
    <m/>
    <m/>
    <m/>
    <m/>
    <s v="GFS"/>
    <s v="Non- ICB"/>
    <s v="GFS/Non- ICB"/>
  </r>
  <r>
    <s v="Unresolved"/>
    <n v="95"/>
    <s v="Capgemini Service S.A.S."/>
    <x v="0"/>
    <n v="8310"/>
    <s v="Capgemini Polska Sp z.o.o"/>
    <s v="CENTRAL EUROPE"/>
    <n v="950110010489"/>
    <s v="07. GROUP"/>
    <s v="GROUP SHARED SERVICES"/>
    <n v="42726"/>
    <n v="167"/>
    <s v="1.No signed SoW"/>
    <s v="DISAGREEMENT"/>
    <n v="42859"/>
    <s v="Q2 2017"/>
    <n v="34"/>
    <s v="31-60 Days"/>
    <n v="18725"/>
    <s v="EUR"/>
    <n v="18725"/>
    <s v="EUR"/>
    <n v="18725"/>
    <s v="EUR"/>
    <s v="INTER"/>
    <n v="18.73"/>
    <n v="1"/>
    <s v="greater than 10000"/>
    <s v="Mateusz Jaskolski"/>
    <s v="Please provide signed ICA"/>
    <s v="More"/>
    <m/>
    <m/>
    <m/>
    <m/>
    <m/>
    <s v="GFS"/>
    <s v="Non- ICB"/>
    <s v="GFS/Non- ICB"/>
  </r>
  <r>
    <s v="New"/>
    <n v="1320"/>
    <s v="Capgemini Norge AS"/>
    <x v="4"/>
    <n v="1970"/>
    <s v="Capgemini UK Plc (FS)"/>
    <s v="UK &amp; IRELAND"/>
    <n v="13200110059916"/>
    <s v="02. APPSTWO"/>
    <s v="Apps Norway MS East"/>
    <n v="42857"/>
    <n v="36"/>
    <s v="3.Disagreed days, volume or deliverables"/>
    <s v="DISAGREEMENT"/>
    <n v="42892"/>
    <s v="Q2 2017"/>
    <n v="1"/>
    <s v="0-30 Days"/>
    <n v="176350"/>
    <s v="NOK"/>
    <n v="18683.52"/>
    <s v="NOK"/>
    <n v="176349.9604042448"/>
    <s v="EUR"/>
    <s v="INTER"/>
    <n v="18.68"/>
    <n v="1"/>
    <s v="greater than 10000"/>
    <s v="Amina Khatun"/>
    <s v="Please issue credit note"/>
    <s v="More"/>
    <m/>
    <m/>
    <m/>
    <m/>
    <m/>
    <s v="GFS"/>
    <s v="Non- ICB"/>
    <s v="GFS/Non- ICB"/>
  </r>
  <r>
    <s v="Unresolved"/>
    <n v="8243"/>
    <s v="Capgemini Deutschland GmbH"/>
    <x v="2"/>
    <n v="95"/>
    <s v="Capgemini Service S.A.S."/>
    <s v="HOLDING"/>
    <n v="82430120000042"/>
    <s v="02. APPSTWO"/>
    <s v="APPS Germany"/>
    <n v="42795"/>
    <n v="98"/>
    <s v="8.Invoice awaiting Prime’s approval or PO"/>
    <s v="Hold Payment"/>
    <n v="42859"/>
    <s v="Q2 2017"/>
    <n v="34"/>
    <s v="31-60 Days"/>
    <n v="18664.45"/>
    <s v="EUR"/>
    <n v="18664.45"/>
    <s v="EUR"/>
    <n v="18664.45"/>
    <s v="EUR"/>
    <s v="INTER"/>
    <n v="18.66"/>
    <n v="1"/>
    <s v="greater than 10000"/>
    <s v="Katarzyna Czerwiec"/>
    <s v="waiting for approval"/>
    <s v="More"/>
    <m/>
    <m/>
    <m/>
    <m/>
    <m/>
    <s v="GFS"/>
    <s v="ICB"/>
    <s v="GFS/ICB"/>
  </r>
  <r>
    <s v="New"/>
    <n v="8110"/>
    <s v="Capgemini Mexico S. de R.L. de C.V."/>
    <x v="9"/>
    <n v="635"/>
    <s v="Capgemini Technology Services"/>
    <s v="FRANCE"/>
    <s v="D7264"/>
    <s v="09. LATAM"/>
    <s v="Mexico"/>
    <n v="42829"/>
    <n v="64"/>
    <s v="6.Missing or wrong information on invoice"/>
    <s v="Missing Information or Attachment"/>
    <n v="42892"/>
    <s v="Q2 2017"/>
    <n v="1"/>
    <s v="0-30 Days"/>
    <n v="392925.87"/>
    <s v="MXN"/>
    <n v="18661.07"/>
    <s v="MXN"/>
    <n v="392925.84528958192"/>
    <s v="EUR"/>
    <s v="INTER"/>
    <n v="18.66"/>
    <n v="1"/>
    <s v="greater than 10000"/>
    <s v="Karolina Planeta"/>
    <s v="waiting for approval"/>
    <s v="More"/>
    <m/>
    <m/>
    <m/>
    <m/>
    <m/>
    <s v="Non-GFS"/>
    <s v="Non- ICB"/>
    <s v="Non-GFS/Non- ICB"/>
  </r>
  <r>
    <s v="Unresolved"/>
    <n v="8520"/>
    <s v="Capgemini Technology Services India Limited"/>
    <x v="3"/>
    <n v="3036"/>
    <s v="Sogeti UK Ltd."/>
    <s v="UK &amp; IRELAND"/>
    <n v="85200310087087"/>
    <s v="06. SOGETI"/>
    <s v="Sogeti Testing"/>
    <n v="42795"/>
    <n v="98"/>
    <s v="1.No signed SoW"/>
    <s v="DISAGREEMENT"/>
    <n v="42831"/>
    <s v="Q1 2017"/>
    <n v="62"/>
    <s v="61-90 Days"/>
    <n v="1339800"/>
    <s v="INR"/>
    <n v="18522.47"/>
    <s v="INR"/>
    <n v="1339800.21410798"/>
    <s v="EUR"/>
    <s v="INTER"/>
    <n v="18.52"/>
    <n v="1"/>
    <s v="greater than 10000"/>
    <s v="Nikki Harrison"/>
    <s v="This invoice includes COLT costs not covered which we require a credit for as per agreement"/>
    <s v="More"/>
    <m/>
    <m/>
    <m/>
    <m/>
    <m/>
    <s v="GFS"/>
    <s v="Non- ICB"/>
    <s v="GFS/Non- ICB"/>
  </r>
  <r>
    <s v="New"/>
    <n v="1730"/>
    <s v="Capgemini Portugal, Serviços de Consultoria e Informatica S.A."/>
    <x v="8"/>
    <n v="8113"/>
    <s v="Capgemini North America Inc"/>
    <s v="NORTH AMERICA"/>
    <n v="9406"/>
    <s v="02. APPSTWO"/>
    <s v="Apps Portugal"/>
    <n v="42829"/>
    <n v="64"/>
    <s v="8.Invoice awaiting Prime’s approval or PO"/>
    <s v="Hold Payment"/>
    <n v="42891"/>
    <s v="Q2 2017"/>
    <n v="2"/>
    <s v="0-30 Days"/>
    <n v="18442.66"/>
    <s v="EUR"/>
    <n v="18442.66"/>
    <s v="EUR"/>
    <n v="18442.66"/>
    <s v="EUR"/>
    <s v="INTER"/>
    <n v="18.440000000000001"/>
    <n v="1"/>
    <s v="greater than 10000"/>
    <s v="SUDIPTA ROY"/>
    <s v="awaiting approval from Benu Goel"/>
    <s v="More"/>
    <m/>
    <m/>
    <m/>
    <m/>
    <m/>
    <s v="Non-GFS"/>
    <s v="Non- ICB"/>
    <s v="Non-GFS/Non- ICB"/>
  </r>
  <r>
    <s v="Unresolved"/>
    <n v="429"/>
    <s v="Sogeti Nederland B.V."/>
    <x v="7"/>
    <n v="456"/>
    <s v="Sogeti Deutschland GmbH"/>
    <s v="CENTRAL EUROPE"/>
    <n v="81600421"/>
    <s v="06. SOGETI"/>
    <s v="Sogeti Netherlands "/>
    <n v="42828"/>
    <n v="65"/>
    <s v="6.Missing or wrong information on invoice"/>
    <s v="Missing Information or Attachment"/>
    <n v="42859"/>
    <s v="Q2 2017"/>
    <n v="34"/>
    <s v="31-60 Days"/>
    <n v="18400"/>
    <s v="EUR"/>
    <n v="18400"/>
    <s v="EUR"/>
    <n v="18400"/>
    <s v="EUR"/>
    <s v="INTER"/>
    <n v="18.399999999999999"/>
    <n v="1"/>
    <s v="greater than 10000"/>
    <s v="Lukasz Nozka"/>
    <s v="Services not agreed"/>
    <s v="More"/>
    <m/>
    <m/>
    <m/>
    <m/>
    <m/>
    <s v="Non-GFS"/>
    <s v="Non- ICB"/>
    <s v="Non-GFS/Non- ICB"/>
  </r>
  <r>
    <s v="Unresolved"/>
    <n v="429"/>
    <s v="Sogeti Nederland B.V."/>
    <x v="7"/>
    <n v="1350"/>
    <s v="Capgemini Sverige AB"/>
    <s v="NORDIC"/>
    <n v="80802867"/>
    <s v="06. SOGETI"/>
    <s v="Sogeti Netherlands "/>
    <n v="42647"/>
    <n v="246"/>
    <s v="1.No signed SoW"/>
    <s v="DISAGREEMENT"/>
    <n v="42706"/>
    <s v="Q4 2016"/>
    <n v="187"/>
    <s v="181 - 365 Days"/>
    <n v="18400"/>
    <s v="EUR"/>
    <n v="18400"/>
    <s v="EUR"/>
    <n v="18400"/>
    <s v="EUR"/>
    <s v="INTER"/>
    <n v="18.399999999999999"/>
    <n v="1"/>
    <s v="greater than 10000"/>
    <s v="Sourav Das"/>
    <s v="No ISOW"/>
    <s v="More"/>
    <m/>
    <m/>
    <m/>
    <m/>
    <m/>
    <s v="Non-GFS"/>
    <s v="Non- ICB"/>
    <s v="Non-GFS/Non- ICB"/>
  </r>
  <r>
    <s v="Unresolved"/>
    <n v="199"/>
    <s v="Capgemini America Inc"/>
    <x v="6"/>
    <n v="693"/>
    <s v="Capgemini Consulting S.A.S."/>
    <s v="FRANCE"/>
    <n v="1990110065104"/>
    <s v="03. CC"/>
    <s v="CC NA"/>
    <n v="42731"/>
    <n v="162"/>
    <s v="7.Missing attachments"/>
    <s v="Missing Information or Attachment"/>
    <n v="42800"/>
    <s v="Q1 2017"/>
    <n v="93"/>
    <s v="91-120 Days"/>
    <n v="20520"/>
    <s v="USD"/>
    <n v="18287.14"/>
    <s v="USD"/>
    <n v="20519.999075389631"/>
    <s v="EUR"/>
    <s v="INTER"/>
    <n v="18.29"/>
    <n v="1"/>
    <s v="greater than 10000"/>
    <s v="Hirsch Magdalena"/>
    <s v="m-Invoice rejected during approval NCABRIDA"/>
    <s v="More"/>
    <m/>
    <m/>
    <m/>
    <m/>
    <m/>
    <s v="GFS"/>
    <s v="Non- ICB"/>
    <s v="GFS/Non- ICB"/>
  </r>
  <r>
    <s v="Unresolved"/>
    <n v="1350"/>
    <s v="Capgemini Sverige AB"/>
    <x v="4"/>
    <n v="199"/>
    <s v="Capgemini America Inc"/>
    <s v="NORTH AMERICA"/>
    <n v="13500230010556"/>
    <s v="02. APPSTWO"/>
    <s v="APPS_SE_CENTRAL"/>
    <n v="42773"/>
    <n v="120"/>
    <s v="1.No signed SoW"/>
    <s v="DISAGREEMENT"/>
    <n v="42830"/>
    <s v="Q1 2017"/>
    <n v="63"/>
    <s v="61-90 Days"/>
    <n v="178205"/>
    <s v="SEK"/>
    <n v="18266.560000000001"/>
    <s v="SEK"/>
    <n v="178204.95185023674"/>
    <s v="EUR"/>
    <s v="INTER"/>
    <n v="18.27"/>
    <n v="1"/>
    <s v="greater than 10000"/>
    <s v="Subhojit Adak"/>
    <s v="No signed ISOW"/>
    <s v="More"/>
    <m/>
    <m/>
    <m/>
    <m/>
    <m/>
    <s v="GFS"/>
    <s v="Non- ICB"/>
    <s v="GFS/Non- ICB"/>
  </r>
  <r>
    <s v="Unresolved"/>
    <n v="8520"/>
    <s v="Capgemini Technology Services India Limited"/>
    <x v="3"/>
    <n v="199"/>
    <s v="Capgemini America Inc"/>
    <s v="NORTH AMERICA"/>
    <n v="85200330013615"/>
    <s v="01. APPSONE"/>
    <s v="NA PBS"/>
    <n v="42583"/>
    <n v="310"/>
    <s v="8.Invoice awaiting Prime’s approval or PO"/>
    <s v="Hold Payment"/>
    <n v="42648"/>
    <s v="Q3 2016"/>
    <n v="245"/>
    <s v="181 - 365 Days"/>
    <n v="1315552.8500000001"/>
    <s v="INR"/>
    <n v="18187.259999999998"/>
    <s v="INR"/>
    <n v="1315553.2087263467"/>
    <s v="EUR"/>
    <s v="INTER"/>
    <n v="18.190000000000001"/>
    <n v="1"/>
    <s v="greater than 10000"/>
    <s v="Sayantan Ghosh"/>
    <s v="Invoice waiting for approval"/>
    <s v="More"/>
    <m/>
    <m/>
    <m/>
    <m/>
    <m/>
    <s v="GFS"/>
    <s v="Non- ICB"/>
    <s v="GFS/Non- ICB"/>
  </r>
  <r>
    <s v="Unresolved"/>
    <n v="8520"/>
    <s v="Capgemini Technology Services India Limited"/>
    <x v="3"/>
    <n v="795"/>
    <s v="Capgemini Suisse S.A."/>
    <s v="CENTRAL EUROPE"/>
    <s v="85203910000757A"/>
    <s v="05. BUSINESS SERVICES"/>
    <s v="BPO India"/>
    <n v="42775"/>
    <n v="118"/>
    <s v="8.Invoice awaiting Prime’s approval or PO"/>
    <s v="Hold Payment"/>
    <n v="42831"/>
    <s v="Q1 2017"/>
    <n v="62"/>
    <s v="61-90 Days"/>
    <n v="1312648.98"/>
    <s v="INR"/>
    <n v="18147.11"/>
    <s v="INR"/>
    <n v="1312649.00758058"/>
    <s v="EUR"/>
    <s v="INTER"/>
    <n v="18.149999999999999"/>
    <n v="1"/>
    <s v="greater than 10000"/>
    <s v="Izabela Klich"/>
    <s v="will be paid"/>
    <s v="More"/>
    <m/>
    <m/>
    <m/>
    <m/>
    <m/>
    <s v="GFS"/>
    <s v="Non- ICB"/>
    <s v="GFS/Non- ICB"/>
  </r>
  <r>
    <s v="New"/>
    <n v="72"/>
    <s v="Capgemini Gouvieux S.A.S."/>
    <x v="0"/>
    <n v="635"/>
    <s v="Capgemini Technology Services"/>
    <s v="FRANCE"/>
    <n v="2017000158"/>
    <s v="07. GROUP"/>
    <s v="GROUP SHARED SERVICES"/>
    <n v="42858"/>
    <n v="35"/>
    <s v="6.Missing or wrong information on invoice"/>
    <s v="Missing Information or Attachment"/>
    <n v="42893"/>
    <s v="Q2 2017"/>
    <n v="0"/>
    <s v="0-30 Days"/>
    <n v="18060.900000000001"/>
    <s v="EUR"/>
    <n v="18060.900000000001"/>
    <s v="EUR"/>
    <n v="18060.900000000001"/>
    <s v="EUR"/>
    <s v="INTER"/>
    <n v="18.059999999999999"/>
    <n v="1"/>
    <s v="greater than 10000"/>
    <s v="Anna Zwolinska"/>
    <s v="Missing or wrong information on invoice"/>
    <s v="More"/>
    <m/>
    <m/>
    <m/>
    <m/>
    <m/>
    <s v="Non-GFS"/>
    <s v="Non- ICB"/>
    <s v="Non-GFS/Non- ICB"/>
  </r>
  <r>
    <s v="New"/>
    <n v="3019"/>
    <s v="Sogeti Corporate Services S.A.S."/>
    <x v="1"/>
    <n v="635"/>
    <s v="Capgemini Technology Services"/>
    <s v="FRANCE"/>
    <n v="30190110008298"/>
    <s v="06. SOGETI"/>
    <s v="Sogeti France "/>
    <n v="42829"/>
    <n v="64"/>
    <s v="6.Missing or wrong information on invoice"/>
    <s v="Missing Information or Attachment"/>
    <n v="42891"/>
    <s v="Q2 2017"/>
    <n v="2"/>
    <s v="0-30 Days"/>
    <n v="18000"/>
    <s v="EUR"/>
    <n v="18000"/>
    <s v="EUR"/>
    <n v="18000"/>
    <s v="EUR"/>
    <s v="INTRA"/>
    <n v="18"/>
    <n v="1"/>
    <s v="greater than 10000"/>
    <s v="Jadwiga Lacka"/>
    <s v="i-Waiting for Production Unit Manager approval- HSADELER"/>
    <s v="More"/>
    <m/>
    <m/>
    <m/>
    <m/>
    <m/>
    <s v="GFS"/>
    <s v="Non- ICB"/>
    <s v="GFS/Non- ICB"/>
  </r>
  <r>
    <s v="New"/>
    <n v="3014"/>
    <s v="Sogeti France S.A.S."/>
    <x v="1"/>
    <n v="693"/>
    <s v="Capgemini Consulting S.A.S."/>
    <s v="FRANCE"/>
    <n v="30140110150679"/>
    <s v="06. SOGETI"/>
    <s v="Sogeti France "/>
    <n v="42829"/>
    <n v="64"/>
    <s v="8.Invoice awaiting Prime’s approval or PO"/>
    <s v="Hold Payment"/>
    <n v="42891"/>
    <s v="Q2 2017"/>
    <n v="2"/>
    <s v="0-30 Days"/>
    <n v="18000"/>
    <s v="EUR"/>
    <n v="18000"/>
    <s v="EUR"/>
    <n v="18000"/>
    <s v="EUR"/>
    <s v="INTRA"/>
    <n v="18"/>
    <n v="1"/>
    <s v="greater than 10000"/>
    <s v="Hirsch Magdalena"/>
    <s v="h-Waiting for Project Manager approval OOCHOAPE"/>
    <s v="More"/>
    <m/>
    <m/>
    <m/>
    <m/>
    <m/>
    <s v="GFS"/>
    <s v="Non- ICB"/>
    <s v="GFS/Non- ICB"/>
  </r>
  <r>
    <s v="Unresolved"/>
    <n v="8520"/>
    <s v="Capgemini Technology Services India Limited"/>
    <x v="3"/>
    <n v="420"/>
    <s v="Capgemini Belgium N.V./S.A."/>
    <s v="BENELUX"/>
    <s v="5010089717/16-17-IM"/>
    <s v="02. APPSTWO"/>
    <s v="iGATE"/>
    <n v="42768"/>
    <n v="125"/>
    <s v="5.Invoice issued too late"/>
    <s v="DISAGREEMENT"/>
    <n v="42775"/>
    <s v="Q1 2017"/>
    <n v="118"/>
    <s v="91-120 Days"/>
    <n v="1300330"/>
    <s v="INR"/>
    <n v="17976.8"/>
    <s v="INR"/>
    <n v="1300329.8420230311"/>
    <s v="EUR"/>
    <s v="INTER"/>
    <n v="17.98"/>
    <n v="1"/>
    <s v="greater than 10000"/>
    <s v="Agnieszka Wodnicka"/>
    <s v="waiting for approval"/>
    <s v="More"/>
    <m/>
    <m/>
    <m/>
    <m/>
    <m/>
    <s v="Non-GFS"/>
    <s v="Non- ICB"/>
    <s v="Non-GFS/Non- ICB"/>
  </r>
  <r>
    <s v="New"/>
    <n v="1320"/>
    <s v="Capgemini Norge AS"/>
    <x v="4"/>
    <n v="1970"/>
    <s v="Capgemini UK Plc (FS)"/>
    <s v="UK &amp; IRELAND"/>
    <n v="13200110058018"/>
    <s v="02. APPSTWO"/>
    <s v="Apps Norway MS East"/>
    <n v="42774"/>
    <n v="119"/>
    <s v="3.Disagreed days, volume or deliverables"/>
    <s v="DISAGREEMENT"/>
    <n v="42892"/>
    <s v="Q2 2017"/>
    <n v="1"/>
    <s v="0-30 Days"/>
    <n v="168937.5"/>
    <s v="NOK"/>
    <n v="17898.2"/>
    <s v="NOK"/>
    <n v="168937.48401303685"/>
    <s v="EUR"/>
    <s v="INTER"/>
    <n v="17.899999999999999"/>
    <n v="1"/>
    <s v="greater than 10000"/>
    <s v="Amina Khatun"/>
    <s v="Please issue credit note"/>
    <s v="More"/>
    <m/>
    <m/>
    <m/>
    <m/>
    <m/>
    <s v="GFS"/>
    <s v="Non- ICB"/>
    <s v="GFS/Non- ICB"/>
  </r>
  <r>
    <s v="Unresolved"/>
    <n v="429"/>
    <s v="Sogeti Nederland B.V."/>
    <x v="7"/>
    <n v="413"/>
    <s v="Capgemini Nederland B.V."/>
    <s v="BENELUX"/>
    <n v="94403926"/>
    <s v="06. SOGETI"/>
    <s v="Sogeti Netherlands "/>
    <n v="42705"/>
    <n v="188"/>
    <s v="1.No signed SoW"/>
    <s v="DISAGREEMENT"/>
    <n v="42776"/>
    <s v="Q1 2017"/>
    <n v="117"/>
    <s v="91-120 Days"/>
    <n v="17856.2"/>
    <s v="EUR"/>
    <n v="17856.2"/>
    <s v="EUR"/>
    <n v="17856.2"/>
    <s v="EUR"/>
    <s v="INTRA"/>
    <n v="17.86"/>
    <n v="1"/>
    <s v="greater than 10000"/>
    <s v="Susmit Chatterjee"/>
    <s v="No signed SoW"/>
    <s v="More"/>
    <m/>
    <m/>
    <m/>
    <m/>
    <m/>
    <s v="Non-GFS"/>
    <s v="Non- ICB"/>
    <s v="Non-GFS/Non- ICB"/>
  </r>
  <r>
    <s v="Unresolved"/>
    <n v="413"/>
    <s v="Capgemini Nederland B.V."/>
    <x v="7"/>
    <n v="95"/>
    <s v="Capgemini Service S.A.S."/>
    <s v="HOLDING"/>
    <n v="4130130016782"/>
    <s v="08. SHARED SERVICES"/>
    <s v="NL Shared Services wo Sog"/>
    <n v="42703"/>
    <n v="190"/>
    <s v="4.Disagreed expenses"/>
    <s v="DISAGREEMENT"/>
    <n v="42775"/>
    <s v="Q1 2017"/>
    <n v="118"/>
    <s v="91-120 Days"/>
    <n v="17816.07"/>
    <s v="EUR"/>
    <n v="17816.07"/>
    <s v="EUR"/>
    <n v="17816.07"/>
    <s v="EUR"/>
    <s v="INTER"/>
    <n v="17.82"/>
    <n v="1"/>
    <s v="greater than 10000"/>
    <s v="Nicolas HONVAULT"/>
    <s v="Wrong Project code"/>
    <s v="More"/>
    <m/>
    <m/>
    <m/>
    <m/>
    <m/>
    <s v="GFS"/>
    <s v="Non- ICB"/>
    <s v="GFS/Non- ICB"/>
  </r>
  <r>
    <s v="New"/>
    <n v="413"/>
    <s v="Capgemini Nederland B.V."/>
    <x v="7"/>
    <n v="635"/>
    <s v="Capgemini Technology Services"/>
    <s v="FRANCE"/>
    <n v="4130130017293"/>
    <s v="02. APPSTWO"/>
    <s v="APPS_NL_PRIVATE"/>
    <n v="42823"/>
    <n v="70"/>
    <s v="6.Missing or wrong information on invoice"/>
    <s v="Missing Information or Attachment"/>
    <n v="42891"/>
    <s v="Q2 2017"/>
    <n v="2"/>
    <s v="0-30 Days"/>
    <n v="17777.54"/>
    <s v="EUR"/>
    <n v="17777.54"/>
    <s v="EUR"/>
    <n v="17777.54"/>
    <s v="EUR"/>
    <s v="INTER"/>
    <n v="17.78"/>
    <n v="1"/>
    <s v="greater than 10000"/>
    <s v="Jadwiga Lacka"/>
    <s v="h-Waiting for Project Manager approval - AMBARD"/>
    <s v="More"/>
    <m/>
    <m/>
    <m/>
    <m/>
    <m/>
    <s v="GFS"/>
    <s v="Non- ICB"/>
    <s v="GFS/Non- ICB"/>
  </r>
  <r>
    <s v="Unresolved"/>
    <n v="95"/>
    <s v="Capgemini Service S.A.S."/>
    <x v="0"/>
    <n v="8310"/>
    <s v="Capgemini Polska Sp z.o.o"/>
    <s v="CENTRAL EUROPE"/>
    <n v="950110008834"/>
    <s v="07. GROUP"/>
    <s v="GROUP SHARED SERVICES"/>
    <n v="42541"/>
    <n v="352"/>
    <s v="1.No signed SoW"/>
    <s v="DISAGREEMENT"/>
    <n v="42859"/>
    <s v="Q2 2017"/>
    <n v="34"/>
    <s v="31-60 Days"/>
    <n v="17719"/>
    <s v="EUR"/>
    <n v="17719"/>
    <s v="EUR"/>
    <n v="17719"/>
    <s v="EUR"/>
    <s v="INTER"/>
    <n v="17.72"/>
    <n v="1"/>
    <s v="greater than 10000"/>
    <s v="Mateusz Jaskolski"/>
    <s v="Please provide signed ICA"/>
    <s v="More"/>
    <m/>
    <m/>
    <m/>
    <m/>
    <m/>
    <s v="GFS"/>
    <s v="Non- ICB"/>
    <s v="GFS/Non- ICB"/>
  </r>
  <r>
    <s v="Unresolved"/>
    <n v="8520"/>
    <s v="Capgemini Technology Services India Limited"/>
    <x v="3"/>
    <n v="260"/>
    <s v="Capgemini UK Plc"/>
    <s v="UK &amp; IRELAND"/>
    <s v="5010085927/16-17-IM"/>
    <s v="01. APPSONE"/>
    <s v="IGATE"/>
    <n v="42768"/>
    <n v="125"/>
    <s v="6.Missing or wrong information on invoice"/>
    <s v="Missing Information or Attachment"/>
    <n v="42831"/>
    <s v="Q1 2017"/>
    <n v="62"/>
    <s v="61-90 Days"/>
    <n v="1279394"/>
    <s v="INR"/>
    <n v="17687.37"/>
    <s v="INR"/>
    <n v="1279394.2769515652"/>
    <s v="EUR"/>
    <s v="INTER"/>
    <n v="17.690000000000001"/>
    <n v="1"/>
    <s v="greater than 10000"/>
    <s v="SARBAJIT MOITRA"/>
    <s v="No PO"/>
    <s v="More"/>
    <m/>
    <m/>
    <m/>
    <m/>
    <m/>
    <s v="Non-GFS"/>
    <s v="Non- ICB"/>
    <s v="Non-GFS/Non- ICB"/>
  </r>
  <r>
    <s v="Unresolved"/>
    <n v="413"/>
    <s v="Capgemini Nederland B.V."/>
    <x v="7"/>
    <n v="8243"/>
    <s v="Capgemini Deutschland GmbH"/>
    <s v="CENTRAL EUROPE"/>
    <n v="4130110170555"/>
    <s v="02. APPSTWO"/>
    <s v="APPS_NL_PRIVATE"/>
    <n v="42727"/>
    <n v="166"/>
    <s v="6.Missing or wrong information on invoice"/>
    <s v="Missing Information or Attachment"/>
    <n v="42797"/>
    <s v="Q1 2017"/>
    <n v="96"/>
    <s v="91-120 Days"/>
    <n v="17606.400000000001"/>
    <s v="EUR"/>
    <n v="17606.400000000001"/>
    <s v="EUR"/>
    <n v="17606.400000000001"/>
    <s v="EUR"/>
    <s v="INTER"/>
    <n v="17.61"/>
    <n v="1"/>
    <s v="greater than 10000"/>
    <s v="Maciej Antkiewicz"/>
    <s v="waiting for approval"/>
    <s v="More"/>
    <m/>
    <m/>
    <m/>
    <m/>
    <m/>
    <s v="GFS"/>
    <s v="Non- ICB"/>
    <s v="GFS/Non- ICB"/>
  </r>
  <r>
    <s v="Unresolved"/>
    <n v="429"/>
    <s v="Sogeti Nederland B.V."/>
    <x v="7"/>
    <n v="1350"/>
    <s v="Capgemini Sverige AB"/>
    <s v="NORDIC"/>
    <n v="80802767"/>
    <s v="06. SOGETI"/>
    <s v="Sogeti Netherlands "/>
    <n v="42647"/>
    <n v="246"/>
    <s v="1.No signed SoW"/>
    <s v="DISAGREEMENT"/>
    <n v="42706"/>
    <s v="Q4 2016"/>
    <n v="187"/>
    <s v="181 - 365 Days"/>
    <n v="17600"/>
    <s v="EUR"/>
    <n v="17600"/>
    <s v="EUR"/>
    <n v="17600"/>
    <s v="EUR"/>
    <s v="INTER"/>
    <n v="17.600000000000001"/>
    <n v="1"/>
    <s v="greater than 10000"/>
    <s v="Sourav Das"/>
    <s v="No ISOW"/>
    <s v="More"/>
    <m/>
    <m/>
    <m/>
    <m/>
    <m/>
    <s v="Non-GFS"/>
    <s v="Non- ICB"/>
    <s v="Non-GFS/Non- ICB"/>
  </r>
  <r>
    <s v="Unresolved"/>
    <n v="429"/>
    <s v="Sogeti Nederland B.V."/>
    <x v="7"/>
    <n v="1350"/>
    <s v="Capgemini Sverige AB"/>
    <s v="NORDIC"/>
    <n v="80802944"/>
    <s v="06. SOGETI"/>
    <s v="Sogeti Netherlands "/>
    <n v="42677"/>
    <n v="216"/>
    <s v="1.No signed SoW"/>
    <s v="DISAGREEMENT"/>
    <n v="42775"/>
    <s v="Q1 2017"/>
    <n v="118"/>
    <s v="91-120 Days"/>
    <n v="17600"/>
    <s v="EUR"/>
    <n v="17600"/>
    <s v="EUR"/>
    <n v="17600"/>
    <s v="EUR"/>
    <s v="INTER"/>
    <n v="17.600000000000001"/>
    <n v="1"/>
    <s v="greater than 10000"/>
    <s v="Sourav Das"/>
    <s v="No ISOW"/>
    <s v="More"/>
    <m/>
    <m/>
    <m/>
    <m/>
    <m/>
    <s v="Non-GFS"/>
    <s v="Non- ICB"/>
    <s v="Non-GFS/Non- ICB"/>
  </r>
  <r>
    <s v="Unresolved"/>
    <n v="1730"/>
    <s v="Capgemini Portugal, Serviços de Consultoria e Informatica S.A."/>
    <x v="8"/>
    <n v="635"/>
    <s v="Capgemini Technology Services"/>
    <s v="FRANCE"/>
    <n v="9043"/>
    <s v="02. APPSTWO"/>
    <s v="Apps Portugal"/>
    <n v="42774"/>
    <n v="119"/>
    <s v="8.Invoice awaiting Prime’s approval or PO"/>
    <s v="Hold Payment"/>
    <n v="42830"/>
    <s v="Q1 2017"/>
    <n v="63"/>
    <s v="61-90 Days"/>
    <n v="17574"/>
    <s v="EUR"/>
    <n v="17574"/>
    <s v="EUR"/>
    <n v="17574"/>
    <s v="EUR"/>
    <s v="INTER"/>
    <n v="17.57"/>
    <n v="1"/>
    <s v="greater than 10000"/>
    <s v="Beata Chojnacka"/>
    <s v="h-Waiting for Project Manager approval"/>
    <s v="More"/>
    <m/>
    <m/>
    <m/>
    <m/>
    <m/>
    <s v="Non-GFS"/>
    <s v="Non- ICB"/>
    <s v="Non-GFS/Non- ICB"/>
  </r>
  <r>
    <s v="New"/>
    <n v="8110"/>
    <s v="Capgemini Mexico S. de R.L. de C.V."/>
    <x v="9"/>
    <n v="635"/>
    <s v="Capgemini Technology Services"/>
    <s v="FRANCE"/>
    <s v="D7263"/>
    <s v="09. LATAM"/>
    <s v="Mexico"/>
    <n v="42829"/>
    <n v="64"/>
    <s v="6.Missing or wrong information on invoice"/>
    <s v="Missing Information or Attachment"/>
    <n v="42892"/>
    <s v="Q2 2017"/>
    <n v="1"/>
    <s v="0-30 Days"/>
    <n v="368048.09"/>
    <s v="MXN"/>
    <n v="17479.560000000001"/>
    <s v="MXN"/>
    <n v="368048.07485797786"/>
    <s v="EUR"/>
    <s v="INTER"/>
    <n v="17.48"/>
    <n v="1"/>
    <s v="greater than 10000"/>
    <s v="Karolina Planeta"/>
    <s v="waiting for approval"/>
    <s v="More"/>
    <m/>
    <m/>
    <m/>
    <m/>
    <m/>
    <s v="Non-GFS"/>
    <s v="Non- ICB"/>
    <s v="Non-GFS/Non- ICB"/>
  </r>
  <r>
    <s v="Unresolved"/>
    <n v="8520"/>
    <s v="Capgemini Technology Services India Limited"/>
    <x v="3"/>
    <n v="3071"/>
    <s v="Sogeti Sverige AB"/>
    <s v="NORDIC"/>
    <s v="5010088775/16-17-IM"/>
    <s v="06. SOGETI"/>
    <s v="iGATE"/>
    <n v="42769"/>
    <n v="124"/>
    <s v="8.Invoice awaiting Prime’s approval or PO"/>
    <s v="Hold Payment"/>
    <n v="42775"/>
    <s v="Q1 2017"/>
    <n v="118"/>
    <s v="91-120 Days"/>
    <n v="1259358"/>
    <s v="INR"/>
    <n v="17410.37"/>
    <s v="INR"/>
    <n v="1259357.820727967"/>
    <s v="EUR"/>
    <s v="INTER"/>
    <n v="17.41"/>
    <n v="1"/>
    <s v="greater than 10000"/>
    <s v="Anne-Sofi Saltin"/>
    <s v="app"/>
    <s v="More"/>
    <m/>
    <m/>
    <m/>
    <m/>
    <m/>
    <s v="Non-GFS"/>
    <s v="Non- ICB"/>
    <s v="Non-GFS/Non- ICB"/>
  </r>
  <r>
    <s v="Unresolved"/>
    <n v="95"/>
    <s v="Capgemini Service S.A.S."/>
    <x v="0"/>
    <n v="8110"/>
    <s v="Capgemini Mexico S. de R.L. de C.V."/>
    <s v="CPM- BR"/>
    <n v="950110010072"/>
    <s v="07. GROUP"/>
    <s v="GROUP SHARED SERVICES"/>
    <n v="42697"/>
    <n v="196"/>
    <s v="1.No signed SoW"/>
    <s v="DISAGREEMENT"/>
    <n v="42732"/>
    <s v="Q4 2016"/>
    <n v="161"/>
    <s v="151-180 Days"/>
    <n v="17379"/>
    <s v="EUR"/>
    <n v="17379"/>
    <s v="EUR"/>
    <n v="17379"/>
    <s v="EUR"/>
    <s v="INTER"/>
    <n v="17.38"/>
    <n v="1"/>
    <s v="greater than 10000"/>
    <s v="Aldo Perez"/>
    <s v="Hi: Please send I sow"/>
    <s v="More"/>
    <m/>
    <m/>
    <m/>
    <m/>
    <m/>
    <s v="GFS"/>
    <s v="Non- ICB"/>
    <s v="GFS/Non- ICB"/>
  </r>
  <r>
    <s v="Unresolved"/>
    <n v="3075"/>
    <s v="Sogeti Finland Oy"/>
    <x v="4"/>
    <n v="1340"/>
    <s v="Capgemini Finland Oy"/>
    <s v="NORDIC"/>
    <n v="30751700026"/>
    <s v="06. SOGETI"/>
    <s v="Sogeti Nordic "/>
    <n v="42773"/>
    <n v="120"/>
    <s v="8.Invoice awaiting Prime’s approval or PO"/>
    <s v="Hold Payment"/>
    <n v="42859"/>
    <s v="Q2 2017"/>
    <n v="34"/>
    <s v="31-60 Days"/>
    <n v="17338.3"/>
    <s v="EUR"/>
    <n v="17338.3"/>
    <s v="EUR"/>
    <n v="17338.3"/>
    <s v="EUR"/>
    <s v="INTRA"/>
    <n v="17.34"/>
    <n v="1"/>
    <s v="greater than 10000"/>
    <s v="Shambhu Sharma"/>
    <s v="Awaiting approval"/>
    <s v="More"/>
    <m/>
    <m/>
    <m/>
    <m/>
    <m/>
    <s v="GFS"/>
    <s v="Non- ICB"/>
    <s v="GFS/Non- ICB"/>
  </r>
  <r>
    <s v="Unresolved"/>
    <n v="199"/>
    <s v="Capgemini America Inc"/>
    <x v="6"/>
    <n v="8113"/>
    <s v="Capgemini North America Inc"/>
    <s v="NORTH AMERICA"/>
    <s v="7300101668/1617USM"/>
    <s v="01. APPSONE"/>
    <s v="NA APPS ADJ"/>
    <n v="42773"/>
    <n v="120"/>
    <s v="1.No signed SoW"/>
    <s v="DISAGREEMENT"/>
    <n v="42830"/>
    <s v="Q1 2017"/>
    <n v="63"/>
    <s v="61-90 Days"/>
    <n v="19462"/>
    <s v="USD"/>
    <n v="17344.27"/>
    <s v="USD"/>
    <n v="19462.004685440595"/>
    <s v="EUR"/>
    <s v="INTRA"/>
    <n v="17.34"/>
    <n v="1"/>
    <s v="greater than 10000"/>
    <s v="SUDIPTA ROY"/>
    <s v="NO ISOW"/>
    <s v="More"/>
    <m/>
    <m/>
    <m/>
    <m/>
    <m/>
    <s v="Non-GFS"/>
    <s v="Non- ICB"/>
    <s v="Non-GFS/Non- ICB"/>
  </r>
  <r>
    <s v="Unresolved"/>
    <n v="8520"/>
    <s v="Capgemini Technology Services India Limited"/>
    <x v="3"/>
    <n v="8420"/>
    <s v="Capgemini Australia Pty Ltd."/>
    <s v="INDIA"/>
    <n v="85200910002072"/>
    <s v="04. INFRA"/>
    <s v="India Data Run Services"/>
    <n v="42614"/>
    <n v="279"/>
    <s v="3.Disagreed days, volume or deliverables"/>
    <s v="DISAGREEMENT"/>
    <n v="42678"/>
    <s v="Q4 2016"/>
    <n v="215"/>
    <s v="181 - 365 Days"/>
    <n v="1239284.04"/>
    <s v="INR"/>
    <n v="17132.849999999999"/>
    <s v="INR"/>
    <n v="1239283.7509403389"/>
    <s v="EUR"/>
    <s v="INTRA"/>
    <n v="17.13"/>
    <n v="1"/>
    <s v="greater than 10000"/>
    <s v="Shruti Shetty"/>
    <s v="Sujoy Banerjee was part of Wintel unitized team and his professional fees should not be added separately as that would mean double billing; Please issue credit note."/>
    <s v="More"/>
    <m/>
    <m/>
    <m/>
    <m/>
    <m/>
    <s v="GFS"/>
    <s v="Non- ICB"/>
    <s v="GFS/Non- ICB"/>
  </r>
  <r>
    <s v="New"/>
    <n v="8110"/>
    <s v="Capgemini Mexico S. de R.L. de C.V."/>
    <x v="9"/>
    <n v="199"/>
    <s v="Capgemini America Inc"/>
    <s v="NORTH AMERICA"/>
    <s v="D7260"/>
    <s v="09. LATAM"/>
    <s v="Mexico"/>
    <n v="42829"/>
    <n v="64"/>
    <s v="8.Invoice awaiting Prime’s approval or PO"/>
    <s v="Hold Payment"/>
    <n v="42892"/>
    <s v="Q2 2017"/>
    <n v="1"/>
    <s v="0-30 Days"/>
    <n v="360414.25"/>
    <s v="MXN"/>
    <n v="17117.009999999998"/>
    <s v="MXN"/>
    <n v="360414.25401009835"/>
    <s v="EUR"/>
    <s v="INTER"/>
    <n v="17.12"/>
    <n v="1"/>
    <s v="greater than 10000"/>
    <s v="SUDIPTA ROY"/>
    <s v="awaiting approval"/>
    <s v="More"/>
    <m/>
    <m/>
    <m/>
    <m/>
    <m/>
    <s v="Non-GFS"/>
    <s v="Non- ICB"/>
    <s v="Non-GFS/Non- ICB"/>
  </r>
  <r>
    <s v="Unresolved"/>
    <n v="795"/>
    <s v="Capgemini Suisse S.A."/>
    <x v="2"/>
    <n v="199"/>
    <s v="Capgemini America Inc"/>
    <s v="NORTH AMERICA"/>
    <n v="7950210003797"/>
    <s v="03. CC"/>
    <s v="CH02-CC Market Units"/>
    <n v="42796"/>
    <n v="97"/>
    <s v="8.Invoice awaiting Prime’s approval or PO"/>
    <s v="Hold Payment"/>
    <n v="42859"/>
    <s v="Q2 2017"/>
    <n v="34"/>
    <s v="31-60 Days"/>
    <n v="18625.37"/>
    <s v="CHF"/>
    <n v="17093.77"/>
    <s v="CHF"/>
    <n v="18625.371553595243"/>
    <s v="EUR"/>
    <s v="INTER"/>
    <n v="17.09"/>
    <n v="1"/>
    <s v="greater than 10000"/>
    <s v="Subhojit Adak"/>
    <s v="Don't know who will going to approve the invoices. The name mentioned in the ISOW is from cap IGATE"/>
    <s v="More"/>
    <m/>
    <m/>
    <m/>
    <m/>
    <m/>
    <s v="GFS"/>
    <s v="Non- ICB"/>
    <s v="GFS/Non- ICB"/>
  </r>
  <r>
    <s v="New"/>
    <n v="8205"/>
    <s v="Capgemini Consulting Österreich AG"/>
    <x v="2"/>
    <n v="199"/>
    <s v="Capgemini America Inc"/>
    <s v="NORTH AMERICA"/>
    <n v="79320170300034"/>
    <s v="02. APPSTWO"/>
    <s v="Apps Eastern Europe"/>
    <n v="42818"/>
    <n v="75"/>
    <s v="8.Invoice awaiting Prime’s approval or PO"/>
    <s v="Hold Payment"/>
    <n v="42893"/>
    <s v="Q2 2017"/>
    <n v="0"/>
    <s v="0-30 Days"/>
    <n v="16912.5"/>
    <s v="EUR"/>
    <n v="16912.5"/>
    <s v="EUR"/>
    <n v="16912.5"/>
    <s v="EUR"/>
    <s v="INTER"/>
    <n v="16.91"/>
    <n v="1"/>
    <s v="greater than 10000"/>
    <s v="Subhojit Adak"/>
    <s v="waiting for approval"/>
    <s v="More"/>
    <m/>
    <m/>
    <m/>
    <m/>
    <m/>
    <s v="Non-GFS"/>
    <s v="Non- ICB"/>
    <s v="Non-GFS/Non- ICB"/>
  </r>
  <r>
    <s v="Unresolved"/>
    <n v="8310"/>
    <s v="Capgemini Polska Sp z.o.o"/>
    <x v="2"/>
    <n v="260"/>
    <s v="Capgemini UK Plc"/>
    <s v="UK &amp; IRELAND"/>
    <s v="831015FIS01657"/>
    <s v="04. INFRA"/>
    <s v="Infra Central Europe "/>
    <n v="42340"/>
    <n v="553"/>
    <s v="6.Missing or wrong information on invoice"/>
    <s v="Missing Information or Attachment"/>
    <n v="42648"/>
    <s v="Q3 2016"/>
    <n v="245"/>
    <s v="181 - 365 Days"/>
    <n v="70423.7"/>
    <s v="PLN"/>
    <n v="16883.32"/>
    <s v="PLN"/>
    <n v="70423.693747205296"/>
    <s v="EUR"/>
    <s v="INTER"/>
    <n v="16.88"/>
    <n v="1"/>
    <s v="greater than 10000"/>
    <s v="Abdul Wasim"/>
    <s v="NO PO"/>
    <s v="More"/>
    <m/>
    <m/>
    <m/>
    <m/>
    <m/>
    <s v="GFS"/>
    <s v="Non- ICB"/>
    <s v="GFS/Non- ICB"/>
  </r>
  <r>
    <s v="Unresolved"/>
    <n v="8310"/>
    <s v="Capgemini Polska Sp z.o.o"/>
    <x v="2"/>
    <n v="260"/>
    <s v="Capgemini UK Plc"/>
    <s v="UK &amp; IRELAND"/>
    <s v="831015FIS01829"/>
    <s v="04. INFRA"/>
    <s v="Infra Central Europe "/>
    <n v="42366"/>
    <n v="527"/>
    <s v="6.Missing or wrong information on invoice"/>
    <s v="Missing Information or Attachment"/>
    <n v="42648"/>
    <s v="Q3 2016"/>
    <n v="245"/>
    <s v="181 - 365 Days"/>
    <n v="70423.7"/>
    <s v="PLN"/>
    <n v="16883.32"/>
    <s v="PLN"/>
    <n v="70423.693747205296"/>
    <s v="EUR"/>
    <s v="INTER"/>
    <n v="16.88"/>
    <n v="1"/>
    <s v="greater than 10000"/>
    <s v="Abdul Wasim"/>
    <s v="NO PO"/>
    <s v="More"/>
    <m/>
    <m/>
    <m/>
    <m/>
    <m/>
    <s v="GFS"/>
    <s v="Non- ICB"/>
    <s v="GFS/Non- ICB"/>
  </r>
  <r>
    <s v="Unresolved"/>
    <n v="3075"/>
    <s v="Sogeti Finland Oy"/>
    <x v="4"/>
    <n v="1340"/>
    <s v="Capgemini Finland Oy"/>
    <s v="NORDIC"/>
    <n v="30751700027"/>
    <s v="06. SOGETI"/>
    <s v="Sogeti Nordic "/>
    <n v="42773"/>
    <n v="120"/>
    <s v="8.Invoice awaiting Prime’s approval or PO"/>
    <s v="Hold Payment"/>
    <n v="42859"/>
    <s v="Q2 2017"/>
    <n v="34"/>
    <s v="31-60 Days"/>
    <n v="16811.3"/>
    <s v="EUR"/>
    <n v="16811.3"/>
    <s v="EUR"/>
    <n v="16811.3"/>
    <s v="EUR"/>
    <s v="INTRA"/>
    <n v="16.809999999999999"/>
    <n v="1"/>
    <s v="greater than 10000"/>
    <s v="Shambhu Sharma"/>
    <s v="Awaiting approval"/>
    <s v="More"/>
    <m/>
    <m/>
    <m/>
    <m/>
    <m/>
    <s v="GFS"/>
    <s v="Non- ICB"/>
    <s v="GFS/Non- ICB"/>
  </r>
  <r>
    <s v="Unresolved"/>
    <n v="8110"/>
    <s v="Capgemini Mexico S. de R.L. de C.V."/>
    <x v="9"/>
    <n v="456"/>
    <s v="Sogeti Deutschland GmbH"/>
    <s v="CENTRAL EUROPE"/>
    <s v="D7275"/>
    <s v="09. LATAM"/>
    <s v="Mexico"/>
    <n v="42858"/>
    <n v="35"/>
    <s v="5.Invoice issued too late"/>
    <s v="DISAGREEMENT"/>
    <n v="42860"/>
    <s v="Q2 2017"/>
    <n v="33"/>
    <s v="31-60 Days"/>
    <n v="352176.06"/>
    <s v="MXN"/>
    <n v="16725.759999999998"/>
    <s v="MXN"/>
    <n v="352176.12849159655"/>
    <s v="EUR"/>
    <s v="INTER"/>
    <n v="16.73"/>
    <n v="1"/>
    <s v="greater than 10000"/>
    <s v="Agata Osmolska"/>
    <s v="The invoice was issued to late."/>
    <s v="More"/>
    <m/>
    <m/>
    <m/>
    <m/>
    <m/>
    <s v="Non-GFS"/>
    <s v="Non- ICB"/>
    <s v="Non-GFS/Non- ICB"/>
  </r>
  <r>
    <s v="Unresolved"/>
    <n v="3074"/>
    <s v="Sogeti Norge AS"/>
    <x v="4"/>
    <n v="1320"/>
    <s v="Capgemini Norge AS"/>
    <s v="NORDIC"/>
    <n v="3074160945"/>
    <s v="06. SOGETI"/>
    <s v="Sogeti Nordic "/>
    <n v="42731"/>
    <n v="162"/>
    <s v="8.Invoice awaiting Prime’s approval or PO"/>
    <s v="Hold Payment"/>
    <n v="42797"/>
    <s v="Q1 2017"/>
    <n v="96"/>
    <s v="91-120 Days"/>
    <n v="157500"/>
    <s v="NOK"/>
    <n v="16686.45"/>
    <s v="NOK"/>
    <n v="157500.02123729419"/>
    <s v="EUR"/>
    <s v="INTRA"/>
    <n v="16.690000000000001"/>
    <n v="1"/>
    <s v="greater than 10000"/>
    <s v="Ankit Agrawal"/>
    <s v="Awaiting approval."/>
    <s v="More"/>
    <m/>
    <m/>
    <m/>
    <m/>
    <m/>
    <s v="GFS"/>
    <s v="Non- ICB"/>
    <s v="GFS/Non- ICB"/>
  </r>
  <r>
    <s v="New"/>
    <n v="1320"/>
    <s v="Capgemini Norge AS"/>
    <x v="4"/>
    <n v="1970"/>
    <s v="Capgemini UK Plc (FS)"/>
    <s v="UK &amp; IRELAND"/>
    <n v="13200110058906"/>
    <s v="02. APPSTWO"/>
    <s v="Apps Norway MS East"/>
    <n v="42829"/>
    <n v="64"/>
    <s v="3.Disagreed days, volume or deliverables"/>
    <s v="DISAGREEMENT"/>
    <n v="42892"/>
    <s v="Q2 2017"/>
    <n v="1"/>
    <s v="0-30 Days"/>
    <n v="156700"/>
    <s v="NOK"/>
    <n v="16601.689999999999"/>
    <s v="NOK"/>
    <n v="156699.98876783106"/>
    <s v="EUR"/>
    <s v="INTER"/>
    <n v="16.600000000000001"/>
    <n v="1"/>
    <s v="greater than 10000"/>
    <s v="Amina Khatun"/>
    <s v="Please issue credit note"/>
    <s v="More"/>
    <m/>
    <m/>
    <m/>
    <m/>
    <m/>
    <s v="GFS"/>
    <s v="Non- ICB"/>
    <s v="GFS/Non- ICB"/>
  </r>
  <r>
    <s v="New"/>
    <n v="95"/>
    <s v="Capgemini Service S.A.S."/>
    <x v="0"/>
    <n v="692"/>
    <s v="Capgemini Outsourcing Services S.A.S."/>
    <s v="FRANCE"/>
    <n v="950110010859"/>
    <s v="07. GROUP"/>
    <s v="GROUP SHARED SERVICES"/>
    <n v="42821"/>
    <n v="72"/>
    <s v="6.Missing or wrong information on invoice"/>
    <s v="Missing Information or Attachment"/>
    <n v="42891"/>
    <s v="Q2 2017"/>
    <n v="2"/>
    <s v="0-30 Days"/>
    <n v="16570.900000000001"/>
    <s v="EUR"/>
    <n v="16570.900000000001"/>
    <s v="EUR"/>
    <n v="16570.900000000001"/>
    <s v="EUR"/>
    <s v="INTER"/>
    <n v="16.57"/>
    <n v="1"/>
    <s v="greater than 10000"/>
    <s v="Karolina Planeta"/>
    <s v="waiting for approval"/>
    <s v="More"/>
    <m/>
    <m/>
    <m/>
    <m/>
    <m/>
    <s v="GFS"/>
    <s v="Non- ICB"/>
    <s v="GFS/Non- ICB"/>
  </r>
  <r>
    <s v="New"/>
    <n v="8310"/>
    <s v="Capgemini Polska Sp z.o.o"/>
    <x v="2"/>
    <n v="692"/>
    <s v="Capgemini Outsourcing Services S.A.S."/>
    <s v="FRANCE"/>
    <s v="831016FIS01364"/>
    <s v="04. INFRA"/>
    <s v="Infra Central Europe "/>
    <n v="42584"/>
    <n v="309"/>
    <s v="8.Invoice awaiting Prime’s approval or PO"/>
    <s v="Hold Payment"/>
    <n v="42891"/>
    <s v="Q2 2017"/>
    <n v="2"/>
    <s v="0-30 Days"/>
    <n v="68991.259999999995"/>
    <s v="PLN"/>
    <n v="16539.91"/>
    <s v="PLN"/>
    <n v="68991.262171559763"/>
    <s v="EUR"/>
    <s v="INTER"/>
    <n v="16.54"/>
    <n v="1"/>
    <s v="greater than 10000"/>
    <s v="Magdalena Marczynska"/>
    <s v="Status : h-Waiting for Project Manager approval Destinataire : ALMILLET,ERDOTT"/>
    <s v="More"/>
    <m/>
    <m/>
    <m/>
    <m/>
    <m/>
    <s v="GFS"/>
    <s v="Non- ICB"/>
    <s v="GFS/Non- ICB"/>
  </r>
  <r>
    <s v="Unresolved"/>
    <n v="8310"/>
    <s v="Capgemini Polska Sp z.o.o"/>
    <x v="2"/>
    <n v="260"/>
    <s v="Capgemini UK Plc"/>
    <s v="UK &amp; IRELAND"/>
    <s v="831016FIS00249"/>
    <s v="04. INFRA"/>
    <s v="Infra Central Europe "/>
    <n v="42431"/>
    <n v="462"/>
    <s v="6.Missing or wrong information on invoice"/>
    <s v="Missing Information or Attachment"/>
    <n v="42648"/>
    <s v="Q3 2016"/>
    <n v="245"/>
    <s v="181 - 365 Days"/>
    <n v="68878.81"/>
    <s v="PLN"/>
    <n v="16512.95"/>
    <s v="PLN"/>
    <n v="68878.80663654505"/>
    <s v="EUR"/>
    <s v="INTER"/>
    <n v="16.510000000000002"/>
    <n v="1"/>
    <s v="greater than 10000"/>
    <s v="Abdul Wasim"/>
    <s v="NO PO"/>
    <s v="More"/>
    <m/>
    <m/>
    <m/>
    <m/>
    <m/>
    <s v="GFS"/>
    <s v="Non- ICB"/>
    <s v="GFS/Non- ICB"/>
  </r>
  <r>
    <s v="Unresolved"/>
    <n v="8310"/>
    <s v="Capgemini Polska Sp z.o.o"/>
    <x v="2"/>
    <n v="260"/>
    <s v="Capgemini UK Plc"/>
    <s v="UK &amp; IRELAND"/>
    <s v="831016FIS00117"/>
    <s v="04. INFRA"/>
    <s v="Infra Central Europe "/>
    <n v="42431"/>
    <n v="462"/>
    <s v="6.Missing or wrong information on invoice"/>
    <s v="Missing Information or Attachment"/>
    <n v="42648"/>
    <s v="Q3 2016"/>
    <n v="245"/>
    <s v="181 - 365 Days"/>
    <n v="68817.88"/>
    <s v="PLN"/>
    <n v="16498.34"/>
    <s v="PLN"/>
    <n v="68817.865413749605"/>
    <s v="EUR"/>
    <s v="INTER"/>
    <n v="16.5"/>
    <n v="1"/>
    <s v="greater than 10000"/>
    <s v="Abdul Wasim"/>
    <s v="NO PO"/>
    <s v="More"/>
    <m/>
    <m/>
    <m/>
    <m/>
    <m/>
    <s v="GFS"/>
    <s v="Non- ICB"/>
    <s v="GFS/Non- ICB"/>
  </r>
  <r>
    <s v="Unresolved"/>
    <n v="260"/>
    <s v="Capgemini UK Plc"/>
    <x v="5"/>
    <n v="413"/>
    <s v="Capgemini Nederland B.V."/>
    <s v="BENELUX"/>
    <n v="2600110124548"/>
    <s v="03. CC"/>
    <s v="CC - MLS"/>
    <n v="42794"/>
    <n v="99"/>
    <s v="7.Missing attachments"/>
    <s v="Missing Information or Attachment"/>
    <n v="42860"/>
    <s v="Q2 2017"/>
    <n v="33"/>
    <s v="31-60 Days"/>
    <n v="14395"/>
    <s v="GBP"/>
    <n v="16476.849999999999"/>
    <s v="GBP"/>
    <n v="14395.000415420585"/>
    <s v="EUR"/>
    <s v="INTER"/>
    <n v="16.48"/>
    <n v="1"/>
    <s v="greater than 10000"/>
    <s v="Anit Sharma"/>
    <s v="Missing Attachment"/>
    <s v="More"/>
    <m/>
    <m/>
    <m/>
    <m/>
    <m/>
    <s v="GFS"/>
    <s v="Non- ICB"/>
    <s v="GFS/Non- ICB"/>
  </r>
  <r>
    <s v="Unresolved"/>
    <n v="3802"/>
    <s v="Prosodie S.A.S."/>
    <x v="1"/>
    <n v="260"/>
    <s v="Capgemini UK Plc"/>
    <s v="UK &amp; IRELAND"/>
    <n v="701701386"/>
    <s v="05. BUSINESS SERVICES"/>
    <s v="Prosodie"/>
    <n v="42790"/>
    <n v="103"/>
    <s v="5.Invoice issued too late"/>
    <s v="DISAGREEMENT"/>
    <n v="42860"/>
    <s v="Q2 2017"/>
    <n v="33"/>
    <s v="31-60 Days"/>
    <n v="16465"/>
    <s v="EUR"/>
    <n v="16465"/>
    <s v="EUR"/>
    <n v="16465"/>
    <s v="EUR"/>
    <s v="INTER"/>
    <n v="16.47"/>
    <n v="1"/>
    <s v="greater than 10000"/>
    <s v="SATABDI SARKAR"/>
    <s v="Need Credit Note"/>
    <s v="More"/>
    <m/>
    <m/>
    <m/>
    <m/>
    <m/>
    <s v="Non-GFS"/>
    <s v="Non- ICB"/>
    <s v="Non-GFS/Non- ICB"/>
  </r>
  <r>
    <s v="Unresolved"/>
    <n v="3011"/>
    <s v="Sogeti USA LLC"/>
    <x v="6"/>
    <n v="199"/>
    <s v="Capgemini America Inc"/>
    <s v="NORTH AMERICA"/>
    <n v="383130"/>
    <s v="06. SOGETI"/>
    <s v="Sogeti USA "/>
    <n v="42731"/>
    <n v="162"/>
    <s v="1.No signed SoW"/>
    <s v="DISAGREEMENT"/>
    <n v="42800"/>
    <s v="Q1 2017"/>
    <n v="93"/>
    <s v="91-120 Days"/>
    <n v="18455.740000000002"/>
    <s v="USD"/>
    <n v="16447.5"/>
    <s v="USD"/>
    <n v="18455.739103680015"/>
    <s v="EUR"/>
    <s v="INTRA"/>
    <n v="16.45"/>
    <n v="1"/>
    <s v="greater than 10000"/>
    <s v="Soumya Mukhopadhyay"/>
    <s v="-"/>
    <s v="More"/>
    <m/>
    <m/>
    <m/>
    <m/>
    <m/>
    <s v="Non-GFS"/>
    <s v="Non- ICB"/>
    <s v="Non-GFS/Non- ICB"/>
  </r>
  <r>
    <s v="New"/>
    <n v="95"/>
    <s v="Capgemini Service S.A.S."/>
    <x v="0"/>
    <n v="1320"/>
    <s v="Capgemini Norge AS"/>
    <s v="NORDIC"/>
    <n v="950110011338"/>
    <s v="07. GROUP"/>
    <s v="GROUP SHARED SERVICES"/>
    <n v="42821"/>
    <n v="72"/>
    <s v="2.Disagreed rates or price"/>
    <s v="DISAGREEMENT"/>
    <n v="42892"/>
    <s v="Q2 2017"/>
    <n v="1"/>
    <s v="0-30 Days"/>
    <n v="16381.5"/>
    <s v="EUR"/>
    <n v="16381.5"/>
    <s v="EUR"/>
    <n v="16381.5"/>
    <s v="EUR"/>
    <s v="INTER"/>
    <n v="16.38"/>
    <n v="1"/>
    <s v="greater than 10000"/>
    <s v="Ankit Agrawal"/>
    <s v="Invoice should be without tax."/>
    <s v="More"/>
    <m/>
    <m/>
    <m/>
    <m/>
    <m/>
    <s v="GFS"/>
    <s v="Non- ICB"/>
    <s v="GFS/Non- ICB"/>
  </r>
  <r>
    <s v="New"/>
    <n v="3011"/>
    <s v="Sogeti USA LLC"/>
    <x v="6"/>
    <n v="199"/>
    <s v="Capgemini America Inc"/>
    <s v="NORTH AMERICA"/>
    <n v="390440"/>
    <s v="06. SOGETI"/>
    <s v="Sogeti USA "/>
    <n v="42829"/>
    <n v="64"/>
    <s v="8.Invoice awaiting Prime’s approval or PO"/>
    <s v="Hold Payment"/>
    <n v="42893"/>
    <s v="Q2 2017"/>
    <n v="0"/>
    <s v="0-30 Days"/>
    <n v="18360"/>
    <s v="USD"/>
    <n v="16362.18"/>
    <s v="USD"/>
    <n v="18360.001535032745"/>
    <s v="EUR"/>
    <s v="INTRA"/>
    <n v="16.36"/>
    <n v="1"/>
    <s v="greater than 10000"/>
    <s v="Sayantan Ghosh"/>
    <s v="Invoice waiting for aproval"/>
    <s v="More"/>
    <m/>
    <m/>
    <m/>
    <m/>
    <m/>
    <s v="Non-GFS"/>
    <s v="Non- ICB"/>
    <s v="Non-GFS/Non- ICB"/>
  </r>
  <r>
    <s v="Unresolved"/>
    <n v="1730"/>
    <s v="Capgemini Portugal, Serviços de Consultoria e Informatica S.A."/>
    <x v="8"/>
    <n v="693"/>
    <s v="Capgemini Consulting S.A.S."/>
    <s v="FRANCE"/>
    <n v="9015"/>
    <s v="02. APPSTWO"/>
    <s v="Apps Portugal"/>
    <n v="42774"/>
    <n v="119"/>
    <s v="8.Invoice awaiting Prime’s approval or PO"/>
    <s v="Hold Payment"/>
    <n v="42859"/>
    <s v="Q2 2017"/>
    <n v="34"/>
    <s v="31-60 Days"/>
    <n v="16292"/>
    <s v="EUR"/>
    <n v="16292"/>
    <s v="EUR"/>
    <n v="16292"/>
    <s v="EUR"/>
    <s v="INTER"/>
    <n v="16.29"/>
    <n v="1"/>
    <s v="greater than 10000"/>
    <s v="Hirsch Magdalena"/>
    <s v="Waiting for Project Manager approval OOCHOAPE"/>
    <s v="More"/>
    <m/>
    <m/>
    <m/>
    <m/>
    <m/>
    <s v="Non-GFS"/>
    <s v="Non- ICB"/>
    <s v="Non-GFS/Non- ICB"/>
  </r>
  <r>
    <s v="Unresolved"/>
    <n v="9701"/>
    <s v="Capgemini Services Romania s.r.l."/>
    <x v="2"/>
    <n v="692"/>
    <s v="Capgemini Outsourcing Services S.A.S."/>
    <s v="FRANCE"/>
    <n v="97120170107"/>
    <s v="04. INFRA"/>
    <s v="Infra Central Europe "/>
    <n v="42796"/>
    <n v="97"/>
    <s v="8.Invoice awaiting Prime’s approval or PO"/>
    <s v="Hold Payment"/>
    <n v="42860"/>
    <s v="Q2 2017"/>
    <n v="33"/>
    <s v="31-60 Days"/>
    <n v="16285.41"/>
    <s v="EUR"/>
    <n v="16285.41"/>
    <s v="RON"/>
    <n v="74351.025707869223"/>
    <s v="EUR"/>
    <s v="INTER"/>
    <n v="16.29"/>
    <n v="1"/>
    <s v="greater than 10000"/>
    <s v="Magdalena Marczynska"/>
    <s v="Status : h-Waiting for Project Manager approval Destinataire : MIONASEK"/>
    <s v="More"/>
    <m/>
    <m/>
    <m/>
    <m/>
    <m/>
    <s v="Non-GFS"/>
    <s v="Non- ICB"/>
    <s v="Non-GFS/Non- ICB"/>
  </r>
  <r>
    <s v="Unresolved"/>
    <n v="3635"/>
    <s v="Capgemini Magyarorszag Kft"/>
    <x v="2"/>
    <n v="8243"/>
    <s v="Capgemini Deutschland GmbH"/>
    <s v="CENTRAL EUROPE"/>
    <s v="INV161116"/>
    <s v="02. APPSTWO"/>
    <s v="Apps Eastern Europe"/>
    <n v="42731"/>
    <n v="162"/>
    <s v="8.Invoice awaiting Prime’s approval or PO"/>
    <s v="Hold Payment"/>
    <n v="42796"/>
    <s v="Q1 2017"/>
    <n v="97"/>
    <s v="91-120 Days"/>
    <n v="5000000"/>
    <s v="HUF"/>
    <n v="16276"/>
    <s v="HUF"/>
    <n v="5000000"/>
    <s v="EUR"/>
    <s v="INTRA"/>
    <n v="16.28"/>
    <n v="1"/>
    <s v="greater than 10000"/>
    <s v="Izabela Klich"/>
    <s v="invoice is processing/ awaiting approval"/>
    <s v="More"/>
    <m/>
    <m/>
    <m/>
    <m/>
    <m/>
    <s v="Non-GFS"/>
    <s v="Non- ICB"/>
    <s v="Non-GFS/Non- ICB"/>
  </r>
  <r>
    <s v="New"/>
    <n v="199"/>
    <s v="Capgemini America Inc"/>
    <x v="6"/>
    <n v="8110"/>
    <s v="Capgemini Mexico S. de R.L. de C.V."/>
    <s v="CPM- BR"/>
    <n v="1990110070807"/>
    <s v="01. APPSONE"/>
    <s v="NA EU"/>
    <n v="42821"/>
    <n v="72"/>
    <s v="8.Invoice awaiting Prime’s approval or PO"/>
    <s v="Hold Payment"/>
    <n v="42891"/>
    <s v="Q2 2017"/>
    <n v="2"/>
    <s v="0-30 Days"/>
    <n v="18258.36"/>
    <s v="USD"/>
    <n v="16271.6"/>
    <s v="USD"/>
    <n v="18258.361720592173"/>
    <s v="EUR"/>
    <s v="INTER"/>
    <n v="16.27"/>
    <n v="1"/>
    <s v="greater than 10000"/>
    <s v="Aldo Perez"/>
    <s v="."/>
    <s v="More"/>
    <m/>
    <m/>
    <m/>
    <m/>
    <m/>
    <s v="GFS"/>
    <s v="Non- ICB"/>
    <s v="GFS/Non- ICB"/>
  </r>
  <r>
    <s v="New"/>
    <n v="95"/>
    <s v="Capgemini Service S.A.S."/>
    <x v="0"/>
    <n v="1350"/>
    <s v="Capgemini Sverige AB"/>
    <s v="NORDIC"/>
    <n v="950110010999"/>
    <s v="07. GROUP"/>
    <s v="GROUP SHARED SERVICES"/>
    <n v="42821"/>
    <n v="72"/>
    <s v="8.Invoice awaiting Prime’s approval or PO"/>
    <s v="Hold Payment"/>
    <n v="42892"/>
    <s v="Q2 2017"/>
    <n v="1"/>
    <s v="0-30 Days"/>
    <n v="16247.5"/>
    <s v="EUR"/>
    <n v="16247.5"/>
    <s v="EUR"/>
    <n v="16247.5"/>
    <s v="EUR"/>
    <s v="INTER"/>
    <n v="16.25"/>
    <n v="1"/>
    <s v="greater than 10000"/>
    <s v="Sourav Das"/>
    <s v="Awaiting approval"/>
    <s v="More"/>
    <m/>
    <m/>
    <m/>
    <m/>
    <m/>
    <s v="GFS"/>
    <s v="Non- ICB"/>
    <s v="GFS/Non- ICB"/>
  </r>
  <r>
    <s v="Unresolved"/>
    <n v="199"/>
    <s v="Capgemini America Inc"/>
    <x v="6"/>
    <n v="693"/>
    <s v="Capgemini Consulting S.A.S."/>
    <s v="FRANCE"/>
    <n v="1990110061467"/>
    <s v="03. CC"/>
    <s v="CC NA"/>
    <n v="42697"/>
    <n v="196"/>
    <s v="7.Missing attachments"/>
    <s v="Missing Information or Attachment"/>
    <n v="42775"/>
    <s v="Q1 2017"/>
    <n v="118"/>
    <s v="91-120 Days"/>
    <n v="18204.009999999998"/>
    <s v="USD"/>
    <n v="16223.16"/>
    <s v="USD"/>
    <n v="18204.007198495667"/>
    <s v="EUR"/>
    <s v="INTER"/>
    <n v="16.22"/>
    <n v="1"/>
    <s v="greater than 10000"/>
    <s v="Joanna Pilawska"/>
    <s v="m-Invoice rejected during approval OOCHOAPE"/>
    <s v="More"/>
    <m/>
    <m/>
    <m/>
    <m/>
    <m/>
    <s v="GFS"/>
    <s v="Non- ICB"/>
    <s v="GFS/Non- ICB"/>
  </r>
  <r>
    <s v="New"/>
    <n v="635"/>
    <s v="Capgemini Technology Services"/>
    <x v="1"/>
    <n v="9"/>
    <s v="Cap Gemini S.A"/>
    <s v="HOLDING"/>
    <n v="63503300006399"/>
    <s v="08. SHARED SERVICES"/>
    <s v="GROUP SHARED SERVICES - SBU"/>
    <n v="42821"/>
    <n v="72"/>
    <s v="8.Invoice awaiting Prime’s approval or PO"/>
    <s v="Hold Payment"/>
    <n v="42892"/>
    <s v="Q2 2017"/>
    <n v="1"/>
    <s v="0-30 Days"/>
    <n v="16200"/>
    <s v="EUR"/>
    <n v="16200"/>
    <s v="EUR"/>
    <n v="16200"/>
    <s v="EUR"/>
    <s v="INTER"/>
    <n v="16.2"/>
    <n v="1"/>
    <s v="greater than 10000"/>
    <s v="Mickael KOWYNIA"/>
    <s v="not approved yet"/>
    <s v="More"/>
    <m/>
    <m/>
    <m/>
    <m/>
    <m/>
    <s v="GFS"/>
    <s v="Non- ICB"/>
    <s v="GFS/Non- ICB"/>
  </r>
  <r>
    <s v="Unresolved"/>
    <n v="8520"/>
    <s v="Capgemini Technology Services India Limited"/>
    <x v="3"/>
    <n v="199"/>
    <s v="Capgemini America Inc"/>
    <s v="NORTH AMERICA"/>
    <n v="85201010000937"/>
    <s v="11. FS"/>
    <s v="Banking &amp; Capital Markets"/>
    <n v="42728"/>
    <n v="165"/>
    <s v="1.No signed SoW"/>
    <s v="DISAGREEMENT"/>
    <n v="42776"/>
    <s v="Q1 2017"/>
    <n v="117"/>
    <s v="91-120 Days"/>
    <n v="1171681.6100000001"/>
    <s v="INR"/>
    <n v="16198.26"/>
    <s v="INR"/>
    <n v="1171681.3263121347"/>
    <s v="EUR"/>
    <s v="INTER"/>
    <n v="16.2"/>
    <n v="1"/>
    <s v="greater than 10000"/>
    <s v="Sayantan Ghosh"/>
    <s v="Required ISOW"/>
    <s v="More"/>
    <m/>
    <m/>
    <m/>
    <m/>
    <m/>
    <s v="GFS"/>
    <s v="Non- ICB"/>
    <s v="GFS/Non- ICB"/>
  </r>
  <r>
    <s v="New"/>
    <n v="95"/>
    <s v="Capgemini Service S.A.S."/>
    <x v="0"/>
    <n v="3033"/>
    <s v="Sogeti Espana S.L."/>
    <s v="IBERIA"/>
    <n v="950110012217"/>
    <s v="07. GROUP"/>
    <s v="GROUP SHARED SERVICES"/>
    <n v="42879"/>
    <n v="14"/>
    <s v="6.Missing or wrong information on invoice"/>
    <s v="Missing Information or Attachment"/>
    <n v="42891"/>
    <s v="Q2 2017"/>
    <n v="2"/>
    <s v="0-30 Days"/>
    <n v="16183"/>
    <s v="EUR"/>
    <n v="16183"/>
    <s v="EUR"/>
    <n v="16183"/>
    <s v="EUR"/>
    <s v="INTER"/>
    <n v="16.18"/>
    <n v="1"/>
    <s v="greater than 10000"/>
    <s v="Laura Perez Benito"/>
    <s v="Pleas correct the address: Sogeti España S.L.U Anabel Segura, 14 28108 Alcobendas Madrid España"/>
    <s v="More"/>
    <m/>
    <m/>
    <m/>
    <m/>
    <m/>
    <s v="GFS"/>
    <s v="Non- ICB"/>
    <s v="GFS/Non- ICB"/>
  </r>
  <r>
    <s v="Unresolved"/>
    <n v="8520"/>
    <s v="Capgemini Technology Services India Limited"/>
    <x v="3"/>
    <n v="199"/>
    <s v="Capgemini America Inc"/>
    <s v="NORTH AMERICA"/>
    <s v="5010089727/16-17-IM"/>
    <s v="01. APPSONE"/>
    <s v="IGATE"/>
    <n v="42768"/>
    <n v="125"/>
    <s v="1.No signed SoW"/>
    <s v="DISAGREEMENT"/>
    <n v="42830"/>
    <s v="Q1 2017"/>
    <n v="63"/>
    <s v="61-90 Days"/>
    <n v="1170103"/>
    <s v="INR"/>
    <n v="16176.44"/>
    <s v="INR"/>
    <n v="1170103.0032984202"/>
    <s v="EUR"/>
    <s v="INTER"/>
    <n v="16.18"/>
    <n v="1"/>
    <s v="greater than 10000"/>
    <s v="Sayantan Ghosh"/>
    <s v="ISOW Required"/>
    <s v="More"/>
    <m/>
    <m/>
    <m/>
    <m/>
    <m/>
    <s v="Non-GFS"/>
    <s v="Non- ICB"/>
    <s v="Non-GFS/Non- ICB"/>
  </r>
  <r>
    <s v="Unresolved"/>
    <n v="199"/>
    <s v="Capgemini America Inc"/>
    <x v="6"/>
    <n v="693"/>
    <s v="Capgemini Consulting S.A.S."/>
    <s v="FRANCE"/>
    <n v="1990110065103"/>
    <s v="03. CC"/>
    <s v="CC NA"/>
    <n v="42731"/>
    <n v="162"/>
    <s v="7.Missing attachments"/>
    <s v="Missing Information or Attachment"/>
    <n v="42800"/>
    <s v="Q1 2017"/>
    <n v="93"/>
    <s v="91-120 Days"/>
    <n v="18096"/>
    <s v="USD"/>
    <n v="16126.91"/>
    <s v="USD"/>
    <n v="18096.0050772779"/>
    <s v="EUR"/>
    <s v="INTER"/>
    <n v="16.13"/>
    <n v="1"/>
    <s v="greater than 10000"/>
    <s v="Hirsch Magdalena"/>
    <s v="m-Invoice rejected during approval NCABRIDA"/>
    <s v="More"/>
    <m/>
    <m/>
    <m/>
    <m/>
    <m/>
    <s v="GFS"/>
    <s v="Non- ICB"/>
    <s v="GFS/Non- ICB"/>
  </r>
  <r>
    <s v="New"/>
    <n v="95"/>
    <s v="Capgemini Service S.A.S."/>
    <x v="0"/>
    <n v="692"/>
    <s v="Capgemini Outsourcing Services S.A.S."/>
    <s v="FRANCE"/>
    <n v="950110011616"/>
    <s v="07. GROUP"/>
    <s v="GROUP SHARED SERVICES"/>
    <n v="42825"/>
    <n v="68"/>
    <s v="6.Missing or wrong information on invoice"/>
    <s v="Missing Information or Attachment"/>
    <n v="42891"/>
    <s v="Q2 2017"/>
    <n v="2"/>
    <s v="0-30 Days"/>
    <n v="16107.55"/>
    <s v="EUR"/>
    <n v="16107.55"/>
    <s v="EUR"/>
    <n v="16107.55"/>
    <s v="EUR"/>
    <s v="INTER"/>
    <n v="16.11"/>
    <n v="1"/>
    <s v="greater than 10000"/>
    <s v="Karolina Planeta"/>
    <s v="waiting for PM approval"/>
    <s v="More"/>
    <m/>
    <m/>
    <m/>
    <m/>
    <m/>
    <s v="GFS"/>
    <s v="Non- ICB"/>
    <s v="GFS/Non- ICB"/>
  </r>
  <r>
    <s v="Unresolved"/>
    <n v="8520"/>
    <s v="Capgemini Technology Services India Limited"/>
    <x v="3"/>
    <n v="8243"/>
    <s v="Capgemini Deutschland GmbH"/>
    <s v="CENTRAL EUROPE"/>
    <s v="5010089663/16-17-IM"/>
    <s v="02. APPSTWO"/>
    <s v="INDIA"/>
    <n v="42769"/>
    <n v="124"/>
    <s v="6.Missing or wrong information on invoice"/>
    <s v="Missing Information or Attachment"/>
    <n v="42800"/>
    <s v="Q1 2017"/>
    <n v="93"/>
    <s v="91-120 Days"/>
    <n v="1164580"/>
    <s v="INR"/>
    <n v="16100.09"/>
    <s v="INR"/>
    <n v="1164580.3194259591"/>
    <s v="EUR"/>
    <s v="INTER"/>
    <n v="16.100000000000001"/>
    <n v="1"/>
    <s v="greater than 10000"/>
    <s v="Magdalena Chrzanowska"/>
    <s v="QTY &amp; RATE field not populated. QTY must match the No. of days worked/billable in the period RATE must match the agreed rate in the iSOW. Awaiting approval."/>
    <s v="More"/>
    <m/>
    <m/>
    <m/>
    <m/>
    <m/>
    <s v="Non-GFS"/>
    <s v="Non- ICB"/>
    <s v="Non-GFS/Non- ICB"/>
  </r>
  <r>
    <s v="New"/>
    <n v="1740"/>
    <s v="Capgemini Argentina S.A."/>
    <x v="9"/>
    <n v="1750"/>
    <s v="Capgemini Espana S.L."/>
    <s v="IBERIA"/>
    <s v="E-0004-00001245"/>
    <s v="09. LATAM"/>
    <s v="Argentina"/>
    <n v="42884"/>
    <n v="9"/>
    <s v="1.No signed SoW"/>
    <s v="DISAGREEMENT"/>
    <n v="42892"/>
    <s v="Q2 2017"/>
    <n v="1"/>
    <s v="0-30 Days"/>
    <n v="291262.52"/>
    <s v="ARS"/>
    <n v="16069.62"/>
    <s v="ARS"/>
    <n v="291262.46322883043"/>
    <s v="EUR"/>
    <s v="INTER"/>
    <n v="16.07"/>
    <n v="1"/>
    <s v="greater than 10000"/>
    <s v="Alejandro Gordo"/>
    <s v="No signed ISOW 2017"/>
    <s v="More"/>
    <m/>
    <m/>
    <m/>
    <m/>
    <m/>
    <s v="Non-GFS"/>
    <s v="Non- ICB"/>
    <s v="Non-GFS/Non- ICB"/>
  </r>
  <r>
    <s v="New"/>
    <n v="3802"/>
    <s v="Prosodie S.A.S."/>
    <x v="1"/>
    <n v="260"/>
    <s v="Capgemini UK Plc"/>
    <s v="UK &amp; IRELAND"/>
    <n v="701702973"/>
    <s v="05. BUSINESS SERVICES"/>
    <s v="Prosodie"/>
    <n v="42823"/>
    <n v="70"/>
    <s v="8.Invoice awaiting Prime’s approval or PO"/>
    <s v="Hold Payment"/>
    <n v="42892"/>
    <s v="Q2 2017"/>
    <n v="1"/>
    <s v="0-30 Days"/>
    <n v="16028.28"/>
    <s v="EUR"/>
    <n v="16028.28"/>
    <s v="EUR"/>
    <n v="16028.28"/>
    <s v="EUR"/>
    <s v="INTER"/>
    <n v="16.03"/>
    <n v="1"/>
    <s v="greater than 10000"/>
    <s v="SHYASHREE CHETTERJEE"/>
    <s v="Receipting Hold"/>
    <s v="More"/>
    <m/>
    <m/>
    <m/>
    <m/>
    <m/>
    <s v="Non-GFS"/>
    <s v="Non- ICB"/>
    <s v="Non-GFS/Non- ICB"/>
  </r>
  <r>
    <s v="Unresolved"/>
    <n v="8520"/>
    <s v="Capgemini Technology Services India Limited"/>
    <x v="3"/>
    <n v="199"/>
    <s v="Capgemini America Inc"/>
    <s v="NORTH AMERICA"/>
    <n v="85201810009228"/>
    <s v="01. APPSONE"/>
    <s v="APAC Platform"/>
    <n v="42728"/>
    <n v="165"/>
    <s v="8.Invoice awaiting Prime’s approval or PO"/>
    <s v="Hold Payment"/>
    <n v="42797"/>
    <s v="Q1 2017"/>
    <n v="96"/>
    <s v="91-120 Days"/>
    <n v="1158333"/>
    <s v="INR"/>
    <n v="16013.72"/>
    <s v="INR"/>
    <n v="1158332.8511081534"/>
    <s v="EUR"/>
    <s v="INTER"/>
    <n v="16.010000000000002"/>
    <n v="1"/>
    <s v="greater than 10000"/>
    <s v="Sayantan Ghosh"/>
    <s v="Invoice waiting for approval"/>
    <s v="More"/>
    <m/>
    <m/>
    <m/>
    <m/>
    <m/>
    <s v="GFS"/>
    <s v="Non- ICB"/>
    <s v="GFS/Non- ICB"/>
  </r>
  <r>
    <s v="Unresolved"/>
    <n v="8520"/>
    <s v="Capgemini Technology Services India Limited"/>
    <x v="3"/>
    <n v="199"/>
    <s v="Capgemini America Inc"/>
    <s v="NORTH AMERICA"/>
    <n v="85201810009229"/>
    <s v="01. APPSONE"/>
    <s v="APAC Platform"/>
    <n v="42728"/>
    <n v="165"/>
    <s v="8.Invoice awaiting Prime’s approval or PO"/>
    <s v="Hold Payment"/>
    <n v="42797"/>
    <s v="Q1 2017"/>
    <n v="96"/>
    <s v="91-120 Days"/>
    <n v="1158333"/>
    <s v="INR"/>
    <n v="16013.72"/>
    <s v="INR"/>
    <n v="1158332.8511081534"/>
    <s v="EUR"/>
    <s v="INTER"/>
    <n v="16.010000000000002"/>
    <n v="1"/>
    <s v="greater than 10000"/>
    <s v="Sayantan Ghosh"/>
    <s v="Invoice waiting for approval"/>
    <s v="More"/>
    <m/>
    <m/>
    <m/>
    <m/>
    <m/>
    <s v="GFS"/>
    <s v="Non- ICB"/>
    <s v="GFS/Non- ICB"/>
  </r>
  <r>
    <s v="New"/>
    <n v="8520"/>
    <s v="Capgemini Technology Services India Limited"/>
    <x v="3"/>
    <n v="199"/>
    <s v="Capgemini America Inc"/>
    <s v="NORTH AMERICA"/>
    <n v="85201810009763"/>
    <s v="01. APPSONE"/>
    <s v="APAC Platform"/>
    <n v="42828"/>
    <n v="65"/>
    <s v="8.Invoice awaiting Prime’s approval or PO"/>
    <s v="Hold Payment"/>
    <n v="42893"/>
    <s v="Q2 2017"/>
    <n v="0"/>
    <s v="0-30 Days"/>
    <n v="1158333"/>
    <s v="INR"/>
    <n v="16013.72"/>
    <s v="INR"/>
    <n v="1158332.8511081534"/>
    <s v="EUR"/>
    <s v="INTER"/>
    <n v="16.010000000000002"/>
    <n v="1"/>
    <s v="greater than 10000"/>
    <s v="PRIANGSU CHANDRA"/>
    <s v="Approval pending from Sur, Sourav"/>
    <s v="More"/>
    <m/>
    <m/>
    <m/>
    <m/>
    <m/>
    <s v="GFS"/>
    <s v="Non- ICB"/>
    <s v="GFS/Non- ICB"/>
  </r>
  <r>
    <s v="New"/>
    <n v="8520"/>
    <s v="Capgemini Technology Services India Limited"/>
    <x v="3"/>
    <n v="199"/>
    <s v="Capgemini America Inc"/>
    <s v="NORTH AMERICA"/>
    <n v="85201810009764"/>
    <s v="01. APPSONE"/>
    <s v="APAC Platform"/>
    <n v="42828"/>
    <n v="65"/>
    <s v="8.Invoice awaiting Prime’s approval or PO"/>
    <s v="Hold Payment"/>
    <n v="42893"/>
    <s v="Q2 2017"/>
    <n v="0"/>
    <s v="0-30 Days"/>
    <n v="1158333"/>
    <s v="INR"/>
    <n v="16013.72"/>
    <s v="INR"/>
    <n v="1158332.8511081534"/>
    <s v="EUR"/>
    <s v="INTER"/>
    <n v="16.010000000000002"/>
    <n v="1"/>
    <s v="greater than 10000"/>
    <s v="PRIANGSU CHANDRA"/>
    <s v="Approval pending from Sur, Sourav"/>
    <s v="More"/>
    <m/>
    <m/>
    <m/>
    <m/>
    <m/>
    <s v="GFS"/>
    <s v="Non- ICB"/>
    <s v="GFS/Non- ICB"/>
  </r>
  <r>
    <s v="New"/>
    <n v="8520"/>
    <s v="Capgemini Technology Services India Limited"/>
    <x v="3"/>
    <n v="199"/>
    <s v="Capgemini America Inc"/>
    <s v="NORTH AMERICA"/>
    <n v="85201810009765"/>
    <s v="01. APPSONE"/>
    <s v="APAC Platform"/>
    <n v="42828"/>
    <n v="65"/>
    <s v="8.Invoice awaiting Prime’s approval or PO"/>
    <s v="Hold Payment"/>
    <n v="42893"/>
    <s v="Q2 2017"/>
    <n v="0"/>
    <s v="0-30 Days"/>
    <n v="1158333"/>
    <s v="INR"/>
    <n v="16013.72"/>
    <s v="INR"/>
    <n v="1158332.8511081534"/>
    <s v="EUR"/>
    <s v="INTER"/>
    <n v="16.010000000000002"/>
    <n v="1"/>
    <s v="greater than 10000"/>
    <s v="PRIANGSU CHANDRA"/>
    <s v="Approval pending from Sur, Sourav"/>
    <s v="More"/>
    <m/>
    <m/>
    <m/>
    <m/>
    <m/>
    <s v="GFS"/>
    <s v="Non- ICB"/>
    <s v="GFS/Non- ICB"/>
  </r>
  <r>
    <s v="Unresolved"/>
    <n v="283"/>
    <s v="Capgemini Deutschland Holding GmbH"/>
    <x v="2"/>
    <n v="8310"/>
    <s v="Capgemini Polska Sp z.o.o"/>
    <s v="CENTRAL EUROPE"/>
    <n v="2830169003512"/>
    <s v="02. APPSTWO"/>
    <s v="APPS Germany"/>
    <n v="42795"/>
    <n v="98"/>
    <s v="1.No signed SoW"/>
    <s v="DISAGREEMENT"/>
    <n v="42859"/>
    <s v="Q2 2017"/>
    <n v="34"/>
    <s v="31-60 Days"/>
    <n v="16004.36"/>
    <s v="EUR"/>
    <n v="16004.36"/>
    <s v="EUR"/>
    <n v="16004.36"/>
    <s v="EUR"/>
    <s v="INTRA"/>
    <n v="16"/>
    <n v="1"/>
    <s v="greater than 10000"/>
    <s v="Mateusz Jaskolski"/>
    <s v="Please provide signed ISOW."/>
    <s v="More"/>
    <m/>
    <m/>
    <m/>
    <m/>
    <m/>
    <s v="GFS"/>
    <s v="Non- ICB"/>
    <s v="GFS/Non- ICB"/>
  </r>
  <r>
    <s v="Unresolved"/>
    <n v="283"/>
    <s v="Capgemini Deutschland Holding GmbH"/>
    <x v="2"/>
    <n v="8310"/>
    <s v="Capgemini Polska Sp z.o.o"/>
    <s v="CENTRAL EUROPE"/>
    <n v="2830169003473"/>
    <s v="02. APPSTWO"/>
    <s v="APPS Germany"/>
    <n v="42773"/>
    <n v="120"/>
    <s v="1.No signed SoW"/>
    <s v="DISAGREEMENT"/>
    <n v="42859"/>
    <s v="Q2 2017"/>
    <n v="34"/>
    <s v="31-60 Days"/>
    <n v="16004.36"/>
    <s v="EUR"/>
    <n v="16004.36"/>
    <s v="EUR"/>
    <n v="16004.36"/>
    <s v="EUR"/>
    <s v="INTRA"/>
    <n v="16"/>
    <n v="1"/>
    <s v="greater than 10000"/>
    <s v="Mateusz Jaskolski"/>
    <s v="Please provide signed ISOW"/>
    <s v="More"/>
    <m/>
    <m/>
    <m/>
    <m/>
    <m/>
    <s v="GFS"/>
    <s v="Non- ICB"/>
    <s v="GFS/Non- ICB"/>
  </r>
  <r>
    <s v="Unresolved"/>
    <n v="8520"/>
    <s v="Capgemini Technology Services India Limited"/>
    <x v="3"/>
    <n v="795"/>
    <s v="Capgemini Suisse S.A."/>
    <s v="CENTRAL EUROPE"/>
    <n v="85203920000203"/>
    <s v="05. BUSINESS SERVICES"/>
    <s v="BPO India"/>
    <n v="42796"/>
    <n v="97"/>
    <s v="8.Invoice awaiting Prime’s approval or PO"/>
    <s v="Hold Payment"/>
    <n v="42859"/>
    <s v="Q2 2017"/>
    <n v="34"/>
    <s v="31-60 Days"/>
    <n v="1156212.05"/>
    <s v="INR"/>
    <n v="15984.4"/>
    <s v="INR"/>
    <n v="1156212.0247670852"/>
    <s v="EUR"/>
    <s v="INTER"/>
    <n v="15.98"/>
    <n v="1"/>
    <s v="greater than 10000"/>
    <s v="Izabela Klich"/>
    <s v="."/>
    <s v="More"/>
    <m/>
    <m/>
    <m/>
    <m/>
    <m/>
    <s v="GFS"/>
    <s v="ICB"/>
    <s v="GFS/ICB"/>
  </r>
  <r>
    <s v="Unresolved"/>
    <n v="95"/>
    <s v="Capgemini Service S.A.S."/>
    <x v="0"/>
    <n v="8310"/>
    <s v="Capgemini Polska Sp z.o.o"/>
    <s v="CENTRAL EUROPE"/>
    <n v="950110009110"/>
    <s v="07. GROUP"/>
    <s v="GROUP SHARED SERVICES"/>
    <n v="42542"/>
    <n v="351"/>
    <s v="1.No signed SoW"/>
    <s v="DISAGREEMENT"/>
    <n v="42859"/>
    <s v="Q2 2017"/>
    <n v="34"/>
    <s v="31-60 Days"/>
    <n v="15948"/>
    <s v="EUR"/>
    <n v="15948"/>
    <s v="EUR"/>
    <n v="15948"/>
    <s v="EUR"/>
    <s v="INTER"/>
    <n v="15.95"/>
    <n v="1"/>
    <s v="greater than 10000"/>
    <s v="Mateusz Jaskolski"/>
    <s v="Please provide signed ICA"/>
    <s v="More"/>
    <m/>
    <m/>
    <m/>
    <m/>
    <m/>
    <s v="GFS"/>
    <s v="Non- ICB"/>
    <s v="GFS/Non- ICB"/>
  </r>
  <r>
    <s v="Unresolved"/>
    <n v="413"/>
    <s v="Capgemini Nederland B.V."/>
    <x v="7"/>
    <n v="8243"/>
    <s v="Capgemini Deutschland GmbH"/>
    <s v="CENTRAL EUROPE"/>
    <n v="4130110170475"/>
    <s v="02. APPSTWO"/>
    <s v="APPS_NL_PRIVATE"/>
    <n v="42726"/>
    <n v="167"/>
    <s v="8.Invoice awaiting Prime’s approval or PO"/>
    <s v="Hold Payment"/>
    <n v="42797"/>
    <s v="Q1 2017"/>
    <n v="96"/>
    <s v="91-120 Days"/>
    <n v="15929.6"/>
    <s v="EUR"/>
    <n v="15929.6"/>
    <s v="EUR"/>
    <n v="15929.6"/>
    <s v="EUR"/>
    <s v="INTER"/>
    <n v="15.93"/>
    <n v="1"/>
    <s v="greater than 10000"/>
    <s v="Maciej Antkiewicz"/>
    <s v="waiting for approval"/>
    <s v="More"/>
    <m/>
    <m/>
    <m/>
    <m/>
    <m/>
    <s v="GFS"/>
    <s v="Non- ICB"/>
    <s v="GFS/Non- ICB"/>
  </r>
  <r>
    <s v="Unresolved"/>
    <n v="8520"/>
    <s v="Capgemini Technology Services India Limited"/>
    <x v="3"/>
    <n v="795"/>
    <s v="Capgemini Suisse S.A."/>
    <s v="CENTRAL EUROPE"/>
    <n v="85203920000204"/>
    <s v="05. BUSINESS SERVICES"/>
    <s v="BPO India"/>
    <n v="42796"/>
    <n v="97"/>
    <s v="7.Missing attachments"/>
    <s v="Missing Information or Attachment"/>
    <n v="42859"/>
    <s v="Q2 2017"/>
    <n v="34"/>
    <s v="31-60 Days"/>
    <n v="1152561.1000000001"/>
    <s v="INR"/>
    <n v="15933.93"/>
    <s v="INR"/>
    <n v="1152561.3390428794"/>
    <s v="EUR"/>
    <s v="INTER"/>
    <n v="15.93"/>
    <n v="1"/>
    <s v="greater than 10000"/>
    <s v="Izabela Klich"/>
    <s v="."/>
    <s v="More"/>
    <m/>
    <m/>
    <m/>
    <m/>
    <m/>
    <s v="GFS"/>
    <s v="ICB"/>
    <s v="GFS/ICB"/>
  </r>
  <r>
    <s v="Unresolved"/>
    <n v="8243"/>
    <s v="Capgemini Deutschland GmbH"/>
    <x v="2"/>
    <n v="8205"/>
    <s v="Capgemini Consulting Österreich AG"/>
    <s v="CENTRAL EUROPE"/>
    <n v="82430160091290"/>
    <s v="03. CC"/>
    <s v="DE01 - CC Market Units"/>
    <n v="42647"/>
    <n v="246"/>
    <s v="3.Disagreed days, volume or deliverables"/>
    <s v="DISAGREEMENT"/>
    <n v="42706"/>
    <s v="Q4 2016"/>
    <n v="187"/>
    <s v="181 - 365 Days"/>
    <n v="15825"/>
    <s v="EUR"/>
    <n v="15825"/>
    <s v="EUR"/>
    <n v="15825"/>
    <s v="EUR"/>
    <s v="INTRA"/>
    <n v="15.83"/>
    <n v="1"/>
    <s v="greater than 10000"/>
    <s v="Justyna Krawczak"/>
    <s v="rejected by PM J. Moustakidis: 'No services provided with that amount of PD in APRIL 16. Please attach client Timesheet to invoice'"/>
    <s v="More"/>
    <m/>
    <m/>
    <m/>
    <m/>
    <m/>
    <s v="GFS"/>
    <s v="Non- ICB"/>
    <s v="GFS/Non- ICB"/>
  </r>
  <r>
    <s v="Unresolved"/>
    <n v="1730"/>
    <s v="Capgemini Portugal, Serviços de Consultoria e Informatica S.A."/>
    <x v="8"/>
    <n v="635"/>
    <s v="Capgemini Technology Services"/>
    <s v="FRANCE"/>
    <n v="8833"/>
    <s v="02. APPSTWO"/>
    <s v="Apps Portugal"/>
    <n v="42731"/>
    <n v="162"/>
    <s v="8.Invoice awaiting Prime’s approval or PO"/>
    <s v="Hold Payment"/>
    <n v="42797"/>
    <s v="Q1 2017"/>
    <n v="96"/>
    <s v="91-120 Days"/>
    <n v="15794"/>
    <s v="EUR"/>
    <n v="15794"/>
    <s v="EUR"/>
    <n v="15794"/>
    <s v="EUR"/>
    <s v="INTER"/>
    <n v="15.79"/>
    <n v="1"/>
    <s v="greater than 10000"/>
    <s v="Beata Chojnacka"/>
    <s v="h-Waiting for Project Manager approval Email sent for project code Kundu Sreeja (29/12/2016 17:37)"/>
    <s v="More"/>
    <m/>
    <m/>
    <m/>
    <m/>
    <m/>
    <s v="Non-GFS"/>
    <s v="Non- ICB"/>
    <s v="Non-GFS/Non- ICB"/>
  </r>
  <r>
    <s v="New"/>
    <n v="3019"/>
    <s v="Sogeti Corporate Services S.A.S."/>
    <x v="1"/>
    <n v="3033"/>
    <s v="Sogeti Espana S.L."/>
    <s v="IBERIA"/>
    <n v="30190110008425"/>
    <s v="06. SOGETI"/>
    <s v="Sogeti France "/>
    <n v="42879"/>
    <n v="14"/>
    <s v="6.Missing or wrong information on invoice"/>
    <s v="Missing Information or Attachment"/>
    <n v="42891"/>
    <s v="Q2 2017"/>
    <n v="2"/>
    <s v="0-30 Days"/>
    <n v="15740"/>
    <s v="EUR"/>
    <n v="15740"/>
    <s v="EUR"/>
    <n v="15740"/>
    <s v="EUR"/>
    <s v="INTER"/>
    <n v="15.74"/>
    <n v="1"/>
    <s v="greater than 10000"/>
    <s v="Laura Perez Benito"/>
    <s v="Please correct the address: Sogeti España S.L.U. Anabel Segura, 14 28108 Alcobendas Madrid España"/>
    <s v="More"/>
    <m/>
    <m/>
    <m/>
    <m/>
    <m/>
    <s v="GFS"/>
    <s v="Non- ICB"/>
    <s v="GFS/Non- ICB"/>
  </r>
  <r>
    <s v="Unresolved"/>
    <n v="8520"/>
    <s v="Capgemini Technology Services India Limited"/>
    <x v="3"/>
    <n v="199"/>
    <s v="Capgemini America Inc"/>
    <s v="NORTH AMERICA"/>
    <s v="5010089863/16-17-IM"/>
    <s v="02. APPSTWO"/>
    <s v="IGATE"/>
    <n v="42768"/>
    <n v="125"/>
    <s v="1.No signed SoW"/>
    <s v="DISAGREEMENT"/>
    <n v="42830"/>
    <s v="Q1 2017"/>
    <n v="63"/>
    <s v="61-90 Days"/>
    <n v="1138186"/>
    <s v="INR"/>
    <n v="15735.19"/>
    <s v="INR"/>
    <n v="1138185.7242057752"/>
    <s v="EUR"/>
    <s v="INTER"/>
    <n v="15.74"/>
    <n v="1"/>
    <s v="greater than 10000"/>
    <s v="Sayantan Ghosh"/>
    <s v="ISOW Required"/>
    <s v="More"/>
    <m/>
    <m/>
    <m/>
    <m/>
    <m/>
    <s v="Non-GFS"/>
    <s v="Non- ICB"/>
    <s v="Non-GFS/Non- ICB"/>
  </r>
  <r>
    <s v="New"/>
    <n v="1740"/>
    <s v="Capgemini Argentina S.A."/>
    <x v="9"/>
    <n v="1750"/>
    <s v="Capgemini Espana S.L."/>
    <s v="IBERIA"/>
    <s v="B-0006-00000031"/>
    <s v="09. LATAM"/>
    <s v="Argentina"/>
    <n v="42884"/>
    <n v="9"/>
    <s v="1.No signed SoW"/>
    <s v="DISAGREEMENT"/>
    <n v="42892"/>
    <s v="Q2 2017"/>
    <n v="1"/>
    <s v="0-30 Days"/>
    <n v="15708"/>
    <s v="EUR"/>
    <n v="15708"/>
    <s v="ARS"/>
    <n v="284708.08721042989"/>
    <s v="EUR"/>
    <s v="INTER"/>
    <n v="15.71"/>
    <n v="1"/>
    <s v="greater than 10000"/>
    <s v="Carmen Postigo Gonzalez"/>
    <s v="Please send ISOW and include it in next issued invoices"/>
    <s v="More"/>
    <m/>
    <m/>
    <m/>
    <m/>
    <m/>
    <s v="Non-GFS"/>
    <s v="Non- ICB"/>
    <s v="Non-GFS/Non- ICB"/>
  </r>
  <r>
    <s v="New"/>
    <n v="8520"/>
    <s v="Capgemini Technology Services India Limited"/>
    <x v="3"/>
    <n v="199"/>
    <s v="Capgemini America Inc"/>
    <s v="NORTH AMERICA"/>
    <n v="85203810003214"/>
    <s v="05. BUSINESS SERVICES"/>
    <s v="BPO India"/>
    <n v="42829"/>
    <n v="64"/>
    <s v="1.No signed SoW"/>
    <s v="DISAGREEMENT"/>
    <n v="42893"/>
    <s v="Q2 2017"/>
    <n v="0"/>
    <s v="0-30 Days"/>
    <n v="1134660"/>
    <s v="INR"/>
    <n v="15686.45"/>
    <s v="INR"/>
    <n v="1134660.1759157458"/>
    <s v="EUR"/>
    <s v="INTER"/>
    <n v="15.69"/>
    <n v="1"/>
    <s v="greater than 10000"/>
    <s v="PRIANGSU CHANDRA"/>
    <s v="ISOW required"/>
    <s v="More"/>
    <m/>
    <m/>
    <m/>
    <m/>
    <m/>
    <s v="GFS"/>
    <s v="Non- ICB"/>
    <s v="GFS/Non- ICB"/>
  </r>
  <r>
    <s v="New"/>
    <n v="3011"/>
    <s v="Sogeti USA LLC"/>
    <x v="6"/>
    <n v="199"/>
    <s v="Capgemini America Inc"/>
    <s v="NORTH AMERICA"/>
    <n v="390578"/>
    <s v="06. SOGETI"/>
    <s v="Sogeti USA "/>
    <n v="42829"/>
    <n v="64"/>
    <s v="8.Invoice awaiting Prime’s approval or PO"/>
    <s v="Hold Payment"/>
    <n v="42893"/>
    <s v="Q2 2017"/>
    <n v="0"/>
    <s v="0-30 Days"/>
    <n v="17603.14"/>
    <s v="USD"/>
    <n v="15687.68"/>
    <s v="USD"/>
    <n v="17603.145111537859"/>
    <s v="EUR"/>
    <s v="INTRA"/>
    <n v="15.69"/>
    <n v="1"/>
    <s v="greater than 10000"/>
    <s v="Sayantan Ghosh"/>
    <s v="Invoice waiting for approval"/>
    <s v="More"/>
    <m/>
    <m/>
    <m/>
    <m/>
    <m/>
    <s v="Non-GFS"/>
    <s v="Non- ICB"/>
    <s v="Non-GFS/Non- ICB"/>
  </r>
  <r>
    <s v="Unresolved"/>
    <n v="95"/>
    <s v="Capgemini Service S.A.S."/>
    <x v="0"/>
    <n v="1350"/>
    <s v="Capgemini Sverige AB"/>
    <s v="NORDIC"/>
    <n v="950110010226"/>
    <s v="07. GROUP"/>
    <s v="GROUP SHARED SERVICES"/>
    <n v="42703"/>
    <n v="190"/>
    <s v="6.Missing or wrong information on invoice"/>
    <s v="Missing Information or Attachment"/>
    <n v="42775"/>
    <s v="Q1 2017"/>
    <n v="118"/>
    <s v="91-120 Days"/>
    <n v="15680"/>
    <s v="EUR"/>
    <n v="15680"/>
    <s v="EUR"/>
    <n v="15680"/>
    <s v="EUR"/>
    <s v="INTER"/>
    <n v="15.68"/>
    <n v="1"/>
    <s v="greater than 10000"/>
    <s v="Sourav Das"/>
    <s v="Project missing"/>
    <s v="More"/>
    <m/>
    <m/>
    <m/>
    <m/>
    <m/>
    <s v="GFS"/>
    <s v="Non- ICB"/>
    <s v="GFS/Non- ICB"/>
  </r>
  <r>
    <s v="New"/>
    <n v="8310"/>
    <s v="Capgemini Polska Sp z.o.o"/>
    <x v="2"/>
    <n v="692"/>
    <s v="Capgemini Outsourcing Services S.A.S."/>
    <s v="FRANCE"/>
    <s v="831016FIS01030"/>
    <s v="04. INFRA"/>
    <s v="Infra Central Europe "/>
    <n v="42545"/>
    <n v="348"/>
    <s v="8.Invoice awaiting Prime’s approval or PO"/>
    <s v="Hold Payment"/>
    <n v="42891"/>
    <s v="Q2 2017"/>
    <n v="2"/>
    <s v="0-30 Days"/>
    <n v="65350.2"/>
    <s v="PLN"/>
    <n v="15667"/>
    <s v="PLN"/>
    <n v="65350.180529508732"/>
    <s v="EUR"/>
    <s v="INTER"/>
    <n v="15.67"/>
    <n v="1"/>
    <s v="greater than 10000"/>
    <s v="Magdalena Marczynska"/>
    <s v="Status : h-Waiting for Project Manager approval Destinataire : ALMILLET,ERDOTT"/>
    <s v="More"/>
    <m/>
    <m/>
    <m/>
    <m/>
    <m/>
    <s v="GFS"/>
    <s v="Non- ICB"/>
    <s v="GFS/Non- ICB"/>
  </r>
  <r>
    <s v="Unresolved"/>
    <n v="199"/>
    <s v="Capgemini America Inc"/>
    <x v="6"/>
    <n v="8243"/>
    <s v="Capgemini Deutschland GmbH"/>
    <s v="CENTRAL EUROPE"/>
    <n v="1990110063740"/>
    <s v="03. CC"/>
    <s v="CC NA"/>
    <n v="42724"/>
    <n v="169"/>
    <s v="8.Invoice awaiting Prime’s approval or PO"/>
    <s v="Hold Payment"/>
    <n v="42800"/>
    <s v="Q1 2017"/>
    <n v="93"/>
    <s v="91-120 Days"/>
    <n v="17571.37"/>
    <s v="USD"/>
    <n v="15659.36"/>
    <s v="USD"/>
    <n v="17571.367240650718"/>
    <s v="EUR"/>
    <s v="INTER"/>
    <n v="15.66"/>
    <n v="1"/>
    <s v="greater than 10000"/>
    <s v="Maciej Antkiewicz"/>
    <s v="waiting for update and approval"/>
    <s v="More"/>
    <m/>
    <m/>
    <m/>
    <m/>
    <m/>
    <s v="GFS"/>
    <s v="Non- ICB"/>
    <s v="GFS/Non- ICB"/>
  </r>
  <r>
    <s v="New"/>
    <n v="1710"/>
    <s v="Capgemini Italia S.p.A"/>
    <x v="10"/>
    <n v="692"/>
    <s v="Capgemini Outsourcing Services S.A.S."/>
    <s v="FRANCE"/>
    <n v="17100111701722"/>
    <s v="02. APPSTWO"/>
    <s v="Apps Italy"/>
    <n v="42825"/>
    <n v="68"/>
    <s v="8.Invoice awaiting Prime’s approval or PO"/>
    <s v="Hold Payment"/>
    <n v="42893"/>
    <s v="Q2 2017"/>
    <n v="0"/>
    <s v="0-30 Days"/>
    <n v="15489.11"/>
    <s v="EUR"/>
    <n v="15489.11"/>
    <s v="EUR"/>
    <n v="15489.11"/>
    <s v="EUR"/>
    <s v="INTER"/>
    <n v="15.49"/>
    <n v="1"/>
    <s v="greater than 10000"/>
    <s v="Marta Stryszawska"/>
    <s v="Invoice waiting for approval, please contact CCORVEZ"/>
    <s v="More"/>
    <m/>
    <m/>
    <m/>
    <m/>
    <m/>
    <s v="GFS"/>
    <s v="Non- ICB"/>
    <s v="GFS/Non- ICB"/>
  </r>
  <r>
    <s v="Unresolved"/>
    <n v="3036"/>
    <s v="Sogeti UK Ltd."/>
    <x v="5"/>
    <n v="260"/>
    <s v="Capgemini UK Plc"/>
    <s v="UK &amp; IRELAND"/>
    <s v="XSUK.16.11.178"/>
    <s v="06. SOGETI"/>
    <s v="Sogeti UK Conso "/>
    <n v="42705"/>
    <n v="188"/>
    <s v="8.Invoice awaiting Prime’s approval or PO"/>
    <s v="Hold Payment"/>
    <n v="42776"/>
    <s v="Q1 2017"/>
    <n v="117"/>
    <s v="91-120 Days"/>
    <n v="13530"/>
    <s v="GBP"/>
    <n v="15486.75"/>
    <s v="GBP"/>
    <n v="13529.999525608036"/>
    <s v="EUR"/>
    <s v="INTRA"/>
    <n v="15.49"/>
    <n v="1"/>
    <s v="greater than 10000"/>
    <s v="Puja Kolay Dey"/>
    <s v="Receipting hold"/>
    <s v="More"/>
    <m/>
    <m/>
    <m/>
    <m/>
    <m/>
    <s v="Non-GFS"/>
    <s v="Non- ICB"/>
    <s v="Non-GFS/Non- ICB"/>
  </r>
  <r>
    <s v="New"/>
    <n v="3802"/>
    <s v="Prosodie S.A.S."/>
    <x v="1"/>
    <n v="260"/>
    <s v="Capgemini UK Plc"/>
    <s v="UK &amp; IRELAND"/>
    <n v="701702827"/>
    <s v="05. BUSINESS SERVICES"/>
    <s v="Prosodie"/>
    <n v="42823"/>
    <n v="70"/>
    <s v="8.Invoice awaiting Prime’s approval or PO"/>
    <s v="Hold Payment"/>
    <n v="42892"/>
    <s v="Q2 2017"/>
    <n v="1"/>
    <s v="0-30 Days"/>
    <n v="15481.81"/>
    <s v="EUR"/>
    <n v="15481.81"/>
    <s v="EUR"/>
    <n v="15481.81"/>
    <s v="EUR"/>
    <s v="INTER"/>
    <n v="15.48"/>
    <n v="1"/>
    <s v="greater than 10000"/>
    <s v="SHYASHREE CHETTERJEE"/>
    <s v="Receipting Hold"/>
    <s v="More"/>
    <m/>
    <m/>
    <m/>
    <m/>
    <m/>
    <s v="Non-GFS"/>
    <s v="Non- ICB"/>
    <s v="Non-GFS/Non- ICB"/>
  </r>
  <r>
    <s v="New"/>
    <n v="635"/>
    <s v="Capgemini Technology Services"/>
    <x v="1"/>
    <n v="413"/>
    <s v="Capgemini Nederland B.V."/>
    <s v="BENELUX"/>
    <n v="63503300006492"/>
    <s v="04. INFRA"/>
    <s v="Procurement"/>
    <n v="42822"/>
    <n v="71"/>
    <s v="8.Invoice awaiting Prime’s approval or PO"/>
    <s v="Hold Payment"/>
    <n v="42893"/>
    <s v="Q2 2017"/>
    <n v="0"/>
    <s v="0-30 Days"/>
    <n v="15367"/>
    <s v="EUR"/>
    <n v="15367"/>
    <s v="EUR"/>
    <n v="15367"/>
    <s v="EUR"/>
    <s v="INTER"/>
    <n v="15.37"/>
    <n v="1"/>
    <s v="greater than 10000"/>
    <s v="Susmit Chatterjee"/>
    <s v="Invoice awaiting Prime’s approval"/>
    <s v="More"/>
    <m/>
    <m/>
    <m/>
    <m/>
    <m/>
    <s v="GFS"/>
    <s v="Non- ICB"/>
    <s v="GFS/Non- ICB"/>
  </r>
  <r>
    <s v="Unresolved"/>
    <n v="8520"/>
    <s v="Capgemini Technology Services India Limited"/>
    <x v="3"/>
    <n v="1750"/>
    <s v="Capgemini Espana S.L."/>
    <s v="IBERIA"/>
    <n v="85202120000418"/>
    <s v="11. FS"/>
    <s v="FS-Others"/>
    <n v="42796"/>
    <n v="97"/>
    <s v="8.Invoice awaiting Prime’s approval or PO"/>
    <s v="Hold Payment"/>
    <n v="42860"/>
    <s v="Q2 2017"/>
    <n v="33"/>
    <s v="31-60 Days"/>
    <n v="1108517.03"/>
    <s v="INR"/>
    <n v="15325.03"/>
    <s v="INR"/>
    <n v="1108517.3022394539"/>
    <s v="EUR"/>
    <s v="INTER"/>
    <n v="15.33"/>
    <n v="1"/>
    <s v="greater than 10000"/>
    <s v="Beatriu Armengol"/>
    <s v="We need that ISOW number be included in the invoice"/>
    <s v="More"/>
    <m/>
    <m/>
    <m/>
    <m/>
    <m/>
    <s v="GFS"/>
    <s v="ICB"/>
    <s v="GFS/ICB"/>
  </r>
  <r>
    <s v="New"/>
    <n v="635"/>
    <s v="Capgemini Technology Services"/>
    <x v="1"/>
    <n v="199"/>
    <s v="Capgemini America Inc"/>
    <s v="NORTH AMERICA"/>
    <n v="63501111707413"/>
    <s v="02. APPSTWO"/>
    <s v="MU Other"/>
    <n v="42821"/>
    <n v="72"/>
    <s v="8.Invoice awaiting Prime’s approval or PO"/>
    <s v="Hold Payment"/>
    <n v="42893"/>
    <s v="Q2 2017"/>
    <n v="0"/>
    <s v="0-30 Days"/>
    <n v="15272.5"/>
    <s v="EUR"/>
    <n v="15272.5"/>
    <s v="EUR"/>
    <n v="15272.5"/>
    <s v="EUR"/>
    <s v="INTER"/>
    <n v="15.27"/>
    <n v="1"/>
    <s v="greater than 10000"/>
    <s v="Subhojit Adak"/>
    <s v="waiting for approval"/>
    <s v="More"/>
    <m/>
    <m/>
    <m/>
    <m/>
    <m/>
    <s v="GFS"/>
    <s v="Non- ICB"/>
    <s v="GFS/Non- ICB"/>
  </r>
  <r>
    <s v="Unresolved"/>
    <n v="260"/>
    <s v="Capgemini UK Plc"/>
    <x v="5"/>
    <n v="95"/>
    <s v="Capgemini Service S.A.S."/>
    <s v="HOLDING"/>
    <n v="260013009161"/>
    <s v="03. CC"/>
    <s v="CC - CENTRAL"/>
    <n v="42796"/>
    <n v="97"/>
    <s v="8.Invoice awaiting Prime’s approval or PO"/>
    <s v="Hold Payment"/>
    <n v="42860"/>
    <s v="Q2 2017"/>
    <n v="33"/>
    <s v="31-60 Days"/>
    <n v="13339.4"/>
    <s v="GBP"/>
    <n v="15268.59"/>
    <s v="GBP"/>
    <n v="13339.404036140804"/>
    <s v="EUR"/>
    <s v="INTER"/>
    <n v="15.27"/>
    <n v="1"/>
    <s v="greater than 10000"/>
    <s v="Nicolas HONVAULT"/>
    <s v="no PO"/>
    <s v="More"/>
    <m/>
    <m/>
    <m/>
    <m/>
    <m/>
    <s v="GFS"/>
    <s v="Non- ICB"/>
    <s v="GFS/Non- ICB"/>
  </r>
  <r>
    <s v="New"/>
    <n v="8310"/>
    <s v="Capgemini Polska Sp z.o.o"/>
    <x v="2"/>
    <n v="413"/>
    <s v="Capgemini Nederland B.V."/>
    <s v="BENELUX"/>
    <s v="831017FIS00576"/>
    <s v="04. INFRA"/>
    <s v="Infra Central Europe "/>
    <n v="42829"/>
    <n v="64"/>
    <s v="7.Missing attachments"/>
    <s v="Missing Information or Attachment"/>
    <n v="42893"/>
    <s v="Q2 2017"/>
    <n v="0"/>
    <s v="0-30 Days"/>
    <n v="63666.52"/>
    <s v="PLN"/>
    <n v="15263.36"/>
    <s v="PLN"/>
    <n v="63666.517615809178"/>
    <s v="EUR"/>
    <s v="INTER"/>
    <n v="15.26"/>
    <n v="1"/>
    <s v="greater than 10000"/>
    <s v="Susmit Chatterjee"/>
    <s v="Missing attachments"/>
    <s v="More"/>
    <m/>
    <m/>
    <m/>
    <m/>
    <m/>
    <s v="GFS"/>
    <s v="Non- ICB"/>
    <s v="GFS/Non- ICB"/>
  </r>
  <r>
    <s v="New"/>
    <n v="8310"/>
    <s v="Capgemini Polska Sp z.o.o"/>
    <x v="2"/>
    <n v="692"/>
    <s v="Capgemini Outsourcing Services S.A.S."/>
    <s v="FRANCE"/>
    <s v="831015FBP02780"/>
    <s v="05. BUSINESS SERVICES"/>
    <s v="BPO POLAND - BPOPL- BU"/>
    <n v="42340"/>
    <n v="553"/>
    <s v="8.Invoice awaiting Prime’s approval or PO"/>
    <s v="Hold Payment"/>
    <n v="42891"/>
    <s v="Q2 2017"/>
    <n v="2"/>
    <s v="0-30 Days"/>
    <n v="63291.14"/>
    <s v="PLN"/>
    <n v="15173.37"/>
    <s v="PLN"/>
    <n v="63291.151384504497"/>
    <s v="EUR"/>
    <s v="INTER"/>
    <n v="15.17"/>
    <n v="1"/>
    <s v="greater than 10000"/>
    <s v="Anna Nowak"/>
    <s v="Status : h-Waiting for Project Manager approval Destinataire : ALDESHAY"/>
    <s v="More"/>
    <m/>
    <m/>
    <m/>
    <m/>
    <m/>
    <s v="GFS"/>
    <s v="Non- ICB"/>
    <s v="GFS/Non- ICB"/>
  </r>
  <r>
    <s v="New"/>
    <n v="3635"/>
    <s v="Capgemini Magyarorszag Kft"/>
    <x v="2"/>
    <n v="635"/>
    <s v="Capgemini Technology Services"/>
    <s v="FRANCE"/>
    <s v="INV170236"/>
    <s v="02. APPSTWO"/>
    <s v="Italy/EE"/>
    <n v="42858"/>
    <n v="35"/>
    <s v="8.Invoice awaiting Prime’s approval or PO"/>
    <s v="Hold Payment"/>
    <n v="42893"/>
    <s v="Q2 2017"/>
    <n v="0"/>
    <s v="0-30 Days"/>
    <n v="4650080"/>
    <s v="HUF"/>
    <n v="15136.94"/>
    <s v="HUF"/>
    <n v="4650079.8722044723"/>
    <s v="EUR"/>
    <s v="INTER"/>
    <n v="15.14"/>
    <n v="1"/>
    <s v="greater than 10000"/>
    <s v="Beata Chojnacka"/>
    <s v="Dipsute puts at the request"/>
    <s v="More"/>
    <m/>
    <m/>
    <m/>
    <m/>
    <m/>
    <s v="Non-GFS"/>
    <s v="Non- ICB"/>
    <s v="Non-GFS/Non- ICB"/>
  </r>
  <r>
    <s v="New"/>
    <n v="3014"/>
    <s v="Sogeti France S.A.S."/>
    <x v="1"/>
    <n v="693"/>
    <s v="Capgemini Consulting S.A.S."/>
    <s v="FRANCE"/>
    <n v="30140110150009"/>
    <s v="06. SOGETI"/>
    <s v="Sogeti France "/>
    <n v="42829"/>
    <n v="64"/>
    <s v="8.Invoice awaiting Prime’s approval or PO"/>
    <s v="Hold Payment"/>
    <n v="42891"/>
    <s v="Q2 2017"/>
    <n v="2"/>
    <s v="0-30 Days"/>
    <n v="15120"/>
    <s v="EUR"/>
    <n v="15120"/>
    <s v="EUR"/>
    <n v="15120"/>
    <s v="EUR"/>
    <s v="INTRA"/>
    <n v="15.12"/>
    <n v="1"/>
    <s v="greater than 10000"/>
    <s v="Hirsch Magdalena"/>
    <s v="h-Waiting for Project Manager approval OOCHOAPE"/>
    <s v="More"/>
    <m/>
    <m/>
    <m/>
    <m/>
    <m/>
    <s v="GFS"/>
    <s v="Non- ICB"/>
    <s v="GFS/Non- ICB"/>
  </r>
  <r>
    <s v="Unresolved"/>
    <n v="413"/>
    <s v="Capgemini Nederland B.V."/>
    <x v="7"/>
    <n v="8243"/>
    <s v="Capgemini Deutschland GmbH"/>
    <s v="CENTRAL EUROPE"/>
    <n v="4130110170577"/>
    <s v="02. APPSTWO"/>
    <s v="APPS_NL_PRIVATE"/>
    <n v="42727"/>
    <n v="166"/>
    <s v="8.Invoice awaiting Prime’s approval or PO"/>
    <s v="Hold Payment"/>
    <n v="42797"/>
    <s v="Q1 2017"/>
    <n v="96"/>
    <s v="91-120 Days"/>
    <n v="15120"/>
    <s v="EUR"/>
    <n v="15120"/>
    <s v="EUR"/>
    <n v="15120"/>
    <s v="EUR"/>
    <s v="INTER"/>
    <n v="15.12"/>
    <n v="1"/>
    <s v="greater than 10000"/>
    <s v="Maciej Antkiewicz"/>
    <s v="wait for approval"/>
    <s v="More"/>
    <m/>
    <m/>
    <m/>
    <m/>
    <m/>
    <s v="GFS"/>
    <s v="Non- ICB"/>
    <s v="GFS/Non- ICB"/>
  </r>
  <r>
    <s v="Unresolved"/>
    <n v="795"/>
    <s v="Capgemini Suisse S.A."/>
    <x v="2"/>
    <n v="199"/>
    <s v="Capgemini America Inc"/>
    <s v="NORTH AMERICA"/>
    <n v="7950210003740"/>
    <s v="02. APPSTWO"/>
    <s v="Apps Eastern Europe"/>
    <n v="42774"/>
    <n v="119"/>
    <s v="6.Missing or wrong information on invoice"/>
    <s v="Missing Information or Attachment"/>
    <n v="42830"/>
    <s v="Q1 2017"/>
    <n v="63"/>
    <s v="61-90 Days"/>
    <n v="16434.150000000001"/>
    <s v="CHF"/>
    <n v="15082.74"/>
    <s v="CHF"/>
    <n v="16434.153293642838"/>
    <s v="EUR"/>
    <s v="INTER"/>
    <n v="15.08"/>
    <n v="1"/>
    <s v="greater than 10000"/>
    <s v="Subhojit Adak"/>
    <s v="Don't know who will going to approve the invoice. In ISOW the contact person is from IGATE."/>
    <s v="More"/>
    <m/>
    <m/>
    <m/>
    <m/>
    <m/>
    <s v="GFS"/>
    <s v="Non- ICB"/>
    <s v="GFS/Non- ICB"/>
  </r>
  <r>
    <s v="New"/>
    <n v="3014"/>
    <s v="Sogeti France S.A.S."/>
    <x v="1"/>
    <n v="635"/>
    <s v="Capgemini Technology Services"/>
    <s v="FRANCE"/>
    <n v="30140110152246"/>
    <s v="06. SOGETI"/>
    <s v="Sogeti France "/>
    <n v="42851"/>
    <n v="42"/>
    <s v="6.Missing or wrong information on invoice"/>
    <s v="Missing Information or Attachment"/>
    <n v="42893"/>
    <s v="Q2 2017"/>
    <n v="0"/>
    <s v="0-30 Days"/>
    <n v="15066"/>
    <s v="EUR"/>
    <n v="15066"/>
    <s v="EUR"/>
    <n v="15066"/>
    <s v="EUR"/>
    <s v="INTRA"/>
    <n v="15.07"/>
    <n v="1"/>
    <s v="greater than 10000"/>
    <s v="Anna Zwolinska"/>
    <s v="Missing or wrong information on invoice"/>
    <s v="More"/>
    <m/>
    <m/>
    <m/>
    <m/>
    <m/>
    <s v="GFS"/>
    <s v="Non- ICB"/>
    <s v="GFS/Non- ICB"/>
  </r>
  <r>
    <s v="Unresolved"/>
    <n v="132"/>
    <s v="Capgemini Technologies LLC"/>
    <x v="6"/>
    <n v="199"/>
    <s v="Capgemini America Inc"/>
    <s v="NORTH AMERICA"/>
    <n v="1320130002425"/>
    <s v="01. APPSONE"/>
    <s v="NA CAPTECH"/>
    <n v="42640"/>
    <n v="253"/>
    <s v="1.No signed SoW"/>
    <s v="DISAGREEMENT"/>
    <n v="42709"/>
    <s v="Q4 2016"/>
    <n v="184"/>
    <s v="181 - 365 Days"/>
    <n v="16839.669999999998"/>
    <s v="USD"/>
    <n v="15007.28"/>
    <s v="USD"/>
    <n v="16839.668298274817"/>
    <s v="EUR"/>
    <s v="INTRA"/>
    <n v="15.01"/>
    <n v="1"/>
    <s v="greater than 10000"/>
    <s v="Soumya Mukhopadhyay"/>
    <s v="NO ISOW"/>
    <s v="More"/>
    <m/>
    <m/>
    <m/>
    <m/>
    <m/>
    <s v="GFS"/>
    <s v="Non- ICB"/>
    <s v="GFS/Non- ICB"/>
  </r>
  <r>
    <s v="Unresolved"/>
    <n v="3036"/>
    <s v="Sogeti UK Ltd."/>
    <x v="5"/>
    <n v="5502"/>
    <s v="IGATE Information Services (UK) Limited"/>
    <s v="UK &amp; IRELAND"/>
    <s v="XSUK.16.09.240"/>
    <s v="06. SOGETI"/>
    <s v="Sogeti UK Conso "/>
    <n v="42647"/>
    <n v="246"/>
    <s v="6.Missing or wrong information on invoice"/>
    <s v="Missing Information or Attachment"/>
    <n v="42649"/>
    <s v="Q3 2016"/>
    <n v="244"/>
    <s v="181 - 365 Days"/>
    <n v="13104"/>
    <s v="GBP"/>
    <n v="14999.14"/>
    <s v="GBP"/>
    <n v="13103.999036888212"/>
    <s v="EUR"/>
    <s v="INTRA"/>
    <n v="15"/>
    <n v="1"/>
    <s v="greater than 10000"/>
    <s v="pedda-dharma-rao.karri@capgemini.com"/>
    <s v="details required"/>
    <s v="More"/>
    <m/>
    <m/>
    <m/>
    <m/>
    <m/>
    <s v="Non-GFS"/>
    <s v="Non- ICB"/>
    <s v="Non-GFS/Non- ICB"/>
  </r>
  <r>
    <s v="New"/>
    <n v="95"/>
    <s v="Capgemini Service S.A.S."/>
    <x v="0"/>
    <n v="260"/>
    <s v="Capgemini UK Plc"/>
    <s v="UK &amp; IRELAND"/>
    <n v="950110011492"/>
    <s v="07. GROUP"/>
    <s v="GROUP SHARED SERVICES"/>
    <n v="42824"/>
    <n v="69"/>
    <s v="6.Missing or wrong information on invoice"/>
    <s v="Missing Information or Attachment"/>
    <n v="42892"/>
    <s v="Q2 2017"/>
    <n v="1"/>
    <s v="0-30 Days"/>
    <n v="14961.78"/>
    <s v="EUR"/>
    <n v="14961.78"/>
    <s v="EUR"/>
    <n v="14961.78"/>
    <s v="EUR"/>
    <s v="INTER"/>
    <n v="14.96"/>
    <n v="1"/>
    <s v="greater than 10000"/>
    <s v="Puja Kolay Dey"/>
    <s v="No PO"/>
    <s v="More"/>
    <m/>
    <m/>
    <m/>
    <m/>
    <m/>
    <s v="GFS"/>
    <s v="Non- ICB"/>
    <s v="GFS/Non- ICB"/>
  </r>
  <r>
    <s v="New"/>
    <n v="3027"/>
    <s v="Sogeti Belgium S.A."/>
    <x v="7"/>
    <n v="635"/>
    <s v="Capgemini Technology Services"/>
    <s v="FRANCE"/>
    <n v="302714000014125"/>
    <s v="06. SOGETI"/>
    <s v="Sogeti Benelux"/>
    <n v="42849"/>
    <n v="44"/>
    <s v="6.Missing or wrong information on invoice"/>
    <s v="Missing Information or Attachment"/>
    <n v="42893"/>
    <s v="Q2 2017"/>
    <n v="0"/>
    <s v="0-30 Days"/>
    <n v="14927"/>
    <s v="EUR"/>
    <n v="14927"/>
    <s v="EUR"/>
    <n v="14927"/>
    <s v="EUR"/>
    <s v="INTER"/>
    <n v="14.93"/>
    <n v="1"/>
    <s v="greater than 10000"/>
    <s v="Jadwiga Lacka"/>
    <s v="Waiting for Project Maganer approval."/>
    <s v="More"/>
    <m/>
    <m/>
    <m/>
    <m/>
    <m/>
    <s v="GFS"/>
    <s v="Non- ICB"/>
    <s v="GFS/Non- ICB"/>
  </r>
  <r>
    <s v="New"/>
    <n v="9701"/>
    <s v="Capgemini Services Romania s.r.l."/>
    <x v="2"/>
    <n v="692"/>
    <s v="Capgemini Outsourcing Services S.A.S."/>
    <s v="FRANCE"/>
    <n v="97120170241"/>
    <s v="04. INFRA"/>
    <s v="Infra Central Europe "/>
    <n v="42828"/>
    <n v="65"/>
    <s v="8.Invoice awaiting Prime’s approval or PO"/>
    <s v="Hold Payment"/>
    <n v="42892"/>
    <s v="Q2 2017"/>
    <n v="1"/>
    <s v="0-30 Days"/>
    <n v="14926.32"/>
    <s v="EUR"/>
    <n v="14926.32"/>
    <s v="RON"/>
    <n v="68146.101451783077"/>
    <s v="EUR"/>
    <s v="INTER"/>
    <n v="14.93"/>
    <n v="1"/>
    <s v="greater than 10000"/>
    <s v="Magdalena Marczynska"/>
    <s v="FMFI Id : adc-fr17-170404-00287555 Next User : CGALES"/>
    <s v="More"/>
    <m/>
    <m/>
    <m/>
    <m/>
    <m/>
    <s v="Non-GFS"/>
    <s v="Non- ICB"/>
    <s v="Non-GFS/Non- ICB"/>
  </r>
  <r>
    <s v="Unresolved"/>
    <n v="8520"/>
    <s v="Capgemini Technology Services India Limited"/>
    <x v="3"/>
    <n v="260"/>
    <s v="Capgemini UK Plc"/>
    <s v="UK &amp; IRELAND"/>
    <s v="5010089824/16-17-IM"/>
    <s v="01. APPSONE"/>
    <s v="IGATE"/>
    <n v="42768"/>
    <n v="125"/>
    <s v="6.Missing or wrong information on invoice"/>
    <s v="Missing Information or Attachment"/>
    <n v="42831"/>
    <s v="Q1 2017"/>
    <n v="62"/>
    <s v="61-90 Days"/>
    <n v="1078794"/>
    <s v="INR"/>
    <n v="14914.11"/>
    <s v="INR"/>
    <n v="1078793.9066026271"/>
    <s v="EUR"/>
    <s v="INTER"/>
    <n v="14.91"/>
    <n v="1"/>
    <s v="greater than 10000"/>
    <s v="SARBAJIT MOITRA"/>
    <s v="No PO"/>
    <s v="More"/>
    <m/>
    <m/>
    <m/>
    <m/>
    <m/>
    <s v="Non-GFS"/>
    <s v="Non- ICB"/>
    <s v="Non-GFS/Non- ICB"/>
  </r>
  <r>
    <s v="New"/>
    <n v="635"/>
    <s v="Capgemini Technology Services"/>
    <x v="1"/>
    <n v="199"/>
    <s v="Capgemini America Inc"/>
    <s v="NORTH AMERICA"/>
    <n v="63501111707414"/>
    <s v="02. APPSTWO"/>
    <s v="MU Other"/>
    <n v="42821"/>
    <n v="72"/>
    <s v="8.Invoice awaiting Prime’s approval or PO"/>
    <s v="Hold Payment"/>
    <n v="42893"/>
    <s v="Q2 2017"/>
    <n v="0"/>
    <s v="0-30 Days"/>
    <n v="14900"/>
    <s v="EUR"/>
    <n v="14900"/>
    <s v="EUR"/>
    <n v="14900"/>
    <s v="EUR"/>
    <s v="INTER"/>
    <n v="14.9"/>
    <n v="1"/>
    <s v="greater than 10000"/>
    <s v="Subhojit Adak"/>
    <s v="waiting for approval"/>
    <s v="More"/>
    <m/>
    <m/>
    <m/>
    <m/>
    <m/>
    <s v="GFS"/>
    <s v="Non- ICB"/>
    <s v="GFS/Non- ICB"/>
  </r>
  <r>
    <s v="Unresolved"/>
    <n v="8520"/>
    <s v="Capgemini Technology Services India Limited"/>
    <x v="3"/>
    <n v="260"/>
    <s v="Capgemini UK Plc"/>
    <s v="UK &amp; IRELAND"/>
    <s v="5010089718/16-17-IM"/>
    <s v="06. SOGETI"/>
    <s v="IGATE"/>
    <n v="42768"/>
    <n v="125"/>
    <s v="6.Missing or wrong information on invoice"/>
    <s v="Missing Information or Attachment"/>
    <n v="42831"/>
    <s v="Q1 2017"/>
    <n v="62"/>
    <s v="61-90 Days"/>
    <n v="1077017"/>
    <s v="INR"/>
    <n v="14889.54"/>
    <s v="INR"/>
    <n v="1077016.6657022163"/>
    <s v="EUR"/>
    <s v="INTER"/>
    <n v="14.89"/>
    <n v="1"/>
    <s v="greater than 10000"/>
    <s v="SARBAJIT MOITRA"/>
    <s v="No PO"/>
    <s v="More"/>
    <m/>
    <m/>
    <m/>
    <m/>
    <m/>
    <s v="Non-GFS"/>
    <s v="Non- ICB"/>
    <s v="Non-GFS/Non- ICB"/>
  </r>
  <r>
    <s v="Unresolved"/>
    <n v="8520"/>
    <s v="Capgemini Technology Services India Limited"/>
    <x v="3"/>
    <n v="199"/>
    <s v="Capgemini America Inc"/>
    <s v="NORTH AMERICA"/>
    <s v="5010089826/16-17-IM"/>
    <s v="01. APPSONE"/>
    <s v="IGATE"/>
    <n v="42768"/>
    <n v="125"/>
    <s v="1.No signed SoW"/>
    <s v="DISAGREEMENT"/>
    <n v="42830"/>
    <s v="Q1 2017"/>
    <n v="63"/>
    <s v="61-90 Days"/>
    <n v="1075237"/>
    <s v="INR"/>
    <n v="14864.94"/>
    <s v="INR"/>
    <n v="1075237.2547884961"/>
    <s v="EUR"/>
    <s v="INTER"/>
    <n v="14.86"/>
    <n v="1"/>
    <s v="greater than 10000"/>
    <s v="Sayantan Ghosh"/>
    <s v="ISOW Required"/>
    <s v="More"/>
    <m/>
    <m/>
    <m/>
    <m/>
    <m/>
    <s v="Non-GFS"/>
    <s v="Non- ICB"/>
    <s v="Non-GFS/Non- ICB"/>
  </r>
  <r>
    <s v="New"/>
    <n v="95"/>
    <s v="Capgemini Service S.A.S."/>
    <x v="0"/>
    <n v="795"/>
    <s v="Capgemini Suisse S.A."/>
    <s v="CENTRAL EUROPE"/>
    <s v="950110011287.."/>
    <s v="07. GROUP"/>
    <s v="GROUP SHARED SERVICES"/>
    <n v="42831"/>
    <n v="62"/>
    <s v="8.Invoice awaiting Prime’s approval or PO"/>
    <s v="Hold Payment"/>
    <n v="42893"/>
    <s v="Q2 2017"/>
    <n v="0"/>
    <s v="0-30 Days"/>
    <n v="14852"/>
    <s v="EUR"/>
    <n v="14852"/>
    <s v="EUR"/>
    <n v="14852"/>
    <s v="EUR"/>
    <s v="INTER"/>
    <n v="14.85"/>
    <n v="1"/>
    <s v="greater than 10000"/>
    <s v="Izabela Klich"/>
    <s v="waiting for approval"/>
    <s v="More"/>
    <m/>
    <m/>
    <m/>
    <m/>
    <m/>
    <s v="GFS"/>
    <s v="Non- ICB"/>
    <s v="GFS/Non- ICB"/>
  </r>
  <r>
    <s v="Unresolved"/>
    <n v="199"/>
    <s v="Capgemini America Inc"/>
    <x v="6"/>
    <n v="8243"/>
    <s v="Capgemini Deutschland GmbH"/>
    <s v="CENTRAL EUROPE"/>
    <n v="1990110063757"/>
    <s v="03. CC"/>
    <s v="CC NA"/>
    <n v="42724"/>
    <n v="169"/>
    <s v="8.Invoice awaiting Prime’s approval or PO"/>
    <s v="Hold Payment"/>
    <n v="42800"/>
    <s v="Q1 2017"/>
    <n v="93"/>
    <s v="91-120 Days"/>
    <n v="16511.62"/>
    <s v="USD"/>
    <n v="14714.93"/>
    <s v="USD"/>
    <n v="16511.622374762985"/>
    <s v="EUR"/>
    <s v="INTER"/>
    <n v="14.71"/>
    <n v="1"/>
    <s v="greater than 10000"/>
    <s v="Maciej Antkiewicz"/>
    <s v="waiting for update and approval"/>
    <s v="More"/>
    <m/>
    <m/>
    <m/>
    <m/>
    <m/>
    <s v="GFS"/>
    <s v="Non- ICB"/>
    <s v="GFS/Non- ICB"/>
  </r>
  <r>
    <s v="New"/>
    <n v="95"/>
    <s v="Capgemini Service S.A.S."/>
    <x v="0"/>
    <n v="4100"/>
    <s v="CPM Braxis S.A."/>
    <s v="CPM- BR"/>
    <n v="950110009855"/>
    <s v="07. GROUP"/>
    <s v="GROUP SHARED SERVICES"/>
    <n v="42697"/>
    <n v="196"/>
    <s v="1.No signed SoW"/>
    <s v="DISAGREEMENT"/>
    <n v="42891"/>
    <s v="Q2 2017"/>
    <n v="2"/>
    <s v="0-30 Days"/>
    <n v="14700"/>
    <s v="EUR"/>
    <n v="14700"/>
    <s v="EUR"/>
    <n v="14700"/>
    <s v="EUR"/>
    <s v="INTER"/>
    <n v="14.7"/>
    <n v="1"/>
    <s v="greater than 10000"/>
    <s v="Beatriz Baldavira"/>
    <s v="We do not recognise the cost as we don't even use Oracle system and have not received any Isow for that."/>
    <s v="More"/>
    <m/>
    <m/>
    <m/>
    <m/>
    <m/>
    <s v="GFS"/>
    <s v="Non- ICB"/>
    <s v="GFS/Non- ICB"/>
  </r>
  <r>
    <s v="Unresolved"/>
    <n v="8520"/>
    <s v="Capgemini Technology Services India Limited"/>
    <x v="3"/>
    <n v="199"/>
    <s v="Capgemini America Inc"/>
    <s v="NORTH AMERICA"/>
    <s v="5010089506/16-17-IM"/>
    <s v="01. APPSONE"/>
    <s v="IGATE"/>
    <n v="42768"/>
    <n v="125"/>
    <s v="1.No signed SoW"/>
    <s v="DISAGREEMENT"/>
    <n v="42830"/>
    <s v="Q1 2017"/>
    <n v="63"/>
    <s v="61-90 Days"/>
    <n v="1058993"/>
    <s v="INR"/>
    <n v="14640.37"/>
    <s v="INR"/>
    <n v="1058993.2584919855"/>
    <s v="EUR"/>
    <s v="INTER"/>
    <n v="14.64"/>
    <n v="1"/>
    <s v="greater than 10000"/>
    <s v="Sayantan Ghosh"/>
    <s v="ISOW Required"/>
    <s v="More"/>
    <m/>
    <m/>
    <m/>
    <m/>
    <m/>
    <s v="Non-GFS"/>
    <s v="Non- ICB"/>
    <s v="Non-GFS/Non- ICB"/>
  </r>
  <r>
    <s v="New"/>
    <n v="8520"/>
    <s v="Capgemini Technology Services India Limited"/>
    <x v="3"/>
    <n v="199"/>
    <s v="Capgemini America Inc"/>
    <s v="NORTH AMERICA"/>
    <n v="85203810003287"/>
    <s v="05. BUSINESS SERVICES"/>
    <s v="BPO India"/>
    <n v="42829"/>
    <n v="64"/>
    <s v="1.No signed SoW"/>
    <s v="DISAGREEMENT"/>
    <n v="42893"/>
    <s v="Q2 2017"/>
    <n v="0"/>
    <s v="0-30 Days"/>
    <n v="1055170.32"/>
    <s v="INR"/>
    <n v="14587.52"/>
    <s v="INR"/>
    <n v="1055170.4183785662"/>
    <s v="EUR"/>
    <s v="INTER"/>
    <n v="14.59"/>
    <n v="1"/>
    <s v="greater than 10000"/>
    <s v="PRIANGSU CHANDRA"/>
    <s v="ISOW required"/>
    <s v="More"/>
    <m/>
    <m/>
    <m/>
    <m/>
    <m/>
    <s v="GFS"/>
    <s v="Non- ICB"/>
    <s v="GFS/Non- ICB"/>
  </r>
  <r>
    <s v="Unresolved"/>
    <n v="3014"/>
    <s v="Sogeti France S.A.S."/>
    <x v="1"/>
    <n v="692"/>
    <s v="Capgemini Outsourcing Services S.A.S."/>
    <s v="FRANCE"/>
    <n v="30140110136164"/>
    <s v="06. SOGETI"/>
    <s v="Sogeti France "/>
    <n v="42642"/>
    <n v="251"/>
    <s v="8.Invoice awaiting Prime’s approval or PO"/>
    <s v="Hold Payment"/>
    <n v="42709"/>
    <s v="Q4 2016"/>
    <n v="184"/>
    <s v="181 - 365 Days"/>
    <n v="14400"/>
    <s v="EUR"/>
    <n v="14400"/>
    <s v="EUR"/>
    <n v="14400"/>
    <s v="EUR"/>
    <s v="INTRA"/>
    <n v="14.4"/>
    <n v="1"/>
    <s v="greater than 10000"/>
    <s v="Marta Stryszawska"/>
    <s v="invoice waiting for approval, please contact CDELSAUX"/>
    <s v="More"/>
    <m/>
    <m/>
    <m/>
    <m/>
    <m/>
    <s v="GFS"/>
    <s v="Non- ICB"/>
    <s v="GFS/Non- ICB"/>
  </r>
  <r>
    <s v="Unresolved"/>
    <n v="3805"/>
    <s v="Backelite S.A.S."/>
    <x v="1"/>
    <n v="635"/>
    <s v="Capgemini Technology Services"/>
    <s v="FRANCE"/>
    <n v="701700075"/>
    <s v="03. CC"/>
    <s v="CC FR"/>
    <n v="42796"/>
    <n v="97"/>
    <s v="8.Invoice awaiting Prime’s approval or PO"/>
    <s v="Hold Payment"/>
    <n v="42859"/>
    <s v="Q2 2017"/>
    <n v="34"/>
    <s v="31-60 Days"/>
    <n v="14400"/>
    <s v="EUR"/>
    <n v="14400"/>
    <s v="EUR"/>
    <n v="14400"/>
    <s v="EUR"/>
    <s v="INTRA"/>
    <n v="14.4"/>
    <n v="1"/>
    <s v="greater than 10000"/>
    <s v="Anna Zwolinska"/>
    <s v="Waiting for Project Manager approval AMORVANN"/>
    <s v="More"/>
    <m/>
    <m/>
    <m/>
    <m/>
    <m/>
    <s v="Non-GFS"/>
    <s v="Non- ICB"/>
    <s v="Non-GFS/Non- ICB"/>
  </r>
  <r>
    <s v="New"/>
    <n v="260"/>
    <s v="Capgemini UK Plc"/>
    <x v="5"/>
    <n v="8420"/>
    <s v="Capgemini Australia Pty Ltd."/>
    <s v="INDIA"/>
    <n v="2600110125313"/>
    <s v="04. INFRA"/>
    <s v="IS GLOBAL HUB"/>
    <n v="42794"/>
    <n v="99"/>
    <s v="2.Disagreed rates or price"/>
    <s v="DISAGREEMENT"/>
    <n v="42891"/>
    <s v="Q2 2017"/>
    <n v="2"/>
    <s v="0-30 Days"/>
    <n v="12579.8"/>
    <s v="GBP"/>
    <n v="14399.13"/>
    <s v="GBP"/>
    <n v="12579.80028535157"/>
    <s v="EUR"/>
    <s v="INTER"/>
    <n v="14.4"/>
    <n v="1"/>
    <s v="greater than 10000"/>
    <s v="Shruti Shetty"/>
    <s v="The billed amount is higher than regular invoices sent last year and second type of software invoice coming for the first time; Please issue credit note."/>
    <s v="More"/>
    <m/>
    <m/>
    <m/>
    <m/>
    <m/>
    <s v="GFS"/>
    <s v="Non- ICB"/>
    <s v="GFS/Non- ICB"/>
  </r>
  <r>
    <s v="New"/>
    <n v="8310"/>
    <s v="Capgemini Polska Sp z.o.o"/>
    <x v="2"/>
    <n v="413"/>
    <s v="Capgemini Nederland B.V."/>
    <s v="BENELUX"/>
    <s v="831017FIS00722"/>
    <s v="04. INFRA"/>
    <s v="Infra Central Europe "/>
    <n v="42858"/>
    <n v="35"/>
    <s v="7.Missing attachments"/>
    <s v="Missing Information or Attachment"/>
    <n v="42893"/>
    <s v="Q2 2017"/>
    <n v="0"/>
    <s v="0-30 Days"/>
    <n v="59560.55"/>
    <s v="PLN"/>
    <n v="14279"/>
    <s v="PLN"/>
    <n v="59560.55580397365"/>
    <s v="EUR"/>
    <s v="INTER"/>
    <n v="14.28"/>
    <n v="1"/>
    <s v="greater than 10000"/>
    <s v="Susmit Chatterjee"/>
    <s v="Missing attachments"/>
    <s v="More"/>
    <m/>
    <m/>
    <m/>
    <m/>
    <m/>
    <s v="GFS"/>
    <s v="Non- ICB"/>
    <s v="GFS/Non- ICB"/>
  </r>
  <r>
    <s v="Unresolved"/>
    <n v="95"/>
    <s v="Capgemini Service S.A.S."/>
    <x v="0"/>
    <n v="260"/>
    <s v="Capgemini UK Plc"/>
    <s v="UK &amp; IRELAND"/>
    <n v="950110010692"/>
    <s v="07. GROUP"/>
    <s v="GROUP SHARED SERVICES"/>
    <n v="42727"/>
    <n v="166"/>
    <s v="8.Invoice awaiting Prime’s approval or PO"/>
    <s v="Hold Payment"/>
    <n v="42800"/>
    <s v="Q1 2017"/>
    <n v="93"/>
    <s v="91-120 Days"/>
    <n v="14256"/>
    <s v="EUR"/>
    <n v="14256"/>
    <s v="EUR"/>
    <n v="14256"/>
    <s v="EUR"/>
    <s v="INTER"/>
    <n v="14.26"/>
    <n v="1"/>
    <s v="greater than 10000"/>
    <s v="Puja Kolay Dey"/>
    <s v="As per our requestor the cost should come through ICB/IPB. Request to provide a credit note."/>
    <s v="More"/>
    <m/>
    <m/>
    <m/>
    <m/>
    <m/>
    <s v="GFS"/>
    <s v="Non- ICB"/>
    <s v="GFS/Non- ICB"/>
  </r>
  <r>
    <s v="New"/>
    <n v="8520"/>
    <s v="Capgemini Technology Services India Limited"/>
    <x v="3"/>
    <n v="247"/>
    <s v="Sogeti Ireland Ltd."/>
    <s v="UK &amp; IRELAND"/>
    <n v="85204410000280"/>
    <s v="06. SOGETI"/>
    <s v="SOGETI INDIA - SOGID - BU"/>
    <n v="42828"/>
    <n v="65"/>
    <s v="8.Invoice awaiting Prime’s approval or PO"/>
    <s v="Hold Payment"/>
    <n v="42893"/>
    <s v="Q2 2017"/>
    <n v="0"/>
    <s v="0-30 Days"/>
    <n v="1030600"/>
    <s v="INR"/>
    <n v="14247.84"/>
    <s v="INR"/>
    <n v="1030600.0810138303"/>
    <s v="EUR"/>
    <s v="INTER"/>
    <n v="14.25"/>
    <n v="1"/>
    <s v="greater than 10000"/>
    <s v="Grace Mulhern"/>
    <s v="waiting on approval"/>
    <s v="More"/>
    <m/>
    <m/>
    <m/>
    <m/>
    <m/>
    <s v="GFS"/>
    <s v="Non- ICB"/>
    <s v="GFS/Non- ICB"/>
  </r>
  <r>
    <s v="New"/>
    <n v="8110"/>
    <s v="Capgemini Mexico S. de R.L. de C.V."/>
    <x v="9"/>
    <n v="199"/>
    <s v="Capgemini America Inc"/>
    <s v="NORTH AMERICA"/>
    <s v="D7340"/>
    <s v="09. LATAM"/>
    <s v="Mexico"/>
    <n v="42829"/>
    <n v="64"/>
    <s v="1.No signed SoW"/>
    <s v="DISAGREEMENT"/>
    <n v="42892"/>
    <s v="Q2 2017"/>
    <n v="1"/>
    <s v="0-30 Days"/>
    <n v="299771.63"/>
    <s v="MXN"/>
    <n v="14236.93"/>
    <s v="MXN"/>
    <n v="299771.5433562281"/>
    <s v="EUR"/>
    <s v="INTER"/>
    <n v="14.24"/>
    <n v="1"/>
    <s v="greater than 10000"/>
    <s v="SUDIPTA ROY"/>
    <s v="ISOW needed"/>
    <s v="More"/>
    <m/>
    <m/>
    <m/>
    <m/>
    <m/>
    <s v="Non-GFS"/>
    <s v="Non- ICB"/>
    <s v="Non-GFS/Non- ICB"/>
  </r>
  <r>
    <s v="Unresolved"/>
    <n v="260"/>
    <s v="Capgemini UK Plc"/>
    <x v="5"/>
    <n v="95"/>
    <s v="Capgemini Service S.A.S."/>
    <s v="HOLDING"/>
    <n v="260013008879"/>
    <s v="08. SHARED SERVICES"/>
    <s v="Global Sales"/>
    <n v="42726"/>
    <n v="167"/>
    <s v="8.Invoice awaiting Prime’s approval or PO"/>
    <s v="Hold Payment"/>
    <n v="42800"/>
    <s v="Q1 2017"/>
    <n v="93"/>
    <s v="91-120 Days"/>
    <n v="12378"/>
    <s v="GBP"/>
    <n v="14168.14"/>
    <s v="GBP"/>
    <n v="12377.995866062811"/>
    <s v="EUR"/>
    <s v="INTER"/>
    <n v="14.17"/>
    <n v="1"/>
    <s v="greater than 10000"/>
    <s v="Nicolas HONVAULT"/>
    <s v="NO PO"/>
    <s v="More"/>
    <m/>
    <m/>
    <m/>
    <m/>
    <m/>
    <s v="GFS"/>
    <s v="Non- ICB"/>
    <s v="GFS/Non- ICB"/>
  </r>
  <r>
    <s v="Unresolved"/>
    <n v="8520"/>
    <s v="Capgemini Technology Services India Limited"/>
    <x v="3"/>
    <n v="8420"/>
    <s v="Capgemini Australia Pty Ltd."/>
    <s v="INDIA"/>
    <s v="5010089862/16-17-IM"/>
    <s v="01. APPSONE"/>
    <s v="iGATE"/>
    <n v="42769"/>
    <n v="124"/>
    <s v="3.Disagreed days, volume or deliverables"/>
    <s v="DISAGREEMENT"/>
    <n v="42775"/>
    <s v="Q1 2017"/>
    <n v="118"/>
    <s v="91-120 Days"/>
    <n v="1023035"/>
    <s v="INR"/>
    <n v="14143.25"/>
    <s v="INR"/>
    <n v="1023034.6912794398"/>
    <s v="EUR"/>
    <s v="INTRA"/>
    <n v="14.14"/>
    <n v="1"/>
    <s v="greater than 10000"/>
    <s v="Mayuresh Kapre"/>
    <s v="Charges are not as per Standard Rate Card. Standard Rate card is Agreed with Offshore PM.Reissue invoice using Standard Rate Card."/>
    <s v="More"/>
    <m/>
    <m/>
    <m/>
    <m/>
    <m/>
    <s v="Non-GFS"/>
    <s v="Non- ICB"/>
    <s v="Non-GFS/Non- ICB"/>
  </r>
  <r>
    <s v="New"/>
    <n v="199"/>
    <s v="Capgemini America Inc"/>
    <x v="6"/>
    <n v="693"/>
    <s v="Capgemini Consulting S.A.S."/>
    <s v="FRANCE"/>
    <n v="1990110076021"/>
    <s v="03. CC"/>
    <s v="CC NA"/>
    <n v="42849"/>
    <n v="44"/>
    <s v="6.Missing or wrong information on invoice"/>
    <s v="Missing Information or Attachment"/>
    <n v="42893"/>
    <s v="Q2 2017"/>
    <n v="0"/>
    <s v="0-30 Days"/>
    <n v="15824"/>
    <s v="USD"/>
    <n v="14102.13"/>
    <s v="USD"/>
    <n v="15823.999518843535"/>
    <s v="EUR"/>
    <s v="INTER"/>
    <n v="14.1"/>
    <n v="1"/>
    <s v="greater than 10000"/>
    <s v="Hirsch Magdalena"/>
    <s v="Facture saisie sur projet generic a mettre en dispute"/>
    <s v="More"/>
    <m/>
    <m/>
    <m/>
    <m/>
    <m/>
    <s v="GFS"/>
    <s v="Non- ICB"/>
    <s v="GFS/Non- ICB"/>
  </r>
  <r>
    <s v="New"/>
    <n v="95"/>
    <s v="Capgemini Service S.A.S."/>
    <x v="0"/>
    <n v="260"/>
    <s v="Capgemini UK Plc"/>
    <s v="UK &amp; IRELAND"/>
    <n v="950110012000"/>
    <s v="07. GROUP"/>
    <s v="GROUP SHARED SERVICES"/>
    <n v="42829"/>
    <n v="64"/>
    <s v="8.Invoice awaiting Prime’s approval or PO"/>
    <s v="Hold Payment"/>
    <n v="42892"/>
    <s v="Q2 2017"/>
    <n v="1"/>
    <s v="0-30 Days"/>
    <n v="14062.57"/>
    <s v="EUR"/>
    <n v="14062.57"/>
    <s v="EUR"/>
    <n v="14062.57"/>
    <s v="EUR"/>
    <s v="INTER"/>
    <n v="14.06"/>
    <n v="1"/>
    <s v="greater than 10000"/>
    <s v="Puja Kolay Dey"/>
    <s v="As per our requestor the cost should come through ICB/IPB. Request to provide a credit note."/>
    <s v="More"/>
    <m/>
    <m/>
    <m/>
    <m/>
    <m/>
    <s v="GFS"/>
    <s v="Non- ICB"/>
    <s v="GFS/Non- ICB"/>
  </r>
  <r>
    <s v="Unresolved"/>
    <n v="8520"/>
    <s v="Capgemini Technology Services India Limited"/>
    <x v="3"/>
    <n v="8420"/>
    <s v="Capgemini Australia Pty Ltd."/>
    <s v="INDIA"/>
    <n v="85200410045171"/>
    <s v="01. APPSONE"/>
    <s v="APAC Platform"/>
    <n v="42795"/>
    <n v="98"/>
    <s v="3.Disagreed days, volume or deliverables"/>
    <s v="DISAGREEMENT"/>
    <n v="42830"/>
    <s v="Q1 2017"/>
    <n v="63"/>
    <s v="61-90 Days"/>
    <n v="1017000"/>
    <s v="INR"/>
    <n v="14059.82"/>
    <s v="INR"/>
    <n v="1016999.8842659568"/>
    <s v="EUR"/>
    <s v="INTRA"/>
    <n v="14.06"/>
    <n v="1"/>
    <s v="greater than 10000"/>
    <s v="Shruti Shetty"/>
    <s v="Ananda Murthy, Santhosh Kumar should be booking only 0.25 FTE per week whereas invoice shows him billable all days in Jan. Deepak, Anjani is replacement for Santhosh Kumar and he is also 0.25 FTE per week billable whereas he has booked all days in Jan. Please issue credit note"/>
    <s v="More"/>
    <m/>
    <m/>
    <m/>
    <m/>
    <m/>
    <s v="GFS"/>
    <s v="Non- ICB"/>
    <s v="GFS/Non- ICB"/>
  </r>
  <r>
    <s v="New"/>
    <n v="1740"/>
    <s v="Capgemini Argentina S.A."/>
    <x v="9"/>
    <n v="1750"/>
    <s v="Capgemini Espana S.L."/>
    <s v="IBERIA"/>
    <s v="E-0004-00001207"/>
    <s v="09. LATAM"/>
    <s v="Argentina"/>
    <n v="42853"/>
    <n v="40"/>
    <s v="1.No signed SoW"/>
    <s v="DISAGREEMENT"/>
    <n v="42892"/>
    <s v="Q2 2017"/>
    <n v="1"/>
    <s v="0-30 Days"/>
    <n v="253870.72"/>
    <s v="ARS"/>
    <n v="14006.63"/>
    <s v="ARS"/>
    <n v="253870.69235830297"/>
    <s v="EUR"/>
    <s v="INTER"/>
    <n v="14.01"/>
    <n v="1"/>
    <s v="greater than 10000"/>
    <s v="Alejandro Gordo"/>
    <s v="No signed ISOW 2017"/>
    <s v="More"/>
    <m/>
    <m/>
    <m/>
    <m/>
    <m/>
    <s v="Non-GFS"/>
    <s v="Non- ICB"/>
    <s v="Non-GFS/Non- ICB"/>
  </r>
  <r>
    <s v="Unresolved"/>
    <n v="8520"/>
    <s v="Capgemini Technology Services India Limited"/>
    <x v="3"/>
    <n v="787"/>
    <s v="Capgemini France S.A.S."/>
    <s v="FRANCE"/>
    <n v="85200310087220"/>
    <s v="02. APPSTWO"/>
    <s v="AppsTwo Enabling -APPS2IDEN- BU"/>
    <n v="42795"/>
    <n v="98"/>
    <s v="6.Missing or wrong information on invoice"/>
    <s v="Missing Information or Attachment"/>
    <n v="42860"/>
    <s v="Q2 2017"/>
    <n v="33"/>
    <s v="31-60 Days"/>
    <n v="1007999.37"/>
    <s v="INR"/>
    <n v="13935.39"/>
    <s v="INR"/>
    <n v="1007999.3923962733"/>
    <s v="EUR"/>
    <s v="INTER"/>
    <n v="13.94"/>
    <n v="1"/>
    <s v="greater than 10000"/>
    <s v="Magdalena Marczynska"/>
    <s v="wrong entity Agnieszka Bachorska (20/04/2017 12:09)"/>
    <s v="More"/>
    <m/>
    <m/>
    <m/>
    <m/>
    <m/>
    <s v="GFS"/>
    <s v="Non- ICB"/>
    <s v="GFS/Non- ICB"/>
  </r>
  <r>
    <s v="Unresolved"/>
    <n v="8520"/>
    <s v="Capgemini Technology Services India Limited"/>
    <x v="3"/>
    <n v="3100"/>
    <s v="Sogeti Luxembourg S.A."/>
    <s v="BENELUX"/>
    <s v="5010089620/16-17-IM"/>
    <s v="11. FS"/>
    <s v="INDIA"/>
    <n v="42769"/>
    <n v="124"/>
    <s v="8.Invoice awaiting Prime’s approval or PO"/>
    <s v="Hold Payment"/>
    <n v="42797"/>
    <s v="Q1 2017"/>
    <n v="96"/>
    <s v="91-120 Days"/>
    <n v="1007143"/>
    <s v="INR"/>
    <n v="13923.55"/>
    <s v="INR"/>
    <n v="1007142.9604768242"/>
    <s v="EUR"/>
    <s v="INTER"/>
    <n v="13.92"/>
    <n v="1"/>
    <s v="greater than 10000"/>
    <s v="Katarzyna Rosa"/>
    <s v="waiting for approval"/>
    <s v="More"/>
    <m/>
    <m/>
    <m/>
    <m/>
    <m/>
    <s v="Non-GFS"/>
    <s v="Non- ICB"/>
    <s v="Non-GFS/Non- ICB"/>
  </r>
  <r>
    <s v="New"/>
    <n v="95"/>
    <s v="Capgemini Service S.A.S."/>
    <x v="0"/>
    <n v="1750"/>
    <s v="Capgemini Espana S.L."/>
    <s v="IBERIA"/>
    <n v="950110011931"/>
    <s v="07. GROUP"/>
    <s v="GROUP SHARED SERVICES"/>
    <n v="42828"/>
    <n v="65"/>
    <s v="1.No signed SoW"/>
    <s v="DISAGREEMENT"/>
    <n v="42893"/>
    <s v="Q2 2017"/>
    <n v="0"/>
    <s v="0-30 Days"/>
    <n v="13884.31"/>
    <s v="EUR"/>
    <n v="13884.31"/>
    <s v="EUR"/>
    <n v="13884.31"/>
    <s v="EUR"/>
    <s v="INTER"/>
    <n v="13.88"/>
    <n v="1"/>
    <s v="greater than 10000"/>
    <s v="Carmen Postigo Gonzalez"/>
    <s v="SEND ISOW"/>
    <s v="More"/>
    <m/>
    <m/>
    <m/>
    <m/>
    <m/>
    <s v="GFS"/>
    <s v="Non- ICB"/>
    <s v="GFS/Non- ICB"/>
  </r>
  <r>
    <s v="Unresolved"/>
    <n v="8520"/>
    <s v="Capgemini Technology Services India Limited"/>
    <x v="3"/>
    <n v="199"/>
    <s v="Capgemini America Inc"/>
    <s v="NORTH AMERICA"/>
    <n v="85203810002680"/>
    <s v="05. BUSINESS SERVICES"/>
    <s v="BPO India"/>
    <n v="42705"/>
    <n v="188"/>
    <s v="1.No signed SoW"/>
    <s v="DISAGREEMENT"/>
    <n v="42776"/>
    <s v="Q1 2017"/>
    <n v="117"/>
    <s v="91-120 Days"/>
    <n v="999000"/>
    <s v="INR"/>
    <n v="13810.98"/>
    <s v="INR"/>
    <n v="999000.34720212943"/>
    <s v="EUR"/>
    <s v="INTER"/>
    <n v="13.81"/>
    <n v="1"/>
    <s v="greater than 10000"/>
    <s v="Sayantan Ghosh"/>
    <s v="Required ISOW"/>
    <s v="More"/>
    <m/>
    <m/>
    <m/>
    <m/>
    <m/>
    <s v="GFS"/>
    <s v="Non- ICB"/>
    <s v="GFS/Non- ICB"/>
  </r>
  <r>
    <s v="New"/>
    <n v="95"/>
    <s v="Capgemini Service S.A.S."/>
    <x v="0"/>
    <n v="199"/>
    <s v="Capgemini America Inc"/>
    <s v="NORTH AMERICA"/>
    <n v="950110011446"/>
    <s v="07. GROUP"/>
    <s v="GROUP SHARED SERVICES"/>
    <n v="42823"/>
    <n v="70"/>
    <s v="8.Invoice awaiting Prime’s approval or PO"/>
    <s v="Hold Payment"/>
    <n v="42893"/>
    <s v="Q2 2017"/>
    <n v="0"/>
    <s v="0-30 Days"/>
    <n v="13729.5"/>
    <s v="EUR"/>
    <n v="13729.5"/>
    <s v="EUR"/>
    <n v="13729.5"/>
    <s v="EUR"/>
    <s v="INTER"/>
    <n v="13.73"/>
    <n v="1"/>
    <s v="greater than 10000"/>
    <s v="Soumya Mukhopadhyay"/>
    <s v="-"/>
    <s v="More"/>
    <m/>
    <m/>
    <m/>
    <m/>
    <m/>
    <s v="GFS"/>
    <s v="Non- ICB"/>
    <s v="GFS/Non- ICB"/>
  </r>
  <r>
    <s v="Unresolved"/>
    <n v="8520"/>
    <s v="Capgemini Technology Services India Limited"/>
    <x v="3"/>
    <n v="199"/>
    <s v="Capgemini America Inc"/>
    <s v="NORTH AMERICA"/>
    <n v="85200330013623"/>
    <s v="10. IND"/>
    <s v="I and D India ACIS"/>
    <n v="42583"/>
    <n v="310"/>
    <s v="8.Invoice awaiting Prime’s approval or PO"/>
    <s v="Hold Payment"/>
    <n v="42648"/>
    <s v="Q3 2016"/>
    <n v="245"/>
    <s v="181 - 365 Days"/>
    <n v="990952.8"/>
    <s v="INR"/>
    <n v="13699.72"/>
    <s v="INR"/>
    <n v="990952.49117527914"/>
    <s v="EUR"/>
    <s v="INTER"/>
    <n v="13.7"/>
    <n v="1"/>
    <s v="greater than 10000"/>
    <s v="Sayantan Ghosh"/>
    <s v="Invoice waiting for approval"/>
    <s v="More"/>
    <m/>
    <m/>
    <m/>
    <m/>
    <m/>
    <s v="GFS"/>
    <s v="Non- ICB"/>
    <s v="GFS/Non- ICB"/>
  </r>
  <r>
    <s v="New"/>
    <n v="8310"/>
    <s v="Capgemini Polska Sp z.o.o"/>
    <x v="2"/>
    <n v="199"/>
    <s v="Capgemini America Inc"/>
    <s v="NORTH AMERICA"/>
    <s v="831016FBP03574."/>
    <s v="05. BUSINESS SERVICES"/>
    <s v="BPO POLAND - BPOPL- BU"/>
    <n v="42774"/>
    <n v="119"/>
    <s v="8.Invoice awaiting Prime’s approval or PO"/>
    <s v="Hold Payment"/>
    <n v="42892"/>
    <s v="Q2 2017"/>
    <n v="1"/>
    <s v="0-30 Days"/>
    <n v="57060"/>
    <s v="PLN"/>
    <n v="13679.52"/>
    <s v="PLN"/>
    <n v="57060.005205656809"/>
    <s v="EUR"/>
    <s v="INTER"/>
    <n v="13.68"/>
    <n v="1"/>
    <s v="greater than 10000"/>
    <s v="Sayantan Ghosh"/>
    <s v="Invoice waiting for approval"/>
    <s v="More"/>
    <m/>
    <m/>
    <m/>
    <m/>
    <m/>
    <s v="GFS"/>
    <s v="Non- ICB"/>
    <s v="GFS/Non- ICB"/>
  </r>
  <r>
    <s v="New"/>
    <n v="1970"/>
    <s v="Capgemini UK Plc (FS)"/>
    <x v="5"/>
    <n v="635"/>
    <s v="Capgemini Technology Services"/>
    <s v="FRANCE"/>
    <n v="19700110032173"/>
    <s v="11. FS"/>
    <s v="FS-Others"/>
    <n v="42614"/>
    <n v="279"/>
    <s v="8.Invoice awaiting Prime’s approval or PO"/>
    <s v="Hold Payment"/>
    <n v="42831"/>
    <s v="Q1 2017"/>
    <n v="62"/>
    <s v="61-90 Days"/>
    <n v="11810.86"/>
    <s v="GBP"/>
    <n v="13518.98"/>
    <s v="GBP"/>
    <n v="11810.857215794438"/>
    <s v="EUR"/>
    <s v="INTER"/>
    <n v="13.52"/>
    <n v="1"/>
    <s v="greater than 10000"/>
    <s v="Natalia Cich"/>
    <s v="Dipsute puts at the request of GIL, Amélie's request Waiting for Project Manager approval:AMBARD Email sent for project code. Dey Priya (01/09/2016 10:27)"/>
    <s v="More"/>
    <m/>
    <m/>
    <m/>
    <m/>
    <m/>
    <s v="GFS"/>
    <s v="Non- ICB"/>
    <s v="GFS/Non- ICB"/>
  </r>
  <r>
    <s v="Unresolved"/>
    <n v="8520"/>
    <s v="Capgemini Technology Services India Limited"/>
    <x v="3"/>
    <n v="199"/>
    <s v="Capgemini America Inc"/>
    <s v="NORTH AMERICA"/>
    <s v="ARLI/DB/001225/16-IM"/>
    <s v="06. SOGETI"/>
    <s v="IGATE"/>
    <n v="42768"/>
    <n v="125"/>
    <s v="1.No signed SoW"/>
    <s v="DISAGREEMENT"/>
    <n v="42830"/>
    <s v="Q1 2017"/>
    <n v="63"/>
    <s v="61-90 Days"/>
    <n v="13500"/>
    <s v="EUR"/>
    <n v="13500"/>
    <s v="INR"/>
    <n v="976505.98923673399"/>
    <s v="EUR"/>
    <s v="INTER"/>
    <n v="13.5"/>
    <n v="1"/>
    <s v="greater than 10000"/>
    <s v="Sayantan Ghosh"/>
    <s v="ISOW Required"/>
    <s v="More"/>
    <m/>
    <m/>
    <m/>
    <m/>
    <m/>
    <s v="Non-GFS"/>
    <s v="Non- ICB"/>
    <s v="Non-GFS/Non- ICB"/>
  </r>
  <r>
    <s v="Unresolved"/>
    <n v="8520"/>
    <s v="Capgemini Technology Services India Limited"/>
    <x v="3"/>
    <n v="199"/>
    <s v="Capgemini America Inc"/>
    <s v="NORTH AMERICA"/>
    <s v="5010089688/16-17-IM"/>
    <s v="01. APPSONE"/>
    <s v="IGATE"/>
    <n v="42768"/>
    <n v="125"/>
    <s v="1.No signed SoW"/>
    <s v="DISAGREEMENT"/>
    <n v="42830"/>
    <s v="Q1 2017"/>
    <n v="63"/>
    <s v="61-90 Days"/>
    <n v="970744"/>
    <s v="INR"/>
    <n v="13420.34"/>
    <s v="INR"/>
    <n v="970743.8805624675"/>
    <s v="EUR"/>
    <s v="INTER"/>
    <n v="13.42"/>
    <n v="1"/>
    <s v="greater than 10000"/>
    <s v="Sayantan Ghosh"/>
    <s v="ISOW Required"/>
    <s v="More"/>
    <m/>
    <m/>
    <m/>
    <m/>
    <m/>
    <s v="Non-GFS"/>
    <s v="Non- ICB"/>
    <s v="Non-GFS/Non- ICB"/>
  </r>
  <r>
    <s v="New"/>
    <n v="9701"/>
    <s v="Capgemini Services Romania s.r.l."/>
    <x v="2"/>
    <n v="635"/>
    <s v="Capgemini Technology Services"/>
    <s v="FRANCE"/>
    <n v="97120170343"/>
    <s v="04. INFRA"/>
    <s v="Infra Central Europe "/>
    <n v="42849"/>
    <n v="44"/>
    <s v="8.Invoice awaiting Prime’s approval or PO"/>
    <s v="Hold Payment"/>
    <n v="42893"/>
    <s v="Q2 2017"/>
    <n v="0"/>
    <s v="0-30 Days"/>
    <n v="13376"/>
    <s v="EUR"/>
    <n v="13376"/>
    <s v="RON"/>
    <n v="61068.116790947162"/>
    <s v="EUR"/>
    <s v="INTER"/>
    <n v="13.38"/>
    <n v="1"/>
    <s v="greater than 10000"/>
    <s v="Beata Chojnacka"/>
    <s v="Dipsute puts at the request"/>
    <s v="More"/>
    <m/>
    <m/>
    <m/>
    <m/>
    <m/>
    <s v="Non-GFS"/>
    <s v="Non- ICB"/>
    <s v="Non-GFS/Non- ICB"/>
  </r>
  <r>
    <s v="New"/>
    <n v="199"/>
    <s v="Capgemini America Inc"/>
    <x v="6"/>
    <n v="635"/>
    <s v="Capgemini Technology Services"/>
    <s v="FRANCE"/>
    <n v="199030004123"/>
    <s v="08. SHARED SERVICES"/>
    <s v="GLOBAL CHANNELS &amp; PARTNERS NA - GCPNA - BU"/>
    <n v="42821"/>
    <n v="72"/>
    <s v="8.Invoice awaiting Prime’s approval or PO"/>
    <s v="Hold Payment"/>
    <n v="42892"/>
    <s v="Q2 2017"/>
    <n v="1"/>
    <s v="0-30 Days"/>
    <n v="15000"/>
    <s v="USD"/>
    <n v="13367.79"/>
    <s v="USD"/>
    <n v="14999.996633700119"/>
    <s v="EUR"/>
    <s v="INTER"/>
    <n v="13.37"/>
    <n v="1"/>
    <s v="greater than 10000"/>
    <s v="Aleksandra Polak"/>
    <s v="Invoice has been waiting for Project Manager approval for more than 2 months. Please contact AMBARD(PM)in order to receive further information."/>
    <s v="More"/>
    <m/>
    <m/>
    <m/>
    <m/>
    <m/>
    <s v="GFS"/>
    <s v="Non- ICB"/>
    <s v="GFS/Non- ICB"/>
  </r>
  <r>
    <s v="Unresolved"/>
    <n v="260"/>
    <s v="Capgemini UK Plc"/>
    <x v="5"/>
    <n v="95"/>
    <s v="Capgemini Service S.A.S."/>
    <s v="HOLDING"/>
    <n v="2600110112422"/>
    <s v="03. CC"/>
    <s v="CC - MLS"/>
    <n v="42674"/>
    <n v="219"/>
    <s v="8.Invoice awaiting Prime’s approval or PO"/>
    <s v="Hold Payment"/>
    <n v="42893"/>
    <s v="Q2 2017"/>
    <n v="0"/>
    <s v="0-30 Days"/>
    <n v="11664"/>
    <s v="GBP"/>
    <n v="13350.88"/>
    <s v="GBP"/>
    <n v="11663.996646581743"/>
    <s v="EUR"/>
    <s v="INTER"/>
    <n v="13.35"/>
    <n v="1"/>
    <s v="greater than 10000"/>
    <s v="Nicolas HONVAULT"/>
    <s v="NO PO"/>
    <s v="More"/>
    <m/>
    <m/>
    <m/>
    <m/>
    <m/>
    <s v="GFS"/>
    <s v="Non- ICB"/>
    <s v="GFS/Non- ICB"/>
  </r>
  <r>
    <s v="Unresolved"/>
    <n v="8520"/>
    <s v="Capgemini Technology Services India Limited"/>
    <x v="3"/>
    <n v="1750"/>
    <s v="Capgemini Espana S.L."/>
    <s v="IBERIA"/>
    <n v="85202120000440"/>
    <s v="11. FS"/>
    <s v="FS-Others"/>
    <n v="42829"/>
    <n v="64"/>
    <s v="8.Invoice awaiting Prime’s approval or PO"/>
    <s v="Hold Payment"/>
    <n v="42860"/>
    <s v="Q2 2017"/>
    <n v="33"/>
    <s v="31-60 Days"/>
    <n v="959280.8"/>
    <s v="INR"/>
    <n v="13261.87"/>
    <s v="INR"/>
    <n v="959281.14692436787"/>
    <s v="EUR"/>
    <s v="INTER"/>
    <n v="13.26"/>
    <n v="1"/>
    <s v="greater than 10000"/>
    <s v="Beatriu Armengol"/>
    <s v="We need that ISOW number be included in the invoice"/>
    <s v="More"/>
    <m/>
    <m/>
    <m/>
    <m/>
    <m/>
    <s v="GFS"/>
    <s v="ICB"/>
    <s v="GFS/ICB"/>
  </r>
  <r>
    <s v="New"/>
    <n v="1960"/>
    <s v="Capgemini America Inc. (FS)"/>
    <x v="6"/>
    <n v="795"/>
    <s v="Capgemini Suisse S.A."/>
    <s v="CENTRAL EUROPE"/>
    <n v="19600530003467"/>
    <s v="11. FS"/>
    <s v="SFC"/>
    <n v="42828"/>
    <n v="65"/>
    <s v="6.Missing or wrong information on invoice"/>
    <s v="Missing Information or Attachment"/>
    <n v="42891"/>
    <s v="Q2 2017"/>
    <n v="2"/>
    <s v="0-30 Days"/>
    <n v="13188.83"/>
    <s v="EUR"/>
    <n v="13188.83"/>
    <s v="USD"/>
    <n v="14799.185624732519"/>
    <s v="EUR"/>
    <s v="INTER"/>
    <n v="13.19"/>
    <n v="1"/>
    <s v="greater than 10000"/>
    <s v="Katarzyna Debska"/>
    <s v="Wrong supplier. CN needed"/>
    <s v="More"/>
    <m/>
    <m/>
    <m/>
    <m/>
    <m/>
    <s v="GFS"/>
    <s v="Non- ICB"/>
    <s v="GFS/Non- ICB"/>
  </r>
  <r>
    <s v="New"/>
    <n v="95"/>
    <s v="Capgemini Service S.A.S."/>
    <x v="0"/>
    <n v="1750"/>
    <s v="Capgemini Espana S.L."/>
    <s v="IBERIA"/>
    <n v="950110011571"/>
    <s v="07. GROUP"/>
    <s v="GROUP SHARED SERVICES"/>
    <n v="42824"/>
    <n v="69"/>
    <s v="1.No signed SoW"/>
    <s v="DISAGREEMENT"/>
    <n v="42893"/>
    <s v="Q2 2017"/>
    <n v="0"/>
    <s v="0-30 Days"/>
    <n v="13172.68"/>
    <s v="EUR"/>
    <n v="13172.68"/>
    <s v="EUR"/>
    <n v="13172.68"/>
    <s v="EUR"/>
    <s v="INTER"/>
    <n v="13.17"/>
    <n v="1"/>
    <s v="greater than 10000"/>
    <s v="Carmen Postigo Gonzalez"/>
    <s v="SEND ISOW"/>
    <s v="More"/>
    <m/>
    <m/>
    <m/>
    <m/>
    <m/>
    <s v="GFS"/>
    <s v="Non- ICB"/>
    <s v="GFS/Non- ICB"/>
  </r>
  <r>
    <s v="Unresolved"/>
    <n v="8520"/>
    <s v="Capgemini Technology Services India Limited"/>
    <x v="3"/>
    <n v="199"/>
    <s v="Capgemini America Inc"/>
    <s v="NORTH AMERICA"/>
    <s v="5010083890/16-17-IM"/>
    <s v="01. APPSONE"/>
    <s v="IGATE"/>
    <n v="42768"/>
    <n v="125"/>
    <s v="1.No signed SoW"/>
    <s v="DISAGREEMENT"/>
    <n v="42830"/>
    <s v="Q1 2017"/>
    <n v="63"/>
    <s v="61-90 Days"/>
    <n v="19850"/>
    <s v="CAD"/>
    <n v="13138.73"/>
    <s v="INR"/>
    <n v="950373.96562698914"/>
    <s v="EUR"/>
    <s v="INTER"/>
    <n v="13.14"/>
    <n v="1"/>
    <s v="greater than 10000"/>
    <s v="Sayantan Ghosh"/>
    <s v="ISOW Required"/>
    <s v="More"/>
    <m/>
    <m/>
    <m/>
    <m/>
    <m/>
    <s v="Non-GFS"/>
    <s v="Non- ICB"/>
    <s v="Non-GFS/Non- ICB"/>
  </r>
  <r>
    <s v="New"/>
    <n v="8520"/>
    <s v="Capgemini Technology Services India Limited"/>
    <x v="3"/>
    <n v="247"/>
    <s v="Sogeti Ireland Ltd."/>
    <s v="UK &amp; IRELAND"/>
    <n v="85204410000295"/>
    <s v="06. SOGETI"/>
    <s v="Sogeti Testing"/>
    <n v="42857"/>
    <n v="36"/>
    <s v="8.Invoice awaiting Prime’s approval or PO"/>
    <s v="Hold Payment"/>
    <n v="42893"/>
    <s v="Q2 2017"/>
    <n v="0"/>
    <s v="0-30 Days"/>
    <n v="949400"/>
    <s v="INR"/>
    <n v="13125.27"/>
    <s v="INR"/>
    <n v="949400.3529888317"/>
    <s v="EUR"/>
    <s v="INTER"/>
    <n v="13.13"/>
    <n v="1"/>
    <s v="greater than 10000"/>
    <s v="Grace Mulhern"/>
    <s v="Waiting on approval"/>
    <s v="More"/>
    <m/>
    <m/>
    <m/>
    <m/>
    <m/>
    <s v="GFS"/>
    <s v="Non- ICB"/>
    <s v="GFS/Non- ICB"/>
  </r>
  <r>
    <s v="Unresolved"/>
    <n v="132"/>
    <s v="Capgemini Technologies LLC"/>
    <x v="6"/>
    <n v="199"/>
    <s v="Capgemini America Inc"/>
    <s v="NORTH AMERICA"/>
    <n v="1320130002509"/>
    <s v="01. APPSONE"/>
    <s v="NA TS"/>
    <n v="42697"/>
    <n v="196"/>
    <s v="1.No signed SoW"/>
    <s v="DISAGREEMENT"/>
    <n v="42776"/>
    <s v="Q1 2017"/>
    <n v="117"/>
    <s v="91-120 Days"/>
    <n v="14705.65"/>
    <s v="USD"/>
    <n v="13105.47"/>
    <s v="USD"/>
    <n v="14705.647372008227"/>
    <s v="EUR"/>
    <s v="INTRA"/>
    <n v="13.11"/>
    <n v="1"/>
    <s v="greater than 10000"/>
    <s v="Soumya Mukhopadhyay"/>
    <s v="-"/>
    <s v="More"/>
    <m/>
    <m/>
    <m/>
    <m/>
    <m/>
    <s v="GFS"/>
    <s v="Non- ICB"/>
    <s v="GFS/Non- ICB"/>
  </r>
  <r>
    <s v="New"/>
    <n v="8310"/>
    <s v="Capgemini Polska Sp z.o.o"/>
    <x v="2"/>
    <n v="795"/>
    <s v="Capgemini Suisse S.A."/>
    <s v="CENTRAL EUROPE"/>
    <s v="831017FBP00637"/>
    <s v="05. BUSINESS SERVICES"/>
    <s v="BPO POLAND - BPOPL- BU"/>
    <n v="42829"/>
    <n v="64"/>
    <s v="8.Invoice awaiting Prime’s approval or PO"/>
    <s v="Hold Payment"/>
    <n v="42892"/>
    <s v="Q2 2017"/>
    <n v="1"/>
    <s v="0-30 Days"/>
    <n v="54631.21"/>
    <s v="PLN"/>
    <n v="13097.24"/>
    <s v="PLN"/>
    <n v="54631.199236503664"/>
    <s v="EUR"/>
    <s v="INTRA"/>
    <n v="13.1"/>
    <n v="1"/>
    <s v="greater than 10000"/>
    <s v="Agata Skowronska"/>
    <s v="invoice will be paid in next ICS"/>
    <s v="More"/>
    <m/>
    <m/>
    <m/>
    <m/>
    <m/>
    <s v="GFS"/>
    <s v="Non- ICB"/>
    <s v="GFS/Non- ICB"/>
  </r>
  <r>
    <s v="New"/>
    <n v="95"/>
    <s v="Capgemini Service S.A.S."/>
    <x v="0"/>
    <n v="260"/>
    <s v="Capgemini UK Plc"/>
    <s v="UK &amp; IRELAND"/>
    <n v="950110011450"/>
    <s v="07. GROUP"/>
    <s v="GROUP SHARED SERVICES"/>
    <n v="42823"/>
    <n v="70"/>
    <s v="6.Missing or wrong information on invoice"/>
    <s v="Missing Information or Attachment"/>
    <n v="42892"/>
    <s v="Q2 2017"/>
    <n v="1"/>
    <s v="0-30 Days"/>
    <n v="13065"/>
    <s v="EUR"/>
    <n v="13065"/>
    <s v="EUR"/>
    <n v="13065"/>
    <s v="EUR"/>
    <s v="INTER"/>
    <n v="13.07"/>
    <n v="1"/>
    <s v="greater than 10000"/>
    <s v="Puja Kolay Dey"/>
    <s v="No PO"/>
    <s v="More"/>
    <m/>
    <m/>
    <m/>
    <m/>
    <m/>
    <s v="GFS"/>
    <s v="Non- ICB"/>
    <s v="GFS/Non- ICB"/>
  </r>
  <r>
    <s v="New"/>
    <n v="3075"/>
    <s v="Sogeti Finland Oy"/>
    <x v="4"/>
    <n v="1340"/>
    <s v="Capgemini Finland Oy"/>
    <s v="NORDIC"/>
    <n v="30751700238"/>
    <s v="06. SOGETI"/>
    <s v="Sogeti Nordic "/>
    <n v="42828"/>
    <n v="65"/>
    <s v="8.Invoice awaiting Prime’s approval or PO"/>
    <s v="Hold Payment"/>
    <n v="42892"/>
    <s v="Q2 2017"/>
    <n v="1"/>
    <s v="0-30 Days"/>
    <n v="13020"/>
    <s v="EUR"/>
    <n v="13020"/>
    <s v="EUR"/>
    <n v="13020"/>
    <s v="EUR"/>
    <s v="INTRA"/>
    <n v="13.02"/>
    <n v="1"/>
    <s v="greater than 10000"/>
    <s v="Shambhu Sharma"/>
    <s v="Awaiting approval"/>
    <s v="More"/>
    <m/>
    <m/>
    <m/>
    <m/>
    <m/>
    <s v="GFS"/>
    <s v="Non- ICB"/>
    <s v="GFS/Non- ICB"/>
  </r>
  <r>
    <s v="New"/>
    <n v="3014"/>
    <s v="Sogeti France S.A.S."/>
    <x v="1"/>
    <n v="635"/>
    <s v="Capgemini Technology Services"/>
    <s v="FRANCE"/>
    <n v="30140110141535"/>
    <s v="06. SOGETI"/>
    <s v="Sogeti France "/>
    <n v="42704"/>
    <n v="189"/>
    <s v="7.Missing attachments"/>
    <s v="Missing Information or Attachment"/>
    <n v="42776"/>
    <s v="Q1 2017"/>
    <n v="117"/>
    <s v="91-120 Days"/>
    <n v="12972.96"/>
    <s v="EUR"/>
    <n v="12972.96"/>
    <s v="EUR"/>
    <n v="12972.96"/>
    <s v="EUR"/>
    <s v="INTRA"/>
    <n v="12.97"/>
    <n v="1"/>
    <s v="greater than 10000"/>
    <s v="Joanna Szyk"/>
    <s v="Erreur de code projet JEAN MARIE BROYELLE (01/06/2017 11:45)"/>
    <s v="More"/>
    <m/>
    <m/>
    <m/>
    <m/>
    <m/>
    <s v="GFS"/>
    <s v="Non- ICB"/>
    <s v="GFS/Non- ICB"/>
  </r>
  <r>
    <s v="Unresolved"/>
    <n v="413"/>
    <s v="Capgemini Nederland B.V."/>
    <x v="7"/>
    <n v="8243"/>
    <s v="Capgemini Deutschland GmbH"/>
    <s v="CENTRAL EUROPE"/>
    <n v="4130110170729"/>
    <s v="02. APPSTWO"/>
    <s v="APPS_NL_PRIVATE"/>
    <n v="42727"/>
    <n v="166"/>
    <s v="8.Invoice awaiting Prime’s approval or PO"/>
    <s v="Hold Payment"/>
    <n v="42797"/>
    <s v="Q1 2017"/>
    <n v="96"/>
    <s v="91-120 Days"/>
    <n v="12972"/>
    <s v="EUR"/>
    <n v="12972"/>
    <s v="EUR"/>
    <n v="12972"/>
    <s v="EUR"/>
    <s v="INTER"/>
    <n v="12.97"/>
    <n v="1"/>
    <s v="greater than 10000"/>
    <s v="Maciej Antkiewicz"/>
    <s v="waiting for approval"/>
    <s v="More"/>
    <m/>
    <m/>
    <m/>
    <m/>
    <m/>
    <s v="GFS"/>
    <s v="Non- ICB"/>
    <s v="GFS/Non- ICB"/>
  </r>
  <r>
    <s v="Unresolved"/>
    <n v="8520"/>
    <s v="Capgemini Technology Services India Limited"/>
    <x v="3"/>
    <n v="1350"/>
    <s v="Capgemini Sverige AB"/>
    <s v="NORDIC"/>
    <s v="5010089477/16-17-IM"/>
    <s v="11. FS"/>
    <s v="IGATE"/>
    <n v="42769"/>
    <n v="124"/>
    <s v="6.Missing or wrong information on invoice"/>
    <s v="Missing Information or Attachment"/>
    <n v="42831"/>
    <s v="Q1 2017"/>
    <n v="62"/>
    <s v="61-90 Days"/>
    <n v="937982"/>
    <s v="INR"/>
    <n v="12967.41"/>
    <s v="INR"/>
    <n v="937981.74295469013"/>
    <s v="EUR"/>
    <s v="INTER"/>
    <n v="12.97"/>
    <n v="1"/>
    <s v="greater than 10000"/>
    <s v="Sourav Das"/>
    <s v="Olvien has already been released from Nordea and his last date was 8th of Dec. Hence cannot take complete month's charges of Olvien. Sridevi Neravi was not part of Nordea account. Hence her charges cannot be accepted. Please remove Sridevi Neravi's charges and provide appropriate cost for Olvien so that this invoice can be approved"/>
    <s v="More"/>
    <m/>
    <m/>
    <m/>
    <m/>
    <m/>
    <s v="Non-GFS"/>
    <s v="Non- ICB"/>
    <s v="Non-GFS/Non- ICB"/>
  </r>
  <r>
    <s v="New"/>
    <n v="8310"/>
    <s v="Capgemini Polska Sp z.o.o"/>
    <x v="2"/>
    <n v="795"/>
    <s v="Capgemini Suisse S.A."/>
    <s v="CENTRAL EUROPE"/>
    <s v="831017FBP00449"/>
    <s v="05. BUSINESS SERVICES"/>
    <s v="BPO POLAND - BPOPL- BU"/>
    <n v="42796"/>
    <n v="97"/>
    <s v="8.Invoice awaiting Prime’s approval or PO"/>
    <s v="Hold Payment"/>
    <n v="42892"/>
    <s v="Q2 2017"/>
    <n v="1"/>
    <s v="0-30 Days"/>
    <n v="54067.44"/>
    <s v="PLN"/>
    <n v="12962.08"/>
    <s v="PLN"/>
    <n v="54067.419929656891"/>
    <s v="EUR"/>
    <s v="INTRA"/>
    <n v="12.96"/>
    <n v="1"/>
    <s v="greater than 10000"/>
    <s v="Agata Skowronska"/>
    <s v="invoice will be paid in next ICS."/>
    <s v="More"/>
    <m/>
    <m/>
    <m/>
    <m/>
    <m/>
    <s v="GFS"/>
    <s v="Non- ICB"/>
    <s v="GFS/Non- ICB"/>
  </r>
  <r>
    <s v="New"/>
    <n v="693"/>
    <s v="Capgemini Consulting S.A.S."/>
    <x v="1"/>
    <n v="8243"/>
    <s v="Capgemini Deutschland GmbH"/>
    <s v="CENTRAL EUROPE"/>
    <n v="69301111700567"/>
    <s v="03. CC"/>
    <s v=" CC FR "/>
    <n v="42829"/>
    <n v="64"/>
    <s v="7.Missing attachments"/>
    <s v="Missing Information or Attachment"/>
    <n v="42892"/>
    <s v="Q2 2017"/>
    <n v="1"/>
    <s v="0-30 Days"/>
    <n v="12945"/>
    <s v="EUR"/>
    <n v="12945"/>
    <s v="EUR"/>
    <n v="12945"/>
    <s v="EUR"/>
    <s v="INTER"/>
    <n v="12.95"/>
    <n v="1"/>
    <s v="greater than 10000"/>
    <s v="Magdalena Chrzanowska"/>
    <s v="Waiting for timesheet"/>
    <s v="More"/>
    <m/>
    <m/>
    <m/>
    <m/>
    <m/>
    <s v="GFS"/>
    <s v="Non- ICB"/>
    <s v="GFS/Non- ICB"/>
  </r>
  <r>
    <s v="Unresolved"/>
    <n v="1730"/>
    <s v="Capgemini Portugal, Serviços de Consultoria e Informatica S.A."/>
    <x v="8"/>
    <n v="635"/>
    <s v="Capgemini Technology Services"/>
    <s v="FRANCE"/>
    <n v="9194"/>
    <s v="02. APPSTWO"/>
    <s v="Apps Portugal"/>
    <n v="42796"/>
    <n v="97"/>
    <s v="8.Invoice awaiting Prime’s approval or PO"/>
    <s v="Hold Payment"/>
    <n v="42859"/>
    <s v="Q2 2017"/>
    <n v="34"/>
    <s v="31-60 Days"/>
    <n v="12921"/>
    <s v="EUR"/>
    <n v="12921"/>
    <s v="EUR"/>
    <n v="12921"/>
    <s v="EUR"/>
    <s v="INTER"/>
    <n v="12.92"/>
    <n v="1"/>
    <s v="greater than 10000"/>
    <s v="Beata Chojnacka"/>
    <s v="h-Waiting for Project Manager approval AGIRAUDE"/>
    <s v="More"/>
    <m/>
    <m/>
    <m/>
    <m/>
    <m/>
    <s v="Non-GFS"/>
    <s v="Non- ICB"/>
    <s v="Non-GFS/Non- ICB"/>
  </r>
  <r>
    <s v="New"/>
    <n v="72"/>
    <s v="Capgemini Gouvieux S.A.S."/>
    <x v="0"/>
    <n v="693"/>
    <s v="Capgemini Consulting S.A.S."/>
    <s v="FRANCE"/>
    <n v="2017000122"/>
    <s v="07. GROUP"/>
    <s v="GROUP SHARED SERVICES"/>
    <n v="42824"/>
    <n v="69"/>
    <s v="8.Invoice awaiting Prime’s approval or PO"/>
    <s v="Hold Payment"/>
    <n v="42891"/>
    <s v="Q2 2017"/>
    <n v="2"/>
    <s v="0-30 Days"/>
    <n v="12857.5"/>
    <s v="EUR"/>
    <n v="12857.5"/>
    <s v="EUR"/>
    <n v="12857.5"/>
    <s v="EUR"/>
    <s v="INTER"/>
    <n v="12.86"/>
    <n v="1"/>
    <s v="greater than 10000"/>
    <s v="Hirsch Magdalena"/>
    <s v="h-Waiting for Project Manager approval OOCHOAPE"/>
    <s v="More"/>
    <m/>
    <m/>
    <m/>
    <m/>
    <m/>
    <s v="Non-GFS"/>
    <s v="Non- ICB"/>
    <s v="Non-GFS/Non- ICB"/>
  </r>
  <r>
    <s v="Unresolved"/>
    <n v="429"/>
    <s v="Sogeti Nederland B.V."/>
    <x v="7"/>
    <n v="1350"/>
    <s v="Capgemini Sverige AB"/>
    <s v="NORDIC"/>
    <n v="80802790"/>
    <s v="06. SOGETI"/>
    <s v="Sogeti Netherlands "/>
    <n v="42647"/>
    <n v="246"/>
    <s v="1.No signed SoW"/>
    <s v="DISAGREEMENT"/>
    <n v="42706"/>
    <s v="Q4 2016"/>
    <n v="187"/>
    <s v="181 - 365 Days"/>
    <n v="12800"/>
    <s v="EUR"/>
    <n v="12800"/>
    <s v="EUR"/>
    <n v="12800"/>
    <s v="EUR"/>
    <s v="INTER"/>
    <n v="12.8"/>
    <n v="1"/>
    <s v="greater than 10000"/>
    <s v="Sourav Das"/>
    <s v="No ISOW"/>
    <s v="More"/>
    <m/>
    <m/>
    <m/>
    <m/>
    <m/>
    <s v="Non-GFS"/>
    <s v="Non- ICB"/>
    <s v="Non-GFS/Non- ICB"/>
  </r>
  <r>
    <s v="Unresolved"/>
    <n v="8520"/>
    <s v="Capgemini Technology Services India Limited"/>
    <x v="3"/>
    <n v="199"/>
    <s v="Capgemini America Inc"/>
    <s v="NORTH AMERICA"/>
    <s v="5010089617/16-17-IM"/>
    <s v="01. APPSONE"/>
    <s v="IGATE"/>
    <n v="42768"/>
    <n v="125"/>
    <s v="1.No signed SoW"/>
    <s v="DISAGREEMENT"/>
    <n v="42830"/>
    <s v="Q1 2017"/>
    <n v="63"/>
    <s v="61-90 Days"/>
    <n v="926041"/>
    <s v="INR"/>
    <n v="12802.33"/>
    <s v="INR"/>
    <n v="926040.88305074943"/>
    <s v="EUR"/>
    <s v="INTER"/>
    <n v="12.8"/>
    <n v="1"/>
    <s v="greater than 10000"/>
    <s v="Sayantan Ghosh"/>
    <s v="ISOW Required"/>
    <s v="More"/>
    <m/>
    <m/>
    <m/>
    <m/>
    <m/>
    <s v="Non-GFS"/>
    <s v="Non- ICB"/>
    <s v="Non-GFS/Non- ICB"/>
  </r>
  <r>
    <s v="Unresolved"/>
    <n v="9701"/>
    <s v="Capgemini Services Romania s.r.l."/>
    <x v="2"/>
    <n v="635"/>
    <s v="Capgemini Technology Services"/>
    <s v="FRANCE"/>
    <n v="97120160973"/>
    <s v="04. INFRA"/>
    <s v="Infra Central Europe "/>
    <n v="42728"/>
    <n v="165"/>
    <s v="8.Invoice awaiting Prime’s approval or PO"/>
    <s v="Hold Payment"/>
    <n v="42797"/>
    <s v="Q1 2017"/>
    <n v="96"/>
    <s v="91-120 Days"/>
    <n v="12768"/>
    <s v="EUR"/>
    <n v="12768"/>
    <s v="RON"/>
    <n v="58292.293300449564"/>
    <s v="EUR"/>
    <s v="INTER"/>
    <n v="12.77"/>
    <n v="1"/>
    <s v="greater than 10000"/>
    <s v="Joanna Szyk"/>
    <s v="Modify on May - Rejected for dispatch WF to good Project Manager Amelie BARD (29/05/2017 10:07)"/>
    <s v="More"/>
    <m/>
    <m/>
    <m/>
    <m/>
    <m/>
    <s v="Non-GFS"/>
    <s v="Non- ICB"/>
    <s v="Non-GFS/Non- ICB"/>
  </r>
  <r>
    <s v="Unresolved"/>
    <n v="260"/>
    <s v="Capgemini UK Plc"/>
    <x v="5"/>
    <n v="95"/>
    <s v="Capgemini Service S.A.S."/>
    <s v="HOLDING"/>
    <n v="260013008121"/>
    <s v="08. SHARED SERVICES"/>
    <s v="Global Sales"/>
    <n v="42646"/>
    <n v="247"/>
    <s v="8.Invoice awaiting Prime’s approval or PO"/>
    <s v="Hold Payment"/>
    <n v="42709"/>
    <s v="Q4 2016"/>
    <n v="184"/>
    <s v="181 - 365 Days"/>
    <n v="11151.4"/>
    <s v="GBP"/>
    <n v="12764.15"/>
    <s v="GBP"/>
    <n v="11151.399967377907"/>
    <s v="EUR"/>
    <s v="INTER"/>
    <n v="12.76"/>
    <n v="1"/>
    <s v="greater than 10000"/>
    <s v="Nicolas HONVAULT"/>
    <s v="no PO"/>
    <s v="More"/>
    <m/>
    <m/>
    <m/>
    <m/>
    <m/>
    <s v="GFS"/>
    <s v="Non- ICB"/>
    <s v="GFS/Non- ICB"/>
  </r>
  <r>
    <s v="Unresolved"/>
    <n v="8520"/>
    <s v="Capgemini Technology Services India Limited"/>
    <x v="3"/>
    <n v="260"/>
    <s v="Capgemini UK Plc"/>
    <s v="UK &amp; IRELAND"/>
    <s v="5010087772/16-17-IM"/>
    <s v="01. APPSONE"/>
    <s v="IGATE"/>
    <n v="42768"/>
    <n v="125"/>
    <s v="6.Missing or wrong information on invoice"/>
    <s v="Missing Information or Attachment"/>
    <n v="42831"/>
    <s v="Q1 2017"/>
    <n v="62"/>
    <s v="61-90 Days"/>
    <n v="920772"/>
    <s v="INR"/>
    <n v="12729.49"/>
    <s v="INR"/>
    <n v="920772.09073548985"/>
    <s v="EUR"/>
    <s v="INTER"/>
    <n v="12.73"/>
    <n v="1"/>
    <s v="greater than 10000"/>
    <s v="SARBAJIT MOITRA"/>
    <s v="No PO"/>
    <s v="More"/>
    <m/>
    <m/>
    <m/>
    <m/>
    <m/>
    <s v="Non-GFS"/>
    <s v="Non- ICB"/>
    <s v="Non-GFS/Non- ICB"/>
  </r>
  <r>
    <s v="New"/>
    <n v="95"/>
    <s v="Capgemini Service S.A.S."/>
    <x v="0"/>
    <n v="429"/>
    <s v="Sogeti Nederland B.V."/>
    <s v="BENELUX"/>
    <n v="950110011271"/>
    <s v="07. GROUP"/>
    <s v="GROUP SHARED SERVICES"/>
    <n v="42821"/>
    <n v="72"/>
    <s v="3.Disagreed days, volume or deliverables"/>
    <s v="DISAGREEMENT"/>
    <n v="42893"/>
    <s v="Q2 2017"/>
    <n v="0"/>
    <s v="0-30 Days"/>
    <n v="12712.5"/>
    <s v="EUR"/>
    <n v="12712.5"/>
    <s v="EUR"/>
    <n v="12712.5"/>
    <s v="EUR"/>
    <s v="INTER"/>
    <n v="12.71"/>
    <n v="1"/>
    <s v="greater than 10000"/>
    <s v="Dibendu Das"/>
    <s v="Disagreed days, volume or deliverables"/>
    <s v="More"/>
    <m/>
    <m/>
    <m/>
    <m/>
    <m/>
    <s v="GFS"/>
    <s v="Non- ICB"/>
    <s v="GFS/Non- ICB"/>
  </r>
  <r>
    <s v="New"/>
    <n v="3027"/>
    <s v="Sogeti Belgium S.A."/>
    <x v="7"/>
    <n v="635"/>
    <s v="Capgemini Technology Services"/>
    <s v="FRANCE"/>
    <n v="302714000014124"/>
    <s v="06. SOGETI"/>
    <s v="Sogeti Benelux"/>
    <n v="42849"/>
    <n v="44"/>
    <s v="6.Missing or wrong information on invoice"/>
    <s v="Missing Information or Attachment"/>
    <n v="42893"/>
    <s v="Q2 2017"/>
    <n v="0"/>
    <s v="0-30 Days"/>
    <n v="12655.5"/>
    <s v="EUR"/>
    <n v="12655.5"/>
    <s v="EUR"/>
    <n v="12655.5"/>
    <s v="EUR"/>
    <s v="INTER"/>
    <n v="12.66"/>
    <n v="1"/>
    <s v="greater than 10000"/>
    <s v="Jadwiga Lacka"/>
    <s v="Waiting for Project Manager approval."/>
    <s v="More"/>
    <m/>
    <m/>
    <m/>
    <m/>
    <m/>
    <s v="GFS"/>
    <s v="Non- ICB"/>
    <s v="GFS/Non- ICB"/>
  </r>
  <r>
    <s v="Unresolved"/>
    <n v="3027"/>
    <s v="Sogeti Belgium S.A."/>
    <x v="7"/>
    <n v="635"/>
    <s v="Capgemini Technology Services"/>
    <s v="FRANCE"/>
    <n v="302714000012821"/>
    <s v="06. SOGETI"/>
    <s v="Sogeti Benelux"/>
    <n v="42727"/>
    <n v="166"/>
    <s v="8.Invoice awaiting Prime’s approval or PO"/>
    <s v="Hold Payment"/>
    <n v="42797"/>
    <s v="Q1 2017"/>
    <n v="96"/>
    <s v="91-120 Days"/>
    <n v="12655.5"/>
    <s v="EUR"/>
    <n v="12655.5"/>
    <s v="EUR"/>
    <n v="12655.5"/>
    <s v="EUR"/>
    <s v="INTER"/>
    <n v="12.66"/>
    <n v="1"/>
    <s v="greater than 10000"/>
    <s v="Joanna Szyk"/>
    <s v="Invoice is awaiting for approval by LOUCHEZ, Laurent."/>
    <s v="More"/>
    <m/>
    <m/>
    <m/>
    <m/>
    <m/>
    <s v="GFS"/>
    <s v="Non- ICB"/>
    <s v="GFS/Non- ICB"/>
  </r>
  <r>
    <s v="New"/>
    <n v="8110"/>
    <s v="Capgemini Mexico S. de R.L. de C.V."/>
    <x v="9"/>
    <n v="199"/>
    <s v="Capgemini America Inc"/>
    <s v="NORTH AMERICA"/>
    <s v="D7342"/>
    <s v="09. LATAM"/>
    <s v="Mexico"/>
    <n v="42829"/>
    <n v="64"/>
    <s v="1.No signed SoW"/>
    <s v="DISAGREEMENT"/>
    <n v="42892"/>
    <s v="Q2 2017"/>
    <n v="1"/>
    <s v="0-30 Days"/>
    <n v="265839.46000000002"/>
    <s v="MXN"/>
    <n v="12625.41"/>
    <s v="MXN"/>
    <n v="265839.52026210399"/>
    <s v="EUR"/>
    <s v="INTER"/>
    <n v="12.63"/>
    <n v="1"/>
    <s v="greater than 10000"/>
    <s v="SUDIPTA ROY"/>
    <s v="ISOW Needed"/>
    <s v="More"/>
    <m/>
    <m/>
    <m/>
    <m/>
    <m/>
    <s v="Non-GFS"/>
    <s v="Non- ICB"/>
    <s v="Non-GFS/Non- ICB"/>
  </r>
  <r>
    <s v="New"/>
    <n v="8520"/>
    <s v="Capgemini Technology Services India Limited"/>
    <x v="3"/>
    <n v="199"/>
    <s v="Capgemini America Inc"/>
    <s v="NORTH AMERICA"/>
    <n v="85202010001007"/>
    <s v="11. FS"/>
    <s v="FS-Others"/>
    <n v="42828"/>
    <n v="65"/>
    <s v="8.Invoice awaiting Prime’s approval or PO"/>
    <s v="Hold Payment"/>
    <n v="42893"/>
    <s v="Q2 2017"/>
    <n v="0"/>
    <s v="0-30 Days"/>
    <n v="909500"/>
    <s v="INR"/>
    <n v="12573.66"/>
    <s v="INR"/>
    <n v="909500.31826861866"/>
    <s v="EUR"/>
    <s v="INTER"/>
    <n v="12.57"/>
    <n v="1"/>
    <s v="greater than 10000"/>
    <s v="PRIANGSU CHANDRA"/>
    <s v="Approval pending from Raveendranath Rayapati"/>
    <s v="More"/>
    <m/>
    <m/>
    <m/>
    <m/>
    <m/>
    <s v="GFS"/>
    <s v="Non- ICB"/>
    <s v="GFS/Non- ICB"/>
  </r>
  <r>
    <s v="New"/>
    <n v="95"/>
    <s v="Capgemini Service S.A.S."/>
    <x v="0"/>
    <n v="1750"/>
    <s v="Capgemini Espana S.L."/>
    <s v="IBERIA"/>
    <n v="950110011339"/>
    <s v="07. GROUP"/>
    <s v="GROUP SHARED SERVICES"/>
    <n v="42821"/>
    <n v="72"/>
    <s v="1.No signed SoW"/>
    <s v="DISAGREEMENT"/>
    <n v="42893"/>
    <s v="Q2 2017"/>
    <n v="0"/>
    <s v="0-30 Days"/>
    <n v="12543"/>
    <s v="EUR"/>
    <n v="12543"/>
    <s v="EUR"/>
    <n v="12543"/>
    <s v="EUR"/>
    <s v="INTER"/>
    <n v="12.54"/>
    <n v="1"/>
    <s v="greater than 10000"/>
    <s v="Carmen Postigo Gonzalez"/>
    <s v="Send ISOW"/>
    <s v="More"/>
    <m/>
    <m/>
    <m/>
    <m/>
    <m/>
    <s v="GFS"/>
    <s v="Non- ICB"/>
    <s v="GFS/Non- ICB"/>
  </r>
  <r>
    <s v="Unresolved"/>
    <n v="260"/>
    <s v="Capgemini UK Plc"/>
    <x v="5"/>
    <n v="95"/>
    <s v="Capgemini Service S.A.S."/>
    <s v="HOLDING"/>
    <n v="2600110115630"/>
    <s v="03. CC"/>
    <s v="CC - MLS"/>
    <n v="42703"/>
    <n v="190"/>
    <s v="8.Invoice awaiting Prime’s approval or PO"/>
    <s v="Hold Payment"/>
    <n v="42775"/>
    <s v="Q1 2017"/>
    <n v="118"/>
    <s v="91-120 Days"/>
    <n v="10956"/>
    <s v="GBP"/>
    <n v="12540.49"/>
    <s v="GBP"/>
    <n v="10955.999402772843"/>
    <s v="EUR"/>
    <s v="INTER"/>
    <n v="12.54"/>
    <n v="1"/>
    <s v="greater than 10000"/>
    <s v="Nicolas HONVAULT"/>
    <s v="no PO"/>
    <s v="More"/>
    <m/>
    <m/>
    <m/>
    <m/>
    <m/>
    <s v="GFS"/>
    <s v="Non- ICB"/>
    <s v="GFS/Non- ICB"/>
  </r>
  <r>
    <s v="New"/>
    <n v="8310"/>
    <s v="Capgemini Polska Sp z.o.o"/>
    <x v="2"/>
    <n v="1350"/>
    <s v="Capgemini Sverige AB"/>
    <s v="NORDIC"/>
    <s v="831016FIS02122"/>
    <s v="04. INFRA"/>
    <s v="Infra Central Europe "/>
    <n v="42705"/>
    <n v="188"/>
    <s v="2.Disagreed rates or price"/>
    <s v="DISAGREEMENT"/>
    <n v="42893"/>
    <s v="Q2 2017"/>
    <n v="0"/>
    <s v="0-30 Days"/>
    <n v="51997.97"/>
    <s v="PLN"/>
    <n v="12465.95"/>
    <s v="PLN"/>
    <n v="51997.962786227698"/>
    <s v="EUR"/>
    <s v="INTER"/>
    <n v="12.47"/>
    <n v="1"/>
    <s v="greater than 10000"/>
    <s v="Sourav Das"/>
    <s v="Mail sent to Murzyn, Natalia for the partial credit note for the cost of Sorgol."/>
    <s v="More"/>
    <m/>
    <m/>
    <m/>
    <m/>
    <m/>
    <s v="GFS"/>
    <s v="Non- ICB"/>
    <s v="GFS/Non- ICB"/>
  </r>
  <r>
    <s v="New"/>
    <n v="8310"/>
    <s v="Capgemini Polska Sp z.o.o"/>
    <x v="2"/>
    <n v="3011"/>
    <s v="Sogeti USA LLC"/>
    <s v="NORTH AMERICA"/>
    <s v="831017FIS00858"/>
    <s v="04. INFRA"/>
    <s v="Infra Central Europe "/>
    <n v="42858"/>
    <n v="35"/>
    <s v="8.Invoice awaiting Prime’s approval or PO"/>
    <s v="Hold Payment"/>
    <n v="42892"/>
    <s v="Q2 2017"/>
    <n v="1"/>
    <s v="0-30 Days"/>
    <n v="51926.54"/>
    <s v="PLN"/>
    <n v="12448.83"/>
    <s v="PLN"/>
    <n v="51926.551853013603"/>
    <s v="EUR"/>
    <s v="INTER"/>
    <n v="12.45"/>
    <n v="1"/>
    <s v="greater than 10000"/>
    <s v="Brock Bahan"/>
    <s v="Dispute: Pending Manager Approval"/>
    <s v="More"/>
    <m/>
    <m/>
    <m/>
    <m/>
    <m/>
    <s v="GFS"/>
    <s v="Non- ICB"/>
    <s v="GFS/Non- ICB"/>
  </r>
  <r>
    <s v="Unresolved"/>
    <n v="3019"/>
    <s v="Sogeti Corporate Services S.A.S."/>
    <x v="1"/>
    <n v="3033"/>
    <s v="Sogeti Espana S.L."/>
    <s v="IBERIA"/>
    <n v="30190110008190"/>
    <s v="06. SOGETI"/>
    <s v="Sogeti France "/>
    <n v="42829"/>
    <n v="64"/>
    <s v="6.Missing or wrong information on invoice"/>
    <s v="Missing Information or Attachment"/>
    <n v="42859"/>
    <s v="Q2 2017"/>
    <n v="34"/>
    <s v="31-60 Days"/>
    <n v="12402.29"/>
    <s v="EUR"/>
    <n v="12402.29"/>
    <s v="EUR"/>
    <n v="12402.29"/>
    <s v="EUR"/>
    <s v="INTER"/>
    <n v="12.4"/>
    <n v="1"/>
    <s v="greater than 10000"/>
    <s v="Laura Perez Benito"/>
    <s v="Please, correct the Address: Sogeti España S.L.U Anabel Segura, 14 28108 Alcobendas Madrid Spain"/>
    <s v="More"/>
    <m/>
    <m/>
    <m/>
    <m/>
    <m/>
    <s v="GFS"/>
    <s v="Non- ICB"/>
    <s v="GFS/Non- ICB"/>
  </r>
  <r>
    <s v="Unresolved"/>
    <n v="795"/>
    <s v="Capgemini Suisse S.A."/>
    <x v="2"/>
    <n v="8243"/>
    <s v="Capgemini Deutschland GmbH"/>
    <s v="CENTRAL EUROPE"/>
    <n v="7950210003644"/>
    <s v="03. CC"/>
    <s v="CH02-CC Market Units"/>
    <n v="42732"/>
    <n v="161"/>
    <s v="6.Missing or wrong information on invoice"/>
    <s v="Missing Information or Attachment"/>
    <n v="42798"/>
    <s v="Q1 2017"/>
    <n v="95"/>
    <s v="91-120 Days"/>
    <n v="13488.26"/>
    <s v="CHF"/>
    <n v="12379.09"/>
    <s v="CHF"/>
    <n v="13488.256291350319"/>
    <s v="EUR"/>
    <s v="INTRA"/>
    <n v="12.38"/>
    <n v="1"/>
    <s v="greater than 10000"/>
    <s v="Izabela Klich"/>
    <s v="The service has been already invoiced. COR is wrong. Travel policy surcharge has not been agreed"/>
    <s v="More"/>
    <m/>
    <m/>
    <m/>
    <m/>
    <m/>
    <s v="GFS"/>
    <s v="Non- ICB"/>
    <s v="GFS/Non- ICB"/>
  </r>
  <r>
    <s v="New"/>
    <n v="1740"/>
    <s v="Capgemini Argentina S.A."/>
    <x v="9"/>
    <n v="1750"/>
    <s v="Capgemini Espana S.L."/>
    <s v="IBERIA"/>
    <s v="E-0004-00001105"/>
    <s v="09. LATAM"/>
    <s v="Argentina"/>
    <n v="42765"/>
    <n v="128"/>
    <s v="1.No signed SoW"/>
    <s v="DISAGREEMENT"/>
    <n v="42892"/>
    <s v="Q2 2017"/>
    <n v="1"/>
    <s v="0-30 Days"/>
    <n v="223466.35"/>
    <s v="ARS"/>
    <n v="12329.15"/>
    <s v="ARS"/>
    <n v="223466.30464925332"/>
    <s v="EUR"/>
    <s v="INTER"/>
    <n v="12.33"/>
    <n v="1"/>
    <s v="greater than 10000"/>
    <s v="Alejandro Gordo"/>
    <s v="No signed ISOW 2017"/>
    <s v="More"/>
    <m/>
    <m/>
    <m/>
    <m/>
    <m/>
    <s v="Non-GFS"/>
    <s v="Non- ICB"/>
    <s v="Non-GFS/Non- ICB"/>
  </r>
  <r>
    <s v="Unresolved"/>
    <n v="8520"/>
    <s v="Capgemini Technology Services India Limited"/>
    <x v="3"/>
    <n v="787"/>
    <s v="Capgemini France S.A.S."/>
    <s v="FRANCE"/>
    <n v="85200310087229"/>
    <s v="02. APPSTWO"/>
    <s v="AppsTwo Enabling -APPS2IDEN- BU"/>
    <n v="42795"/>
    <n v="98"/>
    <s v="8.Invoice awaiting Prime’s approval or PO"/>
    <s v="Hold Payment"/>
    <n v="42860"/>
    <s v="Q2 2017"/>
    <n v="33"/>
    <s v="31-60 Days"/>
    <n v="889327.45"/>
    <s v="INR"/>
    <n v="12294.77"/>
    <s v="INR"/>
    <n v="889327.15120652749"/>
    <s v="EUR"/>
    <s v="INTER"/>
    <n v="12.29"/>
    <n v="1"/>
    <s v="greater than 10000"/>
    <s v="Magdalena Marczynska"/>
    <s v="Status : h-Waiting for Project Manager approval Destinataire : MATTOMCZ"/>
    <s v="More"/>
    <m/>
    <m/>
    <m/>
    <m/>
    <m/>
    <s v="GFS"/>
    <s v="Non- ICB"/>
    <s v="GFS/Non- ICB"/>
  </r>
  <r>
    <s v="New"/>
    <n v="9701"/>
    <s v="Capgemini Services Romania s.r.l."/>
    <x v="2"/>
    <n v="8243"/>
    <s v="Capgemini Deutschland GmbH"/>
    <s v="CENTRAL EUROPE"/>
    <n v="97120170174"/>
    <s v="04. INFRA"/>
    <s v="Infra Central Europe "/>
    <n v="42818"/>
    <n v="75"/>
    <s v="6.Missing or wrong information on invoice"/>
    <s v="Missing Information or Attachment"/>
    <n v="42891"/>
    <s v="Q2 2017"/>
    <n v="2"/>
    <s v="0-30 Days"/>
    <n v="12250"/>
    <s v="EUR"/>
    <n v="12250"/>
    <s v="RON"/>
    <n v="55927.364734532202"/>
    <s v="EUR"/>
    <s v="INTRA"/>
    <n v="12.25"/>
    <n v="1"/>
    <s v="greater than 10000"/>
    <s v="Izabela Klich"/>
    <s v="Please send us the timesheet to the invoice"/>
    <s v="More"/>
    <m/>
    <m/>
    <m/>
    <m/>
    <m/>
    <s v="Non-GFS"/>
    <s v="Non- ICB"/>
    <s v="Non-GFS/Non- ICB"/>
  </r>
  <r>
    <s v="Unresolved"/>
    <n v="199"/>
    <s v="Capgemini America Inc"/>
    <x v="6"/>
    <n v="3011"/>
    <s v="Sogeti USA LLC"/>
    <s v="NORTH AMERICA"/>
    <s v="7300101617/1617USM"/>
    <s v="01. APPSONE"/>
    <s v="NA TS"/>
    <n v="42773"/>
    <n v="120"/>
    <s v="3.Disagreed days, volume or deliverables"/>
    <s v="DISAGREEMENT"/>
    <n v="42776"/>
    <s v="Q1 2017"/>
    <n v="117"/>
    <s v="91-120 Days"/>
    <n v="13674"/>
    <s v="USD"/>
    <n v="12186.08"/>
    <s v="USD"/>
    <n v="13673.999889136523"/>
    <s v="EUR"/>
    <s v="INTRA"/>
    <n v="12.19"/>
    <n v="1"/>
    <s v="greater than 10000"/>
    <s v="Brock Bahan"/>
    <s v="Dispute: No Time in our system"/>
    <s v="More"/>
    <m/>
    <m/>
    <m/>
    <m/>
    <m/>
    <s v="Non-GFS"/>
    <s v="Non- ICB"/>
    <s v="Non-GFS/Non- ICB"/>
  </r>
  <r>
    <s v="Unresolved"/>
    <n v="8520"/>
    <s v="Capgemini Technology Services India Limited"/>
    <x v="3"/>
    <n v="199"/>
    <s v="Capgemini America Inc"/>
    <s v="NORTH AMERICA"/>
    <n v="85200330013614"/>
    <s v="01. APPSONE"/>
    <s v="NA PBS"/>
    <n v="42583"/>
    <n v="310"/>
    <s v="8.Invoice awaiting Prime’s approval or PO"/>
    <s v="Hold Payment"/>
    <n v="42648"/>
    <s v="Q3 2016"/>
    <n v="245"/>
    <s v="181 - 365 Days"/>
    <n v="880228.7"/>
    <s v="INR"/>
    <n v="12168.99"/>
    <s v="INR"/>
    <n v="880229.0087379202"/>
    <s v="EUR"/>
    <s v="INTER"/>
    <n v="12.17"/>
    <n v="1"/>
    <s v="greater than 10000"/>
    <s v="Sayantan Ghosh"/>
    <s v="Invoice waiting for approval"/>
    <s v="More"/>
    <m/>
    <m/>
    <m/>
    <m/>
    <m/>
    <s v="GFS"/>
    <s v="Non- ICB"/>
    <s v="GFS/Non- ICB"/>
  </r>
  <r>
    <s v="New"/>
    <n v="8310"/>
    <s v="Capgemini Polska Sp z.o.o"/>
    <x v="2"/>
    <n v="1350"/>
    <s v="Capgemini Sverige AB"/>
    <s v="NORDIC"/>
    <s v="831016FBP03375"/>
    <s v="05. BUSINESS SERVICES"/>
    <s v="BPO POLAND - BPOPL- BU"/>
    <n v="42705"/>
    <n v="188"/>
    <s v="8.Invoice awaiting Prime’s approval or PO"/>
    <s v="Hold Payment"/>
    <n v="42893"/>
    <s v="Q2 2017"/>
    <n v="0"/>
    <s v="0-30 Days"/>
    <n v="50745.24"/>
    <s v="PLN"/>
    <n v="12165.62"/>
    <s v="PLN"/>
    <n v="50745.226479440993"/>
    <s v="EUR"/>
    <s v="INTER"/>
    <n v="12.17"/>
    <n v="1"/>
    <s v="greater than 10000"/>
    <s v="Sourav Das"/>
    <s v="Awaiting approval."/>
    <s v="More"/>
    <m/>
    <m/>
    <m/>
    <m/>
    <m/>
    <s v="GFS"/>
    <s v="Non- ICB"/>
    <s v="GFS/Non- ICB"/>
  </r>
  <r>
    <s v="Unresolved"/>
    <n v="260"/>
    <s v="Capgemini UK Plc"/>
    <x v="5"/>
    <n v="95"/>
    <s v="Capgemini Service S.A.S."/>
    <s v="HOLDING"/>
    <n v="260013009021"/>
    <s v="03. CC"/>
    <s v="CC - CENTRAL"/>
    <n v="42765"/>
    <n v="128"/>
    <s v="8.Invoice awaiting Prime’s approval or PO"/>
    <s v="Hold Payment"/>
    <n v="42831"/>
    <s v="Q1 2017"/>
    <n v="62"/>
    <s v="61-90 Days"/>
    <n v="10621.33"/>
    <s v="GBP"/>
    <n v="12157.42"/>
    <s v="GBP"/>
    <n v="10621.330287672859"/>
    <s v="EUR"/>
    <s v="INTER"/>
    <n v="12.16"/>
    <n v="1"/>
    <s v="greater than 10000"/>
    <s v="Christelle PONTHUS"/>
    <s v="no PO"/>
    <s v="More"/>
    <m/>
    <m/>
    <m/>
    <m/>
    <m/>
    <s v="GFS"/>
    <s v="Non- ICB"/>
    <s v="GFS/Non- ICB"/>
  </r>
  <r>
    <s v="New"/>
    <n v="260"/>
    <s v="Capgemini UK Plc"/>
    <x v="5"/>
    <n v="95"/>
    <s v="Capgemini Service S.A.S."/>
    <s v="HOLDING"/>
    <n v="260013009313"/>
    <s v="03. CC"/>
    <s v="CC - CENTRAL"/>
    <n v="42821"/>
    <n v="72"/>
    <s v="8.Invoice awaiting Prime’s approval or PO"/>
    <s v="Hold Payment"/>
    <n v="42893"/>
    <s v="Q2 2017"/>
    <n v="0"/>
    <s v="0-30 Days"/>
    <n v="10621.33"/>
    <s v="GBP"/>
    <n v="12157.42"/>
    <s v="GBP"/>
    <n v="10621.330287672859"/>
    <s v="EUR"/>
    <s v="INTER"/>
    <n v="12.16"/>
    <n v="1"/>
    <s v="greater than 10000"/>
    <s v="Katarzyna Czerwiec"/>
    <s v="NON PO"/>
    <s v="More"/>
    <m/>
    <m/>
    <m/>
    <m/>
    <m/>
    <s v="GFS"/>
    <s v="Non- ICB"/>
    <s v="GFS/Non- ICB"/>
  </r>
  <r>
    <s v="Unresolved"/>
    <n v="635"/>
    <s v="Capgemini Technology Services"/>
    <x v="1"/>
    <n v="1350"/>
    <s v="Capgemini Sverige AB"/>
    <s v="NORDIC"/>
    <n v="63503300004708"/>
    <s v="02. APPSTWO"/>
    <s v="Apps COE Digital"/>
    <n v="42543"/>
    <n v="350"/>
    <s v="6.Missing or wrong information on invoice"/>
    <s v="Missing Information or Attachment"/>
    <n v="42618"/>
    <s v="Q3 2016"/>
    <n v="275"/>
    <s v="181 - 365 Days"/>
    <n v="12129.08"/>
    <s v="EUR"/>
    <n v="12129.08"/>
    <s v="EUR"/>
    <n v="12129.08"/>
    <s v="EUR"/>
    <s v="INTER"/>
    <n v="12.13"/>
    <n v="1"/>
    <s v="greater than 10000"/>
    <s v="Nitin Sharma"/>
    <s v="Missing information"/>
    <s v="More"/>
    <m/>
    <m/>
    <m/>
    <m/>
    <m/>
    <s v="GFS"/>
    <s v="Non- ICB"/>
    <s v="GFS/Non- ICB"/>
  </r>
  <r>
    <s v="New"/>
    <n v="635"/>
    <s v="Capgemini Technology Services"/>
    <x v="1"/>
    <n v="3014"/>
    <s v="Sogeti France S.A.S."/>
    <s v="FRANCE"/>
    <n v="63501111709799"/>
    <s v="11. FS"/>
    <s v="FS"/>
    <n v="42826"/>
    <n v="67"/>
    <s v="8.Invoice awaiting Prime’s approval or PO"/>
    <s v="Hold Payment"/>
    <n v="42892"/>
    <s v="Q2 2017"/>
    <n v="1"/>
    <s v="0-30 Days"/>
    <n v="12096"/>
    <s v="EUR"/>
    <n v="12096"/>
    <s v="EUR"/>
    <n v="12096"/>
    <s v="EUR"/>
    <s v="INTRA"/>
    <n v="12.1"/>
    <n v="1"/>
    <s v="greater than 10000"/>
    <s v="Edyta Lechwar-Wierzbicka"/>
    <s v="Waiting for Project Manager approval: contact:"/>
    <s v="More"/>
    <m/>
    <m/>
    <m/>
    <m/>
    <m/>
    <s v="GFS"/>
    <s v="Non- ICB"/>
    <s v="GFS/Non- ICB"/>
  </r>
  <r>
    <s v="New"/>
    <n v="1730"/>
    <s v="Capgemini Portugal, Serviços de Consultoria e Informatica S.A."/>
    <x v="8"/>
    <n v="635"/>
    <s v="Capgemini Technology Services"/>
    <s v="FRANCE"/>
    <n v="9517"/>
    <s v="02. APPSTWO"/>
    <s v="Apps Portugal"/>
    <n v="42829"/>
    <n v="64"/>
    <s v="8.Invoice awaiting Prime’s approval or PO"/>
    <s v="Hold Payment"/>
    <n v="42891"/>
    <s v="Q2 2017"/>
    <n v="2"/>
    <s v="0-30 Days"/>
    <n v="11976"/>
    <s v="EUR"/>
    <n v="11976"/>
    <s v="EUR"/>
    <n v="11976"/>
    <s v="EUR"/>
    <s v="INTER"/>
    <n v="11.98"/>
    <n v="1"/>
    <s v="greater than 10000"/>
    <s v="Beata Chojnacka"/>
    <s v="h-Waiting for Project Manager approval AGIRAUDE"/>
    <s v="More"/>
    <m/>
    <m/>
    <m/>
    <m/>
    <m/>
    <s v="Non-GFS"/>
    <s v="Non- ICB"/>
    <s v="Non-GFS/Non- ICB"/>
  </r>
  <r>
    <s v="Unresolved"/>
    <n v="3022"/>
    <s v="Sogeti High Tech S.A.S."/>
    <x v="1"/>
    <n v="3014"/>
    <s v="Sogeti France S.A.S."/>
    <s v="FRANCE"/>
    <n v="30220110065401"/>
    <s v="06. SOGETI"/>
    <s v="Sogeti HTC  "/>
    <n v="42704"/>
    <n v="189"/>
    <s v="8.Invoice awaiting Prime’s approval or PO"/>
    <s v="Hold Payment"/>
    <n v="42775"/>
    <s v="Q1 2017"/>
    <n v="118"/>
    <s v="91-120 Days"/>
    <n v="11981.88"/>
    <s v="EUR"/>
    <n v="11981.88"/>
    <s v="EUR"/>
    <n v="11981.88"/>
    <s v="EUR"/>
    <s v="INTRA"/>
    <n v="11.98"/>
    <n v="1"/>
    <s v="greater than 10000"/>
    <s v="Edyta Lechwar-Wierzbicka"/>
    <s v="Waiting for Project Manager approval; contact: GABPEREI"/>
    <s v="More"/>
    <m/>
    <m/>
    <m/>
    <m/>
    <m/>
    <s v="GFS"/>
    <s v="Non- ICB"/>
    <s v="GFS/Non- ICB"/>
  </r>
  <r>
    <s v="Unresolved"/>
    <n v="8520"/>
    <s v="Capgemini Technology Services India Limited"/>
    <x v="3"/>
    <n v="3011"/>
    <s v="Sogeti USA LLC"/>
    <s v="NORTH AMERICA"/>
    <n v="85200410042875"/>
    <s v="06. SOGETI"/>
    <s v="SOGETI INDIA - SOGID - BU"/>
    <n v="42727"/>
    <n v="166"/>
    <s v="4.Disagreed expenses"/>
    <s v="DISAGREEMENT"/>
    <n v="42776"/>
    <s v="Q1 2017"/>
    <n v="117"/>
    <s v="91-120 Days"/>
    <n v="866448.75"/>
    <s v="INR"/>
    <n v="11978.48"/>
    <s v="INR"/>
    <n v="866448.70088536537"/>
    <s v="EUR"/>
    <s v="INTER"/>
    <n v="11.98"/>
    <n v="1"/>
    <s v="greater than 10000"/>
    <s v="Brock Bahan"/>
    <s v="Dispute: No Expenses in our system for all the resources"/>
    <s v="More"/>
    <m/>
    <m/>
    <m/>
    <m/>
    <m/>
    <s v="GFS"/>
    <s v="Non- ICB"/>
    <s v="GFS/Non- ICB"/>
  </r>
  <r>
    <s v="Unresolved"/>
    <n v="8520"/>
    <s v="Capgemini Technology Services India Limited"/>
    <x v="3"/>
    <n v="199"/>
    <s v="Capgemini America Inc"/>
    <s v="NORTH AMERICA"/>
    <n v="85203810003154"/>
    <s v="05. BUSINESS SERVICES"/>
    <s v="BPO India"/>
    <n v="42796"/>
    <n v="97"/>
    <s v="1.No signed SoW"/>
    <s v="DISAGREEMENT"/>
    <n v="42860"/>
    <s v="Q2 2017"/>
    <n v="33"/>
    <s v="31-60 Days"/>
    <n v="865494.08"/>
    <s v="INR"/>
    <n v="11965.28"/>
    <s v="INR"/>
    <n v="865493.89502922294"/>
    <s v="EUR"/>
    <s v="INTER"/>
    <n v="11.97"/>
    <n v="1"/>
    <s v="greater than 10000"/>
    <s v="PRIANGSU CHANDRA"/>
    <s v="ISOW Required"/>
    <s v="More"/>
    <m/>
    <m/>
    <m/>
    <m/>
    <m/>
    <s v="GFS"/>
    <s v="Non- ICB"/>
    <s v="GFS/Non- ICB"/>
  </r>
  <r>
    <s v="Unresolved"/>
    <n v="8243"/>
    <s v="Capgemini Deutschland GmbH"/>
    <x v="2"/>
    <n v="199"/>
    <s v="Capgemini America Inc"/>
    <s v="NORTH AMERICA"/>
    <n v="82430160096706"/>
    <s v="02. APPSTWO"/>
    <s v="DE01 - General&amp;Admin"/>
    <n v="42728"/>
    <n v="165"/>
    <s v="6.Missing or wrong information on invoice"/>
    <s v="Missing Information or Attachment"/>
    <n v="42800"/>
    <s v="Q1 2017"/>
    <n v="93"/>
    <s v="91-120 Days"/>
    <n v="11907"/>
    <s v="EUR"/>
    <n v="11907"/>
    <s v="EUR"/>
    <n v="11907"/>
    <s v="EUR"/>
    <s v="INTER"/>
    <n v="11.91"/>
    <n v="1"/>
    <s v="greater than 10000"/>
    <s v="Subhojit Adak"/>
    <s v="don't know the correct approver"/>
    <s v="More"/>
    <m/>
    <m/>
    <m/>
    <m/>
    <m/>
    <s v="GFS"/>
    <s v="Non- ICB"/>
    <s v="GFS/Non- ICB"/>
  </r>
  <r>
    <s v="Unresolved"/>
    <n v="8243"/>
    <s v="Capgemini Deutschland GmbH"/>
    <x v="2"/>
    <n v="199"/>
    <s v="Capgemini America Inc"/>
    <s v="NORTH AMERICA"/>
    <n v="82430160097760"/>
    <s v="02. APPSTWO"/>
    <s v="DE01 - General&amp;Admin"/>
    <n v="42728"/>
    <n v="165"/>
    <s v="6.Missing or wrong information on invoice"/>
    <s v="Missing Information or Attachment"/>
    <n v="42800"/>
    <s v="Q1 2017"/>
    <n v="93"/>
    <s v="91-120 Days"/>
    <n v="11907"/>
    <s v="EUR"/>
    <n v="11907"/>
    <s v="EUR"/>
    <n v="11907"/>
    <s v="EUR"/>
    <s v="INTER"/>
    <n v="11.91"/>
    <n v="1"/>
    <s v="greater than 10000"/>
    <s v="Subhojit Adak"/>
    <s v="don't know the correct approver"/>
    <s v="More"/>
    <m/>
    <m/>
    <m/>
    <m/>
    <m/>
    <s v="GFS"/>
    <s v="Non- ICB"/>
    <s v="GFS/Non- ICB"/>
  </r>
  <r>
    <s v="New"/>
    <n v="95"/>
    <s v="Capgemini Service S.A.S."/>
    <x v="0"/>
    <n v="1750"/>
    <s v="Capgemini Espana S.L."/>
    <s v="IBERIA"/>
    <n v="950120000278"/>
    <s v="07. GROUP"/>
    <s v="GROUP SHARED SERVICES"/>
    <n v="42828"/>
    <n v="65"/>
    <s v="1.No signed SoW"/>
    <s v="DISAGREEMENT"/>
    <n v="42893"/>
    <s v="Q2 2017"/>
    <n v="0"/>
    <s v="0-30 Days"/>
    <n v="11836.89"/>
    <s v="EUR"/>
    <n v="11836.89"/>
    <s v="EUR"/>
    <n v="11836.89"/>
    <s v="EUR"/>
    <s v="INTER"/>
    <n v="11.84"/>
    <n v="1"/>
    <s v="greater than 10000"/>
    <s v="Carmen Postigo Gonzalez"/>
    <s v="SEND ISOW"/>
    <s v="More"/>
    <m/>
    <m/>
    <m/>
    <m/>
    <m/>
    <s v="GFS"/>
    <s v="ICB"/>
    <s v="GFS/ICB"/>
  </r>
  <r>
    <s v="Unresolved"/>
    <n v="456"/>
    <s v="Sogeti Deutschland GmbH"/>
    <x v="2"/>
    <n v="8243"/>
    <s v="Capgemini Deutschland GmbH"/>
    <s v="CENTRAL EUROPE"/>
    <n v="2017020080"/>
    <s v="06. SOGETI"/>
    <s v="Sogeti Germany "/>
    <n v="42795"/>
    <n v="98"/>
    <s v="8.Invoice awaiting Prime’s approval or PO"/>
    <s v="Hold Payment"/>
    <n v="42859"/>
    <s v="Q2 2017"/>
    <n v="34"/>
    <s v="31-60 Days"/>
    <n v="11772.53"/>
    <s v="EUR"/>
    <n v="11772.53"/>
    <s v="EUR"/>
    <n v="11772.53"/>
    <s v="EUR"/>
    <s v="INTRA"/>
    <n v="11.77"/>
    <n v="1"/>
    <s v="greater than 10000"/>
    <s v="Maciej Antkiewicz"/>
    <s v="Waiting for approval from correct approver."/>
    <s v="More"/>
    <m/>
    <m/>
    <m/>
    <m/>
    <m/>
    <s v="Non-GFS"/>
    <s v="Non- ICB"/>
    <s v="Non-GFS/Non- ICB"/>
  </r>
  <r>
    <s v="Unresolved"/>
    <n v="8520"/>
    <s v="Capgemini Technology Services India Limited"/>
    <x v="3"/>
    <n v="795"/>
    <s v="Capgemini Suisse S.A."/>
    <s v="CENTRAL EUROPE"/>
    <n v="85200320061766"/>
    <s v="05. BUSINESS SERVICES"/>
    <s v="6 Financials"/>
    <n v="42795"/>
    <n v="98"/>
    <s v="8.Invoice awaiting Prime’s approval or PO"/>
    <s v="Hold Payment"/>
    <n v="42859"/>
    <s v="Q2 2017"/>
    <n v="34"/>
    <s v="31-60 Days"/>
    <n v="850599"/>
    <s v="INR"/>
    <n v="11759.36"/>
    <s v="INR"/>
    <n v="850598.92367339856"/>
    <s v="EUR"/>
    <s v="INTER"/>
    <n v="11.76"/>
    <n v="1"/>
    <s v="greater than 10000"/>
    <s v="Izabela Klich"/>
    <s v="not approved yet"/>
    <s v="More"/>
    <m/>
    <m/>
    <m/>
    <m/>
    <m/>
    <s v="GFS"/>
    <s v="ICB"/>
    <s v="GFS/ICB"/>
  </r>
  <r>
    <s v="New"/>
    <n v="1740"/>
    <s v="Capgemini Argentina S.A."/>
    <x v="9"/>
    <n v="1750"/>
    <s v="Capgemini Espana S.L."/>
    <s v="IBERIA"/>
    <s v="E-0004-00001128"/>
    <s v="09. LATAM"/>
    <s v="Argentina"/>
    <n v="42795"/>
    <n v="98"/>
    <s v="1.No signed SoW"/>
    <s v="DISAGREEMENT"/>
    <n v="42892"/>
    <s v="Q2 2017"/>
    <n v="1"/>
    <s v="0-30 Days"/>
    <n v="212542.92"/>
    <s v="ARS"/>
    <n v="11726.48"/>
    <s v="ARS"/>
    <n v="212542.88836970725"/>
    <s v="EUR"/>
    <s v="INTER"/>
    <n v="11.73"/>
    <n v="1"/>
    <s v="greater than 10000"/>
    <s v="Alejandro Gordo"/>
    <s v="No signed ISOW 2017"/>
    <s v="More"/>
    <m/>
    <m/>
    <m/>
    <m/>
    <m/>
    <s v="Non-GFS"/>
    <s v="Non- ICB"/>
    <s v="Non-GFS/Non- ICB"/>
  </r>
  <r>
    <s v="Unresolved"/>
    <n v="8243"/>
    <s v="Capgemini Deutschland GmbH"/>
    <x v="2"/>
    <n v="8205"/>
    <s v="Capgemini Consulting Österreich AG"/>
    <s v="CENTRAL EUROPE"/>
    <n v="82430160098549"/>
    <s v="03. CC"/>
    <s v="DE01 - CC Market Units"/>
    <n v="42773"/>
    <n v="120"/>
    <s v="8.Invoice awaiting Prime’s approval or PO"/>
    <s v="Hold Payment"/>
    <n v="42830"/>
    <s v="Q1 2017"/>
    <n v="63"/>
    <s v="61-90 Days"/>
    <n v="11707.5"/>
    <s v="EUR"/>
    <n v="11707.5"/>
    <s v="EUR"/>
    <n v="11707.5"/>
    <s v="EUR"/>
    <s v="INTRA"/>
    <n v="11.71"/>
    <n v="1"/>
    <s v="greater than 10000"/>
    <s v="Justyna Krawczak"/>
    <s v="in approval flow with J. Moustakidis"/>
    <s v="More"/>
    <m/>
    <m/>
    <m/>
    <m/>
    <m/>
    <s v="GFS"/>
    <s v="Non- ICB"/>
    <s v="GFS/Non- ICB"/>
  </r>
  <r>
    <s v="Unresolved"/>
    <n v="8520"/>
    <s v="Capgemini Technology Services India Limited"/>
    <x v="3"/>
    <n v="3011"/>
    <s v="Sogeti USA LLC"/>
    <s v="NORTH AMERICA"/>
    <n v="85200410042876"/>
    <s v="06. SOGETI"/>
    <s v="SOGETI INDIA - SOGID - BU"/>
    <n v="42727"/>
    <n v="166"/>
    <s v="3.Disagreed days, volume or deliverables"/>
    <s v="DISAGREEMENT"/>
    <n v="42776"/>
    <s v="Q1 2017"/>
    <n v="117"/>
    <s v="91-120 Days"/>
    <n v="845550"/>
    <s v="INR"/>
    <n v="11689.56"/>
    <s v="INR"/>
    <n v="845550.02604015963"/>
    <s v="EUR"/>
    <s v="INTER"/>
    <n v="11.69"/>
    <n v="1"/>
    <s v="greater than 10000"/>
    <s v="Brock Bahan"/>
    <s v="Dispute: No time in our system for, Yadav, Sanjaykumar; Upadhyay, Sarita; Patade, Yogesh; Kowlur,Shilpa"/>
    <s v="More"/>
    <m/>
    <m/>
    <m/>
    <m/>
    <m/>
    <s v="GFS"/>
    <s v="Non- ICB"/>
    <s v="GFS/Non- ICB"/>
  </r>
  <r>
    <s v="New"/>
    <n v="309"/>
    <s v="Capgemini Sogeti Danmark AS"/>
    <x v="4"/>
    <n v="692"/>
    <s v="Capgemini Outsourcing Services S.A.S."/>
    <s v="FRANCE"/>
    <n v="3090120001734"/>
    <s v="04. INFRA "/>
    <s v="DENMARK SCHNEIDER - NODKS - BU"/>
    <n v="42858"/>
    <n v="35"/>
    <s v="8.Invoice awaiting Prime’s approval or PO"/>
    <s v="Hold Payment"/>
    <n v="42893"/>
    <s v="Q2 2017"/>
    <n v="0"/>
    <s v="0-30 Days"/>
    <n v="86821.83"/>
    <s v="DKK"/>
    <n v="11669.91"/>
    <s v="DKK"/>
    <n v="86821.806353887514"/>
    <s v="EUR"/>
    <s v="INTER"/>
    <n v="11.67"/>
    <n v="1"/>
    <s v="greater than 10000"/>
    <s v="Marta Stryszawska"/>
    <s v="Invoice held in AP Open Interface"/>
    <s v="More"/>
    <m/>
    <m/>
    <m/>
    <m/>
    <m/>
    <s v="GFS"/>
    <s v="ICB"/>
    <s v="GFS/ICB"/>
  </r>
  <r>
    <s v="New"/>
    <n v="3036"/>
    <s v="Sogeti UK Ltd."/>
    <x v="5"/>
    <n v="260"/>
    <s v="Capgemini UK Plc"/>
    <s v="UK &amp; IRELAND"/>
    <s v="XSUK.17.03.120"/>
    <s v="06. SOGETI"/>
    <s v="Sogeti UK Conso "/>
    <n v="42829"/>
    <n v="64"/>
    <s v="1.No signed SoW"/>
    <s v="DISAGREEMENT"/>
    <n v="42892"/>
    <s v="Q2 2017"/>
    <n v="1"/>
    <s v="0-30 Days"/>
    <n v="10184.4"/>
    <s v="GBP"/>
    <n v="11657.3"/>
    <s v="GBP"/>
    <n v="10184.400437139526"/>
    <s v="EUR"/>
    <s v="INTRA"/>
    <n v="11.66"/>
    <n v="1"/>
    <s v="greater than 10000"/>
    <s v="Abdul Wasim"/>
    <s v="NO ISOW - Need Credit"/>
    <s v="More"/>
    <m/>
    <m/>
    <m/>
    <m/>
    <m/>
    <s v="Non-GFS"/>
    <s v="Non- ICB"/>
    <s v="Non-GFS/Non- ICB"/>
  </r>
  <r>
    <s v="Unresolved"/>
    <n v="8520"/>
    <s v="Capgemini Technology Services India Limited"/>
    <x v="3"/>
    <n v="199"/>
    <s v="Capgemini America Inc"/>
    <s v="NORTH AMERICA"/>
    <s v="5010089527/16-17-IM"/>
    <s v="01. APPSONE"/>
    <s v="IGATE"/>
    <n v="42768"/>
    <n v="125"/>
    <s v="1.No signed SoW"/>
    <s v="DISAGREEMENT"/>
    <n v="42830"/>
    <s v="Q1 2017"/>
    <n v="63"/>
    <s v="61-90 Days"/>
    <n v="843262"/>
    <s v="INR"/>
    <n v="11657.93"/>
    <s v="INR"/>
    <n v="843262.10867426661"/>
    <s v="EUR"/>
    <s v="INTER"/>
    <n v="11.66"/>
    <n v="1"/>
    <s v="greater than 10000"/>
    <s v="Sayantan Ghosh"/>
    <s v="ISOW Required"/>
    <s v="More"/>
    <m/>
    <m/>
    <m/>
    <m/>
    <m/>
    <s v="Non-GFS"/>
    <s v="Non- ICB"/>
    <s v="Non-GFS/Non- ICB"/>
  </r>
  <r>
    <s v="Unresolved"/>
    <n v="199"/>
    <s v="Capgemini America Inc"/>
    <x v="6"/>
    <n v="8105"/>
    <s v="Capgemini Canada Inc"/>
    <s v="NORTH AMERICA"/>
    <n v="199030003187"/>
    <s v="08. SHARED SERVICES"/>
    <s v="NA SHARED SVCS"/>
    <n v="42667"/>
    <n v="226"/>
    <s v="1.No signed SoW"/>
    <s v="DISAGREEMENT"/>
    <n v="42732"/>
    <s v="Q4 2016"/>
    <n v="161"/>
    <s v="151-180 Days"/>
    <n v="13037.7"/>
    <s v="USD"/>
    <n v="11619.02"/>
    <s v="USD"/>
    <n v="13037.701885419679"/>
    <s v="EUR"/>
    <s v="INTRA"/>
    <n v="11.62"/>
    <n v="1"/>
    <s v="greater than 10000"/>
    <s v="PRIANGSU CHANDRA"/>
    <s v="The ISOW is in approval queue with Tugnait, Sanjay."/>
    <s v="More"/>
    <m/>
    <m/>
    <m/>
    <m/>
    <m/>
    <s v="GFS"/>
    <s v="Non- ICB"/>
    <s v="GFS/Non- ICB"/>
  </r>
  <r>
    <s v="Unresolved"/>
    <n v="3036"/>
    <s v="Sogeti UK Ltd."/>
    <x v="5"/>
    <n v="260"/>
    <s v="Capgemini UK Plc"/>
    <s v="UK &amp; IRELAND"/>
    <s v="XSUK.16.11.179"/>
    <s v="06. SOGETI"/>
    <s v="Sogeti UK Conso "/>
    <n v="42705"/>
    <n v="188"/>
    <s v="8.Invoice awaiting Prime’s approval or PO"/>
    <s v="Hold Payment"/>
    <n v="42776"/>
    <s v="Q1 2017"/>
    <n v="117"/>
    <s v="91-120 Days"/>
    <n v="10080"/>
    <s v="GBP"/>
    <n v="11537.8"/>
    <s v="GBP"/>
    <n v="10079.999259144777"/>
    <s v="EUR"/>
    <s v="INTRA"/>
    <n v="11.54"/>
    <n v="1"/>
    <s v="greater than 10000"/>
    <s v="Puja Kolay Dey"/>
    <s v="Receipting hold"/>
    <s v="More"/>
    <m/>
    <m/>
    <m/>
    <m/>
    <m/>
    <s v="Non-GFS"/>
    <s v="Non- ICB"/>
    <s v="Non-GFS/Non- ICB"/>
  </r>
  <r>
    <s v="Unresolved"/>
    <n v="1960"/>
    <s v="Capgemini America Inc. (FS)"/>
    <x v="6"/>
    <n v="3011"/>
    <s v="Sogeti USA LLC"/>
    <s v="NORTH AMERICA"/>
    <n v="19600510065279"/>
    <s v="11. FS"/>
    <s v="NA Insurance"/>
    <n v="42614"/>
    <n v="279"/>
    <s v="4.Disagreed expenses"/>
    <s v="DISAGREEMENT"/>
    <n v="42649"/>
    <s v="Q3 2016"/>
    <n v="244"/>
    <s v="181 - 365 Days"/>
    <n v="12922.94"/>
    <s v="USD"/>
    <n v="11516.75"/>
    <s v="USD"/>
    <n v="12922.944722438475"/>
    <s v="EUR"/>
    <s v="INTRA"/>
    <n v="11.52"/>
    <n v="1"/>
    <s v="greater than 10000"/>
    <s v="Brock Bahan"/>
    <s v="Dispute : Waiting On Proper Receipts To Invoice Client"/>
    <s v="More"/>
    <m/>
    <m/>
    <m/>
    <m/>
    <m/>
    <s v="GFS"/>
    <s v="Non- ICB"/>
    <s v="GFS/Non- ICB"/>
  </r>
  <r>
    <s v="Unresolved"/>
    <n v="8243"/>
    <s v="Capgemini Deutschland GmbH"/>
    <x v="2"/>
    <n v="635"/>
    <s v="Capgemini Technology Services"/>
    <s v="FRANCE"/>
    <n v="82430160099569"/>
    <s v="02. APPSTWO"/>
    <s v="Dummy"/>
    <n v="42795"/>
    <n v="98"/>
    <s v="8.Invoice awaiting Prime’s approval or PO"/>
    <s v="Hold Payment"/>
    <n v="42831"/>
    <s v="Q1 2017"/>
    <n v="62"/>
    <s v="61-90 Days"/>
    <n v="11500"/>
    <s v="EUR"/>
    <n v="11500"/>
    <s v="EUR"/>
    <n v="11500"/>
    <s v="EUR"/>
    <s v="INTER"/>
    <n v="11.5"/>
    <n v="1"/>
    <s v="greater than 10000"/>
    <s v="Aleksandra Polak"/>
    <s v="Invoice has been waiting for Project Manager approval for more than 2 months. Please contact AMBARD(PM)in order to receive further information."/>
    <s v="More"/>
    <m/>
    <m/>
    <m/>
    <m/>
    <m/>
    <s v="GFS"/>
    <s v="Non- ICB"/>
    <s v="GFS/Non- ICB"/>
  </r>
  <r>
    <s v="New"/>
    <n v="9701"/>
    <s v="Capgemini Services Romania s.r.l."/>
    <x v="2"/>
    <n v="8205"/>
    <s v="Capgemini Consulting Österreich AG"/>
    <s v="CENTRAL EUROPE"/>
    <n v="97120170331"/>
    <s v="04. INFRA"/>
    <s v="Infra Central Europe "/>
    <n v="42849"/>
    <n v="44"/>
    <s v="6.Missing or wrong information on invoice"/>
    <s v="Missing Information or Attachment"/>
    <n v="42892"/>
    <s v="Q2 2017"/>
    <n v="1"/>
    <s v="0-30 Days"/>
    <n v="11500"/>
    <s v="EUR"/>
    <n v="11500"/>
    <s v="RON"/>
    <n v="52503.240363030229"/>
    <s v="EUR"/>
    <s v="INTRA"/>
    <n v="11.5"/>
    <n v="1"/>
    <s v="greater than 10000"/>
    <s v="Justyna Krawczak"/>
    <s v="certificate of residence for 2017 should be sent to CG Austria. Please contact AT, Accounting or B. Valtiner"/>
    <s v="More"/>
    <m/>
    <m/>
    <m/>
    <m/>
    <m/>
    <s v="Non-GFS"/>
    <s v="Non- ICB"/>
    <s v="Non-GFS/Non- ICB"/>
  </r>
  <r>
    <s v="Unresolved"/>
    <n v="795"/>
    <s v="Capgemini Suisse S.A."/>
    <x v="2"/>
    <n v="8205"/>
    <s v="Capgemini Consulting Österreich AG"/>
    <s v="CENTRAL EUROPE"/>
    <n v="7950210003648"/>
    <s v="03. CC"/>
    <s v="CH02-CC Market Units"/>
    <n v="42733"/>
    <n v="160"/>
    <s v="6.Missing or wrong information on invoice"/>
    <s v="Missing Information or Attachment"/>
    <n v="42797"/>
    <s v="Q1 2017"/>
    <n v="96"/>
    <s v="91-120 Days"/>
    <n v="12516"/>
    <s v="CHF"/>
    <n v="11486.78"/>
    <s v="CHF"/>
    <n v="12515.995327795261"/>
    <s v="EUR"/>
    <s v="INTRA"/>
    <n v="11.49"/>
    <n v="1"/>
    <s v="greater than 10000"/>
    <s v="Justyna Krawczak"/>
    <s v="certificate of residence should be sent to Austria. Please contact AT, Accounting or B. Valtiner"/>
    <s v="More"/>
    <m/>
    <m/>
    <m/>
    <m/>
    <m/>
    <s v="GFS"/>
    <s v="Non- ICB"/>
    <s v="GFS/Non- ICB"/>
  </r>
  <r>
    <s v="Unresolved"/>
    <n v="3014"/>
    <s v="Sogeti France S.A.S."/>
    <x v="1"/>
    <n v="693"/>
    <s v="Capgemini Consulting S.A.S."/>
    <s v="FRANCE"/>
    <n v="30140110147597"/>
    <s v="06. SOGETI"/>
    <s v="Sogeti France "/>
    <n v="42794"/>
    <n v="99"/>
    <s v="8.Invoice awaiting Prime’s approval or PO"/>
    <s v="Hold Payment"/>
    <n v="42859"/>
    <s v="Q2 2017"/>
    <n v="34"/>
    <s v="31-60 Days"/>
    <n v="11491.2"/>
    <s v="EUR"/>
    <n v="11491.2"/>
    <s v="EUR"/>
    <n v="11491.2"/>
    <s v="EUR"/>
    <s v="INTRA"/>
    <n v="11.49"/>
    <n v="1"/>
    <s v="greater than 10000"/>
    <s v="Hirsch Magdalena"/>
    <s v="Waiting for Production Unit Manager approval NGARREAU"/>
    <s v="More"/>
    <m/>
    <m/>
    <m/>
    <m/>
    <m/>
    <s v="GFS"/>
    <s v="Non- ICB"/>
    <s v="GFS/Non- ICB"/>
  </r>
  <r>
    <s v="New"/>
    <n v="3019"/>
    <s v="Sogeti Corporate Services S.A.S."/>
    <x v="1"/>
    <n v="3033"/>
    <s v="Sogeti Espana S.L."/>
    <s v="IBERIA"/>
    <n v="30190110008494"/>
    <s v="06. SOGETI"/>
    <s v="Sogeti France "/>
    <n v="42885"/>
    <n v="8"/>
    <s v="6.Missing or wrong information on invoice"/>
    <s v="Missing Information or Attachment"/>
    <n v="42891"/>
    <s v="Q2 2017"/>
    <n v="2"/>
    <s v="0-30 Days"/>
    <n v="11476.23"/>
    <s v="EUR"/>
    <n v="11476.23"/>
    <s v="EUR"/>
    <n v="11476.23"/>
    <s v="EUR"/>
    <s v="INTER"/>
    <n v="11.48"/>
    <n v="1"/>
    <s v="greater than 10000"/>
    <s v="Laura Perez Benito"/>
    <s v="Please correct the address: Sogeti España S.L.U. Anabel Segura, 14 28108 Alcobendas Madrid España"/>
    <s v="More"/>
    <m/>
    <m/>
    <m/>
    <m/>
    <m/>
    <s v="GFS"/>
    <s v="Non- ICB"/>
    <s v="GFS/Non- ICB"/>
  </r>
  <r>
    <s v="Unresolved"/>
    <n v="3014"/>
    <s v="Sogeti France S.A.S."/>
    <x v="1"/>
    <n v="692"/>
    <s v="Capgemini Outsourcing Services S.A.S."/>
    <s v="FRANCE"/>
    <n v="30140110147918"/>
    <s v="06. SOGETI"/>
    <s v="Sogeti France "/>
    <n v="42794"/>
    <n v="99"/>
    <s v="8.Invoice awaiting Prime’s approval or PO"/>
    <s v="Hold Payment"/>
    <n v="42859"/>
    <s v="Q2 2017"/>
    <n v="34"/>
    <s v="31-60 Days"/>
    <n v="11448"/>
    <s v="EUR"/>
    <n v="11448"/>
    <s v="EUR"/>
    <n v="11448"/>
    <s v="EUR"/>
    <s v="INTRA"/>
    <n v="11.45"/>
    <n v="1"/>
    <s v="greater than 10000"/>
    <s v="Dominika Cudzilo"/>
    <s v="invoice waiting for approval, please contact CGALES"/>
    <s v="More"/>
    <m/>
    <m/>
    <m/>
    <m/>
    <m/>
    <s v="GFS"/>
    <s v="Non- ICB"/>
    <s v="GFS/Non- ICB"/>
  </r>
  <r>
    <s v="New"/>
    <n v="8520"/>
    <s v="Capgemini Technology Services India Limited"/>
    <x v="3"/>
    <n v="95"/>
    <s v="Capgemini Service S.A.S."/>
    <s v="HOLDING"/>
    <n v="85202730000131"/>
    <s v="08. SHARED SERVICES"/>
    <s v="MSA"/>
    <n v="42828"/>
    <n v="65"/>
    <s v="8.Invoice awaiting Prime’s approval or PO"/>
    <s v="Hold Payment"/>
    <n v="42893"/>
    <s v="Q2 2017"/>
    <n v="0"/>
    <s v="0-30 Days"/>
    <n v="827914"/>
    <s v="INR"/>
    <n v="11445.75"/>
    <s v="INR"/>
    <n v="827914.32787454431"/>
    <s v="EUR"/>
    <s v="INTER"/>
    <n v="11.45"/>
    <n v="1"/>
    <s v="greater than 10000"/>
    <s v="Nicolas HONVAULT"/>
    <s v="no PO"/>
    <s v="More"/>
    <m/>
    <m/>
    <m/>
    <m/>
    <m/>
    <s v="GFS"/>
    <s v="Non- ICB"/>
    <s v="GFS/Non- ICB"/>
  </r>
  <r>
    <s v="Unresolved"/>
    <n v="413"/>
    <s v="Capgemini Nederland B.V."/>
    <x v="7"/>
    <n v="1350"/>
    <s v="Capgemini Sverige AB"/>
    <s v="NORDIC"/>
    <n v="4130110158423"/>
    <s v="02. APPSTWO"/>
    <s v="Apps_NL_MU_TTT"/>
    <n v="42642"/>
    <n v="251"/>
    <s v="6.Missing or wrong information on invoice"/>
    <s v="Missing Information or Attachment"/>
    <n v="42706"/>
    <s v="Q4 2016"/>
    <n v="187"/>
    <s v="181 - 365 Days"/>
    <n v="11440"/>
    <s v="EUR"/>
    <n v="11440"/>
    <s v="EUR"/>
    <n v="11440"/>
    <s v="EUR"/>
    <s v="INTER"/>
    <n v="11.44"/>
    <n v="1"/>
    <s v="greater than 10000"/>
    <s v="Sourav Das"/>
    <s v="Missing project"/>
    <s v="More"/>
    <m/>
    <m/>
    <m/>
    <m/>
    <m/>
    <s v="GFS"/>
    <s v="Non- ICB"/>
    <s v="GFS/Non- ICB"/>
  </r>
  <r>
    <s v="Unresolved"/>
    <n v="95"/>
    <s v="Capgemini Service S.A.S."/>
    <x v="0"/>
    <n v="8310"/>
    <s v="Capgemini Polska Sp z.o.o"/>
    <s v="CENTRAL EUROPE"/>
    <n v="950110008636"/>
    <s v="07. GROUP"/>
    <s v="GROUP SHARED SERVICES"/>
    <n v="42516"/>
    <n v="377"/>
    <s v="1.No signed SoW"/>
    <s v="DISAGREEMENT"/>
    <n v="42859"/>
    <s v="Q2 2017"/>
    <n v="34"/>
    <s v="31-60 Days"/>
    <n v="11400"/>
    <s v="EUR"/>
    <n v="11400"/>
    <s v="EUR"/>
    <n v="11400"/>
    <s v="EUR"/>
    <s v="INTER"/>
    <n v="11.4"/>
    <n v="1"/>
    <s v="greater than 10000"/>
    <s v="Mateusz Jaskolski"/>
    <s v="Please provide signed ICA"/>
    <s v="More"/>
    <m/>
    <m/>
    <m/>
    <m/>
    <m/>
    <s v="GFS"/>
    <s v="Non- ICB"/>
    <s v="GFS/Non- ICB"/>
  </r>
  <r>
    <s v="New"/>
    <n v="72"/>
    <s v="Capgemini Gouvieux S.A.S."/>
    <x v="0"/>
    <n v="635"/>
    <s v="Capgemini Technology Services"/>
    <s v="FRANCE"/>
    <n v="2017000114"/>
    <s v="07. GROUP"/>
    <s v="GROUP SHARED SERVICES"/>
    <n v="42824"/>
    <n v="69"/>
    <s v="8.Invoice awaiting Prime’s approval or PO"/>
    <s v="Hold Payment"/>
    <n v="42891"/>
    <s v="Q2 2017"/>
    <n v="2"/>
    <s v="0-30 Days"/>
    <n v="11372.3"/>
    <s v="EUR"/>
    <n v="11372.3"/>
    <s v="EUR"/>
    <n v="11372.3"/>
    <s v="EUR"/>
    <s v="INTER"/>
    <n v="11.37"/>
    <n v="1"/>
    <s v="greater than 10000"/>
    <s v="Anna Zwolinska"/>
    <s v="Waiting for Project Manager approval XCOTEDES"/>
    <s v="More"/>
    <m/>
    <m/>
    <m/>
    <m/>
    <m/>
    <s v="Non-GFS"/>
    <s v="Non- ICB"/>
    <s v="Non-GFS/Non- ICB"/>
  </r>
  <r>
    <s v="Unresolved"/>
    <n v="413"/>
    <s v="Capgemini Nederland B.V."/>
    <x v="7"/>
    <n v="260"/>
    <s v="Capgemini UK Plc"/>
    <s v="UK &amp; IRELAND"/>
    <n v="4130110168085"/>
    <s v="04. INFRA"/>
    <s v="Infra Netherland Ops Data Services"/>
    <n v="42724"/>
    <n v="169"/>
    <s v="8.Invoice awaiting Prime’s approval or PO"/>
    <s v="Hold Payment"/>
    <n v="42800"/>
    <s v="Q1 2017"/>
    <n v="93"/>
    <s v="91-120 Days"/>
    <n v="11264"/>
    <s v="EUR"/>
    <n v="11264"/>
    <s v="EUR"/>
    <n v="11264"/>
    <s v="EUR"/>
    <s v="INTER"/>
    <n v="11.26"/>
    <n v="1"/>
    <s v="greater than 10000"/>
    <s v="SATABDI SARKAR"/>
    <s v="PO insufficient"/>
    <s v="More"/>
    <m/>
    <m/>
    <m/>
    <m/>
    <m/>
    <s v="GFS"/>
    <s v="Non- ICB"/>
    <s v="GFS/Non- ICB"/>
  </r>
  <r>
    <s v="New"/>
    <n v="95"/>
    <s v="Capgemini Service S.A.S."/>
    <x v="0"/>
    <n v="1750"/>
    <s v="Capgemini Espana S.L."/>
    <s v="IBERIA"/>
    <n v="950110011753"/>
    <s v="07. GROUP"/>
    <s v="GROUP SHARED SERVICES"/>
    <n v="42825"/>
    <n v="68"/>
    <s v="1.No signed SoW"/>
    <s v="DISAGREEMENT"/>
    <n v="42893"/>
    <s v="Q2 2017"/>
    <n v="0"/>
    <s v="0-30 Days"/>
    <n v="11215.44"/>
    <s v="EUR"/>
    <n v="11215.44"/>
    <s v="EUR"/>
    <n v="11215.44"/>
    <s v="EUR"/>
    <s v="INTER"/>
    <n v="11.22"/>
    <n v="1"/>
    <s v="greater than 10000"/>
    <s v="Carmen Postigo Gonzalez"/>
    <s v="SEND ISOW"/>
    <s v="More"/>
    <m/>
    <m/>
    <m/>
    <m/>
    <m/>
    <s v="GFS"/>
    <s v="Non- ICB"/>
    <s v="GFS/Non- ICB"/>
  </r>
  <r>
    <s v="Unresolved"/>
    <n v="1960"/>
    <s v="Capgemini America Inc. (FS)"/>
    <x v="6"/>
    <n v="199"/>
    <s v="Capgemini America Inc"/>
    <s v="NORTH AMERICA"/>
    <s v="19600510058369A"/>
    <s v="11. FS"/>
    <s v="NA Insurance"/>
    <n v="42579"/>
    <n v="314"/>
    <s v="3.Disagreed days, volume or deliverables"/>
    <s v="DISAGREEMENT"/>
    <n v="42649"/>
    <s v="Q3 2016"/>
    <n v="244"/>
    <s v="181 - 365 Days"/>
    <n v="12573.88"/>
    <s v="USD"/>
    <n v="11205.67"/>
    <s v="USD"/>
    <n v="12573.881866662656"/>
    <s v="EUR"/>
    <s v="INTRA"/>
    <n v="11.21"/>
    <n v="1"/>
    <s v="greater than 10000"/>
    <s v="Soumya Mukhopadhyay"/>
    <s v="Disagreed Expense"/>
    <s v="More"/>
    <m/>
    <m/>
    <m/>
    <m/>
    <m/>
    <s v="GFS"/>
    <s v="Non- ICB"/>
    <s v="GFS/Non- ICB"/>
  </r>
  <r>
    <s v="New"/>
    <n v="8520"/>
    <s v="Capgemini Technology Services India Limited"/>
    <x v="3"/>
    <n v="3036"/>
    <s v="Sogeti UK Ltd."/>
    <s v="UK &amp; IRELAND"/>
    <n v="85200310087832"/>
    <s v="06. SOGETI"/>
    <s v="SOGETI INDIA - SOGID - BU"/>
    <n v="42857"/>
    <n v="36"/>
    <s v="3.Disagreed days, volume or deliverables"/>
    <s v="DISAGREEMENT"/>
    <n v="42893"/>
    <s v="Q2 2017"/>
    <n v="0"/>
    <s v="0-30 Days"/>
    <n v="810250"/>
    <s v="INR"/>
    <n v="11201.54"/>
    <s v="INR"/>
    <n v="810249.69619813678"/>
    <s v="EUR"/>
    <s v="INTER"/>
    <n v="11.2"/>
    <n v="1"/>
    <s v="greater than 10000"/>
    <s v="Sarah Happs"/>
    <s v="Jon to confirm with DD"/>
    <s v="More"/>
    <m/>
    <m/>
    <m/>
    <m/>
    <m/>
    <s v="GFS"/>
    <s v="Non- ICB"/>
    <s v="GFS/Non- ICB"/>
  </r>
  <r>
    <s v="Unresolved"/>
    <n v="3802"/>
    <s v="Prosodie S.A.S."/>
    <x v="1"/>
    <n v="260"/>
    <s v="Capgemini UK Plc"/>
    <s v="UK &amp; IRELAND"/>
    <n v="701703353"/>
    <s v="05. BUSINESS SERVICES"/>
    <s v="Prosodie"/>
    <n v="42853"/>
    <n v="40"/>
    <s v="5.Invoice issued too late"/>
    <s v="DISAGREEMENT"/>
    <n v="42860"/>
    <s v="Q2 2017"/>
    <n v="33"/>
    <s v="31-60 Days"/>
    <n v="11157.29"/>
    <s v="EUR"/>
    <n v="11157.29"/>
    <s v="EUR"/>
    <n v="11157.29"/>
    <s v="EUR"/>
    <s v="INTER"/>
    <n v="11.16"/>
    <n v="1"/>
    <s v="greater than 10000"/>
    <s v="SATABDI SARKAR"/>
    <s v="Need Credit Note"/>
    <s v="More"/>
    <m/>
    <m/>
    <m/>
    <m/>
    <m/>
    <s v="Non-GFS"/>
    <s v="Non- ICB"/>
    <s v="Non-GFS/Non- ICB"/>
  </r>
  <r>
    <s v="Unresolved"/>
    <n v="8520"/>
    <s v="Capgemini Technology Services India Limited"/>
    <x v="3"/>
    <n v="260"/>
    <s v="Capgemini UK Plc"/>
    <s v="UK &amp; IRELAND"/>
    <s v="5010089866/16-17-IM"/>
    <s v="01. APPSONE"/>
    <s v="IGATE"/>
    <n v="42768"/>
    <n v="125"/>
    <s v="6.Missing or wrong information on invoice"/>
    <s v="Missing Information or Attachment"/>
    <n v="42831"/>
    <s v="Q1 2017"/>
    <n v="62"/>
    <s v="61-90 Days"/>
    <n v="807307"/>
    <s v="INR"/>
    <n v="11160.86"/>
    <s v="INR"/>
    <n v="807307.15815057"/>
    <s v="EUR"/>
    <s v="INTER"/>
    <n v="11.16"/>
    <n v="1"/>
    <s v="greater than 10000"/>
    <s v="SARBAJIT MOITRA"/>
    <s v="No PO"/>
    <s v="More"/>
    <m/>
    <m/>
    <m/>
    <m/>
    <m/>
    <s v="Non-GFS"/>
    <s v="Non- ICB"/>
    <s v="Non-GFS/Non- ICB"/>
  </r>
  <r>
    <s v="Unresolved"/>
    <n v="8520"/>
    <s v="Capgemini Technology Services India Limited"/>
    <x v="3"/>
    <n v="199"/>
    <s v="Capgemini America Inc"/>
    <s v="NORTH AMERICA"/>
    <n v="85200410042830"/>
    <s v="06. SOGETI"/>
    <s v="GES"/>
    <n v="42727"/>
    <n v="166"/>
    <s v="1.No signed SoW"/>
    <s v="DISAGREEMENT"/>
    <n v="42797"/>
    <s v="Q1 2017"/>
    <n v="96"/>
    <s v="91-120 Days"/>
    <n v="804240"/>
    <s v="INR"/>
    <n v="11118.46"/>
    <s v="INR"/>
    <n v="804240.2060065968"/>
    <s v="EUR"/>
    <s v="INTER"/>
    <n v="11.12"/>
    <n v="1"/>
    <s v="greater than 10000"/>
    <s v="Sayantan Ghosh"/>
    <s v="ISOW Required"/>
    <s v="More"/>
    <m/>
    <m/>
    <m/>
    <m/>
    <m/>
    <s v="GFS"/>
    <s v="Non- ICB"/>
    <s v="GFS/Non- ICB"/>
  </r>
  <r>
    <s v="Unresolved"/>
    <n v="635"/>
    <s v="Capgemini Technology Services"/>
    <x v="1"/>
    <n v="780"/>
    <s v="Silgem SAS"/>
    <s v="FRANCE"/>
    <n v="63501111652603"/>
    <s v="08. SHARED SERVICES"/>
    <s v="GROUP SHARED SERVICES - SBU"/>
    <n v="42727"/>
    <n v="166"/>
    <s v="8.Invoice awaiting Prime’s approval or PO"/>
    <s v="Hold Payment"/>
    <n v="42797"/>
    <s v="Q1 2017"/>
    <n v="96"/>
    <s v="91-120 Days"/>
    <n v="11001"/>
    <s v="EUR"/>
    <n v="11001"/>
    <s v="EUR"/>
    <n v="11001"/>
    <s v="EUR"/>
    <s v="INTRA"/>
    <n v="11"/>
    <n v="1"/>
    <s v="greater than 10000"/>
    <s v="Magdalena Marczynska"/>
    <s v="Status : i-Waiting for Production Unit Manager approval Destinataire : CDUCHEMI"/>
    <s v="More"/>
    <m/>
    <m/>
    <m/>
    <m/>
    <m/>
    <s v="GFS"/>
    <s v="Non- ICB"/>
    <s v="GFS/Non- ICB"/>
  </r>
  <r>
    <s v="Unresolved"/>
    <n v="95"/>
    <s v="Capgemini Service S.A.S."/>
    <x v="0"/>
    <n v="8310"/>
    <s v="Capgemini Polska Sp z.o.o"/>
    <s v="CENTRAL EUROPE"/>
    <n v="950110007973"/>
    <s v="07. GROUP"/>
    <s v="GROUP SHARED SERVICES"/>
    <n v="42461"/>
    <n v="432"/>
    <s v="1.No signed SoW"/>
    <s v="DISAGREEMENT"/>
    <n v="42859"/>
    <s v="Q2 2017"/>
    <n v="34"/>
    <s v="31-60 Days"/>
    <n v="10974"/>
    <s v="EUR"/>
    <n v="10974"/>
    <s v="EUR"/>
    <n v="10974"/>
    <s v="EUR"/>
    <s v="INTER"/>
    <n v="10.97"/>
    <n v="1"/>
    <s v="greater than 10000"/>
    <s v="Mateusz Jaskolski"/>
    <s v="Please provide signed ICA"/>
    <s v="More"/>
    <m/>
    <m/>
    <m/>
    <m/>
    <m/>
    <s v="GFS"/>
    <s v="Non- ICB"/>
    <s v="GFS/Non- ICB"/>
  </r>
  <r>
    <s v="Unresolved"/>
    <n v="95"/>
    <s v="Capgemini Service S.A.S."/>
    <x v="0"/>
    <n v="8310"/>
    <s v="Capgemini Polska Sp z.o.o"/>
    <s v="CENTRAL EUROPE"/>
    <n v="950110009542"/>
    <s v="07. GROUP"/>
    <s v="GROUP SHARED SERVICES"/>
    <n v="42636"/>
    <n v="257"/>
    <s v="1.No signed SoW"/>
    <s v="DISAGREEMENT"/>
    <n v="42859"/>
    <s v="Q2 2017"/>
    <n v="34"/>
    <s v="31-60 Days"/>
    <n v="10974"/>
    <s v="EUR"/>
    <n v="10974"/>
    <s v="EUR"/>
    <n v="10974"/>
    <s v="EUR"/>
    <s v="INTER"/>
    <n v="10.97"/>
    <n v="1"/>
    <s v="greater than 10000"/>
    <s v="Mateusz Jaskolski"/>
    <s v="Please provide signed ICA"/>
    <s v="More"/>
    <m/>
    <m/>
    <m/>
    <m/>
    <m/>
    <s v="GFS"/>
    <s v="Non- ICB"/>
    <s v="GFS/Non- ICB"/>
  </r>
  <r>
    <s v="Unresolved"/>
    <n v="8243"/>
    <s v="Capgemini Deutschland GmbH"/>
    <x v="2"/>
    <n v="8205"/>
    <s v="Capgemini Consulting Österreich AG"/>
    <s v="CENTRAL EUROPE"/>
    <n v="82430160101360"/>
    <s v="03. CC"/>
    <s v="DE01 - CC Market Units"/>
    <n v="42829"/>
    <n v="64"/>
    <s v="8.Invoice awaiting Prime’s approval or PO"/>
    <s v="Hold Payment"/>
    <n v="42859"/>
    <s v="Q2 2017"/>
    <n v="34"/>
    <s v="31-60 Days"/>
    <n v="10966.54"/>
    <s v="EUR"/>
    <n v="10966.54"/>
    <s v="EUR"/>
    <n v="10966.54"/>
    <s v="EUR"/>
    <s v="INTRA"/>
    <n v="10.97"/>
    <n v="1"/>
    <s v="greater than 10000"/>
    <s v="Agnieszka Bartula"/>
    <s v="in verification with A. Schulze and B. Valtiner"/>
    <s v="More"/>
    <m/>
    <m/>
    <m/>
    <m/>
    <m/>
    <s v="GFS"/>
    <s v="Non- ICB"/>
    <s v="GFS/Non- ICB"/>
  </r>
  <r>
    <s v="Unresolved"/>
    <n v="8520"/>
    <s v="Capgemini Technology Services India Limited"/>
    <x v="3"/>
    <n v="3011"/>
    <s v="Sogeti USA LLC"/>
    <s v="NORTH AMERICA"/>
    <n v="85203010001353"/>
    <s v="01. APPSONE"/>
    <s v="NA PBS"/>
    <n v="42828"/>
    <n v="65"/>
    <s v="3.Disagreed days, volume or deliverables"/>
    <s v="DISAGREEMENT"/>
    <n v="42860"/>
    <s v="Q2 2017"/>
    <n v="33"/>
    <s v="31-60 Days"/>
    <n v="792717.66"/>
    <s v="INR"/>
    <n v="10959.16"/>
    <s v="INR"/>
    <n v="792717.43533360341"/>
    <s v="EUR"/>
    <s v="INTER"/>
    <n v="10.96"/>
    <n v="1"/>
    <s v="greater than 10000"/>
    <s v="Brock Bahan"/>
    <s v="Dispute: Double invoiced, waiting on Credit"/>
    <s v="More"/>
    <m/>
    <m/>
    <m/>
    <m/>
    <m/>
    <s v="GFS"/>
    <s v="Non- ICB"/>
    <s v="GFS/Non- ICB"/>
  </r>
  <r>
    <s v="Unresolved"/>
    <n v="8520"/>
    <s v="Capgemini Technology Services India Limited"/>
    <x v="3"/>
    <n v="260"/>
    <s v="Capgemini UK Plc"/>
    <s v="UK &amp; IRELAND"/>
    <s v="5010089630/16-17-IM"/>
    <s v="01. APPSONE"/>
    <s v="IGATE"/>
    <n v="42768"/>
    <n v="125"/>
    <s v="3.Disagreed days, volume or deliverables"/>
    <s v="DISAGREEMENT"/>
    <n v="42831"/>
    <s v="Q1 2017"/>
    <n v="62"/>
    <s v="61-90 Days"/>
    <n v="790206"/>
    <s v="INR"/>
    <n v="10924.44"/>
    <s v="INR"/>
    <n v="790206.00659684045"/>
    <s v="EUR"/>
    <s v="INTER"/>
    <n v="10.92"/>
    <n v="1"/>
    <s v="greater than 10000"/>
    <s v="SARBAJIT MOITRA"/>
    <s v="No PO"/>
    <s v="More"/>
    <m/>
    <m/>
    <m/>
    <m/>
    <m/>
    <s v="Non-GFS"/>
    <s v="Non- ICB"/>
    <s v="Non-GFS/Non- ICB"/>
  </r>
  <r>
    <s v="Unresolved"/>
    <n v="95"/>
    <s v="Capgemini Service S.A.S."/>
    <x v="0"/>
    <n v="8310"/>
    <s v="Capgemini Polska Sp z.o.o"/>
    <s v="CENTRAL EUROPE"/>
    <n v="950110010803"/>
    <s v="07. GROUP"/>
    <s v="GROUP SHARED SERVICES"/>
    <n v="42795"/>
    <n v="98"/>
    <s v="1.No signed SoW"/>
    <s v="DISAGREEMENT"/>
    <n v="42830"/>
    <s v="Q1 2017"/>
    <n v="63"/>
    <s v="61-90 Days"/>
    <n v="10912.57"/>
    <s v="EUR"/>
    <n v="10912.57"/>
    <s v="EUR"/>
    <n v="10912.57"/>
    <s v="EUR"/>
    <s v="INTER"/>
    <n v="10.91"/>
    <n v="1"/>
    <s v="greater than 10000"/>
    <s v="MAGDALENA URBANIK"/>
    <s v="Please provide signed contract."/>
    <s v="More"/>
    <m/>
    <m/>
    <m/>
    <m/>
    <m/>
    <s v="GFS"/>
    <s v="Non- ICB"/>
    <s v="GFS/Non- ICB"/>
  </r>
  <r>
    <s v="Unresolved"/>
    <n v="3011"/>
    <s v="Sogeti USA LLC"/>
    <x v="6"/>
    <n v="199"/>
    <s v="Capgemini America Inc"/>
    <s v="NORTH AMERICA"/>
    <n v="388043"/>
    <s v="06. SOGETI"/>
    <s v="Sogeti USA "/>
    <n v="42795"/>
    <n v="98"/>
    <s v="1.No signed SoW"/>
    <s v="DISAGREEMENT"/>
    <n v="42859"/>
    <s v="Q2 2017"/>
    <n v="34"/>
    <s v="31-60 Days"/>
    <n v="12160"/>
    <s v="USD"/>
    <n v="10836.82"/>
    <s v="USD"/>
    <n v="12159.995296156963"/>
    <s v="EUR"/>
    <s v="INTRA"/>
    <n v="10.84"/>
    <n v="1"/>
    <s v="greater than 10000"/>
    <s v="Sayantan Ghosh"/>
    <s v="No ISOW Signed"/>
    <s v="More"/>
    <m/>
    <m/>
    <m/>
    <m/>
    <m/>
    <s v="Non-GFS"/>
    <s v="Non- ICB"/>
    <s v="Non-GFS/Non- ICB"/>
  </r>
  <r>
    <s v="New"/>
    <n v="95"/>
    <s v="Capgemini Service S.A.S."/>
    <x v="0"/>
    <n v="1750"/>
    <s v="Capgemini Espana S.L."/>
    <s v="IBERIA"/>
    <n v="950110011692"/>
    <s v="07. GROUP"/>
    <s v="GROUP SHARED SERVICES"/>
    <n v="42825"/>
    <n v="68"/>
    <s v="1.No signed SoW"/>
    <s v="DISAGREEMENT"/>
    <n v="42893"/>
    <s v="Q2 2017"/>
    <n v="0"/>
    <s v="0-30 Days"/>
    <n v="10818.1"/>
    <s v="EUR"/>
    <n v="10818.1"/>
    <s v="EUR"/>
    <n v="10818.1"/>
    <s v="EUR"/>
    <s v="INTER"/>
    <n v="10.82"/>
    <n v="1"/>
    <s v="greater than 10000"/>
    <s v="Carmen Postigo Gonzalez"/>
    <s v="SEND ISOW"/>
    <s v="More"/>
    <m/>
    <m/>
    <m/>
    <m/>
    <m/>
    <s v="GFS"/>
    <s v="Non- ICB"/>
    <s v="GFS/Non- ICB"/>
  </r>
  <r>
    <s v="Unresolved"/>
    <n v="8520"/>
    <s v="Capgemini Technology Services India Limited"/>
    <x v="3"/>
    <n v="260"/>
    <s v="Capgemini UK Plc"/>
    <s v="UK &amp; IRELAND"/>
    <s v="5010085957/16-17-IM"/>
    <s v="01. APPSONE"/>
    <s v="IGATE"/>
    <n v="42768"/>
    <n v="125"/>
    <s v="6.Missing or wrong information on invoice"/>
    <s v="Missing Information or Attachment"/>
    <n v="42831"/>
    <s v="Q1 2017"/>
    <n v="62"/>
    <s v="61-90 Days"/>
    <n v="781021"/>
    <s v="INR"/>
    <n v="10797.46"/>
    <s v="INR"/>
    <n v="781021.06359585666"/>
    <s v="EUR"/>
    <s v="INTER"/>
    <n v="10.8"/>
    <n v="1"/>
    <s v="greater than 10000"/>
    <s v="SARBAJIT MOITRA"/>
    <s v="No PO"/>
    <s v="More"/>
    <m/>
    <m/>
    <m/>
    <m/>
    <m/>
    <s v="Non-GFS"/>
    <s v="Non- ICB"/>
    <s v="Non-GFS/Non- ICB"/>
  </r>
  <r>
    <s v="Unresolved"/>
    <n v="8520"/>
    <s v="Capgemini Technology Services India Limited"/>
    <x v="3"/>
    <n v="3011"/>
    <s v="Sogeti USA LLC"/>
    <s v="NORTH AMERICA"/>
    <s v="5010089836/16-17-IM"/>
    <s v="01. APPSONE"/>
    <s v="iGATE"/>
    <n v="42769"/>
    <n v="124"/>
    <s v="3.Disagreed days, volume or deliverables"/>
    <s v="DISAGREEMENT"/>
    <n v="42776"/>
    <s v="Q1 2017"/>
    <n v="117"/>
    <s v="91-120 Days"/>
    <n v="778960"/>
    <s v="INR"/>
    <n v="10768.97"/>
    <s v="INR"/>
    <n v="778960.27428968227"/>
    <s v="EUR"/>
    <s v="INTER"/>
    <n v="10.77"/>
    <n v="1"/>
    <s v="greater than 10000"/>
    <s v="Brock Bahan"/>
    <s v="Dispute: No time in our system"/>
    <s v="More"/>
    <m/>
    <m/>
    <m/>
    <m/>
    <m/>
    <s v="Non-GFS"/>
    <s v="Non- ICB"/>
    <s v="Non-GFS/Non- ICB"/>
  </r>
  <r>
    <s v="Unresolved"/>
    <n v="3027"/>
    <s v="Sogeti Belgium S.A."/>
    <x v="7"/>
    <n v="635"/>
    <s v="Capgemini Technology Services"/>
    <s v="FRANCE"/>
    <n v="302714000013197"/>
    <s v="06. SOGETI"/>
    <s v="Sogeti Benelux"/>
    <n v="42760"/>
    <n v="133"/>
    <s v="6.Missing or wrong information on invoice"/>
    <s v="Missing Information or Attachment"/>
    <n v="42830"/>
    <s v="Q1 2017"/>
    <n v="63"/>
    <s v="61-90 Days"/>
    <n v="10708.5"/>
    <s v="EUR"/>
    <n v="10708.5"/>
    <s v="EUR"/>
    <n v="10708.5"/>
    <s v="EUR"/>
    <s v="INTER"/>
    <n v="10.71"/>
    <n v="1"/>
    <s v="greater than 10000"/>
    <s v="Karolina Planeta"/>
    <s v="waiting for PM approval LLOUCHEZ"/>
    <s v="More"/>
    <m/>
    <m/>
    <m/>
    <m/>
    <m/>
    <s v="GFS"/>
    <s v="Non- ICB"/>
    <s v="GFS/Non- ICB"/>
  </r>
  <r>
    <s v="New"/>
    <n v="692"/>
    <s v="Capgemini Outsourcing Services S.A.S."/>
    <x v="1"/>
    <n v="635"/>
    <s v="Capgemini Technology Services"/>
    <s v="FRANCE"/>
    <n v="6920330000200"/>
    <s v="04. INFRA"/>
    <s v="IS"/>
    <n v="42818"/>
    <n v="75"/>
    <s v="6.Missing or wrong information on invoice"/>
    <s v="Missing Information or Attachment"/>
    <n v="42891"/>
    <s v="Q2 2017"/>
    <n v="2"/>
    <s v="0-30 Days"/>
    <n v="10656.08"/>
    <s v="EUR"/>
    <n v="10656.08"/>
    <s v="EUR"/>
    <n v="10656.08"/>
    <s v="EUR"/>
    <s v="INTRA"/>
    <n v="10.66"/>
    <n v="1"/>
    <s v="greater than 10000"/>
    <s v="Jadwiga Lacka"/>
    <s v="h-Waiting for Project Manager approval - FGODARD"/>
    <s v="More"/>
    <m/>
    <m/>
    <m/>
    <m/>
    <m/>
    <s v="GFS"/>
    <s v="Non- ICB"/>
    <s v="GFS/Non- ICB"/>
  </r>
  <r>
    <s v="Unresolved"/>
    <n v="1710"/>
    <s v="Capgemini Italia S.p.A"/>
    <x v="10"/>
    <n v="9701"/>
    <s v="Capgemini Services Romania s.r.l."/>
    <s v="CENTRAL EUROPE"/>
    <n v="17100111701454"/>
    <s v="02. APPSTWO"/>
    <s v="Apps Italy"/>
    <n v="42821"/>
    <n v="72"/>
    <s v="1.No signed SoW"/>
    <s v="DISAGREEMENT"/>
    <n v="42830"/>
    <s v="Q1 2017"/>
    <n v="63"/>
    <s v="61-90 Days"/>
    <n v="10584.61"/>
    <s v="EUR"/>
    <n v="10584.61"/>
    <s v="EUR"/>
    <n v="10584.61"/>
    <s v="EUR"/>
    <s v="INTER"/>
    <n v="10.58"/>
    <n v="1"/>
    <s v="greater than 10000"/>
    <s v="Claudia-Mihaela Ghergan"/>
    <s v="."/>
    <s v="More"/>
    <m/>
    <m/>
    <m/>
    <m/>
    <m/>
    <s v="GFS"/>
    <s v="Non- ICB"/>
    <s v="GFS/Non- ICB"/>
  </r>
  <r>
    <s v="New"/>
    <n v="95"/>
    <s v="Capgemini Service S.A.S."/>
    <x v="0"/>
    <n v="693"/>
    <s v="Capgemini Consulting S.A.S."/>
    <s v="FRANCE"/>
    <n v="950110011531"/>
    <s v="07. GROUP"/>
    <s v="GROUP SHARED SERVICES"/>
    <n v="42824"/>
    <n v="69"/>
    <s v="8.Invoice awaiting Prime’s approval or PO"/>
    <s v="Hold Payment"/>
    <n v="42892"/>
    <s v="Q2 2017"/>
    <n v="1"/>
    <s v="0-30 Days"/>
    <n v="10578.93"/>
    <s v="EUR"/>
    <n v="10578.93"/>
    <s v="EUR"/>
    <n v="10578.93"/>
    <s v="EUR"/>
    <s v="INTER"/>
    <n v="10.58"/>
    <n v="1"/>
    <s v="greater than 10000"/>
    <s v="Hirsch Magdalena"/>
    <s v="h-Waiting for Project Manager approval CBURGY"/>
    <s v="More"/>
    <m/>
    <m/>
    <m/>
    <m/>
    <m/>
    <s v="GFS"/>
    <s v="Non- ICB"/>
    <s v="GFS/Non- ICB"/>
  </r>
  <r>
    <s v="Unresolved"/>
    <n v="8420"/>
    <s v="Capgemini Australia Pty Ltd."/>
    <x v="3"/>
    <n v="814"/>
    <s v="Capgemini Hong Kong Ltd."/>
    <s v="INDIA"/>
    <n v="320997"/>
    <s v="01. APPSONE"/>
    <s v="Australia"/>
    <n v="41914"/>
    <n v="979"/>
    <s v="2.Disagreed rates or price"/>
    <s v="DISAGREEMENT"/>
    <n v="42831"/>
    <s v="Q1 2017"/>
    <n v="62"/>
    <s v="61-90 Days"/>
    <n v="15917.07"/>
    <s v="AUD"/>
    <n v="10573.32"/>
    <s v="AUD"/>
    <n v="15917.0753451167"/>
    <s v="EUR"/>
    <s v="INTRA"/>
    <n v="10.57"/>
    <n v="1"/>
    <s v="greater than 10000"/>
    <s v="Amina Khatun"/>
    <s v="need credit note."/>
    <s v="More"/>
    <m/>
    <m/>
    <m/>
    <m/>
    <m/>
    <s v="Non-GFS"/>
    <s v="Non- ICB"/>
    <s v="Non-GFS/Non- ICB"/>
  </r>
  <r>
    <s v="New"/>
    <n v="1970"/>
    <s v="Capgemini UK Plc (FS)"/>
    <x v="5"/>
    <n v="635"/>
    <s v="Capgemini Technology Services"/>
    <s v="FRANCE"/>
    <n v="19700110037917"/>
    <s v="11. FS"/>
    <s v="FS Others"/>
    <n v="42857"/>
    <n v="36"/>
    <s v="8.Invoice awaiting Prime’s approval or PO"/>
    <s v="Hold Payment"/>
    <n v="42893"/>
    <s v="Q2 2017"/>
    <n v="0"/>
    <s v="0-30 Days"/>
    <n v="9237.18"/>
    <s v="GBP"/>
    <n v="10573.09"/>
    <s v="GBP"/>
    <n v="9237.1803434685189"/>
    <s v="EUR"/>
    <s v="INTER"/>
    <n v="10.57"/>
    <n v="1"/>
    <s v="less than 10000"/>
    <s v="Beata Chojnacka"/>
    <s v="Dispute puts at the request"/>
    <s v="Less"/>
    <m/>
    <m/>
    <m/>
    <m/>
    <m/>
    <s v="GFS"/>
    <s v="Non- ICB"/>
    <s v="GFS/Non- ICB"/>
  </r>
  <r>
    <s v="Unresolved"/>
    <n v="8520"/>
    <s v="Capgemini Technology Services India Limited"/>
    <x v="3"/>
    <n v="413"/>
    <s v="Capgemini Nederland B.V."/>
    <s v="BENELUX"/>
    <s v="5010089650/16-17-IM"/>
    <s v="04. INFRA"/>
    <s v="IGATE"/>
    <n v="42768"/>
    <n v="125"/>
    <s v="3.Disagreed days, volume or deliverables"/>
    <s v="DISAGREEMENT"/>
    <n v="42831"/>
    <s v="Q1 2017"/>
    <n v="62"/>
    <s v="61-90 Days"/>
    <n v="761775"/>
    <s v="INR"/>
    <n v="10531.39"/>
    <s v="INR"/>
    <n v="761775.21555465541"/>
    <s v="EUR"/>
    <s v="INTER"/>
    <n v="10.53"/>
    <n v="1"/>
    <s v="greater than 10000"/>
    <s v="Pallabi Saha"/>
    <s v="Disagreed days, volume or deliverables"/>
    <s v="More"/>
    <m/>
    <m/>
    <m/>
    <m/>
    <m/>
    <s v="Non-GFS"/>
    <s v="Non- ICB"/>
    <s v="Non-GFS/Non- ICB"/>
  </r>
  <r>
    <s v="Unresolved"/>
    <n v="8520"/>
    <s v="Capgemini Technology Services India Limited"/>
    <x v="3"/>
    <n v="260"/>
    <s v="Capgemini UK Plc"/>
    <s v="UK &amp; IRELAND"/>
    <s v="5010087815/16-17-IM"/>
    <s v="01. APPSONE"/>
    <s v="IGATE"/>
    <n v="42768"/>
    <n v="125"/>
    <s v="6.Missing or wrong information on invoice"/>
    <s v="Missing Information or Attachment"/>
    <n v="42831"/>
    <s v="Q1 2017"/>
    <n v="62"/>
    <s v="61-90 Days"/>
    <n v="760615"/>
    <s v="INR"/>
    <n v="10515.35"/>
    <s v="INR"/>
    <n v="760614.98177188821"/>
    <s v="EUR"/>
    <s v="INTER"/>
    <n v="10.52"/>
    <n v="1"/>
    <s v="greater than 10000"/>
    <s v="SARBAJIT MOITRA"/>
    <s v="No PO"/>
    <s v="More"/>
    <m/>
    <m/>
    <m/>
    <m/>
    <m/>
    <s v="Non-GFS"/>
    <s v="Non- ICB"/>
    <s v="Non-GFS/Non- ICB"/>
  </r>
  <r>
    <s v="Unresolved"/>
    <n v="8520"/>
    <s v="Capgemini Technology Services India Limited"/>
    <x v="3"/>
    <n v="3071"/>
    <s v="Sogeti Sverige AB"/>
    <s v="NORDIC"/>
    <s v="5010084497/16-17-IM"/>
    <s v="06. SOGETI"/>
    <s v="iGATE"/>
    <n v="42769"/>
    <n v="124"/>
    <s v="8.Invoice awaiting Prime’s approval or PO"/>
    <s v="Hold Payment"/>
    <n v="42775"/>
    <s v="Q1 2017"/>
    <n v="118"/>
    <s v="91-120 Days"/>
    <n v="759934"/>
    <s v="INR"/>
    <n v="10505.94"/>
    <s v="INR"/>
    <n v="759934.3209305018"/>
    <s v="EUR"/>
    <s v="INTER"/>
    <n v="10.51"/>
    <n v="1"/>
    <s v="greater than 10000"/>
    <s v="Anne-Sofi Saltin"/>
    <s v="approval"/>
    <s v="More"/>
    <m/>
    <m/>
    <m/>
    <m/>
    <m/>
    <s v="Non-GFS"/>
    <s v="Non- ICB"/>
    <s v="Non-GFS/Non- ICB"/>
  </r>
  <r>
    <s v="Unresolved"/>
    <n v="3019"/>
    <s v="Sogeti Corporate Services S.A.S."/>
    <x v="1"/>
    <n v="3033"/>
    <s v="Sogeti Espana S.L."/>
    <s v="IBERIA"/>
    <n v="30190110008243"/>
    <s v="06. SOGETI"/>
    <s v="Sogeti France "/>
    <n v="42829"/>
    <n v="64"/>
    <s v="6.Missing or wrong information on invoice"/>
    <s v="Missing Information or Attachment"/>
    <n v="42859"/>
    <s v="Q2 2017"/>
    <n v="34"/>
    <s v="31-60 Days"/>
    <n v="10501.95"/>
    <s v="EUR"/>
    <n v="10501.95"/>
    <s v="EUR"/>
    <n v="10501.95"/>
    <s v="EUR"/>
    <s v="INTER"/>
    <n v="10.5"/>
    <n v="1"/>
    <s v="greater than 10000"/>
    <s v="Laura Perez Benito"/>
    <s v="Please, correct the Address: Sogeti España S.L.U. Anabel Segura, 14 28108 Alcobendas Madrid España"/>
    <s v="More"/>
    <m/>
    <m/>
    <m/>
    <m/>
    <m/>
    <s v="GFS"/>
    <s v="Non- ICB"/>
    <s v="GFS/Non- ICB"/>
  </r>
  <r>
    <s v="Unresolved"/>
    <n v="199"/>
    <s v="Capgemini America Inc"/>
    <x v="6"/>
    <n v="8243"/>
    <s v="Capgemini Deutschland GmbH"/>
    <s v="CENTRAL EUROPE"/>
    <n v="1990110063766"/>
    <s v="03. CC"/>
    <s v="CC NA"/>
    <n v="42724"/>
    <n v="169"/>
    <s v="6.Missing or wrong information on invoice"/>
    <s v="Missing Information or Attachment"/>
    <n v="42800"/>
    <s v="Q1 2017"/>
    <n v="93"/>
    <s v="91-120 Days"/>
    <n v="11778.93"/>
    <s v="USD"/>
    <n v="10497.22"/>
    <s v="USD"/>
    <n v="11778.930149501864"/>
    <s v="EUR"/>
    <s v="INTER"/>
    <n v="10.5"/>
    <n v="1"/>
    <s v="greater than 10000"/>
    <s v="Maciej Antkiewicz"/>
    <s v="missing details on specific month/waiting for update"/>
    <s v="More"/>
    <m/>
    <m/>
    <m/>
    <m/>
    <m/>
    <s v="GFS"/>
    <s v="Non- ICB"/>
    <s v="GFS/Non- ICB"/>
  </r>
  <r>
    <s v="Unresolved"/>
    <n v="8520"/>
    <s v="Capgemini Technology Services India Limited"/>
    <x v="3"/>
    <n v="795"/>
    <s v="Capgemini Suisse S.A."/>
    <s v="CENTRAL EUROPE"/>
    <s v="5010089170/16-17-IM"/>
    <s v="04. INFRA"/>
    <s v="IGATE"/>
    <n v="42769"/>
    <n v="124"/>
    <s v="8.Invoice awaiting Prime’s approval or PO"/>
    <s v="Hold Payment"/>
    <n v="42831"/>
    <s v="Q1 2017"/>
    <n v="62"/>
    <s v="61-90 Days"/>
    <n v="758641"/>
    <s v="INR"/>
    <n v="10488.06"/>
    <s v="INR"/>
    <n v="758640.99299809034"/>
    <s v="EUR"/>
    <s v="INTER"/>
    <n v="10.49"/>
    <n v="1"/>
    <s v="greater than 10000"/>
    <s v="Izabela Klich"/>
    <s v=".."/>
    <s v="More"/>
    <m/>
    <m/>
    <m/>
    <m/>
    <m/>
    <s v="Non-GFS"/>
    <s v="Non- ICB"/>
    <s v="Non-GFS/Non- ICB"/>
  </r>
  <r>
    <s v="New"/>
    <n v="635"/>
    <s v="Capgemini Technology Services"/>
    <x v="1"/>
    <n v="1730"/>
    <s v="Capgemini Portugal, Serviços de Consultoria e Informatica S.A."/>
    <s v="IBERIA"/>
    <n v="63503300006559"/>
    <s v="02. APPSTWO"/>
    <s v="FR03ITICS - ITICS France"/>
    <n v="42857"/>
    <n v="36"/>
    <s v="1.No signed SoW"/>
    <s v="DISAGREEMENT"/>
    <n v="42893"/>
    <s v="Q2 2017"/>
    <n v="0"/>
    <s v="0-30 Days"/>
    <n v="10459.82"/>
    <s v="EUR"/>
    <n v="10459.82"/>
    <s v="EUR"/>
    <n v="10459.82"/>
    <s v="EUR"/>
    <s v="INTER"/>
    <n v="10.46"/>
    <n v="1"/>
    <s v="greater than 10000"/>
    <s v="Vania Ferreira"/>
    <s v="no signed SOW"/>
    <s v="More"/>
    <m/>
    <m/>
    <m/>
    <m/>
    <m/>
    <s v="GFS"/>
    <s v="Non- ICB"/>
    <s v="GFS/Non- ICB"/>
  </r>
  <r>
    <s v="New"/>
    <n v="95"/>
    <s v="Capgemini Service S.A.S."/>
    <x v="0"/>
    <n v="4100"/>
    <s v="CPM Braxis S.A."/>
    <s v="CPM- BR"/>
    <n v="950110010590"/>
    <s v="07. GROUP"/>
    <s v="GROUP SHARED SERVICES"/>
    <n v="42727"/>
    <n v="166"/>
    <s v="1.No signed SoW"/>
    <s v="DISAGREEMENT"/>
    <n v="42891"/>
    <s v="Q2 2017"/>
    <n v="2"/>
    <s v="0-30 Days"/>
    <n v="10406.19"/>
    <s v="EUR"/>
    <n v="10406.19"/>
    <s v="EUR"/>
    <n v="10406.19"/>
    <s v="EUR"/>
    <s v="INTER"/>
    <n v="10.41"/>
    <n v="1"/>
    <s v="greater than 10000"/>
    <s v="Beatriz Baldavira"/>
    <s v="We do not recognise the cost as we don't even use Oracle system and have not received any Isow for that."/>
    <s v="More"/>
    <m/>
    <m/>
    <m/>
    <m/>
    <m/>
    <s v="GFS"/>
    <s v="Non- ICB"/>
    <s v="GFS/Non- ICB"/>
  </r>
  <r>
    <s v="Unresolved"/>
    <n v="8520"/>
    <s v="Capgemini Technology Services India Limited"/>
    <x v="3"/>
    <n v="8243"/>
    <s v="Capgemini Deutschland GmbH"/>
    <s v="CENTRAL EUROPE"/>
    <s v="5010089745/16-17-IM"/>
    <s v="02. APPSTWO"/>
    <s v="INDIA"/>
    <n v="42769"/>
    <n v="124"/>
    <s v="6.Missing or wrong information on invoice"/>
    <s v="Missing Information or Attachment"/>
    <n v="42800"/>
    <s v="Q1 2017"/>
    <n v="93"/>
    <s v="91-120 Days"/>
    <n v="751554"/>
    <s v="INR"/>
    <n v="10390.08"/>
    <s v="INR"/>
    <n v="751553.7295295411"/>
    <s v="EUR"/>
    <s v="INTER"/>
    <n v="10.39"/>
    <n v="1"/>
    <s v="greater than 10000"/>
    <s v="Magdalena Chrzanowska"/>
    <s v="Waiting for approval"/>
    <s v="More"/>
    <m/>
    <m/>
    <m/>
    <m/>
    <m/>
    <s v="Non-GFS"/>
    <s v="Non- ICB"/>
    <s v="Non-GFS/Non- ICB"/>
  </r>
  <r>
    <s v="New"/>
    <n v="3036"/>
    <s v="Sogeti UK Ltd."/>
    <x v="5"/>
    <n v="260"/>
    <s v="Capgemini UK Plc"/>
    <s v="UK &amp; IRELAND"/>
    <s v="XSUK.17.03.258"/>
    <s v="06. SOGETI"/>
    <s v="Sogeti UK Conso "/>
    <n v="42829"/>
    <n v="64"/>
    <s v="8.Invoice awaiting Prime’s approval or PO"/>
    <s v="Hold Payment"/>
    <n v="42892"/>
    <s v="Q2 2017"/>
    <n v="1"/>
    <s v="0-30 Days"/>
    <n v="9027"/>
    <s v="GBP"/>
    <n v="10332.51"/>
    <s v="GBP"/>
    <n v="9026.9976204394261"/>
    <s v="EUR"/>
    <s v="INTRA"/>
    <n v="10.33"/>
    <n v="1"/>
    <s v="less than 10000"/>
    <s v="Abdul Wasim"/>
    <s v="Receipting Hold"/>
    <s v="Less"/>
    <m/>
    <m/>
    <m/>
    <m/>
    <m/>
    <s v="Non-GFS"/>
    <s v="Non- ICB"/>
    <s v="Non-GFS/Non- ICB"/>
  </r>
  <r>
    <s v="Unresolved"/>
    <n v="8520"/>
    <s v="Capgemini Technology Services India Limited"/>
    <x v="3"/>
    <n v="199"/>
    <s v="Capgemini America Inc"/>
    <s v="NORTH AMERICA"/>
    <s v="5010089872/16-17-IM"/>
    <s v="01. APPSONE"/>
    <s v="IGATE"/>
    <n v="42768"/>
    <n v="125"/>
    <s v="1.No signed SoW"/>
    <s v="DISAGREEMENT"/>
    <n v="42830"/>
    <s v="Q1 2017"/>
    <n v="63"/>
    <s v="61-90 Days"/>
    <n v="744262"/>
    <s v="INR"/>
    <n v="10289.27"/>
    <s v="INR"/>
    <n v="744261.76147213706"/>
    <s v="EUR"/>
    <s v="INTER"/>
    <n v="10.29"/>
    <n v="1"/>
    <s v="greater than 10000"/>
    <s v="Sayantan Ghosh"/>
    <s v="ISOW Required"/>
    <s v="More"/>
    <m/>
    <m/>
    <m/>
    <m/>
    <m/>
    <s v="Non-GFS"/>
    <s v="Non- ICB"/>
    <s v="Non-GFS/Non- ICB"/>
  </r>
  <r>
    <s v="Unresolved"/>
    <n v="8520"/>
    <s v="Capgemini Technology Services India Limited"/>
    <x v="3"/>
    <n v="795"/>
    <s v="Capgemini Suisse S.A."/>
    <s v="CENTRAL EUROPE"/>
    <n v="85200620020349"/>
    <s v="02. APPSTWO"/>
    <s v="Apps Switzerland MS Non-FS Other GFS"/>
    <n v="42795"/>
    <n v="98"/>
    <s v="8.Invoice awaiting Prime’s approval or PO"/>
    <s v="Hold Payment"/>
    <n v="42859"/>
    <s v="Q2 2017"/>
    <n v="34"/>
    <s v="31-60 Days"/>
    <n v="744471.99"/>
    <s v="INR"/>
    <n v="10292.18"/>
    <s v="INR"/>
    <n v="744472.25276315026"/>
    <s v="EUR"/>
    <s v="INTER"/>
    <n v="10.29"/>
    <n v="1"/>
    <s v="greater than 10000"/>
    <s v="Izabela Klich"/>
    <s v="not approved yet"/>
    <s v="More"/>
    <m/>
    <m/>
    <m/>
    <m/>
    <m/>
    <s v="GFS"/>
    <s v="ICB"/>
    <s v="GFS/ICB"/>
  </r>
  <r>
    <s v="Unresolved"/>
    <n v="95"/>
    <s v="Capgemini Service S.A.S."/>
    <x v="0"/>
    <n v="692"/>
    <s v="Capgemini Outsourcing Services S.A.S."/>
    <s v="FRANCE"/>
    <n v="950110009338"/>
    <s v="07. GROUP"/>
    <s v="GROUP SHARED SERVICES"/>
    <n v="42577"/>
    <n v="316"/>
    <s v="1.No signed SoW"/>
    <s v="DISAGREEMENT"/>
    <n v="42648"/>
    <s v="Q3 2016"/>
    <n v="245"/>
    <s v="181 - 365 Days"/>
    <n v="10276.799999999999"/>
    <s v="EUR"/>
    <n v="10276.799999999999"/>
    <s v="EUR"/>
    <n v="10276.799999999999"/>
    <s v="EUR"/>
    <s v="INTER"/>
    <n v="10.28"/>
    <n v="1"/>
    <s v="greater than 10000"/>
    <s v="Karolina Planeta"/>
    <s v="contact H. LECOURT"/>
    <s v="More"/>
    <m/>
    <m/>
    <m/>
    <m/>
    <m/>
    <s v="GFS"/>
    <s v="Non- ICB"/>
    <s v="GFS/Non- ICB"/>
  </r>
  <r>
    <s v="Unresolved"/>
    <n v="8520"/>
    <s v="Capgemini Technology Services India Limited"/>
    <x v="3"/>
    <n v="260"/>
    <s v="Capgemini UK Plc"/>
    <s v="UK &amp; IRELAND"/>
    <s v="5010087800/16-17-IM"/>
    <s v="01. APPSONE"/>
    <s v="IGATE"/>
    <n v="42768"/>
    <n v="125"/>
    <s v="6.Missing or wrong information on invoice"/>
    <s v="Missing Information or Attachment"/>
    <n v="42831"/>
    <s v="Q1 2017"/>
    <n v="62"/>
    <s v="61-90 Days"/>
    <n v="743259"/>
    <s v="INR"/>
    <n v="10275.41"/>
    <s v="INR"/>
    <n v="743259.21532318729"/>
    <s v="EUR"/>
    <s v="INTER"/>
    <n v="10.28"/>
    <n v="1"/>
    <s v="greater than 10000"/>
    <s v="SARBAJIT MOITRA"/>
    <s v="No PO"/>
    <s v="More"/>
    <m/>
    <m/>
    <m/>
    <m/>
    <m/>
    <s v="Non-GFS"/>
    <s v="Non- ICB"/>
    <s v="Non-GFS/Non- ICB"/>
  </r>
  <r>
    <s v="New"/>
    <n v="260"/>
    <s v="Capgemini UK Plc"/>
    <x v="5"/>
    <n v="692"/>
    <s v="Capgemini Outsourcing Services S.A.S."/>
    <s v="FRANCE"/>
    <n v="2600110128809"/>
    <s v="04. INFRA"/>
    <s v="IS GLOBAL HUB"/>
    <n v="42822"/>
    <n v="71"/>
    <s v="8.Invoice awaiting Prime’s approval or PO"/>
    <s v="Hold Payment"/>
    <n v="42891"/>
    <s v="Q2 2017"/>
    <n v="2"/>
    <s v="0-30 Days"/>
    <n v="8909.25"/>
    <s v="GBP"/>
    <n v="10197.73"/>
    <s v="GBP"/>
    <n v="8909.2470700617523"/>
    <s v="EUR"/>
    <s v="INTER"/>
    <n v="10.199999999999999"/>
    <n v="1"/>
    <s v="less than 10000"/>
    <s v="Magdalena Marczynska"/>
    <s v="Status : h-Waiting for Project Manager approval Destinataire : CGALES"/>
    <s v="Less"/>
    <m/>
    <m/>
    <m/>
    <m/>
    <m/>
    <s v="GFS"/>
    <s v="Non- ICB"/>
    <s v="GFS/Non- ICB"/>
  </r>
  <r>
    <s v="Unresolved"/>
    <n v="95"/>
    <s v="Capgemini Service S.A.S."/>
    <x v="0"/>
    <n v="8310"/>
    <s v="Capgemini Polska Sp z.o.o"/>
    <s v="CENTRAL EUROPE"/>
    <n v="950110009543"/>
    <s v="07. GROUP"/>
    <s v="GROUP SHARED SERVICES"/>
    <n v="42636"/>
    <n v="257"/>
    <s v="1.No signed SoW"/>
    <s v="DISAGREEMENT"/>
    <n v="42859"/>
    <s v="Q2 2017"/>
    <n v="34"/>
    <s v="31-60 Days"/>
    <n v="10166"/>
    <s v="EUR"/>
    <n v="10166"/>
    <s v="EUR"/>
    <n v="10166"/>
    <s v="EUR"/>
    <s v="INTER"/>
    <n v="10.17"/>
    <n v="1"/>
    <s v="greater than 10000"/>
    <s v="Mateusz Jaskolski"/>
    <s v="Please provide signed ICA"/>
    <s v="More"/>
    <m/>
    <m/>
    <m/>
    <m/>
    <m/>
    <s v="GFS"/>
    <s v="Non- ICB"/>
    <s v="GFS/Non- ICB"/>
  </r>
  <r>
    <s v="Unresolved"/>
    <n v="8520"/>
    <s v="Capgemini Technology Services India Limited"/>
    <x v="3"/>
    <n v="795"/>
    <s v="Capgemini Suisse S.A."/>
    <s v="CENTRAL EUROPE"/>
    <n v="85204520000304"/>
    <s v="02. APPSTWO"/>
    <s v="AppsTwo CSD AM"/>
    <n v="42796"/>
    <n v="97"/>
    <s v="8.Invoice awaiting Prime’s approval or PO"/>
    <s v="Hold Payment"/>
    <n v="42859"/>
    <s v="Q2 2017"/>
    <n v="34"/>
    <s v="31-60 Days"/>
    <n v="735649.19"/>
    <s v="INR"/>
    <n v="10170.200000000001"/>
    <s v="INR"/>
    <n v="735648.97864706907"/>
    <s v="EUR"/>
    <s v="INTER"/>
    <n v="10.17"/>
    <n v="1"/>
    <s v="greater than 10000"/>
    <s v="Izabela Klich"/>
    <s v="without approval"/>
    <s v="More"/>
    <m/>
    <m/>
    <m/>
    <m/>
    <m/>
    <s v="GFS"/>
    <s v="ICB"/>
    <s v="GFS/ICB"/>
  </r>
  <r>
    <s v="New"/>
    <n v="8520"/>
    <s v="Capgemini Technology Services India Limited"/>
    <x v="3"/>
    <n v="199"/>
    <s v="Capgemini America Inc"/>
    <s v="NORTH AMERICA"/>
    <n v="85203910000880"/>
    <s v="05. BUSINESS SERVICES"/>
    <s v="BPO India"/>
    <n v="42829"/>
    <n v="64"/>
    <s v="1.No signed SoW"/>
    <s v="DISAGREEMENT"/>
    <n v="42893"/>
    <s v="Q2 2017"/>
    <n v="0"/>
    <s v="0-30 Days"/>
    <n v="735600"/>
    <s v="INR"/>
    <n v="10169.52"/>
    <s v="INR"/>
    <n v="735599.79167872237"/>
    <s v="EUR"/>
    <s v="INTER"/>
    <n v="10.17"/>
    <n v="1"/>
    <s v="greater than 10000"/>
    <s v="PRIANGSU CHANDRA"/>
    <s v="ISOW required"/>
    <s v="More"/>
    <m/>
    <m/>
    <m/>
    <m/>
    <m/>
    <s v="GFS"/>
    <s v="Non- ICB"/>
    <s v="GFS/Non- ICB"/>
  </r>
  <r>
    <s v="Unresolved"/>
    <n v="199"/>
    <s v="Capgemini America Inc"/>
    <x v="6"/>
    <n v="693"/>
    <s v="Capgemini Consulting S.A.S."/>
    <s v="FRANCE"/>
    <n v="1990110061435"/>
    <s v="03. CC"/>
    <s v="CC NA"/>
    <n v="42697"/>
    <n v="196"/>
    <s v="7.Missing attachments"/>
    <s v="Missing Information or Attachment"/>
    <n v="42775"/>
    <s v="Q1 2017"/>
    <n v="118"/>
    <s v="91-120 Days"/>
    <n v="11400"/>
    <s v="USD"/>
    <n v="10159.52"/>
    <s v="USD"/>
    <n v="11399.996992772105"/>
    <s v="EUR"/>
    <s v="INTER"/>
    <n v="10.16"/>
    <n v="1"/>
    <s v="greater than 10000"/>
    <s v="Joanna Pilawska"/>
    <s v="m-Invoice rejected during approval OOCHOAPE"/>
    <s v="More"/>
    <m/>
    <m/>
    <m/>
    <m/>
    <m/>
    <s v="GFS"/>
    <s v="Non- ICB"/>
    <s v="GFS/Non- ICB"/>
  </r>
  <r>
    <s v="New"/>
    <n v="1350"/>
    <s v="Capgemini Sverige AB"/>
    <x v="4"/>
    <n v="8520"/>
    <s v="Capgemini Technology Services India Limited"/>
    <s v="INDIA"/>
    <n v="13500210107025"/>
    <s v="02. APPSTWO"/>
    <s v="APPS_SE_SES"/>
    <n v="42829"/>
    <n v="64"/>
    <s v="5.Invoice issued too late"/>
    <s v="DISAGREEMENT"/>
    <n v="42893"/>
    <s v="Q2 2017"/>
    <n v="0"/>
    <s v="0-30 Days"/>
    <n v="10149"/>
    <s v="EUR"/>
    <n v="10149"/>
    <s v="SEK"/>
    <n v="99011.63964797162"/>
    <s v="EUR"/>
    <s v="INTER"/>
    <n v="10.15"/>
    <n v="1"/>
    <s v="greater than 10000"/>
    <s v="Amina Khatun"/>
    <s v="CG Sverige to cancel the invoice/issue credit note"/>
    <s v="More"/>
    <m/>
    <m/>
    <m/>
    <m/>
    <m/>
    <s v="GFS"/>
    <s v="Non- ICB"/>
    <s v="GFS/Non- ICB"/>
  </r>
  <r>
    <s v="New"/>
    <n v="635"/>
    <s v="Capgemini Technology Services"/>
    <x v="1"/>
    <n v="413"/>
    <s v="Capgemini Nederland B.V."/>
    <s v="BENELUX"/>
    <n v="63501121700221"/>
    <s v="02. APPSTWO"/>
    <s v="MU Other"/>
    <n v="42826"/>
    <n v="67"/>
    <s v="8.Invoice awaiting Prime’s approval or PO"/>
    <s v="Hold Payment"/>
    <n v="42893"/>
    <s v="Q2 2017"/>
    <n v="0"/>
    <s v="0-30 Days"/>
    <n v="10076"/>
    <s v="EUR"/>
    <n v="10076"/>
    <s v="EUR"/>
    <n v="10076"/>
    <s v="EUR"/>
    <s v="INTER"/>
    <n v="10.08"/>
    <n v="1"/>
    <s v="greater than 10000"/>
    <s v="Susmit Chatterjee"/>
    <s v="Invoice awaiting Prime’s approval"/>
    <s v="More"/>
    <m/>
    <m/>
    <m/>
    <m/>
    <m/>
    <s v="GFS"/>
    <s v="Non- ICB"/>
    <s v="GFS/Non- ICB"/>
  </r>
  <r>
    <s v="Unresolved"/>
    <n v="8520"/>
    <s v="Capgemini Technology Services India Limited"/>
    <x v="3"/>
    <n v="787"/>
    <s v="Capgemini France S.A.S."/>
    <s v="FRANCE"/>
    <n v="85200310087178"/>
    <s v="03. CC"/>
    <s v="CC India"/>
    <n v="42795"/>
    <n v="98"/>
    <s v="8.Invoice awaiting Prime’s approval or PO"/>
    <s v="Hold Payment"/>
    <n v="42860"/>
    <s v="Q2 2017"/>
    <n v="33"/>
    <s v="31-60 Days"/>
    <n v="720390"/>
    <s v="INR"/>
    <n v="9959.25"/>
    <s v="INR"/>
    <n v="720390.16839303286"/>
    <s v="EUR"/>
    <s v="INTER"/>
    <n v="9.9600000000000009"/>
    <n v="1"/>
    <s v="greater than 10000"/>
    <s v="Magdalena Marczynska"/>
    <s v="Status : h-Waiting for Project Manager approval Destinataire : AARAKILI"/>
    <s v="More"/>
    <m/>
    <m/>
    <m/>
    <m/>
    <m/>
    <s v="GFS"/>
    <s v="Non- ICB"/>
    <s v="GFS/Non- ICB"/>
  </r>
  <r>
    <s v="Unresolved"/>
    <n v="8520"/>
    <s v="Capgemini Technology Services India Limited"/>
    <x v="3"/>
    <n v="199"/>
    <s v="Capgemini America Inc"/>
    <s v="NORTH AMERICA"/>
    <n v="85203410000025"/>
    <s v="11. FS"/>
    <s v="FS-Others"/>
    <n v="42795"/>
    <n v="98"/>
    <s v="8.Invoice awaiting Prime’s approval or PO"/>
    <s v="Hold Payment"/>
    <n v="42860"/>
    <s v="Q2 2017"/>
    <n v="33"/>
    <s v="31-60 Days"/>
    <n v="717000"/>
    <s v="INR"/>
    <n v="9912.3799999999992"/>
    <s v="INR"/>
    <n v="716999.88426595682"/>
    <s v="EUR"/>
    <s v="INTER"/>
    <n v="9.91"/>
    <n v="1"/>
    <s v="greater than 10000"/>
    <s v="PRIANGSU CHANDRA"/>
    <s v="Approval pending from Devadiga, Hemlatha"/>
    <s v="More"/>
    <m/>
    <m/>
    <m/>
    <m/>
    <m/>
    <s v="GFS"/>
    <s v="Non- ICB"/>
    <s v="GFS/Non- ICB"/>
  </r>
  <r>
    <s v="New"/>
    <n v="420"/>
    <s v="Capgemini Belgium N.V./S.A."/>
    <x v="7"/>
    <n v="199"/>
    <s v="Capgemini America Inc"/>
    <s v="NORTH AMERICA"/>
    <n v="4200110026306"/>
    <s v="02. APPSTWO"/>
    <s v="Tenneco - Rebadge."/>
    <n v="42828"/>
    <n v="65"/>
    <s v="8.Invoice awaiting Prime’s approval or PO"/>
    <s v="Hold Payment"/>
    <n v="42892"/>
    <s v="Q2 2017"/>
    <n v="1"/>
    <s v="0-30 Days"/>
    <n v="9900"/>
    <s v="EUR"/>
    <n v="9900"/>
    <s v="EUR"/>
    <n v="9900"/>
    <s v="EUR"/>
    <s v="INTER"/>
    <n v="9.9"/>
    <n v="1"/>
    <s v="less than 10000"/>
    <s v="Subhojit Adak"/>
    <s v="waiting for approval"/>
    <s v="Less"/>
    <m/>
    <m/>
    <m/>
    <m/>
    <m/>
    <s v="GFS"/>
    <s v="Non- ICB"/>
    <s v="GFS/Non- ICB"/>
  </r>
  <r>
    <s v="Unresolved"/>
    <n v="8520"/>
    <s v="Capgemini Technology Services India Limited"/>
    <x v="3"/>
    <n v="95"/>
    <s v="Capgemini Service S.A.S."/>
    <s v="HOLDING"/>
    <n v="85203830000027"/>
    <s v="05. BUSINESS SERVICES"/>
    <s v="India BPO"/>
    <n v="42677"/>
    <n v="216"/>
    <s v="8.Invoice awaiting Prime’s approval or PO"/>
    <s v="Hold Payment"/>
    <n v="42732"/>
    <s v="Q4 2016"/>
    <n v="161"/>
    <s v="151-180 Days"/>
    <n v="713907"/>
    <s v="INR"/>
    <n v="9869.6200000000008"/>
    <s v="INR"/>
    <n v="713906.89196227072"/>
    <s v="EUR"/>
    <s v="INTER"/>
    <n v="9.8699999999999992"/>
    <n v="1"/>
    <s v="greater than 10000"/>
    <s v="Nicolas HONVAULT"/>
    <s v="awaiting approval"/>
    <s v="More"/>
    <m/>
    <m/>
    <m/>
    <m/>
    <m/>
    <s v="GFS"/>
    <s v="Non- ICB"/>
    <s v="GFS/Non- ICB"/>
  </r>
  <r>
    <s v="New"/>
    <n v="8520"/>
    <s v="Capgemini Technology Services India Limited"/>
    <x v="3"/>
    <n v="1750"/>
    <s v="Capgemini Espana S.L."/>
    <s v="IBERIA"/>
    <n v="85201120004339"/>
    <s v="11. FS"/>
    <s v="FS-Others"/>
    <n v="42888"/>
    <n v="5"/>
    <s v="8.Invoice awaiting Prime’s approval or PO"/>
    <s v="Hold Payment"/>
    <n v="42893"/>
    <s v="Q2 2017"/>
    <n v="0"/>
    <s v="0-30 Days"/>
    <n v="713725.01"/>
    <s v="INR"/>
    <n v="9867.11"/>
    <s v="INR"/>
    <n v="713725.33418204973"/>
    <s v="EUR"/>
    <s v="INTER"/>
    <n v="9.8699999999999992"/>
    <n v="1"/>
    <s v="greater than 10000"/>
    <s v="Beatriu Armengol"/>
    <s v="We need that ISOW number be included in the invoice"/>
    <s v="More"/>
    <m/>
    <m/>
    <m/>
    <m/>
    <m/>
    <s v="GFS"/>
    <s v="ICB"/>
    <s v="GFS/ICB"/>
  </r>
  <r>
    <s v="Unresolved"/>
    <n v="8520"/>
    <s v="Capgemini Technology Services India Limited"/>
    <x v="3"/>
    <n v="199"/>
    <s v="Capgemini America Inc"/>
    <s v="NORTH AMERICA"/>
    <s v="5010089594/16-17-IM"/>
    <s v="01. APPSONE"/>
    <s v="IGATE"/>
    <n v="42768"/>
    <n v="125"/>
    <s v="1.No signed SoW"/>
    <s v="DISAGREEMENT"/>
    <n v="42830"/>
    <s v="Q1 2017"/>
    <n v="63"/>
    <s v="61-90 Days"/>
    <n v="710436"/>
    <s v="INR"/>
    <n v="9821.64"/>
    <s v="INR"/>
    <n v="710436.3173427463"/>
    <s v="EUR"/>
    <s v="INTER"/>
    <n v="9.82"/>
    <n v="1"/>
    <s v="greater than 10000"/>
    <s v="Sayantan Ghosh"/>
    <s v="ISOW Required"/>
    <s v="More"/>
    <m/>
    <m/>
    <m/>
    <m/>
    <m/>
    <s v="Non-GFS"/>
    <s v="Non- ICB"/>
    <s v="Non-GFS/Non- ICB"/>
  </r>
  <r>
    <s v="New"/>
    <n v="8110"/>
    <s v="Capgemini Mexico S. de R.L. de C.V."/>
    <x v="9"/>
    <n v="635"/>
    <s v="Capgemini Technology Services"/>
    <s v="FRANCE"/>
    <s v="D7334"/>
    <s v="09. LATAM"/>
    <s v="Mexico"/>
    <n v="42829"/>
    <n v="64"/>
    <s v="6.Missing or wrong information on invoice"/>
    <s v="Missing Information or Attachment"/>
    <n v="42892"/>
    <s v="Q2 2017"/>
    <n v="1"/>
    <s v="0-30 Days"/>
    <n v="206758.59"/>
    <s v="MXN"/>
    <n v="9819.5"/>
    <s v="MXN"/>
    <n v="206758.52659151109"/>
    <s v="EUR"/>
    <s v="INTER"/>
    <n v="9.82"/>
    <n v="1"/>
    <s v="greater than 10000"/>
    <s v="Karolina Planeta"/>
    <s v="waiting for approval"/>
    <s v="More"/>
    <m/>
    <m/>
    <m/>
    <m/>
    <m/>
    <s v="Non-GFS"/>
    <s v="Non- ICB"/>
    <s v="Non-GFS/Non- ICB"/>
  </r>
  <r>
    <s v="Unresolved"/>
    <n v="635"/>
    <s v="Capgemini Technology Services"/>
    <x v="1"/>
    <n v="1750"/>
    <s v="Capgemini Espana S.L."/>
    <s v="IBERIA"/>
    <n v="63503300006368"/>
    <s v="04. INFRA"/>
    <s v="Procurement"/>
    <n v="42821"/>
    <n v="72"/>
    <s v="2.Disagreed rates or price"/>
    <s v="DISAGREEMENT"/>
    <n v="42829"/>
    <s v="Q1 2017"/>
    <n v="64"/>
    <s v="61-90 Days"/>
    <n v="9814"/>
    <s v="EUR"/>
    <n v="9814"/>
    <s v="EUR"/>
    <n v="9814"/>
    <s v="EUR"/>
    <s v="INTER"/>
    <n v="9.81"/>
    <n v="1"/>
    <s v="less than 10000"/>
    <s v="Carmen Postigo Gonzalez"/>
    <s v="Issue a credit note amounting to 372€, This amount must be invoiced to Prosodie Iberica, not Capgemini España"/>
    <s v="Less"/>
    <m/>
    <m/>
    <m/>
    <m/>
    <m/>
    <s v="GFS"/>
    <s v="Non- ICB"/>
    <s v="GFS/Non- ICB"/>
  </r>
  <r>
    <s v="Unresolved"/>
    <n v="8520"/>
    <s v="Capgemini Technology Services India Limited"/>
    <x v="3"/>
    <n v="8420"/>
    <s v="Capgemini Australia Pty Ltd."/>
    <s v="INDIA"/>
    <n v="85202710000512"/>
    <s v="10. IND"/>
    <s v="I and D India ACIS"/>
    <n v="42773"/>
    <n v="120"/>
    <s v="2.Disagreed rates or price"/>
    <s v="DISAGREEMENT"/>
    <n v="42793"/>
    <s v="Q1 2017"/>
    <n v="100"/>
    <s v="91-120 Days"/>
    <n v="709680.26"/>
    <s v="INR"/>
    <n v="9811.19"/>
    <s v="INR"/>
    <n v="709680.42937330017"/>
    <s v="EUR"/>
    <s v="INTRA"/>
    <n v="9.81"/>
    <n v="1"/>
    <s v="greater than 10000"/>
    <s v="Mayuresh Kapre"/>
    <s v="All charges for Abdul Haji and Sateesh Polisetty as these are still in dispute and being negotiated; Please issue a credit note"/>
    <s v="More"/>
    <m/>
    <m/>
    <m/>
    <m/>
    <m/>
    <s v="GFS"/>
    <s v="Non- ICB"/>
    <s v="GFS/Non- ICB"/>
  </r>
  <r>
    <s v="New"/>
    <n v="9701"/>
    <s v="Capgemini Services Romania s.r.l."/>
    <x v="2"/>
    <n v="199"/>
    <s v="Capgemini America Inc"/>
    <s v="NORTH AMERICA"/>
    <n v="97120170251"/>
    <s v="04. INFRA"/>
    <s v="Infra Central Europe "/>
    <n v="42828"/>
    <n v="65"/>
    <s v="8.Invoice awaiting Prime’s approval or PO"/>
    <s v="Hold Payment"/>
    <n v="42893"/>
    <s v="Q2 2017"/>
    <n v="0"/>
    <s v="0-30 Days"/>
    <n v="44637"/>
    <s v="RON"/>
    <n v="9777.0300000000007"/>
    <s v="RON"/>
    <n v="44637.022271874564"/>
    <s v="EUR"/>
    <s v="INTER"/>
    <n v="9.7799999999999994"/>
    <n v="1"/>
    <s v="greater than 10000"/>
    <s v="Subhojit Adak"/>
    <s v="waiting for approval"/>
    <s v="More"/>
    <m/>
    <m/>
    <m/>
    <m/>
    <m/>
    <s v="Non-GFS"/>
    <s v="Non- ICB"/>
    <s v="Non-GFS/Non- ICB"/>
  </r>
  <r>
    <s v="Unresolved"/>
    <n v="8520"/>
    <s v="Capgemini Technology Services India Limited"/>
    <x v="3"/>
    <n v="199"/>
    <s v="Capgemini America Inc"/>
    <s v="NORTH AMERICA"/>
    <n v="85200330013613"/>
    <s v="01. APPSONE"/>
    <s v="NA PBS"/>
    <n v="42583"/>
    <n v="310"/>
    <s v="8.Invoice awaiting Prime’s approval or PO"/>
    <s v="Hold Payment"/>
    <n v="42648"/>
    <s v="Q3 2016"/>
    <n v="245"/>
    <s v="181 - 365 Days"/>
    <n v="705311.2"/>
    <s v="INR"/>
    <n v="9750.7900000000009"/>
    <s v="INR"/>
    <n v="705311.46924367815"/>
    <s v="EUR"/>
    <s v="INTER"/>
    <n v="9.75"/>
    <n v="1"/>
    <s v="greater than 10000"/>
    <s v="Sayantan Ghosh"/>
    <s v="Invoice waiting for approval"/>
    <s v="More"/>
    <m/>
    <m/>
    <m/>
    <m/>
    <m/>
    <s v="GFS"/>
    <s v="Non- ICB"/>
    <s v="GFS/Non- ICB"/>
  </r>
  <r>
    <s v="Unresolved"/>
    <n v="8520"/>
    <s v="Capgemini Technology Services India Limited"/>
    <x v="3"/>
    <n v="199"/>
    <s v="Capgemini America Inc"/>
    <s v="NORTH AMERICA"/>
    <n v="85201010000896"/>
    <s v="11. FS"/>
    <s v="Banking &amp; Capital Markets"/>
    <n v="42705"/>
    <n v="188"/>
    <s v="1.No signed SoW"/>
    <s v="DISAGREEMENT"/>
    <n v="42776"/>
    <s v="Q1 2017"/>
    <n v="117"/>
    <s v="91-120 Days"/>
    <n v="704700"/>
    <s v="INR"/>
    <n v="9742.34"/>
    <s v="INR"/>
    <n v="704700.24882819282"/>
    <s v="EUR"/>
    <s v="INTER"/>
    <n v="9.74"/>
    <n v="1"/>
    <s v="greater than 10000"/>
    <s v="Sayantan Ghosh"/>
    <s v="Required ISOW"/>
    <s v="More"/>
    <m/>
    <m/>
    <m/>
    <m/>
    <m/>
    <s v="GFS"/>
    <s v="Non- ICB"/>
    <s v="GFS/Non- ICB"/>
  </r>
  <r>
    <s v="Unresolved"/>
    <n v="8520"/>
    <s v="Capgemini Technology Services India Limited"/>
    <x v="3"/>
    <n v="795"/>
    <s v="Capgemini Suisse S.A."/>
    <s v="CENTRAL EUROPE"/>
    <s v="5010089176/16-17-IM"/>
    <s v="11. FS"/>
    <s v="IGATE"/>
    <n v="42769"/>
    <n v="124"/>
    <s v="8.Invoice awaiting Prime’s approval or PO"/>
    <s v="Hold Payment"/>
    <n v="42831"/>
    <s v="Q1 2017"/>
    <n v="62"/>
    <s v="61-90 Days"/>
    <n v="702858"/>
    <s v="INR"/>
    <n v="9716.8700000000008"/>
    <s v="INR"/>
    <n v="702857.90752849961"/>
    <s v="EUR"/>
    <s v="INTER"/>
    <n v="9.7200000000000006"/>
    <n v="1"/>
    <s v="greater than 10000"/>
    <s v="Izabela Klich"/>
    <s v="."/>
    <s v="More"/>
    <m/>
    <m/>
    <m/>
    <m/>
    <m/>
    <s v="Non-GFS"/>
    <s v="Non- ICB"/>
    <s v="Non-GFS/Non- ICB"/>
  </r>
  <r>
    <s v="New"/>
    <n v="3011"/>
    <s v="Sogeti USA LLC"/>
    <x v="6"/>
    <n v="199"/>
    <s v="Capgemini America Inc"/>
    <s v="NORTH AMERICA"/>
    <n v="390584"/>
    <s v="06. SOGETI"/>
    <s v="Sogeti USA "/>
    <n v="42829"/>
    <n v="64"/>
    <s v="8.Invoice awaiting Prime’s approval or PO"/>
    <s v="Hold Payment"/>
    <n v="42893"/>
    <s v="Q2 2017"/>
    <n v="0"/>
    <s v="0-30 Days"/>
    <n v="10875"/>
    <s v="USD"/>
    <n v="9691.65"/>
    <s v="USD"/>
    <n v="10875.000084157497"/>
    <s v="EUR"/>
    <s v="INTRA"/>
    <n v="9.69"/>
    <n v="1"/>
    <s v="greater than 10000"/>
    <s v="Sayantan Ghosh"/>
    <s v="Invoice waiting for approval"/>
    <s v="More"/>
    <m/>
    <m/>
    <m/>
    <m/>
    <m/>
    <s v="Non-GFS"/>
    <s v="Non- ICB"/>
    <s v="Non-GFS/Non- ICB"/>
  </r>
  <r>
    <s v="New"/>
    <n v="3036"/>
    <s v="Sogeti UK Ltd."/>
    <x v="5"/>
    <n v="260"/>
    <s v="Capgemini UK Plc"/>
    <s v="UK &amp; IRELAND"/>
    <s v="XSUK.17.03.117"/>
    <s v="06. SOGETI"/>
    <s v="Sogeti UK Conso "/>
    <n v="42829"/>
    <n v="64"/>
    <s v="1.No signed SoW"/>
    <s v="DISAGREEMENT"/>
    <n v="42892"/>
    <s v="Q2 2017"/>
    <n v="1"/>
    <s v="0-30 Days"/>
    <n v="8445.6"/>
    <s v="GBP"/>
    <n v="9667.0300000000007"/>
    <s v="GBP"/>
    <n v="8445.6010017620647"/>
    <s v="EUR"/>
    <s v="INTRA"/>
    <n v="9.67"/>
    <n v="1"/>
    <s v="less than 10000"/>
    <s v="Abdul Wasim"/>
    <s v="NO ISOW - Need Credit"/>
    <s v="Less"/>
    <m/>
    <m/>
    <m/>
    <m/>
    <m/>
    <s v="Non-GFS"/>
    <s v="Non- ICB"/>
    <s v="Non-GFS/Non- ICB"/>
  </r>
  <r>
    <s v="New"/>
    <n v="8520"/>
    <s v="Capgemini Technology Services India Limited"/>
    <x v="3"/>
    <n v="456"/>
    <s v="Sogeti Deutschland GmbH"/>
    <s v="CENTRAL EUROPE"/>
    <n v="85200310087827"/>
    <s v="06. SOGETI"/>
    <s v="Sogeti Testing"/>
    <n v="42857"/>
    <n v="36"/>
    <s v="6.Missing or wrong information on invoice"/>
    <s v="Missing Information or Attachment"/>
    <n v="42892"/>
    <s v="Q2 2017"/>
    <n v="1"/>
    <s v="0-30 Days"/>
    <n v="699300"/>
    <s v="INR"/>
    <n v="9667.68"/>
    <s v="INR"/>
    <n v="699299.80903882883"/>
    <s v="EUR"/>
    <s v="INTER"/>
    <n v="9.67"/>
    <n v="1"/>
    <s v="greater than 10000"/>
    <s v="Agata Osmolska"/>
    <s v="Hours are wrongly filled in Navision."/>
    <s v="More"/>
    <m/>
    <m/>
    <m/>
    <m/>
    <m/>
    <s v="GFS"/>
    <s v="Non- ICB"/>
    <s v="GFS/Non- ICB"/>
  </r>
  <r>
    <s v="New"/>
    <n v="635"/>
    <s v="Capgemini Technology Services"/>
    <x v="1"/>
    <n v="413"/>
    <s v="Capgemini Nederland B.V."/>
    <s v="BENELUX"/>
    <n v="63501121700223"/>
    <s v="02. APPSTWO"/>
    <s v="MU Other"/>
    <n v="42826"/>
    <n v="67"/>
    <s v="8.Invoice awaiting Prime’s approval or PO"/>
    <s v="Hold Payment"/>
    <n v="42893"/>
    <s v="Q2 2017"/>
    <n v="0"/>
    <s v="0-30 Days"/>
    <n v="9618"/>
    <s v="EUR"/>
    <n v="9618"/>
    <s v="EUR"/>
    <n v="9618"/>
    <s v="EUR"/>
    <s v="INTER"/>
    <n v="9.6199999999999992"/>
    <n v="1"/>
    <s v="less than 10000"/>
    <s v="Susmit Chatterjee"/>
    <s v="Invoice awaiting Prime’s approval"/>
    <s v="Less"/>
    <m/>
    <m/>
    <m/>
    <m/>
    <m/>
    <s v="GFS"/>
    <s v="Non- ICB"/>
    <s v="GFS/Non- ICB"/>
  </r>
  <r>
    <s v="New"/>
    <n v="3011"/>
    <s v="Sogeti USA LLC"/>
    <x v="6"/>
    <n v="199"/>
    <s v="Capgemini America Inc"/>
    <s v="NORTH AMERICA"/>
    <n v="390574"/>
    <s v="06. SOGETI"/>
    <s v="Sogeti USA "/>
    <n v="42829"/>
    <n v="64"/>
    <s v="8.Invoice awaiting Prime’s approval or PO"/>
    <s v="Hold Payment"/>
    <n v="42893"/>
    <s v="Q2 2017"/>
    <n v="0"/>
    <s v="0-30 Days"/>
    <n v="10800"/>
    <s v="USD"/>
    <n v="9624.81"/>
    <s v="USD"/>
    <n v="10799.998922784036"/>
    <s v="EUR"/>
    <s v="INTRA"/>
    <n v="9.6199999999999992"/>
    <n v="1"/>
    <s v="greater than 10000"/>
    <s v="Sayantan Ghosh"/>
    <s v="Invoice waiting for approval"/>
    <s v="More"/>
    <m/>
    <m/>
    <m/>
    <m/>
    <m/>
    <s v="Non-GFS"/>
    <s v="Non- ICB"/>
    <s v="Non-GFS/Non- ICB"/>
  </r>
  <r>
    <s v="New"/>
    <n v="199"/>
    <s v="Capgemini America Inc"/>
    <x v="6"/>
    <n v="413"/>
    <s v="Capgemini Nederland B.V."/>
    <s v="BENELUX"/>
    <n v="1990110071568"/>
    <s v="01. APPSONE"/>
    <s v="NA MALS"/>
    <n v="42829"/>
    <n v="64"/>
    <s v="6.Missing or wrong information on invoice"/>
    <s v="Missing Information or Attachment"/>
    <n v="42893"/>
    <s v="Q2 2017"/>
    <n v="0"/>
    <s v="0-30 Days"/>
    <n v="9569.7000000000007"/>
    <s v="EUR"/>
    <n v="9569.7000000000007"/>
    <s v="USD"/>
    <n v="10738.159993949637"/>
    <s v="EUR"/>
    <s v="INTER"/>
    <n v="9.57"/>
    <n v="1"/>
    <s v="greater than 10000"/>
    <s v="Anit Sharma"/>
    <s v="Missing Information"/>
    <s v="Less"/>
    <m/>
    <m/>
    <m/>
    <m/>
    <m/>
    <s v="GFS"/>
    <s v="Non- ICB"/>
    <s v="GFS/Non- ICB"/>
  </r>
  <r>
    <s v="Unresolved"/>
    <n v="413"/>
    <s v="Capgemini Nederland B.V."/>
    <x v="7"/>
    <n v="1750"/>
    <s v="Capgemini Espana S.L."/>
    <s v="IBERIA"/>
    <n v="4130110166333"/>
    <s v="02. APPSTWO"/>
    <s v="APPS_NL_PRIVATE"/>
    <n v="42702"/>
    <n v="191"/>
    <s v="1.No signed SoW"/>
    <s v="DISAGREEMENT"/>
    <n v="42775"/>
    <s v="Q1 2017"/>
    <n v="118"/>
    <s v="91-120 Days"/>
    <n v="9500"/>
    <s v="EUR"/>
    <n v="9500"/>
    <s v="EUR"/>
    <n v="9500"/>
    <s v="EUR"/>
    <s v="INTER"/>
    <n v="9.5"/>
    <n v="1"/>
    <s v="less than 10000"/>
    <s v="rosana merillas"/>
    <s v="We are waiting credit note for this invoice. See attached mail"/>
    <s v="Less"/>
    <m/>
    <m/>
    <m/>
    <m/>
    <m/>
    <s v="GFS"/>
    <s v="Non- ICB"/>
    <s v="GFS/Non- ICB"/>
  </r>
  <r>
    <s v="Unresolved"/>
    <n v="8520"/>
    <s v="Capgemini Technology Services India Limited"/>
    <x v="3"/>
    <n v="1750"/>
    <s v="Capgemini Espana S.L."/>
    <s v="IBERIA"/>
    <s v="5010089815/16-17-IM"/>
    <s v="01. APPSONE"/>
    <s v="iGATE"/>
    <n v="42769"/>
    <n v="124"/>
    <s v="5.Invoice issued too late"/>
    <s v="DISAGREEMENT"/>
    <n v="42775"/>
    <s v="Q1 2017"/>
    <n v="118"/>
    <s v="91-120 Days"/>
    <n v="687188"/>
    <s v="INR"/>
    <n v="9500.24"/>
    <s v="INR"/>
    <n v="687188.24142121407"/>
    <s v="EUR"/>
    <s v="INTER"/>
    <n v="9.5"/>
    <n v="1"/>
    <s v="greater than 10000"/>
    <s v="Carmen Postigo Gonzalez"/>
    <s v="We cannot record in our balance an invoice from IGATE; please issue a Credit Note and new invoice"/>
    <s v="More"/>
    <m/>
    <m/>
    <m/>
    <m/>
    <m/>
    <s v="Non-GFS"/>
    <s v="Non- ICB"/>
    <s v="Non-GFS/Non- ICB"/>
  </r>
  <r>
    <s v="Unresolved"/>
    <n v="8520"/>
    <s v="Capgemini Technology Services India Limited"/>
    <x v="3"/>
    <n v="260"/>
    <s v="Capgemini UK Plc"/>
    <s v="UK &amp; IRELAND"/>
    <s v="5010089842/16-17-IM"/>
    <s v="01. APPSONE"/>
    <s v="IGATE"/>
    <n v="42768"/>
    <n v="125"/>
    <s v="6.Missing or wrong information on invoice"/>
    <s v="Missing Information or Attachment"/>
    <n v="42831"/>
    <s v="Q1 2017"/>
    <n v="62"/>
    <s v="61-90 Days"/>
    <n v="686433"/>
    <s v="INR"/>
    <n v="9489.7999999999993"/>
    <s v="INR"/>
    <n v="686433.07678953756"/>
    <s v="EUR"/>
    <s v="INTER"/>
    <n v="9.49"/>
    <n v="1"/>
    <s v="greater than 10000"/>
    <s v="SARBAJIT MOITRA"/>
    <s v="No PO"/>
    <s v="More"/>
    <m/>
    <m/>
    <m/>
    <m/>
    <m/>
    <s v="Non-GFS"/>
    <s v="Non- ICB"/>
    <s v="Non-GFS/Non- ICB"/>
  </r>
  <r>
    <s v="New"/>
    <n v="413"/>
    <s v="Capgemini Nederland B.V."/>
    <x v="7"/>
    <n v="1970"/>
    <s v="Capgemini UK Plc (FS)"/>
    <s v="UK &amp; IRELAND"/>
    <n v="4130110165492"/>
    <s v="11. FS"/>
    <s v="FSNBACC"/>
    <n v="42697"/>
    <n v="196"/>
    <s v="4.Disagreed expenses"/>
    <s v="DISAGREEMENT"/>
    <n v="42892"/>
    <s v="Q2 2017"/>
    <n v="1"/>
    <s v="0-30 Days"/>
    <n v="9442.01"/>
    <s v="EUR"/>
    <n v="9442.01"/>
    <s v="EUR"/>
    <n v="9442.01"/>
    <s v="EUR"/>
    <s v="INTER"/>
    <n v="9.44"/>
    <n v="1"/>
    <s v="less than 10000"/>
    <s v="Amina Khatun"/>
    <s v="Credit note required for duplicate expenses invoiced"/>
    <s v="Less"/>
    <m/>
    <m/>
    <m/>
    <m/>
    <m/>
    <s v="GFS"/>
    <s v="Non- ICB"/>
    <s v="GFS/Non- ICB"/>
  </r>
  <r>
    <s v="New"/>
    <n v="8520"/>
    <s v="Capgemini Technology Services India Limited"/>
    <x v="3"/>
    <n v="247"/>
    <s v="Sogeti Ireland Ltd."/>
    <s v="UK &amp; IRELAND"/>
    <n v="85200310087609"/>
    <s v="06. SOGETI"/>
    <s v="SOGETI INDIA - SOGID - BU"/>
    <n v="42828"/>
    <n v="65"/>
    <s v="8.Invoice awaiting Prime’s approval or PO"/>
    <s v="Hold Payment"/>
    <n v="42893"/>
    <s v="Q2 2017"/>
    <n v="0"/>
    <s v="0-30 Days"/>
    <n v="682700"/>
    <s v="INR"/>
    <n v="9438.19"/>
    <s v="INR"/>
    <n v="682699.93055957416"/>
    <s v="EUR"/>
    <s v="INTER"/>
    <n v="9.44"/>
    <n v="1"/>
    <s v="greater than 10000"/>
    <s v="Grace Mulhern"/>
    <s v="waiting on approval"/>
    <s v="More"/>
    <m/>
    <m/>
    <m/>
    <m/>
    <m/>
    <s v="GFS"/>
    <s v="Non- ICB"/>
    <s v="GFS/Non- ICB"/>
  </r>
  <r>
    <s v="Unresolved"/>
    <n v="8520"/>
    <s v="Capgemini Technology Services India Limited"/>
    <x v="3"/>
    <n v="199"/>
    <s v="Capgemini America Inc"/>
    <s v="NORTH AMERICA"/>
    <n v="85201010000976"/>
    <s v="11. FS"/>
    <s v="Banking &amp; Capital Markets"/>
    <n v="42773"/>
    <n v="120"/>
    <s v="8.Invoice awaiting Prime’s approval or PO"/>
    <s v="Hold Payment"/>
    <n v="42797"/>
    <s v="Q1 2017"/>
    <n v="96"/>
    <s v="91-120 Days"/>
    <n v="682170"/>
    <s v="INR"/>
    <n v="9430.86"/>
    <s v="INR"/>
    <n v="682169.72397430707"/>
    <s v="EUR"/>
    <s v="INTER"/>
    <n v="9.43"/>
    <n v="1"/>
    <s v="greater than 10000"/>
    <s v="Sayantan Ghosh"/>
    <s v="Invoice waiting for approval"/>
    <s v="More"/>
    <m/>
    <m/>
    <m/>
    <m/>
    <m/>
    <s v="GFS"/>
    <s v="Non- ICB"/>
    <s v="GFS/Non- ICB"/>
  </r>
  <r>
    <s v="Unresolved"/>
    <n v="1740"/>
    <s v="Capgemini Argentina S.A."/>
    <x v="9"/>
    <n v="8243"/>
    <s v="Capgemini Deutschland GmbH"/>
    <s v="CENTRAL EUROPE"/>
    <s v="B-0006-00000018"/>
    <s v="09. LATAM"/>
    <s v="Argentina"/>
    <n v="42795"/>
    <n v="98"/>
    <s v="7.Missing attachments"/>
    <s v="Missing Information or Attachment"/>
    <n v="42860"/>
    <s v="Q2 2017"/>
    <n v="33"/>
    <s v="31-60 Days"/>
    <n v="169746.42"/>
    <s v="ARS"/>
    <n v="9365.2999999999993"/>
    <s v="ARS"/>
    <n v="169746.41260197599"/>
    <s v="EUR"/>
    <s v="INTER"/>
    <n v="9.3699999999999992"/>
    <n v="1"/>
    <s v="greater than 10000"/>
    <s v="Magdalena Chrzanowska"/>
    <s v="manually payment"/>
    <s v="More"/>
    <m/>
    <m/>
    <m/>
    <m/>
    <m/>
    <s v="Non-GFS"/>
    <s v="Non- ICB"/>
    <s v="Non-GFS/Non- ICB"/>
  </r>
  <r>
    <s v="Unresolved"/>
    <n v="8520"/>
    <s v="Capgemini Technology Services India Limited"/>
    <x v="3"/>
    <n v="795"/>
    <s v="Capgemini Suisse S.A."/>
    <s v="CENTRAL EUROPE"/>
    <s v="5010089183/16-17-IM"/>
    <s v="04. INFRA"/>
    <s v="IGATE"/>
    <n v="42769"/>
    <n v="124"/>
    <s v="8.Invoice awaiting Prime’s approval or PO"/>
    <s v="Hold Payment"/>
    <n v="42831"/>
    <s v="Q1 2017"/>
    <n v="62"/>
    <s v="61-90 Days"/>
    <n v="677509"/>
    <s v="INR"/>
    <n v="9366.43"/>
    <s v="INR"/>
    <n v="677509.2587234535"/>
    <s v="EUR"/>
    <s v="INTER"/>
    <n v="9.3699999999999992"/>
    <n v="1"/>
    <s v="greater than 10000"/>
    <s v="Izabela Klich"/>
    <s v="."/>
    <s v="More"/>
    <m/>
    <m/>
    <m/>
    <m/>
    <m/>
    <s v="Non-GFS"/>
    <s v="Non- ICB"/>
    <s v="Non-GFS/Non- ICB"/>
  </r>
  <r>
    <s v="Unresolved"/>
    <n v="8520"/>
    <s v="Capgemini Technology Services India Limited"/>
    <x v="3"/>
    <n v="199"/>
    <s v="Capgemini America Inc"/>
    <s v="NORTH AMERICA"/>
    <s v="5010089666/16-17-IM"/>
    <s v="01. APPSONE"/>
    <s v="IGATE"/>
    <n v="42768"/>
    <n v="125"/>
    <s v="1.No signed SoW"/>
    <s v="DISAGREEMENT"/>
    <n v="42830"/>
    <s v="Q1 2017"/>
    <n v="63"/>
    <s v="61-90 Days"/>
    <n v="676699"/>
    <s v="INR"/>
    <n v="9355.23"/>
    <s v="INR"/>
    <n v="676699.12042127189"/>
    <s v="EUR"/>
    <s v="INTER"/>
    <n v="9.36"/>
    <n v="1"/>
    <s v="greater than 10000"/>
    <s v="Sayantan Ghosh"/>
    <s v="ISOW Required"/>
    <s v="More"/>
    <m/>
    <m/>
    <m/>
    <m/>
    <m/>
    <s v="Non-GFS"/>
    <s v="Non- ICB"/>
    <s v="Non-GFS/Non- ICB"/>
  </r>
  <r>
    <s v="New"/>
    <n v="8310"/>
    <s v="Capgemini Polska Sp z.o.o"/>
    <x v="2"/>
    <n v="413"/>
    <s v="Capgemini Nederland B.V."/>
    <s v="BENELUX"/>
    <s v="831017FIS00679"/>
    <s v="04. INFRA"/>
    <s v="Infra Central Europe "/>
    <n v="42829"/>
    <n v="64"/>
    <s v="7.Missing attachments"/>
    <s v="Missing Information or Attachment"/>
    <n v="42893"/>
    <s v="Q2 2017"/>
    <n v="0"/>
    <s v="0-30 Days"/>
    <n v="39048.61"/>
    <s v="PLN"/>
    <n v="9361.48"/>
    <s v="PLN"/>
    <n v="39048.599478099532"/>
    <s v="EUR"/>
    <s v="INTER"/>
    <n v="9.36"/>
    <n v="1"/>
    <s v="greater than 10000"/>
    <s v="Susmit Chatterjee"/>
    <s v="Missing attachments"/>
    <s v="More"/>
    <m/>
    <m/>
    <m/>
    <m/>
    <m/>
    <s v="GFS"/>
    <s v="Non- ICB"/>
    <s v="GFS/Non- ICB"/>
  </r>
  <r>
    <s v="Unresolved"/>
    <n v="199"/>
    <s v="Capgemini America Inc"/>
    <x v="6"/>
    <n v="3011"/>
    <s v="Sogeti USA LLC"/>
    <s v="NORTH AMERICA"/>
    <s v="7300101672/1617USM"/>
    <s v="01. APPSONE"/>
    <s v="NA TS"/>
    <n v="42773"/>
    <n v="120"/>
    <s v="3.Disagreed days, volume or deliverables"/>
    <s v="DISAGREEMENT"/>
    <n v="42776"/>
    <s v="Q1 2017"/>
    <n v="117"/>
    <s v="91-120 Days"/>
    <n v="10469"/>
    <s v="USD"/>
    <n v="9329.83"/>
    <s v="USD"/>
    <n v="10469.001876375554"/>
    <s v="EUR"/>
    <s v="INTRA"/>
    <n v="9.33"/>
    <n v="1"/>
    <s v="greater than 10000"/>
    <s v="Brock Bahan"/>
    <s v="Dispute: No Time in our system"/>
    <s v="More"/>
    <m/>
    <m/>
    <m/>
    <m/>
    <m/>
    <s v="Non-GFS"/>
    <s v="Non- ICB"/>
    <s v="Non-GFS/Non- ICB"/>
  </r>
  <r>
    <s v="New"/>
    <n v="635"/>
    <s v="Capgemini Technology Services"/>
    <x v="1"/>
    <n v="413"/>
    <s v="Capgemini Nederland B.V."/>
    <s v="BENELUX"/>
    <n v="63501121700228"/>
    <s v="02. APPSTWO"/>
    <s v="MU Other"/>
    <n v="42826"/>
    <n v="67"/>
    <s v="8.Invoice awaiting Prime’s approval or PO"/>
    <s v="Hold Payment"/>
    <n v="42893"/>
    <s v="Q2 2017"/>
    <n v="0"/>
    <s v="0-30 Days"/>
    <n v="9296.25"/>
    <s v="EUR"/>
    <n v="9296.25"/>
    <s v="EUR"/>
    <n v="9296.25"/>
    <s v="EUR"/>
    <s v="INTER"/>
    <n v="9.3000000000000007"/>
    <n v="1"/>
    <s v="less than 10000"/>
    <s v="Susmit Chatterjee"/>
    <s v="Invoice awaiting Prime’s approval"/>
    <s v="Less"/>
    <m/>
    <m/>
    <m/>
    <m/>
    <m/>
    <s v="GFS"/>
    <s v="Non- ICB"/>
    <s v="GFS/Non- ICB"/>
  </r>
  <r>
    <s v="New"/>
    <n v="8310"/>
    <s v="Capgemini Polska Sp z.o.o"/>
    <x v="2"/>
    <n v="95"/>
    <s v="Capgemini Service S.A.S."/>
    <s v="HOLDING"/>
    <s v="831015FIS00505"/>
    <s v="04. INFRA"/>
    <s v="Infra Central Europe "/>
    <n v="42129"/>
    <n v="764"/>
    <s v="4.Disagreed expenses"/>
    <s v="DISAGREEMENT"/>
    <n v="42892"/>
    <s v="Q2 2017"/>
    <n v="1"/>
    <s v="0-30 Days"/>
    <n v="38789.32"/>
    <s v="PLN"/>
    <n v="9299.32"/>
    <s v="PLN"/>
    <n v="38789.317725261448"/>
    <s v="EUR"/>
    <s v="INTER"/>
    <n v="9.3000000000000007"/>
    <n v="1"/>
    <s v="greater than 10000"/>
    <s v="Katarzyna Czerwiec"/>
    <s v="demande d'avoir à la pologne concernant les frais facturés en trop (18/01/2016 15:32)"/>
    <s v="More"/>
    <m/>
    <m/>
    <m/>
    <m/>
    <m/>
    <s v="GFS"/>
    <s v="Non- ICB"/>
    <s v="GFS/Non- ICB"/>
  </r>
  <r>
    <s v="New"/>
    <n v="8520"/>
    <s v="Capgemini Technology Services India Limited"/>
    <x v="3"/>
    <n v="1750"/>
    <s v="Capgemini Espana S.L."/>
    <s v="IBERIA"/>
    <n v="85202120000465"/>
    <s v="11. FS"/>
    <s v="FS-Others"/>
    <n v="42858"/>
    <n v="35"/>
    <s v="8.Invoice awaiting Prime’s approval or PO"/>
    <s v="Hold Payment"/>
    <n v="42893"/>
    <s v="Q2 2017"/>
    <n v="0"/>
    <s v="0-30 Days"/>
    <n v="670915.34"/>
    <s v="INR"/>
    <n v="9275.27"/>
    <s v="INR"/>
    <n v="670915.3116139113"/>
    <s v="EUR"/>
    <s v="INTER"/>
    <n v="9.2799999999999994"/>
    <n v="1"/>
    <s v="greater than 10000"/>
    <s v="Beatriu Armengol"/>
    <s v="We need that ISOW number be included in the invoice"/>
    <s v="More"/>
    <m/>
    <m/>
    <m/>
    <m/>
    <m/>
    <s v="GFS"/>
    <s v="ICB"/>
    <s v="GFS/ICB"/>
  </r>
  <r>
    <s v="New"/>
    <n v="3075"/>
    <s v="Sogeti Finland Oy"/>
    <x v="4"/>
    <n v="1340"/>
    <s v="Capgemini Finland Oy"/>
    <s v="NORDIC"/>
    <n v="30751700243"/>
    <s v="06. SOGETI"/>
    <s v="Sogeti Nordic "/>
    <n v="42828"/>
    <n v="65"/>
    <s v="8.Invoice awaiting Prime’s approval or PO"/>
    <s v="Hold Payment"/>
    <n v="42892"/>
    <s v="Q2 2017"/>
    <n v="1"/>
    <s v="0-30 Days"/>
    <n v="9265.2800000000007"/>
    <s v="EUR"/>
    <n v="9265.2800000000007"/>
    <s v="EUR"/>
    <n v="9265.2800000000007"/>
    <s v="EUR"/>
    <s v="INTRA"/>
    <n v="9.27"/>
    <n v="1"/>
    <s v="less than 10000"/>
    <s v="Shambhu Sharma"/>
    <s v="Awaiting approval"/>
    <s v="Less"/>
    <m/>
    <m/>
    <m/>
    <m/>
    <m/>
    <s v="GFS"/>
    <s v="Non- ICB"/>
    <s v="GFS/Non- ICB"/>
  </r>
  <r>
    <s v="New"/>
    <n v="95"/>
    <s v="Capgemini Service S.A.S."/>
    <x v="0"/>
    <n v="795"/>
    <s v="Capgemini Suisse S.A."/>
    <s v="CENTRAL EUROPE"/>
    <s v="950110011302.."/>
    <s v="07. GROUP"/>
    <s v="GROUP SHARED SERVICES"/>
    <n v="42831"/>
    <n v="62"/>
    <s v="8.Invoice awaiting Prime’s approval or PO"/>
    <s v="Hold Payment"/>
    <n v="42893"/>
    <s v="Q2 2017"/>
    <n v="0"/>
    <s v="0-30 Days"/>
    <n v="9263"/>
    <s v="EUR"/>
    <n v="9263"/>
    <s v="EUR"/>
    <n v="9263"/>
    <s v="EUR"/>
    <s v="INTER"/>
    <n v="9.26"/>
    <n v="1"/>
    <s v="less than 10000"/>
    <s v="Izabela Klich"/>
    <s v="invoice waiting for approval"/>
    <s v="Less"/>
    <m/>
    <m/>
    <m/>
    <m/>
    <m/>
    <s v="GFS"/>
    <s v="Non- ICB"/>
    <s v="GFS/Non- ICB"/>
  </r>
  <r>
    <s v="New"/>
    <n v="3019"/>
    <s v="Sogeti Corporate Services S.A.S."/>
    <x v="1"/>
    <n v="635"/>
    <s v="Capgemini Technology Services"/>
    <s v="FRANCE"/>
    <n v="30190110008306"/>
    <s v="06. SOGETI"/>
    <s v="Sogeti France "/>
    <n v="42829"/>
    <n v="64"/>
    <s v="6.Missing or wrong information on invoice"/>
    <s v="Missing Information or Attachment"/>
    <n v="42891"/>
    <s v="Q2 2017"/>
    <n v="2"/>
    <s v="0-30 Days"/>
    <n v="9229.44"/>
    <s v="EUR"/>
    <n v="9229.44"/>
    <s v="EUR"/>
    <n v="9229.44"/>
    <s v="EUR"/>
    <s v="INTRA"/>
    <n v="9.23"/>
    <n v="1"/>
    <s v="less than 10000"/>
    <s v="Jadwiga Lacka"/>
    <s v="Missing or wrong information on invoice"/>
    <s v="Less"/>
    <m/>
    <m/>
    <m/>
    <m/>
    <m/>
    <s v="GFS"/>
    <s v="Non- ICB"/>
    <s v="GFS/Non- ICB"/>
  </r>
  <r>
    <s v="New"/>
    <n v="95"/>
    <s v="Capgemini Service S.A.S."/>
    <x v="0"/>
    <n v="1750"/>
    <s v="Capgemini Espana S.L."/>
    <s v="IBERIA"/>
    <n v="950110011906"/>
    <s v="07. GROUP"/>
    <s v="GROUP SHARED SERVICES"/>
    <n v="42828"/>
    <n v="65"/>
    <s v="1.No signed SoW"/>
    <s v="DISAGREEMENT"/>
    <n v="42893"/>
    <s v="Q2 2017"/>
    <n v="0"/>
    <s v="0-30 Days"/>
    <n v="9217"/>
    <s v="EUR"/>
    <n v="9217"/>
    <s v="EUR"/>
    <n v="9217"/>
    <s v="EUR"/>
    <s v="INTER"/>
    <n v="9.2200000000000006"/>
    <n v="1"/>
    <s v="less than 10000"/>
    <s v="Carmen Postigo Gonzalez"/>
    <s v="SEND ISOW"/>
    <s v="Less"/>
    <m/>
    <m/>
    <m/>
    <m/>
    <m/>
    <s v="GFS"/>
    <s v="Non- ICB"/>
    <s v="GFS/Non- ICB"/>
  </r>
  <r>
    <s v="Unresolved"/>
    <n v="1516"/>
    <s v="Capgemini Outsourcing Services GmbH"/>
    <x v="2"/>
    <n v="199"/>
    <s v="Capgemini America Inc"/>
    <s v="NORTH AMERICA"/>
    <n v="15160160004314"/>
    <s v="04. INFRA"/>
    <s v="Infra Central Europe "/>
    <n v="42728"/>
    <n v="165"/>
    <s v="1.No signed SoW"/>
    <s v="DISAGREEMENT"/>
    <n v="42800"/>
    <s v="Q1 2017"/>
    <n v="93"/>
    <s v="91-120 Days"/>
    <n v="9167.9699999999993"/>
    <s v="EUR"/>
    <n v="9167.9699999999993"/>
    <s v="EUR"/>
    <n v="9167.9699999999993"/>
    <s v="EUR"/>
    <s v="INTER"/>
    <n v="9.17"/>
    <n v="1"/>
    <s v="less than 10000"/>
    <s v="Subhojit Adak"/>
    <s v="No ISOW"/>
    <s v="Less"/>
    <m/>
    <m/>
    <m/>
    <m/>
    <m/>
    <s v="GFS"/>
    <s v="Non- ICB"/>
    <s v="GFS/Non- ICB"/>
  </r>
  <r>
    <s v="New"/>
    <n v="635"/>
    <s v="Capgemini Technology Services"/>
    <x v="1"/>
    <n v="413"/>
    <s v="Capgemini Nederland B.V."/>
    <s v="BENELUX"/>
    <n v="63501121700222"/>
    <s v="02. APPSTWO"/>
    <s v="MU Other"/>
    <n v="42826"/>
    <n v="67"/>
    <s v="8.Invoice awaiting Prime’s approval or PO"/>
    <s v="Hold Payment"/>
    <n v="42893"/>
    <s v="Q2 2017"/>
    <n v="0"/>
    <s v="0-30 Days"/>
    <n v="9160"/>
    <s v="EUR"/>
    <n v="9160"/>
    <s v="EUR"/>
    <n v="9160"/>
    <s v="EUR"/>
    <s v="INTER"/>
    <n v="9.16"/>
    <n v="1"/>
    <s v="less than 10000"/>
    <s v="Susmit Chatterjee"/>
    <s v="Invoice awaiting Prime’s approval"/>
    <s v="Less"/>
    <m/>
    <m/>
    <m/>
    <m/>
    <m/>
    <s v="GFS"/>
    <s v="Non- ICB"/>
    <s v="GFS/Non- ICB"/>
  </r>
  <r>
    <s v="New"/>
    <n v="635"/>
    <s v="Capgemini Technology Services"/>
    <x v="1"/>
    <n v="413"/>
    <s v="Capgemini Nederland B.V."/>
    <s v="BENELUX"/>
    <n v="63501121700224"/>
    <s v="02. APPSTWO"/>
    <s v="MU Other"/>
    <n v="42826"/>
    <n v="67"/>
    <s v="8.Invoice awaiting Prime’s approval or PO"/>
    <s v="Hold Payment"/>
    <n v="42893"/>
    <s v="Q2 2017"/>
    <n v="0"/>
    <s v="0-30 Days"/>
    <n v="9160"/>
    <s v="EUR"/>
    <n v="9160"/>
    <s v="EUR"/>
    <n v="9160"/>
    <s v="EUR"/>
    <s v="INTER"/>
    <n v="9.16"/>
    <n v="1"/>
    <s v="less than 10000"/>
    <s v="Susmit Chatterjee"/>
    <s v="Invoice awaiting Prime’s approval"/>
    <s v="Less"/>
    <m/>
    <m/>
    <m/>
    <m/>
    <m/>
    <s v="GFS"/>
    <s v="Non- ICB"/>
    <s v="GFS/Non- ICB"/>
  </r>
  <r>
    <s v="New"/>
    <n v="8520"/>
    <s v="Capgemini Technology Services India Limited"/>
    <x v="3"/>
    <n v="1750"/>
    <s v="Capgemini Espana S.L."/>
    <s v="IBERIA"/>
    <n v="85202120000484"/>
    <s v="11. FS"/>
    <s v="FS-Others"/>
    <n v="42888"/>
    <n v="5"/>
    <s v="8.Invoice awaiting Prime’s approval or PO"/>
    <s v="Hold Payment"/>
    <n v="42893"/>
    <s v="Q2 2017"/>
    <n v="0"/>
    <s v="0-30 Days"/>
    <n v="662091.77"/>
    <s v="INR"/>
    <n v="9153.2900000000009"/>
    <s v="INR"/>
    <n v="662092.03749783"/>
    <s v="EUR"/>
    <s v="INTER"/>
    <n v="9.15"/>
    <n v="1"/>
    <s v="greater than 10000"/>
    <s v="Beatriu Armengol"/>
    <s v="We need that ISOW number be included in the invoice"/>
    <s v="More"/>
    <m/>
    <m/>
    <m/>
    <m/>
    <m/>
    <s v="GFS"/>
    <s v="ICB"/>
    <s v="GFS/ICB"/>
  </r>
  <r>
    <s v="Unresolved"/>
    <n v="199"/>
    <s v="Capgemini America Inc"/>
    <x v="6"/>
    <n v="8243"/>
    <s v="Capgemini Deutschland GmbH"/>
    <s v="CENTRAL EUROPE"/>
    <n v="1990110055561"/>
    <s v="03. CC"/>
    <s v="CC NA"/>
    <n v="42607"/>
    <n v="286"/>
    <s v="6.Missing or wrong information on invoice"/>
    <s v="Missing Information or Attachment"/>
    <n v="42681"/>
    <s v="Q4 2016"/>
    <n v="212"/>
    <s v="181 - 365 Days"/>
    <n v="10262.52"/>
    <s v="USD"/>
    <n v="9145.82"/>
    <s v="USD"/>
    <n v="10262.524262606399"/>
    <s v="EUR"/>
    <s v="INTER"/>
    <n v="9.15"/>
    <n v="1"/>
    <s v="greater than 10000"/>
    <s v="Anita Kowalczyk"/>
    <s v="waiting for cancellation / incorrect data on the invoice"/>
    <s v="More"/>
    <m/>
    <m/>
    <m/>
    <m/>
    <m/>
    <s v="GFS"/>
    <s v="Non- ICB"/>
    <s v="GFS/Non- ICB"/>
  </r>
  <r>
    <s v="Unresolved"/>
    <n v="8520"/>
    <s v="Capgemini Technology Services India Limited"/>
    <x v="3"/>
    <n v="199"/>
    <s v="Capgemini America Inc"/>
    <s v="NORTH AMERICA"/>
    <s v="5010089856/16-17-IM"/>
    <s v="04. INFRA"/>
    <s v="IGATE"/>
    <n v="42768"/>
    <n v="125"/>
    <s v="1.No signed SoW"/>
    <s v="DISAGREEMENT"/>
    <n v="42830"/>
    <s v="Q1 2017"/>
    <n v="63"/>
    <s v="61-90 Days"/>
    <n v="660398"/>
    <s v="INR"/>
    <n v="9129.8700000000008"/>
    <s v="INR"/>
    <n v="660397.98044094676"/>
    <s v="EUR"/>
    <s v="INTER"/>
    <n v="9.1300000000000008"/>
    <n v="1"/>
    <s v="greater than 10000"/>
    <s v="Sayantan Ghosh"/>
    <s v="ISOW Required"/>
    <s v="More"/>
    <m/>
    <m/>
    <m/>
    <m/>
    <m/>
    <s v="Non-GFS"/>
    <s v="Non- ICB"/>
    <s v="Non-GFS/Non- ICB"/>
  </r>
  <r>
    <s v="New"/>
    <n v="9701"/>
    <s v="Capgemini Services Romania s.r.l."/>
    <x v="2"/>
    <n v="635"/>
    <s v="Capgemini Technology Services"/>
    <s v="FRANCE"/>
    <n v="97120170013"/>
    <s v="04. INFRA"/>
    <s v="Infra Central Europe "/>
    <n v="42773"/>
    <n v="120"/>
    <s v="8.Invoice awaiting Prime’s approval or PO"/>
    <s v="Hold Payment"/>
    <n v="42830"/>
    <s v="Q1 2017"/>
    <n v="63"/>
    <s v="61-90 Days"/>
    <n v="9120"/>
    <s v="EUR"/>
    <n v="9120"/>
    <s v="RON"/>
    <n v="41637.352357463969"/>
    <s v="EUR"/>
    <s v="INTER"/>
    <n v="9.1199999999999992"/>
    <n v="1"/>
    <s v="greater than 10000"/>
    <s v="Beata Chojnacka"/>
    <s v="Modify on May - Rejected for dispatch WF to good Project Manager Amelie BARD (29/05/2017 10:08)"/>
    <s v="Less"/>
    <m/>
    <m/>
    <m/>
    <m/>
    <m/>
    <s v="Non-GFS"/>
    <s v="Non- ICB"/>
    <s v="Non-GFS/Non- ICB"/>
  </r>
  <r>
    <s v="Unresolved"/>
    <n v="8520"/>
    <s v="Capgemini Technology Services India Limited"/>
    <x v="3"/>
    <n v="8420"/>
    <s v="Capgemini Australia Pty Ltd."/>
    <s v="INDIA"/>
    <n v="85203010001166"/>
    <s v="14. DIGITAL"/>
    <s v="DIGITAL"/>
    <n v="42676"/>
    <n v="217"/>
    <s v="2.Disagreed rates or price"/>
    <s v="DISAGREEMENT"/>
    <n v="42775"/>
    <s v="Q1 2017"/>
    <n v="118"/>
    <s v="91-120 Days"/>
    <n v="658368"/>
    <s v="INR"/>
    <n v="9101.81"/>
    <s v="INR"/>
    <n v="658368.29465887393"/>
    <s v="EUR"/>
    <s v="INTRA"/>
    <n v="9.1"/>
    <n v="1"/>
    <s v="greater than 10000"/>
    <s v="Mayuresh Kapre"/>
    <s v="Unacceptable level of skills and project/technical governance knowledge; Please issue a credit note"/>
    <s v="More"/>
    <m/>
    <m/>
    <m/>
    <m/>
    <m/>
    <s v="GFS"/>
    <s v="Non- ICB"/>
    <s v="GFS/Non- ICB"/>
  </r>
  <r>
    <s v="New"/>
    <n v="8520"/>
    <s v="Capgemini Technology Services India Limited"/>
    <x v="3"/>
    <n v="1750"/>
    <s v="Capgemini Espana S.L."/>
    <s v="IBERIA"/>
    <n v="85207120000056"/>
    <s v="11. FS"/>
    <s v="FS SPAINACC"/>
    <n v="42829"/>
    <n v="64"/>
    <s v="8.Invoice awaiting Prime’s approval or PO"/>
    <s v="Hold Payment"/>
    <n v="42893"/>
    <s v="Q2 2017"/>
    <n v="0"/>
    <s v="0-30 Days"/>
    <n v="656798.6"/>
    <s v="INR"/>
    <n v="9080.11"/>
    <s v="INR"/>
    <n v="656798.65169839712"/>
    <s v="EUR"/>
    <s v="INTER"/>
    <n v="9.08"/>
    <n v="1"/>
    <s v="greater than 10000"/>
    <s v="Beatriu Armengol"/>
    <s v="Isow must be included in the invoice"/>
    <s v="More"/>
    <m/>
    <m/>
    <m/>
    <m/>
    <m/>
    <s v="GFS"/>
    <s v="ICB"/>
    <s v="GFS/ICB"/>
  </r>
  <r>
    <s v="Unresolved"/>
    <n v="8520"/>
    <s v="Capgemini Technology Services India Limited"/>
    <x v="3"/>
    <n v="3100"/>
    <s v="Sogeti Luxembourg S.A."/>
    <s v="BENELUX"/>
    <s v="5010089603/16-17-IM"/>
    <s v="11. FS"/>
    <s v="INDIA"/>
    <n v="42769"/>
    <n v="124"/>
    <s v="8.Invoice awaiting Prime’s approval or PO"/>
    <s v="Hold Payment"/>
    <n v="42797"/>
    <s v="Q1 2017"/>
    <n v="96"/>
    <s v="91-120 Days"/>
    <n v="655163"/>
    <s v="INR"/>
    <n v="9057.5"/>
    <s v="INR"/>
    <n v="655163.18500086805"/>
    <s v="EUR"/>
    <s v="INTER"/>
    <n v="9.06"/>
    <n v="1"/>
    <s v="greater than 10000"/>
    <s v="Katarzyna Rosa"/>
    <s v="waiting for approval"/>
    <s v="More"/>
    <m/>
    <m/>
    <m/>
    <m/>
    <m/>
    <s v="Non-GFS"/>
    <s v="Non- ICB"/>
    <s v="Non-GFS/Non- ICB"/>
  </r>
  <r>
    <s v="Unresolved"/>
    <n v="8520"/>
    <s v="Capgemini Technology Services India Limited"/>
    <x v="3"/>
    <n v="1750"/>
    <s v="Capgemini Espana S.L."/>
    <s v="IBERIA"/>
    <n v="85201120004201"/>
    <s v="11. FS"/>
    <s v="FS-Others"/>
    <n v="42795"/>
    <n v="98"/>
    <s v="8.Invoice awaiting Prime’s approval or PO"/>
    <s v="Hold Payment"/>
    <n v="42860"/>
    <s v="Q2 2017"/>
    <n v="33"/>
    <s v="31-60 Days"/>
    <n v="655337.76"/>
    <s v="INR"/>
    <n v="9059.91"/>
    <s v="INR"/>
    <n v="655337.50940339104"/>
    <s v="EUR"/>
    <s v="INTER"/>
    <n v="9.06"/>
    <n v="1"/>
    <s v="greater than 10000"/>
    <s v="Beatriu Armengol"/>
    <s v="We need that ISOW number be included in the invoice"/>
    <s v="More"/>
    <m/>
    <m/>
    <m/>
    <m/>
    <m/>
    <s v="GFS"/>
    <s v="ICB"/>
    <s v="GFS/ICB"/>
  </r>
  <r>
    <s v="New"/>
    <n v="3075"/>
    <s v="Sogeti Finland Oy"/>
    <x v="4"/>
    <n v="1340"/>
    <s v="Capgemini Finland Oy"/>
    <s v="NORDIC"/>
    <n v="30751700258"/>
    <s v="06. SOGETI"/>
    <s v="Sogeti Nordic "/>
    <n v="42828"/>
    <n v="65"/>
    <s v="8.Invoice awaiting Prime’s approval or PO"/>
    <s v="Hold Payment"/>
    <n v="42892"/>
    <s v="Q2 2017"/>
    <n v="1"/>
    <s v="0-30 Days"/>
    <n v="9014.7999999999993"/>
    <s v="EUR"/>
    <n v="9014.7999999999993"/>
    <s v="EUR"/>
    <n v="9014.7999999999993"/>
    <s v="EUR"/>
    <s v="INTRA"/>
    <n v="9.01"/>
    <n v="1"/>
    <s v="less than 10000"/>
    <s v="Shambhu Sharma"/>
    <s v="Awaiting approval"/>
    <s v="Less"/>
    <m/>
    <m/>
    <m/>
    <m/>
    <m/>
    <s v="GFS"/>
    <s v="Non- ICB"/>
    <s v="GFS/Non- ICB"/>
  </r>
  <r>
    <s v="Unresolved"/>
    <n v="8520"/>
    <s v="Capgemini Technology Services India Limited"/>
    <x v="3"/>
    <n v="3011"/>
    <s v="Sogeti USA LLC"/>
    <s v="NORTH AMERICA"/>
    <n v="85200310084976"/>
    <s v="08. SHARED SERVICES"/>
    <s v="ID Shared Services"/>
    <n v="42676"/>
    <n v="217"/>
    <s v="1.No signed SoW"/>
    <s v="DISAGREEMENT"/>
    <n v="42709"/>
    <s v="Q4 2016"/>
    <n v="184"/>
    <s v="181 - 365 Days"/>
    <n v="647811.11"/>
    <s v="INR"/>
    <n v="8955.86"/>
    <s v="INR"/>
    <n v="647811.17990857014"/>
    <s v="EUR"/>
    <s v="INTER"/>
    <n v="8.9600000000000009"/>
    <n v="1"/>
    <s v="greater than 10000"/>
    <s v="Brock Bahan"/>
    <s v="Dispute : No SOW"/>
    <s v="More"/>
    <m/>
    <m/>
    <m/>
    <m/>
    <m/>
    <s v="GFS"/>
    <s v="Non- ICB"/>
    <s v="GFS/Non- ICB"/>
  </r>
  <r>
    <s v="New"/>
    <n v="8514"/>
    <s v="Capgemini Kun Shan Co. Ltd."/>
    <x v="3"/>
    <n v="8243"/>
    <s v="Capgemini Deutschland GmbH"/>
    <s v="CENTRAL EUROPE"/>
    <s v="PRK1702045"/>
    <s v="01. APPSONE"/>
    <s v="China"/>
    <n v="42795"/>
    <n v="98"/>
    <s v="8.Invoice awaiting Prime’s approval or PO"/>
    <s v="Hold Payment"/>
    <n v="42892"/>
    <s v="Q2 2017"/>
    <n v="1"/>
    <s v="0-30 Days"/>
    <n v="68400"/>
    <s v="CNY"/>
    <n v="8947.14"/>
    <s v="CNY"/>
    <n v="8947.14"/>
    <s v="EUR"/>
    <s v="INTER"/>
    <n v="8.9499999999999993"/>
    <n v="1"/>
    <s v="less than 10000"/>
    <s v="Magdalena Chrzanowska"/>
    <s v="manually payment will be processed"/>
    <s v="More"/>
    <m/>
    <m/>
    <m/>
    <m/>
    <m/>
    <s v="Non-GFS"/>
    <s v="Non- ICB"/>
    <s v="Non-GFS/Non- ICB"/>
  </r>
  <r>
    <s v="New"/>
    <n v="8310"/>
    <s v="Capgemini Polska Sp z.o.o"/>
    <x v="2"/>
    <n v="413"/>
    <s v="Capgemini Nederland B.V."/>
    <s v="BENELUX"/>
    <s v="831017FIS00568"/>
    <s v="04. INFRA"/>
    <s v="Infra Central Europe "/>
    <n v="42829"/>
    <n v="64"/>
    <s v="7.Missing attachments"/>
    <s v="Missing Information or Attachment"/>
    <n v="42893"/>
    <s v="Q2 2017"/>
    <n v="0"/>
    <s v="0-30 Days"/>
    <n v="37122"/>
    <s v="PLN"/>
    <n v="8899.6"/>
    <s v="PLN"/>
    <n v="37122.005913092224"/>
    <s v="EUR"/>
    <s v="INTER"/>
    <n v="8.9"/>
    <n v="1"/>
    <s v="greater than 10000"/>
    <s v="Susmit Chatterjee"/>
    <s v="Missing attachments"/>
    <s v="More"/>
    <m/>
    <m/>
    <m/>
    <m/>
    <m/>
    <s v="GFS"/>
    <s v="Non- ICB"/>
    <s v="GFS/Non- ICB"/>
  </r>
  <r>
    <s v="Unresolved"/>
    <n v="1710"/>
    <s v="Capgemini Italia S.p.A"/>
    <x v="10"/>
    <n v="9701"/>
    <s v="Capgemini Services Romania s.r.l."/>
    <s v="CENTRAL EUROPE"/>
    <n v="17100111702109"/>
    <s v="02. APPSTWO"/>
    <s v="Apps Italy"/>
    <n v="42849"/>
    <n v="44"/>
    <s v="1.No signed SoW"/>
    <s v="DISAGREEMENT"/>
    <n v="42859"/>
    <s v="Q2 2017"/>
    <n v="34"/>
    <s v="31-60 Days"/>
    <n v="8886.14"/>
    <s v="EUR"/>
    <n v="8886.14"/>
    <s v="EUR"/>
    <n v="8886.14"/>
    <s v="EUR"/>
    <s v="INTER"/>
    <n v="8.89"/>
    <n v="1"/>
    <s v="less than 10000"/>
    <s v="Claudia-Mihaela Ghergan"/>
    <s v="."/>
    <s v="Less"/>
    <m/>
    <m/>
    <m/>
    <m/>
    <m/>
    <s v="GFS"/>
    <s v="Non- ICB"/>
    <s v="GFS/Non- ICB"/>
  </r>
  <r>
    <s v="Unresolved"/>
    <n v="132"/>
    <s v="Capgemini Technologies LLC"/>
    <x v="6"/>
    <n v="199"/>
    <s v="Capgemini America Inc"/>
    <s v="NORTH AMERICA"/>
    <n v="1320130002650"/>
    <s v="01. APPSONE"/>
    <s v="NA CAPTECH"/>
    <n v="42766"/>
    <n v="127"/>
    <s v="1.No signed SoW"/>
    <s v="DISAGREEMENT"/>
    <n v="42831"/>
    <s v="Q1 2017"/>
    <n v="62"/>
    <s v="61-90 Days"/>
    <n v="9972.5400000000009"/>
    <s v="USD"/>
    <n v="8887.39"/>
    <s v="USD"/>
    <n v="9972.5399697616485"/>
    <s v="EUR"/>
    <s v="INTRA"/>
    <n v="8.89"/>
    <n v="1"/>
    <s v="less than 10000"/>
    <s v="Soumya Mukhopadhyay"/>
    <s v="-"/>
    <s v="Less"/>
    <m/>
    <m/>
    <m/>
    <m/>
    <m/>
    <s v="GFS"/>
    <s v="Non- ICB"/>
    <s v="GFS/Non- ICB"/>
  </r>
  <r>
    <s v="Unresolved"/>
    <n v="8520"/>
    <s v="Capgemini Technology Services India Limited"/>
    <x v="3"/>
    <n v="199"/>
    <s v="Capgemini America Inc"/>
    <s v="NORTH AMERICA"/>
    <n v="85200710013085"/>
    <s v="05. BUSINESS SERVICES"/>
    <s v="MCOS"/>
    <n v="42676"/>
    <n v="217"/>
    <s v="8.Invoice awaiting Prime’s approval or PO"/>
    <s v="Hold Payment"/>
    <n v="42733"/>
    <s v="Q4 2016"/>
    <n v="160"/>
    <s v="151-180 Days"/>
    <n v="640200"/>
    <s v="INR"/>
    <n v="8850.64"/>
    <s v="INR"/>
    <n v="640200.21989468194"/>
    <s v="EUR"/>
    <s v="INTER"/>
    <n v="8.85"/>
    <n v="1"/>
    <s v="greater than 10000"/>
    <s v="Sayantan Ghosh"/>
    <s v="Waiting for approval"/>
    <s v="More"/>
    <m/>
    <m/>
    <m/>
    <m/>
    <m/>
    <s v="GFS"/>
    <s v="Non- ICB"/>
    <s v="GFS/Non- ICB"/>
  </r>
  <r>
    <s v="Unresolved"/>
    <n v="8520"/>
    <s v="Capgemini Technology Services India Limited"/>
    <x v="3"/>
    <n v="8420"/>
    <s v="Capgemini Australia Pty Ltd."/>
    <s v="INDIA"/>
    <n v="85201210003148"/>
    <s v="11. FS"/>
    <s v="FS-AU"/>
    <n v="42728"/>
    <n v="165"/>
    <s v="3.Disagreed days, volume or deliverables"/>
    <s v="DISAGREEMENT"/>
    <n v="42775"/>
    <s v="Q1 2017"/>
    <n v="118"/>
    <s v="91-120 Days"/>
    <n v="639200.81999999995"/>
    <s v="INR"/>
    <n v="8836.82"/>
    <s v="INR"/>
    <n v="639200.56709681149"/>
    <s v="EUR"/>
    <s v="INTRA"/>
    <n v="8.84"/>
    <n v="1"/>
    <s v="greater than 10000"/>
    <s v="Shruti Shetty"/>
    <s v="Costs booked by the below resources doesn’t belong to project : Kumar, Mr. Sidhartha Sugumar, Mrs. Pavithra Please issue credit note"/>
    <s v="More"/>
    <m/>
    <m/>
    <m/>
    <m/>
    <m/>
    <s v="GFS"/>
    <s v="Non- ICB"/>
    <s v="GFS/Non- ICB"/>
  </r>
  <r>
    <s v="New"/>
    <n v="95"/>
    <s v="Capgemini Service S.A.S."/>
    <x v="0"/>
    <n v="4100"/>
    <s v="CPM Braxis S.A."/>
    <s v="CPM- BR"/>
    <n v="950110007237"/>
    <s v="07. GROUP"/>
    <s v="GROUP SHARED SERVICES"/>
    <n v="42310"/>
    <n v="583"/>
    <s v="1.No signed SoW"/>
    <s v="DISAGREEMENT"/>
    <n v="42891"/>
    <s v="Q2 2017"/>
    <n v="2"/>
    <s v="0-30 Days"/>
    <n v="8800.33"/>
    <s v="EUR"/>
    <n v="8800.33"/>
    <s v="EUR"/>
    <n v="8800.33"/>
    <s v="EUR"/>
    <s v="INTER"/>
    <n v="8.8000000000000007"/>
    <n v="1"/>
    <s v="less than 10000"/>
    <s v="Beatriz Baldavira"/>
    <s v="We do not recognise the cost as we don't even use Oracle system and have not received any Isow for that."/>
    <s v="Less"/>
    <m/>
    <m/>
    <m/>
    <m/>
    <m/>
    <s v="GFS"/>
    <s v="Non- ICB"/>
    <s v="GFS/Non- ICB"/>
  </r>
  <r>
    <s v="New"/>
    <n v="8520"/>
    <s v="Capgemini Technology Services India Limited"/>
    <x v="3"/>
    <n v="1750"/>
    <s v="Capgemini Espana S.L."/>
    <s v="IBERIA"/>
    <n v="85201420001824"/>
    <s v="11. FS"/>
    <s v="FS-Others"/>
    <n v="42858"/>
    <n v="35"/>
    <s v="8.Invoice awaiting Prime’s approval or PO"/>
    <s v="Hold Payment"/>
    <n v="42893"/>
    <s v="Q2 2017"/>
    <n v="0"/>
    <s v="0-30 Days"/>
    <n v="636610.11"/>
    <s v="INR"/>
    <n v="8801.01"/>
    <s v="INR"/>
    <n v="636610.29454313987"/>
    <s v="EUR"/>
    <s v="INTER"/>
    <n v="8.8000000000000007"/>
    <n v="1"/>
    <s v="greater than 10000"/>
    <s v="Beatriu Armengol"/>
    <s v="We need that ISOW number be included in the invoice"/>
    <s v="More"/>
    <m/>
    <m/>
    <m/>
    <m/>
    <m/>
    <s v="GFS"/>
    <s v="ICB"/>
    <s v="GFS/ICB"/>
  </r>
  <r>
    <s v="Unresolved"/>
    <n v="132"/>
    <s v="Capgemini Technologies LLC"/>
    <x v="6"/>
    <n v="199"/>
    <s v="Capgemini America Inc"/>
    <s v="NORTH AMERICA"/>
    <n v="1320130002609"/>
    <s v="01. APPSONE"/>
    <s v="NA CAPTECH"/>
    <n v="42724"/>
    <n v="169"/>
    <s v="1.No signed SoW"/>
    <s v="DISAGREEMENT"/>
    <n v="42800"/>
    <s v="Q1 2017"/>
    <n v="93"/>
    <s v="91-120 Days"/>
    <n v="9849.09"/>
    <s v="USD"/>
    <n v="8777.3700000000008"/>
    <s v="USD"/>
    <n v="9849.0865320849898"/>
    <s v="EUR"/>
    <s v="INTRA"/>
    <n v="8.7799999999999994"/>
    <n v="1"/>
    <s v="less than 10000"/>
    <s v="Soumya Mukhopadhyay"/>
    <s v="-"/>
    <s v="Less"/>
    <m/>
    <m/>
    <m/>
    <m/>
    <m/>
    <s v="GFS"/>
    <s v="Non- ICB"/>
    <s v="GFS/Non- ICB"/>
  </r>
  <r>
    <s v="New"/>
    <n v="4100"/>
    <s v="CPM Braxis S.A."/>
    <x v="9"/>
    <n v="635"/>
    <s v="Capgemini Technology Services"/>
    <s v="FRANCE"/>
    <s v="CPMBSA3084"/>
    <s v="09. LATAM"/>
    <s v="CPM Braxis"/>
    <n v="42584"/>
    <n v="309"/>
    <s v="6.Missing or wrong information on invoice"/>
    <s v="Missing Information or Attachment"/>
    <n v="42893"/>
    <s v="Q2 2017"/>
    <n v="0"/>
    <s v="0-30 Days"/>
    <n v="32007.22"/>
    <s v="BRL"/>
    <n v="8772.7099999999991"/>
    <s v="BRL"/>
    <n v="32007.237165669652"/>
    <s v="EUR"/>
    <s v="INTER"/>
    <n v="8.77"/>
    <n v="1"/>
    <s v="greater than 10000"/>
    <s v="Anna Zwolinska"/>
    <s v="Missing or wrong information on invoice"/>
    <s v="More"/>
    <m/>
    <m/>
    <m/>
    <m/>
    <m/>
    <s v="Non-GFS"/>
    <s v="Non- ICB"/>
    <s v="Non-GFS/Non- ICB"/>
  </r>
  <r>
    <s v="New"/>
    <n v="8520"/>
    <s v="Capgemini Technology Services India Limited"/>
    <x v="3"/>
    <n v="199"/>
    <s v="Capgemini America Inc"/>
    <s v="NORTH AMERICA"/>
    <n v="85201810009880"/>
    <s v="01. APPSONE"/>
    <s v="APAC Platform"/>
    <n v="42828"/>
    <n v="65"/>
    <s v="8.Invoice awaiting Prime’s approval or PO"/>
    <s v="Hold Payment"/>
    <n v="42893"/>
    <s v="Q2 2017"/>
    <n v="0"/>
    <s v="0-30 Days"/>
    <n v="633716.64"/>
    <s v="INR"/>
    <n v="8761.01"/>
    <s v="INR"/>
    <n v="633716.94346391992"/>
    <s v="EUR"/>
    <s v="INTER"/>
    <n v="8.76"/>
    <n v="1"/>
    <s v="greater than 10000"/>
    <s v="PRIANGSU CHANDRA"/>
    <s v="Approval pending from Sur, Sourav"/>
    <s v="More"/>
    <m/>
    <m/>
    <m/>
    <m/>
    <m/>
    <s v="GFS"/>
    <s v="Non- ICB"/>
    <s v="GFS/Non- ICB"/>
  </r>
  <r>
    <s v="Unresolved"/>
    <n v="5308"/>
    <s v="Capgemini Suisse S.A, Slovakia Branch"/>
    <x v="2"/>
    <n v="199"/>
    <s v="Capgemini America Inc"/>
    <s v="NORTH AMERICA"/>
    <n v="8000000971617"/>
    <s v="02. APPSTWO"/>
    <s v="Apps Eastern Europe"/>
    <n v="42797"/>
    <n v="96"/>
    <s v="1.No signed SoW"/>
    <s v="DISAGREEMENT"/>
    <n v="42830"/>
    <s v="Q1 2017"/>
    <n v="63"/>
    <s v="61-90 Days"/>
    <n v="8744"/>
    <s v="EUR"/>
    <n v="8744"/>
    <s v="EUR"/>
    <n v="8744"/>
    <s v="EUR"/>
    <s v="INTER"/>
    <n v="8.74"/>
    <n v="1"/>
    <s v="less than 10000"/>
    <s v="Subhojit Adak"/>
    <s v="No signed ISOW"/>
    <s v="Less"/>
    <m/>
    <m/>
    <m/>
    <m/>
    <m/>
    <s v="Non-GFS"/>
    <s v="Non- ICB"/>
    <s v="Non-GFS/Non- ICB"/>
  </r>
  <r>
    <s v="New"/>
    <n v="8520"/>
    <s v="Capgemini Technology Services India Limited"/>
    <x v="3"/>
    <n v="199"/>
    <s v="Capgemini America Inc"/>
    <s v="NORTH AMERICA"/>
    <n v="85201210003480"/>
    <s v="11. FS"/>
    <s v="FS-Others"/>
    <n v="42828"/>
    <n v="65"/>
    <s v="1.No signed SoW"/>
    <s v="DISAGREEMENT"/>
    <n v="42893"/>
    <s v="Q2 2017"/>
    <n v="0"/>
    <s v="0-30 Days"/>
    <n v="629300.79"/>
    <s v="INR"/>
    <n v="8699.9599999999991"/>
    <s v="INR"/>
    <n v="629300.96637926041"/>
    <s v="EUR"/>
    <s v="INTER"/>
    <n v="8.6999999999999993"/>
    <n v="1"/>
    <s v="greater than 10000"/>
    <s v="PRIANGSU CHANDRA"/>
    <s v="ISOW required"/>
    <s v="More"/>
    <m/>
    <m/>
    <m/>
    <m/>
    <m/>
    <s v="GFS"/>
    <s v="Non- ICB"/>
    <s v="GFS/Non- ICB"/>
  </r>
  <r>
    <s v="Unresolved"/>
    <n v="8520"/>
    <s v="Capgemini Technology Services India Limited"/>
    <x v="3"/>
    <n v="3011"/>
    <s v="Sogeti USA LLC"/>
    <s v="NORTH AMERICA"/>
    <n v="85200610007283"/>
    <s v="06. SOGETI"/>
    <s v="SOGETI INDIA - SOGID - BU"/>
    <n v="42727"/>
    <n v="166"/>
    <s v="3.Disagreed days, volume or deliverables"/>
    <s v="DISAGREEMENT"/>
    <n v="42776"/>
    <s v="Q1 2017"/>
    <n v="117"/>
    <s v="91-120 Days"/>
    <n v="626400"/>
    <s v="INR"/>
    <n v="8659.85"/>
    <s v="INR"/>
    <n v="626399.65858457272"/>
    <s v="EUR"/>
    <s v="INTER"/>
    <n v="8.66"/>
    <n v="1"/>
    <s v="greater than 10000"/>
    <s v="Brock Bahan"/>
    <s v="Dispute: No Time in our System for Rajan, Rajasekar for Jun-Nov"/>
    <s v="More"/>
    <m/>
    <m/>
    <m/>
    <m/>
    <m/>
    <s v="GFS"/>
    <s v="Non- ICB"/>
    <s v="GFS/Non- ICB"/>
  </r>
  <r>
    <s v="Unresolved"/>
    <n v="95"/>
    <s v="Capgemini Service S.A.S."/>
    <x v="0"/>
    <n v="1730"/>
    <s v="Capgemini Portugal, Serviços de Consultoria e Informatica S.A."/>
    <s v="IBERIA"/>
    <n v="950110010793"/>
    <s v="07. GROUP"/>
    <s v="GROUP SHARED SERVICES"/>
    <n v="42794"/>
    <n v="99"/>
    <s v="1.No signed SoW"/>
    <s v="DISAGREEMENT"/>
    <n v="42830"/>
    <s v="Q1 2017"/>
    <n v="63"/>
    <s v="61-90 Days"/>
    <n v="8624"/>
    <s v="EUR"/>
    <n v="8624"/>
    <s v="EUR"/>
    <n v="8624"/>
    <s v="EUR"/>
    <s v="INTER"/>
    <n v="8.6199999999999992"/>
    <n v="1"/>
    <s v="less than 10000"/>
    <s v="Vania Ferreira"/>
    <s v="No signed SOW"/>
    <s v="Less"/>
    <m/>
    <m/>
    <m/>
    <m/>
    <m/>
    <s v="GFS"/>
    <s v="Non- ICB"/>
    <s v="GFS/Non- ICB"/>
  </r>
  <r>
    <s v="New"/>
    <n v="413"/>
    <s v="Capgemini Nederland B.V."/>
    <x v="7"/>
    <n v="1970"/>
    <s v="Capgemini UK Plc (FS)"/>
    <s v="UK &amp; IRELAND"/>
    <n v="4130110163339"/>
    <s v="11. FS"/>
    <s v="FSNBACC"/>
    <n v="42676"/>
    <n v="217"/>
    <s v="3.Disagreed days, volume or deliverables"/>
    <s v="DISAGREEMENT"/>
    <n v="42892"/>
    <s v="Q2 2017"/>
    <n v="1"/>
    <s v="0-30 Days"/>
    <n v="8606.24"/>
    <s v="EUR"/>
    <n v="8606.24"/>
    <s v="EUR"/>
    <n v="8606.24"/>
    <s v="EUR"/>
    <s v="INTER"/>
    <n v="8.61"/>
    <n v="1"/>
    <s v="less than 10000"/>
    <s v="Amina Khatun"/>
    <s v="Credit note required for excess days invoiced"/>
    <s v="Less"/>
    <m/>
    <m/>
    <m/>
    <m/>
    <m/>
    <s v="GFS"/>
    <s v="Non- ICB"/>
    <s v="GFS/Non- ICB"/>
  </r>
  <r>
    <s v="Unresolved"/>
    <n v="8520"/>
    <s v="Capgemini Technology Services India Limited"/>
    <x v="3"/>
    <n v="8105"/>
    <s v="Capgemini Canada Inc"/>
    <s v="NORTH AMERICA"/>
    <n v="85200330013612"/>
    <s v="01. APPSONE"/>
    <s v="NA PBS"/>
    <n v="42583"/>
    <n v="310"/>
    <s v="1.No signed SoW"/>
    <s v="DISAGREEMENT"/>
    <n v="42648"/>
    <s v="Q3 2016"/>
    <n v="245"/>
    <s v="181 - 365 Days"/>
    <n v="622263"/>
    <s v="INR"/>
    <n v="8602.66"/>
    <s v="INR"/>
    <n v="622262.88987905788"/>
    <s v="EUR"/>
    <s v="INTER"/>
    <n v="8.6"/>
    <n v="1"/>
    <s v="greater than 10000"/>
    <s v="PRIANGSU CHANDRA"/>
    <s v="Credit Note required."/>
    <s v="More"/>
    <m/>
    <m/>
    <m/>
    <m/>
    <m/>
    <s v="GFS"/>
    <s v="Non- ICB"/>
    <s v="GFS/Non- ICB"/>
  </r>
  <r>
    <s v="Unresolved"/>
    <n v="3635"/>
    <s v="Capgemini Magyarorszag Kft"/>
    <x v="2"/>
    <n v="199"/>
    <s v="Capgemini America Inc"/>
    <s v="NORTH AMERICA"/>
    <s v="INV170077"/>
    <s v="02. APPSTWO"/>
    <s v="Apps Eastern Europe"/>
    <n v="42796"/>
    <n v="97"/>
    <s v="8.Invoice awaiting Prime’s approval or PO"/>
    <s v="Hold Payment"/>
    <n v="42859"/>
    <s v="Q2 2017"/>
    <n v="34"/>
    <s v="31-60 Days"/>
    <n v="2639700"/>
    <s v="HUF"/>
    <n v="8592.75"/>
    <s v="HUF"/>
    <n v="2639699.5576308672"/>
    <s v="EUR"/>
    <s v="INTER"/>
    <n v="8.59"/>
    <n v="1"/>
    <s v="greater than 10000"/>
    <s v="Subhojit Adak"/>
    <s v="waiting for approval"/>
    <s v="More"/>
    <m/>
    <m/>
    <m/>
    <m/>
    <m/>
    <s v="Non-GFS"/>
    <s v="Non- ICB"/>
    <s v="Non-GFS/Non- ICB"/>
  </r>
  <r>
    <s v="Unresolved"/>
    <n v="8520"/>
    <s v="Capgemini Technology Services India Limited"/>
    <x v="3"/>
    <n v="199"/>
    <s v="Capgemini America Inc"/>
    <s v="NORTH AMERICA"/>
    <s v="5010089629/16-17-IM"/>
    <s v="04. INFRA"/>
    <s v="IGATE"/>
    <n v="42768"/>
    <n v="125"/>
    <s v="1.No signed SoW"/>
    <s v="DISAGREEMENT"/>
    <n v="42830"/>
    <s v="Q1 2017"/>
    <n v="63"/>
    <s v="61-90 Days"/>
    <n v="620476"/>
    <s v="INR"/>
    <n v="8577.9599999999991"/>
    <s v="INR"/>
    <n v="620476.24558763951"/>
    <s v="EUR"/>
    <s v="INTER"/>
    <n v="8.58"/>
    <n v="1"/>
    <s v="greater than 10000"/>
    <s v="Sayantan Ghosh"/>
    <s v="ISOW Required"/>
    <s v="More"/>
    <m/>
    <m/>
    <m/>
    <m/>
    <m/>
    <s v="Non-GFS"/>
    <s v="Non- ICB"/>
    <s v="Non-GFS/Non- ICB"/>
  </r>
  <r>
    <s v="New"/>
    <n v="8110"/>
    <s v="Capgemini Mexico S. de R.L. de C.V."/>
    <x v="9"/>
    <n v="635"/>
    <s v="Capgemini Technology Services"/>
    <s v="FRANCE"/>
    <s v="D7368"/>
    <s v="09. LATAM"/>
    <s v="Mexico"/>
    <n v="42858"/>
    <n v="35"/>
    <s v="6.Missing or wrong information on invoice"/>
    <s v="Missing Information or Attachment"/>
    <n v="42893"/>
    <s v="Q2 2017"/>
    <n v="0"/>
    <s v="0-30 Days"/>
    <n v="179303.52"/>
    <s v="MXN"/>
    <n v="8515.59"/>
    <s v="MXN"/>
    <n v="179303.51254721786"/>
    <s v="EUR"/>
    <s v="INTER"/>
    <n v="8.52"/>
    <n v="1"/>
    <s v="greater than 10000"/>
    <s v="Karolina Planeta"/>
    <s v="waiting for final approval"/>
    <s v="More"/>
    <m/>
    <m/>
    <m/>
    <m/>
    <m/>
    <s v="Non-GFS"/>
    <s v="Non- ICB"/>
    <s v="Non-GFS/Non- ICB"/>
  </r>
  <r>
    <s v="Unresolved"/>
    <n v="1740"/>
    <s v="Capgemini Argentina S.A."/>
    <x v="9"/>
    <n v="8243"/>
    <s v="Capgemini Deutschland GmbH"/>
    <s v="CENTRAL EUROPE"/>
    <s v="B-0006-00000017"/>
    <s v="09. LATAM"/>
    <s v="Argentina"/>
    <n v="42795"/>
    <n v="98"/>
    <s v="6.Missing or wrong information on invoice"/>
    <s v="Missing Information or Attachment"/>
    <n v="42860"/>
    <s v="Q2 2017"/>
    <n v="33"/>
    <s v="31-60 Days"/>
    <n v="154314.93"/>
    <s v="ARS"/>
    <n v="8513.91"/>
    <s v="ARS"/>
    <n v="154314.93702455761"/>
    <s v="EUR"/>
    <s v="INTER"/>
    <n v="8.51"/>
    <n v="1"/>
    <s v="greater than 10000"/>
    <s v="Magdalena Chrzanowska"/>
    <s v="manually payment"/>
    <s v="More"/>
    <m/>
    <m/>
    <m/>
    <m/>
    <m/>
    <s v="Non-GFS"/>
    <s v="Non- ICB"/>
    <s v="Non-GFS/Non- ICB"/>
  </r>
  <r>
    <s v="New"/>
    <n v="8520"/>
    <s v="Capgemini Technology Services India Limited"/>
    <x v="3"/>
    <n v="8243"/>
    <s v="Capgemini Deutschland GmbH"/>
    <s v="CENTRAL EUROPE"/>
    <n v="85200810000514"/>
    <s v="06. SOGETI"/>
    <s v="SOGETI INDIA GES - SOGIDPES – BU"/>
    <n v="42828"/>
    <n v="65"/>
    <s v="8.Invoice awaiting Prime’s approval or PO"/>
    <s v="Hold Payment"/>
    <n v="42892"/>
    <s v="Q2 2017"/>
    <n v="1"/>
    <s v="0-30 Days"/>
    <n v="615833.32999999996"/>
    <s v="INR"/>
    <n v="8513.77"/>
    <s v="INR"/>
    <n v="615833.14044326136"/>
    <s v="EUR"/>
    <s v="INTER"/>
    <n v="8.51"/>
    <n v="1"/>
    <s v="greater than 10000"/>
    <s v="Magdalena Chrzanowska"/>
    <s v="Awaiting approval"/>
    <s v="More"/>
    <m/>
    <m/>
    <m/>
    <m/>
    <m/>
    <s v="GFS"/>
    <s v="Non- ICB"/>
    <s v="GFS/Non- ICB"/>
  </r>
  <r>
    <s v="New"/>
    <n v="8310"/>
    <s v="Capgemini Polska Sp z.o.o"/>
    <x v="2"/>
    <n v="413"/>
    <s v="Capgemini Nederland B.V."/>
    <s v="BENELUX"/>
    <s v="831017FIS00642"/>
    <s v="04. INFRA"/>
    <s v="Infra Central Europe "/>
    <n v="42829"/>
    <n v="64"/>
    <s v="7.Missing attachments"/>
    <s v="Missing Information or Attachment"/>
    <n v="42893"/>
    <s v="Q2 2017"/>
    <n v="0"/>
    <s v="0-30 Days"/>
    <n v="35396.5"/>
    <s v="PLN"/>
    <n v="8485.93"/>
    <s v="PLN"/>
    <n v="35396.505869711749"/>
    <s v="EUR"/>
    <s v="INTER"/>
    <n v="8.49"/>
    <n v="1"/>
    <s v="greater than 10000"/>
    <s v="Susmit Chatterjee"/>
    <s v="Missing attachments"/>
    <s v="More"/>
    <m/>
    <m/>
    <m/>
    <m/>
    <m/>
    <s v="GFS"/>
    <s v="Non- ICB"/>
    <s v="GFS/Non- ICB"/>
  </r>
  <r>
    <s v="Unresolved"/>
    <n v="132"/>
    <s v="Capgemini Technologies LLC"/>
    <x v="6"/>
    <n v="199"/>
    <s v="Capgemini America Inc"/>
    <s v="NORTH AMERICA"/>
    <n v="1320130002543"/>
    <s v="01. APPSONE"/>
    <s v="NA TS"/>
    <n v="42697"/>
    <n v="196"/>
    <s v="1.No signed SoW"/>
    <s v="DISAGREEMENT"/>
    <n v="42776"/>
    <s v="Q1 2017"/>
    <n v="117"/>
    <s v="91-120 Days"/>
    <n v="9528.9500000000007"/>
    <s v="USD"/>
    <n v="8492.07"/>
    <s v="USD"/>
    <n v="9528.9514132961212"/>
    <s v="EUR"/>
    <s v="INTRA"/>
    <n v="8.49"/>
    <n v="1"/>
    <s v="less than 10000"/>
    <s v="Soumya Mukhopadhyay"/>
    <s v="-"/>
    <s v="Less"/>
    <m/>
    <m/>
    <m/>
    <m/>
    <m/>
    <s v="GFS"/>
    <s v="Non- ICB"/>
    <s v="GFS/Non- ICB"/>
  </r>
  <r>
    <s v="New"/>
    <n v="8514"/>
    <s v="Capgemini Kun Shan Co. Ltd."/>
    <x v="3"/>
    <n v="8243"/>
    <s v="Capgemini Deutschland GmbH"/>
    <s v="CENTRAL EUROPE"/>
    <s v="PRK1703004"/>
    <s v="01. APPSONE"/>
    <s v="China"/>
    <n v="42829"/>
    <n v="64"/>
    <s v="8.Invoice awaiting Prime’s approval or PO"/>
    <s v="Hold Payment"/>
    <n v="42892"/>
    <s v="Q2 2017"/>
    <n v="1"/>
    <s v="0-30 Days"/>
    <n v="64600"/>
    <s v="CNY"/>
    <n v="8450.08"/>
    <s v="CNY"/>
    <n v="8450.08"/>
    <s v="EUR"/>
    <s v="INTER"/>
    <n v="8.4499999999999993"/>
    <n v="1"/>
    <s v="less than 10000"/>
    <s v="Magdalena Chrzanowska"/>
    <s v="manually payment will be processed"/>
    <s v="More"/>
    <m/>
    <m/>
    <m/>
    <m/>
    <m/>
    <s v="Non-GFS"/>
    <s v="Non- ICB"/>
    <s v="Non-GFS/Non- ICB"/>
  </r>
  <r>
    <s v="Unresolved"/>
    <n v="8520"/>
    <s v="Capgemini Technology Services India Limited"/>
    <x v="3"/>
    <n v="3011"/>
    <s v="Sogeti USA LLC"/>
    <s v="NORTH AMERICA"/>
    <s v="5010089730/16-17-IM"/>
    <s v="06. SOGETI"/>
    <s v="iGATE"/>
    <n v="42769"/>
    <n v="124"/>
    <s v="3.Disagreed days, volume or deliverables"/>
    <s v="DISAGREEMENT"/>
    <n v="42776"/>
    <s v="Q1 2017"/>
    <n v="117"/>
    <s v="91-120 Days"/>
    <n v="611454"/>
    <s v="INR"/>
    <n v="8453.23"/>
    <s v="INR"/>
    <n v="611454.05358486192"/>
    <s v="EUR"/>
    <s v="INTER"/>
    <n v="8.4499999999999993"/>
    <n v="1"/>
    <s v="greater than 10000"/>
    <s v="Brock Bahan"/>
    <s v="Dispute: No time in our system"/>
    <s v="More"/>
    <m/>
    <m/>
    <m/>
    <m/>
    <m/>
    <s v="Non-GFS"/>
    <s v="Non- ICB"/>
    <s v="Non-GFS/Non- ICB"/>
  </r>
  <r>
    <s v="Unresolved"/>
    <n v="8310"/>
    <s v="Capgemini Polska Sp z.o.o"/>
    <x v="2"/>
    <n v="260"/>
    <s v="Capgemini UK Plc"/>
    <s v="UK &amp; IRELAND"/>
    <s v="831015FIS01576"/>
    <s v="04. INFRA"/>
    <s v="Infra Central Europe "/>
    <n v="42311"/>
    <n v="582"/>
    <s v="6.Missing or wrong information on invoice"/>
    <s v="Missing Information or Attachment"/>
    <n v="42648"/>
    <s v="Q3 2016"/>
    <n v="245"/>
    <s v="181 - 365 Days"/>
    <n v="35211.85"/>
    <s v="PLN"/>
    <n v="8441.66"/>
    <s v="PLN"/>
    <n v="35211.846873602648"/>
    <s v="EUR"/>
    <s v="INTER"/>
    <n v="8.44"/>
    <n v="1"/>
    <s v="greater than 10000"/>
    <s v="Abdul Wasim"/>
    <s v="NO PO"/>
    <s v="More"/>
    <m/>
    <m/>
    <m/>
    <m/>
    <m/>
    <s v="GFS"/>
    <s v="Non- ICB"/>
    <s v="GFS/Non- ICB"/>
  </r>
  <r>
    <s v="Unresolved"/>
    <n v="8520"/>
    <s v="Capgemini Technology Services India Limited"/>
    <x v="3"/>
    <n v="4100"/>
    <s v="CPM Braxis S.A."/>
    <s v="CPM- BR"/>
    <n v="85201110010103"/>
    <s v="11. FS"/>
    <s v="Banking &amp; Capital Markets"/>
    <n v="42614"/>
    <n v="279"/>
    <s v="2.Disagreed rates or price"/>
    <s v="DISAGREEMENT"/>
    <n v="42829"/>
    <s v="Q1 2017"/>
    <n v="64"/>
    <s v="61-90 Days"/>
    <n v="609698.88"/>
    <s v="INR"/>
    <n v="8428.9699999999993"/>
    <s v="INR"/>
    <n v="609699.23615531507"/>
    <s v="EUR"/>
    <s v="INTER"/>
    <n v="8.43"/>
    <n v="1"/>
    <s v="greater than 10000"/>
    <s v="Beatriz Baldavira"/>
    <s v="With regard to invoice 100206019 (annex I), it is worth US $ 9,325.57 (Convert from Rupee to Dollar), but the SOW (annex II) was contracted with a value of US $ 5,378.00, Does not recognize the value and can not continue with this RC."/>
    <s v="More"/>
    <m/>
    <m/>
    <m/>
    <m/>
    <m/>
    <s v="GFS"/>
    <s v="Non- ICB"/>
    <s v="GFS/Non- ICB"/>
  </r>
  <r>
    <s v="New"/>
    <n v="1970"/>
    <s v="Capgemini UK Plc (FS)"/>
    <x v="5"/>
    <n v="635"/>
    <s v="Capgemini Technology Services"/>
    <s v="FRANCE"/>
    <n v="19700110031325"/>
    <s v="11. FS"/>
    <s v="France"/>
    <n v="42583"/>
    <n v="310"/>
    <s v="8.Invoice awaiting Prime’s approval or PO"/>
    <s v="Hold Payment"/>
    <n v="42891"/>
    <s v="Q2 2017"/>
    <n v="2"/>
    <s v="0-30 Days"/>
    <n v="7300"/>
    <s v="GBP"/>
    <n v="8355.75"/>
    <s v="GBP"/>
    <n v="7300.0011969005345"/>
    <s v="EUR"/>
    <s v="INTER"/>
    <n v="8.36"/>
    <n v="1"/>
    <s v="less than 10000"/>
    <s v="Natalia Cich"/>
    <s v="h-Waiting for Project Manager approval AMBARD"/>
    <s v="Less"/>
    <m/>
    <m/>
    <m/>
    <m/>
    <m/>
    <s v="GFS"/>
    <s v="Non- ICB"/>
    <s v="GFS/Non- ICB"/>
  </r>
  <r>
    <s v="New"/>
    <n v="95"/>
    <s v="Capgemini Service S.A.S."/>
    <x v="0"/>
    <n v="260"/>
    <s v="Capgemini UK Plc"/>
    <s v="UK &amp; IRELAND"/>
    <n v="950110011475"/>
    <s v="07. GROUP"/>
    <s v="GROUP SHARED SERVICES"/>
    <n v="42823"/>
    <n v="70"/>
    <s v="8.Invoice awaiting Prime’s approval or PO"/>
    <s v="Hold Payment"/>
    <n v="42892"/>
    <s v="Q2 2017"/>
    <n v="1"/>
    <s v="0-30 Days"/>
    <n v="8337.98"/>
    <s v="EUR"/>
    <n v="8337.98"/>
    <s v="EUR"/>
    <n v="8337.98"/>
    <s v="EUR"/>
    <s v="INTER"/>
    <n v="8.34"/>
    <n v="1"/>
    <s v="less than 10000"/>
    <s v="Puja Kolay Dey"/>
    <s v="As per our requestor the cost should come through ICB/IPB. Request to provide a credit note."/>
    <s v="Less"/>
    <m/>
    <m/>
    <m/>
    <m/>
    <m/>
    <s v="GFS"/>
    <s v="Non- ICB"/>
    <s v="GFS/Non- ICB"/>
  </r>
  <r>
    <s v="Unresolved"/>
    <n v="9701"/>
    <s v="Capgemini Services Romania s.r.l."/>
    <x v="2"/>
    <n v="199"/>
    <s v="Capgemini America Inc"/>
    <s v="NORTH AMERICA"/>
    <n v="97120170059"/>
    <s v="04. INFRA"/>
    <s v="Infra Central Europe "/>
    <n v="42796"/>
    <n v="97"/>
    <s v="8.Invoice awaiting Prime’s approval or PO"/>
    <s v="Hold Payment"/>
    <n v="42830"/>
    <s v="Q1 2017"/>
    <n v="63"/>
    <s v="61-90 Days"/>
    <n v="38067.9"/>
    <s v="RON"/>
    <n v="8338.17"/>
    <s v="RON"/>
    <n v="38067.908147635455"/>
    <s v="EUR"/>
    <s v="INTER"/>
    <n v="8.34"/>
    <n v="1"/>
    <s v="greater than 10000"/>
    <s v="Subhojit Adak"/>
    <s v="waiting for approval"/>
    <s v="More"/>
    <m/>
    <m/>
    <m/>
    <m/>
    <m/>
    <s v="Non-GFS"/>
    <s v="Non- ICB"/>
    <s v="Non-GFS/Non- ICB"/>
  </r>
  <r>
    <s v="New"/>
    <n v="199"/>
    <s v="Capgemini America Inc"/>
    <x v="6"/>
    <n v="693"/>
    <s v="Capgemini Consulting S.A.S."/>
    <s v="FRANCE"/>
    <n v="1990110073524"/>
    <s v="03. CC"/>
    <s v="CC NA"/>
    <n v="42823"/>
    <n v="70"/>
    <s v="6.Missing or wrong information on invoice"/>
    <s v="Missing Information or Attachment"/>
    <n v="42893"/>
    <s v="Q2 2017"/>
    <n v="0"/>
    <s v="0-30 Days"/>
    <n v="9360"/>
    <s v="USD"/>
    <n v="8341.5"/>
    <s v="USD"/>
    <n v="9359.99682221291"/>
    <s v="EUR"/>
    <s v="INTER"/>
    <n v="8.34"/>
    <n v="1"/>
    <s v="less than 10000"/>
    <s v="Hirsch Magdalena"/>
    <s v="h-Waiting for Project Manager approval"/>
    <s v="Less"/>
    <m/>
    <m/>
    <m/>
    <m/>
    <m/>
    <s v="GFS"/>
    <s v="Non- ICB"/>
    <s v="GFS/Non- ICB"/>
  </r>
  <r>
    <s v="Unresolved"/>
    <n v="8520"/>
    <s v="Capgemini Technology Services India Limited"/>
    <x v="3"/>
    <n v="199"/>
    <s v="Capgemini America Inc"/>
    <s v="NORTH AMERICA"/>
    <s v="5010089520/16-17-IM"/>
    <s v="01. APPSONE"/>
    <s v="IGATE"/>
    <n v="42768"/>
    <n v="125"/>
    <s v="1.No signed SoW"/>
    <s v="DISAGREEMENT"/>
    <n v="42830"/>
    <s v="Q1 2017"/>
    <n v="63"/>
    <s v="61-90 Days"/>
    <n v="602832"/>
    <s v="INR"/>
    <n v="8334.0300000000007"/>
    <s v="INR"/>
    <n v="602831.8673687866"/>
    <s v="EUR"/>
    <s v="INTER"/>
    <n v="8.33"/>
    <n v="1"/>
    <s v="greater than 10000"/>
    <s v="Sayantan Ghosh"/>
    <s v="ISOW Required"/>
    <s v="More"/>
    <m/>
    <m/>
    <m/>
    <m/>
    <m/>
    <s v="Non-GFS"/>
    <s v="Non- ICB"/>
    <s v="Non-GFS/Non- ICB"/>
  </r>
  <r>
    <s v="Unresolved"/>
    <n v="8520"/>
    <s v="Capgemini Technology Services India Limited"/>
    <x v="3"/>
    <n v="260"/>
    <s v="Capgemini UK Plc"/>
    <s v="UK &amp; IRELAND"/>
    <s v="5010085942/16-17-IM"/>
    <s v="01. APPSONE"/>
    <s v="IGATE"/>
    <n v="42768"/>
    <n v="125"/>
    <s v="6.Missing or wrong information on invoice"/>
    <s v="Missing Information or Attachment"/>
    <n v="42831"/>
    <s v="Q1 2017"/>
    <n v="62"/>
    <s v="61-90 Days"/>
    <n v="602624"/>
    <s v="INR"/>
    <n v="8331.16"/>
    <s v="INR"/>
    <n v="602624.26942885248"/>
    <s v="EUR"/>
    <s v="INTER"/>
    <n v="8.33"/>
    <n v="1"/>
    <s v="greater than 10000"/>
    <s v="SARBAJIT MOITRA"/>
    <s v="No PO"/>
    <s v="More"/>
    <m/>
    <m/>
    <m/>
    <m/>
    <m/>
    <s v="Non-GFS"/>
    <s v="Non- ICB"/>
    <s v="Non-GFS/Non- ICB"/>
  </r>
  <r>
    <s v="New"/>
    <n v="3802"/>
    <s v="Prosodie S.A.S."/>
    <x v="1"/>
    <n v="693"/>
    <s v="Capgemini Consulting S.A.S."/>
    <s v="FRANCE"/>
    <n v="701702336"/>
    <s v="05. BUSINESS SERVICES"/>
    <s v="Prosodie"/>
    <n v="42821"/>
    <n v="72"/>
    <s v="8.Invoice awaiting Prime’s approval or PO"/>
    <s v="Hold Payment"/>
    <n v="42891"/>
    <s v="Q2 2017"/>
    <n v="2"/>
    <s v="0-30 Days"/>
    <n v="8306.0300000000007"/>
    <s v="EUR"/>
    <n v="8306.0300000000007"/>
    <s v="EUR"/>
    <n v="8306.0300000000007"/>
    <s v="EUR"/>
    <s v="INTRA"/>
    <n v="8.31"/>
    <n v="1"/>
    <s v="less than 10000"/>
    <s v="Hirsch Magdalena"/>
    <s v="h-Waiting for Project Manager approval CPIERRON"/>
    <s v="Less"/>
    <m/>
    <m/>
    <m/>
    <m/>
    <m/>
    <s v="Non-GFS"/>
    <s v="Non- ICB"/>
    <s v="Non-GFS/Non- ICB"/>
  </r>
  <r>
    <s v="New"/>
    <n v="95"/>
    <s v="Capgemini Service S.A.S."/>
    <x v="0"/>
    <n v="1750"/>
    <s v="Capgemini Espana S.L."/>
    <s v="IBERIA"/>
    <n v="950110011439"/>
    <s v="07. GROUP"/>
    <s v="GROUP SHARED SERVICES"/>
    <n v="42823"/>
    <n v="70"/>
    <s v="1.No signed SoW"/>
    <s v="DISAGREEMENT"/>
    <n v="42893"/>
    <s v="Q2 2017"/>
    <n v="0"/>
    <s v="0-30 Days"/>
    <n v="8305.5"/>
    <s v="EUR"/>
    <n v="8305.5"/>
    <s v="EUR"/>
    <n v="8305.5"/>
    <s v="EUR"/>
    <s v="INTER"/>
    <n v="8.31"/>
    <n v="1"/>
    <s v="less than 10000"/>
    <s v="Carmen Postigo Gonzalez"/>
    <s v="SEND ISOW"/>
    <s v="Less"/>
    <m/>
    <m/>
    <m/>
    <m/>
    <m/>
    <s v="GFS"/>
    <s v="Non- ICB"/>
    <s v="GFS/Non- ICB"/>
  </r>
  <r>
    <s v="Unresolved"/>
    <n v="8520"/>
    <s v="Capgemini Technology Services India Limited"/>
    <x v="3"/>
    <n v="1750"/>
    <s v="Capgemini Espana S.L."/>
    <s v="IBERIA"/>
    <n v="85200610007359"/>
    <s v="04. INFRA"/>
    <s v="Infra India"/>
    <n v="42829"/>
    <n v="64"/>
    <s v="1.No signed SoW"/>
    <s v="DISAGREEMENT"/>
    <n v="42831"/>
    <s v="Q1 2017"/>
    <n v="62"/>
    <s v="61-90 Days"/>
    <n v="600700"/>
    <s v="INR"/>
    <n v="8304.56"/>
    <s v="INR"/>
    <n v="600700.19096117117"/>
    <s v="EUR"/>
    <s v="INTER"/>
    <n v="8.3000000000000007"/>
    <n v="1"/>
    <s v="greater than 10000"/>
    <s v="Carmen Postigo Gonzalez"/>
    <s v="send ISOW"/>
    <s v="More"/>
    <m/>
    <m/>
    <m/>
    <m/>
    <m/>
    <s v="GFS"/>
    <s v="Non- ICB"/>
    <s v="GFS/Non- ICB"/>
  </r>
  <r>
    <s v="New"/>
    <n v="8520"/>
    <s v="Capgemini Technology Services India Limited"/>
    <x v="3"/>
    <n v="693"/>
    <s v="Capgemini Consulting S.A.S."/>
    <s v="FRANCE"/>
    <n v="85200330014086"/>
    <s v="08. SHARED SERVICES"/>
    <s v="MSA"/>
    <n v="42829"/>
    <n v="64"/>
    <s v="8.Invoice awaiting Prime’s approval or PO"/>
    <s v="Hold Payment"/>
    <n v="42891"/>
    <s v="Q2 2017"/>
    <n v="2"/>
    <s v="0-30 Days"/>
    <n v="599467"/>
    <s v="INR"/>
    <n v="8287.51"/>
    <s v="INR"/>
    <n v="599466.90006365371"/>
    <s v="EUR"/>
    <s v="INTER"/>
    <n v="8.2899999999999991"/>
    <n v="1"/>
    <s v="greater than 10000"/>
    <s v="Hirsch Magdalena"/>
    <s v="h-Waiting for Project Manager approval MICONSTA"/>
    <s v="More"/>
    <m/>
    <m/>
    <m/>
    <m/>
    <m/>
    <s v="GFS"/>
    <s v="Non- ICB"/>
    <s v="GFS/Non- ICB"/>
  </r>
  <r>
    <s v="New"/>
    <n v="3019"/>
    <s v="Sogeti Corporate Services S.A.S."/>
    <x v="1"/>
    <n v="3033"/>
    <s v="Sogeti Espana S.L."/>
    <s v="IBERIA"/>
    <n v="30190110008410"/>
    <s v="06. SOGETI"/>
    <s v="Sogeti France "/>
    <n v="42879"/>
    <n v="14"/>
    <s v="6.Missing or wrong information on invoice"/>
    <s v="Missing Information or Attachment"/>
    <n v="42891"/>
    <s v="Q2 2017"/>
    <n v="2"/>
    <s v="0-30 Days"/>
    <n v="8268.19"/>
    <s v="EUR"/>
    <n v="8268.19"/>
    <s v="EUR"/>
    <n v="8268.19"/>
    <s v="EUR"/>
    <s v="INTER"/>
    <n v="8.27"/>
    <n v="1"/>
    <s v="less than 10000"/>
    <s v="Laura Perez Benito"/>
    <s v="Please correct the address: Sogeti España, S.L.U Anabel Segura, 14 28108 Alcobendas Madrid España"/>
    <s v="Less"/>
    <m/>
    <m/>
    <m/>
    <m/>
    <m/>
    <s v="GFS"/>
    <s v="Non- ICB"/>
    <s v="GFS/Non- ICB"/>
  </r>
  <r>
    <s v="New"/>
    <n v="8520"/>
    <s v="Capgemini Technology Services India Limited"/>
    <x v="3"/>
    <n v="199"/>
    <s v="Capgemini America Inc"/>
    <s v="NORTH AMERICA"/>
    <n v="85200410045990"/>
    <s v="06. SOGETI"/>
    <s v="SOGETI INDIA GES - SOGIDPES – BU"/>
    <n v="42829"/>
    <n v="64"/>
    <s v="6.Missing or wrong information on invoice"/>
    <s v="Missing Information or Attachment"/>
    <n v="42893"/>
    <s v="Q2 2017"/>
    <n v="0"/>
    <s v="0-30 Days"/>
    <n v="594711"/>
    <s v="INR"/>
    <n v="8221.76"/>
    <s v="INR"/>
    <n v="594710.95422718592"/>
    <s v="EUR"/>
    <s v="INTER"/>
    <n v="8.2200000000000006"/>
    <n v="1"/>
    <s v="greater than 10000"/>
    <s v="PRIANGSU CHANDRA"/>
    <s v="Pending approval from Hrishikesh Mehta"/>
    <s v="More"/>
    <m/>
    <m/>
    <m/>
    <m/>
    <m/>
    <s v="GFS"/>
    <s v="Non- ICB"/>
    <s v="GFS/Non- ICB"/>
  </r>
  <r>
    <s v="New"/>
    <n v="247"/>
    <s v="Sogeti Ireland Ltd."/>
    <x v="5"/>
    <n v="1970"/>
    <s v="Capgemini UK Plc (FS)"/>
    <s v="UK &amp; IRELAND"/>
    <s v="24717INV0241"/>
    <s v="06. SOGETI"/>
    <s v="Sogeti UK Conso "/>
    <n v="42858"/>
    <n v="35"/>
    <s v="6.Missing or wrong information on invoice"/>
    <s v="Missing Information or Attachment"/>
    <n v="42892"/>
    <s v="Q2 2017"/>
    <n v="1"/>
    <s v="0-30 Days"/>
    <n v="8209.68"/>
    <s v="EUR"/>
    <n v="8209.68"/>
    <s v="EUR"/>
    <n v="8209.68"/>
    <s v="EUR"/>
    <s v="INTRA"/>
    <n v="8.2100000000000009"/>
    <n v="1"/>
    <s v="less than 10000"/>
    <s v="Amina Khatun"/>
    <s v="This Invoice should not come to FS"/>
    <s v="Less"/>
    <m/>
    <m/>
    <m/>
    <m/>
    <m/>
    <s v="GFS"/>
    <s v="Non- ICB"/>
    <s v="GFS/Non- ICB"/>
  </r>
  <r>
    <s v="New"/>
    <n v="247"/>
    <s v="Sogeti Ireland Ltd."/>
    <x v="5"/>
    <n v="1970"/>
    <s v="Capgemini UK Plc (FS)"/>
    <s v="UK &amp; IRELAND"/>
    <s v="24717INV0205"/>
    <s v="06. SOGETI"/>
    <s v="Sogeti UK Conso "/>
    <n v="42829"/>
    <n v="64"/>
    <s v="6.Missing or wrong information on invoice"/>
    <s v="Missing Information or Attachment"/>
    <n v="42892"/>
    <s v="Q2 2017"/>
    <n v="1"/>
    <s v="0-30 Days"/>
    <n v="8209.68"/>
    <s v="EUR"/>
    <n v="8209.68"/>
    <s v="EUR"/>
    <n v="8209.68"/>
    <s v="EUR"/>
    <s v="INTRA"/>
    <n v="8.2100000000000009"/>
    <n v="1"/>
    <s v="less than 10000"/>
    <s v="Amina Khatun"/>
    <s v="This Invoice should not come to FS"/>
    <s v="Less"/>
    <m/>
    <m/>
    <m/>
    <m/>
    <m/>
    <s v="GFS"/>
    <s v="Non- ICB"/>
    <s v="GFS/Non- ICB"/>
  </r>
  <r>
    <s v="New"/>
    <n v="247"/>
    <s v="Sogeti Ireland Ltd."/>
    <x v="5"/>
    <n v="1970"/>
    <s v="Capgemini UK Plc (FS)"/>
    <s v="UK &amp; IRELAND"/>
    <s v="24717INV0203"/>
    <s v="06. SOGETI"/>
    <s v="Sogeti UK Conso "/>
    <n v="42829"/>
    <n v="64"/>
    <s v="6.Missing or wrong information on invoice"/>
    <s v="Missing Information or Attachment"/>
    <n v="42892"/>
    <s v="Q2 2017"/>
    <n v="1"/>
    <s v="0-30 Days"/>
    <n v="8209.68"/>
    <s v="EUR"/>
    <n v="8209.68"/>
    <s v="EUR"/>
    <n v="8209.68"/>
    <s v="EUR"/>
    <s v="INTRA"/>
    <n v="8.2100000000000009"/>
    <n v="1"/>
    <s v="less than 10000"/>
    <s v="Amina Khatun"/>
    <s v="This Invoice should not come to FS"/>
    <s v="Less"/>
    <m/>
    <m/>
    <m/>
    <m/>
    <m/>
    <s v="GFS"/>
    <s v="Non- ICB"/>
    <s v="GFS/Non- ICB"/>
  </r>
  <r>
    <s v="New"/>
    <n v="95"/>
    <s v="Capgemini Service S.A.S."/>
    <x v="0"/>
    <n v="4100"/>
    <s v="CPM Braxis S.A."/>
    <s v="CPM- BR"/>
    <n v="950110005613"/>
    <s v="07. GROUP"/>
    <s v="GROUP SHARED SERVICES"/>
    <n v="41905"/>
    <n v="988"/>
    <s v="1.No signed SoW"/>
    <s v="DISAGREEMENT"/>
    <n v="42891"/>
    <s v="Q2 2017"/>
    <n v="2"/>
    <s v="0-30 Days"/>
    <n v="8202.0400000000009"/>
    <s v="EUR"/>
    <n v="8202.0400000000009"/>
    <s v="EUR"/>
    <n v="8202.0400000000009"/>
    <s v="EUR"/>
    <s v="INTER"/>
    <n v="8.1999999999999993"/>
    <n v="1"/>
    <s v="less than 10000"/>
    <s v="Beatriz Baldavira"/>
    <s v="We do not recognise the cost as we don't even use Oracle system and have not received any Isow for that."/>
    <s v="Less"/>
    <m/>
    <m/>
    <m/>
    <m/>
    <m/>
    <s v="GFS"/>
    <s v="Non- ICB"/>
    <s v="GFS/Non- ICB"/>
  </r>
  <r>
    <s v="New"/>
    <n v="8310"/>
    <s v="Capgemini Polska Sp z.o.o"/>
    <x v="2"/>
    <n v="8113"/>
    <s v="Capgemini North America Inc"/>
    <s v="NORTH AMERICA"/>
    <s v="831016FBP03642"/>
    <s v="05. BUSINESS SERVICES"/>
    <s v="BPO POLAND - BPOPL- BU"/>
    <n v="42731"/>
    <n v="162"/>
    <s v="8.Invoice awaiting Prime’s approval or PO"/>
    <s v="Hold Payment"/>
    <n v="42891"/>
    <s v="Q2 2017"/>
    <n v="2"/>
    <s v="0-30 Days"/>
    <n v="34220.86"/>
    <s v="PLN"/>
    <n v="8204.08"/>
    <s v="PLN"/>
    <n v="34220.853327282312"/>
    <s v="EUR"/>
    <s v="INTER"/>
    <n v="8.1999999999999993"/>
    <n v="1"/>
    <s v="greater than 10000"/>
    <s v="SUDIPTA ROY"/>
    <s v="payment not yet approved"/>
    <s v="More"/>
    <m/>
    <m/>
    <m/>
    <m/>
    <m/>
    <s v="GFS"/>
    <s v="Non- ICB"/>
    <s v="GFS/Non- ICB"/>
  </r>
  <r>
    <s v="Unresolved"/>
    <n v="8520"/>
    <s v="Capgemini Technology Services India Limited"/>
    <x v="3"/>
    <n v="199"/>
    <s v="Capgemini America Inc"/>
    <s v="NORTH AMERICA"/>
    <s v="5010089667/16-17-IM"/>
    <s v="04. INFRA"/>
    <s v="IGATE"/>
    <n v="42768"/>
    <n v="125"/>
    <s v="1.No signed SoW"/>
    <s v="DISAGREEMENT"/>
    <n v="42830"/>
    <s v="Q1 2017"/>
    <n v="63"/>
    <s v="61-90 Days"/>
    <n v="592695"/>
    <s v="INR"/>
    <n v="8193.89"/>
    <s v="INR"/>
    <n v="592695.01186273934"/>
    <s v="EUR"/>
    <s v="INTER"/>
    <n v="8.19"/>
    <n v="1"/>
    <s v="greater than 10000"/>
    <s v="Sayantan Ghosh"/>
    <s v="ISOW Required"/>
    <s v="More"/>
    <m/>
    <m/>
    <m/>
    <m/>
    <m/>
    <s v="Non-GFS"/>
    <s v="Non- ICB"/>
    <s v="Non-GFS/Non- ICB"/>
  </r>
  <r>
    <s v="Unresolved"/>
    <n v="8520"/>
    <s v="Capgemini Technology Services India Limited"/>
    <x v="3"/>
    <n v="795"/>
    <s v="Capgemini Suisse S.A."/>
    <s v="CENTRAL EUROPE"/>
    <n v="85203820000474"/>
    <s v="05. BUSINESS SERVICES"/>
    <s v="BPO India"/>
    <n v="42796"/>
    <n v="97"/>
    <s v="7.Missing attachments"/>
    <s v="Missing Information or Attachment"/>
    <n v="42859"/>
    <s v="Q2 2017"/>
    <n v="34"/>
    <s v="31-60 Days"/>
    <n v="590403.99"/>
    <s v="INR"/>
    <n v="8162.22"/>
    <s v="INR"/>
    <n v="590404.201145767"/>
    <s v="EUR"/>
    <s v="INTER"/>
    <n v="8.16"/>
    <n v="1"/>
    <s v="greater than 10000"/>
    <s v="Izabela Klich"/>
    <s v="without approval"/>
    <s v="More"/>
    <m/>
    <m/>
    <m/>
    <m/>
    <m/>
    <s v="GFS"/>
    <s v="ICB"/>
    <s v="GFS/ICB"/>
  </r>
  <r>
    <s v="New"/>
    <n v="95"/>
    <s v="Capgemini Service S.A.S."/>
    <x v="0"/>
    <n v="309"/>
    <s v="Capgemini Sogeti Danmark AS"/>
    <s v="NORDIC"/>
    <n v="950110010972"/>
    <s v="07. GROUP"/>
    <s v="GROUP SHARED SERVICES"/>
    <n v="42821"/>
    <n v="72"/>
    <s v="8.Invoice awaiting Prime’s approval or PO"/>
    <s v="Hold Payment"/>
    <n v="42892"/>
    <s v="Q2 2017"/>
    <n v="1"/>
    <s v="0-30 Days"/>
    <n v="8136"/>
    <s v="EUR"/>
    <n v="8136"/>
    <s v="EUR"/>
    <n v="8136"/>
    <s v="EUR"/>
    <s v="INTER"/>
    <n v="8.14"/>
    <n v="1"/>
    <s v="less than 10000"/>
    <s v="Ankit Pandey"/>
    <s v="Awaiting Approval"/>
    <s v="Less"/>
    <m/>
    <m/>
    <m/>
    <m/>
    <m/>
    <s v="GFS"/>
    <s v="Non- ICB"/>
    <s v="GFS/Non- ICB"/>
  </r>
  <r>
    <s v="New"/>
    <n v="95"/>
    <s v="Capgemini Service S.A.S."/>
    <x v="0"/>
    <n v="199"/>
    <s v="Capgemini America Inc"/>
    <s v="NORTH AMERICA"/>
    <n v="950110011447"/>
    <s v="07. GROUP"/>
    <s v="GROUP SHARED SERVICES"/>
    <n v="42823"/>
    <n v="70"/>
    <s v="8.Invoice awaiting Prime’s approval or PO"/>
    <s v="Hold Payment"/>
    <n v="42893"/>
    <s v="Q2 2017"/>
    <n v="0"/>
    <s v="0-30 Days"/>
    <n v="8140.5"/>
    <s v="EUR"/>
    <n v="8140.5"/>
    <s v="EUR"/>
    <n v="8140.5"/>
    <s v="EUR"/>
    <s v="INTER"/>
    <n v="8.14"/>
    <n v="1"/>
    <s v="less than 10000"/>
    <s v="Soumya Mukhopadhyay"/>
    <s v="-"/>
    <s v="Less"/>
    <m/>
    <m/>
    <m/>
    <m/>
    <m/>
    <s v="GFS"/>
    <s v="Non- ICB"/>
    <s v="GFS/Non- ICB"/>
  </r>
  <r>
    <s v="New"/>
    <n v="8310"/>
    <s v="Capgemini Polska Sp z.o.o"/>
    <x v="2"/>
    <n v="692"/>
    <s v="Capgemini Outsourcing Services S.A.S."/>
    <s v="FRANCE"/>
    <s v="831015FIS01225"/>
    <s v="04. INFRA"/>
    <s v="Infra Central Europe "/>
    <n v="42249"/>
    <n v="644"/>
    <s v="8.Invoice awaiting Prime’s approval or PO"/>
    <s v="Hold Payment"/>
    <n v="42891"/>
    <s v="Q2 2017"/>
    <n v="2"/>
    <s v="0-30 Days"/>
    <n v="33933.83"/>
    <s v="PLN"/>
    <n v="8135.27"/>
    <s v="PLN"/>
    <n v="33933.833098633848"/>
    <s v="EUR"/>
    <s v="INTER"/>
    <n v="8.14"/>
    <n v="1"/>
    <s v="greater than 10000"/>
    <s v="Magdalena Marczynska"/>
    <s v="Status : h-Waiting for Project Manager approval Destinataire : NERNOULT"/>
    <s v="More"/>
    <m/>
    <m/>
    <m/>
    <m/>
    <m/>
    <s v="GFS"/>
    <s v="Non- ICB"/>
    <s v="GFS/Non- ICB"/>
  </r>
  <r>
    <s v="New"/>
    <n v="1730"/>
    <s v="Capgemini Portugal, Serviços de Consultoria e Informatica S.A."/>
    <x v="8"/>
    <n v="635"/>
    <s v="Capgemini Technology Services"/>
    <s v="FRANCE"/>
    <s v="9663A"/>
    <s v="02. APPSTWO"/>
    <s v="Apps Portugal"/>
    <n v="42888"/>
    <n v="5"/>
    <s v="8.Invoice awaiting Prime’s approval or PO"/>
    <s v="Hold Payment"/>
    <n v="42893"/>
    <s v="Q2 2017"/>
    <n v="0"/>
    <s v="0-30 Days"/>
    <n v="8078.27"/>
    <s v="EUR"/>
    <n v="8078.27"/>
    <s v="EUR"/>
    <n v="8078.27"/>
    <s v="EUR"/>
    <s v="INTER"/>
    <n v="8.08"/>
    <n v="1"/>
    <s v="less than 10000"/>
    <s v="Beata Chojnacka"/>
    <s v="Dipsute puts at the request"/>
    <s v="Less"/>
    <m/>
    <m/>
    <m/>
    <m/>
    <m/>
    <s v="Non-GFS"/>
    <s v="Non- ICB"/>
    <s v="Non-GFS/Non- ICB"/>
  </r>
  <r>
    <s v="Unresolved"/>
    <n v="8520"/>
    <s v="Capgemini Technology Services India Limited"/>
    <x v="3"/>
    <n v="260"/>
    <s v="Capgemini UK Plc"/>
    <s v="UK &amp; IRELAND"/>
    <s v="5010087784/16-17-IM"/>
    <s v="01. APPSONE"/>
    <s v="IGATE"/>
    <n v="42768"/>
    <n v="125"/>
    <s v="6.Missing or wrong information on invoice"/>
    <s v="Missing Information or Attachment"/>
    <n v="42831"/>
    <s v="Q1 2017"/>
    <n v="62"/>
    <s v="61-90 Days"/>
    <n v="584057"/>
    <s v="INR"/>
    <n v="8074.47"/>
    <s v="INR"/>
    <n v="584056.91221572831"/>
    <s v="EUR"/>
    <s v="INTER"/>
    <n v="8.07"/>
    <n v="1"/>
    <s v="greater than 10000"/>
    <s v="SARBAJIT MOITRA"/>
    <s v="No PO"/>
    <s v="More"/>
    <m/>
    <m/>
    <m/>
    <m/>
    <m/>
    <s v="Non-GFS"/>
    <s v="Non- ICB"/>
    <s v="Non-GFS/Non- ICB"/>
  </r>
  <r>
    <s v="Unresolved"/>
    <n v="8520"/>
    <s v="Capgemini Technology Services India Limited"/>
    <x v="3"/>
    <n v="8420"/>
    <s v="Capgemini Australia Pty Ltd."/>
    <s v="INDIA"/>
    <n v="85202710000434"/>
    <s v="10. IND"/>
    <s v="I and D India ACIS"/>
    <n v="42544"/>
    <n v="349"/>
    <s v="2.Disagreed rates or price"/>
    <s v="DISAGREEMENT"/>
    <n v="42618"/>
    <s v="Q3 2016"/>
    <n v="275"/>
    <s v="181 - 365 Days"/>
    <n v="582408"/>
    <s v="INR"/>
    <n v="8051.67"/>
    <s v="INR"/>
    <n v="582407.70210057287"/>
    <s v="EUR"/>
    <s v="INTRA"/>
    <n v="8.0500000000000007"/>
    <n v="1"/>
    <s v="greater than 10000"/>
    <s v="Michelle Curtin"/>
    <s v="Offshore resource skills mis-match resulting in no deliverables on project. Please issue credit note for 582,408 INR"/>
    <s v="More"/>
    <m/>
    <m/>
    <m/>
    <m/>
    <m/>
    <s v="GFS"/>
    <s v="Non- ICB"/>
    <s v="GFS/Non- ICB"/>
  </r>
  <r>
    <s v="Unresolved"/>
    <n v="8520"/>
    <s v="Capgemini Technology Services India Limited"/>
    <x v="3"/>
    <n v="95"/>
    <s v="Capgemini Service S.A.S."/>
    <s v="HOLDING"/>
    <n v="85200330013740"/>
    <s v="07. GROUP"/>
    <s v="ITICS INDIA TS - ITICSINTS - BU"/>
    <n v="42676"/>
    <n v="217"/>
    <s v="4.Disagreed expenses"/>
    <s v="DISAGREEMENT"/>
    <n v="42732"/>
    <s v="Q4 2016"/>
    <n v="161"/>
    <s v="151-180 Days"/>
    <n v="581796.5"/>
    <s v="INR"/>
    <n v="8043.22"/>
    <s v="INR"/>
    <n v="581796.48168508767"/>
    <s v="EUR"/>
    <s v="INTER"/>
    <n v="8.0399999999999991"/>
    <n v="1"/>
    <s v="greater than 10000"/>
    <s v="Nicolas HONVAULT"/>
    <s v="These hours are purchased by Group PPT and not by Directory services.. change project code and send approval to Sudesh Rele Arora Sachin (13/12/2016 14:00)"/>
    <s v="More"/>
    <m/>
    <m/>
    <m/>
    <m/>
    <m/>
    <s v="GFS"/>
    <s v="Non- ICB"/>
    <s v="GFS/Non- ICB"/>
  </r>
  <r>
    <s v="Unresolved"/>
    <n v="199"/>
    <s v="Capgemini America Inc"/>
    <x v="6"/>
    <n v="635"/>
    <s v="Capgemini Technology Services"/>
    <s v="FRANCE"/>
    <n v="1990110061629"/>
    <s v="03. CC"/>
    <s v="CC NA"/>
    <n v="42697"/>
    <n v="196"/>
    <s v="4.Disagreed expenses"/>
    <s v="DISAGREEMENT"/>
    <n v="42775"/>
    <s v="Q1 2017"/>
    <n v="118"/>
    <s v="91-120 Days"/>
    <n v="9000"/>
    <s v="USD"/>
    <n v="8020.68"/>
    <s v="USD"/>
    <n v="9000.0047128198348"/>
    <s v="EUR"/>
    <s v="INTER"/>
    <n v="8.02"/>
    <n v="1"/>
    <s v="less than 10000"/>
    <s v="Aleksandra Polak"/>
    <s v="De : Rajendran, Revathy Envoyé : mercredi 4 janvier 2017 11:19 À : Artis, Pascale Cc : Qunfoong, Chai Objet : FW: CAPGEMINI AMERICA INC 1990110061629 OK for payment ? Please reject, not approved by Chai. Thank you. Pascale ARTIS (19/01/2017 10:35)"/>
    <s v="Less"/>
    <m/>
    <m/>
    <m/>
    <m/>
    <m/>
    <s v="GFS"/>
    <s v="Non- ICB"/>
    <s v="GFS/Non- ICB"/>
  </r>
  <r>
    <s v="New"/>
    <n v="1730"/>
    <s v="Capgemini Portugal, Serviços de Consultoria e Informatica S.A."/>
    <x v="8"/>
    <n v="1750"/>
    <s v="Capgemini Espana S.L."/>
    <s v="IBERIA"/>
    <n v="9380"/>
    <s v="02. APPSTWO"/>
    <s v="Apps Portugal"/>
    <n v="42829"/>
    <n v="64"/>
    <s v="1.No signed SoW"/>
    <s v="DISAGREEMENT"/>
    <n v="42891"/>
    <s v="Q2 2017"/>
    <n v="2"/>
    <s v="0-30 Days"/>
    <n v="8000"/>
    <s v="EUR"/>
    <n v="8000"/>
    <s v="EUR"/>
    <n v="8000"/>
    <s v="EUR"/>
    <s v="INTRA"/>
    <n v="8"/>
    <n v="1"/>
    <s v="less than 10000"/>
    <s v="Carmen Postigo Gonzalez"/>
    <s v="ISOW IS STILL IN PROGRESS"/>
    <s v="Less"/>
    <m/>
    <m/>
    <m/>
    <m/>
    <m/>
    <s v="Non-GFS"/>
    <s v="Non- ICB"/>
    <s v="Non-GFS/Non- ICB"/>
  </r>
  <r>
    <s v="New"/>
    <n v="95"/>
    <s v="Capgemini Service S.A.S."/>
    <x v="0"/>
    <n v="260"/>
    <s v="Capgemini UK Plc"/>
    <s v="UK &amp; IRELAND"/>
    <n v="950110011703"/>
    <s v="07. GROUP"/>
    <s v="GROUP SHARED SERVICES"/>
    <n v="42825"/>
    <n v="68"/>
    <s v="8.Invoice awaiting Prime’s approval or PO"/>
    <s v="Hold Payment"/>
    <n v="42892"/>
    <s v="Q2 2017"/>
    <n v="1"/>
    <s v="0-30 Days"/>
    <n v="7974.05"/>
    <s v="EUR"/>
    <n v="7974.05"/>
    <s v="EUR"/>
    <n v="7974.05"/>
    <s v="EUR"/>
    <s v="INTER"/>
    <n v="7.97"/>
    <n v="1"/>
    <s v="less than 10000"/>
    <s v="Puja Kolay Dey"/>
    <s v="As per our requestor the cost should come through ICB/IPB. Request to provide a credit note."/>
    <s v="Less"/>
    <m/>
    <m/>
    <m/>
    <m/>
    <m/>
    <s v="GFS"/>
    <s v="Non- ICB"/>
    <s v="GFS/Non- ICB"/>
  </r>
  <r>
    <s v="Unresolved"/>
    <n v="8310"/>
    <s v="Capgemini Polska Sp z.o.o"/>
    <x v="2"/>
    <n v="199"/>
    <s v="Capgemini America Inc"/>
    <s v="NORTH AMERICA"/>
    <s v="831016FIS01927"/>
    <s v="04. INFRA"/>
    <s v="Infra Central Europe "/>
    <n v="42677"/>
    <n v="216"/>
    <s v="8.Invoice awaiting Prime’s approval or PO"/>
    <s v="Hold Payment"/>
    <n v="42775"/>
    <s v="Q1 2017"/>
    <n v="118"/>
    <s v="91-120 Days"/>
    <n v="33254.07"/>
    <s v="PLN"/>
    <n v="7972.3"/>
    <s v="PLN"/>
    <n v="33254.052737307873"/>
    <s v="EUR"/>
    <s v="INTER"/>
    <n v="7.97"/>
    <n v="1"/>
    <s v="greater than 10000"/>
    <s v="Sayantan Ghosh"/>
    <s v="Invoice waiting for approval"/>
    <s v="More"/>
    <m/>
    <m/>
    <m/>
    <m/>
    <m/>
    <s v="GFS"/>
    <s v="Non- ICB"/>
    <s v="GFS/Non- ICB"/>
  </r>
  <r>
    <s v="Unresolved"/>
    <n v="8310"/>
    <s v="Capgemini Polska Sp z.o.o"/>
    <x v="2"/>
    <n v="199"/>
    <s v="Capgemini America Inc"/>
    <s v="NORTH AMERICA"/>
    <s v="831016FIS01755"/>
    <s v="04. INFRA"/>
    <s v="Infra Central Europe "/>
    <n v="42647"/>
    <n v="246"/>
    <s v="8.Invoice awaiting Prime’s approval or PO"/>
    <s v="Hold Payment"/>
    <n v="42732"/>
    <s v="Q4 2016"/>
    <n v="161"/>
    <s v="151-180 Days"/>
    <n v="33218.199999999997"/>
    <s v="PLN"/>
    <n v="7963.7"/>
    <s v="PLN"/>
    <n v="33218.180422726029"/>
    <s v="EUR"/>
    <s v="INTER"/>
    <n v="7.96"/>
    <n v="1"/>
    <s v="greater than 10000"/>
    <s v="Sayantan Ghosh"/>
    <s v="Invoice waiting for approval"/>
    <s v="More"/>
    <m/>
    <m/>
    <m/>
    <m/>
    <m/>
    <s v="GFS"/>
    <s v="Non- ICB"/>
    <s v="GFS/Non- ICB"/>
  </r>
  <r>
    <s v="New"/>
    <n v="8310"/>
    <s v="Capgemini Polska Sp z.o.o"/>
    <x v="2"/>
    <n v="199"/>
    <s v="Capgemini America Inc"/>
    <s v="NORTH AMERICA"/>
    <s v="831016FIS02150"/>
    <s v="04. INFRA"/>
    <s v="Infra Central Europe "/>
    <n v="42705"/>
    <n v="188"/>
    <s v="8.Invoice awaiting Prime’s approval or PO"/>
    <s v="Hold Payment"/>
    <n v="42892"/>
    <s v="Q2 2017"/>
    <n v="1"/>
    <s v="0-30 Days"/>
    <n v="33217"/>
    <s v="PLN"/>
    <n v="7963.42"/>
    <s v="PLN"/>
    <n v="33217.012486902429"/>
    <s v="EUR"/>
    <s v="INTER"/>
    <n v="7.96"/>
    <n v="1"/>
    <s v="greater than 10000"/>
    <s v="Sayantan Ghosh"/>
    <s v="Invoice waiting for approval"/>
    <s v="More"/>
    <m/>
    <m/>
    <m/>
    <m/>
    <m/>
    <s v="GFS"/>
    <s v="Non- ICB"/>
    <s v="GFS/Non- ICB"/>
  </r>
  <r>
    <s v="Unresolved"/>
    <n v="8520"/>
    <s v="Capgemini Technology Services India Limited"/>
    <x v="3"/>
    <n v="3011"/>
    <s v="Sogeti USA LLC"/>
    <s v="NORTH AMERICA"/>
    <s v="5010089707/16-17-IM"/>
    <s v="06. SOGETI"/>
    <s v="iGATE"/>
    <n v="42769"/>
    <n v="124"/>
    <s v="3.Disagreed days, volume or deliverables"/>
    <s v="DISAGREEMENT"/>
    <n v="42776"/>
    <s v="Q1 2017"/>
    <n v="117"/>
    <s v="91-120 Days"/>
    <n v="574477"/>
    <s v="INR"/>
    <n v="7942.03"/>
    <s v="INR"/>
    <n v="574477.02679243102"/>
    <s v="EUR"/>
    <s v="INTER"/>
    <n v="7.94"/>
    <n v="1"/>
    <s v="greater than 10000"/>
    <s v="Brock Bahan"/>
    <s v="Dispute: No time in our system"/>
    <s v="More"/>
    <m/>
    <m/>
    <m/>
    <m/>
    <m/>
    <s v="Non-GFS"/>
    <s v="Non- ICB"/>
    <s v="Non-GFS/Non- ICB"/>
  </r>
  <r>
    <s v="New"/>
    <n v="199"/>
    <s v="Capgemini America Inc"/>
    <x v="6"/>
    <n v="693"/>
    <s v="Capgemini Consulting S.A.S."/>
    <s v="FRANCE"/>
    <n v="1990110073537"/>
    <s v="03. CC"/>
    <s v="CC NA"/>
    <n v="42823"/>
    <n v="70"/>
    <s v="6.Missing or wrong information on invoice"/>
    <s v="Missing Information or Attachment"/>
    <n v="42893"/>
    <s v="Q2 2017"/>
    <n v="0"/>
    <s v="0-30 Days"/>
    <n v="8850"/>
    <s v="USD"/>
    <n v="7887"/>
    <s v="USD"/>
    <n v="8850.0023900729157"/>
    <s v="EUR"/>
    <s v="INTER"/>
    <n v="7.89"/>
    <n v="1"/>
    <s v="less than 10000"/>
    <s v="Hirsch Magdalena"/>
    <s v="h-Waiting for Project Manager approval"/>
    <s v="Less"/>
    <m/>
    <m/>
    <m/>
    <m/>
    <m/>
    <s v="GFS"/>
    <s v="Non- ICB"/>
    <s v="GFS/Non- ICB"/>
  </r>
  <r>
    <s v="Unresolved"/>
    <n v="95"/>
    <s v="Capgemini Service S.A.S."/>
    <x v="0"/>
    <n v="8110"/>
    <s v="Capgemini Mexico S. de R.L. de C.V."/>
    <s v="CPM- BR"/>
    <n v="950110010496"/>
    <s v="07. GROUP"/>
    <s v="GROUP SHARED SERVICES"/>
    <n v="42726"/>
    <n v="167"/>
    <s v="1.No signed SoW"/>
    <s v="DISAGREEMENT"/>
    <n v="42732"/>
    <s v="Q4 2016"/>
    <n v="161"/>
    <s v="151-180 Days"/>
    <n v="7773"/>
    <s v="EUR"/>
    <n v="7773"/>
    <s v="EUR"/>
    <n v="7773"/>
    <s v="EUR"/>
    <s v="INTER"/>
    <n v="7.77"/>
    <n v="1"/>
    <s v="less than 10000"/>
    <s v="Aldo Perez"/>
    <s v="Hi: Please send I sow"/>
    <s v="Less"/>
    <m/>
    <m/>
    <m/>
    <m/>
    <m/>
    <s v="GFS"/>
    <s v="Non- ICB"/>
    <s v="GFS/Non- ICB"/>
  </r>
  <r>
    <s v="New"/>
    <n v="95"/>
    <s v="Capgemini Service S.A.S."/>
    <x v="0"/>
    <n v="413"/>
    <s v="Capgemini Nederland B.V."/>
    <s v="BENELUX"/>
    <n v="950110011458"/>
    <s v="07. GROUP"/>
    <s v="GROUP SHARED SERVICES"/>
    <n v="42823"/>
    <n v="70"/>
    <s v="3.Disagreed days, volume or deliverables"/>
    <s v="DISAGREEMENT"/>
    <n v="42893"/>
    <s v="Q2 2017"/>
    <n v="0"/>
    <s v="0-30 Days"/>
    <n v="7772"/>
    <s v="EUR"/>
    <n v="7772"/>
    <s v="EUR"/>
    <n v="7772"/>
    <s v="EUR"/>
    <s v="INTER"/>
    <n v="7.77"/>
    <n v="1"/>
    <s v="less than 10000"/>
    <s v="Susmit Chatterjee"/>
    <s v="Disagreed days"/>
    <s v="Less"/>
    <m/>
    <m/>
    <m/>
    <m/>
    <m/>
    <s v="GFS"/>
    <s v="Non- ICB"/>
    <s v="GFS/Non- ICB"/>
  </r>
  <r>
    <s v="Unresolved"/>
    <n v="8520"/>
    <s v="Capgemini Technology Services India Limited"/>
    <x v="3"/>
    <n v="199"/>
    <s v="Capgemini America Inc"/>
    <s v="NORTH AMERICA"/>
    <s v="5010083883/16-17-IM"/>
    <s v="11. FS"/>
    <s v="IGATE"/>
    <n v="42768"/>
    <n v="125"/>
    <s v="1.No signed SoW"/>
    <s v="DISAGREEMENT"/>
    <n v="42830"/>
    <s v="Q1 2017"/>
    <n v="63"/>
    <s v="61-90 Days"/>
    <n v="6750"/>
    <s v="GBP"/>
    <n v="7726.21"/>
    <s v="INR"/>
    <n v="558865.95104449976"/>
    <s v="EUR"/>
    <s v="INTER"/>
    <n v="7.73"/>
    <n v="1"/>
    <s v="greater than 10000"/>
    <s v="Sayantan Ghosh"/>
    <s v="ISOW Required"/>
    <s v="Less"/>
    <m/>
    <m/>
    <m/>
    <m/>
    <m/>
    <s v="Non-GFS"/>
    <s v="Non- ICB"/>
    <s v="Non-GFS/Non- ICB"/>
  </r>
  <r>
    <s v="New"/>
    <n v="1750"/>
    <s v="Capgemini Espana S.L."/>
    <x v="8"/>
    <n v="693"/>
    <s v="Capgemini Consulting S.A.S."/>
    <s v="FRANCE"/>
    <n v="17500110094290"/>
    <s v="03. CC"/>
    <s v="GCC "/>
    <n v="42829"/>
    <n v="64"/>
    <s v="8.Invoice awaiting Prime’s approval or PO"/>
    <s v="Hold Payment"/>
    <n v="42891"/>
    <s v="Q2 2017"/>
    <n v="2"/>
    <s v="0-30 Days"/>
    <n v="7722"/>
    <s v="EUR"/>
    <n v="7722"/>
    <s v="EUR"/>
    <n v="7722"/>
    <s v="EUR"/>
    <s v="INTER"/>
    <n v="7.72"/>
    <n v="1"/>
    <s v="less than 10000"/>
    <s v="Hirsch Magdalena"/>
    <s v="h-Waiting for Project Manager approval OOCHOAPE"/>
    <s v="Less"/>
    <m/>
    <m/>
    <m/>
    <m/>
    <m/>
    <s v="GFS"/>
    <s v="Non- ICB"/>
    <s v="GFS/Non- ICB"/>
  </r>
  <r>
    <s v="New"/>
    <n v="1750"/>
    <s v="Capgemini Espana S.L."/>
    <x v="8"/>
    <n v="260"/>
    <s v="Capgemini UK Plc"/>
    <s v="UK &amp; IRELAND"/>
    <n v="17500110094042"/>
    <s v="03. CC"/>
    <s v="GCC "/>
    <n v="42829"/>
    <n v="64"/>
    <s v="8.Invoice awaiting Prime’s approval or PO"/>
    <s v="Hold Payment"/>
    <n v="42892"/>
    <s v="Q2 2017"/>
    <n v="1"/>
    <s v="0-30 Days"/>
    <n v="7700"/>
    <s v="EUR"/>
    <n v="7700"/>
    <s v="EUR"/>
    <n v="7700"/>
    <s v="EUR"/>
    <s v="INTER"/>
    <n v="7.7"/>
    <n v="1"/>
    <s v="less than 10000"/>
    <s v="Puja Kolay Dey"/>
    <s v="As per our requestor invoices should have been charged through ICB. A credit needs to be raised against this invoice and the cost should come through ICB/IPB process."/>
    <s v="Less"/>
    <m/>
    <m/>
    <m/>
    <m/>
    <m/>
    <s v="GFS"/>
    <s v="Non- ICB"/>
    <s v="GFS/Non- ICB"/>
  </r>
  <r>
    <s v="Unresolved"/>
    <n v="8520"/>
    <s v="Capgemini Technology Services India Limited"/>
    <x v="3"/>
    <n v="8420"/>
    <s v="Capgemini Australia Pty Ltd."/>
    <s v="INDIA"/>
    <n v="85202710000456"/>
    <s v="10. IND"/>
    <s v="I and D India ACIS"/>
    <n v="42614"/>
    <n v="279"/>
    <s v="2.Disagreed rates or price"/>
    <s v="DISAGREEMENT"/>
    <n v="42648"/>
    <s v="Q3 2016"/>
    <n v="245"/>
    <s v="181 - 365 Days"/>
    <n v="555580.42000000004"/>
    <s v="INR"/>
    <n v="7680.79"/>
    <s v="INR"/>
    <n v="555580.5508940455"/>
    <s v="EUR"/>
    <s v="INTRA"/>
    <n v="7.68"/>
    <n v="1"/>
    <s v="greater than 10000"/>
    <s v="Michelle Curtin"/>
    <s v="Offshore resource skills mis-match resulting in no deliverables on project. Please issue credit note for 555,580.42 INR"/>
    <s v="More"/>
    <m/>
    <m/>
    <m/>
    <m/>
    <m/>
    <s v="GFS"/>
    <s v="Non- ICB"/>
    <s v="GFS/Non- ICB"/>
  </r>
  <r>
    <s v="New"/>
    <n v="8310"/>
    <s v="Capgemini Polska Sp z.o.o"/>
    <x v="2"/>
    <n v="95"/>
    <s v="Capgemini Service S.A.S."/>
    <s v="HOLDING"/>
    <s v="831016FBP01858"/>
    <s v="05. BUSINESS SERVICES"/>
    <s v="BPO POLAND - BPOPL- BU"/>
    <n v="42584"/>
    <n v="309"/>
    <s v="6.Missing or wrong information on invoice"/>
    <s v="Missing Information or Attachment"/>
    <n v="42892"/>
    <s v="Q2 2017"/>
    <n v="1"/>
    <s v="0-30 Days"/>
    <n v="32020.49"/>
    <s v="PLN"/>
    <n v="7676.57"/>
    <s v="PLN"/>
    <n v="32020.503947623081"/>
    <s v="EUR"/>
    <s v="INTER"/>
    <n v="7.68"/>
    <n v="1"/>
    <s v="greater than 10000"/>
    <s v="Katarzyna Czerwiec"/>
    <s v="No information / invoice content not suitable Alexandre PHAM DANG (12/09/2016 11:41)"/>
    <s v="More"/>
    <m/>
    <m/>
    <m/>
    <m/>
    <m/>
    <s v="GFS"/>
    <s v="Non- ICB"/>
    <s v="GFS/Non- ICB"/>
  </r>
  <r>
    <s v="New"/>
    <n v="1740"/>
    <s v="Capgemini Argentina S.A."/>
    <x v="9"/>
    <n v="8243"/>
    <s v="Capgemini Deutschland GmbH"/>
    <s v="CENTRAL EUROPE"/>
    <s v="B-0006-00000023"/>
    <s v="09. LATAM"/>
    <s v="Argentina"/>
    <n v="42824"/>
    <n v="69"/>
    <s v="8.Invoice awaiting Prime’s approval or PO"/>
    <s v="Hold Payment"/>
    <n v="42891"/>
    <s v="Q2 2017"/>
    <n v="2"/>
    <s v="0-30 Days"/>
    <n v="138883.44"/>
    <s v="ARS"/>
    <n v="7662.52"/>
    <s v="ARS"/>
    <n v="138883.46144713924"/>
    <s v="EUR"/>
    <s v="INTER"/>
    <n v="7.66"/>
    <n v="1"/>
    <s v="greater than 10000"/>
    <s v="Magdalena Chrzanowska"/>
    <s v="Netting excluded. Manually payment"/>
    <s v="More"/>
    <m/>
    <m/>
    <m/>
    <m/>
    <m/>
    <s v="Non-GFS"/>
    <s v="Non- ICB"/>
    <s v="Non-GFS/Non- ICB"/>
  </r>
  <r>
    <s v="New"/>
    <n v="8110"/>
    <s v="Capgemini Mexico S. de R.L. de C.V."/>
    <x v="9"/>
    <n v="199"/>
    <s v="Capgemini America Inc"/>
    <s v="NORTH AMERICA"/>
    <s v="D7339"/>
    <s v="09. LATAM"/>
    <s v="Mexico"/>
    <n v="42829"/>
    <n v="64"/>
    <s v="8.Invoice awaiting Prime’s approval or PO"/>
    <s v="Hold Payment"/>
    <n v="42892"/>
    <s v="Q2 2017"/>
    <n v="1"/>
    <s v="0-30 Days"/>
    <n v="160853.07"/>
    <s v="MXN"/>
    <n v="7639.33"/>
    <s v="MXN"/>
    <n v="160853.05921343534"/>
    <s v="EUR"/>
    <s v="INTER"/>
    <n v="7.64"/>
    <n v="1"/>
    <s v="greater than 10000"/>
    <s v="SUDIPTA ROY"/>
    <s v="awaiting approval"/>
    <s v="More"/>
    <m/>
    <m/>
    <m/>
    <m/>
    <m/>
    <s v="Non-GFS"/>
    <s v="Non- ICB"/>
    <s v="Non-GFS/Non- ICB"/>
  </r>
  <r>
    <s v="New"/>
    <n v="8310"/>
    <s v="Capgemini Polska Sp z.o.o"/>
    <x v="2"/>
    <n v="95"/>
    <s v="Capgemini Service S.A.S."/>
    <s v="HOLDING"/>
    <s v="831016FIS01589"/>
    <s v="04. INFRA"/>
    <s v="Infra Central Europe "/>
    <n v="42615"/>
    <n v="278"/>
    <s v="6.Missing or wrong information on invoice"/>
    <s v="Missing Information or Attachment"/>
    <n v="42892"/>
    <s v="Q2 2017"/>
    <n v="1"/>
    <s v="0-30 Days"/>
    <n v="31869.11"/>
    <s v="PLN"/>
    <n v="7640.27"/>
    <s v="PLN"/>
    <n v="31869.089410492736"/>
    <s v="EUR"/>
    <s v="INTER"/>
    <n v="7.64"/>
    <n v="1"/>
    <s v="greater than 10000"/>
    <s v="Katarzyna Czerwiec"/>
    <s v="PMO function reports into SMO. Invoice to be raise on SMO project code. Sudesh Narendra Rele (03/10/2016 19:48)"/>
    <s v="More"/>
    <m/>
    <m/>
    <m/>
    <m/>
    <m/>
    <s v="GFS"/>
    <s v="Non- ICB"/>
    <s v="GFS/Non- ICB"/>
  </r>
  <r>
    <s v="New"/>
    <n v="8310"/>
    <s v="Capgemini Polska Sp z.o.o"/>
    <x v="2"/>
    <n v="199"/>
    <s v="Capgemini America Inc"/>
    <s v="NORTH AMERICA"/>
    <s v="831016FIS02301."/>
    <s v="04. INFRA"/>
    <s v="Infra Central Europe "/>
    <n v="42774"/>
    <n v="119"/>
    <s v="8.Invoice awaiting Prime’s approval or PO"/>
    <s v="Hold Payment"/>
    <n v="42892"/>
    <s v="Q2 2017"/>
    <n v="1"/>
    <s v="0-30 Days"/>
    <n v="31866"/>
    <s v="PLN"/>
    <n v="7639.53"/>
    <s v="PLN"/>
    <n v="31866.002722958947"/>
    <s v="EUR"/>
    <s v="INTER"/>
    <n v="7.64"/>
    <n v="1"/>
    <s v="greater than 10000"/>
    <s v="Sayantan Ghosh"/>
    <s v="Invoice waiting for approval"/>
    <s v="More"/>
    <m/>
    <m/>
    <m/>
    <m/>
    <m/>
    <s v="GFS"/>
    <s v="Non- ICB"/>
    <s v="GFS/Non- ICB"/>
  </r>
  <r>
    <s v="Unresolved"/>
    <n v="8520"/>
    <s v="Capgemini Technology Services India Limited"/>
    <x v="3"/>
    <n v="8420"/>
    <s v="Capgemini Australia Pty Ltd."/>
    <s v="INDIA"/>
    <n v="85201110010871"/>
    <s v="11. FS"/>
    <s v="FS-Others"/>
    <n v="42728"/>
    <n v="165"/>
    <s v="3.Disagreed days, volume or deliverables"/>
    <s v="DISAGREEMENT"/>
    <n v="42793"/>
    <s v="Q1 2017"/>
    <n v="100"/>
    <s v="91-120 Days"/>
    <n v="550999.62"/>
    <s v="INR"/>
    <n v="7617.46"/>
    <s v="INR"/>
    <n v="550999.65279787045"/>
    <s v="EUR"/>
    <s v="INTRA"/>
    <n v="7.62"/>
    <n v="1"/>
    <s v="greater than 10000"/>
    <s v="Roopeshri Lad"/>
    <s v="The associated timesheets on the invoice are dated before the start of the project and are BD costs and should not be attributed to the project'; India Finance to raise credit note"/>
    <s v="More"/>
    <m/>
    <m/>
    <m/>
    <m/>
    <m/>
    <s v="GFS"/>
    <s v="Non- ICB"/>
    <s v="GFS/Non- ICB"/>
  </r>
  <r>
    <s v="Unresolved"/>
    <n v="8520"/>
    <s v="Capgemini Technology Services India Limited"/>
    <x v="3"/>
    <n v="787"/>
    <s v="Capgemini France S.A.S."/>
    <s v="FRANCE"/>
    <n v="85200310085763"/>
    <s v="02. APPSTWO"/>
    <s v="AppsTwo Enabling -APPS2IDEN- BU"/>
    <n v="42704"/>
    <n v="189"/>
    <s v="6.Missing or wrong information on invoice"/>
    <s v="Missing Information or Attachment"/>
    <n v="42776"/>
    <s v="Q1 2017"/>
    <n v="117"/>
    <s v="91-120 Days"/>
    <n v="550538.23999999999"/>
    <s v="INR"/>
    <n v="7611.08"/>
    <s v="INR"/>
    <n v="550538.16330073494"/>
    <s v="EUR"/>
    <s v="INTER"/>
    <n v="7.61"/>
    <n v="1"/>
    <s v="greater than 10000"/>
    <s v="Justyna Faber"/>
    <s v="Not for I&amp;T /ARSALANE HIND (09/01/2017 12:37)"/>
    <s v="More"/>
    <m/>
    <m/>
    <m/>
    <m/>
    <m/>
    <s v="GFS"/>
    <s v="Non- ICB"/>
    <s v="GFS/Non- ICB"/>
  </r>
  <r>
    <s v="Unresolved"/>
    <n v="1320"/>
    <s v="Capgemini Norge AS"/>
    <x v="4"/>
    <n v="8243"/>
    <s v="Capgemini Deutschland GmbH"/>
    <s v="CENTRAL EUROPE"/>
    <n v="13200110058017"/>
    <s v="02. APPSTWO"/>
    <s v="Apps Norway MS East"/>
    <n v="42774"/>
    <n v="119"/>
    <s v="8.Invoice awaiting Prime’s approval or PO"/>
    <s v="Hold Payment"/>
    <n v="42830"/>
    <s v="Q1 2017"/>
    <n v="63"/>
    <s v="61-90 Days"/>
    <n v="71651.23"/>
    <s v="NOK"/>
    <n v="7591.14"/>
    <s v="NOK"/>
    <n v="71651.232659749294"/>
    <s v="EUR"/>
    <s v="INTER"/>
    <n v="7.59"/>
    <n v="1"/>
    <s v="greater than 10000"/>
    <s v="Magdalena Chrzanowska"/>
    <s v="Under processing"/>
    <s v="More"/>
    <m/>
    <m/>
    <m/>
    <m/>
    <m/>
    <s v="GFS"/>
    <s v="Non- ICB"/>
    <s v="GFS/Non- ICB"/>
  </r>
  <r>
    <s v="New"/>
    <n v="95"/>
    <s v="Capgemini Service S.A.S."/>
    <x v="0"/>
    <n v="429"/>
    <s v="Sogeti Nederland B.V."/>
    <s v="BENELUX"/>
    <n v="950110011272"/>
    <s v="07. GROUP"/>
    <s v="GROUP SHARED SERVICES"/>
    <n v="42821"/>
    <n v="72"/>
    <s v="3.Disagreed days, volume or deliverables"/>
    <s v="DISAGREEMENT"/>
    <n v="42893"/>
    <s v="Q2 2017"/>
    <n v="0"/>
    <s v="0-30 Days"/>
    <n v="7537.5"/>
    <s v="EUR"/>
    <n v="7537.5"/>
    <s v="EUR"/>
    <n v="7537.5"/>
    <s v="EUR"/>
    <s v="INTER"/>
    <n v="7.54"/>
    <n v="1"/>
    <s v="less than 10000"/>
    <s v="Dibendu Das"/>
    <s v="Disagreed days, volume or deliverables"/>
    <s v="Less"/>
    <m/>
    <m/>
    <m/>
    <m/>
    <m/>
    <s v="GFS"/>
    <s v="Non- ICB"/>
    <s v="GFS/Non- ICB"/>
  </r>
  <r>
    <s v="New"/>
    <n v="429"/>
    <s v="Sogeti Nederland B.V."/>
    <x v="7"/>
    <n v="456"/>
    <s v="Sogeti Deutschland GmbH"/>
    <s v="CENTRAL EUROPE"/>
    <n v="20161474"/>
    <s v="06. SOGETI"/>
    <s v="Sogeti Netherlands "/>
    <n v="42858"/>
    <n v="35"/>
    <s v="4.Disagreed expenses"/>
    <s v="DISAGREEMENT"/>
    <n v="42892"/>
    <s v="Q2 2017"/>
    <n v="1"/>
    <s v="0-30 Days"/>
    <n v="7501"/>
    <s v="EUR"/>
    <n v="7501"/>
    <s v="EUR"/>
    <n v="7501"/>
    <s v="EUR"/>
    <s v="INTER"/>
    <n v="7.5"/>
    <n v="1"/>
    <s v="less than 10000"/>
    <s v="Lukasz Nozka"/>
    <s v="Expenses not agreed"/>
    <s v="Less"/>
    <m/>
    <m/>
    <m/>
    <m/>
    <m/>
    <s v="Non-GFS"/>
    <s v="Non- ICB"/>
    <s v="Non-GFS/Non- ICB"/>
  </r>
  <r>
    <s v="Unresolved"/>
    <n v="413"/>
    <s v="Capgemini Nederland B.V."/>
    <x v="7"/>
    <n v="1750"/>
    <s v="Capgemini Espana S.L."/>
    <s v="IBERIA"/>
    <n v="4130110166335"/>
    <s v="02. APPSTWO"/>
    <s v="APPS_NL_PRIVATE"/>
    <n v="42702"/>
    <n v="191"/>
    <s v="1.No signed SoW"/>
    <s v="DISAGREEMENT"/>
    <n v="42775"/>
    <s v="Q1 2017"/>
    <n v="118"/>
    <s v="91-120 Days"/>
    <n v="7500"/>
    <s v="EUR"/>
    <n v="7500"/>
    <s v="EUR"/>
    <n v="7500"/>
    <s v="EUR"/>
    <s v="INTER"/>
    <n v="7.5"/>
    <n v="1"/>
    <s v="less than 10000"/>
    <s v="rosana merillas"/>
    <s v="We are waiting credit note for this invoice. See attached mail"/>
    <s v="Less"/>
    <m/>
    <m/>
    <m/>
    <m/>
    <m/>
    <s v="GFS"/>
    <s v="Non- ICB"/>
    <s v="GFS/Non- ICB"/>
  </r>
  <r>
    <s v="Unresolved"/>
    <n v="8520"/>
    <s v="Capgemini Technology Services India Limited"/>
    <x v="3"/>
    <n v="199"/>
    <s v="Capgemini America Inc"/>
    <s v="NORTH AMERICA"/>
    <s v="ARLI/DB/001226/16-IM"/>
    <s v="04. INFRA"/>
    <s v="IGATE"/>
    <n v="42768"/>
    <n v="125"/>
    <s v="1.No signed SoW"/>
    <s v="DISAGREEMENT"/>
    <n v="42830"/>
    <s v="Q1 2017"/>
    <n v="63"/>
    <s v="61-90 Days"/>
    <n v="6550"/>
    <s v="GBP"/>
    <n v="7497.28"/>
    <s v="INR"/>
    <n v="542306.57948035409"/>
    <s v="EUR"/>
    <s v="INTER"/>
    <n v="7.5"/>
    <n v="1"/>
    <s v="greater than 10000"/>
    <s v="Sayantan Ghosh"/>
    <s v="ISOW Required"/>
    <s v="Less"/>
    <m/>
    <m/>
    <m/>
    <m/>
    <m/>
    <s v="Non-GFS"/>
    <s v="Non- ICB"/>
    <s v="Non-GFS/Non- ICB"/>
  </r>
  <r>
    <s v="New"/>
    <n v="95"/>
    <s v="Capgemini Service S.A.S."/>
    <x v="0"/>
    <n v="260"/>
    <s v="Capgemini UK Plc"/>
    <s v="UK &amp; IRELAND"/>
    <n v="950110011455"/>
    <s v="07. GROUP"/>
    <s v="GROUP SHARED SERVICES"/>
    <n v="42823"/>
    <n v="70"/>
    <s v="8.Invoice awaiting Prime’s approval or PO"/>
    <s v="Hold Payment"/>
    <n v="42892"/>
    <s v="Q2 2017"/>
    <n v="1"/>
    <s v="0-30 Days"/>
    <n v="7458"/>
    <s v="EUR"/>
    <n v="7458"/>
    <s v="EUR"/>
    <n v="7458"/>
    <s v="EUR"/>
    <s v="INTER"/>
    <n v="7.46"/>
    <n v="1"/>
    <s v="less than 10000"/>
    <s v="Puja Kolay Dey"/>
    <s v="As per our requestor the cost should come through ICB/IPB. Request to provide a credit note."/>
    <s v="Less"/>
    <m/>
    <m/>
    <m/>
    <m/>
    <m/>
    <s v="GFS"/>
    <s v="Non- ICB"/>
    <s v="GFS/Non- ICB"/>
  </r>
  <r>
    <s v="New"/>
    <n v="95"/>
    <s v="Capgemini Service S.A.S."/>
    <x v="0"/>
    <n v="1750"/>
    <s v="Capgemini Espana S.L."/>
    <s v="IBERIA"/>
    <n v="950110011426"/>
    <s v="07. GROUP"/>
    <s v="GROUP SHARED SERVICES"/>
    <n v="42822"/>
    <n v="71"/>
    <s v="1.No signed SoW"/>
    <s v="DISAGREEMENT"/>
    <n v="42893"/>
    <s v="Q2 2017"/>
    <n v="0"/>
    <s v="0-30 Days"/>
    <n v="7437"/>
    <s v="EUR"/>
    <n v="7437"/>
    <s v="EUR"/>
    <n v="7437"/>
    <s v="EUR"/>
    <s v="INTER"/>
    <n v="7.44"/>
    <n v="1"/>
    <s v="less than 10000"/>
    <s v="Carmen Postigo Gonzalez"/>
    <s v="SEND ISOW"/>
    <s v="Less"/>
    <m/>
    <m/>
    <m/>
    <m/>
    <m/>
    <s v="GFS"/>
    <s v="Non- ICB"/>
    <s v="GFS/Non- ICB"/>
  </r>
  <r>
    <s v="Unresolved"/>
    <n v="8520"/>
    <s v="Capgemini Technology Services India Limited"/>
    <x v="3"/>
    <n v="8420"/>
    <s v="Capgemini Australia Pty Ltd."/>
    <s v="INDIA"/>
    <n v="85200710012913"/>
    <s v="10. IND"/>
    <s v="I and D India ACIS"/>
    <n v="42643"/>
    <n v="250"/>
    <s v="2.Disagreed rates or price"/>
    <s v="DISAGREEMENT"/>
    <n v="42678"/>
    <s v="Q4 2016"/>
    <n v="215"/>
    <s v="181 - 365 Days"/>
    <n v="537831"/>
    <s v="INR"/>
    <n v="7435.41"/>
    <s v="INR"/>
    <n v="537831.28869857069"/>
    <s v="EUR"/>
    <s v="INTRA"/>
    <n v="7.44"/>
    <n v="1"/>
    <s v="greater than 10000"/>
    <s v="Michelle Curtin"/>
    <s v="This invoice has been disputed as it is a duplicate of invoice 85200710012894 which has already been paid in full. The full amount must be credit noted. Please issue credit note for 537,831 INR"/>
    <s v="More"/>
    <m/>
    <m/>
    <m/>
    <m/>
    <m/>
    <s v="GFS"/>
    <s v="Non- ICB"/>
    <s v="GFS/Non- ICB"/>
  </r>
  <r>
    <s v="New"/>
    <n v="8110"/>
    <s v="Capgemini Mexico S. de R.L. de C.V."/>
    <x v="9"/>
    <n v="692"/>
    <s v="Capgemini Outsourcing Services S.A.S."/>
    <s v="FRANCE"/>
    <s v="D7287"/>
    <s v="09. LATAM"/>
    <s v="Mexico"/>
    <n v="42829"/>
    <n v="64"/>
    <s v="8.Invoice awaiting Prime’s approval or PO"/>
    <s v="Hold Payment"/>
    <n v="42893"/>
    <s v="Q2 2017"/>
    <n v="0"/>
    <s v="0-30 Days"/>
    <n v="156108.16"/>
    <s v="MXN"/>
    <n v="7413.98"/>
    <s v="MXN"/>
    <n v="156108.10947389697"/>
    <s v="EUR"/>
    <s v="INTER"/>
    <n v="7.41"/>
    <n v="1"/>
    <s v="greater than 10000"/>
    <s v="Marta Stryszawska"/>
    <s v="Invoice waiting for approval"/>
    <s v="More"/>
    <m/>
    <m/>
    <m/>
    <m/>
    <m/>
    <s v="Non-GFS"/>
    <s v="Non- ICB"/>
    <s v="Non-GFS/Non- ICB"/>
  </r>
  <r>
    <s v="New"/>
    <n v="8110"/>
    <s v="Capgemini Mexico S. de R.L. de C.V."/>
    <x v="9"/>
    <n v="692"/>
    <s v="Capgemini Outsourcing Services S.A.S."/>
    <s v="FRANCE"/>
    <s v="D7286"/>
    <s v="09. LATAM"/>
    <s v="Mexico"/>
    <n v="42829"/>
    <n v="64"/>
    <s v="8.Invoice awaiting Prime’s approval or PO"/>
    <s v="Hold Payment"/>
    <n v="42893"/>
    <s v="Q2 2017"/>
    <n v="0"/>
    <s v="0-30 Days"/>
    <n v="156108.16"/>
    <s v="MXN"/>
    <n v="7413.98"/>
    <s v="MXN"/>
    <n v="156108.10947389697"/>
    <s v="EUR"/>
    <s v="INTER"/>
    <n v="7.41"/>
    <n v="1"/>
    <s v="greater than 10000"/>
    <s v="Marta Stryszawska"/>
    <s v="invoice waiting for approval"/>
    <s v="More"/>
    <m/>
    <m/>
    <m/>
    <m/>
    <m/>
    <s v="Non-GFS"/>
    <s v="Non- ICB"/>
    <s v="Non-GFS/Non- ICB"/>
  </r>
  <r>
    <s v="New"/>
    <n v="8110"/>
    <s v="Capgemini Mexico S. de R.L. de C.V."/>
    <x v="9"/>
    <n v="692"/>
    <s v="Capgemini Outsourcing Services S.A.S."/>
    <s v="FRANCE"/>
    <s v="D7344"/>
    <s v="09. LATAM"/>
    <s v="Mexico"/>
    <n v="42829"/>
    <n v="64"/>
    <s v="8.Invoice awaiting Prime’s approval or PO"/>
    <s v="Hold Payment"/>
    <n v="42893"/>
    <s v="Q2 2017"/>
    <n v="0"/>
    <s v="0-30 Days"/>
    <n v="156108.16"/>
    <s v="MXN"/>
    <n v="7413.98"/>
    <s v="MXN"/>
    <n v="156108.10947389697"/>
    <s v="EUR"/>
    <s v="INTER"/>
    <n v="7.41"/>
    <n v="1"/>
    <s v="greater than 10000"/>
    <s v="Marta Stryszawska"/>
    <s v="Invoice waiting for approval"/>
    <s v="More"/>
    <m/>
    <m/>
    <m/>
    <m/>
    <m/>
    <s v="Non-GFS"/>
    <s v="Non- ICB"/>
    <s v="Non-GFS/Non- ICB"/>
  </r>
  <r>
    <s v="New"/>
    <n v="1750"/>
    <s v="Capgemini Espana S.L."/>
    <x v="8"/>
    <n v="693"/>
    <s v="Capgemini Consulting S.A.S."/>
    <s v="FRANCE"/>
    <n v="17500110094249"/>
    <s v="03. CC"/>
    <s v="GCC "/>
    <n v="42829"/>
    <n v="64"/>
    <s v="8.Invoice awaiting Prime’s approval or PO"/>
    <s v="Hold Payment"/>
    <n v="42891"/>
    <s v="Q2 2017"/>
    <n v="2"/>
    <s v="0-30 Days"/>
    <n v="7388.2"/>
    <s v="EUR"/>
    <n v="7388.2"/>
    <s v="EUR"/>
    <n v="7388.2"/>
    <s v="EUR"/>
    <s v="INTER"/>
    <n v="7.39"/>
    <n v="1"/>
    <s v="less than 10000"/>
    <s v="Hirsch Magdalena"/>
    <s v="h-Waiting for Project Manager approval OOCHOAPE"/>
    <s v="Less"/>
    <m/>
    <m/>
    <m/>
    <m/>
    <m/>
    <s v="GFS"/>
    <s v="Non- ICB"/>
    <s v="GFS/Non- ICB"/>
  </r>
  <r>
    <s v="New"/>
    <n v="3036"/>
    <s v="Sogeti UK Ltd."/>
    <x v="5"/>
    <n v="260"/>
    <s v="Capgemini UK Plc"/>
    <s v="UK &amp; IRELAND"/>
    <s v="XSUK.17.03.121"/>
    <s v="06. SOGETI"/>
    <s v="Sogeti UK Conso "/>
    <n v="42829"/>
    <n v="64"/>
    <s v="1.No signed SoW"/>
    <s v="DISAGREEMENT"/>
    <n v="42892"/>
    <s v="Q2 2017"/>
    <n v="1"/>
    <s v="0-30 Days"/>
    <n v="6458.4"/>
    <s v="GBP"/>
    <n v="7392.43"/>
    <s v="GBP"/>
    <n v="6458.3966547591081"/>
    <s v="EUR"/>
    <s v="INTRA"/>
    <n v="7.39"/>
    <n v="1"/>
    <s v="less than 10000"/>
    <s v="Abdul Wasim"/>
    <s v="NO ISOW - Need Credit"/>
    <s v="Less"/>
    <m/>
    <m/>
    <m/>
    <m/>
    <m/>
    <s v="Non-GFS"/>
    <s v="Non- ICB"/>
    <s v="Non-GFS/Non- ICB"/>
  </r>
  <r>
    <s v="Unresolved"/>
    <n v="8520"/>
    <s v="Capgemini Technology Services India Limited"/>
    <x v="3"/>
    <n v="260"/>
    <s v="Capgemini UK Plc"/>
    <s v="UK &amp; IRELAND"/>
    <s v="5010089643/16-17-IM"/>
    <s v="01. APPSONE"/>
    <s v="IGATE"/>
    <n v="42768"/>
    <n v="125"/>
    <s v="6.Missing or wrong information on invoice"/>
    <s v="Missing Information or Attachment"/>
    <n v="42831"/>
    <s v="Q1 2017"/>
    <n v="62"/>
    <s v="61-90 Days"/>
    <n v="533982"/>
    <s v="INR"/>
    <n v="7382.19"/>
    <s v="INR"/>
    <n v="533981.68508766848"/>
    <s v="EUR"/>
    <s v="INTER"/>
    <n v="7.38"/>
    <n v="1"/>
    <s v="greater than 10000"/>
    <s v="SARBAJIT MOITRA"/>
    <s v="No PO"/>
    <s v="More"/>
    <m/>
    <m/>
    <m/>
    <m/>
    <m/>
    <s v="Non-GFS"/>
    <s v="Non- ICB"/>
    <s v="Non-GFS/Non- ICB"/>
  </r>
  <r>
    <s v="New"/>
    <n v="1750"/>
    <s v="Capgemini Espana S.L."/>
    <x v="8"/>
    <n v="693"/>
    <s v="Capgemini Consulting S.A.S."/>
    <s v="FRANCE"/>
    <n v="17500110094289"/>
    <s v="03. CC"/>
    <s v="GCC "/>
    <n v="42829"/>
    <n v="64"/>
    <s v="8.Invoice awaiting Prime’s approval or PO"/>
    <s v="Hold Payment"/>
    <n v="42891"/>
    <s v="Q2 2017"/>
    <n v="2"/>
    <s v="0-30 Days"/>
    <n v="7371"/>
    <s v="EUR"/>
    <n v="7371"/>
    <s v="EUR"/>
    <n v="7371"/>
    <s v="EUR"/>
    <s v="INTER"/>
    <n v="7.37"/>
    <n v="1"/>
    <s v="less than 10000"/>
    <s v="Hirsch Magdalena"/>
    <s v="h-Waiting for Project Manager approval OOCHOAPE"/>
    <s v="Less"/>
    <m/>
    <m/>
    <m/>
    <m/>
    <m/>
    <s v="GFS"/>
    <s v="Non- ICB"/>
    <s v="GFS/Non- ICB"/>
  </r>
  <r>
    <s v="Unresolved"/>
    <n v="8520"/>
    <s v="Capgemini Technology Services India Limited"/>
    <x v="3"/>
    <n v="8243"/>
    <s v="Capgemini Deutschland GmbH"/>
    <s v="CENTRAL EUROPE"/>
    <n v="85200310086547"/>
    <s v="03. CC"/>
    <s v="CC GLOBAL CONSULTING POOL - CCIDFLEX - BU"/>
    <n v="42727"/>
    <n v="166"/>
    <s v="6.Missing or wrong information on invoice"/>
    <s v="Missing Information or Attachment"/>
    <n v="42800"/>
    <s v="Q1 2017"/>
    <n v="93"/>
    <s v="91-120 Days"/>
    <n v="532800"/>
    <s v="INR"/>
    <n v="7365.85"/>
    <s v="INR"/>
    <n v="532799.75117180718"/>
    <s v="EUR"/>
    <s v="INTER"/>
    <n v="7.37"/>
    <n v="1"/>
    <s v="greater than 10000"/>
    <s v="Magdalena Chrzanowska"/>
    <s v="Incorrect invoice. Vishy left the project end of August. Mail to in, financeinvoice for CN."/>
    <s v="More"/>
    <m/>
    <m/>
    <m/>
    <m/>
    <m/>
    <s v="GFS"/>
    <s v="Non- ICB"/>
    <s v="GFS/Non- ICB"/>
  </r>
  <r>
    <s v="New"/>
    <n v="635"/>
    <s v="Capgemini Technology Services"/>
    <x v="1"/>
    <n v="413"/>
    <s v="Capgemini Nederland B.V."/>
    <s v="BENELUX"/>
    <n v="63501121700225"/>
    <s v="02. APPSTWO"/>
    <s v="MU Other"/>
    <n v="42826"/>
    <n v="67"/>
    <s v="8.Invoice awaiting Prime’s approval or PO"/>
    <s v="Hold Payment"/>
    <n v="42893"/>
    <s v="Q2 2017"/>
    <n v="0"/>
    <s v="0-30 Days"/>
    <n v="7328"/>
    <s v="EUR"/>
    <n v="7328"/>
    <s v="EUR"/>
    <n v="7328"/>
    <s v="EUR"/>
    <s v="INTER"/>
    <n v="7.33"/>
    <n v="1"/>
    <s v="less than 10000"/>
    <s v="Susmit Chatterjee"/>
    <s v="Invoice awaiting Prime’s approval"/>
    <s v="Less"/>
    <m/>
    <m/>
    <m/>
    <m/>
    <m/>
    <s v="GFS"/>
    <s v="Non- ICB"/>
    <s v="GFS/Non- ICB"/>
  </r>
  <r>
    <s v="Unresolved"/>
    <n v="95"/>
    <s v="Capgemini Service S.A.S."/>
    <x v="0"/>
    <n v="8310"/>
    <s v="Capgemini Polska Sp z.o.o"/>
    <s v="CENTRAL EUROPE"/>
    <n v="950110009954"/>
    <s v="07. GROUP"/>
    <s v="GROUP SHARED SERVICES"/>
    <n v="42697"/>
    <n v="196"/>
    <s v="1.No signed SoW"/>
    <s v="DISAGREEMENT"/>
    <n v="42859"/>
    <s v="Q2 2017"/>
    <n v="34"/>
    <s v="31-60 Days"/>
    <n v="7316"/>
    <s v="EUR"/>
    <n v="7316"/>
    <s v="EUR"/>
    <n v="7316"/>
    <s v="EUR"/>
    <s v="INTER"/>
    <n v="7.32"/>
    <n v="1"/>
    <s v="less than 10000"/>
    <s v="Mateusz Jaskolski"/>
    <s v="Please provide signed ICA"/>
    <s v="Less"/>
    <m/>
    <m/>
    <m/>
    <m/>
    <m/>
    <s v="GFS"/>
    <s v="Non- ICB"/>
    <s v="GFS/Non- ICB"/>
  </r>
  <r>
    <s v="Unresolved"/>
    <n v="95"/>
    <s v="Capgemini Service S.A.S."/>
    <x v="0"/>
    <n v="8310"/>
    <s v="Capgemini Polska Sp z.o.o"/>
    <s v="CENTRAL EUROPE"/>
    <n v="950110008432"/>
    <s v="07. GROUP"/>
    <s v="GROUP SHARED SERVICES"/>
    <n v="42514"/>
    <n v="379"/>
    <s v="1.No signed SoW"/>
    <s v="DISAGREEMENT"/>
    <n v="42859"/>
    <s v="Q2 2017"/>
    <n v="34"/>
    <s v="31-60 Days"/>
    <n v="7316"/>
    <s v="EUR"/>
    <n v="7316"/>
    <s v="EUR"/>
    <n v="7316"/>
    <s v="EUR"/>
    <s v="INTER"/>
    <n v="7.32"/>
    <n v="1"/>
    <s v="less than 10000"/>
    <s v="Mateusz Jaskolski"/>
    <s v="Please provide signed ICA"/>
    <s v="Less"/>
    <m/>
    <m/>
    <m/>
    <m/>
    <m/>
    <s v="GFS"/>
    <s v="Non- ICB"/>
    <s v="GFS/Non- ICB"/>
  </r>
  <r>
    <s v="New"/>
    <n v="8243"/>
    <s v="Capgemini Deutschland GmbH"/>
    <x v="2"/>
    <n v="787"/>
    <s v="Capgemini France S.A.S."/>
    <s v="FRANCE"/>
    <n v="82430160101853"/>
    <s v="03. CC"/>
    <s v="DE01 - CC Market Units"/>
    <n v="42829"/>
    <n v="64"/>
    <s v="6.Missing or wrong information on invoice"/>
    <s v="Missing Information or Attachment"/>
    <n v="42891"/>
    <s v="Q2 2017"/>
    <n v="2"/>
    <s v="0-30 Days"/>
    <n v="7280"/>
    <s v="EUR"/>
    <n v="7280"/>
    <s v="EUR"/>
    <n v="7280"/>
    <s v="EUR"/>
    <s v="INTER"/>
    <n v="7.28"/>
    <n v="1"/>
    <s v="less than 10000"/>
    <s v="ANNA CWIEKA"/>
    <s v="Waiting for Project Manager approval"/>
    <s v="Less"/>
    <m/>
    <m/>
    <m/>
    <m/>
    <m/>
    <s v="GFS"/>
    <s v="Non- ICB"/>
    <s v="GFS/Non- ICB"/>
  </r>
  <r>
    <s v="New"/>
    <n v="3019"/>
    <s v="Sogeti Corporate Services S.A.S."/>
    <x v="1"/>
    <n v="692"/>
    <s v="Capgemini Outsourcing Services S.A.S."/>
    <s v="FRANCE"/>
    <n v="30190110008312"/>
    <s v="06. SOGETI"/>
    <s v="Sogeti France "/>
    <n v="42829"/>
    <n v="64"/>
    <s v="8.Invoice awaiting Prime’s approval or PO"/>
    <s v="Hold Payment"/>
    <n v="42891"/>
    <s v="Q2 2017"/>
    <n v="2"/>
    <s v="0-30 Days"/>
    <n v="7230"/>
    <s v="EUR"/>
    <n v="7230"/>
    <s v="EUR"/>
    <n v="7230"/>
    <s v="EUR"/>
    <s v="INTRA"/>
    <n v="7.23"/>
    <n v="1"/>
    <s v="less than 10000"/>
    <s v="Dominika Cudzilo"/>
    <s v="Invoice above 60 days in approval. Waiting for manager approval- Gales, Cyril"/>
    <s v="Less"/>
    <m/>
    <m/>
    <m/>
    <m/>
    <m/>
    <s v="GFS"/>
    <s v="Non- ICB"/>
    <s v="GFS/Non- ICB"/>
  </r>
  <r>
    <s v="Unresolved"/>
    <n v="8520"/>
    <s v="Capgemini Technology Services India Limited"/>
    <x v="3"/>
    <n v="3011"/>
    <s v="Sogeti USA LLC"/>
    <s v="NORTH AMERICA"/>
    <s v="5010089646/16-17-IM"/>
    <s v="06. SOGETI"/>
    <s v="iGATE"/>
    <n v="42769"/>
    <n v="124"/>
    <s v="3.Disagreed days, volume or deliverables"/>
    <s v="DISAGREEMENT"/>
    <n v="42776"/>
    <s v="Q1 2017"/>
    <n v="117"/>
    <s v="91-120 Days"/>
    <n v="521021"/>
    <s v="INR"/>
    <n v="7203.01"/>
    <s v="INR"/>
    <n v="521020.91892830277"/>
    <s v="EUR"/>
    <s v="INTER"/>
    <n v="7.2"/>
    <n v="1"/>
    <s v="greater than 10000"/>
    <s v="Brock Bahan"/>
    <s v="Dispute: Time does not align with ISOW terms"/>
    <s v="More"/>
    <m/>
    <m/>
    <m/>
    <m/>
    <m/>
    <s v="Non-GFS"/>
    <s v="Non- ICB"/>
    <s v="Non-GFS/Non- ICB"/>
  </r>
  <r>
    <s v="New"/>
    <n v="1750"/>
    <s v="Capgemini Espana S.L."/>
    <x v="8"/>
    <n v="693"/>
    <s v="Capgemini Consulting S.A.S."/>
    <s v="FRANCE"/>
    <n v="17500110094288"/>
    <s v="03. CC"/>
    <s v="GCC "/>
    <n v="42829"/>
    <n v="64"/>
    <s v="8.Invoice awaiting Prime’s approval or PO"/>
    <s v="Hold Payment"/>
    <n v="42891"/>
    <s v="Q2 2017"/>
    <n v="2"/>
    <s v="0-30 Days"/>
    <n v="7194"/>
    <s v="EUR"/>
    <n v="7194"/>
    <s v="EUR"/>
    <n v="7194"/>
    <s v="EUR"/>
    <s v="INTER"/>
    <n v="7.19"/>
    <n v="1"/>
    <s v="less than 10000"/>
    <s v="Hirsch Magdalena"/>
    <s v="h-Waiting for Project Manager approval OOCHOAPE"/>
    <s v="Less"/>
    <m/>
    <m/>
    <m/>
    <m/>
    <m/>
    <s v="GFS"/>
    <s v="Non- ICB"/>
    <s v="GFS/Non- ICB"/>
  </r>
  <r>
    <s v="New"/>
    <n v="8310"/>
    <s v="Capgemini Polska Sp z.o.o"/>
    <x v="2"/>
    <n v="95"/>
    <s v="Capgemini Service S.A.S."/>
    <s v="HOLDING"/>
    <s v="831016FIS00470_"/>
    <s v="04. INFRA"/>
    <s v="Infra Central Europe "/>
    <n v="42615"/>
    <n v="278"/>
    <s v="6.Missing or wrong information on invoice"/>
    <s v="Missing Information or Attachment"/>
    <n v="42892"/>
    <s v="Q2 2017"/>
    <n v="1"/>
    <s v="0-30 Days"/>
    <n v="29600"/>
    <s v="PLN"/>
    <n v="7096.28"/>
    <s v="PLN"/>
    <n v="29599.998665216201"/>
    <s v="EUR"/>
    <s v="INTER"/>
    <n v="7.1"/>
    <n v="1"/>
    <s v="greater than 10000"/>
    <s v="Katarzyna Czerwiec"/>
    <s v="wrongly raised to GPPT Sudesh Narendra Rele (03/10/2016 20:22)"/>
    <s v="More"/>
    <m/>
    <m/>
    <m/>
    <m/>
    <m/>
    <s v="GFS"/>
    <s v="Non- ICB"/>
    <s v="GFS/Non- ICB"/>
  </r>
  <r>
    <s v="New"/>
    <n v="95"/>
    <s v="Capgemini Service S.A.S."/>
    <x v="0"/>
    <n v="260"/>
    <s v="Capgemini UK Plc"/>
    <s v="UK &amp; IRELAND"/>
    <n v="950110011710"/>
    <s v="07. GROUP"/>
    <s v="GROUP SHARED SERVICES"/>
    <n v="42825"/>
    <n v="68"/>
    <s v="8.Invoice awaiting Prime’s approval or PO"/>
    <s v="Hold Payment"/>
    <n v="42892"/>
    <s v="Q2 2017"/>
    <n v="1"/>
    <s v="0-30 Days"/>
    <n v="7057.62"/>
    <s v="EUR"/>
    <n v="7057.62"/>
    <s v="EUR"/>
    <n v="7057.62"/>
    <s v="EUR"/>
    <s v="INTER"/>
    <n v="7.06"/>
    <n v="1"/>
    <s v="less than 10000"/>
    <s v="Puja Kolay Dey"/>
    <s v="As per our requestor the cost should come through ICB/IPB. Request to provide a credit note."/>
    <s v="Less"/>
    <m/>
    <m/>
    <m/>
    <m/>
    <m/>
    <s v="GFS"/>
    <s v="Non- ICB"/>
    <s v="GFS/Non- ICB"/>
  </r>
  <r>
    <s v="Unresolved"/>
    <n v="8520"/>
    <s v="Capgemini Technology Services India Limited"/>
    <x v="3"/>
    <n v="795"/>
    <s v="Capgemini Suisse S.A."/>
    <s v="CENTRAL EUROPE"/>
    <s v="5010089169/16-17-IM"/>
    <s v="06. SOGETI"/>
    <s v="IGATE"/>
    <n v="42769"/>
    <n v="124"/>
    <s v="7.Missing attachments"/>
    <s v="Missing Information or Attachment"/>
    <n v="42831"/>
    <s v="Q1 2017"/>
    <n v="62"/>
    <s v="61-90 Days"/>
    <n v="510042"/>
    <s v="INR"/>
    <n v="7051.23"/>
    <s v="INR"/>
    <n v="510042.0982582026"/>
    <s v="EUR"/>
    <s v="INTER"/>
    <n v="7.05"/>
    <n v="1"/>
    <s v="greater than 10000"/>
    <s v="Izabela Klich"/>
    <s v="."/>
    <s v="More"/>
    <m/>
    <m/>
    <m/>
    <m/>
    <m/>
    <s v="Non-GFS"/>
    <s v="Non- ICB"/>
    <s v="Non-GFS/Non- ICB"/>
  </r>
  <r>
    <s v="Unresolved"/>
    <n v="8520"/>
    <s v="Capgemini Technology Services India Limited"/>
    <x v="3"/>
    <n v="795"/>
    <s v="Capgemini Suisse S.A."/>
    <s v="CENTRAL EUROPE"/>
    <n v="85203820000472"/>
    <s v="05. BUSINESS SERVICES"/>
    <s v="BPO India"/>
    <n v="42796"/>
    <n v="97"/>
    <s v="7.Missing attachments"/>
    <s v="Missing Information or Attachment"/>
    <n v="42859"/>
    <s v="Q2 2017"/>
    <n v="34"/>
    <s v="31-60 Days"/>
    <n v="509790.6"/>
    <s v="INR"/>
    <n v="7047.75"/>
    <s v="INR"/>
    <n v="509790.37671431049"/>
    <s v="EUR"/>
    <s v="INTER"/>
    <n v="7.05"/>
    <n v="1"/>
    <s v="greater than 10000"/>
    <s v="Izabela Klich"/>
    <s v="not approved yet"/>
    <s v="More"/>
    <m/>
    <m/>
    <m/>
    <m/>
    <m/>
    <s v="GFS"/>
    <s v="ICB"/>
    <s v="GFS/ICB"/>
  </r>
  <r>
    <s v="New"/>
    <n v="8310"/>
    <s v="Capgemini Polska Sp z.o.o"/>
    <x v="2"/>
    <n v="413"/>
    <s v="Capgemini Nederland B.V."/>
    <s v="BENELUX"/>
    <s v="831017FIS00522"/>
    <s v="04. INFRA"/>
    <s v="Infra Central Europe "/>
    <n v="42829"/>
    <n v="64"/>
    <s v="7.Missing attachments"/>
    <s v="Missing Information or Attachment"/>
    <n v="42893"/>
    <s v="Q2 2017"/>
    <n v="0"/>
    <s v="0-30 Days"/>
    <n v="29372.01"/>
    <s v="PLN"/>
    <n v="7041.62"/>
    <s v="PLN"/>
    <n v="29372.000907652982"/>
    <s v="EUR"/>
    <s v="INTER"/>
    <n v="7.04"/>
    <n v="1"/>
    <s v="greater than 10000"/>
    <s v="Susmit Chatterjee"/>
    <s v="Missing attachments"/>
    <s v="More"/>
    <m/>
    <m/>
    <m/>
    <m/>
    <m/>
    <s v="GFS"/>
    <s v="Non- ICB"/>
    <s v="GFS/Non- ICB"/>
  </r>
  <r>
    <s v="New"/>
    <n v="1750"/>
    <s v="Capgemini Espana S.L."/>
    <x v="8"/>
    <n v="693"/>
    <s v="Capgemini Consulting S.A.S."/>
    <s v="FRANCE"/>
    <n v="17500110094248"/>
    <s v="03. CC"/>
    <s v="GCC "/>
    <n v="42829"/>
    <n v="64"/>
    <s v="8.Invoice awaiting Prime’s approval or PO"/>
    <s v="Hold Payment"/>
    <n v="42891"/>
    <s v="Q2 2017"/>
    <n v="2"/>
    <s v="0-30 Days"/>
    <n v="7020"/>
    <s v="EUR"/>
    <n v="7020"/>
    <s v="EUR"/>
    <n v="7020"/>
    <s v="EUR"/>
    <s v="INTER"/>
    <n v="7.02"/>
    <n v="1"/>
    <s v="less than 10000"/>
    <s v="Hirsch Magdalena"/>
    <s v="h-Waiting for Project Manager approval OOCHOAPE"/>
    <s v="Less"/>
    <m/>
    <m/>
    <m/>
    <m/>
    <m/>
    <s v="GFS"/>
    <s v="Non- ICB"/>
    <s v="GFS/Non- ICB"/>
  </r>
  <r>
    <s v="New"/>
    <n v="1350"/>
    <s v="Capgemini Sverige AB"/>
    <x v="4"/>
    <n v="692"/>
    <s v="Capgemini Outsourcing Services S.A.S."/>
    <s v="FRANCE"/>
    <n v="13500120006785"/>
    <s v="02. APPSTWO"/>
    <s v="Apps_SE_Schneider"/>
    <n v="42857"/>
    <n v="36"/>
    <s v="8.Invoice awaiting Prime’s approval or PO"/>
    <s v="Hold Payment"/>
    <n v="42893"/>
    <s v="Q2 2017"/>
    <n v="0"/>
    <s v="0-30 Days"/>
    <n v="68421.8"/>
    <s v="SEK"/>
    <n v="7013.45"/>
    <s v="SEK"/>
    <n v="68421.833095779541"/>
    <s v="EUR"/>
    <s v="INTER"/>
    <n v="7.01"/>
    <n v="1"/>
    <s v="greater than 10000"/>
    <s v="Marta Stryszawska"/>
    <s v="invoice held in AP Open Interface"/>
    <s v="More"/>
    <m/>
    <m/>
    <m/>
    <m/>
    <m/>
    <s v="GFS"/>
    <s v="ICB"/>
    <s v="GFS/ICB"/>
  </r>
  <r>
    <s v="New"/>
    <n v="8520"/>
    <s v="Capgemini Technology Services India Limited"/>
    <x v="3"/>
    <n v="247"/>
    <s v="Sogeti Ireland Ltd."/>
    <s v="UK &amp; IRELAND"/>
    <n v="85204510000896"/>
    <s v="06. SOGETI"/>
    <s v="Sogeti Testing"/>
    <n v="42857"/>
    <n v="36"/>
    <s v="8.Invoice awaiting Prime’s approval or PO"/>
    <s v="Hold Payment"/>
    <n v="42893"/>
    <s v="Q2 2017"/>
    <n v="0"/>
    <s v="0-30 Days"/>
    <n v="505500"/>
    <s v="INR"/>
    <n v="6988.44"/>
    <s v="INR"/>
    <n v="505500.26040159713"/>
    <s v="EUR"/>
    <s v="INTER"/>
    <n v="6.99"/>
    <n v="1"/>
    <s v="greater than 10000"/>
    <s v="Grace Mulhern"/>
    <s v="waiting on approval"/>
    <s v="More"/>
    <m/>
    <m/>
    <m/>
    <m/>
    <m/>
    <s v="GFS"/>
    <s v="Non- ICB"/>
    <s v="GFS/Non- ICB"/>
  </r>
  <r>
    <s v="New"/>
    <n v="8310"/>
    <s v="Capgemini Polska Sp z.o.o"/>
    <x v="2"/>
    <n v="795"/>
    <s v="Capgemini Suisse S.A."/>
    <s v="CENTRAL EUROPE"/>
    <s v="831017FBP00448"/>
    <s v="05. BUSINESS SERVICES"/>
    <s v="BPO POLAND - BPOPL- BU"/>
    <n v="42796"/>
    <n v="97"/>
    <s v="8.Invoice awaiting Prime’s approval or PO"/>
    <s v="Hold Payment"/>
    <n v="42892"/>
    <s v="Q2 2017"/>
    <n v="1"/>
    <s v="0-30 Days"/>
    <n v="29146.74"/>
    <s v="PLN"/>
    <n v="6987.62"/>
    <s v="PLN"/>
    <n v="29146.756141673952"/>
    <s v="EUR"/>
    <s v="INTRA"/>
    <n v="6.99"/>
    <n v="1"/>
    <s v="greater than 10000"/>
    <s v="Agata Skowronska"/>
    <s v="invoice will be paid in next ICS"/>
    <s v="More"/>
    <m/>
    <m/>
    <m/>
    <m/>
    <m/>
    <s v="GFS"/>
    <s v="Non- ICB"/>
    <s v="GFS/Non- ICB"/>
  </r>
  <r>
    <s v="Unresolved"/>
    <n v="8520"/>
    <s v="Capgemini Technology Services India Limited"/>
    <x v="3"/>
    <n v="8243"/>
    <s v="Capgemini Deutschland GmbH"/>
    <s v="CENTRAL EUROPE"/>
    <n v="85200310086467"/>
    <s v="03. CC"/>
    <s v="CC INDIA BACKOFFICE - CCIDBOE - BU"/>
    <n v="42727"/>
    <n v="166"/>
    <s v="6.Missing or wrong information on invoice"/>
    <s v="Missing Information or Attachment"/>
    <n v="42800"/>
    <s v="Q1 2017"/>
    <n v="93"/>
    <s v="91-120 Days"/>
    <n v="502040"/>
    <s v="INR"/>
    <n v="6940.6"/>
    <s v="INR"/>
    <n v="502039.81251085008"/>
    <s v="EUR"/>
    <s v="INTER"/>
    <n v="6.94"/>
    <n v="1"/>
    <s v="greater than 10000"/>
    <s v="Magdalena Chrzanowska"/>
    <s v="Difference in hours between Inv. 192h &amp; Clarity 160hPrior to approving please correct the hours.Requested credit note/ @ to in, financeinvoice for CN."/>
    <s v="More"/>
    <m/>
    <m/>
    <m/>
    <m/>
    <m/>
    <s v="GFS"/>
    <s v="Non- ICB"/>
    <s v="GFS/Non- ICB"/>
  </r>
  <r>
    <s v="New"/>
    <n v="95"/>
    <s v="Capgemini Service S.A.S."/>
    <x v="0"/>
    <n v="260"/>
    <s v="Capgemini UK Plc"/>
    <s v="UK &amp; IRELAND"/>
    <n v="950110011555"/>
    <s v="07. GROUP"/>
    <s v="GROUP SHARED SERVICES"/>
    <n v="42824"/>
    <n v="69"/>
    <s v="6.Missing or wrong information on invoice"/>
    <s v="Missing Information or Attachment"/>
    <n v="42892"/>
    <s v="Q2 2017"/>
    <n v="1"/>
    <s v="0-30 Days"/>
    <n v="6887.62"/>
    <s v="EUR"/>
    <n v="6887.62"/>
    <s v="EUR"/>
    <n v="6887.62"/>
    <s v="EUR"/>
    <s v="INTER"/>
    <n v="6.89"/>
    <n v="1"/>
    <s v="less than 10000"/>
    <s v="Puja Kolay Dey"/>
    <s v="No PO"/>
    <s v="Less"/>
    <m/>
    <m/>
    <m/>
    <m/>
    <m/>
    <s v="GFS"/>
    <s v="Non- ICB"/>
    <s v="GFS/Non- ICB"/>
  </r>
  <r>
    <s v="New"/>
    <n v="1750"/>
    <s v="Capgemini Espana S.L."/>
    <x v="8"/>
    <n v="693"/>
    <s v="Capgemini Consulting S.A.S."/>
    <s v="FRANCE"/>
    <n v="17500110094287"/>
    <s v="03. CC"/>
    <s v="GCC "/>
    <n v="42829"/>
    <n v="64"/>
    <s v="8.Invoice awaiting Prime’s approval or PO"/>
    <s v="Hold Payment"/>
    <n v="42891"/>
    <s v="Q2 2017"/>
    <n v="2"/>
    <s v="0-30 Days"/>
    <n v="6867"/>
    <s v="EUR"/>
    <n v="6867"/>
    <s v="EUR"/>
    <n v="6867"/>
    <s v="EUR"/>
    <s v="INTER"/>
    <n v="6.87"/>
    <n v="1"/>
    <s v="less than 10000"/>
    <s v="Hirsch Magdalena"/>
    <s v="h-Waiting for Project Manager approval OOCHOAPE"/>
    <s v="Less"/>
    <m/>
    <m/>
    <m/>
    <m/>
    <m/>
    <s v="GFS"/>
    <s v="Non- ICB"/>
    <s v="GFS/Non- ICB"/>
  </r>
  <r>
    <s v="Unresolved"/>
    <n v="8520"/>
    <s v="Capgemini Technology Services India Limited"/>
    <x v="3"/>
    <n v="3011"/>
    <s v="Sogeti USA LLC"/>
    <s v="NORTH AMERICA"/>
    <n v="85203310000156"/>
    <s v="11. FS"/>
    <s v="FS-OTHER"/>
    <n v="42705"/>
    <n v="188"/>
    <s v="3.Disagreed days, volume or deliverables"/>
    <s v="DISAGREEMENT"/>
    <n v="42733"/>
    <s v="Q4 2016"/>
    <n v="160"/>
    <s v="151-180 Days"/>
    <n v="496800"/>
    <s v="INR"/>
    <n v="6868.16"/>
    <s v="INR"/>
    <n v="496799.95370638272"/>
    <s v="EUR"/>
    <s v="INTER"/>
    <n v="6.87"/>
    <n v="1"/>
    <s v="greater than 10000"/>
    <s v="Brock Bahan"/>
    <s v="Dispute: No time in our system"/>
    <s v="More"/>
    <m/>
    <m/>
    <m/>
    <m/>
    <m/>
    <s v="GFS"/>
    <s v="Non- ICB"/>
    <s v="GFS/Non- ICB"/>
  </r>
  <r>
    <s v="Unresolved"/>
    <n v="8520"/>
    <s v="Capgemini Technology Services India Limited"/>
    <x v="3"/>
    <n v="260"/>
    <s v="Capgemini UK Plc"/>
    <s v="UK &amp; IRELAND"/>
    <s v="85203010001303A"/>
    <s v="05. BUSINESS SERVICES"/>
    <s v="BPO India"/>
    <n v="42775"/>
    <n v="118"/>
    <s v="6.Missing or wrong information on invoice"/>
    <s v="Missing Information or Attachment"/>
    <n v="42831"/>
    <s v="Q1 2017"/>
    <n v="62"/>
    <s v="61-90 Days"/>
    <n v="496800"/>
    <s v="INR"/>
    <n v="6868.16"/>
    <s v="INR"/>
    <n v="496799.95370638272"/>
    <s v="EUR"/>
    <s v="INTER"/>
    <n v="6.87"/>
    <n v="1"/>
    <s v="greater than 10000"/>
    <s v="SARBAJIT MOITRA"/>
    <s v="No PO"/>
    <s v="More"/>
    <m/>
    <m/>
    <m/>
    <m/>
    <m/>
    <s v="GFS"/>
    <s v="Non- ICB"/>
    <s v="GFS/Non- ICB"/>
  </r>
  <r>
    <s v="New"/>
    <n v="8520"/>
    <s v="Capgemini Technology Services India Limited"/>
    <x v="3"/>
    <n v="3022"/>
    <s v="Sogeti High Tech S.A.S."/>
    <s v="FRANCE"/>
    <n v="85203810003324"/>
    <s v="05. BUSINESS SERVICES"/>
    <s v="BPO India"/>
    <n v="42857"/>
    <n v="36"/>
    <s v="2.Disagreed rates or price"/>
    <s v="DISAGREEMENT"/>
    <n v="42892"/>
    <s v="Q2 2017"/>
    <n v="1"/>
    <s v="0-30 Days"/>
    <n v="497000"/>
    <s v="INR"/>
    <n v="6870.93"/>
    <s v="INR"/>
    <n v="497000.31826861872"/>
    <s v="EUR"/>
    <s v="INTER"/>
    <n v="6.87"/>
    <n v="1"/>
    <s v="greater than 10000"/>
    <s v="Natalia Cich"/>
    <s v="Disagreed rates or price"/>
    <s v="More"/>
    <m/>
    <m/>
    <m/>
    <m/>
    <m/>
    <s v="GFS"/>
    <s v="Non- ICB"/>
    <s v="GFS/Non- ICB"/>
  </r>
  <r>
    <s v="New"/>
    <n v="8520"/>
    <s v="Capgemini Technology Services India Limited"/>
    <x v="3"/>
    <n v="247"/>
    <s v="Sogeti Ireland Ltd."/>
    <s v="UK &amp; IRELAND"/>
    <n v="85204510000890"/>
    <s v="06. SOGETI"/>
    <s v="Sogeti Testing"/>
    <n v="42857"/>
    <n v="36"/>
    <s v="8.Invoice awaiting Prime’s approval or PO"/>
    <s v="Hold Payment"/>
    <n v="42893"/>
    <s v="Q2 2017"/>
    <n v="0"/>
    <s v="0-30 Days"/>
    <n v="496288.89"/>
    <s v="INR"/>
    <n v="6861.09"/>
    <s v="INR"/>
    <n v="496288.55390313064"/>
    <s v="EUR"/>
    <s v="INTER"/>
    <n v="6.86"/>
    <n v="1"/>
    <s v="greater than 10000"/>
    <s v="Grace Mulhern"/>
    <s v="Waiting on Approval"/>
    <s v="More"/>
    <m/>
    <m/>
    <m/>
    <m/>
    <m/>
    <s v="GFS"/>
    <s v="Non- ICB"/>
    <s v="GFS/Non- ICB"/>
  </r>
  <r>
    <s v="Unresolved"/>
    <n v="8520"/>
    <s v="Capgemini Technology Services India Limited"/>
    <x v="3"/>
    <n v="8420"/>
    <s v="Capgemini Australia Pty Ltd."/>
    <s v="INDIA"/>
    <n v="85203010001211"/>
    <s v="14. DIGITAL"/>
    <s v="DIGITAL"/>
    <n v="42704"/>
    <n v="189"/>
    <s v="2.Disagreed rates or price"/>
    <s v="DISAGREEMENT"/>
    <n v="42775"/>
    <s v="Q1 2017"/>
    <n v="118"/>
    <s v="91-120 Days"/>
    <n v="495720"/>
    <s v="INR"/>
    <n v="6853.23"/>
    <s v="INR"/>
    <n v="495720.01041606383"/>
    <s v="EUR"/>
    <s v="INTRA"/>
    <n v="6.85"/>
    <n v="1"/>
    <s v="greater than 10000"/>
    <s v="Mayuresh Kapre"/>
    <s v="Unacceptable level of skills and project/technical governance knowledge; Please issue a credit note"/>
    <s v="More"/>
    <m/>
    <m/>
    <m/>
    <m/>
    <m/>
    <s v="GFS"/>
    <s v="Non- ICB"/>
    <s v="GFS/Non- ICB"/>
  </r>
  <r>
    <s v="Unresolved"/>
    <n v="95"/>
    <s v="Capgemini Service S.A.S."/>
    <x v="0"/>
    <n v="8310"/>
    <s v="Capgemini Polska Sp z.o.o"/>
    <s v="CENTRAL EUROPE"/>
    <n v="950110009955"/>
    <s v="07. GROUP"/>
    <s v="GROUP SHARED SERVICES"/>
    <n v="42697"/>
    <n v="196"/>
    <s v="1.No signed SoW"/>
    <s v="DISAGREEMENT"/>
    <n v="42859"/>
    <s v="Q2 2017"/>
    <n v="34"/>
    <s v="31-60 Days"/>
    <n v="6777"/>
    <s v="EUR"/>
    <n v="6777"/>
    <s v="EUR"/>
    <n v="6777"/>
    <s v="EUR"/>
    <s v="INTER"/>
    <n v="6.78"/>
    <n v="1"/>
    <s v="less than 10000"/>
    <s v="Mateusz Jaskolski"/>
    <s v="Please provide signed ICA"/>
    <s v="Less"/>
    <m/>
    <m/>
    <m/>
    <m/>
    <m/>
    <s v="GFS"/>
    <s v="Non- ICB"/>
    <s v="GFS/Non- ICB"/>
  </r>
  <r>
    <s v="Unresolved"/>
    <n v="95"/>
    <s v="Capgemini Service S.A.S."/>
    <x v="0"/>
    <n v="8310"/>
    <s v="Capgemini Polska Sp z.o.o"/>
    <s v="CENTRAL EUROPE"/>
    <n v="950110008452"/>
    <s v="07. GROUP"/>
    <s v="GROUP SHARED SERVICES"/>
    <n v="42514"/>
    <n v="379"/>
    <s v="1.No signed SoW"/>
    <s v="DISAGREEMENT"/>
    <n v="42859"/>
    <s v="Q2 2017"/>
    <n v="34"/>
    <s v="31-60 Days"/>
    <n v="6777"/>
    <s v="EUR"/>
    <n v="6777"/>
    <s v="EUR"/>
    <n v="6777"/>
    <s v="EUR"/>
    <s v="INTER"/>
    <n v="6.78"/>
    <n v="1"/>
    <s v="less than 10000"/>
    <s v="Mateusz Jaskolski"/>
    <s v="Please provide signed ICA"/>
    <s v="Less"/>
    <m/>
    <m/>
    <m/>
    <m/>
    <m/>
    <s v="GFS"/>
    <s v="Non- ICB"/>
    <s v="GFS/Non- ICB"/>
  </r>
  <r>
    <s v="New"/>
    <n v="1740"/>
    <s v="Capgemini Argentina S.A."/>
    <x v="9"/>
    <n v="1750"/>
    <s v="Capgemini Espana S.L."/>
    <s v="IBERIA"/>
    <s v="B-0006-00000030"/>
    <s v="09. LATAM"/>
    <s v="Argentina"/>
    <n v="42884"/>
    <n v="9"/>
    <s v="1.No signed SoW"/>
    <s v="DISAGREEMENT"/>
    <n v="42892"/>
    <s v="Q2 2017"/>
    <n v="1"/>
    <s v="0-30 Days"/>
    <n v="7576.62"/>
    <s v="USD"/>
    <n v="6752.18"/>
    <s v="ARS"/>
    <n v="122383.51491599952"/>
    <s v="EUR"/>
    <s v="INTER"/>
    <n v="6.75"/>
    <n v="1"/>
    <s v="greater than 10000"/>
    <s v="Carmen Postigo Gonzalez"/>
    <s v="Please send ISOW and include it in next issued invoices"/>
    <s v="Less"/>
    <m/>
    <m/>
    <m/>
    <m/>
    <m/>
    <s v="Non-GFS"/>
    <s v="Non- ICB"/>
    <s v="Non-GFS/Non- ICB"/>
  </r>
  <r>
    <s v="New"/>
    <n v="8310"/>
    <s v="Capgemini Polska Sp z.o.o"/>
    <x v="2"/>
    <n v="95"/>
    <s v="Capgemini Service S.A.S."/>
    <s v="HOLDING"/>
    <s v="831016FIS01127"/>
    <s v="04. INFRA"/>
    <s v="Infra Central Europe "/>
    <n v="42545"/>
    <n v="348"/>
    <s v="6.Missing or wrong information on invoice"/>
    <s v="Missing Information or Attachment"/>
    <n v="42892"/>
    <s v="Q2 2017"/>
    <n v="1"/>
    <s v="0-30 Days"/>
    <n v="28052.21"/>
    <s v="PLN"/>
    <n v="6725.21"/>
    <s v="PLN"/>
    <n v="28052.191714996963"/>
    <s v="EUR"/>
    <s v="INTER"/>
    <n v="6.73"/>
    <n v="1"/>
    <s v="greater than 10000"/>
    <s v="Katarzyna Czerwiec"/>
    <s v="wrong project code used Correct project code is 100127845 Sudesh Narendra Rele (27/09/2016 12:39)"/>
    <s v="More"/>
    <m/>
    <m/>
    <m/>
    <m/>
    <m/>
    <s v="GFS"/>
    <s v="Non- ICB"/>
    <s v="GFS/Non- ICB"/>
  </r>
  <r>
    <s v="Unresolved"/>
    <n v="8520"/>
    <s v="Capgemini Technology Services India Limited"/>
    <x v="3"/>
    <n v="8420"/>
    <s v="Capgemini Australia Pty Ltd."/>
    <s v="INDIA"/>
    <s v="5010089845/16-17-IM"/>
    <s v="01. APPSONE"/>
    <s v="iGATE"/>
    <n v="42769"/>
    <n v="124"/>
    <s v="3.Disagreed days, volume or deliverables"/>
    <s v="DISAGREEMENT"/>
    <n v="42775"/>
    <s v="Q1 2017"/>
    <n v="118"/>
    <s v="91-120 Days"/>
    <n v="485129"/>
    <s v="INR"/>
    <n v="6706.81"/>
    <s v="INR"/>
    <n v="485128.89879057929"/>
    <s v="EUR"/>
    <s v="INTRA"/>
    <n v="6.71"/>
    <n v="1"/>
    <s v="greater than 10000"/>
    <s v="Shruti Shetty"/>
    <s v="Manish's leave days need to be excluded; Please issue credit note"/>
    <s v="More"/>
    <m/>
    <m/>
    <m/>
    <m/>
    <m/>
    <s v="Non-GFS"/>
    <s v="Non- ICB"/>
    <s v="Non-GFS/Non- ICB"/>
  </r>
  <r>
    <s v="New"/>
    <n v="8310"/>
    <s v="Capgemini Polska Sp z.o.o"/>
    <x v="2"/>
    <n v="95"/>
    <s v="Capgemini Service S.A.S."/>
    <s v="HOLDING"/>
    <s v="831016FIS00855_"/>
    <s v="04. INFRA"/>
    <s v="Infra Central Europe "/>
    <n v="42615"/>
    <n v="278"/>
    <s v="6.Missing or wrong information on invoice"/>
    <s v="Missing Information or Attachment"/>
    <n v="42892"/>
    <s v="Q2 2017"/>
    <n v="1"/>
    <s v="0-30 Days"/>
    <n v="27926.799999999999"/>
    <s v="PLN"/>
    <n v="6695.15"/>
    <s v="PLN"/>
    <n v="27926.805461935299"/>
    <s v="EUR"/>
    <s v="INTER"/>
    <n v="6.7"/>
    <n v="1"/>
    <s v="greater than 10000"/>
    <s v="Katarzyna Czerwiec"/>
    <s v="Alina is not working for GPPT. Sudesh Narendra Rele (27/09/2016 12:43)"/>
    <s v="More"/>
    <m/>
    <m/>
    <m/>
    <m/>
    <m/>
    <s v="GFS"/>
    <s v="Non- ICB"/>
    <s v="GFS/Non- ICB"/>
  </r>
  <r>
    <s v="New"/>
    <n v="8310"/>
    <s v="Capgemini Polska Sp z.o.o"/>
    <x v="2"/>
    <n v="692"/>
    <s v="Capgemini Outsourcing Services S.A.S."/>
    <s v="FRANCE"/>
    <s v="831015FIS01976"/>
    <s v="04. INFRA"/>
    <s v="Infra Central Europe "/>
    <n v="42366"/>
    <n v="527"/>
    <s v="8.Invoice awaiting Prime’s approval or PO"/>
    <s v="Hold Payment"/>
    <n v="42891"/>
    <s v="Q2 2017"/>
    <n v="2"/>
    <s v="0-30 Days"/>
    <n v="27851.87"/>
    <s v="PLN"/>
    <n v="6677.19"/>
    <s v="PLN"/>
    <n v="27851.890721250424"/>
    <s v="EUR"/>
    <s v="INTER"/>
    <n v="6.68"/>
    <n v="1"/>
    <s v="greater than 10000"/>
    <s v="Magdalena Marczynska"/>
    <s v="Status : i-Waiting for Production Unit Manager approval Destinataire : MDUBONNE"/>
    <s v="More"/>
    <m/>
    <m/>
    <m/>
    <m/>
    <m/>
    <s v="GFS"/>
    <s v="Non- ICB"/>
    <s v="GFS/Non- ICB"/>
  </r>
  <r>
    <s v="Unresolved"/>
    <n v="8520"/>
    <s v="Capgemini Technology Services India Limited"/>
    <x v="3"/>
    <n v="8420"/>
    <s v="Capgemini Australia Pty Ltd."/>
    <s v="INDIA"/>
    <n v="85200310085185"/>
    <s v="10. IND"/>
    <s v="I and D India ACIS"/>
    <n v="42676"/>
    <n v="217"/>
    <s v="3.Disagreed days, volume or deliverables"/>
    <s v="DISAGREEMENT"/>
    <n v="42732"/>
    <s v="Q4 2016"/>
    <n v="161"/>
    <s v="151-180 Days"/>
    <n v="481167"/>
    <s v="INR"/>
    <n v="6652.04"/>
    <s v="INR"/>
    <n v="481167.17782535736"/>
    <s v="EUR"/>
    <s v="INTRA"/>
    <n v="6.65"/>
    <n v="1"/>
    <s v="greater than 10000"/>
    <s v="Roopeshri Lad"/>
    <s v="These invoices are not part of the project they are likely part of business development activity that was not won.India Finance to raise credit note"/>
    <s v="More"/>
    <m/>
    <m/>
    <m/>
    <m/>
    <m/>
    <s v="GFS"/>
    <s v="Non- ICB"/>
    <s v="GFS/Non- ICB"/>
  </r>
  <r>
    <s v="New"/>
    <n v="95"/>
    <s v="Capgemini Service S.A.S."/>
    <x v="0"/>
    <n v="1350"/>
    <s v="Capgemini Sverige AB"/>
    <s v="NORDIC"/>
    <n v="950110011436"/>
    <s v="07. GROUP"/>
    <s v="GROUP SHARED SERVICES"/>
    <n v="42822"/>
    <n v="71"/>
    <s v="8.Invoice awaiting Prime’s approval or PO"/>
    <s v="Hold Payment"/>
    <n v="42892"/>
    <s v="Q2 2017"/>
    <n v="1"/>
    <s v="0-30 Days"/>
    <n v="6610.5"/>
    <s v="EUR"/>
    <n v="6610.5"/>
    <s v="EUR"/>
    <n v="6610.5"/>
    <s v="EUR"/>
    <s v="INTER"/>
    <n v="6.61"/>
    <n v="1"/>
    <s v="less than 10000"/>
    <s v="Sourav Das"/>
    <s v="Awaiting approval"/>
    <s v="Less"/>
    <m/>
    <m/>
    <m/>
    <m/>
    <m/>
    <s v="GFS"/>
    <s v="Non- ICB"/>
    <s v="GFS/Non- ICB"/>
  </r>
  <r>
    <s v="New"/>
    <n v="9701"/>
    <s v="Capgemini Services Romania s.r.l."/>
    <x v="2"/>
    <n v="692"/>
    <s v="Capgemini Outsourcing Services S.A.S."/>
    <s v="FRANCE"/>
    <n v="97120170240"/>
    <s v="04. INFRA"/>
    <s v="Infra Central Europe "/>
    <n v="42828"/>
    <n v="65"/>
    <s v="8.Invoice awaiting Prime’s approval or PO"/>
    <s v="Hold Payment"/>
    <n v="42892"/>
    <s v="Q2 2017"/>
    <n v="1"/>
    <s v="0-30 Days"/>
    <n v="6579.55"/>
    <s v="EUR"/>
    <n v="6579.55"/>
    <s v="RON"/>
    <n v="30038.930011354398"/>
    <s v="EUR"/>
    <s v="INTER"/>
    <n v="6.58"/>
    <n v="1"/>
    <s v="greater than 10000"/>
    <s v="Magdalena Marczynska"/>
    <s v="FMFI Id : adc-fr17-170404-00287555 Next User : CGALES"/>
    <s v="Less"/>
    <m/>
    <m/>
    <m/>
    <m/>
    <m/>
    <s v="Non-GFS"/>
    <s v="Non- ICB"/>
    <s v="Non-GFS/Non- ICB"/>
  </r>
  <r>
    <s v="New"/>
    <n v="1750"/>
    <s v="Capgemini Espana S.L."/>
    <x v="8"/>
    <n v="693"/>
    <s v="Capgemini Consulting S.A.S."/>
    <s v="FRANCE"/>
    <n v="17500110094246"/>
    <s v="03. CC"/>
    <s v="GCC "/>
    <n v="42829"/>
    <n v="64"/>
    <s v="8.Invoice awaiting Prime’s approval or PO"/>
    <s v="Hold Payment"/>
    <n v="42891"/>
    <s v="Q2 2017"/>
    <n v="2"/>
    <s v="0-30 Days"/>
    <n v="6540"/>
    <s v="EUR"/>
    <n v="6540"/>
    <s v="EUR"/>
    <n v="6540"/>
    <s v="EUR"/>
    <s v="INTER"/>
    <n v="6.54"/>
    <n v="1"/>
    <s v="less than 10000"/>
    <s v="Hirsch Magdalena"/>
    <s v="h-Waiting for Project Manager approval OOCHOAPE"/>
    <s v="Less"/>
    <m/>
    <m/>
    <m/>
    <m/>
    <m/>
    <s v="GFS"/>
    <s v="Non- ICB"/>
    <s v="GFS/Non- ICB"/>
  </r>
  <r>
    <s v="New"/>
    <n v="8310"/>
    <s v="Capgemini Polska Sp z.o.o"/>
    <x v="2"/>
    <n v="95"/>
    <s v="Capgemini Service S.A.S."/>
    <s v="HOLDING"/>
    <s v="831016FBP00062"/>
    <s v="05. BUSINESS SERVICES"/>
    <s v="BPO POLAND - BPOPL- BU"/>
    <n v="42402"/>
    <n v="491"/>
    <s v="8.Invoice awaiting Prime’s approval or PO"/>
    <s v="Hold Payment"/>
    <n v="42892"/>
    <s v="Q2 2017"/>
    <n v="1"/>
    <s v="0-30 Days"/>
    <n v="27237.06"/>
    <s v="PLN"/>
    <n v="6529.79"/>
    <s v="PLN"/>
    <n v="27237.055934115069"/>
    <s v="EUR"/>
    <s v="INTER"/>
    <n v="6.53"/>
    <n v="1"/>
    <s v="greater than 10000"/>
    <s v="Katarzyna Czerwiec"/>
    <s v="No PO FERLIE Thomas (11/07/2016 18:19)"/>
    <s v="More"/>
    <m/>
    <m/>
    <m/>
    <m/>
    <m/>
    <s v="GFS"/>
    <s v="Non- ICB"/>
    <s v="GFS/Non- ICB"/>
  </r>
  <r>
    <s v="Unresolved"/>
    <n v="3635"/>
    <s v="Capgemini Magyarorszag Kft"/>
    <x v="2"/>
    <n v="8243"/>
    <s v="Capgemini Deutschland GmbH"/>
    <s v="CENTRAL EUROPE"/>
    <s v="INV161117"/>
    <s v="02. APPSTWO"/>
    <s v="Apps Eastern Europe"/>
    <n v="42731"/>
    <n v="162"/>
    <s v="8.Invoice awaiting Prime’s approval or PO"/>
    <s v="Hold Payment"/>
    <n v="42796"/>
    <s v="Q1 2017"/>
    <n v="97"/>
    <s v="91-120 Days"/>
    <n v="1995000"/>
    <s v="HUF"/>
    <n v="6494.12"/>
    <s v="HUF"/>
    <n v="1994998.7711968541"/>
    <s v="EUR"/>
    <s v="INTRA"/>
    <n v="6.49"/>
    <n v="1"/>
    <s v="greater than 10000"/>
    <s v="Izabela Klich"/>
    <s v="Invocie is processing/ awaiting approval"/>
    <s v="More"/>
    <m/>
    <m/>
    <m/>
    <m/>
    <m/>
    <s v="Non-GFS"/>
    <s v="Non- ICB"/>
    <s v="Non-GFS/Non- ICB"/>
  </r>
  <r>
    <s v="New"/>
    <n v="8310"/>
    <s v="Capgemini Polska Sp z.o.o"/>
    <x v="2"/>
    <n v="413"/>
    <s v="Capgemini Nederland B.V."/>
    <s v="BENELUX"/>
    <s v="831017FBP00903"/>
    <s v="05. BUSINESS SERVICES"/>
    <s v="BPO POLAND - BPOPL- BU"/>
    <n v="42829"/>
    <n v="64"/>
    <s v="7.Missing attachments"/>
    <s v="Missing Information or Attachment"/>
    <n v="42893"/>
    <s v="Q2 2017"/>
    <n v="0"/>
    <s v="0-30 Days"/>
    <n v="27020.1"/>
    <s v="PLN"/>
    <n v="6477.78"/>
    <s v="PLN"/>
    <n v="27020.111854882303"/>
    <s v="EUR"/>
    <s v="INTER"/>
    <n v="6.48"/>
    <n v="1"/>
    <s v="greater than 10000"/>
    <s v="Susmit Chatterjee"/>
    <s v="Missing attachments"/>
    <s v="More"/>
    <m/>
    <m/>
    <m/>
    <m/>
    <m/>
    <s v="GFS"/>
    <s v="Non- ICB"/>
    <s v="GFS/Non- ICB"/>
  </r>
  <r>
    <s v="New"/>
    <n v="8310"/>
    <s v="Capgemini Polska Sp z.o.o"/>
    <x v="2"/>
    <n v="95"/>
    <s v="Capgemini Service S.A.S."/>
    <s v="HOLDING"/>
    <s v="831016FIS00240_"/>
    <s v="04. INFRA"/>
    <s v="Infra Central Europe "/>
    <n v="42615"/>
    <n v="278"/>
    <s v="6.Missing or wrong information on invoice"/>
    <s v="Missing Information or Attachment"/>
    <n v="42892"/>
    <s v="Q2 2017"/>
    <n v="1"/>
    <s v="0-30 Days"/>
    <n v="26982.27"/>
    <s v="PLN"/>
    <n v="6468.71"/>
    <s v="PLN"/>
    <n v="26982.279076596566"/>
    <s v="EUR"/>
    <s v="INTER"/>
    <n v="6.47"/>
    <n v="1"/>
    <s v="greater than 10000"/>
    <s v="Katarzyna Czerwiec"/>
    <s v="Wrongly raised to GPPT Sudesh Narendra Rele (03/10/2016 20:21)"/>
    <s v="More"/>
    <m/>
    <m/>
    <m/>
    <m/>
    <m/>
    <s v="GFS"/>
    <s v="Non- ICB"/>
    <s v="GFS/Non- ICB"/>
  </r>
  <r>
    <s v="New"/>
    <n v="1750"/>
    <s v="Capgemini Espana S.L."/>
    <x v="8"/>
    <n v="8243"/>
    <s v="Capgemini Deutschland GmbH"/>
    <s v="CENTRAL EUROPE"/>
    <n v="17500110094156"/>
    <s v="03. CC"/>
    <s v="GCC "/>
    <n v="42829"/>
    <n v="64"/>
    <s v="6.Missing or wrong information on invoice"/>
    <s v="Missing Information or Attachment"/>
    <n v="42891"/>
    <s v="Q2 2017"/>
    <n v="2"/>
    <s v="0-30 Days"/>
    <n v="6417"/>
    <s v="EUR"/>
    <n v="6417"/>
    <s v="EUR"/>
    <n v="6417"/>
    <s v="EUR"/>
    <s v="INTER"/>
    <n v="6.42"/>
    <n v="1"/>
    <s v="less than 10000"/>
    <s v="Magdalena Chrzanowska"/>
    <s v="needs to be processed via ICB/IPB. Spain has been informed. waiting for credit note"/>
    <s v="Less"/>
    <m/>
    <m/>
    <m/>
    <m/>
    <m/>
    <s v="GFS"/>
    <s v="Non- ICB"/>
    <s v="GFS/Non- ICB"/>
  </r>
  <r>
    <s v="New"/>
    <n v="8310"/>
    <s v="Capgemini Polska Sp z.o.o"/>
    <x v="2"/>
    <n v="95"/>
    <s v="Capgemini Service S.A.S."/>
    <s v="HOLDING"/>
    <s v="831016FIS01721"/>
    <s v="04. INFRA"/>
    <s v="Infra Central Europe "/>
    <n v="42647"/>
    <n v="246"/>
    <s v="6.Missing or wrong information on invoice"/>
    <s v="Missing Information or Attachment"/>
    <n v="42892"/>
    <s v="Q2 2017"/>
    <n v="1"/>
    <s v="0-30 Days"/>
    <n v="26778.15"/>
    <s v="PLN"/>
    <n v="6419.77"/>
    <s v="PLN"/>
    <n v="26778.140579429648"/>
    <s v="EUR"/>
    <s v="INTER"/>
    <n v="6.42"/>
    <n v="1"/>
    <s v="greater than 10000"/>
    <s v="Katarzyna Czerwiec"/>
    <s v="Split invoice and raise only Marzena's cost to GPPT Sudesh Narendra Rele (19/10/2016 13:04)"/>
    <s v="More"/>
    <m/>
    <m/>
    <m/>
    <m/>
    <m/>
    <s v="GFS"/>
    <s v="Non- ICB"/>
    <s v="GFS/Non- ICB"/>
  </r>
  <r>
    <s v="New"/>
    <n v="8310"/>
    <s v="Capgemini Polska Sp z.o.o"/>
    <x v="2"/>
    <n v="95"/>
    <s v="Capgemini Service S.A.S."/>
    <s v="HOLDING"/>
    <s v="831016FIS01201"/>
    <s v="04. INFRA"/>
    <s v="Infra Central Europe "/>
    <n v="42584"/>
    <n v="309"/>
    <s v="6.Missing or wrong information on invoice"/>
    <s v="Missing Information or Attachment"/>
    <n v="42892"/>
    <s v="Q2 2017"/>
    <n v="1"/>
    <s v="0-30 Days"/>
    <n v="26551.47"/>
    <s v="PLN"/>
    <n v="6365.43"/>
    <s v="PLN"/>
    <n v="26551.477605664822"/>
    <s v="EUR"/>
    <s v="INTER"/>
    <n v="6.37"/>
    <n v="1"/>
    <s v="greater than 10000"/>
    <s v="Katarzyna Czerwiec"/>
    <s v="Only Marzena working for GPPT. Sudesh Narendra Rele (27/09/2016 12:42)"/>
    <s v="More"/>
    <m/>
    <m/>
    <m/>
    <m/>
    <m/>
    <s v="GFS"/>
    <s v="Non- ICB"/>
    <s v="GFS/Non- ICB"/>
  </r>
  <r>
    <s v="New"/>
    <n v="8243"/>
    <s v="Capgemini Deutschland GmbH"/>
    <x v="2"/>
    <n v="787"/>
    <s v="Capgemini France S.A.S."/>
    <s v="FRANCE"/>
    <n v="82430160101852"/>
    <s v="03. CC"/>
    <s v="DE01 - CC Market Units"/>
    <n v="42829"/>
    <n v="64"/>
    <s v="6.Missing or wrong information on invoice"/>
    <s v="Missing Information or Attachment"/>
    <n v="42891"/>
    <s v="Q2 2017"/>
    <n v="2"/>
    <s v="0-30 Days"/>
    <n v="6360"/>
    <s v="EUR"/>
    <n v="6360"/>
    <s v="EUR"/>
    <n v="6360"/>
    <s v="EUR"/>
    <s v="INTER"/>
    <n v="6.36"/>
    <n v="1"/>
    <s v="less than 10000"/>
    <s v="ANNA CWIEKA"/>
    <s v="Waiting for Project Manager approval"/>
    <s v="Less"/>
    <m/>
    <m/>
    <m/>
    <m/>
    <m/>
    <s v="GFS"/>
    <s v="Non- ICB"/>
    <s v="GFS/Non- ICB"/>
  </r>
  <r>
    <s v="Unresolved"/>
    <n v="8520"/>
    <s v="Capgemini Technology Services India Limited"/>
    <x v="3"/>
    <n v="199"/>
    <s v="Capgemini America Inc"/>
    <s v="NORTH AMERICA"/>
    <s v="85201110009686A"/>
    <s v="11. FS"/>
    <s v="FS-Others"/>
    <n v="42579"/>
    <n v="314"/>
    <s v="8.Invoice awaiting Prime’s approval or PO"/>
    <s v="Hold Payment"/>
    <n v="42586"/>
    <s v="Q3 2016"/>
    <n v="307"/>
    <s v="181 - 365 Days"/>
    <n v="459040"/>
    <s v="INR"/>
    <n v="6346.14"/>
    <s v="INR"/>
    <n v="459040.27544702275"/>
    <s v="EUR"/>
    <s v="INTER"/>
    <n v="6.35"/>
    <n v="1"/>
    <s v="greater than 10000"/>
    <s v="Sayantan Ghosh"/>
    <s v="Invoice waiting for approval"/>
    <s v="More"/>
    <m/>
    <m/>
    <m/>
    <m/>
    <m/>
    <s v="GFS"/>
    <s v="Non- ICB"/>
    <s v="GFS/Non- ICB"/>
  </r>
  <r>
    <s v="Unresolved"/>
    <n v="8520"/>
    <s v="Capgemini Technology Services India Limited"/>
    <x v="3"/>
    <n v="199"/>
    <s v="Capgemini America Inc"/>
    <s v="NORTH AMERICA"/>
    <n v="85201110011124"/>
    <s v="11. FS"/>
    <s v="FS-Others"/>
    <n v="42795"/>
    <n v="98"/>
    <s v="8.Invoice awaiting Prime’s approval or PO"/>
    <s v="Hold Payment"/>
    <n v="42860"/>
    <s v="Q2 2017"/>
    <n v="33"/>
    <s v="31-60 Days"/>
    <n v="457604"/>
    <s v="INR"/>
    <n v="6326.28"/>
    <s v="INR"/>
    <n v="457603.72663619003"/>
    <s v="EUR"/>
    <s v="INTER"/>
    <n v="6.33"/>
    <n v="1"/>
    <s v="greater than 10000"/>
    <s v="PRIANGSU CHANDRA"/>
    <s v="Approval pending from Jaime Lightfoot"/>
    <s v="More"/>
    <m/>
    <m/>
    <m/>
    <m/>
    <m/>
    <s v="GFS"/>
    <s v="Non- ICB"/>
    <s v="GFS/Non- ICB"/>
  </r>
  <r>
    <s v="New"/>
    <n v="72"/>
    <s v="Capgemini Gouvieux S.A.S."/>
    <x v="0"/>
    <n v="635"/>
    <s v="Capgemini Technology Services"/>
    <s v="FRANCE"/>
    <n v="2017000097"/>
    <s v="07. GROUP"/>
    <s v="GROUP SHARED SERVICES"/>
    <n v="42824"/>
    <n v="69"/>
    <s v="8.Invoice awaiting Prime’s approval or PO"/>
    <s v="Hold Payment"/>
    <n v="42891"/>
    <s v="Q2 2017"/>
    <n v="2"/>
    <s v="0-30 Days"/>
    <n v="6308.3"/>
    <s v="EUR"/>
    <n v="6308.3"/>
    <s v="EUR"/>
    <n v="6308.3"/>
    <s v="EUR"/>
    <s v="INTER"/>
    <n v="6.31"/>
    <n v="1"/>
    <s v="less than 10000"/>
    <s v="Anna Zwolinska"/>
    <s v="Waiting for Project Manager approval LBARBAZA"/>
    <s v="Less"/>
    <m/>
    <m/>
    <m/>
    <m/>
    <m/>
    <s v="Non-GFS"/>
    <s v="Non- ICB"/>
    <s v="Non-GFS/Non- ICB"/>
  </r>
  <r>
    <s v="Unresolved"/>
    <n v="8520"/>
    <s v="Capgemini Technology Services India Limited"/>
    <x v="3"/>
    <n v="8243"/>
    <s v="Capgemini Deutschland GmbH"/>
    <s v="CENTRAL EUROPE"/>
    <n v="85200310086475"/>
    <s v="03. CC"/>
    <s v="CC INDIA BACKOFFICE - CCIDBOE - BU"/>
    <n v="42727"/>
    <n v="166"/>
    <s v="6.Missing or wrong information on invoice"/>
    <s v="Missing Information or Attachment"/>
    <n v="42800"/>
    <s v="Q1 2017"/>
    <n v="93"/>
    <s v="91-120 Days"/>
    <n v="456400"/>
    <s v="INR"/>
    <n v="6309.64"/>
    <s v="INR"/>
    <n v="456400.09258723457"/>
    <s v="EUR"/>
    <s v="INTER"/>
    <n v="6.31"/>
    <n v="1"/>
    <s v="greater than 10000"/>
    <s v="Magdalena Chrzanowska"/>
    <s v="Wrong # of days, pls correct to 17 days and re-send new invoice. Requested credit note./ Mail to in, financeinvoice for CN."/>
    <s v="More"/>
    <m/>
    <m/>
    <m/>
    <m/>
    <m/>
    <s v="GFS"/>
    <s v="Non- ICB"/>
    <s v="GFS/Non- ICB"/>
  </r>
  <r>
    <s v="Unresolved"/>
    <n v="8520"/>
    <s v="Capgemini Technology Services India Limited"/>
    <x v="3"/>
    <n v="8420"/>
    <s v="Capgemini Australia Pty Ltd."/>
    <s v="INDIA"/>
    <n v="85200610007371"/>
    <s v="10. IND"/>
    <s v="I and D India ACIS"/>
    <n v="42829"/>
    <n v="64"/>
    <s v="5.Invoice issued too late"/>
    <s v="DISAGREEMENT"/>
    <n v="42859"/>
    <s v="Q2 2017"/>
    <n v="34"/>
    <s v="31-60 Days"/>
    <n v="454546.24"/>
    <s v="INR"/>
    <n v="6284.01"/>
    <s v="INR"/>
    <n v="454546.17788322439"/>
    <s v="EUR"/>
    <s v="INTRA"/>
    <n v="6.28"/>
    <n v="1"/>
    <s v="greater than 10000"/>
    <s v="Mayuresh Kapre"/>
    <s v="Invoice issued too late to be considered, Jul-Sep efforts billed in Feb 17; Issue a credit note for their efforts"/>
    <s v="More"/>
    <m/>
    <m/>
    <m/>
    <m/>
    <m/>
    <s v="GFS"/>
    <s v="Non- ICB"/>
    <s v="GFS/Non- ICB"/>
  </r>
  <r>
    <s v="Unresolved"/>
    <n v="3074"/>
    <s v="Sogeti Norge AS"/>
    <x v="4"/>
    <n v="3071"/>
    <s v="Sogeti Sverige AB"/>
    <s v="NORDIC"/>
    <n v="3074170159"/>
    <s v="06. SOGETI"/>
    <s v="Sogeti Nordic "/>
    <n v="42828"/>
    <n v="65"/>
    <s v="8.Invoice awaiting Prime’s approval or PO"/>
    <s v="Hold Payment"/>
    <n v="42859"/>
    <s v="Q2 2017"/>
    <n v="34"/>
    <s v="31-60 Days"/>
    <n v="58800"/>
    <s v="NOK"/>
    <n v="6229.61"/>
    <s v="NOK"/>
    <n v="58800.026806184673"/>
    <s v="EUR"/>
    <s v="INTRA"/>
    <n v="6.23"/>
    <n v="1"/>
    <s v="greater than 10000"/>
    <s v="Cathrin Andersson"/>
    <s v="The invoice are not approved"/>
    <s v="More"/>
    <m/>
    <m/>
    <m/>
    <m/>
    <m/>
    <s v="GFS"/>
    <s v="Non- ICB"/>
    <s v="GFS/Non- ICB"/>
  </r>
  <r>
    <s v="Unresolved"/>
    <n v="8520"/>
    <s v="Capgemini Technology Services India Limited"/>
    <x v="3"/>
    <n v="1845"/>
    <s v="Capgemini China Co. Ltd."/>
    <s v="INDIA"/>
    <n v="85200310086764"/>
    <s v="10. IND"/>
    <s v="I and D India ACIS"/>
    <n v="42773"/>
    <n v="120"/>
    <s v="2.Disagreed rates or price"/>
    <s v="DISAGREEMENT"/>
    <n v="42776"/>
    <s v="Q1 2017"/>
    <n v="117"/>
    <s v="91-120 Days"/>
    <n v="6995.25"/>
    <s v="USD"/>
    <n v="6234.07"/>
    <s v="INR"/>
    <n v="450933.82906081824"/>
    <s v="EUR"/>
    <s v="INTRA"/>
    <n v="6.23"/>
    <n v="1"/>
    <s v="greater than 10000"/>
    <s v="Dorothy Chen"/>
    <s v="re-issue the invoice per ISOW"/>
    <s v="Less"/>
    <m/>
    <m/>
    <m/>
    <m/>
    <m/>
    <s v="GFS"/>
    <s v="Non- ICB"/>
    <s v="GFS/Non- ICB"/>
  </r>
  <r>
    <s v="New"/>
    <n v="8310"/>
    <s v="Capgemini Polska Sp z.o.o"/>
    <x v="2"/>
    <n v="95"/>
    <s v="Capgemini Service S.A.S."/>
    <s v="HOLDING"/>
    <s v="831016FIS00047_"/>
    <s v="04. INFRA"/>
    <s v="Infra Central Europe "/>
    <n v="42615"/>
    <n v="278"/>
    <s v="6.Missing or wrong information on invoice"/>
    <s v="Missing Information or Attachment"/>
    <n v="42892"/>
    <s v="Q2 2017"/>
    <n v="1"/>
    <s v="0-30 Days"/>
    <n v="25960"/>
    <s v="PLN"/>
    <n v="6223.63"/>
    <s v="PLN"/>
    <n v="25960.001535001367"/>
    <s v="EUR"/>
    <s v="INTER"/>
    <n v="6.22"/>
    <n v="1"/>
    <s v="greater than 10000"/>
    <s v="Katarzyna Czerwiec"/>
    <s v="Wrongly raised to GPPT Sudesh Narendra Rele (03/10/2016 20:20)"/>
    <s v="More"/>
    <m/>
    <m/>
    <m/>
    <m/>
    <m/>
    <s v="GFS"/>
    <s v="Non- ICB"/>
    <s v="GFS/Non- ICB"/>
  </r>
  <r>
    <s v="Unresolved"/>
    <n v="8520"/>
    <s v="Capgemini Technology Services India Limited"/>
    <x v="3"/>
    <n v="8420"/>
    <s v="Capgemini Australia Pty Ltd."/>
    <s v="INDIA"/>
    <n v="85203010001262"/>
    <s v="14. DIGITAL"/>
    <s v="DIGITAL"/>
    <n v="42728"/>
    <n v="165"/>
    <s v="3.Disagreed days, volume or deliverables"/>
    <s v="DISAGREEMENT"/>
    <n v="42775"/>
    <s v="Q1 2017"/>
    <n v="118"/>
    <s v="91-120 Days"/>
    <n v="448320"/>
    <s v="INR"/>
    <n v="6197.93"/>
    <s v="INR"/>
    <n v="448319.68636074301"/>
    <s v="EUR"/>
    <s v="INTRA"/>
    <n v="6.2"/>
    <n v="1"/>
    <s v="greater than 10000"/>
    <s v="Mayuresh Kapre"/>
    <s v="Disagreed efforts; Issue a credit note"/>
    <s v="More"/>
    <m/>
    <m/>
    <m/>
    <m/>
    <m/>
    <s v="GFS"/>
    <s v="Non- ICB"/>
    <s v="GFS/Non- ICB"/>
  </r>
  <r>
    <s v="New"/>
    <n v="95"/>
    <s v="Capgemini Service S.A.S."/>
    <x v="0"/>
    <n v="3071"/>
    <s v="Sogeti Sverige AB"/>
    <s v="NORDIC"/>
    <n v="950110012053"/>
    <s v="07. GROUP"/>
    <s v="GROUP SHARED SERVICES"/>
    <n v="42852"/>
    <n v="41"/>
    <s v="8.Invoice awaiting Prime’s approval or PO"/>
    <s v="Hold Payment"/>
    <n v="42891"/>
    <s v="Q2 2017"/>
    <n v="2"/>
    <s v="0-30 Days"/>
    <n v="6175"/>
    <s v="EUR"/>
    <n v="6175"/>
    <s v="EUR"/>
    <n v="6175"/>
    <s v="EUR"/>
    <s v="INTER"/>
    <n v="6.18"/>
    <n v="1"/>
    <s v="less than 10000"/>
    <s v="Cathrin Andersson"/>
    <s v="Invoice not approved"/>
    <s v="Less"/>
    <m/>
    <m/>
    <m/>
    <m/>
    <m/>
    <s v="GFS"/>
    <s v="Non- ICB"/>
    <s v="GFS/Non- ICB"/>
  </r>
  <r>
    <s v="New"/>
    <n v="8310"/>
    <s v="Capgemini Polska Sp z.o.o"/>
    <x v="2"/>
    <n v="413"/>
    <s v="Capgemini Nederland B.V."/>
    <s v="BENELUX"/>
    <s v="831017FIS00506"/>
    <s v="04. INFRA"/>
    <s v="Infra Central Europe "/>
    <n v="42829"/>
    <n v="64"/>
    <s v="7.Missing attachments"/>
    <s v="Missing Information or Attachment"/>
    <n v="42893"/>
    <s v="Q2 2017"/>
    <n v="0"/>
    <s v="0-30 Days"/>
    <n v="25788.19"/>
    <s v="PLN"/>
    <n v="6182.44"/>
    <s v="PLN"/>
    <n v="25788.189832951804"/>
    <s v="EUR"/>
    <s v="INTER"/>
    <n v="6.18"/>
    <n v="1"/>
    <s v="greater than 10000"/>
    <s v="Susmit Chatterjee"/>
    <s v="Missing attachments"/>
    <s v="More"/>
    <m/>
    <m/>
    <m/>
    <m/>
    <m/>
    <s v="GFS"/>
    <s v="Non- ICB"/>
    <s v="GFS/Non- ICB"/>
  </r>
  <r>
    <s v="New"/>
    <n v="1710"/>
    <s v="Capgemini Italia S.p.A"/>
    <x v="10"/>
    <n v="635"/>
    <s v="Capgemini Technology Services"/>
    <s v="FRANCE"/>
    <n v="17100121700018"/>
    <s v="02. APPSTWO"/>
    <s v="Apps Italy"/>
    <n v="42857"/>
    <n v="36"/>
    <s v="6.Missing or wrong information on invoice"/>
    <s v="Missing Information or Attachment"/>
    <n v="42893"/>
    <s v="Q2 2017"/>
    <n v="0"/>
    <s v="0-30 Days"/>
    <n v="6143"/>
    <s v="EUR"/>
    <n v="6143"/>
    <s v="EUR"/>
    <n v="6143"/>
    <s v="EUR"/>
    <s v="INTER"/>
    <n v="6.14"/>
    <n v="1"/>
    <s v="less than 10000"/>
    <s v="Karolina Planeta"/>
    <s v="invoice not transferred"/>
    <s v="Less"/>
    <m/>
    <m/>
    <m/>
    <m/>
    <m/>
    <s v="GFS"/>
    <s v="ICB"/>
    <s v="GFS/ICB"/>
  </r>
  <r>
    <s v="New"/>
    <n v="635"/>
    <s v="Capgemini Technology Services"/>
    <x v="1"/>
    <n v="95"/>
    <s v="Capgemini Service S.A.S."/>
    <s v="HOLDING"/>
    <n v="63503300006362"/>
    <s v="08. SHARED SERVICES"/>
    <s v="GROUP SHARED SERVICES - SBU"/>
    <n v="42821"/>
    <n v="72"/>
    <s v="8.Invoice awaiting Prime’s approval or PO"/>
    <s v="Hold Payment"/>
    <n v="42892"/>
    <s v="Q2 2017"/>
    <n v="1"/>
    <s v="0-30 Days"/>
    <n v="6120"/>
    <s v="EUR"/>
    <n v="6120"/>
    <s v="EUR"/>
    <n v="6120"/>
    <s v="EUR"/>
    <s v="INTER"/>
    <n v="6.12"/>
    <n v="1"/>
    <s v="less than 10000"/>
    <s v="Katarzyna Czerwiec"/>
    <s v="NO PO Nill TAZIR (24/04/2017 09:14)"/>
    <s v="Less"/>
    <m/>
    <m/>
    <m/>
    <m/>
    <m/>
    <s v="GFS"/>
    <s v="Non- ICB"/>
    <s v="GFS/Non- ICB"/>
  </r>
  <r>
    <s v="Unresolved"/>
    <n v="8520"/>
    <s v="Capgemini Technology Services India Limited"/>
    <x v="3"/>
    <n v="260"/>
    <s v="Capgemini UK Plc"/>
    <s v="UK &amp; IRELAND"/>
    <s v="5010089899/16-17-IM"/>
    <s v="01. APPSONE"/>
    <s v="IGATE"/>
    <n v="42768"/>
    <n v="125"/>
    <s v="6.Missing or wrong information on invoice"/>
    <s v="Missing Information or Attachment"/>
    <n v="42831"/>
    <s v="Q1 2017"/>
    <n v="62"/>
    <s v="61-90 Days"/>
    <n v="442420"/>
    <s v="INR"/>
    <n v="6116.37"/>
    <s v="INR"/>
    <n v="442420.14351021353"/>
    <s v="EUR"/>
    <s v="INTER"/>
    <n v="6.12"/>
    <n v="1"/>
    <s v="greater than 10000"/>
    <s v="SARBAJIT MOITRA"/>
    <s v="No PO"/>
    <s v="More"/>
    <m/>
    <m/>
    <m/>
    <m/>
    <m/>
    <s v="Non-GFS"/>
    <s v="Non- ICB"/>
    <s v="Non-GFS/Non- ICB"/>
  </r>
  <r>
    <s v="New"/>
    <n v="8520"/>
    <s v="Capgemini Technology Services India Limited"/>
    <x v="3"/>
    <n v="795"/>
    <s v="Capgemini Suisse S.A."/>
    <s v="CENTRAL EUROPE"/>
    <s v="5010088760/16-17-IM"/>
    <s v="17. iGATE"/>
    <s v="iGATE"/>
    <n v="42769"/>
    <n v="124"/>
    <s v="8.Invoice awaiting Prime’s approval or PO"/>
    <s v="Hold Payment"/>
    <n v="42893"/>
    <s v="Q2 2017"/>
    <n v="0"/>
    <s v="0-30 Days"/>
    <n v="6088"/>
    <s v="EUR"/>
    <n v="6088"/>
    <s v="INR"/>
    <n v="440368.0342572768"/>
    <s v="EUR"/>
    <s v="INTER"/>
    <n v="6.09"/>
    <n v="1"/>
    <s v="greater than 10000"/>
    <s v="Oliver Porsberg"/>
    <s v="Invoice will be paid manually in February"/>
    <s v="Less"/>
    <m/>
    <m/>
    <m/>
    <m/>
    <m/>
    <s v="Non-GFS"/>
    <s v="Non- ICB"/>
    <s v="Non-GFS/Non- ICB"/>
  </r>
  <r>
    <s v="Unresolved"/>
    <n v="8520"/>
    <s v="Capgemini Technology Services India Limited"/>
    <x v="3"/>
    <n v="199"/>
    <s v="Capgemini America Inc"/>
    <s v="NORTH AMERICA"/>
    <n v="85201710001385"/>
    <s v="11. FS"/>
    <s v="FS-Others"/>
    <n v="42583"/>
    <n v="310"/>
    <s v="8.Invoice awaiting Prime’s approval or PO"/>
    <s v="Hold Payment"/>
    <n v="42618"/>
    <s v="Q3 2016"/>
    <n v="275"/>
    <s v="181 - 365 Days"/>
    <n v="439100"/>
    <s v="INR"/>
    <n v="6070.47"/>
    <s v="INR"/>
    <n v="439100.02314680867"/>
    <s v="EUR"/>
    <s v="INTER"/>
    <n v="6.07"/>
    <n v="1"/>
    <s v="greater than 10000"/>
    <s v="Sayantan Ghosh"/>
    <s v="Invoice waiting for approval"/>
    <s v="More"/>
    <m/>
    <m/>
    <m/>
    <m/>
    <m/>
    <s v="GFS"/>
    <s v="Non- ICB"/>
    <s v="GFS/Non- ICB"/>
  </r>
  <r>
    <s v="New"/>
    <n v="1350"/>
    <s v="Capgemini Sverige AB"/>
    <x v="4"/>
    <n v="8520"/>
    <s v="Capgemini Technology Services India Limited"/>
    <s v="INDIA"/>
    <n v="13500210105029"/>
    <s v="02. APPSTWO"/>
    <s v="APPS_SE_SES"/>
    <n v="42795"/>
    <n v="98"/>
    <s v="5.Invoice issued too late"/>
    <s v="DISAGREEMENT"/>
    <n v="42893"/>
    <s v="Q2 2017"/>
    <n v="0"/>
    <s v="0-30 Days"/>
    <n v="6057.6"/>
    <s v="EUR"/>
    <n v="6057.6"/>
    <s v="SEK"/>
    <n v="59096.749269046501"/>
    <s v="EUR"/>
    <s v="INTER"/>
    <n v="6.06"/>
    <n v="1"/>
    <s v="greater than 10000"/>
    <s v="Rajas Kolhatkar / Vaishali Karthik"/>
    <s v="Invoice which is raised in 2017 on India is under dispute as Project Team has raised concerns about Quality of Solutions provided by Sub Contractor. As per Projects Team , Implementation was completed in 2016 and invoices should have been raised in 2016 after completion of Milestones. We are not accepting this cost due to quality of solution and cost pertains to 2016 and before. CG Sverige to cancel the invoice/issue credit note"/>
    <s v="Less"/>
    <m/>
    <m/>
    <m/>
    <m/>
    <m/>
    <s v="GFS"/>
    <s v="Non- ICB"/>
    <s v="GFS/Non- ICB"/>
  </r>
  <r>
    <s v="Unresolved"/>
    <n v="260"/>
    <s v="Capgemini UK Plc"/>
    <x v="5"/>
    <n v="1970"/>
    <s v="Capgemini UK Plc (FS)"/>
    <s v="UK &amp; IRELAND"/>
    <n v="2600110125627"/>
    <s v="03. CC"/>
    <s v="CC - FS"/>
    <n v="42794"/>
    <n v="99"/>
    <s v="2.Disagreed rates or price"/>
    <s v="DISAGREEMENT"/>
    <n v="42831"/>
    <s v="Q1 2017"/>
    <n v="62"/>
    <s v="61-90 Days"/>
    <n v="5280"/>
    <s v="GBP"/>
    <n v="6043.61"/>
    <s v="GBP"/>
    <n v="5280.0000279568003"/>
    <s v="EUR"/>
    <s v="INTRA"/>
    <n v="6.04"/>
    <n v="1"/>
    <s v="less than 10000"/>
    <s v="Amina Khatun"/>
    <s v="Credit Note required for the differential amount"/>
    <s v="Less"/>
    <m/>
    <m/>
    <m/>
    <m/>
    <m/>
    <s v="GFS"/>
    <s v="Non- ICB"/>
    <s v="GFS/Non- ICB"/>
  </r>
  <r>
    <s v="New"/>
    <n v="413"/>
    <s v="Capgemini Nederland B.V."/>
    <x v="7"/>
    <n v="635"/>
    <s v="Capgemini Technology Services"/>
    <s v="FRANCE"/>
    <n v="4130130017301"/>
    <s v="02. APPSTWO"/>
    <s v="APPS_NL_PRIVATE"/>
    <n v="42825"/>
    <n v="68"/>
    <s v="6.Missing or wrong information on invoice"/>
    <s v="Missing Information or Attachment"/>
    <n v="42891"/>
    <s v="Q2 2017"/>
    <n v="2"/>
    <s v="0-30 Days"/>
    <n v="6034.4"/>
    <s v="EUR"/>
    <n v="6034.4"/>
    <s v="EUR"/>
    <n v="6034.4"/>
    <s v="EUR"/>
    <s v="INTER"/>
    <n v="6.03"/>
    <n v="1"/>
    <s v="less than 10000"/>
    <s v="Jadwiga Lacka"/>
    <s v="h-Waiting for Project Manager approval - AMBARD"/>
    <s v="Less"/>
    <m/>
    <m/>
    <m/>
    <m/>
    <m/>
    <s v="GFS"/>
    <s v="Non- ICB"/>
    <s v="GFS/Non- ICB"/>
  </r>
  <r>
    <s v="Unresolved"/>
    <n v="8520"/>
    <s v="Capgemini Technology Services India Limited"/>
    <x v="3"/>
    <n v="795"/>
    <s v="Capgemini Suisse S.A."/>
    <s v="CENTRAL EUROPE"/>
    <s v="5010089179/16-17-IM"/>
    <s v="11. FS"/>
    <s v="IGATE"/>
    <n v="42769"/>
    <n v="124"/>
    <s v="8.Invoice awaiting Prime’s approval or PO"/>
    <s v="Hold Payment"/>
    <n v="42831"/>
    <s v="Q1 2017"/>
    <n v="62"/>
    <s v="61-90 Days"/>
    <n v="435354"/>
    <s v="INR"/>
    <n v="6018.68"/>
    <s v="INR"/>
    <n v="435353.85683698865"/>
    <s v="EUR"/>
    <s v="INTER"/>
    <n v="6.02"/>
    <n v="1"/>
    <s v="greater than 10000"/>
    <s v="Izabela Klich"/>
    <s v="."/>
    <s v="More"/>
    <m/>
    <m/>
    <m/>
    <m/>
    <m/>
    <s v="Non-GFS"/>
    <s v="Non- ICB"/>
    <s v="Non-GFS/Non- ICB"/>
  </r>
  <r>
    <s v="New"/>
    <n v="1750"/>
    <s v="Capgemini Espana S.L."/>
    <x v="8"/>
    <n v="8110"/>
    <s v="Capgemini Mexico S. de R.L. de C.V."/>
    <s v="CPM- BR"/>
    <n v="175001300001143"/>
    <s v="08. SHARED SERVICES"/>
    <s v="SBUSS "/>
    <n v="42829"/>
    <n v="64"/>
    <s v="8.Invoice awaiting Prime’s approval or PO"/>
    <s v="Hold Payment"/>
    <n v="42892"/>
    <s v="Q2 2017"/>
    <n v="1"/>
    <s v="0-30 Days"/>
    <n v="6000"/>
    <s v="EUR"/>
    <n v="6000"/>
    <s v="EUR"/>
    <n v="6000"/>
    <s v="EUR"/>
    <s v="INTER"/>
    <n v="6"/>
    <n v="1"/>
    <s v="less than 10000"/>
    <s v="Aldo Perez"/>
    <s v="awaiting approval"/>
    <s v="Less"/>
    <m/>
    <m/>
    <m/>
    <m/>
    <m/>
    <s v="GFS"/>
    <s v="Non- ICB"/>
    <s v="GFS/Non- ICB"/>
  </r>
  <r>
    <s v="New"/>
    <n v="1750"/>
    <s v="Capgemini Espana S.L."/>
    <x v="8"/>
    <n v="8243"/>
    <s v="Capgemini Deutschland GmbH"/>
    <s v="CENTRAL EUROPE"/>
    <n v="17500110094155"/>
    <s v="03. CC"/>
    <s v="GCC "/>
    <n v="42829"/>
    <n v="64"/>
    <s v="8.Invoice awaiting Prime’s approval or PO"/>
    <s v="Hold Payment"/>
    <n v="42891"/>
    <s v="Q2 2017"/>
    <n v="2"/>
    <s v="0-30 Days"/>
    <n v="6003"/>
    <s v="EUR"/>
    <n v="6003"/>
    <s v="EUR"/>
    <n v="6003"/>
    <s v="EUR"/>
    <s v="INTER"/>
    <n v="6"/>
    <n v="1"/>
    <s v="less than 10000"/>
    <s v="Magdalena Chrzanowska"/>
    <s v="Awaiting approval"/>
    <s v="Less"/>
    <m/>
    <m/>
    <m/>
    <m/>
    <m/>
    <s v="GFS"/>
    <s v="Non- ICB"/>
    <s v="GFS/Non- ICB"/>
  </r>
  <r>
    <s v="New"/>
    <n v="95"/>
    <s v="Capgemini Service S.A.S."/>
    <x v="0"/>
    <n v="795"/>
    <s v="Capgemini Suisse S.A."/>
    <s v="CENTRAL EUROPE"/>
    <n v="950110011129"/>
    <s v="07. GROUP"/>
    <s v="GROUP SHARED SERVICES"/>
    <n v="42821"/>
    <n v="72"/>
    <s v="8.Invoice awaiting Prime’s approval or PO"/>
    <s v="Hold Payment"/>
    <n v="42893"/>
    <s v="Q2 2017"/>
    <n v="0"/>
    <s v="0-30 Days"/>
    <n v="6000"/>
    <s v="EUR"/>
    <n v="6000"/>
    <s v="EUR"/>
    <n v="6000"/>
    <s v="EUR"/>
    <s v="INTER"/>
    <n v="6"/>
    <n v="1"/>
    <s v="less than 10000"/>
    <s v="Izabela Klich"/>
    <s v="invocie is waiting for approval"/>
    <s v="Less"/>
    <m/>
    <m/>
    <m/>
    <m/>
    <m/>
    <s v="GFS"/>
    <s v="Non- ICB"/>
    <s v="GFS/Non- ICB"/>
  </r>
  <r>
    <s v="New"/>
    <n v="413"/>
    <s v="Capgemini Nederland B.V."/>
    <x v="7"/>
    <n v="1970"/>
    <s v="Capgemini UK Plc (FS)"/>
    <s v="UK &amp; IRELAND"/>
    <n v="4130110165489"/>
    <s v="11. FS"/>
    <s v="FSNBACC"/>
    <n v="42697"/>
    <n v="196"/>
    <s v="4.Disagreed expenses"/>
    <s v="DISAGREEMENT"/>
    <n v="42892"/>
    <s v="Q2 2017"/>
    <n v="1"/>
    <s v="0-30 Days"/>
    <n v="5972.46"/>
    <s v="EUR"/>
    <n v="5972.46"/>
    <s v="EUR"/>
    <n v="5972.46"/>
    <s v="EUR"/>
    <s v="INTER"/>
    <n v="5.97"/>
    <n v="1"/>
    <s v="less than 10000"/>
    <s v="Amina Khatun"/>
    <s v="Credit note required for duplicate expenses invoiced"/>
    <s v="Less"/>
    <m/>
    <m/>
    <m/>
    <m/>
    <m/>
    <s v="GFS"/>
    <s v="Non- ICB"/>
    <s v="GFS/Non- ICB"/>
  </r>
  <r>
    <s v="New"/>
    <n v="95"/>
    <s v="Capgemini Service S.A.S."/>
    <x v="0"/>
    <n v="1350"/>
    <s v="Capgemini Sverige AB"/>
    <s v="NORDIC"/>
    <n v="950110011610"/>
    <s v="07. GROUP"/>
    <s v="GROUP SHARED SERVICES"/>
    <n v="42825"/>
    <n v="68"/>
    <s v="8.Invoice awaiting Prime’s approval or PO"/>
    <s v="Hold Payment"/>
    <n v="42892"/>
    <s v="Q2 2017"/>
    <n v="1"/>
    <s v="0-30 Days"/>
    <n v="5956.9"/>
    <s v="EUR"/>
    <n v="5956.9"/>
    <s v="EUR"/>
    <n v="5956.9"/>
    <s v="EUR"/>
    <s v="INTER"/>
    <n v="5.96"/>
    <n v="1"/>
    <s v="less than 10000"/>
    <s v="Sourav Das"/>
    <s v="Awaiting approval"/>
    <s v="Less"/>
    <m/>
    <m/>
    <m/>
    <m/>
    <m/>
    <s v="GFS"/>
    <s v="Non- ICB"/>
    <s v="GFS/Non- ICB"/>
  </r>
  <r>
    <s v="Unresolved"/>
    <n v="8520"/>
    <s v="Capgemini Technology Services India Limited"/>
    <x v="3"/>
    <n v="795"/>
    <s v="Capgemini Suisse S.A."/>
    <s v="CENTRAL EUROPE"/>
    <n v="85200920012346"/>
    <s v="02. APPSTWO"/>
    <s v="Apps Switzerland MS Non-FS Other GFS"/>
    <n v="42795"/>
    <n v="98"/>
    <s v="7.Missing attachments"/>
    <s v="Missing Information or Attachment"/>
    <n v="42859"/>
    <s v="Q2 2017"/>
    <n v="34"/>
    <s v="31-60 Days"/>
    <n v="431201.52"/>
    <s v="INR"/>
    <n v="5961.27"/>
    <s v="INR"/>
    <n v="431201.17470053822"/>
    <s v="EUR"/>
    <s v="INTER"/>
    <n v="5.96"/>
    <n v="1"/>
    <s v="greater than 10000"/>
    <s v="Izabela Klich"/>
    <s v="not approved yet"/>
    <s v="More"/>
    <m/>
    <m/>
    <m/>
    <m/>
    <m/>
    <s v="GFS"/>
    <s v="ICB"/>
    <s v="GFS/ICB"/>
  </r>
  <r>
    <s v="New"/>
    <n v="8310"/>
    <s v="Capgemini Polska Sp z.o.o"/>
    <x v="2"/>
    <n v="413"/>
    <s v="Capgemini Nederland B.V."/>
    <s v="BENELUX"/>
    <s v="831017FIS00632"/>
    <s v="04. INFRA"/>
    <s v="Infra Central Europe "/>
    <n v="42829"/>
    <n v="64"/>
    <s v="7.Missing attachments"/>
    <s v="Missing Information or Attachment"/>
    <n v="42893"/>
    <s v="Q2 2017"/>
    <n v="0"/>
    <s v="0-30 Days"/>
    <n v="24835.360000000001"/>
    <s v="PLN"/>
    <n v="5954.01"/>
    <s v="PLN"/>
    <n v="24835.362760866807"/>
    <s v="EUR"/>
    <s v="INTER"/>
    <n v="5.95"/>
    <n v="1"/>
    <s v="greater than 10000"/>
    <s v="Susmit Chatterjee"/>
    <s v="Missing attachments"/>
    <s v="More"/>
    <m/>
    <m/>
    <m/>
    <m/>
    <m/>
    <s v="GFS"/>
    <s v="Non- ICB"/>
    <s v="GFS/Non- ICB"/>
  </r>
  <r>
    <s v="New"/>
    <n v="8243"/>
    <s v="Capgemini Deutschland GmbH"/>
    <x v="2"/>
    <n v="456"/>
    <s v="Sogeti Deutschland GmbH"/>
    <s v="CENTRAL EUROPE"/>
    <n v="82430160102531"/>
    <s v="02. APPSTWO"/>
    <s v="DE018122"/>
    <n v="42858"/>
    <n v="35"/>
    <s v="6.Missing or wrong information on invoice"/>
    <s v="Missing Information or Attachment"/>
    <n v="42892"/>
    <s v="Q2 2017"/>
    <n v="1"/>
    <s v="0-30 Days"/>
    <n v="5944.05"/>
    <s v="EUR"/>
    <n v="5944.05"/>
    <s v="EUR"/>
    <n v="5944.05"/>
    <s v="EUR"/>
    <s v="INTRA"/>
    <n v="5.94"/>
    <n v="1"/>
    <s v="less than 10000"/>
    <s v="Agata Osmolska"/>
    <s v="waiting for CM for invoice 82430160101034"/>
    <s v="Less"/>
    <m/>
    <m/>
    <m/>
    <m/>
    <m/>
    <s v="GFS"/>
    <s v="Non- ICB"/>
    <s v="GFS/Non- ICB"/>
  </r>
  <r>
    <s v="Unresolved"/>
    <n v="8520"/>
    <s v="Capgemini Technology Services India Limited"/>
    <x v="3"/>
    <n v="199"/>
    <s v="Capgemini America Inc"/>
    <s v="NORTH AMERICA"/>
    <s v="5010089761/16-17-IM"/>
    <s v="01. APPSONE"/>
    <s v="IGATE"/>
    <n v="42768"/>
    <n v="125"/>
    <s v="1.No signed SoW"/>
    <s v="DISAGREEMENT"/>
    <n v="42830"/>
    <s v="Q1 2017"/>
    <n v="63"/>
    <s v="61-90 Days"/>
    <n v="429933"/>
    <s v="INR"/>
    <n v="5943.74"/>
    <s v="INR"/>
    <n v="429933.16359006998"/>
    <s v="EUR"/>
    <s v="INTER"/>
    <n v="5.94"/>
    <n v="1"/>
    <s v="greater than 10000"/>
    <s v="Sayantan Ghosh"/>
    <s v="ISOW Required"/>
    <s v="More"/>
    <m/>
    <m/>
    <m/>
    <m/>
    <m/>
    <s v="Non-GFS"/>
    <s v="Non- ICB"/>
    <s v="Non-GFS/Non- ICB"/>
  </r>
  <r>
    <s v="New"/>
    <n v="95"/>
    <s v="Capgemini Service S.A.S."/>
    <x v="0"/>
    <n v="1730"/>
    <s v="Capgemini Portugal, Serviços de Consultoria e Informatica S.A."/>
    <s v="IBERIA"/>
    <n v="950110011418"/>
    <s v="07. GROUP"/>
    <s v="GROUP SHARED SERVICES"/>
    <n v="42822"/>
    <n v="71"/>
    <s v="8.Invoice awaiting Prime’s approval or PO"/>
    <s v="Hold Payment"/>
    <n v="42893"/>
    <s v="Q2 2017"/>
    <n v="0"/>
    <s v="0-30 Days"/>
    <n v="5932.5"/>
    <s v="EUR"/>
    <n v="5932.5"/>
    <s v="EUR"/>
    <n v="5932.5"/>
    <s v="EUR"/>
    <s v="INTER"/>
    <n v="5.93"/>
    <n v="1"/>
    <s v="less than 10000"/>
    <s v="Vania Ferreira"/>
    <s v="Invoice waiting for approval"/>
    <s v="Less"/>
    <m/>
    <m/>
    <m/>
    <m/>
    <m/>
    <s v="GFS"/>
    <s v="Non- ICB"/>
    <s v="GFS/Non- ICB"/>
  </r>
  <r>
    <s v="New"/>
    <n v="413"/>
    <s v="Capgemini Nederland B.V."/>
    <x v="7"/>
    <n v="8205"/>
    <s v="Capgemini Consulting Österreich AG"/>
    <s v="CENTRAL EUROPE"/>
    <n v="4130110183248"/>
    <s v="10. IND"/>
    <s v="BI-BA Netherlands"/>
    <n v="42853"/>
    <n v="40"/>
    <s v="6.Missing or wrong information on invoice"/>
    <s v="Missing Information or Attachment"/>
    <n v="42892"/>
    <s v="Q2 2017"/>
    <n v="1"/>
    <s v="0-30 Days"/>
    <n v="5918.4"/>
    <s v="EUR"/>
    <n v="5918.4"/>
    <s v="EUR"/>
    <n v="5918.4"/>
    <s v="EUR"/>
    <s v="INTER"/>
    <n v="5.92"/>
    <n v="1"/>
    <s v="less than 10000"/>
    <s v="Justyna Krawczak"/>
    <s v="certificate of residence for 2017 should be sent to CG Austria"/>
    <s v="Less"/>
    <m/>
    <m/>
    <m/>
    <m/>
    <m/>
    <s v="GFS"/>
    <s v="Non- ICB"/>
    <s v="GFS/Non- ICB"/>
  </r>
  <r>
    <s v="Unresolved"/>
    <n v="8520"/>
    <s v="Capgemini Technology Services India Limited"/>
    <x v="3"/>
    <n v="8115"/>
    <s v="Capgemini Business Services USA LLC"/>
    <s v="NORTH AMERICA"/>
    <s v="5010089720/16-17-IM"/>
    <s v="01. APPSONE"/>
    <s v="IGATE"/>
    <n v="42769"/>
    <n v="124"/>
    <s v="8.Invoice awaiting Prime’s approval or PO"/>
    <s v="Hold Payment"/>
    <n v="42830"/>
    <s v="Q1 2017"/>
    <n v="63"/>
    <s v="61-90 Days"/>
    <n v="428158"/>
    <s v="INR"/>
    <n v="5919.2"/>
    <s v="INR"/>
    <n v="428158.09270296857"/>
    <s v="EUR"/>
    <s v="INTER"/>
    <n v="5.92"/>
    <n v="1"/>
    <s v="greater than 10000"/>
    <s v="Soumya Mukhopadhyay"/>
    <s v="-"/>
    <s v="More"/>
    <m/>
    <m/>
    <m/>
    <m/>
    <m/>
    <s v="Non-GFS"/>
    <s v="Non- ICB"/>
    <s v="Non-GFS/Non- ICB"/>
  </r>
  <r>
    <s v="New"/>
    <n v="413"/>
    <s v="Capgemini Nederland B.V."/>
    <x v="7"/>
    <n v="8205"/>
    <s v="Capgemini Consulting Österreich AG"/>
    <s v="CENTRAL EUROPE"/>
    <n v="4130110181984"/>
    <s v="10. IND"/>
    <s v="BI-BA Netherlands"/>
    <n v="42849"/>
    <n v="44"/>
    <s v="6.Missing or wrong information on invoice"/>
    <s v="Missing Information or Attachment"/>
    <n v="42892"/>
    <s v="Q2 2017"/>
    <n v="1"/>
    <s v="0-30 Days"/>
    <n v="5896"/>
    <s v="EUR"/>
    <n v="5896"/>
    <s v="EUR"/>
    <n v="5896"/>
    <s v="EUR"/>
    <s v="INTER"/>
    <n v="5.9"/>
    <n v="1"/>
    <s v="less than 10000"/>
    <s v="Justyna Krawczak"/>
    <s v="certificate of residence for 2017 should be sent to CG Austria"/>
    <s v="Less"/>
    <m/>
    <m/>
    <m/>
    <m/>
    <m/>
    <s v="GFS"/>
    <s v="Non- ICB"/>
    <s v="GFS/Non- ICB"/>
  </r>
  <r>
    <s v="New"/>
    <n v="8310"/>
    <s v="Capgemini Polska Sp z.o.o"/>
    <x v="2"/>
    <n v="95"/>
    <s v="Capgemini Service S.A.S."/>
    <s v="HOLDING"/>
    <s v="831016FIS00856"/>
    <s v="04. INFRA"/>
    <s v="Infra Central Europe "/>
    <n v="42523"/>
    <n v="370"/>
    <s v="4.Disagreed expenses"/>
    <s v="DISAGREEMENT"/>
    <n v="42892"/>
    <s v="Q2 2017"/>
    <n v="1"/>
    <s v="0-30 Days"/>
    <n v="24625.47"/>
    <s v="PLN"/>
    <n v="5903.69"/>
    <s v="PLN"/>
    <n v="24625.468008569307"/>
    <s v="EUR"/>
    <s v="INTER"/>
    <n v="5.9"/>
    <n v="1"/>
    <s v="greater than 10000"/>
    <s v="Katarzyna Czerwiec"/>
    <s v="One resource costs should be charged to SMO team from April 2016. Please raise the invoice only for Merzena to GPPT. Sudesh Narendra Rele (27/07/2016 08:13)"/>
    <s v="More"/>
    <m/>
    <m/>
    <m/>
    <m/>
    <m/>
    <s v="GFS"/>
    <s v="Non- ICB"/>
    <s v="GFS/Non- ICB"/>
  </r>
  <r>
    <s v="New"/>
    <n v="8310"/>
    <s v="Capgemini Polska Sp z.o.o"/>
    <x v="2"/>
    <n v="95"/>
    <s v="Capgemini Service S.A.S."/>
    <s v="HOLDING"/>
    <s v="831016FIS00623"/>
    <s v="04. INFRA"/>
    <s v="Infra Central Europe "/>
    <n v="42493"/>
    <n v="400"/>
    <s v="4.Disagreed expenses"/>
    <s v="DISAGREEMENT"/>
    <n v="42892"/>
    <s v="Q2 2017"/>
    <n v="1"/>
    <s v="0-30 Days"/>
    <n v="24625.47"/>
    <s v="PLN"/>
    <n v="5903.69"/>
    <s v="PLN"/>
    <n v="24625.468008569307"/>
    <s v="EUR"/>
    <s v="INTER"/>
    <n v="5.9"/>
    <n v="1"/>
    <s v="greater than 10000"/>
    <s v="Katarzyna Czerwiec"/>
    <s v="Only one resource cost with GPPT from April 206 onward. Sudesh Narendra Rele (27/07/2016 08:31)"/>
    <s v="More"/>
    <m/>
    <m/>
    <m/>
    <m/>
    <m/>
    <s v="GFS"/>
    <s v="Non- ICB"/>
    <s v="GFS/Non- ICB"/>
  </r>
  <r>
    <s v="Unresolved"/>
    <n v="8520"/>
    <s v="Capgemini Technology Services India Limited"/>
    <x v="3"/>
    <n v="3011"/>
    <s v="Sogeti USA LLC"/>
    <s v="NORTH AMERICA"/>
    <n v="85200310084954"/>
    <s v="10. IND"/>
    <s v="I and D India ACIS"/>
    <n v="42676"/>
    <n v="217"/>
    <s v="8.Invoice awaiting Prime’s approval or PO"/>
    <s v="Hold Payment"/>
    <n v="42709"/>
    <s v="Q4 2016"/>
    <n v="184"/>
    <s v="181 - 365 Days"/>
    <n v="425956"/>
    <s v="INR"/>
    <n v="5888.76"/>
    <s v="INR"/>
    <n v="425956.2525316822"/>
    <s v="EUR"/>
    <s v="INTER"/>
    <n v="5.89"/>
    <n v="1"/>
    <s v="greater than 10000"/>
    <s v="Brock Bahan"/>
    <s v="Pending Manager Approval"/>
    <s v="More"/>
    <m/>
    <m/>
    <m/>
    <m/>
    <m/>
    <s v="GFS"/>
    <s v="Non- ICB"/>
    <s v="GFS/Non- ICB"/>
  </r>
  <r>
    <s v="Unresolved"/>
    <n v="8520"/>
    <s v="Capgemini Technology Services India Limited"/>
    <x v="3"/>
    <n v="8420"/>
    <s v="Capgemini Australia Pty Ltd."/>
    <s v="INDIA"/>
    <n v="85200310077672"/>
    <s v="01. APPSONE"/>
    <s v="Apps UK AM"/>
    <n v="42430"/>
    <n v="463"/>
    <s v="4.Disagreed expenses"/>
    <s v="DISAGREEMENT"/>
    <n v="42495"/>
    <s v="Q2 2016"/>
    <n v="398"/>
    <s v="Above 365 Days"/>
    <n v="425873.35"/>
    <s v="INR"/>
    <n v="5887.61"/>
    <s v="INR"/>
    <n v="425873.06868815463"/>
    <s v="EUR"/>
    <s v="INTRA"/>
    <n v="5.89"/>
    <n v="1"/>
    <s v="greater than 10000"/>
    <s v="Shruti Shetty"/>
    <s v="Contains expenses for Miss Sumanlatha Channa Reddy – Did not have any travel with this persons’ s name."/>
    <s v="More"/>
    <m/>
    <m/>
    <m/>
    <m/>
    <m/>
    <s v="GFS"/>
    <s v="Non- ICB"/>
    <s v="GFS/Non- ICB"/>
  </r>
  <r>
    <s v="New"/>
    <n v="8520"/>
    <s v="Capgemini Technology Services India Limited"/>
    <x v="3"/>
    <n v="8243"/>
    <s v="Capgemini Deutschland GmbH"/>
    <s v="CENTRAL EUROPE"/>
    <n v="85201910000623"/>
    <s v="05. BUSINESS SERVICES"/>
    <s v="PMO"/>
    <n v="42828"/>
    <n v="65"/>
    <s v="8.Invoice awaiting Prime’s approval or PO"/>
    <s v="Hold Payment"/>
    <n v="42892"/>
    <s v="Q2 2017"/>
    <n v="1"/>
    <s v="0-30 Days"/>
    <n v="422280"/>
    <s v="INR"/>
    <n v="5837.94"/>
    <s v="INR"/>
    <n v="422280.24998553324"/>
    <s v="EUR"/>
    <s v="INTER"/>
    <n v="5.84"/>
    <n v="1"/>
    <s v="greater than 10000"/>
    <s v="Magdalena Chrzanowska"/>
    <s v="Awaiting approval"/>
    <s v="More"/>
    <m/>
    <m/>
    <m/>
    <m/>
    <m/>
    <s v="GFS"/>
    <s v="Non- ICB"/>
    <s v="GFS/Non- ICB"/>
  </r>
  <r>
    <s v="Unresolved"/>
    <n v="8520"/>
    <s v="Capgemini Technology Services India Limited"/>
    <x v="3"/>
    <n v="199"/>
    <s v="Capgemini America Inc"/>
    <s v="NORTH AMERICA"/>
    <n v="85200710013251"/>
    <s v="05. BUSINESS SERVICES"/>
    <s v="CES MCOS"/>
    <n v="42704"/>
    <n v="189"/>
    <s v="8.Invoice awaiting Prime’s approval or PO"/>
    <s v="Hold Payment"/>
    <n v="42776"/>
    <s v="Q1 2017"/>
    <n v="117"/>
    <s v="91-120 Days"/>
    <n v="421857"/>
    <s v="INR"/>
    <n v="5832.09"/>
    <s v="INR"/>
    <n v="421857.09739019733"/>
    <s v="EUR"/>
    <s v="INTER"/>
    <n v="5.83"/>
    <n v="1"/>
    <s v="greater than 10000"/>
    <s v="Sayantan Ghosh"/>
    <s v="Invoice waiting for approval"/>
    <s v="More"/>
    <m/>
    <m/>
    <m/>
    <m/>
    <m/>
    <s v="GFS"/>
    <s v="Non- ICB"/>
    <s v="GFS/Non- ICB"/>
  </r>
  <r>
    <s v="Unresolved"/>
    <n v="8520"/>
    <s v="Capgemini Technology Services India Limited"/>
    <x v="3"/>
    <n v="787"/>
    <s v="Capgemini France S.A.S."/>
    <s v="FRANCE"/>
    <n v="85200310086135"/>
    <s v="02. APPSTWO"/>
    <s v="AppsTwo Enabling -APPS2IDEN- BU"/>
    <n v="42727"/>
    <n v="166"/>
    <s v="8.Invoice awaiting Prime’s approval or PO"/>
    <s v="Hold Payment"/>
    <n v="42800"/>
    <s v="Q1 2017"/>
    <n v="93"/>
    <s v="91-120 Days"/>
    <n v="419958"/>
    <s v="INR"/>
    <n v="5805.84"/>
    <s v="INR"/>
    <n v="419958.33574445924"/>
    <s v="EUR"/>
    <s v="INTER"/>
    <n v="5.81"/>
    <n v="1"/>
    <s v="greater than 10000"/>
    <s v="Justyna Faber"/>
    <s v="Status : i-Waiting for Production Unit Manager approval Destinataire : MATTOMCZ"/>
    <s v="More"/>
    <m/>
    <m/>
    <m/>
    <m/>
    <m/>
    <s v="GFS"/>
    <s v="Non- ICB"/>
    <s v="GFS/Non- ICB"/>
  </r>
  <r>
    <s v="Unresolved"/>
    <n v="8520"/>
    <s v="Capgemini Technology Services India Limited"/>
    <x v="3"/>
    <n v="3011"/>
    <s v="Sogeti USA LLC"/>
    <s v="NORTH AMERICA"/>
    <n v="85200310085596"/>
    <s v="08. SHARED SERVICES"/>
    <s v="ID Shared Services"/>
    <n v="42704"/>
    <n v="189"/>
    <s v="1.No signed SoW"/>
    <s v="DISAGREEMENT"/>
    <n v="42733"/>
    <s v="Q4 2016"/>
    <n v="160"/>
    <s v="151-180 Days"/>
    <n v="420244.44"/>
    <s v="INR"/>
    <n v="5809.8"/>
    <s v="INR"/>
    <n v="420244.77750130201"/>
    <s v="EUR"/>
    <s v="INTER"/>
    <n v="5.81"/>
    <n v="1"/>
    <s v="greater than 10000"/>
    <s v="Brock Bahan"/>
    <s v="Dispute : No SOW For These Charges"/>
    <s v="More"/>
    <m/>
    <m/>
    <m/>
    <m/>
    <m/>
    <s v="GFS"/>
    <s v="Non- ICB"/>
    <s v="GFS/Non- ICB"/>
  </r>
  <r>
    <s v="Unresolved"/>
    <n v="8520"/>
    <s v="Capgemini Technology Services India Limited"/>
    <x v="3"/>
    <n v="787"/>
    <s v="Capgemini France S.A.S."/>
    <s v="FRANCE"/>
    <n v="85200310085043"/>
    <s v="02. APPSTWO"/>
    <s v="Enabling"/>
    <n v="42676"/>
    <n v="217"/>
    <s v="6.Missing or wrong information on invoice"/>
    <s v="Missing Information or Attachment"/>
    <n v="42706"/>
    <s v="Q4 2016"/>
    <n v="187"/>
    <s v="181 - 365 Days"/>
    <n v="419958"/>
    <s v="INR"/>
    <n v="5805.84"/>
    <s v="INR"/>
    <n v="419958.33574445924"/>
    <s v="EUR"/>
    <s v="INTER"/>
    <n v="5.81"/>
    <n v="1"/>
    <s v="greater than 10000"/>
    <s v="Justyna Faber"/>
    <s v="Invoice issued to incorrect entity, Q2-Q4 related invoices should be invoiced to Capgemini Technology ICS 635 Tomczyk Mateusz"/>
    <s v="More"/>
    <m/>
    <m/>
    <m/>
    <m/>
    <m/>
    <s v="GFS"/>
    <s v="Non- ICB"/>
    <s v="GFS/Non- ICB"/>
  </r>
  <r>
    <s v="Unresolved"/>
    <n v="8520"/>
    <s v="Capgemini Technology Services India Limited"/>
    <x v="3"/>
    <n v="1350"/>
    <s v="Capgemini Sverige AB"/>
    <s v="NORDIC"/>
    <s v="5010089825/16-17-IM"/>
    <s v="11. FS"/>
    <s v="IGATE"/>
    <n v="42769"/>
    <n v="124"/>
    <s v="6.Missing or wrong information on invoice"/>
    <s v="Missing Information or Attachment"/>
    <n v="42831"/>
    <s v="Q1 2017"/>
    <n v="62"/>
    <s v="61-90 Days"/>
    <n v="419066"/>
    <s v="INR"/>
    <n v="5793.5"/>
    <s v="INR"/>
    <n v="419065.73693651985"/>
    <s v="EUR"/>
    <s v="INTER"/>
    <n v="5.79"/>
    <n v="1"/>
    <s v="greater than 10000"/>
    <s v="Sourav Das"/>
    <s v="For SrinivasaRao Nagaboina the efforts of december is already approved in the invoice # 5010089543/16-17 and it is repeated again. Hence remove the entry of SrinivasaRao Nagaboina to approve this invoice."/>
    <s v="More"/>
    <m/>
    <m/>
    <m/>
    <m/>
    <m/>
    <s v="Non-GFS"/>
    <s v="Non- ICB"/>
    <s v="Non-GFS/Non- ICB"/>
  </r>
  <r>
    <s v="New"/>
    <n v="635"/>
    <s v="Capgemini Technology Services"/>
    <x v="1"/>
    <n v="413"/>
    <s v="Capgemini Nederland B.V."/>
    <s v="BENELUX"/>
    <n v="63503300006496"/>
    <s v="04. INFRA"/>
    <s v="Procurement"/>
    <n v="42822"/>
    <n v="71"/>
    <s v="3.Disagreed days, volume or deliverables"/>
    <s v="DISAGREEMENT"/>
    <n v="42893"/>
    <s v="Q2 2017"/>
    <n v="0"/>
    <s v="0-30 Days"/>
    <n v="5773"/>
    <s v="EUR"/>
    <n v="5773"/>
    <s v="EUR"/>
    <n v="5773"/>
    <s v="EUR"/>
    <s v="INTER"/>
    <n v="5.77"/>
    <n v="1"/>
    <s v="less than 10000"/>
    <s v="Susmit Chatterjee"/>
    <s v="Disagreed days"/>
    <s v="Less"/>
    <m/>
    <m/>
    <m/>
    <m/>
    <m/>
    <s v="GFS"/>
    <s v="Non- ICB"/>
    <s v="GFS/Non- ICB"/>
  </r>
  <r>
    <s v="Unresolved"/>
    <n v="8520"/>
    <s v="Capgemini Technology Services India Limited"/>
    <x v="3"/>
    <n v="1750"/>
    <s v="Capgemini Espana S.L."/>
    <s v="IBERIA"/>
    <n v="85201420001790"/>
    <s v="11. FS"/>
    <s v="FS-Others"/>
    <n v="42796"/>
    <n v="97"/>
    <s v="8.Invoice awaiting Prime’s approval or PO"/>
    <s v="Hold Payment"/>
    <n v="42860"/>
    <s v="Q2 2017"/>
    <n v="33"/>
    <s v="31-60 Days"/>
    <n v="417100.86"/>
    <s v="INR"/>
    <n v="5766.34"/>
    <s v="INR"/>
    <n v="417101.15155372955"/>
    <s v="EUR"/>
    <s v="INTER"/>
    <n v="5.77"/>
    <n v="1"/>
    <s v="greater than 10000"/>
    <s v="Beatriu Armengol"/>
    <s v="We need that ISOW number be included in the invoice"/>
    <s v="More"/>
    <m/>
    <m/>
    <m/>
    <m/>
    <m/>
    <s v="GFS"/>
    <s v="ICB"/>
    <s v="GFS/ICB"/>
  </r>
  <r>
    <s v="New"/>
    <n v="95"/>
    <s v="Capgemini Service S.A.S."/>
    <x v="0"/>
    <n v="1340"/>
    <s v="Capgemini Finland Oy"/>
    <s v="NORDIC"/>
    <n v="950110010880"/>
    <s v="07. GROUP"/>
    <s v="GROUP SHARED SERVICES"/>
    <n v="42821"/>
    <n v="72"/>
    <s v="8.Invoice awaiting Prime’s approval or PO"/>
    <s v="Hold Payment"/>
    <n v="42892"/>
    <s v="Q2 2017"/>
    <n v="1"/>
    <s v="0-30 Days"/>
    <n v="5763"/>
    <s v="EUR"/>
    <n v="5763"/>
    <s v="EUR"/>
    <n v="5763"/>
    <s v="EUR"/>
    <s v="INTER"/>
    <n v="5.76"/>
    <n v="1"/>
    <s v="less than 10000"/>
    <s v="Shambhu Sharma"/>
    <s v="Awaiting approval"/>
    <s v="Less"/>
    <m/>
    <m/>
    <m/>
    <m/>
    <m/>
    <s v="GFS"/>
    <s v="Non- ICB"/>
    <s v="GFS/Non- ICB"/>
  </r>
  <r>
    <s v="Unresolved"/>
    <n v="8520"/>
    <s v="Capgemini Technology Services India Limited"/>
    <x v="3"/>
    <n v="1750"/>
    <s v="Capgemini Espana S.L."/>
    <s v="IBERIA"/>
    <n v="85200610007324"/>
    <s v="04. INFRA"/>
    <s v="Infra India"/>
    <n v="42773"/>
    <n v="120"/>
    <s v="8.Invoice awaiting Prime’s approval or PO"/>
    <s v="Hold Payment"/>
    <n v="42831"/>
    <s v="Q1 2017"/>
    <n v="62"/>
    <s v="61-90 Days"/>
    <n v="415840"/>
    <s v="INR"/>
    <n v="5748.9"/>
    <s v="INR"/>
    <n v="415839.65048318962"/>
    <s v="EUR"/>
    <s v="INTER"/>
    <n v="5.75"/>
    <n v="1"/>
    <s v="greater than 10000"/>
    <s v="Alejandro Gordo"/>
    <s v="Waiting BU approval"/>
    <s v="More"/>
    <m/>
    <m/>
    <m/>
    <m/>
    <m/>
    <s v="GFS"/>
    <s v="Non- ICB"/>
    <s v="GFS/Non- ICB"/>
  </r>
  <r>
    <s v="Unresolved"/>
    <n v="8520"/>
    <s v="Capgemini Technology Services India Limited"/>
    <x v="3"/>
    <n v="199"/>
    <s v="Capgemini America Inc"/>
    <s v="NORTH AMERICA"/>
    <s v="5010089553/16-17-IM"/>
    <s v="01. APPSONE"/>
    <s v="IGATE"/>
    <n v="42768"/>
    <n v="125"/>
    <s v="1.No signed SoW"/>
    <s v="DISAGREEMENT"/>
    <n v="42830"/>
    <s v="Q1 2017"/>
    <n v="63"/>
    <s v="61-90 Days"/>
    <n v="414226"/>
    <s v="INR"/>
    <n v="5726.59"/>
    <s v="INR"/>
    <n v="414225.8839187547"/>
    <s v="EUR"/>
    <s v="INTER"/>
    <n v="5.73"/>
    <n v="1"/>
    <s v="greater than 10000"/>
    <s v="Sayantan Ghosh"/>
    <s v="ISOW Required"/>
    <s v="More"/>
    <m/>
    <m/>
    <m/>
    <m/>
    <m/>
    <s v="Non-GFS"/>
    <s v="Non- ICB"/>
    <s v="Non-GFS/Non- ICB"/>
  </r>
  <r>
    <s v="Unresolved"/>
    <n v="8520"/>
    <s v="Capgemini Technology Services India Limited"/>
    <x v="3"/>
    <n v="199"/>
    <s v="Capgemini America Inc"/>
    <s v="NORTH AMERICA"/>
    <s v="5010089864/16-17-IM"/>
    <s v="01. APPSONE"/>
    <s v="IGATE"/>
    <n v="42768"/>
    <n v="125"/>
    <s v="1.No signed SoW"/>
    <s v="DISAGREEMENT"/>
    <n v="42830"/>
    <s v="Q1 2017"/>
    <n v="63"/>
    <s v="61-90 Days"/>
    <n v="414452"/>
    <s v="INR"/>
    <n v="5729.72"/>
    <s v="INR"/>
    <n v="414452.28864070366"/>
    <s v="EUR"/>
    <s v="INTER"/>
    <n v="5.73"/>
    <n v="1"/>
    <s v="greater than 10000"/>
    <s v="Sayantan Ghosh"/>
    <s v="ISOW Required"/>
    <s v="More"/>
    <m/>
    <m/>
    <m/>
    <m/>
    <m/>
    <s v="Non-GFS"/>
    <s v="Non- ICB"/>
    <s v="Non-GFS/Non- ICB"/>
  </r>
  <r>
    <s v="New"/>
    <n v="9701"/>
    <s v="Capgemini Services Romania s.r.l."/>
    <x v="2"/>
    <n v="692"/>
    <s v="Capgemini Outsourcing Services S.A.S."/>
    <s v="FRANCE"/>
    <n v="97120170257"/>
    <s v="04. INFRA"/>
    <s v="Infra Central Europe "/>
    <n v="42828"/>
    <n v="65"/>
    <s v="8.Invoice awaiting Prime’s approval or PO"/>
    <s v="Hold Payment"/>
    <n v="42892"/>
    <s v="Q2 2017"/>
    <n v="1"/>
    <s v="0-30 Days"/>
    <n v="5714.18"/>
    <s v="EUR"/>
    <n v="5714.18"/>
    <s v="RON"/>
    <n v="26088.084001532181"/>
    <s v="EUR"/>
    <s v="INTER"/>
    <n v="5.71"/>
    <n v="1"/>
    <s v="greater than 10000"/>
    <s v="Magdalena Marczynska"/>
    <s v="Status : h-Waiting for Project Manager approval Destinataire : CGALES"/>
    <s v="Less"/>
    <m/>
    <m/>
    <m/>
    <m/>
    <m/>
    <s v="Non-GFS"/>
    <s v="Non- ICB"/>
    <s v="Non-GFS/Non- ICB"/>
  </r>
  <r>
    <s v="Unresolved"/>
    <n v="8520"/>
    <s v="Capgemini Technology Services India Limited"/>
    <x v="3"/>
    <n v="199"/>
    <s v="Capgemini America Inc"/>
    <s v="NORTH AMERICA"/>
    <n v="85200710013292"/>
    <s v="05. BUSINESS SERVICES"/>
    <s v="CES MCOS"/>
    <n v="42704"/>
    <n v="189"/>
    <s v="8.Invoice awaiting Prime’s approval or PO"/>
    <s v="Hold Payment"/>
    <n v="42776"/>
    <s v="Q1 2017"/>
    <n v="117"/>
    <s v="91-120 Days"/>
    <n v="412200"/>
    <s v="INR"/>
    <n v="5698.58"/>
    <s v="INR"/>
    <n v="412199.81482553092"/>
    <s v="EUR"/>
    <s v="INTER"/>
    <n v="5.7"/>
    <n v="1"/>
    <s v="greater than 10000"/>
    <s v="Sayantan Ghosh"/>
    <s v="Invoice waiting for approval"/>
    <s v="More"/>
    <m/>
    <m/>
    <m/>
    <m/>
    <m/>
    <s v="GFS"/>
    <s v="Non- ICB"/>
    <s v="GFS/Non- ICB"/>
  </r>
  <r>
    <s v="Unresolved"/>
    <n v="8520"/>
    <s v="Capgemini Technology Services India Limited"/>
    <x v="3"/>
    <n v="199"/>
    <s v="Capgemini America Inc"/>
    <s v="NORTH AMERICA"/>
    <n v="85200410040881"/>
    <s v="10. IND"/>
    <s v="I and D India ACIS"/>
    <n v="42676"/>
    <n v="217"/>
    <s v="1.No signed SoW"/>
    <s v="DISAGREEMENT"/>
    <n v="42733"/>
    <s v="Q4 2016"/>
    <n v="160"/>
    <s v="151-180 Days"/>
    <n v="412362"/>
    <s v="INR"/>
    <n v="5700.82"/>
    <s v="INR"/>
    <n v="412361.84248596721"/>
    <s v="EUR"/>
    <s v="INTER"/>
    <n v="5.7"/>
    <n v="1"/>
    <s v="greater than 10000"/>
    <s v="Sayantan Ghosh"/>
    <s v="ISOW required for the invoice."/>
    <s v="More"/>
    <m/>
    <m/>
    <m/>
    <m/>
    <m/>
    <s v="GFS"/>
    <s v="Non- ICB"/>
    <s v="GFS/Non- ICB"/>
  </r>
  <r>
    <s v="Unresolved"/>
    <n v="8520"/>
    <s v="Capgemini Technology Services India Limited"/>
    <x v="3"/>
    <n v="795"/>
    <s v="Capgemini Suisse S.A."/>
    <s v="CENTRAL EUROPE"/>
    <n v="85203820000475"/>
    <s v="05. BUSINESS SERVICES"/>
    <s v="BPO India"/>
    <n v="42796"/>
    <n v="97"/>
    <s v="8.Invoice awaiting Prime’s approval or PO"/>
    <s v="Hold Payment"/>
    <n v="42859"/>
    <s v="Q2 2017"/>
    <n v="34"/>
    <s v="31-60 Days"/>
    <n v="411650.73"/>
    <s v="INR"/>
    <n v="5690.99"/>
    <s v="INR"/>
    <n v="411650.80145824893"/>
    <s v="EUR"/>
    <s v="INTER"/>
    <n v="5.69"/>
    <n v="1"/>
    <s v="greater than 10000"/>
    <s v="Izabela Klich"/>
    <s v="without approval"/>
    <s v="More"/>
    <m/>
    <m/>
    <m/>
    <m/>
    <m/>
    <s v="GFS"/>
    <s v="ICB"/>
    <s v="GFS/ICB"/>
  </r>
  <r>
    <s v="New"/>
    <n v="95"/>
    <s v="Capgemini Service S.A.S."/>
    <x v="0"/>
    <n v="1750"/>
    <s v="Capgemini Espana S.L."/>
    <s v="IBERIA"/>
    <n v="950110011707"/>
    <s v="07. GROUP"/>
    <s v="GROUP SHARED SERVICES"/>
    <n v="42825"/>
    <n v="68"/>
    <s v="1.No signed SoW"/>
    <s v="DISAGREEMENT"/>
    <n v="42893"/>
    <s v="Q2 2017"/>
    <n v="0"/>
    <s v="0-30 Days"/>
    <n v="5682.52"/>
    <s v="EUR"/>
    <n v="5682.52"/>
    <s v="EUR"/>
    <n v="5682.52"/>
    <s v="EUR"/>
    <s v="INTER"/>
    <n v="5.68"/>
    <n v="1"/>
    <s v="less than 10000"/>
    <s v="Carmen Postigo Gonzalez"/>
    <s v="SEND ISOW"/>
    <s v="Less"/>
    <m/>
    <m/>
    <m/>
    <m/>
    <m/>
    <s v="GFS"/>
    <s v="Non- ICB"/>
    <s v="GFS/Non- ICB"/>
  </r>
  <r>
    <s v="New"/>
    <n v="8243"/>
    <s v="Capgemini Deutschland GmbH"/>
    <x v="2"/>
    <n v="635"/>
    <s v="Capgemini Technology Services"/>
    <s v="FRANCE"/>
    <n v="82430160101759"/>
    <s v="03. CC"/>
    <s v="DE01 - CC Market Units"/>
    <n v="42829"/>
    <n v="64"/>
    <s v="8.Invoice awaiting Prime’s approval or PO"/>
    <s v="Hold Payment"/>
    <n v="42892"/>
    <s v="Q2 2017"/>
    <n v="1"/>
    <s v="0-30 Days"/>
    <n v="5653.53"/>
    <s v="EUR"/>
    <n v="5653.53"/>
    <s v="EUR"/>
    <n v="5653.53"/>
    <s v="EUR"/>
    <s v="INTER"/>
    <n v="5.65"/>
    <n v="1"/>
    <s v="less than 10000"/>
    <s v="Aleksandra Polak"/>
    <s v="Invoice has been waiting for Project Manager approval for more than 2 months. Please contact MARDIALL(PM)in order to receive further information."/>
    <s v="Less"/>
    <m/>
    <m/>
    <m/>
    <m/>
    <m/>
    <s v="GFS"/>
    <s v="Non- ICB"/>
    <s v="GFS/Non- ICB"/>
  </r>
  <r>
    <s v="Unresolved"/>
    <n v="8520"/>
    <s v="Capgemini Technology Services India Limited"/>
    <x v="3"/>
    <n v="8420"/>
    <s v="Capgemini Australia Pty Ltd."/>
    <s v="INDIA"/>
    <n v="85200710013556"/>
    <s v="10. IND"/>
    <s v="I and D India ACIS"/>
    <n v="42727"/>
    <n v="166"/>
    <s v="2.Disagreed rates or price"/>
    <s v="DISAGREEMENT"/>
    <n v="42775"/>
    <s v="Q1 2017"/>
    <n v="118"/>
    <s v="91-120 Days"/>
    <n v="408051"/>
    <s v="INR"/>
    <n v="5641.22"/>
    <s v="INR"/>
    <n v="408050.74937792955"/>
    <s v="EUR"/>
    <s v="INTRA"/>
    <n v="5.64"/>
    <n v="1"/>
    <s v="greater than 10000"/>
    <s v="Michelle Curtin"/>
    <s v="This project is closed and the expenses are for January and February 2016 which means they are 12 months old. We will not accept these costs.Please issue credit note for 408,051.00 INR"/>
    <s v="More"/>
    <m/>
    <m/>
    <m/>
    <m/>
    <m/>
    <s v="GFS"/>
    <s v="Non- ICB"/>
    <s v="GFS/Non- ICB"/>
  </r>
  <r>
    <s v="Unresolved"/>
    <n v="8520"/>
    <s v="Capgemini Technology Services India Limited"/>
    <x v="3"/>
    <n v="199"/>
    <s v="Capgemini America Inc"/>
    <s v="NORTH AMERICA"/>
    <n v="85200710013296"/>
    <s v="05. BUSINESS SERVICES"/>
    <s v="CES MCOS"/>
    <n v="42704"/>
    <n v="189"/>
    <s v="8.Invoice awaiting Prime’s approval or PO"/>
    <s v="Hold Payment"/>
    <n v="42776"/>
    <s v="Q1 2017"/>
    <n v="117"/>
    <s v="91-120 Days"/>
    <n v="408000"/>
    <s v="INR"/>
    <n v="5640.52"/>
    <s v="INR"/>
    <n v="408000.11573404318"/>
    <s v="EUR"/>
    <s v="INTER"/>
    <n v="5.64"/>
    <n v="1"/>
    <s v="greater than 10000"/>
    <s v="Sayantan Ghosh"/>
    <s v="Invoice waiting for approval"/>
    <s v="More"/>
    <m/>
    <m/>
    <m/>
    <m/>
    <m/>
    <s v="GFS"/>
    <s v="Non- ICB"/>
    <s v="GFS/Non- ICB"/>
  </r>
  <r>
    <s v="New"/>
    <n v="635"/>
    <s v="Capgemini Technology Services"/>
    <x v="1"/>
    <n v="1730"/>
    <s v="Capgemini Portugal, Serviços de Consultoria e Informatica S.A."/>
    <s v="IBERIA"/>
    <n v="63503300006436"/>
    <s v="02. APPSTWO"/>
    <s v="FR03ITICS - ITICS France"/>
    <n v="42821"/>
    <n v="72"/>
    <s v="1.No signed SoW"/>
    <s v="DISAGREEMENT"/>
    <n v="42893"/>
    <s v="Q2 2017"/>
    <n v="0"/>
    <s v="0-30 Days"/>
    <n v="5603.95"/>
    <s v="EUR"/>
    <n v="5603.95"/>
    <s v="EUR"/>
    <n v="5603.95"/>
    <s v="EUR"/>
    <s v="INTER"/>
    <n v="5.6"/>
    <n v="1"/>
    <s v="less than 10000"/>
    <s v="Vania Ferreira"/>
    <s v="No signed SOW"/>
    <s v="Less"/>
    <m/>
    <m/>
    <m/>
    <m/>
    <m/>
    <s v="GFS"/>
    <s v="Non- ICB"/>
    <s v="GFS/Non- ICB"/>
  </r>
  <r>
    <s v="New"/>
    <n v="95"/>
    <s v="Capgemini Service S.A.S."/>
    <x v="0"/>
    <n v="260"/>
    <s v="Capgemini UK Plc"/>
    <s v="UK &amp; IRELAND"/>
    <n v="950110011451"/>
    <s v="07. GROUP"/>
    <s v="GROUP SHARED SERVICES"/>
    <n v="42823"/>
    <n v="70"/>
    <s v="6.Missing or wrong information on invoice"/>
    <s v="Missing Information or Attachment"/>
    <n v="42892"/>
    <s v="Q2 2017"/>
    <n v="1"/>
    <s v="0-30 Days"/>
    <n v="5593.5"/>
    <s v="EUR"/>
    <n v="5593.5"/>
    <s v="EUR"/>
    <n v="5593.5"/>
    <s v="EUR"/>
    <s v="INTER"/>
    <n v="5.59"/>
    <n v="1"/>
    <s v="less than 10000"/>
    <s v="Puja Kolay Dey"/>
    <s v="No PO"/>
    <s v="Less"/>
    <m/>
    <m/>
    <m/>
    <m/>
    <m/>
    <s v="GFS"/>
    <s v="Non- ICB"/>
    <s v="GFS/Non- ICB"/>
  </r>
  <r>
    <s v="Unresolved"/>
    <n v="1710"/>
    <s v="Capgemini Italia S.p.A"/>
    <x v="10"/>
    <n v="9701"/>
    <s v="Capgemini Services Romania s.r.l."/>
    <s v="CENTRAL EUROPE"/>
    <n v="17100111701341"/>
    <s v="02. APPSTWO"/>
    <s v="Apps Italy"/>
    <n v="42821"/>
    <n v="72"/>
    <s v="1.No signed SoW"/>
    <s v="DISAGREEMENT"/>
    <n v="42830"/>
    <s v="Q1 2017"/>
    <n v="63"/>
    <s v="61-90 Days"/>
    <n v="5578.7"/>
    <s v="EUR"/>
    <n v="5578.7"/>
    <s v="EUR"/>
    <n v="5578.7"/>
    <s v="EUR"/>
    <s v="INTER"/>
    <n v="5.58"/>
    <n v="1"/>
    <s v="less than 10000"/>
    <s v="Claudia-Mihaela Ghergan"/>
    <s v="."/>
    <s v="Less"/>
    <m/>
    <m/>
    <m/>
    <m/>
    <m/>
    <s v="GFS"/>
    <s v="Non- ICB"/>
    <s v="GFS/Non- ICB"/>
  </r>
  <r>
    <s v="Unresolved"/>
    <n v="199"/>
    <s v="Capgemini America Inc"/>
    <x v="6"/>
    <n v="3011"/>
    <s v="Sogeti USA LLC"/>
    <s v="NORTH AMERICA"/>
    <s v="7300101671/1617USM"/>
    <s v="01. APPSONE"/>
    <s v="NA TS"/>
    <n v="42773"/>
    <n v="120"/>
    <s v="2.Disagreed rates or price"/>
    <s v="DISAGREEMENT"/>
    <n v="42776"/>
    <s v="Q1 2017"/>
    <n v="117"/>
    <s v="91-120 Days"/>
    <n v="6245"/>
    <s v="USD"/>
    <n v="5565.46"/>
    <s v="USD"/>
    <n v="6245.002447300014"/>
    <s v="EUR"/>
    <s v="INTRA"/>
    <n v="5.57"/>
    <n v="1"/>
    <s v="less than 10000"/>
    <s v="Brock Bahan"/>
    <s v="Dispute: Time does not align with ISOW terms"/>
    <s v="Less"/>
    <m/>
    <m/>
    <m/>
    <m/>
    <m/>
    <s v="Non-GFS"/>
    <s v="Non- ICB"/>
    <s v="Non-GFS/Non- ICB"/>
  </r>
  <r>
    <s v="Unresolved"/>
    <n v="8520"/>
    <s v="Capgemini Technology Services India Limited"/>
    <x v="3"/>
    <n v="3014"/>
    <s v="Sogeti France S.A.S."/>
    <s v="FRANCE"/>
    <n v="85200610007282"/>
    <s v="05. BUSINESS SERVICES"/>
    <s v="PMO"/>
    <n v="42727"/>
    <n v="166"/>
    <s v="8.Invoice awaiting Prime’s approval or PO"/>
    <s v="Hold Payment"/>
    <n v="42797"/>
    <s v="Q1 2017"/>
    <n v="96"/>
    <s v="91-120 Days"/>
    <n v="402000"/>
    <s v="INR"/>
    <n v="5557.57"/>
    <s v="INR"/>
    <n v="402000.02893351077"/>
    <s v="EUR"/>
    <s v="INTER"/>
    <n v="5.56"/>
    <n v="1"/>
    <s v="greater than 10000"/>
    <s v="Edyta Lechwar-Wierzbicka"/>
    <s v="Waiting for Project Manager approval; contact: GABPEREI"/>
    <s v="More"/>
    <m/>
    <m/>
    <m/>
    <m/>
    <m/>
    <s v="GFS"/>
    <s v="Non- ICB"/>
    <s v="GFS/Non- ICB"/>
  </r>
  <r>
    <s v="Unresolved"/>
    <n v="8520"/>
    <s v="Capgemini Technology Services India Limited"/>
    <x v="3"/>
    <n v="8243"/>
    <s v="Capgemini Deutschland GmbH"/>
    <s v="CENTRAL EUROPE"/>
    <s v="5010089760/16-17-IM"/>
    <s v="02. APPSTWO"/>
    <s v="INDIA"/>
    <n v="42769"/>
    <n v="124"/>
    <s v="6.Missing or wrong information on invoice"/>
    <s v="Missing Information or Attachment"/>
    <n v="42800"/>
    <s v="Q1 2017"/>
    <n v="93"/>
    <s v="91-120 Days"/>
    <n v="401355"/>
    <s v="INR"/>
    <n v="5548.65"/>
    <s v="INR"/>
    <n v="401354.8116428447"/>
    <s v="EUR"/>
    <s v="INTER"/>
    <n v="5.55"/>
    <n v="1"/>
    <s v="greater than 10000"/>
    <s v="Magdalena Chrzanowska"/>
    <s v="Invoice rejected. after November invoice should not come from IGATE as all resource are now Capgemini resource / waiting CN"/>
    <s v="More"/>
    <m/>
    <m/>
    <m/>
    <m/>
    <m/>
    <s v="Non-GFS"/>
    <s v="Non- ICB"/>
    <s v="Non-GFS/Non- ICB"/>
  </r>
  <r>
    <s v="Unresolved"/>
    <n v="3033"/>
    <s v="Sogeti Espana S.L."/>
    <x v="8"/>
    <n v="678"/>
    <s v="Sogeti Suisse S.A."/>
    <s v="CENTRAL EUROPE"/>
    <n v="333201700000033"/>
    <s v="06. SOGETI"/>
    <s v="Sogeti Spain"/>
    <n v="42774"/>
    <n v="119"/>
    <s v="1.No signed SoW"/>
    <s v="DISAGREEMENT"/>
    <n v="42776"/>
    <s v="Q1 2017"/>
    <n v="117"/>
    <s v="91-120 Days"/>
    <n v="5530"/>
    <s v="EUR"/>
    <n v="5530"/>
    <s v="EUR"/>
    <n v="5530"/>
    <s v="EUR"/>
    <s v="INTER"/>
    <n v="5.53"/>
    <n v="1"/>
    <s v="less than 10000"/>
    <s v="Jacek Mucha"/>
    <s v="please provide iSow refernece"/>
    <s v="Less"/>
    <m/>
    <m/>
    <m/>
    <m/>
    <m/>
    <s v="Non-GFS"/>
    <s v="Non- ICB"/>
    <s v="Non-GFS/Non- ICB"/>
  </r>
  <r>
    <s v="Unresolved"/>
    <n v="8520"/>
    <s v="Capgemini Technology Services India Limited"/>
    <x v="3"/>
    <n v="787"/>
    <s v="Capgemini France S.A.S."/>
    <s v="FRANCE"/>
    <n v="85200310085736"/>
    <s v="02. APPSTWO"/>
    <s v="AppsTwo Enabling -APPS2IDEN- BU"/>
    <n v="42704"/>
    <n v="189"/>
    <s v="6.Missing or wrong information on invoice"/>
    <s v="Missing Information or Attachment"/>
    <n v="42776"/>
    <s v="Q1 2017"/>
    <n v="117"/>
    <s v="91-120 Days"/>
    <n v="399960"/>
    <s v="INR"/>
    <n v="5529.37"/>
    <s v="INR"/>
    <n v="399960.21642266074"/>
    <s v="EUR"/>
    <s v="INTER"/>
    <n v="5.53"/>
    <n v="1"/>
    <s v="greater than 10000"/>
    <s v="Justyna Faber"/>
    <s v="Not for I&amp;T /ARSALANE HIND (09/01/2017 12:38)"/>
    <s v="More"/>
    <m/>
    <m/>
    <m/>
    <m/>
    <m/>
    <s v="GFS"/>
    <s v="Non- ICB"/>
    <s v="GFS/Non- ICB"/>
  </r>
  <r>
    <s v="New"/>
    <n v="8310"/>
    <s v="Capgemini Polska Sp z.o.o"/>
    <x v="2"/>
    <n v="199"/>
    <s v="Capgemini America Inc"/>
    <s v="NORTH AMERICA"/>
    <s v="831016FIS02282"/>
    <s v="04. INFRA"/>
    <s v="Infra Central Europe "/>
    <n v="42731"/>
    <n v="162"/>
    <s v="8.Invoice awaiting Prime’s approval or PO"/>
    <s v="Hold Payment"/>
    <n v="42892"/>
    <s v="Q2 2017"/>
    <n v="1"/>
    <s v="0-30 Days"/>
    <n v="23076.75"/>
    <s v="PLN"/>
    <n v="5532.4"/>
    <s v="PLN"/>
    <n v="23076.743394488676"/>
    <s v="EUR"/>
    <s v="INTER"/>
    <n v="5.53"/>
    <n v="1"/>
    <s v="greater than 10000"/>
    <s v="Sayantan Ghosh"/>
    <s v="Invoice waiting for approval"/>
    <s v="More"/>
    <m/>
    <m/>
    <m/>
    <m/>
    <m/>
    <s v="GFS"/>
    <s v="Non- ICB"/>
    <s v="GFS/Non- ICB"/>
  </r>
  <r>
    <s v="New"/>
    <n v="260"/>
    <s v="Capgemini UK Plc"/>
    <x v="5"/>
    <n v="1350"/>
    <s v="Capgemini Sverige AB"/>
    <s v="NORDIC"/>
    <n v="2600110128132"/>
    <s v="03. CC"/>
    <s v="CC - CPR"/>
    <n v="42821"/>
    <n v="72"/>
    <s v="8.Invoice awaiting Prime’s approval or PO"/>
    <s v="Hold Payment"/>
    <n v="42892"/>
    <s v="Q2 2017"/>
    <n v="1"/>
    <s v="0-30 Days"/>
    <n v="53955.89"/>
    <s v="SEK"/>
    <n v="5530.65"/>
    <s v="GBP"/>
    <n v="4831.8525111016888"/>
    <s v="EUR"/>
    <s v="INTER"/>
    <n v="5.53"/>
    <n v="1"/>
    <s v="less than 10000"/>
    <s v="Sourav Das"/>
    <s v="Awaiting approval"/>
    <s v="More"/>
    <m/>
    <m/>
    <m/>
    <m/>
    <m/>
    <s v="GFS"/>
    <s v="Non- ICB"/>
    <s v="GFS/Non- ICB"/>
  </r>
  <r>
    <s v="New"/>
    <n v="95"/>
    <s v="Capgemini Service S.A.S."/>
    <x v="0"/>
    <n v="1350"/>
    <s v="Capgemini Sverige AB"/>
    <s v="NORDIC"/>
    <n v="950110011386"/>
    <s v="07. GROUP"/>
    <s v="GROUP SHARED SERVICES"/>
    <n v="42821"/>
    <n v="72"/>
    <s v="8.Invoice awaiting Prime’s approval or PO"/>
    <s v="Hold Payment"/>
    <n v="42892"/>
    <s v="Q2 2017"/>
    <n v="1"/>
    <s v="0-30 Days"/>
    <n v="5508.75"/>
    <s v="EUR"/>
    <n v="5508.75"/>
    <s v="EUR"/>
    <n v="5508.75"/>
    <s v="EUR"/>
    <s v="INTER"/>
    <n v="5.51"/>
    <n v="1"/>
    <s v="less than 10000"/>
    <s v="Sourav Das"/>
    <s v="Awaiting approval"/>
    <s v="Less"/>
    <m/>
    <m/>
    <m/>
    <m/>
    <m/>
    <s v="GFS"/>
    <s v="Non- ICB"/>
    <s v="GFS/Non- ICB"/>
  </r>
  <r>
    <s v="New"/>
    <n v="95"/>
    <s v="Capgemini Service S.A.S."/>
    <x v="0"/>
    <n v="199"/>
    <s v="Capgemini America Inc"/>
    <s v="NORTH AMERICA"/>
    <n v="950110011711"/>
    <s v="07. GROUP"/>
    <s v="GROUP SHARED SERVICES"/>
    <n v="42825"/>
    <n v="68"/>
    <s v="8.Invoice awaiting Prime’s approval or PO"/>
    <s v="Hold Payment"/>
    <n v="42893"/>
    <s v="Q2 2017"/>
    <n v="0"/>
    <s v="0-30 Days"/>
    <n v="5497.12"/>
    <s v="EUR"/>
    <n v="5497.12"/>
    <s v="EUR"/>
    <n v="5497.12"/>
    <s v="EUR"/>
    <s v="INTER"/>
    <n v="5.5"/>
    <n v="1"/>
    <s v="less than 10000"/>
    <s v="Soumya Mukhopadhyay"/>
    <s v="-"/>
    <s v="Less"/>
    <m/>
    <m/>
    <m/>
    <m/>
    <m/>
    <s v="GFS"/>
    <s v="Non- ICB"/>
    <s v="GFS/Non- ICB"/>
  </r>
  <r>
    <s v="Unresolved"/>
    <n v="1710"/>
    <s v="Capgemini Italia S.p.A"/>
    <x v="10"/>
    <n v="9701"/>
    <s v="Capgemini Services Romania s.r.l."/>
    <s v="CENTRAL EUROPE"/>
    <n v="17100111700463"/>
    <s v="02. APPSTWO"/>
    <s v="Apps Italy"/>
    <n v="42773"/>
    <n v="120"/>
    <s v="5.Invoice issued too late"/>
    <s v="DISAGREEMENT"/>
    <n v="42774"/>
    <s v="Q1 2017"/>
    <n v="119"/>
    <s v="91-120 Days"/>
    <n v="5486"/>
    <s v="EUR"/>
    <n v="5486"/>
    <s v="EUR"/>
    <n v="5486"/>
    <s v="EUR"/>
    <s v="INTER"/>
    <n v="5.49"/>
    <n v="1"/>
    <s v="less than 10000"/>
    <s v="Claudia-Mihaela Ghergan"/>
    <s v="."/>
    <s v="Less"/>
    <m/>
    <m/>
    <m/>
    <m/>
    <m/>
    <s v="GFS"/>
    <s v="Non- ICB"/>
    <s v="GFS/Non- ICB"/>
  </r>
  <r>
    <s v="Unresolved"/>
    <n v="8520"/>
    <s v="Capgemini Technology Services India Limited"/>
    <x v="3"/>
    <n v="8420"/>
    <s v="Capgemini Australia Pty Ltd."/>
    <s v="INDIA"/>
    <n v="85203010001359"/>
    <s v="04. INFRA"/>
    <s v="India Data Run Services"/>
    <n v="42828"/>
    <n v="65"/>
    <s v="3.Disagreed days, volume or deliverables"/>
    <s v="DISAGREEMENT"/>
    <n v="42859"/>
    <s v="Q2 2017"/>
    <n v="34"/>
    <s v="31-60 Days"/>
    <n v="397232"/>
    <s v="INR"/>
    <n v="5491.65"/>
    <s v="INR"/>
    <n v="397231.78635495628"/>
    <s v="EUR"/>
    <s v="INTRA"/>
    <n v="5.49"/>
    <n v="1"/>
    <s v="greater than 10000"/>
    <s v="Shruti Shetty"/>
    <s v="Dont know why thèse UNIX ressources are charged to the Project - Gandikota, Mr. Hari Krishna and Gadiraju, Mr. Nagendra Varma; Please issue credit note"/>
    <s v="More"/>
    <m/>
    <m/>
    <m/>
    <m/>
    <m/>
    <s v="GFS"/>
    <s v="Non- ICB"/>
    <s v="GFS/Non- ICB"/>
  </r>
  <r>
    <s v="New"/>
    <n v="247"/>
    <s v="Sogeti Ireland Ltd."/>
    <x v="5"/>
    <n v="1970"/>
    <s v="Capgemini UK Plc (FS)"/>
    <s v="UK &amp; IRELAND"/>
    <s v="24717inv0204"/>
    <s v="06. SOGETI"/>
    <s v="Sogeti UK Conso "/>
    <n v="42829"/>
    <n v="64"/>
    <s v="6.Missing or wrong information on invoice"/>
    <s v="Missing Information or Attachment"/>
    <n v="42892"/>
    <s v="Q2 2017"/>
    <n v="1"/>
    <s v="0-30 Days"/>
    <n v="5473.12"/>
    <s v="EUR"/>
    <n v="5473.12"/>
    <s v="EUR"/>
    <n v="5473.12"/>
    <s v="EUR"/>
    <s v="INTRA"/>
    <n v="5.47"/>
    <n v="1"/>
    <s v="less than 10000"/>
    <s v="Amina Khatun"/>
    <s v="Please send a revise invoice where its is only 10% Cost for RBS"/>
    <s v="Less"/>
    <m/>
    <m/>
    <m/>
    <m/>
    <m/>
    <s v="GFS"/>
    <s v="Non- ICB"/>
    <s v="GFS/Non- ICB"/>
  </r>
  <r>
    <s v="Unresolved"/>
    <n v="8520"/>
    <s v="Capgemini Technology Services India Limited"/>
    <x v="3"/>
    <n v="1750"/>
    <s v="Capgemini Espana S.L."/>
    <s v="IBERIA"/>
    <n v="85202820000859"/>
    <s v="11. FS"/>
    <s v="FS-Others"/>
    <n v="42796"/>
    <n v="97"/>
    <s v="8.Invoice awaiting Prime’s approval or PO"/>
    <s v="Hold Payment"/>
    <n v="42860"/>
    <s v="Q2 2017"/>
    <n v="33"/>
    <s v="31-60 Days"/>
    <n v="394401.33"/>
    <s v="INR"/>
    <n v="5452.52"/>
    <s v="INR"/>
    <n v="394401.36566170945"/>
    <s v="EUR"/>
    <s v="INTER"/>
    <n v="5.45"/>
    <n v="1"/>
    <s v="greater than 10000"/>
    <s v="Beatriu Armengol"/>
    <s v="We need that ISOW number be included in the invoice"/>
    <s v="More"/>
    <m/>
    <m/>
    <m/>
    <m/>
    <m/>
    <s v="GFS"/>
    <s v="ICB"/>
    <s v="GFS/ICB"/>
  </r>
  <r>
    <s v="New"/>
    <n v="95"/>
    <s v="Capgemini Service S.A.S."/>
    <x v="0"/>
    <n v="1750"/>
    <s v="Capgemini Espana S.L."/>
    <s v="IBERIA"/>
    <n v="950110011453"/>
    <s v="07. GROUP"/>
    <s v="GROUP SHARED SERVICES"/>
    <n v="42823"/>
    <n v="70"/>
    <s v="1.No signed SoW"/>
    <s v="DISAGREEMENT"/>
    <n v="42893"/>
    <s v="Q2 2017"/>
    <n v="0"/>
    <s v="0-30 Days"/>
    <n v="5424"/>
    <s v="EUR"/>
    <n v="5424"/>
    <s v="EUR"/>
    <n v="5424"/>
    <s v="EUR"/>
    <s v="INTER"/>
    <n v="5.42"/>
    <n v="1"/>
    <s v="less than 10000"/>
    <s v="Carmen Postigo Gonzalez"/>
    <s v="SEND ISOW"/>
    <s v="Less"/>
    <m/>
    <m/>
    <m/>
    <m/>
    <m/>
    <s v="GFS"/>
    <s v="Non- ICB"/>
    <s v="GFS/Non- ICB"/>
  </r>
  <r>
    <s v="Unresolved"/>
    <n v="8520"/>
    <s v="Capgemini Technology Services India Limited"/>
    <x v="3"/>
    <n v="1320"/>
    <s v="Capgemini Norge AS"/>
    <s v="NORDIC"/>
    <s v="5010079389/16-17-IM"/>
    <s v="01. APPSONE"/>
    <s v="IGATE"/>
    <n v="42769"/>
    <n v="124"/>
    <s v="8.Invoice awaiting Prime’s approval or PO"/>
    <s v="Hold Payment"/>
    <n v="42831"/>
    <s v="Q1 2017"/>
    <n v="62"/>
    <s v="61-90 Days"/>
    <n v="392287"/>
    <s v="INR"/>
    <n v="5423.29"/>
    <s v="INR"/>
    <n v="392287.04936056939"/>
    <s v="EUR"/>
    <s v="INTER"/>
    <n v="5.42"/>
    <n v="1"/>
    <s v="greater than 10000"/>
    <s v="Ankit Agrawal"/>
    <s v="Awaiting approval."/>
    <s v="More"/>
    <m/>
    <m/>
    <m/>
    <m/>
    <m/>
    <s v="Non-GFS"/>
    <s v="Non- ICB"/>
    <s v="Non-GFS/Non- ICB"/>
  </r>
  <r>
    <s v="New"/>
    <n v="8310"/>
    <s v="Capgemini Polska Sp z.o.o"/>
    <x v="2"/>
    <n v="413"/>
    <s v="Capgemini Nederland B.V."/>
    <s v="BENELUX"/>
    <s v="831017FBP00845"/>
    <s v="05. BUSINESS SERVICES"/>
    <s v="BPO POLAND - BPOPL- BU"/>
    <n v="42829"/>
    <n v="64"/>
    <s v="7.Missing attachments"/>
    <s v="Missing Information or Attachment"/>
    <n v="42893"/>
    <s v="Q2 2017"/>
    <n v="0"/>
    <s v="0-30 Days"/>
    <n v="22608.1"/>
    <s v="PLN"/>
    <n v="5420.05"/>
    <s v="PLN"/>
    <n v="22608.109145271195"/>
    <s v="EUR"/>
    <s v="INTER"/>
    <n v="5.42"/>
    <n v="1"/>
    <s v="greater than 10000"/>
    <s v="Susmit Chatterjee"/>
    <s v="Missing attachments"/>
    <s v="More"/>
    <m/>
    <m/>
    <m/>
    <m/>
    <m/>
    <s v="GFS"/>
    <s v="Non- ICB"/>
    <s v="GFS/Non- ICB"/>
  </r>
  <r>
    <s v="New"/>
    <n v="9701"/>
    <s v="Capgemini Services Romania s.r.l."/>
    <x v="2"/>
    <n v="692"/>
    <s v="Capgemini Outsourcing Services S.A.S."/>
    <s v="FRANCE"/>
    <n v="97120170283"/>
    <s v="04. INFRA"/>
    <s v="Infra Central Europe "/>
    <n v="42828"/>
    <n v="65"/>
    <s v="8.Invoice awaiting Prime’s approval or PO"/>
    <s v="Hold Payment"/>
    <n v="42892"/>
    <s v="Q2 2017"/>
    <n v="1"/>
    <s v="0-30 Days"/>
    <n v="5385.95"/>
    <s v="EUR"/>
    <n v="5385.95"/>
    <s v="RON"/>
    <n v="24589.550211588055"/>
    <s v="EUR"/>
    <s v="INTER"/>
    <n v="5.39"/>
    <n v="1"/>
    <s v="greater than 10000"/>
    <s v="Magdalena Marczynska"/>
    <s v="Status : h-Waiting for Project Manager approval Destinataire : CGALES"/>
    <s v="Less"/>
    <m/>
    <m/>
    <m/>
    <m/>
    <m/>
    <s v="Non-GFS"/>
    <s v="Non- ICB"/>
    <s v="Non-GFS/Non- ICB"/>
  </r>
  <r>
    <s v="New"/>
    <n v="8310"/>
    <s v="Capgemini Polska Sp z.o.o"/>
    <x v="2"/>
    <n v="8113"/>
    <s v="Capgemini North America Inc"/>
    <s v="NORTH AMERICA"/>
    <s v="831016FBP03661"/>
    <s v="05. BUSINESS SERVICES"/>
    <s v="BPO POLAND - BPOPL- BU"/>
    <n v="42731"/>
    <n v="162"/>
    <s v="8.Invoice awaiting Prime’s approval or PO"/>
    <s v="Hold Payment"/>
    <n v="42891"/>
    <s v="Q2 2017"/>
    <n v="2"/>
    <s v="0-30 Days"/>
    <n v="22420.83"/>
    <s v="PLN"/>
    <n v="5375.15"/>
    <s v="PLN"/>
    <n v="22420.822293558998"/>
    <s v="EUR"/>
    <s v="INTER"/>
    <n v="5.38"/>
    <n v="1"/>
    <s v="greater than 10000"/>
    <s v="SUDIPTA ROY"/>
    <s v="Payment not yet approved"/>
    <s v="More"/>
    <m/>
    <m/>
    <m/>
    <m/>
    <m/>
    <s v="GFS"/>
    <s v="Non- ICB"/>
    <s v="GFS/Non- ICB"/>
  </r>
  <r>
    <s v="Unresolved"/>
    <n v="8520"/>
    <s v="Capgemini Technology Services India Limited"/>
    <x v="3"/>
    <n v="199"/>
    <s v="Capgemini America Inc"/>
    <s v="NORTH AMERICA"/>
    <n v="85200330013894"/>
    <s v="08. SHARED SERVICES"/>
    <s v="ID Shared Services"/>
    <n v="42727"/>
    <n v="166"/>
    <s v="8.Invoice awaiting Prime’s approval or PO"/>
    <s v="Hold Payment"/>
    <n v="42797"/>
    <s v="Q1 2017"/>
    <n v="96"/>
    <s v="91-120 Days"/>
    <n v="386956"/>
    <s v="INR"/>
    <n v="5349.59"/>
    <s v="INR"/>
    <n v="386956.04999710666"/>
    <s v="EUR"/>
    <s v="INTER"/>
    <n v="5.35"/>
    <n v="1"/>
    <s v="greater than 10000"/>
    <s v="Sayantan Ghosh"/>
    <s v="Invoice waiting for approval"/>
    <s v="More"/>
    <m/>
    <m/>
    <m/>
    <m/>
    <m/>
    <s v="GFS"/>
    <s v="Non- ICB"/>
    <s v="GFS/Non- ICB"/>
  </r>
  <r>
    <s v="Unresolved"/>
    <n v="8520"/>
    <s v="Capgemini Technology Services India Limited"/>
    <x v="3"/>
    <n v="199"/>
    <s v="Capgemini America Inc"/>
    <s v="NORTH AMERICA"/>
    <n v="85200330013723"/>
    <s v="08. SHARED SERVICES"/>
    <s v="ID Shared Services"/>
    <n v="42643"/>
    <n v="250"/>
    <s v="1.No signed SoW"/>
    <s v="DISAGREEMENT"/>
    <n v="42709"/>
    <s v="Q4 2016"/>
    <n v="184"/>
    <s v="181 - 365 Days"/>
    <n v="386956"/>
    <s v="INR"/>
    <n v="5349.59"/>
    <s v="INR"/>
    <n v="386956.04999710666"/>
    <s v="EUR"/>
    <s v="INTER"/>
    <n v="5.35"/>
    <n v="1"/>
    <s v="greater than 10000"/>
    <s v="Sayantan Ghosh"/>
    <s v="Required ISOW"/>
    <s v="More"/>
    <m/>
    <m/>
    <m/>
    <m/>
    <m/>
    <s v="GFS"/>
    <s v="Non- ICB"/>
    <s v="GFS/Non- ICB"/>
  </r>
  <r>
    <s v="Unresolved"/>
    <n v="8520"/>
    <s v="Capgemini Technology Services India Limited"/>
    <x v="3"/>
    <n v="199"/>
    <s v="Capgemini America Inc"/>
    <s v="NORTH AMERICA"/>
    <n v="85200330013495"/>
    <s v="08. SHARED SERVICES"/>
    <s v="ID Shared Services"/>
    <n v="42584"/>
    <n v="309"/>
    <s v="8.Invoice awaiting Prime’s approval or PO"/>
    <s v="Hold Payment"/>
    <n v="42618"/>
    <s v="Q3 2016"/>
    <n v="275"/>
    <s v="181 - 365 Days"/>
    <n v="386956.25"/>
    <s v="INR"/>
    <n v="5349.59"/>
    <s v="INR"/>
    <n v="386956.04999710666"/>
    <s v="EUR"/>
    <s v="INTER"/>
    <n v="5.35"/>
    <n v="1"/>
    <s v="greater than 10000"/>
    <s v="Sayantan Ghosh"/>
    <s v="Invoice waiting for approval"/>
    <s v="More"/>
    <m/>
    <m/>
    <m/>
    <m/>
    <m/>
    <s v="GFS"/>
    <s v="Non- ICB"/>
    <s v="GFS/Non- ICB"/>
  </r>
  <r>
    <s v="New"/>
    <n v="413"/>
    <s v="Capgemini Nederland B.V."/>
    <x v="7"/>
    <n v="8205"/>
    <s v="Capgemini Consulting Österreich AG"/>
    <s v="CENTRAL EUROPE"/>
    <n v="4130110181986"/>
    <s v="10. IND"/>
    <s v="BI-BA Netherlands"/>
    <n v="42849"/>
    <n v="44"/>
    <s v="6.Missing or wrong information on invoice"/>
    <s v="Missing Information or Attachment"/>
    <n v="42892"/>
    <s v="Q2 2017"/>
    <n v="1"/>
    <s v="0-30 Days"/>
    <n v="5343"/>
    <s v="EUR"/>
    <n v="5343"/>
    <s v="EUR"/>
    <n v="5343"/>
    <s v="EUR"/>
    <s v="INTER"/>
    <n v="5.34"/>
    <n v="1"/>
    <s v="less than 10000"/>
    <s v="Justyna Krawczak"/>
    <s v="certificate of residence for 2017 should be sent to CG Austria"/>
    <s v="Less"/>
    <m/>
    <m/>
    <m/>
    <m/>
    <m/>
    <s v="GFS"/>
    <s v="Non- ICB"/>
    <s v="GFS/Non- ICB"/>
  </r>
  <r>
    <s v="Unresolved"/>
    <n v="8520"/>
    <s v="Capgemini Technology Services India Limited"/>
    <x v="3"/>
    <n v="95"/>
    <s v="Capgemini Service S.A.S."/>
    <s v="HOLDING"/>
    <s v="5010089537/16-17-IM"/>
    <s v="04. INFRA"/>
    <s v="IGATE"/>
    <n v="42772"/>
    <n v="121"/>
    <s v="8.Invoice awaiting Prime’s approval or PO"/>
    <s v="Hold Payment"/>
    <n v="42831"/>
    <s v="Q1 2017"/>
    <n v="62"/>
    <s v="61-90 Days"/>
    <n v="385279"/>
    <s v="INR"/>
    <n v="5326.41"/>
    <s v="INR"/>
    <n v="385279.35304669867"/>
    <s v="EUR"/>
    <s v="INTER"/>
    <n v="5.33"/>
    <n v="1"/>
    <s v="greater than 10000"/>
    <s v="Christelle PONTHUS"/>
    <s v="no PO"/>
    <s v="More"/>
    <m/>
    <m/>
    <m/>
    <m/>
    <m/>
    <s v="Non-GFS"/>
    <s v="Non- ICB"/>
    <s v="Non-GFS/Non- ICB"/>
  </r>
  <r>
    <s v="Unresolved"/>
    <n v="8520"/>
    <s v="Capgemini Technology Services India Limited"/>
    <x v="3"/>
    <n v="1750"/>
    <s v="Capgemini Espana S.L."/>
    <s v="IBERIA"/>
    <n v="85200610007345"/>
    <s v="04. INFRA"/>
    <s v="Infra India"/>
    <n v="42795"/>
    <n v="98"/>
    <s v="1.No signed SoW"/>
    <s v="DISAGREEMENT"/>
    <n v="42831"/>
    <s v="Q1 2017"/>
    <n v="62"/>
    <s v="61-90 Days"/>
    <n v="384533.33"/>
    <s v="INR"/>
    <n v="5316.1"/>
    <s v="INR"/>
    <n v="384533.59180602978"/>
    <s v="EUR"/>
    <s v="INTER"/>
    <n v="5.32"/>
    <n v="1"/>
    <s v="greater than 10000"/>
    <s v="Carmen Postigo Gonzalez"/>
    <s v="Please, send ISOW"/>
    <s v="More"/>
    <m/>
    <m/>
    <m/>
    <m/>
    <m/>
    <s v="GFS"/>
    <s v="Non- ICB"/>
    <s v="GFS/Non- ICB"/>
  </r>
  <r>
    <s v="Unresolved"/>
    <n v="8520"/>
    <s v="Capgemini Technology Services India Limited"/>
    <x v="3"/>
    <n v="8420"/>
    <s v="Capgemini Australia Pty Ltd."/>
    <s v="INDIA"/>
    <n v="85202710000524"/>
    <s v="10. IND"/>
    <s v="I and D India ACIS"/>
    <n v="42828"/>
    <n v="65"/>
    <s v="3.Disagreed days, volume or deliverables"/>
    <s v="DISAGREEMENT"/>
    <n v="42859"/>
    <s v="Q2 2017"/>
    <n v="34"/>
    <s v="31-60 Days"/>
    <n v="383660.6"/>
    <s v="INR"/>
    <n v="5304.03"/>
    <s v="INR"/>
    <n v="383660.5231178751"/>
    <s v="EUR"/>
    <s v="INTRA"/>
    <n v="5.3"/>
    <n v="1"/>
    <s v="greater than 10000"/>
    <s v="Mayuresh Kapre"/>
    <s v="Based on the capability and capacity of skills provided for MYCCA; Issue a credit note for their efforts"/>
    <s v="More"/>
    <m/>
    <m/>
    <m/>
    <m/>
    <m/>
    <s v="GFS"/>
    <s v="Non- ICB"/>
    <s v="GFS/Non- ICB"/>
  </r>
  <r>
    <s v="New"/>
    <n v="8310"/>
    <s v="Capgemini Polska Sp z.o.o"/>
    <x v="2"/>
    <n v="413"/>
    <s v="Capgemini Nederland B.V."/>
    <s v="BENELUX"/>
    <s v="831017FBP00844"/>
    <s v="05. BUSINESS SERVICES"/>
    <s v="BPO POLAND - BPOPL- BU"/>
    <n v="42829"/>
    <n v="64"/>
    <s v="7.Missing attachments"/>
    <s v="Missing Information or Attachment"/>
    <n v="42893"/>
    <s v="Q2 2017"/>
    <n v="0"/>
    <s v="0-30 Days"/>
    <n v="22026.45"/>
    <s v="PLN"/>
    <n v="5280.6"/>
    <s v="PLN"/>
    <n v="22026.435393127198"/>
    <s v="EUR"/>
    <s v="INTER"/>
    <n v="5.28"/>
    <n v="1"/>
    <s v="greater than 10000"/>
    <s v="Susmit Chatterjee"/>
    <s v="Missing attachments"/>
    <s v="More"/>
    <m/>
    <m/>
    <m/>
    <m/>
    <m/>
    <s v="GFS"/>
    <s v="Non- ICB"/>
    <s v="GFS/Non- ICB"/>
  </r>
  <r>
    <s v="Unresolved"/>
    <n v="8520"/>
    <s v="Capgemini Technology Services India Limited"/>
    <x v="3"/>
    <n v="8243"/>
    <s v="Capgemini Deutschland GmbH"/>
    <s v="CENTRAL EUROPE"/>
    <s v="5010089765/16-17-IM"/>
    <s v="02. APPSTWO"/>
    <s v="INDIA"/>
    <n v="42769"/>
    <n v="124"/>
    <s v="6.Missing or wrong information on invoice"/>
    <s v="Missing Information or Attachment"/>
    <n v="42800"/>
    <s v="Q1 2017"/>
    <n v="93"/>
    <s v="91-120 Days"/>
    <n v="380880"/>
    <s v="INR"/>
    <n v="5265.59"/>
    <s v="INR"/>
    <n v="380880.01273074478"/>
    <s v="EUR"/>
    <s v="INTER"/>
    <n v="5.27"/>
    <n v="1"/>
    <s v="greater than 10000"/>
    <s v="Magdalena Chrzanowska"/>
    <s v="Invoice rejected. after November invoice should not come from IGATE as all resource are now Capgemini resource / waiting CN"/>
    <s v="More"/>
    <m/>
    <m/>
    <m/>
    <m/>
    <m/>
    <s v="Non-GFS"/>
    <s v="Non- ICB"/>
    <s v="Non-GFS/Non- ICB"/>
  </r>
  <r>
    <s v="Unresolved"/>
    <n v="8520"/>
    <s v="Capgemini Technology Services India Limited"/>
    <x v="3"/>
    <n v="199"/>
    <s v="Capgemini America Inc"/>
    <s v="NORTH AMERICA"/>
    <s v="5010089615/16-17-IM"/>
    <s v="04. INFRA"/>
    <s v="IGATE"/>
    <n v="42768"/>
    <n v="125"/>
    <s v="1.No signed SoW"/>
    <s v="DISAGREEMENT"/>
    <n v="42830"/>
    <s v="Q1 2017"/>
    <n v="63"/>
    <s v="61-90 Days"/>
    <n v="379016"/>
    <s v="INR"/>
    <n v="5239.82"/>
    <s v="INR"/>
    <n v="379015.97129795729"/>
    <s v="EUR"/>
    <s v="INTER"/>
    <n v="5.24"/>
    <n v="1"/>
    <s v="greater than 10000"/>
    <s v="Sayantan Ghosh"/>
    <s v="ISOW Required"/>
    <s v="More"/>
    <m/>
    <m/>
    <m/>
    <m/>
    <m/>
    <s v="Non-GFS"/>
    <s v="Non- ICB"/>
    <s v="Non-GFS/Non- ICB"/>
  </r>
  <r>
    <s v="Unresolved"/>
    <n v="8520"/>
    <s v="Capgemini Technology Services India Limited"/>
    <x v="3"/>
    <n v="8420"/>
    <s v="Capgemini Australia Pty Ltd."/>
    <s v="INDIA"/>
    <n v="85202710000441"/>
    <s v="10. IND"/>
    <s v="I and D India ACIS"/>
    <n v="42583"/>
    <n v="310"/>
    <s v="2.Disagreed rates or price"/>
    <s v="DISAGREEMENT"/>
    <n v="42618"/>
    <s v="Q3 2016"/>
    <n v="275"/>
    <s v="181 - 365 Days"/>
    <n v="379206"/>
    <s v="INR"/>
    <n v="5242.45"/>
    <s v="INR"/>
    <n v="379206.20913141599"/>
    <s v="EUR"/>
    <s v="INTRA"/>
    <n v="5.24"/>
    <n v="1"/>
    <s v="greater than 10000"/>
    <s v="Michelle Curtin"/>
    <s v="Offshore resource skills mis-match resulting in no deliverables on project. Please issue credit note for 379,206 INR"/>
    <s v="More"/>
    <m/>
    <m/>
    <m/>
    <m/>
    <m/>
    <s v="GFS"/>
    <s v="Non- ICB"/>
    <s v="GFS/Non- ICB"/>
  </r>
  <r>
    <s v="Unresolved"/>
    <n v="8520"/>
    <s v="Capgemini Technology Services India Limited"/>
    <x v="3"/>
    <n v="3100"/>
    <s v="Sogeti Luxembourg S.A."/>
    <s v="BENELUX"/>
    <s v="5010089684/16-17-IM"/>
    <s v="11. FS"/>
    <s v="INDIA"/>
    <n v="42769"/>
    <n v="124"/>
    <s v="8.Invoice awaiting Prime’s approval or PO"/>
    <s v="Hold Payment"/>
    <n v="42797"/>
    <s v="Q1 2017"/>
    <n v="96"/>
    <s v="91-120 Days"/>
    <n v="377706"/>
    <s v="INR"/>
    <n v="5221.71"/>
    <s v="INR"/>
    <n v="377706.00659684045"/>
    <s v="EUR"/>
    <s v="INTER"/>
    <n v="5.22"/>
    <n v="1"/>
    <s v="greater than 10000"/>
    <s v="Katarzyna Rosa"/>
    <s v="waiting for approval"/>
    <s v="More"/>
    <m/>
    <m/>
    <m/>
    <m/>
    <m/>
    <s v="Non-GFS"/>
    <s v="Non- ICB"/>
    <s v="Non-GFS/Non- ICB"/>
  </r>
  <r>
    <s v="New"/>
    <n v="1750"/>
    <s v="Capgemini Espana S.L."/>
    <x v="8"/>
    <n v="693"/>
    <s v="Capgemini Consulting S.A.S."/>
    <s v="FRANCE"/>
    <n v="17500110094117"/>
    <s v="03. CC"/>
    <s v="GCC "/>
    <n v="42829"/>
    <n v="64"/>
    <s v="8.Invoice awaiting Prime’s approval or PO"/>
    <s v="Hold Payment"/>
    <n v="42891"/>
    <s v="Q2 2017"/>
    <n v="2"/>
    <s v="0-30 Days"/>
    <n v="5211.6000000000004"/>
    <s v="EUR"/>
    <n v="5211.6000000000004"/>
    <s v="EUR"/>
    <n v="5211.6000000000004"/>
    <s v="EUR"/>
    <s v="INTER"/>
    <n v="5.21"/>
    <n v="1"/>
    <s v="less than 10000"/>
    <s v="Hirsch Magdalena"/>
    <s v="h-Waiting for Project Manager approval OOCHOAPE"/>
    <s v="Less"/>
    <m/>
    <m/>
    <m/>
    <m/>
    <m/>
    <s v="GFS"/>
    <s v="Non- ICB"/>
    <s v="GFS/Non- ICB"/>
  </r>
  <r>
    <s v="Unresolved"/>
    <n v="199"/>
    <s v="Capgemini America Inc"/>
    <x v="6"/>
    <n v="3011"/>
    <s v="Sogeti USA LLC"/>
    <s v="NORTH AMERICA"/>
    <s v="7300101719/1617USM"/>
    <s v="01. APPSONE"/>
    <s v="NA TS"/>
    <n v="42773"/>
    <n v="120"/>
    <s v="3.Disagreed days, volume or deliverables"/>
    <s v="DISAGREEMENT"/>
    <n v="42776"/>
    <s v="Q1 2017"/>
    <n v="117"/>
    <s v="91-120 Days"/>
    <n v="5798"/>
    <s v="USD"/>
    <n v="5167.1000000000004"/>
    <s v="USD"/>
    <n v="5798.0027069539456"/>
    <s v="EUR"/>
    <s v="INTRA"/>
    <n v="5.17"/>
    <n v="1"/>
    <s v="less than 10000"/>
    <s v="Brock Bahan"/>
    <s v="Dispute: No Time in our system"/>
    <s v="Less"/>
    <m/>
    <m/>
    <m/>
    <m/>
    <m/>
    <s v="Non-GFS"/>
    <s v="Non- ICB"/>
    <s v="Non-GFS/Non- ICB"/>
  </r>
  <r>
    <s v="New"/>
    <n v="8310"/>
    <s v="Capgemini Polska Sp z.o.o"/>
    <x v="2"/>
    <n v="413"/>
    <s v="Capgemini Nederland B.V."/>
    <s v="BENELUX"/>
    <s v="831017FIS00503"/>
    <s v="04. INFRA"/>
    <s v="Infra Central Europe "/>
    <n v="42829"/>
    <n v="64"/>
    <s v="7.Missing attachments"/>
    <s v="Missing Information or Attachment"/>
    <n v="42893"/>
    <s v="Q2 2017"/>
    <n v="0"/>
    <s v="0-30 Days"/>
    <n v="21422.15"/>
    <s v="PLN"/>
    <n v="5135.7299999999996"/>
    <s v="PLN"/>
    <n v="21422.153740397895"/>
    <s v="EUR"/>
    <s v="INTER"/>
    <n v="5.14"/>
    <n v="1"/>
    <s v="greater than 10000"/>
    <s v="Susmit Chatterjee"/>
    <s v="Missing attachments"/>
    <s v="More"/>
    <m/>
    <m/>
    <m/>
    <m/>
    <m/>
    <s v="GFS"/>
    <s v="Non- ICB"/>
    <s v="GFS/Non- ICB"/>
  </r>
  <r>
    <s v="Unresolved"/>
    <n v="8520"/>
    <s v="Capgemini Technology Services India Limited"/>
    <x v="3"/>
    <n v="260"/>
    <s v="Capgemini UK Plc"/>
    <s v="UK &amp; IRELAND"/>
    <s v="5010087874/16-17-IM"/>
    <s v="06. SOGETI"/>
    <s v="IGATE"/>
    <n v="42768"/>
    <n v="125"/>
    <s v="6.Missing or wrong information on invoice"/>
    <s v="Missing Information or Attachment"/>
    <n v="42831"/>
    <s v="Q1 2017"/>
    <n v="62"/>
    <s v="61-90 Days"/>
    <n v="370390"/>
    <s v="INR"/>
    <n v="5120.57"/>
    <s v="INR"/>
    <n v="370390.1683930328"/>
    <s v="EUR"/>
    <s v="INTER"/>
    <n v="5.12"/>
    <n v="1"/>
    <s v="greater than 10000"/>
    <s v="SARBAJIT MOITRA"/>
    <s v="No PO"/>
    <s v="More"/>
    <m/>
    <m/>
    <m/>
    <m/>
    <m/>
    <s v="Non-GFS"/>
    <s v="Non- ICB"/>
    <s v="Non-GFS/Non- ICB"/>
  </r>
  <r>
    <s v="Unresolved"/>
    <n v="8520"/>
    <s v="Capgemini Technology Services India Limited"/>
    <x v="3"/>
    <n v="199"/>
    <s v="Capgemini America Inc"/>
    <s v="NORTH AMERICA"/>
    <n v="85203810002639"/>
    <s v="05. BUSINESS SERVICES"/>
    <s v="BPO India"/>
    <n v="42705"/>
    <n v="188"/>
    <s v="8.Invoice awaiting Prime’s approval or PO"/>
    <s v="Hold Payment"/>
    <n v="42776"/>
    <s v="Q1 2017"/>
    <n v="117"/>
    <s v="91-120 Days"/>
    <n v="370000"/>
    <s v="INR"/>
    <n v="5115.18"/>
    <s v="INR"/>
    <n v="370000.28933510795"/>
    <s v="EUR"/>
    <s v="INTER"/>
    <n v="5.12"/>
    <n v="1"/>
    <s v="greater than 10000"/>
    <s v="Sayantan Ghosh"/>
    <s v="Invoice waiting for approval"/>
    <s v="More"/>
    <m/>
    <m/>
    <m/>
    <m/>
    <m/>
    <s v="GFS"/>
    <s v="Non- ICB"/>
    <s v="GFS/Non- ICB"/>
  </r>
  <r>
    <s v="Unresolved"/>
    <n v="1740"/>
    <s v="Capgemini Argentina S.A."/>
    <x v="9"/>
    <n v="8243"/>
    <s v="Capgemini Deutschland GmbH"/>
    <s v="CENTRAL EUROPE"/>
    <s v="B-0006-00000020"/>
    <s v="09. LATAM"/>
    <s v="Argentina"/>
    <n v="42795"/>
    <n v="98"/>
    <s v="6.Missing or wrong information on invoice"/>
    <s v="Missing Information or Attachment"/>
    <n v="42860"/>
    <s v="Q2 2017"/>
    <n v="33"/>
    <s v="31-60 Days"/>
    <n v="92588.96"/>
    <s v="ARS"/>
    <n v="5108.3500000000004"/>
    <s v="ARS"/>
    <n v="92589.03471488411"/>
    <s v="EUR"/>
    <s v="INTER"/>
    <n v="5.1100000000000003"/>
    <n v="1"/>
    <s v="greater than 10000"/>
    <s v="Magdalena Chrzanowska"/>
    <s v="manually payment"/>
    <s v="More"/>
    <m/>
    <m/>
    <m/>
    <m/>
    <m/>
    <s v="Non-GFS"/>
    <s v="Non- ICB"/>
    <s v="Non-GFS/Non- ICB"/>
  </r>
  <r>
    <s v="New"/>
    <n v="3019"/>
    <s v="Sogeti Corporate Services S.A.S."/>
    <x v="1"/>
    <n v="3033"/>
    <s v="Sogeti Espana S.L."/>
    <s v="IBERIA"/>
    <n v="30190110008488"/>
    <s v="06. SOGETI"/>
    <s v="Sogeti France "/>
    <n v="42885"/>
    <n v="8"/>
    <s v="6.Missing or wrong information on invoice"/>
    <s v="Missing Information or Attachment"/>
    <n v="42891"/>
    <s v="Q2 2017"/>
    <n v="2"/>
    <s v="0-30 Days"/>
    <n v="5105.84"/>
    <s v="EUR"/>
    <n v="5105.84"/>
    <s v="EUR"/>
    <n v="5105.84"/>
    <s v="EUR"/>
    <s v="INTER"/>
    <n v="5.1100000000000003"/>
    <n v="1"/>
    <s v="less than 10000"/>
    <s v="Laura Perez Benito"/>
    <s v="Please correct the address: Sogeti España S.L.U Anabel Segura, 14 28018 Alcobendas Madrid España"/>
    <s v="Less"/>
    <m/>
    <m/>
    <m/>
    <m/>
    <m/>
    <s v="GFS"/>
    <s v="Non- ICB"/>
    <s v="GFS/Non- ICB"/>
  </r>
  <r>
    <s v="New"/>
    <n v="3036"/>
    <s v="Sogeti UK Ltd."/>
    <x v="5"/>
    <n v="3014"/>
    <s v="Sogeti France S.A.S."/>
    <s v="FRANCE"/>
    <s v="XSUK.17.03.305"/>
    <s v="06. SOGETI"/>
    <s v="Sogeti UK Conso "/>
    <n v="42829"/>
    <n v="64"/>
    <s v="8.Invoice awaiting Prime’s approval or PO"/>
    <s v="Hold Payment"/>
    <n v="42892"/>
    <s v="Q2 2017"/>
    <n v="1"/>
    <s v="0-30 Days"/>
    <n v="4466.3999999999996"/>
    <s v="GBP"/>
    <n v="5112.34"/>
    <s v="GBP"/>
    <n v="4466.3959691185682"/>
    <s v="EUR"/>
    <s v="INTER"/>
    <n v="5.1100000000000003"/>
    <n v="1"/>
    <s v="less than 10000"/>
    <s v="Edyta Lechwar-Wierzbicka"/>
    <s v="waiting for approval"/>
    <s v="Less"/>
    <m/>
    <m/>
    <m/>
    <m/>
    <m/>
    <s v="Non-GFS"/>
    <s v="Non- ICB"/>
    <s v="Non-GFS/Non- ICB"/>
  </r>
  <r>
    <s v="New"/>
    <n v="413"/>
    <s v="Capgemini Nederland B.V."/>
    <x v="7"/>
    <n v="8205"/>
    <s v="Capgemini Consulting Österreich AG"/>
    <s v="CENTRAL EUROPE"/>
    <n v="4130110183204"/>
    <s v="10. IND"/>
    <s v="BI-BA Netherlands"/>
    <n v="42853"/>
    <n v="40"/>
    <s v="6.Missing or wrong information on invoice"/>
    <s v="Missing Information or Attachment"/>
    <n v="42892"/>
    <s v="Q2 2017"/>
    <n v="1"/>
    <s v="0-30 Days"/>
    <n v="5092"/>
    <s v="EUR"/>
    <n v="5092"/>
    <s v="EUR"/>
    <n v="5092"/>
    <s v="EUR"/>
    <s v="INTER"/>
    <n v="5.09"/>
    <n v="1"/>
    <s v="less than 10000"/>
    <s v="Justyna Krawczak"/>
    <s v="certificate of residence for 2017 should be sent to CG Austria"/>
    <s v="Less"/>
    <m/>
    <m/>
    <m/>
    <m/>
    <m/>
    <s v="GFS"/>
    <s v="Non- ICB"/>
    <s v="GFS/Non- ICB"/>
  </r>
  <r>
    <s v="New"/>
    <n v="413"/>
    <s v="Capgemini Nederland B.V."/>
    <x v="7"/>
    <n v="8205"/>
    <s v="Capgemini Consulting Österreich AG"/>
    <s v="CENTRAL EUROPE"/>
    <n v="4130110183206"/>
    <s v="10. IND"/>
    <s v="BI-BA Netherlands"/>
    <n v="42853"/>
    <n v="40"/>
    <s v="6.Missing or wrong information on invoice"/>
    <s v="Missing Information or Attachment"/>
    <n v="42892"/>
    <s v="Q2 2017"/>
    <n v="1"/>
    <s v="0-30 Days"/>
    <n v="5092"/>
    <s v="EUR"/>
    <n v="5092"/>
    <s v="EUR"/>
    <n v="5092"/>
    <s v="EUR"/>
    <s v="INTER"/>
    <n v="5.09"/>
    <n v="1"/>
    <s v="less than 10000"/>
    <s v="Justyna Krawczak"/>
    <s v="certificate of residence for 2017 should be sent to CG Austria"/>
    <s v="Less"/>
    <m/>
    <m/>
    <m/>
    <m/>
    <m/>
    <s v="GFS"/>
    <s v="Non- ICB"/>
    <s v="GFS/Non- ICB"/>
  </r>
  <r>
    <s v="New"/>
    <n v="95"/>
    <s v="Capgemini Service S.A.S."/>
    <x v="0"/>
    <n v="199"/>
    <s v="Capgemini America Inc"/>
    <s v="NORTH AMERICA"/>
    <n v="950110011353"/>
    <s v="07. GROUP"/>
    <s v="GROUP SHARED SERVICES"/>
    <n v="42821"/>
    <n v="72"/>
    <s v="8.Invoice awaiting Prime’s approval or PO"/>
    <s v="Hold Payment"/>
    <n v="42893"/>
    <s v="Q2 2017"/>
    <n v="0"/>
    <s v="0-30 Days"/>
    <n v="5085"/>
    <s v="EUR"/>
    <n v="5085"/>
    <s v="EUR"/>
    <n v="5085"/>
    <s v="EUR"/>
    <s v="INTER"/>
    <n v="5.09"/>
    <n v="1"/>
    <s v="less than 10000"/>
    <s v="Soumya Mukhopadhyay"/>
    <s v="-"/>
    <s v="Less"/>
    <m/>
    <m/>
    <m/>
    <m/>
    <m/>
    <s v="GFS"/>
    <s v="Non- ICB"/>
    <s v="GFS/Non- ICB"/>
  </r>
  <r>
    <s v="Unresolved"/>
    <n v="8520"/>
    <s v="Capgemini Technology Services India Limited"/>
    <x v="3"/>
    <n v="199"/>
    <s v="Capgemini America Inc"/>
    <s v="NORTH AMERICA"/>
    <s v="5010089613/16-17-IM"/>
    <s v="01. APPSONE"/>
    <s v="IGATE"/>
    <n v="42768"/>
    <n v="125"/>
    <s v="1.No signed SoW"/>
    <s v="DISAGREEMENT"/>
    <n v="42830"/>
    <s v="Q1 2017"/>
    <n v="63"/>
    <s v="61-90 Days"/>
    <n v="366213"/>
    <s v="INR"/>
    <n v="5062.82"/>
    <s v="INR"/>
    <n v="366212.89277240896"/>
    <s v="EUR"/>
    <s v="INTER"/>
    <n v="5.0599999999999996"/>
    <n v="1"/>
    <s v="greater than 10000"/>
    <s v="Sayantan Ghosh"/>
    <s v="ISOW Required"/>
    <s v="More"/>
    <m/>
    <m/>
    <m/>
    <m/>
    <m/>
    <s v="Non-GFS"/>
    <s v="Non- ICB"/>
    <s v="Non-GFS/Non- ICB"/>
  </r>
  <r>
    <s v="New"/>
    <n v="3014"/>
    <s v="Sogeti France S.A.S."/>
    <x v="1"/>
    <n v="692"/>
    <s v="Capgemini Outsourcing Services S.A.S."/>
    <s v="FRANCE"/>
    <n v="30140110150554"/>
    <s v="06. SOGETI"/>
    <s v="Sogeti France "/>
    <n v="42829"/>
    <n v="64"/>
    <s v="8.Invoice awaiting Prime’s approval or PO"/>
    <s v="Hold Payment"/>
    <n v="42892"/>
    <s v="Q2 2017"/>
    <n v="1"/>
    <s v="0-30 Days"/>
    <n v="5040"/>
    <s v="EUR"/>
    <n v="5040"/>
    <s v="EUR"/>
    <n v="5040"/>
    <s v="EUR"/>
    <s v="INTRA"/>
    <n v="5.04"/>
    <n v="1"/>
    <s v="less than 10000"/>
    <s v="Dominika Cudzilo"/>
    <s v="Invoice above 60 days in approval. Waiting for manager approval- Gales, Cyril"/>
    <s v="Less"/>
    <m/>
    <m/>
    <m/>
    <m/>
    <m/>
    <s v="GFS"/>
    <s v="Non- ICB"/>
    <s v="GFS/Non- ICB"/>
  </r>
  <r>
    <s v="New"/>
    <n v="8520"/>
    <s v="Capgemini Technology Services India Limited"/>
    <x v="3"/>
    <n v="3011"/>
    <s v="Sogeti USA LLC"/>
    <s v="NORTH AMERICA"/>
    <n v="85200410046588"/>
    <s v="14. DIGITAL"/>
    <s v="DIGITAL"/>
    <n v="42857"/>
    <n v="36"/>
    <s v="6.Missing or wrong information on invoice"/>
    <s v="Missing Information or Attachment"/>
    <n v="42892"/>
    <s v="Q2 2017"/>
    <n v="1"/>
    <s v="0-30 Days"/>
    <n v="364434"/>
    <s v="INR"/>
    <n v="5038.2299999999996"/>
    <s v="INR"/>
    <n v="364434.2051964585"/>
    <s v="EUR"/>
    <s v="INTER"/>
    <n v="5.04"/>
    <n v="1"/>
    <s v="greater than 10000"/>
    <s v="Brock Bahan"/>
    <s v="Dispute: No details given"/>
    <s v="More"/>
    <m/>
    <m/>
    <m/>
    <m/>
    <m/>
    <s v="GFS"/>
    <s v="Non- ICB"/>
    <s v="GFS/Non- ICB"/>
  </r>
  <r>
    <s v="New"/>
    <n v="8243"/>
    <s v="Capgemini Deutschland GmbH"/>
    <x v="2"/>
    <n v="693"/>
    <s v="Capgemini Consulting S.A.S."/>
    <s v="FRANCE"/>
    <n v="82430160101273"/>
    <s v="03. CC"/>
    <s v="DE01 - CC Market Units"/>
    <n v="42829"/>
    <n v="64"/>
    <s v="8.Invoice awaiting Prime’s approval or PO"/>
    <s v="Hold Payment"/>
    <n v="42891"/>
    <s v="Q2 2017"/>
    <n v="2"/>
    <s v="0-30 Days"/>
    <n v="5028.09"/>
    <s v="EUR"/>
    <n v="5028.09"/>
    <s v="EUR"/>
    <n v="5028.09"/>
    <s v="EUR"/>
    <s v="INTER"/>
    <n v="5.03"/>
    <n v="1"/>
    <s v="less than 10000"/>
    <s v="Hirsch Magdalena"/>
    <s v="i-Waiting for Production Unit Manager approval NGARREAU"/>
    <s v="Less"/>
    <m/>
    <m/>
    <m/>
    <m/>
    <m/>
    <s v="GFS"/>
    <s v="Non- ICB"/>
    <s v="GFS/Non- ICB"/>
  </r>
  <r>
    <s v="New"/>
    <n v="413"/>
    <s v="Capgemini Nederland B.V."/>
    <x v="7"/>
    <n v="787"/>
    <s v="Capgemini France S.A.S."/>
    <s v="FRANCE"/>
    <n v="4130110171008"/>
    <s v="02. APPSTWO"/>
    <s v="APPS_NL_PRIVATE"/>
    <n v="42831"/>
    <n v="62"/>
    <s v="6.Missing or wrong information on invoice"/>
    <s v="Missing Information or Attachment"/>
    <n v="42891"/>
    <s v="Q2 2017"/>
    <n v="2"/>
    <s v="0-30 Days"/>
    <n v="5016"/>
    <s v="EUR"/>
    <n v="5016"/>
    <s v="EUR"/>
    <n v="5016"/>
    <s v="EUR"/>
    <s v="INTER"/>
    <n v="5.0199999999999996"/>
    <n v="1"/>
    <s v="less than 10000"/>
    <s v="ANNA CWIEKA"/>
    <s v="Cannot find PU from Project"/>
    <s v="Less"/>
    <m/>
    <m/>
    <m/>
    <m/>
    <m/>
    <s v="GFS"/>
    <s v="Non- ICB"/>
    <s v="GFS/Non- ICB"/>
  </r>
  <r>
    <s v="New"/>
    <n v="8520"/>
    <s v="Capgemini Technology Services India Limited"/>
    <x v="3"/>
    <n v="456"/>
    <s v="Sogeti Deutschland GmbH"/>
    <s v="CENTRAL EUROPE"/>
    <n v="85200310087791"/>
    <s v="06. SOGETI"/>
    <s v="Sogeti Testing"/>
    <n v="42857"/>
    <n v="36"/>
    <s v="6.Missing or wrong information on invoice"/>
    <s v="Missing Information or Attachment"/>
    <n v="42892"/>
    <s v="Q2 2017"/>
    <n v="1"/>
    <s v="0-30 Days"/>
    <n v="363000"/>
    <s v="INR"/>
    <n v="5018.3999999999996"/>
    <s v="INR"/>
    <n v="362999.82639893523"/>
    <s v="EUR"/>
    <s v="INTER"/>
    <n v="5.0199999999999996"/>
    <n v="1"/>
    <s v="greater than 10000"/>
    <s v="Agata Osmolska"/>
    <s v="Hours are wrongly filled in Navision."/>
    <s v="More"/>
    <m/>
    <m/>
    <m/>
    <m/>
    <m/>
    <s v="GFS"/>
    <s v="Non- ICB"/>
    <s v="GFS/Non- ICB"/>
  </r>
  <r>
    <s v="Unresolved"/>
    <n v="3802"/>
    <s v="Prosodie S.A.S."/>
    <x v="1"/>
    <n v="260"/>
    <s v="Capgemini UK Plc"/>
    <s v="UK &amp; IRELAND"/>
    <n v="701701757"/>
    <s v="05. BUSINESS SERVICES"/>
    <s v="Prosodie"/>
    <n v="42790"/>
    <n v="103"/>
    <s v="5.Invoice issued too late"/>
    <s v="DISAGREEMENT"/>
    <n v="42860"/>
    <s v="Q2 2017"/>
    <n v="33"/>
    <s v="31-60 Days"/>
    <n v="5000"/>
    <s v="EUR"/>
    <n v="5000"/>
    <s v="EUR"/>
    <n v="5000"/>
    <s v="EUR"/>
    <s v="INTER"/>
    <n v="5"/>
    <n v="1"/>
    <s v="less than 10000"/>
    <s v="SATABDI SARKAR"/>
    <s v="Need Credit Note"/>
    <s v="Less"/>
    <m/>
    <m/>
    <m/>
    <m/>
    <m/>
    <s v="Non-GFS"/>
    <s v="Non- ICB"/>
    <s v="Non-GFS/Non- ICB"/>
  </r>
  <r>
    <s v="Unresolved"/>
    <n v="8520"/>
    <s v="Capgemini Technology Services India Limited"/>
    <x v="3"/>
    <n v="420"/>
    <s v="Capgemini Belgium N.V./S.A."/>
    <s v="BENELUX"/>
    <s v="5010089816/16-17-IM"/>
    <s v="01. APPSONE"/>
    <s v="iGATE"/>
    <n v="42768"/>
    <n v="125"/>
    <s v="5.Invoice issued too late"/>
    <s v="DISAGREEMENT"/>
    <n v="42775"/>
    <s v="Q1 2017"/>
    <n v="118"/>
    <s v="91-120 Days"/>
    <n v="361184"/>
    <s v="INR"/>
    <n v="4993.3"/>
    <s v="INR"/>
    <n v="361184.24859672476"/>
    <s v="EUR"/>
    <s v="INTER"/>
    <n v="4.99"/>
    <n v="1"/>
    <s v="greater than 10000"/>
    <s v="Agnieszka Wodnicka"/>
    <s v="waiting for approval"/>
    <s v="More"/>
    <m/>
    <m/>
    <m/>
    <m/>
    <m/>
    <s v="Non-GFS"/>
    <s v="Non- ICB"/>
    <s v="Non-GFS/Non- ICB"/>
  </r>
  <r>
    <s v="Unresolved"/>
    <n v="8520"/>
    <s v="Capgemini Technology Services India Limited"/>
    <x v="3"/>
    <n v="8420"/>
    <s v="Capgemini Australia Pty Ltd."/>
    <s v="INDIA"/>
    <n v="85202710000485"/>
    <s v="10. IND"/>
    <s v="I and D India ACIS"/>
    <n v="42676"/>
    <n v="217"/>
    <s v="2.Disagreed rates or price"/>
    <s v="DISAGREEMENT"/>
    <n v="42732"/>
    <s v="Q4 2016"/>
    <n v="161"/>
    <s v="151-180 Days"/>
    <n v="360009"/>
    <s v="INR"/>
    <n v="4977.05"/>
    <s v="INR"/>
    <n v="360008.82472079166"/>
    <s v="EUR"/>
    <s v="INTRA"/>
    <n v="4.9800000000000004"/>
    <n v="1"/>
    <s v="greater than 10000"/>
    <s v="Michelle Curtin"/>
    <s v="Offshore resource skills mis-match resulting in no deliverables on project.Please issue credit note for 360,009 INR"/>
    <s v="More"/>
    <m/>
    <m/>
    <m/>
    <m/>
    <m/>
    <s v="GFS"/>
    <s v="Non- ICB"/>
    <s v="GFS/Non- ICB"/>
  </r>
  <r>
    <s v="New"/>
    <n v="8310"/>
    <s v="Capgemini Polska Sp z.o.o"/>
    <x v="2"/>
    <n v="795"/>
    <s v="Capgemini Suisse S.A."/>
    <s v="CENTRAL EUROPE"/>
    <s v="831017FBP00473"/>
    <s v="05. BUSINESS SERVICES"/>
    <s v="BPO POLAND - BPOPL- BU"/>
    <n v="42796"/>
    <n v="97"/>
    <s v="8.Invoice awaiting Prime’s approval or PO"/>
    <s v="Hold Payment"/>
    <n v="42892"/>
    <s v="Q2 2017"/>
    <n v="1"/>
    <s v="0-30 Days"/>
    <n v="20785.75"/>
    <s v="PLN"/>
    <n v="4983.16"/>
    <s v="PLN"/>
    <n v="20785.753852519738"/>
    <s v="EUR"/>
    <s v="INTRA"/>
    <n v="4.9800000000000004"/>
    <n v="1"/>
    <s v="greater than 10000"/>
    <s v="Agata Skowronska"/>
    <s v="invoice will be paid in next ICS"/>
    <s v="More"/>
    <m/>
    <m/>
    <m/>
    <m/>
    <m/>
    <s v="GFS"/>
    <s v="Non- ICB"/>
    <s v="GFS/Non- ICB"/>
  </r>
  <r>
    <s v="New"/>
    <n v="8310"/>
    <s v="Capgemini Polska Sp z.o.o"/>
    <x v="2"/>
    <n v="199"/>
    <s v="Capgemini America Inc"/>
    <s v="NORTH AMERICA"/>
    <s v="831016FBP03575."/>
    <s v="05. BUSINESS SERVICES"/>
    <s v="BPO POLAND - BPOPL- BU"/>
    <n v="42774"/>
    <n v="119"/>
    <s v="8.Invoice awaiting Prime’s approval or PO"/>
    <s v="Hold Payment"/>
    <n v="42892"/>
    <s v="Q2 2017"/>
    <n v="1"/>
    <s v="0-30 Days"/>
    <n v="20605"/>
    <s v="PLN"/>
    <n v="4939.83"/>
    <s v="PLN"/>
    <n v="20605.015783818413"/>
    <s v="EUR"/>
    <s v="INTER"/>
    <n v="4.9400000000000004"/>
    <n v="1"/>
    <s v="greater than 10000"/>
    <s v="Sayantan Ghosh"/>
    <s v="Invoice waiting for approval"/>
    <s v="More"/>
    <m/>
    <m/>
    <m/>
    <m/>
    <m/>
    <s v="GFS"/>
    <s v="Non- ICB"/>
    <s v="GFS/Non- ICB"/>
  </r>
  <r>
    <s v="New"/>
    <n v="635"/>
    <s v="Capgemini Technology Services"/>
    <x v="1"/>
    <n v="260"/>
    <s v="Capgemini UK Plc"/>
    <s v="UK &amp; IRELAND"/>
    <n v="63501111707407"/>
    <s v="02. APPSTWO"/>
    <s v="MU Other"/>
    <n v="42821"/>
    <n v="72"/>
    <s v="6.Missing or wrong information on invoice"/>
    <s v="Missing Information or Attachment"/>
    <n v="42892"/>
    <s v="Q2 2017"/>
    <n v="1"/>
    <s v="0-30 Days"/>
    <n v="4920"/>
    <s v="EUR"/>
    <n v="4920"/>
    <s v="EUR"/>
    <n v="4920"/>
    <s v="EUR"/>
    <s v="INTER"/>
    <n v="4.92"/>
    <n v="1"/>
    <s v="less than 10000"/>
    <s v="SHYASHREE CHETTERJEE"/>
    <s v="No PO"/>
    <s v="Less"/>
    <m/>
    <m/>
    <m/>
    <m/>
    <m/>
    <s v="GFS"/>
    <s v="Non- ICB"/>
    <s v="GFS/Non- ICB"/>
  </r>
  <r>
    <s v="New"/>
    <n v="95"/>
    <s v="Capgemini Service S.A.S."/>
    <x v="0"/>
    <n v="1750"/>
    <s v="Capgemini Espana S.L."/>
    <s v="IBERIA"/>
    <n v="950110011440"/>
    <s v="07. GROUP"/>
    <s v="GROUP SHARED SERVICES"/>
    <n v="42823"/>
    <n v="70"/>
    <s v="1.No signed SoW"/>
    <s v="DISAGREEMENT"/>
    <n v="42893"/>
    <s v="Q2 2017"/>
    <n v="0"/>
    <s v="0-30 Days"/>
    <n v="4924.5"/>
    <s v="EUR"/>
    <n v="4924.5"/>
    <s v="EUR"/>
    <n v="4924.5"/>
    <s v="EUR"/>
    <s v="INTER"/>
    <n v="4.92"/>
    <n v="1"/>
    <s v="less than 10000"/>
    <s v="Carmen Postigo Gonzalez"/>
    <s v="SEND ISOW"/>
    <s v="Less"/>
    <m/>
    <m/>
    <m/>
    <m/>
    <m/>
    <s v="GFS"/>
    <s v="Non- ICB"/>
    <s v="GFS/Non- ICB"/>
  </r>
  <r>
    <s v="Unresolved"/>
    <n v="8520"/>
    <s v="Capgemini Technology Services India Limited"/>
    <x v="3"/>
    <n v="199"/>
    <s v="Capgemini America Inc"/>
    <s v="NORTH AMERICA"/>
    <s v="5010089829/16-17-IM"/>
    <s v="01. APPSONE"/>
    <s v="IGATE"/>
    <n v="42768"/>
    <n v="125"/>
    <s v="1.No signed SoW"/>
    <s v="DISAGREEMENT"/>
    <n v="42830"/>
    <s v="Q1 2017"/>
    <n v="63"/>
    <s v="61-90 Days"/>
    <n v="356239"/>
    <s v="INR"/>
    <n v="4924.93"/>
    <s v="INR"/>
    <n v="356238.78826456802"/>
    <s v="EUR"/>
    <s v="INTER"/>
    <n v="4.92"/>
    <n v="1"/>
    <s v="greater than 10000"/>
    <s v="Sayantan Ghosh"/>
    <s v="ISOW Required"/>
    <s v="More"/>
    <m/>
    <m/>
    <m/>
    <m/>
    <m/>
    <s v="Non-GFS"/>
    <s v="Non- ICB"/>
    <s v="Non-GFS/Non- ICB"/>
  </r>
  <r>
    <s v="New"/>
    <n v="8520"/>
    <s v="Capgemini Technology Services India Limited"/>
    <x v="3"/>
    <n v="309"/>
    <s v="Capgemini Sogeti Danmark AS"/>
    <s v="NORDIC"/>
    <n v="85200710013702"/>
    <s v="05. BUSINESS SERVICES"/>
    <s v="CES FA"/>
    <n v="42857"/>
    <n v="36"/>
    <s v="8.Invoice awaiting Prime’s approval or PO"/>
    <s v="Hold Payment"/>
    <n v="42893"/>
    <s v="Q2 2017"/>
    <n v="0"/>
    <s v="0-30 Days"/>
    <n v="354649.8"/>
    <s v="INR"/>
    <n v="4902.96"/>
    <s v="INR"/>
    <n v="354649.61518430646"/>
    <s v="EUR"/>
    <s v="INTER"/>
    <n v="4.9000000000000004"/>
    <n v="1"/>
    <s v="greater than 10000"/>
    <s v="Ankit Pandey"/>
    <s v="Awaiting Approval"/>
    <s v="More"/>
    <m/>
    <m/>
    <m/>
    <m/>
    <m/>
    <s v="GFS"/>
    <s v="Non- ICB"/>
    <s v="GFS/Non- ICB"/>
  </r>
  <r>
    <s v="Unresolved"/>
    <n v="8520"/>
    <s v="Capgemini Technology Services India Limited"/>
    <x v="3"/>
    <n v="413"/>
    <s v="Capgemini Nederland B.V."/>
    <s v="BENELUX"/>
    <s v="5010089887/16-17-IM"/>
    <s v="02. APPSTWO"/>
    <s v="IGATE"/>
    <n v="42768"/>
    <n v="125"/>
    <s v="3.Disagreed days, volume or deliverables"/>
    <s v="DISAGREEMENT"/>
    <n v="42831"/>
    <s v="Q1 2017"/>
    <n v="62"/>
    <s v="61-90 Days"/>
    <n v="354034"/>
    <s v="INR"/>
    <n v="4894.45"/>
    <s v="INR"/>
    <n v="354034.0547422024"/>
    <s v="EUR"/>
    <s v="INTER"/>
    <n v="4.8899999999999997"/>
    <n v="1"/>
    <s v="greater than 10000"/>
    <s v="Pallabi Saha"/>
    <s v="Disagreed days, volume or deliverables"/>
    <s v="More"/>
    <m/>
    <m/>
    <m/>
    <m/>
    <m/>
    <s v="Non-GFS"/>
    <s v="Non- ICB"/>
    <s v="Non-GFS/Non- ICB"/>
  </r>
  <r>
    <s v="New"/>
    <n v="8520"/>
    <s v="Capgemini Technology Services India Limited"/>
    <x v="3"/>
    <n v="3027"/>
    <s v="Sogeti Belgium S.A."/>
    <s v="BENELUX"/>
    <n v="85204510000854"/>
    <s v="06. SOGETI"/>
    <s v="Sogeti Testing"/>
    <n v="42857"/>
    <n v="36"/>
    <s v="8.Invoice awaiting Prime’s approval or PO"/>
    <s v="Hold Payment"/>
    <n v="42891"/>
    <s v="Q2 2017"/>
    <n v="2"/>
    <s v="0-30 Days"/>
    <n v="352000"/>
    <s v="INR"/>
    <n v="4866.33"/>
    <s v="INR"/>
    <n v="352000.02893351077"/>
    <s v="EUR"/>
    <s v="INTER"/>
    <n v="4.87"/>
    <n v="1"/>
    <s v="greater than 10000"/>
    <s v="Katarzyna Rosa"/>
    <s v="DOUBLE INVOICED"/>
    <s v="More"/>
    <m/>
    <m/>
    <m/>
    <m/>
    <m/>
    <s v="GFS"/>
    <s v="Non- ICB"/>
    <s v="GFS/Non- ICB"/>
  </r>
  <r>
    <s v="New"/>
    <n v="8520"/>
    <s v="Capgemini Technology Services India Limited"/>
    <x v="3"/>
    <n v="1750"/>
    <s v="Capgemini Espana S.L."/>
    <s v="IBERIA"/>
    <n v="85202820000893"/>
    <s v="11. FS"/>
    <s v="FS-Others"/>
    <n v="42888"/>
    <n v="5"/>
    <s v="8.Invoice awaiting Prime’s approval or PO"/>
    <s v="Hold Payment"/>
    <n v="42893"/>
    <s v="Q2 2017"/>
    <n v="0"/>
    <s v="0-30 Days"/>
    <n v="350958.91"/>
    <s v="INR"/>
    <n v="4851.9399999999996"/>
    <s v="INR"/>
    <n v="350959.1458827614"/>
    <s v="EUR"/>
    <s v="INTER"/>
    <n v="4.8499999999999996"/>
    <n v="1"/>
    <s v="greater than 10000"/>
    <s v="Beatriu Armengol"/>
    <s v="We need that ISOW number be included in the invoice"/>
    <s v="More"/>
    <m/>
    <m/>
    <m/>
    <m/>
    <m/>
    <s v="GFS"/>
    <s v="ICB"/>
    <s v="GFS/ICB"/>
  </r>
  <r>
    <s v="Unresolved"/>
    <n v="95"/>
    <s v="Capgemini Service S.A.S."/>
    <x v="0"/>
    <n v="1750"/>
    <s v="Capgemini Espana S.L."/>
    <s v="IBERIA"/>
    <n v="950110010798"/>
    <s v="07. GROUP"/>
    <s v="GROUP SHARED SERVICES"/>
    <n v="42794"/>
    <n v="99"/>
    <s v="1.No signed SoW"/>
    <s v="DISAGREEMENT"/>
    <n v="42830"/>
    <s v="Q1 2017"/>
    <n v="63"/>
    <s v="61-90 Days"/>
    <n v="4840"/>
    <s v="EUR"/>
    <n v="4840"/>
    <s v="EUR"/>
    <n v="4840"/>
    <s v="EUR"/>
    <s v="INTER"/>
    <n v="4.84"/>
    <n v="1"/>
    <s v="less than 10000"/>
    <s v="Carmen Postigo Gonzalez"/>
    <s v="SEND ISOW"/>
    <s v="Less"/>
    <m/>
    <m/>
    <m/>
    <m/>
    <m/>
    <s v="GFS"/>
    <s v="Non- ICB"/>
    <s v="GFS/Non- ICB"/>
  </r>
  <r>
    <s v="Unresolved"/>
    <n v="8520"/>
    <s v="Capgemini Technology Services India Limited"/>
    <x v="3"/>
    <n v="795"/>
    <s v="Capgemini Suisse S.A."/>
    <s v="CENTRAL EUROPE"/>
    <n v="85203020000596"/>
    <s v="14. DIGITAL"/>
    <s v="DIGITAL"/>
    <n v="42796"/>
    <n v="97"/>
    <s v="7.Missing attachments"/>
    <s v="Missing Information or Attachment"/>
    <n v="42859"/>
    <s v="Q2 2017"/>
    <n v="34"/>
    <s v="31-60 Days"/>
    <n v="350398.8"/>
    <s v="INR"/>
    <n v="4844.1899999999996"/>
    <s v="INR"/>
    <n v="350398.5591111625"/>
    <s v="EUR"/>
    <s v="INTER"/>
    <n v="4.84"/>
    <n v="1"/>
    <s v="greater than 10000"/>
    <s v="Izabela Klich"/>
    <s v="not approved yet"/>
    <s v="More"/>
    <m/>
    <m/>
    <m/>
    <m/>
    <m/>
    <s v="GFS"/>
    <s v="ICB"/>
    <s v="GFS/ICB"/>
  </r>
  <r>
    <s v="New"/>
    <n v="413"/>
    <s v="Capgemini Nederland B.V."/>
    <x v="7"/>
    <n v="8205"/>
    <s v="Capgemini Consulting Österreich AG"/>
    <s v="CENTRAL EUROPE"/>
    <n v="4130110181988"/>
    <s v="10. IND"/>
    <s v="BI-BA Netherlands"/>
    <n v="42849"/>
    <n v="44"/>
    <s v="6.Missing or wrong information on invoice"/>
    <s v="Missing Information or Attachment"/>
    <n v="42892"/>
    <s v="Q2 2017"/>
    <n v="1"/>
    <s v="0-30 Days"/>
    <n v="4824"/>
    <s v="EUR"/>
    <n v="4824"/>
    <s v="EUR"/>
    <n v="4824"/>
    <s v="EUR"/>
    <s v="INTER"/>
    <n v="4.82"/>
    <n v="1"/>
    <s v="less than 10000"/>
    <s v="Justyna Krawczak"/>
    <s v="certificate of residence for 2017 should be sent to CG Austria"/>
    <s v="Less"/>
    <m/>
    <m/>
    <m/>
    <m/>
    <m/>
    <s v="GFS"/>
    <s v="Non- ICB"/>
    <s v="GFS/Non- ICB"/>
  </r>
  <r>
    <s v="New"/>
    <n v="95"/>
    <s v="Capgemini Service S.A.S."/>
    <x v="0"/>
    <n v="309"/>
    <s v="Capgemini Sogeti Danmark AS"/>
    <s v="NORDIC"/>
    <n v="950110010973"/>
    <s v="07. GROUP"/>
    <s v="GROUP SHARED SERVICES"/>
    <n v="42821"/>
    <n v="72"/>
    <s v="6.Missing or wrong information on invoice"/>
    <s v="Missing Information or Attachment"/>
    <n v="42892"/>
    <s v="Q2 2017"/>
    <n v="1"/>
    <s v="0-30 Days"/>
    <n v="4824"/>
    <s v="EUR"/>
    <n v="4824"/>
    <s v="EUR"/>
    <n v="4824"/>
    <s v="EUR"/>
    <s v="INTER"/>
    <n v="4.82"/>
    <n v="1"/>
    <s v="less than 10000"/>
    <s v="Ankit Pandey"/>
    <s v="Missing Project Code"/>
    <s v="Less"/>
    <m/>
    <m/>
    <m/>
    <m/>
    <m/>
    <s v="GFS"/>
    <s v="Non- ICB"/>
    <s v="GFS/Non- ICB"/>
  </r>
  <r>
    <s v="Unresolved"/>
    <n v="8520"/>
    <s v="Capgemini Technology Services India Limited"/>
    <x v="3"/>
    <n v="429"/>
    <s v="Sogeti Nederland B.V."/>
    <s v="BENELUX"/>
    <n v="85200310086404"/>
    <s v="06. SOGETI"/>
    <s v="SOGETI INDIA - SOGID - BU"/>
    <n v="42727"/>
    <n v="166"/>
    <s v="1.No signed SoW"/>
    <s v="DISAGREEMENT"/>
    <n v="42800"/>
    <s v="Q1 2017"/>
    <n v="93"/>
    <s v="91-120 Days"/>
    <n v="347931"/>
    <s v="INR"/>
    <n v="4810.08"/>
    <s v="INR"/>
    <n v="347931.25397835771"/>
    <s v="EUR"/>
    <s v="INTER"/>
    <n v="4.8099999999999996"/>
    <n v="1"/>
    <s v="greater than 10000"/>
    <s v="Dibendu Das"/>
    <s v="Mail sent to supplier asking for ISOW."/>
    <s v="More"/>
    <m/>
    <m/>
    <m/>
    <m/>
    <m/>
    <s v="GFS"/>
    <s v="Non- ICB"/>
    <s v="GFS/Non- ICB"/>
  </r>
  <r>
    <s v="New"/>
    <n v="95"/>
    <s v="Capgemini Service S.A.S."/>
    <x v="0"/>
    <n v="8113"/>
    <s v="Capgemini North America Inc"/>
    <s v="NORTH AMERICA"/>
    <n v="950110011990"/>
    <s v="07. GROUP"/>
    <s v="GROUP SHARED SERVICES"/>
    <n v="42829"/>
    <n v="64"/>
    <s v="8.Invoice awaiting Prime’s approval or PO"/>
    <s v="Hold Payment"/>
    <n v="42891"/>
    <s v="Q2 2017"/>
    <n v="2"/>
    <s v="0-30 Days"/>
    <n v="4800"/>
    <s v="EUR"/>
    <n v="4800"/>
    <s v="EUR"/>
    <n v="4800"/>
    <s v="EUR"/>
    <s v="INTER"/>
    <n v="4.8"/>
    <n v="1"/>
    <s v="less than 10000"/>
    <s v="SUDIPTA ROY"/>
    <s v="awaiting approval from Sweta Todai"/>
    <s v="Less"/>
    <m/>
    <m/>
    <m/>
    <m/>
    <m/>
    <s v="GFS"/>
    <s v="Non- ICB"/>
    <s v="GFS/Non- ICB"/>
  </r>
  <r>
    <s v="Unresolved"/>
    <n v="8520"/>
    <s v="Capgemini Technology Services India Limited"/>
    <x v="3"/>
    <n v="420"/>
    <s v="Capgemini Belgium N.V./S.A."/>
    <s v="BENELUX"/>
    <s v="5010089461/16-17-IM"/>
    <s v="02. APPSTWO"/>
    <s v="iGATE"/>
    <n v="42768"/>
    <n v="125"/>
    <s v="5.Invoice issued too late"/>
    <s v="DISAGREEMENT"/>
    <n v="42775"/>
    <s v="Q1 2017"/>
    <n v="118"/>
    <s v="91-120 Days"/>
    <n v="346463"/>
    <s v="INR"/>
    <n v="4789.78"/>
    <s v="INR"/>
    <n v="346462.87830565358"/>
    <s v="EUR"/>
    <s v="INTER"/>
    <n v="4.79"/>
    <n v="1"/>
    <s v="greater than 10000"/>
    <s v="Agnieszka Wodnicka"/>
    <s v="waiting for approval"/>
    <s v="More"/>
    <m/>
    <m/>
    <m/>
    <m/>
    <m/>
    <s v="Non-GFS"/>
    <s v="Non- ICB"/>
    <s v="Non-GFS/Non- ICB"/>
  </r>
  <r>
    <s v="Unresolved"/>
    <n v="8520"/>
    <s v="Capgemini Technology Services India Limited"/>
    <x v="3"/>
    <n v="8420"/>
    <s v="Capgemini Australia Pty Ltd."/>
    <s v="INDIA"/>
    <n v="85200310085646"/>
    <s v="01. APPSONE"/>
    <s v="APAC Platform"/>
    <n v="42704"/>
    <n v="189"/>
    <s v="3.Disagreed days, volume or deliverables"/>
    <s v="DISAGREEMENT"/>
    <n v="42775"/>
    <s v="Q1 2017"/>
    <n v="118"/>
    <s v="91-120 Days"/>
    <n v="344131.01"/>
    <s v="INR"/>
    <n v="4757.54"/>
    <s v="INR"/>
    <n v="344130.83733580232"/>
    <s v="EUR"/>
    <s v="INTRA"/>
    <n v="4.76"/>
    <n v="1"/>
    <s v="greater than 10000"/>
    <s v="Shruti Shetty"/>
    <s v="Sunil expenses should not be on this project; Please issue credit note"/>
    <s v="More"/>
    <m/>
    <m/>
    <m/>
    <m/>
    <m/>
    <s v="GFS"/>
    <s v="Non- ICB"/>
    <s v="GFS/Non- ICB"/>
  </r>
  <r>
    <s v="Unresolved"/>
    <n v="8520"/>
    <s v="Capgemini Technology Services India Limited"/>
    <x v="3"/>
    <n v="8115"/>
    <s v="Capgemini Business Services USA LLC"/>
    <s v="NORTH AMERICA"/>
    <s v="5010089884/16-17-IM"/>
    <s v="01. APPSONE"/>
    <s v="IGATE"/>
    <n v="42769"/>
    <n v="124"/>
    <s v="8.Invoice awaiting Prime’s approval or PO"/>
    <s v="Hold Payment"/>
    <n v="42830"/>
    <s v="Q1 2017"/>
    <n v="63"/>
    <s v="61-90 Days"/>
    <n v="344105"/>
    <s v="INR"/>
    <n v="4757.18"/>
    <s v="INR"/>
    <n v="344104.79717608937"/>
    <s v="EUR"/>
    <s v="INTER"/>
    <n v="4.76"/>
    <n v="1"/>
    <s v="greater than 10000"/>
    <s v="Soumya Mukhopadhyay"/>
    <s v="-"/>
    <s v="More"/>
    <m/>
    <m/>
    <m/>
    <m/>
    <m/>
    <s v="Non-GFS"/>
    <s v="Non- ICB"/>
    <s v="Non-GFS/Non- ICB"/>
  </r>
  <r>
    <s v="New"/>
    <n v="95"/>
    <s v="Capgemini Service S.A.S."/>
    <x v="0"/>
    <n v="260"/>
    <s v="Capgemini UK Plc"/>
    <s v="UK &amp; IRELAND"/>
    <n v="950110011396"/>
    <s v="07. GROUP"/>
    <s v="GROUP SHARED SERVICES"/>
    <n v="42821"/>
    <n v="72"/>
    <s v="8.Invoice awaiting Prime’s approval or PO"/>
    <s v="Hold Payment"/>
    <n v="42892"/>
    <s v="Q2 2017"/>
    <n v="1"/>
    <s v="0-30 Days"/>
    <n v="4746"/>
    <s v="EUR"/>
    <n v="4746"/>
    <s v="EUR"/>
    <n v="4746"/>
    <s v="EUR"/>
    <s v="INTER"/>
    <n v="4.75"/>
    <n v="1"/>
    <s v="less than 10000"/>
    <s v="Puja Kolay Dey"/>
    <s v="As per our requestor the cost should come through ICB/IPB. Request to provide a credit note."/>
    <s v="Less"/>
    <m/>
    <m/>
    <m/>
    <m/>
    <m/>
    <s v="GFS"/>
    <s v="Non- ICB"/>
    <s v="GFS/Non- ICB"/>
  </r>
  <r>
    <s v="New"/>
    <n v="8110"/>
    <s v="Capgemini Mexico S. de R.L. de C.V."/>
    <x v="9"/>
    <n v="199"/>
    <s v="Capgemini America Inc"/>
    <s v="NORTH AMERICA"/>
    <s v="D7271"/>
    <s v="09. LATAM"/>
    <s v="Mexico"/>
    <n v="42829"/>
    <n v="64"/>
    <s v="8.Invoice awaiting Prime’s approval or PO"/>
    <s v="Hold Payment"/>
    <n v="42892"/>
    <s v="Q2 2017"/>
    <n v="1"/>
    <s v="0-30 Days"/>
    <n v="99936.320000000007"/>
    <s v="MXN"/>
    <n v="4746.24"/>
    <s v="MXN"/>
    <n v="99936.411146157494"/>
    <s v="EUR"/>
    <s v="INTER"/>
    <n v="4.75"/>
    <n v="1"/>
    <s v="greater than 10000"/>
    <s v="SUDIPTA ROY"/>
    <s v="awaiting approval"/>
    <s v="More"/>
    <m/>
    <m/>
    <m/>
    <m/>
    <m/>
    <s v="Non-GFS"/>
    <s v="Non- ICB"/>
    <s v="Non-GFS/Non- ICB"/>
  </r>
  <r>
    <s v="Unresolved"/>
    <n v="8520"/>
    <s v="Capgemini Technology Services India Limited"/>
    <x v="3"/>
    <n v="795"/>
    <s v="Capgemini Suisse S.A."/>
    <s v="CENTRAL EUROPE"/>
    <s v="85203810002719A"/>
    <s v="05. BUSINESS SERVICES"/>
    <s v="BPO India"/>
    <n v="42775"/>
    <n v="118"/>
    <s v="8.Invoice awaiting Prime’s approval or PO"/>
    <s v="Hold Payment"/>
    <n v="42831"/>
    <s v="Q1 2017"/>
    <n v="62"/>
    <s v="61-90 Days"/>
    <n v="339860.4"/>
    <s v="INR"/>
    <n v="4698.5"/>
    <s v="INR"/>
    <n v="339860.25114287366"/>
    <s v="EUR"/>
    <s v="INTER"/>
    <n v="4.7"/>
    <n v="1"/>
    <s v="greater than 10000"/>
    <s v="Izabela Klich"/>
    <s v="willbe paid manually"/>
    <s v="More"/>
    <m/>
    <m/>
    <m/>
    <m/>
    <m/>
    <s v="GFS"/>
    <s v="Non- ICB"/>
    <s v="GFS/Non- ICB"/>
  </r>
  <r>
    <s v="New"/>
    <n v="260"/>
    <s v="Capgemini UK Plc"/>
    <x v="5"/>
    <n v="1350"/>
    <s v="Capgemini Sverige AB"/>
    <s v="NORDIC"/>
    <n v="2600110128137"/>
    <s v="03. CC"/>
    <s v="CC - CPR"/>
    <n v="42821"/>
    <n v="72"/>
    <s v="8.Invoice awaiting Prime’s approval or PO"/>
    <s v="Hold Payment"/>
    <n v="42892"/>
    <s v="Q2 2017"/>
    <n v="1"/>
    <s v="0-30 Days"/>
    <n v="45714.09"/>
    <s v="SEK"/>
    <n v="4685.84"/>
    <s v="GBP"/>
    <n v="4093.7842334302009"/>
    <s v="EUR"/>
    <s v="INTER"/>
    <n v="4.6900000000000004"/>
    <n v="1"/>
    <s v="less than 10000"/>
    <s v="Sourav Das"/>
    <s v="Awaiting approval"/>
    <s v="More"/>
    <m/>
    <m/>
    <m/>
    <m/>
    <m/>
    <s v="GFS"/>
    <s v="Non- ICB"/>
    <s v="GFS/Non- ICB"/>
  </r>
  <r>
    <s v="Unresolved"/>
    <n v="8310"/>
    <s v="Capgemini Polska Sp z.o.o"/>
    <x v="2"/>
    <n v="199"/>
    <s v="Capgemini America Inc"/>
    <s v="NORTH AMERICA"/>
    <s v="831016FIS01872"/>
    <s v="04. INFRA"/>
    <s v="Infra Central Europe "/>
    <n v="42677"/>
    <n v="216"/>
    <s v="8.Invoice awaiting Prime’s approval or PO"/>
    <s v="Hold Payment"/>
    <n v="42775"/>
    <s v="Q1 2017"/>
    <n v="118"/>
    <s v="91-120 Days"/>
    <n v="19503"/>
    <s v="PLN"/>
    <n v="4675.63"/>
    <s v="PLN"/>
    <n v="19502.984910269159"/>
    <s v="EUR"/>
    <s v="INTER"/>
    <n v="4.68"/>
    <n v="1"/>
    <s v="greater than 10000"/>
    <s v="Sayantan Ghosh"/>
    <s v="Invoice waiting for approval"/>
    <s v="More"/>
    <m/>
    <m/>
    <m/>
    <m/>
    <m/>
    <s v="GFS"/>
    <s v="Non- ICB"/>
    <s v="GFS/Non- ICB"/>
  </r>
  <r>
    <s v="Unresolved"/>
    <n v="8520"/>
    <s v="Capgemini Technology Services India Limited"/>
    <x v="3"/>
    <n v="199"/>
    <s v="Capgemini America Inc"/>
    <s v="NORTH AMERICA"/>
    <n v="85200410039938"/>
    <s v="10. IND"/>
    <s v="I and D India ACIS"/>
    <n v="42643"/>
    <n v="250"/>
    <s v="4.Disagreed expenses"/>
    <s v="DISAGREEMENT"/>
    <n v="42709"/>
    <s v="Q4 2016"/>
    <n v="184"/>
    <s v="181 - 365 Days"/>
    <n v="337572"/>
    <s v="INR"/>
    <n v="4666.87"/>
    <s v="INR"/>
    <n v="337572.33377698046"/>
    <s v="EUR"/>
    <s v="INTER"/>
    <n v="4.67"/>
    <n v="1"/>
    <s v="greater than 10000"/>
    <s v="Sayantan Ghosh"/>
    <s v="Billing Includes an M1 Resource @10701/Day which is not mentioned in the ISOW"/>
    <s v="More"/>
    <m/>
    <m/>
    <m/>
    <m/>
    <m/>
    <s v="GFS"/>
    <s v="Non- ICB"/>
    <s v="GFS/Non- ICB"/>
  </r>
  <r>
    <s v="New"/>
    <n v="95"/>
    <s v="Capgemini Service S.A.S."/>
    <x v="0"/>
    <n v="260"/>
    <s v="Capgemini UK Plc"/>
    <s v="UK &amp; IRELAND"/>
    <n v="950110011674"/>
    <s v="07. GROUP"/>
    <s v="GROUP SHARED SERVICES"/>
    <n v="42825"/>
    <n v="68"/>
    <s v="6.Missing or wrong information on invoice"/>
    <s v="Missing Information or Attachment"/>
    <n v="42892"/>
    <s v="Q2 2017"/>
    <n v="1"/>
    <s v="0-30 Days"/>
    <n v="4635"/>
    <s v="EUR"/>
    <n v="4635"/>
    <s v="EUR"/>
    <n v="4635"/>
    <s v="EUR"/>
    <s v="INTER"/>
    <n v="4.6399999999999997"/>
    <n v="1"/>
    <s v="less than 10000"/>
    <s v="Puja Kolay Dey"/>
    <s v="No PO"/>
    <s v="Less"/>
    <m/>
    <m/>
    <m/>
    <m/>
    <m/>
    <s v="GFS"/>
    <s v="Non- ICB"/>
    <s v="GFS/Non- ICB"/>
  </r>
  <r>
    <s v="Unresolved"/>
    <n v="8520"/>
    <s v="Capgemini Technology Services India Limited"/>
    <x v="3"/>
    <n v="3071"/>
    <s v="Sogeti Sverige AB"/>
    <s v="NORDIC"/>
    <s v="5010085920/16-17-IM"/>
    <s v="06. SOGETI"/>
    <s v="iGATE"/>
    <n v="42769"/>
    <n v="124"/>
    <s v="8.Invoice awaiting Prime’s approval or PO"/>
    <s v="Hold Payment"/>
    <n v="42775"/>
    <s v="Q1 2017"/>
    <n v="118"/>
    <s v="91-120 Days"/>
    <n v="334612"/>
    <s v="INR"/>
    <n v="4625.9399999999996"/>
    <s v="INR"/>
    <n v="334611.71228516864"/>
    <s v="EUR"/>
    <s v="INTER"/>
    <n v="4.63"/>
    <n v="1"/>
    <s v="greater than 10000"/>
    <s v="Anne-Sofi Saltin"/>
    <s v="app"/>
    <s v="More"/>
    <m/>
    <m/>
    <m/>
    <m/>
    <m/>
    <s v="Non-GFS"/>
    <s v="Non- ICB"/>
    <s v="Non-GFS/Non- ICB"/>
  </r>
  <r>
    <s v="New"/>
    <n v="199"/>
    <s v="Capgemini America Inc"/>
    <x v="6"/>
    <n v="693"/>
    <s v="Capgemini Consulting S.A.S."/>
    <s v="FRANCE"/>
    <n v="1990110076022"/>
    <s v="03. CC"/>
    <s v="CC NA"/>
    <n v="42849"/>
    <n v="44"/>
    <s v="6.Missing or wrong information on invoice"/>
    <s v="Missing Information or Attachment"/>
    <n v="42893"/>
    <s v="Q2 2017"/>
    <n v="0"/>
    <s v="0-30 Days"/>
    <n v="5198"/>
    <s v="USD"/>
    <n v="4632.3900000000003"/>
    <s v="USD"/>
    <n v="5198.0046369658776"/>
    <s v="EUR"/>
    <s v="INTER"/>
    <n v="4.63"/>
    <n v="1"/>
    <s v="less than 10000"/>
    <s v="Hirsch Magdalena"/>
    <s v="Facture saisie sur projet generic a mettre en dispute"/>
    <s v="Less"/>
    <m/>
    <m/>
    <m/>
    <m/>
    <m/>
    <s v="GFS"/>
    <s v="Non- ICB"/>
    <s v="GFS/Non- ICB"/>
  </r>
  <r>
    <s v="Unresolved"/>
    <n v="8520"/>
    <s v="Capgemini Technology Services India Limited"/>
    <x v="3"/>
    <n v="199"/>
    <s v="Capgemini America Inc"/>
    <s v="NORTH AMERICA"/>
    <n v="85201010000977"/>
    <s v="11. FS"/>
    <s v="Banking &amp; Capital Markets"/>
    <n v="42773"/>
    <n v="120"/>
    <s v="8.Invoice awaiting Prime’s approval or PO"/>
    <s v="Hold Payment"/>
    <n v="42797"/>
    <s v="Q1 2017"/>
    <n v="96"/>
    <s v="91-120 Days"/>
    <n v="334200"/>
    <s v="INR"/>
    <n v="4620.25"/>
    <s v="INR"/>
    <n v="334200.13309414964"/>
    <s v="EUR"/>
    <s v="INTER"/>
    <n v="4.62"/>
    <n v="1"/>
    <s v="greater than 10000"/>
    <s v="Sayantan Ghosh"/>
    <s v="Invoice waiting for approval"/>
    <s v="More"/>
    <m/>
    <m/>
    <m/>
    <m/>
    <m/>
    <s v="GFS"/>
    <s v="Non- ICB"/>
    <s v="GFS/Non- ICB"/>
  </r>
  <r>
    <s v="Unresolved"/>
    <n v="8310"/>
    <s v="Capgemini Polska Sp z.o.o"/>
    <x v="2"/>
    <n v="199"/>
    <s v="Capgemini America Inc"/>
    <s v="NORTH AMERICA"/>
    <s v="831016FIS01046"/>
    <s v="04. INFRA"/>
    <s v="Infra Central Europe "/>
    <n v="42545"/>
    <n v="348"/>
    <s v="1.No signed SoW"/>
    <s v="DISAGREEMENT"/>
    <n v="42647"/>
    <s v="Q3 2016"/>
    <n v="246"/>
    <s v="181 - 365 Days"/>
    <n v="19245"/>
    <s v="PLN"/>
    <n v="4613.78"/>
    <s v="PLN"/>
    <n v="19244.996229235767"/>
    <s v="EUR"/>
    <s v="INTER"/>
    <n v="4.6100000000000003"/>
    <n v="1"/>
    <s v="greater than 10000"/>
    <s v="Sayantan Ghosh"/>
    <s v="No Signed ISOW received"/>
    <s v="More"/>
    <m/>
    <m/>
    <m/>
    <m/>
    <m/>
    <s v="GFS"/>
    <s v="Non- ICB"/>
    <s v="GFS/Non- ICB"/>
  </r>
  <r>
    <s v="New"/>
    <n v="283"/>
    <s v="Capgemini Deutschland Holding GmbH"/>
    <x v="2"/>
    <n v="8243"/>
    <s v="Capgemini Deutschland GmbH"/>
    <s v="CENTRAL EUROPE"/>
    <n v="2830169003585"/>
    <s v="02. APPSTWO"/>
    <s v="DE01 - General&amp;Admin "/>
    <n v="42829"/>
    <n v="64"/>
    <s v="8.Invoice awaiting Prime’s approval or PO"/>
    <s v="Hold Payment"/>
    <n v="42891"/>
    <s v="Q2 2017"/>
    <n v="2"/>
    <s v="0-30 Days"/>
    <n v="4599.3500000000004"/>
    <s v="EUR"/>
    <n v="4599.3500000000004"/>
    <s v="EUR"/>
    <n v="4599.3500000000004"/>
    <s v="EUR"/>
    <s v="INTRA"/>
    <n v="4.5999999999999996"/>
    <n v="1"/>
    <s v="less than 10000"/>
    <s v="Izabela Klich"/>
    <s v="we are waiting for approval"/>
    <s v="Less"/>
    <m/>
    <m/>
    <m/>
    <m/>
    <m/>
    <s v="GFS"/>
    <s v="Non- ICB"/>
    <s v="GFS/Non- ICB"/>
  </r>
  <r>
    <s v="New"/>
    <n v="9701"/>
    <s v="Capgemini Services Romania s.r.l."/>
    <x v="2"/>
    <n v="8205"/>
    <s v="Capgemini Consulting Österreich AG"/>
    <s v="CENTRAL EUROPE"/>
    <n v="97120170329"/>
    <s v="04. INFRA"/>
    <s v="Infra Central Europe "/>
    <n v="42849"/>
    <n v="44"/>
    <s v="6.Missing or wrong information on invoice"/>
    <s v="Missing Information or Attachment"/>
    <n v="42892"/>
    <s v="Q2 2017"/>
    <n v="1"/>
    <s v="0-30 Days"/>
    <n v="4600"/>
    <s v="EUR"/>
    <n v="4600"/>
    <s v="RON"/>
    <n v="21001.296145212091"/>
    <s v="EUR"/>
    <s v="INTRA"/>
    <n v="4.5999999999999996"/>
    <n v="1"/>
    <s v="greater than 10000"/>
    <s v="Justyna Krawczak"/>
    <s v="waiting for approval, certificate of residence for 2017 should be sent to CG Austria. Please contact AT, Accounting or B. Valtiner"/>
    <s v="Less"/>
    <m/>
    <m/>
    <m/>
    <m/>
    <m/>
    <s v="Non-GFS"/>
    <s v="Non- ICB"/>
    <s v="Non-GFS/Non- ICB"/>
  </r>
  <r>
    <s v="Unresolved"/>
    <n v="413"/>
    <s v="Capgemini Nederland B.V."/>
    <x v="7"/>
    <n v="8110"/>
    <s v="Capgemini Mexico S. de R.L. de C.V."/>
    <s v="CPM- BR"/>
    <n v="4130110179383"/>
    <s v="04. INFRA"/>
    <s v="Infra Netherland Core"/>
    <n v="42829"/>
    <n v="64"/>
    <s v="1.No signed SoW"/>
    <s v="DISAGREEMENT"/>
    <n v="42831"/>
    <s v="Q1 2017"/>
    <n v="62"/>
    <s v="61-90 Days"/>
    <n v="4575"/>
    <s v="EUR"/>
    <n v="4575"/>
    <s v="EUR"/>
    <n v="4575"/>
    <s v="EUR"/>
    <s v="INTER"/>
    <n v="4.58"/>
    <n v="1"/>
    <s v="less than 10000"/>
    <s v="Aldo Perez"/>
    <s v="Hi, please send me Isow"/>
    <s v="Less"/>
    <m/>
    <m/>
    <m/>
    <m/>
    <m/>
    <s v="GFS"/>
    <s v="Non- ICB"/>
    <s v="GFS/Non- ICB"/>
  </r>
  <r>
    <s v="New"/>
    <n v="95"/>
    <s v="Capgemini Service S.A.S."/>
    <x v="0"/>
    <n v="1750"/>
    <s v="Capgemini Espana S.L."/>
    <s v="IBERIA"/>
    <n v="950110011392"/>
    <s v="07. GROUP"/>
    <s v="GROUP SHARED SERVICES"/>
    <n v="42821"/>
    <n v="72"/>
    <s v="1.No signed SoW"/>
    <s v="DISAGREEMENT"/>
    <n v="42893"/>
    <s v="Q2 2017"/>
    <n v="0"/>
    <s v="0-30 Days"/>
    <n v="4576.5"/>
    <s v="EUR"/>
    <n v="4576.5"/>
    <s v="EUR"/>
    <n v="4576.5"/>
    <s v="EUR"/>
    <s v="INTER"/>
    <n v="4.58"/>
    <n v="1"/>
    <s v="less than 10000"/>
    <s v="Carmen Postigo Gonzalez"/>
    <s v="SEND ISOW"/>
    <s v="Less"/>
    <m/>
    <m/>
    <m/>
    <m/>
    <m/>
    <s v="GFS"/>
    <s v="Non- ICB"/>
    <s v="GFS/Non- ICB"/>
  </r>
  <r>
    <s v="Unresolved"/>
    <n v="8520"/>
    <s v="Capgemini Technology Services India Limited"/>
    <x v="3"/>
    <n v="3011"/>
    <s v="Sogeti USA LLC"/>
    <s v="NORTH AMERICA"/>
    <s v="5010089632/16-17-IM"/>
    <s v="06. SOGETI"/>
    <s v="iGATE"/>
    <n v="42769"/>
    <n v="124"/>
    <s v="3.Disagreed days, volume or deliverables"/>
    <s v="DISAGREEMENT"/>
    <n v="42776"/>
    <s v="Q1 2017"/>
    <n v="117"/>
    <s v="91-120 Days"/>
    <n v="331547"/>
    <s v="INR"/>
    <n v="4583.57"/>
    <s v="INR"/>
    <n v="331546.93015450495"/>
    <s v="EUR"/>
    <s v="INTER"/>
    <n v="4.58"/>
    <n v="1"/>
    <s v="greater than 10000"/>
    <s v="Brock Bahan"/>
    <s v="Dispute: Time does not align with ISOW terms"/>
    <s v="More"/>
    <m/>
    <m/>
    <m/>
    <m/>
    <m/>
    <s v="Non-GFS"/>
    <s v="Non- ICB"/>
    <s v="Non-GFS/Non- ICB"/>
  </r>
  <r>
    <s v="Unresolved"/>
    <n v="8310"/>
    <s v="Capgemini Polska Sp z.o.o"/>
    <x v="2"/>
    <n v="1750"/>
    <s v="Capgemini Espana S.L."/>
    <s v="IBERIA"/>
    <s v="831017FBP00447"/>
    <s v="05. BUSINESS SERVICES"/>
    <s v="BPO POLAND - BPOPL- BU"/>
    <n v="42796"/>
    <n v="97"/>
    <s v="1.No signed SoW"/>
    <s v="DISAGREEMENT"/>
    <n v="42859"/>
    <s v="Q2 2017"/>
    <n v="34"/>
    <s v="31-60 Days"/>
    <n v="19115.68"/>
    <s v="PLN"/>
    <n v="4582.78"/>
    <s v="PLN"/>
    <n v="19115.689048766322"/>
    <s v="EUR"/>
    <s v="INTER"/>
    <n v="4.58"/>
    <n v="1"/>
    <s v="greater than 10000"/>
    <s v="Carmen Postigo Gonzalez"/>
    <s v="Not signed isow 2017-35142"/>
    <s v="More"/>
    <m/>
    <m/>
    <m/>
    <m/>
    <m/>
    <s v="GFS"/>
    <s v="Non- ICB"/>
    <s v="GFS/Non- ICB"/>
  </r>
  <r>
    <s v="New"/>
    <n v="3036"/>
    <s v="Sogeti UK Ltd."/>
    <x v="5"/>
    <n v="260"/>
    <s v="Capgemini UK Plc"/>
    <s v="UK &amp; IRELAND"/>
    <s v="XSUK.17.03.141"/>
    <s v="06. SOGETI"/>
    <s v="Sogeti UK Conso "/>
    <n v="42829"/>
    <n v="64"/>
    <s v="1.No signed SoW"/>
    <s v="DISAGREEMENT"/>
    <n v="42892"/>
    <s v="Q2 2017"/>
    <n v="1"/>
    <s v="0-30 Days"/>
    <n v="3974.4"/>
    <s v="GBP"/>
    <n v="4549.1899999999996"/>
    <s v="GBP"/>
    <n v="3974.3999575056623"/>
    <s v="EUR"/>
    <s v="INTRA"/>
    <n v="4.55"/>
    <n v="1"/>
    <s v="less than 10000"/>
    <s v="Abdul Wasim"/>
    <s v="NO ISOW - Need Credit"/>
    <s v="Less"/>
    <m/>
    <m/>
    <m/>
    <m/>
    <m/>
    <s v="Non-GFS"/>
    <s v="Non- ICB"/>
    <s v="Non-GFS/Non- ICB"/>
  </r>
  <r>
    <s v="New"/>
    <n v="3036"/>
    <s v="Sogeti UK Ltd."/>
    <x v="5"/>
    <n v="260"/>
    <s v="Capgemini UK Plc"/>
    <s v="UK &amp; IRELAND"/>
    <s v="XSUK.17.03.309"/>
    <s v="06. SOGETI"/>
    <s v="Sogeti UK Conso "/>
    <n v="42829"/>
    <n v="64"/>
    <s v="8.Invoice awaiting Prime’s approval or PO"/>
    <s v="Hold Payment"/>
    <n v="42892"/>
    <s v="Q2 2017"/>
    <n v="1"/>
    <s v="0-30 Days"/>
    <n v="3974.4"/>
    <s v="GBP"/>
    <n v="4549.1899999999996"/>
    <s v="GBP"/>
    <n v="3974.3999575056623"/>
    <s v="EUR"/>
    <s v="INTRA"/>
    <n v="4.55"/>
    <n v="1"/>
    <s v="less than 10000"/>
    <s v="Abdul Wasim"/>
    <s v="Receipting Hold"/>
    <s v="Less"/>
    <m/>
    <m/>
    <m/>
    <m/>
    <m/>
    <s v="Non-GFS"/>
    <s v="Non- ICB"/>
    <s v="Non-GFS/Non- ICB"/>
  </r>
  <r>
    <s v="Unresolved"/>
    <n v="8520"/>
    <s v="Capgemini Technology Services India Limited"/>
    <x v="3"/>
    <n v="3011"/>
    <s v="Sogeti USA LLC"/>
    <s v="NORTH AMERICA"/>
    <n v="85201110010268"/>
    <s v="11. FS"/>
    <s v="FS-Others"/>
    <n v="42646"/>
    <n v="247"/>
    <s v="3.Disagreed days, volume or deliverables"/>
    <s v="DISAGREEMENT"/>
    <n v="42681"/>
    <s v="Q4 2016"/>
    <n v="212"/>
    <s v="181 - 365 Days"/>
    <n v="329400"/>
    <s v="INR"/>
    <n v="4553.8900000000003"/>
    <s v="INR"/>
    <n v="329400.06365372374"/>
    <s v="EUR"/>
    <s v="INTER"/>
    <n v="4.55"/>
    <n v="1"/>
    <s v="greater than 10000"/>
    <s v="Brock Bahan"/>
    <s v="Time Dispute, Not all time is in our system"/>
    <s v="More"/>
    <m/>
    <m/>
    <m/>
    <m/>
    <m/>
    <s v="GFS"/>
    <s v="Non- ICB"/>
    <s v="GFS/Non- ICB"/>
  </r>
  <r>
    <s v="Unresolved"/>
    <n v="8520"/>
    <s v="Capgemini Technology Services India Limited"/>
    <x v="3"/>
    <n v="3011"/>
    <s v="Sogeti USA LLC"/>
    <s v="NORTH AMERICA"/>
    <n v="85201110011066"/>
    <s v="11. FS"/>
    <s v="FS-Others"/>
    <n v="42795"/>
    <n v="98"/>
    <s v="3.Disagreed days, volume or deliverables"/>
    <s v="DISAGREEMENT"/>
    <n v="42831"/>
    <s v="Q1 2017"/>
    <n v="62"/>
    <s v="61-90 Days"/>
    <n v="329400"/>
    <s v="INR"/>
    <n v="4553.8900000000003"/>
    <s v="INR"/>
    <n v="329400.06365372374"/>
    <s v="EUR"/>
    <s v="INTER"/>
    <n v="4.55"/>
    <n v="1"/>
    <s v="greater than 10000"/>
    <s v="Brock Bahan"/>
    <s v="Dispute: No Time in our system for Rachit Jain OCT, NOV, DEC"/>
    <s v="More"/>
    <m/>
    <m/>
    <m/>
    <m/>
    <m/>
    <s v="GFS"/>
    <s v="Non- ICB"/>
    <s v="GFS/Non- ICB"/>
  </r>
  <r>
    <s v="New"/>
    <n v="9701"/>
    <s v="Capgemini Services Romania s.r.l."/>
    <x v="2"/>
    <n v="692"/>
    <s v="Capgemini Outsourcing Services S.A.S."/>
    <s v="FRANCE"/>
    <n v="97120170231"/>
    <s v="04. INFRA"/>
    <s v="Infra Central Europe "/>
    <n v="42828"/>
    <n v="65"/>
    <s v="8.Invoice awaiting Prime’s approval or PO"/>
    <s v="Hold Payment"/>
    <n v="42892"/>
    <s v="Q2 2017"/>
    <n v="1"/>
    <s v="0-30 Days"/>
    <n v="4532.97"/>
    <s v="EUR"/>
    <n v="4532.97"/>
    <s v="RON"/>
    <n v="20695.270736383056"/>
    <s v="EUR"/>
    <s v="INTER"/>
    <n v="4.53"/>
    <n v="1"/>
    <s v="greater than 10000"/>
    <s v="Magdalena Marczynska"/>
    <s v="Status : h-Waiting for Project Manager approval Destinataire : CGALES"/>
    <s v="Less"/>
    <m/>
    <m/>
    <m/>
    <m/>
    <m/>
    <s v="Non-GFS"/>
    <s v="Non- ICB"/>
    <s v="Non-GFS/Non- ICB"/>
  </r>
  <r>
    <s v="Unresolved"/>
    <n v="8520"/>
    <s v="Capgemini Technology Services India Limited"/>
    <x v="3"/>
    <n v="3011"/>
    <s v="Sogeti USA LLC"/>
    <s v="NORTH AMERICA"/>
    <s v="5010089835/16-17-IM"/>
    <s v="01. APPSONE"/>
    <s v="iGATE"/>
    <n v="42769"/>
    <n v="124"/>
    <s v="3.Disagreed days, volume or deliverables"/>
    <s v="DISAGREEMENT"/>
    <n v="42776"/>
    <s v="Q1 2017"/>
    <n v="117"/>
    <s v="91-120 Days"/>
    <n v="326790"/>
    <s v="INR"/>
    <n v="4517.8100000000004"/>
    <s v="INR"/>
    <n v="326790.26098026737"/>
    <s v="EUR"/>
    <s v="INTER"/>
    <n v="4.5199999999999996"/>
    <n v="1"/>
    <s v="greater than 10000"/>
    <s v="Brock Bahan"/>
    <s v="Dispute: Time does not align with ISOW terms"/>
    <s v="More"/>
    <m/>
    <m/>
    <m/>
    <m/>
    <m/>
    <s v="Non-GFS"/>
    <s v="Non- ICB"/>
    <s v="Non-GFS/Non- ICB"/>
  </r>
  <r>
    <s v="Unresolved"/>
    <n v="8520"/>
    <s v="Capgemini Technology Services India Limited"/>
    <x v="3"/>
    <n v="8243"/>
    <s v="Capgemini Deutschland GmbH"/>
    <s v="CENTRAL EUROPE"/>
    <s v="5010089538/16-17-IM"/>
    <s v="02. APPSTWO"/>
    <s v="INDIA"/>
    <n v="42769"/>
    <n v="124"/>
    <s v="6.Missing or wrong information on invoice"/>
    <s v="Missing Information or Attachment"/>
    <n v="42800"/>
    <s v="Q1 2017"/>
    <n v="93"/>
    <s v="91-120 Days"/>
    <n v="325933"/>
    <s v="INR"/>
    <n v="4505.96"/>
    <s v="INR"/>
    <n v="325933.10572304844"/>
    <s v="EUR"/>
    <s v="INTER"/>
    <n v="4.51"/>
    <n v="1"/>
    <s v="greater than 10000"/>
    <s v="Magdalena Chrzanowska"/>
    <s v="Invoice rejected. after November invoice should not come from IGATE as all resource are now Capgemini resource / should be cancelled with credit note"/>
    <s v="More"/>
    <m/>
    <m/>
    <m/>
    <m/>
    <m/>
    <s v="Non-GFS"/>
    <s v="Non- ICB"/>
    <s v="Non-GFS/Non- ICB"/>
  </r>
  <r>
    <s v="Unresolved"/>
    <n v="8520"/>
    <s v="Capgemini Technology Services India Limited"/>
    <x v="3"/>
    <n v="1845"/>
    <s v="Capgemini China Co. Ltd."/>
    <s v="INDIA"/>
    <n v="85201810009541"/>
    <s v="01. APPSONE"/>
    <s v="APAC Platform"/>
    <n v="42773"/>
    <n v="120"/>
    <s v="4.Disagreed expenses"/>
    <s v="DISAGREEMENT"/>
    <n v="42776"/>
    <s v="Q1 2017"/>
    <n v="117"/>
    <s v="91-120 Days"/>
    <n v="325500"/>
    <s v="INR"/>
    <n v="4499.97"/>
    <s v="INR"/>
    <n v="325499.82639893529"/>
    <s v="EUR"/>
    <s v="INTRA"/>
    <n v="4.5"/>
    <n v="1"/>
    <s v="greater than 10000"/>
    <s v="Dorothy Chen"/>
    <s v="Disagreed expenses"/>
    <s v="More"/>
    <m/>
    <m/>
    <m/>
    <m/>
    <m/>
    <s v="GFS"/>
    <s v="Non- ICB"/>
    <s v="GFS/Non- ICB"/>
  </r>
  <r>
    <s v="New"/>
    <n v="95"/>
    <s v="Capgemini Service S.A.S."/>
    <x v="0"/>
    <n v="8110"/>
    <s v="Capgemini Mexico S. de R.L. de C.V."/>
    <s v="CPM- BR"/>
    <n v="950110011622"/>
    <s v="07. GROUP"/>
    <s v="GROUP SHARED SERVICES"/>
    <n v="42825"/>
    <n v="68"/>
    <s v="1.No signed SoW"/>
    <s v="DISAGREEMENT"/>
    <n v="42892"/>
    <s v="Q2 2017"/>
    <n v="1"/>
    <s v="0-30 Days"/>
    <n v="4482.1899999999996"/>
    <s v="EUR"/>
    <n v="4482.1899999999996"/>
    <s v="EUR"/>
    <n v="4482.1899999999996"/>
    <s v="EUR"/>
    <s v="INTER"/>
    <n v="4.4800000000000004"/>
    <n v="1"/>
    <s v="less than 10000"/>
    <s v="Aldo Perez"/>
    <s v="Please send me I sow"/>
    <s v="Less"/>
    <m/>
    <m/>
    <m/>
    <m/>
    <m/>
    <s v="GFS"/>
    <s v="Non- ICB"/>
    <s v="GFS/Non- ICB"/>
  </r>
  <r>
    <s v="Unresolved"/>
    <n v="8520"/>
    <s v="Capgemini Technology Services India Limited"/>
    <x v="3"/>
    <n v="8420"/>
    <s v="Capgemini Australia Pty Ltd."/>
    <s v="INDIA"/>
    <n v="85200310078160"/>
    <s v="01. APPSONE"/>
    <s v="Apps UK AM"/>
    <n v="42430"/>
    <n v="463"/>
    <s v="6.Missing or wrong information on invoice"/>
    <s v="Missing Information or Attachment"/>
    <n v="42495"/>
    <s v="Q2 2016"/>
    <n v="398"/>
    <s v="Above 365 Days"/>
    <n v="323739.81"/>
    <s v="INR"/>
    <n v="4475.6400000000003"/>
    <s v="INR"/>
    <n v="323739.94560499972"/>
    <s v="EUR"/>
    <s v="INTRA"/>
    <n v="4.4800000000000004"/>
    <n v="1"/>
    <s v="greater than 10000"/>
    <s v="Shruti Shetty"/>
    <s v="Contains SMO/command centre charges for Fairfax Please reverse Fairfax charges by issuing credit note."/>
    <s v="More"/>
    <m/>
    <m/>
    <m/>
    <m/>
    <m/>
    <s v="GFS"/>
    <s v="Non- ICB"/>
    <s v="GFS/Non- ICB"/>
  </r>
  <r>
    <s v="New"/>
    <n v="95"/>
    <s v="Capgemini Service S.A.S."/>
    <x v="0"/>
    <n v="8243"/>
    <s v="Capgemini Deutschland GmbH"/>
    <s v="CENTRAL EUROPE"/>
    <n v="950110011712"/>
    <s v="07. GROUP"/>
    <s v="GROUP SHARED SERVICES"/>
    <n v="42825"/>
    <n v="68"/>
    <s v="1.No signed SoW"/>
    <s v="DISAGREEMENT"/>
    <n v="42893"/>
    <s v="Q2 2017"/>
    <n v="0"/>
    <s v="0-30 Days"/>
    <n v="4468.1400000000003"/>
    <s v="EUR"/>
    <n v="4468.1400000000003"/>
    <s v="EUR"/>
    <n v="4468.1400000000003"/>
    <s v="EUR"/>
    <s v="INTER"/>
    <n v="4.47"/>
    <n v="1"/>
    <s v="less than 10000"/>
    <s v="Izabela Klich"/>
    <s v="please send us SOW"/>
    <s v="Less"/>
    <m/>
    <m/>
    <m/>
    <m/>
    <m/>
    <s v="GFS"/>
    <s v="Non- ICB"/>
    <s v="GFS/Non- ICB"/>
  </r>
  <r>
    <s v="Unresolved"/>
    <n v="8520"/>
    <s v="Capgemini Technology Services India Limited"/>
    <x v="3"/>
    <n v="199"/>
    <s v="Capgemini America Inc"/>
    <s v="NORTH AMERICA"/>
    <s v="5010089581/16-17-IM"/>
    <s v="01. APPSONE"/>
    <s v="IGATE"/>
    <n v="42768"/>
    <n v="125"/>
    <s v="1.No signed SoW"/>
    <s v="DISAGREEMENT"/>
    <n v="42830"/>
    <s v="Q1 2017"/>
    <n v="63"/>
    <s v="61-90 Days"/>
    <n v="321909"/>
    <s v="INR"/>
    <n v="4450.33"/>
    <s v="INR"/>
    <n v="321909.1777096233"/>
    <s v="EUR"/>
    <s v="INTER"/>
    <n v="4.45"/>
    <n v="1"/>
    <s v="greater than 10000"/>
    <s v="Sayantan Ghosh"/>
    <s v="ISOW Required"/>
    <s v="More"/>
    <m/>
    <m/>
    <m/>
    <m/>
    <m/>
    <s v="Non-GFS"/>
    <s v="Non- ICB"/>
    <s v="Non-GFS/Non- ICB"/>
  </r>
  <r>
    <s v="Unresolved"/>
    <n v="8520"/>
    <s v="Capgemini Technology Services India Limited"/>
    <x v="3"/>
    <n v="3071"/>
    <s v="Sogeti Sverige AB"/>
    <s v="NORDIC"/>
    <s v="5010085859/16-17-IM"/>
    <s v="06. SOGETI"/>
    <s v="iGATE"/>
    <n v="42769"/>
    <n v="124"/>
    <s v="8.Invoice awaiting Prime’s approval or PO"/>
    <s v="Hold Payment"/>
    <n v="42775"/>
    <s v="Q1 2017"/>
    <n v="118"/>
    <s v="91-120 Days"/>
    <n v="321270"/>
    <s v="INR"/>
    <n v="4441.49"/>
    <s v="INR"/>
    <n v="321269.74712111568"/>
    <s v="EUR"/>
    <s v="INTER"/>
    <n v="4.4400000000000004"/>
    <n v="1"/>
    <s v="greater than 10000"/>
    <s v="Anne-Sofi Saltin"/>
    <s v="approval"/>
    <s v="More"/>
    <m/>
    <m/>
    <m/>
    <m/>
    <m/>
    <s v="Non-GFS"/>
    <s v="Non- ICB"/>
    <s v="Non-GFS/Non- ICB"/>
  </r>
  <r>
    <s v="Unresolved"/>
    <n v="8310"/>
    <s v="Capgemini Polska Sp z.o.o"/>
    <x v="2"/>
    <n v="199"/>
    <s v="Capgemini America Inc"/>
    <s v="NORTH AMERICA"/>
    <s v="831016FBP03253"/>
    <s v="05. BUSINESS SERVICES"/>
    <s v="BPO POLAND - BPOPL- BU"/>
    <n v="42705"/>
    <n v="188"/>
    <s v="8.Invoice awaiting Prime’s approval or PO"/>
    <s v="Hold Payment"/>
    <n v="42775"/>
    <s v="Q1 2017"/>
    <n v="118"/>
    <s v="91-120 Days"/>
    <n v="18501"/>
    <s v="PLN"/>
    <n v="4435.41"/>
    <s v="PLN"/>
    <n v="18500.979397612071"/>
    <s v="EUR"/>
    <s v="INTER"/>
    <n v="4.4400000000000004"/>
    <n v="1"/>
    <s v="greater than 10000"/>
    <s v="Sayantan Ghosh"/>
    <s v="Invoice waiting for approval"/>
    <s v="More"/>
    <m/>
    <m/>
    <m/>
    <m/>
    <m/>
    <s v="GFS"/>
    <s v="Non- ICB"/>
    <s v="GFS/Non- ICB"/>
  </r>
  <r>
    <s v="New"/>
    <n v="95"/>
    <s v="Capgemini Service S.A.S."/>
    <x v="0"/>
    <n v="260"/>
    <s v="Capgemini UK Plc"/>
    <s v="UK &amp; IRELAND"/>
    <n v="950110011468"/>
    <s v="07. GROUP"/>
    <s v="GROUP SHARED SERVICES"/>
    <n v="42823"/>
    <n v="70"/>
    <s v="8.Invoice awaiting Prime’s approval or PO"/>
    <s v="Hold Payment"/>
    <n v="42892"/>
    <s v="Q2 2017"/>
    <n v="1"/>
    <s v="0-30 Days"/>
    <n v="4422"/>
    <s v="EUR"/>
    <n v="4422"/>
    <s v="EUR"/>
    <n v="4422"/>
    <s v="EUR"/>
    <s v="INTER"/>
    <n v="4.42"/>
    <n v="1"/>
    <s v="less than 10000"/>
    <s v="Puja Kolay Dey"/>
    <s v="As per our requestor the cost should come through ICB/IPB. Request to provide a credit note."/>
    <s v="Less"/>
    <m/>
    <m/>
    <m/>
    <m/>
    <m/>
    <s v="GFS"/>
    <s v="Non- ICB"/>
    <s v="GFS/Non- ICB"/>
  </r>
  <r>
    <s v="Unresolved"/>
    <n v="8520"/>
    <s v="Capgemini Technology Services India Limited"/>
    <x v="3"/>
    <n v="1750"/>
    <s v="Capgemini Espana S.L."/>
    <s v="IBERIA"/>
    <n v="85207120000016"/>
    <s v="11. FS"/>
    <s v="FS SPAINACC"/>
    <n v="42774"/>
    <n v="119"/>
    <s v="8.Invoice awaiting Prime’s approval or PO"/>
    <s v="Hold Payment"/>
    <n v="42860"/>
    <s v="Q2 2017"/>
    <n v="33"/>
    <s v="31-60 Days"/>
    <n v="319854.17"/>
    <s v="INR"/>
    <n v="4421.92"/>
    <s v="INR"/>
    <n v="319854.17510560731"/>
    <s v="EUR"/>
    <s v="INTER"/>
    <n v="4.42"/>
    <n v="1"/>
    <s v="greater than 10000"/>
    <s v="Beatriu Armengol"/>
    <s v="We need that ISOW number be included in the invoice"/>
    <s v="More"/>
    <m/>
    <m/>
    <m/>
    <m/>
    <m/>
    <s v="GFS"/>
    <s v="ICB"/>
    <s v="GFS/ICB"/>
  </r>
  <r>
    <s v="New"/>
    <n v="8520"/>
    <s v="Capgemini Technology Services India Limited"/>
    <x v="3"/>
    <n v="1750"/>
    <s v="Capgemini Espana S.L."/>
    <s v="IBERIA"/>
    <n v="85202820000880"/>
    <s v="11. FS"/>
    <s v="FS-Others"/>
    <n v="42858"/>
    <n v="35"/>
    <s v="8.Invoice awaiting Prime’s approval or PO"/>
    <s v="Hold Payment"/>
    <n v="42893"/>
    <s v="Q2 2017"/>
    <n v="0"/>
    <s v="0-30 Days"/>
    <n v="318500.73"/>
    <s v="INR"/>
    <n v="4403.21"/>
    <s v="INR"/>
    <n v="318500.81013830216"/>
    <s v="EUR"/>
    <s v="INTER"/>
    <n v="4.4000000000000004"/>
    <n v="1"/>
    <s v="greater than 10000"/>
    <s v="Beatriu Armengol"/>
    <s v="We need that ISOW number be included in the invoice"/>
    <s v="More"/>
    <m/>
    <m/>
    <m/>
    <m/>
    <m/>
    <s v="GFS"/>
    <s v="ICB"/>
    <s v="GFS/ICB"/>
  </r>
  <r>
    <s v="New"/>
    <n v="8310"/>
    <s v="Capgemini Polska Sp z.o.o"/>
    <x v="2"/>
    <n v="795"/>
    <s v="Capgemini Suisse S.A."/>
    <s v="CENTRAL EUROPE"/>
    <s v="831017FBP00758"/>
    <s v="05. BUSINESS SERVICES"/>
    <s v="BPO POLAND - BPOPL- BU"/>
    <n v="42829"/>
    <n v="64"/>
    <s v="8.Invoice awaiting Prime’s approval or PO"/>
    <s v="Hold Payment"/>
    <n v="42892"/>
    <s v="Q2 2017"/>
    <n v="1"/>
    <s v="0-30 Days"/>
    <n v="18339.89"/>
    <s v="PLN"/>
    <n v="4396.79"/>
    <s v="PLN"/>
    <n v="18339.887677943363"/>
    <s v="EUR"/>
    <s v="INTRA"/>
    <n v="4.4000000000000004"/>
    <n v="1"/>
    <s v="greater than 10000"/>
    <s v="Agata Skowronska"/>
    <s v="invoice will be paid in next ICS"/>
    <s v="More"/>
    <m/>
    <m/>
    <m/>
    <m/>
    <m/>
    <s v="GFS"/>
    <s v="Non- ICB"/>
    <s v="GFS/Non- ICB"/>
  </r>
  <r>
    <s v="New"/>
    <n v="8520"/>
    <s v="Capgemini Technology Services India Limited"/>
    <x v="3"/>
    <n v="1750"/>
    <s v="Capgemini Espana S.L."/>
    <s v="IBERIA"/>
    <n v="85201920006605"/>
    <s v="02. APPSTWO"/>
    <s v="Spain AD"/>
    <n v="42888"/>
    <n v="5"/>
    <s v="1.No signed SoW"/>
    <s v="DISAGREEMENT"/>
    <n v="42893"/>
    <s v="Q2 2017"/>
    <n v="0"/>
    <s v="0-30 Days"/>
    <n v="317805"/>
    <s v="INR"/>
    <n v="4393.59"/>
    <s v="INR"/>
    <n v="317804.95920374978"/>
    <s v="EUR"/>
    <s v="INTER"/>
    <n v="4.3899999999999997"/>
    <n v="1"/>
    <s v="greater than 10000"/>
    <s v="Carmen Postigo Gonzalez"/>
    <s v="Send ISOW"/>
    <s v="More"/>
    <m/>
    <m/>
    <m/>
    <m/>
    <m/>
    <s v="GFS"/>
    <s v="ICB"/>
    <s v="GFS/ICB"/>
  </r>
  <r>
    <s v="New"/>
    <n v="3019"/>
    <s v="Sogeti Corporate Services S.A.S."/>
    <x v="1"/>
    <n v="692"/>
    <s v="Capgemini Outsourcing Services S.A.S."/>
    <s v="FRANCE"/>
    <n v="30190110008313"/>
    <s v="06. SOGETI"/>
    <s v="Sogeti France "/>
    <n v="42829"/>
    <n v="64"/>
    <s v="8.Invoice awaiting Prime’s approval or PO"/>
    <s v="Hold Payment"/>
    <n v="42891"/>
    <s v="Q2 2017"/>
    <n v="2"/>
    <s v="0-30 Days"/>
    <n v="4380"/>
    <s v="EUR"/>
    <n v="4380"/>
    <s v="EUR"/>
    <n v="4380"/>
    <s v="EUR"/>
    <s v="INTRA"/>
    <n v="4.38"/>
    <n v="1"/>
    <s v="less than 10000"/>
    <s v="Dominika Cudzilo"/>
    <s v="Invoice above 60 days in approval. Waiting for manager approval- Gales, Cyril"/>
    <s v="Less"/>
    <m/>
    <m/>
    <m/>
    <m/>
    <m/>
    <s v="GFS"/>
    <s v="Non- ICB"/>
    <s v="GFS/Non- ICB"/>
  </r>
  <r>
    <s v="Unresolved"/>
    <n v="8520"/>
    <s v="Capgemini Technology Services India Limited"/>
    <x v="3"/>
    <n v="199"/>
    <s v="Capgemini America Inc"/>
    <s v="NORTH AMERICA"/>
    <n v="85201210002664"/>
    <s v="11. FS"/>
    <s v="FS-Others"/>
    <n v="42583"/>
    <n v="310"/>
    <s v="8.Invoice awaiting Prime’s approval or PO"/>
    <s v="Hold Payment"/>
    <n v="42648"/>
    <s v="Q3 2016"/>
    <n v="245"/>
    <s v="181 - 365 Days"/>
    <n v="316800"/>
    <s v="INR"/>
    <n v="4379.7"/>
    <s v="INR"/>
    <n v="316800.24304149067"/>
    <s v="EUR"/>
    <s v="INTER"/>
    <n v="4.38"/>
    <n v="1"/>
    <s v="greater than 10000"/>
    <s v="Sayantan Ghosh"/>
    <s v="Invoice waiting for approval"/>
    <s v="More"/>
    <m/>
    <m/>
    <m/>
    <m/>
    <m/>
    <s v="GFS"/>
    <s v="Non- ICB"/>
    <s v="GFS/Non- ICB"/>
  </r>
  <r>
    <s v="Unresolved"/>
    <n v="3019"/>
    <s v="Sogeti Corporate Services S.A.S."/>
    <x v="1"/>
    <n v="8113"/>
    <s v="Capgemini North America Inc"/>
    <s v="NORTH AMERICA"/>
    <n v="30190110007798"/>
    <s v="06. SOGETI"/>
    <s v="Sogeti France "/>
    <n v="42697"/>
    <n v="196"/>
    <s v="1.No signed SoW"/>
    <s v="DISAGREEMENT"/>
    <n v="42706"/>
    <s v="Q4 2016"/>
    <n v="187"/>
    <s v="181 - 365 Days"/>
    <n v="4363.16"/>
    <s v="EUR"/>
    <n v="4363.16"/>
    <s v="EUR"/>
    <n v="4363.16"/>
    <s v="EUR"/>
    <s v="INTER"/>
    <n v="4.3600000000000003"/>
    <n v="1"/>
    <s v="less than 10000"/>
    <s v="SUDIPTA ROY"/>
    <s v="As pee the ISOW the invoice is to be issued to US LLC 8104 which is now merged with CG America 199. Please raise Credit to CG America 8113 and raise the invoice to CGA 199"/>
    <s v="Less"/>
    <m/>
    <m/>
    <m/>
    <m/>
    <m/>
    <s v="GFS"/>
    <s v="Non- ICB"/>
    <s v="GFS/Non- ICB"/>
  </r>
  <r>
    <s v="Unresolved"/>
    <n v="8520"/>
    <s v="Capgemini Technology Services India Limited"/>
    <x v="3"/>
    <n v="3100"/>
    <s v="Sogeti Luxembourg S.A."/>
    <s v="BENELUX"/>
    <s v="5010089635/16-17-IM"/>
    <s v="11. FS"/>
    <s v="INDIA"/>
    <n v="42769"/>
    <n v="124"/>
    <s v="8.Invoice awaiting Prime’s approval or PO"/>
    <s v="Hold Payment"/>
    <n v="42797"/>
    <s v="Q1 2017"/>
    <n v="96"/>
    <s v="91-120 Days"/>
    <n v="315461"/>
    <s v="INR"/>
    <n v="4361.1899999999996"/>
    <s v="INR"/>
    <n v="315461.34482958162"/>
    <s v="EUR"/>
    <s v="INTER"/>
    <n v="4.3600000000000003"/>
    <n v="1"/>
    <s v="greater than 10000"/>
    <s v="Katarzyna Rosa"/>
    <s v="waiting for approval"/>
    <s v="More"/>
    <m/>
    <m/>
    <m/>
    <m/>
    <m/>
    <s v="Non-GFS"/>
    <s v="Non- ICB"/>
    <s v="Non-GFS/Non- ICB"/>
  </r>
  <r>
    <s v="New"/>
    <n v="8310"/>
    <s v="Capgemini Polska Sp z.o.o"/>
    <x v="2"/>
    <n v="413"/>
    <s v="Capgemini Nederland B.V."/>
    <s v="BENELUX"/>
    <s v="831017FIS00498"/>
    <s v="04. INFRA"/>
    <s v="Infra Central Europe "/>
    <n v="42829"/>
    <n v="64"/>
    <s v="7.Missing attachments"/>
    <s v="Missing Information or Attachment"/>
    <n v="42893"/>
    <s v="Q2 2017"/>
    <n v="0"/>
    <s v="0-30 Days"/>
    <n v="18173.95"/>
    <s v="PLN"/>
    <n v="4357.01"/>
    <s v="PLN"/>
    <n v="18173.957367005478"/>
    <s v="EUR"/>
    <s v="INTER"/>
    <n v="4.3600000000000003"/>
    <n v="1"/>
    <s v="greater than 10000"/>
    <s v="Susmit Chatterjee"/>
    <s v="Missing attachments"/>
    <s v="More"/>
    <m/>
    <m/>
    <m/>
    <m/>
    <m/>
    <s v="GFS"/>
    <s v="Non- ICB"/>
    <s v="GFS/Non- ICB"/>
  </r>
  <r>
    <s v="New"/>
    <n v="413"/>
    <s v="Capgemini Nederland B.V."/>
    <x v="7"/>
    <n v="8205"/>
    <s v="Capgemini Consulting Österreich AG"/>
    <s v="CENTRAL EUROPE"/>
    <n v="4130110183262"/>
    <s v="10. IND"/>
    <s v="BI-BA Netherlands"/>
    <n v="42853"/>
    <n v="40"/>
    <s v="6.Missing or wrong information on invoice"/>
    <s v="Missing Information or Attachment"/>
    <n v="42892"/>
    <s v="Q2 2017"/>
    <n v="1"/>
    <s v="0-30 Days"/>
    <n v="4348.76"/>
    <s v="EUR"/>
    <n v="4348.76"/>
    <s v="EUR"/>
    <n v="4348.76"/>
    <s v="EUR"/>
    <s v="INTER"/>
    <n v="4.3499999999999996"/>
    <n v="1"/>
    <s v="less than 10000"/>
    <s v="Justyna Krawczak"/>
    <s v="certificate of residence for 2017 should be sent to CG Austria"/>
    <s v="Less"/>
    <m/>
    <m/>
    <m/>
    <m/>
    <m/>
    <s v="GFS"/>
    <s v="Non- ICB"/>
    <s v="GFS/Non- ICB"/>
  </r>
  <r>
    <s v="Unresolved"/>
    <n v="8520"/>
    <s v="Capgemini Technology Services India Limited"/>
    <x v="3"/>
    <n v="199"/>
    <s v="Capgemini America Inc"/>
    <s v="NORTH AMERICA"/>
    <s v="5010083880/16-17-IM"/>
    <s v="01. APPSONE"/>
    <s v="IGATE"/>
    <n v="42768"/>
    <n v="125"/>
    <s v="1.No signed SoW"/>
    <s v="DISAGREEMENT"/>
    <n v="42830"/>
    <s v="Q1 2017"/>
    <n v="63"/>
    <s v="61-90 Days"/>
    <n v="6550"/>
    <s v="CAD"/>
    <n v="4335.45"/>
    <s v="INR"/>
    <n v="313599.47341010359"/>
    <s v="EUR"/>
    <s v="INTER"/>
    <n v="4.34"/>
    <n v="1"/>
    <s v="greater than 10000"/>
    <s v="Sayantan Ghosh"/>
    <s v="ISOW Required"/>
    <s v="Less"/>
    <m/>
    <m/>
    <m/>
    <m/>
    <m/>
    <s v="Non-GFS"/>
    <s v="Non- ICB"/>
    <s v="Non-GFS/Non- ICB"/>
  </r>
  <r>
    <s v="Unresolved"/>
    <n v="8520"/>
    <s v="Capgemini Technology Services India Limited"/>
    <x v="3"/>
    <n v="199"/>
    <s v="Capgemini America Inc"/>
    <s v="NORTH AMERICA"/>
    <n v="85200710012386"/>
    <s v="05. BUSINESS SERVICES"/>
    <s v="MCOS"/>
    <n v="42584"/>
    <n v="309"/>
    <s v="8.Invoice awaiting Prime’s approval or PO"/>
    <s v="Hold Payment"/>
    <n v="42618"/>
    <s v="Q3 2016"/>
    <n v="275"/>
    <s v="181 - 365 Days"/>
    <n v="311508.09000000003"/>
    <s v="INR"/>
    <n v="4306.54"/>
    <s v="INR"/>
    <n v="311508.30391759734"/>
    <s v="EUR"/>
    <s v="INTER"/>
    <n v="4.3099999999999996"/>
    <n v="1"/>
    <s v="greater than 10000"/>
    <s v="Sayantan Ghosh"/>
    <s v="Invoice waiting for approval"/>
    <s v="More"/>
    <m/>
    <m/>
    <m/>
    <m/>
    <m/>
    <s v="GFS"/>
    <s v="Non- ICB"/>
    <s v="GFS/Non- ICB"/>
  </r>
  <r>
    <s v="Unresolved"/>
    <n v="8520"/>
    <s v="Capgemini Technology Services India Limited"/>
    <x v="3"/>
    <n v="199"/>
    <s v="Capgemini America Inc"/>
    <s v="NORTH AMERICA"/>
    <n v="85200710013286"/>
    <s v="05. BUSINESS SERVICES"/>
    <s v="CES MCOS"/>
    <n v="42704"/>
    <n v="189"/>
    <s v="8.Invoice awaiting Prime’s approval or PO"/>
    <s v="Hold Payment"/>
    <n v="42776"/>
    <s v="Q1 2017"/>
    <n v="117"/>
    <s v="91-120 Days"/>
    <n v="310800"/>
    <s v="INR"/>
    <n v="4296.75"/>
    <s v="INR"/>
    <n v="310800.15624095825"/>
    <s v="EUR"/>
    <s v="INTER"/>
    <n v="4.3"/>
    <n v="1"/>
    <s v="greater than 10000"/>
    <s v="Sayantan Ghosh"/>
    <s v="Invoice waiting for approval"/>
    <s v="More"/>
    <m/>
    <m/>
    <m/>
    <m/>
    <m/>
    <s v="GFS"/>
    <s v="Non- ICB"/>
    <s v="GFS/Non- ICB"/>
  </r>
  <r>
    <s v="Unresolved"/>
    <n v="8520"/>
    <s v="Capgemini Technology Services India Limited"/>
    <x v="3"/>
    <n v="795"/>
    <s v="Capgemini Suisse S.A."/>
    <s v="CENTRAL EUROPE"/>
    <s v="5010089180/16-17-IM"/>
    <s v="04. INFRA"/>
    <s v="IGATE"/>
    <n v="42769"/>
    <n v="124"/>
    <s v="8.Invoice awaiting Prime’s approval or PO"/>
    <s v="Hold Payment"/>
    <n v="42831"/>
    <s v="Q1 2017"/>
    <n v="62"/>
    <s v="61-90 Days"/>
    <n v="311346"/>
    <s v="INR"/>
    <n v="4304.3"/>
    <s v="INR"/>
    <n v="311346.27625716105"/>
    <s v="EUR"/>
    <s v="INTER"/>
    <n v="4.3"/>
    <n v="1"/>
    <s v="greater than 10000"/>
    <s v="Izabela Klich"/>
    <s v="."/>
    <s v="More"/>
    <m/>
    <m/>
    <m/>
    <m/>
    <m/>
    <s v="Non-GFS"/>
    <s v="Non- ICB"/>
    <s v="Non-GFS/Non- ICB"/>
  </r>
  <r>
    <s v="New"/>
    <n v="8310"/>
    <s v="Capgemini Polska Sp z.o.o"/>
    <x v="2"/>
    <n v="413"/>
    <s v="Capgemini Nederland B.V."/>
    <s v="BENELUX"/>
    <s v="831017FIS00495"/>
    <s v="04. INFRA"/>
    <s v="Infra Central Europe "/>
    <n v="42829"/>
    <n v="64"/>
    <s v="7.Missing attachments"/>
    <s v="Missing Information or Attachment"/>
    <n v="42893"/>
    <s v="Q2 2017"/>
    <n v="0"/>
    <s v="0-30 Days"/>
    <n v="17919.16"/>
    <s v="PLN"/>
    <n v="4295.93"/>
    <s v="PLN"/>
    <n v="17919.180509486978"/>
    <s v="EUR"/>
    <s v="INTER"/>
    <n v="4.3"/>
    <n v="1"/>
    <s v="greater than 10000"/>
    <s v="Susmit Chatterjee"/>
    <s v="7.Missing attachments"/>
    <s v="More"/>
    <m/>
    <m/>
    <m/>
    <m/>
    <m/>
    <s v="GFS"/>
    <s v="Non- ICB"/>
    <s v="GFS/Non- ICB"/>
  </r>
  <r>
    <s v="Unresolved"/>
    <n v="8520"/>
    <s v="Capgemini Technology Services India Limited"/>
    <x v="3"/>
    <n v="1340"/>
    <s v="Capgemini Finland Oy"/>
    <s v="NORDIC"/>
    <s v="5010089757/16-17-IM"/>
    <s v="02. APPSTWO"/>
    <s v="IGATE"/>
    <n v="42769"/>
    <n v="124"/>
    <s v="3.Disagreed days, volume or deliverables"/>
    <s v="DISAGREEMENT"/>
    <n v="42831"/>
    <s v="Q1 2017"/>
    <n v="62"/>
    <s v="61-90 Days"/>
    <n v="310277"/>
    <s v="INR"/>
    <n v="4289.5200000000004"/>
    <s v="INR"/>
    <n v="310277.18303338933"/>
    <s v="EUR"/>
    <s v="INTER"/>
    <n v="4.29"/>
    <n v="1"/>
    <s v="greater than 10000"/>
    <s v="Shambhu Sharma"/>
    <s v="Please provide credit note"/>
    <s v="More"/>
    <m/>
    <m/>
    <m/>
    <m/>
    <m/>
    <s v="Non-GFS"/>
    <s v="Non- ICB"/>
    <s v="Non-GFS/Non- ICB"/>
  </r>
  <r>
    <s v="Unresolved"/>
    <n v="8520"/>
    <s v="Capgemini Technology Services India Limited"/>
    <x v="3"/>
    <n v="413"/>
    <s v="Capgemini Nederland B.V."/>
    <s v="BENELUX"/>
    <s v="5010089659/16-17-IM"/>
    <s v="02. APPSTWO"/>
    <s v="IGATE"/>
    <n v="42768"/>
    <n v="125"/>
    <s v="3.Disagreed days, volume or deliverables"/>
    <s v="DISAGREEMENT"/>
    <n v="42831"/>
    <s v="Q1 2017"/>
    <n v="62"/>
    <s v="61-90 Days"/>
    <n v="309298"/>
    <s v="INR"/>
    <n v="4275.9799999999996"/>
    <s v="INR"/>
    <n v="309297.78369307326"/>
    <s v="EUR"/>
    <s v="INTER"/>
    <n v="4.28"/>
    <n v="1"/>
    <s v="greater than 10000"/>
    <s v="Pallabi Saha"/>
    <s v="Disagreed days, volume or deliverables"/>
    <s v="More"/>
    <m/>
    <m/>
    <m/>
    <m/>
    <m/>
    <s v="Non-GFS"/>
    <s v="Non- ICB"/>
    <s v="Non-GFS/Non- ICB"/>
  </r>
  <r>
    <s v="New"/>
    <n v="1960"/>
    <s v="Capgemini America Inc. (FS)"/>
    <x v="6"/>
    <n v="3014"/>
    <s v="Sogeti France S.A.S."/>
    <s v="FRANCE"/>
    <n v="19600510078344"/>
    <s v="11. FS"/>
    <s v="France"/>
    <n v="42857"/>
    <n v="36"/>
    <s v="8.Invoice awaiting Prime’s approval or PO"/>
    <s v="Hold Payment"/>
    <n v="42893"/>
    <s v="Q2 2017"/>
    <n v="0"/>
    <s v="0-30 Days"/>
    <n v="4263.51"/>
    <s v="EUR"/>
    <n v="4263.51"/>
    <s v="USD"/>
    <n v="4784.0844034613647"/>
    <s v="EUR"/>
    <s v="INTER"/>
    <n v="4.26"/>
    <n v="1"/>
    <s v="less than 10000"/>
    <s v="Edyta Lechwar-Wierzbicka"/>
    <s v="waiting for approval"/>
    <s v="Less"/>
    <m/>
    <m/>
    <m/>
    <m/>
    <m/>
    <s v="GFS"/>
    <s v="Non- ICB"/>
    <s v="GFS/Non- ICB"/>
  </r>
  <r>
    <s v="New"/>
    <n v="3036"/>
    <s v="Sogeti UK Ltd."/>
    <x v="5"/>
    <n v="260"/>
    <s v="Capgemini UK Plc"/>
    <s v="UK &amp; IRELAND"/>
    <s v="XSUK.17.03.229"/>
    <s v="06. SOGETI"/>
    <s v="Sogeti UK Conso "/>
    <n v="42829"/>
    <n v="64"/>
    <s v="1.No signed SoW"/>
    <s v="DISAGREEMENT"/>
    <n v="42892"/>
    <s v="Q2 2017"/>
    <n v="1"/>
    <s v="0-30 Days"/>
    <n v="3726"/>
    <s v="GBP"/>
    <n v="4264.87"/>
    <s v="GBP"/>
    <n v="3726.0037823804182"/>
    <s v="EUR"/>
    <s v="INTRA"/>
    <n v="4.26"/>
    <n v="1"/>
    <s v="less than 10000"/>
    <s v="Abdul Wasim"/>
    <s v="NO ISOW - Need Credit"/>
    <s v="Less"/>
    <m/>
    <m/>
    <m/>
    <m/>
    <m/>
    <s v="Non-GFS"/>
    <s v="Non- ICB"/>
    <s v="Non-GFS/Non- ICB"/>
  </r>
  <r>
    <s v="Unresolved"/>
    <n v="8520"/>
    <s v="Capgemini Technology Services India Limited"/>
    <x v="3"/>
    <n v="199"/>
    <s v="Capgemini America Inc"/>
    <s v="NORTH AMERICA"/>
    <s v="85203810000804AA"/>
    <s v="05. BUSINESS SERVICES"/>
    <s v="India BPO"/>
    <n v="42775"/>
    <n v="118"/>
    <s v="8.Invoice awaiting Prime’s approval or PO"/>
    <s v="Hold Payment"/>
    <n v="42797"/>
    <s v="Q1 2017"/>
    <n v="96"/>
    <s v="91-120 Days"/>
    <n v="306762.07"/>
    <s v="INR"/>
    <n v="4240.92"/>
    <s v="INR"/>
    <n v="306761.76147213706"/>
    <s v="EUR"/>
    <s v="INTER"/>
    <n v="4.24"/>
    <n v="1"/>
    <s v="greater than 10000"/>
    <s v="Sayantan Ghosh"/>
    <s v="Invoice waiting for approval"/>
    <s v="More"/>
    <m/>
    <m/>
    <m/>
    <m/>
    <m/>
    <s v="GFS"/>
    <s v="Non- ICB"/>
    <s v="GFS/Non- ICB"/>
  </r>
  <r>
    <s v="Unresolved"/>
    <n v="199"/>
    <s v="Capgemini America Inc"/>
    <x v="6"/>
    <n v="3011"/>
    <s v="Sogeti USA LLC"/>
    <s v="NORTH AMERICA"/>
    <n v="199030003739"/>
    <s v="08. SHARED SERVICES"/>
    <s v="NA SHARED SVCS"/>
    <n v="42724"/>
    <n v="169"/>
    <s v="2.Disagreed rates or price"/>
    <s v="DISAGREEMENT"/>
    <n v="42776"/>
    <s v="Q1 2017"/>
    <n v="117"/>
    <s v="91-120 Days"/>
    <n v="4751.5200000000004"/>
    <s v="USD"/>
    <n v="4234.49"/>
    <s v="USD"/>
    <n v="4751.5210626017315"/>
    <s v="EUR"/>
    <s v="INTRA"/>
    <n v="4.2300000000000004"/>
    <n v="1"/>
    <s v="less than 10000"/>
    <s v="Brock Bahan"/>
    <s v="Disptue: Cost is higher than ISOW states"/>
    <s v="Less"/>
    <m/>
    <m/>
    <m/>
    <m/>
    <m/>
    <s v="GFS"/>
    <s v="Non- ICB"/>
    <s v="GFS/Non- ICB"/>
  </r>
  <r>
    <s v="New"/>
    <n v="8520"/>
    <s v="Capgemini Technology Services India Limited"/>
    <x v="3"/>
    <n v="3100"/>
    <s v="Sogeti Luxembourg S.A."/>
    <s v="BENELUX"/>
    <n v="85200310087801"/>
    <s v="06. SOGETI"/>
    <s v="SOGETI INDIA - SOGID - BU"/>
    <n v="42857"/>
    <n v="36"/>
    <s v="8.Invoice awaiting Prime’s approval or PO"/>
    <s v="Hold Payment"/>
    <n v="42891"/>
    <s v="Q2 2017"/>
    <n v="2"/>
    <s v="0-30 Days"/>
    <n v="305599.95"/>
    <s v="INR"/>
    <n v="4224.8599999999997"/>
    <s v="INR"/>
    <n v="305600.0810138302"/>
    <s v="EUR"/>
    <s v="INTER"/>
    <n v="4.22"/>
    <n v="1"/>
    <s v="greater than 10000"/>
    <s v="Katarzyna Rosa"/>
    <s v="WAITING FOR APPROVAL"/>
    <s v="More"/>
    <m/>
    <m/>
    <m/>
    <m/>
    <m/>
    <s v="GFS"/>
    <s v="Non- ICB"/>
    <s v="GFS/Non- ICB"/>
  </r>
  <r>
    <s v="Unresolved"/>
    <n v="8520"/>
    <s v="Capgemini Technology Services India Limited"/>
    <x v="3"/>
    <n v="199"/>
    <s v="Capgemini America Inc"/>
    <s v="NORTH AMERICA"/>
    <s v="HYD/DB/000211/16-IM"/>
    <s v="01. APPSONE"/>
    <s v="IGATE"/>
    <n v="42768"/>
    <n v="125"/>
    <s v="1.No signed SoW"/>
    <s v="DISAGREEMENT"/>
    <n v="42830"/>
    <s v="Q1 2017"/>
    <n v="63"/>
    <s v="61-90 Days"/>
    <n v="6550"/>
    <s v="SGD"/>
    <n v="4220.8999999999996"/>
    <s v="INR"/>
    <n v="305313.63925698743"/>
    <s v="EUR"/>
    <s v="INTER"/>
    <n v="4.22"/>
    <n v="1"/>
    <s v="greater than 10000"/>
    <s v="Sayantan Ghosh"/>
    <s v="ISOW Required"/>
    <s v="Less"/>
    <m/>
    <m/>
    <m/>
    <m/>
    <m/>
    <s v="Non-GFS"/>
    <s v="Non- ICB"/>
    <s v="Non-GFS/Non- ICB"/>
  </r>
  <r>
    <s v="Unresolved"/>
    <n v="8520"/>
    <s v="Capgemini Technology Services India Limited"/>
    <x v="3"/>
    <n v="199"/>
    <s v="Capgemini America Inc"/>
    <s v="NORTH AMERICA"/>
    <s v="5010089507/16-17-IM"/>
    <s v="01. APPSONE"/>
    <s v="IGATE"/>
    <n v="42768"/>
    <n v="125"/>
    <s v="1.No signed SoW"/>
    <s v="DISAGREEMENT"/>
    <n v="42830"/>
    <s v="Q1 2017"/>
    <n v="63"/>
    <s v="61-90 Days"/>
    <n v="303197"/>
    <s v="INR"/>
    <n v="4191.6400000000003"/>
    <s v="INR"/>
    <n v="303197.15294253809"/>
    <s v="EUR"/>
    <s v="INTER"/>
    <n v="4.1900000000000004"/>
    <n v="1"/>
    <s v="greater than 10000"/>
    <s v="Sayantan Ghosh"/>
    <s v="ISOW Required"/>
    <s v="More"/>
    <m/>
    <m/>
    <m/>
    <m/>
    <m/>
    <s v="Non-GFS"/>
    <s v="Non- ICB"/>
    <s v="Non-GFS/Non- ICB"/>
  </r>
  <r>
    <s v="New"/>
    <n v="8243"/>
    <s v="Capgemini Deutschland GmbH"/>
    <x v="2"/>
    <n v="456"/>
    <s v="Sogeti Deutschland GmbH"/>
    <s v="CENTRAL EUROPE"/>
    <n v="82430169003670"/>
    <s v="02. APPSTWO"/>
    <s v="DE01 - General&amp;Admin "/>
    <n v="42888"/>
    <n v="5"/>
    <s v="8.Invoice awaiting Prime’s approval or PO"/>
    <s v="Hold Payment"/>
    <n v="42893"/>
    <s v="Q2 2017"/>
    <n v="0"/>
    <s v="0-30 Days"/>
    <n v="4165"/>
    <s v="EUR"/>
    <n v="4165"/>
    <s v="EUR"/>
    <n v="4165"/>
    <s v="EUR"/>
    <s v="INTRA"/>
    <n v="4.17"/>
    <n v="1"/>
    <s v="less than 10000"/>
    <s v="Agata Osmolska"/>
    <s v="Invoice has to be checked by Gerhard and Pim"/>
    <s v="Less"/>
    <m/>
    <m/>
    <m/>
    <m/>
    <m/>
    <s v="GFS"/>
    <s v="Non- ICB"/>
    <s v="GFS/Non- ICB"/>
  </r>
  <r>
    <s v="Unresolved"/>
    <n v="8310"/>
    <s v="Capgemini Polska Sp z.o.o"/>
    <x v="2"/>
    <n v="1750"/>
    <s v="Capgemini Espana S.L."/>
    <s v="IBERIA"/>
    <s v="831016FBP03081"/>
    <s v="05. BUSINESS SERVICES"/>
    <s v="BPO POLAND - BPOPL- BU"/>
    <n v="42705"/>
    <n v="188"/>
    <s v="2.Disagreed rates or price"/>
    <s v="DISAGREEMENT"/>
    <n v="42829"/>
    <s v="Q1 2017"/>
    <n v="64"/>
    <s v="61-90 Days"/>
    <n v="17320"/>
    <s v="PLN"/>
    <n v="4152.28"/>
    <s v="PLN"/>
    <n v="17319.987719989054"/>
    <s v="EUR"/>
    <s v="INTER"/>
    <n v="4.1500000000000004"/>
    <n v="1"/>
    <s v="greater than 10000"/>
    <s v="Alejandro Gordo"/>
    <s v="This invoice must be credited"/>
    <s v="More"/>
    <m/>
    <m/>
    <m/>
    <m/>
    <m/>
    <s v="GFS"/>
    <s v="Non- ICB"/>
    <s v="GFS/Non- ICB"/>
  </r>
  <r>
    <s v="New"/>
    <n v="8310"/>
    <s v="Capgemini Polska Sp z.o.o"/>
    <x v="2"/>
    <n v="795"/>
    <s v="Capgemini Suisse S.A."/>
    <s v="CENTRAL EUROPE"/>
    <s v="831017FBP00624"/>
    <s v="05. BUSINESS SERVICES"/>
    <s v="BPO POLAND - BPOPL- BU"/>
    <n v="42829"/>
    <n v="64"/>
    <s v="8.Invoice awaiting Prime’s approval or PO"/>
    <s v="Hold Payment"/>
    <n v="42892"/>
    <s v="Q2 2017"/>
    <n v="1"/>
    <s v="0-30 Days"/>
    <n v="17277.63"/>
    <s v="PLN"/>
    <n v="4142.13"/>
    <s v="PLN"/>
    <n v="17277.650046383736"/>
    <s v="EUR"/>
    <s v="INTRA"/>
    <n v="4.1399999999999997"/>
    <n v="1"/>
    <s v="greater than 10000"/>
    <s v="Agata Skowronska"/>
    <s v="invoice will be paid in next ICS"/>
    <s v="More"/>
    <m/>
    <m/>
    <m/>
    <m/>
    <m/>
    <s v="GFS"/>
    <s v="Non- ICB"/>
    <s v="GFS/Non- ICB"/>
  </r>
  <r>
    <s v="New"/>
    <n v="8310"/>
    <s v="Capgemini Polska Sp z.o.o"/>
    <x v="2"/>
    <n v="795"/>
    <s v="Capgemini Suisse S.A."/>
    <s v="CENTRAL EUROPE"/>
    <s v="831017FBP00523"/>
    <s v="05. BUSINESS SERVICES"/>
    <s v="BPO POLAND - BPOPL- BU"/>
    <n v="42796"/>
    <n v="97"/>
    <s v="8.Invoice awaiting Prime’s approval or PO"/>
    <s v="Hold Payment"/>
    <n v="42892"/>
    <s v="Q2 2017"/>
    <n v="1"/>
    <s v="0-30 Days"/>
    <n v="17277.63"/>
    <s v="PLN"/>
    <n v="4142.13"/>
    <s v="PLN"/>
    <n v="17277.650046383736"/>
    <s v="EUR"/>
    <s v="INTRA"/>
    <n v="4.1399999999999997"/>
    <n v="1"/>
    <s v="greater than 10000"/>
    <s v="Agata Skowronska"/>
    <s v="invoice will be paid in next ICS"/>
    <s v="More"/>
    <m/>
    <m/>
    <m/>
    <m/>
    <m/>
    <s v="GFS"/>
    <s v="Non- ICB"/>
    <s v="GFS/Non- ICB"/>
  </r>
  <r>
    <s v="New"/>
    <n v="3019"/>
    <s v="Sogeti Corporate Services S.A.S."/>
    <x v="1"/>
    <n v="693"/>
    <s v="Capgemini Consulting S.A.S."/>
    <s v="FRANCE"/>
    <n v="30190110008295"/>
    <s v="06. SOGETI"/>
    <s v="Sogeti France "/>
    <n v="42829"/>
    <n v="64"/>
    <s v="8.Invoice awaiting Prime’s approval or PO"/>
    <s v="Hold Payment"/>
    <n v="42891"/>
    <s v="Q2 2017"/>
    <n v="2"/>
    <s v="0-30 Days"/>
    <n v="4128"/>
    <s v="EUR"/>
    <n v="4128"/>
    <s v="EUR"/>
    <n v="4128"/>
    <s v="EUR"/>
    <s v="INTRA"/>
    <n v="4.13"/>
    <n v="1"/>
    <s v="less than 10000"/>
    <s v="Hirsch Magdalena"/>
    <s v="h-Waiting for Project Manager approval OOCHOAPE"/>
    <s v="Less"/>
    <m/>
    <m/>
    <m/>
    <m/>
    <m/>
    <s v="GFS"/>
    <s v="Non- ICB"/>
    <s v="GFS/Non- ICB"/>
  </r>
  <r>
    <s v="New"/>
    <n v="95"/>
    <s v="Capgemini Service S.A.S."/>
    <x v="0"/>
    <n v="3033"/>
    <s v="Sogeti Espana S.L."/>
    <s v="IBERIA"/>
    <n v="950110012243"/>
    <s v="07. GROUP"/>
    <s v="GROUP SHARED SERVICES"/>
    <n v="42879"/>
    <n v="14"/>
    <s v="6.Missing or wrong information on invoice"/>
    <s v="Missing Information or Attachment"/>
    <n v="42891"/>
    <s v="Q2 2017"/>
    <n v="2"/>
    <s v="0-30 Days"/>
    <n v="4129.2700000000004"/>
    <s v="EUR"/>
    <n v="4129.2700000000004"/>
    <s v="EUR"/>
    <n v="4129.2700000000004"/>
    <s v="EUR"/>
    <s v="INTER"/>
    <n v="4.13"/>
    <n v="1"/>
    <s v="less than 10000"/>
    <s v="Laura Perez Benito"/>
    <s v="Please correct the address: Sogeti España S.L.U Anabel Segura, 14 28108 Alcobendas Madrid España"/>
    <s v="Less"/>
    <m/>
    <m/>
    <m/>
    <m/>
    <m/>
    <s v="GFS"/>
    <s v="Non- ICB"/>
    <s v="GFS/Non- ICB"/>
  </r>
  <r>
    <s v="Unresolved"/>
    <n v="8520"/>
    <s v="Capgemini Technology Services India Limited"/>
    <x v="3"/>
    <n v="456"/>
    <s v="Sogeti Deutschland GmbH"/>
    <s v="CENTRAL EUROPE"/>
    <n v="85204510000686"/>
    <s v="16. TESTING"/>
    <s v="Testing"/>
    <n v="42773"/>
    <n v="120"/>
    <s v="4.Disagreed expenses"/>
    <s v="DISAGREEMENT"/>
    <n v="42859"/>
    <s v="Q2 2017"/>
    <n v="34"/>
    <s v="31-60 Days"/>
    <n v="297168.63"/>
    <s v="INR"/>
    <n v="4108.3"/>
    <s v="INR"/>
    <n v="297168.85596898332"/>
    <s v="EUR"/>
    <s v="INTER"/>
    <n v="4.1100000000000003"/>
    <n v="1"/>
    <s v="greater than 10000"/>
    <s v="Lukasz Nozka"/>
    <s v="Expenses not agreed"/>
    <s v="More"/>
    <m/>
    <m/>
    <m/>
    <m/>
    <m/>
    <s v="GFS"/>
    <s v="Non- ICB"/>
    <s v="GFS/Non- ICB"/>
  </r>
  <r>
    <s v="New"/>
    <n v="8520"/>
    <s v="Capgemini Technology Services India Limited"/>
    <x v="3"/>
    <n v="8420"/>
    <s v="Capgemini Australia Pty Ltd."/>
    <s v="INDIA"/>
    <n v="85203010001318"/>
    <s v="14. DIGITAL"/>
    <s v="DIGITAL"/>
    <n v="42795"/>
    <n v="98"/>
    <s v="2.Disagreed rates or price"/>
    <s v="DISAGREEMENT"/>
    <n v="42891"/>
    <s v="Q2 2017"/>
    <n v="2"/>
    <s v="0-30 Days"/>
    <n v="297120"/>
    <s v="INR"/>
    <n v="4107.62"/>
    <s v="INR"/>
    <n v="297119.66900063655"/>
    <s v="EUR"/>
    <s v="INTRA"/>
    <n v="4.1100000000000003"/>
    <n v="1"/>
    <s v="greater than 10000"/>
    <s v="Mayuresh Kapre"/>
    <s v="Dissatisfied level of capability; Please issue a credit note"/>
    <s v="More"/>
    <m/>
    <m/>
    <m/>
    <m/>
    <m/>
    <s v="GFS"/>
    <s v="Non- ICB"/>
    <s v="GFS/Non- ICB"/>
  </r>
  <r>
    <s v="New"/>
    <n v="413"/>
    <s v="Capgemini Nederland B.V."/>
    <x v="7"/>
    <n v="787"/>
    <s v="Capgemini France S.A.S."/>
    <s v="FRANCE"/>
    <n v="4130110171007"/>
    <s v="02. APPSTWO"/>
    <s v="APPS_NL_PRIVATE"/>
    <n v="42831"/>
    <n v="62"/>
    <s v="6.Missing or wrong information on invoice"/>
    <s v="Missing Information or Attachment"/>
    <n v="42891"/>
    <s v="Q2 2017"/>
    <n v="2"/>
    <s v="0-30 Days"/>
    <n v="4104"/>
    <s v="EUR"/>
    <n v="4104"/>
    <s v="EUR"/>
    <n v="4104"/>
    <s v="EUR"/>
    <s v="INTER"/>
    <n v="4.0999999999999996"/>
    <n v="1"/>
    <s v="less than 10000"/>
    <s v="ANNA CWIEKA"/>
    <s v="Cannot find PU from Project"/>
    <s v="Less"/>
    <m/>
    <m/>
    <m/>
    <m/>
    <m/>
    <s v="GFS"/>
    <s v="Non- ICB"/>
    <s v="GFS/Non- ICB"/>
  </r>
  <r>
    <s v="New"/>
    <n v="3027"/>
    <s v="Sogeti Belgium S.A."/>
    <x v="7"/>
    <n v="3014"/>
    <s v="Sogeti France S.A.S."/>
    <s v="FRANCE"/>
    <n v="302714000014126"/>
    <s v="06. SOGETI"/>
    <s v="Sogeti Benelux"/>
    <n v="42849"/>
    <n v="44"/>
    <s v="8.Invoice awaiting Prime’s approval or PO"/>
    <s v="Hold Payment"/>
    <n v="42893"/>
    <s v="Q2 2017"/>
    <n v="0"/>
    <s v="0-30 Days"/>
    <n v="4100"/>
    <s v="EUR"/>
    <n v="4100"/>
    <s v="EUR"/>
    <n v="4100"/>
    <s v="EUR"/>
    <s v="INTER"/>
    <n v="4.0999999999999996"/>
    <n v="1"/>
    <s v="less than 10000"/>
    <s v="Edyta Lechwar-Wierzbicka"/>
    <s v="waiting for approval"/>
    <s v="Less"/>
    <m/>
    <m/>
    <m/>
    <m/>
    <m/>
    <s v="GFS"/>
    <s v="Non- ICB"/>
    <s v="GFS/Non- ICB"/>
  </r>
  <r>
    <s v="Unresolved"/>
    <n v="3071"/>
    <s v="Sogeti Sverige AB"/>
    <x v="4"/>
    <n v="1350"/>
    <s v="Capgemini Sverige AB"/>
    <s v="NORDIC"/>
    <n v="30710310109302"/>
    <s v="06. SOGETI"/>
    <s v="Sogeti Nordic "/>
    <n v="42773"/>
    <n v="120"/>
    <s v="6.Missing or wrong information on invoice"/>
    <s v="Missing Information or Attachment"/>
    <n v="42859"/>
    <s v="Q2 2017"/>
    <n v="34"/>
    <s v="31-60 Days"/>
    <n v="40000"/>
    <s v="SEK"/>
    <n v="4100.12"/>
    <s v="SEK"/>
    <n v="39999.960976789967"/>
    <s v="EUR"/>
    <s v="INTRA"/>
    <n v="4.0999999999999996"/>
    <n v="1"/>
    <s v="greater than 10000"/>
    <s v="Shambhu Sharma"/>
    <s v="Missing Project code"/>
    <s v="More"/>
    <m/>
    <m/>
    <m/>
    <m/>
    <m/>
    <s v="GFS"/>
    <s v="Non- ICB"/>
    <s v="GFS/Non- ICB"/>
  </r>
  <r>
    <s v="Unresolved"/>
    <n v="8520"/>
    <s v="Capgemini Technology Services India Limited"/>
    <x v="3"/>
    <n v="199"/>
    <s v="Capgemini America Inc"/>
    <s v="NORTH AMERICA"/>
    <n v="85200330012979"/>
    <s v="01. APPSONE"/>
    <s v="APPS1 OFFSHORE CENTRAL"/>
    <n v="42584"/>
    <n v="309"/>
    <s v="8.Invoice awaiting Prime’s approval or PO"/>
    <s v="Hold Payment"/>
    <n v="42586"/>
    <s v="Q3 2016"/>
    <n v="307"/>
    <s v="181 - 365 Days"/>
    <n v="295307.09999999998"/>
    <s v="INR"/>
    <n v="4082.56"/>
    <s v="INR"/>
    <n v="295306.98454950523"/>
    <s v="EUR"/>
    <s v="INTER"/>
    <n v="4.08"/>
    <n v="1"/>
    <s v="greater than 10000"/>
    <s v="Sayantan Ghosh"/>
    <s v="Invoice waiting for approval"/>
    <s v="More"/>
    <m/>
    <m/>
    <m/>
    <m/>
    <m/>
    <s v="GFS"/>
    <s v="Non- ICB"/>
    <s v="GFS/Non- ICB"/>
  </r>
  <r>
    <s v="New"/>
    <n v="8310"/>
    <s v="Capgemini Polska Sp z.o.o"/>
    <x v="2"/>
    <n v="413"/>
    <s v="Capgemini Nederland B.V."/>
    <s v="BENELUX"/>
    <s v="831017FBP00765"/>
    <s v="05. BUSINESS SERVICES"/>
    <s v="BPO POLAND - BPOPL- BU"/>
    <n v="42829"/>
    <n v="64"/>
    <s v="7.Missing attachments"/>
    <s v="Missing Information or Attachment"/>
    <n v="42893"/>
    <s v="Q2 2017"/>
    <n v="0"/>
    <s v="0-30 Days"/>
    <n v="17010"/>
    <s v="PLN"/>
    <n v="4077.96"/>
    <s v="PLN"/>
    <n v="17009.98418281199"/>
    <s v="EUR"/>
    <s v="INTER"/>
    <n v="4.08"/>
    <n v="1"/>
    <s v="greater than 10000"/>
    <s v="Susmit Chatterjee"/>
    <s v="Missing attachments"/>
    <s v="More"/>
    <m/>
    <m/>
    <m/>
    <m/>
    <m/>
    <s v="GFS"/>
    <s v="Non- ICB"/>
    <s v="GFS/Non- ICB"/>
  </r>
  <r>
    <s v="Unresolved"/>
    <n v="8420"/>
    <s v="Capgemini Australia Pty Ltd."/>
    <x v="3"/>
    <n v="814"/>
    <s v="Capgemini Hong Kong Ltd."/>
    <s v="INDIA"/>
    <n v="320996"/>
    <s v="01. APPSONE"/>
    <s v="Australia"/>
    <n v="41914"/>
    <n v="979"/>
    <s v="2.Disagreed rates or price"/>
    <s v="DISAGREEMENT"/>
    <n v="42831"/>
    <s v="Q1 2017"/>
    <n v="62"/>
    <s v="61-90 Days"/>
    <n v="6000"/>
    <s v="AUD"/>
    <n v="3985.65"/>
    <s v="AUD"/>
    <n v="5999.9972902800992"/>
    <s v="EUR"/>
    <s v="INTRA"/>
    <n v="3.99"/>
    <n v="1"/>
    <s v="less than 10000"/>
    <s v="Amina Khatun"/>
    <s v="need credit note."/>
    <s v="Less"/>
    <m/>
    <m/>
    <m/>
    <m/>
    <m/>
    <s v="Non-GFS"/>
    <s v="Non- ICB"/>
    <s v="Non-GFS/Non- ICB"/>
  </r>
  <r>
    <s v="Unresolved"/>
    <n v="8420"/>
    <s v="Capgemini Australia Pty Ltd."/>
    <x v="3"/>
    <n v="814"/>
    <s v="Capgemini Hong Kong Ltd."/>
    <s v="INDIA"/>
    <n v="320998"/>
    <s v="01. APPSONE"/>
    <s v="Australia"/>
    <n v="41914"/>
    <n v="979"/>
    <s v="2.Disagreed rates or price"/>
    <s v="DISAGREEMENT"/>
    <n v="42831"/>
    <s v="Q1 2017"/>
    <n v="62"/>
    <s v="61-90 Days"/>
    <n v="6000"/>
    <s v="AUD"/>
    <n v="3985.65"/>
    <s v="AUD"/>
    <n v="5999.9972902800992"/>
    <s v="EUR"/>
    <s v="INTRA"/>
    <n v="3.99"/>
    <n v="1"/>
    <s v="less than 10000"/>
    <s v="Amina Khatun"/>
    <s v="need credit note."/>
    <s v="Less"/>
    <m/>
    <m/>
    <m/>
    <m/>
    <m/>
    <s v="Non-GFS"/>
    <s v="Non- ICB"/>
    <s v="Non-GFS/Non- ICB"/>
  </r>
  <r>
    <s v="New"/>
    <n v="8520"/>
    <s v="Capgemini Technology Services India Limited"/>
    <x v="3"/>
    <n v="1750"/>
    <s v="Capgemini Espana S.L."/>
    <s v="IBERIA"/>
    <n v="85208720000050"/>
    <s v="11. FS"/>
    <s v="FS Global"/>
    <n v="42888"/>
    <n v="5"/>
    <s v="1.No signed SoW"/>
    <s v="DISAGREEMENT"/>
    <n v="42893"/>
    <s v="Q2 2017"/>
    <n v="0"/>
    <s v="0-30 Days"/>
    <n v="288432.13"/>
    <s v="INR"/>
    <n v="3987.52"/>
    <s v="INR"/>
    <n v="288432.38238527864"/>
    <s v="EUR"/>
    <s v="INTER"/>
    <n v="3.99"/>
    <n v="1"/>
    <s v="greater than 10000"/>
    <s v="Carmen Postigo Gonzalez"/>
    <s v="Send ISOW"/>
    <s v="More"/>
    <m/>
    <m/>
    <m/>
    <m/>
    <m/>
    <s v="GFS"/>
    <s v="ICB"/>
    <s v="GFS/ICB"/>
  </r>
  <r>
    <s v="New"/>
    <n v="3019"/>
    <s v="Sogeti Corporate Services S.A.S."/>
    <x v="1"/>
    <n v="635"/>
    <s v="Capgemini Technology Services"/>
    <s v="FRANCE"/>
    <n v="30190110008297"/>
    <s v="06. SOGETI"/>
    <s v="Sogeti France "/>
    <n v="42829"/>
    <n v="64"/>
    <s v="6.Missing or wrong information on invoice"/>
    <s v="Missing Information or Attachment"/>
    <n v="42891"/>
    <s v="Q2 2017"/>
    <n v="2"/>
    <s v="0-30 Days"/>
    <n v="3960"/>
    <s v="EUR"/>
    <n v="3960"/>
    <s v="EUR"/>
    <n v="3960"/>
    <s v="EUR"/>
    <s v="INTRA"/>
    <n v="3.96"/>
    <n v="1"/>
    <s v="less than 10000"/>
    <s v="Jadwiga Lacka"/>
    <s v="h-Waiting for Project Manager Approval- ALAMACHE,JMOUHAT"/>
    <s v="Less"/>
    <m/>
    <m/>
    <m/>
    <m/>
    <m/>
    <s v="GFS"/>
    <s v="Non- ICB"/>
    <s v="GFS/Non- ICB"/>
  </r>
  <r>
    <s v="Unresolved"/>
    <n v="8520"/>
    <s v="Capgemini Technology Services India Limited"/>
    <x v="3"/>
    <n v="199"/>
    <s v="Capgemini America Inc"/>
    <s v="NORTH AMERICA"/>
    <s v="5010089891/16-17-IM"/>
    <s v="01. APPSONE"/>
    <s v="IGATE"/>
    <n v="42768"/>
    <n v="125"/>
    <s v="1.No signed SoW"/>
    <s v="DISAGREEMENT"/>
    <n v="42830"/>
    <s v="Q1 2017"/>
    <n v="63"/>
    <s v="61-90 Days"/>
    <n v="285636"/>
    <s v="INR"/>
    <n v="3948.86"/>
    <s v="INR"/>
    <n v="285635.95856721257"/>
    <s v="EUR"/>
    <s v="INTER"/>
    <n v="3.95"/>
    <n v="1"/>
    <s v="greater than 10000"/>
    <s v="Sayantan Ghosh"/>
    <s v="ISOW Required"/>
    <s v="More"/>
    <m/>
    <m/>
    <m/>
    <m/>
    <m/>
    <s v="Non-GFS"/>
    <s v="Non- ICB"/>
    <s v="Non-GFS/Non- ICB"/>
  </r>
  <r>
    <s v="New"/>
    <n v="635"/>
    <s v="Capgemini Technology Services"/>
    <x v="1"/>
    <n v="3014"/>
    <s v="Sogeti France S.A.S."/>
    <s v="FRANCE"/>
    <n v="63503300006392"/>
    <s v="02. APPSTWO"/>
    <s v="FR03ITICS - ITICS France"/>
    <n v="42821"/>
    <n v="72"/>
    <s v="8.Invoice awaiting Prime’s approval or PO"/>
    <s v="Hold Payment"/>
    <n v="42892"/>
    <s v="Q2 2017"/>
    <n v="1"/>
    <s v="0-30 Days"/>
    <n v="3940.14"/>
    <s v="EUR"/>
    <n v="3940.14"/>
    <s v="EUR"/>
    <n v="3940.14"/>
    <s v="EUR"/>
    <s v="INTRA"/>
    <n v="3.94"/>
    <n v="1"/>
    <s v="less than 10000"/>
    <s v="Edyta Lechwar-Wierzbicka"/>
    <s v="Waiting for Production Unit Manager approval: contact: CCOURTEI"/>
    <s v="Less"/>
    <m/>
    <m/>
    <m/>
    <m/>
    <m/>
    <s v="GFS"/>
    <s v="Non- ICB"/>
    <s v="GFS/Non- ICB"/>
  </r>
  <r>
    <s v="Unresolved"/>
    <n v="8520"/>
    <s v="Capgemini Technology Services India Limited"/>
    <x v="3"/>
    <n v="795"/>
    <s v="Capgemini Suisse S.A."/>
    <s v="CENTRAL EUROPE"/>
    <n v="85202520001320"/>
    <s v="02. APPSTWO"/>
    <s v="AppsTwo SAP AM"/>
    <n v="42796"/>
    <n v="97"/>
    <s v="8.Invoice awaiting Prime’s approval or PO"/>
    <s v="Hold Payment"/>
    <n v="42859"/>
    <s v="Q2 2017"/>
    <n v="34"/>
    <s v="31-60 Days"/>
    <n v="284699.61"/>
    <s v="INR"/>
    <n v="3935.92"/>
    <s v="INR"/>
    <n v="284699.95949308487"/>
    <s v="EUR"/>
    <s v="INTER"/>
    <n v="3.94"/>
    <n v="1"/>
    <s v="greater than 10000"/>
    <s v="Izabela Klich"/>
    <s v="not approved yet"/>
    <s v="More"/>
    <m/>
    <m/>
    <m/>
    <m/>
    <m/>
    <s v="GFS"/>
    <s v="ICB"/>
    <s v="GFS/ICB"/>
  </r>
  <r>
    <s v="Unresolved"/>
    <n v="8520"/>
    <s v="Capgemini Technology Services India Limited"/>
    <x v="3"/>
    <n v="199"/>
    <s v="Capgemini America Inc"/>
    <s v="NORTH AMERICA"/>
    <s v="5010083889/16-17-IM"/>
    <s v="11. FS"/>
    <s v="IGATE"/>
    <n v="42768"/>
    <n v="125"/>
    <s v="1.No signed SoW"/>
    <s v="DISAGREEMENT"/>
    <n v="42830"/>
    <s v="Q1 2017"/>
    <n v="63"/>
    <s v="61-90 Days"/>
    <n v="5905"/>
    <s v="AUD"/>
    <n v="3922.55"/>
    <s v="INR"/>
    <n v="283732.85689485562"/>
    <s v="EUR"/>
    <s v="INTER"/>
    <n v="3.92"/>
    <n v="1"/>
    <s v="greater than 10000"/>
    <s v="Sayantan Ghosh"/>
    <s v="ISOW Required"/>
    <s v="Less"/>
    <m/>
    <m/>
    <m/>
    <m/>
    <m/>
    <s v="Non-GFS"/>
    <s v="Non- ICB"/>
    <s v="Non-GFS/Non- ICB"/>
  </r>
  <r>
    <s v="New"/>
    <n v="95"/>
    <s v="Capgemini Service S.A.S."/>
    <x v="0"/>
    <n v="1350"/>
    <s v="Capgemini Sverige AB"/>
    <s v="NORDIC"/>
    <n v="950110011387"/>
    <s v="07. GROUP"/>
    <s v="GROUP SHARED SERVICES"/>
    <n v="42821"/>
    <n v="72"/>
    <s v="8.Invoice awaiting Prime’s approval or PO"/>
    <s v="Hold Payment"/>
    <n v="42892"/>
    <s v="Q2 2017"/>
    <n v="1"/>
    <s v="0-30 Days"/>
    <n v="3919.5"/>
    <s v="EUR"/>
    <n v="3919.5"/>
    <s v="EUR"/>
    <n v="3919.5"/>
    <s v="EUR"/>
    <s v="INTER"/>
    <n v="3.92"/>
    <n v="1"/>
    <s v="less than 10000"/>
    <s v="Sourav Das"/>
    <s v="Awaiting approval"/>
    <s v="Less"/>
    <m/>
    <m/>
    <m/>
    <m/>
    <m/>
    <s v="GFS"/>
    <s v="Non- ICB"/>
    <s v="GFS/Non- ICB"/>
  </r>
  <r>
    <s v="Unresolved"/>
    <n v="8520"/>
    <s v="Capgemini Technology Services India Limited"/>
    <x v="3"/>
    <n v="3071"/>
    <s v="Sogeti Sverige AB"/>
    <s v="NORDIC"/>
    <s v="5010087699/16-17-IM"/>
    <s v="06. SOGETI"/>
    <s v="iGATE"/>
    <n v="42769"/>
    <n v="124"/>
    <s v="8.Invoice awaiting Prime’s approval or PO"/>
    <s v="Hold Payment"/>
    <n v="42775"/>
    <s v="Q1 2017"/>
    <n v="118"/>
    <s v="91-120 Days"/>
    <n v="283747"/>
    <s v="INR"/>
    <n v="3922.75"/>
    <s v="INR"/>
    <n v="283747.32365025172"/>
    <s v="EUR"/>
    <s v="INTER"/>
    <n v="3.92"/>
    <n v="1"/>
    <s v="greater than 10000"/>
    <s v="Anne-Sofi Saltin"/>
    <n v="13"/>
    <s v="More"/>
    <m/>
    <m/>
    <m/>
    <m/>
    <m/>
    <s v="Non-GFS"/>
    <s v="Non- ICB"/>
    <s v="Non-GFS/Non- ICB"/>
  </r>
  <r>
    <s v="New"/>
    <n v="8310"/>
    <s v="Capgemini Polska Sp z.o.o"/>
    <x v="2"/>
    <n v="95"/>
    <s v="Capgemini Service S.A.S."/>
    <s v="HOLDING"/>
    <s v="831016FBP01857"/>
    <s v="05. BUSINESS SERVICES"/>
    <s v="BPO POLAND - BPOPL- BU"/>
    <n v="42584"/>
    <n v="309"/>
    <s v="6.Missing or wrong information on invoice"/>
    <s v="Missing Information or Attachment"/>
    <n v="42892"/>
    <s v="Q2 2017"/>
    <n v="1"/>
    <s v="0-30 Days"/>
    <n v="16333.89"/>
    <s v="PLN"/>
    <n v="3915.87"/>
    <s v="PLN"/>
    <n v="16333.874476931598"/>
    <s v="EUR"/>
    <s v="INTER"/>
    <n v="3.92"/>
    <n v="1"/>
    <s v="greater than 10000"/>
    <s v="Katarzyna Czerwiec"/>
    <s v="No information / Invoice content not suitable Alexandre PHAM DANG (12/09/2016 11:40)"/>
    <s v="More"/>
    <m/>
    <m/>
    <m/>
    <m/>
    <m/>
    <s v="GFS"/>
    <s v="Non- ICB"/>
    <s v="GFS/Non- ICB"/>
  </r>
  <r>
    <s v="Unresolved"/>
    <n v="8520"/>
    <s v="Capgemini Technology Services India Limited"/>
    <x v="3"/>
    <n v="1750"/>
    <s v="Capgemini Espana S.L."/>
    <s v="IBERIA"/>
    <n v="85200310086729"/>
    <s v="02. APPSTWO"/>
    <s v="AppsTwo Enabling -APPS2IDEN- BU"/>
    <n v="42773"/>
    <n v="120"/>
    <s v="2.Disagreed rates or price"/>
    <s v="DISAGREEMENT"/>
    <n v="42800"/>
    <s v="Q1 2017"/>
    <n v="93"/>
    <s v="91-120 Days"/>
    <n v="283131"/>
    <s v="INR"/>
    <n v="3914.23"/>
    <s v="INR"/>
    <n v="283131.03987037786"/>
    <s v="EUR"/>
    <s v="INTER"/>
    <n v="3.91"/>
    <n v="1"/>
    <s v="greater than 10000"/>
    <s v="Javier Morillas"/>
    <s v="Please contact J Morillas"/>
    <s v="More"/>
    <m/>
    <m/>
    <m/>
    <m/>
    <m/>
    <s v="GFS"/>
    <s v="Non- ICB"/>
    <s v="GFS/Non- ICB"/>
  </r>
  <r>
    <s v="Unresolved"/>
    <n v="8520"/>
    <s v="Capgemini Technology Services India Limited"/>
    <x v="3"/>
    <n v="260"/>
    <s v="Capgemini UK Plc"/>
    <s v="UK &amp; IRELAND"/>
    <s v="5010087795/16-17-IM"/>
    <s v="01. APPSONE"/>
    <s v="IGATE"/>
    <n v="42768"/>
    <n v="125"/>
    <s v="6.Missing or wrong information on invoice"/>
    <s v="Missing Information or Attachment"/>
    <n v="42831"/>
    <s v="Q1 2017"/>
    <n v="62"/>
    <s v="61-90 Days"/>
    <n v="279667"/>
    <s v="INR"/>
    <n v="3866.34"/>
    <s v="INR"/>
    <n v="279666.97529078182"/>
    <s v="EUR"/>
    <s v="INTER"/>
    <n v="3.87"/>
    <n v="1"/>
    <s v="greater than 10000"/>
    <s v="SARBAJIT MOITRA"/>
    <s v="No PO"/>
    <s v="More"/>
    <m/>
    <m/>
    <m/>
    <m/>
    <m/>
    <s v="Non-GFS"/>
    <s v="Non- ICB"/>
    <s v="Non-GFS/Non- ICB"/>
  </r>
  <r>
    <s v="Unresolved"/>
    <n v="8310"/>
    <s v="Capgemini Polska Sp z.o.o"/>
    <x v="2"/>
    <n v="199"/>
    <s v="Capgemini America Inc"/>
    <s v="NORTH AMERICA"/>
    <s v="831015FIS00087"/>
    <s v="04. INFRA"/>
    <s v="Infra Central Europe "/>
    <n v="42047"/>
    <n v="846"/>
    <s v="8.Invoice awaiting Prime’s approval or PO"/>
    <s v="Hold Payment"/>
    <n v="42647"/>
    <s v="Q3 2016"/>
    <n v="246"/>
    <s v="181 - 365 Days"/>
    <n v="16122"/>
    <s v="PLN"/>
    <n v="3865.08"/>
    <s v="PLN"/>
    <n v="16122.01926093021"/>
    <s v="EUR"/>
    <s v="INTER"/>
    <n v="3.87"/>
    <n v="1"/>
    <s v="greater than 10000"/>
    <s v="Sayantan Ghosh"/>
    <s v="Invoice waiting for approval"/>
    <s v="More"/>
    <m/>
    <m/>
    <m/>
    <m/>
    <m/>
    <s v="GFS"/>
    <s v="Non- ICB"/>
    <s v="GFS/Non- ICB"/>
  </r>
  <r>
    <s v="Unresolved"/>
    <n v="95"/>
    <s v="Capgemini Service S.A.S."/>
    <x v="0"/>
    <n v="8310"/>
    <s v="Capgemini Polska Sp z.o.o"/>
    <s v="CENTRAL EUROPE"/>
    <n v="950110010371"/>
    <s v="07. GROUP"/>
    <s v="GROUP SHARED SERVICES"/>
    <n v="42724"/>
    <n v="169"/>
    <s v="1.No signed SoW"/>
    <s v="DISAGREEMENT"/>
    <n v="42859"/>
    <s v="Q2 2017"/>
    <n v="34"/>
    <s v="31-60 Days"/>
    <n v="3850"/>
    <s v="EUR"/>
    <n v="3850"/>
    <s v="EUR"/>
    <n v="3850"/>
    <s v="EUR"/>
    <s v="INTER"/>
    <n v="3.85"/>
    <n v="1"/>
    <s v="less than 10000"/>
    <s v="Mateusz Jaskolski"/>
    <s v="Please provide signed ICA"/>
    <s v="Less"/>
    <m/>
    <m/>
    <m/>
    <m/>
    <m/>
    <s v="GFS"/>
    <s v="Non- ICB"/>
    <s v="GFS/Non- ICB"/>
  </r>
  <r>
    <s v="Unresolved"/>
    <n v="3011"/>
    <s v="Sogeti USA LLC"/>
    <x v="6"/>
    <n v="199"/>
    <s v="Capgemini America Inc"/>
    <s v="NORTH AMERICA"/>
    <n v="383225"/>
    <s v="06. SOGETI"/>
    <s v="Sogeti USA "/>
    <n v="42731"/>
    <n v="162"/>
    <s v="1.No signed SoW"/>
    <s v="DISAGREEMENT"/>
    <n v="42800"/>
    <s v="Q1 2017"/>
    <n v="93"/>
    <s v="91-120 Days"/>
    <n v="4310.71"/>
    <s v="USD"/>
    <n v="3841.65"/>
    <s v="USD"/>
    <n v="4310.71531403875"/>
    <s v="EUR"/>
    <s v="INTRA"/>
    <n v="3.84"/>
    <n v="1"/>
    <s v="less than 10000"/>
    <s v="Soumya Mukhopadhyay"/>
    <s v="-"/>
    <s v="Less"/>
    <m/>
    <m/>
    <m/>
    <m/>
    <m/>
    <s v="Non-GFS"/>
    <s v="Non- ICB"/>
    <s v="Non-GFS/Non- ICB"/>
  </r>
  <r>
    <s v="Unresolved"/>
    <n v="8520"/>
    <s v="Capgemini Technology Services India Limited"/>
    <x v="3"/>
    <n v="199"/>
    <s v="Capgemini America Inc"/>
    <s v="NORTH AMERICA"/>
    <n v="85200310086950"/>
    <s v="03. CC"/>
    <s v="CC India"/>
    <n v="42773"/>
    <n v="120"/>
    <s v="1.No signed SoW"/>
    <s v="DISAGREEMENT"/>
    <n v="42830"/>
    <s v="Q1 2017"/>
    <n v="63"/>
    <s v="61-90 Days"/>
    <n v="276760"/>
    <s v="INR"/>
    <n v="3826.15"/>
    <s v="INR"/>
    <n v="276759.88079393556"/>
    <s v="EUR"/>
    <s v="INTER"/>
    <n v="3.83"/>
    <n v="1"/>
    <s v="greater than 10000"/>
    <s v="Sayantan Ghosh"/>
    <s v="ISOW Required"/>
    <s v="More"/>
    <m/>
    <m/>
    <m/>
    <m/>
    <m/>
    <s v="GFS"/>
    <s v="Non- ICB"/>
    <s v="GFS/Non- ICB"/>
  </r>
  <r>
    <s v="New"/>
    <n v="95"/>
    <s v="Capgemini Service S.A.S."/>
    <x v="0"/>
    <n v="260"/>
    <s v="Capgemini UK Plc"/>
    <s v="UK &amp; IRELAND"/>
    <n v="950110011726"/>
    <s v="07. GROUP"/>
    <s v="GROUP SHARED SERVICES"/>
    <n v="42825"/>
    <n v="68"/>
    <s v="6.Missing or wrong information on invoice"/>
    <s v="Missing Information or Attachment"/>
    <n v="42892"/>
    <s v="Q2 2017"/>
    <n v="1"/>
    <s v="0-30 Days"/>
    <n v="3819.24"/>
    <s v="EUR"/>
    <n v="3819.24"/>
    <s v="EUR"/>
    <n v="3819.24"/>
    <s v="EUR"/>
    <s v="INTER"/>
    <n v="3.82"/>
    <n v="1"/>
    <s v="less than 10000"/>
    <s v="Puja Kolay Dey"/>
    <s v="No PO"/>
    <s v="Less"/>
    <m/>
    <m/>
    <m/>
    <m/>
    <m/>
    <s v="GFS"/>
    <s v="Non- ICB"/>
    <s v="GFS/Non- ICB"/>
  </r>
  <r>
    <s v="New"/>
    <n v="8310"/>
    <s v="Capgemini Polska Sp z.o.o"/>
    <x v="2"/>
    <n v="635"/>
    <s v="Capgemini Technology Services"/>
    <s v="FRANCE"/>
    <s v="831016FIS01875"/>
    <s v="04. INFRA"/>
    <s v="Infra Central Europe "/>
    <n v="42677"/>
    <n v="216"/>
    <s v="6.Missing or wrong information on invoice"/>
    <s v="Missing Information or Attachment"/>
    <n v="42893"/>
    <s v="Q2 2017"/>
    <n v="0"/>
    <s v="0-30 Days"/>
    <n v="15944.67"/>
    <s v="PLN"/>
    <n v="3822.56"/>
    <s v="PLN"/>
    <n v="15944.659863718573"/>
    <s v="EUR"/>
    <s v="INTER"/>
    <n v="3.82"/>
    <n v="1"/>
    <s v="greater than 10000"/>
    <s v="Aleksandra Polak"/>
    <s v="m-Invoice rejected during approval For october 2016, already received LAURENT SAUNOIS (05/12/2016 10:30)"/>
    <s v="More"/>
    <m/>
    <m/>
    <m/>
    <m/>
    <m/>
    <s v="GFS"/>
    <s v="Non- ICB"/>
    <s v="GFS/Non- ICB"/>
  </r>
  <r>
    <s v="New"/>
    <n v="95"/>
    <s v="Capgemini Service S.A.S."/>
    <x v="0"/>
    <n v="199"/>
    <s v="Capgemini America Inc"/>
    <s v="NORTH AMERICA"/>
    <n v="950110011704"/>
    <s v="07. GROUP"/>
    <s v="GROUP SHARED SERVICES"/>
    <n v="42825"/>
    <n v="68"/>
    <s v="8.Invoice awaiting Prime’s approval or PO"/>
    <s v="Hold Payment"/>
    <n v="42893"/>
    <s v="Q2 2017"/>
    <n v="0"/>
    <s v="0-30 Days"/>
    <n v="3809.98"/>
    <s v="EUR"/>
    <n v="3809.98"/>
    <s v="EUR"/>
    <n v="3809.98"/>
    <s v="EUR"/>
    <s v="INTER"/>
    <n v="3.81"/>
    <n v="1"/>
    <s v="less than 10000"/>
    <s v="Soumya Mukhopadhyay"/>
    <s v="-"/>
    <s v="Less"/>
    <m/>
    <m/>
    <m/>
    <m/>
    <m/>
    <s v="GFS"/>
    <s v="Non- ICB"/>
    <s v="GFS/Non- ICB"/>
  </r>
  <r>
    <s v="New"/>
    <n v="8310"/>
    <s v="Capgemini Polska Sp z.o.o"/>
    <x v="2"/>
    <n v="199"/>
    <s v="Capgemini America Inc"/>
    <s v="NORTH AMERICA"/>
    <s v="831016FBP02328"/>
    <s v="05. BUSINESS SERVICES"/>
    <s v="BPO POLAND - BPOPL- BU"/>
    <n v="42615"/>
    <n v="278"/>
    <s v="8.Invoice awaiting Prime’s approval or PO"/>
    <s v="Hold Payment"/>
    <n v="42892"/>
    <s v="Q2 2017"/>
    <n v="1"/>
    <s v="0-30 Days"/>
    <n v="15887"/>
    <s v="PLN"/>
    <n v="3808.74"/>
    <s v="PLN"/>
    <n v="15887.013888425421"/>
    <s v="EUR"/>
    <s v="INTER"/>
    <n v="3.81"/>
    <n v="1"/>
    <s v="greater than 10000"/>
    <s v="Sayantan Ghosh"/>
    <s v="Invoice waiting for approval"/>
    <s v="More"/>
    <m/>
    <m/>
    <m/>
    <m/>
    <m/>
    <s v="GFS"/>
    <s v="Non- ICB"/>
    <s v="GFS/Non- ICB"/>
  </r>
  <r>
    <s v="New"/>
    <n v="8310"/>
    <s v="Capgemini Polska Sp z.o.o"/>
    <x v="2"/>
    <n v="199"/>
    <s v="Capgemini America Inc"/>
    <s v="NORTH AMERICA"/>
    <s v="831016FBP03578."/>
    <s v="05. BUSINESS SERVICES"/>
    <s v="BPO POLAND - BPOPL- BU"/>
    <n v="42774"/>
    <n v="119"/>
    <s v="8.Invoice awaiting Prime’s approval or PO"/>
    <s v="Hold Payment"/>
    <n v="42892"/>
    <s v="Q2 2017"/>
    <n v="1"/>
    <s v="0-30 Days"/>
    <n v="15850"/>
    <s v="PLN"/>
    <n v="3799.87"/>
    <s v="PLN"/>
    <n v="15850.01535001368"/>
    <s v="EUR"/>
    <s v="INTER"/>
    <n v="3.8"/>
    <n v="1"/>
    <s v="greater than 10000"/>
    <s v="Sayantan Ghosh"/>
    <s v="Invoice waiting for approval"/>
    <s v="More"/>
    <m/>
    <m/>
    <m/>
    <m/>
    <m/>
    <s v="GFS"/>
    <s v="Non- ICB"/>
    <s v="GFS/Non- ICB"/>
  </r>
  <r>
    <s v="New"/>
    <n v="8110"/>
    <s v="Capgemini Mexico S. de R.L. de C.V."/>
    <x v="9"/>
    <n v="199"/>
    <s v="Capgemini America Inc"/>
    <s v="NORTH AMERICA"/>
    <s v="D7270"/>
    <s v="09. LATAM"/>
    <s v="Mexico"/>
    <n v="42829"/>
    <n v="64"/>
    <s v="8.Invoice awaiting Prime’s approval or PO"/>
    <s v="Hold Payment"/>
    <n v="42892"/>
    <s v="Q2 2017"/>
    <n v="1"/>
    <s v="0-30 Days"/>
    <n v="79652.56"/>
    <s v="MXN"/>
    <n v="3782.91"/>
    <s v="MXN"/>
    <n v="79652.619565995541"/>
    <s v="EUR"/>
    <s v="INTER"/>
    <n v="3.78"/>
    <n v="1"/>
    <s v="greater than 10000"/>
    <s v="SUDIPTA ROY"/>
    <s v="awaiting approval"/>
    <s v="More"/>
    <m/>
    <m/>
    <m/>
    <m/>
    <m/>
    <s v="Non-GFS"/>
    <s v="Non- ICB"/>
    <s v="Non-GFS/Non- ICB"/>
  </r>
  <r>
    <s v="New"/>
    <n v="95"/>
    <s v="Capgemini Service S.A.S."/>
    <x v="0"/>
    <n v="635"/>
    <s v="Capgemini Technology Services"/>
    <s v="FRANCE"/>
    <n v="950110011695"/>
    <s v="07. GROUP"/>
    <s v="GROUP SHARED SERVICES"/>
    <n v="42825"/>
    <n v="68"/>
    <s v="6.Missing or wrong information on invoice"/>
    <s v="Missing Information or Attachment"/>
    <n v="42891"/>
    <s v="Q2 2017"/>
    <n v="2"/>
    <s v="0-30 Days"/>
    <n v="3759.94"/>
    <s v="EUR"/>
    <n v="3759.94"/>
    <s v="EUR"/>
    <n v="3759.94"/>
    <s v="EUR"/>
    <s v="INTER"/>
    <n v="3.76"/>
    <n v="1"/>
    <s v="less than 10000"/>
    <s v="Jadwiga Lacka"/>
    <s v="i-Waiting for Production Unit Manager approval - PBILON"/>
    <s v="Less"/>
    <m/>
    <m/>
    <m/>
    <m/>
    <m/>
    <s v="GFS"/>
    <s v="Non- ICB"/>
    <s v="GFS/Non- ICB"/>
  </r>
  <r>
    <s v="New"/>
    <n v="95"/>
    <s v="Capgemini Service S.A.S."/>
    <x v="0"/>
    <n v="1750"/>
    <s v="Capgemini Espana S.L."/>
    <s v="IBERIA"/>
    <n v="950110011359"/>
    <s v="07. GROUP"/>
    <s v="GROUP SHARED SERVICES"/>
    <n v="42821"/>
    <n v="72"/>
    <s v="1.No signed SoW"/>
    <s v="DISAGREEMENT"/>
    <n v="42893"/>
    <s v="Q2 2017"/>
    <n v="0"/>
    <s v="0-30 Days"/>
    <n v="3729"/>
    <s v="EUR"/>
    <n v="3729"/>
    <s v="EUR"/>
    <n v="3729"/>
    <s v="EUR"/>
    <s v="INTER"/>
    <n v="3.73"/>
    <n v="1"/>
    <s v="less than 10000"/>
    <s v="Carmen Postigo Gonzalez"/>
    <s v="Send ISOW"/>
    <s v="Less"/>
    <m/>
    <m/>
    <m/>
    <m/>
    <m/>
    <s v="GFS"/>
    <s v="Non- ICB"/>
    <s v="GFS/Non- ICB"/>
  </r>
  <r>
    <s v="Unresolved"/>
    <n v="8520"/>
    <s v="Capgemini Technology Services India Limited"/>
    <x v="3"/>
    <n v="3071"/>
    <s v="Sogeti Sverige AB"/>
    <s v="NORDIC"/>
    <s v="5010089565/16-17-IM"/>
    <s v="06. SOGETI"/>
    <s v="iGATE"/>
    <n v="42769"/>
    <n v="124"/>
    <s v="8.Invoice awaiting Prime’s approval or PO"/>
    <s v="Hold Payment"/>
    <n v="42775"/>
    <s v="Q1 2017"/>
    <n v="118"/>
    <s v="91-120 Days"/>
    <n v="267698"/>
    <s v="INR"/>
    <n v="3700.87"/>
    <s v="INR"/>
    <n v="267697.90521381865"/>
    <s v="EUR"/>
    <s v="INTER"/>
    <n v="3.7"/>
    <n v="1"/>
    <s v="greater than 10000"/>
    <s v="Anne-Sofi Saltin"/>
    <s v="app"/>
    <s v="More"/>
    <m/>
    <m/>
    <m/>
    <m/>
    <m/>
    <s v="Non-GFS"/>
    <s v="Non- ICB"/>
    <s v="Non-GFS/Non- ICB"/>
  </r>
  <r>
    <s v="New"/>
    <n v="8520"/>
    <s v="Capgemini Technology Services India Limited"/>
    <x v="3"/>
    <n v="199"/>
    <s v="Capgemini America Inc"/>
    <s v="NORTH AMERICA"/>
    <n v="85203910000888"/>
    <s v="05. BUSINESS SERVICES"/>
    <s v="BPO India"/>
    <n v="42829"/>
    <n v="64"/>
    <s v="1.No signed SoW"/>
    <s v="DISAGREEMENT"/>
    <n v="42893"/>
    <s v="Q2 2017"/>
    <n v="0"/>
    <s v="0-30 Days"/>
    <n v="267525"/>
    <s v="INR"/>
    <n v="3698.48"/>
    <s v="INR"/>
    <n v="267525.02748683526"/>
    <s v="EUR"/>
    <s v="INTER"/>
    <n v="3.7"/>
    <n v="1"/>
    <s v="greater than 10000"/>
    <s v="PRIANGSU CHANDRA"/>
    <s v="ISOW required"/>
    <s v="More"/>
    <m/>
    <m/>
    <m/>
    <m/>
    <m/>
    <s v="GFS"/>
    <s v="Non- ICB"/>
    <s v="GFS/Non- ICB"/>
  </r>
  <r>
    <s v="Unresolved"/>
    <n v="95"/>
    <s v="Capgemini Service S.A.S."/>
    <x v="0"/>
    <n v="1761"/>
    <s v="Capgemini Business Services Brasil - Assessoria Empresarial Ltda."/>
    <s v="CPM- BR"/>
    <n v="950110011051"/>
    <s v="07. GROUP"/>
    <s v="GROUP SHARED SERVICES"/>
    <n v="42821"/>
    <n v="72"/>
    <s v="4.Disagreed expenses"/>
    <s v="DISAGREEMENT"/>
    <n v="42859"/>
    <s v="Q2 2017"/>
    <n v="34"/>
    <s v="31-60 Days"/>
    <n v="3685.88"/>
    <s v="EUR"/>
    <n v="3685.88"/>
    <s v="EUR"/>
    <n v="3685.88"/>
    <s v="EUR"/>
    <s v="INTER"/>
    <n v="3.69"/>
    <n v="1"/>
    <s v="less than 10000"/>
    <s v="Jairo Escobar"/>
    <s v="We need the details about charges of this invoice"/>
    <s v="Less"/>
    <m/>
    <m/>
    <m/>
    <m/>
    <m/>
    <s v="GFS"/>
    <s v="Non- ICB"/>
    <s v="GFS/Non- ICB"/>
  </r>
  <r>
    <s v="Unresolved"/>
    <n v="8310"/>
    <s v="Capgemini Polska Sp z.o.o"/>
    <x v="2"/>
    <n v="199"/>
    <s v="Capgemini America Inc"/>
    <s v="NORTH AMERICA"/>
    <s v="831016FIS01426"/>
    <s v="04. INFRA"/>
    <s v="Infra Central Europe "/>
    <n v="42615"/>
    <n v="278"/>
    <s v="8.Invoice awaiting Prime’s approval or PO"/>
    <s v="Hold Payment"/>
    <n v="42678"/>
    <s v="Q4 2016"/>
    <n v="215"/>
    <s v="181 - 365 Days"/>
    <n v="15396"/>
    <s v="PLN"/>
    <n v="3691.02"/>
    <s v="PLN"/>
    <n v="15395.980298591136"/>
    <s v="EUR"/>
    <s v="INTER"/>
    <n v="3.69"/>
    <n v="1"/>
    <s v="greater than 10000"/>
    <s v="Sayantan Ghosh"/>
    <s v="Invoice waiting for approval"/>
    <s v="More"/>
    <m/>
    <m/>
    <m/>
    <m/>
    <m/>
    <s v="GFS"/>
    <s v="Non- ICB"/>
    <s v="GFS/Non- ICB"/>
  </r>
  <r>
    <s v="Unresolved"/>
    <n v="8520"/>
    <s v="Capgemini Technology Services India Limited"/>
    <x v="3"/>
    <n v="1750"/>
    <s v="Capgemini Espana S.L."/>
    <s v="IBERIA"/>
    <n v="85200310086758"/>
    <s v="04. INFRA"/>
    <s v="INDIA SHARED SERVICES - ISIDSS - BU"/>
    <n v="42773"/>
    <n v="120"/>
    <s v="8.Invoice awaiting Prime’s approval or PO"/>
    <s v="Hold Payment"/>
    <n v="42831"/>
    <s v="Q1 2017"/>
    <n v="62"/>
    <s v="61-90 Days"/>
    <n v="266185.5"/>
    <s v="INR"/>
    <n v="3679.96"/>
    <s v="INR"/>
    <n v="266185.40593715641"/>
    <s v="EUR"/>
    <s v="INTER"/>
    <n v="3.68"/>
    <n v="1"/>
    <s v="greater than 10000"/>
    <s v="Virginia Alonso"/>
    <s v="Pending BU approval"/>
    <s v="More"/>
    <m/>
    <m/>
    <m/>
    <m/>
    <m/>
    <s v="GFS"/>
    <s v="Non- ICB"/>
    <s v="GFS/Non- ICB"/>
  </r>
  <r>
    <s v="Unresolved"/>
    <n v="95"/>
    <s v="Capgemini Service S.A.S."/>
    <x v="0"/>
    <n v="8310"/>
    <s v="Capgemini Polska Sp z.o.o"/>
    <s v="CENTRAL EUROPE"/>
    <n v="950110010448"/>
    <s v="07. GROUP"/>
    <s v="GROUP SHARED SERVICES"/>
    <n v="42725"/>
    <n v="168"/>
    <s v="1.No signed SoW"/>
    <s v="DISAGREEMENT"/>
    <n v="42859"/>
    <s v="Q2 2017"/>
    <n v="34"/>
    <s v="31-60 Days"/>
    <n v="3658"/>
    <s v="EUR"/>
    <n v="3658"/>
    <s v="EUR"/>
    <n v="3658"/>
    <s v="EUR"/>
    <s v="INTER"/>
    <n v="3.66"/>
    <n v="1"/>
    <s v="less than 10000"/>
    <s v="Mateusz Jaskolski"/>
    <s v="Please provide signed ICA"/>
    <s v="Less"/>
    <m/>
    <m/>
    <m/>
    <m/>
    <m/>
    <s v="GFS"/>
    <s v="Non- ICB"/>
    <s v="GFS/Non- ICB"/>
  </r>
  <r>
    <s v="Unresolved"/>
    <n v="95"/>
    <s v="Capgemini Service S.A.S."/>
    <x v="0"/>
    <n v="8310"/>
    <s v="Capgemini Polska Sp z.o.o"/>
    <s v="CENTRAL EUROPE"/>
    <n v="950110008958"/>
    <s v="07. GROUP"/>
    <s v="GROUP SHARED SERVICES"/>
    <n v="42541"/>
    <n v="352"/>
    <s v="1.No signed SoW"/>
    <s v="DISAGREEMENT"/>
    <n v="42859"/>
    <s v="Q2 2017"/>
    <n v="34"/>
    <s v="31-60 Days"/>
    <n v="3658.1"/>
    <s v="EUR"/>
    <n v="3658.1"/>
    <s v="EUR"/>
    <n v="3658.1"/>
    <s v="EUR"/>
    <s v="INTER"/>
    <n v="3.66"/>
    <n v="1"/>
    <s v="less than 10000"/>
    <s v="Mateusz Jaskolski"/>
    <s v="Please provide signed ICA"/>
    <s v="Less"/>
    <m/>
    <m/>
    <m/>
    <m/>
    <m/>
    <s v="GFS"/>
    <s v="Non- ICB"/>
    <s v="GFS/Non- ICB"/>
  </r>
  <r>
    <s v="Unresolved"/>
    <n v="8520"/>
    <s v="Capgemini Technology Services India Limited"/>
    <x v="3"/>
    <n v="3011"/>
    <s v="Sogeti USA LLC"/>
    <s v="NORTH AMERICA"/>
    <n v="85200310084701"/>
    <s v="08. SHARED SERVICES"/>
    <s v="ID Shared Services"/>
    <n v="42643"/>
    <n v="250"/>
    <s v="1.No signed SoW"/>
    <s v="DISAGREEMENT"/>
    <n v="42681"/>
    <s v="Q4 2016"/>
    <n v="212"/>
    <s v="181 - 365 Days"/>
    <n v="264377.78000000003"/>
    <s v="INR"/>
    <n v="3654.97"/>
    <s v="INR"/>
    <n v="264377.78485041374"/>
    <s v="EUR"/>
    <s v="INTER"/>
    <n v="3.65"/>
    <n v="1"/>
    <s v="greater than 10000"/>
    <s v="Brock Bahan"/>
    <s v="Dispute : No SOW For These Charges"/>
    <s v="More"/>
    <m/>
    <m/>
    <m/>
    <m/>
    <m/>
    <s v="GFS"/>
    <s v="Non- ICB"/>
    <s v="GFS/Non- ICB"/>
  </r>
  <r>
    <s v="Unresolved"/>
    <n v="8520"/>
    <s v="Capgemini Technology Services India Limited"/>
    <x v="3"/>
    <n v="8420"/>
    <s v="Capgemini Australia Pty Ltd."/>
    <s v="INDIA"/>
    <n v="85203210000139"/>
    <s v="04. INFRA"/>
    <s v="India Data Run Services"/>
    <n v="42828"/>
    <n v="65"/>
    <s v="4.Disagreed expenses"/>
    <s v="DISAGREEMENT"/>
    <n v="42859"/>
    <s v="Q2 2017"/>
    <n v="34"/>
    <s v="31-60 Days"/>
    <n v="264274.84000000003"/>
    <s v="INR"/>
    <n v="3653.55"/>
    <s v="INR"/>
    <n v="264275.07088710146"/>
    <s v="EUR"/>
    <s v="INTRA"/>
    <n v="3.65"/>
    <n v="1"/>
    <s v="greater than 10000"/>
    <s v="Shruti Shetty"/>
    <s v="Need clarification to the below Cab Hire expenses please.. need to recollect what this was for in the month of August 2016 ? - SONY WHEELS PRIVATE LIMITED - Invoice Num SWPL/174/16-17; Please provide for more information on this to Hitesh Shah/ Chetan Singuri (PM)"/>
    <s v="More"/>
    <m/>
    <m/>
    <m/>
    <m/>
    <m/>
    <s v="GFS"/>
    <s v="Non- ICB"/>
    <s v="GFS/Non- ICB"/>
  </r>
  <r>
    <s v="New"/>
    <n v="95"/>
    <s v="Capgemini Service S.A.S."/>
    <x v="0"/>
    <n v="260"/>
    <s v="Capgemini UK Plc"/>
    <s v="UK &amp; IRELAND"/>
    <n v="950110011388"/>
    <s v="07. GROUP"/>
    <s v="GROUP SHARED SERVICES"/>
    <n v="42821"/>
    <n v="72"/>
    <s v="6.Missing or wrong information on invoice"/>
    <s v="Missing Information or Attachment"/>
    <n v="42892"/>
    <s v="Q2 2017"/>
    <n v="1"/>
    <s v="0-30 Days"/>
    <n v="3644.26"/>
    <s v="EUR"/>
    <n v="3644.26"/>
    <s v="EUR"/>
    <n v="3644.26"/>
    <s v="EUR"/>
    <s v="INTER"/>
    <n v="3.64"/>
    <n v="1"/>
    <s v="less than 10000"/>
    <s v="Puja Kolay Dey"/>
    <s v="No PO"/>
    <s v="Less"/>
    <m/>
    <m/>
    <m/>
    <m/>
    <m/>
    <s v="GFS"/>
    <s v="Non- ICB"/>
    <s v="GFS/Non- ICB"/>
  </r>
  <r>
    <s v="Unresolved"/>
    <n v="95"/>
    <s v="Capgemini Service S.A.S."/>
    <x v="0"/>
    <n v="8310"/>
    <s v="Capgemini Polska Sp z.o.o"/>
    <s v="CENTRAL EUROPE"/>
    <n v="950110008320"/>
    <s v="07. GROUP"/>
    <s v="GROUP SHARED SERVICES"/>
    <n v="42513"/>
    <n v="380"/>
    <s v="1.No signed SoW"/>
    <s v="DISAGREEMENT"/>
    <n v="42859"/>
    <s v="Q2 2017"/>
    <n v="34"/>
    <s v="31-60 Days"/>
    <n v="3608"/>
    <s v="EUR"/>
    <n v="3608"/>
    <s v="EUR"/>
    <n v="3608"/>
    <s v="EUR"/>
    <s v="INTER"/>
    <n v="3.61"/>
    <n v="1"/>
    <s v="less than 10000"/>
    <s v="Mateusz Jaskolski"/>
    <s v="Please provide signed ICA"/>
    <s v="Less"/>
    <m/>
    <m/>
    <m/>
    <m/>
    <m/>
    <s v="GFS"/>
    <s v="Non- ICB"/>
    <s v="GFS/Non- ICB"/>
  </r>
  <r>
    <s v="Unresolved"/>
    <n v="95"/>
    <s v="Capgemini Service S.A.S."/>
    <x v="0"/>
    <n v="8310"/>
    <s v="Capgemini Polska Sp z.o.o"/>
    <s v="CENTRAL EUROPE"/>
    <n v="950110009465"/>
    <s v="07. GROUP"/>
    <s v="GROUP SHARED SERVICES"/>
    <n v="42636"/>
    <n v="257"/>
    <s v="1.No signed SoW"/>
    <s v="DISAGREEMENT"/>
    <n v="42859"/>
    <s v="Q2 2017"/>
    <n v="34"/>
    <s v="31-60 Days"/>
    <n v="3608"/>
    <s v="EUR"/>
    <n v="3608"/>
    <s v="EUR"/>
    <n v="3608"/>
    <s v="EUR"/>
    <s v="INTER"/>
    <n v="3.61"/>
    <n v="1"/>
    <s v="less than 10000"/>
    <s v="Mateusz Jaskolski"/>
    <s v="Please provide signed ICA"/>
    <s v="Less"/>
    <m/>
    <m/>
    <m/>
    <m/>
    <m/>
    <s v="GFS"/>
    <s v="Non- ICB"/>
    <s v="GFS/Non- ICB"/>
  </r>
  <r>
    <s v="Unresolved"/>
    <n v="8520"/>
    <s v="Capgemini Technology Services India Limited"/>
    <x v="3"/>
    <n v="429"/>
    <s v="Sogeti Nederland B.V."/>
    <s v="BENELUX"/>
    <s v="5010089648/16-17-IM"/>
    <s v="06. SOGETI"/>
    <s v="INDIA"/>
    <n v="42768"/>
    <n v="125"/>
    <s v="6.Missing or wrong information on invoice"/>
    <s v="Missing Information or Attachment"/>
    <n v="42800"/>
    <s v="Q1 2017"/>
    <n v="93"/>
    <s v="91-120 Days"/>
    <n v="261110"/>
    <s v="INR"/>
    <n v="3609.79"/>
    <s v="INR"/>
    <n v="261109.74480643481"/>
    <s v="EUR"/>
    <s v="INTER"/>
    <n v="3.61"/>
    <n v="1"/>
    <s v="greater than 10000"/>
    <s v="Dibendu Das"/>
    <s v="Mail sent to supplier for missing employee details."/>
    <s v="More"/>
    <m/>
    <m/>
    <m/>
    <m/>
    <m/>
    <s v="Non-GFS"/>
    <s v="Non- ICB"/>
    <s v="Non-GFS/Non- ICB"/>
  </r>
  <r>
    <s v="New"/>
    <n v="9701"/>
    <s v="Capgemini Services Romania s.r.l."/>
    <x v="2"/>
    <n v="8205"/>
    <s v="Capgemini Consulting Österreich AG"/>
    <s v="CENTRAL EUROPE"/>
    <n v="97120170330"/>
    <s v="04. INFRA"/>
    <s v="Infra Central Europe "/>
    <n v="42849"/>
    <n v="44"/>
    <s v="6.Missing or wrong information on invoice"/>
    <s v="Missing Information or Attachment"/>
    <n v="42892"/>
    <s v="Q2 2017"/>
    <n v="1"/>
    <s v="0-30 Days"/>
    <n v="3600"/>
    <s v="EUR"/>
    <n v="3600"/>
    <s v="RON"/>
    <n v="16435.796983209464"/>
    <s v="EUR"/>
    <s v="INTRA"/>
    <n v="3.6"/>
    <n v="1"/>
    <s v="greater than 10000"/>
    <s v="Justyna Krawczak"/>
    <s v="certificate of residence for 2017 should be sent to CG Austria. Please contact AT, Accounting or B. Valtiner"/>
    <s v="Less"/>
    <m/>
    <m/>
    <m/>
    <m/>
    <m/>
    <s v="Non-GFS"/>
    <s v="Non- ICB"/>
    <s v="Non-GFS/Non- ICB"/>
  </r>
  <r>
    <s v="Unresolved"/>
    <n v="8520"/>
    <s v="Capgemini Technology Services India Limited"/>
    <x v="3"/>
    <n v="199"/>
    <s v="Capgemini America Inc"/>
    <s v="NORTH AMERICA"/>
    <n v="85203810002102"/>
    <s v="05. BUSINESS SERVICES"/>
    <s v="BPO India"/>
    <n v="42646"/>
    <n v="247"/>
    <s v="8.Invoice awaiting Prime’s approval or PO"/>
    <s v="Hold Payment"/>
    <n v="42733"/>
    <s v="Q4 2016"/>
    <n v="160"/>
    <s v="151-180 Days"/>
    <n v="259000"/>
    <s v="INR"/>
    <n v="3580.62"/>
    <s v="INR"/>
    <n v="258999.76853191367"/>
    <s v="EUR"/>
    <s v="INTER"/>
    <n v="3.58"/>
    <n v="1"/>
    <s v="greater than 10000"/>
    <s v="Sayantan Ghosh"/>
    <s v="Invoice waiting for approval"/>
    <s v="More"/>
    <m/>
    <m/>
    <m/>
    <m/>
    <m/>
    <s v="GFS"/>
    <s v="Non- ICB"/>
    <s v="GFS/Non- ICB"/>
  </r>
  <r>
    <s v="Unresolved"/>
    <n v="8520"/>
    <s v="Capgemini Technology Services India Limited"/>
    <x v="3"/>
    <n v="199"/>
    <s v="Capgemini America Inc"/>
    <s v="NORTH AMERICA"/>
    <n v="85200410044916"/>
    <s v="10. IND"/>
    <s v="I and D India ACIS"/>
    <n v="42795"/>
    <n v="98"/>
    <s v="8.Invoice awaiting Prime’s approval or PO"/>
    <s v="Hold Payment"/>
    <n v="42860"/>
    <s v="Q2 2017"/>
    <n v="33"/>
    <s v="31-60 Days"/>
    <n v="259299.99"/>
    <s v="INR"/>
    <n v="3584.77"/>
    <s v="INR"/>
    <n v="259299.95370638274"/>
    <s v="EUR"/>
    <s v="INTER"/>
    <n v="3.58"/>
    <n v="1"/>
    <s v="greater than 10000"/>
    <s v="PRIANGSU CHANDRA"/>
    <s v="Approval pending from Raveendranath Rayapati"/>
    <s v="More"/>
    <m/>
    <m/>
    <m/>
    <m/>
    <m/>
    <s v="GFS"/>
    <s v="Non- ICB"/>
    <s v="GFS/Non- ICB"/>
  </r>
  <r>
    <s v="New"/>
    <n v="413"/>
    <s v="Capgemini Nederland B.V."/>
    <x v="7"/>
    <n v="8205"/>
    <s v="Capgemini Consulting Österreich AG"/>
    <s v="CENTRAL EUROPE"/>
    <n v="4130110183255"/>
    <s v="10. IND"/>
    <s v="BI-BA Netherlands"/>
    <n v="42853"/>
    <n v="40"/>
    <s v="6.Missing or wrong information on invoice"/>
    <s v="Missing Information or Attachment"/>
    <n v="42892"/>
    <s v="Q2 2017"/>
    <n v="1"/>
    <s v="0-30 Days"/>
    <n v="3574.87"/>
    <s v="EUR"/>
    <n v="3574.87"/>
    <s v="EUR"/>
    <n v="3574.87"/>
    <s v="EUR"/>
    <s v="INTER"/>
    <n v="3.57"/>
    <n v="1"/>
    <s v="less than 10000"/>
    <s v="Justyna Krawczak"/>
    <s v="certificate of residence for 2017 should be sent to CG Austria"/>
    <s v="Less"/>
    <m/>
    <m/>
    <m/>
    <m/>
    <m/>
    <s v="GFS"/>
    <s v="Non- ICB"/>
    <s v="GFS/Non- ICB"/>
  </r>
  <r>
    <s v="New"/>
    <n v="95"/>
    <s v="Capgemini Service S.A.S."/>
    <x v="0"/>
    <n v="635"/>
    <s v="Capgemini Technology Services"/>
    <s v="FRANCE"/>
    <n v="950110010966"/>
    <s v="07. GROUP"/>
    <s v="GROUP SHARED SERVICES"/>
    <n v="42821"/>
    <n v="72"/>
    <s v="6.Missing or wrong information on invoice"/>
    <s v="Missing Information or Attachment"/>
    <n v="42891"/>
    <s v="Q2 2017"/>
    <n v="2"/>
    <s v="0-30 Days"/>
    <n v="3559.5"/>
    <s v="EUR"/>
    <n v="3559.5"/>
    <s v="EUR"/>
    <n v="3559.5"/>
    <s v="EUR"/>
    <s v="INTER"/>
    <n v="3.56"/>
    <n v="1"/>
    <s v="less than 10000"/>
    <s v="Jadwiga Lacka"/>
    <s v="i-Waiting for Production Unit Manager approval- PBILON"/>
    <s v="Less"/>
    <m/>
    <m/>
    <m/>
    <m/>
    <m/>
    <s v="GFS"/>
    <s v="Non- ICB"/>
    <s v="GFS/Non- ICB"/>
  </r>
  <r>
    <s v="New"/>
    <n v="95"/>
    <s v="Capgemini Service S.A.S."/>
    <x v="0"/>
    <n v="199"/>
    <s v="Capgemini America Inc"/>
    <s v="NORTH AMERICA"/>
    <n v="950110011380"/>
    <s v="07. GROUP"/>
    <s v="GROUP SHARED SERVICES"/>
    <n v="42821"/>
    <n v="72"/>
    <s v="8.Invoice awaiting Prime’s approval or PO"/>
    <s v="Hold Payment"/>
    <n v="42893"/>
    <s v="Q2 2017"/>
    <n v="0"/>
    <s v="0-30 Days"/>
    <n v="3559.5"/>
    <s v="EUR"/>
    <n v="3559.5"/>
    <s v="EUR"/>
    <n v="3559.5"/>
    <s v="EUR"/>
    <s v="INTER"/>
    <n v="3.56"/>
    <n v="1"/>
    <s v="less than 10000"/>
    <s v="Soumya Mukhopadhyay"/>
    <s v="-"/>
    <s v="Less"/>
    <m/>
    <m/>
    <m/>
    <m/>
    <m/>
    <s v="GFS"/>
    <s v="Non- ICB"/>
    <s v="GFS/Non- ICB"/>
  </r>
  <r>
    <s v="Unresolved"/>
    <n v="8520"/>
    <s v="Capgemini Technology Services India Limited"/>
    <x v="3"/>
    <n v="260"/>
    <s v="Capgemini UK Plc"/>
    <s v="UK &amp; IRELAND"/>
    <s v="5010089847/16-17-IM"/>
    <s v="01. APPSONE"/>
    <s v="IGATE"/>
    <n v="42768"/>
    <n v="125"/>
    <s v="6.Missing or wrong information on invoice"/>
    <s v="Missing Information or Attachment"/>
    <n v="42831"/>
    <s v="Q1 2017"/>
    <n v="62"/>
    <s v="61-90 Days"/>
    <n v="257350"/>
    <s v="INR"/>
    <n v="3557.81"/>
    <s v="INR"/>
    <n v="257349.83507898849"/>
    <s v="EUR"/>
    <s v="INTER"/>
    <n v="3.56"/>
    <n v="1"/>
    <s v="greater than 10000"/>
    <s v="SARBAJIT MOITRA"/>
    <s v="No PO"/>
    <s v="More"/>
    <m/>
    <m/>
    <m/>
    <m/>
    <m/>
    <s v="Non-GFS"/>
    <s v="Non- ICB"/>
    <s v="Non-GFS/Non- ICB"/>
  </r>
  <r>
    <s v="Unresolved"/>
    <n v="8520"/>
    <s v="Capgemini Technology Services India Limited"/>
    <x v="3"/>
    <n v="8420"/>
    <s v="Capgemini Australia Pty Ltd."/>
    <s v="INDIA"/>
    <n v="85203010001299"/>
    <s v="14. DIGITAL"/>
    <s v="DIGITAL"/>
    <n v="42773"/>
    <n v="120"/>
    <s v="2.Disagreed rates or price"/>
    <s v="DISAGREEMENT"/>
    <n v="42775"/>
    <s v="Q1 2017"/>
    <n v="118"/>
    <s v="91-120 Days"/>
    <n v="257556.11"/>
    <s v="INR"/>
    <n v="3560.66"/>
    <s v="INR"/>
    <n v="257555.98634338289"/>
    <s v="EUR"/>
    <s v="INTRA"/>
    <n v="3.56"/>
    <n v="1"/>
    <s v="greater than 10000"/>
    <s v="Mayuresh Kapre"/>
    <s v="Overall Delivery capbility supplied resulted in unsuccessful nature of project &amp; overrun; Please issue a credit note"/>
    <s v="More"/>
    <m/>
    <m/>
    <m/>
    <m/>
    <m/>
    <s v="GFS"/>
    <s v="Non- ICB"/>
    <s v="GFS/Non- ICB"/>
  </r>
  <r>
    <s v="Unresolved"/>
    <n v="8520"/>
    <s v="Capgemini Technology Services India Limited"/>
    <x v="3"/>
    <n v="260"/>
    <s v="Capgemini UK Plc"/>
    <s v="UK &amp; IRELAND"/>
    <s v="5010087835/16-17-IM"/>
    <s v="01. APPSONE"/>
    <s v="IGATE"/>
    <n v="42768"/>
    <n v="125"/>
    <s v="6.Missing or wrong information on invoice"/>
    <s v="Missing Information or Attachment"/>
    <n v="42831"/>
    <s v="Q1 2017"/>
    <n v="62"/>
    <s v="61-90 Days"/>
    <n v="256335"/>
    <s v="INR"/>
    <n v="3543.78"/>
    <s v="INR"/>
    <n v="256334.9921879521"/>
    <s v="EUR"/>
    <s v="INTER"/>
    <n v="3.54"/>
    <n v="1"/>
    <s v="greater than 10000"/>
    <s v="SARBAJIT MOITRA"/>
    <s v="No PO"/>
    <s v="More"/>
    <m/>
    <m/>
    <m/>
    <m/>
    <m/>
    <s v="Non-GFS"/>
    <s v="Non- ICB"/>
    <s v="Non-GFS/Non- ICB"/>
  </r>
  <r>
    <s v="New"/>
    <n v="95"/>
    <s v="Capgemini Service S.A.S."/>
    <x v="0"/>
    <n v="1730"/>
    <s v="Capgemini Portugal, Serviços de Consultoria e Informatica S.A."/>
    <s v="IBERIA"/>
    <n v="950110011425"/>
    <s v="07. GROUP"/>
    <s v="GROUP SHARED SERVICES"/>
    <n v="42822"/>
    <n v="71"/>
    <s v="8.Invoice awaiting Prime’s approval or PO"/>
    <s v="Hold Payment"/>
    <n v="42893"/>
    <s v="Q2 2017"/>
    <n v="0"/>
    <s v="0-30 Days"/>
    <n v="3517.5"/>
    <s v="EUR"/>
    <n v="3517.5"/>
    <s v="EUR"/>
    <n v="3517.5"/>
    <s v="EUR"/>
    <s v="INTER"/>
    <n v="3.52"/>
    <n v="1"/>
    <s v="less than 10000"/>
    <s v="Vania Ferreira"/>
    <s v="Invoice waiting for approval"/>
    <s v="Less"/>
    <m/>
    <m/>
    <m/>
    <m/>
    <m/>
    <s v="GFS"/>
    <s v="Non- ICB"/>
    <s v="GFS/Non- ICB"/>
  </r>
  <r>
    <s v="New"/>
    <n v="1750"/>
    <s v="Capgemini Espana S.L."/>
    <x v="8"/>
    <n v="693"/>
    <s v="Capgemini Consulting S.A.S."/>
    <s v="FRANCE"/>
    <n v="17500110094291"/>
    <s v="03. CC"/>
    <s v="GCC "/>
    <n v="42829"/>
    <n v="64"/>
    <s v="8.Invoice awaiting Prime’s approval or PO"/>
    <s v="Hold Payment"/>
    <n v="42891"/>
    <s v="Q2 2017"/>
    <n v="2"/>
    <s v="0-30 Days"/>
    <n v="3509.38"/>
    <s v="EUR"/>
    <n v="3509.38"/>
    <s v="EUR"/>
    <n v="3509.38"/>
    <s v="EUR"/>
    <s v="INTER"/>
    <n v="3.51"/>
    <n v="1"/>
    <s v="less than 10000"/>
    <s v="Hirsch Magdalena"/>
    <s v="h-Waiting for Project Manager approval OOCHOAPE"/>
    <s v="Less"/>
    <m/>
    <m/>
    <m/>
    <m/>
    <m/>
    <s v="GFS"/>
    <s v="Non- ICB"/>
    <s v="GFS/Non- ICB"/>
  </r>
  <r>
    <s v="Unresolved"/>
    <n v="8243"/>
    <s v="Capgemini Deutschland GmbH"/>
    <x v="2"/>
    <n v="635"/>
    <s v="Capgemini Technology Services"/>
    <s v="FRANCE"/>
    <n v="82430160099606"/>
    <s v="02. APPSTWO"/>
    <s v="APPS Germany"/>
    <n v="42795"/>
    <n v="98"/>
    <s v="3.Disagreed days, volume or deliverables"/>
    <s v="DISAGREEMENT"/>
    <n v="42831"/>
    <s v="Q1 2017"/>
    <n v="62"/>
    <s v="61-90 Days"/>
    <n v="3509.58"/>
    <s v="EUR"/>
    <n v="3509.58"/>
    <s v="EUR"/>
    <n v="3509.58"/>
    <s v="EUR"/>
    <s v="INTER"/>
    <n v="3.51"/>
    <n v="1"/>
    <s v="less than 10000"/>
    <s v="Aleksandra Polak"/>
    <s v="The amount is higher than the reporting I received. Need explanation please Regards Mariama Mariama DIALLO (20/03/2017 14:49)"/>
    <s v="Less"/>
    <m/>
    <m/>
    <m/>
    <m/>
    <m/>
    <s v="GFS"/>
    <s v="Non- ICB"/>
    <s v="GFS/Non- ICB"/>
  </r>
  <r>
    <s v="Unresolved"/>
    <n v="8520"/>
    <s v="Capgemini Technology Services India Limited"/>
    <x v="3"/>
    <n v="420"/>
    <s v="Capgemini Belgium N.V./S.A."/>
    <s v="BENELUX"/>
    <s v="5010089639/16-17-IM"/>
    <s v="05. BUSINESS SERVICES"/>
    <s v="iGATE"/>
    <n v="42768"/>
    <n v="125"/>
    <s v="5.Invoice issued too late"/>
    <s v="DISAGREEMENT"/>
    <n v="42775"/>
    <s v="Q1 2017"/>
    <n v="118"/>
    <s v="91-120 Days"/>
    <n v="254042"/>
    <s v="INR"/>
    <n v="3512.08"/>
    <s v="INR"/>
    <n v="254042.01145767028"/>
    <s v="EUR"/>
    <s v="INTER"/>
    <n v="3.51"/>
    <n v="1"/>
    <s v="greater than 10000"/>
    <s v="Agnieszka Wodnicka"/>
    <s v="waiting for approval"/>
    <s v="More"/>
    <m/>
    <m/>
    <m/>
    <m/>
    <m/>
    <s v="Non-GFS"/>
    <s v="Non- ICB"/>
    <s v="Non-GFS/Non- ICB"/>
  </r>
  <r>
    <s v="New"/>
    <n v="8520"/>
    <s v="Capgemini Technology Services India Limited"/>
    <x v="3"/>
    <n v="1750"/>
    <s v="Capgemini Espana S.L."/>
    <s v="IBERIA"/>
    <n v="85207820000037"/>
    <s v="11. FS"/>
    <s v="FS Others"/>
    <n v="42888"/>
    <n v="5"/>
    <s v="1.No signed SoW"/>
    <s v="DISAGREEMENT"/>
    <n v="42893"/>
    <s v="Q2 2017"/>
    <n v="0"/>
    <s v="0-30 Days"/>
    <n v="253850.7"/>
    <s v="INR"/>
    <n v="3509.44"/>
    <s v="INR"/>
    <n v="253851.05028644175"/>
    <s v="EUR"/>
    <s v="INTER"/>
    <n v="3.51"/>
    <n v="1"/>
    <s v="greater than 10000"/>
    <s v="Carmen Postigo Gonzalez"/>
    <s v="Send ISOW"/>
    <s v="More"/>
    <m/>
    <m/>
    <m/>
    <m/>
    <m/>
    <s v="GFS"/>
    <s v="ICB"/>
    <s v="GFS/ICB"/>
  </r>
  <r>
    <s v="Unresolved"/>
    <n v="9701"/>
    <s v="Capgemini Services Romania s.r.l."/>
    <x v="2"/>
    <n v="199"/>
    <s v="Capgemini America Inc"/>
    <s v="NORTH AMERICA"/>
    <n v="97120160896"/>
    <s v="04. INFRA"/>
    <s v="Infra Central Europe "/>
    <n v="42706"/>
    <n v="187"/>
    <s v="8.Invoice awaiting Prime’s approval or PO"/>
    <s v="Hold Payment"/>
    <n v="42776"/>
    <s v="Q1 2017"/>
    <n v="117"/>
    <s v="91-120 Days"/>
    <n v="15979.9"/>
    <s v="RON"/>
    <n v="3500.14"/>
    <s v="RON"/>
    <n v="15979.88623689188"/>
    <s v="EUR"/>
    <s v="INTER"/>
    <n v="3.5"/>
    <n v="1"/>
    <s v="greater than 10000"/>
    <s v="Subhojit Adak"/>
    <s v="waiting for approval"/>
    <s v="More"/>
    <m/>
    <m/>
    <m/>
    <m/>
    <m/>
    <s v="Non-GFS"/>
    <s v="Non- ICB"/>
    <s v="Non-GFS/Non- ICB"/>
  </r>
  <r>
    <s v="New"/>
    <n v="8243"/>
    <s v="Capgemini Deutschland GmbH"/>
    <x v="2"/>
    <n v="635"/>
    <s v="Capgemini Technology Services"/>
    <s v="FRANCE"/>
    <n v="82430160101737"/>
    <s v="03. CC"/>
    <s v="DE01 - CC Market Units"/>
    <n v="42829"/>
    <n v="64"/>
    <s v="8.Invoice awaiting Prime’s approval or PO"/>
    <s v="Hold Payment"/>
    <n v="42892"/>
    <s v="Q2 2017"/>
    <n v="1"/>
    <s v="0-30 Days"/>
    <n v="3476.53"/>
    <s v="EUR"/>
    <n v="3476.53"/>
    <s v="EUR"/>
    <n v="3476.53"/>
    <s v="EUR"/>
    <s v="INTER"/>
    <n v="3.48"/>
    <n v="1"/>
    <s v="less than 10000"/>
    <s v="Aleksandra Polak"/>
    <s v="Invoice has been waiting for Project Manager approval for more than 2 months. Please contact MARDIALL(PM)in order to receive further information."/>
    <s v="Less"/>
    <m/>
    <m/>
    <m/>
    <m/>
    <m/>
    <s v="GFS"/>
    <s v="Non- ICB"/>
    <s v="GFS/Non- ICB"/>
  </r>
  <r>
    <s v="Unresolved"/>
    <n v="8520"/>
    <s v="Capgemini Technology Services India Limited"/>
    <x v="3"/>
    <n v="1970"/>
    <s v="Capgemini UK Plc (FS)"/>
    <s v="UK &amp; IRELAND"/>
    <s v="5010089819/16-17-IM"/>
    <s v="01. APPSONE"/>
    <s v="IGATE"/>
    <n v="42769"/>
    <n v="124"/>
    <s v="3.Disagreed days, volume or deliverables"/>
    <s v="DISAGREEMENT"/>
    <n v="42831"/>
    <s v="Q1 2017"/>
    <n v="62"/>
    <s v="61-90 Days"/>
    <n v="251988"/>
    <s v="INR"/>
    <n v="3483.68"/>
    <s v="INR"/>
    <n v="251987.73219142409"/>
    <s v="EUR"/>
    <s v="INTER"/>
    <n v="3.48"/>
    <n v="1"/>
    <s v="greater than 10000"/>
    <s v="Amina Khatun"/>
    <s v="Kindly do not raise invoices prior to resource allocation date to FS"/>
    <s v="More"/>
    <m/>
    <m/>
    <m/>
    <m/>
    <m/>
    <s v="Non-GFS"/>
    <s v="Non- ICB"/>
    <s v="Non-GFS/Non- ICB"/>
  </r>
  <r>
    <s v="New"/>
    <n v="8520"/>
    <s v="Capgemini Technology Services India Limited"/>
    <x v="3"/>
    <n v="199"/>
    <s v="Capgemini America Inc"/>
    <s v="NORTH AMERICA"/>
    <n v="85200410045626"/>
    <s v="10. IND"/>
    <s v="I and D India ACIS"/>
    <n v="42829"/>
    <n v="64"/>
    <s v="8.Invoice awaiting Prime’s approval or PO"/>
    <s v="Hold Payment"/>
    <n v="42893"/>
    <s v="Q2 2017"/>
    <n v="0"/>
    <s v="0-30 Days"/>
    <n v="252000"/>
    <s v="INR"/>
    <n v="3483.85"/>
    <s v="INR"/>
    <n v="252000.0289335108"/>
    <s v="EUR"/>
    <s v="INTER"/>
    <n v="3.48"/>
    <n v="1"/>
    <s v="greater than 10000"/>
    <s v="PRIANGSU CHANDRA"/>
    <s v="Approval pending from Raveendranath Rayapati"/>
    <s v="More"/>
    <m/>
    <m/>
    <m/>
    <m/>
    <m/>
    <s v="GFS"/>
    <s v="Non- ICB"/>
    <s v="GFS/Non- ICB"/>
  </r>
  <r>
    <s v="New"/>
    <n v="8520"/>
    <s v="Capgemini Technology Services India Limited"/>
    <x v="3"/>
    <n v="199"/>
    <s v="Capgemini America Inc"/>
    <s v="NORTH AMERICA"/>
    <n v="85209510000016"/>
    <s v="05. BUSINESS SERVICES"/>
    <s v="BPO India"/>
    <n v="42829"/>
    <n v="64"/>
    <s v="1.No signed SoW"/>
    <s v="DISAGREEMENT"/>
    <n v="42893"/>
    <s v="Q2 2017"/>
    <n v="0"/>
    <s v="0-30 Days"/>
    <n v="250638.76"/>
    <s v="INR"/>
    <n v="3465.03"/>
    <s v="INR"/>
    <n v="250638.70725073782"/>
    <s v="EUR"/>
    <s v="INTER"/>
    <n v="3.47"/>
    <n v="1"/>
    <s v="greater than 10000"/>
    <s v="PRIANGSU CHANDRA"/>
    <s v="ISOW required"/>
    <s v="More"/>
    <m/>
    <m/>
    <m/>
    <m/>
    <m/>
    <s v="GFS"/>
    <s v="Non- ICB"/>
    <s v="GFS/Non- ICB"/>
  </r>
  <r>
    <s v="Unresolved"/>
    <n v="9701"/>
    <s v="Capgemini Services Romania s.r.l."/>
    <x v="2"/>
    <n v="199"/>
    <s v="Capgemini America Inc"/>
    <s v="NORTH AMERICA"/>
    <n v="97120161029"/>
    <s v="04. INFRA"/>
    <s v="Infra Central Europe "/>
    <n v="42731"/>
    <n v="162"/>
    <s v="8.Invoice awaiting Prime’s approval or PO"/>
    <s v="Hold Payment"/>
    <n v="42800"/>
    <s v="Q1 2017"/>
    <n v="93"/>
    <s v="91-120 Days"/>
    <n v="15816.39"/>
    <s v="RON"/>
    <n v="3464.33"/>
    <s v="RON"/>
    <n v="15816.395711900566"/>
    <s v="EUR"/>
    <s v="INTER"/>
    <n v="3.46"/>
    <n v="1"/>
    <s v="greater than 10000"/>
    <s v="Subhojit Adak"/>
    <s v="waiting for approval"/>
    <s v="More"/>
    <m/>
    <m/>
    <m/>
    <m/>
    <m/>
    <s v="Non-GFS"/>
    <s v="Non- ICB"/>
    <s v="Non-GFS/Non- ICB"/>
  </r>
  <r>
    <s v="Unresolved"/>
    <n v="8520"/>
    <s v="Capgemini Technology Services India Limited"/>
    <x v="3"/>
    <n v="8420"/>
    <s v="Capgemini Australia Pty Ltd."/>
    <s v="INDIA"/>
    <n v="85203010001363"/>
    <s v="14. DIGITAL"/>
    <s v="DIGITAL"/>
    <n v="42828"/>
    <n v="65"/>
    <s v="3.Disagreed days, volume or deliverables"/>
    <s v="DISAGREEMENT"/>
    <n v="42859"/>
    <s v="Q2 2017"/>
    <n v="34"/>
    <s v="31-60 Days"/>
    <n v="248040"/>
    <s v="INR"/>
    <n v="3429.1"/>
    <s v="INR"/>
    <n v="248039.75464382846"/>
    <s v="EUR"/>
    <s v="INTRA"/>
    <n v="3.43"/>
    <n v="1"/>
    <s v="greater than 10000"/>
    <s v="Mayuresh Kapre"/>
    <s v="Based on the capability and capacity of skills provided for MYCCA; Issue a credit note for their efforts"/>
    <s v="More"/>
    <m/>
    <m/>
    <m/>
    <m/>
    <m/>
    <s v="GFS"/>
    <s v="Non- ICB"/>
    <s v="GFS/Non- ICB"/>
  </r>
  <r>
    <s v="New"/>
    <n v="8520"/>
    <s v="Capgemini Technology Services India Limited"/>
    <x v="3"/>
    <n v="199"/>
    <s v="Capgemini America Inc"/>
    <s v="NORTH AMERICA"/>
    <n v="85209510000013"/>
    <s v="05. BUSINESS SERVICES"/>
    <s v="BPO India"/>
    <n v="42829"/>
    <n v="64"/>
    <s v="1.No signed SoW"/>
    <s v="DISAGREEMENT"/>
    <n v="42893"/>
    <s v="Q2 2017"/>
    <n v="0"/>
    <s v="0-30 Days"/>
    <n v="248408.98"/>
    <s v="INR"/>
    <n v="3434.2"/>
    <s v="INR"/>
    <n v="248408.65690642901"/>
    <s v="EUR"/>
    <s v="INTER"/>
    <n v="3.43"/>
    <n v="1"/>
    <s v="greater than 10000"/>
    <s v="PRIANGSU CHANDRA"/>
    <s v="ISOW required"/>
    <s v="More"/>
    <m/>
    <m/>
    <m/>
    <m/>
    <m/>
    <s v="GFS"/>
    <s v="Non- ICB"/>
    <s v="GFS/Non- ICB"/>
  </r>
  <r>
    <s v="New"/>
    <n v="95"/>
    <s v="Capgemini Service S.A.S."/>
    <x v="0"/>
    <n v="1340"/>
    <s v="Capgemini Finland Oy"/>
    <s v="NORDIC"/>
    <n v="950110010881"/>
    <s v="07. GROUP"/>
    <s v="GROUP SHARED SERVICES"/>
    <n v="42821"/>
    <n v="72"/>
    <s v="8.Invoice awaiting Prime’s approval or PO"/>
    <s v="Hold Payment"/>
    <n v="42892"/>
    <s v="Q2 2017"/>
    <n v="1"/>
    <s v="0-30 Days"/>
    <n v="3417"/>
    <s v="EUR"/>
    <n v="3417"/>
    <s v="EUR"/>
    <n v="3417"/>
    <s v="EUR"/>
    <s v="INTER"/>
    <n v="3.42"/>
    <n v="1"/>
    <s v="less than 10000"/>
    <s v="Shambhu Sharma"/>
    <s v="Awaiting approval"/>
    <s v="Less"/>
    <m/>
    <m/>
    <m/>
    <m/>
    <m/>
    <s v="GFS"/>
    <s v="Non- ICB"/>
    <s v="GFS/Non- ICB"/>
  </r>
  <r>
    <s v="Unresolved"/>
    <n v="8520"/>
    <s v="Capgemini Technology Services India Limited"/>
    <x v="3"/>
    <n v="199"/>
    <s v="Capgemini America Inc"/>
    <s v="NORTH AMERICA"/>
    <s v="5010089892/16-17-IM"/>
    <s v="01. APPSONE"/>
    <s v="IGATE"/>
    <n v="42768"/>
    <n v="125"/>
    <s v="1.No signed SoW"/>
    <s v="DISAGREEMENT"/>
    <n v="42830"/>
    <s v="Q1 2017"/>
    <n v="63"/>
    <s v="61-90 Days"/>
    <n v="247382"/>
    <s v="INR"/>
    <n v="3420.01"/>
    <s v="INR"/>
    <n v="247382.24061107577"/>
    <s v="EUR"/>
    <s v="INTER"/>
    <n v="3.42"/>
    <n v="1"/>
    <s v="greater than 10000"/>
    <s v="Sayantan Ghosh"/>
    <s v="ISOW Required"/>
    <s v="More"/>
    <m/>
    <m/>
    <m/>
    <m/>
    <m/>
    <s v="Non-GFS"/>
    <s v="Non- ICB"/>
    <s v="Non-GFS/Non- ICB"/>
  </r>
  <r>
    <s v="Unresolved"/>
    <n v="8520"/>
    <s v="Capgemini Technology Services India Limited"/>
    <x v="3"/>
    <n v="199"/>
    <s v="Capgemini America Inc"/>
    <s v="NORTH AMERICA"/>
    <n v="85203910000678"/>
    <s v="05. BUSINESS SERVICES"/>
    <s v="BPO India"/>
    <n v="42646"/>
    <n v="247"/>
    <s v="8.Invoice awaiting Prime’s approval or PO"/>
    <s v="Hold Payment"/>
    <n v="42733"/>
    <s v="Q4 2016"/>
    <n v="160"/>
    <s v="151-180 Days"/>
    <n v="246314.76"/>
    <s v="INR"/>
    <n v="3405.25"/>
    <s v="INR"/>
    <n v="246314.59406284359"/>
    <s v="EUR"/>
    <s v="INTER"/>
    <n v="3.41"/>
    <n v="1"/>
    <s v="greater than 10000"/>
    <s v="Sayantan Ghosh"/>
    <s v="Invoice waiting for approval"/>
    <s v="More"/>
    <m/>
    <m/>
    <m/>
    <m/>
    <m/>
    <s v="GFS"/>
    <s v="Non- ICB"/>
    <s v="GFS/Non- ICB"/>
  </r>
  <r>
    <s v="Unresolved"/>
    <n v="8520"/>
    <s v="Capgemini Technology Services India Limited"/>
    <x v="3"/>
    <n v="199"/>
    <s v="Capgemini America Inc"/>
    <s v="NORTH AMERICA"/>
    <n v="85200410040852"/>
    <s v="01. APPSONE"/>
    <s v="APAC Platform"/>
    <n v="42676"/>
    <n v="217"/>
    <s v="8.Invoice awaiting Prime’s approval or PO"/>
    <s v="Hold Payment"/>
    <n v="42733"/>
    <s v="Q4 2016"/>
    <n v="160"/>
    <s v="151-180 Days"/>
    <n v="246123"/>
    <s v="INR"/>
    <n v="3402.6"/>
    <s v="INR"/>
    <n v="246122.90955384527"/>
    <s v="EUR"/>
    <s v="INTER"/>
    <n v="3.4"/>
    <n v="1"/>
    <s v="greater than 10000"/>
    <s v="Sayantan Ghosh"/>
    <s v="Invoice waiting for approval."/>
    <s v="More"/>
    <m/>
    <m/>
    <m/>
    <m/>
    <m/>
    <s v="GFS"/>
    <s v="Non- ICB"/>
    <s v="GFS/Non- ICB"/>
  </r>
  <r>
    <s v="Unresolved"/>
    <n v="8520"/>
    <s v="Capgemini Technology Services India Limited"/>
    <x v="3"/>
    <n v="199"/>
    <s v="Capgemini America Inc"/>
    <s v="NORTH AMERICA"/>
    <n v="85203910000513"/>
    <s v="05. BUSINESS SERVICES"/>
    <s v="India BPO"/>
    <n v="42584"/>
    <n v="309"/>
    <s v="8.Invoice awaiting Prime’s approval or PO"/>
    <s v="Hold Payment"/>
    <n v="42733"/>
    <s v="Q4 2016"/>
    <n v="160"/>
    <s v="151-180 Days"/>
    <n v="246283.2"/>
    <s v="INR"/>
    <n v="3404.82"/>
    <s v="INR"/>
    <n v="246283.49053874199"/>
    <s v="EUR"/>
    <s v="INTER"/>
    <n v="3.4"/>
    <n v="1"/>
    <s v="greater than 10000"/>
    <s v="Sayantan Ghosh"/>
    <s v="Invoice waiting for approval"/>
    <s v="More"/>
    <m/>
    <m/>
    <m/>
    <m/>
    <m/>
    <s v="GFS"/>
    <s v="Non- ICB"/>
    <s v="GFS/Non- ICB"/>
  </r>
  <r>
    <s v="Unresolved"/>
    <n v="95"/>
    <s v="Capgemini Service S.A.S."/>
    <x v="0"/>
    <n v="8310"/>
    <s v="Capgemini Polska Sp z.o.o"/>
    <s v="CENTRAL EUROPE"/>
    <n v="950110010449"/>
    <s v="07. GROUP"/>
    <s v="GROUP SHARED SERVICES"/>
    <n v="42725"/>
    <n v="168"/>
    <s v="1.No signed SoW"/>
    <s v="DISAGREEMENT"/>
    <n v="42859"/>
    <s v="Q2 2017"/>
    <n v="34"/>
    <s v="31-60 Days"/>
    <n v="3389"/>
    <s v="EUR"/>
    <n v="3389"/>
    <s v="EUR"/>
    <n v="3389"/>
    <s v="EUR"/>
    <s v="INTER"/>
    <n v="3.39"/>
    <n v="1"/>
    <s v="less than 10000"/>
    <s v="Mateusz Jaskolski"/>
    <s v="Please provide signed ICA"/>
    <s v="Less"/>
    <m/>
    <m/>
    <m/>
    <m/>
    <m/>
    <s v="GFS"/>
    <s v="Non- ICB"/>
    <s v="GFS/Non- ICB"/>
  </r>
  <r>
    <s v="Unresolved"/>
    <n v="95"/>
    <s v="Capgemini Service S.A.S."/>
    <x v="0"/>
    <n v="8310"/>
    <s v="Capgemini Polska Sp z.o.o"/>
    <s v="CENTRAL EUROPE"/>
    <n v="950110008979"/>
    <s v="07. GROUP"/>
    <s v="GROUP SHARED SERVICES"/>
    <n v="42541"/>
    <n v="352"/>
    <s v="1.No signed SoW"/>
    <s v="DISAGREEMENT"/>
    <n v="42859"/>
    <s v="Q2 2017"/>
    <n v="34"/>
    <s v="31-60 Days"/>
    <n v="3389"/>
    <s v="EUR"/>
    <n v="3389"/>
    <s v="EUR"/>
    <n v="3389"/>
    <s v="EUR"/>
    <s v="INTER"/>
    <n v="3.39"/>
    <n v="1"/>
    <s v="less than 10000"/>
    <s v="Mateusz Jaskolski"/>
    <s v="Please provide signed ICA"/>
    <s v="Less"/>
    <m/>
    <m/>
    <m/>
    <m/>
    <m/>
    <s v="GFS"/>
    <s v="Non- ICB"/>
    <s v="GFS/Non- ICB"/>
  </r>
  <r>
    <s v="Unresolved"/>
    <n v="8520"/>
    <s v="Capgemini Technology Services India Limited"/>
    <x v="3"/>
    <n v="199"/>
    <s v="Capgemini America Inc"/>
    <s v="NORTH AMERICA"/>
    <n v="85203910000540"/>
    <s v="05. BUSINESS SERVICES"/>
    <s v="BPO India"/>
    <n v="42615"/>
    <n v="278"/>
    <s v="8.Invoice awaiting Prime’s approval or PO"/>
    <s v="Hold Payment"/>
    <n v="42733"/>
    <s v="Q4 2016"/>
    <n v="160"/>
    <s v="151-180 Days"/>
    <n v="244149"/>
    <s v="INR"/>
    <n v="3375.31"/>
    <s v="INR"/>
    <n v="244148.92078004745"/>
    <s v="EUR"/>
    <s v="INTER"/>
    <n v="3.38"/>
    <n v="1"/>
    <s v="greater than 10000"/>
    <s v="Sayantan Ghosh"/>
    <s v="Invoice waiting for approval"/>
    <s v="More"/>
    <m/>
    <m/>
    <m/>
    <m/>
    <m/>
    <s v="GFS"/>
    <s v="Non- ICB"/>
    <s v="GFS/Non- ICB"/>
  </r>
  <r>
    <s v="Unresolved"/>
    <n v="8520"/>
    <s v="Capgemini Technology Services India Limited"/>
    <x v="3"/>
    <n v="199"/>
    <s v="Capgemini America Inc"/>
    <s v="NORTH AMERICA"/>
    <s v="5010089719/16-17-IM"/>
    <s v="01. APPSONE"/>
    <s v="IGATE"/>
    <n v="42768"/>
    <n v="125"/>
    <s v="1.No signed SoW"/>
    <s v="DISAGREEMENT"/>
    <n v="42830"/>
    <s v="Q1 2017"/>
    <n v="63"/>
    <s v="61-90 Days"/>
    <n v="243811"/>
    <s v="INR"/>
    <n v="3370.64"/>
    <s v="INR"/>
    <n v="243811.12204154851"/>
    <s v="EUR"/>
    <s v="INTER"/>
    <n v="3.37"/>
    <n v="1"/>
    <s v="greater than 10000"/>
    <s v="Sayantan Ghosh"/>
    <s v="ISOW Required"/>
    <s v="More"/>
    <m/>
    <m/>
    <m/>
    <m/>
    <m/>
    <s v="Non-GFS"/>
    <s v="Non- ICB"/>
    <s v="Non-GFS/Non- ICB"/>
  </r>
  <r>
    <s v="Unresolved"/>
    <n v="8520"/>
    <s v="Capgemini Technology Services India Limited"/>
    <x v="3"/>
    <n v="1350"/>
    <s v="Capgemini Sverige AB"/>
    <s v="NORDIC"/>
    <s v="5010089698/16-17-IM"/>
    <s v="11. FS"/>
    <s v="IGATE"/>
    <n v="42769"/>
    <n v="124"/>
    <s v="6.Missing or wrong information on invoice"/>
    <s v="Missing Information or Attachment"/>
    <n v="42831"/>
    <s v="Q1 2017"/>
    <n v="62"/>
    <s v="61-90 Days"/>
    <n v="243350"/>
    <s v="INR"/>
    <n v="3364.27"/>
    <s v="INR"/>
    <n v="243350.35588218275"/>
    <s v="EUR"/>
    <s v="INTER"/>
    <n v="3.36"/>
    <n v="1"/>
    <s v="greater than 10000"/>
    <s v="Sourav Das"/>
    <s v="Sridevi Neravi should not be appearing in any of the invoices which are charged to Nordea as she does not work for Nordea account. Please remove her charges from invoice, so that this can be approved"/>
    <s v="More"/>
    <m/>
    <m/>
    <m/>
    <m/>
    <m/>
    <s v="Non-GFS"/>
    <s v="Non- ICB"/>
    <s v="Non-GFS/Non- ICB"/>
  </r>
  <r>
    <s v="Unresolved"/>
    <n v="8520"/>
    <s v="Capgemini Technology Services India Limited"/>
    <x v="3"/>
    <n v="260"/>
    <s v="Capgemini UK Plc"/>
    <s v="UK &amp; IRELAND"/>
    <s v="5010087866/16-17-IM"/>
    <s v="01. APPSONE"/>
    <s v="IGATE"/>
    <n v="42768"/>
    <n v="125"/>
    <s v="6.Missing or wrong information on invoice"/>
    <s v="Missing Information or Attachment"/>
    <n v="42831"/>
    <s v="Q1 2017"/>
    <n v="62"/>
    <s v="61-90 Days"/>
    <n v="241281"/>
    <s v="INR"/>
    <n v="3335.66"/>
    <s v="INR"/>
    <n v="241280.88652277066"/>
    <s v="EUR"/>
    <s v="INTER"/>
    <n v="3.34"/>
    <n v="1"/>
    <s v="greater than 10000"/>
    <s v="SARBAJIT MOITRA"/>
    <s v="No PO"/>
    <s v="More"/>
    <m/>
    <m/>
    <m/>
    <m/>
    <m/>
    <s v="Non-GFS"/>
    <s v="Non- ICB"/>
    <s v="Non-GFS/Non- ICB"/>
  </r>
  <r>
    <s v="Unresolved"/>
    <n v="8520"/>
    <s v="Capgemini Technology Services India Limited"/>
    <x v="3"/>
    <n v="3011"/>
    <s v="Sogeti USA LLC"/>
    <s v="NORTH AMERICA"/>
    <s v="5010089708/16-17-IM"/>
    <s v="06. SOGETI"/>
    <s v="iGATE"/>
    <n v="42769"/>
    <n v="124"/>
    <s v="3.Disagreed days, volume or deliverables"/>
    <s v="DISAGREEMENT"/>
    <n v="42776"/>
    <s v="Q1 2017"/>
    <n v="117"/>
    <s v="91-120 Days"/>
    <n v="241321"/>
    <s v="INR"/>
    <n v="3336.21"/>
    <s v="INR"/>
    <n v="241320.67010010994"/>
    <s v="EUR"/>
    <s v="INTER"/>
    <n v="3.34"/>
    <n v="1"/>
    <s v="greater than 10000"/>
    <s v="Brock Bahan"/>
    <s v="Dispute: No time in our system"/>
    <s v="More"/>
    <m/>
    <m/>
    <m/>
    <m/>
    <m/>
    <s v="Non-GFS"/>
    <s v="Non- ICB"/>
    <s v="Non-GFS/Non- ICB"/>
  </r>
  <r>
    <s v="New"/>
    <n v="8310"/>
    <s v="Capgemini Polska Sp z.o.o"/>
    <x v="2"/>
    <n v="95"/>
    <s v="Capgemini Service S.A.S."/>
    <s v="HOLDING"/>
    <s v="831016FIS01315"/>
    <s v="04. INFRA"/>
    <s v="Infra Central Europe "/>
    <n v="42584"/>
    <n v="309"/>
    <s v="8.Invoice awaiting Prime’s approval or PO"/>
    <s v="Hold Payment"/>
    <n v="42892"/>
    <s v="Q2 2017"/>
    <n v="1"/>
    <s v="0-30 Days"/>
    <n v="13914.45"/>
    <s v="PLN"/>
    <n v="3335.84"/>
    <s v="PLN"/>
    <n v="13914.453706360911"/>
    <s v="EUR"/>
    <s v="INTER"/>
    <n v="3.34"/>
    <n v="1"/>
    <s v="greater than 10000"/>
    <s v="Katarzyna Czerwiec"/>
    <s v="Please update the PO details. Ravi Bhatia (GPS use only) (17/08/2016 13:41)"/>
    <s v="More"/>
    <m/>
    <m/>
    <m/>
    <m/>
    <m/>
    <s v="GFS"/>
    <s v="Non- ICB"/>
    <s v="GFS/Non- ICB"/>
  </r>
  <r>
    <s v="Unresolved"/>
    <n v="8520"/>
    <s v="Capgemini Technology Services India Limited"/>
    <x v="3"/>
    <n v="260"/>
    <s v="Capgemini UK Plc"/>
    <s v="UK &amp; IRELAND"/>
    <s v="5010087849/16-17-IM"/>
    <s v="01. APPSONE"/>
    <s v="IGATE"/>
    <n v="42768"/>
    <n v="125"/>
    <s v="6.Missing or wrong information on invoice"/>
    <s v="Missing Information or Attachment"/>
    <n v="42831"/>
    <s v="Q1 2017"/>
    <n v="62"/>
    <s v="61-90 Days"/>
    <n v="240929"/>
    <s v="INR"/>
    <n v="3330.8"/>
    <s v="INR"/>
    <n v="240929.34436664547"/>
    <s v="EUR"/>
    <s v="INTER"/>
    <n v="3.33"/>
    <n v="1"/>
    <s v="greater than 10000"/>
    <s v="SARBAJIT MOITRA"/>
    <s v="No PO"/>
    <s v="More"/>
    <m/>
    <m/>
    <m/>
    <m/>
    <m/>
    <s v="Non-GFS"/>
    <s v="Non- ICB"/>
    <s v="Non-GFS/Non- ICB"/>
  </r>
  <r>
    <s v="Unresolved"/>
    <n v="9701"/>
    <s v="Capgemini Services Romania s.r.l."/>
    <x v="2"/>
    <n v="199"/>
    <s v="Capgemini America Inc"/>
    <s v="NORTH AMERICA"/>
    <n v="97120170064"/>
    <s v="04. INFRA"/>
    <s v="Infra Central Europe "/>
    <n v="42796"/>
    <n v="97"/>
    <s v="8.Invoice awaiting Prime’s approval or PO"/>
    <s v="Hold Payment"/>
    <n v="42830"/>
    <s v="Q1 2017"/>
    <n v="63"/>
    <s v="61-90 Days"/>
    <n v="15217.48"/>
    <s v="RON"/>
    <n v="3333.15"/>
    <s v="RON"/>
    <n v="15217.493531829063"/>
    <s v="EUR"/>
    <s v="INTER"/>
    <n v="3.33"/>
    <n v="1"/>
    <s v="greater than 10000"/>
    <s v="Subhojit Adak"/>
    <s v="waiting for approval"/>
    <s v="More"/>
    <m/>
    <m/>
    <m/>
    <m/>
    <m/>
    <s v="Non-GFS"/>
    <s v="Non- ICB"/>
    <s v="Non-GFS/Non- ICB"/>
  </r>
  <r>
    <s v="New"/>
    <n v="95"/>
    <s v="Capgemini Service S.A.S."/>
    <x v="0"/>
    <n v="260"/>
    <s v="Capgemini UK Plc"/>
    <s v="UK &amp; IRELAND"/>
    <n v="950110011466"/>
    <s v="07. GROUP"/>
    <s v="GROUP SHARED SERVICES"/>
    <n v="42823"/>
    <n v="70"/>
    <s v="6.Missing or wrong information on invoice"/>
    <s v="Missing Information or Attachment"/>
    <n v="42892"/>
    <s v="Q2 2017"/>
    <n v="1"/>
    <s v="0-30 Days"/>
    <n v="3316.5"/>
    <s v="EUR"/>
    <n v="3316.5"/>
    <s v="EUR"/>
    <n v="3316.5"/>
    <s v="EUR"/>
    <s v="INTER"/>
    <n v="3.32"/>
    <n v="1"/>
    <s v="less than 10000"/>
    <s v="Puja Kolay Dey"/>
    <s v="No PO"/>
    <s v="Less"/>
    <m/>
    <m/>
    <m/>
    <m/>
    <m/>
    <s v="GFS"/>
    <s v="Non- ICB"/>
    <s v="GFS/Non- ICB"/>
  </r>
  <r>
    <s v="New"/>
    <n v="95"/>
    <s v="Capgemini Service S.A.S."/>
    <x v="0"/>
    <n v="199"/>
    <s v="Capgemini America Inc"/>
    <s v="NORTH AMERICA"/>
    <n v="950110011718"/>
    <s v="07. GROUP"/>
    <s v="GROUP SHARED SERVICES"/>
    <n v="42825"/>
    <n v="68"/>
    <s v="8.Invoice awaiting Prime’s approval or PO"/>
    <s v="Hold Payment"/>
    <n v="42893"/>
    <s v="Q2 2017"/>
    <n v="0"/>
    <s v="0-30 Days"/>
    <n v="3322.29"/>
    <s v="EUR"/>
    <n v="3322.29"/>
    <s v="EUR"/>
    <n v="3322.29"/>
    <s v="EUR"/>
    <s v="INTER"/>
    <n v="3.32"/>
    <n v="1"/>
    <s v="less than 10000"/>
    <s v="Soumya Mukhopadhyay"/>
    <s v="-"/>
    <s v="Less"/>
    <m/>
    <m/>
    <m/>
    <m/>
    <m/>
    <s v="GFS"/>
    <s v="Non- ICB"/>
    <s v="GFS/Non- ICB"/>
  </r>
  <r>
    <s v="New"/>
    <n v="95"/>
    <s v="Capgemini Service S.A.S."/>
    <x v="0"/>
    <n v="1750"/>
    <s v="Capgemini Espana S.L."/>
    <s v="IBERIA"/>
    <n v="950110011987"/>
    <s v="07. GROUP"/>
    <s v="GROUP SHARED SERVICES"/>
    <n v="42828"/>
    <n v="65"/>
    <s v="1.No signed SoW"/>
    <s v="DISAGREEMENT"/>
    <n v="42893"/>
    <s v="Q2 2017"/>
    <n v="0"/>
    <s v="0-30 Days"/>
    <n v="3320"/>
    <s v="EUR"/>
    <n v="3320"/>
    <s v="EUR"/>
    <n v="3320"/>
    <s v="EUR"/>
    <s v="INTER"/>
    <n v="3.32"/>
    <n v="1"/>
    <s v="less than 10000"/>
    <s v="Carmen Postigo Gonzalez"/>
    <s v="SEND ISOW"/>
    <s v="Less"/>
    <m/>
    <m/>
    <m/>
    <m/>
    <m/>
    <s v="GFS"/>
    <s v="Non- ICB"/>
    <s v="GFS/Non- ICB"/>
  </r>
  <r>
    <s v="Unresolved"/>
    <n v="8520"/>
    <s v="Capgemini Technology Services India Limited"/>
    <x v="3"/>
    <n v="199"/>
    <s v="Capgemini America Inc"/>
    <s v="NORTH AMERICA"/>
    <s v="85201110009363A"/>
    <s v="11. FS"/>
    <s v="FS-Others"/>
    <n v="42579"/>
    <n v="314"/>
    <s v="6.Missing or wrong information on invoice"/>
    <s v="Missing Information or Attachment"/>
    <n v="42586"/>
    <s v="Q3 2016"/>
    <n v="307"/>
    <s v="181 - 365 Days"/>
    <n v="239469"/>
    <s v="INR"/>
    <n v="3310.61"/>
    <s v="INR"/>
    <n v="239468.92540940919"/>
    <s v="EUR"/>
    <s v="INTER"/>
    <n v="3.31"/>
    <n v="1"/>
    <s v="greater than 10000"/>
    <s v="Sayantan Ghosh"/>
    <s v="Missing Information. Need credit."/>
    <s v="More"/>
    <m/>
    <m/>
    <m/>
    <m/>
    <m/>
    <s v="GFS"/>
    <s v="Non- ICB"/>
    <s v="GFS/Non- ICB"/>
  </r>
  <r>
    <s v="Unresolved"/>
    <n v="8520"/>
    <s v="Capgemini Technology Services India Limited"/>
    <x v="3"/>
    <n v="1750"/>
    <s v="Capgemini Espana S.L."/>
    <s v="IBERIA"/>
    <n v="85202820000869"/>
    <s v="11. FS"/>
    <s v="FS-Others"/>
    <n v="42829"/>
    <n v="64"/>
    <s v="8.Invoice awaiting Prime’s approval or PO"/>
    <s v="Hold Payment"/>
    <n v="42860"/>
    <s v="Q2 2017"/>
    <n v="33"/>
    <s v="31-60 Days"/>
    <n v="239400"/>
    <s v="INR"/>
    <n v="3309.66"/>
    <s v="INR"/>
    <n v="239400.20832127769"/>
    <s v="EUR"/>
    <s v="INTER"/>
    <n v="3.31"/>
    <n v="1"/>
    <s v="greater than 10000"/>
    <s v="Beatriu Armengol"/>
    <s v="We need that ISOW number be included in the invoice"/>
    <s v="More"/>
    <m/>
    <m/>
    <m/>
    <m/>
    <m/>
    <s v="GFS"/>
    <s v="ICB"/>
    <s v="GFS/ICB"/>
  </r>
  <r>
    <s v="New"/>
    <n v="8520"/>
    <s v="Capgemini Technology Services India Limited"/>
    <x v="3"/>
    <n v="8420"/>
    <s v="Capgemini Australia Pty Ltd."/>
    <s v="INDIA"/>
    <n v="85200410033166"/>
    <s v="01. APPSONE"/>
    <s v="Apps UK AM"/>
    <n v="42430"/>
    <n v="463"/>
    <s v="3.Disagreed days, volume or deliverables"/>
    <s v="DISAGREEMENT"/>
    <n v="42891"/>
    <s v="Q2 2017"/>
    <n v="2"/>
    <s v="0-30 Days"/>
    <n v="238607.25"/>
    <s v="INR"/>
    <n v="3298.7"/>
    <s v="INR"/>
    <n v="238607.43012557144"/>
    <s v="EUR"/>
    <s v="INTRA"/>
    <n v="3.3"/>
    <n v="1"/>
    <s v="greater than 10000"/>
    <s v="Shruti Shetty"/>
    <s v="Oncall and Shift Allowances for Jan andPlease send credit note Feb are incorrect"/>
    <s v="More"/>
    <m/>
    <m/>
    <m/>
    <m/>
    <m/>
    <s v="GFS"/>
    <s v="Non- ICB"/>
    <s v="GFS/Non- ICB"/>
  </r>
  <r>
    <s v="Unresolved"/>
    <n v="8520"/>
    <s v="Capgemini Technology Services India Limited"/>
    <x v="3"/>
    <n v="1750"/>
    <s v="Capgemini Espana S.L."/>
    <s v="IBERIA"/>
    <n v="85207820000015"/>
    <s v="11. FS"/>
    <s v="FS-Others"/>
    <n v="42829"/>
    <n v="64"/>
    <s v="8.Invoice awaiting Prime’s approval or PO"/>
    <s v="Hold Payment"/>
    <n v="42860"/>
    <s v="Q2 2017"/>
    <n v="33"/>
    <s v="31-60 Days"/>
    <n v="235053.44"/>
    <s v="INR"/>
    <n v="3249.57"/>
    <s v="INR"/>
    <n v="235053.67166251954"/>
    <s v="EUR"/>
    <s v="INTER"/>
    <n v="3.25"/>
    <n v="1"/>
    <s v="greater than 10000"/>
    <s v="Beatriu Armengol"/>
    <s v="We need that ISOW number be included in the invoice"/>
    <s v="More"/>
    <m/>
    <m/>
    <m/>
    <m/>
    <m/>
    <s v="GFS"/>
    <s v="ICB"/>
    <s v="GFS/ICB"/>
  </r>
  <r>
    <s v="Unresolved"/>
    <n v="8520"/>
    <s v="Capgemini Technology Services India Limited"/>
    <x v="3"/>
    <n v="199"/>
    <s v="Capgemini America Inc"/>
    <s v="NORTH AMERICA"/>
    <s v="5010089525/16-17-IM"/>
    <s v="11. FS"/>
    <s v="IGATE"/>
    <n v="42768"/>
    <n v="125"/>
    <s v="1.No signed SoW"/>
    <s v="DISAGREEMENT"/>
    <n v="42830"/>
    <s v="Q1 2017"/>
    <n v="63"/>
    <s v="61-90 Days"/>
    <n v="234045"/>
    <s v="INR"/>
    <n v="3235.63"/>
    <s v="INR"/>
    <n v="234045.33881141138"/>
    <s v="EUR"/>
    <s v="INTER"/>
    <n v="3.24"/>
    <n v="1"/>
    <s v="greater than 10000"/>
    <s v="Sayantan Ghosh"/>
    <s v="ISOW Required"/>
    <s v="More"/>
    <m/>
    <m/>
    <m/>
    <m/>
    <m/>
    <s v="Non-GFS"/>
    <s v="Non- ICB"/>
    <s v="Non-GFS/Non- ICB"/>
  </r>
  <r>
    <s v="New"/>
    <n v="8520"/>
    <s v="Capgemini Technology Services India Limited"/>
    <x v="3"/>
    <n v="1750"/>
    <s v="Capgemini Espana S.L."/>
    <s v="IBERIA"/>
    <n v="85207820000024"/>
    <s v="11. FS"/>
    <s v="FS Others"/>
    <n v="42858"/>
    <n v="35"/>
    <s v="8.Invoice awaiting Prime’s approval or PO"/>
    <s v="Hold Payment"/>
    <n v="42893"/>
    <s v="Q2 2017"/>
    <n v="0"/>
    <s v="0-30 Days"/>
    <n v="234316.47"/>
    <s v="INR"/>
    <n v="3239.38"/>
    <s v="INR"/>
    <n v="234316.59047508825"/>
    <s v="EUR"/>
    <s v="INTER"/>
    <n v="3.24"/>
    <n v="1"/>
    <s v="greater than 10000"/>
    <s v="Beatriu Armengol"/>
    <s v="We need that ISOW number be included in the invoice"/>
    <s v="More"/>
    <m/>
    <m/>
    <m/>
    <m/>
    <m/>
    <s v="GFS"/>
    <s v="ICB"/>
    <s v="GFS/ICB"/>
  </r>
  <r>
    <s v="New"/>
    <n v="95"/>
    <s v="Capgemini Service S.A.S."/>
    <x v="0"/>
    <n v="8110"/>
    <s v="Capgemini Mexico S. de R.L. de C.V."/>
    <s v="CPM- BR"/>
    <n v="950110010984"/>
    <s v="07. GROUP"/>
    <s v="GROUP SHARED SERVICES"/>
    <n v="42821"/>
    <n v="72"/>
    <s v="1.No signed SoW"/>
    <s v="DISAGREEMENT"/>
    <n v="42892"/>
    <s v="Q2 2017"/>
    <n v="1"/>
    <s v="0-30 Days"/>
    <n v="3220.5"/>
    <s v="EUR"/>
    <n v="3220.5"/>
    <s v="EUR"/>
    <n v="3220.5"/>
    <s v="EUR"/>
    <s v="INTER"/>
    <n v="3.22"/>
    <n v="1"/>
    <s v="less than 10000"/>
    <s v="Aldo Perez"/>
    <s v="."/>
    <s v="Less"/>
    <m/>
    <m/>
    <m/>
    <m/>
    <m/>
    <s v="GFS"/>
    <s v="Non- ICB"/>
    <s v="GFS/Non- ICB"/>
  </r>
  <r>
    <s v="New"/>
    <n v="95"/>
    <s v="Capgemini Service S.A.S."/>
    <x v="0"/>
    <n v="1750"/>
    <s v="Capgemini Espana S.L."/>
    <s v="IBERIA"/>
    <n v="950110011449"/>
    <s v="07. GROUP"/>
    <s v="GROUP SHARED SERVICES"/>
    <n v="42823"/>
    <n v="70"/>
    <s v="1.No signed SoW"/>
    <s v="DISAGREEMENT"/>
    <n v="42893"/>
    <s v="Q2 2017"/>
    <n v="0"/>
    <s v="0-30 Days"/>
    <n v="3216"/>
    <s v="EUR"/>
    <n v="3216"/>
    <s v="EUR"/>
    <n v="3216"/>
    <s v="EUR"/>
    <s v="INTER"/>
    <n v="3.22"/>
    <n v="1"/>
    <s v="less than 10000"/>
    <s v="Carmen Postigo Gonzalez"/>
    <s v="SEND ISOW"/>
    <s v="Less"/>
    <m/>
    <m/>
    <m/>
    <m/>
    <m/>
    <s v="GFS"/>
    <s v="Non- ICB"/>
    <s v="GFS/Non- ICB"/>
  </r>
  <r>
    <s v="Unresolved"/>
    <n v="8520"/>
    <s v="Capgemini Technology Services India Limited"/>
    <x v="3"/>
    <n v="429"/>
    <s v="Sogeti Nederland B.V."/>
    <s v="BENELUX"/>
    <n v="85200310086810"/>
    <s v="06. SOGETI"/>
    <s v="SOGETI INDIA - SOGID - BU"/>
    <n v="42773"/>
    <n v="120"/>
    <s v="6.Missing or wrong information on invoice"/>
    <s v="Missing Information or Attachment"/>
    <n v="42830"/>
    <s v="Q1 2017"/>
    <n v="63"/>
    <s v="61-90 Days"/>
    <n v="231853.5"/>
    <s v="INR"/>
    <n v="3205.33"/>
    <s v="INR"/>
    <n v="231853.62536890226"/>
    <s v="EUR"/>
    <s v="INTER"/>
    <n v="3.21"/>
    <n v="1"/>
    <s v="greater than 10000"/>
    <s v="Dibendu Das"/>
    <s v="Employee details missing mail sent to supplier."/>
    <s v="More"/>
    <m/>
    <m/>
    <m/>
    <m/>
    <m/>
    <s v="GFS"/>
    <s v="Non- ICB"/>
    <s v="GFS/Non- ICB"/>
  </r>
  <r>
    <s v="Unresolved"/>
    <n v="1960"/>
    <s v="Capgemini America Inc. (FS)"/>
    <x v="6"/>
    <n v="199"/>
    <s v="Capgemini America Inc"/>
    <s v="NORTH AMERICA"/>
    <s v="19600510071969A"/>
    <s v="11. FS"/>
    <s v="Banking &amp; Capital Markets"/>
    <n v="42774"/>
    <n v="119"/>
    <s v="1.No signed SoW"/>
    <s v="DISAGREEMENT"/>
    <n v="42859"/>
    <s v="Q2 2017"/>
    <n v="34"/>
    <s v="31-60 Days"/>
    <n v="3600"/>
    <s v="USD"/>
    <n v="3208.27"/>
    <s v="USD"/>
    <n v="3599.9996409280125"/>
    <s v="EUR"/>
    <s v="INTRA"/>
    <n v="3.21"/>
    <n v="1"/>
    <s v="less than 10000"/>
    <s v="Sayantan Ghosh"/>
    <s v="Required ISOW"/>
    <s v="Less"/>
    <m/>
    <m/>
    <m/>
    <m/>
    <m/>
    <s v="GFS"/>
    <s v="Non- ICB"/>
    <s v="GFS/Non- ICB"/>
  </r>
  <r>
    <s v="New"/>
    <n v="413"/>
    <s v="Capgemini Nederland B.V."/>
    <x v="7"/>
    <n v="260"/>
    <s v="Capgemini UK Plc"/>
    <s v="UK &amp; IRELAND"/>
    <n v="4130110179825"/>
    <s v="02. APPSTWO"/>
    <s v="APPS_NL_PRIVATE"/>
    <n v="42824"/>
    <n v="69"/>
    <s v="8.Invoice awaiting Prime’s approval or PO"/>
    <s v="Hold Payment"/>
    <n v="42891"/>
    <s v="Q2 2017"/>
    <n v="2"/>
    <s v="0-30 Days"/>
    <n v="3196.19"/>
    <s v="EUR"/>
    <n v="3196.19"/>
    <s v="EUR"/>
    <n v="3196.19"/>
    <s v="EUR"/>
    <s v="INTER"/>
    <n v="3.2"/>
    <n v="1"/>
    <s v="less than 10000"/>
    <s v="SHYASHREE CHETTERJEE"/>
    <s v="Receipting Hold"/>
    <s v="Less"/>
    <m/>
    <m/>
    <m/>
    <m/>
    <m/>
    <s v="GFS"/>
    <s v="Non- ICB"/>
    <s v="GFS/Non- ICB"/>
  </r>
  <r>
    <s v="Unresolved"/>
    <n v="8520"/>
    <s v="Capgemini Technology Services India Limited"/>
    <x v="3"/>
    <n v="199"/>
    <s v="Capgemini America Inc"/>
    <s v="NORTH AMERICA"/>
    <s v="5010089501/16-17-IM"/>
    <s v="01. APPSONE"/>
    <s v="IGATE"/>
    <n v="42768"/>
    <n v="125"/>
    <s v="1.No signed SoW"/>
    <s v="DISAGREEMENT"/>
    <n v="42830"/>
    <s v="Q1 2017"/>
    <n v="63"/>
    <s v="61-90 Days"/>
    <n v="231156"/>
    <s v="INR"/>
    <n v="3195.69"/>
    <s v="INR"/>
    <n v="231156.32775881025"/>
    <s v="EUR"/>
    <s v="INTER"/>
    <n v="3.2"/>
    <n v="1"/>
    <s v="greater than 10000"/>
    <s v="Sayantan Ghosh"/>
    <s v="ISOW Required"/>
    <s v="More"/>
    <m/>
    <m/>
    <m/>
    <m/>
    <m/>
    <s v="Non-GFS"/>
    <s v="Non- ICB"/>
    <s v="Non-GFS/Non- ICB"/>
  </r>
  <r>
    <s v="New"/>
    <n v="413"/>
    <s v="Capgemini Nederland B.V."/>
    <x v="7"/>
    <n v="787"/>
    <s v="Capgemini France S.A.S."/>
    <s v="FRANCE"/>
    <n v="4130110171009"/>
    <s v="02. APPSTWO"/>
    <s v="APPS_NL_PRIVATE"/>
    <n v="42831"/>
    <n v="62"/>
    <s v="6.Missing or wrong information on invoice"/>
    <s v="Missing Information or Attachment"/>
    <n v="42891"/>
    <s v="Q2 2017"/>
    <n v="2"/>
    <s v="0-30 Days"/>
    <n v="3192"/>
    <s v="EUR"/>
    <n v="3192"/>
    <s v="EUR"/>
    <n v="3192"/>
    <s v="EUR"/>
    <s v="INTER"/>
    <n v="3.19"/>
    <n v="1"/>
    <s v="less than 10000"/>
    <s v="ANNA CWIEKA"/>
    <s v="Cannot find PU from Project"/>
    <s v="Less"/>
    <m/>
    <m/>
    <m/>
    <m/>
    <m/>
    <s v="GFS"/>
    <s v="Non- ICB"/>
    <s v="GFS/Non- ICB"/>
  </r>
  <r>
    <s v="New"/>
    <n v="9701"/>
    <s v="Capgemini Services Romania s.r.l."/>
    <x v="2"/>
    <n v="199"/>
    <s v="Capgemini America Inc"/>
    <s v="NORTH AMERICA"/>
    <n v="97120170260"/>
    <s v="04. INFRA"/>
    <s v="Infra Central Europe "/>
    <n v="42828"/>
    <n v="65"/>
    <s v="8.Invoice awaiting Prime’s approval or PO"/>
    <s v="Hold Payment"/>
    <n v="42893"/>
    <s v="Q2 2017"/>
    <n v="0"/>
    <s v="0-30 Days"/>
    <n v="14577.17"/>
    <s v="RON"/>
    <n v="3192.9"/>
    <s v="RON"/>
    <n v="14577.182274358192"/>
    <s v="EUR"/>
    <s v="INTER"/>
    <n v="3.19"/>
    <n v="1"/>
    <s v="greater than 10000"/>
    <s v="Subhojit Adak"/>
    <s v="waiting for approval"/>
    <s v="More"/>
    <m/>
    <m/>
    <m/>
    <m/>
    <m/>
    <s v="Non-GFS"/>
    <s v="Non- ICB"/>
    <s v="Non-GFS/Non- ICB"/>
  </r>
  <r>
    <s v="New"/>
    <n v="8520"/>
    <s v="Capgemini Technology Services India Limited"/>
    <x v="3"/>
    <n v="3011"/>
    <s v="Sogeti USA LLC"/>
    <s v="NORTH AMERICA"/>
    <n v="85200310087862"/>
    <s v="14. DIGITAL"/>
    <s v="DIGITAL"/>
    <n v="42857"/>
    <n v="36"/>
    <s v="6.Missing or wrong information on invoice"/>
    <s v="Missing Information or Attachment"/>
    <n v="42892"/>
    <s v="Q2 2017"/>
    <n v="1"/>
    <s v="0-30 Days"/>
    <n v="230239"/>
    <s v="INR"/>
    <n v="3183.01"/>
    <s v="INR"/>
    <n v="230239.13546669754"/>
    <s v="EUR"/>
    <s v="INTER"/>
    <n v="3.18"/>
    <n v="1"/>
    <s v="greater than 10000"/>
    <s v="Brock Bahan"/>
    <s v="Dispute: No details given"/>
    <s v="More"/>
    <m/>
    <m/>
    <m/>
    <m/>
    <m/>
    <s v="GFS"/>
    <s v="Non- ICB"/>
    <s v="GFS/Non- ICB"/>
  </r>
  <r>
    <s v="Unresolved"/>
    <n v="8520"/>
    <s v="Capgemini Technology Services India Limited"/>
    <x v="3"/>
    <n v="1320"/>
    <s v="Capgemini Norge AS"/>
    <s v="NORDIC"/>
    <s v="5010087695/16-17-IM"/>
    <s v="02. APPSTWO"/>
    <s v="IGATE"/>
    <n v="42769"/>
    <n v="124"/>
    <s v="6.Missing or wrong information on invoice"/>
    <s v="Missing Information or Attachment"/>
    <n v="42831"/>
    <s v="Q1 2017"/>
    <n v="62"/>
    <s v="61-90 Days"/>
    <n v="227843"/>
    <s v="INR"/>
    <n v="3149.88"/>
    <s v="INR"/>
    <n v="227842.71743533362"/>
    <s v="EUR"/>
    <s v="INTER"/>
    <n v="3.15"/>
    <n v="1"/>
    <s v="greater than 10000"/>
    <s v="Ankit Agrawal"/>
    <s v="Aditi Joshi is not from EnterCard account. Pls remove her part from the invoice."/>
    <s v="More"/>
    <m/>
    <m/>
    <m/>
    <m/>
    <m/>
    <s v="Non-GFS"/>
    <s v="Non- ICB"/>
    <s v="Non-GFS/Non- ICB"/>
  </r>
  <r>
    <s v="Unresolved"/>
    <n v="8520"/>
    <s v="Capgemini Technology Services India Limited"/>
    <x v="3"/>
    <n v="8420"/>
    <s v="Capgemini Australia Pty Ltd."/>
    <s v="INDIA"/>
    <n v="85202710000451"/>
    <s v="10. IND"/>
    <s v="I and D India ACIS"/>
    <n v="42614"/>
    <n v="279"/>
    <s v="2.Disagreed rates or price"/>
    <s v="DISAGREEMENT"/>
    <n v="42648"/>
    <s v="Q3 2016"/>
    <n v="245"/>
    <s v="181 - 365 Days"/>
    <n v="227187"/>
    <s v="INR"/>
    <n v="3140.81"/>
    <s v="INR"/>
    <n v="227186.65007812047"/>
    <s v="EUR"/>
    <s v="INTRA"/>
    <n v="3.14"/>
    <n v="1"/>
    <s v="greater than 10000"/>
    <s v="Michelle Curtin"/>
    <s v="Offshore resource skills mis-match resulting in no deliverables on project; Please issue credit note for 227,187 INR"/>
    <s v="More"/>
    <m/>
    <m/>
    <m/>
    <m/>
    <m/>
    <s v="GFS"/>
    <s v="Non- ICB"/>
    <s v="GFS/Non- ICB"/>
  </r>
  <r>
    <s v="Unresolved"/>
    <n v="8520"/>
    <s v="Capgemini Technology Services India Limited"/>
    <x v="3"/>
    <n v="795"/>
    <s v="Capgemini Suisse S.A."/>
    <s v="CENTRAL EUROPE"/>
    <s v="85203810002716A"/>
    <s v="05. BUSINESS SERVICES"/>
    <s v="BPO India"/>
    <n v="42775"/>
    <n v="118"/>
    <s v="8.Invoice awaiting Prime’s approval or PO"/>
    <s v="Hold Payment"/>
    <n v="42831"/>
    <s v="Q1 2017"/>
    <n v="62"/>
    <s v="61-90 Days"/>
    <n v="227094.42"/>
    <s v="INR"/>
    <n v="3139.53"/>
    <s v="INR"/>
    <n v="227094.06284358545"/>
    <s v="EUR"/>
    <s v="INTER"/>
    <n v="3.14"/>
    <n v="1"/>
    <s v="greater than 10000"/>
    <s v="Izabela Klich"/>
    <s v="will be paid manually"/>
    <s v="More"/>
    <m/>
    <m/>
    <m/>
    <m/>
    <m/>
    <s v="GFS"/>
    <s v="Non- ICB"/>
    <s v="GFS/Non- ICB"/>
  </r>
  <r>
    <s v="Unresolved"/>
    <n v="8520"/>
    <s v="Capgemini Technology Services India Limited"/>
    <x v="3"/>
    <n v="199"/>
    <s v="Capgemini America Inc"/>
    <s v="NORTH AMERICA"/>
    <n v="85201110011069"/>
    <s v="11. FS"/>
    <s v="FS-Others"/>
    <n v="42795"/>
    <n v="98"/>
    <s v="8.Invoice awaiting Prime’s approval or PO"/>
    <s v="Hold Payment"/>
    <n v="42860"/>
    <s v="Q2 2017"/>
    <n v="33"/>
    <s v="31-60 Days"/>
    <n v="226800"/>
    <s v="INR"/>
    <n v="3135.46"/>
    <s v="INR"/>
    <n v="226799.66437127482"/>
    <s v="EUR"/>
    <s v="INTER"/>
    <n v="3.14"/>
    <n v="1"/>
    <s v="greater than 10000"/>
    <s v="PRIANGSU CHANDRA"/>
    <s v="Approval pending from Jaime Lightfoot"/>
    <s v="More"/>
    <m/>
    <m/>
    <m/>
    <m/>
    <m/>
    <s v="GFS"/>
    <s v="Non- ICB"/>
    <s v="GFS/Non- ICB"/>
  </r>
  <r>
    <s v="New"/>
    <n v="8520"/>
    <s v="Capgemini Technology Services India Limited"/>
    <x v="3"/>
    <n v="199"/>
    <s v="Capgemini America Inc"/>
    <s v="NORTH AMERICA"/>
    <n v="85203810003288"/>
    <s v="05. BUSINESS SERVICES"/>
    <s v="BPO India"/>
    <n v="42829"/>
    <n v="64"/>
    <s v="1.No signed SoW"/>
    <s v="DISAGREEMENT"/>
    <n v="42893"/>
    <s v="Q2 2017"/>
    <n v="0"/>
    <s v="0-30 Days"/>
    <n v="227316"/>
    <s v="INR"/>
    <n v="3142.6"/>
    <s v="INR"/>
    <n v="227316.12753891558"/>
    <s v="EUR"/>
    <s v="INTER"/>
    <n v="3.14"/>
    <n v="1"/>
    <s v="greater than 10000"/>
    <s v="PRIANGSU CHANDRA"/>
    <s v="ISOW required"/>
    <s v="More"/>
    <m/>
    <m/>
    <m/>
    <m/>
    <m/>
    <s v="GFS"/>
    <s v="Non- ICB"/>
    <s v="GFS/Non- ICB"/>
  </r>
  <r>
    <s v="Unresolved"/>
    <n v="8310"/>
    <s v="Capgemini Polska Sp z.o.o"/>
    <x v="2"/>
    <n v="8105"/>
    <s v="Capgemini Canada Inc"/>
    <s v="NORTH AMERICA"/>
    <s v="831015FBP01776"/>
    <s v="05. BUSINESS SERVICES"/>
    <s v="BPO POLAND - BPOPL- BU"/>
    <n v="42249"/>
    <n v="644"/>
    <s v="6.Missing or wrong information on invoice"/>
    <s v="Missing Information or Attachment"/>
    <n v="42775"/>
    <s v="Q1 2017"/>
    <n v="118"/>
    <s v="91-120 Days"/>
    <n v="13106.33"/>
    <s v="PLN"/>
    <n v="3142.1"/>
    <s v="PLN"/>
    <n v="13106.325540420588"/>
    <s v="EUR"/>
    <s v="INTER"/>
    <n v="3.14"/>
    <n v="1"/>
    <s v="greater than 10000"/>
    <s v="PRIANGSU CHANDRA"/>
    <s v="Missing Information"/>
    <s v="More"/>
    <m/>
    <m/>
    <m/>
    <m/>
    <m/>
    <s v="GFS"/>
    <s v="Non- ICB"/>
    <s v="GFS/Non- ICB"/>
  </r>
  <r>
    <s v="New"/>
    <n v="8310"/>
    <s v="Capgemini Polska Sp z.o.o"/>
    <x v="2"/>
    <n v="413"/>
    <s v="Capgemini Nederland B.V."/>
    <s v="BENELUX"/>
    <s v="831017FIS00606"/>
    <s v="04. INFRA"/>
    <s v="Infra Central Europe "/>
    <n v="42829"/>
    <n v="64"/>
    <s v="7.Missing attachments"/>
    <s v="Missing Information or Attachment"/>
    <n v="42893"/>
    <s v="Q2 2017"/>
    <n v="0"/>
    <s v="0-30 Days"/>
    <n v="13043.8"/>
    <s v="PLN"/>
    <n v="3127.11"/>
    <s v="PLN"/>
    <n v="13043.799261864559"/>
    <s v="EUR"/>
    <s v="INTER"/>
    <n v="3.13"/>
    <n v="1"/>
    <s v="greater than 10000"/>
    <s v="Susmit Chatterjee"/>
    <s v="Missing attachments"/>
    <s v="More"/>
    <m/>
    <m/>
    <m/>
    <m/>
    <m/>
    <s v="GFS"/>
    <s v="Non- ICB"/>
    <s v="GFS/Non- ICB"/>
  </r>
  <r>
    <s v="Unresolved"/>
    <n v="8520"/>
    <s v="Capgemini Technology Services India Limited"/>
    <x v="3"/>
    <n v="199"/>
    <s v="Capgemini America Inc"/>
    <s v="NORTH AMERICA"/>
    <n v="85200410042722"/>
    <s v="01. APPSONE"/>
    <s v="APAC Platform"/>
    <n v="42727"/>
    <n v="166"/>
    <s v="8.Invoice awaiting Prime’s approval or PO"/>
    <s v="Hold Payment"/>
    <n v="42797"/>
    <s v="Q1 2017"/>
    <n v="96"/>
    <s v="91-120 Days"/>
    <n v="224721"/>
    <s v="INR"/>
    <n v="3106.72"/>
    <s v="INR"/>
    <n v="224720.79162085525"/>
    <s v="EUR"/>
    <s v="INTER"/>
    <n v="3.11"/>
    <n v="1"/>
    <s v="greater than 10000"/>
    <s v="Sayantan Ghosh"/>
    <s v="Invoice waiting for approval"/>
    <s v="More"/>
    <m/>
    <m/>
    <m/>
    <m/>
    <m/>
    <s v="GFS"/>
    <s v="Non- ICB"/>
    <s v="GFS/Non- ICB"/>
  </r>
  <r>
    <s v="New"/>
    <n v="260"/>
    <s v="Capgemini UK Plc"/>
    <x v="5"/>
    <n v="1350"/>
    <s v="Capgemini Sverige AB"/>
    <s v="NORDIC"/>
    <n v="2600110128134"/>
    <s v="03. CC"/>
    <s v="CC - CPR"/>
    <n v="42821"/>
    <n v="72"/>
    <s v="8.Invoice awaiting Prime’s approval or PO"/>
    <s v="Hold Payment"/>
    <n v="42892"/>
    <s v="Q2 2017"/>
    <n v="1"/>
    <s v="0-30 Days"/>
    <n v="30371.93"/>
    <s v="SEK"/>
    <n v="3113.22"/>
    <s v="GBP"/>
    <n v="2719.8647310193196"/>
    <s v="EUR"/>
    <s v="INTER"/>
    <n v="3.11"/>
    <n v="1"/>
    <s v="less than 10000"/>
    <s v="Sourav Das"/>
    <s v="Awaiting approval"/>
    <s v="More"/>
    <m/>
    <m/>
    <m/>
    <m/>
    <m/>
    <s v="GFS"/>
    <s v="Non- ICB"/>
    <s v="GFS/Non- ICB"/>
  </r>
  <r>
    <s v="New"/>
    <n v="95"/>
    <s v="Capgemini Service S.A.S."/>
    <x v="0"/>
    <n v="1730"/>
    <s v="Capgemini Portugal, Serviços de Consultoria e Informatica S.A."/>
    <s v="IBERIA"/>
    <n v="950110011546"/>
    <s v="07. GROUP"/>
    <s v="GROUP SHARED SERVICES"/>
    <n v="42824"/>
    <n v="69"/>
    <s v="8.Invoice awaiting Prime’s approval or PO"/>
    <s v="Hold Payment"/>
    <n v="42893"/>
    <s v="Q2 2017"/>
    <n v="0"/>
    <s v="0-30 Days"/>
    <n v="3086.92"/>
    <s v="EUR"/>
    <n v="3086.92"/>
    <s v="EUR"/>
    <n v="3086.92"/>
    <s v="EUR"/>
    <s v="INTER"/>
    <n v="3.09"/>
    <n v="1"/>
    <s v="less than 10000"/>
    <s v="Vania Ferreira"/>
    <s v="Invoice waiting for approval"/>
    <s v="Less"/>
    <m/>
    <m/>
    <m/>
    <m/>
    <m/>
    <s v="GFS"/>
    <s v="Non- ICB"/>
    <s v="GFS/Non- ICB"/>
  </r>
  <r>
    <s v="Unresolved"/>
    <n v="8520"/>
    <s v="Capgemini Technology Services India Limited"/>
    <x v="3"/>
    <n v="8243"/>
    <s v="Capgemini Deutschland GmbH"/>
    <s v="CENTRAL EUROPE"/>
    <n v="85200810000495"/>
    <s v="06. SOGETI"/>
    <s v="SOGETI INDIA GES - SOGIDPES – BU"/>
    <n v="42795"/>
    <n v="98"/>
    <s v="8.Invoice awaiting Prime’s approval or PO"/>
    <s v="Hold Payment"/>
    <n v="42859"/>
    <s v="Q2 2017"/>
    <n v="34"/>
    <s v="31-60 Days"/>
    <n v="223333.33"/>
    <s v="INR"/>
    <n v="3087.54"/>
    <s v="INR"/>
    <n v="223333.42977836932"/>
    <s v="EUR"/>
    <s v="INTER"/>
    <n v="3.09"/>
    <n v="1"/>
    <s v="greater than 10000"/>
    <s v="Magdalena Chrzanowska"/>
    <s v="Awaiting approval"/>
    <s v="More"/>
    <m/>
    <m/>
    <m/>
    <m/>
    <m/>
    <s v="GFS"/>
    <s v="Non- ICB"/>
    <s v="GFS/Non- ICB"/>
  </r>
  <r>
    <s v="Unresolved"/>
    <n v="95"/>
    <s v="Capgemini Service S.A.S."/>
    <x v="0"/>
    <n v="1750"/>
    <s v="Capgemini Espana S.L."/>
    <s v="IBERIA"/>
    <n v="950110010794"/>
    <s v="07. GROUP"/>
    <s v="GROUP SHARED SERVICES"/>
    <n v="42794"/>
    <n v="99"/>
    <s v="1.No signed SoW"/>
    <s v="DISAGREEMENT"/>
    <n v="42830"/>
    <s v="Q1 2017"/>
    <n v="63"/>
    <s v="61-90 Days"/>
    <n v="3080"/>
    <s v="EUR"/>
    <n v="3080"/>
    <s v="EUR"/>
    <n v="3080"/>
    <s v="EUR"/>
    <s v="INTER"/>
    <n v="3.08"/>
    <n v="1"/>
    <s v="less than 10000"/>
    <s v="Carmen Postigo Gonzalez"/>
    <s v="SEND ISOW"/>
    <s v="Less"/>
    <m/>
    <m/>
    <m/>
    <m/>
    <m/>
    <s v="GFS"/>
    <s v="Non- ICB"/>
    <s v="GFS/Non- ICB"/>
  </r>
  <r>
    <s v="New"/>
    <n v="3036"/>
    <s v="Sogeti UK Ltd."/>
    <x v="5"/>
    <n v="260"/>
    <s v="Capgemini UK Plc"/>
    <s v="UK &amp; IRELAND"/>
    <s v="XSUK.17.03.310"/>
    <s v="06. SOGETI"/>
    <s v="Sogeti UK Conso "/>
    <n v="42829"/>
    <n v="64"/>
    <s v="8.Invoice awaiting Prime’s approval or PO"/>
    <s v="Hold Payment"/>
    <n v="42892"/>
    <s v="Q2 2017"/>
    <n v="1"/>
    <s v="0-30 Days"/>
    <n v="2682"/>
    <s v="GBP"/>
    <n v="3069.88"/>
    <s v="GBP"/>
    <n v="2682.0007389331913"/>
    <s v="EUR"/>
    <s v="INTRA"/>
    <n v="3.07"/>
    <n v="1"/>
    <s v="less than 10000"/>
    <s v="Abdul Wasim"/>
    <s v="Receipting Hold"/>
    <s v="Less"/>
    <m/>
    <m/>
    <m/>
    <m/>
    <m/>
    <s v="Non-GFS"/>
    <s v="Non- ICB"/>
    <s v="Non-GFS/Non- ICB"/>
  </r>
  <r>
    <s v="Unresolved"/>
    <n v="8520"/>
    <s v="Capgemini Technology Services India Limited"/>
    <x v="3"/>
    <n v="199"/>
    <s v="Capgemini America Inc"/>
    <s v="NORTH AMERICA"/>
    <n v="85200310086953"/>
    <s v="03. CC"/>
    <s v="CC India"/>
    <n v="42773"/>
    <n v="120"/>
    <s v="1.No signed SoW"/>
    <s v="DISAGREEMENT"/>
    <n v="42830"/>
    <s v="Q1 2017"/>
    <n v="63"/>
    <s v="61-90 Days"/>
    <n v="222000"/>
    <s v="INR"/>
    <n v="3069.11"/>
    <s v="INR"/>
    <n v="222000.31826861872"/>
    <s v="EUR"/>
    <s v="INTER"/>
    <n v="3.07"/>
    <n v="1"/>
    <s v="greater than 10000"/>
    <s v="Sayantan Ghosh"/>
    <s v="ISOW Required"/>
    <s v="More"/>
    <m/>
    <m/>
    <m/>
    <m/>
    <m/>
    <s v="GFS"/>
    <s v="Non- ICB"/>
    <s v="GFS/Non- ICB"/>
  </r>
  <r>
    <s v="Unresolved"/>
    <n v="8520"/>
    <s v="Capgemini Technology Services India Limited"/>
    <x v="3"/>
    <n v="1320"/>
    <s v="Capgemini Norge AS"/>
    <s v="NORDIC"/>
    <s v="5010085852/16-17-IM"/>
    <s v="02. APPSTWO"/>
    <s v="IGATE"/>
    <n v="42769"/>
    <n v="124"/>
    <s v="6.Missing or wrong information on invoice"/>
    <s v="Missing Information or Attachment"/>
    <n v="42831"/>
    <s v="Q1 2017"/>
    <n v="62"/>
    <s v="61-90 Days"/>
    <n v="221228"/>
    <s v="INR"/>
    <n v="3058.43"/>
    <s v="INR"/>
    <n v="221227.79353046697"/>
    <s v="EUR"/>
    <s v="INTER"/>
    <n v="3.06"/>
    <n v="1"/>
    <s v="greater than 10000"/>
    <s v="Ankit Agrawal"/>
    <s v="Aditi Joshi doesn't work for Entercard account her hours should be removed. Hence require credit note for her cost only."/>
    <s v="More"/>
    <m/>
    <m/>
    <m/>
    <m/>
    <m/>
    <s v="Non-GFS"/>
    <s v="Non- ICB"/>
    <s v="Non-GFS/Non- ICB"/>
  </r>
  <r>
    <s v="New"/>
    <n v="8520"/>
    <s v="Capgemini Technology Services India Limited"/>
    <x v="3"/>
    <n v="3100"/>
    <s v="Sogeti Luxembourg S.A."/>
    <s v="BENELUX"/>
    <n v="85200310088138"/>
    <s v="06. SOGETI"/>
    <s v="SOGETI INDIA - SOGID - BU"/>
    <n v="42887"/>
    <n v="6"/>
    <s v="8.Invoice awaiting Prime’s approval or PO"/>
    <s v="Hold Payment"/>
    <n v="42891"/>
    <s v="Q2 2017"/>
    <n v="2"/>
    <s v="0-30 Days"/>
    <n v="221400"/>
    <s v="INR"/>
    <n v="3060.81"/>
    <s v="INR"/>
    <n v="221399.94791968056"/>
    <s v="EUR"/>
    <s v="INTER"/>
    <n v="3.06"/>
    <n v="1"/>
    <s v="greater than 10000"/>
    <s v="Katarzyna Rosa"/>
    <s v="WAITING FOR APPROVAL"/>
    <s v="More"/>
    <m/>
    <m/>
    <m/>
    <m/>
    <m/>
    <s v="GFS"/>
    <s v="Non- ICB"/>
    <s v="GFS/Non- ICB"/>
  </r>
  <r>
    <s v="New"/>
    <n v="95"/>
    <s v="Capgemini Service S.A.S."/>
    <x v="0"/>
    <n v="3033"/>
    <s v="Sogeti Espana S.L."/>
    <s v="IBERIA"/>
    <n v="950110012360"/>
    <s v="07. GROUP"/>
    <s v="GROUP SHARED SERVICES"/>
    <n v="42881"/>
    <n v="12"/>
    <s v="6.Missing or wrong information on invoice"/>
    <s v="Missing Information or Attachment"/>
    <n v="42891"/>
    <s v="Q2 2017"/>
    <n v="2"/>
    <s v="0-30 Days"/>
    <n v="3046.74"/>
    <s v="EUR"/>
    <n v="3046.74"/>
    <s v="EUR"/>
    <n v="3046.74"/>
    <s v="EUR"/>
    <s v="INTER"/>
    <n v="3.05"/>
    <n v="1"/>
    <s v="less than 10000"/>
    <s v="Laura Perez Benito"/>
    <s v="Please correct the address: Sogeti España S.L.U Anabel Segura, 14 28108 Alcobendas Madrid España"/>
    <s v="Less"/>
    <m/>
    <m/>
    <m/>
    <m/>
    <m/>
    <s v="GFS"/>
    <s v="Non- ICB"/>
    <s v="GFS/Non- ICB"/>
  </r>
  <r>
    <s v="New"/>
    <n v="8520"/>
    <s v="Capgemini Technology Services India Limited"/>
    <x v="3"/>
    <n v="95"/>
    <s v="Capgemini Service S.A.S."/>
    <s v="HOLDING"/>
    <n v="85200310087549"/>
    <s v="03. CC"/>
    <s v="CC India"/>
    <n v="42829"/>
    <n v="64"/>
    <s v="8.Invoice awaiting Prime’s approval or PO"/>
    <s v="Hold Payment"/>
    <n v="42893"/>
    <s v="Q2 2017"/>
    <n v="0"/>
    <s v="0-30 Days"/>
    <n v="220520"/>
    <s v="INR"/>
    <n v="3048.64"/>
    <s v="INR"/>
    <n v="220519.64585382788"/>
    <s v="EUR"/>
    <s v="INTER"/>
    <n v="3.05"/>
    <n v="1"/>
    <s v="greater than 10000"/>
    <s v="Nicolas HONVAULT"/>
    <s v="no PO"/>
    <s v="More"/>
    <m/>
    <m/>
    <m/>
    <m/>
    <m/>
    <s v="GFS"/>
    <s v="Non- ICB"/>
    <s v="GFS/Non- ICB"/>
  </r>
  <r>
    <s v="Unresolved"/>
    <n v="8520"/>
    <s v="Capgemini Technology Services India Limited"/>
    <x v="3"/>
    <n v="199"/>
    <s v="Capgemini America Inc"/>
    <s v="NORTH AMERICA"/>
    <n v="85200910002164"/>
    <s v="06. SOGETI"/>
    <s v="GES"/>
    <n v="42728"/>
    <n v="165"/>
    <s v="8.Invoice awaiting Prime’s approval or PO"/>
    <s v="Hold Payment"/>
    <n v="42797"/>
    <s v="Q1 2017"/>
    <n v="96"/>
    <s v="91-120 Days"/>
    <n v="220255.56"/>
    <s v="INR"/>
    <n v="3044.99"/>
    <s v="INR"/>
    <n v="220255.62756784906"/>
    <s v="EUR"/>
    <s v="INTER"/>
    <n v="3.04"/>
    <n v="1"/>
    <s v="greater than 10000"/>
    <s v="Sayantan Ghosh"/>
    <s v="Invoice waiting for approval"/>
    <s v="More"/>
    <m/>
    <m/>
    <m/>
    <m/>
    <m/>
    <s v="GFS"/>
    <s v="Non- ICB"/>
    <s v="GFS/Non- ICB"/>
  </r>
  <r>
    <s v="New"/>
    <n v="95"/>
    <s v="Capgemini Service S.A.S."/>
    <x v="0"/>
    <n v="199"/>
    <s v="Capgemini America Inc"/>
    <s v="NORTH AMERICA"/>
    <n v="950110011354"/>
    <s v="07. GROUP"/>
    <s v="GROUP SHARED SERVICES"/>
    <n v="42821"/>
    <n v="72"/>
    <s v="8.Invoice awaiting Prime’s approval or PO"/>
    <s v="Hold Payment"/>
    <n v="42893"/>
    <s v="Q2 2017"/>
    <n v="0"/>
    <s v="0-30 Days"/>
    <n v="3015"/>
    <s v="EUR"/>
    <n v="3015"/>
    <s v="EUR"/>
    <n v="3015"/>
    <s v="EUR"/>
    <s v="INTER"/>
    <n v="3.02"/>
    <n v="1"/>
    <s v="less than 10000"/>
    <s v="Soumya Mukhopadhyay"/>
    <s v="-"/>
    <s v="Less"/>
    <m/>
    <m/>
    <m/>
    <m/>
    <m/>
    <s v="GFS"/>
    <s v="Non- ICB"/>
    <s v="GFS/Non- ICB"/>
  </r>
  <r>
    <s v="Unresolved"/>
    <n v="8520"/>
    <s v="Capgemini Technology Services India Limited"/>
    <x v="3"/>
    <n v="199"/>
    <s v="Capgemini America Inc"/>
    <s v="NORTH AMERICA"/>
    <s v="5010089868/16-17-IM"/>
    <s v="01. APPSONE"/>
    <s v="IGATE"/>
    <n v="42768"/>
    <n v="125"/>
    <s v="1.No signed SoW"/>
    <s v="DISAGREEMENT"/>
    <n v="42830"/>
    <s v="Q1 2017"/>
    <n v="63"/>
    <s v="61-90 Days"/>
    <n v="218408"/>
    <s v="INR"/>
    <n v="3019.45"/>
    <s v="INR"/>
    <n v="218408.22290376713"/>
    <s v="EUR"/>
    <s v="INTER"/>
    <n v="3.02"/>
    <n v="1"/>
    <s v="greater than 10000"/>
    <s v="Sayantan Ghosh"/>
    <s v="ISOW Required"/>
    <s v="More"/>
    <m/>
    <m/>
    <m/>
    <m/>
    <m/>
    <s v="Non-GFS"/>
    <s v="Non- ICB"/>
    <s v="Non-GFS/Non- ICB"/>
  </r>
  <r>
    <s v="Unresolved"/>
    <n v="8520"/>
    <s v="Capgemini Technology Services India Limited"/>
    <x v="3"/>
    <n v="199"/>
    <s v="Capgemini America Inc"/>
    <s v="NORTH AMERICA"/>
    <s v="85201110009121A"/>
    <s v="11. FS"/>
    <s v="FS-Others"/>
    <n v="42579"/>
    <n v="314"/>
    <s v="4.Disagreed expenses"/>
    <s v="DISAGREEMENT"/>
    <n v="42586"/>
    <s v="Q3 2016"/>
    <n v="307"/>
    <s v="181 - 365 Days"/>
    <n v="218135"/>
    <s v="INR"/>
    <n v="3015.67"/>
    <s v="INR"/>
    <n v="218134.80122678087"/>
    <s v="EUR"/>
    <s v="INTER"/>
    <n v="3.02"/>
    <n v="1"/>
    <s v="greater than 10000"/>
    <s v="Sayantan Ghosh"/>
    <s v="Disagreed expenses.Need credit"/>
    <s v="More"/>
    <m/>
    <m/>
    <m/>
    <m/>
    <m/>
    <s v="GFS"/>
    <s v="Non- ICB"/>
    <s v="GFS/Non- ICB"/>
  </r>
  <r>
    <s v="Unresolved"/>
    <n v="8520"/>
    <s v="Capgemini Technology Services India Limited"/>
    <x v="3"/>
    <n v="260"/>
    <s v="Capgemini UK Plc"/>
    <s v="UK &amp; IRELAND"/>
    <s v="5010089692/16-17-IM"/>
    <s v="01. APPSONE"/>
    <s v="IGATE"/>
    <n v="42768"/>
    <n v="125"/>
    <s v="6.Missing or wrong information on invoice"/>
    <s v="Missing Information or Attachment"/>
    <n v="42831"/>
    <s v="Q1 2017"/>
    <n v="62"/>
    <s v="61-90 Days"/>
    <n v="217382"/>
    <s v="INR"/>
    <n v="3005.26"/>
    <s v="INR"/>
    <n v="217381.80660841387"/>
    <s v="EUR"/>
    <s v="INTER"/>
    <n v="3.01"/>
    <n v="1"/>
    <s v="greater than 10000"/>
    <s v="SARBAJIT MOITRA"/>
    <s v="No PO"/>
    <s v="More"/>
    <m/>
    <m/>
    <m/>
    <m/>
    <m/>
    <s v="Non-GFS"/>
    <s v="Non- ICB"/>
    <s v="Non-GFS/Non- ICB"/>
  </r>
  <r>
    <s v="Unresolved"/>
    <n v="8520"/>
    <s v="Capgemini Technology Services India Limited"/>
    <x v="3"/>
    <n v="3011"/>
    <s v="Sogeti USA LLC"/>
    <s v="NORTH AMERICA"/>
    <n v="85203010001215"/>
    <s v="01. APPSONE"/>
    <s v="NA PBS"/>
    <n v="42704"/>
    <n v="189"/>
    <s v="4.Disagreed expenses"/>
    <s v="DISAGREEMENT"/>
    <n v="42733"/>
    <s v="Q4 2016"/>
    <n v="160"/>
    <s v="151-180 Days"/>
    <n v="217372.19"/>
    <s v="INR"/>
    <n v="3005.13"/>
    <s v="INR"/>
    <n v="217372.40321740642"/>
    <s v="EUR"/>
    <s v="INTER"/>
    <n v="3.01"/>
    <n v="1"/>
    <s v="greater than 10000"/>
    <s v="Brock Bahan"/>
    <s v="Dispute: No Expenses in our system"/>
    <s v="More"/>
    <m/>
    <m/>
    <m/>
    <m/>
    <m/>
    <s v="GFS"/>
    <s v="Non- ICB"/>
    <s v="GFS/Non- ICB"/>
  </r>
  <r>
    <s v="New"/>
    <n v="1770"/>
    <s v="Capgemini Business Services Guatemala S.A."/>
    <x v="9"/>
    <n v="1750"/>
    <s v="Capgemini Espana S.L."/>
    <s v="IBERIA"/>
    <n v="170000001181"/>
    <s v="09. LATAM"/>
    <s v="Guatemala"/>
    <n v="42858"/>
    <n v="35"/>
    <s v="3.Disagreed days, volume or deliverables"/>
    <s v="DISAGREEMENT"/>
    <n v="42892"/>
    <s v="Q2 2017"/>
    <n v="1"/>
    <s v="0-30 Days"/>
    <n v="3372.5"/>
    <s v="USD"/>
    <n v="3005.53"/>
    <s v="GTQ"/>
    <n v="24828.523397066539"/>
    <s v="EUR"/>
    <s v="INTER"/>
    <n v="3.01"/>
    <n v="1"/>
    <s v="greater than 10000"/>
    <s v="M Angeles Garrido"/>
    <s v="Service was interrupted in April. Please issue a credit note"/>
    <s v="Less"/>
    <m/>
    <m/>
    <m/>
    <m/>
    <m/>
    <s v="Non-GFS"/>
    <s v="Non- ICB"/>
    <s v="Non-GFS/Non- ICB"/>
  </r>
  <r>
    <s v="New"/>
    <n v="95"/>
    <s v="Capgemini Service S.A.S."/>
    <x v="0"/>
    <n v="8110"/>
    <s v="Capgemini Mexico S. de R.L. de C.V."/>
    <s v="CPM- BR"/>
    <n v="950110011122"/>
    <s v="07. GROUP"/>
    <s v="GROUP SHARED SERVICES"/>
    <n v="42821"/>
    <n v="72"/>
    <s v="1.No signed SoW"/>
    <s v="DISAGREEMENT"/>
    <n v="42892"/>
    <s v="Q2 2017"/>
    <n v="1"/>
    <s v="0-30 Days"/>
    <n v="3000"/>
    <s v="EUR"/>
    <n v="3000"/>
    <s v="EUR"/>
    <n v="3000"/>
    <s v="EUR"/>
    <s v="INTER"/>
    <n v="3"/>
    <n v="1"/>
    <s v="less than 10000"/>
    <s v="Aldo Perez"/>
    <s v="Please send me I sow"/>
    <s v="Less"/>
    <m/>
    <m/>
    <m/>
    <m/>
    <m/>
    <s v="GFS"/>
    <s v="Non- ICB"/>
    <s v="GFS/Non- ICB"/>
  </r>
  <r>
    <s v="Unresolved"/>
    <n v="8520"/>
    <s v="Capgemini Technology Services India Limited"/>
    <x v="3"/>
    <n v="199"/>
    <s v="Capgemini America Inc"/>
    <s v="NORTH AMERICA"/>
    <s v="5010089879/16-17-IM"/>
    <s v="01. APPSONE"/>
    <s v="IGATE"/>
    <n v="42768"/>
    <n v="125"/>
    <s v="1.No signed SoW"/>
    <s v="DISAGREEMENT"/>
    <n v="42830"/>
    <s v="Q1 2017"/>
    <n v="63"/>
    <s v="61-90 Days"/>
    <n v="216911"/>
    <s v="INR"/>
    <n v="2998.75"/>
    <s v="INR"/>
    <n v="216910.91372027082"/>
    <s v="EUR"/>
    <s v="INTER"/>
    <n v="3"/>
    <n v="1"/>
    <s v="greater than 10000"/>
    <s v="Sayantan Ghosh"/>
    <s v="ISOW Required"/>
    <s v="More"/>
    <m/>
    <m/>
    <m/>
    <m/>
    <m/>
    <s v="Non-GFS"/>
    <s v="Non- ICB"/>
    <s v="Non-GFS/Non- ICB"/>
  </r>
  <r>
    <s v="Unresolved"/>
    <n v="8520"/>
    <s v="Capgemini Technology Services India Limited"/>
    <x v="3"/>
    <n v="95"/>
    <s v="Capgemini Service S.A.S."/>
    <s v="HOLDING"/>
    <n v="85200710012978"/>
    <s v="05. BUSINESS SERVICES"/>
    <s v="KBS"/>
    <n v="42643"/>
    <n v="250"/>
    <s v="3.Disagreed days, volume or deliverables"/>
    <s v="DISAGREEMENT"/>
    <n v="42709"/>
    <s v="Q4 2016"/>
    <n v="184"/>
    <s v="181 - 365 Days"/>
    <n v="216000"/>
    <s v="INR"/>
    <n v="2986.16"/>
    <s v="INR"/>
    <n v="216000.23146808633"/>
    <s v="EUR"/>
    <s v="INTER"/>
    <n v="2.99"/>
    <n v="1"/>
    <s v="greater than 10000"/>
    <s v="Nicolas HONVAULT"/>
    <s v="Not for me Karine Marchat (04/01/2017 14:49)"/>
    <s v="More"/>
    <m/>
    <m/>
    <m/>
    <m/>
    <m/>
    <s v="GFS"/>
    <s v="Non- ICB"/>
    <s v="GFS/Non- ICB"/>
  </r>
  <r>
    <s v="Unresolved"/>
    <n v="8520"/>
    <s v="Capgemini Technology Services India Limited"/>
    <x v="3"/>
    <n v="199"/>
    <s v="Capgemini America Inc"/>
    <s v="NORTH AMERICA"/>
    <s v="5010089517/16-17-IM"/>
    <s v="01. APPSONE"/>
    <s v="IGATE"/>
    <n v="42768"/>
    <n v="125"/>
    <s v="1.No signed SoW"/>
    <s v="DISAGREEMENT"/>
    <n v="42830"/>
    <s v="Q1 2017"/>
    <n v="63"/>
    <s v="61-90 Days"/>
    <n v="215664"/>
    <s v="INR"/>
    <n v="2981.51"/>
    <s v="INR"/>
    <n v="215663.87940512702"/>
    <s v="EUR"/>
    <s v="INTER"/>
    <n v="2.98"/>
    <n v="1"/>
    <s v="greater than 10000"/>
    <s v="Sayantan Ghosh"/>
    <s v="ISOW Required"/>
    <s v="More"/>
    <m/>
    <m/>
    <m/>
    <m/>
    <m/>
    <s v="Non-GFS"/>
    <s v="Non- ICB"/>
    <s v="Non-GFS/Non- ICB"/>
  </r>
  <r>
    <s v="Unresolved"/>
    <n v="199"/>
    <s v="Capgemini America Inc"/>
    <x v="6"/>
    <n v="8113"/>
    <s v="Capgemini North America Inc"/>
    <s v="NORTH AMERICA"/>
    <s v="7300101718/1617USM"/>
    <s v="01. APPSONE"/>
    <s v="NA APPS ADJ"/>
    <n v="42773"/>
    <n v="120"/>
    <s v="1.No signed SoW"/>
    <s v="DISAGREEMENT"/>
    <n v="42830"/>
    <s v="Q1 2017"/>
    <n v="63"/>
    <s v="61-90 Days"/>
    <n v="3335"/>
    <s v="USD"/>
    <n v="2972.11"/>
    <s v="USD"/>
    <n v="3335.0045142081417"/>
    <s v="EUR"/>
    <s v="INTRA"/>
    <n v="2.97"/>
    <n v="1"/>
    <s v="less than 10000"/>
    <s v="SUDIPTA ROY"/>
    <s v="NO ISOW"/>
    <s v="Less"/>
    <m/>
    <m/>
    <m/>
    <m/>
    <m/>
    <s v="Non-GFS"/>
    <s v="Non- ICB"/>
    <s v="Non-GFS/Non- ICB"/>
  </r>
  <r>
    <s v="New"/>
    <n v="8520"/>
    <s v="Capgemini Technology Services India Limited"/>
    <x v="3"/>
    <n v="1750"/>
    <s v="Capgemini Espana S.L."/>
    <s v="IBERIA"/>
    <n v="85201420001863"/>
    <s v="11. FS"/>
    <s v="FS Others"/>
    <n v="42888"/>
    <n v="5"/>
    <s v="8.Invoice awaiting Prime’s approval or PO"/>
    <s v="Hold Payment"/>
    <n v="42893"/>
    <s v="Q2 2017"/>
    <n v="0"/>
    <s v="0-30 Days"/>
    <n v="213400.44"/>
    <s v="INR"/>
    <n v="2950.22"/>
    <s v="INR"/>
    <n v="213400.55552340721"/>
    <s v="EUR"/>
    <s v="INTER"/>
    <n v="2.95"/>
    <n v="1"/>
    <s v="greater than 10000"/>
    <s v="Beatriu Armengol"/>
    <s v="We need that ISOW number be included in the invoice"/>
    <s v="More"/>
    <m/>
    <m/>
    <m/>
    <m/>
    <m/>
    <s v="GFS"/>
    <s v="ICB"/>
    <s v="GFS/ICB"/>
  </r>
  <r>
    <s v="New"/>
    <n v="8520"/>
    <s v="Capgemini Technology Services India Limited"/>
    <x v="3"/>
    <n v="3036"/>
    <s v="Sogeti UK Ltd."/>
    <s v="UK &amp; IRELAND"/>
    <n v="85200310087831"/>
    <s v="06. SOGETI"/>
    <s v="SOGETI INDIA - SOGID - BU"/>
    <n v="42857"/>
    <n v="36"/>
    <s v="3.Disagreed days, volume or deliverables"/>
    <s v="DISAGREEMENT"/>
    <n v="42893"/>
    <s v="Q2 2017"/>
    <n v="0"/>
    <s v="0-30 Days"/>
    <n v="212000"/>
    <s v="INR"/>
    <n v="2930.86"/>
    <s v="INR"/>
    <n v="212000.17360106477"/>
    <s v="EUR"/>
    <s v="INTER"/>
    <n v="2.93"/>
    <n v="1"/>
    <s v="greater than 10000"/>
    <s v="Sarah Happs"/>
    <s v="Jon to work with Pradeep Kumar to close"/>
    <s v="More"/>
    <m/>
    <m/>
    <m/>
    <m/>
    <m/>
    <s v="GFS"/>
    <s v="Non- ICB"/>
    <s v="GFS/Non- ICB"/>
  </r>
  <r>
    <s v="Unresolved"/>
    <n v="8520"/>
    <s v="Capgemini Technology Services India Limited"/>
    <x v="3"/>
    <n v="1750"/>
    <s v="Capgemini Espana S.L."/>
    <s v="IBERIA"/>
    <n v="85200310087453"/>
    <s v="04. INFRA"/>
    <s v="INDIA SHARED SERVICES - ISIDSS - BU"/>
    <n v="42828"/>
    <n v="65"/>
    <s v="1.No signed SoW"/>
    <s v="DISAGREEMENT"/>
    <n v="42831"/>
    <s v="Q1 2017"/>
    <n v="62"/>
    <s v="61-90 Days"/>
    <n v="211391.28"/>
    <s v="INR"/>
    <n v="2922.44"/>
    <s v="INR"/>
    <n v="211391.12319888896"/>
    <s v="EUR"/>
    <s v="INTER"/>
    <n v="2.92"/>
    <n v="1"/>
    <s v="greater than 10000"/>
    <s v="Carmen Postigo Gonzalez"/>
    <s v="Send ISOW"/>
    <s v="More"/>
    <m/>
    <m/>
    <m/>
    <m/>
    <m/>
    <s v="GFS"/>
    <s v="Non- ICB"/>
    <s v="GFS/Non- ICB"/>
  </r>
  <r>
    <s v="New"/>
    <n v="413"/>
    <s v="Capgemini Nederland B.V."/>
    <x v="7"/>
    <n v="8205"/>
    <s v="Capgemini Consulting Österreich AG"/>
    <s v="CENTRAL EUROPE"/>
    <n v="4130110181987"/>
    <s v="10. IND"/>
    <s v="BI-BA Netherlands"/>
    <n v="42849"/>
    <n v="44"/>
    <s v="6.Missing or wrong information on invoice"/>
    <s v="Missing Information or Attachment"/>
    <n v="42892"/>
    <s v="Q2 2017"/>
    <n v="1"/>
    <s v="0-30 Days"/>
    <n v="2897.75"/>
    <s v="EUR"/>
    <n v="2897.75"/>
    <s v="EUR"/>
    <n v="2897.75"/>
    <s v="EUR"/>
    <s v="INTER"/>
    <n v="2.9"/>
    <n v="1"/>
    <s v="less than 10000"/>
    <s v="Justyna Krawczak"/>
    <s v="certificate of residence for 2017 should be sent to CG Austria"/>
    <s v="Less"/>
    <m/>
    <m/>
    <m/>
    <m/>
    <m/>
    <s v="GFS"/>
    <s v="Non- ICB"/>
    <s v="GFS/Non- ICB"/>
  </r>
  <r>
    <s v="New"/>
    <n v="260"/>
    <s v="Capgemini UK Plc"/>
    <x v="5"/>
    <n v="413"/>
    <s v="Capgemini Nederland B.V."/>
    <s v="BENELUX"/>
    <n v="260013009358"/>
    <s v="04. INFRA"/>
    <s v="IS GLOBAL HUB"/>
    <n v="42822"/>
    <n v="71"/>
    <s v="4.Disagreed expenses"/>
    <s v="DISAGREEMENT"/>
    <n v="42893"/>
    <s v="Q2 2017"/>
    <n v="0"/>
    <s v="0-30 Days"/>
    <n v="2536.23"/>
    <s v="GBP"/>
    <n v="2903.03"/>
    <s v="GBP"/>
    <n v="2536.2322322518216"/>
    <s v="EUR"/>
    <s v="INTER"/>
    <n v="2.9"/>
    <n v="1"/>
    <s v="less than 10000"/>
    <s v="Anit Sharma"/>
    <s v="Disagreed Expenses"/>
    <s v="Less"/>
    <m/>
    <m/>
    <m/>
    <m/>
    <m/>
    <s v="GFS"/>
    <s v="Non- ICB"/>
    <s v="GFS/Non- ICB"/>
  </r>
  <r>
    <s v="Unresolved"/>
    <n v="8520"/>
    <s v="Capgemini Technology Services India Limited"/>
    <x v="3"/>
    <n v="8115"/>
    <s v="Capgemini Business Services USA LLC"/>
    <s v="NORTH AMERICA"/>
    <s v="5010089496/16-17-IM"/>
    <s v="11. FS"/>
    <s v="IGATE"/>
    <n v="42769"/>
    <n v="124"/>
    <s v="8.Invoice awaiting Prime’s approval or PO"/>
    <s v="Hold Payment"/>
    <n v="42830"/>
    <s v="Q1 2017"/>
    <n v="63"/>
    <s v="61-90 Days"/>
    <n v="209772"/>
    <s v="INR"/>
    <n v="2900.06"/>
    <s v="INR"/>
    <n v="209772.29327006539"/>
    <s v="EUR"/>
    <s v="INTER"/>
    <n v="2.9"/>
    <n v="1"/>
    <s v="greater than 10000"/>
    <s v="Soumya Mukhopadhyay"/>
    <s v="-"/>
    <s v="More"/>
    <m/>
    <m/>
    <m/>
    <m/>
    <m/>
    <s v="Non-GFS"/>
    <s v="Non- ICB"/>
    <s v="Non-GFS/Non- ICB"/>
  </r>
  <r>
    <s v="Unresolved"/>
    <n v="8520"/>
    <s v="Capgemini Technology Services India Limited"/>
    <x v="3"/>
    <n v="3011"/>
    <s v="Sogeti USA LLC"/>
    <s v="NORTH AMERICA"/>
    <n v="85200310086714"/>
    <s v="08. SHARED SERVICES"/>
    <s v="ID Shared Services"/>
    <n v="42773"/>
    <n v="120"/>
    <s v="1.No signed SoW"/>
    <s v="DISAGREEMENT"/>
    <n v="42776"/>
    <s v="Q1 2017"/>
    <n v="117"/>
    <s v="91-120 Days"/>
    <n v="208077.78"/>
    <s v="INR"/>
    <n v="2876.63"/>
    <s v="INR"/>
    <n v="208077.5128754123"/>
    <s v="EUR"/>
    <s v="INTER"/>
    <n v="2.88"/>
    <n v="1"/>
    <s v="greater than 10000"/>
    <s v="Brock Bahan"/>
    <s v="Dispute : No SOW For These Charges"/>
    <s v="More"/>
    <m/>
    <m/>
    <m/>
    <m/>
    <m/>
    <s v="GFS"/>
    <s v="Non- ICB"/>
    <s v="GFS/Non- ICB"/>
  </r>
  <r>
    <s v="Unresolved"/>
    <n v="8520"/>
    <s v="Capgemini Technology Services India Limited"/>
    <x v="3"/>
    <n v="1320"/>
    <s v="Capgemini Norge AS"/>
    <s v="NORDIC"/>
    <s v="5010079390/16-17-IM"/>
    <s v="01. APPSONE"/>
    <s v="IGATE"/>
    <n v="42769"/>
    <n v="124"/>
    <s v="8.Invoice awaiting Prime’s approval or PO"/>
    <s v="Hold Payment"/>
    <n v="42831"/>
    <s v="Q1 2017"/>
    <n v="62"/>
    <s v="61-90 Days"/>
    <n v="208041"/>
    <s v="INR"/>
    <n v="2876.13"/>
    <s v="INR"/>
    <n v="208041.34598692207"/>
    <s v="EUR"/>
    <s v="INTER"/>
    <n v="2.88"/>
    <n v="1"/>
    <s v="greater than 10000"/>
    <s v="Ankit Agrawal"/>
    <s v="Awaiting approval."/>
    <s v="More"/>
    <m/>
    <m/>
    <m/>
    <m/>
    <m/>
    <s v="Non-GFS"/>
    <s v="Non- ICB"/>
    <s v="Non-GFS/Non- ICB"/>
  </r>
  <r>
    <s v="Unresolved"/>
    <n v="8520"/>
    <s v="Capgemini Technology Services India Limited"/>
    <x v="3"/>
    <n v="1350"/>
    <s v="Capgemini Sverige AB"/>
    <s v="NORDIC"/>
    <s v="5010089475/16-17-IM"/>
    <s v="02. APPSTWO"/>
    <s v="IGATE"/>
    <n v="42769"/>
    <n v="124"/>
    <s v="6.Missing or wrong information on invoice"/>
    <s v="Missing Information or Attachment"/>
    <n v="42831"/>
    <s v="Q1 2017"/>
    <n v="62"/>
    <s v="61-90 Days"/>
    <n v="208402"/>
    <s v="INR"/>
    <n v="2881.12"/>
    <s v="INR"/>
    <n v="208402.29153405473"/>
    <s v="EUR"/>
    <s v="INTER"/>
    <n v="2.88"/>
    <n v="1"/>
    <s v="greater than 10000"/>
    <s v="Sourav Das"/>
    <s v="Missing project"/>
    <s v="More"/>
    <m/>
    <m/>
    <m/>
    <m/>
    <m/>
    <s v="Non-GFS"/>
    <s v="Non- ICB"/>
    <s v="Non-GFS/Non- ICB"/>
  </r>
  <r>
    <s v="Unresolved"/>
    <n v="8520"/>
    <s v="Capgemini Technology Services India Limited"/>
    <x v="3"/>
    <n v="199"/>
    <s v="Capgemini America Inc"/>
    <s v="NORTH AMERICA"/>
    <s v="5010089515/16-17-IM"/>
    <s v="05. BUSINESS SERVICES"/>
    <s v="IGATE"/>
    <n v="42768"/>
    <n v="125"/>
    <s v="1.No signed SoW"/>
    <s v="DISAGREEMENT"/>
    <n v="42830"/>
    <s v="Q1 2017"/>
    <n v="63"/>
    <s v="61-90 Days"/>
    <n v="207907"/>
    <s v="INR"/>
    <n v="2874.27"/>
    <s v="INR"/>
    <n v="207906.80516173833"/>
    <s v="EUR"/>
    <s v="INTER"/>
    <n v="2.87"/>
    <n v="1"/>
    <s v="greater than 10000"/>
    <s v="Sayantan Ghosh"/>
    <s v="ISOW Required"/>
    <s v="More"/>
    <m/>
    <m/>
    <m/>
    <m/>
    <m/>
    <s v="Non-GFS"/>
    <s v="Non- ICB"/>
    <s v="Non-GFS/Non- ICB"/>
  </r>
  <r>
    <s v="New"/>
    <n v="8520"/>
    <s v="Capgemini Technology Services India Limited"/>
    <x v="3"/>
    <n v="3011"/>
    <s v="Sogeti USA LLC"/>
    <s v="NORTH AMERICA"/>
    <n v="85204510000894"/>
    <s v="14. DIGITAL"/>
    <s v="DIGITAL"/>
    <n v="42857"/>
    <n v="36"/>
    <s v="6.Missing or wrong information on invoice"/>
    <s v="Missing Information or Attachment"/>
    <n v="42892"/>
    <s v="Q2 2017"/>
    <n v="1"/>
    <s v="0-30 Days"/>
    <n v="207919.6"/>
    <s v="INR"/>
    <n v="2874.45"/>
    <s v="INR"/>
    <n v="207919.82524159481"/>
    <s v="EUR"/>
    <s v="INTER"/>
    <n v="2.87"/>
    <n v="1"/>
    <s v="greater than 10000"/>
    <s v="Brock Bahan"/>
    <s v="Dispute: No details given"/>
    <s v="More"/>
    <m/>
    <m/>
    <m/>
    <m/>
    <m/>
    <s v="GFS"/>
    <s v="Non- ICB"/>
    <s v="GFS/Non- ICB"/>
  </r>
  <r>
    <s v="Unresolved"/>
    <n v="8520"/>
    <s v="Capgemini Technology Services India Limited"/>
    <x v="3"/>
    <n v="199"/>
    <s v="Capgemini America Inc"/>
    <s v="NORTH AMERICA"/>
    <s v="5010089850/16-17-IM"/>
    <s v="01. APPSONE"/>
    <s v="IGATE"/>
    <n v="42768"/>
    <n v="125"/>
    <s v="1.No signed SoW"/>
    <s v="DISAGREEMENT"/>
    <n v="42830"/>
    <s v="Q1 2017"/>
    <n v="63"/>
    <s v="61-90 Days"/>
    <n v="206147"/>
    <s v="INR"/>
    <n v="2849.94"/>
    <s v="INR"/>
    <n v="206146.9243678028"/>
    <s v="EUR"/>
    <s v="INTER"/>
    <n v="2.85"/>
    <n v="1"/>
    <s v="greater than 10000"/>
    <s v="Sayantan Ghosh"/>
    <s v="ISOW Required"/>
    <s v="More"/>
    <m/>
    <m/>
    <m/>
    <m/>
    <m/>
    <s v="Non-GFS"/>
    <s v="Non- ICB"/>
    <s v="Non-GFS/Non- ICB"/>
  </r>
  <r>
    <s v="New"/>
    <n v="260"/>
    <s v="Capgemini UK Plc"/>
    <x v="5"/>
    <n v="1350"/>
    <s v="Capgemini Sverige AB"/>
    <s v="NORDIC"/>
    <n v="2600110127937"/>
    <s v="03. CC"/>
    <s v="CC - CPR"/>
    <n v="42821"/>
    <n v="72"/>
    <s v="8.Invoice awaiting Prime’s approval or PO"/>
    <s v="Hold Payment"/>
    <n v="42892"/>
    <s v="Q2 2017"/>
    <n v="1"/>
    <s v="0-30 Days"/>
    <n v="27831.53"/>
    <s v="SEK"/>
    <n v="2852.82"/>
    <s v="GBP"/>
    <n v="2492.3662644935266"/>
    <s v="EUR"/>
    <s v="INTER"/>
    <n v="2.85"/>
    <n v="1"/>
    <s v="less than 10000"/>
    <s v="Sourav Das"/>
    <s v="Awaiting approval"/>
    <s v="More"/>
    <m/>
    <m/>
    <m/>
    <m/>
    <m/>
    <s v="GFS"/>
    <s v="Non- ICB"/>
    <s v="GFS/Non- ICB"/>
  </r>
  <r>
    <s v="Unresolved"/>
    <n v="8520"/>
    <s v="Capgemini Technology Services India Limited"/>
    <x v="3"/>
    <n v="199"/>
    <s v="Capgemini America Inc"/>
    <s v="NORTH AMERICA"/>
    <n v="85201810009673"/>
    <s v="01. APPSONE"/>
    <s v="APAC Platform"/>
    <n v="42795"/>
    <n v="98"/>
    <s v="8.Invoice awaiting Prime’s approval or PO"/>
    <s v="Hold Payment"/>
    <n v="42860"/>
    <s v="Q2 2017"/>
    <n v="33"/>
    <s v="31-60 Days"/>
    <n v="205770"/>
    <s v="INR"/>
    <n v="2844.73"/>
    <s v="INR"/>
    <n v="205770.0653897344"/>
    <s v="EUR"/>
    <s v="INTER"/>
    <n v="2.84"/>
    <n v="1"/>
    <s v="greater than 10000"/>
    <s v="PRIANGSU CHANDRA"/>
    <s v="Approval pending from Sur, Sourav"/>
    <s v="More"/>
    <m/>
    <m/>
    <m/>
    <m/>
    <m/>
    <s v="GFS"/>
    <s v="Non- ICB"/>
    <s v="GFS/Non- ICB"/>
  </r>
  <r>
    <s v="New"/>
    <n v="8520"/>
    <s v="Capgemini Technology Services India Limited"/>
    <x v="3"/>
    <n v="1750"/>
    <s v="Capgemini Espana S.L."/>
    <s v="IBERIA"/>
    <n v="85201120004264"/>
    <s v="11. FS"/>
    <s v="FS-Others"/>
    <n v="42858"/>
    <n v="35"/>
    <s v="8.Invoice awaiting Prime’s approval or PO"/>
    <s v="Hold Payment"/>
    <n v="42893"/>
    <s v="Q2 2017"/>
    <n v="0"/>
    <s v="0-30 Days"/>
    <n v="205726.62"/>
    <s v="INR"/>
    <n v="2844.13"/>
    <s v="INR"/>
    <n v="205726.66512354609"/>
    <s v="EUR"/>
    <s v="INTER"/>
    <n v="2.84"/>
    <n v="1"/>
    <s v="greater than 10000"/>
    <s v="Beatriu Armengol"/>
    <s v="We need that ISOW number be included in the invoice"/>
    <s v="More"/>
    <m/>
    <m/>
    <m/>
    <m/>
    <m/>
    <s v="GFS"/>
    <s v="ICB"/>
    <s v="GFS/ICB"/>
  </r>
  <r>
    <s v="Unresolved"/>
    <n v="8520"/>
    <s v="Capgemini Technology Services India Limited"/>
    <x v="3"/>
    <n v="199"/>
    <s v="Capgemini America Inc"/>
    <s v="NORTH AMERICA"/>
    <s v="5010089682/16-17-IM"/>
    <s v="01. APPSONE"/>
    <s v="IGATE"/>
    <n v="42768"/>
    <n v="125"/>
    <s v="1.No signed SoW"/>
    <s v="DISAGREEMENT"/>
    <n v="42830"/>
    <s v="Q1 2017"/>
    <n v="63"/>
    <s v="61-90 Days"/>
    <n v="203754"/>
    <s v="INR"/>
    <n v="2816.86"/>
    <s v="INR"/>
    <n v="203754.1230252879"/>
    <s v="EUR"/>
    <s v="INTER"/>
    <n v="2.82"/>
    <n v="1"/>
    <s v="greater than 10000"/>
    <s v="Sayantan Ghosh"/>
    <s v="ISOW Required"/>
    <s v="More"/>
    <m/>
    <m/>
    <m/>
    <m/>
    <m/>
    <s v="Non-GFS"/>
    <s v="Non- ICB"/>
    <s v="Non-GFS/Non- ICB"/>
  </r>
  <r>
    <s v="New"/>
    <n v="95"/>
    <s v="Capgemini Service S.A.S."/>
    <x v="0"/>
    <n v="260"/>
    <s v="Capgemini UK Plc"/>
    <s v="UK &amp; IRELAND"/>
    <n v="950110011460"/>
    <s v="07. GROUP"/>
    <s v="GROUP SHARED SERVICES"/>
    <n v="42823"/>
    <n v="70"/>
    <s v="8.Invoice awaiting Prime’s approval or PO"/>
    <s v="Hold Payment"/>
    <n v="42892"/>
    <s v="Q2 2017"/>
    <n v="1"/>
    <s v="0-30 Days"/>
    <n v="2814"/>
    <s v="EUR"/>
    <n v="2814"/>
    <s v="EUR"/>
    <n v="2814"/>
    <s v="EUR"/>
    <s v="INTER"/>
    <n v="2.81"/>
    <n v="1"/>
    <s v="less than 10000"/>
    <s v="Puja Kolay Dey"/>
    <s v="As per our requestor the cost should come through ICB/IPB. Request to provide a credit note."/>
    <s v="Less"/>
    <m/>
    <m/>
    <m/>
    <m/>
    <m/>
    <s v="GFS"/>
    <s v="Non- ICB"/>
    <s v="GFS/Non- ICB"/>
  </r>
  <r>
    <s v="Unresolved"/>
    <n v="8520"/>
    <s v="Capgemini Technology Services India Limited"/>
    <x v="3"/>
    <n v="199"/>
    <s v="Capgemini America Inc"/>
    <s v="NORTH AMERICA"/>
    <n v="85202010000897"/>
    <s v="11. FS"/>
    <s v="FS-Others"/>
    <n v="42614"/>
    <n v="279"/>
    <s v="8.Invoice awaiting Prime’s approval or PO"/>
    <s v="Hold Payment"/>
    <n v="42681"/>
    <s v="Q4 2016"/>
    <n v="212"/>
    <s v="181 - 365 Days"/>
    <n v="203300"/>
    <s v="INR"/>
    <n v="2810.58"/>
    <s v="INR"/>
    <n v="203299.86690585036"/>
    <s v="EUR"/>
    <s v="INTER"/>
    <n v="2.81"/>
    <n v="1"/>
    <s v="greater than 10000"/>
    <s v="Sayantan Ghosh"/>
    <s v="Invoice waiting for approval"/>
    <s v="More"/>
    <m/>
    <m/>
    <m/>
    <m/>
    <m/>
    <s v="GFS"/>
    <s v="Non- ICB"/>
    <s v="GFS/Non- ICB"/>
  </r>
  <r>
    <s v="Unresolved"/>
    <n v="8520"/>
    <s v="Capgemini Technology Services India Limited"/>
    <x v="3"/>
    <n v="1845"/>
    <s v="Capgemini China Co. Ltd."/>
    <s v="INDIA"/>
    <n v="85201810009518"/>
    <s v="01. APPSONE"/>
    <s v="APAC Platform"/>
    <n v="42773"/>
    <n v="120"/>
    <s v="4.Disagreed expenses"/>
    <s v="DISAGREEMENT"/>
    <n v="42776"/>
    <s v="Q1 2017"/>
    <n v="117"/>
    <s v="91-120 Days"/>
    <n v="203000"/>
    <s v="INR"/>
    <n v="2806.43"/>
    <s v="INR"/>
    <n v="202999.68173138128"/>
    <s v="EUR"/>
    <s v="INTRA"/>
    <n v="2.81"/>
    <n v="1"/>
    <s v="greater than 10000"/>
    <s v="Dorothy Chen"/>
    <s v="Disagreed expenses"/>
    <s v="More"/>
    <m/>
    <m/>
    <m/>
    <m/>
    <m/>
    <s v="GFS"/>
    <s v="Non- ICB"/>
    <s v="GFS/Non- ICB"/>
  </r>
  <r>
    <s v="New"/>
    <n v="8520"/>
    <s v="Capgemini Technology Services India Limited"/>
    <x v="3"/>
    <n v="247"/>
    <s v="Sogeti Ireland Ltd."/>
    <s v="UK &amp; IRELAND"/>
    <n v="85200310087877"/>
    <s v="06. SOGETI"/>
    <s v="Sogeti Testing"/>
    <n v="42857"/>
    <n v="36"/>
    <s v="8.Invoice awaiting Prime’s approval or PO"/>
    <s v="Hold Payment"/>
    <n v="42893"/>
    <s v="Q2 2017"/>
    <n v="0"/>
    <s v="0-30 Days"/>
    <n v="203393.52"/>
    <s v="INR"/>
    <n v="2811.87"/>
    <s v="INR"/>
    <n v="203393.17747815518"/>
    <s v="EUR"/>
    <s v="INTER"/>
    <n v="2.81"/>
    <n v="1"/>
    <s v="greater than 10000"/>
    <s v="Grace Mulhern"/>
    <s v="waiting on approval"/>
    <s v="More"/>
    <m/>
    <m/>
    <m/>
    <m/>
    <m/>
    <s v="GFS"/>
    <s v="Non- ICB"/>
    <s v="GFS/Non- ICB"/>
  </r>
  <r>
    <s v="New"/>
    <n v="95"/>
    <s v="Capgemini Service S.A.S."/>
    <x v="0"/>
    <n v="260"/>
    <s v="Capgemini UK Plc"/>
    <s v="UK &amp; IRELAND"/>
    <n v="950110011731"/>
    <s v="07. GROUP"/>
    <s v="GROUP SHARED SERVICES"/>
    <n v="42825"/>
    <n v="68"/>
    <s v="6.Missing or wrong information on invoice"/>
    <s v="Missing Information or Attachment"/>
    <n v="42892"/>
    <s v="Q2 2017"/>
    <n v="1"/>
    <s v="0-30 Days"/>
    <n v="2792.05"/>
    <s v="EUR"/>
    <n v="2792.05"/>
    <s v="EUR"/>
    <n v="2792.05"/>
    <s v="EUR"/>
    <s v="INTER"/>
    <n v="2.79"/>
    <n v="1"/>
    <s v="less than 10000"/>
    <s v="Puja Kolay Dey"/>
    <s v="No PO"/>
    <s v="Less"/>
    <m/>
    <m/>
    <m/>
    <m/>
    <m/>
    <s v="GFS"/>
    <s v="Non- ICB"/>
    <s v="GFS/Non- ICB"/>
  </r>
  <r>
    <s v="Unresolved"/>
    <n v="8520"/>
    <s v="Capgemini Technology Services India Limited"/>
    <x v="3"/>
    <n v="795"/>
    <s v="Capgemini Suisse S.A."/>
    <s v="CENTRAL EUROPE"/>
    <s v="85203810002715A"/>
    <s v="05. BUSINESS SERVICES"/>
    <s v="BPO India"/>
    <n v="42775"/>
    <n v="118"/>
    <s v="8.Invoice awaiting Prime’s approval or PO"/>
    <s v="Hold Payment"/>
    <n v="42831"/>
    <s v="Q1 2017"/>
    <n v="62"/>
    <s v="61-90 Days"/>
    <n v="200016.64000000001"/>
    <s v="INR"/>
    <n v="2765.19"/>
    <s v="INR"/>
    <n v="200016.63676870553"/>
    <s v="EUR"/>
    <s v="INTER"/>
    <n v="2.77"/>
    <n v="1"/>
    <s v="greater than 10000"/>
    <s v="Izabela Klich"/>
    <s v="will be paid manually"/>
    <s v="More"/>
    <m/>
    <m/>
    <m/>
    <m/>
    <m/>
    <s v="GFS"/>
    <s v="Non- ICB"/>
    <s v="GFS/Non- ICB"/>
  </r>
  <r>
    <s v="Unresolved"/>
    <n v="8520"/>
    <s v="Capgemini Technology Services India Limited"/>
    <x v="3"/>
    <n v="199"/>
    <s v="Capgemini America Inc"/>
    <s v="NORTH AMERICA"/>
    <n v="85202110002247"/>
    <s v="11. FS"/>
    <s v="FS-Others"/>
    <n v="42728"/>
    <n v="165"/>
    <s v="1.No signed SoW"/>
    <s v="DISAGREEMENT"/>
    <n v="42797"/>
    <s v="Q1 2017"/>
    <n v="96"/>
    <s v="91-120 Days"/>
    <n v="199800"/>
    <s v="INR"/>
    <n v="2762.2"/>
    <s v="INR"/>
    <n v="199800.35877553382"/>
    <s v="EUR"/>
    <s v="INTER"/>
    <n v="2.76"/>
    <n v="1"/>
    <s v="greater than 10000"/>
    <s v="Sayantan Ghosh"/>
    <s v="ISOW Required"/>
    <s v="More"/>
    <m/>
    <m/>
    <m/>
    <m/>
    <m/>
    <s v="GFS"/>
    <s v="Non- ICB"/>
    <s v="GFS/Non- ICB"/>
  </r>
  <r>
    <s v="Unresolved"/>
    <n v="8520"/>
    <s v="Capgemini Technology Services India Limited"/>
    <x v="3"/>
    <n v="795"/>
    <s v="Capgemini Suisse S.A."/>
    <s v="CENTRAL EUROPE"/>
    <n v="85200320061768"/>
    <s v="05. BUSINESS SERVICES"/>
    <s v="6 Financials"/>
    <n v="42795"/>
    <n v="98"/>
    <s v="8.Invoice awaiting Prime’s approval or PO"/>
    <s v="Hold Payment"/>
    <n v="42859"/>
    <s v="Q2 2017"/>
    <n v="34"/>
    <s v="31-60 Days"/>
    <n v="197456.86"/>
    <s v="INR"/>
    <n v="2729.8"/>
    <s v="INR"/>
    <n v="197456.74440136566"/>
    <s v="EUR"/>
    <s v="INTER"/>
    <n v="2.73"/>
    <n v="1"/>
    <s v="greater than 10000"/>
    <s v="Izabela Klich"/>
    <s v="not approved yet"/>
    <s v="More"/>
    <m/>
    <m/>
    <m/>
    <m/>
    <m/>
    <s v="GFS"/>
    <s v="ICB"/>
    <s v="GFS/ICB"/>
  </r>
  <r>
    <s v="New"/>
    <n v="456"/>
    <s v="Sogeti Deutschland GmbH"/>
    <x v="2"/>
    <n v="8243"/>
    <s v="Capgemini Deutschland GmbH"/>
    <s v="CENTRAL EUROPE"/>
    <n v="2017030177"/>
    <s v="06. SOGETI"/>
    <s v="Sogeti Germany "/>
    <n v="42829"/>
    <n v="64"/>
    <s v="6.Missing or wrong information on invoice"/>
    <s v="Missing Information or Attachment"/>
    <n v="42891"/>
    <s v="Q2 2017"/>
    <n v="2"/>
    <s v="0-30 Days"/>
    <n v="2722.24"/>
    <s v="EUR"/>
    <n v="2722.24"/>
    <s v="EUR"/>
    <n v="2722.24"/>
    <s v="EUR"/>
    <s v="INTRA"/>
    <n v="2.72"/>
    <n v="1"/>
    <s v="less than 10000"/>
    <s v="Izabela Klich"/>
    <s v="invoice not correct. Effort already paid with other invoice. Please cget in contact with Claudia Kornmann from Sogeti."/>
    <s v="Less"/>
    <m/>
    <m/>
    <m/>
    <m/>
    <m/>
    <s v="Non-GFS"/>
    <s v="Non- ICB"/>
    <s v="Non-GFS/Non- ICB"/>
  </r>
  <r>
    <s v="New"/>
    <n v="132"/>
    <s v="Capgemini Technologies LLC"/>
    <x v="6"/>
    <n v="8110"/>
    <s v="Capgemini Mexico S. de R.L. de C.V."/>
    <s v="CPM- BR"/>
    <n v="1320110004310"/>
    <s v="01. APPSONE"/>
    <s v="NA CAPTECH"/>
    <n v="42821"/>
    <n v="72"/>
    <s v="8.Invoice awaiting Prime’s approval or PO"/>
    <s v="Hold Payment"/>
    <n v="42892"/>
    <s v="Q2 2017"/>
    <n v="1"/>
    <s v="0-30 Days"/>
    <n v="3052.7"/>
    <s v="USD"/>
    <n v="2720.52"/>
    <s v="USD"/>
    <n v="3052.6953850946074"/>
    <s v="EUR"/>
    <s v="INTER"/>
    <n v="2.72"/>
    <n v="1"/>
    <s v="less than 10000"/>
    <s v="Aldo Perez"/>
    <s v="awaiting approval."/>
    <s v="Less"/>
    <m/>
    <m/>
    <m/>
    <m/>
    <m/>
    <s v="GFS"/>
    <s v="Non- ICB"/>
    <s v="GFS/Non- ICB"/>
  </r>
  <r>
    <s v="New"/>
    <n v="95"/>
    <s v="Capgemini Service S.A.S."/>
    <x v="0"/>
    <n v="1750"/>
    <s v="Capgemini Espana S.L."/>
    <s v="IBERIA"/>
    <n v="950110011393"/>
    <s v="07. GROUP"/>
    <s v="GROUP SHARED SERVICES"/>
    <n v="42821"/>
    <n v="72"/>
    <s v="1.No signed SoW"/>
    <s v="DISAGREEMENT"/>
    <n v="42893"/>
    <s v="Q2 2017"/>
    <n v="0"/>
    <s v="0-30 Days"/>
    <n v="2713.5"/>
    <s v="EUR"/>
    <n v="2713.5"/>
    <s v="EUR"/>
    <n v="2713.5"/>
    <s v="EUR"/>
    <s v="INTER"/>
    <n v="2.71"/>
    <n v="1"/>
    <s v="less than 10000"/>
    <s v="Carmen Postigo Gonzalez"/>
    <s v="SEND ISOW"/>
    <s v="Less"/>
    <m/>
    <m/>
    <m/>
    <m/>
    <m/>
    <s v="GFS"/>
    <s v="Non- ICB"/>
    <s v="GFS/Non- ICB"/>
  </r>
  <r>
    <s v="Unresolved"/>
    <n v="8520"/>
    <s v="Capgemini Technology Services India Limited"/>
    <x v="3"/>
    <n v="4100"/>
    <s v="CPM Braxis S.A."/>
    <s v="CPM- BR"/>
    <n v="85200410036838"/>
    <s v="01. APPSONE"/>
    <s v="NA PBS"/>
    <n v="42544"/>
    <n v="349"/>
    <s v="1.No signed SoW"/>
    <s v="DISAGREEMENT"/>
    <n v="42774"/>
    <s v="Q1 2017"/>
    <n v="119"/>
    <s v="91-120 Days"/>
    <n v="195390"/>
    <s v="INR"/>
    <n v="2701.23"/>
    <s v="INR"/>
    <n v="195390.1683930328"/>
    <s v="EUR"/>
    <s v="INTER"/>
    <n v="2.7"/>
    <n v="1"/>
    <s v="greater than 10000"/>
    <s v="Beatriz Baldavira"/>
    <s v="Isow have not been signed."/>
    <s v="More"/>
    <m/>
    <m/>
    <m/>
    <m/>
    <m/>
    <s v="GFS"/>
    <s v="Non- ICB"/>
    <s v="GFS/Non- ICB"/>
  </r>
  <r>
    <s v="New"/>
    <n v="3019"/>
    <s v="Sogeti Corporate Services S.A.S."/>
    <x v="1"/>
    <n v="3033"/>
    <s v="Sogeti Espana S.L."/>
    <s v="IBERIA"/>
    <n v="30190110008496"/>
    <s v="06. SOGETI"/>
    <s v="Sogeti France "/>
    <n v="42885"/>
    <n v="8"/>
    <s v="6.Missing or wrong information on invoice"/>
    <s v="Missing Information or Attachment"/>
    <n v="42891"/>
    <s v="Q2 2017"/>
    <n v="2"/>
    <s v="0-30 Days"/>
    <n v="2676.04"/>
    <s v="EUR"/>
    <n v="2676.04"/>
    <s v="EUR"/>
    <n v="2676.04"/>
    <s v="EUR"/>
    <s v="INTER"/>
    <n v="2.68"/>
    <n v="1"/>
    <s v="less than 10000"/>
    <s v="Laura Perez Benito"/>
    <s v="Please correct the address: Sogeti España S.L.U Anabel Segura, 14 28108 Alcobendas Madrid España"/>
    <s v="Less"/>
    <m/>
    <m/>
    <m/>
    <m/>
    <m/>
    <s v="GFS"/>
    <s v="Non- ICB"/>
    <s v="GFS/Non- ICB"/>
  </r>
  <r>
    <s v="New"/>
    <n v="8243"/>
    <s v="Capgemini Deutschland GmbH"/>
    <x v="2"/>
    <n v="635"/>
    <s v="Capgemini Technology Services"/>
    <s v="FRANCE"/>
    <n v="82430160101721"/>
    <s v="03. CC"/>
    <s v="DE01 - CC Market Units"/>
    <n v="42829"/>
    <n v="64"/>
    <s v="8.Invoice awaiting Prime’s approval or PO"/>
    <s v="Hold Payment"/>
    <n v="42892"/>
    <s v="Q2 2017"/>
    <n v="1"/>
    <s v="0-30 Days"/>
    <n v="2659.8"/>
    <s v="EUR"/>
    <n v="2659.8"/>
    <s v="EUR"/>
    <n v="2659.8"/>
    <s v="EUR"/>
    <s v="INTER"/>
    <n v="2.66"/>
    <n v="1"/>
    <s v="less than 10000"/>
    <s v="Aleksandra Polak"/>
    <s v="Invoice has been waiting for Project Manager approval for more than 2 months. Please contact MARDIALL (PM)in order to receive further information."/>
    <s v="Less"/>
    <m/>
    <m/>
    <m/>
    <m/>
    <m/>
    <s v="GFS"/>
    <s v="Non- ICB"/>
    <s v="GFS/Non- ICB"/>
  </r>
  <r>
    <s v="Unresolved"/>
    <n v="8520"/>
    <s v="Capgemini Technology Services India Limited"/>
    <x v="3"/>
    <n v="8420"/>
    <s v="Capgemini Australia Pty Ltd."/>
    <s v="INDIA"/>
    <n v="85202710000464"/>
    <s v="10. IND"/>
    <s v="I and D India ACIS"/>
    <n v="42643"/>
    <n v="250"/>
    <s v="2.Disagreed rates or price"/>
    <s v="DISAGREEMENT"/>
    <n v="42678"/>
    <s v="Q4 2016"/>
    <n v="215"/>
    <s v="181 - 365 Days"/>
    <n v="191970"/>
    <s v="INR"/>
    <n v="2653.95"/>
    <s v="INR"/>
    <n v="191970.22741739481"/>
    <s v="EUR"/>
    <s v="INTRA"/>
    <n v="2.65"/>
    <n v="1"/>
    <s v="greater than 10000"/>
    <s v="Michelle Curtin"/>
    <s v="Offshore resource skills mis-match resulting in no deliverables on project.Please issue credit note for 191,970 INR"/>
    <s v="More"/>
    <m/>
    <m/>
    <m/>
    <m/>
    <m/>
    <s v="GFS"/>
    <s v="Non- ICB"/>
    <s v="GFS/Non- ICB"/>
  </r>
  <r>
    <s v="Unresolved"/>
    <n v="8520"/>
    <s v="Capgemini Technology Services India Limited"/>
    <x v="3"/>
    <n v="3011"/>
    <s v="Sogeti USA LLC"/>
    <s v="NORTH AMERICA"/>
    <s v="5010089551/16-17-IM"/>
    <s v="01. APPSONE"/>
    <s v="iGATE"/>
    <n v="42769"/>
    <n v="124"/>
    <s v="3.Disagreed days, volume or deliverables"/>
    <s v="DISAGREEMENT"/>
    <n v="42776"/>
    <s v="Q1 2017"/>
    <n v="117"/>
    <s v="91-120 Days"/>
    <n v="191055"/>
    <s v="INR"/>
    <n v="2641.3"/>
    <s v="INR"/>
    <n v="191055.20513859153"/>
    <s v="EUR"/>
    <s v="INTER"/>
    <n v="2.64"/>
    <n v="1"/>
    <s v="greater than 10000"/>
    <s v="Brock Bahan"/>
    <s v="Dispute: Time does not align with ISOW terms"/>
    <s v="More"/>
    <m/>
    <m/>
    <m/>
    <m/>
    <m/>
    <s v="Non-GFS"/>
    <s v="Non- ICB"/>
    <s v="Non-GFS/Non- ICB"/>
  </r>
  <r>
    <s v="Unresolved"/>
    <n v="8520"/>
    <s v="Capgemini Technology Services India Limited"/>
    <x v="3"/>
    <n v="795"/>
    <s v="Capgemini Suisse S.A."/>
    <s v="CENTRAL EUROPE"/>
    <s v="5010089167/16-17-IM"/>
    <s v="04. INFRA"/>
    <s v="IGATE"/>
    <n v="42769"/>
    <n v="124"/>
    <s v="6.Missing or wrong information on invoice"/>
    <s v="Missing Information or Attachment"/>
    <n v="42831"/>
    <s v="Q1 2017"/>
    <n v="62"/>
    <s v="61-90 Days"/>
    <n v="190386"/>
    <s v="INR"/>
    <n v="2632.05"/>
    <s v="INR"/>
    <n v="190386.11770152193"/>
    <s v="EUR"/>
    <s v="INTER"/>
    <n v="2.63"/>
    <n v="1"/>
    <s v="greater than 10000"/>
    <s v="Izabela Klich"/>
    <s v="."/>
    <s v="More"/>
    <m/>
    <m/>
    <m/>
    <m/>
    <m/>
    <s v="Non-GFS"/>
    <s v="Non- ICB"/>
    <s v="Non-GFS/Non- ICB"/>
  </r>
  <r>
    <s v="Unresolved"/>
    <n v="8520"/>
    <s v="Capgemini Technology Services India Limited"/>
    <x v="3"/>
    <n v="8420"/>
    <s v="Capgemini Australia Pty Ltd."/>
    <s v="INDIA"/>
    <n v="85203010001296"/>
    <s v="14. DIGITAL"/>
    <s v="DIGITAL"/>
    <n v="42773"/>
    <n v="120"/>
    <s v="2.Disagreed rates or price"/>
    <s v="DISAGREEMENT"/>
    <n v="42775"/>
    <s v="Q1 2017"/>
    <n v="118"/>
    <s v="91-120 Days"/>
    <n v="189600"/>
    <s v="INR"/>
    <n v="2621.1799999999998"/>
    <s v="INR"/>
    <n v="189599.84954574387"/>
    <s v="EUR"/>
    <s v="INTRA"/>
    <n v="2.62"/>
    <n v="1"/>
    <s v="greater than 10000"/>
    <s v="Mayuresh Kapre"/>
    <s v="Overall Delivery capbility supplied resulted in unsuccessful nature of project &amp; overrun; Please issue a credit note"/>
    <s v="More"/>
    <m/>
    <m/>
    <m/>
    <m/>
    <m/>
    <s v="GFS"/>
    <s v="Non- ICB"/>
    <s v="GFS/Non- ICB"/>
  </r>
  <r>
    <s v="Unresolved"/>
    <n v="95"/>
    <s v="Capgemini Service S.A.S."/>
    <x v="0"/>
    <n v="8310"/>
    <s v="Capgemini Polska Sp z.o.o"/>
    <s v="CENTRAL EUROPE"/>
    <n v="950110007505"/>
    <s v="07. GROUP"/>
    <s v="GROUP SHARED SERVICES"/>
    <n v="42355"/>
    <n v="538"/>
    <s v="1.No signed SoW"/>
    <s v="DISAGREEMENT"/>
    <n v="42859"/>
    <s v="Q2 2017"/>
    <n v="34"/>
    <s v="31-60 Days"/>
    <n v="2600"/>
    <s v="EUR"/>
    <n v="2600"/>
    <s v="EUR"/>
    <n v="2600"/>
    <s v="EUR"/>
    <s v="INTER"/>
    <n v="2.6"/>
    <n v="1"/>
    <s v="less than 10000"/>
    <s v="Mateusz Jaskolski"/>
    <s v="Please provide signed ICA"/>
    <s v="Less"/>
    <m/>
    <m/>
    <m/>
    <m/>
    <m/>
    <s v="GFS"/>
    <s v="Non- ICB"/>
    <s v="GFS/Non- ICB"/>
  </r>
  <r>
    <s v="Unresolved"/>
    <n v="95"/>
    <s v="Capgemini Service S.A.S."/>
    <x v="0"/>
    <n v="1780"/>
    <s v="Capgemini Business Services Chile Ltda."/>
    <s v="CPM- BR"/>
    <n v="950110010932"/>
    <s v="07. GROUP"/>
    <s v="GROUP SHARED SERVICES"/>
    <n v="42821"/>
    <n v="72"/>
    <s v="4.Disagreed expenses"/>
    <s v="DISAGREEMENT"/>
    <n v="42831"/>
    <s v="Q1 2017"/>
    <n v="62"/>
    <s v="61-90 Days"/>
    <n v="2600"/>
    <s v="EUR"/>
    <n v="2600"/>
    <s v="EUR"/>
    <n v="2600"/>
    <s v="EUR"/>
    <s v="INTER"/>
    <n v="2.6"/>
    <n v="1"/>
    <s v="less than 10000"/>
    <s v="Jairo Escobar"/>
    <s v="CG Chile has no operations in 2017 for that reason this invoice is rejected."/>
    <s v="Less"/>
    <m/>
    <m/>
    <m/>
    <m/>
    <m/>
    <s v="GFS"/>
    <s v="Non- ICB"/>
    <s v="GFS/Non- ICB"/>
  </r>
  <r>
    <s v="Unresolved"/>
    <n v="8520"/>
    <s v="Capgemini Technology Services India Limited"/>
    <x v="3"/>
    <n v="260"/>
    <s v="Capgemini UK Plc"/>
    <s v="UK &amp; IRELAND"/>
    <s v="5010089687/16-17-IM"/>
    <s v="01. APPSONE"/>
    <s v="IGATE"/>
    <n v="42768"/>
    <n v="125"/>
    <s v="6.Missing or wrong information on invoice"/>
    <s v="Missing Information or Attachment"/>
    <n v="42831"/>
    <s v="Q1 2017"/>
    <n v="62"/>
    <s v="61-90 Days"/>
    <n v="188098"/>
    <s v="INR"/>
    <n v="2600.42"/>
    <s v="INR"/>
    <n v="188098.20033562873"/>
    <s v="EUR"/>
    <s v="INTER"/>
    <n v="2.6"/>
    <n v="1"/>
    <s v="greater than 10000"/>
    <s v="SARBAJIT MOITRA"/>
    <s v="No PO"/>
    <s v="More"/>
    <m/>
    <m/>
    <m/>
    <m/>
    <m/>
    <s v="Non-GFS"/>
    <s v="Non- ICB"/>
    <s v="Non-GFS/Non- ICB"/>
  </r>
  <r>
    <s v="New"/>
    <n v="3802"/>
    <s v="Prosodie S.A.S."/>
    <x v="1"/>
    <n v="8110"/>
    <s v="Capgemini Mexico S. de R.L. de C.V."/>
    <s v="CPM- BR"/>
    <n v="701703103"/>
    <s v="05. BUSINESS SERVICES"/>
    <s v="Prosodie"/>
    <n v="42829"/>
    <n v="64"/>
    <s v="8.Invoice awaiting Prime’s approval or PO"/>
    <s v="Hold Payment"/>
    <n v="42892"/>
    <s v="Q2 2017"/>
    <n v="1"/>
    <s v="0-30 Days"/>
    <n v="2590"/>
    <s v="EUR"/>
    <n v="2590"/>
    <s v="EUR"/>
    <n v="2590"/>
    <s v="EUR"/>
    <s v="INTER"/>
    <n v="2.59"/>
    <n v="1"/>
    <s v="less than 10000"/>
    <s v="Aldo Perez"/>
    <s v="."/>
    <s v="Less"/>
    <m/>
    <m/>
    <m/>
    <m/>
    <m/>
    <s v="Non-GFS"/>
    <s v="Non- ICB"/>
    <s v="Non-GFS/Non- ICB"/>
  </r>
  <r>
    <s v="Unresolved"/>
    <n v="8520"/>
    <s v="Capgemini Technology Services India Limited"/>
    <x v="3"/>
    <n v="8420"/>
    <s v="Capgemini Australia Pty Ltd."/>
    <s v="INDIA"/>
    <n v="85202710000419"/>
    <s v="10. IND"/>
    <s v="I and D India ACIS"/>
    <n v="42544"/>
    <n v="349"/>
    <s v="2.Disagreed rates or price"/>
    <s v="DISAGREEMENT"/>
    <n v="42618"/>
    <s v="Q3 2016"/>
    <n v="275"/>
    <s v="181 - 365 Days"/>
    <n v="187200"/>
    <s v="INR"/>
    <n v="2588"/>
    <s v="INR"/>
    <n v="187199.81482553092"/>
    <s v="EUR"/>
    <s v="INTRA"/>
    <n v="2.59"/>
    <n v="1"/>
    <s v="greater than 10000"/>
    <s v="Michelle Curtin"/>
    <s v="Offshore resource skills mis-match resulting in no deliverables on project; Please issue credit note for 187,200 INR"/>
    <s v="More"/>
    <m/>
    <m/>
    <m/>
    <m/>
    <m/>
    <s v="GFS"/>
    <s v="Non- ICB"/>
    <s v="GFS/Non- ICB"/>
  </r>
  <r>
    <s v="New"/>
    <n v="8520"/>
    <s v="Capgemini Technology Services India Limited"/>
    <x v="3"/>
    <n v="8243"/>
    <s v="Capgemini Deutschland GmbH"/>
    <s v="CENTRAL EUROPE"/>
    <n v="85200810000510"/>
    <s v="06. SOGETI"/>
    <s v="SOGETI INDIA GES - SOGIDPES – BU"/>
    <n v="42828"/>
    <n v="65"/>
    <s v="8.Invoice awaiting Prime’s approval or PO"/>
    <s v="Hold Payment"/>
    <n v="42892"/>
    <s v="Q2 2017"/>
    <n v="1"/>
    <s v="0-30 Days"/>
    <n v="186939.25"/>
    <s v="INR"/>
    <n v="2584.4"/>
    <s v="INR"/>
    <n v="186939.41322840113"/>
    <s v="EUR"/>
    <s v="INTER"/>
    <n v="2.58"/>
    <n v="1"/>
    <s v="greater than 10000"/>
    <s v="Magdalena Chrzanowska"/>
    <s v="awaiting approval"/>
    <s v="More"/>
    <m/>
    <m/>
    <m/>
    <m/>
    <m/>
    <s v="GFS"/>
    <s v="Non- ICB"/>
    <s v="GFS/Non- ICB"/>
  </r>
  <r>
    <s v="New"/>
    <n v="260"/>
    <s v="Capgemini UK Plc"/>
    <x v="5"/>
    <n v="95"/>
    <s v="Capgemini Service S.A.S."/>
    <s v="HOLDING"/>
    <n v="260013009354"/>
    <s v="08. SHARED SERVICES"/>
    <s v="HQ"/>
    <n v="42822"/>
    <n v="71"/>
    <s v="8.Invoice awaiting Prime’s approval or PO"/>
    <s v="Hold Payment"/>
    <n v="42893"/>
    <s v="Q2 2017"/>
    <n v="0"/>
    <s v="0-30 Days"/>
    <n v="2249.4699999999998"/>
    <s v="GBP"/>
    <n v="2574.8000000000002"/>
    <s v="GBP"/>
    <n v="2249.4740845261645"/>
    <s v="EUR"/>
    <s v="INTER"/>
    <n v="2.57"/>
    <n v="1"/>
    <s v="less than 10000"/>
    <s v="Katarzyna Czerwiec"/>
    <s v="no PO"/>
    <s v="Less"/>
    <m/>
    <m/>
    <m/>
    <m/>
    <m/>
    <s v="GFS"/>
    <s v="Non- ICB"/>
    <s v="GFS/Non- ICB"/>
  </r>
  <r>
    <s v="Unresolved"/>
    <n v="8520"/>
    <s v="Capgemini Technology Services India Limited"/>
    <x v="3"/>
    <n v="199"/>
    <s v="Capgemini America Inc"/>
    <s v="NORTH AMERICA"/>
    <s v="5010089900/16-17-IM"/>
    <s v="01. APPSONE"/>
    <s v="IGATE"/>
    <n v="42768"/>
    <n v="125"/>
    <s v="1.No signed SoW"/>
    <s v="DISAGREEMENT"/>
    <n v="42830"/>
    <s v="Q1 2017"/>
    <n v="63"/>
    <s v="61-90 Days"/>
    <n v="184342"/>
    <s v="INR"/>
    <n v="2548.4899999999998"/>
    <s v="INR"/>
    <n v="184341.9072970314"/>
    <s v="EUR"/>
    <s v="INTER"/>
    <n v="2.5499999999999998"/>
    <n v="1"/>
    <s v="greater than 10000"/>
    <s v="Sayantan Ghosh"/>
    <s v="ISOW Required"/>
    <s v="More"/>
    <m/>
    <m/>
    <m/>
    <m/>
    <m/>
    <s v="Non-GFS"/>
    <s v="Non- ICB"/>
    <s v="Non-GFS/Non- ICB"/>
  </r>
  <r>
    <s v="Unresolved"/>
    <n v="8520"/>
    <s v="Capgemini Technology Services India Limited"/>
    <x v="3"/>
    <n v="8243"/>
    <s v="Capgemini Deutschland GmbH"/>
    <s v="CENTRAL EUROPE"/>
    <s v="5010089448/16-17-IM"/>
    <s v="01. APPSONE"/>
    <s v="INDIA"/>
    <n v="42769"/>
    <n v="124"/>
    <s v="6.Missing or wrong information on invoice"/>
    <s v="Missing Information or Attachment"/>
    <n v="42800"/>
    <s v="Q1 2017"/>
    <n v="93"/>
    <s v="91-120 Days"/>
    <n v="184625"/>
    <s v="INR"/>
    <n v="2552.4"/>
    <s v="INR"/>
    <n v="184624.73236502518"/>
    <s v="EUR"/>
    <s v="INTER"/>
    <n v="2.5499999999999998"/>
    <n v="1"/>
    <s v="greater than 10000"/>
    <s v="Magdalena Chrzanowska"/>
    <s v="Approved. Manually payment"/>
    <s v="More"/>
    <m/>
    <m/>
    <m/>
    <m/>
    <m/>
    <s v="Non-GFS"/>
    <s v="Non- ICB"/>
    <s v="Non-GFS/Non- ICB"/>
  </r>
  <r>
    <s v="Unresolved"/>
    <n v="8520"/>
    <s v="Capgemini Technology Services India Limited"/>
    <x v="3"/>
    <n v="3011"/>
    <s v="Sogeti USA LLC"/>
    <s v="NORTH AMERICA"/>
    <s v="5010089662/16-17-IM"/>
    <s v="04. INFRA"/>
    <s v="iGATE"/>
    <n v="42769"/>
    <n v="124"/>
    <s v="3.Disagreed days, volume or deliverables"/>
    <s v="DISAGREEMENT"/>
    <n v="42776"/>
    <s v="Q1 2017"/>
    <n v="117"/>
    <s v="91-120 Days"/>
    <n v="184375"/>
    <s v="INR"/>
    <n v="2548.9499999999998"/>
    <s v="INR"/>
    <n v="184375.18083444244"/>
    <s v="EUR"/>
    <s v="INTER"/>
    <n v="2.5499999999999998"/>
    <n v="1"/>
    <s v="greater than 10000"/>
    <s v="Brock Bahan"/>
    <s v="Dispute: No time in our system"/>
    <s v="More"/>
    <m/>
    <m/>
    <m/>
    <m/>
    <m/>
    <s v="Non-GFS"/>
    <s v="Non- ICB"/>
    <s v="Non-GFS/Non- ICB"/>
  </r>
  <r>
    <s v="Unresolved"/>
    <n v="8520"/>
    <s v="Capgemini Technology Services India Limited"/>
    <x v="3"/>
    <n v="1750"/>
    <s v="Capgemini Espana S.L."/>
    <s v="IBERIA"/>
    <n v="85201420001806"/>
    <s v="11. FS"/>
    <s v="FS-Others"/>
    <n v="42829"/>
    <n v="64"/>
    <s v="8.Invoice awaiting Prime’s approval or PO"/>
    <s v="Hold Payment"/>
    <n v="42860"/>
    <s v="Q2 2017"/>
    <n v="33"/>
    <s v="31-60 Days"/>
    <n v="184096.76"/>
    <s v="INR"/>
    <n v="2545.1"/>
    <s v="INR"/>
    <n v="184096.69579306751"/>
    <s v="EUR"/>
    <s v="INTER"/>
    <n v="2.5499999999999998"/>
    <n v="1"/>
    <s v="greater than 10000"/>
    <s v="Beatriu Armengol"/>
    <s v="We need that ISOW number be included in the invoice"/>
    <s v="More"/>
    <m/>
    <m/>
    <m/>
    <m/>
    <m/>
    <s v="GFS"/>
    <s v="ICB"/>
    <s v="GFS/ICB"/>
  </r>
  <r>
    <s v="Unresolved"/>
    <n v="8520"/>
    <s v="Capgemini Technology Services India Limited"/>
    <x v="3"/>
    <n v="1350"/>
    <s v="Capgemini Sverige AB"/>
    <s v="NORDIC"/>
    <n v="85203510000091"/>
    <s v="04. INFRA"/>
    <s v="India Service"/>
    <n v="42522"/>
    <n v="371"/>
    <s v="6.Missing or wrong information on invoice"/>
    <s v="Missing Information or Attachment"/>
    <n v="42586"/>
    <s v="Q3 2016"/>
    <n v="307"/>
    <s v="181 - 365 Days"/>
    <n v="183878.7"/>
    <s v="INR"/>
    <n v="2542.09"/>
    <s v="INR"/>
    <n v="183878.97112435623"/>
    <s v="EUR"/>
    <s v="INTER"/>
    <n v="2.54"/>
    <n v="1"/>
    <s v="greater than 10000"/>
    <s v="Nitin Sharma"/>
    <s v="Missing information"/>
    <s v="More"/>
    <m/>
    <m/>
    <m/>
    <m/>
    <m/>
    <s v="GFS"/>
    <s v="Non- ICB"/>
    <s v="GFS/Non- ICB"/>
  </r>
  <r>
    <s v="Unresolved"/>
    <n v="8520"/>
    <s v="Capgemini Technology Services India Limited"/>
    <x v="3"/>
    <n v="1750"/>
    <s v="Capgemini Espana S.L."/>
    <s v="IBERIA"/>
    <n v="85201120004231"/>
    <s v="11. FS"/>
    <s v="FS-Others"/>
    <n v="42829"/>
    <n v="64"/>
    <s v="8.Invoice awaiting Prime’s approval or PO"/>
    <s v="Hold Payment"/>
    <n v="42860"/>
    <s v="Q2 2017"/>
    <n v="33"/>
    <s v="31-60 Days"/>
    <n v="183574.53"/>
    <s v="INR"/>
    <n v="2537.88"/>
    <s v="INR"/>
    <n v="183574.44592326833"/>
    <s v="EUR"/>
    <s v="INTER"/>
    <n v="2.54"/>
    <n v="1"/>
    <s v="greater than 10000"/>
    <s v="Beatriu Armengol"/>
    <s v="We need that ISOW number be included in the invoice"/>
    <s v="More"/>
    <m/>
    <m/>
    <m/>
    <m/>
    <m/>
    <s v="GFS"/>
    <s v="ICB"/>
    <s v="GFS/ICB"/>
  </r>
  <r>
    <s v="New"/>
    <n v="1730"/>
    <s v="Capgemini Portugal, Serviços de Consultoria e Informatica S.A."/>
    <x v="8"/>
    <n v="635"/>
    <s v="Capgemini Technology Services"/>
    <s v="FRANCE"/>
    <n v="9393"/>
    <s v="02. APPSTWO"/>
    <s v="Apps Portugal"/>
    <n v="42829"/>
    <n v="64"/>
    <s v="8.Invoice awaiting Prime’s approval or PO"/>
    <s v="Hold Payment"/>
    <n v="42891"/>
    <s v="Q2 2017"/>
    <n v="2"/>
    <s v="0-30 Days"/>
    <n v="2525"/>
    <s v="EUR"/>
    <n v="2525"/>
    <s v="EUR"/>
    <n v="2525"/>
    <s v="EUR"/>
    <s v="INTER"/>
    <n v="2.5299999999999998"/>
    <n v="1"/>
    <s v="less than 10000"/>
    <s v="Beata Chojnacka"/>
    <s v="h-Waiting for Project Manager approval PRVAIDYA"/>
    <s v="Less"/>
    <m/>
    <m/>
    <m/>
    <m/>
    <m/>
    <s v="Non-GFS"/>
    <s v="Non- ICB"/>
    <s v="Non-GFS/Non- ICB"/>
  </r>
  <r>
    <s v="New"/>
    <n v="95"/>
    <s v="Capgemini Service S.A.S."/>
    <x v="0"/>
    <n v="309"/>
    <s v="Capgemini Sogeti Danmark AS"/>
    <s v="NORDIC"/>
    <n v="950110011648"/>
    <s v="07. GROUP"/>
    <s v="GROUP SHARED SERVICES"/>
    <n v="42825"/>
    <n v="68"/>
    <s v="8.Invoice awaiting Prime’s approval or PO"/>
    <s v="Hold Payment"/>
    <n v="42892"/>
    <s v="Q2 2017"/>
    <n v="1"/>
    <s v="0-30 Days"/>
    <n v="2530.7199999999998"/>
    <s v="EUR"/>
    <n v="2530.7199999999998"/>
    <s v="EUR"/>
    <n v="2530.7199999999998"/>
    <s v="EUR"/>
    <s v="INTER"/>
    <n v="2.5299999999999998"/>
    <n v="1"/>
    <s v="less than 10000"/>
    <s v="Ankit Pandey"/>
    <s v="Awaiting Approval"/>
    <s v="Less"/>
    <m/>
    <m/>
    <m/>
    <m/>
    <m/>
    <s v="GFS"/>
    <s v="Non- ICB"/>
    <s v="GFS/Non- ICB"/>
  </r>
  <r>
    <s v="New"/>
    <n v="9701"/>
    <s v="Capgemini Services Romania s.r.l."/>
    <x v="2"/>
    <n v="692"/>
    <s v="Capgemini Outsourcing Services S.A.S."/>
    <s v="FRANCE"/>
    <n v="97120170242"/>
    <s v="04. INFRA"/>
    <s v="Infra Central Europe "/>
    <n v="42828"/>
    <n v="65"/>
    <s v="8.Invoice awaiting Prime’s approval or PO"/>
    <s v="Hold Payment"/>
    <n v="42892"/>
    <s v="Q2 2017"/>
    <n v="1"/>
    <s v="0-30 Days"/>
    <n v="2477.7199999999998"/>
    <s v="EUR"/>
    <n v="2477.7199999999998"/>
    <s v="RON"/>
    <n v="11312.028583677153"/>
    <s v="EUR"/>
    <s v="INTER"/>
    <n v="2.48"/>
    <n v="1"/>
    <s v="greater than 10000"/>
    <s v="Magdalena Marczynska"/>
    <s v="FMFI Id : adc-fr17-170404-00287555 Next User : CGALES"/>
    <s v="Less"/>
    <m/>
    <m/>
    <m/>
    <m/>
    <m/>
    <s v="Non-GFS"/>
    <s v="Non- ICB"/>
    <s v="Non-GFS/Non- ICB"/>
  </r>
  <r>
    <s v="New"/>
    <n v="1750"/>
    <s v="Capgemini Espana S.L."/>
    <x v="8"/>
    <n v="693"/>
    <s v="Capgemini Consulting S.A.S."/>
    <s v="FRANCE"/>
    <n v="17500110094247"/>
    <s v="03. CC"/>
    <s v="GCC "/>
    <n v="42829"/>
    <n v="64"/>
    <s v="8.Invoice awaiting Prime’s approval or PO"/>
    <s v="Hold Payment"/>
    <n v="42891"/>
    <s v="Q2 2017"/>
    <n v="2"/>
    <s v="0-30 Days"/>
    <n v="2457"/>
    <s v="EUR"/>
    <n v="2457"/>
    <s v="EUR"/>
    <n v="2457"/>
    <s v="EUR"/>
    <s v="INTER"/>
    <n v="2.46"/>
    <n v="1"/>
    <s v="less than 10000"/>
    <s v="Hirsch Magdalena"/>
    <s v="h-Waiting for Project Manager approval OOCHOAPE"/>
    <s v="Less"/>
    <m/>
    <m/>
    <m/>
    <m/>
    <m/>
    <s v="GFS"/>
    <s v="Non- ICB"/>
    <s v="GFS/Non- ICB"/>
  </r>
  <r>
    <s v="Unresolved"/>
    <n v="8310"/>
    <s v="Capgemini Polska Sp z.o.o"/>
    <x v="2"/>
    <n v="199"/>
    <s v="Capgemini America Inc"/>
    <s v="NORTH AMERICA"/>
    <s v="831016FIS01645"/>
    <s v="04. INFRA"/>
    <s v="Infra Central Europe "/>
    <n v="42647"/>
    <n v="246"/>
    <s v="8.Invoice awaiting Prime’s approval or PO"/>
    <s v="Hold Payment"/>
    <n v="42732"/>
    <s v="Q4 2016"/>
    <n v="161"/>
    <s v="151-180 Days"/>
    <n v="10264"/>
    <s v="PLN"/>
    <n v="2460.6799999999998"/>
    <s v="PLN"/>
    <n v="10263.986865727422"/>
    <s v="EUR"/>
    <s v="INTER"/>
    <n v="2.46"/>
    <n v="1"/>
    <s v="greater than 10000"/>
    <s v="Sayantan Ghosh"/>
    <s v="Invoice waiting for approval"/>
    <s v="More"/>
    <m/>
    <m/>
    <m/>
    <m/>
    <m/>
    <s v="GFS"/>
    <s v="Non- ICB"/>
    <s v="GFS/Non- ICB"/>
  </r>
  <r>
    <s v="Unresolved"/>
    <n v="8520"/>
    <s v="Capgemini Technology Services India Limited"/>
    <x v="3"/>
    <n v="199"/>
    <s v="Capgemini America Inc"/>
    <s v="NORTH AMERICA"/>
    <s v="5010089880/16-17-IM"/>
    <s v="01. APPSONE"/>
    <s v="IGATE"/>
    <n v="42768"/>
    <n v="125"/>
    <s v="1.No signed SoW"/>
    <s v="DISAGREEMENT"/>
    <n v="42830"/>
    <s v="Q1 2017"/>
    <n v="63"/>
    <s v="61-90 Days"/>
    <n v="176908"/>
    <s v="INR"/>
    <n v="2445.7199999999998"/>
    <s v="INR"/>
    <n v="176908.16503674554"/>
    <s v="EUR"/>
    <s v="INTER"/>
    <n v="2.4500000000000002"/>
    <n v="1"/>
    <s v="greater than 10000"/>
    <s v="Sayantan Ghosh"/>
    <s v="ISOW Required"/>
    <s v="More"/>
    <m/>
    <m/>
    <m/>
    <m/>
    <m/>
    <s v="Non-GFS"/>
    <s v="Non- ICB"/>
    <s v="Non-GFS/Non- ICB"/>
  </r>
  <r>
    <s v="Unresolved"/>
    <n v="8520"/>
    <s v="Capgemini Technology Services India Limited"/>
    <x v="3"/>
    <n v="795"/>
    <s v="Capgemini Suisse S.A."/>
    <s v="CENTRAL EUROPE"/>
    <s v="5010089181/16-17-IM"/>
    <s v="05. BUSINESS SERVICES"/>
    <s v="IGATE"/>
    <n v="42769"/>
    <n v="124"/>
    <s v="8.Invoice awaiting Prime’s approval or PO"/>
    <s v="Hold Payment"/>
    <n v="42831"/>
    <s v="Q1 2017"/>
    <n v="62"/>
    <s v="61-90 Days"/>
    <n v="177469"/>
    <s v="INR"/>
    <n v="2453.4699999999998"/>
    <s v="INR"/>
    <n v="177468.75180834442"/>
    <s v="EUR"/>
    <s v="INTER"/>
    <n v="2.4500000000000002"/>
    <n v="1"/>
    <s v="greater than 10000"/>
    <s v="Izabela Klich"/>
    <s v="."/>
    <s v="More"/>
    <m/>
    <m/>
    <m/>
    <m/>
    <m/>
    <s v="Non-GFS"/>
    <s v="Non- ICB"/>
    <s v="Non-GFS/Non- ICB"/>
  </r>
  <r>
    <s v="Unresolved"/>
    <n v="8520"/>
    <s v="Capgemini Technology Services India Limited"/>
    <x v="3"/>
    <n v="1772"/>
    <s v="Capgemini Colombia"/>
    <s v="CPM- BR"/>
    <n v="85200310087014"/>
    <s v="10. IND"/>
    <s v="I and D India ACIS"/>
    <n v="42795"/>
    <n v="98"/>
    <s v="2.Disagreed rates or price"/>
    <s v="DISAGREEMENT"/>
    <n v="42859"/>
    <s v="Q2 2017"/>
    <n v="34"/>
    <s v="31-60 Days"/>
    <n v="177121.08"/>
    <s v="INR"/>
    <n v="2448.66"/>
    <s v="INR"/>
    <n v="177120.82634106823"/>
    <s v="EUR"/>
    <s v="INTER"/>
    <n v="2.4500000000000002"/>
    <n v="1"/>
    <s v="greater than 10000"/>
    <s v="Luis Carlos Nuñez"/>
    <s v="check rates with Francisco Ríos (project manager)"/>
    <s v="More"/>
    <m/>
    <m/>
    <m/>
    <m/>
    <m/>
    <s v="GFS"/>
    <s v="Non- ICB"/>
    <s v="GFS/Non- ICB"/>
  </r>
  <r>
    <s v="Unresolved"/>
    <n v="8520"/>
    <s v="Capgemini Technology Services India Limited"/>
    <x v="3"/>
    <n v="199"/>
    <s v="Capgemini America Inc"/>
    <s v="NORTH AMERICA"/>
    <s v="5010089595/16-17-IM"/>
    <s v="01. APPSONE"/>
    <s v="IGATE"/>
    <n v="42768"/>
    <n v="125"/>
    <s v="1.No signed SoW"/>
    <s v="DISAGREEMENT"/>
    <n v="42830"/>
    <s v="Q1 2017"/>
    <n v="63"/>
    <s v="61-90 Days"/>
    <n v="176023"/>
    <s v="INR"/>
    <n v="2433.48"/>
    <s v="INR"/>
    <n v="176022.79960650427"/>
    <s v="EUR"/>
    <s v="INTER"/>
    <n v="2.4300000000000002"/>
    <n v="1"/>
    <s v="greater than 10000"/>
    <s v="Sayantan Ghosh"/>
    <s v="ISOW Required"/>
    <s v="More"/>
    <m/>
    <m/>
    <m/>
    <m/>
    <m/>
    <s v="Non-GFS"/>
    <s v="Non- ICB"/>
    <s v="Non-GFS/Non- ICB"/>
  </r>
  <r>
    <s v="Unresolved"/>
    <n v="8520"/>
    <s v="Capgemini Technology Services India Limited"/>
    <x v="3"/>
    <n v="199"/>
    <s v="Capgemini America Inc"/>
    <s v="NORTH AMERICA"/>
    <n v="85200410040764"/>
    <s v="01. APPSONE"/>
    <s v="APAC Platform"/>
    <n v="42676"/>
    <n v="217"/>
    <s v="8.Invoice awaiting Prime’s approval or PO"/>
    <s v="Hold Payment"/>
    <n v="42733"/>
    <s v="Q4 2016"/>
    <n v="160"/>
    <s v="151-180 Days"/>
    <n v="176000"/>
    <s v="INR"/>
    <n v="2433.16"/>
    <s v="INR"/>
    <n v="175999.65279787048"/>
    <s v="EUR"/>
    <s v="INTER"/>
    <n v="2.4300000000000002"/>
    <n v="1"/>
    <s v="greater than 10000"/>
    <s v="Sayantan Ghosh"/>
    <s v="Invoice waiting for approval"/>
    <s v="More"/>
    <m/>
    <m/>
    <m/>
    <m/>
    <m/>
    <s v="GFS"/>
    <s v="Non- ICB"/>
    <s v="GFS/Non- ICB"/>
  </r>
  <r>
    <s v="Unresolved"/>
    <n v="8520"/>
    <s v="Capgemini Technology Services India Limited"/>
    <x v="3"/>
    <n v="199"/>
    <s v="Capgemini America Inc"/>
    <s v="NORTH AMERICA"/>
    <n v="85200410040765"/>
    <s v="01. APPSONE"/>
    <s v="APAC Platform"/>
    <n v="42676"/>
    <n v="217"/>
    <s v="8.Invoice awaiting Prime’s approval or PO"/>
    <s v="Hold Payment"/>
    <n v="42733"/>
    <s v="Q4 2016"/>
    <n v="160"/>
    <s v="151-180 Days"/>
    <n v="176000"/>
    <s v="INR"/>
    <n v="2433.16"/>
    <s v="INR"/>
    <n v="175999.65279787048"/>
    <s v="EUR"/>
    <s v="INTER"/>
    <n v="2.4300000000000002"/>
    <n v="1"/>
    <s v="greater than 10000"/>
    <s v="Sayantan Ghosh"/>
    <s v="Invoice waiting for approval"/>
    <s v="More"/>
    <m/>
    <m/>
    <m/>
    <m/>
    <m/>
    <s v="GFS"/>
    <s v="Non- ICB"/>
    <s v="GFS/Non- ICB"/>
  </r>
  <r>
    <s v="Unresolved"/>
    <n v="8520"/>
    <s v="Capgemini Technology Services India Limited"/>
    <x v="3"/>
    <n v="199"/>
    <s v="Capgemini America Inc"/>
    <s v="NORTH AMERICA"/>
    <n v="85200410040766"/>
    <s v="01. APPSONE"/>
    <s v="APAC Platform"/>
    <n v="42676"/>
    <n v="217"/>
    <s v="8.Invoice awaiting Prime’s approval or PO"/>
    <s v="Hold Payment"/>
    <n v="42733"/>
    <s v="Q4 2016"/>
    <n v="160"/>
    <s v="151-180 Days"/>
    <n v="176000"/>
    <s v="INR"/>
    <n v="2433.16"/>
    <s v="INR"/>
    <n v="175999.65279787048"/>
    <s v="EUR"/>
    <s v="INTER"/>
    <n v="2.4300000000000002"/>
    <n v="1"/>
    <s v="greater than 10000"/>
    <s v="Sayantan Ghosh"/>
    <s v="Invoice waiting for approval"/>
    <s v="More"/>
    <m/>
    <m/>
    <m/>
    <m/>
    <m/>
    <s v="GFS"/>
    <s v="Non- ICB"/>
    <s v="GFS/Non- ICB"/>
  </r>
  <r>
    <s v="Unresolved"/>
    <n v="8520"/>
    <s v="Capgemini Technology Services India Limited"/>
    <x v="3"/>
    <n v="199"/>
    <s v="Capgemini America Inc"/>
    <s v="NORTH AMERICA"/>
    <n v="85200410040767"/>
    <s v="01. APPSONE"/>
    <s v="APAC Platform"/>
    <n v="42676"/>
    <n v="217"/>
    <s v="8.Invoice awaiting Prime’s approval or PO"/>
    <s v="Hold Payment"/>
    <n v="42733"/>
    <s v="Q4 2016"/>
    <n v="160"/>
    <s v="151-180 Days"/>
    <n v="176000"/>
    <s v="INR"/>
    <n v="2433.16"/>
    <s v="INR"/>
    <n v="175999.65279787048"/>
    <s v="EUR"/>
    <s v="INTER"/>
    <n v="2.4300000000000002"/>
    <n v="1"/>
    <s v="greater than 10000"/>
    <s v="Sayantan Ghosh"/>
    <s v="Invoice waiting for approval"/>
    <s v="More"/>
    <m/>
    <m/>
    <m/>
    <m/>
    <m/>
    <s v="GFS"/>
    <s v="Non- ICB"/>
    <s v="GFS/Non- ICB"/>
  </r>
  <r>
    <s v="Unresolved"/>
    <n v="8520"/>
    <s v="Capgemini Technology Services India Limited"/>
    <x v="3"/>
    <n v="199"/>
    <s v="Capgemini America Inc"/>
    <s v="NORTH AMERICA"/>
    <n v="85200410040768"/>
    <s v="01. APPSONE"/>
    <s v="APAC Platform"/>
    <n v="42676"/>
    <n v="217"/>
    <s v="8.Invoice awaiting Prime’s approval or PO"/>
    <s v="Hold Payment"/>
    <n v="42733"/>
    <s v="Q4 2016"/>
    <n v="160"/>
    <s v="151-180 Days"/>
    <n v="176000"/>
    <s v="INR"/>
    <n v="2433.16"/>
    <s v="INR"/>
    <n v="175999.65279787048"/>
    <s v="EUR"/>
    <s v="INTER"/>
    <n v="2.4300000000000002"/>
    <n v="1"/>
    <s v="greater than 10000"/>
    <s v="Sayantan Ghosh"/>
    <s v="Invoice waiting for approval"/>
    <s v="More"/>
    <m/>
    <m/>
    <m/>
    <m/>
    <m/>
    <s v="GFS"/>
    <s v="Non- ICB"/>
    <s v="GFS/Non- ICB"/>
  </r>
  <r>
    <s v="Unresolved"/>
    <n v="8520"/>
    <s v="Capgemini Technology Services India Limited"/>
    <x v="3"/>
    <n v="199"/>
    <s v="Capgemini America Inc"/>
    <s v="NORTH AMERICA"/>
    <n v="85200410040769"/>
    <s v="01. APPSONE"/>
    <s v="APAC Platform"/>
    <n v="42676"/>
    <n v="217"/>
    <s v="8.Invoice awaiting Prime’s approval or PO"/>
    <s v="Hold Payment"/>
    <n v="42733"/>
    <s v="Q4 2016"/>
    <n v="160"/>
    <s v="151-180 Days"/>
    <n v="176000"/>
    <s v="INR"/>
    <n v="2433.16"/>
    <s v="INR"/>
    <n v="175999.65279787048"/>
    <s v="EUR"/>
    <s v="INTER"/>
    <n v="2.4300000000000002"/>
    <n v="1"/>
    <s v="greater than 10000"/>
    <s v="Sayantan Ghosh"/>
    <s v="Invoice waiting for approval"/>
    <s v="More"/>
    <m/>
    <m/>
    <m/>
    <m/>
    <m/>
    <s v="GFS"/>
    <s v="Non- ICB"/>
    <s v="GFS/Non- ICB"/>
  </r>
  <r>
    <s v="Unresolved"/>
    <n v="8520"/>
    <s v="Capgemini Technology Services India Limited"/>
    <x v="3"/>
    <n v="199"/>
    <s v="Capgemini America Inc"/>
    <s v="NORTH AMERICA"/>
    <n v="85200410040771"/>
    <s v="01. APPSONE"/>
    <s v="APAC Platform"/>
    <n v="42676"/>
    <n v="217"/>
    <s v="8.Invoice awaiting Prime’s approval or PO"/>
    <s v="Hold Payment"/>
    <n v="42733"/>
    <s v="Q4 2016"/>
    <n v="160"/>
    <s v="151-180 Days"/>
    <n v="176000"/>
    <s v="INR"/>
    <n v="2433.16"/>
    <s v="INR"/>
    <n v="175999.65279787048"/>
    <s v="EUR"/>
    <s v="INTER"/>
    <n v="2.4300000000000002"/>
    <n v="1"/>
    <s v="greater than 10000"/>
    <s v="Sayantan Ghosh"/>
    <s v="Invoice waiting for approval"/>
    <s v="More"/>
    <m/>
    <m/>
    <m/>
    <m/>
    <m/>
    <s v="GFS"/>
    <s v="Non- ICB"/>
    <s v="GFS/Non- ICB"/>
  </r>
  <r>
    <s v="New"/>
    <n v="8310"/>
    <s v="Capgemini Polska Sp z.o.o"/>
    <x v="2"/>
    <n v="692"/>
    <s v="Capgemini Outsourcing Services S.A.S."/>
    <s v="FRANCE"/>
    <s v="831016FIS00994"/>
    <s v="04. INFRA"/>
    <s v="Infra Central Europe "/>
    <n v="42545"/>
    <n v="348"/>
    <s v="8.Invoice awaiting Prime’s approval or PO"/>
    <s v="Hold Payment"/>
    <n v="42891"/>
    <s v="Q2 2017"/>
    <n v="2"/>
    <s v="0-30 Days"/>
    <n v="10138"/>
    <s v="PLN"/>
    <n v="2430.48"/>
    <s v="PLN"/>
    <n v="10138.016644753965"/>
    <s v="EUR"/>
    <s v="INTER"/>
    <n v="2.4300000000000002"/>
    <n v="1"/>
    <s v="greater than 10000"/>
    <s v="Magdalena Marczynska"/>
    <s v="Status : i-Waiting for Production Unit Manager approval Destinataire : SFERAUD"/>
    <s v="More"/>
    <m/>
    <m/>
    <m/>
    <m/>
    <m/>
    <s v="GFS"/>
    <s v="Non- ICB"/>
    <s v="GFS/Non- ICB"/>
  </r>
  <r>
    <s v="Unresolved"/>
    <n v="1985"/>
    <s v="Capgemini Financial Services UK Ltd. - South Africa Branch"/>
    <x v="5"/>
    <n v="260"/>
    <s v="Capgemini UK Plc"/>
    <s v="UK &amp; IRELAND"/>
    <n v="198504300000002"/>
    <s v="11. FS"/>
    <s v="BFS"/>
    <n v="42430"/>
    <n v="463"/>
    <s v="6.Missing or wrong information on invoice"/>
    <s v="Missing Information or Attachment"/>
    <n v="42495"/>
    <s v="Q2 2016"/>
    <n v="398"/>
    <s v="Above 365 Days"/>
    <n v="35637.199999999997"/>
    <s v="ZAR"/>
    <n v="2418.15"/>
    <s v="ZAR"/>
    <n v="2418.15"/>
    <s v="EUR"/>
    <s v="INTRA"/>
    <n v="2.42"/>
    <n v="1"/>
    <s v="less than 10000"/>
    <s v="Priyam Roy"/>
    <s v="No PO"/>
    <s v="More"/>
    <m/>
    <m/>
    <m/>
    <m/>
    <m/>
    <s v="GFS"/>
    <s v="Non- ICB"/>
    <s v="GFS/Non- ICB"/>
  </r>
  <r>
    <s v="Unresolved"/>
    <n v="95"/>
    <s v="Capgemini Service S.A.S."/>
    <x v="0"/>
    <n v="8310"/>
    <s v="Capgemini Polska Sp z.o.o"/>
    <s v="CENTRAL EUROPE"/>
    <n v="950110009874"/>
    <s v="07. GROUP"/>
    <s v="GROUP SHARED SERVICES"/>
    <n v="42697"/>
    <n v="196"/>
    <s v="1.No signed SoW"/>
    <s v="DISAGREEMENT"/>
    <n v="42859"/>
    <s v="Q2 2017"/>
    <n v="34"/>
    <s v="31-60 Days"/>
    <n v="2405"/>
    <s v="EUR"/>
    <n v="2405"/>
    <s v="EUR"/>
    <n v="2405"/>
    <s v="EUR"/>
    <s v="INTER"/>
    <n v="2.41"/>
    <n v="1"/>
    <s v="less than 10000"/>
    <s v="Mateusz Jaskolski"/>
    <s v="Please provide signed ICA"/>
    <s v="Less"/>
    <m/>
    <m/>
    <m/>
    <m/>
    <m/>
    <s v="GFS"/>
    <s v="Non- ICB"/>
    <s v="GFS/Non- ICB"/>
  </r>
  <r>
    <s v="Unresolved"/>
    <n v="95"/>
    <s v="Capgemini Service S.A.S."/>
    <x v="0"/>
    <n v="8310"/>
    <s v="Capgemini Polska Sp z.o.o"/>
    <s v="CENTRAL EUROPE"/>
    <n v="950110008390"/>
    <s v="07. GROUP"/>
    <s v="GROUP SHARED SERVICES"/>
    <n v="42514"/>
    <n v="379"/>
    <s v="1.No signed SoW"/>
    <s v="DISAGREEMENT"/>
    <n v="42859"/>
    <s v="Q2 2017"/>
    <n v="34"/>
    <s v="31-60 Days"/>
    <n v="2405"/>
    <s v="EUR"/>
    <n v="2405"/>
    <s v="EUR"/>
    <n v="2405"/>
    <s v="EUR"/>
    <s v="INTER"/>
    <n v="2.41"/>
    <n v="1"/>
    <s v="less than 10000"/>
    <s v="Mateusz Jaskolski"/>
    <s v="Please provide signed ICA"/>
    <s v="Less"/>
    <m/>
    <m/>
    <m/>
    <m/>
    <m/>
    <s v="GFS"/>
    <s v="Non- ICB"/>
    <s v="GFS/Non- ICB"/>
  </r>
  <r>
    <s v="Unresolved"/>
    <n v="8520"/>
    <s v="Capgemini Technology Services India Limited"/>
    <x v="3"/>
    <n v="199"/>
    <s v="Capgemini America Inc"/>
    <s v="NORTH AMERICA"/>
    <s v="5010089616/16-17-IM"/>
    <s v="01. APPSONE"/>
    <s v="IGATE"/>
    <n v="42768"/>
    <n v="125"/>
    <s v="1.No signed SoW"/>
    <s v="DISAGREEMENT"/>
    <n v="42830"/>
    <s v="Q1 2017"/>
    <n v="63"/>
    <s v="61-90 Days"/>
    <n v="173024"/>
    <s v="INR"/>
    <n v="2392.02"/>
    <s v="INR"/>
    <n v="173023.84121289276"/>
    <s v="EUR"/>
    <s v="INTER"/>
    <n v="2.39"/>
    <n v="1"/>
    <s v="greater than 10000"/>
    <s v="Sayantan Ghosh"/>
    <s v="ISOW Required"/>
    <s v="More"/>
    <m/>
    <m/>
    <m/>
    <m/>
    <m/>
    <s v="Non-GFS"/>
    <s v="Non- ICB"/>
    <s v="Non-GFS/Non- ICB"/>
  </r>
  <r>
    <s v="Unresolved"/>
    <n v="8520"/>
    <s v="Capgemini Technology Services India Limited"/>
    <x v="3"/>
    <n v="199"/>
    <s v="Capgemini America Inc"/>
    <s v="NORTH AMERICA"/>
    <n v="85202110002246"/>
    <s v="11. FS"/>
    <s v="FS-Others"/>
    <n v="42728"/>
    <n v="165"/>
    <s v="8.Invoice awaiting Prime’s approval or PO"/>
    <s v="Hold Payment"/>
    <n v="42797"/>
    <s v="Q1 2017"/>
    <n v="96"/>
    <s v="91-120 Days"/>
    <n v="172800"/>
    <s v="INR"/>
    <n v="2388.9299999999998"/>
    <s v="INR"/>
    <n v="172800.32984202303"/>
    <s v="EUR"/>
    <s v="INTER"/>
    <n v="2.39"/>
    <n v="1"/>
    <s v="greater than 10000"/>
    <s v="Sayantan Ghosh"/>
    <s v="Invoice waiting for approval"/>
    <s v="More"/>
    <m/>
    <m/>
    <m/>
    <m/>
    <m/>
    <s v="GFS"/>
    <s v="Non- ICB"/>
    <s v="GFS/Non- ICB"/>
  </r>
  <r>
    <s v="New"/>
    <n v="635"/>
    <s v="Capgemini Technology Services"/>
    <x v="1"/>
    <n v="3100"/>
    <s v="Sogeti Luxembourg S.A."/>
    <s v="BENELUX"/>
    <n v="201741231"/>
    <s v="02. APPSTWO"/>
    <s v="MU Other"/>
    <n v="42829"/>
    <n v="64"/>
    <s v="8.Invoice awaiting Prime’s approval or PO"/>
    <s v="Hold Payment"/>
    <n v="42891"/>
    <s v="Q2 2017"/>
    <n v="2"/>
    <s v="0-30 Days"/>
    <n v="2376"/>
    <s v="EUR"/>
    <n v="2376"/>
    <s v="EUR"/>
    <n v="2376"/>
    <s v="EUR"/>
    <s v="INTER"/>
    <n v="2.38"/>
    <n v="1"/>
    <s v="less than 10000"/>
    <s v="Katarzyna Rosa"/>
    <s v="WAITING FOR APPROVAL"/>
    <s v="Less"/>
    <m/>
    <m/>
    <m/>
    <m/>
    <m/>
    <s v="Non-GFS"/>
    <s v="Non- ICB"/>
    <s v="Non-GFS/Non- ICB"/>
  </r>
  <r>
    <s v="New"/>
    <n v="3635"/>
    <s v="Capgemini Magyarorszag Kft"/>
    <x v="2"/>
    <n v="635"/>
    <s v="Capgemini Technology Services"/>
    <s v="FRANCE"/>
    <s v="INV170237"/>
    <s v="02. APPSTWO"/>
    <s v="Italy/EE"/>
    <n v="42858"/>
    <n v="35"/>
    <s v="8.Invoice awaiting Prime’s approval or PO"/>
    <s v="Hold Payment"/>
    <n v="42893"/>
    <s v="Q2 2017"/>
    <n v="0"/>
    <s v="0-30 Days"/>
    <n v="727258"/>
    <s v="HUF"/>
    <n v="2367.37"/>
    <s v="HUF"/>
    <n v="727257.92578028992"/>
    <s v="EUR"/>
    <s v="INTER"/>
    <n v="2.37"/>
    <n v="1"/>
    <s v="greater than 10000"/>
    <s v="Beata Chojnacka"/>
    <s v="Dipsute puts at the request"/>
    <s v="More"/>
    <m/>
    <m/>
    <m/>
    <m/>
    <m/>
    <s v="Non-GFS"/>
    <s v="Non- ICB"/>
    <s v="Non-GFS/Non- ICB"/>
  </r>
  <r>
    <s v="New"/>
    <n v="95"/>
    <s v="Capgemini Service S.A.S."/>
    <x v="0"/>
    <n v="1750"/>
    <s v="Capgemini Espana S.L."/>
    <s v="IBERIA"/>
    <n v="950110011899"/>
    <s v="07. GROUP"/>
    <s v="GROUP SHARED SERVICES"/>
    <n v="42828"/>
    <n v="65"/>
    <s v="1.No signed SoW"/>
    <s v="DISAGREEMENT"/>
    <n v="42893"/>
    <s v="Q2 2017"/>
    <n v="0"/>
    <s v="0-30 Days"/>
    <n v="2351.73"/>
    <s v="EUR"/>
    <n v="2351.73"/>
    <s v="EUR"/>
    <n v="2351.73"/>
    <s v="EUR"/>
    <s v="INTER"/>
    <n v="2.35"/>
    <n v="1"/>
    <s v="less than 10000"/>
    <s v="Carmen Postigo Gonzalez"/>
    <s v="SEND ISOW"/>
    <s v="Less"/>
    <m/>
    <m/>
    <m/>
    <m/>
    <m/>
    <s v="GFS"/>
    <s v="Non- ICB"/>
    <s v="GFS/Non- ICB"/>
  </r>
  <r>
    <s v="Unresolved"/>
    <n v="8520"/>
    <s v="Capgemini Technology Services India Limited"/>
    <x v="3"/>
    <n v="3075"/>
    <s v="Sogeti Finland Oy"/>
    <s v="NORDIC"/>
    <n v="85204510000685"/>
    <s v="16. TESTING"/>
    <s v="Testing"/>
    <n v="42773"/>
    <n v="120"/>
    <s v="6.Missing or wrong information on invoice"/>
    <s v="Missing Information or Attachment"/>
    <n v="42797"/>
    <s v="Q1 2017"/>
    <n v="96"/>
    <s v="91-120 Days"/>
    <n v="170242"/>
    <s v="INR"/>
    <n v="2353.56"/>
    <s v="INR"/>
    <n v="170241.88415022279"/>
    <s v="EUR"/>
    <s v="INTER"/>
    <n v="2.35"/>
    <n v="1"/>
    <s v="greater than 10000"/>
    <s v="Ann-Sofie Lycke"/>
    <s v="Waiting for information from India /Ann-Sofie"/>
    <s v="More"/>
    <m/>
    <m/>
    <m/>
    <m/>
    <m/>
    <s v="GFS"/>
    <s v="Non- ICB"/>
    <s v="GFS/Non- ICB"/>
  </r>
  <r>
    <s v="Unresolved"/>
    <n v="8520"/>
    <s v="Capgemini Technology Services India Limited"/>
    <x v="3"/>
    <n v="1772"/>
    <s v="Capgemini Colombia"/>
    <s v="CPM- BR"/>
    <n v="85200310086743"/>
    <s v="10. IND"/>
    <s v="I and D India ACIS"/>
    <n v="42773"/>
    <n v="120"/>
    <s v="2.Disagreed rates or price"/>
    <s v="DISAGREEMENT"/>
    <n v="42859"/>
    <s v="Q2 2017"/>
    <n v="34"/>
    <s v="31-60 Days"/>
    <n v="170181"/>
    <s v="INR"/>
    <n v="2352.7199999999998"/>
    <s v="INR"/>
    <n v="170181.12377755914"/>
    <s v="EUR"/>
    <s v="INTER"/>
    <n v="2.35"/>
    <n v="1"/>
    <s v="greater than 10000"/>
    <s v="Luis Carlos Nuñez"/>
    <s v="check rates with Francisco Ríos (project manager)"/>
    <s v="More"/>
    <m/>
    <m/>
    <m/>
    <m/>
    <m/>
    <s v="GFS"/>
    <s v="Non- ICB"/>
    <s v="GFS/Non- ICB"/>
  </r>
  <r>
    <s v="Unresolved"/>
    <n v="8520"/>
    <s v="Capgemini Technology Services India Limited"/>
    <x v="3"/>
    <n v="260"/>
    <s v="Capgemini UK Plc"/>
    <s v="UK &amp; IRELAND"/>
    <s v="5010089713/16-17-IM"/>
    <s v="01. APPSONE"/>
    <s v="IGATE"/>
    <n v="42768"/>
    <n v="125"/>
    <s v="6.Missing or wrong information on invoice"/>
    <s v="Missing Information or Attachment"/>
    <n v="42831"/>
    <s v="Q1 2017"/>
    <n v="62"/>
    <s v="61-90 Days"/>
    <n v="168958"/>
    <s v="INR"/>
    <n v="2335.81"/>
    <s v="INR"/>
    <n v="168957.95960881893"/>
    <s v="EUR"/>
    <s v="INTER"/>
    <n v="2.34"/>
    <n v="1"/>
    <s v="greater than 10000"/>
    <s v="SARBAJIT MOITRA"/>
    <s v="No PO"/>
    <s v="More"/>
    <m/>
    <m/>
    <m/>
    <m/>
    <m/>
    <s v="Non-GFS"/>
    <s v="Non- ICB"/>
    <s v="Non-GFS/Non- ICB"/>
  </r>
  <r>
    <s v="Unresolved"/>
    <n v="8520"/>
    <s v="Capgemini Technology Services India Limited"/>
    <x v="3"/>
    <n v="199"/>
    <s v="Capgemini America Inc"/>
    <s v="NORTH AMERICA"/>
    <s v="5010089665/16-17-IM"/>
    <s v="01. APPSONE"/>
    <s v="IGATE"/>
    <n v="42768"/>
    <n v="125"/>
    <s v="1.No signed SoW"/>
    <s v="DISAGREEMENT"/>
    <n v="42830"/>
    <s v="Q1 2017"/>
    <n v="63"/>
    <s v="61-90 Days"/>
    <n v="169364"/>
    <s v="INR"/>
    <n v="2341.42"/>
    <s v="INR"/>
    <n v="169363.75209767953"/>
    <s v="EUR"/>
    <s v="INTER"/>
    <n v="2.34"/>
    <n v="1"/>
    <s v="greater than 10000"/>
    <s v="Sayantan Ghosh"/>
    <s v="ISOW Required"/>
    <s v="More"/>
    <m/>
    <m/>
    <m/>
    <m/>
    <m/>
    <s v="Non-GFS"/>
    <s v="Non- ICB"/>
    <s v="Non-GFS/Non- ICB"/>
  </r>
  <r>
    <s v="Unresolved"/>
    <n v="8520"/>
    <s v="Capgemini Technology Services India Limited"/>
    <x v="3"/>
    <n v="199"/>
    <s v="Capgemini America Inc"/>
    <s v="NORTH AMERICA"/>
    <s v="85202010000655A"/>
    <s v="11. FS"/>
    <s v="FS-Others"/>
    <n v="42579"/>
    <n v="314"/>
    <s v="8.Invoice awaiting Prime’s approval or PO"/>
    <s v="Hold Payment"/>
    <n v="42586"/>
    <s v="Q3 2016"/>
    <n v="307"/>
    <s v="181 - 365 Days"/>
    <n v="168945"/>
    <s v="INR"/>
    <n v="2335.63"/>
    <s v="INR"/>
    <n v="168944.93952896245"/>
    <s v="EUR"/>
    <s v="INTER"/>
    <n v="2.34"/>
    <n v="1"/>
    <s v="greater than 10000"/>
    <s v="Sayantan Ghosh"/>
    <s v="Invoice waiting for approval"/>
    <s v="More"/>
    <m/>
    <m/>
    <m/>
    <m/>
    <m/>
    <s v="GFS"/>
    <s v="Non- ICB"/>
    <s v="GFS/Non- ICB"/>
  </r>
  <r>
    <s v="New"/>
    <n v="95"/>
    <s v="Capgemini Service S.A.S."/>
    <x v="0"/>
    <n v="1730"/>
    <s v="Capgemini Portugal, Serviços de Consultoria e Informatica S.A."/>
    <s v="IBERIA"/>
    <n v="950120000211"/>
    <s v="07. GROUP"/>
    <s v="GROUP SHARED SERVICES"/>
    <n v="42821"/>
    <n v="72"/>
    <s v="8.Invoice awaiting Prime’s approval or PO"/>
    <s v="Hold Payment"/>
    <n v="42893"/>
    <s v="Q2 2017"/>
    <n v="0"/>
    <s v="0-30 Days"/>
    <n v="2328.59"/>
    <s v="EUR"/>
    <n v="2328.59"/>
    <s v="EUR"/>
    <n v="2328.59"/>
    <s v="EUR"/>
    <s v="INTER"/>
    <n v="2.33"/>
    <n v="1"/>
    <s v="less than 10000"/>
    <s v="Vania Ferreira"/>
    <s v="Invoice waiting for approval"/>
    <s v="Less"/>
    <m/>
    <m/>
    <m/>
    <m/>
    <m/>
    <s v="GFS"/>
    <s v="ICB"/>
    <s v="GFS/ICB"/>
  </r>
  <r>
    <s v="Unresolved"/>
    <n v="8520"/>
    <s v="Capgemini Technology Services India Limited"/>
    <x v="3"/>
    <n v="199"/>
    <s v="Capgemini America Inc"/>
    <s v="NORTH AMERICA"/>
    <n v="85200410042565"/>
    <s v="01. APPSONE"/>
    <s v="APAC Platform"/>
    <n v="42727"/>
    <n v="166"/>
    <s v="8.Invoice awaiting Prime’s approval or PO"/>
    <s v="Hold Payment"/>
    <n v="42776"/>
    <s v="Q1 2017"/>
    <n v="117"/>
    <s v="91-120 Days"/>
    <n v="168000"/>
    <s v="INR"/>
    <n v="2322.5700000000002"/>
    <s v="INR"/>
    <n v="168000.26040159713"/>
    <s v="EUR"/>
    <s v="INTER"/>
    <n v="2.3199999999999998"/>
    <n v="1"/>
    <s v="greater than 10000"/>
    <s v="Sayantan Ghosh"/>
    <s v="Invoice waiting for approval"/>
    <s v="More"/>
    <m/>
    <m/>
    <m/>
    <m/>
    <m/>
    <s v="GFS"/>
    <s v="Non- ICB"/>
    <s v="GFS/Non- ICB"/>
  </r>
  <r>
    <s v="Unresolved"/>
    <n v="8520"/>
    <s v="Capgemini Technology Services India Limited"/>
    <x v="3"/>
    <n v="199"/>
    <s v="Capgemini America Inc"/>
    <s v="NORTH AMERICA"/>
    <n v="85200410042641"/>
    <s v="10. IND"/>
    <s v="I and D India ACIS"/>
    <n v="42727"/>
    <n v="166"/>
    <s v="8.Invoice awaiting Prime’s approval or PO"/>
    <s v="Hold Payment"/>
    <n v="42797"/>
    <s v="Q1 2017"/>
    <n v="96"/>
    <s v="91-120 Days"/>
    <n v="168021"/>
    <s v="INR"/>
    <n v="2322.86"/>
    <s v="INR"/>
    <n v="168021.23719692149"/>
    <s v="EUR"/>
    <s v="INTER"/>
    <n v="2.3199999999999998"/>
    <n v="1"/>
    <s v="greater than 10000"/>
    <s v="Sayantan Ghosh"/>
    <s v="Invoice waiting for approval"/>
    <s v="More"/>
    <m/>
    <m/>
    <m/>
    <m/>
    <m/>
    <s v="GFS"/>
    <s v="Non- ICB"/>
    <s v="GFS/Non- ICB"/>
  </r>
  <r>
    <s v="Unresolved"/>
    <n v="8520"/>
    <s v="Capgemini Technology Services India Limited"/>
    <x v="3"/>
    <n v="199"/>
    <s v="Capgemini America Inc"/>
    <s v="NORTH AMERICA"/>
    <n v="85200410040770"/>
    <s v="01. APPSONE"/>
    <s v="APAC Platform"/>
    <n v="42676"/>
    <n v="217"/>
    <s v="8.Invoice awaiting Prime’s approval or PO"/>
    <s v="Hold Payment"/>
    <n v="42733"/>
    <s v="Q4 2016"/>
    <n v="160"/>
    <s v="151-180 Days"/>
    <n v="168000"/>
    <s v="INR"/>
    <n v="2322.5700000000002"/>
    <s v="INR"/>
    <n v="168000.26040159713"/>
    <s v="EUR"/>
    <s v="INTER"/>
    <n v="2.3199999999999998"/>
    <n v="1"/>
    <s v="greater than 10000"/>
    <s v="Sayantan Ghosh"/>
    <s v="Invoice waiting for approval"/>
    <s v="More"/>
    <m/>
    <m/>
    <m/>
    <m/>
    <m/>
    <s v="GFS"/>
    <s v="Non- ICB"/>
    <s v="GFS/Non- ICB"/>
  </r>
  <r>
    <s v="Unresolved"/>
    <n v="8520"/>
    <s v="Capgemini Technology Services India Limited"/>
    <x v="3"/>
    <n v="199"/>
    <s v="Capgemini America Inc"/>
    <s v="NORTH AMERICA"/>
    <n v="85200410040797"/>
    <s v="01. APPSONE"/>
    <s v="APAC Platform"/>
    <n v="42676"/>
    <n v="217"/>
    <s v="8.Invoice awaiting Prime’s approval or PO"/>
    <s v="Hold Payment"/>
    <n v="42733"/>
    <s v="Q4 2016"/>
    <n v="160"/>
    <s v="151-180 Days"/>
    <n v="168000"/>
    <s v="INR"/>
    <n v="2322.5700000000002"/>
    <s v="INR"/>
    <n v="168000.26040159713"/>
    <s v="EUR"/>
    <s v="INTER"/>
    <n v="2.3199999999999998"/>
    <n v="1"/>
    <s v="greater than 10000"/>
    <s v="Sayantan Ghosh"/>
    <s v="Invoice waiting for approval"/>
    <s v="More"/>
    <m/>
    <m/>
    <m/>
    <m/>
    <m/>
    <s v="GFS"/>
    <s v="Non- ICB"/>
    <s v="GFS/Non- ICB"/>
  </r>
  <r>
    <s v="Unresolved"/>
    <n v="8520"/>
    <s v="Capgemini Technology Services India Limited"/>
    <x v="3"/>
    <n v="3011"/>
    <s v="Sogeti USA LLC"/>
    <s v="NORTH AMERICA"/>
    <s v="5010089813/16-17-IM"/>
    <s v="06. SOGETI"/>
    <s v="iGATE"/>
    <n v="42769"/>
    <n v="124"/>
    <s v="3.Disagreed days, volume or deliverables"/>
    <s v="DISAGREEMENT"/>
    <n v="42776"/>
    <s v="Q1 2017"/>
    <n v="117"/>
    <s v="91-120 Days"/>
    <n v="167592"/>
    <s v="INR"/>
    <n v="2316.9299999999998"/>
    <s v="INR"/>
    <n v="167592.2978994271"/>
    <s v="EUR"/>
    <s v="INTER"/>
    <n v="2.3199999999999998"/>
    <n v="1"/>
    <s v="greater than 10000"/>
    <s v="Brock Bahan"/>
    <s v="Dispute: Time does not align with ISOW terms"/>
    <s v="More"/>
    <m/>
    <m/>
    <m/>
    <m/>
    <m/>
    <s v="Non-GFS"/>
    <s v="Non- ICB"/>
    <s v="Non-GFS/Non- ICB"/>
  </r>
  <r>
    <s v="Unresolved"/>
    <n v="8520"/>
    <s v="Capgemini Technology Services India Limited"/>
    <x v="3"/>
    <n v="8420"/>
    <s v="Capgemini Australia Pty Ltd."/>
    <s v="INDIA"/>
    <n v="85200310085986"/>
    <s v="10. IND"/>
    <s v="I and D India ACIS"/>
    <n v="42704"/>
    <n v="189"/>
    <s v="3.Disagreed days, volume or deliverables"/>
    <s v="DISAGREEMENT"/>
    <n v="42732"/>
    <s v="Q4 2016"/>
    <n v="161"/>
    <s v="151-180 Days"/>
    <n v="166959"/>
    <s v="INR"/>
    <n v="2308.17"/>
    <s v="INR"/>
    <n v="166958.65401307796"/>
    <s v="EUR"/>
    <s v="INTRA"/>
    <n v="2.31"/>
    <n v="1"/>
    <s v="greater than 10000"/>
    <s v="Roopeshri Lad"/>
    <s v="These invoices are not part of the project they are likely part of business development activity that was not won.India Finance to raise credit note"/>
    <s v="More"/>
    <m/>
    <m/>
    <m/>
    <m/>
    <m/>
    <s v="GFS"/>
    <s v="Non- ICB"/>
    <s v="GFS/Non- ICB"/>
  </r>
  <r>
    <s v="New"/>
    <n v="8520"/>
    <s v="Capgemini Technology Services India Limited"/>
    <x v="3"/>
    <n v="1750"/>
    <s v="Capgemini Espana S.L."/>
    <s v="IBERIA"/>
    <n v="85205620000068"/>
    <s v="11. FS"/>
    <s v="FS SPAINACC"/>
    <n v="42888"/>
    <n v="5"/>
    <s v="1.No signed SoW"/>
    <s v="DISAGREEMENT"/>
    <n v="42893"/>
    <s v="Q2 2017"/>
    <n v="0"/>
    <s v="0-30 Days"/>
    <n v="167426.29999999999"/>
    <s v="INR"/>
    <n v="2314.64"/>
    <s v="INR"/>
    <n v="167426.65355014175"/>
    <s v="EUR"/>
    <s v="INTER"/>
    <n v="2.31"/>
    <n v="1"/>
    <s v="greater than 10000"/>
    <s v="Carmen Postigo Gonzalez"/>
    <s v="Send ISOW"/>
    <s v="More"/>
    <m/>
    <m/>
    <m/>
    <m/>
    <m/>
    <s v="GFS"/>
    <s v="ICB"/>
    <s v="GFS/ICB"/>
  </r>
  <r>
    <s v="New"/>
    <n v="95"/>
    <s v="Capgemini Service S.A.S."/>
    <x v="0"/>
    <n v="309"/>
    <s v="Capgemini Sogeti Danmark AS"/>
    <s v="NORDIC"/>
    <n v="950110011786"/>
    <s v="07. GROUP"/>
    <s v="GROUP SHARED SERVICES"/>
    <n v="42825"/>
    <n v="68"/>
    <s v="6.Missing or wrong information on invoice"/>
    <s v="Missing Information or Attachment"/>
    <n v="42892"/>
    <s v="Q2 2017"/>
    <n v="1"/>
    <s v="0-30 Days"/>
    <n v="2300"/>
    <s v="EUR"/>
    <n v="2300"/>
    <s v="EUR"/>
    <n v="2300"/>
    <s v="EUR"/>
    <s v="INTER"/>
    <n v="2.2999999999999998"/>
    <n v="1"/>
    <s v="less than 10000"/>
    <s v="Ankit Pandey"/>
    <s v="Missing Project Code"/>
    <s v="Less"/>
    <m/>
    <m/>
    <m/>
    <m/>
    <m/>
    <s v="GFS"/>
    <s v="Non- ICB"/>
    <s v="GFS/Non- ICB"/>
  </r>
  <r>
    <s v="New"/>
    <n v="1750"/>
    <s v="Capgemini Espana S.L."/>
    <x v="8"/>
    <n v="693"/>
    <s v="Capgemini Consulting S.A.S."/>
    <s v="FRANCE"/>
    <n v="17500110094245"/>
    <s v="03. CC"/>
    <s v="GCC "/>
    <n v="42829"/>
    <n v="64"/>
    <s v="8.Invoice awaiting Prime’s approval or PO"/>
    <s v="Hold Payment"/>
    <n v="42891"/>
    <s v="Q2 2017"/>
    <n v="2"/>
    <s v="0-30 Days"/>
    <n v="2289"/>
    <s v="EUR"/>
    <n v="2289"/>
    <s v="EUR"/>
    <n v="2289"/>
    <s v="EUR"/>
    <s v="INTER"/>
    <n v="2.29"/>
    <n v="1"/>
    <s v="less than 10000"/>
    <s v="Hirsch Magdalena"/>
    <s v="h-Waiting for Project Manager approval OOCHOAPE"/>
    <s v="Less"/>
    <m/>
    <m/>
    <m/>
    <m/>
    <m/>
    <s v="GFS"/>
    <s v="Non- ICB"/>
    <s v="GFS/Non- ICB"/>
  </r>
  <r>
    <s v="New"/>
    <n v="8310"/>
    <s v="Capgemini Polska Sp z.o.o"/>
    <x v="2"/>
    <n v="199"/>
    <s v="Capgemini America Inc"/>
    <s v="NORTH AMERICA"/>
    <s v="831015FIS00216"/>
    <s v="04. INFRA"/>
    <s v="Infra Central Europe "/>
    <n v="42066"/>
    <n v="827"/>
    <s v="1.No signed SoW"/>
    <s v="DISAGREEMENT"/>
    <n v="42892"/>
    <s v="Q2 2017"/>
    <n v="1"/>
    <s v="0-30 Days"/>
    <n v="9552.84"/>
    <s v="PLN"/>
    <n v="2290.19"/>
    <s v="PLN"/>
    <n v="9552.839085139185"/>
    <s v="EUR"/>
    <s v="INTER"/>
    <n v="2.29"/>
    <n v="1"/>
    <s v="less than 10000"/>
    <s v="Sayantan Ghosh"/>
    <s v="No Signed ISOW"/>
    <s v="Less"/>
    <m/>
    <m/>
    <m/>
    <m/>
    <m/>
    <s v="GFS"/>
    <s v="Non- ICB"/>
    <s v="GFS/Non- ICB"/>
  </r>
  <r>
    <s v="Unresolved"/>
    <n v="8310"/>
    <s v="Capgemini Polska Sp z.o.o"/>
    <x v="2"/>
    <n v="1750"/>
    <s v="Capgemini Espana S.L."/>
    <s v="IBERIA"/>
    <s v="831017FBP00706"/>
    <s v="05. BUSINESS SERVICES"/>
    <s v="BPO POLAND - BPOPL- BU"/>
    <n v="42829"/>
    <n v="64"/>
    <s v="1.No signed SoW"/>
    <s v="DISAGREEMENT"/>
    <n v="42859"/>
    <s v="Q2 2017"/>
    <n v="34"/>
    <s v="31-60 Days"/>
    <n v="9557.84"/>
    <s v="PLN"/>
    <n v="2291.39"/>
    <s v="PLN"/>
    <n v="9557.8445243831611"/>
    <s v="EUR"/>
    <s v="INTER"/>
    <n v="2.29"/>
    <n v="1"/>
    <s v="less than 10000"/>
    <s v="Carmen Postigo Gonzalez"/>
    <s v="Not signed isow 2017-35142"/>
    <s v="Less"/>
    <m/>
    <m/>
    <m/>
    <m/>
    <m/>
    <s v="GFS"/>
    <s v="Non- ICB"/>
    <s v="GFS/Non- ICB"/>
  </r>
  <r>
    <s v="New"/>
    <n v="8310"/>
    <s v="Capgemini Polska Sp z.o.o"/>
    <x v="2"/>
    <n v="413"/>
    <s v="Capgemini Nederland B.V."/>
    <s v="BENELUX"/>
    <s v="831017FIS00645"/>
    <s v="04. INFRA"/>
    <s v="Infra Central Europe "/>
    <n v="42829"/>
    <n v="64"/>
    <s v="7.Missing attachments"/>
    <s v="Missing Information or Attachment"/>
    <n v="42893"/>
    <s v="Q2 2017"/>
    <n v="0"/>
    <s v="0-30 Days"/>
    <n v="9558"/>
    <s v="PLN"/>
    <n v="2291.4299999999998"/>
    <s v="PLN"/>
    <n v="9558.0113723579616"/>
    <s v="EUR"/>
    <s v="INTER"/>
    <n v="2.29"/>
    <n v="1"/>
    <s v="less than 10000"/>
    <s v="Susmit Chatterjee"/>
    <s v="Missing attachments"/>
    <s v="Less"/>
    <m/>
    <m/>
    <m/>
    <m/>
    <m/>
    <s v="GFS"/>
    <s v="Non- ICB"/>
    <s v="GFS/Non- ICB"/>
  </r>
  <r>
    <s v="New"/>
    <n v="8310"/>
    <s v="Capgemini Polska Sp z.o.o"/>
    <x v="2"/>
    <n v="1750"/>
    <s v="Capgemini Espana S.L."/>
    <s v="IBERIA"/>
    <s v="831017FBP01083"/>
    <s v="05. BUSINESS SERVICES"/>
    <s v="BPO POLAND - BPOPL- BU"/>
    <n v="42858"/>
    <n v="35"/>
    <s v="1.No signed SoW"/>
    <s v="DISAGREEMENT"/>
    <n v="42892"/>
    <s v="Q2 2017"/>
    <n v="1"/>
    <s v="0-30 Days"/>
    <n v="9557.84"/>
    <s v="PLN"/>
    <n v="2291.39"/>
    <s v="PLN"/>
    <n v="9557.8445243831611"/>
    <s v="EUR"/>
    <s v="INTER"/>
    <n v="2.29"/>
    <n v="1"/>
    <s v="less than 10000"/>
    <s v="Carmen Postigo Gonzalez"/>
    <s v="Not signed isow 2017-35142"/>
    <s v="Less"/>
    <m/>
    <m/>
    <m/>
    <m/>
    <m/>
    <s v="GFS"/>
    <s v="Non- ICB"/>
    <s v="GFS/Non- ICB"/>
  </r>
  <r>
    <s v="New"/>
    <n v="8310"/>
    <s v="Capgemini Polska Sp z.o.o"/>
    <x v="2"/>
    <n v="1750"/>
    <s v="Capgemini Espana S.L."/>
    <s v="IBERIA"/>
    <s v="831017FBP01525"/>
    <s v="05. BUSINESS SERVICES"/>
    <s v="BPO POLAND - BPOPL- BU"/>
    <n v="42888"/>
    <n v="5"/>
    <s v="1.No signed SoW"/>
    <s v="DISAGREEMENT"/>
    <n v="42892"/>
    <s v="Q2 2017"/>
    <n v="1"/>
    <s v="0-30 Days"/>
    <n v="9557.84"/>
    <s v="PLN"/>
    <n v="2291.39"/>
    <s v="PLN"/>
    <n v="9557.8445243831611"/>
    <s v="EUR"/>
    <s v="INTER"/>
    <n v="2.29"/>
    <n v="1"/>
    <s v="less than 10000"/>
    <s v="Carmen Postigo Gonzalez"/>
    <s v="Not signed isow 2017-35142"/>
    <s v="Less"/>
    <m/>
    <m/>
    <m/>
    <m/>
    <m/>
    <s v="GFS"/>
    <s v="Non- ICB"/>
    <s v="GFS/Non- ICB"/>
  </r>
  <r>
    <s v="Unresolved"/>
    <n v="8520"/>
    <s v="Capgemini Technology Services India Limited"/>
    <x v="3"/>
    <n v="199"/>
    <s v="Capgemini America Inc"/>
    <s v="NORTH AMERICA"/>
    <s v="5010089571/16-17-IM"/>
    <s v="01. APPSONE"/>
    <s v="IGATE"/>
    <n v="42768"/>
    <n v="125"/>
    <s v="1.No signed SoW"/>
    <s v="DISAGREEMENT"/>
    <n v="42830"/>
    <s v="Q1 2017"/>
    <n v="63"/>
    <s v="61-90 Days"/>
    <n v="163668"/>
    <s v="INR"/>
    <n v="2262.6799999999998"/>
    <s v="INR"/>
    <n v="163668.19049823505"/>
    <s v="EUR"/>
    <s v="INTER"/>
    <n v="2.2599999999999998"/>
    <n v="1"/>
    <s v="greater than 10000"/>
    <s v="Sayantan Ghosh"/>
    <s v="ISOW Required"/>
    <s v="More"/>
    <m/>
    <m/>
    <m/>
    <m/>
    <m/>
    <s v="Non-GFS"/>
    <s v="Non- ICB"/>
    <s v="Non-GFS/Non- ICB"/>
  </r>
  <r>
    <s v="Unresolved"/>
    <n v="8520"/>
    <s v="Capgemini Technology Services India Limited"/>
    <x v="3"/>
    <n v="199"/>
    <s v="Capgemini America Inc"/>
    <s v="NORTH AMERICA"/>
    <n v="85200710013281"/>
    <s v="05. BUSINESS SERVICES"/>
    <s v="CES MCOS"/>
    <n v="42704"/>
    <n v="189"/>
    <s v="8.Invoice awaiting Prime’s approval or PO"/>
    <s v="Hold Payment"/>
    <n v="42776"/>
    <s v="Q1 2017"/>
    <n v="117"/>
    <s v="91-120 Days"/>
    <n v="162802"/>
    <s v="INR"/>
    <n v="2250.71"/>
    <s v="INR"/>
    <n v="162802.35518777848"/>
    <s v="EUR"/>
    <s v="INTER"/>
    <n v="2.25"/>
    <n v="1"/>
    <s v="greater than 10000"/>
    <s v="Sayantan Ghosh"/>
    <s v="Invoice waiting for approval"/>
    <s v="More"/>
    <m/>
    <m/>
    <m/>
    <m/>
    <m/>
    <s v="GFS"/>
    <s v="Non- ICB"/>
    <s v="GFS/Non- ICB"/>
  </r>
  <r>
    <s v="Unresolved"/>
    <n v="8520"/>
    <s v="Capgemini Technology Services India Limited"/>
    <x v="3"/>
    <n v="8243"/>
    <s v="Capgemini Deutschland GmbH"/>
    <s v="CENTRAL EUROPE"/>
    <n v="85200410044409"/>
    <s v="10. IND"/>
    <s v="I and D India ACIS"/>
    <n v="42773"/>
    <n v="120"/>
    <s v="8.Invoice awaiting Prime’s approval or PO"/>
    <s v="Hold Payment"/>
    <n v="42831"/>
    <s v="Q1 2017"/>
    <n v="62"/>
    <s v="61-90 Days"/>
    <n v="161217"/>
    <s v="INR"/>
    <n v="2228.79"/>
    <s v="INR"/>
    <n v="161216.79879636594"/>
    <s v="EUR"/>
    <s v="INTER"/>
    <n v="2.23"/>
    <n v="1"/>
    <s v="greater than 10000"/>
    <s v="Magdalena Chrzanowska"/>
    <s v="under processing/ awaiting approval Schladitz, Fabian"/>
    <s v="More"/>
    <m/>
    <m/>
    <m/>
    <m/>
    <m/>
    <s v="GFS"/>
    <s v="Non- ICB"/>
    <s v="GFS/Non- ICB"/>
  </r>
  <r>
    <s v="Unresolved"/>
    <n v="8520"/>
    <s v="Capgemini Technology Services India Limited"/>
    <x v="3"/>
    <n v="795"/>
    <s v="Capgemini Suisse S.A."/>
    <s v="CENTRAL EUROPE"/>
    <s v="5010089175/16-17-IM"/>
    <s v="04. INFRA"/>
    <s v="IGATE"/>
    <n v="42769"/>
    <n v="124"/>
    <s v="8.Invoice awaiting Prime’s approval or PO"/>
    <s v="Hold Payment"/>
    <n v="42831"/>
    <s v="Q1 2017"/>
    <n v="62"/>
    <s v="61-90 Days"/>
    <n v="161278"/>
    <s v="INR"/>
    <n v="2229.64"/>
    <s v="INR"/>
    <n v="161278.28250679935"/>
    <s v="EUR"/>
    <s v="INTER"/>
    <n v="2.23"/>
    <n v="1"/>
    <s v="greater than 10000"/>
    <s v="Izabela Klich"/>
    <s v="."/>
    <s v="More"/>
    <m/>
    <m/>
    <m/>
    <m/>
    <m/>
    <s v="Non-GFS"/>
    <s v="Non- ICB"/>
    <s v="Non-GFS/Non- ICB"/>
  </r>
  <r>
    <s v="New"/>
    <n v="8520"/>
    <s v="Capgemini Technology Services India Limited"/>
    <x v="3"/>
    <n v="1750"/>
    <s v="Capgemini Espana S.L."/>
    <s v="IBERIA"/>
    <n v="85207120000110"/>
    <s v="11. FS"/>
    <s v="FS SPAINACC"/>
    <n v="42888"/>
    <n v="5"/>
    <s v="1.No signed SoW"/>
    <s v="DISAGREEMENT"/>
    <n v="42893"/>
    <s v="Q2 2017"/>
    <n v="0"/>
    <s v="0-30 Days"/>
    <n v="160578"/>
    <s v="INR"/>
    <n v="2219.96"/>
    <s v="INR"/>
    <n v="160578.09154562815"/>
    <s v="EUR"/>
    <s v="INTER"/>
    <n v="2.2200000000000002"/>
    <n v="1"/>
    <s v="greater than 10000"/>
    <s v="Carmen Postigo Gonzalez"/>
    <s v="Send ISOW"/>
    <s v="More"/>
    <m/>
    <m/>
    <m/>
    <m/>
    <m/>
    <s v="GFS"/>
    <s v="ICB"/>
    <s v="GFS/ICB"/>
  </r>
  <r>
    <s v="New"/>
    <n v="95"/>
    <s v="Capgemini Service S.A.S."/>
    <x v="0"/>
    <n v="1750"/>
    <s v="Capgemini Espana S.L."/>
    <s v="IBERIA"/>
    <n v="950110011340"/>
    <s v="07. GROUP"/>
    <s v="GROUP SHARED SERVICES"/>
    <n v="42821"/>
    <n v="72"/>
    <s v="1.No signed SoW"/>
    <s v="DISAGREEMENT"/>
    <n v="42893"/>
    <s v="Q2 2017"/>
    <n v="0"/>
    <s v="0-30 Days"/>
    <n v="2211"/>
    <s v="EUR"/>
    <n v="2211"/>
    <s v="EUR"/>
    <n v="2211"/>
    <s v="EUR"/>
    <s v="INTER"/>
    <n v="2.21"/>
    <n v="1"/>
    <s v="less than 10000"/>
    <s v="Carmen Postigo Gonzalez"/>
    <s v="Send ISOW"/>
    <s v="Less"/>
    <m/>
    <m/>
    <m/>
    <m/>
    <m/>
    <s v="GFS"/>
    <s v="Non- ICB"/>
    <s v="GFS/Non- ICB"/>
  </r>
  <r>
    <s v="Unresolved"/>
    <n v="8520"/>
    <s v="Capgemini Technology Services India Limited"/>
    <x v="3"/>
    <n v="199"/>
    <s v="Capgemini America Inc"/>
    <s v="NORTH AMERICA"/>
    <n v="85200410044408"/>
    <s v="10. IND"/>
    <s v="I and D India ACIS"/>
    <n v="42773"/>
    <n v="120"/>
    <s v="8.Invoice awaiting Prime’s approval or PO"/>
    <s v="Hold Payment"/>
    <n v="42830"/>
    <s v="Q1 2017"/>
    <n v="63"/>
    <s v="61-90 Days"/>
    <n v="160020"/>
    <s v="INR"/>
    <n v="2212.2399999999998"/>
    <s v="INR"/>
    <n v="160019.67478733868"/>
    <s v="EUR"/>
    <s v="INTER"/>
    <n v="2.21"/>
    <n v="1"/>
    <s v="greater than 10000"/>
    <s v="Sayantan Ghosh"/>
    <s v="Waiting for approval"/>
    <s v="More"/>
    <m/>
    <m/>
    <m/>
    <m/>
    <m/>
    <s v="GFS"/>
    <s v="Non- ICB"/>
    <s v="GFS/Non- ICB"/>
  </r>
  <r>
    <s v="Unresolved"/>
    <n v="8520"/>
    <s v="Capgemini Technology Services India Limited"/>
    <x v="3"/>
    <n v="199"/>
    <s v="Capgemini America Inc"/>
    <s v="NORTH AMERICA"/>
    <n v="85200310086148"/>
    <s v="01. APPSONE"/>
    <s v="NA APPS SS IN"/>
    <n v="42727"/>
    <n v="166"/>
    <s v="8.Invoice awaiting Prime’s approval or PO"/>
    <s v="Hold Payment"/>
    <n v="42797"/>
    <s v="Q1 2017"/>
    <n v="96"/>
    <s v="91-120 Days"/>
    <n v="158626"/>
    <s v="INR"/>
    <n v="2192.9699999999998"/>
    <s v="INR"/>
    <n v="158625.80290492447"/>
    <s v="EUR"/>
    <s v="INTER"/>
    <n v="2.19"/>
    <n v="1"/>
    <s v="greater than 10000"/>
    <s v="Sayantan Ghosh"/>
    <s v="Invoice waiting for approval"/>
    <s v="More"/>
    <m/>
    <m/>
    <m/>
    <m/>
    <m/>
    <s v="GFS"/>
    <s v="Non- ICB"/>
    <s v="GFS/Non- ICB"/>
  </r>
  <r>
    <s v="Unresolved"/>
    <n v="132"/>
    <s v="Capgemini Technologies LLC"/>
    <x v="6"/>
    <n v="199"/>
    <s v="Capgemini America Inc"/>
    <s v="NORTH AMERICA"/>
    <n v="1320130002423"/>
    <s v="01. APPSONE"/>
    <s v="NA CAPTECH"/>
    <n v="42640"/>
    <n v="253"/>
    <s v="1.No signed SoW"/>
    <s v="DISAGREEMENT"/>
    <n v="42709"/>
    <s v="Q4 2016"/>
    <n v="184"/>
    <s v="181 - 365 Days"/>
    <n v="2452.42"/>
    <s v="USD"/>
    <n v="2185.56"/>
    <s v="USD"/>
    <n v="2452.4167901163637"/>
    <s v="EUR"/>
    <s v="INTRA"/>
    <n v="2.19"/>
    <n v="1"/>
    <s v="less than 10000"/>
    <s v="Soumya Mukhopadhyay"/>
    <s v="ISOW Reqd"/>
    <s v="Less"/>
    <m/>
    <m/>
    <m/>
    <m/>
    <m/>
    <s v="GFS"/>
    <s v="Non- ICB"/>
    <s v="GFS/Non- ICB"/>
  </r>
  <r>
    <s v="New"/>
    <n v="260"/>
    <s v="Capgemini UK Plc"/>
    <x v="5"/>
    <n v="1350"/>
    <s v="Capgemini Sverige AB"/>
    <s v="NORDIC"/>
    <n v="2600110127936"/>
    <s v="03. CC"/>
    <s v="CC - CPR"/>
    <n v="42821"/>
    <n v="72"/>
    <s v="8.Invoice awaiting Prime’s approval or PO"/>
    <s v="Hold Payment"/>
    <n v="42892"/>
    <s v="Q2 2017"/>
    <n v="1"/>
    <s v="0-30 Days"/>
    <n v="21282.17"/>
    <s v="SEK"/>
    <n v="2181.4899999999998"/>
    <s v="GBP"/>
    <n v="1905.8587931695592"/>
    <s v="EUR"/>
    <s v="INTER"/>
    <n v="2.1800000000000002"/>
    <n v="1"/>
    <s v="less than 10000"/>
    <s v="Sourav Das"/>
    <s v="Awaiting approval"/>
    <s v="More"/>
    <m/>
    <m/>
    <m/>
    <m/>
    <m/>
    <s v="GFS"/>
    <s v="Non- ICB"/>
    <s v="GFS/Non- ICB"/>
  </r>
  <r>
    <s v="Unresolved"/>
    <n v="8520"/>
    <s v="Capgemini Technology Services India Limited"/>
    <x v="3"/>
    <n v="260"/>
    <s v="Capgemini UK Plc"/>
    <s v="UK &amp; IRELAND"/>
    <s v="5010089762/16-17-IM"/>
    <s v="01. APPSONE"/>
    <s v="IGATE"/>
    <n v="42768"/>
    <n v="125"/>
    <s v="6.Missing or wrong information on invoice"/>
    <s v="Missing Information or Attachment"/>
    <n v="42831"/>
    <s v="Q1 2017"/>
    <n v="62"/>
    <s v="61-90 Days"/>
    <n v="157152"/>
    <s v="INR"/>
    <n v="2172.6"/>
    <s v="INR"/>
    <n v="157152.36386783171"/>
    <s v="EUR"/>
    <s v="INTER"/>
    <n v="2.17"/>
    <n v="1"/>
    <s v="greater than 10000"/>
    <s v="SARBAJIT MOITRA"/>
    <s v="No PO"/>
    <s v="More"/>
    <m/>
    <m/>
    <m/>
    <m/>
    <m/>
    <s v="Non-GFS"/>
    <s v="Non- ICB"/>
    <s v="Non-GFS/Non- ICB"/>
  </r>
  <r>
    <s v="New"/>
    <n v="95"/>
    <s v="Capgemini Service S.A.S."/>
    <x v="0"/>
    <n v="260"/>
    <s v="Capgemini UK Plc"/>
    <s v="UK &amp; IRELAND"/>
    <n v="950110011456"/>
    <s v="07. GROUP"/>
    <s v="GROUP SHARED SERVICES"/>
    <n v="42823"/>
    <n v="70"/>
    <s v="6.Missing or wrong information on invoice"/>
    <s v="Missing Information or Attachment"/>
    <n v="42892"/>
    <s v="Q2 2017"/>
    <n v="1"/>
    <s v="0-30 Days"/>
    <n v="2160.7600000000002"/>
    <s v="EUR"/>
    <n v="2160.7600000000002"/>
    <s v="EUR"/>
    <n v="2160.7600000000002"/>
    <s v="EUR"/>
    <s v="INTER"/>
    <n v="2.16"/>
    <n v="1"/>
    <s v="less than 10000"/>
    <s v="Puja Kolay Dey"/>
    <s v="No PO"/>
    <s v="Less"/>
    <m/>
    <m/>
    <m/>
    <m/>
    <m/>
    <s v="GFS"/>
    <s v="Non- ICB"/>
    <s v="GFS/Non- ICB"/>
  </r>
  <r>
    <s v="Unresolved"/>
    <n v="8520"/>
    <s v="Capgemini Technology Services India Limited"/>
    <x v="3"/>
    <n v="3011"/>
    <s v="Sogeti USA LLC"/>
    <s v="NORTH AMERICA"/>
    <n v="85200810000413"/>
    <s v="01. APPSONE"/>
    <s v="NA PBS"/>
    <n v="42643"/>
    <n v="250"/>
    <s v="4.Disagreed expenses"/>
    <s v="DISAGREEMENT"/>
    <n v="42681"/>
    <s v="Q4 2016"/>
    <n v="212"/>
    <s v="181 - 365 Days"/>
    <n v="156092.51999999999"/>
    <s v="INR"/>
    <n v="2157.9499999999998"/>
    <s v="INR"/>
    <n v="156092.67403506741"/>
    <s v="EUR"/>
    <s v="INTER"/>
    <n v="2.16"/>
    <n v="1"/>
    <s v="greater than 10000"/>
    <s v="Brock Bahan"/>
    <s v="Dispute: No Expenses entered into our system"/>
    <s v="More"/>
    <m/>
    <m/>
    <m/>
    <m/>
    <m/>
    <s v="GFS"/>
    <s v="Non- ICB"/>
    <s v="GFS/Non- ICB"/>
  </r>
  <r>
    <s v="Unresolved"/>
    <n v="132"/>
    <s v="Capgemini Technologies LLC"/>
    <x v="6"/>
    <n v="199"/>
    <s v="Capgemini America Inc"/>
    <s v="NORTH AMERICA"/>
    <n v="1320130002451"/>
    <s v="01. APPSONE"/>
    <s v="NA CAPTECH"/>
    <n v="42667"/>
    <n v="226"/>
    <s v="1.No signed SoW"/>
    <s v="DISAGREEMENT"/>
    <n v="42733"/>
    <s v="Q4 2016"/>
    <n v="160"/>
    <s v="151-180 Days"/>
    <n v="2425.42"/>
    <s v="USD"/>
    <n v="2161.5"/>
    <s v="USD"/>
    <n v="2425.4190650618243"/>
    <s v="EUR"/>
    <s v="INTRA"/>
    <n v="2.16"/>
    <n v="1"/>
    <s v="less than 10000"/>
    <s v="Soumya Mukhopadhyay"/>
    <s v="-"/>
    <s v="Less"/>
    <m/>
    <m/>
    <m/>
    <m/>
    <m/>
    <s v="GFS"/>
    <s v="Non- ICB"/>
    <s v="GFS/Non- ICB"/>
  </r>
  <r>
    <s v="Unresolved"/>
    <n v="8520"/>
    <s v="Capgemini Technology Services India Limited"/>
    <x v="3"/>
    <n v="795"/>
    <s v="Capgemini Suisse S.A."/>
    <s v="CENTRAL EUROPE"/>
    <s v="85203810002718A"/>
    <s v="05. BUSINESS SERVICES"/>
    <s v="BPO India"/>
    <n v="42775"/>
    <n v="118"/>
    <s v="8.Invoice awaiting Prime’s approval or PO"/>
    <s v="Hold Payment"/>
    <n v="42831"/>
    <s v="Q1 2017"/>
    <n v="62"/>
    <s v="61-90 Days"/>
    <n v="155659.71"/>
    <s v="INR"/>
    <n v="2151.96"/>
    <s v="INR"/>
    <n v="155659.39471095422"/>
    <s v="EUR"/>
    <s v="INTER"/>
    <n v="2.15"/>
    <n v="1"/>
    <s v="greater than 10000"/>
    <s v="Izabela Klich"/>
    <s v="will be paid manually"/>
    <s v="More"/>
    <m/>
    <m/>
    <m/>
    <m/>
    <m/>
    <s v="GFS"/>
    <s v="Non- ICB"/>
    <s v="GFS/Non- ICB"/>
  </r>
  <r>
    <s v="Unresolved"/>
    <n v="8520"/>
    <s v="Capgemini Technology Services India Limited"/>
    <x v="3"/>
    <n v="795"/>
    <s v="Capgemini Suisse S.A."/>
    <s v="CENTRAL EUROPE"/>
    <n v="85200820006253"/>
    <s v="02. APPSTWO"/>
    <s v="Apps Switzerland MS Non-FS Other GFS"/>
    <n v="42796"/>
    <n v="97"/>
    <s v="8.Invoice awaiting Prime’s approval or PO"/>
    <s v="Hold Payment"/>
    <n v="42859"/>
    <s v="Q2 2017"/>
    <n v="34"/>
    <s v="31-60 Days"/>
    <n v="155232"/>
    <s v="INR"/>
    <n v="2146.0500000000002"/>
    <s v="INR"/>
    <n v="155231.90208899949"/>
    <s v="EUR"/>
    <s v="INTER"/>
    <n v="2.15"/>
    <n v="1"/>
    <s v="greater than 10000"/>
    <s v="Izabela Klich"/>
    <s v="not approved yet"/>
    <s v="More"/>
    <m/>
    <m/>
    <m/>
    <m/>
    <m/>
    <s v="GFS"/>
    <s v="ICB"/>
    <s v="GFS/ICB"/>
  </r>
  <r>
    <s v="Unresolved"/>
    <n v="8520"/>
    <s v="Capgemini Technology Services India Limited"/>
    <x v="3"/>
    <n v="8243"/>
    <s v="Capgemini Deutschland GmbH"/>
    <s v="CENTRAL EUROPE"/>
    <s v="5010089743/16-17-IM"/>
    <s v="02. APPSTWO"/>
    <s v="INDIA"/>
    <n v="42769"/>
    <n v="124"/>
    <s v="8.Invoice awaiting Prime’s approval or PO"/>
    <s v="Hold Payment"/>
    <n v="42800"/>
    <s v="Q1 2017"/>
    <n v="93"/>
    <s v="91-120 Days"/>
    <n v="154594"/>
    <s v="INR"/>
    <n v="2137.23"/>
    <s v="INR"/>
    <n v="154593.91817603147"/>
    <s v="EUR"/>
    <s v="INTER"/>
    <n v="2.14"/>
    <n v="1"/>
    <s v="greater than 10000"/>
    <s v="Magdalena Chrzanowska"/>
    <s v="Waiting for an approval"/>
    <s v="More"/>
    <m/>
    <m/>
    <m/>
    <m/>
    <m/>
    <s v="Non-GFS"/>
    <s v="Non- ICB"/>
    <s v="Non-GFS/Non- ICB"/>
  </r>
  <r>
    <s v="New"/>
    <n v="8520"/>
    <s v="Capgemini Technology Services India Limited"/>
    <x v="3"/>
    <n v="1750"/>
    <s v="Capgemini Espana S.L."/>
    <s v="IBERIA"/>
    <n v="85207920000044"/>
    <s v="11. FS"/>
    <s v="FS Others"/>
    <n v="42888"/>
    <n v="5"/>
    <s v="1.No signed SoW"/>
    <s v="DISAGREEMENT"/>
    <n v="42893"/>
    <s v="Q2 2017"/>
    <n v="0"/>
    <s v="0-30 Days"/>
    <n v="154768.46"/>
    <s v="INR"/>
    <n v="2139.64"/>
    <s v="INR"/>
    <n v="154768.24257855446"/>
    <s v="EUR"/>
    <s v="INTER"/>
    <n v="2.14"/>
    <n v="1"/>
    <s v="greater than 10000"/>
    <s v="Carmen Postigo Gonzalez"/>
    <s v="Send ISOW"/>
    <s v="More"/>
    <m/>
    <m/>
    <m/>
    <m/>
    <m/>
    <s v="GFS"/>
    <s v="ICB"/>
    <s v="GFS/ICB"/>
  </r>
  <r>
    <s v="New"/>
    <n v="8310"/>
    <s v="Capgemini Polska Sp z.o.o"/>
    <x v="2"/>
    <n v="1350"/>
    <s v="Capgemini Sverige AB"/>
    <s v="NORDIC"/>
    <s v="831016FIS02356"/>
    <s v="04. INFRA"/>
    <s v="Infra Central Europe "/>
    <n v="42731"/>
    <n v="162"/>
    <s v="8.Invoice awaiting Prime’s approval or PO"/>
    <s v="Hold Payment"/>
    <n v="42893"/>
    <s v="Q2 2017"/>
    <n v="0"/>
    <s v="0-30 Days"/>
    <n v="8912.49"/>
    <s v="PLN"/>
    <n v="2136.67"/>
    <s v="PLN"/>
    <n v="8912.4765578595398"/>
    <s v="EUR"/>
    <s v="INTER"/>
    <n v="2.14"/>
    <n v="1"/>
    <s v="less than 10000"/>
    <s v="Sourav Das"/>
    <s v="Awaiting approval"/>
    <s v="Less"/>
    <m/>
    <m/>
    <m/>
    <m/>
    <m/>
    <s v="GFS"/>
    <s v="Non- ICB"/>
    <s v="GFS/Non- ICB"/>
  </r>
  <r>
    <s v="New"/>
    <n v="95"/>
    <s v="Capgemini Service S.A.S."/>
    <x v="0"/>
    <n v="635"/>
    <s v="Capgemini Technology Services"/>
    <s v="FRANCE"/>
    <n v="950110011161"/>
    <s v="07. GROUP"/>
    <s v="GROUP SHARED SERVICES"/>
    <n v="42821"/>
    <n v="72"/>
    <s v="6.Missing or wrong information on invoice"/>
    <s v="Missing Information or Attachment"/>
    <n v="42891"/>
    <s v="Q2 2017"/>
    <n v="2"/>
    <s v="0-30 Days"/>
    <n v="2110.5"/>
    <s v="EUR"/>
    <n v="2110.5"/>
    <s v="EUR"/>
    <n v="2110.5"/>
    <s v="EUR"/>
    <s v="INTER"/>
    <n v="2.11"/>
    <n v="1"/>
    <s v="less than 10000"/>
    <s v="Jadwiga Lacka"/>
    <s v="i-Waiting for Production Unit Manager approval- PBILON"/>
    <s v="Less"/>
    <m/>
    <m/>
    <m/>
    <m/>
    <m/>
    <s v="GFS"/>
    <s v="Non- ICB"/>
    <s v="GFS/Non- ICB"/>
  </r>
  <r>
    <s v="New"/>
    <n v="95"/>
    <s v="Capgemini Service S.A.S."/>
    <x v="0"/>
    <n v="199"/>
    <s v="Capgemini America Inc"/>
    <s v="NORTH AMERICA"/>
    <n v="950110011381"/>
    <s v="07. GROUP"/>
    <s v="GROUP SHARED SERVICES"/>
    <n v="42821"/>
    <n v="72"/>
    <s v="8.Invoice awaiting Prime’s approval or PO"/>
    <s v="Hold Payment"/>
    <n v="42893"/>
    <s v="Q2 2017"/>
    <n v="0"/>
    <s v="0-30 Days"/>
    <n v="2110.5"/>
    <s v="EUR"/>
    <n v="2110.5"/>
    <s v="EUR"/>
    <n v="2110.5"/>
    <s v="EUR"/>
    <s v="INTER"/>
    <n v="2.11"/>
    <n v="1"/>
    <s v="less than 10000"/>
    <s v="Soumya Mukhopadhyay"/>
    <s v="-"/>
    <s v="Less"/>
    <m/>
    <m/>
    <m/>
    <m/>
    <m/>
    <s v="GFS"/>
    <s v="Non- ICB"/>
    <s v="GFS/Non- ICB"/>
  </r>
  <r>
    <s v="New"/>
    <n v="95"/>
    <s v="Capgemini Service S.A.S."/>
    <x v="0"/>
    <n v="413"/>
    <s v="Capgemini Nederland B.V."/>
    <s v="BENELUX"/>
    <n v="950110011479"/>
    <s v="07. GROUP"/>
    <s v="GROUP SHARED SERVICES"/>
    <n v="42823"/>
    <n v="70"/>
    <s v="7.Missing attachments"/>
    <s v="Missing Information or Attachment"/>
    <n v="42893"/>
    <s v="Q2 2017"/>
    <n v="0"/>
    <s v="0-30 Days"/>
    <n v="2110.5"/>
    <s v="EUR"/>
    <n v="2110.5"/>
    <s v="EUR"/>
    <n v="2110.5"/>
    <s v="EUR"/>
    <s v="INTER"/>
    <n v="2.11"/>
    <n v="1"/>
    <s v="less than 10000"/>
    <s v="Susmit Chatterjee"/>
    <s v="Missing attachments"/>
    <s v="Less"/>
    <m/>
    <m/>
    <m/>
    <m/>
    <m/>
    <s v="GFS"/>
    <s v="Non- ICB"/>
    <s v="GFS/Non- ICB"/>
  </r>
  <r>
    <s v="Unresolved"/>
    <n v="8520"/>
    <s v="Capgemini Technology Services India Limited"/>
    <x v="3"/>
    <n v="199"/>
    <s v="Capgemini America Inc"/>
    <s v="NORTH AMERICA"/>
    <s v="5010089837/16-17-IM"/>
    <s v="01. APPSONE"/>
    <s v="IGATE"/>
    <n v="42768"/>
    <n v="125"/>
    <s v="1.No signed SoW"/>
    <s v="DISAGREEMENT"/>
    <n v="42830"/>
    <s v="Q1 2017"/>
    <n v="63"/>
    <s v="61-90 Days"/>
    <n v="152336"/>
    <s v="INR"/>
    <n v="2106.0100000000002"/>
    <s v="INR"/>
    <n v="152335.65765870034"/>
    <s v="EUR"/>
    <s v="INTER"/>
    <n v="2.11"/>
    <n v="1"/>
    <s v="greater than 10000"/>
    <s v="Sayantan Ghosh"/>
    <s v="ISOW Required"/>
    <s v="More"/>
    <m/>
    <m/>
    <m/>
    <m/>
    <m/>
    <s v="Non-GFS"/>
    <s v="Non- ICB"/>
    <s v="Non-GFS/Non- ICB"/>
  </r>
  <r>
    <s v="Unresolved"/>
    <n v="132"/>
    <s v="Capgemini Technologies LLC"/>
    <x v="6"/>
    <n v="199"/>
    <s v="Capgemini America Inc"/>
    <s v="NORTH AMERICA"/>
    <n v="1320130002524"/>
    <s v="01. APPSONE"/>
    <s v="NA TS"/>
    <n v="42697"/>
    <n v="196"/>
    <s v="1.No signed SoW"/>
    <s v="DISAGREEMENT"/>
    <n v="42776"/>
    <s v="Q1 2017"/>
    <n v="117"/>
    <s v="91-120 Days"/>
    <n v="2368.35"/>
    <s v="USD"/>
    <n v="2110.64"/>
    <s v="USD"/>
    <n v="2368.3490610604158"/>
    <s v="EUR"/>
    <s v="INTRA"/>
    <n v="2.11"/>
    <n v="1"/>
    <s v="less than 10000"/>
    <s v="Soumya Mukhopadhyay"/>
    <s v="-"/>
    <s v="Less"/>
    <m/>
    <m/>
    <m/>
    <m/>
    <m/>
    <s v="GFS"/>
    <s v="Non- ICB"/>
    <s v="GFS/Non- ICB"/>
  </r>
  <r>
    <s v="Unresolved"/>
    <n v="8520"/>
    <s v="Capgemini Technology Services India Limited"/>
    <x v="3"/>
    <n v="199"/>
    <s v="Capgemini America Inc"/>
    <s v="NORTH AMERICA"/>
    <n v="85200410041800"/>
    <s v="10. IND"/>
    <s v="I and D India ACIS"/>
    <n v="42704"/>
    <n v="189"/>
    <s v="8.Invoice awaiting Prime’s approval or PO"/>
    <s v="Hold Payment"/>
    <n v="42776"/>
    <s v="Q1 2017"/>
    <n v="117"/>
    <s v="91-120 Days"/>
    <n v="152019"/>
    <s v="INR"/>
    <n v="2101.63"/>
    <s v="INR"/>
    <n v="152018.83571552573"/>
    <s v="EUR"/>
    <s v="INTER"/>
    <n v="2.1"/>
    <n v="1"/>
    <s v="greater than 10000"/>
    <s v="Sayantan Ghosh"/>
    <s v="Invoice waiting for approval"/>
    <s v="More"/>
    <m/>
    <m/>
    <m/>
    <m/>
    <m/>
    <s v="GFS"/>
    <s v="Non- ICB"/>
    <s v="GFS/Non- ICB"/>
  </r>
  <r>
    <s v="Unresolved"/>
    <n v="8520"/>
    <s v="Capgemini Technology Services India Limited"/>
    <x v="3"/>
    <n v="199"/>
    <s v="Capgemini America Inc"/>
    <s v="NORTH AMERICA"/>
    <n v="85200410042015"/>
    <s v="01. APPSONE"/>
    <s v="APAC Platform"/>
    <n v="42704"/>
    <n v="189"/>
    <s v="8.Invoice awaiting Prime’s approval or PO"/>
    <s v="Hold Payment"/>
    <n v="42776"/>
    <s v="Q1 2017"/>
    <n v="117"/>
    <s v="91-120 Days"/>
    <n v="152000"/>
    <s v="INR"/>
    <n v="2101.37"/>
    <s v="INR"/>
    <n v="152000.0289335108"/>
    <s v="EUR"/>
    <s v="INTER"/>
    <n v="2.1"/>
    <n v="1"/>
    <s v="greater than 10000"/>
    <s v="Sayantan Ghosh"/>
    <s v="Invoice waiting for approval"/>
    <s v="More"/>
    <m/>
    <m/>
    <m/>
    <m/>
    <m/>
    <s v="GFS"/>
    <s v="Non- ICB"/>
    <s v="GFS/Non- ICB"/>
  </r>
  <r>
    <s v="Unresolved"/>
    <n v="8520"/>
    <s v="Capgemini Technology Services India Limited"/>
    <x v="3"/>
    <n v="199"/>
    <s v="Capgemini America Inc"/>
    <s v="NORTH AMERICA"/>
    <n v="85200410042016"/>
    <s v="01. APPSONE"/>
    <s v="APAC Platform"/>
    <n v="42704"/>
    <n v="189"/>
    <s v="8.Invoice awaiting Prime’s approval or PO"/>
    <s v="Hold Payment"/>
    <n v="42776"/>
    <s v="Q1 2017"/>
    <n v="117"/>
    <s v="91-120 Days"/>
    <n v="152000"/>
    <s v="INR"/>
    <n v="2101.37"/>
    <s v="INR"/>
    <n v="152000.0289335108"/>
    <s v="EUR"/>
    <s v="INTER"/>
    <n v="2.1"/>
    <n v="1"/>
    <s v="greater than 10000"/>
    <s v="Sayantan Ghosh"/>
    <s v="Invoice waiting for approval"/>
    <s v="More"/>
    <m/>
    <m/>
    <m/>
    <m/>
    <m/>
    <s v="GFS"/>
    <s v="Non- ICB"/>
    <s v="GFS/Non- ICB"/>
  </r>
  <r>
    <s v="Unresolved"/>
    <n v="8520"/>
    <s v="Capgemini Technology Services India Limited"/>
    <x v="3"/>
    <n v="3011"/>
    <s v="Sogeti USA LLC"/>
    <s v="NORTH AMERICA"/>
    <n v="85203010001104"/>
    <s v="01. APPSONE"/>
    <s v="NA PBS"/>
    <n v="42643"/>
    <n v="250"/>
    <s v="4.Disagreed expenses"/>
    <s v="DISAGREEMENT"/>
    <n v="42681"/>
    <s v="Q4 2016"/>
    <n v="212"/>
    <s v="181 - 365 Days"/>
    <n v="150160"/>
    <s v="INR"/>
    <n v="2075.9299999999998"/>
    <s v="INR"/>
    <n v="150159.85764712689"/>
    <s v="EUR"/>
    <s v="INTER"/>
    <n v="2.08"/>
    <n v="1"/>
    <s v="greater than 10000"/>
    <s v="Brock Bahan"/>
    <s v="Dispute: No Expenses entered into our system"/>
    <s v="More"/>
    <m/>
    <m/>
    <m/>
    <m/>
    <m/>
    <s v="GFS"/>
    <s v="Non- ICB"/>
    <s v="GFS/Non- ICB"/>
  </r>
  <r>
    <s v="New"/>
    <n v="8310"/>
    <s v="Capgemini Polska Sp z.o.o"/>
    <x v="2"/>
    <n v="8113"/>
    <s v="Capgemini North America Inc"/>
    <s v="NORTH AMERICA"/>
    <s v="831017FBP00256"/>
    <s v="05. BUSINESS SERVICES"/>
    <s v="BPO POLAND - BPOPL- BU"/>
    <n v="42774"/>
    <n v="119"/>
    <s v="8.Invoice awaiting Prime’s approval or PO"/>
    <s v="Hold Payment"/>
    <n v="42891"/>
    <s v="Q2 2017"/>
    <n v="2"/>
    <s v="0-30 Days"/>
    <n v="8669.85"/>
    <s v="PLN"/>
    <n v="2078.5"/>
    <s v="PLN"/>
    <n v="8669.8378905076843"/>
    <s v="EUR"/>
    <s v="INTER"/>
    <n v="2.08"/>
    <n v="1"/>
    <s v="less than 10000"/>
    <s v="SUDIPTA ROY"/>
    <s v="Payment not yet approved"/>
    <s v="Less"/>
    <m/>
    <m/>
    <m/>
    <m/>
    <m/>
    <s v="GFS"/>
    <s v="Non- ICB"/>
    <s v="GFS/Non- ICB"/>
  </r>
  <r>
    <s v="New"/>
    <n v="420"/>
    <s v="Capgemini Belgium N.V./S.A."/>
    <x v="7"/>
    <n v="1750"/>
    <s v="Capgemini Espana S.L."/>
    <s v="IBERIA"/>
    <n v="4200120001167"/>
    <s v="02. APPSTWO"/>
    <s v="PMSA15-Roll Out FICO 2017"/>
    <n v="42858"/>
    <n v="35"/>
    <s v="8.Invoice awaiting Prime’s approval or PO"/>
    <s v="Hold Payment"/>
    <n v="42891"/>
    <s v="Q2 2017"/>
    <n v="2"/>
    <s v="0-30 Days"/>
    <n v="2062.5"/>
    <s v="EUR"/>
    <n v="2062.5"/>
    <s v="EUR"/>
    <n v="2062.5"/>
    <s v="EUR"/>
    <s v="INTER"/>
    <n v="2.06"/>
    <n v="1"/>
    <s v="less than 10000"/>
    <s v="Rosana Merillas"/>
    <s v="Please contact with Rosana Merillas for dispute"/>
    <s v="Less"/>
    <m/>
    <m/>
    <m/>
    <m/>
    <m/>
    <s v="GFS"/>
    <s v="ICB"/>
    <s v="GFS/ICB"/>
  </r>
  <r>
    <s v="Unresolved"/>
    <n v="8520"/>
    <s v="Capgemini Technology Services India Limited"/>
    <x v="3"/>
    <n v="8115"/>
    <s v="Capgemini Business Services USA LLC"/>
    <s v="NORTH AMERICA"/>
    <s v="5010089693/16-17-IM"/>
    <s v="11. FS"/>
    <s v="IGATE"/>
    <n v="42769"/>
    <n v="124"/>
    <s v="8.Invoice awaiting Prime’s approval or PO"/>
    <s v="Hold Payment"/>
    <n v="42830"/>
    <s v="Q1 2017"/>
    <n v="63"/>
    <s v="61-90 Days"/>
    <n v="149310"/>
    <s v="INR"/>
    <n v="2064.1799999999998"/>
    <s v="INR"/>
    <n v="149309.93576760602"/>
    <s v="EUR"/>
    <s v="INTER"/>
    <n v="2.06"/>
    <n v="1"/>
    <s v="greater than 10000"/>
    <s v="Soumya Mukhopadhyay"/>
    <s v="-"/>
    <s v="More"/>
    <m/>
    <m/>
    <m/>
    <m/>
    <m/>
    <s v="Non-GFS"/>
    <s v="Non- ICB"/>
    <s v="Non-GFS/Non- ICB"/>
  </r>
  <r>
    <s v="New"/>
    <n v="8310"/>
    <s v="Capgemini Polska Sp z.o.o"/>
    <x v="2"/>
    <n v="199"/>
    <s v="Capgemini America Inc"/>
    <s v="NORTH AMERICA"/>
    <s v="831016FBP02670"/>
    <s v="05. BUSINESS SERVICES"/>
    <s v="BPO POLAND - BPOPL- BU"/>
    <n v="42647"/>
    <n v="246"/>
    <s v="8.Invoice awaiting Prime’s approval or PO"/>
    <s v="Hold Payment"/>
    <n v="42892"/>
    <s v="Q2 2017"/>
    <n v="1"/>
    <s v="0-30 Days"/>
    <n v="8607.9500000000007"/>
    <s v="PLN"/>
    <n v="2063.66"/>
    <s v="PLN"/>
    <n v="8607.9372918571498"/>
    <s v="EUR"/>
    <s v="INTER"/>
    <n v="2.06"/>
    <n v="1"/>
    <s v="less than 10000"/>
    <s v="Sayantan Ghosh"/>
    <s v="Invoice waiting for approval"/>
    <s v="Less"/>
    <m/>
    <m/>
    <m/>
    <m/>
    <m/>
    <s v="GFS"/>
    <s v="Non- ICB"/>
    <s v="GFS/Non- ICB"/>
  </r>
  <r>
    <s v="Unresolved"/>
    <n v="8520"/>
    <s v="Capgemini Technology Services India Limited"/>
    <x v="3"/>
    <n v="199"/>
    <s v="Capgemini America Inc"/>
    <s v="NORTH AMERICA"/>
    <n v="85203810002775"/>
    <s v="05. BUSINESS SERVICES"/>
    <s v="India BPO"/>
    <n v="42731"/>
    <n v="162"/>
    <s v="8.Invoice awaiting Prime’s approval or PO"/>
    <s v="Hold Payment"/>
    <n v="42797"/>
    <s v="Q1 2017"/>
    <n v="96"/>
    <s v="91-120 Days"/>
    <n v="148000"/>
    <s v="INR"/>
    <n v="2046.07"/>
    <s v="INR"/>
    <n v="147999.9710664892"/>
    <s v="EUR"/>
    <s v="INTER"/>
    <n v="2.0499999999999998"/>
    <n v="1"/>
    <s v="greater than 10000"/>
    <s v="Sayantan Ghosh"/>
    <s v="Invoice waiting for approval"/>
    <s v="More"/>
    <m/>
    <m/>
    <m/>
    <m/>
    <m/>
    <s v="GFS"/>
    <s v="Non- ICB"/>
    <s v="GFS/Non- ICB"/>
  </r>
  <r>
    <s v="New"/>
    <n v="8520"/>
    <s v="Capgemini Technology Services India Limited"/>
    <x v="3"/>
    <n v="1750"/>
    <s v="Capgemini Espana S.L."/>
    <s v="IBERIA"/>
    <n v="85202620000877"/>
    <s v="02. APPSTWO"/>
    <s v="Spain AM+D Local"/>
    <n v="42829"/>
    <n v="64"/>
    <s v="1.No signed SoW"/>
    <s v="DISAGREEMENT"/>
    <n v="42893"/>
    <s v="Q2 2017"/>
    <n v="0"/>
    <s v="0-30 Days"/>
    <n v="148497.53"/>
    <s v="INR"/>
    <n v="2052.9499999999998"/>
    <s v="INR"/>
    <n v="148497.62745211503"/>
    <s v="EUR"/>
    <s v="INTER"/>
    <n v="2.0499999999999998"/>
    <n v="1"/>
    <s v="greater than 10000"/>
    <s v="Carmen Postigo"/>
    <s v="Send ISOW"/>
    <s v="More"/>
    <m/>
    <m/>
    <m/>
    <m/>
    <m/>
    <s v="GFS"/>
    <s v="ICB"/>
    <s v="GFS/ICB"/>
  </r>
  <r>
    <s v="New"/>
    <n v="199"/>
    <s v="Capgemini America Inc"/>
    <x v="6"/>
    <n v="693"/>
    <s v="Capgemini Consulting S.A.S."/>
    <s v="FRANCE"/>
    <n v="1990110073538"/>
    <s v="03. CC"/>
    <s v="CC NA"/>
    <n v="42823"/>
    <n v="70"/>
    <s v="6.Missing or wrong information on invoice"/>
    <s v="Missing Information or Attachment"/>
    <n v="42893"/>
    <s v="Q2 2017"/>
    <n v="0"/>
    <s v="0-30 Days"/>
    <n v="2293.5100000000002"/>
    <s v="USD"/>
    <n v="2043.94"/>
    <s v="USD"/>
    <n v="2293.5049936814553"/>
    <s v="EUR"/>
    <s v="INTER"/>
    <n v="2.04"/>
    <n v="1"/>
    <s v="less than 10000"/>
    <s v="Hirsch Magdalena"/>
    <s v="h-Waiting for Project Manager approval"/>
    <s v="Less"/>
    <m/>
    <m/>
    <m/>
    <m/>
    <m/>
    <s v="GFS"/>
    <s v="Non- ICB"/>
    <s v="GFS/Non- ICB"/>
  </r>
  <r>
    <s v="Unresolved"/>
    <n v="8520"/>
    <s v="Capgemini Technology Services India Limited"/>
    <x v="3"/>
    <n v="199"/>
    <s v="Capgemini America Inc"/>
    <s v="NORTH AMERICA"/>
    <s v="5010089668/16-17-IM"/>
    <s v="01. APPSONE"/>
    <s v="IGATE"/>
    <n v="42768"/>
    <n v="125"/>
    <s v="1.No signed SoW"/>
    <s v="DISAGREEMENT"/>
    <n v="42830"/>
    <s v="Q1 2017"/>
    <n v="63"/>
    <s v="61-90 Days"/>
    <n v="147012"/>
    <s v="INR"/>
    <n v="2032.41"/>
    <s v="INR"/>
    <n v="147011.8916729356"/>
    <s v="EUR"/>
    <s v="INTER"/>
    <n v="2.0299999999999998"/>
    <n v="1"/>
    <s v="greater than 10000"/>
    <s v="Sayantan Ghosh"/>
    <s v="ISOW Required"/>
    <s v="More"/>
    <m/>
    <m/>
    <m/>
    <m/>
    <m/>
    <s v="Non-GFS"/>
    <s v="Non- ICB"/>
    <s v="Non-GFS/Non- ICB"/>
  </r>
  <r>
    <s v="New"/>
    <n v="1350"/>
    <s v="Capgemini Sverige AB"/>
    <x v="4"/>
    <n v="692"/>
    <s v="Capgemini Outsourcing Services S.A.S."/>
    <s v="FRANCE"/>
    <n v="13500120006786"/>
    <s v="02. APPSTWO"/>
    <s v="Apps_SE_Schneider"/>
    <n v="42857"/>
    <n v="36"/>
    <s v="8.Invoice awaiting Prime’s approval or PO"/>
    <s v="Hold Payment"/>
    <n v="42893"/>
    <s v="Q2 2017"/>
    <n v="0"/>
    <s v="0-30 Days"/>
    <n v="19791.05"/>
    <s v="SEK"/>
    <n v="2028.64"/>
    <s v="SEK"/>
    <n v="19791.011198685701"/>
    <s v="EUR"/>
    <s v="INTER"/>
    <n v="2.0299999999999998"/>
    <n v="1"/>
    <s v="greater than 10000"/>
    <s v="Marta Stryszawska"/>
    <s v="invoice waiting for approval, please contact ASZUBA"/>
    <s v="More"/>
    <m/>
    <m/>
    <m/>
    <m/>
    <m/>
    <s v="GFS"/>
    <s v="ICB"/>
    <s v="GFS/ICB"/>
  </r>
  <r>
    <s v="New"/>
    <n v="413"/>
    <s v="Capgemini Nederland B.V."/>
    <x v="7"/>
    <n v="8205"/>
    <s v="Capgemini Consulting Österreich AG"/>
    <s v="CENTRAL EUROPE"/>
    <n v="4130130017446"/>
    <s v="10. IND"/>
    <s v="BI-BA Netherlands"/>
    <n v="42849"/>
    <n v="44"/>
    <s v="6.Missing or wrong information on invoice"/>
    <s v="Missing Information or Attachment"/>
    <n v="42892"/>
    <s v="Q2 2017"/>
    <n v="1"/>
    <s v="0-30 Days"/>
    <n v="2021.98"/>
    <s v="EUR"/>
    <n v="2021.98"/>
    <s v="EUR"/>
    <n v="2021.98"/>
    <s v="EUR"/>
    <s v="INTER"/>
    <n v="2.02"/>
    <n v="1"/>
    <s v="less than 10000"/>
    <s v="Justyna Krawczak"/>
    <s v="certificate of residence for 2017 should be sent to CG Austria /rejected by PM with comment: please attach the customer approved timesheets to the invoice. In case expenses are being charged, please add the overview (as agreed in the iSOW)"/>
    <s v="Less"/>
    <m/>
    <m/>
    <m/>
    <m/>
    <m/>
    <s v="GFS"/>
    <s v="Non- ICB"/>
    <s v="GFS/Non- ICB"/>
  </r>
  <r>
    <s v="Unresolved"/>
    <n v="8520"/>
    <s v="Capgemini Technology Services India Limited"/>
    <x v="3"/>
    <n v="199"/>
    <s v="Capgemini America Inc"/>
    <s v="NORTH AMERICA"/>
    <n v="85200410038980"/>
    <s v="01. APPSONE"/>
    <s v="APAC Platform"/>
    <n v="42614"/>
    <n v="279"/>
    <s v="8.Invoice awaiting Prime’s approval or PO"/>
    <s v="Hold Payment"/>
    <n v="42681"/>
    <s v="Q4 2016"/>
    <n v="212"/>
    <s v="181 - 365 Days"/>
    <n v="145755"/>
    <s v="INR"/>
    <n v="2015.03"/>
    <s v="INR"/>
    <n v="145754.73062901452"/>
    <s v="EUR"/>
    <s v="INTER"/>
    <n v="2.02"/>
    <n v="1"/>
    <s v="greater than 10000"/>
    <s v="Sayantan Ghosh"/>
    <s v="Invoice waiting for approval"/>
    <s v="More"/>
    <m/>
    <m/>
    <m/>
    <m/>
    <m/>
    <s v="GFS"/>
    <s v="Non- ICB"/>
    <s v="GFS/Non- ICB"/>
  </r>
  <r>
    <s v="New"/>
    <n v="8520"/>
    <s v="Capgemini Technology Services India Limited"/>
    <x v="3"/>
    <n v="1750"/>
    <s v="Capgemini Espana S.L."/>
    <s v="IBERIA"/>
    <n v="85207120000082"/>
    <s v="11. FS"/>
    <s v="FS SPAINACC"/>
    <n v="42858"/>
    <n v="35"/>
    <s v="8.Invoice awaiting Prime’s approval or PO"/>
    <s v="Hold Payment"/>
    <n v="42893"/>
    <s v="Q2 2017"/>
    <n v="0"/>
    <s v="0-30 Days"/>
    <n v="145980"/>
    <s v="INR"/>
    <n v="2018.14"/>
    <s v="INR"/>
    <n v="145979.68867542388"/>
    <s v="EUR"/>
    <s v="INTER"/>
    <n v="2.02"/>
    <n v="1"/>
    <s v="greater than 10000"/>
    <s v="Beatriu Armengol"/>
    <s v="We need that ISOW number be included in the invoice"/>
    <s v="More"/>
    <m/>
    <m/>
    <m/>
    <m/>
    <m/>
    <s v="GFS"/>
    <s v="ICB"/>
    <s v="GFS/ICB"/>
  </r>
  <r>
    <s v="Unresolved"/>
    <n v="8520"/>
    <s v="Capgemini Technology Services India Limited"/>
    <x v="3"/>
    <n v="795"/>
    <s v="Capgemini Suisse S.A."/>
    <s v="CENTRAL EUROPE"/>
    <s v="5010089173/16-17-IM"/>
    <s v="04. INFRA"/>
    <s v="IGATE"/>
    <n v="42769"/>
    <n v="124"/>
    <s v="7.Missing attachments"/>
    <s v="Missing Information or Attachment"/>
    <n v="42831"/>
    <s v="Q1 2017"/>
    <n v="62"/>
    <s v="61-90 Days"/>
    <n v="145479"/>
    <s v="INR"/>
    <n v="2011.22"/>
    <s v="INR"/>
    <n v="145479.13893871882"/>
    <s v="EUR"/>
    <s v="INTER"/>
    <n v="2.0099999999999998"/>
    <n v="1"/>
    <s v="greater than 10000"/>
    <s v="Izabela Klich"/>
    <s v="."/>
    <s v="More"/>
    <m/>
    <m/>
    <m/>
    <m/>
    <m/>
    <s v="Non-GFS"/>
    <s v="Non- ICB"/>
    <s v="Non-GFS/Non- ICB"/>
  </r>
  <r>
    <s v="Unresolved"/>
    <n v="8520"/>
    <s v="Capgemini Technology Services India Limited"/>
    <x v="3"/>
    <n v="795"/>
    <s v="Capgemini Suisse S.A."/>
    <s v="CENTRAL EUROPE"/>
    <s v="5010089177/16-17-IM"/>
    <s v="04. INFRA"/>
    <s v="IGATE"/>
    <n v="42769"/>
    <n v="124"/>
    <s v="8.Invoice awaiting Prime’s approval or PO"/>
    <s v="Hold Payment"/>
    <n v="42831"/>
    <s v="Q1 2017"/>
    <n v="62"/>
    <s v="61-90 Days"/>
    <n v="145667"/>
    <s v="INR"/>
    <n v="2013.82"/>
    <s v="INR"/>
    <n v="145667.20675886812"/>
    <s v="EUR"/>
    <s v="INTER"/>
    <n v="2.0099999999999998"/>
    <n v="1"/>
    <s v="greater than 10000"/>
    <s v="Izabela Klich"/>
    <s v="."/>
    <s v="More"/>
    <m/>
    <m/>
    <m/>
    <m/>
    <m/>
    <s v="Non-GFS"/>
    <s v="Non- ICB"/>
    <s v="Non-GFS/Non- ICB"/>
  </r>
  <r>
    <s v="Unresolved"/>
    <n v="283"/>
    <s v="Capgemini Deutschland Holding GmbH"/>
    <x v="2"/>
    <n v="8310"/>
    <s v="Capgemini Polska Sp z.o.o"/>
    <s v="CENTRAL EUROPE"/>
    <s v="2830169003041INV"/>
    <s v="02. APPSTWO"/>
    <s v="APPS Germany"/>
    <n v="42584"/>
    <n v="309"/>
    <s v="1.No signed SoW"/>
    <s v="DISAGREEMENT"/>
    <n v="42859"/>
    <s v="Q2 2017"/>
    <n v="34"/>
    <s v="31-60 Days"/>
    <n v="2004"/>
    <s v="EUR"/>
    <n v="2004"/>
    <s v="EUR"/>
    <n v="2004"/>
    <s v="EUR"/>
    <s v="INTRA"/>
    <n v="2"/>
    <n v="1"/>
    <s v="less than 10000"/>
    <s v="Mateusz Jaskolski"/>
    <s v="Please provide signed contract"/>
    <s v="Less"/>
    <m/>
    <m/>
    <m/>
    <m/>
    <m/>
    <s v="GFS"/>
    <s v="Non- ICB"/>
    <s v="GFS/Non- ICB"/>
  </r>
  <r>
    <s v="Unresolved"/>
    <n v="8520"/>
    <s v="Capgemini Technology Services India Limited"/>
    <x v="3"/>
    <n v="3011"/>
    <s v="Sogeti USA LLC"/>
    <s v="NORTH AMERICA"/>
    <s v="5010089566/16-17-IM"/>
    <s v="04. INFRA"/>
    <s v="iGATE"/>
    <n v="42769"/>
    <n v="124"/>
    <s v="3.Disagreed days, volume or deliverables"/>
    <s v="DISAGREEMENT"/>
    <n v="42776"/>
    <s v="Q1 2017"/>
    <n v="117"/>
    <s v="91-120 Days"/>
    <n v="144817"/>
    <s v="INR"/>
    <n v="2002.07"/>
    <s v="INR"/>
    <n v="144817.28487934725"/>
    <s v="EUR"/>
    <s v="INTER"/>
    <n v="2"/>
    <n v="1"/>
    <s v="greater than 10000"/>
    <s v="Brock Bahan"/>
    <s v="Dispute: No time in our system"/>
    <s v="More"/>
    <m/>
    <m/>
    <m/>
    <m/>
    <m/>
    <s v="Non-GFS"/>
    <s v="Non- ICB"/>
    <s v="Non-GFS/Non- ICB"/>
  </r>
  <r>
    <s v="Unresolved"/>
    <n v="8520"/>
    <s v="Capgemini Technology Services India Limited"/>
    <x v="3"/>
    <n v="1750"/>
    <s v="Capgemini Espana S.L."/>
    <s v="IBERIA"/>
    <n v="85200310087012"/>
    <s v="04. INFRA"/>
    <s v="INDIA SHARED SERVICES - ISIDSS - BU"/>
    <n v="42795"/>
    <n v="98"/>
    <s v="1.No signed SoW"/>
    <s v="DISAGREEMENT"/>
    <n v="42831"/>
    <s v="Q1 2017"/>
    <n v="62"/>
    <s v="61-90 Days"/>
    <n v="144557"/>
    <s v="INR"/>
    <n v="1998.47"/>
    <s v="INR"/>
    <n v="144556.88328221746"/>
    <s v="EUR"/>
    <s v="INTER"/>
    <n v="2"/>
    <n v="1"/>
    <s v="greater than 10000"/>
    <s v="Carmen Postigo Gonzalez"/>
    <s v="Please, send ISOW"/>
    <s v="More"/>
    <m/>
    <m/>
    <m/>
    <m/>
    <m/>
    <s v="GFS"/>
    <s v="Non- ICB"/>
    <s v="GFS/Non- ICB"/>
  </r>
  <r>
    <s v="Unresolved"/>
    <n v="8520"/>
    <s v="Capgemini Technology Services India Limited"/>
    <x v="3"/>
    <n v="199"/>
    <s v="Capgemini America Inc"/>
    <s v="NORTH AMERICA"/>
    <n v="85201110011067"/>
    <s v="11. FS"/>
    <s v="FS-Others"/>
    <n v="42795"/>
    <n v="98"/>
    <s v="1.No signed SoW"/>
    <s v="DISAGREEMENT"/>
    <n v="42860"/>
    <s v="Q2 2017"/>
    <n v="33"/>
    <s v="31-60 Days"/>
    <n v="144000"/>
    <s v="INR"/>
    <n v="1990.77"/>
    <s v="INR"/>
    <n v="143999.91319946761"/>
    <s v="EUR"/>
    <s v="INTER"/>
    <n v="1.99"/>
    <n v="1"/>
    <s v="greater than 10000"/>
    <s v="PRIANGSU CHANDRA"/>
    <s v="ISOW Required"/>
    <s v="More"/>
    <m/>
    <m/>
    <m/>
    <m/>
    <m/>
    <s v="GFS"/>
    <s v="Non- ICB"/>
    <s v="GFS/Non- ICB"/>
  </r>
  <r>
    <s v="Unresolved"/>
    <n v="8520"/>
    <s v="Capgemini Technology Services India Limited"/>
    <x v="3"/>
    <n v="260"/>
    <s v="Capgemini UK Plc"/>
    <s v="UK &amp; IRELAND"/>
    <s v="5010089853/16-17-IM"/>
    <s v="01. APPSONE"/>
    <s v="IGATE"/>
    <n v="42768"/>
    <n v="125"/>
    <s v="6.Missing or wrong information on invoice"/>
    <s v="Missing Information or Attachment"/>
    <n v="42831"/>
    <s v="Q1 2017"/>
    <n v="62"/>
    <s v="61-90 Days"/>
    <n v="142673"/>
    <s v="INR"/>
    <n v="1972.43"/>
    <s v="INR"/>
    <n v="142673.31172964527"/>
    <s v="EUR"/>
    <s v="INTER"/>
    <n v="1.97"/>
    <n v="1"/>
    <s v="greater than 10000"/>
    <s v="SARBAJIT MOITRA"/>
    <s v="No PO"/>
    <s v="More"/>
    <m/>
    <m/>
    <m/>
    <m/>
    <m/>
    <s v="Non-GFS"/>
    <s v="Non- ICB"/>
    <s v="Non-GFS/Non- ICB"/>
  </r>
  <r>
    <s v="Unresolved"/>
    <n v="8520"/>
    <s v="Capgemini Technology Services India Limited"/>
    <x v="3"/>
    <n v="3011"/>
    <s v="Sogeti USA LLC"/>
    <s v="NORTH AMERICA"/>
    <s v="5010089575/16-17-IM"/>
    <s v="01. APPSONE"/>
    <s v="iGATE"/>
    <n v="42769"/>
    <n v="124"/>
    <s v="3.Disagreed days, volume or deliverables"/>
    <s v="DISAGREEMENT"/>
    <n v="42776"/>
    <s v="Q1 2017"/>
    <n v="117"/>
    <s v="91-120 Days"/>
    <n v="142163"/>
    <s v="INR"/>
    <n v="1965.38"/>
    <s v="INR"/>
    <n v="142163.35860193276"/>
    <s v="EUR"/>
    <s v="INTER"/>
    <n v="1.97"/>
    <n v="1"/>
    <s v="greater than 10000"/>
    <s v="Brock Bahan"/>
    <s v="Dispute: No time in our system"/>
    <s v="More"/>
    <m/>
    <m/>
    <m/>
    <m/>
    <m/>
    <s v="Non-GFS"/>
    <s v="Non- ICB"/>
    <s v="Non-GFS/Non- ICB"/>
  </r>
  <r>
    <s v="Unresolved"/>
    <n v="8520"/>
    <s v="Capgemini Technology Services India Limited"/>
    <x v="3"/>
    <n v="199"/>
    <s v="Capgemini America Inc"/>
    <s v="NORTH AMERICA"/>
    <n v="85200410038975"/>
    <s v="01. APPSONE"/>
    <s v="APAC Platform"/>
    <n v="42614"/>
    <n v="279"/>
    <s v="8.Invoice awaiting Prime’s approval or PO"/>
    <s v="Hold Payment"/>
    <n v="42681"/>
    <s v="Q4 2016"/>
    <n v="212"/>
    <s v="181 - 365 Days"/>
    <n v="140778"/>
    <s v="INR"/>
    <n v="1946.23"/>
    <s v="INR"/>
    <n v="140778.1667727562"/>
    <s v="EUR"/>
    <s v="INTER"/>
    <n v="1.95"/>
    <n v="1"/>
    <s v="greater than 10000"/>
    <s v="Sayantan Ghosh"/>
    <s v="Invoice waiting for approval"/>
    <s v="More"/>
    <m/>
    <m/>
    <m/>
    <m/>
    <m/>
    <s v="GFS"/>
    <s v="Non- ICB"/>
    <s v="GFS/Non- ICB"/>
  </r>
  <r>
    <s v="Unresolved"/>
    <n v="8520"/>
    <s v="Capgemini Technology Services India Limited"/>
    <x v="3"/>
    <n v="199"/>
    <s v="Capgemini America Inc"/>
    <s v="NORTH AMERICA"/>
    <n v="85200410038978"/>
    <s v="01. APPSONE"/>
    <s v="APAC Platform"/>
    <n v="42614"/>
    <n v="279"/>
    <s v="8.Invoice awaiting Prime’s approval or PO"/>
    <s v="Hold Payment"/>
    <n v="42681"/>
    <s v="Q4 2016"/>
    <n v="212"/>
    <s v="181 - 365 Days"/>
    <n v="140778"/>
    <s v="INR"/>
    <n v="1946.23"/>
    <s v="INR"/>
    <n v="140778.1667727562"/>
    <s v="EUR"/>
    <s v="INTER"/>
    <n v="1.95"/>
    <n v="1"/>
    <s v="greater than 10000"/>
    <s v="Sayantan Ghosh"/>
    <s v="Invoice waiting for approval"/>
    <s v="More"/>
    <m/>
    <m/>
    <m/>
    <m/>
    <m/>
    <s v="GFS"/>
    <s v="Non- ICB"/>
    <s v="GFS/Non- ICB"/>
  </r>
  <r>
    <s v="Unresolved"/>
    <n v="8520"/>
    <s v="Capgemini Technology Services India Limited"/>
    <x v="3"/>
    <n v="199"/>
    <s v="Capgemini America Inc"/>
    <s v="NORTH AMERICA"/>
    <n v="85200410038979"/>
    <s v="01. APPSONE"/>
    <s v="APAC Platform"/>
    <n v="42614"/>
    <n v="279"/>
    <s v="8.Invoice awaiting Prime’s approval or PO"/>
    <s v="Hold Payment"/>
    <n v="42681"/>
    <s v="Q4 2016"/>
    <n v="212"/>
    <s v="181 - 365 Days"/>
    <n v="140778"/>
    <s v="INR"/>
    <n v="1946.23"/>
    <s v="INR"/>
    <n v="140778.1667727562"/>
    <s v="EUR"/>
    <s v="INTER"/>
    <n v="1.95"/>
    <n v="1"/>
    <s v="greater than 10000"/>
    <s v="Sayantan Ghosh"/>
    <s v="Invoice waiting for approval"/>
    <s v="More"/>
    <m/>
    <m/>
    <m/>
    <m/>
    <m/>
    <s v="GFS"/>
    <s v="Non- ICB"/>
    <s v="GFS/Non- ICB"/>
  </r>
  <r>
    <s v="Unresolved"/>
    <n v="8520"/>
    <s v="Capgemini Technology Services India Limited"/>
    <x v="3"/>
    <n v="1845"/>
    <s v="Capgemini China Co. Ltd."/>
    <s v="INDIA"/>
    <n v="85201810009548"/>
    <s v="01. APPSONE"/>
    <s v="APAC Platform"/>
    <n v="42773"/>
    <n v="120"/>
    <s v="4.Disagreed expenses"/>
    <s v="DISAGREEMENT"/>
    <n v="42776"/>
    <s v="Q1 2017"/>
    <n v="117"/>
    <s v="91-120 Days"/>
    <n v="140732.79"/>
    <s v="INR"/>
    <n v="1945.6"/>
    <s v="INR"/>
    <n v="140732.59649325849"/>
    <s v="EUR"/>
    <s v="INTRA"/>
    <n v="1.95"/>
    <n v="1"/>
    <s v="greater than 10000"/>
    <s v="Dorothy Chen"/>
    <s v="Disagreed expenses"/>
    <s v="More"/>
    <m/>
    <m/>
    <m/>
    <m/>
    <m/>
    <s v="GFS"/>
    <s v="Non- ICB"/>
    <s v="GFS/Non- ICB"/>
  </r>
  <r>
    <s v="Unresolved"/>
    <n v="8520"/>
    <s v="Capgemini Technology Services India Limited"/>
    <x v="3"/>
    <n v="3071"/>
    <s v="Sogeti Sverige AB"/>
    <s v="NORDIC"/>
    <s v="5010089458/16-17-IM"/>
    <s v="06. SOGETI"/>
    <s v="iGATE"/>
    <n v="42769"/>
    <n v="124"/>
    <s v="8.Invoice awaiting Prime’s approval or PO"/>
    <s v="Hold Payment"/>
    <n v="42775"/>
    <s v="Q1 2017"/>
    <n v="118"/>
    <s v="91-120 Days"/>
    <n v="140564"/>
    <s v="INR"/>
    <n v="1943.27"/>
    <s v="INR"/>
    <n v="140564.05879289392"/>
    <s v="EUR"/>
    <s v="INTER"/>
    <n v="1.94"/>
    <n v="1"/>
    <s v="greater than 10000"/>
    <s v="Anne-Sofi Saltin"/>
    <s v="app"/>
    <s v="More"/>
    <m/>
    <m/>
    <m/>
    <m/>
    <m/>
    <s v="Non-GFS"/>
    <s v="Non- ICB"/>
    <s v="Non-GFS/Non- ICB"/>
  </r>
  <r>
    <s v="Unresolved"/>
    <n v="8520"/>
    <s v="Capgemini Technology Services India Limited"/>
    <x v="3"/>
    <n v="199"/>
    <s v="Capgemini America Inc"/>
    <s v="NORTH AMERICA"/>
    <n v="85200330013923"/>
    <s v="10. IND"/>
    <s v="I and D India ACIS"/>
    <n v="42727"/>
    <n v="166"/>
    <s v="8.Invoice awaiting Prime’s approval or PO"/>
    <s v="Hold Payment"/>
    <n v="42797"/>
    <s v="Q1 2017"/>
    <n v="96"/>
    <s v="91-120 Days"/>
    <n v="138766"/>
    <s v="INR"/>
    <n v="1918.41"/>
    <s v="INR"/>
    <n v="138765.84109715873"/>
    <s v="EUR"/>
    <s v="INTER"/>
    <n v="1.92"/>
    <n v="1"/>
    <s v="greater than 10000"/>
    <s v="Sayantan Ghosh"/>
    <s v="Invoice waiting for approval"/>
    <s v="More"/>
    <m/>
    <m/>
    <m/>
    <m/>
    <m/>
    <s v="GFS"/>
    <s v="Non- ICB"/>
    <s v="GFS/Non- ICB"/>
  </r>
  <r>
    <s v="New"/>
    <n v="8520"/>
    <s v="Capgemini Technology Services India Limited"/>
    <x v="3"/>
    <n v="247"/>
    <s v="Sogeti Ireland Ltd."/>
    <s v="UK &amp; IRELAND"/>
    <n v="85200610007375"/>
    <s v="06. SOGETI"/>
    <s v="SOGETI INDIA - SOGID - BU"/>
    <n v="42829"/>
    <n v="64"/>
    <s v="8.Invoice awaiting Prime’s approval or PO"/>
    <s v="Hold Payment"/>
    <n v="42893"/>
    <s v="Q2 2017"/>
    <n v="0"/>
    <s v="0-30 Days"/>
    <n v="138699.81"/>
    <s v="INR"/>
    <n v="1917.5"/>
    <s v="INR"/>
    <n v="138700.01736010649"/>
    <s v="EUR"/>
    <s v="INTER"/>
    <n v="1.92"/>
    <n v="1"/>
    <s v="greater than 10000"/>
    <s v="Grace Mulhern"/>
    <s v="waiting on approval"/>
    <s v="More"/>
    <m/>
    <m/>
    <m/>
    <m/>
    <m/>
    <s v="GFS"/>
    <s v="Non- ICB"/>
    <s v="GFS/Non- ICB"/>
  </r>
  <r>
    <s v="New"/>
    <n v="95"/>
    <s v="Capgemini Service S.A.S."/>
    <x v="0"/>
    <n v="8110"/>
    <s v="Capgemini Mexico S. de R.L. de C.V."/>
    <s v="CPM- BR"/>
    <n v="950110010985"/>
    <s v="07. GROUP"/>
    <s v="GROUP SHARED SERVICES"/>
    <n v="42821"/>
    <n v="72"/>
    <s v="1.No signed SoW"/>
    <s v="DISAGREEMENT"/>
    <n v="42892"/>
    <s v="Q2 2017"/>
    <n v="1"/>
    <s v="0-30 Days"/>
    <n v="1909.5"/>
    <s v="EUR"/>
    <n v="1909.5"/>
    <s v="EUR"/>
    <n v="1909.5"/>
    <s v="EUR"/>
    <s v="INTER"/>
    <n v="1.91"/>
    <n v="1"/>
    <s v="less than 10000"/>
    <s v="Aldo Perez"/>
    <s v="Please send me I sow"/>
    <s v="Less"/>
    <m/>
    <m/>
    <m/>
    <m/>
    <m/>
    <s v="GFS"/>
    <s v="Non- ICB"/>
    <s v="GFS/Non- ICB"/>
  </r>
  <r>
    <s v="Unresolved"/>
    <n v="8520"/>
    <s v="Capgemini Technology Services India Limited"/>
    <x v="3"/>
    <n v="8420"/>
    <s v="Capgemini Australia Pty Ltd."/>
    <s v="INDIA"/>
    <n v="85202710000490"/>
    <s v="10. IND"/>
    <s v="I and D India ACIS"/>
    <n v="42704"/>
    <n v="189"/>
    <s v="3.Disagreed days, volume or deliverables"/>
    <s v="DISAGREEMENT"/>
    <n v="42732"/>
    <s v="Q4 2016"/>
    <n v="161"/>
    <s v="151-180 Days"/>
    <n v="137628"/>
    <s v="INR"/>
    <n v="1902.68"/>
    <s v="INR"/>
    <n v="137628.03078525548"/>
    <s v="EUR"/>
    <s v="INTRA"/>
    <n v="1.9"/>
    <n v="1"/>
    <s v="greater than 10000"/>
    <s v="Mayuresh Kapre"/>
    <s v="Lack of skills resulting in delivery failure. Issue a credit note"/>
    <s v="More"/>
    <m/>
    <m/>
    <m/>
    <m/>
    <m/>
    <s v="GFS"/>
    <s v="Non- ICB"/>
    <s v="GFS/Non- ICB"/>
  </r>
  <r>
    <s v="Unresolved"/>
    <n v="8520"/>
    <s v="Capgemini Technology Services India Limited"/>
    <x v="3"/>
    <n v="8110"/>
    <s v="Capgemini Mexico S. de R.L. de C.V."/>
    <s v="CPM- BR"/>
    <n v="85200310086228"/>
    <s v="10. IND"/>
    <s v="I and D India ACIS"/>
    <n v="42727"/>
    <n v="166"/>
    <s v="1.No signed SoW"/>
    <s v="DISAGREEMENT"/>
    <n v="42797"/>
    <s v="Q1 2017"/>
    <n v="96"/>
    <s v="91-120 Days"/>
    <n v="136480.34"/>
    <s v="INR"/>
    <n v="1886.81"/>
    <s v="INR"/>
    <n v="136480.09374457496"/>
    <s v="EUR"/>
    <s v="INTER"/>
    <n v="1.89"/>
    <n v="1"/>
    <s v="greater than 10000"/>
    <s v="Aldo Perez"/>
    <s v="."/>
    <s v="More"/>
    <m/>
    <m/>
    <m/>
    <m/>
    <m/>
    <s v="GFS"/>
    <s v="Non- ICB"/>
    <s v="GFS/Non- ICB"/>
  </r>
  <r>
    <s v="Unresolved"/>
    <n v="8520"/>
    <s v="Capgemini Technology Services India Limited"/>
    <x v="3"/>
    <n v="199"/>
    <s v="Capgemini America Inc"/>
    <s v="NORTH AMERICA"/>
    <n v="85200710013413"/>
    <s v="05. BUSINESS SERVICES"/>
    <s v="CES MCOS"/>
    <n v="42727"/>
    <n v="166"/>
    <s v="8.Invoice awaiting Prime’s approval or PO"/>
    <s v="Hold Payment"/>
    <n v="42797"/>
    <s v="Q1 2017"/>
    <n v="96"/>
    <s v="91-120 Days"/>
    <n v="136053"/>
    <s v="INR"/>
    <n v="1880.91"/>
    <s v="INR"/>
    <n v="136053.32446039002"/>
    <s v="EUR"/>
    <s v="INTER"/>
    <n v="1.88"/>
    <n v="1"/>
    <s v="greater than 10000"/>
    <s v="Sayantan Ghosh"/>
    <s v="Invoice waiting for approval"/>
    <s v="More"/>
    <m/>
    <m/>
    <m/>
    <m/>
    <m/>
    <s v="GFS"/>
    <s v="Non- ICB"/>
    <s v="GFS/Non- ICB"/>
  </r>
  <r>
    <s v="Unresolved"/>
    <n v="8520"/>
    <s v="Capgemini Technology Services India Limited"/>
    <x v="3"/>
    <n v="199"/>
    <s v="Capgemini America Inc"/>
    <s v="NORTH AMERICA"/>
    <n v="85200410040796"/>
    <s v="01. APPSONE"/>
    <s v="APAC Platform"/>
    <n v="42676"/>
    <n v="217"/>
    <s v="8.Invoice awaiting Prime’s approval or PO"/>
    <s v="Hold Payment"/>
    <n v="42733"/>
    <s v="Q4 2016"/>
    <n v="160"/>
    <s v="151-180 Days"/>
    <n v="136000"/>
    <s v="INR"/>
    <n v="1880.17"/>
    <s v="INR"/>
    <n v="135999.79746542446"/>
    <s v="EUR"/>
    <s v="INTER"/>
    <n v="1.88"/>
    <n v="1"/>
    <s v="greater than 10000"/>
    <s v="Sayantan Ghosh"/>
    <s v="Invoice waiting for approval"/>
    <s v="More"/>
    <m/>
    <m/>
    <m/>
    <m/>
    <m/>
    <s v="GFS"/>
    <s v="Non- ICB"/>
    <s v="GFS/Non- ICB"/>
  </r>
  <r>
    <s v="Unresolved"/>
    <n v="8520"/>
    <s v="Capgemini Technology Services India Limited"/>
    <x v="3"/>
    <n v="795"/>
    <s v="Capgemini Suisse S.A."/>
    <s v="CENTRAL EUROPE"/>
    <n v="85206520000029"/>
    <s v="04. INFRA"/>
    <s v="INFRA CH ACCOUNTS IMS"/>
    <n v="42796"/>
    <n v="97"/>
    <s v="8.Invoice awaiting Prime’s approval or PO"/>
    <s v="Hold Payment"/>
    <n v="42859"/>
    <s v="Q2 2017"/>
    <n v="34"/>
    <s v="31-60 Days"/>
    <n v="134949.69"/>
    <s v="INR"/>
    <n v="1865.65"/>
    <s v="INR"/>
    <n v="134949.51102366761"/>
    <s v="EUR"/>
    <s v="INTER"/>
    <n v="1.87"/>
    <n v="1"/>
    <s v="greater than 10000"/>
    <s v="Izabela Klich"/>
    <s v="without approval"/>
    <s v="More"/>
    <m/>
    <m/>
    <m/>
    <m/>
    <m/>
    <s v="GFS"/>
    <s v="ICB"/>
    <s v="GFS/ICB"/>
  </r>
  <r>
    <s v="Unresolved"/>
    <n v="1960"/>
    <s v="Capgemini America Inc. (FS)"/>
    <x v="6"/>
    <n v="199"/>
    <s v="Capgemini America Inc"/>
    <s v="NORTH AMERICA"/>
    <s v="19600510071681A"/>
    <s v="11. FS"/>
    <s v="Banking &amp; Capital Markets"/>
    <n v="42774"/>
    <n v="119"/>
    <s v="1.No signed SoW"/>
    <s v="DISAGREEMENT"/>
    <n v="42859"/>
    <s v="Q2 2017"/>
    <n v="34"/>
    <s v="31-60 Days"/>
    <n v="2099.79"/>
    <s v="USD"/>
    <n v="1871.3"/>
    <s v="USD"/>
    <n v="2099.7856564655062"/>
    <s v="EUR"/>
    <s v="INTRA"/>
    <n v="1.87"/>
    <n v="1"/>
    <s v="less than 10000"/>
    <s v="Sayantan Ghosh"/>
    <s v="Required ISOW"/>
    <s v="Less"/>
    <m/>
    <m/>
    <m/>
    <m/>
    <m/>
    <s v="GFS"/>
    <s v="Non- ICB"/>
    <s v="GFS/Non- ICB"/>
  </r>
  <r>
    <s v="New"/>
    <n v="95"/>
    <s v="Capgemini Service S.A.S."/>
    <x v="0"/>
    <n v="1750"/>
    <s v="Capgemini Espana S.L."/>
    <s v="IBERIA"/>
    <n v="950110011373"/>
    <s v="07. GROUP"/>
    <s v="GROUP SHARED SERVICES"/>
    <n v="42821"/>
    <n v="72"/>
    <s v="1.No signed SoW"/>
    <s v="DISAGREEMENT"/>
    <n v="42893"/>
    <s v="Q2 2017"/>
    <n v="0"/>
    <s v="0-30 Days"/>
    <n v="1864.5"/>
    <s v="EUR"/>
    <n v="1864.5"/>
    <s v="EUR"/>
    <n v="1864.5"/>
    <s v="EUR"/>
    <s v="INTER"/>
    <n v="1.86"/>
    <n v="1"/>
    <s v="less than 10000"/>
    <s v="Carmen Postigo Gonzalez"/>
    <s v="Send ISOW"/>
    <s v="Less"/>
    <m/>
    <m/>
    <m/>
    <m/>
    <m/>
    <s v="GFS"/>
    <s v="Non- ICB"/>
    <s v="GFS/Non- ICB"/>
  </r>
  <r>
    <s v="New"/>
    <n v="95"/>
    <s v="Capgemini Service S.A.S."/>
    <x v="0"/>
    <n v="635"/>
    <s v="Capgemini Technology Services"/>
    <s v="FRANCE"/>
    <n v="950110011645"/>
    <s v="07. GROUP"/>
    <s v="GROUP SHARED SERVICES"/>
    <n v="42825"/>
    <n v="68"/>
    <s v="6.Missing or wrong information on invoice"/>
    <s v="Missing Information or Attachment"/>
    <n v="42891"/>
    <s v="Q2 2017"/>
    <n v="2"/>
    <s v="0-30 Days"/>
    <n v="1859.16"/>
    <s v="EUR"/>
    <n v="1859.16"/>
    <s v="EUR"/>
    <n v="1859.16"/>
    <s v="EUR"/>
    <s v="INTER"/>
    <n v="1.86"/>
    <n v="1"/>
    <s v="less than 10000"/>
    <s v="Jadwiga Lacka"/>
    <s v="Missing or wrong information on invoice.Not for Group IT - KATARZYNA SAMEL (23/05/2017 22:31)"/>
    <s v="Less"/>
    <m/>
    <m/>
    <m/>
    <m/>
    <m/>
    <s v="GFS"/>
    <s v="Non- ICB"/>
    <s v="GFS/Non- ICB"/>
  </r>
  <r>
    <s v="Unresolved"/>
    <n v="8520"/>
    <s v="Capgemini Technology Services India Limited"/>
    <x v="3"/>
    <n v="199"/>
    <s v="Capgemini America Inc"/>
    <s v="NORTH AMERICA"/>
    <n v="85200410042853"/>
    <s v="01. APPSONE"/>
    <s v="APAC Platform"/>
    <n v="42727"/>
    <n v="166"/>
    <s v="8.Invoice awaiting Prime’s approval or PO"/>
    <s v="Hold Payment"/>
    <n v="42797"/>
    <s v="Q1 2017"/>
    <n v="96"/>
    <s v="91-120 Days"/>
    <n v="134400"/>
    <s v="INR"/>
    <n v="1858.05"/>
    <s v="INR"/>
    <n v="134399.77431861582"/>
    <s v="EUR"/>
    <s v="INTER"/>
    <n v="1.86"/>
    <n v="1"/>
    <s v="greater than 10000"/>
    <s v="Sayantan Ghosh"/>
    <s v="Invoice waiting for approval"/>
    <s v="More"/>
    <m/>
    <m/>
    <m/>
    <m/>
    <m/>
    <s v="GFS"/>
    <s v="Non- ICB"/>
    <s v="GFS/Non- ICB"/>
  </r>
  <r>
    <s v="Unresolved"/>
    <n v="8520"/>
    <s v="Capgemini Technology Services India Limited"/>
    <x v="3"/>
    <n v="3011"/>
    <s v="Sogeti USA LLC"/>
    <s v="NORTH AMERICA"/>
    <n v="85200410042872"/>
    <s v="06. SOGETI"/>
    <s v="SOGETI INDIA - SOGID - BU"/>
    <n v="42727"/>
    <n v="166"/>
    <s v="4.Disagreed expenses"/>
    <s v="DISAGREEMENT"/>
    <n v="42776"/>
    <s v="Q1 2017"/>
    <n v="117"/>
    <s v="91-120 Days"/>
    <n v="134439.15"/>
    <s v="INR"/>
    <n v="1858.59"/>
    <s v="INR"/>
    <n v="134438.83455818528"/>
    <s v="EUR"/>
    <s v="INTER"/>
    <n v="1.86"/>
    <n v="1"/>
    <s v="greater than 10000"/>
    <s v="Brock Bahan"/>
    <s v="Disptue: No Expenses in our system, Gaikwad, Manasi; Patade, Yogesh; Shelar, Bharat"/>
    <s v="More"/>
    <m/>
    <m/>
    <m/>
    <m/>
    <m/>
    <s v="GFS"/>
    <s v="Non- ICB"/>
    <s v="GFS/Non- ICB"/>
  </r>
  <r>
    <s v="Unresolved"/>
    <n v="8520"/>
    <s v="Capgemini Technology Services India Limited"/>
    <x v="3"/>
    <n v="199"/>
    <s v="Capgemini America Inc"/>
    <s v="NORTH AMERICA"/>
    <n v="85200410040800"/>
    <s v="01. APPSONE"/>
    <s v="APAC Platform"/>
    <n v="42676"/>
    <n v="217"/>
    <s v="8.Invoice awaiting Prime’s approval or PO"/>
    <s v="Hold Payment"/>
    <n v="42733"/>
    <s v="Q4 2016"/>
    <n v="160"/>
    <s v="151-180 Days"/>
    <n v="134400"/>
    <s v="INR"/>
    <n v="1858.05"/>
    <s v="INR"/>
    <n v="134399.77431861582"/>
    <s v="EUR"/>
    <s v="INTER"/>
    <n v="1.86"/>
    <n v="1"/>
    <s v="greater than 10000"/>
    <s v="Sayantan Ghosh"/>
    <s v="Invoice waiting for approval"/>
    <s v="More"/>
    <m/>
    <m/>
    <m/>
    <m/>
    <m/>
    <s v="GFS"/>
    <s v="Non- ICB"/>
    <s v="GFS/Non- ICB"/>
  </r>
  <r>
    <s v="New"/>
    <n v="635"/>
    <s v="Capgemini Technology Services"/>
    <x v="1"/>
    <n v="3014"/>
    <s v="Sogeti France S.A.S."/>
    <s v="FRANCE"/>
    <n v="201741391"/>
    <s v="02. APPSTWO"/>
    <s v="MU Other"/>
    <n v="42858"/>
    <n v="35"/>
    <s v="6.Missing or wrong information on invoice"/>
    <s v="Missing Information or Attachment"/>
    <n v="42892"/>
    <s v="Q2 2017"/>
    <n v="1"/>
    <s v="0-30 Days"/>
    <n v="1848"/>
    <s v="EUR"/>
    <n v="1848"/>
    <s v="EUR"/>
    <n v="1848"/>
    <s v="EUR"/>
    <s v="INTRA"/>
    <n v="1.85"/>
    <n v="1"/>
    <s v="less than 10000"/>
    <s v="Edyta Lechwar-Wierzbicka"/>
    <s v="Ne concerne pas IdF. CSS introuvable sur la base Sogeti France. Merci d'indiquer un PO"/>
    <s v="Less"/>
    <m/>
    <m/>
    <m/>
    <m/>
    <m/>
    <s v="Non-GFS"/>
    <s v="Non- ICB"/>
    <s v="Non-GFS/Non- ICB"/>
  </r>
  <r>
    <s v="New"/>
    <n v="635"/>
    <s v="Capgemini Technology Services"/>
    <x v="1"/>
    <n v="3014"/>
    <s v="Sogeti France S.A.S."/>
    <s v="FRANCE"/>
    <n v="201741393"/>
    <s v="02. APPSTWO"/>
    <s v="MU Other"/>
    <n v="42858"/>
    <n v="35"/>
    <s v="7.Missing attachments"/>
    <s v="Missing Information or Attachment"/>
    <n v="42892"/>
    <s v="Q2 2017"/>
    <n v="1"/>
    <s v="0-30 Days"/>
    <n v="1848"/>
    <s v="EUR"/>
    <n v="1848"/>
    <s v="EUR"/>
    <n v="1848"/>
    <s v="EUR"/>
    <s v="INTRA"/>
    <n v="1.85"/>
    <n v="1"/>
    <s v="less than 10000"/>
    <s v="Edyta Lechwar-Wierzbicka"/>
    <s v="concerne la BU DRA"/>
    <s v="Less"/>
    <m/>
    <m/>
    <m/>
    <m/>
    <m/>
    <s v="Non-GFS"/>
    <s v="Non- ICB"/>
    <s v="Non-GFS/Non- ICB"/>
  </r>
  <r>
    <s v="New"/>
    <n v="635"/>
    <s v="Capgemini Technology Services"/>
    <x v="1"/>
    <n v="3014"/>
    <s v="Sogeti France S.A.S."/>
    <s v="FRANCE"/>
    <n v="201741394"/>
    <s v="02. APPSTWO"/>
    <s v="MU Other"/>
    <n v="42858"/>
    <n v="35"/>
    <s v="7.Missing attachments"/>
    <s v="Missing Information or Attachment"/>
    <n v="42892"/>
    <s v="Q2 2017"/>
    <n v="1"/>
    <s v="0-30 Days"/>
    <n v="1848"/>
    <s v="EUR"/>
    <n v="1848"/>
    <s v="EUR"/>
    <n v="1848"/>
    <s v="EUR"/>
    <s v="INTRA"/>
    <n v="1.85"/>
    <n v="1"/>
    <s v="less than 10000"/>
    <s v="Edyta Lechwar-Wierzbicka"/>
    <s v="Concerne la BU Digital MED (DME, voir Olivier Junk)"/>
    <s v="Less"/>
    <m/>
    <m/>
    <m/>
    <m/>
    <m/>
    <s v="Non-GFS"/>
    <s v="Non- ICB"/>
    <s v="Non-GFS/Non- ICB"/>
  </r>
  <r>
    <s v="New"/>
    <n v="8243"/>
    <s v="Capgemini Deutschland GmbH"/>
    <x v="2"/>
    <n v="635"/>
    <s v="Capgemini Technology Services"/>
    <s v="FRANCE"/>
    <n v="82430160101747"/>
    <s v="03. CC"/>
    <s v="DE01 - CC Market Units"/>
    <n v="42829"/>
    <n v="64"/>
    <s v="8.Invoice awaiting Prime’s approval or PO"/>
    <s v="Hold Payment"/>
    <n v="42892"/>
    <s v="Q2 2017"/>
    <n v="1"/>
    <s v="0-30 Days"/>
    <n v="1839.56"/>
    <s v="EUR"/>
    <n v="1839.56"/>
    <s v="EUR"/>
    <n v="1839.56"/>
    <s v="EUR"/>
    <s v="INTER"/>
    <n v="1.84"/>
    <n v="1"/>
    <s v="less than 10000"/>
    <s v="Aleksandra Polak"/>
    <s v="Invoice has been waiting for Project Manager approval for more than 2 months. Please contact MARDIALL(PM)in order to receive further information."/>
    <s v="Less"/>
    <m/>
    <m/>
    <m/>
    <m/>
    <m/>
    <s v="GFS"/>
    <s v="Non- ICB"/>
    <s v="GFS/Non- ICB"/>
  </r>
  <r>
    <s v="Unresolved"/>
    <n v="199"/>
    <s v="Capgemini America Inc"/>
    <x v="6"/>
    <n v="8110"/>
    <s v="Capgemini Mexico S. de R.L. de C.V."/>
    <s v="CPM- BR"/>
    <n v="199030002896"/>
    <s v="08. SHARED SERVICES"/>
    <s v="NA SHARED SVCS"/>
    <n v="42613"/>
    <n v="280"/>
    <s v="4.Disagreed expenses"/>
    <s v="DISAGREEMENT"/>
    <n v="42678"/>
    <s v="Q4 2016"/>
    <n v="215"/>
    <s v="181 - 365 Days"/>
    <n v="2060"/>
    <s v="USD"/>
    <n v="1835.84"/>
    <s v="USD"/>
    <n v="2059.9959918589402"/>
    <s v="EUR"/>
    <s v="INTER"/>
    <n v="1.84"/>
    <n v="1"/>
    <s v="less than 10000"/>
    <s v="Aldo Perez"/>
    <s v="."/>
    <s v="Less"/>
    <m/>
    <m/>
    <m/>
    <m/>
    <m/>
    <s v="GFS"/>
    <s v="Non- ICB"/>
    <s v="GFS/Non- ICB"/>
  </r>
  <r>
    <s v="Unresolved"/>
    <n v="8520"/>
    <s v="Capgemini Technology Services India Limited"/>
    <x v="3"/>
    <n v="260"/>
    <s v="Capgemini UK Plc"/>
    <s v="UK &amp; IRELAND"/>
    <s v="5010089654/16-17-IM"/>
    <s v="01. APPSONE"/>
    <s v="IGATE"/>
    <n v="42768"/>
    <n v="125"/>
    <s v="6.Missing or wrong information on invoice"/>
    <s v="Missing Information or Attachment"/>
    <n v="42831"/>
    <s v="Q1 2017"/>
    <n v="62"/>
    <s v="61-90 Days"/>
    <n v="132107"/>
    <s v="INR"/>
    <n v="1826.35"/>
    <s v="INR"/>
    <n v="132106.793588334"/>
    <s v="EUR"/>
    <s v="INTER"/>
    <n v="1.83"/>
    <n v="1"/>
    <s v="greater than 10000"/>
    <s v="SARBAJIT MOITRA"/>
    <s v="No PO"/>
    <s v="More"/>
    <m/>
    <m/>
    <m/>
    <m/>
    <m/>
    <s v="Non-GFS"/>
    <s v="Non- ICB"/>
    <s v="Non-GFS/Non- ICB"/>
  </r>
  <r>
    <s v="New"/>
    <n v="8520"/>
    <s v="Capgemini Technology Services India Limited"/>
    <x v="3"/>
    <n v="1750"/>
    <s v="Capgemini Espana S.L."/>
    <s v="IBERIA"/>
    <n v="85207920000031"/>
    <s v="11. FS"/>
    <s v="FS Others"/>
    <n v="42858"/>
    <n v="35"/>
    <s v="8.Invoice awaiting Prime’s approval or PO"/>
    <s v="Hold Payment"/>
    <n v="42893"/>
    <s v="Q2 2017"/>
    <n v="0"/>
    <s v="0-30 Days"/>
    <n v="132018.07999999999"/>
    <s v="INR"/>
    <n v="1825.12"/>
    <s v="INR"/>
    <n v="132017.823042648"/>
    <s v="EUR"/>
    <s v="INTER"/>
    <n v="1.83"/>
    <n v="1"/>
    <s v="greater than 10000"/>
    <s v="Beatriu Armengol"/>
    <s v="We need that ISOW number be included in the invoice"/>
    <s v="More"/>
    <m/>
    <m/>
    <m/>
    <m/>
    <m/>
    <s v="GFS"/>
    <s v="ICB"/>
    <s v="GFS/ICB"/>
  </r>
  <r>
    <s v="New"/>
    <n v="8310"/>
    <s v="Capgemini Polska Sp z.o.o"/>
    <x v="2"/>
    <n v="413"/>
    <s v="Capgemini Nederland B.V."/>
    <s v="BENELUX"/>
    <s v="831017FIS00575"/>
    <s v="04. INFRA"/>
    <s v="Infra Central Europe "/>
    <n v="42829"/>
    <n v="64"/>
    <s v="7.Missing attachments"/>
    <s v="Missing Information or Attachment"/>
    <n v="42893"/>
    <s v="Q2 2017"/>
    <n v="0"/>
    <s v="0-30 Days"/>
    <n v="7643"/>
    <s v="PLN"/>
    <n v="1832.33"/>
    <s v="PLN"/>
    <n v="7643.013741599204"/>
    <s v="EUR"/>
    <s v="INTER"/>
    <n v="1.83"/>
    <n v="1"/>
    <s v="less than 10000"/>
    <s v="Susmit Chatterjee"/>
    <s v="Missing attachments"/>
    <s v="Less"/>
    <m/>
    <m/>
    <m/>
    <m/>
    <m/>
    <s v="GFS"/>
    <s v="Non- ICB"/>
    <s v="GFS/Non- ICB"/>
  </r>
  <r>
    <s v="Unresolved"/>
    <n v="8520"/>
    <s v="Capgemini Technology Services India Limited"/>
    <x v="3"/>
    <n v="199"/>
    <s v="Capgemini America Inc"/>
    <s v="NORTH AMERICA"/>
    <s v="5010089532/16-17-IM"/>
    <s v="01. APPSONE"/>
    <s v="IGATE"/>
    <n v="42768"/>
    <n v="125"/>
    <s v="1.No signed SoW"/>
    <s v="DISAGREEMENT"/>
    <n v="42830"/>
    <s v="Q1 2017"/>
    <n v="63"/>
    <s v="61-90 Days"/>
    <n v="130753"/>
    <s v="INR"/>
    <n v="1807.63"/>
    <s v="INR"/>
    <n v="130752.70528325909"/>
    <s v="EUR"/>
    <s v="INTER"/>
    <n v="1.81"/>
    <n v="1"/>
    <s v="greater than 10000"/>
    <s v="Sayantan Ghosh"/>
    <s v="ISOW Required"/>
    <s v="More"/>
    <m/>
    <m/>
    <m/>
    <m/>
    <m/>
    <s v="Non-GFS"/>
    <s v="Non- ICB"/>
    <s v="Non-GFS/Non- ICB"/>
  </r>
  <r>
    <s v="Unresolved"/>
    <n v="132"/>
    <s v="Capgemini Technologies LLC"/>
    <x v="6"/>
    <n v="199"/>
    <s v="Capgemini America Inc"/>
    <s v="NORTH AMERICA"/>
    <n v="1320130002665"/>
    <s v="01. APPSONE"/>
    <s v="NA CAPTECH"/>
    <n v="42767"/>
    <n v="126"/>
    <s v="1.No signed SoW"/>
    <s v="DISAGREEMENT"/>
    <n v="42831"/>
    <s v="Q1 2017"/>
    <n v="62"/>
    <s v="61-90 Days"/>
    <n v="2027.26"/>
    <s v="USD"/>
    <n v="1806.67"/>
    <s v="USD"/>
    <n v="2027.2643360052029"/>
    <s v="EUR"/>
    <s v="INTRA"/>
    <n v="1.81"/>
    <n v="1"/>
    <s v="less than 10000"/>
    <s v="Soumya Mukhopadhyay"/>
    <s v="-"/>
    <s v="Less"/>
    <m/>
    <m/>
    <m/>
    <m/>
    <m/>
    <s v="GFS"/>
    <s v="Non- ICB"/>
    <s v="GFS/Non- ICB"/>
  </r>
  <r>
    <s v="New"/>
    <n v="1730"/>
    <s v="Capgemini Portugal, Serviços de Consultoria e Informatica S.A."/>
    <x v="8"/>
    <n v="635"/>
    <s v="Capgemini Technology Services"/>
    <s v="FRANCE"/>
    <n v="9632"/>
    <s v="02. APPSTWO"/>
    <s v="Apps Portugal"/>
    <n v="42858"/>
    <n v="35"/>
    <s v="8.Invoice awaiting Prime’s approval or PO"/>
    <s v="Hold Payment"/>
    <n v="42893"/>
    <s v="Q2 2017"/>
    <n v="0"/>
    <s v="0-30 Days"/>
    <n v="1800"/>
    <s v="EUR"/>
    <n v="1800"/>
    <s v="EUR"/>
    <n v="1800"/>
    <s v="EUR"/>
    <s v="INTER"/>
    <n v="1.8"/>
    <n v="1"/>
    <s v="less than 10000"/>
    <s v="Beata Chojnacka"/>
    <s v="Dipsute puts at the request"/>
    <s v="Less"/>
    <m/>
    <m/>
    <m/>
    <m/>
    <m/>
    <s v="Non-GFS"/>
    <s v="Non- ICB"/>
    <s v="Non-GFS/Non- ICB"/>
  </r>
  <r>
    <s v="New"/>
    <n v="429"/>
    <s v="Sogeti Nederland B.V."/>
    <x v="7"/>
    <n v="3071"/>
    <s v="Sogeti Sverige AB"/>
    <s v="NORDIC"/>
    <n v="81600620"/>
    <s v="06. SOGETI"/>
    <s v="Sogeti Netherlands "/>
    <n v="42857"/>
    <n v="36"/>
    <s v="8.Invoice awaiting Prime’s approval or PO"/>
    <s v="Hold Payment"/>
    <n v="42891"/>
    <s v="Q2 2017"/>
    <n v="2"/>
    <s v="0-30 Days"/>
    <n v="1800"/>
    <s v="EUR"/>
    <n v="1800"/>
    <s v="EUR"/>
    <n v="1800"/>
    <s v="EUR"/>
    <s v="INTER"/>
    <n v="1.8"/>
    <n v="1"/>
    <s v="less than 10000"/>
    <s v="Cathrin Andersson"/>
    <s v="Invoice not approved"/>
    <s v="Less"/>
    <m/>
    <m/>
    <m/>
    <m/>
    <m/>
    <s v="Non-GFS"/>
    <s v="Non- ICB"/>
    <s v="Non-GFS/Non- ICB"/>
  </r>
  <r>
    <s v="New"/>
    <n v="429"/>
    <s v="Sogeti Nederland B.V."/>
    <x v="7"/>
    <n v="3071"/>
    <s v="Sogeti Sverige AB"/>
    <s v="NORDIC"/>
    <n v="81600622"/>
    <s v="06. SOGETI"/>
    <s v="Sogeti Netherlands "/>
    <n v="42857"/>
    <n v="36"/>
    <s v="8.Invoice awaiting Prime’s approval or PO"/>
    <s v="Hold Payment"/>
    <n v="42891"/>
    <s v="Q2 2017"/>
    <n v="2"/>
    <s v="0-30 Days"/>
    <n v="1800"/>
    <s v="EUR"/>
    <n v="1800"/>
    <s v="EUR"/>
    <n v="1800"/>
    <s v="EUR"/>
    <s v="INTER"/>
    <n v="1.8"/>
    <n v="1"/>
    <s v="less than 10000"/>
    <s v="Cathrin Andersson"/>
    <s v="Invoice not approved"/>
    <s v="Less"/>
    <m/>
    <m/>
    <m/>
    <m/>
    <m/>
    <s v="Non-GFS"/>
    <s v="Non- ICB"/>
    <s v="Non-GFS/Non- ICB"/>
  </r>
  <r>
    <s v="New"/>
    <n v="1730"/>
    <s v="Capgemini Portugal, Serviços de Consultoria e Informatica S.A."/>
    <x v="8"/>
    <n v="635"/>
    <s v="Capgemini Technology Services"/>
    <s v="FRANCE"/>
    <n v="9437"/>
    <s v="02. APPSTWO"/>
    <s v="Apps Portugal"/>
    <n v="42829"/>
    <n v="64"/>
    <s v="8.Invoice awaiting Prime’s approval or PO"/>
    <s v="Hold Payment"/>
    <n v="42891"/>
    <s v="Q2 2017"/>
    <n v="2"/>
    <s v="0-30 Days"/>
    <n v="1800"/>
    <s v="EUR"/>
    <n v="1800"/>
    <s v="EUR"/>
    <n v="1800"/>
    <s v="EUR"/>
    <s v="INTER"/>
    <n v="1.8"/>
    <n v="1"/>
    <s v="less than 10000"/>
    <s v="Beata Chojnacka"/>
    <s v="h-Waiting for Project Manager approval"/>
    <s v="Less"/>
    <m/>
    <m/>
    <m/>
    <m/>
    <m/>
    <s v="Non-GFS"/>
    <s v="Non- ICB"/>
    <s v="Non-GFS/Non- ICB"/>
  </r>
  <r>
    <s v="New"/>
    <n v="8520"/>
    <s v="Capgemini Technology Services India Limited"/>
    <x v="3"/>
    <n v="247"/>
    <s v="Sogeti Ireland Ltd."/>
    <s v="UK &amp; IRELAND"/>
    <n v="85200310087867"/>
    <s v="06. SOGETI"/>
    <s v="Sogeti Testing"/>
    <n v="42857"/>
    <n v="36"/>
    <s v="8.Invoice awaiting Prime’s approval or PO"/>
    <s v="Hold Payment"/>
    <n v="42893"/>
    <s v="Q2 2017"/>
    <n v="0"/>
    <s v="0-30 Days"/>
    <n v="130500"/>
    <s v="INR"/>
    <n v="1804.14"/>
    <s v="INR"/>
    <n v="130500.26040159714"/>
    <s v="EUR"/>
    <s v="INTER"/>
    <n v="1.8"/>
    <n v="1"/>
    <s v="greater than 10000"/>
    <s v="Grace Mulhern"/>
    <s v="waiting on approval"/>
    <s v="More"/>
    <m/>
    <m/>
    <m/>
    <m/>
    <m/>
    <s v="GFS"/>
    <s v="Non- ICB"/>
    <s v="GFS/Non- ICB"/>
  </r>
  <r>
    <s v="New"/>
    <n v="1710"/>
    <s v="Capgemini Italia S.p.A"/>
    <x v="10"/>
    <n v="635"/>
    <s v="Capgemini Technology Services"/>
    <s v="FRANCE"/>
    <n v="17100121700009"/>
    <s v="02. APPSTWO"/>
    <s v="Apps Italy"/>
    <n v="42825"/>
    <n v="68"/>
    <s v="6.Missing or wrong information on invoice"/>
    <s v="Missing Information or Attachment"/>
    <n v="42892"/>
    <s v="Q2 2017"/>
    <n v="1"/>
    <s v="0-30 Days"/>
    <n v="1769.92"/>
    <s v="EUR"/>
    <n v="1769.92"/>
    <s v="EUR"/>
    <n v="1769.92"/>
    <s v="EUR"/>
    <s v="INTER"/>
    <n v="1.77"/>
    <n v="1"/>
    <s v="less than 10000"/>
    <s v="Karolina Planeta"/>
    <s v="problem with project code"/>
    <s v="Less"/>
    <m/>
    <m/>
    <m/>
    <m/>
    <m/>
    <s v="GFS"/>
    <s v="ICB"/>
    <s v="GFS/ICB"/>
  </r>
  <r>
    <s v="Unresolved"/>
    <n v="8520"/>
    <s v="Capgemini Technology Services India Limited"/>
    <x v="3"/>
    <n v="199"/>
    <s v="Capgemini America Inc"/>
    <s v="NORTH AMERICA"/>
    <n v="85200410041806"/>
    <s v="01. APPSONE"/>
    <s v="APAC Platform"/>
    <n v="42704"/>
    <n v="189"/>
    <s v="8.Invoice awaiting Prime’s approval or PO"/>
    <s v="Hold Payment"/>
    <n v="42776"/>
    <s v="Q1 2017"/>
    <n v="117"/>
    <s v="91-120 Days"/>
    <n v="128000"/>
    <s v="INR"/>
    <n v="1769.57"/>
    <s v="INR"/>
    <n v="127999.68173138128"/>
    <s v="EUR"/>
    <s v="INTER"/>
    <n v="1.77"/>
    <n v="1"/>
    <s v="greater than 10000"/>
    <s v="Sayantan Ghosh"/>
    <s v="Invoice waiting for approval"/>
    <s v="More"/>
    <m/>
    <m/>
    <m/>
    <m/>
    <m/>
    <s v="GFS"/>
    <s v="Non- ICB"/>
    <s v="GFS/Non- ICB"/>
  </r>
  <r>
    <s v="Unresolved"/>
    <n v="8520"/>
    <s v="Capgemini Technology Services India Limited"/>
    <x v="3"/>
    <n v="199"/>
    <s v="Capgemini America Inc"/>
    <s v="NORTH AMERICA"/>
    <n v="85200410041947"/>
    <s v="01. APPSONE"/>
    <s v="APAC Platform"/>
    <n v="42704"/>
    <n v="189"/>
    <s v="8.Invoice awaiting Prime’s approval or PO"/>
    <s v="Hold Payment"/>
    <n v="42776"/>
    <s v="Q1 2017"/>
    <n v="117"/>
    <s v="91-120 Days"/>
    <n v="128000"/>
    <s v="INR"/>
    <n v="1769.57"/>
    <s v="INR"/>
    <n v="127999.68173138128"/>
    <s v="EUR"/>
    <s v="INTER"/>
    <n v="1.77"/>
    <n v="1"/>
    <s v="greater than 10000"/>
    <s v="Sayantan Ghosh"/>
    <s v="Invoice waiting for approval"/>
    <s v="More"/>
    <m/>
    <m/>
    <m/>
    <m/>
    <m/>
    <s v="GFS"/>
    <s v="Non- ICB"/>
    <s v="GFS/Non- ICB"/>
  </r>
  <r>
    <s v="Unresolved"/>
    <n v="8520"/>
    <s v="Capgemini Technology Services India Limited"/>
    <x v="3"/>
    <n v="199"/>
    <s v="Capgemini America Inc"/>
    <s v="NORTH AMERICA"/>
    <n v="85200410040802"/>
    <s v="01. APPSONE"/>
    <s v="APAC Platform"/>
    <n v="42676"/>
    <n v="217"/>
    <s v="8.Invoice awaiting Prime’s approval or PO"/>
    <s v="Hold Payment"/>
    <n v="42733"/>
    <s v="Q4 2016"/>
    <n v="160"/>
    <s v="151-180 Days"/>
    <n v="128000"/>
    <s v="INR"/>
    <n v="1769.57"/>
    <s v="INR"/>
    <n v="127999.68173138128"/>
    <s v="EUR"/>
    <s v="INTER"/>
    <n v="1.77"/>
    <n v="1"/>
    <s v="greater than 10000"/>
    <s v="Sayantan Ghosh"/>
    <s v="Invoice waiting for approval."/>
    <s v="More"/>
    <m/>
    <m/>
    <m/>
    <m/>
    <m/>
    <s v="GFS"/>
    <s v="Non- ICB"/>
    <s v="GFS/Non- ICB"/>
  </r>
  <r>
    <s v="Unresolved"/>
    <n v="8520"/>
    <s v="Capgemini Technology Services India Limited"/>
    <x v="3"/>
    <n v="199"/>
    <s v="Capgemini America Inc"/>
    <s v="NORTH AMERICA"/>
    <n v="85200410038977"/>
    <s v="01. APPSONE"/>
    <s v="APAC Platform"/>
    <n v="42614"/>
    <n v="279"/>
    <s v="8.Invoice awaiting Prime’s approval or PO"/>
    <s v="Hold Payment"/>
    <n v="42681"/>
    <s v="Q4 2016"/>
    <n v="212"/>
    <s v="181 - 365 Days"/>
    <n v="127980"/>
    <s v="INR"/>
    <n v="1769.3"/>
    <s v="INR"/>
    <n v="127980.15161159655"/>
    <s v="EUR"/>
    <s v="INTER"/>
    <n v="1.77"/>
    <n v="1"/>
    <s v="greater than 10000"/>
    <s v="Sayantan Ghosh"/>
    <s v="Invoice waiting for approval"/>
    <s v="More"/>
    <m/>
    <m/>
    <m/>
    <m/>
    <m/>
    <s v="GFS"/>
    <s v="Non- ICB"/>
    <s v="GFS/Non- ICB"/>
  </r>
  <r>
    <s v="Unresolved"/>
    <n v="8520"/>
    <s v="Capgemini Technology Services India Limited"/>
    <x v="3"/>
    <n v="260"/>
    <s v="Capgemini UK Plc"/>
    <s v="UK &amp; IRELAND"/>
    <s v="5010087829/16-17-IM"/>
    <s v="01. APPSONE"/>
    <s v="IGATE"/>
    <n v="42768"/>
    <n v="125"/>
    <s v="6.Missing or wrong information on invoice"/>
    <s v="Missing Information or Attachment"/>
    <n v="42831"/>
    <s v="Q1 2017"/>
    <n v="62"/>
    <s v="61-90 Days"/>
    <n v="127025"/>
    <s v="INR"/>
    <n v="1756.1"/>
    <s v="INR"/>
    <n v="127025.34575545396"/>
    <s v="EUR"/>
    <s v="INTER"/>
    <n v="1.76"/>
    <n v="1"/>
    <s v="greater than 10000"/>
    <s v="SARBAJIT MOITRA"/>
    <s v="No PO"/>
    <s v="More"/>
    <m/>
    <m/>
    <m/>
    <m/>
    <m/>
    <s v="Non-GFS"/>
    <s v="Non- ICB"/>
    <s v="Non-GFS/Non- ICB"/>
  </r>
  <r>
    <s v="Unresolved"/>
    <n v="8520"/>
    <s v="Capgemini Technology Services India Limited"/>
    <x v="3"/>
    <n v="199"/>
    <s v="Capgemini America Inc"/>
    <s v="NORTH AMERICA"/>
    <s v="5010089495/16-17-IM"/>
    <s v="11. FS"/>
    <s v="IGATE"/>
    <n v="42768"/>
    <n v="125"/>
    <s v="1.No signed SoW"/>
    <s v="DISAGREEMENT"/>
    <n v="42830"/>
    <s v="Q1 2017"/>
    <n v="63"/>
    <s v="61-90 Days"/>
    <n v="127287"/>
    <s v="INR"/>
    <n v="1759.72"/>
    <s v="INR"/>
    <n v="127287.19402812337"/>
    <s v="EUR"/>
    <s v="INTER"/>
    <n v="1.76"/>
    <n v="1"/>
    <s v="greater than 10000"/>
    <s v="Sayantan Ghosh"/>
    <s v="ISOW Required"/>
    <s v="More"/>
    <m/>
    <m/>
    <m/>
    <m/>
    <m/>
    <s v="Non-GFS"/>
    <s v="Non- ICB"/>
    <s v="Non-GFS/Non- ICB"/>
  </r>
  <r>
    <s v="New"/>
    <n v="199"/>
    <s v="Capgemini America Inc"/>
    <x v="6"/>
    <n v="8110"/>
    <s v="Capgemini Mexico S. de R.L. de C.V."/>
    <s v="CPM- BR"/>
    <n v="199030004257"/>
    <s v="07. GROUP"/>
    <s v="NA SHARED SVCS"/>
    <n v="42825"/>
    <n v="68"/>
    <s v="8.Invoice awaiting Prime’s approval or PO"/>
    <s v="Hold Payment"/>
    <n v="42891"/>
    <s v="Q2 2017"/>
    <n v="2"/>
    <s v="0-30 Days"/>
    <n v="1980"/>
    <s v="USD"/>
    <n v="1764.55"/>
    <s v="USD"/>
    <n v="1980.0014856603477"/>
    <s v="EUR"/>
    <s v="INTER"/>
    <n v="1.76"/>
    <n v="1"/>
    <s v="less than 10000"/>
    <s v="Aldo Perez"/>
    <s v="."/>
    <s v="Less"/>
    <m/>
    <m/>
    <m/>
    <m/>
    <m/>
    <s v="GFS"/>
    <s v="Non- ICB"/>
    <s v="GFS/Non- ICB"/>
  </r>
  <r>
    <s v="New"/>
    <n v="8310"/>
    <s v="Capgemini Polska Sp z.o.o"/>
    <x v="2"/>
    <n v="413"/>
    <s v="Capgemini Nederland B.V."/>
    <s v="BENELUX"/>
    <s v="831017FBP00911"/>
    <s v="05. BUSINESS SERVICES"/>
    <s v="BPO POLAND - BPOPL- BU"/>
    <n v="42829"/>
    <n v="64"/>
    <s v="7.Missing attachments"/>
    <s v="Missing Information or Attachment"/>
    <n v="42893"/>
    <s v="Q2 2017"/>
    <n v="0"/>
    <s v="0-30 Days"/>
    <n v="7309.82"/>
    <s v="PLN"/>
    <n v="1752.45"/>
    <s v="PLN"/>
    <n v="7309.8183359250379"/>
    <s v="EUR"/>
    <s v="INTER"/>
    <n v="1.75"/>
    <n v="1"/>
    <s v="less than 10000"/>
    <s v="Susmit Chatterjee"/>
    <s v="Missing attachments"/>
    <s v="Less"/>
    <m/>
    <m/>
    <m/>
    <m/>
    <m/>
    <s v="GFS"/>
    <s v="Non- ICB"/>
    <s v="GFS/Non- ICB"/>
  </r>
  <r>
    <s v="New"/>
    <n v="3036"/>
    <s v="Sogeti UK Ltd."/>
    <x v="5"/>
    <n v="413"/>
    <s v="Capgemini Nederland B.V."/>
    <s v="BENELUX"/>
    <s v="XSUK.17.03.145"/>
    <s v="06. SOGETI"/>
    <s v="Sogeti UK Conso "/>
    <n v="42829"/>
    <n v="64"/>
    <s v="6.Missing or wrong information on invoice"/>
    <s v="Missing Information or Attachment"/>
    <n v="42893"/>
    <s v="Q2 2017"/>
    <n v="0"/>
    <s v="0-30 Days"/>
    <n v="1500"/>
    <s v="GBP"/>
    <n v="1716.93"/>
    <s v="GBP"/>
    <n v="1499.9959375273836"/>
    <s v="EUR"/>
    <s v="INTER"/>
    <n v="1.72"/>
    <n v="1"/>
    <s v="less than 10000"/>
    <s v="Anit Sharma"/>
    <s v="Missing Informatiion"/>
    <s v="Less"/>
    <m/>
    <m/>
    <m/>
    <m/>
    <m/>
    <s v="Non-GFS"/>
    <s v="Non- ICB"/>
    <s v="Non-GFS/Non- ICB"/>
  </r>
  <r>
    <s v="Unresolved"/>
    <n v="8520"/>
    <s v="Capgemini Technology Services India Limited"/>
    <x v="3"/>
    <n v="199"/>
    <s v="Capgemini America Inc"/>
    <s v="NORTH AMERICA"/>
    <n v="85201110010866"/>
    <s v="11. FS"/>
    <s v="FS-Others"/>
    <n v="42728"/>
    <n v="165"/>
    <s v="1.No signed SoW"/>
    <s v="DISAGREEMENT"/>
    <n v="42797"/>
    <s v="Q1 2017"/>
    <n v="96"/>
    <s v="91-120 Days"/>
    <n v="124200"/>
    <s v="INR"/>
    <n v="1717.04"/>
    <s v="INR"/>
    <n v="124199.98842659568"/>
    <s v="EUR"/>
    <s v="INTER"/>
    <n v="1.72"/>
    <n v="1"/>
    <s v="greater than 10000"/>
    <s v="Sayantan Ghosh"/>
    <s v="ISOW Required"/>
    <s v="More"/>
    <m/>
    <m/>
    <m/>
    <m/>
    <m/>
    <s v="GFS"/>
    <s v="Non- ICB"/>
    <s v="GFS/Non- ICB"/>
  </r>
  <r>
    <s v="Unresolved"/>
    <n v="8520"/>
    <s v="Capgemini Technology Services India Limited"/>
    <x v="3"/>
    <n v="8420"/>
    <s v="Capgemini Australia Pty Ltd."/>
    <s v="INDIA"/>
    <n v="85200910002098"/>
    <s v="10. IND"/>
    <s v="I and D India ACIS"/>
    <n v="42643"/>
    <n v="250"/>
    <s v="2.Disagreed rates or price"/>
    <s v="DISAGREEMENT"/>
    <n v="42678"/>
    <s v="Q4 2016"/>
    <n v="215"/>
    <s v="181 - 365 Days"/>
    <n v="124200"/>
    <s v="INR"/>
    <n v="1717.04"/>
    <s v="INR"/>
    <n v="124199.98842659568"/>
    <s v="EUR"/>
    <s v="INTRA"/>
    <n v="1.72"/>
    <n v="1"/>
    <s v="greater than 10000"/>
    <s v="Michelle Curtin"/>
    <s v="Offshore resource skills mis-match resulting in no deliverables on project.Please issue credit note for 124,200 INR"/>
    <s v="More"/>
    <m/>
    <m/>
    <m/>
    <m/>
    <m/>
    <s v="GFS"/>
    <s v="Non- ICB"/>
    <s v="GFS/Non- ICB"/>
  </r>
  <r>
    <s v="Unresolved"/>
    <n v="8520"/>
    <s v="Capgemini Technology Services India Limited"/>
    <x v="3"/>
    <n v="8420"/>
    <s v="Capgemini Australia Pty Ltd."/>
    <s v="INDIA"/>
    <n v="85200910002028"/>
    <s v="10. IND"/>
    <s v="I and D India ACIS"/>
    <n v="42544"/>
    <n v="349"/>
    <s v="2.Disagreed rates or price"/>
    <s v="DISAGREEMENT"/>
    <n v="42618"/>
    <s v="Q3 2016"/>
    <n v="275"/>
    <s v="181 - 365 Days"/>
    <n v="124200"/>
    <s v="INR"/>
    <n v="1717.04"/>
    <s v="INR"/>
    <n v="124199.98842659568"/>
    <s v="EUR"/>
    <s v="INTRA"/>
    <n v="1.72"/>
    <n v="1"/>
    <s v="greater than 10000"/>
    <s v="Michelle Curtin"/>
    <s v="Offshore resource skills mis-match resulting in no deliverables on project; Please issue credit note for 124,200 INR"/>
    <s v="More"/>
    <m/>
    <m/>
    <m/>
    <m/>
    <m/>
    <s v="GFS"/>
    <s v="Non- ICB"/>
    <s v="GFS/Non- ICB"/>
  </r>
  <r>
    <s v="Unresolved"/>
    <n v="8520"/>
    <s v="Capgemini Technology Services India Limited"/>
    <x v="3"/>
    <n v="8420"/>
    <s v="Capgemini Australia Pty Ltd."/>
    <s v="INDIA"/>
    <n v="85200910002084"/>
    <s v="10. IND"/>
    <s v="I and D India ACIS"/>
    <n v="42614"/>
    <n v="279"/>
    <s v="2.Disagreed rates or price"/>
    <s v="DISAGREEMENT"/>
    <n v="42648"/>
    <s v="Q3 2016"/>
    <n v="245"/>
    <s v="181 - 365 Days"/>
    <n v="124200"/>
    <s v="INR"/>
    <n v="1717.04"/>
    <s v="INR"/>
    <n v="124199.98842659568"/>
    <s v="EUR"/>
    <s v="INTRA"/>
    <n v="1.72"/>
    <n v="1"/>
    <s v="greater than 10000"/>
    <s v="Michelle Curtin"/>
    <s v="Offshore resource skills mis-match resulting in no deliverables on project; Please issue credit note for 124,200 INR"/>
    <s v="More"/>
    <m/>
    <m/>
    <m/>
    <m/>
    <m/>
    <s v="GFS"/>
    <s v="Non- ICB"/>
    <s v="GFS/Non- ICB"/>
  </r>
  <r>
    <s v="Unresolved"/>
    <n v="8520"/>
    <s v="Capgemini Technology Services India Limited"/>
    <x v="3"/>
    <n v="199"/>
    <s v="Capgemini America Inc"/>
    <s v="NORTH AMERICA"/>
    <n v="85200410038182"/>
    <s v="01. APPSONE"/>
    <s v="APAC Platform"/>
    <n v="42583"/>
    <n v="310"/>
    <s v="8.Invoice awaiting Prime’s approval or PO"/>
    <s v="Hold Payment"/>
    <n v="42648"/>
    <s v="Q3 2016"/>
    <n v="245"/>
    <s v="181 - 365 Days"/>
    <n v="124200"/>
    <s v="INR"/>
    <n v="1717.04"/>
    <s v="INR"/>
    <n v="124199.98842659568"/>
    <s v="EUR"/>
    <s v="INTER"/>
    <n v="1.72"/>
    <n v="1"/>
    <s v="greater than 10000"/>
    <s v="Sayantan Ghosh"/>
    <s v="Invoice waiting for approval"/>
    <s v="More"/>
    <m/>
    <m/>
    <m/>
    <m/>
    <m/>
    <s v="GFS"/>
    <s v="Non- ICB"/>
    <s v="GFS/Non- ICB"/>
  </r>
  <r>
    <s v="New"/>
    <n v="3036"/>
    <s v="Sogeti UK Ltd."/>
    <x v="5"/>
    <n v="260"/>
    <s v="Capgemini UK Plc"/>
    <s v="UK &amp; IRELAND"/>
    <s v="XSUK.17.03.228"/>
    <s v="06. SOGETI"/>
    <s v="Sogeti UK Conso "/>
    <n v="42829"/>
    <n v="64"/>
    <s v="1.No signed SoW"/>
    <s v="DISAGREEMENT"/>
    <n v="42892"/>
    <s v="Q2 2017"/>
    <n v="1"/>
    <s v="0-30 Days"/>
    <n v="1490.4"/>
    <s v="GBP"/>
    <n v="1705.95"/>
    <s v="GBP"/>
    <n v="1490.4032602522175"/>
    <s v="EUR"/>
    <s v="INTRA"/>
    <n v="1.71"/>
    <n v="1"/>
    <s v="less than 10000"/>
    <s v="Abdul Wasim"/>
    <s v="NO ISOW - Need Credit"/>
    <s v="Less"/>
    <m/>
    <m/>
    <m/>
    <m/>
    <m/>
    <s v="Non-GFS"/>
    <s v="Non- ICB"/>
    <s v="Non-GFS/Non- ICB"/>
  </r>
  <r>
    <s v="Unresolved"/>
    <n v="8520"/>
    <s v="Capgemini Technology Services India Limited"/>
    <x v="3"/>
    <n v="199"/>
    <s v="Capgemini America Inc"/>
    <s v="NORTH AMERICA"/>
    <s v="5010089725/16-17-IM"/>
    <s v="01. APPSONE"/>
    <s v="IGATE"/>
    <n v="42768"/>
    <n v="125"/>
    <s v="1.No signed SoW"/>
    <s v="DISAGREEMENT"/>
    <n v="42830"/>
    <s v="Q1 2017"/>
    <n v="63"/>
    <s v="61-90 Days"/>
    <n v="123601"/>
    <s v="INR"/>
    <n v="1708.76"/>
    <s v="INR"/>
    <n v="123601.06475319715"/>
    <s v="EUR"/>
    <s v="INTER"/>
    <n v="1.71"/>
    <n v="1"/>
    <s v="greater than 10000"/>
    <s v="Sayantan Ghosh"/>
    <s v="ISOW Required"/>
    <s v="More"/>
    <m/>
    <m/>
    <m/>
    <m/>
    <m/>
    <s v="Non-GFS"/>
    <s v="Non- ICB"/>
    <s v="Non-GFS/Non- ICB"/>
  </r>
  <r>
    <s v="New"/>
    <n v="8520"/>
    <s v="Capgemini Technology Services India Limited"/>
    <x v="3"/>
    <n v="3011"/>
    <s v="Sogeti USA LLC"/>
    <s v="NORTH AMERICA"/>
    <n v="85204510000892"/>
    <s v="14. DIGITAL"/>
    <s v="DIGITAL"/>
    <n v="42857"/>
    <n v="36"/>
    <s v="3.Disagreed days, volume or deliverables"/>
    <s v="DISAGREEMENT"/>
    <n v="42892"/>
    <s v="Q2 2017"/>
    <n v="1"/>
    <s v="0-30 Days"/>
    <n v="123672"/>
    <s v="INR"/>
    <n v="1709.74"/>
    <s v="INR"/>
    <n v="123671.95185463804"/>
    <s v="EUR"/>
    <s v="INTER"/>
    <n v="1.71"/>
    <n v="1"/>
    <s v="greater than 10000"/>
    <s v="Brock Bahan"/>
    <s v="Disptue: No time in our system for sahatiya, Roshan"/>
    <s v="More"/>
    <m/>
    <m/>
    <m/>
    <m/>
    <m/>
    <s v="GFS"/>
    <s v="Non- ICB"/>
    <s v="GFS/Non- ICB"/>
  </r>
  <r>
    <s v="Unresolved"/>
    <n v="8520"/>
    <s v="Capgemini Technology Services India Limited"/>
    <x v="3"/>
    <n v="8420"/>
    <s v="Capgemini Australia Pty Ltd."/>
    <s v="INDIA"/>
    <n v="85203010001214"/>
    <s v="14. DIGITAL"/>
    <s v="DIGITAL"/>
    <n v="42704"/>
    <n v="189"/>
    <s v="2.Disagreed rates or price"/>
    <s v="DISAGREEMENT"/>
    <n v="42775"/>
    <s v="Q1 2017"/>
    <n v="118"/>
    <s v="91-120 Days"/>
    <n v="123327.65"/>
    <s v="INR"/>
    <n v="1704.98"/>
    <s v="INR"/>
    <n v="123327.64307621086"/>
    <s v="EUR"/>
    <s v="INTRA"/>
    <n v="1.7"/>
    <n v="1"/>
    <s v="greater than 10000"/>
    <s v="Mayuresh Kapre"/>
    <s v="Unacceptable level of skills and project/technical governance knowledge; Please issue a credit note"/>
    <s v="More"/>
    <m/>
    <m/>
    <m/>
    <m/>
    <m/>
    <s v="GFS"/>
    <s v="Non- ICB"/>
    <s v="GFS/Non- ICB"/>
  </r>
  <r>
    <s v="Unresolved"/>
    <n v="8520"/>
    <s v="Capgemini Technology Services India Limited"/>
    <x v="3"/>
    <n v="8113"/>
    <s v="Capgemini North America Inc"/>
    <s v="NORTH AMERICA"/>
    <s v="5010089633/16-17-IM"/>
    <s v="01. APPSONE"/>
    <s v="INDIA"/>
    <n v="42769"/>
    <n v="124"/>
    <s v="1.No signed SoW"/>
    <s v="DISAGREEMENT"/>
    <n v="42797"/>
    <s v="Q1 2017"/>
    <n v="96"/>
    <s v="91-120 Days"/>
    <n v="122772"/>
    <s v="INR"/>
    <n v="1697.3"/>
    <s v="INR"/>
    <n v="122772.11966900063"/>
    <s v="EUR"/>
    <s v="INTER"/>
    <n v="1.7"/>
    <n v="1"/>
    <s v="greater than 10000"/>
    <s v="SUDIPTA ROY"/>
    <s v="NO ISOW"/>
    <s v="More"/>
    <m/>
    <m/>
    <m/>
    <m/>
    <m/>
    <s v="Non-GFS"/>
    <s v="Non- ICB"/>
    <s v="Non-GFS/Non- ICB"/>
  </r>
  <r>
    <s v="Unresolved"/>
    <n v="8520"/>
    <s v="Capgemini Technology Services India Limited"/>
    <x v="3"/>
    <n v="3011"/>
    <s v="Sogeti USA LLC"/>
    <s v="NORTH AMERICA"/>
    <s v="5010089844/16-17-IM"/>
    <s v="06. SOGETI"/>
    <s v="iGATE"/>
    <n v="42769"/>
    <n v="124"/>
    <s v="3.Disagreed days, volume or deliverables"/>
    <s v="DISAGREEMENT"/>
    <n v="42776"/>
    <s v="Q1 2017"/>
    <n v="117"/>
    <s v="91-120 Days"/>
    <n v="123211"/>
    <s v="INR"/>
    <n v="1703.37"/>
    <s v="INR"/>
    <n v="123211.18569527226"/>
    <s v="EUR"/>
    <s v="INTER"/>
    <n v="1.7"/>
    <n v="1"/>
    <s v="greater than 10000"/>
    <s v="Brock Bahan"/>
    <s v="Dispute: No time in our system"/>
    <s v="More"/>
    <m/>
    <m/>
    <m/>
    <m/>
    <m/>
    <s v="Non-GFS"/>
    <s v="Non- ICB"/>
    <s v="Non-GFS/Non- ICB"/>
  </r>
  <r>
    <s v="Unresolved"/>
    <n v="1320"/>
    <s v="Capgemini Norge AS"/>
    <x v="4"/>
    <n v="8110"/>
    <s v="Capgemini Mexico S. de R.L. de C.V."/>
    <s v="CPM- BR"/>
    <n v="13200110057864"/>
    <s v="02. APPSTWO"/>
    <s v="Apps Norway MS East"/>
    <n v="42774"/>
    <n v="119"/>
    <s v="5.Invoice issued too late"/>
    <s v="DISAGREEMENT"/>
    <n v="42776"/>
    <s v="Q1 2017"/>
    <n v="117"/>
    <s v="91-120 Days"/>
    <n v="1909.7"/>
    <s v="USD"/>
    <n v="1701.9"/>
    <s v="NOK"/>
    <n v="16063.88933198799"/>
    <s v="EUR"/>
    <s v="INTER"/>
    <n v="1.7"/>
    <n v="1"/>
    <s v="greater than 10000"/>
    <s v="Aldo Perez"/>
    <s v="This invoice corresponds to other 2015 year, and the project is already closed so the invoice is not accepted"/>
    <s v="Less"/>
    <m/>
    <m/>
    <m/>
    <m/>
    <m/>
    <s v="GFS"/>
    <s v="Non- ICB"/>
    <s v="GFS/Non- ICB"/>
  </r>
  <r>
    <s v="Unresolved"/>
    <n v="8520"/>
    <s v="Capgemini Technology Services India Limited"/>
    <x v="3"/>
    <n v="199"/>
    <s v="Capgemini America Inc"/>
    <s v="NORTH AMERICA"/>
    <n v="85200410040805"/>
    <s v="01. APPSONE"/>
    <s v="APAC Platform"/>
    <n v="42676"/>
    <n v="217"/>
    <s v="8.Invoice awaiting Prime’s approval or PO"/>
    <s v="Hold Payment"/>
    <n v="42733"/>
    <s v="Q4 2016"/>
    <n v="160"/>
    <s v="151-180 Days"/>
    <n v="121600"/>
    <s v="INR"/>
    <n v="1681.1"/>
    <s v="INR"/>
    <n v="121600.31248191655"/>
    <s v="EUR"/>
    <s v="INTER"/>
    <n v="1.68"/>
    <n v="1"/>
    <s v="greater than 10000"/>
    <s v="Sayantan Ghosh"/>
    <s v="Invoice waiting for approval."/>
    <s v="More"/>
    <m/>
    <m/>
    <m/>
    <m/>
    <m/>
    <s v="GFS"/>
    <s v="Non- ICB"/>
    <s v="GFS/Non- ICB"/>
  </r>
  <r>
    <s v="Unresolved"/>
    <n v="8520"/>
    <s v="Capgemini Technology Services India Limited"/>
    <x v="3"/>
    <n v="8420"/>
    <s v="Capgemini Australia Pty Ltd."/>
    <s v="INDIA"/>
    <n v="85202710000471"/>
    <s v="10. IND"/>
    <s v="I and D India ACIS"/>
    <n v="42643"/>
    <n v="250"/>
    <s v="2.Disagreed rates or price"/>
    <s v="DISAGREEMENT"/>
    <n v="42678"/>
    <s v="Q4 2016"/>
    <n v="215"/>
    <s v="181 - 365 Days"/>
    <n v="121581"/>
    <s v="INR"/>
    <n v="1680.83"/>
    <s v="INR"/>
    <n v="121580.78236213181"/>
    <s v="EUR"/>
    <s v="INTRA"/>
    <n v="1.68"/>
    <n v="1"/>
    <s v="greater than 10000"/>
    <s v="Michelle Curtin"/>
    <s v="Offshore resource skills mis-match resulting in no deliverables on project."/>
    <s v="More"/>
    <m/>
    <m/>
    <m/>
    <m/>
    <m/>
    <s v="GFS"/>
    <s v="Non- ICB"/>
    <s v="GFS/Non- ICB"/>
  </r>
  <r>
    <s v="Unresolved"/>
    <n v="8520"/>
    <s v="Capgemini Technology Services India Limited"/>
    <x v="3"/>
    <n v="8420"/>
    <s v="Capgemini Australia Pty Ltd."/>
    <s v="INDIA"/>
    <n v="85202710000461"/>
    <s v="10. IND"/>
    <s v="I and D India ACIS"/>
    <n v="42614"/>
    <n v="279"/>
    <s v="2.Disagreed rates or price"/>
    <s v="DISAGREEMENT"/>
    <n v="42648"/>
    <s v="Q3 2016"/>
    <n v="245"/>
    <s v="181 - 365 Days"/>
    <n v="121581"/>
    <s v="INR"/>
    <n v="1680.83"/>
    <s v="INR"/>
    <n v="121580.78236213181"/>
    <s v="EUR"/>
    <s v="INTRA"/>
    <n v="1.68"/>
    <n v="1"/>
    <s v="greater than 10000"/>
    <s v="Michelle Curtin"/>
    <s v="Offshore resource skills mis-match resulting in no deliverables on project. Please issue credit note for 121,581 INR"/>
    <s v="More"/>
    <m/>
    <m/>
    <m/>
    <m/>
    <m/>
    <s v="GFS"/>
    <s v="Non- ICB"/>
    <s v="GFS/Non- ICB"/>
  </r>
  <r>
    <s v="Unresolved"/>
    <n v="1320"/>
    <s v="Capgemini Norge AS"/>
    <x v="4"/>
    <n v="8110"/>
    <s v="Capgemini Mexico S. de R.L. de C.V."/>
    <s v="CPM- BR"/>
    <n v="13200110057227"/>
    <s v="02. APPSTWO"/>
    <s v="Apps Norway MS CPRDT and Other"/>
    <n v="42727"/>
    <n v="166"/>
    <s v="5.Invoice issued too late"/>
    <s v="DISAGREEMENT"/>
    <n v="42732"/>
    <s v="Q4 2016"/>
    <n v="161"/>
    <s v="151-180 Days"/>
    <n v="1872"/>
    <s v="USD"/>
    <n v="1668.3"/>
    <s v="NOK"/>
    <n v="15746.745738618933"/>
    <s v="EUR"/>
    <s v="INTER"/>
    <n v="1.67"/>
    <n v="1"/>
    <s v="greater than 10000"/>
    <s v="Aldo Perez"/>
    <s v="."/>
    <s v="Less"/>
    <m/>
    <m/>
    <m/>
    <m/>
    <m/>
    <s v="GFS"/>
    <s v="Non- ICB"/>
    <s v="GFS/Non- ICB"/>
  </r>
  <r>
    <s v="New"/>
    <n v="413"/>
    <s v="Capgemini Nederland B.V."/>
    <x v="7"/>
    <n v="8205"/>
    <s v="Capgemini Consulting Österreich AG"/>
    <s v="CENTRAL EUROPE"/>
    <n v="4130130017425"/>
    <s v="10. IND"/>
    <s v="BI-BA Netherlands"/>
    <n v="42849"/>
    <n v="44"/>
    <s v="6.Missing or wrong information on invoice"/>
    <s v="Missing Information or Attachment"/>
    <n v="42892"/>
    <s v="Q2 2017"/>
    <n v="1"/>
    <s v="0-30 Days"/>
    <n v="1664.55"/>
    <s v="EUR"/>
    <n v="1664.55"/>
    <s v="EUR"/>
    <n v="1664.55"/>
    <s v="EUR"/>
    <s v="INTER"/>
    <n v="1.66"/>
    <n v="1"/>
    <s v="less than 10000"/>
    <s v="Justyna Krawczak"/>
    <s v="certificate of residence for 2017 should be sent to CG Austria"/>
    <s v="Less"/>
    <m/>
    <m/>
    <m/>
    <m/>
    <m/>
    <s v="GFS"/>
    <s v="Non- ICB"/>
    <s v="GFS/Non- ICB"/>
  </r>
  <r>
    <s v="New"/>
    <n v="1750"/>
    <s v="Capgemini Espana S.L."/>
    <x v="8"/>
    <n v="260"/>
    <s v="Capgemini UK Plc"/>
    <s v="UK &amp; IRELAND"/>
    <n v="17500110094114"/>
    <s v="03. CC"/>
    <s v="GCC "/>
    <n v="42829"/>
    <n v="64"/>
    <s v="8.Invoice awaiting Prime’s approval or PO"/>
    <s v="Hold Payment"/>
    <n v="42892"/>
    <s v="Q2 2017"/>
    <n v="1"/>
    <s v="0-30 Days"/>
    <n v="1663"/>
    <s v="EUR"/>
    <n v="1663"/>
    <s v="EUR"/>
    <n v="1663"/>
    <s v="EUR"/>
    <s v="INTER"/>
    <n v="1.66"/>
    <n v="1"/>
    <s v="less than 10000"/>
    <s v="Puja Kolay Dey"/>
    <s v="As per our requestor invoices should have been charged through ICB. A credit needs to be raised against this invoice and the cost should come through ICB/IPB process."/>
    <s v="Less"/>
    <m/>
    <m/>
    <m/>
    <m/>
    <m/>
    <s v="GFS"/>
    <s v="Non- ICB"/>
    <s v="GFS/Non- ICB"/>
  </r>
  <r>
    <s v="Unresolved"/>
    <n v="8520"/>
    <s v="Capgemini Technology Services India Limited"/>
    <x v="3"/>
    <n v="8243"/>
    <s v="Capgemini Deutschland GmbH"/>
    <s v="CENTRAL EUROPE"/>
    <s v="5010089512/16-17-IM"/>
    <s v="02. APPSTWO"/>
    <s v="INDIA"/>
    <n v="42769"/>
    <n v="124"/>
    <s v="6.Missing or wrong information on invoice"/>
    <s v="Missing Information or Attachment"/>
    <n v="42800"/>
    <s v="Q1 2017"/>
    <n v="93"/>
    <s v="91-120 Days"/>
    <n v="120282"/>
    <s v="INR"/>
    <n v="1662.87"/>
    <s v="INR"/>
    <n v="120281.66772756206"/>
    <s v="EUR"/>
    <s v="INTER"/>
    <n v="1.66"/>
    <n v="1"/>
    <s v="greater than 10000"/>
    <s v="Magdalena Chrzanowska"/>
    <s v="Invoice rejected. after November invoice should not come from IGATE as all resource are now Capgemini resource. Waiting for credit note."/>
    <s v="More"/>
    <m/>
    <m/>
    <m/>
    <m/>
    <m/>
    <s v="Non-GFS"/>
    <s v="Non- ICB"/>
    <s v="Non-GFS/Non- ICB"/>
  </r>
  <r>
    <s v="Unresolved"/>
    <n v="8520"/>
    <s v="Capgemini Technology Services India Limited"/>
    <x v="3"/>
    <n v="3011"/>
    <s v="Sogeti USA LLC"/>
    <s v="NORTH AMERICA"/>
    <s v="5010089709/16-17-IM"/>
    <s v="06. SOGETI"/>
    <s v="iGATE"/>
    <n v="42769"/>
    <n v="124"/>
    <s v="3.Disagreed days, volume or deliverables"/>
    <s v="DISAGREEMENT"/>
    <n v="42776"/>
    <s v="Q1 2017"/>
    <n v="117"/>
    <s v="91-120 Days"/>
    <n v="120191"/>
    <s v="INR"/>
    <n v="1661.62"/>
    <s v="INR"/>
    <n v="120191.25050633644"/>
    <s v="EUR"/>
    <s v="INTER"/>
    <n v="1.66"/>
    <n v="1"/>
    <s v="greater than 10000"/>
    <s v="Brock Bahan"/>
    <s v="Dispute: Time does not align with ISOW terms"/>
    <s v="More"/>
    <m/>
    <m/>
    <m/>
    <m/>
    <m/>
    <s v="Non-GFS"/>
    <s v="Non- ICB"/>
    <s v="Non-GFS/Non- ICB"/>
  </r>
  <r>
    <s v="Unresolved"/>
    <n v="247"/>
    <s v="Sogeti Ireland Ltd."/>
    <x v="5"/>
    <n v="1960"/>
    <s v="Capgemini America Inc. (FS)"/>
    <s v="NORTH AMERICA"/>
    <s v="24717inv0207"/>
    <s v="06. SOGETI"/>
    <s v="Sogeti UK Conso "/>
    <n v="42829"/>
    <n v="64"/>
    <s v="4.Disagreed expenses"/>
    <s v="DISAGREEMENT"/>
    <n v="42860"/>
    <s v="Q2 2017"/>
    <n v="33"/>
    <s v="31-60 Days"/>
    <n v="1654.99"/>
    <s v="EUR"/>
    <n v="1654.99"/>
    <s v="EUR"/>
    <n v="1654.99"/>
    <s v="EUR"/>
    <s v="INTER"/>
    <n v="1.65"/>
    <n v="1"/>
    <s v="less than 10000"/>
    <s v="Amina Khatun"/>
    <s v="Please share the Credit Note."/>
    <s v="Less"/>
    <m/>
    <m/>
    <m/>
    <m/>
    <m/>
    <s v="GFS"/>
    <s v="Non- ICB"/>
    <s v="GFS/Non- ICB"/>
  </r>
  <r>
    <s v="Unresolved"/>
    <n v="8520"/>
    <s v="Capgemini Technology Services India Limited"/>
    <x v="3"/>
    <n v="8420"/>
    <s v="Capgemini Australia Pty Ltd."/>
    <s v="INDIA"/>
    <n v="85200910002117"/>
    <s v="10. IND"/>
    <s v="I and D India ACIS"/>
    <n v="42676"/>
    <n v="217"/>
    <s v="2.Disagreed rates or price"/>
    <s v="DISAGREEMENT"/>
    <n v="42732"/>
    <s v="Q4 2016"/>
    <n v="161"/>
    <s v="151-180 Days"/>
    <n v="119562.5"/>
    <s v="INR"/>
    <n v="1652.93"/>
    <s v="INR"/>
    <n v="119562.66998437591"/>
    <s v="EUR"/>
    <s v="INTRA"/>
    <n v="1.65"/>
    <n v="1"/>
    <s v="greater than 10000"/>
    <s v="Michelle Curtin"/>
    <s v="Offshore resource skills mis-match resulting in no deliverables on project.Please issue credit note for 119,562.50 INR"/>
    <s v="More"/>
    <m/>
    <m/>
    <m/>
    <m/>
    <m/>
    <s v="GFS"/>
    <s v="Non- ICB"/>
    <s v="GFS/Non- ICB"/>
  </r>
  <r>
    <s v="New"/>
    <n v="413"/>
    <s v="Capgemini Nederland B.V."/>
    <x v="7"/>
    <n v="8205"/>
    <s v="Capgemini Consulting Österreich AG"/>
    <s v="CENTRAL EUROPE"/>
    <n v="4130110183249"/>
    <s v="10. IND"/>
    <s v="BI-BA Netherlands"/>
    <n v="42853"/>
    <n v="40"/>
    <s v="6.Missing or wrong information on invoice"/>
    <s v="Missing Information or Attachment"/>
    <n v="42892"/>
    <s v="Q2 2017"/>
    <n v="1"/>
    <s v="0-30 Days"/>
    <n v="1644.27"/>
    <s v="EUR"/>
    <n v="1644.27"/>
    <s v="EUR"/>
    <n v="1644.27"/>
    <s v="EUR"/>
    <s v="INTER"/>
    <n v="1.64"/>
    <n v="1"/>
    <s v="less than 10000"/>
    <s v="Justyna Krawczak"/>
    <s v="certificate of residence for 2017 should be sent to CG Austria"/>
    <s v="Less"/>
    <m/>
    <m/>
    <m/>
    <m/>
    <m/>
    <s v="GFS"/>
    <s v="Non- ICB"/>
    <s v="GFS/Non- ICB"/>
  </r>
  <r>
    <s v="New"/>
    <n v="413"/>
    <s v="Capgemini Nederland B.V."/>
    <x v="7"/>
    <n v="8205"/>
    <s v="Capgemini Consulting Österreich AG"/>
    <s v="CENTRAL EUROPE"/>
    <n v="4130130017423"/>
    <s v="10. IND"/>
    <s v="BI-BA Netherlands"/>
    <n v="42849"/>
    <n v="44"/>
    <s v="6.Missing or wrong information on invoice"/>
    <s v="Missing Information or Attachment"/>
    <n v="42892"/>
    <s v="Q2 2017"/>
    <n v="1"/>
    <s v="0-30 Days"/>
    <n v="1644"/>
    <s v="EUR"/>
    <n v="1644"/>
    <s v="EUR"/>
    <n v="1644"/>
    <s v="EUR"/>
    <s v="INTER"/>
    <n v="1.64"/>
    <n v="1"/>
    <s v="less than 10000"/>
    <s v="Justyna Krawczak"/>
    <s v="certificate of residence for 2017 should be sent to CG Austria"/>
    <s v="Less"/>
    <m/>
    <m/>
    <m/>
    <m/>
    <m/>
    <s v="GFS"/>
    <s v="Non- ICB"/>
    <s v="GFS/Non- ICB"/>
  </r>
  <r>
    <s v="Unresolved"/>
    <n v="8520"/>
    <s v="Capgemini Technology Services India Limited"/>
    <x v="3"/>
    <n v="199"/>
    <s v="Capgemini America Inc"/>
    <s v="NORTH AMERICA"/>
    <n v="85200410040772"/>
    <s v="01. APPSONE"/>
    <s v="APAC Platform"/>
    <n v="42676"/>
    <n v="217"/>
    <s v="8.Invoice awaiting Prime’s approval or PO"/>
    <s v="Hold Payment"/>
    <n v="42733"/>
    <s v="Q4 2016"/>
    <n v="160"/>
    <s v="151-180 Days"/>
    <n v="118800"/>
    <s v="INR"/>
    <n v="1642.39"/>
    <s v="INR"/>
    <n v="118800.27197500145"/>
    <s v="EUR"/>
    <s v="INTER"/>
    <n v="1.64"/>
    <n v="1"/>
    <s v="greater than 10000"/>
    <s v="Sayantan Ghosh"/>
    <s v="Invoice waiting for approval"/>
    <s v="More"/>
    <m/>
    <m/>
    <m/>
    <m/>
    <m/>
    <s v="GFS"/>
    <s v="Non- ICB"/>
    <s v="GFS/Non- ICB"/>
  </r>
  <r>
    <s v="Unresolved"/>
    <n v="8520"/>
    <s v="Capgemini Technology Services India Limited"/>
    <x v="3"/>
    <n v="199"/>
    <s v="Capgemini America Inc"/>
    <s v="NORTH AMERICA"/>
    <n v="85200410040773"/>
    <s v="01. APPSONE"/>
    <s v="APAC Platform"/>
    <n v="42676"/>
    <n v="217"/>
    <s v="8.Invoice awaiting Prime’s approval or PO"/>
    <s v="Hold Payment"/>
    <n v="42733"/>
    <s v="Q4 2016"/>
    <n v="160"/>
    <s v="151-180 Days"/>
    <n v="118800"/>
    <s v="INR"/>
    <n v="1642.39"/>
    <s v="INR"/>
    <n v="118800.27197500145"/>
    <s v="EUR"/>
    <s v="INTER"/>
    <n v="1.64"/>
    <n v="1"/>
    <s v="greater than 10000"/>
    <s v="Sayantan Ghosh"/>
    <s v="Invoice waiting for approval"/>
    <s v="More"/>
    <m/>
    <m/>
    <m/>
    <m/>
    <m/>
    <s v="GFS"/>
    <s v="Non- ICB"/>
    <s v="GFS/Non- ICB"/>
  </r>
  <r>
    <s v="Unresolved"/>
    <n v="8520"/>
    <s v="Capgemini Technology Services India Limited"/>
    <x v="3"/>
    <n v="199"/>
    <s v="Capgemini America Inc"/>
    <s v="NORTH AMERICA"/>
    <n v="85200410040775"/>
    <s v="01. APPSONE"/>
    <s v="APAC Platform"/>
    <n v="42676"/>
    <n v="217"/>
    <s v="8.Invoice awaiting Prime’s approval or PO"/>
    <s v="Hold Payment"/>
    <n v="42733"/>
    <s v="Q4 2016"/>
    <n v="160"/>
    <s v="151-180 Days"/>
    <n v="118800"/>
    <s v="INR"/>
    <n v="1642.39"/>
    <s v="INR"/>
    <n v="118800.27197500145"/>
    <s v="EUR"/>
    <s v="INTER"/>
    <n v="1.64"/>
    <n v="1"/>
    <s v="greater than 10000"/>
    <s v="Sayantan Ghosh"/>
    <s v="Invoice waiting for approval"/>
    <s v="More"/>
    <m/>
    <m/>
    <m/>
    <m/>
    <m/>
    <s v="GFS"/>
    <s v="Non- ICB"/>
    <s v="GFS/Non- ICB"/>
  </r>
  <r>
    <s v="Unresolved"/>
    <n v="8520"/>
    <s v="Capgemini Technology Services India Limited"/>
    <x v="3"/>
    <n v="199"/>
    <s v="Capgemini America Inc"/>
    <s v="NORTH AMERICA"/>
    <n v="85200410039873"/>
    <s v="01. APPSONE"/>
    <s v="APAC Platform"/>
    <n v="42643"/>
    <n v="250"/>
    <s v="8.Invoice awaiting Prime’s approval or PO"/>
    <s v="Hold Payment"/>
    <n v="42709"/>
    <s v="Q4 2016"/>
    <n v="184"/>
    <s v="181 - 365 Days"/>
    <n v="118800"/>
    <s v="INR"/>
    <n v="1642.39"/>
    <s v="INR"/>
    <n v="118800.27197500145"/>
    <s v="EUR"/>
    <s v="INTER"/>
    <n v="1.64"/>
    <n v="1"/>
    <s v="greater than 10000"/>
    <s v="Sayantan Ghosh"/>
    <s v="Invoice waiting for approval"/>
    <s v="More"/>
    <m/>
    <m/>
    <m/>
    <m/>
    <m/>
    <s v="GFS"/>
    <s v="Non- ICB"/>
    <s v="GFS/Non- ICB"/>
  </r>
  <r>
    <s v="Unresolved"/>
    <n v="8520"/>
    <s v="Capgemini Technology Services India Limited"/>
    <x v="3"/>
    <n v="199"/>
    <s v="Capgemini America Inc"/>
    <s v="NORTH AMERICA"/>
    <n v="85200410039875"/>
    <s v="01. APPSONE"/>
    <s v="APAC Platform"/>
    <n v="42643"/>
    <n v="250"/>
    <s v="8.Invoice awaiting Prime’s approval or PO"/>
    <s v="Hold Payment"/>
    <n v="42709"/>
    <s v="Q4 2016"/>
    <n v="184"/>
    <s v="181 - 365 Days"/>
    <n v="118800"/>
    <s v="INR"/>
    <n v="1642.39"/>
    <s v="INR"/>
    <n v="118800.27197500145"/>
    <s v="EUR"/>
    <s v="INTER"/>
    <n v="1.64"/>
    <n v="1"/>
    <s v="greater than 10000"/>
    <s v="Sayantan Ghosh"/>
    <s v="Invoice waiting for approval"/>
    <s v="More"/>
    <m/>
    <m/>
    <m/>
    <m/>
    <m/>
    <s v="GFS"/>
    <s v="Non- ICB"/>
    <s v="GFS/Non- ICB"/>
  </r>
  <r>
    <s v="Unresolved"/>
    <n v="8520"/>
    <s v="Capgemini Technology Services India Limited"/>
    <x v="3"/>
    <n v="199"/>
    <s v="Capgemini America Inc"/>
    <s v="NORTH AMERICA"/>
    <n v="85200410039880"/>
    <s v="01. APPSONE"/>
    <s v="APAC Platform"/>
    <n v="42643"/>
    <n v="250"/>
    <s v="8.Invoice awaiting Prime’s approval or PO"/>
    <s v="Hold Payment"/>
    <n v="42709"/>
    <s v="Q4 2016"/>
    <n v="184"/>
    <s v="181 - 365 Days"/>
    <n v="118800"/>
    <s v="INR"/>
    <n v="1642.39"/>
    <s v="INR"/>
    <n v="118800.27197500145"/>
    <s v="EUR"/>
    <s v="INTER"/>
    <n v="1.64"/>
    <n v="1"/>
    <s v="greater than 10000"/>
    <s v="Sayantan Ghosh"/>
    <s v="Invoice waiting for approval"/>
    <s v="More"/>
    <m/>
    <m/>
    <m/>
    <m/>
    <m/>
    <s v="GFS"/>
    <s v="Non- ICB"/>
    <s v="GFS/Non- ICB"/>
  </r>
  <r>
    <s v="Unresolved"/>
    <n v="8520"/>
    <s v="Capgemini Technology Services India Limited"/>
    <x v="3"/>
    <n v="199"/>
    <s v="Capgemini America Inc"/>
    <s v="NORTH AMERICA"/>
    <n v="85200410038185"/>
    <s v="01. APPSONE"/>
    <s v="APAC Platform"/>
    <n v="42583"/>
    <n v="310"/>
    <s v="8.Invoice awaiting Prime’s approval or PO"/>
    <s v="Hold Payment"/>
    <n v="42648"/>
    <s v="Q3 2016"/>
    <n v="245"/>
    <s v="181 - 365 Days"/>
    <n v="118800"/>
    <s v="INR"/>
    <n v="1642.39"/>
    <s v="INR"/>
    <n v="118800.27197500145"/>
    <s v="EUR"/>
    <s v="INTER"/>
    <n v="1.64"/>
    <n v="1"/>
    <s v="greater than 10000"/>
    <s v="Sayantan Ghosh"/>
    <s v="Invoice waiting for approval"/>
    <s v="More"/>
    <m/>
    <m/>
    <m/>
    <m/>
    <m/>
    <s v="GFS"/>
    <s v="Non- ICB"/>
    <s v="GFS/Non- ICB"/>
  </r>
  <r>
    <s v="Unresolved"/>
    <n v="8520"/>
    <s v="Capgemini Technology Services India Limited"/>
    <x v="3"/>
    <n v="199"/>
    <s v="Capgemini America Inc"/>
    <s v="NORTH AMERICA"/>
    <n v="85200410038186"/>
    <s v="01. APPSONE"/>
    <s v="APAC Platform"/>
    <n v="42583"/>
    <n v="310"/>
    <s v="8.Invoice awaiting Prime’s approval or PO"/>
    <s v="Hold Payment"/>
    <n v="42648"/>
    <s v="Q3 2016"/>
    <n v="245"/>
    <s v="181 - 365 Days"/>
    <n v="118800"/>
    <s v="INR"/>
    <n v="1642.39"/>
    <s v="INR"/>
    <n v="118800.27197500145"/>
    <s v="EUR"/>
    <s v="INTER"/>
    <n v="1.64"/>
    <n v="1"/>
    <s v="greater than 10000"/>
    <s v="Sayantan Ghosh"/>
    <s v="Invoice waiting for approval"/>
    <s v="More"/>
    <m/>
    <m/>
    <m/>
    <m/>
    <m/>
    <s v="GFS"/>
    <s v="Non- ICB"/>
    <s v="GFS/Non- ICB"/>
  </r>
  <r>
    <s v="Unresolved"/>
    <n v="8520"/>
    <s v="Capgemini Technology Services India Limited"/>
    <x v="3"/>
    <n v="3100"/>
    <s v="Sogeti Luxembourg S.A."/>
    <s v="BENELUX"/>
    <s v="5010089619/16-17-IM"/>
    <s v="11. FS"/>
    <s v="INDIA"/>
    <n v="42769"/>
    <n v="124"/>
    <s v="8.Invoice awaiting Prime’s approval or PO"/>
    <s v="Hold Payment"/>
    <n v="42797"/>
    <s v="Q1 2017"/>
    <n v="96"/>
    <s v="91-120 Days"/>
    <n v="118161"/>
    <s v="INR"/>
    <n v="1633.55"/>
    <s v="INR"/>
    <n v="118160.84138649383"/>
    <s v="EUR"/>
    <s v="INTER"/>
    <n v="1.63"/>
    <n v="1"/>
    <s v="greater than 10000"/>
    <s v="Katarzyna Rosa"/>
    <s v="waiting for approval"/>
    <s v="More"/>
    <m/>
    <m/>
    <m/>
    <m/>
    <m/>
    <s v="Non-GFS"/>
    <s v="Non- ICB"/>
    <s v="Non-GFS/Non- ICB"/>
  </r>
  <r>
    <s v="Unresolved"/>
    <n v="8520"/>
    <s v="Capgemini Technology Services India Limited"/>
    <x v="3"/>
    <n v="1750"/>
    <s v="Capgemini Espana S.L."/>
    <s v="IBERIA"/>
    <n v="85202820000849"/>
    <s v="11. FS"/>
    <s v="FS-Others"/>
    <n v="42774"/>
    <n v="119"/>
    <s v="8.Invoice awaiting Prime’s approval or PO"/>
    <s v="Hold Payment"/>
    <n v="42860"/>
    <s v="Q2 2017"/>
    <n v="33"/>
    <s v="31-60 Days"/>
    <n v="116900.28"/>
    <s v="INR"/>
    <n v="1616.12"/>
    <s v="INR"/>
    <n v="116900.06365372373"/>
    <s v="EUR"/>
    <s v="INTER"/>
    <n v="1.62"/>
    <n v="1"/>
    <s v="greater than 10000"/>
    <s v="Beatriu Armengol"/>
    <s v="We need that ISOW number be included in the invoice"/>
    <s v="More"/>
    <m/>
    <m/>
    <m/>
    <m/>
    <m/>
    <s v="GFS"/>
    <s v="ICB"/>
    <s v="GFS/ICB"/>
  </r>
  <r>
    <s v="New"/>
    <n v="1960"/>
    <s v="Capgemini America Inc. (FS)"/>
    <x v="6"/>
    <n v="795"/>
    <s v="Capgemini Suisse S.A."/>
    <s v="CENTRAL EUROPE"/>
    <n v="19600530003475"/>
    <s v="11. FS"/>
    <s v="Switzerland"/>
    <n v="42828"/>
    <n v="65"/>
    <s v="6.Missing or wrong information on invoice"/>
    <s v="Missing Information or Attachment"/>
    <n v="42891"/>
    <s v="Q2 2017"/>
    <n v="2"/>
    <s v="0-30 Days"/>
    <n v="1605.96"/>
    <s v="EUR"/>
    <n v="1605.96"/>
    <s v="USD"/>
    <n v="1802.0476528922911"/>
    <s v="EUR"/>
    <s v="INTER"/>
    <n v="1.61"/>
    <n v="1"/>
    <s v="less than 10000"/>
    <s v="Katarzyna Debska"/>
    <s v="Wrong entity. CN needed"/>
    <s v="Less"/>
    <m/>
    <m/>
    <m/>
    <m/>
    <m/>
    <s v="GFS"/>
    <s v="Non- ICB"/>
    <s v="GFS/Non- ICB"/>
  </r>
  <r>
    <s v="Unresolved"/>
    <n v="8520"/>
    <s v="Capgemini Technology Services India Limited"/>
    <x v="3"/>
    <n v="8420"/>
    <s v="Capgemini Australia Pty Ltd."/>
    <s v="INDIA"/>
    <n v="85203010001161"/>
    <s v="14. DIGITAL"/>
    <s v="DIGITAL"/>
    <n v="42676"/>
    <n v="217"/>
    <s v="2.Disagreed rates or price"/>
    <s v="DISAGREEMENT"/>
    <n v="42775"/>
    <s v="Q1 2017"/>
    <n v="118"/>
    <s v="91-120 Days"/>
    <n v="115560"/>
    <s v="INR"/>
    <n v="1597.59"/>
    <s v="INR"/>
    <n v="115559.71876627509"/>
    <s v="EUR"/>
    <s v="INTRA"/>
    <n v="1.6"/>
    <n v="1"/>
    <s v="greater than 10000"/>
    <s v="Michelle Curtin"/>
    <s v="These costs have been disputed due to unknown resource Sinha, Mr. Rajesh Chandra. Not agreed in contract. Please issue credit note for 115,560.00 INR"/>
    <s v="More"/>
    <m/>
    <m/>
    <m/>
    <m/>
    <m/>
    <s v="GFS"/>
    <s v="Non- ICB"/>
    <s v="GFS/Non- ICB"/>
  </r>
  <r>
    <s v="Unresolved"/>
    <n v="8520"/>
    <s v="Capgemini Technology Services India Limited"/>
    <x v="3"/>
    <n v="3071"/>
    <s v="Sogeti Sverige AB"/>
    <s v="NORDIC"/>
    <s v="5010087764/16-17-IM"/>
    <s v="06. SOGETI"/>
    <s v="iGATE"/>
    <n v="42769"/>
    <n v="124"/>
    <s v="8.Invoice awaiting Prime’s approval or PO"/>
    <s v="Hold Payment"/>
    <n v="42775"/>
    <s v="Q1 2017"/>
    <n v="118"/>
    <s v="91-120 Days"/>
    <n v="115659"/>
    <s v="INR"/>
    <n v="1598.96"/>
    <s v="INR"/>
    <n v="115658.81604073838"/>
    <s v="EUR"/>
    <s v="INTER"/>
    <n v="1.6"/>
    <n v="1"/>
    <s v="greater than 10000"/>
    <s v="Anne-Sofi Saltin"/>
    <n v="13"/>
    <s v="More"/>
    <m/>
    <m/>
    <m/>
    <m/>
    <m/>
    <s v="Non-GFS"/>
    <s v="Non- ICB"/>
    <s v="Non-GFS/Non- ICB"/>
  </r>
  <r>
    <s v="New"/>
    <n v="8310"/>
    <s v="Capgemini Polska Sp z.o.o"/>
    <x v="2"/>
    <n v="199"/>
    <s v="Capgemini America Inc"/>
    <s v="NORTH AMERICA"/>
    <s v="831016FBP03471"/>
    <s v="05. BUSINESS SERVICES"/>
    <s v="BPO POLAND - BPOPL- BU"/>
    <n v="42731"/>
    <n v="162"/>
    <s v="1.No signed SoW"/>
    <s v="DISAGREEMENT"/>
    <n v="42892"/>
    <s v="Q2 2017"/>
    <n v="1"/>
    <s v="0-30 Days"/>
    <n v="6613.5"/>
    <s v="PLN"/>
    <n v="1585.52"/>
    <s v="PLN"/>
    <n v="6613.5200250939351"/>
    <s v="EUR"/>
    <s v="INTER"/>
    <n v="1.59"/>
    <n v="1"/>
    <s v="less than 10000"/>
    <s v="Sayantan Ghosh"/>
    <s v="Required ISOW"/>
    <s v="Less"/>
    <m/>
    <m/>
    <m/>
    <m/>
    <m/>
    <s v="GFS"/>
    <s v="Non- ICB"/>
    <s v="GFS/Non- ICB"/>
  </r>
  <r>
    <s v="Unresolved"/>
    <n v="1960"/>
    <s v="Capgemini America Inc. (FS)"/>
    <x v="6"/>
    <n v="199"/>
    <s v="Capgemini America Inc"/>
    <s v="NORTH AMERICA"/>
    <s v="19600510072068A"/>
    <s v="11. FS"/>
    <s v="Banking &amp; Capital Markets"/>
    <n v="42774"/>
    <n v="119"/>
    <s v="1.No signed SoW"/>
    <s v="DISAGREEMENT"/>
    <n v="42859"/>
    <s v="Q2 2017"/>
    <n v="34"/>
    <s v="31-60 Days"/>
    <n v="1789.6"/>
    <s v="USD"/>
    <n v="1594.87"/>
    <s v="USD"/>
    <n v="1789.6035643280829"/>
    <s v="EUR"/>
    <s v="INTRA"/>
    <n v="1.59"/>
    <n v="1"/>
    <s v="less than 10000"/>
    <s v="Sayantan Ghosh"/>
    <s v="Required ISOW"/>
    <s v="Less"/>
    <m/>
    <m/>
    <m/>
    <m/>
    <m/>
    <s v="GFS"/>
    <s v="Non- ICB"/>
    <s v="GFS/Non- ICB"/>
  </r>
  <r>
    <s v="Unresolved"/>
    <n v="199"/>
    <s v="Capgemini America Inc"/>
    <x v="6"/>
    <n v="8110"/>
    <s v="Capgemini Mexico S. de R.L. de C.V."/>
    <s v="CPM- BR"/>
    <n v="199030002898"/>
    <s v="08. SHARED SERVICES"/>
    <s v="NA SHARED SVCS"/>
    <n v="42613"/>
    <n v="280"/>
    <s v="4.Disagreed expenses"/>
    <s v="DISAGREEMENT"/>
    <n v="42678"/>
    <s v="Q4 2016"/>
    <n v="215"/>
    <s v="181 - 365 Days"/>
    <n v="1780"/>
    <s v="USD"/>
    <n v="1586.31"/>
    <s v="USD"/>
    <n v="1779.9983886644563"/>
    <s v="EUR"/>
    <s v="INTER"/>
    <n v="1.59"/>
    <n v="1"/>
    <s v="less than 10000"/>
    <s v="Aldo Perez"/>
    <s v="."/>
    <s v="Less"/>
    <m/>
    <m/>
    <m/>
    <m/>
    <m/>
    <s v="GFS"/>
    <s v="Non- ICB"/>
    <s v="GFS/Non- ICB"/>
  </r>
  <r>
    <s v="New"/>
    <n v="1340"/>
    <s v="Capgemini Finland Oy"/>
    <x v="4"/>
    <n v="429"/>
    <s v="Sogeti Nederland B.V."/>
    <s v="BENELUX"/>
    <n v="13400110075296"/>
    <s v="04. INFRA "/>
    <s v="FINLAND CORE - ISFICORE - BU"/>
    <n v="42829"/>
    <n v="64"/>
    <s v="8.Invoice awaiting Prime’s approval or PO"/>
    <s v="Hold Payment"/>
    <n v="42893"/>
    <s v="Q2 2017"/>
    <n v="0"/>
    <s v="0-30 Days"/>
    <n v="1577.16"/>
    <s v="EUR"/>
    <n v="1577.16"/>
    <s v="EUR"/>
    <n v="1577.16"/>
    <s v="EUR"/>
    <s v="INTER"/>
    <n v="1.58"/>
    <n v="1"/>
    <s v="less than 10000"/>
    <s v="Dibendu Das"/>
    <s v="Invoice awaiting Prime’s approval or PO"/>
    <s v="Less"/>
    <m/>
    <m/>
    <m/>
    <m/>
    <m/>
    <s v="GFS"/>
    <s v="Non- ICB"/>
    <s v="GFS/Non- ICB"/>
  </r>
  <r>
    <s v="New"/>
    <n v="8243"/>
    <s v="Capgemini Deutschland GmbH"/>
    <x v="2"/>
    <n v="635"/>
    <s v="Capgemini Technology Services"/>
    <s v="FRANCE"/>
    <n v="82430160101732"/>
    <s v="03. CC"/>
    <s v="DE01 - CC Market Units"/>
    <n v="42829"/>
    <n v="64"/>
    <s v="8.Invoice awaiting Prime’s approval or PO"/>
    <s v="Hold Payment"/>
    <n v="42892"/>
    <s v="Q2 2017"/>
    <n v="1"/>
    <s v="0-30 Days"/>
    <n v="1576.02"/>
    <s v="EUR"/>
    <n v="1576.02"/>
    <s v="EUR"/>
    <n v="1576.02"/>
    <s v="EUR"/>
    <s v="INTER"/>
    <n v="1.58"/>
    <n v="1"/>
    <s v="less than 10000"/>
    <s v="Aleksandra Polak"/>
    <s v="Invoice has been waiting for Project Manager approval for more than 2 months. Please contact MARDIALL(PM)in order to receive further information."/>
    <s v="Less"/>
    <m/>
    <m/>
    <m/>
    <m/>
    <m/>
    <s v="GFS"/>
    <s v="Non- ICB"/>
    <s v="GFS/Non- ICB"/>
  </r>
  <r>
    <s v="New"/>
    <n v="95"/>
    <s v="Capgemini Service S.A.S."/>
    <x v="0"/>
    <n v="8243"/>
    <s v="Capgemini Deutschland GmbH"/>
    <s v="CENTRAL EUROPE"/>
    <n v="950110011497"/>
    <s v="07. GROUP"/>
    <s v="GROUP SHARED SERVICES"/>
    <n v="42824"/>
    <n v="69"/>
    <s v="6.Missing or wrong information on invoice"/>
    <s v="Missing Information or Attachment"/>
    <n v="42893"/>
    <s v="Q2 2017"/>
    <n v="0"/>
    <s v="0-30 Days"/>
    <n v="1575.9"/>
    <s v="EUR"/>
    <n v="1575.9"/>
    <s v="EUR"/>
    <n v="1575.9"/>
    <s v="EUR"/>
    <s v="INTER"/>
    <n v="1.58"/>
    <n v="1"/>
    <s v="less than 10000"/>
    <s v="Izabela Klich"/>
    <s v="please issue the CN, invocies should be issued on 1516"/>
    <s v="Less"/>
    <m/>
    <m/>
    <m/>
    <m/>
    <m/>
    <s v="GFS"/>
    <s v="Non- ICB"/>
    <s v="GFS/Non- ICB"/>
  </r>
  <r>
    <s v="Unresolved"/>
    <n v="8520"/>
    <s v="Capgemini Technology Services India Limited"/>
    <x v="3"/>
    <n v="199"/>
    <s v="Capgemini America Inc"/>
    <s v="NORTH AMERICA"/>
    <n v="85200410042567"/>
    <s v="01. APPSONE"/>
    <s v="APAC Platform"/>
    <n v="42727"/>
    <n v="166"/>
    <s v="8.Invoice awaiting Prime’s approval or PO"/>
    <s v="Hold Payment"/>
    <n v="42776"/>
    <s v="Q1 2017"/>
    <n v="117"/>
    <s v="91-120 Days"/>
    <n v="113400"/>
    <s v="INR"/>
    <n v="1567.73"/>
    <s v="INR"/>
    <n v="113399.83218563741"/>
    <s v="EUR"/>
    <s v="INTER"/>
    <n v="1.57"/>
    <n v="1"/>
    <s v="greater than 10000"/>
    <s v="Sayantan Ghosh"/>
    <s v="Invoice waiting for approval"/>
    <s v="More"/>
    <m/>
    <m/>
    <m/>
    <m/>
    <m/>
    <s v="GFS"/>
    <s v="Non- ICB"/>
    <s v="GFS/Non- ICB"/>
  </r>
  <r>
    <s v="Unresolved"/>
    <n v="8520"/>
    <s v="Capgemini Technology Services India Limited"/>
    <x v="3"/>
    <n v="199"/>
    <s v="Capgemini America Inc"/>
    <s v="NORTH AMERICA"/>
    <n v="85200410040798"/>
    <s v="01. APPSONE"/>
    <s v="APAC Platform"/>
    <n v="42676"/>
    <n v="217"/>
    <s v="8.Invoice awaiting Prime’s approval or PO"/>
    <s v="Hold Payment"/>
    <n v="42733"/>
    <s v="Q4 2016"/>
    <n v="160"/>
    <s v="151-180 Days"/>
    <n v="113400"/>
    <s v="INR"/>
    <n v="1567.73"/>
    <s v="INR"/>
    <n v="113399.83218563741"/>
    <s v="EUR"/>
    <s v="INTER"/>
    <n v="1.57"/>
    <n v="1"/>
    <s v="greater than 10000"/>
    <s v="Sayantan Ghosh"/>
    <s v="Invoice waiting for approval"/>
    <s v="More"/>
    <m/>
    <m/>
    <m/>
    <m/>
    <m/>
    <s v="GFS"/>
    <s v="Non- ICB"/>
    <s v="GFS/Non- ICB"/>
  </r>
  <r>
    <s v="Unresolved"/>
    <n v="8520"/>
    <s v="Capgemini Technology Services India Limited"/>
    <x v="3"/>
    <n v="199"/>
    <s v="Capgemini America Inc"/>
    <s v="NORTH AMERICA"/>
    <n v="85200410039872"/>
    <s v="01. APPSONE"/>
    <s v="APAC Platform"/>
    <n v="42643"/>
    <n v="250"/>
    <s v="8.Invoice awaiting Prime’s approval or PO"/>
    <s v="Hold Payment"/>
    <n v="42709"/>
    <s v="Q4 2016"/>
    <n v="184"/>
    <s v="181 - 365 Days"/>
    <n v="113400"/>
    <s v="INR"/>
    <n v="1567.73"/>
    <s v="INR"/>
    <n v="113399.83218563741"/>
    <s v="EUR"/>
    <s v="INTER"/>
    <n v="1.57"/>
    <n v="1"/>
    <s v="greater than 10000"/>
    <s v="Sayantan Ghosh"/>
    <s v="Invoice waiting for approval"/>
    <s v="More"/>
    <m/>
    <m/>
    <m/>
    <m/>
    <m/>
    <s v="GFS"/>
    <s v="Non- ICB"/>
    <s v="GFS/Non- ICB"/>
  </r>
  <r>
    <s v="Unresolved"/>
    <n v="8520"/>
    <s v="Capgemini Technology Services India Limited"/>
    <x v="3"/>
    <n v="8420"/>
    <s v="Capgemini Australia Pty Ltd."/>
    <s v="INDIA"/>
    <n v="85200910002111"/>
    <s v="10. IND"/>
    <s v="I and D India ACIS"/>
    <n v="42643"/>
    <n v="250"/>
    <s v="2.Disagreed rates or price"/>
    <s v="DISAGREEMENT"/>
    <n v="42678"/>
    <s v="Q4 2016"/>
    <n v="215"/>
    <s v="181 - 365 Days"/>
    <n v="113400"/>
    <s v="INR"/>
    <n v="1567.73"/>
    <s v="INR"/>
    <n v="113399.83218563741"/>
    <s v="EUR"/>
    <s v="INTRA"/>
    <n v="1.57"/>
    <n v="1"/>
    <s v="greater than 10000"/>
    <s v="Michelle Curtin"/>
    <s v="Offshore resource skills mis-match resulting in no deliverables on project.Please issue credit note for 113,400 INR"/>
    <s v="More"/>
    <m/>
    <m/>
    <m/>
    <m/>
    <m/>
    <s v="GFS"/>
    <s v="Non- ICB"/>
    <s v="GFS/Non- ICB"/>
  </r>
  <r>
    <s v="New"/>
    <n v="8520"/>
    <s v="Capgemini Technology Services India Limited"/>
    <x v="3"/>
    <n v="309"/>
    <s v="Capgemini Sogeti Danmark AS"/>
    <s v="NORDIC"/>
    <n v="8520603000014"/>
    <s v="08. SHARED SERVICES"/>
    <s v="MSA"/>
    <n v="42887"/>
    <n v="6"/>
    <s v="8.Invoice awaiting Prime’s approval or PO"/>
    <s v="Hold Payment"/>
    <n v="42893"/>
    <s v="Q2 2017"/>
    <n v="0"/>
    <s v="0-30 Days"/>
    <n v="113483"/>
    <s v="INR"/>
    <n v="1568.88"/>
    <s v="INR"/>
    <n v="113483.01602916498"/>
    <s v="EUR"/>
    <s v="INTER"/>
    <n v="1.57"/>
    <n v="1"/>
    <s v="greater than 10000"/>
    <s v="Ankit Pandey"/>
    <s v="Awaiting Approval"/>
    <s v="More"/>
    <m/>
    <m/>
    <m/>
    <m/>
    <m/>
    <s v="GFS"/>
    <s v="Non- ICB"/>
    <s v="GFS/Non- ICB"/>
  </r>
  <r>
    <s v="New"/>
    <n v="413"/>
    <s v="Capgemini Nederland B.V."/>
    <x v="7"/>
    <n v="8205"/>
    <s v="Capgemini Consulting Österreich AG"/>
    <s v="CENTRAL EUROPE"/>
    <n v="4130130017447"/>
    <s v="10. IND"/>
    <s v="BI-BA Netherlands"/>
    <n v="42849"/>
    <n v="44"/>
    <s v="6.Missing or wrong information on invoice"/>
    <s v="Missing Information or Attachment"/>
    <n v="42892"/>
    <s v="Q2 2017"/>
    <n v="1"/>
    <s v="0-30 Days"/>
    <n v="1561.8"/>
    <s v="EUR"/>
    <n v="1561.8"/>
    <s v="EUR"/>
    <n v="1561.8"/>
    <s v="EUR"/>
    <s v="INTER"/>
    <n v="1.56"/>
    <n v="1"/>
    <s v="less than 10000"/>
    <s v="Justyna Krawczak"/>
    <s v="certificate of residence for 2017 should be sent to CG Austria ?? rejected by PM with comment: Please attach the customer approved timesheets to the invoice. In case expenses are being charged, please add the overview (as agreed in the iSOW)"/>
    <s v="Less"/>
    <m/>
    <m/>
    <m/>
    <m/>
    <m/>
    <s v="GFS"/>
    <s v="Non- ICB"/>
    <s v="GFS/Non- ICB"/>
  </r>
  <r>
    <s v="New"/>
    <n v="413"/>
    <s v="Capgemini Nederland B.V."/>
    <x v="7"/>
    <n v="8205"/>
    <s v="Capgemini Consulting Österreich AG"/>
    <s v="CENTRAL EUROPE"/>
    <n v="4130130017445"/>
    <s v="10. IND"/>
    <s v="BI-BA Netherlands"/>
    <n v="42849"/>
    <n v="44"/>
    <s v="6.Missing or wrong information on invoice"/>
    <s v="Missing Information or Attachment"/>
    <n v="42892"/>
    <s v="Q2 2017"/>
    <n v="1"/>
    <s v="0-30 Days"/>
    <n v="1541"/>
    <s v="EUR"/>
    <n v="1541"/>
    <s v="EUR"/>
    <n v="1541"/>
    <s v="EUR"/>
    <s v="INTER"/>
    <n v="1.54"/>
    <n v="1"/>
    <s v="less than 10000"/>
    <s v="Justyna Krawczak"/>
    <s v="certificate of residence for 2017 should be sent to CG Austria"/>
    <s v="Less"/>
    <m/>
    <m/>
    <m/>
    <m/>
    <m/>
    <s v="GFS"/>
    <s v="Non- ICB"/>
    <s v="GFS/Non- ICB"/>
  </r>
  <r>
    <s v="New"/>
    <n v="95"/>
    <s v="Capgemini Service S.A.S."/>
    <x v="0"/>
    <n v="1350"/>
    <s v="Capgemini Sverige AB"/>
    <s v="NORDIC"/>
    <n v="950110011434"/>
    <s v="07. GROUP"/>
    <s v="GROUP SHARED SERVICES"/>
    <n v="42822"/>
    <n v="71"/>
    <s v="8.Invoice awaiting Prime’s approval or PO"/>
    <s v="Hold Payment"/>
    <n v="42892"/>
    <s v="Q2 2017"/>
    <n v="1"/>
    <s v="0-30 Days"/>
    <n v="1525.5"/>
    <s v="EUR"/>
    <n v="1525.5"/>
    <s v="EUR"/>
    <n v="1525.5"/>
    <s v="EUR"/>
    <s v="INTER"/>
    <n v="1.53"/>
    <n v="1"/>
    <s v="less than 10000"/>
    <s v="Sourav Das"/>
    <s v="Awaiting approval"/>
    <s v="Less"/>
    <m/>
    <m/>
    <m/>
    <m/>
    <m/>
    <s v="GFS"/>
    <s v="Non- ICB"/>
    <s v="GFS/Non- ICB"/>
  </r>
  <r>
    <s v="Unresolved"/>
    <n v="8520"/>
    <s v="Capgemini Technology Services India Limited"/>
    <x v="3"/>
    <n v="199"/>
    <s v="Capgemini America Inc"/>
    <s v="NORTH AMERICA"/>
    <n v="85200410040074"/>
    <s v="01. APPSONE"/>
    <s v="APAC Platform"/>
    <n v="42643"/>
    <n v="250"/>
    <s v="8.Invoice awaiting Prime’s approval or PO"/>
    <s v="Hold Payment"/>
    <n v="42709"/>
    <s v="Q4 2016"/>
    <n v="184"/>
    <s v="181 - 365 Days"/>
    <n v="110400"/>
    <s v="INR"/>
    <n v="1526.26"/>
    <s v="INR"/>
    <n v="110400.15045425612"/>
    <s v="EUR"/>
    <s v="INTER"/>
    <n v="1.53"/>
    <n v="1"/>
    <s v="greater than 10000"/>
    <s v="Sayantan Ghosh"/>
    <s v="Invoice waiting for approval"/>
    <s v="More"/>
    <m/>
    <m/>
    <m/>
    <m/>
    <m/>
    <s v="GFS"/>
    <s v="Non- ICB"/>
    <s v="GFS/Non- ICB"/>
  </r>
  <r>
    <s v="Unresolved"/>
    <n v="8520"/>
    <s v="Capgemini Technology Services India Limited"/>
    <x v="3"/>
    <n v="795"/>
    <s v="Capgemini Suisse S.A."/>
    <s v="CENTRAL EUROPE"/>
    <s v="5010089182/16-17-IM"/>
    <s v="06. SOGETI"/>
    <s v="IGATE"/>
    <n v="42769"/>
    <n v="124"/>
    <s v="8.Invoice awaiting Prime’s approval or PO"/>
    <s v="Hold Payment"/>
    <n v="42831"/>
    <s v="Q1 2017"/>
    <n v="62"/>
    <s v="61-90 Days"/>
    <n v="110484"/>
    <s v="INR"/>
    <n v="1527.42"/>
    <s v="INR"/>
    <n v="110484.0576355535"/>
    <s v="EUR"/>
    <s v="INTER"/>
    <n v="1.53"/>
    <n v="1"/>
    <s v="greater than 10000"/>
    <s v="Izabela Klich"/>
    <s v="."/>
    <s v="More"/>
    <m/>
    <m/>
    <m/>
    <m/>
    <m/>
    <s v="Non-GFS"/>
    <s v="Non- ICB"/>
    <s v="Non-GFS/Non- ICB"/>
  </r>
  <r>
    <s v="Unresolved"/>
    <n v="8520"/>
    <s v="Capgemini Technology Services India Limited"/>
    <x v="3"/>
    <n v="3071"/>
    <s v="Sogeti Sverige AB"/>
    <s v="NORDIC"/>
    <s v="5010089625/16-17-IM"/>
    <s v="06. SOGETI"/>
    <s v="iGATE"/>
    <n v="42769"/>
    <n v="124"/>
    <s v="8.Invoice awaiting Prime’s approval or PO"/>
    <s v="Hold Payment"/>
    <n v="42775"/>
    <s v="Q1 2017"/>
    <n v="118"/>
    <s v="91-120 Days"/>
    <n v="110496"/>
    <s v="INR"/>
    <n v="1527.59"/>
    <s v="INR"/>
    <n v="110496.35437764018"/>
    <s v="EUR"/>
    <s v="INTER"/>
    <n v="1.53"/>
    <n v="1"/>
    <s v="greater than 10000"/>
    <s v="Anne-Sofi Saltin"/>
    <s v="app"/>
    <s v="More"/>
    <m/>
    <m/>
    <m/>
    <m/>
    <m/>
    <s v="Non-GFS"/>
    <s v="Non- ICB"/>
    <s v="Non-GFS/Non- ICB"/>
  </r>
  <r>
    <s v="Unresolved"/>
    <n v="8520"/>
    <s v="Capgemini Technology Services India Limited"/>
    <x v="3"/>
    <n v="795"/>
    <s v="Capgemini Suisse S.A."/>
    <s v="CENTRAL EUROPE"/>
    <n v="85204820000046"/>
    <s v="04. INFRA"/>
    <s v="INFRA CH ACCOUNTS IMS"/>
    <n v="42796"/>
    <n v="97"/>
    <s v="8.Invoice awaiting Prime’s approval or PO"/>
    <s v="Hold Payment"/>
    <n v="42859"/>
    <s v="Q2 2017"/>
    <n v="34"/>
    <s v="31-60 Days"/>
    <n v="110999.7"/>
    <s v="INR"/>
    <n v="1534.55"/>
    <s v="INR"/>
    <n v="110999.79746542445"/>
    <s v="EUR"/>
    <s v="INTER"/>
    <n v="1.53"/>
    <n v="1"/>
    <s v="greater than 10000"/>
    <s v="Izabela Klich"/>
    <s v="without approval"/>
    <s v="More"/>
    <m/>
    <m/>
    <m/>
    <m/>
    <m/>
    <s v="GFS"/>
    <s v="ICB"/>
    <s v="GFS/ICB"/>
  </r>
  <r>
    <s v="New"/>
    <n v="8520"/>
    <s v="Capgemini Technology Services India Limited"/>
    <x v="3"/>
    <n v="3100"/>
    <s v="Sogeti Luxembourg S.A."/>
    <s v="BENELUX"/>
    <n v="85200310087806"/>
    <s v="06. SOGETI"/>
    <s v="SOGETI INDIA - SOGID - BU"/>
    <n v="42857"/>
    <n v="36"/>
    <s v="7.Missing attachments"/>
    <s v="Missing Information or Attachment"/>
    <n v="42891"/>
    <s v="Q2 2017"/>
    <n v="2"/>
    <s v="0-30 Days"/>
    <n v="110609.8"/>
    <s v="INR"/>
    <n v="1529.16"/>
    <s v="INR"/>
    <n v="110609.91840749957"/>
    <s v="EUR"/>
    <s v="INTER"/>
    <n v="1.53"/>
    <n v="1"/>
    <s v="greater than 10000"/>
    <s v="Katarzyna Rosa"/>
    <s v="WAITING FOR APPROVAL"/>
    <s v="More"/>
    <m/>
    <m/>
    <m/>
    <m/>
    <m/>
    <s v="GFS"/>
    <s v="Non- ICB"/>
    <s v="GFS/Non- ICB"/>
  </r>
  <r>
    <s v="Unresolved"/>
    <n v="8520"/>
    <s v="Capgemini Technology Services India Limited"/>
    <x v="3"/>
    <n v="199"/>
    <s v="Capgemini America Inc"/>
    <s v="NORTH AMERICA"/>
    <s v="85202110001194A"/>
    <s v="11. FS"/>
    <s v="FS-Others"/>
    <n v="42579"/>
    <n v="314"/>
    <s v="4.Disagreed expenses"/>
    <s v="DISAGREEMENT"/>
    <n v="42586"/>
    <s v="Q3 2016"/>
    <n v="307"/>
    <s v="181 - 365 Days"/>
    <n v="110285"/>
    <s v="INR"/>
    <n v="1524.67"/>
    <s v="INR"/>
    <n v="110285.13974885714"/>
    <s v="EUR"/>
    <s v="INTER"/>
    <n v="1.52"/>
    <n v="1"/>
    <s v="greater than 10000"/>
    <s v="Sayantan Ghosh"/>
    <s v="Disagreed Expenses"/>
    <s v="More"/>
    <m/>
    <m/>
    <m/>
    <m/>
    <m/>
    <s v="GFS"/>
    <s v="Non- ICB"/>
    <s v="GFS/Non- ICB"/>
  </r>
  <r>
    <s v="Unresolved"/>
    <n v="8520"/>
    <s v="Capgemini Technology Services India Limited"/>
    <x v="3"/>
    <n v="199"/>
    <s v="Capgemini America Inc"/>
    <s v="NORTH AMERICA"/>
    <s v="5010089843/16-17-IM"/>
    <s v="01. APPSONE"/>
    <s v="IGATE"/>
    <n v="42768"/>
    <n v="125"/>
    <s v="1.No signed SoW"/>
    <s v="DISAGREEMENT"/>
    <n v="42830"/>
    <s v="Q1 2017"/>
    <n v="63"/>
    <s v="61-90 Days"/>
    <n v="109533"/>
    <s v="INR"/>
    <n v="1514.27"/>
    <s v="INR"/>
    <n v="109532.86846825994"/>
    <s v="EUR"/>
    <s v="INTER"/>
    <n v="1.51"/>
    <n v="1"/>
    <s v="greater than 10000"/>
    <s v="Sayantan Ghosh"/>
    <s v="ISOW Required"/>
    <s v="More"/>
    <m/>
    <m/>
    <m/>
    <m/>
    <m/>
    <s v="Non-GFS"/>
    <s v="Non- ICB"/>
    <s v="Non-GFS/Non- ICB"/>
  </r>
  <r>
    <s v="New"/>
    <n v="1730"/>
    <s v="Capgemini Portugal, Serviços de Consultoria e Informatica S.A."/>
    <x v="8"/>
    <n v="635"/>
    <s v="Capgemini Technology Services"/>
    <s v="FRANCE"/>
    <n v="9371"/>
    <s v="02. APPSTWO"/>
    <s v="Apps Portugal"/>
    <n v="42829"/>
    <n v="64"/>
    <s v="8.Invoice awaiting Prime’s approval or PO"/>
    <s v="Hold Payment"/>
    <n v="42891"/>
    <s v="Q2 2017"/>
    <n v="2"/>
    <s v="0-30 Days"/>
    <n v="1500"/>
    <s v="EUR"/>
    <n v="1500"/>
    <s v="EUR"/>
    <n v="1500"/>
    <s v="EUR"/>
    <s v="INTER"/>
    <n v="1.5"/>
    <n v="1"/>
    <s v="less than 10000"/>
    <s v="Beata Chojnacka"/>
    <s v="h-Waiting for Project Manager approval"/>
    <s v="Less"/>
    <m/>
    <m/>
    <m/>
    <m/>
    <m/>
    <s v="Non-GFS"/>
    <s v="Non- ICB"/>
    <s v="Non-GFS/Non- ICB"/>
  </r>
  <r>
    <s v="Unresolved"/>
    <n v="8520"/>
    <s v="Capgemini Technology Services India Limited"/>
    <x v="3"/>
    <n v="199"/>
    <s v="Capgemini America Inc"/>
    <s v="NORTH AMERICA"/>
    <n v="85200410040803"/>
    <s v="01. APPSONE"/>
    <s v="APAC Platform"/>
    <n v="42676"/>
    <n v="217"/>
    <s v="8.Invoice awaiting Prime’s approval or PO"/>
    <s v="Hold Payment"/>
    <n v="42733"/>
    <s v="Q4 2016"/>
    <n v="160"/>
    <s v="151-180 Days"/>
    <n v="108800"/>
    <s v="INR"/>
    <n v="1504.14"/>
    <s v="INR"/>
    <n v="108800.12730744749"/>
    <s v="EUR"/>
    <s v="INTER"/>
    <n v="1.5"/>
    <n v="1"/>
    <s v="greater than 10000"/>
    <s v="Sayantan Ghosh"/>
    <s v="Invoice waiting for approval."/>
    <s v="More"/>
    <m/>
    <m/>
    <m/>
    <m/>
    <m/>
    <s v="GFS"/>
    <s v="Non- ICB"/>
    <s v="GFS/Non- ICB"/>
  </r>
  <r>
    <s v="New"/>
    <n v="8310"/>
    <s v="Capgemini Polska Sp z.o.o"/>
    <x v="2"/>
    <n v="199"/>
    <s v="Capgemini America Inc"/>
    <s v="NORTH AMERICA"/>
    <s v="831016FBP03254"/>
    <s v="05. BUSINESS SERVICES"/>
    <s v="BPO POLAND - BPOPL- BU"/>
    <n v="42705"/>
    <n v="188"/>
    <s v="8.Invoice awaiting Prime’s approval or PO"/>
    <s v="Hold Payment"/>
    <n v="42892"/>
    <s v="Q2 2017"/>
    <n v="1"/>
    <s v="0-30 Days"/>
    <n v="6258"/>
    <s v="PLN"/>
    <n v="1500.29"/>
    <s v="PLN"/>
    <n v="6258.0087027903646"/>
    <s v="EUR"/>
    <s v="INTER"/>
    <n v="1.5"/>
    <n v="1"/>
    <s v="less than 10000"/>
    <s v="Sayantan Ghosh"/>
    <s v="Invoice waiting for approval"/>
    <s v="Less"/>
    <m/>
    <m/>
    <m/>
    <m/>
    <m/>
    <s v="GFS"/>
    <s v="Non- ICB"/>
    <s v="GFS/Non- ICB"/>
  </r>
  <r>
    <s v="Unresolved"/>
    <n v="8520"/>
    <s v="Capgemini Technology Services India Limited"/>
    <x v="3"/>
    <n v="1845"/>
    <s v="Capgemini China Co. Ltd."/>
    <s v="INDIA"/>
    <n v="85200310086765"/>
    <s v="10. IND"/>
    <s v="I and D India ACIS"/>
    <n v="42773"/>
    <n v="120"/>
    <s v="2.Disagreed rates or price"/>
    <s v="DISAGREEMENT"/>
    <n v="42776"/>
    <s v="Q1 2017"/>
    <n v="117"/>
    <s v="91-120 Days"/>
    <n v="1681.24"/>
    <s v="USD"/>
    <n v="1498.3"/>
    <s v="INR"/>
    <n v="108377.69804988136"/>
    <s v="EUR"/>
    <s v="INTRA"/>
    <n v="1.5"/>
    <n v="1"/>
    <s v="greater than 10000"/>
    <s v="Dorothy Chen"/>
    <s v="RE-issue the invoices per the ISOW"/>
    <s v="Less"/>
    <m/>
    <m/>
    <m/>
    <m/>
    <m/>
    <s v="GFS"/>
    <s v="Non- ICB"/>
    <s v="GFS/Non- ICB"/>
  </r>
  <r>
    <s v="New"/>
    <n v="635"/>
    <s v="Capgemini Technology Services"/>
    <x v="1"/>
    <n v="95"/>
    <s v="Capgemini Service S.A.S."/>
    <s v="HOLDING"/>
    <n v="63503300006409"/>
    <s v="02. APPSTWO"/>
    <s v="FR03ITICS - ITICS France"/>
    <n v="42821"/>
    <n v="72"/>
    <s v="4.Disagreed expenses"/>
    <s v="DISAGREEMENT"/>
    <n v="42892"/>
    <s v="Q2 2017"/>
    <n v="1"/>
    <s v="0-30 Days"/>
    <n v="1490.4"/>
    <s v="EUR"/>
    <n v="1490.4"/>
    <s v="EUR"/>
    <n v="1490.4"/>
    <s v="EUR"/>
    <s v="INTER"/>
    <n v="1.49"/>
    <n v="1"/>
    <s v="less than 10000"/>
    <s v="Katarzyna Czerwiec"/>
    <s v="I don't understabd why I receive this invoice + attached email. Pierre LEONARDON (18/04/2017 15:39)"/>
    <s v="Less"/>
    <m/>
    <m/>
    <m/>
    <m/>
    <m/>
    <s v="GFS"/>
    <s v="Non- ICB"/>
    <s v="GFS/Non- ICB"/>
  </r>
  <r>
    <s v="Unresolved"/>
    <n v="8520"/>
    <s v="Capgemini Technology Services India Limited"/>
    <x v="3"/>
    <n v="199"/>
    <s v="Capgemini America Inc"/>
    <s v="NORTH AMERICA"/>
    <n v="85200410042017"/>
    <s v="01. APPSONE"/>
    <s v="APAC Platform"/>
    <n v="42704"/>
    <n v="189"/>
    <s v="8.Invoice awaiting Prime’s approval or PO"/>
    <s v="Hold Payment"/>
    <n v="42776"/>
    <s v="Q1 2017"/>
    <n v="117"/>
    <s v="91-120 Days"/>
    <n v="108000"/>
    <s v="INR"/>
    <n v="1493.08"/>
    <s v="INR"/>
    <n v="108000.11573404317"/>
    <s v="EUR"/>
    <s v="INTER"/>
    <n v="1.49"/>
    <n v="1"/>
    <s v="greater than 10000"/>
    <s v="Sayantan Ghosh"/>
    <s v="Invoice waiting for approval"/>
    <s v="More"/>
    <m/>
    <m/>
    <m/>
    <m/>
    <m/>
    <s v="GFS"/>
    <s v="Non- ICB"/>
    <s v="GFS/Non- ICB"/>
  </r>
  <r>
    <s v="Unresolved"/>
    <n v="8520"/>
    <s v="Capgemini Technology Services India Limited"/>
    <x v="3"/>
    <n v="8420"/>
    <s v="Capgemini Australia Pty Ltd."/>
    <s v="INDIA"/>
    <n v="85200910002127"/>
    <s v="10. IND"/>
    <s v="I and D India ACIS"/>
    <n v="42676"/>
    <n v="217"/>
    <s v="2.Disagreed rates or price"/>
    <s v="DISAGREEMENT"/>
    <n v="42732"/>
    <s v="Q4 2016"/>
    <n v="161"/>
    <s v="151-180 Days"/>
    <n v="108000"/>
    <s v="INR"/>
    <n v="1493.08"/>
    <s v="INR"/>
    <n v="108000.11573404317"/>
    <s v="EUR"/>
    <s v="INTRA"/>
    <n v="1.49"/>
    <n v="1"/>
    <s v="greater than 10000"/>
    <s v="Michelle Curtin"/>
    <s v="Offshore resource skills mis-match resulting in no deliverables on project.Please issue credit note for 108,000 INR"/>
    <s v="More"/>
    <m/>
    <m/>
    <m/>
    <m/>
    <m/>
    <s v="GFS"/>
    <s v="Non- ICB"/>
    <s v="GFS/Non- ICB"/>
  </r>
  <r>
    <s v="Unresolved"/>
    <n v="8520"/>
    <s v="Capgemini Technology Services India Limited"/>
    <x v="3"/>
    <n v="199"/>
    <s v="Capgemini America Inc"/>
    <s v="NORTH AMERICA"/>
    <n v="85200410040774"/>
    <s v="01. APPSONE"/>
    <s v="APAC Platform"/>
    <n v="42676"/>
    <n v="217"/>
    <s v="8.Invoice awaiting Prime’s approval or PO"/>
    <s v="Hold Payment"/>
    <n v="42733"/>
    <s v="Q4 2016"/>
    <n v="160"/>
    <s v="151-180 Days"/>
    <n v="108000"/>
    <s v="INR"/>
    <n v="1493.08"/>
    <s v="INR"/>
    <n v="108000.11573404317"/>
    <s v="EUR"/>
    <s v="INTER"/>
    <n v="1.49"/>
    <n v="1"/>
    <s v="greater than 10000"/>
    <s v="Sayantan Ghosh"/>
    <s v="Invoice waiting for approval"/>
    <s v="More"/>
    <m/>
    <m/>
    <m/>
    <m/>
    <m/>
    <s v="GFS"/>
    <s v="Non- ICB"/>
    <s v="GFS/Non- ICB"/>
  </r>
  <r>
    <s v="Unresolved"/>
    <n v="8520"/>
    <s v="Capgemini Technology Services India Limited"/>
    <x v="3"/>
    <n v="199"/>
    <s v="Capgemini America Inc"/>
    <s v="NORTH AMERICA"/>
    <n v="85200410039874"/>
    <s v="01. APPSONE"/>
    <s v="APAC Platform"/>
    <n v="42643"/>
    <n v="250"/>
    <s v="8.Invoice awaiting Prime’s approval or PO"/>
    <s v="Hold Payment"/>
    <n v="42709"/>
    <s v="Q4 2016"/>
    <n v="184"/>
    <s v="181 - 365 Days"/>
    <n v="108000"/>
    <s v="INR"/>
    <n v="1493.08"/>
    <s v="INR"/>
    <n v="108000.11573404317"/>
    <s v="EUR"/>
    <s v="INTER"/>
    <n v="1.49"/>
    <n v="1"/>
    <s v="greater than 10000"/>
    <s v="Sayantan Ghosh"/>
    <s v="Invoice waiting for approval"/>
    <s v="More"/>
    <m/>
    <m/>
    <m/>
    <m/>
    <m/>
    <s v="GFS"/>
    <s v="Non- ICB"/>
    <s v="GFS/Non- ICB"/>
  </r>
  <r>
    <s v="Unresolved"/>
    <n v="8520"/>
    <s v="Capgemini Technology Services India Limited"/>
    <x v="3"/>
    <n v="199"/>
    <s v="Capgemini America Inc"/>
    <s v="NORTH AMERICA"/>
    <n v="85200410039878"/>
    <s v="01. APPSONE"/>
    <s v="APAC Platform"/>
    <n v="42643"/>
    <n v="250"/>
    <s v="8.Invoice awaiting Prime’s approval or PO"/>
    <s v="Hold Payment"/>
    <n v="42709"/>
    <s v="Q4 2016"/>
    <n v="184"/>
    <s v="181 - 365 Days"/>
    <n v="108000"/>
    <s v="INR"/>
    <n v="1493.08"/>
    <s v="INR"/>
    <n v="108000.11573404317"/>
    <s v="EUR"/>
    <s v="INTER"/>
    <n v="1.49"/>
    <n v="1"/>
    <s v="greater than 10000"/>
    <s v="Sayantan Ghosh"/>
    <s v="Invoice waiting for approval"/>
    <s v="More"/>
    <m/>
    <m/>
    <m/>
    <m/>
    <m/>
    <s v="GFS"/>
    <s v="Non- ICB"/>
    <s v="GFS/Non- ICB"/>
  </r>
  <r>
    <s v="Unresolved"/>
    <n v="8520"/>
    <s v="Capgemini Technology Services India Limited"/>
    <x v="3"/>
    <n v="199"/>
    <s v="Capgemini America Inc"/>
    <s v="NORTH AMERICA"/>
    <n v="85200410039879"/>
    <s v="01. APPSONE"/>
    <s v="APAC Platform"/>
    <n v="42643"/>
    <n v="250"/>
    <s v="8.Invoice awaiting Prime’s approval or PO"/>
    <s v="Hold Payment"/>
    <n v="42709"/>
    <s v="Q4 2016"/>
    <n v="184"/>
    <s v="181 - 365 Days"/>
    <n v="108000"/>
    <s v="INR"/>
    <n v="1493.08"/>
    <s v="INR"/>
    <n v="108000.11573404317"/>
    <s v="EUR"/>
    <s v="INTER"/>
    <n v="1.49"/>
    <n v="1"/>
    <s v="greater than 10000"/>
    <s v="Sayantan Ghosh"/>
    <s v="Invoice waiting for approval"/>
    <s v="More"/>
    <m/>
    <m/>
    <m/>
    <m/>
    <m/>
    <s v="GFS"/>
    <s v="Non- ICB"/>
    <s v="GFS/Non- ICB"/>
  </r>
  <r>
    <s v="Unresolved"/>
    <n v="8520"/>
    <s v="Capgemini Technology Services India Limited"/>
    <x v="3"/>
    <n v="199"/>
    <s v="Capgemini America Inc"/>
    <s v="NORTH AMERICA"/>
    <n v="85200410039882"/>
    <s v="01. APPSONE"/>
    <s v="APAC Platform"/>
    <n v="42643"/>
    <n v="250"/>
    <s v="8.Invoice awaiting Prime’s approval or PO"/>
    <s v="Hold Payment"/>
    <n v="42709"/>
    <s v="Q4 2016"/>
    <n v="184"/>
    <s v="181 - 365 Days"/>
    <n v="108000"/>
    <s v="INR"/>
    <n v="1493.08"/>
    <s v="INR"/>
    <n v="108000.11573404317"/>
    <s v="EUR"/>
    <s v="INTER"/>
    <n v="1.49"/>
    <n v="1"/>
    <s v="greater than 10000"/>
    <s v="Sayantan Ghosh"/>
    <s v="Invoice waiting for approval"/>
    <s v="More"/>
    <m/>
    <m/>
    <m/>
    <m/>
    <m/>
    <s v="GFS"/>
    <s v="Non- ICB"/>
    <s v="GFS/Non- ICB"/>
  </r>
  <r>
    <s v="Unresolved"/>
    <n v="8520"/>
    <s v="Capgemini Technology Services India Limited"/>
    <x v="3"/>
    <n v="8420"/>
    <s v="Capgemini Australia Pty Ltd."/>
    <s v="INDIA"/>
    <n v="85200910002092"/>
    <s v="10. IND"/>
    <s v="I and D India ACIS"/>
    <n v="42614"/>
    <n v="279"/>
    <s v="2.Disagreed rates or price"/>
    <s v="DISAGREEMENT"/>
    <n v="42648"/>
    <s v="Q3 2016"/>
    <n v="245"/>
    <s v="181 - 365 Days"/>
    <n v="108000"/>
    <s v="INR"/>
    <n v="1493.08"/>
    <s v="INR"/>
    <n v="108000.11573404317"/>
    <s v="EUR"/>
    <s v="INTRA"/>
    <n v="1.49"/>
    <n v="1"/>
    <s v="greater than 10000"/>
    <s v="Michelle Curtin"/>
    <s v="Offshore resource skills mis-match resulting in no deliverables on project. Please issue credit note for 108,000 INR"/>
    <s v="More"/>
    <m/>
    <m/>
    <m/>
    <m/>
    <m/>
    <s v="GFS"/>
    <s v="Non- ICB"/>
    <s v="GFS/Non- ICB"/>
  </r>
  <r>
    <s v="Unresolved"/>
    <n v="8520"/>
    <s v="Capgemini Technology Services India Limited"/>
    <x v="3"/>
    <n v="199"/>
    <s v="Capgemini America Inc"/>
    <s v="NORTH AMERICA"/>
    <n v="85200410038183"/>
    <s v="01. APPSONE"/>
    <s v="APAC Platform"/>
    <n v="42583"/>
    <n v="310"/>
    <s v="8.Invoice awaiting Prime’s approval or PO"/>
    <s v="Hold Payment"/>
    <n v="42648"/>
    <s v="Q3 2016"/>
    <n v="245"/>
    <s v="181 - 365 Days"/>
    <n v="108000"/>
    <s v="INR"/>
    <n v="1493.08"/>
    <s v="INR"/>
    <n v="108000.11573404317"/>
    <s v="EUR"/>
    <s v="INTER"/>
    <n v="1.49"/>
    <n v="1"/>
    <s v="greater than 10000"/>
    <s v="Sayantan Ghosh"/>
    <s v="Invoice waiting for approval"/>
    <s v="More"/>
    <m/>
    <m/>
    <m/>
    <m/>
    <m/>
    <s v="GFS"/>
    <s v="Non- ICB"/>
    <s v="GFS/Non- ICB"/>
  </r>
  <r>
    <s v="Unresolved"/>
    <n v="8520"/>
    <s v="Capgemini Technology Services India Limited"/>
    <x v="3"/>
    <n v="199"/>
    <s v="Capgemini America Inc"/>
    <s v="NORTH AMERICA"/>
    <n v="85202110002305"/>
    <s v="11. FS"/>
    <s v="FS-Others"/>
    <n v="42795"/>
    <n v="98"/>
    <s v="8.Invoice awaiting Prime’s approval or PO"/>
    <s v="Hold Payment"/>
    <n v="42860"/>
    <s v="Q2 2017"/>
    <n v="33"/>
    <s v="31-60 Days"/>
    <n v="108000"/>
    <s v="INR"/>
    <n v="1493.08"/>
    <s v="INR"/>
    <n v="108000.11573404317"/>
    <s v="EUR"/>
    <s v="INTER"/>
    <n v="1.49"/>
    <n v="1"/>
    <s v="greater than 10000"/>
    <s v="PRIANGSU CHANDRA"/>
    <s v="Approval pending from Pramod Karanth"/>
    <s v="More"/>
    <m/>
    <m/>
    <m/>
    <m/>
    <m/>
    <s v="GFS"/>
    <s v="Non- ICB"/>
    <s v="GFS/Non- ICB"/>
  </r>
  <r>
    <s v="New"/>
    <n v="413"/>
    <s v="Capgemini Nederland B.V."/>
    <x v="7"/>
    <n v="8205"/>
    <s v="Capgemini Consulting Österreich AG"/>
    <s v="CENTRAL EUROPE"/>
    <n v="4130130017444"/>
    <s v="10. IND"/>
    <s v="BI-BA Netherlands"/>
    <n v="42849"/>
    <n v="44"/>
    <s v="6.Missing or wrong information on invoice"/>
    <s v="Missing Information or Attachment"/>
    <n v="42892"/>
    <s v="Q2 2017"/>
    <n v="1"/>
    <s v="0-30 Days"/>
    <n v="1479.6"/>
    <s v="EUR"/>
    <n v="1479.6"/>
    <s v="EUR"/>
    <n v="1479.6"/>
    <s v="EUR"/>
    <s v="INTER"/>
    <n v="1.48"/>
    <n v="1"/>
    <s v="less than 10000"/>
    <s v="Justyna Krawczak"/>
    <s v="certificate of residence for 2017 should be sent to CG Austria"/>
    <s v="Less"/>
    <m/>
    <m/>
    <m/>
    <m/>
    <m/>
    <s v="GFS"/>
    <s v="Non- ICB"/>
    <s v="GFS/Non- ICB"/>
  </r>
  <r>
    <s v="Unresolved"/>
    <n v="8520"/>
    <s v="Capgemini Technology Services India Limited"/>
    <x v="3"/>
    <n v="260"/>
    <s v="Capgemini UK Plc"/>
    <s v="UK &amp; IRELAND"/>
    <n v="85200310082069"/>
    <s v="01. APPSONE"/>
    <s v="Apps UK AM"/>
    <n v="42544"/>
    <n v="349"/>
    <s v="3.Disagreed days, volume or deliverables"/>
    <s v="DISAGREEMENT"/>
    <n v="42549"/>
    <s v="Q2 2016"/>
    <n v="344"/>
    <s v="181 - 365 Days"/>
    <n v="107314"/>
    <s v="INR"/>
    <n v="1483.59"/>
    <s v="INR"/>
    <n v="107313.66819049823"/>
    <s v="EUR"/>
    <s v="INTER"/>
    <n v="1.48"/>
    <n v="1"/>
    <s v="greater than 10000"/>
    <s v="SATABDI SARKAR"/>
    <s v="Need credit Invoice"/>
    <s v="More"/>
    <m/>
    <m/>
    <m/>
    <m/>
    <m/>
    <s v="GFS"/>
    <s v="Non- ICB"/>
    <s v="GFS/Non- ICB"/>
  </r>
  <r>
    <s v="Unresolved"/>
    <n v="8520"/>
    <s v="Capgemini Technology Services India Limited"/>
    <x v="3"/>
    <n v="456"/>
    <s v="Sogeti Deutschland GmbH"/>
    <s v="CENTRAL EUROPE"/>
    <n v="85200310086841"/>
    <s v="06. SOGETI"/>
    <s v="SOGETI INDIA - SOGID - BU"/>
    <n v="42773"/>
    <n v="120"/>
    <s v="6.Missing or wrong information on invoice"/>
    <s v="Missing Information or Attachment"/>
    <n v="42830"/>
    <s v="Q1 2017"/>
    <n v="63"/>
    <s v="61-90 Days"/>
    <n v="107000"/>
    <s v="INR"/>
    <n v="1479.25"/>
    <s v="INR"/>
    <n v="106999.73959840287"/>
    <s v="EUR"/>
    <s v="INTER"/>
    <n v="1.48"/>
    <n v="1"/>
    <s v="greater than 10000"/>
    <s v="Lukasz Nozka"/>
    <s v="unknown services"/>
    <s v="More"/>
    <m/>
    <m/>
    <m/>
    <m/>
    <m/>
    <s v="GFS"/>
    <s v="Non- ICB"/>
    <s v="GFS/Non- ICB"/>
  </r>
  <r>
    <s v="Unresolved"/>
    <n v="8520"/>
    <s v="Capgemini Technology Services India Limited"/>
    <x v="3"/>
    <n v="795"/>
    <s v="Capgemini Suisse S.A."/>
    <s v="CENTRAL EUROPE"/>
    <n v="85205820000018"/>
    <s v="04. INFRA"/>
    <s v="INFRA CH ACCOUNTS IMS"/>
    <n v="42796"/>
    <n v="97"/>
    <s v="8.Invoice awaiting Prime’s approval or PO"/>
    <s v="Hold Payment"/>
    <n v="42859"/>
    <s v="Q2 2017"/>
    <n v="34"/>
    <s v="31-60 Days"/>
    <n v="107088.47"/>
    <s v="INR"/>
    <n v="1480.48"/>
    <s v="INR"/>
    <n v="107088.71014408888"/>
    <s v="EUR"/>
    <s v="INTER"/>
    <n v="1.48"/>
    <n v="1"/>
    <s v="greater than 10000"/>
    <s v="Izabela Klich"/>
    <s v="without approval"/>
    <s v="More"/>
    <m/>
    <m/>
    <m/>
    <m/>
    <m/>
    <s v="GFS"/>
    <s v="ICB"/>
    <s v="GFS/ICB"/>
  </r>
  <r>
    <s v="New"/>
    <n v="413"/>
    <s v="Capgemini Nederland B.V."/>
    <x v="7"/>
    <n v="8205"/>
    <s v="Capgemini Consulting Österreich AG"/>
    <s v="CENTRAL EUROPE"/>
    <n v="4130130017421"/>
    <s v="10. IND"/>
    <s v="BI-BA Netherlands"/>
    <n v="42849"/>
    <n v="44"/>
    <s v="6.Missing or wrong information on invoice"/>
    <s v="Missing Information or Attachment"/>
    <n v="42892"/>
    <s v="Q2 2017"/>
    <n v="1"/>
    <s v="0-30 Days"/>
    <n v="1474"/>
    <s v="EUR"/>
    <n v="1474"/>
    <s v="EUR"/>
    <n v="1474"/>
    <s v="EUR"/>
    <s v="INTER"/>
    <n v="1.47"/>
    <n v="1"/>
    <s v="less than 10000"/>
    <s v="Justyna Krawczak"/>
    <s v="certificate of residence for 2017 should be sent to CG Austria"/>
    <s v="Less"/>
    <m/>
    <m/>
    <m/>
    <m/>
    <m/>
    <s v="GFS"/>
    <s v="Non- ICB"/>
    <s v="GFS/Non- ICB"/>
  </r>
  <r>
    <s v="Unresolved"/>
    <n v="8520"/>
    <s v="Capgemini Technology Services India Limited"/>
    <x v="3"/>
    <n v="1750"/>
    <s v="Capgemini Espana S.L."/>
    <s v="IBERIA"/>
    <n v="85205620000003"/>
    <s v="11. FS"/>
    <s v="FS SPAINACC"/>
    <n v="42774"/>
    <n v="119"/>
    <s v="8.Invoice awaiting Prime’s approval or PO"/>
    <s v="Hold Payment"/>
    <n v="42860"/>
    <s v="Q2 2017"/>
    <n v="33"/>
    <s v="31-60 Days"/>
    <n v="106020"/>
    <s v="INR"/>
    <n v="1465.71"/>
    <s v="INR"/>
    <n v="106020.34025808692"/>
    <s v="EUR"/>
    <s v="INTER"/>
    <n v="1.47"/>
    <n v="1"/>
    <s v="greater than 10000"/>
    <s v="Beatriu Armengol"/>
    <s v="We need that ISOW number be included in the invoice"/>
    <s v="More"/>
    <m/>
    <m/>
    <m/>
    <m/>
    <m/>
    <s v="GFS"/>
    <s v="ICB"/>
    <s v="GFS/ICB"/>
  </r>
  <r>
    <s v="Unresolved"/>
    <n v="8520"/>
    <s v="Capgemini Technology Services India Limited"/>
    <x v="3"/>
    <n v="1750"/>
    <s v="Capgemini Espana S.L."/>
    <s v="IBERIA"/>
    <n v="85205620000014"/>
    <s v="11. FS"/>
    <s v="FS SPAINACC"/>
    <n v="42796"/>
    <n v="97"/>
    <s v="8.Invoice awaiting Prime’s approval or PO"/>
    <s v="Hold Payment"/>
    <n v="42860"/>
    <s v="Q2 2017"/>
    <n v="33"/>
    <s v="31-60 Days"/>
    <n v="106020"/>
    <s v="INR"/>
    <n v="1465.71"/>
    <s v="INR"/>
    <n v="106020.34025808692"/>
    <s v="EUR"/>
    <s v="INTER"/>
    <n v="1.47"/>
    <n v="1"/>
    <s v="greater than 10000"/>
    <s v="Beatriu Armengol"/>
    <s v="We need that ISOW number be included in the invoice"/>
    <s v="More"/>
    <m/>
    <m/>
    <m/>
    <m/>
    <m/>
    <s v="GFS"/>
    <s v="ICB"/>
    <s v="GFS/ICB"/>
  </r>
  <r>
    <s v="New"/>
    <n v="8520"/>
    <s v="Capgemini Technology Services India Limited"/>
    <x v="3"/>
    <n v="3100"/>
    <s v="Sogeti Luxembourg S.A."/>
    <s v="BENELUX"/>
    <n v="85200310088146"/>
    <s v="06. SOGETI"/>
    <s v="SOGETI INDIA - SOGID - BU"/>
    <n v="42887"/>
    <n v="6"/>
    <s v="8.Invoice awaiting Prime’s approval or PO"/>
    <s v="Hold Payment"/>
    <n v="42891"/>
    <s v="Q2 2017"/>
    <n v="2"/>
    <s v="0-30 Days"/>
    <n v="106338.62"/>
    <s v="INR"/>
    <n v="1470.11"/>
    <s v="INR"/>
    <n v="106338.60887680111"/>
    <s v="EUR"/>
    <s v="INTER"/>
    <n v="1.47"/>
    <n v="1"/>
    <s v="greater than 10000"/>
    <s v="Katarzyna Rosa"/>
    <s v="WAITING FOR APPROVAL"/>
    <s v="More"/>
    <m/>
    <m/>
    <m/>
    <m/>
    <m/>
    <s v="GFS"/>
    <s v="Non- ICB"/>
    <s v="GFS/Non- ICB"/>
  </r>
  <r>
    <s v="Unresolved"/>
    <n v="132"/>
    <s v="Capgemini Technologies LLC"/>
    <x v="6"/>
    <n v="199"/>
    <s v="Capgemini America Inc"/>
    <s v="NORTH AMERICA"/>
    <n v="1320130002615"/>
    <s v="01. APPSONE"/>
    <s v="NA CAPTECH"/>
    <n v="42724"/>
    <n v="169"/>
    <s v="1.No signed SoW"/>
    <s v="DISAGREEMENT"/>
    <n v="42800"/>
    <s v="Q1 2017"/>
    <n v="93"/>
    <s v="91-120 Days"/>
    <n v="1654.32"/>
    <s v="USD"/>
    <n v="1474.31"/>
    <s v="USD"/>
    <n v="1654.3231930656016"/>
    <s v="EUR"/>
    <s v="INTRA"/>
    <n v="1.47"/>
    <n v="1"/>
    <s v="less than 10000"/>
    <s v="Soumya Mukhopadhyay"/>
    <s v="-"/>
    <s v="Less"/>
    <m/>
    <m/>
    <m/>
    <m/>
    <m/>
    <s v="GFS"/>
    <s v="Non- ICB"/>
    <s v="GFS/Non- ICB"/>
  </r>
  <r>
    <s v="Unresolved"/>
    <n v="8520"/>
    <s v="Capgemini Technology Services India Limited"/>
    <x v="3"/>
    <n v="3071"/>
    <s v="Sogeti Sverige AB"/>
    <s v="NORDIC"/>
    <s v="5010089812/16-17-IM"/>
    <s v="06. SOGETI"/>
    <s v="iGATE"/>
    <n v="42769"/>
    <n v="124"/>
    <s v="8.Invoice awaiting Prime’s approval or PO"/>
    <s v="Hold Payment"/>
    <n v="42775"/>
    <s v="Q1 2017"/>
    <n v="118"/>
    <s v="91-120 Days"/>
    <n v="105307"/>
    <s v="INR"/>
    <n v="1455.85"/>
    <s v="INR"/>
    <n v="105307.12921705919"/>
    <s v="EUR"/>
    <s v="INTER"/>
    <n v="1.46"/>
    <n v="1"/>
    <s v="greater than 10000"/>
    <s v="Anne-Sofi Saltin"/>
    <s v="approve"/>
    <s v="More"/>
    <m/>
    <m/>
    <m/>
    <m/>
    <m/>
    <s v="Non-GFS"/>
    <s v="Non- ICB"/>
    <s v="Non-GFS/Non- ICB"/>
  </r>
  <r>
    <s v="New"/>
    <n v="8310"/>
    <s v="Capgemini Polska Sp z.o.o"/>
    <x v="2"/>
    <n v="199"/>
    <s v="Capgemini America Inc"/>
    <s v="NORTH AMERICA"/>
    <s v="831015KIS00357_8104"/>
    <s v="04. INFRA"/>
    <s v="Infra Central Europe "/>
    <n v="42584"/>
    <n v="309"/>
    <s v="8.Invoice awaiting Prime’s approval or PO"/>
    <s v="Hold Payment"/>
    <n v="42892"/>
    <s v="Q2 2017"/>
    <n v="1"/>
    <s v="0-30 Days"/>
    <n v="6086.08"/>
    <s v="PLN"/>
    <n v="1459.07"/>
    <s v="PLN"/>
    <n v="6086.071864759705"/>
    <s v="EUR"/>
    <s v="INTER"/>
    <n v="1.46"/>
    <n v="1"/>
    <s v="less than 10000"/>
    <s v="Sayantan Ghosh"/>
    <s v="Invoice waiting for approval"/>
    <s v="Less"/>
    <m/>
    <m/>
    <m/>
    <m/>
    <m/>
    <s v="GFS"/>
    <s v="Non- ICB"/>
    <s v="GFS/Non- ICB"/>
  </r>
  <r>
    <s v="Unresolved"/>
    <n v="8520"/>
    <s v="Capgemini Technology Services India Limited"/>
    <x v="3"/>
    <n v="8420"/>
    <s v="Capgemini Australia Pty Ltd."/>
    <s v="INDIA"/>
    <n v="85203010001350"/>
    <s v="14. DIGITAL"/>
    <s v="DIGITAL"/>
    <n v="42828"/>
    <n v="65"/>
    <s v="3.Disagreed days, volume or deliverables"/>
    <s v="DISAGREEMENT"/>
    <n v="42859"/>
    <s v="Q2 2017"/>
    <n v="34"/>
    <s v="31-60 Days"/>
    <n v="104886.79"/>
    <s v="INR"/>
    <n v="1450.04"/>
    <s v="INR"/>
    <n v="104886.86997280249"/>
    <s v="EUR"/>
    <s v="INTRA"/>
    <n v="1.45"/>
    <n v="1"/>
    <s v="greater than 10000"/>
    <s v="Mayuresh Kapre"/>
    <s v="Based on the capability and capacity of skills provided for MYCCA; Issue a credit note for their efforts"/>
    <s v="More"/>
    <m/>
    <m/>
    <m/>
    <m/>
    <m/>
    <s v="GFS"/>
    <s v="Non- ICB"/>
    <s v="GFS/Non- ICB"/>
  </r>
  <r>
    <s v="New"/>
    <n v="8520"/>
    <s v="Capgemini Technology Services India Limited"/>
    <x v="3"/>
    <n v="247"/>
    <s v="Sogeti Ireland Ltd."/>
    <s v="UK &amp; IRELAND"/>
    <n v="85204410000290"/>
    <s v="06. SOGETI"/>
    <s v="SOGETI INDIA - SOGID - BU"/>
    <n v="42857"/>
    <n v="36"/>
    <s v="8.Invoice awaiting Prime’s approval or PO"/>
    <s v="Hold Payment"/>
    <n v="42893"/>
    <s v="Q2 2017"/>
    <n v="0"/>
    <s v="0-30 Days"/>
    <n v="105233.25"/>
    <s v="INR"/>
    <n v="1454.83"/>
    <s v="INR"/>
    <n v="105233.34876453909"/>
    <s v="EUR"/>
    <s v="INTER"/>
    <n v="1.45"/>
    <n v="1"/>
    <s v="greater than 10000"/>
    <s v="Grace Mulhern"/>
    <s v="waiting on approval"/>
    <s v="More"/>
    <m/>
    <m/>
    <m/>
    <m/>
    <m/>
    <s v="GFS"/>
    <s v="Non- ICB"/>
    <s v="GFS/Non- ICB"/>
  </r>
  <r>
    <s v="Unresolved"/>
    <n v="8520"/>
    <s v="Capgemini Technology Services India Limited"/>
    <x v="3"/>
    <n v="199"/>
    <s v="Capgemini America Inc"/>
    <s v="NORTH AMERICA"/>
    <s v="5010089508/16-17-IM"/>
    <s v="01. APPSONE"/>
    <s v="IGATE"/>
    <n v="42768"/>
    <n v="125"/>
    <s v="1.No signed SoW"/>
    <s v="DISAGREEMENT"/>
    <n v="42830"/>
    <s v="Q1 2017"/>
    <n v="63"/>
    <s v="61-90 Days"/>
    <n v="104258"/>
    <s v="INR"/>
    <n v="1441.35"/>
    <s v="INR"/>
    <n v="104258.28945084196"/>
    <s v="EUR"/>
    <s v="INTER"/>
    <n v="1.44"/>
    <n v="1"/>
    <s v="greater than 10000"/>
    <s v="Sayantan Ghosh"/>
    <s v="ISOW Required"/>
    <s v="More"/>
    <m/>
    <m/>
    <m/>
    <m/>
    <m/>
    <s v="Non-GFS"/>
    <s v="Non- ICB"/>
    <s v="Non-GFS/Non- ICB"/>
  </r>
  <r>
    <s v="Unresolved"/>
    <n v="8520"/>
    <s v="Capgemini Technology Services India Limited"/>
    <x v="3"/>
    <n v="260"/>
    <s v="Capgemini UK Plc"/>
    <s v="UK &amp; IRELAND"/>
    <s v="5010089846/16-17-IM"/>
    <s v="01. APPSONE"/>
    <s v="IGATE"/>
    <n v="42768"/>
    <n v="125"/>
    <s v="6.Missing or wrong information on invoice"/>
    <s v="Missing Information or Attachment"/>
    <n v="42831"/>
    <s v="Q1 2017"/>
    <n v="62"/>
    <s v="61-90 Days"/>
    <n v="103451"/>
    <s v="INR"/>
    <n v="1430.19"/>
    <s v="INR"/>
    <n v="103451.0444997396"/>
    <s v="EUR"/>
    <s v="INTER"/>
    <n v="1.43"/>
    <n v="1"/>
    <s v="greater than 10000"/>
    <s v="SARBAJIT MOITRA"/>
    <s v="No PO"/>
    <s v="More"/>
    <m/>
    <m/>
    <m/>
    <m/>
    <m/>
    <s v="Non-GFS"/>
    <s v="Non- ICB"/>
    <s v="Non-GFS/Non- ICB"/>
  </r>
  <r>
    <s v="Unresolved"/>
    <n v="8520"/>
    <s v="Capgemini Technology Services India Limited"/>
    <x v="3"/>
    <n v="199"/>
    <s v="Capgemini America Inc"/>
    <s v="NORTH AMERICA"/>
    <s v="5010089766/16-17-IM"/>
    <s v="01. APPSONE"/>
    <s v="IGATE"/>
    <n v="42768"/>
    <n v="125"/>
    <s v="1.No signed SoW"/>
    <s v="DISAGREEMENT"/>
    <n v="42830"/>
    <s v="Q1 2017"/>
    <n v="63"/>
    <s v="61-90 Days"/>
    <n v="103475"/>
    <s v="INR"/>
    <n v="1430.52"/>
    <s v="INR"/>
    <n v="103474.91464614317"/>
    <s v="EUR"/>
    <s v="INTER"/>
    <n v="1.43"/>
    <n v="1"/>
    <s v="greater than 10000"/>
    <s v="Sayantan Ghosh"/>
    <s v="ISOW Required"/>
    <s v="More"/>
    <m/>
    <m/>
    <m/>
    <m/>
    <m/>
    <s v="Non-GFS"/>
    <s v="Non- ICB"/>
    <s v="Non-GFS/Non- ICB"/>
  </r>
  <r>
    <s v="Unresolved"/>
    <n v="132"/>
    <s v="Capgemini Technologies LLC"/>
    <x v="6"/>
    <n v="199"/>
    <s v="Capgemini America Inc"/>
    <s v="NORTH AMERICA"/>
    <n v="1320130002422"/>
    <s v="01. APPSONE"/>
    <s v="NA CAPTECH"/>
    <n v="42640"/>
    <n v="253"/>
    <s v="1.No signed SoW"/>
    <s v="DISAGREEMENT"/>
    <n v="42709"/>
    <s v="Q4 2016"/>
    <n v="184"/>
    <s v="181 - 365 Days"/>
    <n v="1604.44"/>
    <s v="USD"/>
    <n v="1429.85"/>
    <s v="USD"/>
    <n v="1604.4346288126992"/>
    <s v="EUR"/>
    <s v="INTRA"/>
    <n v="1.43"/>
    <n v="1"/>
    <s v="less than 10000"/>
    <s v="Soumya Mukhopadhyay"/>
    <s v="No ISOW"/>
    <s v="Less"/>
    <m/>
    <m/>
    <m/>
    <m/>
    <m/>
    <s v="GFS"/>
    <s v="Non- ICB"/>
    <s v="GFS/Non- ICB"/>
  </r>
  <r>
    <s v="Unresolved"/>
    <n v="8520"/>
    <s v="Capgemini Technology Services India Limited"/>
    <x v="3"/>
    <n v="199"/>
    <s v="Capgemini America Inc"/>
    <s v="NORTH AMERICA"/>
    <n v="85200410040801"/>
    <s v="01. APPSONE"/>
    <s v="APAC Platform"/>
    <n v="42676"/>
    <n v="217"/>
    <s v="8.Invoice awaiting Prime’s approval or PO"/>
    <s v="Hold Payment"/>
    <n v="42733"/>
    <s v="Q4 2016"/>
    <n v="160"/>
    <s v="151-180 Days"/>
    <n v="102400"/>
    <s v="INR"/>
    <n v="1415.66"/>
    <s v="INR"/>
    <n v="102400.03472021296"/>
    <s v="EUR"/>
    <s v="INTER"/>
    <n v="1.42"/>
    <n v="1"/>
    <s v="greater than 10000"/>
    <s v="Sayantan Ghosh"/>
    <s v="Invoice waiting for approval"/>
    <s v="More"/>
    <m/>
    <m/>
    <m/>
    <m/>
    <m/>
    <s v="GFS"/>
    <s v="Non- ICB"/>
    <s v="GFS/Non- ICB"/>
  </r>
  <r>
    <s v="New"/>
    <n v="413"/>
    <s v="Capgemini Nederland B.V."/>
    <x v="7"/>
    <n v="8205"/>
    <s v="Capgemini Consulting Österreich AG"/>
    <s v="CENTRAL EUROPE"/>
    <n v="4130130017426"/>
    <s v="10. IND"/>
    <s v="BI-BA Netherlands"/>
    <n v="42849"/>
    <n v="44"/>
    <s v="6.Missing or wrong information on invoice"/>
    <s v="Missing Information or Attachment"/>
    <n v="42892"/>
    <s v="Q2 2017"/>
    <n v="1"/>
    <s v="0-30 Days"/>
    <n v="1397.4"/>
    <s v="EUR"/>
    <n v="1397.4"/>
    <s v="EUR"/>
    <n v="1397.4"/>
    <s v="EUR"/>
    <s v="INTER"/>
    <n v="1.4"/>
    <n v="1"/>
    <s v="less than 10000"/>
    <s v="Justyna Krawczak"/>
    <s v="certificate of residence for 2017 should be sent to CG Austria"/>
    <s v="Less"/>
    <m/>
    <m/>
    <m/>
    <m/>
    <m/>
    <s v="GFS"/>
    <s v="Non- ICB"/>
    <s v="GFS/Non- ICB"/>
  </r>
  <r>
    <s v="New"/>
    <n v="1750"/>
    <s v="Capgemini Espana S.L."/>
    <x v="8"/>
    <n v="693"/>
    <s v="Capgemini Consulting S.A.S."/>
    <s v="FRANCE"/>
    <n v="17500110094116"/>
    <s v="03. CC"/>
    <s v="GCC "/>
    <n v="42829"/>
    <n v="64"/>
    <s v="8.Invoice awaiting Prime’s approval or PO"/>
    <s v="Hold Payment"/>
    <n v="42891"/>
    <s v="Q2 2017"/>
    <n v="2"/>
    <s v="0-30 Days"/>
    <n v="1395"/>
    <s v="EUR"/>
    <n v="1395"/>
    <s v="EUR"/>
    <n v="1395"/>
    <s v="EUR"/>
    <s v="INTER"/>
    <n v="1.4"/>
    <n v="1"/>
    <s v="less than 10000"/>
    <s v="Hirsch Magdalena"/>
    <s v="h-Waiting for Project Manager approval OOCHOAPE"/>
    <s v="Less"/>
    <m/>
    <m/>
    <m/>
    <m/>
    <m/>
    <s v="GFS"/>
    <s v="Non- ICB"/>
    <s v="GFS/Non- ICB"/>
  </r>
  <r>
    <s v="New"/>
    <n v="95"/>
    <s v="Capgemini Service S.A.S."/>
    <x v="0"/>
    <n v="795"/>
    <s v="Capgemini Suisse S.A."/>
    <s v="CENTRAL EUROPE"/>
    <n v="950110011569"/>
    <s v="07. GROUP"/>
    <s v="GROUP SHARED SERVICES"/>
    <n v="42824"/>
    <n v="69"/>
    <s v="8.Invoice awaiting Prime’s approval or PO"/>
    <s v="Hold Payment"/>
    <n v="42893"/>
    <s v="Q2 2017"/>
    <n v="0"/>
    <s v="0-30 Days"/>
    <n v="1399.78"/>
    <s v="EUR"/>
    <n v="1399.78"/>
    <s v="EUR"/>
    <n v="1399.78"/>
    <s v="EUR"/>
    <s v="INTER"/>
    <n v="1.4"/>
    <n v="1"/>
    <s v="less than 10000"/>
    <s v="Izabela Klich"/>
    <s v="please issue the CN"/>
    <s v="Less"/>
    <m/>
    <m/>
    <m/>
    <m/>
    <m/>
    <s v="GFS"/>
    <s v="Non- ICB"/>
    <s v="GFS/Non- ICB"/>
  </r>
  <r>
    <s v="Unresolved"/>
    <n v="8520"/>
    <s v="Capgemini Technology Services India Limited"/>
    <x v="3"/>
    <n v="260"/>
    <s v="Capgemini UK Plc"/>
    <s v="UK &amp; IRELAND"/>
    <s v="5010089681/16-17-IM"/>
    <s v="01. APPSONE"/>
    <s v="IGATE"/>
    <n v="42768"/>
    <n v="125"/>
    <s v="6.Missing or wrong information on invoice"/>
    <s v="Missing Information or Attachment"/>
    <n v="42831"/>
    <s v="Q1 2017"/>
    <n v="62"/>
    <s v="61-90 Days"/>
    <n v="100272"/>
    <s v="INR"/>
    <n v="1386.24"/>
    <s v="INR"/>
    <n v="100271.97500144667"/>
    <s v="EUR"/>
    <s v="INTER"/>
    <n v="1.39"/>
    <n v="1"/>
    <s v="greater than 10000"/>
    <s v="SARBAJIT MOITRA"/>
    <s v="No PO"/>
    <s v="More"/>
    <m/>
    <m/>
    <m/>
    <m/>
    <m/>
    <s v="Non-GFS"/>
    <s v="Non- ICB"/>
    <s v="Non-GFS/Non- ICB"/>
  </r>
  <r>
    <s v="Unresolved"/>
    <n v="8520"/>
    <s v="Capgemini Technology Services India Limited"/>
    <x v="3"/>
    <n v="199"/>
    <s v="Capgemini America Inc"/>
    <s v="NORTH AMERICA"/>
    <n v="85200410041815"/>
    <s v="01. APPSONE"/>
    <s v="APAC Platform"/>
    <n v="42704"/>
    <n v="189"/>
    <s v="8.Invoice awaiting Prime’s approval or PO"/>
    <s v="Hold Payment"/>
    <n v="42776"/>
    <s v="Q1 2017"/>
    <n v="117"/>
    <s v="91-120 Days"/>
    <n v="100800"/>
    <s v="INR"/>
    <n v="1393.54"/>
    <s v="INR"/>
    <n v="100800.01157340432"/>
    <s v="EUR"/>
    <s v="INTER"/>
    <n v="1.39"/>
    <n v="1"/>
    <s v="greater than 10000"/>
    <s v="Sayantan Ghosh"/>
    <s v="Invoice waiting for approval"/>
    <s v="More"/>
    <m/>
    <m/>
    <m/>
    <m/>
    <m/>
    <s v="GFS"/>
    <s v="Non- ICB"/>
    <s v="GFS/Non- ICB"/>
  </r>
  <r>
    <s v="Unresolved"/>
    <n v="8520"/>
    <s v="Capgemini Technology Services India Limited"/>
    <x v="3"/>
    <n v="199"/>
    <s v="Capgemini America Inc"/>
    <s v="NORTH AMERICA"/>
    <n v="85200410041816"/>
    <s v="01. APPSONE"/>
    <s v="APAC Platform"/>
    <n v="42704"/>
    <n v="189"/>
    <s v="8.Invoice awaiting Prime’s approval or PO"/>
    <s v="Hold Payment"/>
    <n v="42776"/>
    <s v="Q1 2017"/>
    <n v="117"/>
    <s v="91-120 Days"/>
    <n v="100800"/>
    <s v="INR"/>
    <n v="1393.54"/>
    <s v="INR"/>
    <n v="100800.01157340432"/>
    <s v="EUR"/>
    <s v="INTER"/>
    <n v="1.39"/>
    <n v="1"/>
    <s v="greater than 10000"/>
    <s v="Sayantan Ghosh"/>
    <s v="Invoice waiting for approval"/>
    <s v="More"/>
    <m/>
    <m/>
    <m/>
    <m/>
    <m/>
    <s v="GFS"/>
    <s v="Non- ICB"/>
    <s v="GFS/Non- ICB"/>
  </r>
  <r>
    <s v="Unresolved"/>
    <n v="8520"/>
    <s v="Capgemini Technology Services India Limited"/>
    <x v="3"/>
    <n v="199"/>
    <s v="Capgemini America Inc"/>
    <s v="NORTH AMERICA"/>
    <n v="85200410041817"/>
    <s v="01. APPSONE"/>
    <s v="APAC Platform"/>
    <n v="42704"/>
    <n v="189"/>
    <s v="8.Invoice awaiting Prime’s approval or PO"/>
    <s v="Hold Payment"/>
    <n v="42776"/>
    <s v="Q1 2017"/>
    <n v="117"/>
    <s v="91-120 Days"/>
    <n v="100800"/>
    <s v="INR"/>
    <n v="1393.54"/>
    <s v="INR"/>
    <n v="100800.01157340432"/>
    <s v="EUR"/>
    <s v="INTER"/>
    <n v="1.39"/>
    <n v="1"/>
    <s v="greater than 10000"/>
    <s v="Sayantan Ghosh"/>
    <s v="Invoice waiting for approval"/>
    <s v="More"/>
    <m/>
    <m/>
    <m/>
    <m/>
    <m/>
    <s v="GFS"/>
    <s v="Non- ICB"/>
    <s v="GFS/Non- ICB"/>
  </r>
  <r>
    <s v="Unresolved"/>
    <n v="8520"/>
    <s v="Capgemini Technology Services India Limited"/>
    <x v="3"/>
    <n v="199"/>
    <s v="Capgemini America Inc"/>
    <s v="NORTH AMERICA"/>
    <n v="85200410041818"/>
    <s v="01. APPSONE"/>
    <s v="APAC Platform"/>
    <n v="42704"/>
    <n v="189"/>
    <s v="8.Invoice awaiting Prime’s approval or PO"/>
    <s v="Hold Payment"/>
    <n v="42776"/>
    <s v="Q1 2017"/>
    <n v="117"/>
    <s v="91-120 Days"/>
    <n v="100800"/>
    <s v="INR"/>
    <n v="1393.54"/>
    <s v="INR"/>
    <n v="100800.01157340432"/>
    <s v="EUR"/>
    <s v="INTER"/>
    <n v="1.39"/>
    <n v="1"/>
    <s v="greater than 10000"/>
    <s v="Sayantan Ghosh"/>
    <s v="Invoice waiting for approval"/>
    <s v="More"/>
    <m/>
    <m/>
    <m/>
    <m/>
    <m/>
    <s v="GFS"/>
    <s v="Non- ICB"/>
    <s v="GFS/Non- ICB"/>
  </r>
  <r>
    <s v="Unresolved"/>
    <n v="8520"/>
    <s v="Capgemini Technology Services India Limited"/>
    <x v="3"/>
    <n v="199"/>
    <s v="Capgemini America Inc"/>
    <s v="NORTH AMERICA"/>
    <n v="85200410040799"/>
    <s v="01. APPSONE"/>
    <s v="APAC Platform"/>
    <n v="42676"/>
    <n v="217"/>
    <s v="8.Invoice awaiting Prime’s approval or PO"/>
    <s v="Hold Payment"/>
    <n v="42733"/>
    <s v="Q4 2016"/>
    <n v="160"/>
    <s v="151-180 Days"/>
    <n v="100800"/>
    <s v="INR"/>
    <n v="1393.54"/>
    <s v="INR"/>
    <n v="100800.01157340432"/>
    <s v="EUR"/>
    <s v="INTER"/>
    <n v="1.39"/>
    <n v="1"/>
    <s v="greater than 10000"/>
    <s v="Sayantan Ghosh"/>
    <s v="Invoice waiting for approval"/>
    <s v="More"/>
    <m/>
    <m/>
    <m/>
    <m/>
    <m/>
    <s v="GFS"/>
    <s v="Non- ICB"/>
    <s v="GFS/Non- ICB"/>
  </r>
  <r>
    <s v="Unresolved"/>
    <n v="8520"/>
    <s v="Capgemini Technology Services India Limited"/>
    <x v="3"/>
    <n v="3011"/>
    <s v="Sogeti USA LLC"/>
    <s v="NORTH AMERICA"/>
    <n v="85203010001172"/>
    <s v="01. APPSONE"/>
    <s v="NA PBS"/>
    <n v="42676"/>
    <n v="217"/>
    <s v="4.Disagreed expenses"/>
    <s v="DISAGREEMENT"/>
    <n v="42709"/>
    <s v="Q4 2016"/>
    <n v="184"/>
    <s v="181 - 365 Days"/>
    <n v="100500.25"/>
    <s v="INR"/>
    <n v="1389.4"/>
    <s v="INR"/>
    <n v="100500.54973670506"/>
    <s v="EUR"/>
    <s v="INTER"/>
    <n v="1.39"/>
    <n v="1"/>
    <s v="greater than 10000"/>
    <s v="Brock Bahan"/>
    <s v="Dispute: No Expenses in our system"/>
    <s v="More"/>
    <m/>
    <m/>
    <m/>
    <m/>
    <m/>
    <s v="GFS"/>
    <s v="Non- ICB"/>
    <s v="GFS/Non- ICB"/>
  </r>
  <r>
    <s v="Unresolved"/>
    <n v="8520"/>
    <s v="Capgemini Technology Services India Limited"/>
    <x v="3"/>
    <n v="199"/>
    <s v="Capgemini America Inc"/>
    <s v="NORTH AMERICA"/>
    <n v="85200410040070"/>
    <s v="01. APPSONE"/>
    <s v="APAC Platform"/>
    <n v="42643"/>
    <n v="250"/>
    <s v="8.Invoice awaiting Prime’s approval or PO"/>
    <s v="Hold Payment"/>
    <n v="42709"/>
    <s v="Q4 2016"/>
    <n v="184"/>
    <s v="181 - 365 Days"/>
    <n v="100800"/>
    <s v="INR"/>
    <n v="1393.54"/>
    <s v="INR"/>
    <n v="100800.01157340432"/>
    <s v="EUR"/>
    <s v="INTER"/>
    <n v="1.39"/>
    <n v="1"/>
    <s v="greater than 10000"/>
    <s v="Sayantan Ghosh"/>
    <s v="Invoice waiting for approval"/>
    <s v="More"/>
    <m/>
    <m/>
    <m/>
    <m/>
    <m/>
    <s v="GFS"/>
    <s v="Non- ICB"/>
    <s v="GFS/Non- ICB"/>
  </r>
  <r>
    <s v="Unresolved"/>
    <n v="8520"/>
    <s v="Capgemini Technology Services India Limited"/>
    <x v="3"/>
    <n v="199"/>
    <s v="Capgemini America Inc"/>
    <s v="NORTH AMERICA"/>
    <n v="85200410040071"/>
    <s v="01. APPSONE"/>
    <s v="APAC Platform"/>
    <n v="42643"/>
    <n v="250"/>
    <s v="8.Invoice awaiting Prime’s approval or PO"/>
    <s v="Hold Payment"/>
    <n v="42709"/>
    <s v="Q4 2016"/>
    <n v="184"/>
    <s v="181 - 365 Days"/>
    <n v="100800"/>
    <s v="INR"/>
    <n v="1393.54"/>
    <s v="INR"/>
    <n v="100800.01157340432"/>
    <s v="EUR"/>
    <s v="INTER"/>
    <n v="1.39"/>
    <n v="1"/>
    <s v="greater than 10000"/>
    <s v="Sayantan Ghosh"/>
    <s v="Invoice waiting for approval"/>
    <s v="More"/>
    <m/>
    <m/>
    <m/>
    <m/>
    <m/>
    <s v="GFS"/>
    <s v="Non- ICB"/>
    <s v="GFS/Non- ICB"/>
  </r>
  <r>
    <s v="Unresolved"/>
    <n v="413"/>
    <s v="Capgemini Nederland B.V."/>
    <x v="7"/>
    <n v="8110"/>
    <s v="Capgemini Mexico S. de R.L. de C.V."/>
    <s v="CPM- BR"/>
    <n v="4130110179592"/>
    <s v="04. INFRA"/>
    <s v="Infra Netherland Core"/>
    <n v="42829"/>
    <n v="64"/>
    <s v="1.No signed SoW"/>
    <s v="DISAGREEMENT"/>
    <n v="42831"/>
    <s v="Q1 2017"/>
    <n v="62"/>
    <s v="61-90 Days"/>
    <n v="1384.62"/>
    <s v="EUR"/>
    <n v="1384.62"/>
    <s v="EUR"/>
    <n v="1384.62"/>
    <s v="EUR"/>
    <s v="INTER"/>
    <n v="1.38"/>
    <n v="1"/>
    <s v="less than 10000"/>
    <s v="Aldo Perez"/>
    <s v="Hi, please send me Isow"/>
    <s v="Less"/>
    <m/>
    <m/>
    <m/>
    <m/>
    <m/>
    <s v="GFS"/>
    <s v="Non- ICB"/>
    <s v="GFS/Non- ICB"/>
  </r>
  <r>
    <s v="Unresolved"/>
    <n v="8520"/>
    <s v="Capgemini Technology Services India Limited"/>
    <x v="3"/>
    <n v="260"/>
    <s v="Capgemini UK Plc"/>
    <s v="UK &amp; IRELAND"/>
    <s v="5010089764/16-17-IM"/>
    <s v="01. APPSONE"/>
    <s v="IGATE"/>
    <n v="42768"/>
    <n v="125"/>
    <s v="6.Missing or wrong information on invoice"/>
    <s v="Missing Information or Attachment"/>
    <n v="42831"/>
    <s v="Q1 2017"/>
    <n v="62"/>
    <s v="61-90 Days"/>
    <n v="99277"/>
    <s v="INR"/>
    <n v="1372.48"/>
    <s v="INR"/>
    <n v="99276.662230195012"/>
    <s v="EUR"/>
    <s v="INTER"/>
    <n v="1.37"/>
    <n v="1"/>
    <s v="greater than 10000"/>
    <s v="SARBAJIT MOITRA"/>
    <s v="No PO"/>
    <s v="More"/>
    <m/>
    <m/>
    <m/>
    <m/>
    <m/>
    <s v="Non-GFS"/>
    <s v="Non- ICB"/>
    <s v="Non-GFS/Non- ICB"/>
  </r>
  <r>
    <s v="Unresolved"/>
    <n v="8520"/>
    <s v="Capgemini Technology Services India Limited"/>
    <x v="3"/>
    <n v="199"/>
    <s v="Capgemini America Inc"/>
    <s v="NORTH AMERICA"/>
    <s v="5010089539/16-17-IM"/>
    <s v="11. FS"/>
    <s v="IGATE"/>
    <n v="42768"/>
    <n v="125"/>
    <s v="1.No signed SoW"/>
    <s v="DISAGREEMENT"/>
    <n v="42830"/>
    <s v="Q1 2017"/>
    <n v="63"/>
    <s v="61-90 Days"/>
    <n v="99333"/>
    <s v="INR"/>
    <n v="1373.26"/>
    <s v="INR"/>
    <n v="99333.082576239802"/>
    <s v="EUR"/>
    <s v="INTER"/>
    <n v="1.37"/>
    <n v="1"/>
    <s v="greater than 10000"/>
    <s v="Sayantan Ghosh"/>
    <s v="ISOW Required"/>
    <s v="More"/>
    <m/>
    <m/>
    <m/>
    <m/>
    <m/>
    <s v="Non-GFS"/>
    <s v="Non- ICB"/>
    <s v="Non-GFS/Non- ICB"/>
  </r>
  <r>
    <s v="New"/>
    <n v="8520"/>
    <s v="Capgemini Technology Services India Limited"/>
    <x v="3"/>
    <n v="693"/>
    <s v="Capgemini Consulting S.A.S."/>
    <s v="FRANCE"/>
    <n v="85200330014087"/>
    <s v="08. SHARED SERVICES"/>
    <s v="MSA"/>
    <n v="42829"/>
    <n v="64"/>
    <s v="8.Invoice awaiting Prime’s approval or PO"/>
    <s v="Hold Payment"/>
    <n v="42891"/>
    <s v="Q2 2017"/>
    <n v="2"/>
    <s v="0-30 Days"/>
    <n v="99240"/>
    <s v="INR"/>
    <n v="1371.97"/>
    <s v="INR"/>
    <n v="99239.772003934966"/>
    <s v="EUR"/>
    <s v="INTER"/>
    <n v="1.37"/>
    <n v="1"/>
    <s v="greater than 10000"/>
    <s v="Hirsch Magdalena"/>
    <s v="h-Waiting for Project Manager approval MICONSTA"/>
    <s v="More"/>
    <m/>
    <m/>
    <m/>
    <m/>
    <m/>
    <s v="GFS"/>
    <s v="Non- ICB"/>
    <s v="GFS/Non- ICB"/>
  </r>
  <r>
    <s v="New"/>
    <n v="95"/>
    <s v="Capgemini Service S.A.S."/>
    <x v="0"/>
    <n v="1340"/>
    <s v="Capgemini Finland Oy"/>
    <s v="NORDIC"/>
    <n v="950110010878"/>
    <s v="07. GROUP"/>
    <s v="GROUP SHARED SERVICES"/>
    <n v="42821"/>
    <n v="72"/>
    <s v="1.No signed SoW"/>
    <s v="DISAGREEMENT"/>
    <n v="42892"/>
    <s v="Q2 2017"/>
    <n v="1"/>
    <s v="0-30 Days"/>
    <n v="1356"/>
    <s v="EUR"/>
    <n v="1356"/>
    <s v="EUR"/>
    <n v="1356"/>
    <s v="EUR"/>
    <s v="INTER"/>
    <n v="1.36"/>
    <n v="1"/>
    <s v="less than 10000"/>
    <s v="Shambhu Sharma"/>
    <s v="ISOW Missing"/>
    <s v="Less"/>
    <m/>
    <m/>
    <m/>
    <m/>
    <m/>
    <s v="GFS"/>
    <s v="Non- ICB"/>
    <s v="GFS/Non- ICB"/>
  </r>
  <r>
    <s v="New"/>
    <n v="95"/>
    <s v="Capgemini Service S.A.S."/>
    <x v="0"/>
    <n v="1750"/>
    <s v="Capgemini Espana S.L."/>
    <s v="IBERIA"/>
    <n v="950110011384"/>
    <s v="07. GROUP"/>
    <s v="GROUP SHARED SERVICES"/>
    <n v="42821"/>
    <n v="72"/>
    <s v="1.No signed SoW"/>
    <s v="DISAGREEMENT"/>
    <n v="42893"/>
    <s v="Q2 2017"/>
    <n v="0"/>
    <s v="0-30 Days"/>
    <n v="1356"/>
    <s v="EUR"/>
    <n v="1356"/>
    <s v="EUR"/>
    <n v="1356"/>
    <s v="EUR"/>
    <s v="INTER"/>
    <n v="1.36"/>
    <n v="1"/>
    <s v="less than 10000"/>
    <s v="Carmen Postigo Gonzalez"/>
    <s v="SEND ISOW"/>
    <s v="Less"/>
    <m/>
    <m/>
    <m/>
    <m/>
    <m/>
    <s v="GFS"/>
    <s v="Non- ICB"/>
    <s v="GFS/Non- ICB"/>
  </r>
  <r>
    <s v="Unresolved"/>
    <n v="8520"/>
    <s v="Capgemini Technology Services India Limited"/>
    <x v="3"/>
    <n v="199"/>
    <s v="Capgemini America Inc"/>
    <s v="NORTH AMERICA"/>
    <n v="85203810002600"/>
    <s v="05. BUSINESS SERVICES"/>
    <s v="BPO India"/>
    <n v="42705"/>
    <n v="188"/>
    <s v="8.Invoice awaiting Prime’s approval or PO"/>
    <s v="Hold Payment"/>
    <n v="42776"/>
    <s v="Q1 2017"/>
    <n v="117"/>
    <s v="91-120 Days"/>
    <n v="98667"/>
    <s v="INR"/>
    <n v="1364.05"/>
    <s v="INR"/>
    <n v="98666.888490249403"/>
    <s v="EUR"/>
    <s v="INTER"/>
    <n v="1.36"/>
    <n v="1"/>
    <s v="greater than 10000"/>
    <s v="Sayantan Ghosh"/>
    <s v="Invoice waiting for approval"/>
    <s v="More"/>
    <m/>
    <m/>
    <m/>
    <m/>
    <m/>
    <s v="GFS"/>
    <s v="Non- ICB"/>
    <s v="GFS/Non- ICB"/>
  </r>
  <r>
    <s v="Unresolved"/>
    <n v="8520"/>
    <s v="Capgemini Technology Services India Limited"/>
    <x v="3"/>
    <n v="199"/>
    <s v="Capgemini America Inc"/>
    <s v="NORTH AMERICA"/>
    <n v="85203810002776"/>
    <s v="05. BUSINESS SERVICES"/>
    <s v="India BPO"/>
    <n v="42731"/>
    <n v="162"/>
    <s v="8.Invoice awaiting Prime’s approval or PO"/>
    <s v="Hold Payment"/>
    <n v="42797"/>
    <s v="Q1 2017"/>
    <n v="96"/>
    <s v="91-120 Days"/>
    <n v="98667"/>
    <s v="INR"/>
    <n v="1364.05"/>
    <s v="INR"/>
    <n v="98666.888490249403"/>
    <s v="EUR"/>
    <s v="INTER"/>
    <n v="1.36"/>
    <n v="1"/>
    <s v="greater than 10000"/>
    <s v="Sayantan Ghosh"/>
    <s v="Invoice waiting for approval"/>
    <s v="More"/>
    <m/>
    <m/>
    <m/>
    <m/>
    <m/>
    <s v="GFS"/>
    <s v="Non- ICB"/>
    <s v="GFS/Non- ICB"/>
  </r>
  <r>
    <s v="Unresolved"/>
    <n v="8520"/>
    <s v="Capgemini Technology Services India Limited"/>
    <x v="3"/>
    <n v="199"/>
    <s v="Capgemini America Inc"/>
    <s v="NORTH AMERICA"/>
    <n v="85203810002780"/>
    <s v="05. BUSINESS SERVICES"/>
    <s v="India BPO"/>
    <n v="42731"/>
    <n v="162"/>
    <s v="8.Invoice awaiting Prime’s approval or PO"/>
    <s v="Hold Payment"/>
    <n v="42797"/>
    <s v="Q1 2017"/>
    <n v="96"/>
    <s v="91-120 Days"/>
    <n v="98642"/>
    <s v="INR"/>
    <n v="1363.71"/>
    <s v="INR"/>
    <n v="98642.295006076034"/>
    <s v="EUR"/>
    <s v="INTER"/>
    <n v="1.36"/>
    <n v="1"/>
    <s v="greater than 10000"/>
    <s v="Sayantan Ghosh"/>
    <s v="Invoice Waiting for approval"/>
    <s v="More"/>
    <m/>
    <m/>
    <m/>
    <m/>
    <m/>
    <s v="GFS"/>
    <s v="Non- ICB"/>
    <s v="GFS/Non- ICB"/>
  </r>
  <r>
    <s v="Unresolved"/>
    <n v="8520"/>
    <s v="Capgemini Technology Services India Limited"/>
    <x v="3"/>
    <n v="199"/>
    <s v="Capgemini America Inc"/>
    <s v="NORTH AMERICA"/>
    <n v="85203810003148"/>
    <s v="05. BUSINESS SERVICES"/>
    <s v="BPO India"/>
    <n v="42796"/>
    <n v="97"/>
    <s v="8.Invoice awaiting Prime’s approval or PO"/>
    <s v="Hold Payment"/>
    <n v="42860"/>
    <s v="Q2 2017"/>
    <n v="33"/>
    <s v="31-60 Days"/>
    <n v="98642"/>
    <s v="INR"/>
    <n v="1363.71"/>
    <s v="INR"/>
    <n v="98642.295006076034"/>
    <s v="EUR"/>
    <s v="INTER"/>
    <n v="1.36"/>
    <n v="1"/>
    <s v="greater than 10000"/>
    <s v="PRIANGSU CHANDRA"/>
    <s v="Approval pending from Sudip Barua"/>
    <s v="More"/>
    <m/>
    <m/>
    <m/>
    <m/>
    <m/>
    <s v="GFS"/>
    <s v="Non- ICB"/>
    <s v="GFS/Non- ICB"/>
  </r>
  <r>
    <s v="New"/>
    <n v="8520"/>
    <s v="Capgemini Technology Services India Limited"/>
    <x v="3"/>
    <n v="199"/>
    <s v="Capgemini America Inc"/>
    <s v="NORTH AMERICA"/>
    <n v="85203810003208"/>
    <s v="05. BUSINESS SERVICES"/>
    <s v="BPO India"/>
    <n v="42829"/>
    <n v="64"/>
    <s v="8.Invoice awaiting Prime’s approval or PO"/>
    <s v="Hold Payment"/>
    <n v="42893"/>
    <s v="Q2 2017"/>
    <n v="0"/>
    <s v="0-30 Days"/>
    <n v="98642"/>
    <s v="INR"/>
    <n v="1363.71"/>
    <s v="INR"/>
    <n v="98642.295006076034"/>
    <s v="EUR"/>
    <s v="INTER"/>
    <n v="1.36"/>
    <n v="1"/>
    <s v="greater than 10000"/>
    <s v="PRIANGSU CHANDRA"/>
    <s v="Approval pending from Khuntia, Umakanta"/>
    <s v="More"/>
    <m/>
    <m/>
    <m/>
    <m/>
    <m/>
    <s v="GFS"/>
    <s v="Non- ICB"/>
    <s v="GFS/Non- ICB"/>
  </r>
  <r>
    <s v="New"/>
    <n v="1845"/>
    <s v="Capgemini China Co. Ltd."/>
    <x v="3"/>
    <n v="693"/>
    <s v="Capgemini Consulting S.A.S."/>
    <s v="FRANCE"/>
    <s v="PRC1601243"/>
    <s v="03. CC"/>
    <s v="Capgemini Consulting China"/>
    <n v="42398"/>
    <n v="495"/>
    <s v="8.Invoice awaiting Prime’s approval or PO"/>
    <s v="Hold Payment"/>
    <n v="42891"/>
    <s v="Q2 2017"/>
    <n v="2"/>
    <s v="0-30 Days"/>
    <n v="10304.040000000001"/>
    <s v="CNY"/>
    <n v="1347.83"/>
    <s v="CNY"/>
    <n v="10304.022286405383"/>
    <s v="EUR"/>
    <s v="INTER"/>
    <n v="1.35"/>
    <n v="1"/>
    <s v="greater than 10000"/>
    <s v="Joanna Pilawska"/>
    <s v="Waiting for Project Manager approval - AVALOT"/>
    <s v="More"/>
    <m/>
    <m/>
    <m/>
    <m/>
    <m/>
    <s v="Non-GFS"/>
    <s v="Non- ICB"/>
    <s v="Non-GFS/Non- ICB"/>
  </r>
  <r>
    <s v="Unresolved"/>
    <n v="8520"/>
    <s v="Capgemini Technology Services India Limited"/>
    <x v="3"/>
    <n v="199"/>
    <s v="Capgemini America Inc"/>
    <s v="NORTH AMERICA"/>
    <n v="85200410038973"/>
    <s v="01. APPSONE"/>
    <s v="APAC Platform"/>
    <n v="42614"/>
    <n v="279"/>
    <s v="8.Invoice awaiting Prime’s approval or PO"/>
    <s v="Hold Payment"/>
    <n v="42681"/>
    <s v="Q4 2016"/>
    <n v="212"/>
    <s v="181 - 365 Days"/>
    <n v="97990"/>
    <s v="INR"/>
    <n v="1354.69"/>
    <s v="INR"/>
    <n v="97989.84433771194"/>
    <s v="EUR"/>
    <s v="INTER"/>
    <n v="1.35"/>
    <n v="1"/>
    <s v="greater than 10000"/>
    <s v="Sayantan Ghosh"/>
    <s v="Invoice waiting for approval"/>
    <s v="More"/>
    <m/>
    <m/>
    <m/>
    <m/>
    <m/>
    <s v="GFS"/>
    <s v="Non- ICB"/>
    <s v="GFS/Non- ICB"/>
  </r>
  <r>
    <s v="New"/>
    <n v="413"/>
    <s v="Capgemini Nederland B.V."/>
    <x v="7"/>
    <n v="8205"/>
    <s v="Capgemini Consulting Österreich AG"/>
    <s v="CENTRAL EUROPE"/>
    <n v="4130130017443"/>
    <s v="10. IND"/>
    <s v="BI-BA Netherlands"/>
    <n v="42849"/>
    <n v="44"/>
    <s v="6.Missing or wrong information on invoice"/>
    <s v="Missing Information or Attachment"/>
    <n v="42892"/>
    <s v="Q2 2017"/>
    <n v="1"/>
    <s v="0-30 Days"/>
    <n v="1340"/>
    <s v="EUR"/>
    <n v="1340"/>
    <s v="EUR"/>
    <n v="1340"/>
    <s v="EUR"/>
    <s v="INTER"/>
    <n v="1.34"/>
    <n v="1"/>
    <s v="less than 10000"/>
    <s v="Justyna Krawczak"/>
    <s v="certificate of residence for 2017 should be sent to CG Austria"/>
    <s v="Less"/>
    <m/>
    <m/>
    <m/>
    <m/>
    <m/>
    <s v="GFS"/>
    <s v="Non- ICB"/>
    <s v="GFS/Non- ICB"/>
  </r>
  <r>
    <s v="Unresolved"/>
    <n v="8520"/>
    <s v="Capgemini Technology Services India Limited"/>
    <x v="3"/>
    <n v="199"/>
    <s v="Capgemini America Inc"/>
    <s v="NORTH AMERICA"/>
    <n v="85200410039881"/>
    <s v="01. APPSONE"/>
    <s v="APAC Platform"/>
    <n v="42643"/>
    <n v="250"/>
    <s v="8.Invoice awaiting Prime’s approval or PO"/>
    <s v="Hold Payment"/>
    <n v="42709"/>
    <s v="Q4 2016"/>
    <n v="184"/>
    <s v="181 - 365 Days"/>
    <n v="97200"/>
    <s v="INR"/>
    <n v="1343.77"/>
    <s v="INR"/>
    <n v="97199.959493084883"/>
    <s v="EUR"/>
    <s v="INTER"/>
    <n v="1.34"/>
    <n v="1"/>
    <s v="greater than 10000"/>
    <s v="Sayantan Ghosh"/>
    <s v="Invoice waiting for approval"/>
    <s v="More"/>
    <m/>
    <m/>
    <m/>
    <m/>
    <m/>
    <s v="GFS"/>
    <s v="Non- ICB"/>
    <s v="GFS/Non- ICB"/>
  </r>
  <r>
    <s v="New"/>
    <n v="9701"/>
    <s v="Capgemini Services Romania s.r.l."/>
    <x v="2"/>
    <n v="795"/>
    <s v="Capgemini Suisse S.A."/>
    <s v="CENTRAL EUROPE"/>
    <n v="971201702461"/>
    <s v="04. INFRA"/>
    <s v="Infra Central Europe "/>
    <n v="42829"/>
    <n v="64"/>
    <s v="8.Invoice awaiting Prime’s approval or PO"/>
    <s v="Hold Payment"/>
    <n v="42888"/>
    <s v="Q2 2017"/>
    <n v="5"/>
    <s v="0-30 Days"/>
    <n v="1329.5"/>
    <s v="EUR"/>
    <n v="1329.5"/>
    <s v="RON"/>
    <n v="6069.8311358824949"/>
    <s v="EUR"/>
    <s v="INTRA"/>
    <n v="1.33"/>
    <n v="1"/>
    <s v="less than 10000"/>
    <s v="Agata Skowronska"/>
    <s v="Approval missing"/>
    <s v="Less"/>
    <m/>
    <m/>
    <m/>
    <m/>
    <m/>
    <s v="Non-GFS"/>
    <s v="Non- ICB"/>
    <s v="Non-GFS/Non- ICB"/>
  </r>
  <r>
    <s v="Unresolved"/>
    <n v="8520"/>
    <s v="Capgemini Technology Services India Limited"/>
    <x v="3"/>
    <n v="199"/>
    <s v="Capgemini America Inc"/>
    <s v="NORTH AMERICA"/>
    <n v="85200410042569"/>
    <s v="01. APPSONE"/>
    <s v="APAC Platform"/>
    <n v="42727"/>
    <n v="166"/>
    <s v="8.Invoice awaiting Prime’s approval or PO"/>
    <s v="Hold Payment"/>
    <n v="42776"/>
    <s v="Q1 2017"/>
    <n v="117"/>
    <s v="91-120 Days"/>
    <n v="96000"/>
    <s v="INR"/>
    <n v="1327.18"/>
    <s v="INR"/>
    <n v="95999.942132978424"/>
    <s v="EUR"/>
    <s v="INTER"/>
    <n v="1.33"/>
    <n v="1"/>
    <s v="greater than 10000"/>
    <s v="Sayantan Ghosh"/>
    <s v="Invoice waiting for approval"/>
    <s v="More"/>
    <m/>
    <m/>
    <m/>
    <m/>
    <m/>
    <s v="GFS"/>
    <s v="Non- ICB"/>
    <s v="GFS/Non- ICB"/>
  </r>
  <r>
    <s v="Unresolved"/>
    <n v="8520"/>
    <s v="Capgemini Technology Services India Limited"/>
    <x v="3"/>
    <n v="199"/>
    <s v="Capgemini America Inc"/>
    <s v="NORTH AMERICA"/>
    <n v="85200410040761"/>
    <s v="01. APPSONE"/>
    <s v="APAC Platform"/>
    <n v="42676"/>
    <n v="217"/>
    <s v="8.Invoice awaiting Prime’s approval or PO"/>
    <s v="Hold Payment"/>
    <n v="42733"/>
    <s v="Q4 2016"/>
    <n v="160"/>
    <s v="151-180 Days"/>
    <n v="96000"/>
    <s v="INR"/>
    <n v="1327.18"/>
    <s v="INR"/>
    <n v="95999.942132978424"/>
    <s v="EUR"/>
    <s v="INTER"/>
    <n v="1.33"/>
    <n v="1"/>
    <s v="greater than 10000"/>
    <s v="Sayantan Ghosh"/>
    <s v="Invoice waiting for approval"/>
    <s v="More"/>
    <m/>
    <m/>
    <m/>
    <m/>
    <m/>
    <s v="GFS"/>
    <s v="Non- ICB"/>
    <s v="GFS/Non- ICB"/>
  </r>
  <r>
    <s v="Unresolved"/>
    <n v="8520"/>
    <s v="Capgemini Technology Services India Limited"/>
    <x v="3"/>
    <n v="199"/>
    <s v="Capgemini America Inc"/>
    <s v="NORTH AMERICA"/>
    <n v="85200410040763"/>
    <s v="01. APPSONE"/>
    <s v="APAC Platform"/>
    <n v="42676"/>
    <n v="217"/>
    <s v="8.Invoice awaiting Prime’s approval or PO"/>
    <s v="Hold Payment"/>
    <n v="42733"/>
    <s v="Q4 2016"/>
    <n v="160"/>
    <s v="151-180 Days"/>
    <n v="96000"/>
    <s v="INR"/>
    <n v="1327.18"/>
    <s v="INR"/>
    <n v="95999.942132978424"/>
    <s v="EUR"/>
    <s v="INTER"/>
    <n v="1.33"/>
    <n v="1"/>
    <s v="greater than 10000"/>
    <s v="Sayantan Ghosh"/>
    <s v="Invoice waiting for approval"/>
    <s v="More"/>
    <m/>
    <m/>
    <m/>
    <m/>
    <m/>
    <s v="GFS"/>
    <s v="Non- ICB"/>
    <s v="GFS/Non- ICB"/>
  </r>
  <r>
    <s v="New"/>
    <n v="8310"/>
    <s v="Capgemini Polska Sp z.o.o"/>
    <x v="2"/>
    <n v="413"/>
    <s v="Capgemini Nederland B.V."/>
    <s v="BENELUX"/>
    <s v="831017FIS00504"/>
    <s v="04. INFRA"/>
    <s v="Infra Central Europe "/>
    <n v="42829"/>
    <n v="64"/>
    <s v="7.Missing attachments"/>
    <s v="Missing Information or Attachment"/>
    <n v="42893"/>
    <s v="Q2 2017"/>
    <n v="0"/>
    <s v="0-30 Days"/>
    <n v="5547.15"/>
    <s v="PLN"/>
    <n v="1329.87"/>
    <s v="PLN"/>
    <n v="5547.1529061580241"/>
    <s v="EUR"/>
    <s v="INTER"/>
    <n v="1.33"/>
    <n v="1"/>
    <s v="less than 10000"/>
    <s v="Susmit Chatterjee"/>
    <s v="Missing attachments"/>
    <s v="Less"/>
    <m/>
    <m/>
    <m/>
    <m/>
    <m/>
    <s v="GFS"/>
    <s v="Non- ICB"/>
    <s v="GFS/Non- ICB"/>
  </r>
  <r>
    <s v="Unresolved"/>
    <n v="8520"/>
    <s v="Capgemini Technology Services India Limited"/>
    <x v="3"/>
    <n v="1845"/>
    <s v="Capgemini China Co. Ltd."/>
    <s v="INDIA"/>
    <n v="85201810009527"/>
    <s v="01. APPSONE"/>
    <s v="APAC Platform"/>
    <n v="42773"/>
    <n v="120"/>
    <s v="4.Disagreed expenses"/>
    <s v="DISAGREEMENT"/>
    <n v="42776"/>
    <s v="Q1 2017"/>
    <n v="117"/>
    <s v="91-120 Days"/>
    <n v="95715.4"/>
    <s v="INR"/>
    <n v="1323.25"/>
    <s v="INR"/>
    <n v="95715.670389445062"/>
    <s v="EUR"/>
    <s v="INTRA"/>
    <n v="1.32"/>
    <n v="1"/>
    <s v="greater than 10000"/>
    <s v="Dorothy Chen"/>
    <s v="Disagreed expenses"/>
    <s v="More"/>
    <m/>
    <m/>
    <m/>
    <m/>
    <m/>
    <s v="GFS"/>
    <s v="Non- ICB"/>
    <s v="GFS/Non- ICB"/>
  </r>
  <r>
    <s v="New"/>
    <n v="1750"/>
    <s v="Capgemini Espana S.L."/>
    <x v="8"/>
    <n v="693"/>
    <s v="Capgemini Consulting S.A.S."/>
    <s v="FRANCE"/>
    <n v="17500110094115"/>
    <s v="03. CC"/>
    <s v="GCC "/>
    <n v="42829"/>
    <n v="64"/>
    <s v="8.Invoice awaiting Prime’s approval or PO"/>
    <s v="Hold Payment"/>
    <n v="42891"/>
    <s v="Q2 2017"/>
    <n v="2"/>
    <s v="0-30 Days"/>
    <n v="1305"/>
    <s v="EUR"/>
    <n v="1305"/>
    <s v="EUR"/>
    <n v="1305"/>
    <s v="EUR"/>
    <s v="INTER"/>
    <n v="1.31"/>
    <n v="1"/>
    <s v="less than 10000"/>
    <s v="Hirsch Magdalena"/>
    <s v="h-Waiting for Project Manager approval OOCHOAPE"/>
    <s v="Less"/>
    <m/>
    <m/>
    <m/>
    <m/>
    <m/>
    <s v="GFS"/>
    <s v="Non- ICB"/>
    <s v="GFS/Non- ICB"/>
  </r>
  <r>
    <s v="Unresolved"/>
    <n v="8520"/>
    <s v="Capgemini Technology Services India Limited"/>
    <x v="3"/>
    <n v="199"/>
    <s v="Capgemini America Inc"/>
    <s v="NORTH AMERICA"/>
    <n v="85200410039726"/>
    <s v="01. APPSONE"/>
    <s v="APAC Platform"/>
    <n v="42643"/>
    <n v="250"/>
    <s v="8.Invoice awaiting Prime’s approval or PO"/>
    <s v="Hold Payment"/>
    <n v="42709"/>
    <s v="Q4 2016"/>
    <n v="184"/>
    <s v="181 - 365 Days"/>
    <n v="94644"/>
    <s v="INR"/>
    <n v="1308.43"/>
    <s v="INR"/>
    <n v="94643.683814594071"/>
    <s v="EUR"/>
    <s v="INTER"/>
    <n v="1.31"/>
    <n v="1"/>
    <s v="greater than 10000"/>
    <s v="Sayantan Ghosh"/>
    <s v="Waiting for approval"/>
    <s v="More"/>
    <m/>
    <m/>
    <m/>
    <m/>
    <m/>
    <s v="GFS"/>
    <s v="Non- ICB"/>
    <s v="GFS/Non- ICB"/>
  </r>
  <r>
    <s v="Unresolved"/>
    <n v="8520"/>
    <s v="Capgemini Technology Services India Limited"/>
    <x v="3"/>
    <n v="199"/>
    <s v="Capgemini America Inc"/>
    <s v="NORTH AMERICA"/>
    <n v="85200410038969"/>
    <s v="01. APPSONE"/>
    <s v="APAC Platform"/>
    <n v="42614"/>
    <n v="279"/>
    <s v="8.Invoice awaiting Prime’s approval or PO"/>
    <s v="Hold Payment"/>
    <n v="42681"/>
    <s v="Q4 2016"/>
    <n v="212"/>
    <s v="181 - 365 Days"/>
    <n v="94644"/>
    <s v="INR"/>
    <n v="1308.43"/>
    <s v="INR"/>
    <n v="94643.683814594071"/>
    <s v="EUR"/>
    <s v="INTER"/>
    <n v="1.31"/>
    <n v="1"/>
    <s v="greater than 10000"/>
    <s v="Sayantan Ghosh"/>
    <s v="Invoice waiting for approval"/>
    <s v="More"/>
    <m/>
    <m/>
    <m/>
    <m/>
    <m/>
    <s v="GFS"/>
    <s v="Non- ICB"/>
    <s v="GFS/Non- ICB"/>
  </r>
  <r>
    <s v="Unresolved"/>
    <n v="8520"/>
    <s v="Capgemini Technology Services India Limited"/>
    <x v="3"/>
    <n v="199"/>
    <s v="Capgemini America Inc"/>
    <s v="NORTH AMERICA"/>
    <n v="85200410038971"/>
    <s v="01. APPSONE"/>
    <s v="APAC Platform"/>
    <n v="42614"/>
    <n v="279"/>
    <s v="8.Invoice awaiting Prime’s approval or PO"/>
    <s v="Hold Payment"/>
    <n v="42681"/>
    <s v="Q4 2016"/>
    <n v="212"/>
    <s v="181 - 365 Days"/>
    <n v="94644"/>
    <s v="INR"/>
    <n v="1308.43"/>
    <s v="INR"/>
    <n v="94643.683814594071"/>
    <s v="EUR"/>
    <s v="INTER"/>
    <n v="1.31"/>
    <n v="1"/>
    <s v="greater than 10000"/>
    <s v="Sayantan Ghosh"/>
    <s v="Invoice waiting for approval"/>
    <s v="More"/>
    <m/>
    <m/>
    <m/>
    <m/>
    <m/>
    <s v="GFS"/>
    <s v="Non- ICB"/>
    <s v="GFS/Non- ICB"/>
  </r>
  <r>
    <s v="New"/>
    <n v="692"/>
    <s v="Capgemini Outsourcing Services S.A.S."/>
    <x v="1"/>
    <n v="1750"/>
    <s v="Capgemini Espana S.L."/>
    <s v="IBERIA"/>
    <n v="69201111703638"/>
    <s v="05. BUSINESS SERVICES"/>
    <s v="BPO FRANCE"/>
    <n v="42884"/>
    <n v="9"/>
    <s v="1.No signed SoW"/>
    <s v="DISAGREEMENT"/>
    <n v="42891"/>
    <s v="Q2 2017"/>
    <n v="2"/>
    <s v="0-30 Days"/>
    <n v="1285"/>
    <s v="EUR"/>
    <n v="1285"/>
    <s v="EUR"/>
    <n v="1285"/>
    <s v="EUR"/>
    <s v="INTER"/>
    <n v="1.29"/>
    <n v="1"/>
    <s v="less than 10000"/>
    <s v="Carmen Postigo Gonzalez"/>
    <s v="Please send ISOW and include it in next issued invoices"/>
    <s v="Less"/>
    <m/>
    <m/>
    <m/>
    <m/>
    <m/>
    <s v="GFS"/>
    <s v="Non- ICB"/>
    <s v="GFS/Non- ICB"/>
  </r>
  <r>
    <s v="New"/>
    <n v="95"/>
    <s v="Capgemini Service S.A.S."/>
    <x v="0"/>
    <n v="8243"/>
    <s v="Capgemini Deutschland GmbH"/>
    <s v="CENTRAL EUROPE"/>
    <n v="950110011719"/>
    <s v="07. GROUP"/>
    <s v="GROUP SHARED SERVICES"/>
    <n v="42825"/>
    <n v="68"/>
    <s v="6.Missing or wrong information on invoice"/>
    <s v="Missing Information or Attachment"/>
    <n v="42893"/>
    <s v="Q2 2017"/>
    <n v="0"/>
    <s v="0-30 Days"/>
    <n v="1275.8900000000001"/>
    <s v="EUR"/>
    <n v="1275.8900000000001"/>
    <s v="EUR"/>
    <n v="1275.8900000000001"/>
    <s v="EUR"/>
    <s v="INTER"/>
    <n v="1.28"/>
    <n v="1"/>
    <s v="less than 10000"/>
    <s v="Izabela Klich"/>
    <s v="please issue the CN"/>
    <s v="Less"/>
    <m/>
    <m/>
    <m/>
    <m/>
    <m/>
    <s v="GFS"/>
    <s v="Non- ICB"/>
    <s v="GFS/Non- ICB"/>
  </r>
  <r>
    <s v="Unresolved"/>
    <n v="8520"/>
    <s v="Capgemini Technology Services India Limited"/>
    <x v="3"/>
    <n v="795"/>
    <s v="Capgemini Suisse S.A."/>
    <s v="CENTRAL EUROPE"/>
    <n v="85205620000012"/>
    <s v="04. INFRA"/>
    <s v="INFRA CH ACCOUNTS IMS"/>
    <n v="42796"/>
    <n v="97"/>
    <s v="8.Invoice awaiting Prime’s approval or PO"/>
    <s v="Hold Payment"/>
    <n v="42859"/>
    <s v="Q2 2017"/>
    <n v="34"/>
    <s v="31-60 Days"/>
    <n v="92450.25"/>
    <s v="INR"/>
    <n v="1278.1099999999999"/>
    <s v="INR"/>
    <n v="92450.523696545337"/>
    <s v="EUR"/>
    <s v="INTER"/>
    <n v="1.28"/>
    <n v="1"/>
    <s v="greater than 10000"/>
    <s v="Izabela Klich"/>
    <s v="without approval"/>
    <s v="More"/>
    <m/>
    <m/>
    <m/>
    <m/>
    <m/>
    <s v="GFS"/>
    <s v="ICB"/>
    <s v="GFS/ICB"/>
  </r>
  <r>
    <s v="Unresolved"/>
    <n v="72"/>
    <s v="Capgemini Gouvieux S.A.S."/>
    <x v="0"/>
    <n v="199"/>
    <s v="Capgemini America Inc"/>
    <s v="NORTH AMERICA"/>
    <n v="2016000441"/>
    <s v="07. GROUP"/>
    <s v="GROUP SHARED SERVICES"/>
    <n v="42730"/>
    <n v="163"/>
    <s v="1.No signed SoW"/>
    <s v="DISAGREEMENT"/>
    <n v="42797"/>
    <s v="Q1 2017"/>
    <n v="96"/>
    <s v="91-120 Days"/>
    <n v="1270.7"/>
    <s v="EUR"/>
    <n v="1270.7"/>
    <s v="EUR"/>
    <n v="1270.7"/>
    <s v="EUR"/>
    <s v="INTER"/>
    <n v="1.27"/>
    <n v="1"/>
    <s v="less than 10000"/>
    <s v="SUDIPTA ROY"/>
    <s v="ISOW Required"/>
    <s v="Less"/>
    <m/>
    <m/>
    <m/>
    <m/>
    <m/>
    <s v="Non-GFS"/>
    <s v="Non- ICB"/>
    <s v="Non-GFS/Non- ICB"/>
  </r>
  <r>
    <s v="New"/>
    <n v="8310"/>
    <s v="Capgemini Polska Sp z.o.o"/>
    <x v="2"/>
    <n v="199"/>
    <s v="Capgemini America Inc"/>
    <s v="NORTH AMERICA"/>
    <s v="831016FIS01924"/>
    <s v="04. INFRA"/>
    <s v="Infra Central Europe "/>
    <n v="42677"/>
    <n v="216"/>
    <s v="8.Invoice awaiting Prime’s approval or PO"/>
    <s v="Hold Payment"/>
    <n v="42892"/>
    <s v="Q2 2017"/>
    <n v="1"/>
    <s v="0-30 Days"/>
    <n v="5285"/>
    <s v="PLN"/>
    <n v="1267.02"/>
    <s v="PLN"/>
    <n v="5284.993025754653"/>
    <s v="EUR"/>
    <s v="INTER"/>
    <n v="1.27"/>
    <n v="1"/>
    <s v="less than 10000"/>
    <s v="Sayantan Ghosh"/>
    <s v="Invoice waiting for approval"/>
    <s v="Less"/>
    <m/>
    <m/>
    <m/>
    <m/>
    <m/>
    <s v="GFS"/>
    <s v="Non- ICB"/>
    <s v="GFS/Non- ICB"/>
  </r>
  <r>
    <s v="New"/>
    <n v="3019"/>
    <s v="Sogeti Corporate Services S.A.S."/>
    <x v="1"/>
    <n v="3033"/>
    <s v="Sogeti Espana S.L."/>
    <s v="IBERIA"/>
    <n v="30190110008439"/>
    <s v="06. SOGETI"/>
    <s v="Sogeti France "/>
    <n v="42885"/>
    <n v="8"/>
    <s v="6.Missing or wrong information on invoice"/>
    <s v="Missing Information or Attachment"/>
    <n v="42891"/>
    <s v="Q2 2017"/>
    <n v="2"/>
    <s v="0-30 Days"/>
    <n v="1256.27"/>
    <s v="EUR"/>
    <n v="1256.27"/>
    <s v="EUR"/>
    <n v="1256.27"/>
    <s v="EUR"/>
    <s v="INTER"/>
    <n v="1.26"/>
    <n v="1"/>
    <s v="less than 10000"/>
    <s v="Laura Perez Benito"/>
    <s v="Please correct the address: Sogeti España S.L.U Anabel Segura, 14 28108 Alcobendas Madrid España"/>
    <s v="Less"/>
    <m/>
    <m/>
    <m/>
    <m/>
    <m/>
    <s v="GFS"/>
    <s v="Non- ICB"/>
    <s v="GFS/Non- ICB"/>
  </r>
  <r>
    <s v="New"/>
    <n v="413"/>
    <s v="Capgemini Nederland B.V."/>
    <x v="7"/>
    <n v="8243"/>
    <s v="Capgemini Deutschland GmbH"/>
    <s v="CENTRAL EUROPE"/>
    <n v="4130130017257"/>
    <s v="10. IND"/>
    <s v="BI-BA Netherlands"/>
    <n v="42821"/>
    <n v="72"/>
    <s v="6.Missing or wrong information on invoice"/>
    <s v="Missing Information or Attachment"/>
    <n v="42891"/>
    <s v="Q2 2017"/>
    <n v="2"/>
    <s v="0-30 Days"/>
    <n v="1261.58"/>
    <s v="EUR"/>
    <n v="1261.58"/>
    <s v="EUR"/>
    <n v="1261.58"/>
    <s v="EUR"/>
    <s v="INTER"/>
    <n v="1.26"/>
    <n v="1"/>
    <s v="less than 10000"/>
    <s v="Magdalena Chrzanowska"/>
    <s v="Missing booking details"/>
    <s v="Less"/>
    <m/>
    <m/>
    <m/>
    <m/>
    <m/>
    <s v="GFS"/>
    <s v="Non- ICB"/>
    <s v="GFS/Non- ICB"/>
  </r>
  <r>
    <s v="Unresolved"/>
    <n v="8520"/>
    <s v="Capgemini Technology Services India Limited"/>
    <x v="3"/>
    <n v="199"/>
    <s v="Capgemini America Inc"/>
    <s v="NORTH AMERICA"/>
    <n v="85200410040069"/>
    <s v="01. APPSONE"/>
    <s v="APAC Platform"/>
    <n v="42643"/>
    <n v="250"/>
    <s v="8.Invoice awaiting Prime’s approval or PO"/>
    <s v="Hold Payment"/>
    <n v="42709"/>
    <s v="Q4 2016"/>
    <n v="184"/>
    <s v="181 - 365 Days"/>
    <n v="91200"/>
    <s v="INR"/>
    <n v="1260.82"/>
    <s v="INR"/>
    <n v="91199.872692552512"/>
    <s v="EUR"/>
    <s v="INTER"/>
    <n v="1.26"/>
    <n v="1"/>
    <s v="greater than 10000"/>
    <s v="Sayantan Ghosh"/>
    <s v="Invoice waiting for approval"/>
    <s v="More"/>
    <m/>
    <m/>
    <m/>
    <m/>
    <m/>
    <s v="GFS"/>
    <s v="Non- ICB"/>
    <s v="GFS/Non- ICB"/>
  </r>
  <r>
    <s v="Unresolved"/>
    <n v="8520"/>
    <s v="Capgemini Technology Services India Limited"/>
    <x v="3"/>
    <n v="199"/>
    <s v="Capgemini America Inc"/>
    <s v="NORTH AMERICA"/>
    <n v="85200410040073"/>
    <s v="01. APPSONE"/>
    <s v="APAC Platform"/>
    <n v="42643"/>
    <n v="250"/>
    <s v="8.Invoice awaiting Prime’s approval or PO"/>
    <s v="Hold Payment"/>
    <n v="42709"/>
    <s v="Q4 2016"/>
    <n v="184"/>
    <s v="181 - 365 Days"/>
    <n v="91200"/>
    <s v="INR"/>
    <n v="1260.82"/>
    <s v="INR"/>
    <n v="91199.872692552512"/>
    <s v="EUR"/>
    <s v="INTER"/>
    <n v="1.26"/>
    <n v="1"/>
    <s v="greater than 10000"/>
    <s v="Sayantan Ghosh"/>
    <s v="Invoice waiting for approval"/>
    <s v="More"/>
    <m/>
    <m/>
    <m/>
    <m/>
    <m/>
    <s v="GFS"/>
    <s v="Non- ICB"/>
    <s v="GFS/Non- ICB"/>
  </r>
  <r>
    <s v="Unresolved"/>
    <n v="8520"/>
    <s v="Capgemini Technology Services India Limited"/>
    <x v="3"/>
    <n v="199"/>
    <s v="Capgemini America Inc"/>
    <s v="NORTH AMERICA"/>
    <n v="85200410040075"/>
    <s v="01. APPSONE"/>
    <s v="APAC Platform"/>
    <n v="42643"/>
    <n v="250"/>
    <s v="8.Invoice awaiting Prime’s approval or PO"/>
    <s v="Hold Payment"/>
    <n v="42709"/>
    <s v="Q4 2016"/>
    <n v="184"/>
    <s v="181 - 365 Days"/>
    <n v="91200"/>
    <s v="INR"/>
    <n v="1260.82"/>
    <s v="INR"/>
    <n v="91199.872692552512"/>
    <s v="EUR"/>
    <s v="INTER"/>
    <n v="1.26"/>
    <n v="1"/>
    <s v="greater than 10000"/>
    <s v="Sayantan Ghosh"/>
    <s v="Invoice waiting for approval"/>
    <s v="More"/>
    <m/>
    <m/>
    <m/>
    <m/>
    <m/>
    <s v="GFS"/>
    <s v="Non- ICB"/>
    <s v="GFS/Non- ICB"/>
  </r>
  <r>
    <s v="Unresolved"/>
    <n v="8520"/>
    <s v="Capgemini Technology Services India Limited"/>
    <x v="3"/>
    <n v="199"/>
    <s v="Capgemini America Inc"/>
    <s v="NORTH AMERICA"/>
    <n v="85200410040804"/>
    <s v="01. APPSONE"/>
    <s v="APAC Platform"/>
    <n v="42676"/>
    <n v="217"/>
    <s v="8.Invoice awaiting Prime’s approval or PO"/>
    <s v="Hold Payment"/>
    <n v="42733"/>
    <s v="Q4 2016"/>
    <n v="160"/>
    <s v="151-180 Days"/>
    <n v="90300"/>
    <s v="INR"/>
    <n v="1248.3800000000001"/>
    <s v="INR"/>
    <n v="90300.040506915117"/>
    <s v="EUR"/>
    <s v="INTER"/>
    <n v="1.25"/>
    <n v="1"/>
    <s v="greater than 10000"/>
    <s v="Sayantan Ghosh"/>
    <s v="Invoice waiting for approval."/>
    <s v="More"/>
    <m/>
    <m/>
    <m/>
    <m/>
    <m/>
    <s v="GFS"/>
    <s v="Non- ICB"/>
    <s v="GFS/Non- ICB"/>
  </r>
  <r>
    <s v="Unresolved"/>
    <n v="8520"/>
    <s v="Capgemini Technology Services India Limited"/>
    <x v="3"/>
    <n v="199"/>
    <s v="Capgemini America Inc"/>
    <s v="NORTH AMERICA"/>
    <n v="85200410038968"/>
    <s v="01. APPSONE"/>
    <s v="APAC Platform"/>
    <n v="42614"/>
    <n v="279"/>
    <s v="8.Invoice awaiting Prime’s approval or PO"/>
    <s v="Hold Payment"/>
    <n v="42681"/>
    <s v="Q4 2016"/>
    <n v="212"/>
    <s v="181 - 365 Days"/>
    <n v="90342"/>
    <s v="INR"/>
    <n v="1248.96"/>
    <s v="INR"/>
    <n v="90341.994097563802"/>
    <s v="EUR"/>
    <s v="INTER"/>
    <n v="1.25"/>
    <n v="1"/>
    <s v="greater than 10000"/>
    <s v="Sayantan Ghosh"/>
    <s v="Invoice waiting for approval"/>
    <s v="More"/>
    <m/>
    <m/>
    <m/>
    <m/>
    <m/>
    <s v="GFS"/>
    <s v="Non- ICB"/>
    <s v="GFS/Non- ICB"/>
  </r>
  <r>
    <s v="Unresolved"/>
    <n v="8520"/>
    <s v="Capgemini Technology Services India Limited"/>
    <x v="3"/>
    <n v="199"/>
    <s v="Capgemini America Inc"/>
    <s v="NORTH AMERICA"/>
    <n v="85200410038972"/>
    <s v="01. APPSONE"/>
    <s v="APAC Platform"/>
    <n v="42614"/>
    <n v="279"/>
    <s v="8.Invoice awaiting Prime’s approval or PO"/>
    <s v="Hold Payment"/>
    <n v="42681"/>
    <s v="Q4 2016"/>
    <n v="212"/>
    <s v="181 - 365 Days"/>
    <n v="90342"/>
    <s v="INR"/>
    <n v="1248.96"/>
    <s v="INR"/>
    <n v="90341.994097563802"/>
    <s v="EUR"/>
    <s v="INTER"/>
    <n v="1.25"/>
    <n v="1"/>
    <s v="greater than 10000"/>
    <s v="Sayantan Ghosh"/>
    <s v="Invoice waiting for approval"/>
    <s v="More"/>
    <m/>
    <m/>
    <m/>
    <m/>
    <m/>
    <s v="GFS"/>
    <s v="Non- ICB"/>
    <s v="GFS/Non- ICB"/>
  </r>
  <r>
    <s v="Unresolved"/>
    <n v="8520"/>
    <s v="Capgemini Technology Services India Limited"/>
    <x v="3"/>
    <n v="1350"/>
    <s v="Capgemini Sverige AB"/>
    <s v="NORDIC"/>
    <s v="5010089489/16-17-IM"/>
    <s v="02. APPSTWO"/>
    <s v="IGATE"/>
    <n v="42769"/>
    <n v="124"/>
    <s v="6.Missing or wrong information on invoice"/>
    <s v="Missing Information or Attachment"/>
    <n v="42831"/>
    <s v="Q1 2017"/>
    <n v="62"/>
    <s v="61-90 Days"/>
    <n v="90396"/>
    <s v="INR"/>
    <n v="1249.71"/>
    <s v="INR"/>
    <n v="90396.244430299179"/>
    <s v="EUR"/>
    <s v="INTER"/>
    <n v="1.25"/>
    <n v="1"/>
    <s v="greater than 10000"/>
    <s v="Sourav Das"/>
    <s v="Missing project"/>
    <s v="More"/>
    <m/>
    <m/>
    <m/>
    <m/>
    <m/>
    <s v="Non-GFS"/>
    <s v="Non- ICB"/>
    <s v="Non-GFS/Non- ICB"/>
  </r>
  <r>
    <s v="New"/>
    <n v="8520"/>
    <s v="Capgemini Technology Services India Limited"/>
    <x v="3"/>
    <n v="199"/>
    <s v="Capgemini America Inc"/>
    <s v="NORTH AMERICA"/>
    <n v="85209510000014"/>
    <s v="05. BUSINESS SERVICES"/>
    <s v="BPO India"/>
    <n v="42829"/>
    <n v="64"/>
    <s v="1.No signed SoW"/>
    <s v="DISAGREEMENT"/>
    <n v="42893"/>
    <s v="Q2 2017"/>
    <n v="0"/>
    <s v="0-30 Days"/>
    <n v="90421.759999999995"/>
    <s v="INR"/>
    <n v="1250.06"/>
    <s v="INR"/>
    <n v="90421.561252242347"/>
    <s v="EUR"/>
    <s v="INTER"/>
    <n v="1.25"/>
    <n v="1"/>
    <s v="greater than 10000"/>
    <s v="PRIANGSU CHANDRA"/>
    <s v="ISOW required"/>
    <s v="More"/>
    <m/>
    <m/>
    <m/>
    <m/>
    <m/>
    <s v="GFS"/>
    <s v="Non- ICB"/>
    <s v="GFS/Non- ICB"/>
  </r>
  <r>
    <s v="New"/>
    <n v="95"/>
    <s v="Capgemini Service S.A.S."/>
    <x v="0"/>
    <n v="260"/>
    <s v="Capgemini UK Plc"/>
    <s v="UK &amp; IRELAND"/>
    <n v="950110011655"/>
    <s v="07. GROUP"/>
    <s v="GROUP SHARED SERVICES"/>
    <n v="42825"/>
    <n v="68"/>
    <s v="8.Invoice awaiting Prime’s approval or PO"/>
    <s v="Hold Payment"/>
    <n v="42892"/>
    <s v="Q2 2017"/>
    <n v="1"/>
    <s v="0-30 Days"/>
    <n v="1242.18"/>
    <s v="EUR"/>
    <n v="1242.18"/>
    <s v="EUR"/>
    <n v="1242.18"/>
    <s v="EUR"/>
    <s v="INTER"/>
    <n v="1.24"/>
    <n v="1"/>
    <s v="less than 10000"/>
    <s v="Puja Kolay Dey"/>
    <s v="As per our requestor the cost should come through ICB/IPB. Request to provide a credit note."/>
    <s v="Less"/>
    <m/>
    <m/>
    <m/>
    <m/>
    <m/>
    <s v="GFS"/>
    <s v="Non- ICB"/>
    <s v="GFS/Non- ICB"/>
  </r>
  <r>
    <s v="New"/>
    <n v="413"/>
    <s v="Capgemini Nederland B.V."/>
    <x v="7"/>
    <n v="1970"/>
    <s v="Capgemini UK Plc (FS)"/>
    <s v="UK &amp; IRELAND"/>
    <n v="4130110165832"/>
    <s v="11. FS"/>
    <s v="FSNBACC"/>
    <n v="42698"/>
    <n v="195"/>
    <s v="4.Disagreed expenses"/>
    <s v="DISAGREEMENT"/>
    <n v="42892"/>
    <s v="Q2 2017"/>
    <n v="1"/>
    <s v="0-30 Days"/>
    <n v="1228.3"/>
    <s v="EUR"/>
    <n v="1228.3"/>
    <s v="EUR"/>
    <n v="1228.3"/>
    <s v="EUR"/>
    <s v="INTER"/>
    <n v="1.23"/>
    <n v="1"/>
    <s v="less than 10000"/>
    <s v="Amina Khatun"/>
    <s v="Credit note required for duplicate expenses invoiced"/>
    <s v="Less"/>
    <m/>
    <m/>
    <m/>
    <m/>
    <m/>
    <s v="GFS"/>
    <s v="Non- ICB"/>
    <s v="GFS/Non- ICB"/>
  </r>
  <r>
    <s v="New"/>
    <n v="8310"/>
    <s v="Capgemini Polska Sp z.o.o"/>
    <x v="2"/>
    <n v="692"/>
    <s v="Capgemini Outsourcing Services S.A.S."/>
    <s v="FRANCE"/>
    <s v="831016FIS02340"/>
    <s v="04. INFRA"/>
    <s v="Infra Central Europe "/>
    <n v="42731"/>
    <n v="162"/>
    <s v="8.Invoice awaiting Prime’s approval or PO"/>
    <s v="Hold Payment"/>
    <n v="42893"/>
    <s v="Q2 2017"/>
    <n v="0"/>
    <s v="0-30 Days"/>
    <n v="5112"/>
    <s v="PLN"/>
    <n v="1225.55"/>
    <s v="PLN"/>
    <n v="5112.0133878814977"/>
    <s v="EUR"/>
    <s v="INTER"/>
    <n v="1.23"/>
    <n v="1"/>
    <s v="less than 10000"/>
    <s v="Magdalena Marczynska"/>
    <s v="waiting for approval"/>
    <s v="Less"/>
    <m/>
    <m/>
    <m/>
    <m/>
    <m/>
    <s v="GFS"/>
    <s v="Non- ICB"/>
    <s v="GFS/Non- ICB"/>
  </r>
  <r>
    <s v="Unresolved"/>
    <n v="8520"/>
    <s v="Capgemini Technology Services India Limited"/>
    <x v="3"/>
    <n v="1320"/>
    <s v="Capgemini Norge AS"/>
    <s v="NORDIC"/>
    <s v="5010087667/16-17-IM"/>
    <s v="02. APPSTWO"/>
    <s v="IGATE"/>
    <n v="42769"/>
    <n v="124"/>
    <s v="4.Disagreed expenses"/>
    <s v="DISAGREEMENT"/>
    <n v="42831"/>
    <s v="Q1 2017"/>
    <n v="62"/>
    <s v="61-90 Days"/>
    <n v="88491"/>
    <s v="INR"/>
    <n v="1223.3699999999999"/>
    <s v="INR"/>
    <n v="88490.972744632832"/>
    <s v="EUR"/>
    <s v="INTER"/>
    <n v="1.22"/>
    <n v="1"/>
    <s v="greater than 10000"/>
    <s v="Ankit Agrawal"/>
    <s v="The resource has not worked in SAP project within Statoil. Hence require credit note."/>
    <s v="More"/>
    <m/>
    <m/>
    <m/>
    <m/>
    <m/>
    <s v="Non-GFS"/>
    <s v="Non- ICB"/>
    <s v="Non-GFS/Non- ICB"/>
  </r>
  <r>
    <s v="New"/>
    <n v="413"/>
    <s v="Capgemini Nederland B.V."/>
    <x v="7"/>
    <n v="8205"/>
    <s v="Capgemini Consulting Österreich AG"/>
    <s v="CENTRAL EUROPE"/>
    <n v="4130130017422"/>
    <s v="10. IND"/>
    <s v="BI-BA Netherlands"/>
    <n v="42849"/>
    <n v="44"/>
    <s v="6.Missing or wrong information on invoice"/>
    <s v="Missing Information or Attachment"/>
    <n v="42892"/>
    <s v="Q2 2017"/>
    <n v="1"/>
    <s v="0-30 Days"/>
    <n v="1206"/>
    <s v="EUR"/>
    <n v="1206"/>
    <s v="EUR"/>
    <n v="1206"/>
    <s v="EUR"/>
    <s v="INTER"/>
    <n v="1.21"/>
    <n v="1"/>
    <s v="less than 10000"/>
    <s v="Justyna Krawczak"/>
    <s v="certificate of residence for 2017 should be sent to CG Austria"/>
    <s v="Less"/>
    <m/>
    <m/>
    <m/>
    <m/>
    <m/>
    <s v="GFS"/>
    <s v="Non- ICB"/>
    <s v="GFS/Non- ICB"/>
  </r>
  <r>
    <s v="New"/>
    <n v="413"/>
    <s v="Capgemini Nederland B.V."/>
    <x v="7"/>
    <n v="8205"/>
    <s v="Capgemini Consulting Österreich AG"/>
    <s v="CENTRAL EUROPE"/>
    <n v="4130130017428"/>
    <s v="10. IND"/>
    <s v="BI-BA Netherlands"/>
    <n v="42849"/>
    <n v="44"/>
    <s v="6.Missing or wrong information on invoice"/>
    <s v="Missing Information or Attachment"/>
    <n v="42892"/>
    <s v="Q2 2017"/>
    <n v="1"/>
    <s v="0-30 Days"/>
    <n v="1206"/>
    <s v="EUR"/>
    <n v="1206"/>
    <s v="EUR"/>
    <n v="1206"/>
    <s v="EUR"/>
    <s v="INTER"/>
    <n v="1.21"/>
    <n v="1"/>
    <s v="less than 10000"/>
    <s v="Justyna Krawczak"/>
    <s v="certificate of residence for 2017 should be sent to CG Austria"/>
    <s v="Less"/>
    <m/>
    <m/>
    <m/>
    <m/>
    <m/>
    <s v="GFS"/>
    <s v="Non- ICB"/>
    <s v="GFS/Non- ICB"/>
  </r>
  <r>
    <s v="Unresolved"/>
    <n v="95"/>
    <s v="Capgemini Service S.A.S."/>
    <x v="0"/>
    <n v="8310"/>
    <s v="Capgemini Polska Sp z.o.o"/>
    <s v="CENTRAL EUROPE"/>
    <n v="950110010292"/>
    <s v="07. GROUP"/>
    <s v="GROUP SHARED SERVICES"/>
    <n v="42724"/>
    <n v="169"/>
    <s v="1.No signed SoW"/>
    <s v="DISAGREEMENT"/>
    <n v="42859"/>
    <s v="Q2 2017"/>
    <n v="34"/>
    <s v="31-60 Days"/>
    <n v="1203"/>
    <s v="EUR"/>
    <n v="1203"/>
    <s v="EUR"/>
    <n v="1203"/>
    <s v="EUR"/>
    <s v="INTER"/>
    <n v="1.2"/>
    <n v="1"/>
    <s v="less than 10000"/>
    <s v="Mateusz Jaskolski"/>
    <s v="Please provide signed ICA"/>
    <s v="Less"/>
    <m/>
    <m/>
    <m/>
    <m/>
    <m/>
    <s v="GFS"/>
    <s v="Non- ICB"/>
    <s v="GFS/Non- ICB"/>
  </r>
  <r>
    <s v="Unresolved"/>
    <n v="95"/>
    <s v="Capgemini Service S.A.S."/>
    <x v="0"/>
    <n v="8310"/>
    <s v="Capgemini Polska Sp z.o.o"/>
    <s v="CENTRAL EUROPE"/>
    <n v="950110008920"/>
    <s v="07. GROUP"/>
    <s v="GROUP SHARED SERVICES"/>
    <n v="42541"/>
    <n v="352"/>
    <s v="1.No signed SoW"/>
    <s v="DISAGREEMENT"/>
    <n v="42859"/>
    <s v="Q2 2017"/>
    <n v="34"/>
    <s v="31-60 Days"/>
    <n v="1203"/>
    <s v="EUR"/>
    <n v="1203"/>
    <s v="EUR"/>
    <n v="1203"/>
    <s v="EUR"/>
    <s v="INTER"/>
    <n v="1.2"/>
    <n v="1"/>
    <s v="less than 10000"/>
    <s v="Mateusz Jaskolski"/>
    <s v="Please provide signed ICA"/>
    <s v="Less"/>
    <m/>
    <m/>
    <m/>
    <m/>
    <m/>
    <s v="GFS"/>
    <s v="Non- ICB"/>
    <s v="GFS/Non- ICB"/>
  </r>
  <r>
    <s v="Unresolved"/>
    <n v="8520"/>
    <s v="Capgemini Technology Services India Limited"/>
    <x v="3"/>
    <n v="199"/>
    <s v="Capgemini America Inc"/>
    <s v="NORTH AMERICA"/>
    <s v="5010089832/16-17-IM"/>
    <s v="01. APPSONE"/>
    <s v="IGATE"/>
    <n v="42768"/>
    <n v="125"/>
    <s v="1.No signed SoW"/>
    <s v="DISAGREEMENT"/>
    <n v="42830"/>
    <s v="Q1 2017"/>
    <n v="63"/>
    <s v="61-90 Days"/>
    <n v="86724"/>
    <s v="INR"/>
    <n v="1198.94"/>
    <s v="INR"/>
    <n v="86723.858572999248"/>
    <s v="EUR"/>
    <s v="INTER"/>
    <n v="1.2"/>
    <n v="1"/>
    <s v="greater than 10000"/>
    <s v="Sayantan Ghosh"/>
    <s v="ISOW Required"/>
    <s v="More"/>
    <m/>
    <m/>
    <m/>
    <m/>
    <m/>
    <s v="Non-GFS"/>
    <s v="Non- ICB"/>
    <s v="Non-GFS/Non- ICB"/>
  </r>
  <r>
    <s v="Unresolved"/>
    <n v="8520"/>
    <s v="Capgemini Technology Services India Limited"/>
    <x v="3"/>
    <n v="8420"/>
    <s v="Capgemini Australia Pty Ltd."/>
    <s v="INDIA"/>
    <s v="5010089552/16-17-IM"/>
    <s v="02. APPSTWO"/>
    <s v="iGATE"/>
    <n v="42769"/>
    <n v="124"/>
    <s v="2.Disagreed rates or price"/>
    <s v="DISAGREEMENT"/>
    <n v="42775"/>
    <s v="Q1 2017"/>
    <n v="118"/>
    <s v="91-120 Days"/>
    <n v="87133"/>
    <s v="INR"/>
    <n v="1204.5999999999999"/>
    <s v="INR"/>
    <n v="87133.267750708867"/>
    <s v="EUR"/>
    <s v="INTRA"/>
    <n v="1.2"/>
    <n v="1"/>
    <s v="greater than 10000"/>
    <s v="Mayuresh Kapre"/>
    <s v="None of the mentioned resources were worked on project; Please issue a credit note"/>
    <s v="More"/>
    <m/>
    <m/>
    <m/>
    <m/>
    <m/>
    <s v="Non-GFS"/>
    <s v="Non- ICB"/>
    <s v="Non-GFS/Non- ICB"/>
  </r>
  <r>
    <s v="Unresolved"/>
    <n v="8520"/>
    <s v="Capgemini Technology Services India Limited"/>
    <x v="3"/>
    <n v="1320"/>
    <s v="Capgemini Norge AS"/>
    <s v="NORDIC"/>
    <s v="5010085825/16-17-IM"/>
    <s v="02. APPSTWO"/>
    <s v="IGATE"/>
    <n v="42769"/>
    <n v="124"/>
    <s v="6.Missing or wrong information on invoice"/>
    <s v="Missing Information or Attachment"/>
    <n v="42831"/>
    <s v="Q1 2017"/>
    <n v="62"/>
    <s v="61-90 Days"/>
    <n v="87001"/>
    <s v="INR"/>
    <n v="1202.77"/>
    <s v="INR"/>
    <n v="87000.896938834558"/>
    <s v="EUR"/>
    <s v="INTER"/>
    <n v="1.2"/>
    <n v="1"/>
    <s v="greater than 10000"/>
    <s v="Ankit Agrawal"/>
    <s v="The consultant Joshi Aditi is unknown within the Statoil project. Hence require credit note."/>
    <s v="More"/>
    <m/>
    <m/>
    <m/>
    <m/>
    <m/>
    <s v="Non-GFS"/>
    <s v="Non- ICB"/>
    <s v="Non-GFS/Non- ICB"/>
  </r>
  <r>
    <s v="Unresolved"/>
    <n v="8520"/>
    <s v="Capgemini Technology Services India Limited"/>
    <x v="3"/>
    <n v="795"/>
    <s v="Capgemini Suisse S.A."/>
    <s v="CENTRAL EUROPE"/>
    <n v="85204420000154"/>
    <s v="02. APPSTWO"/>
    <s v="Apps Switzerland MS Non-FS Other GFS"/>
    <n v="42796"/>
    <n v="97"/>
    <s v="7.Missing attachments"/>
    <s v="Missing Information or Attachment"/>
    <n v="42859"/>
    <s v="Q2 2017"/>
    <n v="34"/>
    <s v="31-60 Days"/>
    <n v="86788.77"/>
    <s v="INR"/>
    <n v="1199.8399999999999"/>
    <s v="INR"/>
    <n v="86788.958972281689"/>
    <s v="EUR"/>
    <s v="INTER"/>
    <n v="1.2"/>
    <n v="1"/>
    <s v="greater than 10000"/>
    <s v="Izabela Klich"/>
    <s v="without approval"/>
    <s v="More"/>
    <m/>
    <m/>
    <m/>
    <m/>
    <m/>
    <s v="GFS"/>
    <s v="ICB"/>
    <s v="GFS/ICB"/>
  </r>
  <r>
    <s v="Unresolved"/>
    <n v="95"/>
    <s v="Capgemini Service S.A.S."/>
    <x v="0"/>
    <n v="1730"/>
    <s v="Capgemini Portugal, Serviços de Consultoria e Informatica S.A."/>
    <s v="IBERIA"/>
    <n v="950110010805"/>
    <s v="07. GROUP"/>
    <s v="GROUP SHARED SERVICES"/>
    <n v="42794"/>
    <n v="99"/>
    <s v="1.No signed SoW"/>
    <s v="DISAGREEMENT"/>
    <n v="42830"/>
    <s v="Q1 2017"/>
    <n v="63"/>
    <s v="61-90 Days"/>
    <n v="1192.51"/>
    <s v="EUR"/>
    <n v="1192.51"/>
    <s v="EUR"/>
    <n v="1192.51"/>
    <s v="EUR"/>
    <s v="INTER"/>
    <n v="1.19"/>
    <n v="1"/>
    <s v="less than 10000"/>
    <s v="Vania Ferreira"/>
    <s v="No signed SOW"/>
    <s v="Less"/>
    <m/>
    <m/>
    <m/>
    <m/>
    <m/>
    <s v="GFS"/>
    <s v="Non- ICB"/>
    <s v="GFS/Non- ICB"/>
  </r>
  <r>
    <s v="Unresolved"/>
    <n v="8520"/>
    <s v="Capgemini Technology Services India Limited"/>
    <x v="3"/>
    <n v="199"/>
    <s v="Capgemini America Inc"/>
    <s v="NORTH AMERICA"/>
    <n v="85200410041805"/>
    <s v="01. APPSONE"/>
    <s v="APAC Platform"/>
    <n v="42704"/>
    <n v="189"/>
    <s v="8.Invoice awaiting Prime’s approval or PO"/>
    <s v="Hold Payment"/>
    <n v="42776"/>
    <s v="Q1 2017"/>
    <n v="117"/>
    <s v="91-120 Days"/>
    <n v="86000"/>
    <s v="INR"/>
    <n v="1188.93"/>
    <s v="INR"/>
    <n v="85999.797465424461"/>
    <s v="EUR"/>
    <s v="INTER"/>
    <n v="1.19"/>
    <n v="1"/>
    <s v="greater than 10000"/>
    <s v="Sayantan Ghosh"/>
    <s v="Invoice waiting for approval"/>
    <s v="More"/>
    <m/>
    <m/>
    <m/>
    <m/>
    <m/>
    <s v="GFS"/>
    <s v="Non- ICB"/>
    <s v="GFS/Non- ICB"/>
  </r>
  <r>
    <s v="Unresolved"/>
    <n v="8520"/>
    <s v="Capgemini Technology Services India Limited"/>
    <x v="3"/>
    <n v="199"/>
    <s v="Capgemini America Inc"/>
    <s v="NORTH AMERICA"/>
    <n v="85200410041945"/>
    <s v="01. APPSONE"/>
    <s v="APAC Platform"/>
    <n v="42704"/>
    <n v="189"/>
    <s v="8.Invoice awaiting Prime’s approval or PO"/>
    <s v="Hold Payment"/>
    <n v="42776"/>
    <s v="Q1 2017"/>
    <n v="117"/>
    <s v="91-120 Days"/>
    <n v="86000"/>
    <s v="INR"/>
    <n v="1188.93"/>
    <s v="INR"/>
    <n v="85999.797465424461"/>
    <s v="EUR"/>
    <s v="INTER"/>
    <n v="1.19"/>
    <n v="1"/>
    <s v="greater than 10000"/>
    <s v="Sayantan Ghosh"/>
    <s v="Invoice waiting for approval"/>
    <s v="More"/>
    <m/>
    <m/>
    <m/>
    <m/>
    <m/>
    <s v="GFS"/>
    <s v="Non- ICB"/>
    <s v="GFS/Non- ICB"/>
  </r>
  <r>
    <s v="Unresolved"/>
    <n v="8520"/>
    <s v="Capgemini Technology Services India Limited"/>
    <x v="3"/>
    <n v="199"/>
    <s v="Capgemini America Inc"/>
    <s v="NORTH AMERICA"/>
    <n v="85200410040760"/>
    <s v="01. APPSONE"/>
    <s v="APAC Platform"/>
    <n v="42676"/>
    <n v="217"/>
    <s v="8.Invoice awaiting Prime’s approval or PO"/>
    <s v="Hold Payment"/>
    <n v="42733"/>
    <s v="Q4 2016"/>
    <n v="160"/>
    <s v="151-180 Days"/>
    <n v="86400"/>
    <s v="INR"/>
    <n v="1194.46"/>
    <s v="INR"/>
    <n v="86399.803252126614"/>
    <s v="EUR"/>
    <s v="INTER"/>
    <n v="1.19"/>
    <n v="1"/>
    <s v="greater than 10000"/>
    <s v="Sayantan Ghosh"/>
    <s v="Invoice waiting for approval"/>
    <s v="More"/>
    <m/>
    <m/>
    <m/>
    <m/>
    <m/>
    <s v="GFS"/>
    <s v="Non- ICB"/>
    <s v="GFS/Non- ICB"/>
  </r>
  <r>
    <s v="Unresolved"/>
    <n v="8520"/>
    <s v="Capgemini Technology Services India Limited"/>
    <x v="3"/>
    <n v="199"/>
    <s v="Capgemini America Inc"/>
    <s v="NORTH AMERICA"/>
    <n v="85200410040072"/>
    <s v="01. APPSONE"/>
    <s v="APAC Platform"/>
    <n v="42643"/>
    <n v="250"/>
    <s v="8.Invoice awaiting Prime’s approval or PO"/>
    <s v="Hold Payment"/>
    <n v="42709"/>
    <s v="Q4 2016"/>
    <n v="184"/>
    <s v="181 - 365 Days"/>
    <n v="86400"/>
    <s v="INR"/>
    <n v="1194.46"/>
    <s v="INR"/>
    <n v="86399.803252126614"/>
    <s v="EUR"/>
    <s v="INTER"/>
    <n v="1.19"/>
    <n v="1"/>
    <s v="greater than 10000"/>
    <s v="Sayantan Ghosh"/>
    <s v="Invoice waiting for approval"/>
    <s v="More"/>
    <m/>
    <m/>
    <m/>
    <m/>
    <m/>
    <s v="GFS"/>
    <s v="Non- ICB"/>
    <s v="GFS/Non- ICB"/>
  </r>
  <r>
    <s v="New"/>
    <n v="8243"/>
    <s v="Capgemini Deutschland GmbH"/>
    <x v="2"/>
    <n v="635"/>
    <s v="Capgemini Technology Services"/>
    <s v="FRANCE"/>
    <n v="82430160101742"/>
    <s v="03. CC"/>
    <s v="DE01 - CC Market Units"/>
    <n v="42829"/>
    <n v="64"/>
    <s v="8.Invoice awaiting Prime’s approval or PO"/>
    <s v="Hold Payment"/>
    <n v="42892"/>
    <s v="Q2 2017"/>
    <n v="1"/>
    <s v="0-30 Days"/>
    <n v="1182.43"/>
    <s v="EUR"/>
    <n v="1182.43"/>
    <s v="EUR"/>
    <n v="1182.43"/>
    <s v="EUR"/>
    <s v="INTER"/>
    <n v="1.18"/>
    <n v="1"/>
    <s v="less than 10000"/>
    <s v="Aleksandra Polak"/>
    <s v="Invoice has been waiting for Project Manager approval for more than 2 months. Please contact MARDIALL(PM)in order to receive further information."/>
    <s v="Less"/>
    <m/>
    <m/>
    <m/>
    <m/>
    <m/>
    <s v="GFS"/>
    <s v="Non- ICB"/>
    <s v="GFS/Non- ICB"/>
  </r>
  <r>
    <s v="New"/>
    <n v="413"/>
    <s v="Capgemini Nederland B.V."/>
    <x v="7"/>
    <n v="8205"/>
    <s v="Capgemini Consulting Österreich AG"/>
    <s v="CENTRAL EUROPE"/>
    <n v="4130130017424"/>
    <s v="10. IND"/>
    <s v="BI-BA Netherlands"/>
    <n v="42849"/>
    <n v="44"/>
    <s v="6.Missing or wrong information on invoice"/>
    <s v="Missing Information or Attachment"/>
    <n v="42892"/>
    <s v="Q2 2017"/>
    <n v="1"/>
    <s v="0-30 Days"/>
    <n v="1150.8"/>
    <s v="EUR"/>
    <n v="1150.8"/>
    <s v="EUR"/>
    <n v="1150.8"/>
    <s v="EUR"/>
    <s v="INTER"/>
    <n v="1.1499999999999999"/>
    <n v="1"/>
    <s v="less than 10000"/>
    <s v="Justyna Krawczak"/>
    <s v="certificate of residence for 2017 should be sent to CG Austria"/>
    <s v="Less"/>
    <m/>
    <m/>
    <m/>
    <m/>
    <m/>
    <s v="GFS"/>
    <s v="Non- ICB"/>
    <s v="GFS/Non- ICB"/>
  </r>
  <r>
    <s v="New"/>
    <n v="9701"/>
    <s v="Capgemini Services Romania s.r.l."/>
    <x v="2"/>
    <n v="635"/>
    <s v="Capgemini Technology Services"/>
    <s v="FRANCE"/>
    <n v="97120170344"/>
    <s v="04. INFRA"/>
    <s v="Infra Central Europe "/>
    <n v="42849"/>
    <n v="44"/>
    <s v="8.Invoice awaiting Prime’s approval or PO"/>
    <s v="Hold Payment"/>
    <n v="42893"/>
    <s v="Q2 2017"/>
    <n v="0"/>
    <s v="0-30 Days"/>
    <n v="1149.08"/>
    <s v="EUR"/>
    <n v="1149.08"/>
    <s v="RON"/>
    <n v="5246.1237770739799"/>
    <s v="EUR"/>
    <s v="INTER"/>
    <n v="1.1499999999999999"/>
    <n v="1"/>
    <s v="less than 10000"/>
    <s v="Beata Chojnacka"/>
    <s v="Dipsute puts at the request"/>
    <s v="Less"/>
    <m/>
    <m/>
    <m/>
    <m/>
    <m/>
    <s v="Non-GFS"/>
    <s v="Non- ICB"/>
    <s v="Non-GFS/Non- ICB"/>
  </r>
  <r>
    <s v="Unresolved"/>
    <n v="8520"/>
    <s v="Capgemini Technology Services India Limited"/>
    <x v="3"/>
    <n v="3011"/>
    <s v="Sogeti USA LLC"/>
    <s v="NORTH AMERICA"/>
    <n v="85200810000428"/>
    <s v="01. APPSONE"/>
    <s v="NA PBS"/>
    <n v="42676"/>
    <n v="217"/>
    <s v="3.Disagreed days, volume or deliverables"/>
    <s v="DISAGREEMENT"/>
    <n v="42709"/>
    <s v="Q4 2016"/>
    <n v="184"/>
    <s v="181 - 365 Days"/>
    <n v="83475"/>
    <s v="INR"/>
    <n v="1154.03"/>
    <s v="INR"/>
    <n v="83475.34864880504"/>
    <s v="EUR"/>
    <s v="INTER"/>
    <n v="1.1499999999999999"/>
    <n v="1"/>
    <s v="greater than 10000"/>
    <s v="Brock Bahan"/>
    <s v="Dispute: No August time in our system for Kulanthaivelu, Vidhya(90 hours), Also -45 hours for Nair, Anil as we have already been charged for all Aug time via invoice 85200410041380"/>
    <s v="More"/>
    <m/>
    <m/>
    <m/>
    <m/>
    <m/>
    <s v="GFS"/>
    <s v="Non- ICB"/>
    <s v="GFS/Non- ICB"/>
  </r>
  <r>
    <s v="Unresolved"/>
    <n v="132"/>
    <s v="Capgemini Technologies LLC"/>
    <x v="6"/>
    <n v="199"/>
    <s v="Capgemini America Inc"/>
    <s v="NORTH AMERICA"/>
    <n v="1320130002579"/>
    <s v="01. APPSONE"/>
    <s v="NA CAPTECH"/>
    <n v="42724"/>
    <n v="169"/>
    <s v="1.No signed SoW"/>
    <s v="DISAGREEMENT"/>
    <n v="42776"/>
    <s v="Q1 2017"/>
    <n v="117"/>
    <s v="91-120 Days"/>
    <n v="1281.6099999999999"/>
    <s v="USD"/>
    <n v="1142.1500000000001"/>
    <s v="USD"/>
    <n v="1281.6064701181415"/>
    <s v="EUR"/>
    <s v="INTRA"/>
    <n v="1.1399999999999999"/>
    <n v="1"/>
    <s v="less than 10000"/>
    <s v="Soumya Mukhopadhyay"/>
    <s v="-"/>
    <s v="Less"/>
    <m/>
    <m/>
    <m/>
    <m/>
    <m/>
    <s v="GFS"/>
    <s v="Non- ICB"/>
    <s v="GFS/Non- ICB"/>
  </r>
  <r>
    <s v="New"/>
    <n v="95"/>
    <s v="Capgemini Service S.A.S."/>
    <x v="0"/>
    <n v="199"/>
    <s v="Capgemini America Inc"/>
    <s v="NORTH AMERICA"/>
    <n v="950110011452"/>
    <s v="07. GROUP"/>
    <s v="GROUP SHARED SERVICES"/>
    <n v="42823"/>
    <n v="70"/>
    <s v="8.Invoice awaiting Prime’s approval or PO"/>
    <s v="Hold Payment"/>
    <n v="42893"/>
    <s v="Q2 2017"/>
    <n v="0"/>
    <s v="0-30 Days"/>
    <n v="1126.58"/>
    <s v="EUR"/>
    <n v="1126.58"/>
    <s v="EUR"/>
    <n v="1126.58"/>
    <s v="EUR"/>
    <s v="INTER"/>
    <n v="1.1299999999999999"/>
    <n v="1"/>
    <s v="less than 10000"/>
    <s v="Soumya Mukhopadhyay"/>
    <s v="-"/>
    <s v="Less"/>
    <m/>
    <m/>
    <m/>
    <m/>
    <m/>
    <s v="GFS"/>
    <s v="Non- ICB"/>
    <s v="GFS/Non- ICB"/>
  </r>
  <r>
    <s v="Unresolved"/>
    <n v="8520"/>
    <s v="Capgemini Technology Services India Limited"/>
    <x v="3"/>
    <n v="199"/>
    <s v="Capgemini America Inc"/>
    <s v="NORTH AMERICA"/>
    <n v="85200410042568"/>
    <s v="01. APPSONE"/>
    <s v="APAC Platform"/>
    <n v="42727"/>
    <n v="166"/>
    <s v="8.Invoice awaiting Prime’s approval or PO"/>
    <s v="Hold Payment"/>
    <n v="42776"/>
    <s v="Q1 2017"/>
    <n v="117"/>
    <s v="91-120 Days"/>
    <n v="81600"/>
    <s v="INR"/>
    <n v="1128.0999999999999"/>
    <s v="INR"/>
    <n v="81599.733811700702"/>
    <s v="EUR"/>
    <s v="INTER"/>
    <n v="1.1299999999999999"/>
    <n v="1"/>
    <s v="greater than 10000"/>
    <s v="Sayantan Ghosh"/>
    <s v="Invoice waiting for approval"/>
    <s v="More"/>
    <m/>
    <m/>
    <m/>
    <m/>
    <m/>
    <s v="GFS"/>
    <s v="Non- ICB"/>
    <s v="GFS/Non- ICB"/>
  </r>
  <r>
    <s v="Unresolved"/>
    <n v="8520"/>
    <s v="Capgemini Technology Services India Limited"/>
    <x v="3"/>
    <n v="199"/>
    <s v="Capgemini America Inc"/>
    <s v="NORTH AMERICA"/>
    <n v="85200410041950"/>
    <s v="01. APPSONE"/>
    <s v="APAC Platform"/>
    <n v="42704"/>
    <n v="189"/>
    <s v="8.Invoice awaiting Prime’s approval or PO"/>
    <s v="Hold Payment"/>
    <n v="42776"/>
    <s v="Q1 2017"/>
    <n v="117"/>
    <s v="91-120 Days"/>
    <n v="81600"/>
    <s v="INR"/>
    <n v="1128.0999999999999"/>
    <s v="INR"/>
    <n v="81599.733811700702"/>
    <s v="EUR"/>
    <s v="INTER"/>
    <n v="1.1299999999999999"/>
    <n v="1"/>
    <s v="greater than 10000"/>
    <s v="Sayantan Ghosh"/>
    <s v="Invoice waiting for approval"/>
    <s v="More"/>
    <m/>
    <m/>
    <m/>
    <m/>
    <m/>
    <s v="GFS"/>
    <s v="Non- ICB"/>
    <s v="GFS/Non- ICB"/>
  </r>
  <r>
    <s v="Unresolved"/>
    <n v="8520"/>
    <s v="Capgemini Technology Services India Limited"/>
    <x v="3"/>
    <n v="199"/>
    <s v="Capgemini America Inc"/>
    <s v="NORTH AMERICA"/>
    <n v="85200410038967"/>
    <s v="01. APPSONE"/>
    <s v="APAC Platform"/>
    <n v="42614"/>
    <n v="279"/>
    <s v="8.Invoice awaiting Prime’s approval or PO"/>
    <s v="Hold Payment"/>
    <n v="42681"/>
    <s v="Q4 2016"/>
    <n v="212"/>
    <s v="181 - 365 Days"/>
    <n v="81738"/>
    <s v="INR"/>
    <n v="1130.01"/>
    <s v="INR"/>
    <n v="81737.891325733464"/>
    <s v="EUR"/>
    <s v="INTER"/>
    <n v="1.1299999999999999"/>
    <n v="1"/>
    <s v="greater than 10000"/>
    <s v="Sayantan Ghosh"/>
    <s v="Invoice waiting for approval"/>
    <s v="More"/>
    <m/>
    <m/>
    <m/>
    <m/>
    <m/>
    <s v="GFS"/>
    <s v="Non- ICB"/>
    <s v="GFS/Non- ICB"/>
  </r>
  <r>
    <s v="Unresolved"/>
    <n v="8520"/>
    <s v="Capgemini Technology Services India Limited"/>
    <x v="3"/>
    <n v="199"/>
    <s v="Capgemini America Inc"/>
    <s v="NORTH AMERICA"/>
    <n v="85200410038970"/>
    <s v="01. APPSONE"/>
    <s v="APAC Platform"/>
    <n v="42614"/>
    <n v="279"/>
    <s v="8.Invoice awaiting Prime’s approval or PO"/>
    <s v="Hold Payment"/>
    <n v="42681"/>
    <s v="Q4 2016"/>
    <n v="212"/>
    <s v="181 - 365 Days"/>
    <n v="81738"/>
    <s v="INR"/>
    <n v="1130.01"/>
    <s v="INR"/>
    <n v="81737.891325733464"/>
    <s v="EUR"/>
    <s v="INTER"/>
    <n v="1.1299999999999999"/>
    <n v="1"/>
    <s v="greater than 10000"/>
    <s v="Sayantan Ghosh"/>
    <s v="Invoice waiting for approval"/>
    <s v="More"/>
    <m/>
    <m/>
    <m/>
    <m/>
    <m/>
    <s v="GFS"/>
    <s v="Non- ICB"/>
    <s v="GFS/Non- ICB"/>
  </r>
  <r>
    <s v="New"/>
    <n v="95"/>
    <s v="Capgemini Service S.A.S."/>
    <x v="0"/>
    <n v="1750"/>
    <s v="Capgemini Espana S.L."/>
    <s v="IBERIA"/>
    <n v="950110011374"/>
    <s v="07. GROUP"/>
    <s v="GROUP SHARED SERVICES"/>
    <n v="42821"/>
    <n v="72"/>
    <s v="1.No signed SoW"/>
    <s v="DISAGREEMENT"/>
    <n v="42893"/>
    <s v="Q2 2017"/>
    <n v="0"/>
    <s v="0-30 Days"/>
    <n v="1105.5"/>
    <s v="EUR"/>
    <n v="1105.5"/>
    <s v="EUR"/>
    <n v="1105.5"/>
    <s v="EUR"/>
    <s v="INTER"/>
    <n v="1.1100000000000001"/>
    <n v="1"/>
    <s v="less than 10000"/>
    <s v="Carmen Postigo Gonzalez"/>
    <s v="SEND ISOW"/>
    <s v="Less"/>
    <m/>
    <m/>
    <m/>
    <m/>
    <m/>
    <s v="GFS"/>
    <s v="Non- ICB"/>
    <s v="GFS/Non- ICB"/>
  </r>
  <r>
    <s v="New"/>
    <n v="413"/>
    <s v="Capgemini Nederland B.V."/>
    <x v="7"/>
    <n v="260"/>
    <s v="Capgemini UK Plc"/>
    <s v="UK &amp; IRELAND"/>
    <n v="4130130017289"/>
    <s v="10. IND"/>
    <s v="BI-BA Netherlands"/>
    <n v="42823"/>
    <n v="70"/>
    <s v="6.Missing or wrong information on invoice"/>
    <s v="Missing Information or Attachment"/>
    <n v="42891"/>
    <s v="Q2 2017"/>
    <n v="2"/>
    <s v="0-30 Days"/>
    <n v="1104.1600000000001"/>
    <s v="EUR"/>
    <n v="1104.1600000000001"/>
    <s v="EUR"/>
    <n v="1104.1600000000001"/>
    <s v="EUR"/>
    <s v="INTER"/>
    <n v="1.1000000000000001"/>
    <n v="1"/>
    <s v="less than 10000"/>
    <s v="SHYASHREE CHETTERJEE"/>
    <s v="NO PO"/>
    <s v="Less"/>
    <m/>
    <m/>
    <m/>
    <m/>
    <m/>
    <s v="GFS"/>
    <s v="Non- ICB"/>
    <s v="GFS/Non- ICB"/>
  </r>
  <r>
    <s v="New"/>
    <n v="8310"/>
    <s v="Capgemini Polska Sp z.o.o"/>
    <x v="2"/>
    <n v="413"/>
    <s v="Capgemini Nederland B.V."/>
    <s v="BENELUX"/>
    <s v="831017FIS00571"/>
    <s v="04. INFRA"/>
    <s v="Infra Central Europe "/>
    <n v="42829"/>
    <n v="64"/>
    <s v="7.Missing attachments"/>
    <s v="Missing Information or Attachment"/>
    <n v="42893"/>
    <s v="Q2 2017"/>
    <n v="0"/>
    <s v="0-30 Days"/>
    <n v="4590.84"/>
    <s v="PLN"/>
    <n v="1100.5999999999999"/>
    <s v="PLN"/>
    <n v="4590.8220266022408"/>
    <s v="EUR"/>
    <s v="INTER"/>
    <n v="1.1000000000000001"/>
    <n v="1"/>
    <s v="less than 10000"/>
    <s v="Susmit Chatterjee"/>
    <s v="Missing attachments"/>
    <s v="Less"/>
    <m/>
    <m/>
    <m/>
    <m/>
    <m/>
    <s v="GFS"/>
    <s v="Non- ICB"/>
    <s v="GFS/Non- ICB"/>
  </r>
  <r>
    <s v="Unresolved"/>
    <n v="8520"/>
    <s v="Capgemini Technology Services India Limited"/>
    <x v="3"/>
    <n v="260"/>
    <s v="Capgemini UK Plc"/>
    <s v="UK &amp; IRELAND"/>
    <s v="5010089657/16-17-IM"/>
    <s v="01. APPSONE"/>
    <s v="IGATE"/>
    <n v="42768"/>
    <n v="125"/>
    <s v="6.Missing or wrong information on invoice"/>
    <s v="Missing Information or Attachment"/>
    <n v="42831"/>
    <s v="Q1 2017"/>
    <n v="62"/>
    <s v="61-90 Days"/>
    <n v="79165"/>
    <s v="INR"/>
    <n v="1094.44"/>
    <s v="INR"/>
    <n v="79164.97887853712"/>
    <s v="EUR"/>
    <s v="INTER"/>
    <n v="1.0900000000000001"/>
    <n v="1"/>
    <s v="greater than 10000"/>
    <s v="SARBAJIT MOITRA"/>
    <s v="No PO"/>
    <s v="More"/>
    <m/>
    <m/>
    <m/>
    <m/>
    <m/>
    <s v="Non-GFS"/>
    <s v="Non- ICB"/>
    <s v="Non-GFS/Non- ICB"/>
  </r>
  <r>
    <s v="Unresolved"/>
    <n v="8520"/>
    <s v="Capgemini Technology Services India Limited"/>
    <x v="3"/>
    <n v="9701"/>
    <s v="Capgemini Services Romania s.r.l."/>
    <s v="CENTRAL EUROPE"/>
    <n v="85200710012736"/>
    <s v="04. INFRA"/>
    <s v="India Users Run Services"/>
    <n v="42614"/>
    <n v="279"/>
    <s v="2.Disagreed rates or price"/>
    <s v="DISAGREEMENT"/>
    <n v="42615"/>
    <s v="Q3 2016"/>
    <n v="278"/>
    <s v="181 - 365 Days"/>
    <n v="78615"/>
    <s v="INR"/>
    <n v="1086.8399999999999"/>
    <s v="INR"/>
    <n v="78615.242173485327"/>
    <s v="EUR"/>
    <s v="INTER"/>
    <n v="1.0900000000000001"/>
    <n v="1"/>
    <s v="greater than 10000"/>
    <s v="Claudia-Mihaela Ghergan"/>
    <s v="."/>
    <s v="More"/>
    <m/>
    <m/>
    <m/>
    <m/>
    <m/>
    <s v="GFS"/>
    <s v="Non- ICB"/>
    <s v="GFS/Non- ICB"/>
  </r>
  <r>
    <s v="New"/>
    <n v="95"/>
    <s v="Capgemini Service S.A.S."/>
    <x v="0"/>
    <n v="1750"/>
    <s v="Capgemini Espana S.L."/>
    <s v="IBERIA"/>
    <n v="950110011514"/>
    <s v="07. GROUP"/>
    <s v="GROUP SHARED SERVICES"/>
    <n v="42824"/>
    <n v="69"/>
    <s v="1.No signed SoW"/>
    <s v="DISAGREEMENT"/>
    <n v="42893"/>
    <s v="Q2 2017"/>
    <n v="0"/>
    <s v="0-30 Days"/>
    <n v="1084.5999999999999"/>
    <s v="EUR"/>
    <n v="1084.5999999999999"/>
    <s v="EUR"/>
    <n v="1084.5999999999999"/>
    <s v="EUR"/>
    <s v="INTER"/>
    <n v="1.08"/>
    <n v="1"/>
    <s v="less than 10000"/>
    <s v="Carmen Postigo Gonzalez"/>
    <s v="SEND ISOW"/>
    <s v="Less"/>
    <m/>
    <m/>
    <m/>
    <m/>
    <m/>
    <s v="GFS"/>
    <s v="Non- ICB"/>
    <s v="GFS/Non- ICB"/>
  </r>
  <r>
    <s v="New"/>
    <n v="95"/>
    <s v="Capgemini Service S.A.S."/>
    <x v="0"/>
    <n v="1350"/>
    <s v="Capgemini Sverige AB"/>
    <s v="NORDIC"/>
    <n v="950110011715"/>
    <s v="07. GROUP"/>
    <s v="GROUP SHARED SERVICES"/>
    <n v="42825"/>
    <n v="68"/>
    <s v="8.Invoice awaiting Prime’s approval or PO"/>
    <s v="Hold Payment"/>
    <n v="42892"/>
    <s v="Q2 2017"/>
    <n v="1"/>
    <s v="0-30 Days"/>
    <n v="1084.5999999999999"/>
    <s v="EUR"/>
    <n v="1084.5999999999999"/>
    <s v="EUR"/>
    <n v="1084.5999999999999"/>
    <s v="EUR"/>
    <s v="INTER"/>
    <n v="1.08"/>
    <n v="1"/>
    <s v="less than 10000"/>
    <s v="Sourav Das"/>
    <s v="Awaiting approval"/>
    <s v="Less"/>
    <m/>
    <m/>
    <m/>
    <m/>
    <m/>
    <s v="GFS"/>
    <s v="Non- ICB"/>
    <s v="GFS/Non- ICB"/>
  </r>
  <r>
    <s v="New"/>
    <n v="95"/>
    <s v="Capgemini Service S.A.S."/>
    <x v="0"/>
    <n v="3033"/>
    <s v="Sogeti Espana S.L."/>
    <s v="IBERIA"/>
    <n v="950110012593"/>
    <s v="07. GROUP"/>
    <s v="GROUP SHARED SERVICES"/>
    <n v="42886"/>
    <n v="7"/>
    <s v="6.Missing or wrong information on invoice"/>
    <s v="Missing Information or Attachment"/>
    <n v="42891"/>
    <s v="Q2 2017"/>
    <n v="2"/>
    <s v="0-30 Days"/>
    <n v="1080"/>
    <s v="EUR"/>
    <n v="1080"/>
    <s v="EUR"/>
    <n v="1080"/>
    <s v="EUR"/>
    <s v="INTER"/>
    <n v="1.08"/>
    <n v="1"/>
    <s v="less than 10000"/>
    <s v="Laura Perez Benito"/>
    <s v="Please correct the address: Sogeti España S.L.U Anabel Segura, 14 28108 Alcobendas Madrid España"/>
    <s v="Less"/>
    <m/>
    <m/>
    <m/>
    <m/>
    <m/>
    <s v="GFS"/>
    <s v="Non- ICB"/>
    <s v="GFS/Non- ICB"/>
  </r>
  <r>
    <s v="Unresolved"/>
    <n v="8520"/>
    <s v="Capgemini Technology Services India Limited"/>
    <x v="3"/>
    <n v="199"/>
    <s v="Capgemini America Inc"/>
    <s v="NORTH AMERICA"/>
    <s v="5010089830/16-17-IM"/>
    <s v="01. APPSONE"/>
    <s v="IGATE"/>
    <n v="42768"/>
    <n v="125"/>
    <s v="1.No signed SoW"/>
    <s v="DISAGREEMENT"/>
    <n v="42830"/>
    <s v="Q1 2017"/>
    <n v="63"/>
    <s v="61-90 Days"/>
    <n v="78313"/>
    <s v="INR"/>
    <n v="1082.6600000000001"/>
    <s v="INR"/>
    <n v="78312.886985706849"/>
    <s v="EUR"/>
    <s v="INTER"/>
    <n v="1.08"/>
    <n v="1"/>
    <s v="greater than 10000"/>
    <s v="Sayantan Ghosh"/>
    <s v="ISOW Required"/>
    <s v="More"/>
    <m/>
    <m/>
    <m/>
    <m/>
    <m/>
    <s v="Non-GFS"/>
    <s v="Non- ICB"/>
    <s v="Non-GFS/Non- ICB"/>
  </r>
  <r>
    <s v="Unresolved"/>
    <n v="8520"/>
    <s v="Capgemini Technology Services India Limited"/>
    <x v="3"/>
    <n v="199"/>
    <s v="Capgemini America Inc"/>
    <s v="NORTH AMERICA"/>
    <s v="5010089750/16-17-IM"/>
    <s v="01. APPSONE"/>
    <s v="IGATE"/>
    <n v="42768"/>
    <n v="125"/>
    <s v="1.No signed SoW"/>
    <s v="DISAGREEMENT"/>
    <n v="42830"/>
    <s v="Q1 2017"/>
    <n v="63"/>
    <s v="61-90 Days"/>
    <n v="77144"/>
    <s v="INR"/>
    <n v="1066.5"/>
    <s v="INR"/>
    <n v="77143.973149701982"/>
    <s v="EUR"/>
    <s v="INTER"/>
    <n v="1.07"/>
    <n v="1"/>
    <s v="greater than 10000"/>
    <s v="Sayantan Ghosh"/>
    <s v="ISOW Required"/>
    <s v="More"/>
    <m/>
    <m/>
    <m/>
    <m/>
    <m/>
    <s v="Non-GFS"/>
    <s v="Non- ICB"/>
    <s v="Non-GFS/Non- ICB"/>
  </r>
  <r>
    <s v="New"/>
    <n v="8520"/>
    <s v="Capgemini Technology Services India Limited"/>
    <x v="3"/>
    <n v="8110"/>
    <s v="Capgemini Mexico S. de R.L. de C.V."/>
    <s v="CPM- BR"/>
    <n v="85200330014152"/>
    <s v="08. SHARED SERVICES"/>
    <s v="MSA"/>
    <n v="42829"/>
    <n v="64"/>
    <s v="8.Invoice awaiting Prime’s approval or PO"/>
    <s v="Hold Payment"/>
    <n v="42892"/>
    <s v="Q2 2017"/>
    <n v="1"/>
    <s v="0-30 Days"/>
    <n v="77165"/>
    <s v="INR"/>
    <n v="1066.79"/>
    <s v="INR"/>
    <n v="77164.949945026325"/>
    <s v="EUR"/>
    <s v="INTER"/>
    <n v="1.07"/>
    <n v="1"/>
    <s v="greater than 10000"/>
    <s v="Aldo Perez"/>
    <s v="awaiting approval."/>
    <s v="More"/>
    <m/>
    <m/>
    <m/>
    <m/>
    <m/>
    <s v="GFS"/>
    <s v="Non- ICB"/>
    <s v="GFS/Non- ICB"/>
  </r>
  <r>
    <s v="New"/>
    <n v="413"/>
    <s v="Capgemini Nederland B.V."/>
    <x v="7"/>
    <n v="8205"/>
    <s v="Capgemini Consulting Österreich AG"/>
    <s v="CENTRAL EUROPE"/>
    <n v="4130130017427"/>
    <s v="10. IND"/>
    <s v="BI-BA Netherlands"/>
    <n v="42849"/>
    <n v="44"/>
    <s v="6.Missing or wrong information on invoice"/>
    <s v="Missing Information or Attachment"/>
    <n v="42892"/>
    <s v="Q2 2017"/>
    <n v="1"/>
    <s v="0-30 Days"/>
    <n v="1059.44"/>
    <s v="EUR"/>
    <n v="1059.44"/>
    <s v="EUR"/>
    <n v="1059.44"/>
    <s v="EUR"/>
    <s v="INTER"/>
    <n v="1.06"/>
    <n v="1"/>
    <s v="less than 10000"/>
    <s v="Justyna Krawczak"/>
    <s v="certificate of residence for 2017 should be sent to CG Austria"/>
    <s v="Less"/>
    <m/>
    <m/>
    <m/>
    <m/>
    <m/>
    <s v="GFS"/>
    <s v="Non- ICB"/>
    <s v="GFS/Non- ICB"/>
  </r>
  <r>
    <s v="Unresolved"/>
    <n v="8243"/>
    <s v="Capgemini Deutschland GmbH"/>
    <x v="2"/>
    <n v="8205"/>
    <s v="Capgemini Consulting Österreich AG"/>
    <s v="CENTRAL EUROPE"/>
    <n v="82430160091291"/>
    <s v="03. CC"/>
    <s v="DE01 - CC Market Units"/>
    <n v="42647"/>
    <n v="246"/>
    <s v="3.Disagreed days, volume or deliverables"/>
    <s v="DISAGREEMENT"/>
    <n v="42706"/>
    <s v="Q4 2016"/>
    <n v="187"/>
    <s v="181 - 365 Days"/>
    <n v="1055"/>
    <s v="EUR"/>
    <n v="1055"/>
    <s v="EUR"/>
    <n v="1055"/>
    <s v="EUR"/>
    <s v="INTRA"/>
    <n v="1.06"/>
    <n v="1"/>
    <s v="less than 10000"/>
    <s v="Justyna Krawczak"/>
    <s v="rejected by PM J. Moustakidis: 'where does this come from? Lilly worked 2 PD in April.'"/>
    <s v="Less"/>
    <m/>
    <m/>
    <m/>
    <m/>
    <m/>
    <s v="GFS"/>
    <s v="Non- ICB"/>
    <s v="GFS/Non- ICB"/>
  </r>
  <r>
    <s v="Unresolved"/>
    <n v="8520"/>
    <s v="Capgemini Technology Services India Limited"/>
    <x v="3"/>
    <n v="260"/>
    <s v="Capgemini UK Plc"/>
    <s v="UK &amp; IRELAND"/>
    <s v="5010087911/16-17-IM"/>
    <s v="01. APPSONE"/>
    <s v="IGATE"/>
    <n v="42768"/>
    <n v="125"/>
    <s v="6.Missing or wrong information on invoice"/>
    <s v="Missing Information or Attachment"/>
    <n v="42831"/>
    <s v="Q1 2017"/>
    <n v="62"/>
    <s v="61-90 Days"/>
    <n v="76358"/>
    <s v="INR"/>
    <n v="1055.6300000000001"/>
    <s v="INR"/>
    <n v="76357.704993923966"/>
    <s v="EUR"/>
    <s v="INTER"/>
    <n v="1.06"/>
    <n v="1"/>
    <s v="greater than 10000"/>
    <s v="SARBAJIT MOITRA"/>
    <s v="No PO"/>
    <s v="More"/>
    <m/>
    <m/>
    <m/>
    <m/>
    <m/>
    <s v="Non-GFS"/>
    <s v="Non- ICB"/>
    <s v="Non-GFS/Non- ICB"/>
  </r>
  <r>
    <s v="Unresolved"/>
    <n v="8310"/>
    <s v="Capgemini Polska Sp z.o.o"/>
    <x v="2"/>
    <n v="199"/>
    <s v="Capgemini America Inc"/>
    <s v="NORTH AMERICA"/>
    <s v="831016FBP01771"/>
    <s v="05. BUSINESS SERVICES"/>
    <s v="BPO POLAND - BPOPL- BU"/>
    <n v="42584"/>
    <n v="309"/>
    <s v="1.No signed SoW"/>
    <s v="DISAGREEMENT"/>
    <n v="42647"/>
    <s v="Q3 2016"/>
    <n v="246"/>
    <s v="181 - 365 Days"/>
    <n v="4409"/>
    <s v="PLN"/>
    <n v="1057.01"/>
    <s v="PLN"/>
    <n v="4408.9994460647231"/>
    <s v="EUR"/>
    <s v="INTER"/>
    <n v="1.06"/>
    <n v="1"/>
    <s v="less than 10000"/>
    <s v="Sayantan Ghosh"/>
    <s v="No Signed ISOW Received"/>
    <s v="Less"/>
    <m/>
    <m/>
    <m/>
    <m/>
    <m/>
    <s v="GFS"/>
    <s v="Non- ICB"/>
    <s v="GFS/Non- ICB"/>
  </r>
  <r>
    <s v="Unresolved"/>
    <n v="132"/>
    <s v="Capgemini Technologies LLC"/>
    <x v="6"/>
    <n v="199"/>
    <s v="Capgemini America Inc"/>
    <s v="NORTH AMERICA"/>
    <n v="1320130002603"/>
    <s v="01. APPSONE"/>
    <s v="NA CAPTECH"/>
    <n v="42724"/>
    <n v="169"/>
    <s v="1.No signed SoW"/>
    <s v="DISAGREEMENT"/>
    <n v="42800"/>
    <s v="Q1 2017"/>
    <n v="93"/>
    <s v="91-120 Days"/>
    <n v="1187.9100000000001"/>
    <s v="USD"/>
    <n v="1058.6500000000001"/>
    <s v="USD"/>
    <n v="1187.9111233993526"/>
    <s v="EUR"/>
    <s v="INTRA"/>
    <n v="1.06"/>
    <n v="1"/>
    <s v="less than 10000"/>
    <s v="Soumya Mukhopadhyay"/>
    <s v="-"/>
    <s v="Less"/>
    <m/>
    <m/>
    <m/>
    <m/>
    <m/>
    <s v="GFS"/>
    <s v="Non- ICB"/>
    <s v="GFS/Non- ICB"/>
  </r>
  <r>
    <s v="New"/>
    <n v="247"/>
    <s v="Sogeti Ireland Ltd."/>
    <x v="5"/>
    <n v="1350"/>
    <s v="Capgemini Sverige AB"/>
    <s v="NORDIC"/>
    <s v="24717INV0150"/>
    <s v="06. SOGETI"/>
    <s v="Sogeti UK Conso "/>
    <n v="42829"/>
    <n v="64"/>
    <s v="4.Disagreed expenses"/>
    <s v="DISAGREEMENT"/>
    <n v="42892"/>
    <s v="Q2 2017"/>
    <n v="1"/>
    <s v="0-30 Days"/>
    <n v="1039"/>
    <s v="EUR"/>
    <n v="1039"/>
    <s v="EUR"/>
    <n v="1039"/>
    <s v="EUR"/>
    <s v="INTER"/>
    <n v="1.04"/>
    <n v="1"/>
    <s v="less than 10000"/>
    <s v="Shambhu Sharma"/>
    <s v="Wrong customer. H&amp;M should not be billed to IKEA ! Please issue credit note"/>
    <s v="Less"/>
    <m/>
    <m/>
    <m/>
    <m/>
    <m/>
    <s v="GFS"/>
    <s v="Non- ICB"/>
    <s v="GFS/Non- ICB"/>
  </r>
  <r>
    <s v="New"/>
    <n v="95"/>
    <s v="Capgemini Service S.A.S."/>
    <x v="0"/>
    <n v="260"/>
    <s v="Capgemini UK Plc"/>
    <s v="UK &amp; IRELAND"/>
    <n v="950110011464"/>
    <s v="07. GROUP"/>
    <s v="GROUP SHARED SERVICES"/>
    <n v="42823"/>
    <n v="70"/>
    <s v="8.Invoice awaiting Prime’s approval or PO"/>
    <s v="Hold Payment"/>
    <n v="42892"/>
    <s v="Q2 2017"/>
    <n v="1"/>
    <s v="0-30 Days"/>
    <n v="1041.6400000000001"/>
    <s v="EUR"/>
    <n v="1041.6400000000001"/>
    <s v="EUR"/>
    <n v="1041.6400000000001"/>
    <s v="EUR"/>
    <s v="INTER"/>
    <n v="1.04"/>
    <n v="1"/>
    <s v="less than 10000"/>
    <s v="Puja Kolay Dey"/>
    <s v="As per our requestor the cost should come through ICB/IPB. Request to provide a credit note."/>
    <s v="Less"/>
    <m/>
    <m/>
    <m/>
    <m/>
    <m/>
    <s v="GFS"/>
    <s v="Non- ICB"/>
    <s v="GFS/Non- ICB"/>
  </r>
  <r>
    <s v="New"/>
    <n v="95"/>
    <s v="Capgemini Service S.A.S."/>
    <x v="0"/>
    <n v="1350"/>
    <s v="Capgemini Sverige AB"/>
    <s v="NORDIC"/>
    <n v="950110011641"/>
    <s v="07. GROUP"/>
    <s v="GROUP SHARED SERVICES"/>
    <n v="42825"/>
    <n v="68"/>
    <s v="8.Invoice awaiting Prime’s approval or PO"/>
    <s v="Hold Payment"/>
    <n v="42892"/>
    <s v="Q2 2017"/>
    <n v="1"/>
    <s v="0-30 Days"/>
    <n v="1038.24"/>
    <s v="EUR"/>
    <n v="1038.24"/>
    <s v="EUR"/>
    <n v="1038.24"/>
    <s v="EUR"/>
    <s v="INTER"/>
    <n v="1.04"/>
    <n v="1"/>
    <s v="less than 10000"/>
    <s v="Sourav Das"/>
    <s v="Awaiting approval"/>
    <s v="Less"/>
    <m/>
    <m/>
    <m/>
    <m/>
    <m/>
    <s v="GFS"/>
    <s v="Non- ICB"/>
    <s v="GFS/Non- ICB"/>
  </r>
  <r>
    <s v="New"/>
    <n v="8520"/>
    <s v="Capgemini Technology Services India Limited"/>
    <x v="3"/>
    <n v="199"/>
    <s v="Capgemini America Inc"/>
    <s v="NORTH AMERICA"/>
    <n v="85209310000007"/>
    <s v="05. BUSINESS SERVICES"/>
    <s v="BPO India"/>
    <n v="42829"/>
    <n v="64"/>
    <s v="1.No signed SoW"/>
    <s v="DISAGREEMENT"/>
    <n v="42893"/>
    <s v="Q2 2017"/>
    <n v="0"/>
    <s v="0-30 Days"/>
    <n v="74746"/>
    <s v="INR"/>
    <n v="1033.3499999999999"/>
    <s v="INR"/>
    <n v="74746.108442798446"/>
    <s v="EUR"/>
    <s v="INTER"/>
    <n v="1.03"/>
    <n v="1"/>
    <s v="greater than 10000"/>
    <s v="PRIANGSU CHANDRA"/>
    <s v="ISOW required"/>
    <s v="More"/>
    <m/>
    <m/>
    <m/>
    <m/>
    <m/>
    <s v="GFS"/>
    <s v="Non- ICB"/>
    <s v="GFS/Non- ICB"/>
  </r>
  <r>
    <s v="New"/>
    <n v="8520"/>
    <s v="Capgemini Technology Services India Limited"/>
    <x v="3"/>
    <n v="199"/>
    <s v="Capgemini America Inc"/>
    <s v="NORTH AMERICA"/>
    <n v="85209510000015"/>
    <s v="05. BUSINESS SERVICES"/>
    <s v="BPO India"/>
    <n v="42829"/>
    <n v="64"/>
    <s v="1.No signed SoW"/>
    <s v="DISAGREEMENT"/>
    <n v="42893"/>
    <s v="Q2 2017"/>
    <n v="0"/>
    <s v="0-30 Days"/>
    <n v="74746"/>
    <s v="INR"/>
    <n v="1033.3499999999999"/>
    <s v="INR"/>
    <n v="74746.108442798446"/>
    <s v="EUR"/>
    <s v="INTER"/>
    <n v="1.03"/>
    <n v="1"/>
    <s v="greater than 10000"/>
    <s v="PRIANGSU CHANDRA"/>
    <s v="ISOW required"/>
    <s v="More"/>
    <m/>
    <m/>
    <m/>
    <m/>
    <m/>
    <s v="GFS"/>
    <s v="Non- ICB"/>
    <s v="GFS/Non- ICB"/>
  </r>
  <r>
    <s v="New"/>
    <n v="95"/>
    <s v="Capgemini Service S.A.S."/>
    <x v="0"/>
    <n v="1750"/>
    <s v="Capgemini Espana S.L."/>
    <s v="IBERIA"/>
    <n v="950110011771"/>
    <s v="07. GROUP"/>
    <s v="GROUP SHARED SERVICES"/>
    <n v="42828"/>
    <n v="65"/>
    <s v="1.No signed SoW"/>
    <s v="DISAGREEMENT"/>
    <n v="42893"/>
    <s v="Q2 2017"/>
    <n v="0"/>
    <s v="0-30 Days"/>
    <n v="1015.84"/>
    <s v="EUR"/>
    <n v="1015.84"/>
    <s v="EUR"/>
    <n v="1015.84"/>
    <s v="EUR"/>
    <s v="INTER"/>
    <n v="1.02"/>
    <n v="1"/>
    <s v="less than 10000"/>
    <s v="Carmen Postigo Gonzalez"/>
    <s v="SEND ISOW"/>
    <s v="Less"/>
    <m/>
    <m/>
    <m/>
    <m/>
    <m/>
    <s v="GFS"/>
    <s v="Non- ICB"/>
    <s v="GFS/Non- ICB"/>
  </r>
  <r>
    <s v="New"/>
    <n v="8520"/>
    <s v="Capgemini Technology Services India Limited"/>
    <x v="3"/>
    <n v="8110"/>
    <s v="Capgemini Mexico S. de R.L. de C.V."/>
    <s v="CPM- BR"/>
    <n v="85200630003421"/>
    <s v="08. SHARED SERVICES"/>
    <s v="MSA"/>
    <n v="42829"/>
    <n v="64"/>
    <s v="8.Invoice awaiting Prime’s approval or PO"/>
    <s v="Hold Payment"/>
    <n v="42892"/>
    <s v="Q2 2017"/>
    <n v="1"/>
    <s v="0-30 Days"/>
    <n v="74039"/>
    <s v="INR"/>
    <n v="1023.57"/>
    <s v="INR"/>
    <n v="74038.684103929176"/>
    <s v="EUR"/>
    <s v="INTER"/>
    <n v="1.02"/>
    <n v="1"/>
    <s v="greater than 10000"/>
    <s v="Aldo Perez"/>
    <s v="awaiting approval."/>
    <s v="More"/>
    <m/>
    <m/>
    <m/>
    <m/>
    <m/>
    <s v="GFS"/>
    <s v="Non- ICB"/>
    <s v="GFS/Non- ICB"/>
  </r>
  <r>
    <s v="Unresolved"/>
    <n v="8520"/>
    <s v="Capgemini Technology Services India Limited"/>
    <x v="3"/>
    <n v="3011"/>
    <s v="Sogeti USA LLC"/>
    <s v="NORTH AMERICA"/>
    <n v="85200610007284"/>
    <s v="06. SOGETI"/>
    <s v="SOGETI INDIA - SOGID - BU"/>
    <n v="42727"/>
    <n v="166"/>
    <s v="4.Disagreed expenses"/>
    <s v="DISAGREEMENT"/>
    <n v="42776"/>
    <s v="Q1 2017"/>
    <n v="117"/>
    <s v="91-120 Days"/>
    <n v="72968.67"/>
    <s v="INR"/>
    <n v="1008.78"/>
    <s v="INR"/>
    <n v="72968.867542387597"/>
    <s v="EUR"/>
    <s v="INTER"/>
    <n v="1.01"/>
    <n v="1"/>
    <s v="greater than 10000"/>
    <s v="Brock Bahan"/>
    <s v="Dispute: No Expenses in our system for Rajan, Rajasekar"/>
    <s v="More"/>
    <m/>
    <m/>
    <m/>
    <m/>
    <m/>
    <s v="GFS"/>
    <s v="Non- ICB"/>
    <s v="GFS/Non- ICB"/>
  </r>
  <r>
    <s v="Unresolved"/>
    <n v="8520"/>
    <s v="Capgemini Technology Services India Limited"/>
    <x v="3"/>
    <n v="1320"/>
    <s v="Capgemini Norge AS"/>
    <s v="NORDIC"/>
    <s v="5010080395/16-17-IM"/>
    <s v="01. APPSONE"/>
    <s v="IGATE"/>
    <n v="42769"/>
    <n v="124"/>
    <s v="8.Invoice awaiting Prime’s approval or PO"/>
    <s v="Hold Payment"/>
    <n v="42831"/>
    <s v="Q1 2017"/>
    <n v="62"/>
    <s v="61-90 Days"/>
    <n v="72000"/>
    <s v="INR"/>
    <n v="995.39"/>
    <s v="INR"/>
    <n v="72000.318268618706"/>
    <s v="EUR"/>
    <s v="INTER"/>
    <n v="1"/>
    <n v="1"/>
    <s v="greater than 10000"/>
    <s v="Ankit Agrawal"/>
    <s v="Awaiting approval."/>
    <s v="More"/>
    <m/>
    <m/>
    <m/>
    <m/>
    <m/>
    <s v="Non-GFS"/>
    <s v="Non- ICB"/>
    <s v="Non-GFS/Non- ICB"/>
  </r>
  <r>
    <s v="Unresolved"/>
    <n v="8520"/>
    <s v="Capgemini Technology Services India Limited"/>
    <x v="3"/>
    <n v="199"/>
    <s v="Capgemini America Inc"/>
    <s v="NORTH AMERICA"/>
    <s v="5010089726/16-17-IM"/>
    <s v="01. APPSONE"/>
    <s v="IGATE"/>
    <n v="42768"/>
    <n v="125"/>
    <s v="1.No signed SoW"/>
    <s v="DISAGREEMENT"/>
    <n v="42830"/>
    <s v="Q1 2017"/>
    <n v="63"/>
    <s v="61-90 Days"/>
    <n v="71806"/>
    <s v="INR"/>
    <n v="992.7"/>
    <s v="INR"/>
    <n v="71805.740408541169"/>
    <s v="EUR"/>
    <s v="INTER"/>
    <n v="0.99"/>
    <n v="1"/>
    <s v="greater than 10000"/>
    <s v="Sayantan Ghosh"/>
    <s v="ISOW Required"/>
    <s v="More"/>
    <m/>
    <m/>
    <m/>
    <m/>
    <m/>
    <s v="Non-GFS"/>
    <s v="Non- ICB"/>
    <s v="Non-GFS/Non- ICB"/>
  </r>
  <r>
    <s v="Unresolved"/>
    <n v="8520"/>
    <s v="Capgemini Technology Services India Limited"/>
    <x v="3"/>
    <n v="8420"/>
    <s v="Capgemini Australia Pty Ltd."/>
    <s v="INDIA"/>
    <n v="85200910002135"/>
    <s v="10. IND"/>
    <s v="I and D India ACIS"/>
    <n v="42704"/>
    <n v="189"/>
    <s v="3.Disagreed days, volume or deliverables"/>
    <s v="DISAGREEMENT"/>
    <n v="42732"/>
    <s v="Q4 2016"/>
    <n v="161"/>
    <s v="151-180 Days"/>
    <n v="71829"/>
    <s v="INR"/>
    <n v="993.02"/>
    <s v="INR"/>
    <n v="71828.887217174924"/>
    <s v="EUR"/>
    <s v="INTRA"/>
    <n v="0.99"/>
    <n v="1"/>
    <s v="greater than 10000"/>
    <s v="Mayuresh Kapre"/>
    <s v="Lack of skills resulting in delivery failure.Issue a credit note"/>
    <s v="More"/>
    <m/>
    <m/>
    <m/>
    <m/>
    <m/>
    <s v="GFS"/>
    <s v="Non- ICB"/>
    <s v="GFS/Non- ICB"/>
  </r>
  <r>
    <s v="New"/>
    <n v="95"/>
    <s v="Capgemini Service S.A.S."/>
    <x v="0"/>
    <n v="692"/>
    <s v="Capgemini Outsourcing Services S.A.S."/>
    <s v="FRANCE"/>
    <n v="950110011646"/>
    <s v="07. GROUP"/>
    <s v="GROUP SHARED SERVICES"/>
    <n v="42825"/>
    <n v="68"/>
    <s v="6.Missing or wrong information on invoice"/>
    <s v="Missing Information or Attachment"/>
    <n v="42891"/>
    <s v="Q2 2017"/>
    <n v="2"/>
    <s v="0-30 Days"/>
    <n v="978.91"/>
    <s v="EUR"/>
    <n v="978.91"/>
    <s v="EUR"/>
    <n v="978.91"/>
    <s v="EUR"/>
    <s v="INTER"/>
    <n v="0.98"/>
    <n v="1"/>
    <s v="less than 1000"/>
    <s v="Karolina Planeta"/>
    <s v="waiting for PM approval"/>
    <s v="Less"/>
    <m/>
    <m/>
    <m/>
    <m/>
    <m/>
    <s v="GFS"/>
    <s v="Non- ICB"/>
    <s v="GFS/Non- ICB"/>
  </r>
  <r>
    <s v="New"/>
    <n v="1770"/>
    <s v="Capgemini Business Services Guatemala S.A."/>
    <x v="9"/>
    <n v="1750"/>
    <s v="Capgemini Espana S.L."/>
    <s v="IBERIA"/>
    <n v="170000001182"/>
    <s v="09. LATAM"/>
    <s v="Guatemala"/>
    <n v="42858"/>
    <n v="35"/>
    <s v="2.Disagreed rates or price"/>
    <s v="DISAGREEMENT"/>
    <n v="42892"/>
    <s v="Q2 2017"/>
    <n v="1"/>
    <s v="0-30 Days"/>
    <n v="974.14"/>
    <s v="EUR"/>
    <n v="974.14"/>
    <s v="GTQ"/>
    <n v="8047.3187031965726"/>
    <s v="EUR"/>
    <s v="INTER"/>
    <n v="0.97"/>
    <n v="1"/>
    <s v="less than 10000"/>
    <s v="Jose Ramon Garcia Barba"/>
    <s v="Partial credit note for some items not agreed in ISOW"/>
    <s v="Less"/>
    <m/>
    <m/>
    <m/>
    <m/>
    <m/>
    <s v="Non-GFS"/>
    <s v="Non- ICB"/>
    <s v="Non-GFS/Non- ICB"/>
  </r>
  <r>
    <s v="New"/>
    <n v="635"/>
    <s v="Capgemini Technology Services"/>
    <x v="1"/>
    <n v="3033"/>
    <s v="Sogeti Espana S.L."/>
    <s v="IBERIA"/>
    <n v="63503300006369"/>
    <s v="04. INFRA"/>
    <s v="Procurement"/>
    <n v="42821"/>
    <n v="72"/>
    <s v="6.Missing or wrong information on invoice"/>
    <s v="Missing Information or Attachment"/>
    <n v="42891"/>
    <s v="Q2 2017"/>
    <n v="2"/>
    <s v="0-30 Days"/>
    <n v="973"/>
    <s v="EUR"/>
    <n v="973"/>
    <s v="EUR"/>
    <n v="973"/>
    <s v="EUR"/>
    <s v="INTER"/>
    <n v="0.97"/>
    <n v="1"/>
    <s v="less than 1000"/>
    <s v="Laura Perez Benito"/>
    <s v="Please, correct the Adress: Sogeti España, S.L.U. Anabel Segura, 14 28108 Alcobendas Madrid España"/>
    <s v="Less"/>
    <m/>
    <m/>
    <m/>
    <m/>
    <m/>
    <s v="GFS"/>
    <s v="Non- ICB"/>
    <s v="GFS/Non- ICB"/>
  </r>
  <r>
    <s v="Unresolved"/>
    <n v="8520"/>
    <s v="Capgemini Technology Services India Limited"/>
    <x v="3"/>
    <n v="8420"/>
    <s v="Capgemini Australia Pty Ltd."/>
    <s v="INDIA"/>
    <n v="85200910002058"/>
    <s v="10. IND"/>
    <s v="I and D India ACIS"/>
    <n v="42544"/>
    <n v="349"/>
    <s v="2.Disagreed rates or price"/>
    <s v="DISAGREEMENT"/>
    <n v="42618"/>
    <s v="Q3 2016"/>
    <n v="275"/>
    <s v="181 - 365 Days"/>
    <n v="70200"/>
    <s v="INR"/>
    <n v="970.5"/>
    <s v="INR"/>
    <n v="70199.930559574103"/>
    <s v="EUR"/>
    <s v="INTRA"/>
    <n v="0.97"/>
    <n v="1"/>
    <s v="greater than 10000"/>
    <s v="Michelle Curtin"/>
    <s v="Offshore resource skills mis-match resulting in no deliverables on project;Please issue credit note for 70,200 INR"/>
    <s v="More"/>
    <m/>
    <m/>
    <m/>
    <m/>
    <m/>
    <s v="GFS"/>
    <s v="Non- ICB"/>
    <s v="GFS/Non- ICB"/>
  </r>
  <r>
    <s v="Unresolved"/>
    <n v="8520"/>
    <s v="Capgemini Technology Services India Limited"/>
    <x v="3"/>
    <n v="199"/>
    <s v="Capgemini America Inc"/>
    <s v="NORTH AMERICA"/>
    <n v="85200410038974"/>
    <s v="01. APPSONE"/>
    <s v="APAC Platform"/>
    <n v="42614"/>
    <n v="279"/>
    <s v="8.Invoice awaiting Prime’s approval or PO"/>
    <s v="Hold Payment"/>
    <n v="42681"/>
    <s v="Q4 2016"/>
    <n v="212"/>
    <s v="181 - 365 Days"/>
    <n v="70389"/>
    <s v="INR"/>
    <n v="973.11"/>
    <s v="INR"/>
    <n v="70388.721717493201"/>
    <s v="EUR"/>
    <s v="INTER"/>
    <n v="0.97"/>
    <n v="1"/>
    <s v="greater than 10000"/>
    <s v="Sayantan Ghosh"/>
    <s v="Invoice waiting for approval"/>
    <s v="More"/>
    <m/>
    <m/>
    <m/>
    <m/>
    <m/>
    <s v="GFS"/>
    <s v="Non- ICB"/>
    <s v="GFS/Non- ICB"/>
  </r>
  <r>
    <s v="New"/>
    <n v="635"/>
    <s v="Capgemini Technology Services"/>
    <x v="1"/>
    <n v="95"/>
    <s v="Capgemini Service S.A.S."/>
    <s v="HOLDING"/>
    <n v="63503300006445"/>
    <s v="02. APPSTWO"/>
    <s v="FR03ITICS - ITICS France"/>
    <n v="42821"/>
    <n v="72"/>
    <s v="4.Disagreed expenses"/>
    <s v="DISAGREEMENT"/>
    <n v="42892"/>
    <s v="Q2 2017"/>
    <n v="1"/>
    <s v="0-30 Days"/>
    <n v="964.8"/>
    <s v="EUR"/>
    <n v="964.8"/>
    <s v="EUR"/>
    <n v="964.8"/>
    <s v="EUR"/>
    <s v="INTER"/>
    <n v="0.96"/>
    <n v="1"/>
    <s v="less than 1000"/>
    <s v="Katarzyna Czerwiec"/>
    <s v="I don't understand why I receive tis invoice + email attached Pierre LEONARDON (18/04/2017 15:40)"/>
    <s v="Less"/>
    <m/>
    <m/>
    <m/>
    <m/>
    <m/>
    <s v="GFS"/>
    <s v="Non- ICB"/>
    <s v="GFS/Non- ICB"/>
  </r>
  <r>
    <s v="New"/>
    <n v="8310"/>
    <s v="Capgemini Polska Sp z.o.o"/>
    <x v="2"/>
    <n v="199"/>
    <s v="Capgemini America Inc"/>
    <s v="NORTH AMERICA"/>
    <s v="831015KIS00356_8104"/>
    <s v="04. INFRA"/>
    <s v="Infra Central Europe "/>
    <n v="42584"/>
    <n v="309"/>
    <s v="8.Invoice awaiting Prime’s approval or PO"/>
    <s v="Hold Payment"/>
    <n v="42892"/>
    <s v="Q2 2017"/>
    <n v="1"/>
    <s v="0-30 Days"/>
    <n v="4023.57"/>
    <s v="PLN"/>
    <n v="964.61"/>
    <s v="PLN"/>
    <n v="4023.5806242783824"/>
    <s v="EUR"/>
    <s v="INTER"/>
    <n v="0.96"/>
    <n v="1"/>
    <s v="less than 10000"/>
    <s v="Sayantan Ghosh"/>
    <s v="Invoice waiting for approval"/>
    <s v="Less"/>
    <m/>
    <m/>
    <m/>
    <m/>
    <m/>
    <s v="GFS"/>
    <s v="Non- ICB"/>
    <s v="GFS/Non- ICB"/>
  </r>
  <r>
    <s v="New"/>
    <n v="8310"/>
    <s v="Capgemini Polska Sp z.o.o"/>
    <x v="2"/>
    <n v="692"/>
    <s v="Capgemini Outsourcing Services S.A.S."/>
    <s v="FRANCE"/>
    <s v="831016FIS01633"/>
    <s v="04. INFRA"/>
    <s v="Infra Central Europe "/>
    <n v="42647"/>
    <n v="246"/>
    <s v="8.Invoice awaiting Prime’s approval or PO"/>
    <s v="Hold Payment"/>
    <n v="42891"/>
    <s v="Q2 2017"/>
    <n v="2"/>
    <s v="0-30 Days"/>
    <n v="3990"/>
    <s v="PLN"/>
    <n v="956.56"/>
    <s v="PLN"/>
    <n v="3990.0024693500268"/>
    <s v="EUR"/>
    <s v="INTER"/>
    <n v="0.96"/>
    <n v="1"/>
    <s v="less than 10000"/>
    <s v="Magdalena Marczynska"/>
    <s v="Status : h-Waiting for Project Manager approval Destinataire : ERDOTT"/>
    <s v="Less"/>
    <m/>
    <m/>
    <m/>
    <m/>
    <m/>
    <s v="GFS"/>
    <s v="Non- ICB"/>
    <s v="GFS/Non- ICB"/>
  </r>
  <r>
    <s v="New"/>
    <n v="1516"/>
    <s v="Capgemini Outsourcing Services GmbH"/>
    <x v="2"/>
    <n v="283"/>
    <s v="Capgemini Deutschland Holding GmbH"/>
    <s v="CENTRAL EUROPE"/>
    <n v="15160160005703"/>
    <s v="04. INFRA"/>
    <s v="Infra Central Europe "/>
    <n v="42829"/>
    <n v="64"/>
    <s v="6.Missing or wrong information on invoice"/>
    <s v="Missing Information or Attachment"/>
    <n v="42891"/>
    <s v="Q2 2017"/>
    <n v="2"/>
    <s v="0-30 Days"/>
    <n v="952"/>
    <s v="EUR"/>
    <n v="952"/>
    <s v="EUR"/>
    <n v="952"/>
    <s v="EUR"/>
    <s v="INTRA"/>
    <n v="0.95"/>
    <n v="1"/>
    <s v="less than 1000"/>
    <s v="Izabela Klich"/>
    <s v="Please issue the invocie on 8243! Please CN on 283"/>
    <s v="Less"/>
    <m/>
    <m/>
    <m/>
    <m/>
    <m/>
    <s v="GFS"/>
    <s v="Non- ICB"/>
    <s v="GFS/Non- ICB"/>
  </r>
  <r>
    <s v="Unresolved"/>
    <n v="8520"/>
    <s v="Capgemini Technology Services India Limited"/>
    <x v="3"/>
    <n v="199"/>
    <s v="Capgemini America Inc"/>
    <s v="NORTH AMERICA"/>
    <n v="85200410042851"/>
    <s v="01. APPSONE"/>
    <s v="APAC Platform"/>
    <n v="42727"/>
    <n v="166"/>
    <s v="8.Invoice awaiting Prime’s approval or PO"/>
    <s v="Hold Payment"/>
    <n v="42797"/>
    <s v="Q1 2017"/>
    <n v="96"/>
    <s v="91-120 Days"/>
    <n v="68800"/>
    <s v="INR"/>
    <n v="951.15"/>
    <s v="INR"/>
    <n v="68800.271975001451"/>
    <s v="EUR"/>
    <s v="INTER"/>
    <n v="0.95"/>
    <n v="1"/>
    <s v="greater than 10000"/>
    <s v="Sayantan Ghosh"/>
    <s v="Invoice waiting for approval"/>
    <s v="More"/>
    <m/>
    <m/>
    <m/>
    <m/>
    <m/>
    <s v="GFS"/>
    <s v="Non- ICB"/>
    <s v="GFS/Non- ICB"/>
  </r>
  <r>
    <s v="Unresolved"/>
    <n v="199"/>
    <s v="Capgemini America Inc"/>
    <x v="6"/>
    <n v="3011"/>
    <s v="Sogeti USA LLC"/>
    <s v="NORTH AMERICA"/>
    <s v="7300101642/1617USM"/>
    <s v="01. APPSONE"/>
    <s v="NA TS"/>
    <n v="42773"/>
    <n v="120"/>
    <s v="2.Disagreed rates or price"/>
    <s v="DISAGREEMENT"/>
    <n v="42776"/>
    <s v="Q1 2017"/>
    <n v="117"/>
    <s v="91-120 Days"/>
    <n v="1068"/>
    <s v="USD"/>
    <n v="951.79"/>
    <s v="USD"/>
    <n v="1068.0035215985165"/>
    <s v="EUR"/>
    <s v="INTRA"/>
    <n v="0.95"/>
    <n v="1"/>
    <s v="less than 10000"/>
    <s v="Brock Bahan"/>
    <s v="Dispute: Time does not align with ISOW terms"/>
    <s v="Less"/>
    <m/>
    <m/>
    <m/>
    <m/>
    <m/>
    <s v="Non-GFS"/>
    <s v="Non- ICB"/>
    <s v="Non-GFS/Non- ICB"/>
  </r>
  <r>
    <s v="Unresolved"/>
    <n v="1320"/>
    <s v="Capgemini Norge AS"/>
    <x v="4"/>
    <n v="199"/>
    <s v="Capgemini America Inc"/>
    <s v="NORTH AMERICA"/>
    <n v="13200110058014"/>
    <s v="02. APPSTWO"/>
    <s v="Apps Norway MS East"/>
    <n v="42774"/>
    <n v="119"/>
    <s v="1.No signed SoW"/>
    <s v="DISAGREEMENT"/>
    <n v="42830"/>
    <s v="Q1 2017"/>
    <n v="63"/>
    <s v="61-90 Days"/>
    <n v="8835.4599999999991"/>
    <s v="NOK"/>
    <n v="936.08"/>
    <s v="NOK"/>
    <n v="8835.4694905031538"/>
    <s v="EUR"/>
    <s v="INTER"/>
    <n v="0.94"/>
    <n v="1"/>
    <s v="less than 10000"/>
    <s v="Subhojit Adak"/>
    <s v="No signed ISOW"/>
    <s v="Less"/>
    <m/>
    <m/>
    <m/>
    <m/>
    <m/>
    <s v="GFS"/>
    <s v="Non- ICB"/>
    <s v="GFS/Non- ICB"/>
  </r>
  <r>
    <s v="New"/>
    <n v="1740"/>
    <s v="Capgemini Argentina S.A."/>
    <x v="9"/>
    <n v="1750"/>
    <s v="Capgemini Espana S.L."/>
    <s v="IBERIA"/>
    <s v="E-0004-00001232"/>
    <s v="09. LATAM"/>
    <s v="Argentina"/>
    <n v="42884"/>
    <n v="9"/>
    <s v="1.No signed SoW"/>
    <s v="DISAGREEMENT"/>
    <n v="42892"/>
    <s v="Q2 2017"/>
    <n v="1"/>
    <s v="0-30 Days"/>
    <n v="1050"/>
    <s v="USD"/>
    <n v="935.75"/>
    <s v="ARS"/>
    <n v="16960.503731038945"/>
    <s v="EUR"/>
    <s v="INTER"/>
    <n v="0.94"/>
    <n v="1"/>
    <s v="greater than 10000"/>
    <s v="Carmen Postigo Gonzalez"/>
    <s v="Please send ISOW and include it in next issued invoices"/>
    <s v="Less"/>
    <m/>
    <m/>
    <m/>
    <m/>
    <m/>
    <s v="Non-GFS"/>
    <s v="Non- ICB"/>
    <s v="Non-GFS/Non- ICB"/>
  </r>
  <r>
    <s v="New"/>
    <n v="3019"/>
    <s v="Sogeti Corporate Services S.A.S."/>
    <x v="1"/>
    <n v="3033"/>
    <s v="Sogeti Espana S.L."/>
    <s v="IBERIA"/>
    <n v="30190110008443"/>
    <s v="06. SOGETI"/>
    <s v="Sogeti France "/>
    <n v="42885"/>
    <n v="8"/>
    <s v="6.Missing or wrong information on invoice"/>
    <s v="Missing Information or Attachment"/>
    <n v="42891"/>
    <s v="Q2 2017"/>
    <n v="2"/>
    <s v="0-30 Days"/>
    <n v="925.6"/>
    <s v="EUR"/>
    <n v="925.6"/>
    <s v="EUR"/>
    <n v="925.6"/>
    <s v="EUR"/>
    <s v="INTER"/>
    <n v="0.93"/>
    <n v="1"/>
    <s v="less than 1000"/>
    <s v="Laura Perez Benito"/>
    <s v="Please correct the address: Sogeti España S.L.U. Anabel Segura, 14 28108 Alcobendas Madrid España"/>
    <s v="Less"/>
    <m/>
    <m/>
    <m/>
    <m/>
    <m/>
    <s v="GFS"/>
    <s v="Non- ICB"/>
    <s v="GFS/Non- ICB"/>
  </r>
  <r>
    <s v="New"/>
    <n v="95"/>
    <s v="Capgemini Service S.A.S."/>
    <x v="0"/>
    <n v="8243"/>
    <s v="Capgemini Deutschland GmbH"/>
    <s v="CENTRAL EUROPE"/>
    <n v="950110011676"/>
    <s v="07. GROUP"/>
    <s v="GROUP SHARED SERVICES"/>
    <n v="42825"/>
    <n v="68"/>
    <s v="1.No signed SoW"/>
    <s v="DISAGREEMENT"/>
    <n v="42893"/>
    <s v="Q2 2017"/>
    <n v="0"/>
    <s v="0-30 Days"/>
    <n v="929.97"/>
    <s v="EUR"/>
    <n v="929.97"/>
    <s v="EUR"/>
    <n v="929.97"/>
    <s v="EUR"/>
    <s v="INTER"/>
    <n v="0.93"/>
    <n v="1"/>
    <s v="less than 1000"/>
    <s v="Izabela Klich"/>
    <s v="please send us SOW"/>
    <s v="Less"/>
    <m/>
    <m/>
    <m/>
    <m/>
    <m/>
    <s v="GFS"/>
    <s v="Non- ICB"/>
    <s v="GFS/Non- ICB"/>
  </r>
  <r>
    <s v="Unresolved"/>
    <n v="8520"/>
    <s v="Capgemini Technology Services India Limited"/>
    <x v="3"/>
    <n v="3011"/>
    <s v="Sogeti USA LLC"/>
    <s v="NORTH AMERICA"/>
    <n v="85204510000625"/>
    <s v="06. SOGETI"/>
    <s v="SOGETI INDIA - SOGID - BU"/>
    <n v="42728"/>
    <n v="165"/>
    <s v="4.Disagreed expenses"/>
    <s v="DISAGREEMENT"/>
    <n v="42776"/>
    <s v="Q1 2017"/>
    <n v="117"/>
    <s v="91-120 Days"/>
    <n v="67362.97"/>
    <s v="INR"/>
    <n v="931.28"/>
    <s v="INR"/>
    <n v="67362.99982639894"/>
    <s v="EUR"/>
    <s v="INTER"/>
    <n v="0.93"/>
    <n v="1"/>
    <s v="greater than 10000"/>
    <s v="Brock Bahan"/>
    <s v="Dispute: No Expenses in our system for Amberkar, Deep Vijay"/>
    <s v="More"/>
    <m/>
    <m/>
    <m/>
    <m/>
    <m/>
    <s v="GFS"/>
    <s v="Non- ICB"/>
    <s v="GFS/Non- ICB"/>
  </r>
  <r>
    <s v="Unresolved"/>
    <n v="8520"/>
    <s v="Capgemini Technology Services India Limited"/>
    <x v="3"/>
    <n v="199"/>
    <s v="Capgemini America Inc"/>
    <s v="NORTH AMERICA"/>
    <n v="85200410040076"/>
    <s v="01. APPSONE"/>
    <s v="APAC Platform"/>
    <n v="42643"/>
    <n v="250"/>
    <s v="8.Invoice awaiting Prime’s approval or PO"/>
    <s v="Hold Payment"/>
    <n v="42709"/>
    <s v="Q4 2016"/>
    <n v="184"/>
    <s v="181 - 365 Days"/>
    <n v="67200"/>
    <s v="INR"/>
    <n v="929.03"/>
    <s v="INR"/>
    <n v="67200.248828192809"/>
    <s v="EUR"/>
    <s v="INTER"/>
    <n v="0.93"/>
    <n v="1"/>
    <s v="greater than 10000"/>
    <s v="Sayantan Ghosh"/>
    <s v="Invoice waiting for approval"/>
    <s v="More"/>
    <m/>
    <m/>
    <m/>
    <m/>
    <m/>
    <s v="GFS"/>
    <s v="Non- ICB"/>
    <s v="GFS/Non- ICB"/>
  </r>
  <r>
    <s v="Unresolved"/>
    <n v="8520"/>
    <s v="Capgemini Technology Services India Limited"/>
    <x v="3"/>
    <n v="260"/>
    <s v="Capgemini UK Plc"/>
    <s v="UK &amp; IRELAND"/>
    <s v="5010085941/16-17-IM"/>
    <s v="01. APPSONE"/>
    <s v="IGATE"/>
    <n v="42768"/>
    <n v="125"/>
    <s v="6.Missing or wrong information on invoice"/>
    <s v="Missing Information or Attachment"/>
    <n v="42831"/>
    <s v="Q1 2017"/>
    <n v="62"/>
    <s v="61-90 Days"/>
    <n v="66566"/>
    <s v="INR"/>
    <n v="920.26"/>
    <s v="INR"/>
    <n v="66565.881604073831"/>
    <s v="EUR"/>
    <s v="INTER"/>
    <n v="0.92"/>
    <n v="1"/>
    <s v="greater than 10000"/>
    <s v="SARBAJIT MOITRA"/>
    <s v="No PO"/>
    <s v="More"/>
    <m/>
    <m/>
    <m/>
    <m/>
    <m/>
    <s v="Non-GFS"/>
    <s v="Non- ICB"/>
    <s v="Non-GFS/Non- ICB"/>
  </r>
  <r>
    <s v="Unresolved"/>
    <n v="8520"/>
    <s v="Capgemini Technology Services India Limited"/>
    <x v="3"/>
    <n v="795"/>
    <s v="Capgemini Suisse S.A."/>
    <s v="CENTRAL EUROPE"/>
    <n v="85206720000019"/>
    <s v="06. SOGETI"/>
    <s v="SOGETI PES SWITZERLAND"/>
    <n v="42796"/>
    <n v="97"/>
    <s v="7.Missing attachments"/>
    <s v="Missing Information or Attachment"/>
    <n v="42859"/>
    <s v="Q2 2017"/>
    <n v="34"/>
    <s v="31-60 Days"/>
    <n v="66500.28"/>
    <s v="INR"/>
    <n v="919.35"/>
    <s v="INR"/>
    <n v="66500.057867021591"/>
    <s v="EUR"/>
    <s v="INTER"/>
    <n v="0.92"/>
    <n v="1"/>
    <s v="greater than 10000"/>
    <s v="Izabela Klich"/>
    <s v="without approval"/>
    <s v="More"/>
    <m/>
    <m/>
    <m/>
    <m/>
    <m/>
    <s v="GFS"/>
    <s v="ICB"/>
    <s v="GFS/ICB"/>
  </r>
  <r>
    <s v="New"/>
    <n v="413"/>
    <s v="Capgemini Nederland B.V."/>
    <x v="7"/>
    <n v="8205"/>
    <s v="Capgemini Consulting Österreich AG"/>
    <s v="CENTRAL EUROPE"/>
    <n v="4130110182704"/>
    <s v="03. CC"/>
    <s v="CC NETHERLANDS - CCNL - BU"/>
    <n v="42850"/>
    <n v="43"/>
    <s v="6.Missing or wrong information on invoice"/>
    <s v="Missing Information or Attachment"/>
    <n v="42892"/>
    <s v="Q2 2017"/>
    <n v="1"/>
    <s v="0-30 Days"/>
    <n v="900"/>
    <s v="EUR"/>
    <n v="900"/>
    <s v="EUR"/>
    <n v="900"/>
    <s v="EUR"/>
    <s v="INTER"/>
    <n v="0.9"/>
    <n v="1"/>
    <s v="less than 1000"/>
    <s v="Justyna Krawczak"/>
    <s v="certificate of residence for 2017 should be sent to CG Austria"/>
    <s v="Less"/>
    <m/>
    <m/>
    <m/>
    <m/>
    <m/>
    <s v="GFS"/>
    <s v="Non- ICB"/>
    <s v="GFS/Non- ICB"/>
  </r>
  <r>
    <s v="New"/>
    <n v="95"/>
    <s v="Capgemini Service S.A.S."/>
    <x v="0"/>
    <n v="1350"/>
    <s v="Capgemini Sverige AB"/>
    <s v="NORDIC"/>
    <n v="950110011367"/>
    <s v="07. GROUP"/>
    <s v="GROUP SHARED SERVICES"/>
    <n v="42821"/>
    <n v="72"/>
    <s v="6.Missing or wrong information on invoice"/>
    <s v="Missing Information or Attachment"/>
    <n v="42892"/>
    <s v="Q2 2017"/>
    <n v="1"/>
    <s v="0-30 Days"/>
    <n v="904.5"/>
    <s v="EUR"/>
    <n v="904.5"/>
    <s v="EUR"/>
    <n v="904.5"/>
    <s v="EUR"/>
    <s v="INTER"/>
    <n v="0.9"/>
    <n v="1"/>
    <s v="less than 1000"/>
    <s v="Sourav Das"/>
    <s v="Project missing"/>
    <s v="Less"/>
    <m/>
    <m/>
    <m/>
    <m/>
    <m/>
    <s v="GFS"/>
    <s v="Non- ICB"/>
    <s v="GFS/Non- ICB"/>
  </r>
  <r>
    <s v="New"/>
    <n v="413"/>
    <s v="Capgemini Nederland B.V."/>
    <x v="7"/>
    <n v="8205"/>
    <s v="Capgemini Consulting Österreich AG"/>
    <s v="CENTRAL EUROPE"/>
    <n v="4130110182702"/>
    <s v="03. CC"/>
    <s v="CC NETHERLANDS - CCNL - BU"/>
    <n v="42850"/>
    <n v="43"/>
    <s v="6.Missing or wrong information on invoice"/>
    <s v="Missing Information or Attachment"/>
    <n v="42892"/>
    <s v="Q2 2017"/>
    <n v="1"/>
    <s v="0-30 Days"/>
    <n v="893.17"/>
    <s v="EUR"/>
    <n v="893.17"/>
    <s v="EUR"/>
    <n v="893.17"/>
    <s v="EUR"/>
    <s v="INTER"/>
    <n v="0.89"/>
    <n v="1"/>
    <s v="less than 1000"/>
    <s v="Justyna Krawczak"/>
    <s v="certificate of residence for 2017 should be sent to CG Austria"/>
    <s v="Less"/>
    <m/>
    <m/>
    <m/>
    <m/>
    <m/>
    <s v="GFS"/>
    <s v="Non- ICB"/>
    <s v="GFS/Non- ICB"/>
  </r>
  <r>
    <s v="Unresolved"/>
    <n v="8520"/>
    <s v="Capgemini Technology Services India Limited"/>
    <x v="3"/>
    <n v="260"/>
    <s v="Capgemini UK Plc"/>
    <s v="UK &amp; IRELAND"/>
    <s v="5010089699/16-17-IM"/>
    <s v="01. APPSONE"/>
    <s v="IGATE"/>
    <n v="42768"/>
    <n v="125"/>
    <s v="6.Missing or wrong information on invoice"/>
    <s v="Missing Information or Attachment"/>
    <n v="42831"/>
    <s v="Q1 2017"/>
    <n v="62"/>
    <s v="61-90 Days"/>
    <n v="63849"/>
    <s v="INR"/>
    <n v="882.7"/>
    <s v="INR"/>
    <n v="63849.024940686308"/>
    <s v="EUR"/>
    <s v="INTER"/>
    <n v="0.88"/>
    <n v="1"/>
    <s v="greater than 10000"/>
    <s v="SARBAJIT MOITRA"/>
    <s v="No PO"/>
    <s v="More"/>
    <m/>
    <m/>
    <m/>
    <m/>
    <m/>
    <s v="Non-GFS"/>
    <s v="Non- ICB"/>
    <s v="Non-GFS/Non- ICB"/>
  </r>
  <r>
    <s v="Unresolved"/>
    <n v="8520"/>
    <s v="Capgemini Technology Services India Limited"/>
    <x v="3"/>
    <n v="199"/>
    <s v="Capgemini America Inc"/>
    <s v="NORTH AMERICA"/>
    <n v="85200410039727"/>
    <s v="01. APPSONE"/>
    <s v="APAC Platform"/>
    <n v="42643"/>
    <n v="250"/>
    <s v="8.Invoice awaiting Prime’s approval or PO"/>
    <s v="Hold Payment"/>
    <n v="42709"/>
    <s v="Q4 2016"/>
    <n v="184"/>
    <s v="181 - 365 Days"/>
    <n v="63990"/>
    <s v="INR"/>
    <n v="884.65"/>
    <s v="INR"/>
    <n v="63990.075805798275"/>
    <s v="EUR"/>
    <s v="INTER"/>
    <n v="0.88"/>
    <n v="1"/>
    <s v="greater than 10000"/>
    <s v="Sayantan Ghosh"/>
    <s v="Invoice waiting for approval"/>
    <s v="More"/>
    <m/>
    <m/>
    <m/>
    <m/>
    <m/>
    <s v="GFS"/>
    <s v="Non- ICB"/>
    <s v="GFS/Non- ICB"/>
  </r>
  <r>
    <s v="Unresolved"/>
    <n v="8520"/>
    <s v="Capgemini Technology Services India Limited"/>
    <x v="3"/>
    <n v="1772"/>
    <s v="Capgemini Colombia"/>
    <s v="CPM- BR"/>
    <n v="85200310087515"/>
    <s v="10. IND"/>
    <s v="I and D India ACIS"/>
    <n v="42828"/>
    <n v="65"/>
    <s v="3.Disagreed days, volume or deliverables"/>
    <s v="DISAGREEMENT"/>
    <n v="42859"/>
    <s v="Q2 2017"/>
    <n v="34"/>
    <s v="31-60 Days"/>
    <n v="63960.39"/>
    <s v="INR"/>
    <n v="884.24"/>
    <s v="INR"/>
    <n v="63960.418957236274"/>
    <s v="EUR"/>
    <s v="INTER"/>
    <n v="0.88"/>
    <n v="1"/>
    <s v="greater than 10000"/>
    <s v="Luis Carlos Nuñez"/>
    <s v="Francisco Ríos (Project Manager) rejected this invoice. Please contact to him asap."/>
    <s v="More"/>
    <m/>
    <m/>
    <m/>
    <m/>
    <m/>
    <s v="GFS"/>
    <s v="Non- ICB"/>
    <s v="GFS/Non- ICB"/>
  </r>
  <r>
    <s v="New"/>
    <n v="3075"/>
    <s v="Sogeti Finland Oy"/>
    <x v="4"/>
    <n v="1340"/>
    <s v="Capgemini Finland Oy"/>
    <s v="NORDIC"/>
    <n v="30751700273"/>
    <s v="06. SOGETI"/>
    <s v="Sogeti Nordic "/>
    <n v="42828"/>
    <n v="65"/>
    <s v="6.Missing or wrong information on invoice"/>
    <s v="Missing Information or Attachment"/>
    <n v="42892"/>
    <s v="Q2 2017"/>
    <n v="1"/>
    <s v="0-30 Days"/>
    <n v="870.48"/>
    <s v="EUR"/>
    <n v="870.48"/>
    <s v="EUR"/>
    <n v="870.48"/>
    <s v="EUR"/>
    <s v="INTRA"/>
    <n v="0.87"/>
    <n v="1"/>
    <s v="less than 1000"/>
    <s v="Shambhu Sharma"/>
    <s v="Less hours booked in CTR"/>
    <s v="Less"/>
    <m/>
    <m/>
    <m/>
    <m/>
    <m/>
    <s v="GFS"/>
    <s v="Non- ICB"/>
    <s v="GFS/Non- ICB"/>
  </r>
  <r>
    <s v="Unresolved"/>
    <n v="8520"/>
    <s v="Capgemini Technology Services India Limited"/>
    <x v="3"/>
    <n v="199"/>
    <s v="Capgemini America Inc"/>
    <s v="NORTH AMERICA"/>
    <s v="5010089577/16-17-IM"/>
    <s v="11. FS"/>
    <s v="IGATE"/>
    <n v="42768"/>
    <n v="125"/>
    <s v="1.No signed SoW"/>
    <s v="DISAGREEMENT"/>
    <n v="42830"/>
    <s v="Q1 2017"/>
    <n v="63"/>
    <s v="61-90 Days"/>
    <n v="62910"/>
    <s v="INR"/>
    <n v="869.72"/>
    <s v="INR"/>
    <n v="62910.132515479432"/>
    <s v="EUR"/>
    <s v="INTER"/>
    <n v="0.87"/>
    <n v="1"/>
    <s v="greater than 10000"/>
    <s v="Sayantan Ghosh"/>
    <s v="ISOW Required"/>
    <s v="More"/>
    <m/>
    <m/>
    <m/>
    <m/>
    <m/>
    <s v="Non-GFS"/>
    <s v="Non- ICB"/>
    <s v="Non-GFS/Non- ICB"/>
  </r>
  <r>
    <s v="Unresolved"/>
    <n v="8520"/>
    <s v="Capgemini Technology Services India Limited"/>
    <x v="3"/>
    <n v="795"/>
    <s v="Capgemini Suisse S.A."/>
    <s v="CENTRAL EUROPE"/>
    <s v="5010089088/16-17-IM"/>
    <s v="05. BUSINESS SERVICES"/>
    <s v="IGATE"/>
    <n v="42769"/>
    <n v="124"/>
    <s v="8.Invoice awaiting Prime’s approval or PO"/>
    <s v="Hold Payment"/>
    <n v="42831"/>
    <s v="Q1 2017"/>
    <n v="62"/>
    <s v="61-90 Days"/>
    <n v="62696"/>
    <s v="INR"/>
    <n v="866.76"/>
    <s v="INR"/>
    <n v="62696.024535617151"/>
    <s v="EUR"/>
    <s v="INTER"/>
    <n v="0.87"/>
    <n v="1"/>
    <s v="greater than 10000"/>
    <s v="Izabela Klich"/>
    <s v="."/>
    <s v="More"/>
    <m/>
    <m/>
    <m/>
    <m/>
    <m/>
    <s v="Non-GFS"/>
    <s v="Non- ICB"/>
    <s v="Non-GFS/Non- ICB"/>
  </r>
  <r>
    <s v="Unresolved"/>
    <n v="8520"/>
    <s v="Capgemini Technology Services India Limited"/>
    <x v="3"/>
    <n v="8110"/>
    <s v="Capgemini Mexico S. de R.L. de C.V."/>
    <s v="CPM- BR"/>
    <n v="852031000107"/>
    <s v="08. SHARED SERVICES"/>
    <s v="MSA"/>
    <n v="42704"/>
    <n v="189"/>
    <s v="1.No signed SoW"/>
    <s v="DISAGREEMENT"/>
    <n v="42709"/>
    <s v="Q4 2016"/>
    <n v="184"/>
    <s v="181 - 365 Days"/>
    <n v="62479"/>
    <s v="INR"/>
    <n v="863.76"/>
    <s v="INR"/>
    <n v="62479.023204675657"/>
    <s v="EUR"/>
    <s v="INTER"/>
    <n v="0.86"/>
    <n v="1"/>
    <s v="greater than 10000"/>
    <s v="Aldo Perez"/>
    <s v="Hi. Please send I sow"/>
    <s v="More"/>
    <m/>
    <m/>
    <m/>
    <m/>
    <m/>
    <s v="GFS"/>
    <s v="Non- ICB"/>
    <s v="GFS/Non- ICB"/>
  </r>
  <r>
    <s v="New"/>
    <n v="8310"/>
    <s v="Capgemini Polska Sp z.o.o"/>
    <x v="2"/>
    <n v="199"/>
    <s v="Capgemini America Inc"/>
    <s v="NORTH AMERICA"/>
    <s v="831016KIS00069_8104"/>
    <s v="04. INFRA"/>
    <s v="Infra Central Europe "/>
    <n v="42584"/>
    <n v="309"/>
    <s v="6.Missing or wrong information on invoice"/>
    <s v="Missing Information or Attachment"/>
    <n v="42892"/>
    <s v="Q2 2017"/>
    <n v="1"/>
    <s v="0-30 Days"/>
    <n v="3592.21"/>
    <s v="PLN"/>
    <n v="861.19"/>
    <s v="PLN"/>
    <n v="3592.195185434839"/>
    <s v="EUR"/>
    <s v="INTER"/>
    <n v="0.86"/>
    <n v="1"/>
    <s v="less than 10000"/>
    <s v="Sayantan Ghosh"/>
    <s v="Information missing or wrong"/>
    <s v="Less"/>
    <m/>
    <m/>
    <m/>
    <m/>
    <m/>
    <s v="GFS"/>
    <s v="Non- ICB"/>
    <s v="GFS/Non- ICB"/>
  </r>
  <r>
    <s v="New"/>
    <n v="8520"/>
    <s v="Capgemini Technology Services India Limited"/>
    <x v="3"/>
    <n v="199"/>
    <s v="Capgemini America Inc"/>
    <s v="NORTH AMERICA"/>
    <n v="85200410045988"/>
    <s v="06. SOGETI"/>
    <s v="SOGETI INDIA GES - SOGIDPES – BU"/>
    <n v="42829"/>
    <n v="64"/>
    <s v="8.Invoice awaiting Prime’s approval or PO"/>
    <s v="Hold Payment"/>
    <n v="42893"/>
    <s v="Q2 2017"/>
    <n v="0"/>
    <s v="0-30 Days"/>
    <n v="61416"/>
    <s v="INR"/>
    <n v="849.06"/>
    <s v="INR"/>
    <n v="61415.716683062317"/>
    <s v="EUR"/>
    <s v="INTER"/>
    <n v="0.85"/>
    <n v="1"/>
    <s v="greater than 10000"/>
    <s v="PRIANGSU CHANDRA"/>
    <s v="Pending approval from Hrishikesh Mehta"/>
    <s v="More"/>
    <m/>
    <m/>
    <m/>
    <m/>
    <m/>
    <s v="GFS"/>
    <s v="Non- ICB"/>
    <s v="GFS/Non- ICB"/>
  </r>
  <r>
    <s v="New"/>
    <n v="1350"/>
    <s v="Capgemini Sverige AB"/>
    <x v="4"/>
    <n v="1340"/>
    <s v="Capgemini Finland Oy"/>
    <s v="NORDIC"/>
    <n v="13500230010602"/>
    <s v="07. GROUP"/>
    <s v="Group IT NE Nordic - Sweden – BU"/>
    <n v="42829"/>
    <n v="64"/>
    <s v="8.Invoice awaiting Prime’s approval or PO"/>
    <s v="Hold Payment"/>
    <n v="42892"/>
    <s v="Q2 2017"/>
    <n v="1"/>
    <s v="0-30 Days"/>
    <n v="8250"/>
    <s v="SEK"/>
    <n v="845.65"/>
    <s v="SEK"/>
    <n v="8249.994390413558"/>
    <s v="EUR"/>
    <s v="INTRA"/>
    <n v="0.85"/>
    <n v="1"/>
    <s v="less than 10000"/>
    <s v="Shambhu Sharma"/>
    <s v="Awaiting approval"/>
    <s v="Less"/>
    <m/>
    <m/>
    <m/>
    <m/>
    <m/>
    <s v="GFS"/>
    <s v="Non- ICB"/>
    <s v="GFS/Non- ICB"/>
  </r>
  <r>
    <s v="New"/>
    <n v="95"/>
    <s v="Capgemini Service S.A.S."/>
    <x v="0"/>
    <n v="1340"/>
    <s v="Capgemini Finland Oy"/>
    <s v="NORDIC"/>
    <n v="950110011612"/>
    <s v="07. GROUP"/>
    <s v="GROUP SHARED SERVICES"/>
    <n v="42825"/>
    <n v="68"/>
    <s v="8.Invoice awaiting Prime’s approval or PO"/>
    <s v="Hold Payment"/>
    <n v="42892"/>
    <s v="Q2 2017"/>
    <n v="1"/>
    <s v="0-30 Days"/>
    <n v="830.31"/>
    <s v="EUR"/>
    <n v="830.31"/>
    <s v="EUR"/>
    <n v="830.31"/>
    <s v="EUR"/>
    <s v="INTER"/>
    <n v="0.83"/>
    <n v="1"/>
    <s v="less than 1000"/>
    <s v="Shambhu Sharma"/>
    <s v="Awaiting approval"/>
    <s v="Less"/>
    <m/>
    <m/>
    <m/>
    <m/>
    <m/>
    <s v="GFS"/>
    <s v="Non- ICB"/>
    <s v="GFS/Non- ICB"/>
  </r>
  <r>
    <s v="Unresolved"/>
    <n v="8520"/>
    <s v="Capgemini Technology Services India Limited"/>
    <x v="3"/>
    <n v="199"/>
    <s v="Capgemini America Inc"/>
    <s v="NORTH AMERICA"/>
    <s v="5010089746/16-17-IM"/>
    <s v="11. FS"/>
    <s v="IGATE"/>
    <n v="42768"/>
    <n v="125"/>
    <s v="1.No signed SoW"/>
    <s v="DISAGREEMENT"/>
    <n v="42830"/>
    <s v="Q1 2017"/>
    <n v="63"/>
    <s v="61-90 Days"/>
    <n v="59669"/>
    <s v="INR"/>
    <n v="824.91"/>
    <s v="INR"/>
    <n v="59668.855968983276"/>
    <s v="EUR"/>
    <s v="INTER"/>
    <n v="0.82"/>
    <n v="1"/>
    <s v="greater than 10000"/>
    <s v="Sayantan Ghosh"/>
    <s v="ISOW Required"/>
    <s v="More"/>
    <m/>
    <m/>
    <m/>
    <m/>
    <m/>
    <s v="Non-GFS"/>
    <s v="Non- ICB"/>
    <s v="Non-GFS/Non- ICB"/>
  </r>
  <r>
    <s v="Unresolved"/>
    <n v="8520"/>
    <s v="Capgemini Technology Services India Limited"/>
    <x v="3"/>
    <n v="199"/>
    <s v="Capgemini America Inc"/>
    <s v="NORTH AMERICA"/>
    <n v="85200410039877"/>
    <s v="01. APPSONE"/>
    <s v="APAC Platform"/>
    <n v="42643"/>
    <n v="250"/>
    <s v="8.Invoice awaiting Prime’s approval or PO"/>
    <s v="Hold Payment"/>
    <n v="42709"/>
    <s v="Q4 2016"/>
    <n v="184"/>
    <s v="181 - 365 Days"/>
    <n v="59400"/>
    <s v="INR"/>
    <n v="821.19"/>
    <s v="INR"/>
    <n v="59399.774318615826"/>
    <s v="EUR"/>
    <s v="INTER"/>
    <n v="0.82"/>
    <n v="1"/>
    <s v="greater than 10000"/>
    <s v="Sayantan Ghosh"/>
    <s v="Invoice waiting for approval"/>
    <s v="More"/>
    <m/>
    <m/>
    <m/>
    <m/>
    <m/>
    <s v="GFS"/>
    <s v="Non- ICB"/>
    <s v="GFS/Non- ICB"/>
  </r>
  <r>
    <s v="Unresolved"/>
    <n v="8520"/>
    <s v="Capgemini Technology Services India Limited"/>
    <x v="3"/>
    <n v="199"/>
    <s v="Capgemini America Inc"/>
    <s v="NORTH AMERICA"/>
    <n v="85200410039883"/>
    <s v="01. APPSONE"/>
    <s v="APAC Platform"/>
    <n v="42643"/>
    <n v="250"/>
    <s v="8.Invoice awaiting Prime’s approval or PO"/>
    <s v="Hold Payment"/>
    <n v="42709"/>
    <s v="Q4 2016"/>
    <n v="184"/>
    <s v="181 - 365 Days"/>
    <n v="59400"/>
    <s v="INR"/>
    <n v="821.19"/>
    <s v="INR"/>
    <n v="59399.774318615826"/>
    <s v="EUR"/>
    <s v="INTER"/>
    <n v="0.82"/>
    <n v="1"/>
    <s v="greater than 10000"/>
    <s v="Sayantan Ghosh"/>
    <s v="Invoice waiting for approval"/>
    <s v="More"/>
    <m/>
    <m/>
    <m/>
    <m/>
    <m/>
    <s v="GFS"/>
    <s v="Non- ICB"/>
    <s v="GFS/Non- ICB"/>
  </r>
  <r>
    <s v="Unresolved"/>
    <n v="8520"/>
    <s v="Capgemini Technology Services India Limited"/>
    <x v="3"/>
    <n v="199"/>
    <s v="Capgemini America Inc"/>
    <s v="NORTH AMERICA"/>
    <n v="85200710012708"/>
    <s v="05. BUSINESS SERVICES"/>
    <s v="CES MCOS"/>
    <n v="42614"/>
    <n v="279"/>
    <s v="8.Invoice awaiting Prime’s approval or PO"/>
    <s v="Hold Payment"/>
    <n v="42681"/>
    <s v="Q4 2016"/>
    <n v="212"/>
    <s v="181 - 365 Days"/>
    <n v="59200"/>
    <s v="INR"/>
    <n v="818.43"/>
    <s v="INR"/>
    <n v="59200.133094149642"/>
    <s v="EUR"/>
    <s v="INTER"/>
    <n v="0.82"/>
    <n v="1"/>
    <s v="greater than 10000"/>
    <s v="Sayantan Ghosh"/>
    <s v="Invoice waiting for approval"/>
    <s v="More"/>
    <m/>
    <m/>
    <m/>
    <m/>
    <m/>
    <s v="GFS"/>
    <s v="Non- ICB"/>
    <s v="GFS/Non- ICB"/>
  </r>
  <r>
    <s v="New"/>
    <n v="8310"/>
    <s v="Capgemini Polska Sp z.o.o"/>
    <x v="2"/>
    <n v="199"/>
    <s v="Capgemini America Inc"/>
    <s v="NORTH AMERICA"/>
    <s v="831016KIS00070_8104"/>
    <s v="04. INFRA"/>
    <s v="Infra Central Europe "/>
    <n v="42584"/>
    <n v="309"/>
    <s v="6.Missing or wrong information on invoice"/>
    <s v="Missing Information or Attachment"/>
    <n v="42892"/>
    <s v="Q2 2017"/>
    <n v="1"/>
    <s v="0-30 Days"/>
    <n v="3432.86"/>
    <s v="PLN"/>
    <n v="822.99"/>
    <s v="PLN"/>
    <n v="3432.8553695015248"/>
    <s v="EUR"/>
    <s v="INTER"/>
    <n v="0.82"/>
    <n v="1"/>
    <s v="less than 10000"/>
    <s v="Sayantan Ghosh"/>
    <s v="Information missing or wrong"/>
    <s v="Less"/>
    <m/>
    <m/>
    <m/>
    <m/>
    <m/>
    <s v="GFS"/>
    <s v="Non- ICB"/>
    <s v="GFS/Non- ICB"/>
  </r>
  <r>
    <s v="New"/>
    <n v="8310"/>
    <s v="Capgemini Polska Sp z.o.o"/>
    <x v="2"/>
    <n v="413"/>
    <s v="Capgemini Nederland B.V."/>
    <s v="BENELUX"/>
    <s v="831017FIS00481"/>
    <s v="04. INFRA"/>
    <s v="Infra Central Europe "/>
    <n v="42829"/>
    <n v="64"/>
    <s v="7.Missing attachments"/>
    <s v="Missing Information or Attachment"/>
    <n v="42893"/>
    <s v="Q2 2017"/>
    <n v="0"/>
    <s v="0-30 Days"/>
    <n v="3411"/>
    <s v="PLN"/>
    <n v="817.75"/>
    <s v="PLN"/>
    <n v="3410.9982848028189"/>
    <s v="EUR"/>
    <s v="INTER"/>
    <n v="0.82"/>
    <n v="1"/>
    <s v="less than 10000"/>
    <s v="Susmit Chatterjee"/>
    <s v="Missing attachments"/>
    <s v="Less"/>
    <m/>
    <m/>
    <m/>
    <m/>
    <m/>
    <s v="GFS"/>
    <s v="Non- ICB"/>
    <s v="GFS/Non- ICB"/>
  </r>
  <r>
    <s v="New"/>
    <n v="95"/>
    <s v="Capgemini Service S.A.S."/>
    <x v="0"/>
    <n v="1340"/>
    <s v="Capgemini Finland Oy"/>
    <s v="NORDIC"/>
    <n v="950110010879"/>
    <s v="07. GROUP"/>
    <s v="GROUP SHARED SERVICES"/>
    <n v="42821"/>
    <n v="72"/>
    <s v="8.Invoice awaiting Prime’s approval or PO"/>
    <s v="Hold Payment"/>
    <n v="42892"/>
    <s v="Q2 2017"/>
    <n v="1"/>
    <s v="0-30 Days"/>
    <n v="804"/>
    <s v="EUR"/>
    <n v="804"/>
    <s v="EUR"/>
    <n v="804"/>
    <s v="EUR"/>
    <s v="INTER"/>
    <n v="0.8"/>
    <n v="1"/>
    <s v="less than 1000"/>
    <s v="Shambhu Sharma"/>
    <s v="Awaiting approval"/>
    <s v="Less"/>
    <m/>
    <m/>
    <m/>
    <m/>
    <m/>
    <s v="GFS"/>
    <s v="Non- ICB"/>
    <s v="GFS/Non- ICB"/>
  </r>
  <r>
    <s v="New"/>
    <n v="95"/>
    <s v="Capgemini Service S.A.S."/>
    <x v="0"/>
    <n v="1750"/>
    <s v="Capgemini Espana S.L."/>
    <s v="IBERIA"/>
    <n v="950110011385"/>
    <s v="07. GROUP"/>
    <s v="GROUP SHARED SERVICES"/>
    <n v="42821"/>
    <n v="72"/>
    <s v="1.No signed SoW"/>
    <s v="DISAGREEMENT"/>
    <n v="42893"/>
    <s v="Q2 2017"/>
    <n v="0"/>
    <s v="0-30 Days"/>
    <n v="804"/>
    <s v="EUR"/>
    <n v="804"/>
    <s v="EUR"/>
    <n v="804"/>
    <s v="EUR"/>
    <s v="INTER"/>
    <n v="0.8"/>
    <n v="1"/>
    <s v="less than 1000"/>
    <s v="Carmen Postigo Gonzalez"/>
    <s v="SEND ISOW"/>
    <s v="Less"/>
    <m/>
    <m/>
    <m/>
    <m/>
    <m/>
    <s v="GFS"/>
    <s v="Non- ICB"/>
    <s v="GFS/Non- ICB"/>
  </r>
  <r>
    <s v="Unresolved"/>
    <n v="8520"/>
    <s v="Capgemini Technology Services India Limited"/>
    <x v="3"/>
    <n v="199"/>
    <s v="Capgemini America Inc"/>
    <s v="NORTH AMERICA"/>
    <s v="5010089848/16-17-IM"/>
    <s v="01. APPSONE"/>
    <s v="IGATE"/>
    <n v="42768"/>
    <n v="125"/>
    <s v="1.No signed SoW"/>
    <s v="DISAGREEMENT"/>
    <n v="42830"/>
    <s v="Q1 2017"/>
    <n v="63"/>
    <s v="61-90 Days"/>
    <n v="57193"/>
    <s v="INR"/>
    <n v="790.68"/>
    <s v="INR"/>
    <n v="57192.870782940801"/>
    <s v="EUR"/>
    <s v="INTER"/>
    <n v="0.79"/>
    <n v="1"/>
    <s v="greater than 10000"/>
    <s v="Sayantan Ghosh"/>
    <s v="ISOW Required"/>
    <s v="More"/>
    <m/>
    <m/>
    <m/>
    <m/>
    <m/>
    <s v="Non-GFS"/>
    <s v="Non- ICB"/>
    <s v="Non-GFS/Non- ICB"/>
  </r>
  <r>
    <s v="New"/>
    <n v="95"/>
    <s v="Capgemini Service S.A.S."/>
    <x v="0"/>
    <n v="1350"/>
    <s v="Capgemini Sverige AB"/>
    <s v="NORDIC"/>
    <n v="950110011745"/>
    <s v="07. GROUP"/>
    <s v="GROUP SHARED SERVICES"/>
    <n v="42825"/>
    <n v="68"/>
    <s v="8.Invoice awaiting Prime’s approval or PO"/>
    <s v="Hold Payment"/>
    <n v="42892"/>
    <s v="Q2 2017"/>
    <n v="1"/>
    <s v="0-30 Days"/>
    <n v="782.29"/>
    <s v="EUR"/>
    <n v="782.29"/>
    <s v="EUR"/>
    <n v="782.29"/>
    <s v="EUR"/>
    <s v="INTER"/>
    <n v="0.78"/>
    <n v="1"/>
    <s v="less than 1000"/>
    <s v="Sourav Das"/>
    <s v="Awaiting approval"/>
    <s v="Less"/>
    <m/>
    <m/>
    <m/>
    <m/>
    <m/>
    <s v="GFS"/>
    <s v="Non- ICB"/>
    <s v="GFS/Non- ICB"/>
  </r>
  <r>
    <s v="Unresolved"/>
    <n v="8520"/>
    <s v="Capgemini Technology Services India Limited"/>
    <x v="3"/>
    <n v="260"/>
    <s v="Capgemini UK Plc"/>
    <s v="UK &amp; IRELAND"/>
    <s v="5010089759/16-17-IM"/>
    <s v="01. APPSONE"/>
    <s v="IGATE"/>
    <n v="42768"/>
    <n v="125"/>
    <s v="6.Missing or wrong information on invoice"/>
    <s v="Missing Information or Attachment"/>
    <n v="42831"/>
    <s v="Q1 2017"/>
    <n v="62"/>
    <s v="61-90 Days"/>
    <n v="56120"/>
    <s v="INR"/>
    <n v="775.85"/>
    <s v="INR"/>
    <n v="56120.160870320004"/>
    <s v="EUR"/>
    <s v="INTER"/>
    <n v="0.78"/>
    <n v="1"/>
    <s v="greater than 10000"/>
    <s v="SARBAJIT MOITRA"/>
    <s v="No PO"/>
    <s v="More"/>
    <m/>
    <m/>
    <m/>
    <m/>
    <m/>
    <s v="Non-GFS"/>
    <s v="Non- ICB"/>
    <s v="Non-GFS/Non- ICB"/>
  </r>
  <r>
    <s v="New"/>
    <n v="95"/>
    <s v="Capgemini Service S.A.S."/>
    <x v="0"/>
    <n v="1750"/>
    <s v="Capgemini Espana S.L."/>
    <s v="IBERIA"/>
    <n v="950110011640"/>
    <s v="07. GROUP"/>
    <s v="GROUP SHARED SERVICES"/>
    <n v="42825"/>
    <n v="68"/>
    <s v="1.No signed SoW"/>
    <s v="DISAGREEMENT"/>
    <n v="42893"/>
    <s v="Q2 2017"/>
    <n v="0"/>
    <s v="0-30 Days"/>
    <n v="769.42"/>
    <s v="EUR"/>
    <n v="769.42"/>
    <s v="EUR"/>
    <n v="769.42"/>
    <s v="EUR"/>
    <s v="INTER"/>
    <n v="0.77"/>
    <n v="1"/>
    <s v="less than 1000"/>
    <s v="Carmen Postigo Gonzalez"/>
    <s v="SEND ISOW"/>
    <s v="Less"/>
    <m/>
    <m/>
    <m/>
    <m/>
    <m/>
    <s v="GFS"/>
    <s v="Non- ICB"/>
    <s v="GFS/Non- ICB"/>
  </r>
  <r>
    <s v="New"/>
    <n v="1350"/>
    <s v="Capgemini Sverige AB"/>
    <x v="4"/>
    <n v="1320"/>
    <s v="Capgemini Norge AS"/>
    <s v="NORDIC"/>
    <n v="13500230010605"/>
    <s v="07. GROUP"/>
    <s v="Group IT NE Nordic - Sweden – BU"/>
    <n v="42829"/>
    <n v="64"/>
    <s v="8.Invoice awaiting Prime’s approval or PO"/>
    <s v="Hold Payment"/>
    <n v="42891"/>
    <s v="Q2 2017"/>
    <n v="2"/>
    <s v="0-30 Days"/>
    <n v="7500"/>
    <s v="SEK"/>
    <n v="768.77"/>
    <s v="SEK"/>
    <n v="7499.9682936418503"/>
    <s v="EUR"/>
    <s v="INTRA"/>
    <n v="0.77"/>
    <n v="1"/>
    <s v="less than 10000"/>
    <s v="Ankit Agrawal"/>
    <s v="Awaiting approval."/>
    <s v="Less"/>
    <m/>
    <m/>
    <m/>
    <m/>
    <m/>
    <s v="GFS"/>
    <s v="Non- ICB"/>
    <s v="GFS/Non- ICB"/>
  </r>
  <r>
    <s v="New"/>
    <n v="8520"/>
    <s v="Capgemini Technology Services India Limited"/>
    <x v="3"/>
    <n v="693"/>
    <s v="Capgemini Consulting S.A.S."/>
    <s v="FRANCE"/>
    <n v="85200730002709"/>
    <s v="08. SHARED SERVICES"/>
    <s v="MSA"/>
    <n v="42828"/>
    <n v="65"/>
    <s v="6.Missing or wrong information on invoice"/>
    <s v="Missing Information or Attachment"/>
    <n v="42893"/>
    <s v="Q2 2017"/>
    <n v="0"/>
    <s v="0-30 Days"/>
    <n v="55266"/>
    <s v="INR"/>
    <n v="764.04"/>
    <s v="INR"/>
    <n v="55265.898964180313"/>
    <s v="EUR"/>
    <s v="INTER"/>
    <n v="0.76"/>
    <n v="1"/>
    <s v="greater than 10000"/>
    <s v="Hirsch Magdalena"/>
    <s v="Facture saisie sur projet generic a mettre en dispute"/>
    <s v="More"/>
    <m/>
    <m/>
    <m/>
    <m/>
    <m/>
    <s v="GFS"/>
    <s v="Non- ICB"/>
    <s v="GFS/Non- ICB"/>
  </r>
  <r>
    <s v="New"/>
    <n v="95"/>
    <s v="Capgemini Service S.A.S."/>
    <x v="0"/>
    <n v="1750"/>
    <s v="Capgemini Espana S.L."/>
    <s v="IBERIA"/>
    <n v="950110011714"/>
    <s v="07. GROUP"/>
    <s v="GROUP SHARED SERVICES"/>
    <n v="42825"/>
    <n v="68"/>
    <s v="1.No signed SoW"/>
    <s v="DISAGREEMENT"/>
    <n v="42893"/>
    <s v="Q2 2017"/>
    <n v="0"/>
    <s v="0-30 Days"/>
    <n v="753.94"/>
    <s v="EUR"/>
    <n v="753.94"/>
    <s v="EUR"/>
    <n v="753.94"/>
    <s v="EUR"/>
    <s v="INTER"/>
    <n v="0.75"/>
    <n v="1"/>
    <s v="less than 1000"/>
    <s v="Carmen Postigo Gonzalez"/>
    <s v="SEND ISOW"/>
    <s v="Less"/>
    <m/>
    <m/>
    <m/>
    <m/>
    <m/>
    <s v="GFS"/>
    <s v="Non- ICB"/>
    <s v="GFS/Non- ICB"/>
  </r>
  <r>
    <s v="Unresolved"/>
    <n v="8520"/>
    <s v="Capgemini Technology Services India Limited"/>
    <x v="3"/>
    <n v="1750"/>
    <s v="Capgemini Espana S.L."/>
    <s v="IBERIA"/>
    <n v="85200330013770"/>
    <s v="08. SHARED SERVICES"/>
    <s v="ID Shared Services"/>
    <n v="42704"/>
    <n v="189"/>
    <s v="3.Disagreed days, volume or deliverables"/>
    <s v="DISAGREEMENT"/>
    <n v="42775"/>
    <s v="Q1 2017"/>
    <n v="118"/>
    <s v="91-120 Days"/>
    <n v="54526"/>
    <s v="INR"/>
    <n v="753.81"/>
    <s v="INR"/>
    <n v="54525.924425669808"/>
    <s v="EUR"/>
    <s v="INTER"/>
    <n v="0.75"/>
    <n v="1"/>
    <s v="greater than 10000"/>
    <s v="Virginia Alonso"/>
    <s v="We have asked for credit note (mail 31/03)"/>
    <s v="More"/>
    <m/>
    <m/>
    <m/>
    <m/>
    <m/>
    <s v="GFS"/>
    <s v="Non- ICB"/>
    <s v="GFS/Non- ICB"/>
  </r>
  <r>
    <s v="Unresolved"/>
    <n v="8520"/>
    <s v="Capgemini Technology Services India Limited"/>
    <x v="3"/>
    <n v="199"/>
    <s v="Capgemini America Inc"/>
    <s v="NORTH AMERICA"/>
    <n v="85200410040762"/>
    <s v="01. APPSONE"/>
    <s v="APAC Platform"/>
    <n v="42676"/>
    <n v="217"/>
    <s v="8.Invoice awaiting Prime’s approval or PO"/>
    <s v="Hold Payment"/>
    <n v="42733"/>
    <s v="Q4 2016"/>
    <n v="160"/>
    <s v="151-180 Days"/>
    <n v="54000"/>
    <s v="INR"/>
    <n v="746.54"/>
    <s v="INR"/>
    <n v="54000.057867021584"/>
    <s v="EUR"/>
    <s v="INTER"/>
    <n v="0.75"/>
    <n v="1"/>
    <s v="greater than 10000"/>
    <s v="Sayantan Ghosh"/>
    <s v="Invoice waiting for approval"/>
    <s v="More"/>
    <m/>
    <m/>
    <m/>
    <m/>
    <m/>
    <s v="GFS"/>
    <s v="Non- ICB"/>
    <s v="GFS/Non- ICB"/>
  </r>
  <r>
    <s v="New"/>
    <n v="8310"/>
    <s v="Capgemini Polska Sp z.o.o"/>
    <x v="2"/>
    <n v="199"/>
    <s v="Capgemini America Inc"/>
    <s v="NORTH AMERICA"/>
    <s v="831016KIS00071_8104"/>
    <s v="04. INFRA"/>
    <s v="Infra Central Europe "/>
    <n v="42584"/>
    <n v="309"/>
    <s v="6.Missing or wrong information on invoice"/>
    <s v="Missing Information or Attachment"/>
    <n v="42892"/>
    <s v="Q2 2017"/>
    <n v="1"/>
    <s v="0-30 Days"/>
    <n v="3114.5"/>
    <s v="PLN"/>
    <n v="746.67"/>
    <s v="PLN"/>
    <n v="3114.5094335844947"/>
    <s v="EUR"/>
    <s v="INTER"/>
    <n v="0.75"/>
    <n v="1"/>
    <s v="less than 10000"/>
    <s v="Sayantan Ghosh"/>
    <s v="Information missing or wrong"/>
    <s v="Less"/>
    <m/>
    <m/>
    <m/>
    <m/>
    <m/>
    <s v="GFS"/>
    <s v="Non- ICB"/>
    <s v="GFS/Non- ICB"/>
  </r>
  <r>
    <s v="Unresolved"/>
    <n v="8520"/>
    <s v="Capgemini Technology Services India Limited"/>
    <x v="3"/>
    <n v="8110"/>
    <s v="Capgemini Mexico S. de R.L. de C.V."/>
    <s v="CPM- BR"/>
    <n v="85200630003360"/>
    <s v="08. SHARED SERVICES"/>
    <s v="MSA"/>
    <n v="42704"/>
    <n v="189"/>
    <s v="1.No signed SoW"/>
    <s v="DISAGREEMENT"/>
    <n v="42709"/>
    <s v="Q4 2016"/>
    <n v="184"/>
    <s v="181 - 365 Days"/>
    <n v="52766"/>
    <s v="INR"/>
    <n v="729.48"/>
    <s v="INR"/>
    <n v="52766.043631734276"/>
    <s v="EUR"/>
    <s v="INTER"/>
    <n v="0.73"/>
    <n v="1"/>
    <s v="greater than 10000"/>
    <s v="Aldo Perez"/>
    <s v="Hi. Please send I sow"/>
    <s v="More"/>
    <m/>
    <m/>
    <m/>
    <m/>
    <m/>
    <s v="GFS"/>
    <s v="Non- ICB"/>
    <s v="GFS/Non- ICB"/>
  </r>
  <r>
    <s v="New"/>
    <n v="95"/>
    <s v="Capgemini Service S.A.S."/>
    <x v="0"/>
    <n v="413"/>
    <s v="Capgemini Nederland B.V."/>
    <s v="BENELUX"/>
    <n v="950110011709"/>
    <s v="07. GROUP"/>
    <s v="GROUP SHARED SERVICES"/>
    <n v="42825"/>
    <n v="68"/>
    <s v="7.Missing attachments"/>
    <s v="Missing Information or Attachment"/>
    <n v="42893"/>
    <s v="Q2 2017"/>
    <n v="0"/>
    <s v="0-30 Days"/>
    <n v="695.26"/>
    <s v="EUR"/>
    <n v="695.26"/>
    <s v="EUR"/>
    <n v="695.26"/>
    <s v="EUR"/>
    <s v="INTER"/>
    <n v="0.7"/>
    <n v="1"/>
    <s v="less than 1000"/>
    <s v="Susmit Chatterjee"/>
    <s v="Missing attachments"/>
    <s v="Less"/>
    <m/>
    <m/>
    <m/>
    <m/>
    <m/>
    <s v="GFS"/>
    <s v="Non- ICB"/>
    <s v="GFS/Non- ICB"/>
  </r>
  <r>
    <s v="New"/>
    <n v="95"/>
    <s v="Capgemini Service S.A.S."/>
    <x v="0"/>
    <n v="8243"/>
    <s v="Capgemini Deutschland GmbH"/>
    <s v="CENTRAL EUROPE"/>
    <n v="950110011705"/>
    <s v="07. GROUP"/>
    <s v="GROUP SHARED SERVICES"/>
    <n v="42825"/>
    <n v="68"/>
    <s v="1.No signed SoW"/>
    <s v="DISAGREEMENT"/>
    <n v="42893"/>
    <s v="Q2 2017"/>
    <n v="0"/>
    <s v="0-30 Days"/>
    <n v="701.55"/>
    <s v="EUR"/>
    <n v="701.55"/>
    <s v="EUR"/>
    <n v="701.55"/>
    <s v="EUR"/>
    <s v="INTER"/>
    <n v="0.7"/>
    <n v="1"/>
    <s v="less than 1000"/>
    <s v="Izabela Klich"/>
    <s v="please send us SOW"/>
    <s v="Less"/>
    <m/>
    <m/>
    <m/>
    <m/>
    <m/>
    <s v="GFS"/>
    <s v="Non- ICB"/>
    <s v="GFS/Non- ICB"/>
  </r>
  <r>
    <s v="Unresolved"/>
    <n v="8520"/>
    <s v="Capgemini Technology Services India Limited"/>
    <x v="3"/>
    <n v="199"/>
    <s v="Capgemini America Inc"/>
    <s v="NORTH AMERICA"/>
    <s v="HYD/DB/000210/16-IM"/>
    <s v="11. FS"/>
    <s v="IGATE"/>
    <n v="42768"/>
    <n v="125"/>
    <s v="1.No signed SoW"/>
    <s v="DISAGREEMENT"/>
    <n v="42830"/>
    <s v="Q1 2017"/>
    <n v="63"/>
    <s v="61-90 Days"/>
    <n v="6750"/>
    <s v="SEK"/>
    <n v="691.9"/>
    <s v="INR"/>
    <n v="50047.740292807124"/>
    <s v="EUR"/>
    <s v="INTER"/>
    <n v="0.69"/>
    <n v="1"/>
    <s v="greater than 10000"/>
    <s v="Sayantan Ghosh"/>
    <s v="ISOW Required"/>
    <s v="Less"/>
    <m/>
    <m/>
    <m/>
    <m/>
    <m/>
    <s v="Non-GFS"/>
    <s v="Non- ICB"/>
    <s v="Non-GFS/Non- ICB"/>
  </r>
  <r>
    <s v="New"/>
    <n v="95"/>
    <s v="Capgemini Service S.A.S."/>
    <x v="0"/>
    <n v="1350"/>
    <s v="Capgemini Sverige AB"/>
    <s v="NORDIC"/>
    <n v="950110011435"/>
    <s v="07. GROUP"/>
    <s v="GROUP SHARED SERVICES"/>
    <n v="42822"/>
    <n v="71"/>
    <s v="8.Invoice awaiting Prime’s approval or PO"/>
    <s v="Hold Payment"/>
    <n v="42892"/>
    <s v="Q2 2017"/>
    <n v="1"/>
    <s v="0-30 Days"/>
    <n v="678"/>
    <s v="EUR"/>
    <n v="678"/>
    <s v="EUR"/>
    <n v="678"/>
    <s v="EUR"/>
    <s v="INTER"/>
    <n v="0.68"/>
    <n v="1"/>
    <s v="less than 1000"/>
    <s v="Sourav Das"/>
    <s v="Awaiting approval"/>
    <s v="Less"/>
    <m/>
    <m/>
    <m/>
    <m/>
    <m/>
    <s v="GFS"/>
    <s v="Non- ICB"/>
    <s v="GFS/Non- ICB"/>
  </r>
  <r>
    <s v="Unresolved"/>
    <n v="8520"/>
    <s v="Capgemini Technology Services India Limited"/>
    <x v="3"/>
    <n v="199"/>
    <s v="Capgemini America Inc"/>
    <s v="NORTH AMERICA"/>
    <n v="85200310085284"/>
    <s v="01. APPSONE"/>
    <s v="NA APPS SS IN"/>
    <n v="42676"/>
    <n v="217"/>
    <s v="8.Invoice awaiting Prime’s approval or PO"/>
    <s v="Hold Payment"/>
    <n v="42733"/>
    <s v="Q4 2016"/>
    <n v="160"/>
    <s v="151-180 Days"/>
    <n v="49326.33"/>
    <s v="INR"/>
    <n v="681.93"/>
    <s v="INR"/>
    <n v="49326.572536311556"/>
    <s v="EUR"/>
    <s v="INTER"/>
    <n v="0.68"/>
    <n v="1"/>
    <s v="greater than 10000"/>
    <s v="Sayantan Ghosh"/>
    <s v="Invoice waiting for approval."/>
    <s v="More"/>
    <m/>
    <m/>
    <m/>
    <m/>
    <m/>
    <s v="GFS"/>
    <s v="Non- ICB"/>
    <s v="GFS/Non- ICB"/>
  </r>
  <r>
    <s v="Unresolved"/>
    <n v="8520"/>
    <s v="Capgemini Technology Services India Limited"/>
    <x v="3"/>
    <n v="3011"/>
    <s v="Sogeti USA LLC"/>
    <s v="NORTH AMERICA"/>
    <s v="5010089694/16-17-IM"/>
    <s v="06. SOGETI"/>
    <s v="iGATE"/>
    <n v="42769"/>
    <n v="124"/>
    <s v="3.Disagreed days, volume or deliverables"/>
    <s v="DISAGREEMENT"/>
    <n v="42776"/>
    <s v="Q1 2017"/>
    <n v="117"/>
    <s v="91-120 Days"/>
    <n v="49517"/>
    <s v="INR"/>
    <n v="684.56"/>
    <s v="INR"/>
    <n v="49516.810369770261"/>
    <s v="EUR"/>
    <s v="INTER"/>
    <n v="0.68"/>
    <n v="1"/>
    <s v="greater than 10000"/>
    <s v="Brock Bahan"/>
    <s v="Dispute: No time in our system"/>
    <s v="More"/>
    <m/>
    <m/>
    <m/>
    <m/>
    <m/>
    <s v="Non-GFS"/>
    <s v="Non- ICB"/>
    <s v="Non-GFS/Non- ICB"/>
  </r>
  <r>
    <s v="New"/>
    <n v="8310"/>
    <s v="Capgemini Polska Sp z.o.o"/>
    <x v="2"/>
    <n v="413"/>
    <s v="Capgemini Nederland B.V."/>
    <s v="BENELUX"/>
    <s v="831017FIS00599"/>
    <s v="04. INFRA"/>
    <s v="Infra Central Europe "/>
    <n v="42829"/>
    <n v="64"/>
    <s v="7.Missing attachments"/>
    <s v="Missing Information or Attachment"/>
    <n v="42893"/>
    <s v="Q2 2017"/>
    <n v="0"/>
    <s v="0-30 Days"/>
    <n v="2840.99"/>
    <s v="PLN"/>
    <n v="681.1"/>
    <s v="PLN"/>
    <n v="2841.0038908947722"/>
    <s v="EUR"/>
    <s v="INTER"/>
    <n v="0.68"/>
    <n v="1"/>
    <s v="less than 10000"/>
    <s v="Susmit Chatterjee"/>
    <s v="Missing attachments"/>
    <s v="Less"/>
    <m/>
    <m/>
    <m/>
    <m/>
    <m/>
    <s v="GFS"/>
    <s v="Non- ICB"/>
    <s v="GFS/Non- ICB"/>
  </r>
  <r>
    <s v="Unresolved"/>
    <n v="8520"/>
    <s v="Capgemini Technology Services India Limited"/>
    <x v="3"/>
    <n v="8420"/>
    <s v="Capgemini Australia Pty Ltd."/>
    <s v="INDIA"/>
    <n v="85200910002065"/>
    <s v="10. IND"/>
    <s v="I and D India ACIS"/>
    <n v="42583"/>
    <n v="310"/>
    <s v="2.Disagreed rates or price"/>
    <s v="DISAGREEMENT"/>
    <n v="42618"/>
    <s v="Q3 2016"/>
    <n v="275"/>
    <s v="181 - 365 Days"/>
    <n v="48600"/>
    <s v="INR"/>
    <n v="671.89"/>
    <s v="INR"/>
    <n v="48600.341415427349"/>
    <s v="EUR"/>
    <s v="INTRA"/>
    <n v="0.67"/>
    <n v="1"/>
    <s v="greater than 10000"/>
    <s v="Michelle Curtin"/>
    <s v="These costs have been disputed due to delivery issues; pending client payment; Please issue credit note for 48,600 INR"/>
    <s v="More"/>
    <m/>
    <m/>
    <m/>
    <m/>
    <m/>
    <s v="GFS"/>
    <s v="Non- ICB"/>
    <s v="GFS/Non- ICB"/>
  </r>
  <r>
    <s v="New"/>
    <n v="8310"/>
    <s v="Capgemini Polska Sp z.o.o"/>
    <x v="2"/>
    <n v="413"/>
    <s v="Capgemini Nederland B.V."/>
    <s v="BENELUX"/>
    <s v="831017FBP00763"/>
    <s v="05. BUSINESS SERVICES"/>
    <s v="BPO POLAND - BPOPL- BU"/>
    <n v="42829"/>
    <n v="64"/>
    <s v="7.Missing attachments"/>
    <s v="Missing Information or Attachment"/>
    <n v="42893"/>
    <s v="Q2 2017"/>
    <n v="0"/>
    <s v="0-30 Days"/>
    <n v="2814"/>
    <s v="PLN"/>
    <n v="674.63"/>
    <s v="PLN"/>
    <n v="2814.0162309709881"/>
    <s v="EUR"/>
    <s v="INTER"/>
    <n v="0.67"/>
    <n v="1"/>
    <s v="less than 10000"/>
    <s v="Susmit Chatterjee"/>
    <s v="Missing attachments"/>
    <s v="Less"/>
    <m/>
    <m/>
    <m/>
    <m/>
    <m/>
    <s v="GFS"/>
    <s v="Non- ICB"/>
    <s v="GFS/Non- ICB"/>
  </r>
  <r>
    <s v="Unresolved"/>
    <n v="8520"/>
    <s v="Capgemini Technology Services India Limited"/>
    <x v="3"/>
    <n v="199"/>
    <s v="Capgemini America Inc"/>
    <s v="NORTH AMERICA"/>
    <s v="5010083884/16-17-IM"/>
    <s v="01. APPSONE"/>
    <s v="IGATE"/>
    <n v="42768"/>
    <n v="125"/>
    <s v="1.No signed SoW"/>
    <s v="DISAGREEMENT"/>
    <n v="42830"/>
    <s v="Q1 2017"/>
    <n v="63"/>
    <s v="61-90 Days"/>
    <n v="6550"/>
    <s v="SEK"/>
    <n v="671.4"/>
    <s v="INR"/>
    <n v="48564.897864706902"/>
    <s v="EUR"/>
    <s v="INTER"/>
    <n v="0.67"/>
    <n v="1"/>
    <s v="greater than 10000"/>
    <s v="Sayantan Ghosh"/>
    <s v="ISOW Required"/>
    <s v="Less"/>
    <m/>
    <m/>
    <m/>
    <m/>
    <m/>
    <s v="Non-GFS"/>
    <s v="Non- ICB"/>
    <s v="Non-GFS/Non- ICB"/>
  </r>
  <r>
    <s v="New"/>
    <n v="8243"/>
    <s v="Capgemini Deutschland GmbH"/>
    <x v="2"/>
    <n v="635"/>
    <s v="Capgemini Technology Services"/>
    <s v="FRANCE"/>
    <n v="82430169003605"/>
    <s v="02. APPSTWO"/>
    <s v="DE01 - General&amp;Admin "/>
    <n v="42829"/>
    <n v="64"/>
    <s v="8.Invoice awaiting Prime’s approval or PO"/>
    <s v="Hold Payment"/>
    <n v="42892"/>
    <s v="Q2 2017"/>
    <n v="1"/>
    <s v="0-30 Days"/>
    <n v="659.8"/>
    <s v="EUR"/>
    <n v="659.8"/>
    <s v="EUR"/>
    <n v="659.8"/>
    <s v="EUR"/>
    <s v="INTER"/>
    <n v="0.66"/>
    <n v="1"/>
    <s v="less than 1000"/>
    <s v="Aleksandra Polak"/>
    <s v="Invoice has been waiting for Project Manager approval for more than 2 months. Please contact PGAUJARD(PM)in order to receive further information."/>
    <s v="Less"/>
    <m/>
    <m/>
    <m/>
    <m/>
    <m/>
    <s v="GFS"/>
    <s v="Non- ICB"/>
    <s v="GFS/Non- ICB"/>
  </r>
  <r>
    <s v="Unresolved"/>
    <n v="8520"/>
    <s v="Capgemini Technology Services India Limited"/>
    <x v="3"/>
    <n v="199"/>
    <s v="Capgemini America Inc"/>
    <s v="NORTH AMERICA"/>
    <n v="85200410040068"/>
    <s v="01. APPSONE"/>
    <s v="APAC Platform"/>
    <n v="42643"/>
    <n v="250"/>
    <s v="8.Invoice awaiting Prime’s approval or PO"/>
    <s v="Hold Payment"/>
    <n v="42709"/>
    <s v="Q4 2016"/>
    <n v="184"/>
    <s v="181 - 365 Days"/>
    <n v="48000"/>
    <s v="INR"/>
    <n v="663.59"/>
    <s v="INR"/>
    <n v="47999.971066489212"/>
    <s v="EUR"/>
    <s v="INTER"/>
    <n v="0.66"/>
    <n v="1"/>
    <s v="greater than 10000"/>
    <s v="Sayantan Ghosh"/>
    <s v="Invoice waiting for approval"/>
    <s v="More"/>
    <m/>
    <m/>
    <m/>
    <m/>
    <m/>
    <s v="GFS"/>
    <s v="Non- ICB"/>
    <s v="GFS/Non- ICB"/>
  </r>
  <r>
    <s v="New"/>
    <n v="8520"/>
    <s v="Capgemini Technology Services India Limited"/>
    <x v="3"/>
    <n v="3011"/>
    <s v="Sogeti USA LLC"/>
    <s v="NORTH AMERICA"/>
    <n v="85200410046586"/>
    <s v="14. DIGITAL"/>
    <s v="DIGITAL"/>
    <n v="42857"/>
    <n v="36"/>
    <s v="6.Missing or wrong information on invoice"/>
    <s v="Missing Information or Attachment"/>
    <n v="42892"/>
    <s v="Q2 2017"/>
    <n v="1"/>
    <s v="0-30 Days"/>
    <n v="47795.34"/>
    <s v="INR"/>
    <n v="660.76"/>
    <s v="INR"/>
    <n v="47795.266477634395"/>
    <s v="EUR"/>
    <s v="INTER"/>
    <n v="0.66"/>
    <n v="1"/>
    <s v="greater than 10000"/>
    <s v="Brock Bahan"/>
    <s v="Dispute: No details given"/>
    <s v="More"/>
    <m/>
    <m/>
    <m/>
    <m/>
    <m/>
    <s v="GFS"/>
    <s v="Non- ICB"/>
    <s v="GFS/Non- ICB"/>
  </r>
  <r>
    <s v="New"/>
    <n v="95"/>
    <s v="Capgemini Service S.A.S."/>
    <x v="0"/>
    <n v="260"/>
    <s v="Capgemini UK Plc"/>
    <s v="UK &amp; IRELAND"/>
    <n v="950110011717"/>
    <s v="07. GROUP"/>
    <s v="GROUP SHARED SERVICES"/>
    <n v="42825"/>
    <n v="68"/>
    <s v="8.Invoice awaiting Prime’s approval or PO"/>
    <s v="Hold Payment"/>
    <n v="42892"/>
    <s v="Q2 2017"/>
    <n v="1"/>
    <s v="0-30 Days"/>
    <n v="653.05999999999995"/>
    <s v="EUR"/>
    <n v="653.05999999999995"/>
    <s v="EUR"/>
    <n v="653.05999999999995"/>
    <s v="EUR"/>
    <s v="INTER"/>
    <n v="0.65"/>
    <n v="1"/>
    <s v="less than 1000"/>
    <s v="Puja Kolay Dey"/>
    <s v="As per our requestor the cost should come through ICB/IPB. Request to provide a credit note."/>
    <s v="Less"/>
    <m/>
    <m/>
    <m/>
    <m/>
    <m/>
    <s v="GFS"/>
    <s v="Non- ICB"/>
    <s v="GFS/Non- ICB"/>
  </r>
  <r>
    <s v="New"/>
    <n v="635"/>
    <s v="Capgemini Technology Services"/>
    <x v="1"/>
    <n v="3033"/>
    <s v="Sogeti Espana S.L."/>
    <s v="IBERIA"/>
    <n v="63503300006572"/>
    <s v="04. INFRA"/>
    <s v="Procurement"/>
    <n v="42879"/>
    <n v="14"/>
    <s v="6.Missing or wrong information on invoice"/>
    <s v="Missing Information or Attachment"/>
    <n v="42891"/>
    <s v="Q2 2017"/>
    <n v="2"/>
    <s v="0-30 Days"/>
    <n v="649"/>
    <s v="EUR"/>
    <n v="649"/>
    <s v="EUR"/>
    <n v="649"/>
    <s v="EUR"/>
    <s v="INTER"/>
    <n v="0.65"/>
    <n v="1"/>
    <s v="less than 1000"/>
    <s v="Laura Perez Benito"/>
    <s v="Please, correct the addres: Sogeti España S.L.U Anabel Segura, 14 Edificio Cedro 28108 Alcobendas (Madrid) España"/>
    <s v="Less"/>
    <m/>
    <m/>
    <m/>
    <m/>
    <m/>
    <s v="GFS"/>
    <s v="Non- ICB"/>
    <s v="GFS/Non- ICB"/>
  </r>
  <r>
    <s v="New"/>
    <n v="199"/>
    <s v="Capgemini America Inc"/>
    <x v="6"/>
    <n v="8110"/>
    <s v="Capgemini Mexico S. de R.L. de C.V."/>
    <s v="CPM- BR"/>
    <n v="199030004254"/>
    <s v="07. GROUP"/>
    <s v="NA SHARED SVCS"/>
    <n v="42825"/>
    <n v="68"/>
    <s v="8.Invoice awaiting Prime’s approval or PO"/>
    <s v="Hold Payment"/>
    <n v="42891"/>
    <s v="Q2 2017"/>
    <n v="2"/>
    <s v="0-30 Days"/>
    <n v="730"/>
    <s v="USD"/>
    <n v="650.57000000000005"/>
    <s v="USD"/>
    <n v="730.00457143523988"/>
    <s v="EUR"/>
    <s v="INTER"/>
    <n v="0.65"/>
    <n v="1"/>
    <s v="less than 1000"/>
    <s v="Aldo Perez"/>
    <s v="."/>
    <s v="Less"/>
    <m/>
    <m/>
    <m/>
    <m/>
    <m/>
    <s v="GFS"/>
    <s v="Non- ICB"/>
    <s v="GFS/Non- ICB"/>
  </r>
  <r>
    <s v="New"/>
    <n v="199"/>
    <s v="Capgemini America Inc"/>
    <x v="6"/>
    <n v="8110"/>
    <s v="Capgemini Mexico S. de R.L. de C.V."/>
    <s v="CPM- BR"/>
    <n v="199030004255"/>
    <s v="07. GROUP"/>
    <s v="NA SHARED SVCS"/>
    <n v="42825"/>
    <n v="68"/>
    <s v="8.Invoice awaiting Prime’s approval or PO"/>
    <s v="Hold Payment"/>
    <n v="42891"/>
    <s v="Q2 2017"/>
    <n v="2"/>
    <s v="0-30 Days"/>
    <n v="730"/>
    <s v="USD"/>
    <n v="650.57000000000005"/>
    <s v="USD"/>
    <n v="730.00457143523988"/>
    <s v="EUR"/>
    <s v="INTER"/>
    <n v="0.65"/>
    <n v="1"/>
    <s v="less than 1000"/>
    <s v="Aldo Perez"/>
    <s v="."/>
    <s v="Less"/>
    <m/>
    <m/>
    <m/>
    <m/>
    <m/>
    <s v="GFS"/>
    <s v="Non- ICB"/>
    <s v="GFS/Non- ICB"/>
  </r>
  <r>
    <s v="New"/>
    <n v="199"/>
    <s v="Capgemini America Inc"/>
    <x v="6"/>
    <n v="8110"/>
    <s v="Capgemini Mexico S. de R.L. de C.V."/>
    <s v="CPM- BR"/>
    <n v="199030004256"/>
    <s v="07. GROUP"/>
    <s v="NA SHARED SVCS"/>
    <n v="42825"/>
    <n v="68"/>
    <s v="8.Invoice awaiting Prime’s approval or PO"/>
    <s v="Hold Payment"/>
    <n v="42891"/>
    <s v="Q2 2017"/>
    <n v="2"/>
    <s v="0-30 Days"/>
    <n v="730"/>
    <s v="USD"/>
    <n v="650.57000000000005"/>
    <s v="USD"/>
    <n v="730.00457143523988"/>
    <s v="EUR"/>
    <s v="INTER"/>
    <n v="0.65"/>
    <n v="1"/>
    <s v="less than 1000"/>
    <s v="Aldo Perez"/>
    <s v="."/>
    <s v="Less"/>
    <m/>
    <m/>
    <m/>
    <m/>
    <m/>
    <s v="GFS"/>
    <s v="Non- ICB"/>
    <s v="GFS/Non- ICB"/>
  </r>
  <r>
    <s v="New"/>
    <n v="635"/>
    <s v="Capgemini Technology Services"/>
    <x v="1"/>
    <n v="95"/>
    <s v="Capgemini Service S.A.S."/>
    <s v="HOLDING"/>
    <n v="63501111709720"/>
    <s v="11. FS"/>
    <s v="FS"/>
    <n v="42829"/>
    <n v="64"/>
    <s v="8.Invoice awaiting Prime’s approval or PO"/>
    <s v="Hold Payment"/>
    <n v="42892"/>
    <s v="Q2 2017"/>
    <n v="1"/>
    <s v="0-30 Days"/>
    <n v="626.94000000000005"/>
    <s v="EUR"/>
    <n v="626.94000000000005"/>
    <s v="EUR"/>
    <n v="626.94000000000005"/>
    <s v="EUR"/>
    <s v="INTER"/>
    <n v="0.63"/>
    <n v="1"/>
    <s v="less than 1000"/>
    <s v="Katarzyna Czerwiec"/>
    <s v="NO PO Nill TAZIR (19/04/2017 18:38)"/>
    <s v="Less"/>
    <m/>
    <m/>
    <m/>
    <m/>
    <m/>
    <s v="GFS"/>
    <s v="Non- ICB"/>
    <s v="GFS/Non- ICB"/>
  </r>
  <r>
    <s v="Unresolved"/>
    <n v="8520"/>
    <s v="Capgemini Technology Services India Limited"/>
    <x v="3"/>
    <n v="199"/>
    <s v="Capgemini America Inc"/>
    <s v="NORTH AMERICA"/>
    <s v="5010089752/16-17-IM"/>
    <s v="01. APPSONE"/>
    <s v="IGATE"/>
    <n v="42768"/>
    <n v="125"/>
    <s v="1.No signed SoW"/>
    <s v="DISAGREEMENT"/>
    <n v="42830"/>
    <s v="Q1 2017"/>
    <n v="63"/>
    <s v="61-90 Days"/>
    <n v="45306"/>
    <s v="INR"/>
    <n v="626.35"/>
    <s v="INR"/>
    <n v="45306.261211735437"/>
    <s v="EUR"/>
    <s v="INTER"/>
    <n v="0.63"/>
    <n v="1"/>
    <s v="greater than 10000"/>
    <s v="Sayantan Ghosh"/>
    <s v="ISOW Required"/>
    <s v="More"/>
    <m/>
    <m/>
    <m/>
    <m/>
    <m/>
    <s v="Non-GFS"/>
    <s v="Non- ICB"/>
    <s v="Non-GFS/Non- ICB"/>
  </r>
  <r>
    <s v="Unresolved"/>
    <n v="8520"/>
    <s v="Capgemini Technology Services India Limited"/>
    <x v="3"/>
    <n v="199"/>
    <s v="Capgemini America Inc"/>
    <s v="NORTH AMERICA"/>
    <s v="5010089876/16-17-IM"/>
    <s v="01. APPSONE"/>
    <s v="IGATE"/>
    <n v="42768"/>
    <n v="125"/>
    <s v="1.No signed SoW"/>
    <s v="DISAGREEMENT"/>
    <n v="42830"/>
    <s v="Q1 2017"/>
    <n v="63"/>
    <s v="61-90 Days"/>
    <n v="45282"/>
    <s v="INR"/>
    <n v="626.01"/>
    <s v="INR"/>
    <n v="45281.66772756206"/>
    <s v="EUR"/>
    <s v="INTER"/>
    <n v="0.63"/>
    <n v="1"/>
    <s v="greater than 10000"/>
    <s v="Sayantan Ghosh"/>
    <s v="ISOW Required"/>
    <s v="More"/>
    <m/>
    <m/>
    <m/>
    <m/>
    <m/>
    <s v="Non-GFS"/>
    <s v="Non- ICB"/>
    <s v="Non-GFS/Non- ICB"/>
  </r>
  <r>
    <s v="New"/>
    <n v="8520"/>
    <s v="Capgemini Technology Services India Limited"/>
    <x v="3"/>
    <n v="8110"/>
    <s v="Capgemini Mexico S. de R.L. de C.V."/>
    <s v="CPM- BR"/>
    <n v="852031000165"/>
    <s v="08. SHARED SERVICES"/>
    <s v="MSA"/>
    <n v="42828"/>
    <n v="65"/>
    <s v="8.Invoice awaiting Prime’s approval or PO"/>
    <s v="Hold Payment"/>
    <n v="42892"/>
    <s v="Q2 2017"/>
    <n v="1"/>
    <s v="0-30 Days"/>
    <n v="45230"/>
    <s v="INR"/>
    <n v="625.29999999999995"/>
    <s v="INR"/>
    <n v="45230.310745905903"/>
    <s v="EUR"/>
    <s v="INTER"/>
    <n v="0.63"/>
    <n v="1"/>
    <s v="greater than 10000"/>
    <s v="Aldo Perez"/>
    <s v="awaiting approval."/>
    <s v="More"/>
    <m/>
    <m/>
    <m/>
    <m/>
    <m/>
    <s v="GFS"/>
    <s v="Non- ICB"/>
    <s v="GFS/Non- ICB"/>
  </r>
  <r>
    <s v="New"/>
    <n v="95"/>
    <s v="Capgemini Service S.A.S."/>
    <x v="0"/>
    <n v="260"/>
    <s v="Capgemini UK Plc"/>
    <s v="UK &amp; IRELAND"/>
    <n v="950110011476"/>
    <s v="07. GROUP"/>
    <s v="GROUP SHARED SERVICES"/>
    <n v="42823"/>
    <n v="70"/>
    <s v="8.Invoice awaiting Prime’s approval or PO"/>
    <s v="Hold Payment"/>
    <n v="42892"/>
    <s v="Q2 2017"/>
    <n v="1"/>
    <s v="0-30 Days"/>
    <n v="617.6"/>
    <s v="EUR"/>
    <n v="617.6"/>
    <s v="EUR"/>
    <n v="617.6"/>
    <s v="EUR"/>
    <s v="INTER"/>
    <n v="0.62"/>
    <n v="1"/>
    <s v="less than 1000"/>
    <s v="Puja Kolay Dey"/>
    <s v="As per our requestor the cost should come through ICB/IPB. Request to provide a credit note."/>
    <s v="Less"/>
    <m/>
    <m/>
    <m/>
    <m/>
    <m/>
    <s v="GFS"/>
    <s v="Non- ICB"/>
    <s v="GFS/Non- ICB"/>
  </r>
  <r>
    <s v="Unresolved"/>
    <n v="8520"/>
    <s v="Capgemini Technology Services India Limited"/>
    <x v="3"/>
    <n v="8420"/>
    <s v="Capgemini Australia Pty Ltd."/>
    <s v="INDIA"/>
    <n v="85202710000440"/>
    <s v="10. IND"/>
    <s v="I and D India ACIS"/>
    <n v="42583"/>
    <n v="310"/>
    <s v="2.Disagreed rates or price"/>
    <s v="DISAGREEMENT"/>
    <n v="42618"/>
    <s v="Q3 2016"/>
    <n v="275"/>
    <s v="181 - 365 Days"/>
    <n v="44793"/>
    <s v="INR"/>
    <n v="619.25"/>
    <s v="INR"/>
    <n v="44792.69139517389"/>
    <s v="EUR"/>
    <s v="INTRA"/>
    <n v="0.62"/>
    <n v="1"/>
    <s v="greater than 10000"/>
    <s v="Michelle Curtin"/>
    <s v="Offshore resource skills mis-match resulting in no deliverables on project; Please issue credit note for 44,793 INR"/>
    <s v="More"/>
    <m/>
    <m/>
    <m/>
    <m/>
    <m/>
    <s v="GFS"/>
    <s v="Non- ICB"/>
    <s v="GFS/Non- ICB"/>
  </r>
  <r>
    <s v="New"/>
    <n v="8514"/>
    <s v="Capgemini Kun Shan Co. Ltd."/>
    <x v="3"/>
    <n v="8243"/>
    <s v="Capgemini Deutschland GmbH"/>
    <s v="CENTRAL EUROPE"/>
    <s v="PRK1702044"/>
    <s v="01. APPSONE"/>
    <s v="China"/>
    <n v="42795"/>
    <n v="98"/>
    <s v="8.Invoice awaiting Prime’s approval or PO"/>
    <s v="Hold Payment"/>
    <n v="42892"/>
    <s v="Q2 2017"/>
    <n v="1"/>
    <s v="0-30 Days"/>
    <n v="4666.46"/>
    <s v="CNY"/>
    <n v="610.4"/>
    <s v="CNY"/>
    <n v="610.4"/>
    <s v="EUR"/>
    <s v="INTER"/>
    <n v="0.61"/>
    <n v="1"/>
    <s v="less than 1000"/>
    <s v="Magdalena Chrzanowska"/>
    <s v="manually payment will be processed"/>
    <s v="Less"/>
    <m/>
    <m/>
    <m/>
    <m/>
    <m/>
    <s v="Non-GFS"/>
    <s v="Non- ICB"/>
    <s v="Non-GFS/Non- ICB"/>
  </r>
  <r>
    <s v="Unresolved"/>
    <n v="8520"/>
    <s v="Capgemini Technology Services India Limited"/>
    <x v="3"/>
    <n v="199"/>
    <s v="Capgemini America Inc"/>
    <s v="NORTH AMERICA"/>
    <n v="85200710013074"/>
    <s v="05. BUSINESS SERVICES"/>
    <s v="MCOS"/>
    <n v="42676"/>
    <n v="217"/>
    <s v="8.Invoice awaiting Prime’s approval or PO"/>
    <s v="Hold Payment"/>
    <n v="42709"/>
    <s v="Q4 2016"/>
    <n v="184"/>
    <s v="181 - 365 Days"/>
    <n v="44400"/>
    <s v="INR"/>
    <n v="613.82000000000005"/>
    <s v="INR"/>
    <n v="44399.918986169789"/>
    <s v="EUR"/>
    <s v="INTER"/>
    <n v="0.61"/>
    <n v="1"/>
    <s v="greater than 10000"/>
    <s v="Sayantan Ghosh"/>
    <s v="Invoice waiting for approval"/>
    <s v="More"/>
    <m/>
    <m/>
    <m/>
    <m/>
    <m/>
    <s v="GFS"/>
    <s v="Non- ICB"/>
    <s v="GFS/Non- ICB"/>
  </r>
  <r>
    <s v="New"/>
    <n v="635"/>
    <s v="Capgemini Technology Services"/>
    <x v="1"/>
    <n v="3019"/>
    <s v="Sogeti Corporate Services S.A.S."/>
    <s v="FRANCE"/>
    <n v="63503300006361"/>
    <s v="08. SHARED SERVICES"/>
    <s v="GROUP SHARED SERVICES - SBU"/>
    <n v="42821"/>
    <n v="72"/>
    <s v="5.Invoice issued too late"/>
    <s v="DISAGREEMENT"/>
    <n v="42893"/>
    <s v="Q2 2017"/>
    <n v="0"/>
    <s v="0-30 Days"/>
    <n v="600"/>
    <s v="EUR"/>
    <n v="600"/>
    <s v="EUR"/>
    <n v="600"/>
    <s v="EUR"/>
    <s v="INTRA"/>
    <n v="0.6"/>
    <n v="1"/>
    <s v="less than 1000"/>
    <s v="Veronique Bézier"/>
    <s v="Facture non saisie par le CSP"/>
    <s v="Less"/>
    <m/>
    <m/>
    <m/>
    <m/>
    <m/>
    <s v="GFS"/>
    <s v="Non- ICB"/>
    <s v="GFS/Non- ICB"/>
  </r>
  <r>
    <s v="Unresolved"/>
    <n v="8520"/>
    <s v="Capgemini Technology Services India Limited"/>
    <x v="3"/>
    <n v="260"/>
    <s v="Capgemini UK Plc"/>
    <s v="UK &amp; IRELAND"/>
    <s v="5010089670/16-17-IM"/>
    <s v="01. APPSONE"/>
    <s v="IGATE"/>
    <n v="42768"/>
    <n v="125"/>
    <s v="6.Missing or wrong information on invoice"/>
    <s v="Missing Information or Attachment"/>
    <n v="42831"/>
    <s v="Q1 2017"/>
    <n v="62"/>
    <s v="61-90 Days"/>
    <n v="43351"/>
    <s v="INR"/>
    <n v="599.32000000000005"/>
    <s v="INR"/>
    <n v="43351.079219952553"/>
    <s v="EUR"/>
    <s v="INTER"/>
    <n v="0.6"/>
    <n v="1"/>
    <s v="greater than 10000"/>
    <s v="SARBAJIT MOITRA"/>
    <s v="No PO"/>
    <s v="More"/>
    <m/>
    <m/>
    <m/>
    <m/>
    <m/>
    <s v="Non-GFS"/>
    <s v="Non- ICB"/>
    <s v="Non-GFS/Non- ICB"/>
  </r>
  <r>
    <s v="Unresolved"/>
    <n v="8520"/>
    <s v="Capgemini Technology Services India Limited"/>
    <x v="3"/>
    <n v="199"/>
    <s v="Capgemini America Inc"/>
    <s v="NORTH AMERICA"/>
    <n v="85200410039876"/>
    <s v="01. APPSONE"/>
    <s v="APAC Platform"/>
    <n v="42643"/>
    <n v="250"/>
    <s v="8.Invoice awaiting Prime’s approval or PO"/>
    <s v="Hold Payment"/>
    <n v="42709"/>
    <s v="Q4 2016"/>
    <n v="184"/>
    <s v="181 - 365 Days"/>
    <n v="43200"/>
    <s v="INR"/>
    <n v="597.23"/>
    <s v="INR"/>
    <n v="43199.901626063307"/>
    <s v="EUR"/>
    <s v="INTER"/>
    <n v="0.6"/>
    <n v="1"/>
    <s v="greater than 10000"/>
    <s v="Sayantan Ghosh"/>
    <s v="Invoice waiting for approval"/>
    <s v="More"/>
    <m/>
    <m/>
    <m/>
    <m/>
    <m/>
    <s v="GFS"/>
    <s v="Non- ICB"/>
    <s v="GFS/Non- ICB"/>
  </r>
  <r>
    <s v="Unresolved"/>
    <n v="8520"/>
    <s v="Capgemini Technology Services India Limited"/>
    <x v="3"/>
    <n v="795"/>
    <s v="Capgemini Suisse S.A."/>
    <s v="CENTRAL EUROPE"/>
    <s v="5010089168/16-17-IM"/>
    <s v="11. FS"/>
    <s v="IGATE"/>
    <n v="42769"/>
    <n v="124"/>
    <s v="6.Missing or wrong information on invoice"/>
    <s v="Missing Information or Attachment"/>
    <n v="42831"/>
    <s v="Q1 2017"/>
    <n v="62"/>
    <s v="61-90 Days"/>
    <n v="42813"/>
    <s v="INR"/>
    <n v="591.88"/>
    <s v="INR"/>
    <n v="42812.915919217638"/>
    <s v="EUR"/>
    <s v="INTER"/>
    <n v="0.59"/>
    <n v="1"/>
    <s v="greater than 10000"/>
    <s v="Izabela Klich"/>
    <s v="."/>
    <s v="More"/>
    <m/>
    <m/>
    <m/>
    <m/>
    <m/>
    <s v="Non-GFS"/>
    <s v="Non- ICB"/>
    <s v="Non-GFS/Non- ICB"/>
  </r>
  <r>
    <s v="New"/>
    <n v="8310"/>
    <s v="Capgemini Polska Sp z.o.o"/>
    <x v="2"/>
    <n v="413"/>
    <s v="Capgemini Nederland B.V."/>
    <s v="BENELUX"/>
    <s v="831017FIS00631"/>
    <s v="04. INFRA"/>
    <s v="Infra Central Europe "/>
    <n v="42829"/>
    <n v="64"/>
    <s v="7.Missing attachments"/>
    <s v="Missing Information or Attachment"/>
    <n v="42893"/>
    <s v="Q2 2017"/>
    <n v="0"/>
    <s v="0-30 Days"/>
    <n v="2460.13"/>
    <s v="PLN"/>
    <n v="589.79"/>
    <s v="PLN"/>
    <n v="2460.1316764217113"/>
    <s v="EUR"/>
    <s v="INTER"/>
    <n v="0.59"/>
    <n v="1"/>
    <s v="less than 10000"/>
    <s v="Susmit Chatterjee"/>
    <s v="Missing attachments"/>
    <s v="Less"/>
    <m/>
    <m/>
    <m/>
    <m/>
    <m/>
    <s v="GFS"/>
    <s v="Non- ICB"/>
    <s v="GFS/Non- ICB"/>
  </r>
  <r>
    <s v="New"/>
    <n v="95"/>
    <s v="Capgemini Service S.A.S."/>
    <x v="0"/>
    <n v="1750"/>
    <s v="Capgemini Espana S.L."/>
    <s v="IBERIA"/>
    <n v="950110011700"/>
    <s v="07. GROUP"/>
    <s v="GROUP SHARED SERVICES"/>
    <n v="42825"/>
    <n v="68"/>
    <s v="1.No signed SoW"/>
    <s v="DISAGREEMENT"/>
    <n v="42893"/>
    <s v="Q2 2017"/>
    <n v="0"/>
    <s v="0-30 Days"/>
    <n v="584.02"/>
    <s v="EUR"/>
    <n v="584.02"/>
    <s v="EUR"/>
    <n v="584.02"/>
    <s v="EUR"/>
    <s v="INTER"/>
    <n v="0.57999999999999996"/>
    <n v="1"/>
    <s v="less than 1000"/>
    <s v="Carmen Postigo Gonzalez"/>
    <s v="SEND ISOW"/>
    <s v="Less"/>
    <m/>
    <m/>
    <m/>
    <m/>
    <m/>
    <s v="GFS"/>
    <s v="Non- ICB"/>
    <s v="GFS/Non- ICB"/>
  </r>
  <r>
    <s v="New"/>
    <n v="8520"/>
    <s v="Capgemini Technology Services India Limited"/>
    <x v="3"/>
    <n v="429"/>
    <s v="Sogeti Nederland B.V."/>
    <s v="BENELUX"/>
    <n v="85200310087467"/>
    <s v="14. DIGITAL"/>
    <s v="DIGITAL"/>
    <n v="42829"/>
    <n v="64"/>
    <s v="8.Invoice awaiting Prime’s approval or PO"/>
    <s v="Hold Payment"/>
    <n v="42893"/>
    <s v="Q2 2017"/>
    <n v="0"/>
    <s v="0-30 Days"/>
    <n v="42007.95"/>
    <s v="INR"/>
    <n v="580.75"/>
    <s v="INR"/>
    <n v="42007.840981424684"/>
    <s v="EUR"/>
    <s v="INTER"/>
    <n v="0.57999999999999996"/>
    <n v="1"/>
    <s v="greater than 10000"/>
    <s v="Dibendu Das"/>
    <s v="Invoice awaiting Prime’s approval or PO"/>
    <s v="More"/>
    <m/>
    <m/>
    <m/>
    <m/>
    <m/>
    <s v="GFS"/>
    <s v="Non- ICB"/>
    <s v="GFS/Non- ICB"/>
  </r>
  <r>
    <s v="New"/>
    <n v="283"/>
    <s v="Capgemini Deutschland Holding GmbH"/>
    <x v="2"/>
    <n v="795"/>
    <s v="Capgemini Suisse S.A."/>
    <s v="CENTRAL EUROPE"/>
    <n v="2830169003564"/>
    <s v="02. APPSTWO"/>
    <s v="DE01 - General&amp;Admin "/>
    <n v="42829"/>
    <n v="64"/>
    <s v="8.Invoice awaiting Prime’s approval or PO"/>
    <s v="Hold Payment"/>
    <n v="42892"/>
    <s v="Q2 2017"/>
    <n v="1"/>
    <s v="0-30 Days"/>
    <n v="569.83000000000004"/>
    <s v="EUR"/>
    <n v="569.83000000000004"/>
    <s v="EUR"/>
    <n v="569.83000000000004"/>
    <s v="EUR"/>
    <s v="INTRA"/>
    <n v="0.56999999999999995"/>
    <n v="1"/>
    <s v="less than 1000"/>
    <s v="Agata Skowronska"/>
    <s v="approval missing"/>
    <s v="Less"/>
    <m/>
    <m/>
    <m/>
    <m/>
    <m/>
    <s v="GFS"/>
    <s v="Non- ICB"/>
    <s v="GFS/Non- ICB"/>
  </r>
  <r>
    <s v="New"/>
    <n v="95"/>
    <s v="Capgemini Service S.A.S."/>
    <x v="0"/>
    <n v="1350"/>
    <s v="Capgemini Sverige AB"/>
    <s v="NORDIC"/>
    <n v="950110011377"/>
    <s v="07. GROUP"/>
    <s v="GROUP SHARED SERVICES"/>
    <n v="42821"/>
    <n v="72"/>
    <s v="1.No signed SoW"/>
    <s v="DISAGREEMENT"/>
    <n v="42892"/>
    <s v="Q2 2017"/>
    <n v="1"/>
    <s v="0-30 Days"/>
    <n v="565"/>
    <s v="EUR"/>
    <n v="565"/>
    <s v="EUR"/>
    <n v="565"/>
    <s v="EUR"/>
    <s v="INTER"/>
    <n v="0.56999999999999995"/>
    <n v="1"/>
    <s v="less than 1000"/>
    <s v="Sourav Das"/>
    <s v="ISOW/Details required"/>
    <s v="Less"/>
    <m/>
    <m/>
    <m/>
    <m/>
    <m/>
    <s v="GFS"/>
    <s v="Non- ICB"/>
    <s v="GFS/Non- ICB"/>
  </r>
  <r>
    <s v="New"/>
    <n v="95"/>
    <s v="Capgemini Service S.A.S."/>
    <x v="0"/>
    <n v="1350"/>
    <s v="Capgemini Sverige AB"/>
    <s v="NORDIC"/>
    <n v="950110011665"/>
    <s v="07. GROUP"/>
    <s v="GROUP SHARED SERVICES"/>
    <n v="42825"/>
    <n v="68"/>
    <s v="6.Missing or wrong information on invoice"/>
    <s v="Missing Information or Attachment"/>
    <n v="42892"/>
    <s v="Q2 2017"/>
    <n v="1"/>
    <s v="0-30 Days"/>
    <n v="565.48"/>
    <s v="EUR"/>
    <n v="565.48"/>
    <s v="EUR"/>
    <n v="565.48"/>
    <s v="EUR"/>
    <s v="INTER"/>
    <n v="0.56999999999999995"/>
    <n v="1"/>
    <s v="less than 1000"/>
    <s v="Sourav Das"/>
    <s v="Project missing"/>
    <s v="Less"/>
    <m/>
    <m/>
    <m/>
    <m/>
    <m/>
    <s v="GFS"/>
    <s v="Non- ICB"/>
    <s v="GFS/Non- ICB"/>
  </r>
  <r>
    <s v="New"/>
    <n v="95"/>
    <s v="Capgemini Service S.A.S."/>
    <x v="0"/>
    <n v="199"/>
    <s v="Capgemini America Inc"/>
    <s v="NORTH AMERICA"/>
    <n v="950110011688"/>
    <s v="07. GROUP"/>
    <s v="GROUP SHARED SERVICES"/>
    <n v="42825"/>
    <n v="68"/>
    <s v="1.No signed SoW"/>
    <s v="DISAGREEMENT"/>
    <n v="42893"/>
    <s v="Q2 2017"/>
    <n v="0"/>
    <s v="0-30 Days"/>
    <n v="555.1"/>
    <s v="EUR"/>
    <n v="555.1"/>
    <s v="EUR"/>
    <n v="555.1"/>
    <s v="EUR"/>
    <s v="INTER"/>
    <n v="0.56000000000000005"/>
    <n v="1"/>
    <s v="less than 1000"/>
    <s v="Soumya Mukhopadhyay"/>
    <s v="-"/>
    <s v="Less"/>
    <m/>
    <m/>
    <m/>
    <m/>
    <m/>
    <s v="GFS"/>
    <s v="Non- ICB"/>
    <s v="GFS/Non- ICB"/>
  </r>
  <r>
    <s v="New"/>
    <n v="95"/>
    <s v="Capgemini Service S.A.S."/>
    <x v="0"/>
    <n v="8243"/>
    <s v="Capgemini Deutschland GmbH"/>
    <s v="CENTRAL EUROPE"/>
    <n v="950110011657"/>
    <s v="07. GROUP"/>
    <s v="GROUP SHARED SERVICES"/>
    <n v="42825"/>
    <n v="68"/>
    <s v="6.Missing or wrong information on invoice"/>
    <s v="Missing Information or Attachment"/>
    <n v="42893"/>
    <s v="Q2 2017"/>
    <n v="0"/>
    <s v="0-30 Days"/>
    <n v="546.94000000000005"/>
    <s v="EUR"/>
    <n v="546.94000000000005"/>
    <s v="EUR"/>
    <n v="546.94000000000005"/>
    <s v="EUR"/>
    <s v="INTER"/>
    <n v="0.55000000000000004"/>
    <n v="1"/>
    <s v="less than 1000"/>
    <s v="Izabela Klich"/>
    <s v="please issue the CN, invocie need to be billed on 1516"/>
    <s v="Less"/>
    <m/>
    <m/>
    <m/>
    <m/>
    <m/>
    <s v="GFS"/>
    <s v="Non- ICB"/>
    <s v="GFS/Non- ICB"/>
  </r>
  <r>
    <s v="Unresolved"/>
    <n v="8520"/>
    <s v="Capgemini Technology Services India Limited"/>
    <x v="3"/>
    <n v="1845"/>
    <s v="Capgemini China Co. Ltd."/>
    <s v="INDIA"/>
    <n v="85201810009534"/>
    <s v="01. APPSONE"/>
    <s v="APAC Platform"/>
    <n v="42773"/>
    <n v="120"/>
    <s v="4.Disagreed expenses"/>
    <s v="DISAGREEMENT"/>
    <n v="42776"/>
    <s v="Q1 2017"/>
    <n v="117"/>
    <s v="91-120 Days"/>
    <n v="40000"/>
    <s v="INR"/>
    <n v="552.99"/>
    <s v="INR"/>
    <n v="39999.855332446037"/>
    <s v="EUR"/>
    <s v="INTRA"/>
    <n v="0.55000000000000004"/>
    <n v="1"/>
    <s v="greater than 10000"/>
    <s v="Dorothy Chen"/>
    <s v="Disagreed expenses"/>
    <s v="More"/>
    <m/>
    <m/>
    <m/>
    <m/>
    <m/>
    <s v="GFS"/>
    <s v="Non- ICB"/>
    <s v="GFS/Non- ICB"/>
  </r>
  <r>
    <s v="Unresolved"/>
    <n v="8520"/>
    <s v="Capgemini Technology Services India Limited"/>
    <x v="3"/>
    <n v="8420"/>
    <s v="Capgemini Australia Pty Ltd."/>
    <s v="INDIA"/>
    <n v="85200710013610"/>
    <s v="10. IND"/>
    <s v="I and D India ACIS"/>
    <n v="42795"/>
    <n v="98"/>
    <s v="5.Invoice issued too late"/>
    <s v="DISAGREEMENT"/>
    <n v="42830"/>
    <s v="Q1 2017"/>
    <n v="63"/>
    <s v="61-90 Days"/>
    <n v="38385"/>
    <s v="INR"/>
    <n v="530.66"/>
    <s v="INR"/>
    <n v="38384.642092471498"/>
    <s v="EUR"/>
    <s v="INTRA"/>
    <n v="0.53"/>
    <n v="1"/>
    <s v="greater than 10000"/>
    <s v="Kris Mascarenhas"/>
    <s v="Finance will be disputing on the basis that invoice issued in Feb-17 for work delivered in Jul-16 (over 6 months),Issue credit note"/>
    <s v="More"/>
    <m/>
    <m/>
    <m/>
    <m/>
    <m/>
    <s v="GFS"/>
    <s v="Non- ICB"/>
    <s v="GFS/Non- ICB"/>
  </r>
  <r>
    <s v="New"/>
    <n v="8310"/>
    <s v="Capgemini Polska Sp z.o.o"/>
    <x v="2"/>
    <n v="413"/>
    <s v="Capgemini Nederland B.V."/>
    <s v="BENELUX"/>
    <s v="831017FIS00565"/>
    <s v="04. INFRA"/>
    <s v="Infra Central Europe "/>
    <n v="42829"/>
    <n v="64"/>
    <s v="7.Missing attachments"/>
    <s v="Missing Information or Attachment"/>
    <n v="42893"/>
    <s v="Q2 2017"/>
    <n v="0"/>
    <s v="0-30 Days"/>
    <n v="2205.62"/>
    <s v="PLN"/>
    <n v="528.77"/>
    <s v="PLN"/>
    <n v="2205.605090865407"/>
    <s v="EUR"/>
    <s v="INTER"/>
    <n v="0.53"/>
    <n v="1"/>
    <s v="less than 10000"/>
    <s v="Susmit Chatterjee"/>
    <s v="Missing attachments"/>
    <s v="Less"/>
    <m/>
    <m/>
    <m/>
    <m/>
    <m/>
    <s v="GFS"/>
    <s v="Non- ICB"/>
    <s v="GFS/Non- ICB"/>
  </r>
  <r>
    <s v="New"/>
    <n v="1845"/>
    <s v="Capgemini China Co. Ltd."/>
    <x v="3"/>
    <n v="693"/>
    <s v="Capgemini Consulting S.A.S."/>
    <s v="FRANCE"/>
    <s v="PRC1601242"/>
    <s v="03. CC"/>
    <s v="Capgemini Consulting China"/>
    <n v="42398"/>
    <n v="495"/>
    <s v="8.Invoice awaiting Prime’s approval or PO"/>
    <s v="Hold Payment"/>
    <n v="42891"/>
    <s v="Q2 2017"/>
    <n v="2"/>
    <s v="0-30 Days"/>
    <n v="3954.96"/>
    <s v="CNY"/>
    <n v="517.33000000000004"/>
    <s v="CNY"/>
    <n v="3954.93485782784"/>
    <s v="EUR"/>
    <s v="INTER"/>
    <n v="0.52"/>
    <n v="1"/>
    <s v="less than 10000"/>
    <s v="Joanna Pilawska"/>
    <s v="Waiting for Project Manager approval - AVALOT"/>
    <s v="Less"/>
    <m/>
    <m/>
    <m/>
    <m/>
    <m/>
    <s v="Non-GFS"/>
    <s v="Non- ICB"/>
    <s v="Non-GFS/Non- ICB"/>
  </r>
  <r>
    <s v="New"/>
    <n v="429"/>
    <s v="Sogeti Nederland B.V."/>
    <x v="7"/>
    <n v="3019"/>
    <s v="Sogeti Corporate Services S.A.S."/>
    <s v="FRANCE"/>
    <n v="20161479"/>
    <s v="06. SOGETI"/>
    <s v="Sogeti Netherlands "/>
    <n v="42858"/>
    <n v="35"/>
    <s v="4.Disagreed expenses"/>
    <s v="DISAGREEMENT"/>
    <n v="42893"/>
    <s v="Q2 2017"/>
    <n v="0"/>
    <s v="0-30 Days"/>
    <n v="519.9"/>
    <s v="EUR"/>
    <n v="519.9"/>
    <s v="EUR"/>
    <n v="519.9"/>
    <s v="EUR"/>
    <s v="INTER"/>
    <n v="0.52"/>
    <n v="1"/>
    <s v="less than 1000"/>
    <s v="Veronique Bézier"/>
    <s v="Waiting for a credit note"/>
    <s v="Less"/>
    <m/>
    <m/>
    <m/>
    <m/>
    <m/>
    <s v="Non-GFS"/>
    <s v="Non- ICB"/>
    <s v="Non-GFS/Non- ICB"/>
  </r>
  <r>
    <s v="New"/>
    <n v="429"/>
    <s v="Sogeti Nederland B.V."/>
    <x v="7"/>
    <n v="3014"/>
    <s v="Sogeti France S.A.S."/>
    <s v="FRANCE"/>
    <s v="20161479DR"/>
    <s v="06. SOGETI"/>
    <s v="Sogeti Netherlands "/>
    <n v="42892"/>
    <n v="1"/>
    <s v="8.Invoice awaiting Prime’s approval or PO"/>
    <s v="Hold Payment"/>
    <n v="42893"/>
    <s v="Q2 2017"/>
    <n v="0"/>
    <s v="0-30 Days"/>
    <n v="519.9"/>
    <s v="EUR"/>
    <n v="519.9"/>
    <s v="EUR"/>
    <n v="519.9"/>
    <s v="EUR"/>
    <s v="INTER"/>
    <n v="0.52"/>
    <n v="1"/>
    <s v="less than 1000"/>
    <s v="Edyta Lechwar-Wierzbicka"/>
    <s v="Waiting for Project Manager approval, contact: GABPEREI"/>
    <s v="Less"/>
    <m/>
    <m/>
    <m/>
    <m/>
    <m/>
    <s v="Non-GFS"/>
    <s v="Non- ICB"/>
    <s v="Non-GFS/Non- ICB"/>
  </r>
  <r>
    <s v="Unresolved"/>
    <n v="8520"/>
    <s v="Capgemini Technology Services India Limited"/>
    <x v="3"/>
    <n v="260"/>
    <s v="Capgemini UK Plc"/>
    <s v="UK &amp; IRELAND"/>
    <s v="5010087848/16-17-IM"/>
    <s v="01. APPSONE"/>
    <s v="IGATE"/>
    <n v="42768"/>
    <n v="125"/>
    <s v="6.Missing or wrong information on invoice"/>
    <s v="Missing Information or Attachment"/>
    <n v="42831"/>
    <s v="Q1 2017"/>
    <n v="62"/>
    <s v="61-90 Days"/>
    <n v="37387"/>
    <s v="INR"/>
    <n v="516.87"/>
    <s v="INR"/>
    <n v="37387.15930791042"/>
    <s v="EUR"/>
    <s v="INTER"/>
    <n v="0.52"/>
    <n v="1"/>
    <s v="greater than 10000"/>
    <s v="SARBAJIT MOITRA"/>
    <s v="No PO"/>
    <s v="More"/>
    <m/>
    <m/>
    <m/>
    <m/>
    <m/>
    <s v="Non-GFS"/>
    <s v="Non- ICB"/>
    <s v="Non-GFS/Non- ICB"/>
  </r>
  <r>
    <s v="New"/>
    <n v="8310"/>
    <s v="Capgemini Polska Sp z.o.o"/>
    <x v="2"/>
    <n v="95"/>
    <s v="Capgemini Service S.A.S."/>
    <s v="HOLDING"/>
    <s v="831016FBP00280"/>
    <s v="05. BUSINESS SERVICES"/>
    <s v="BPO POLAND - BPOPL- BU"/>
    <n v="42431"/>
    <n v="462"/>
    <s v="1.No signed SoW"/>
    <s v="DISAGREEMENT"/>
    <n v="42892"/>
    <s v="Q2 2017"/>
    <n v="1"/>
    <s v="0-30 Days"/>
    <n v="2151.4499999999998"/>
    <s v="PLN"/>
    <n v="515.79"/>
    <s v="PLN"/>
    <n v="2151.4629230430396"/>
    <s v="EUR"/>
    <s v="INTER"/>
    <n v="0.52"/>
    <n v="1"/>
    <s v="less than 10000"/>
    <s v="Katarzyna Czerwiec"/>
    <s v="rejected, no iSoW and no PO Annabelle DREYFUS (01/08/2016 12:26)"/>
    <s v="Less"/>
    <m/>
    <m/>
    <m/>
    <m/>
    <m/>
    <s v="GFS"/>
    <s v="Non- ICB"/>
    <s v="GFS/Non- ICB"/>
  </r>
  <r>
    <s v="New"/>
    <n v="8310"/>
    <s v="Capgemini Polska Sp z.o.o"/>
    <x v="2"/>
    <n v="95"/>
    <s v="Capgemini Service S.A.S."/>
    <s v="HOLDING"/>
    <s v="831016FBP01296"/>
    <s v="05. BUSINESS SERVICES"/>
    <s v="BPO POLAND - BPOPL- BU"/>
    <n v="42523"/>
    <n v="370"/>
    <s v="8.Invoice awaiting Prime’s approval or PO"/>
    <s v="Hold Payment"/>
    <n v="42892"/>
    <s v="Q2 2017"/>
    <n v="1"/>
    <s v="0-30 Days"/>
    <n v="2151.4499999999998"/>
    <s v="PLN"/>
    <n v="515.79"/>
    <s v="PLN"/>
    <n v="2151.4629230430396"/>
    <s v="EUR"/>
    <s v="INTER"/>
    <n v="0.52"/>
    <n v="1"/>
    <s v="less than 10000"/>
    <s v="Katarzyna Czerwiec"/>
    <s v="no PO Annabelle DREYFUS (03/10/2016 09:13)"/>
    <s v="Less"/>
    <m/>
    <m/>
    <m/>
    <m/>
    <m/>
    <s v="GFS"/>
    <s v="Non- ICB"/>
    <s v="GFS/Non- ICB"/>
  </r>
  <r>
    <s v="Unresolved"/>
    <n v="8520"/>
    <s v="Capgemini Technology Services India Limited"/>
    <x v="3"/>
    <n v="8110"/>
    <s v="Capgemini Mexico S. de R.L. de C.V."/>
    <s v="CPM- BR"/>
    <n v="85200310086217"/>
    <s v="10. IND"/>
    <s v="I and D India ACIS"/>
    <n v="42727"/>
    <n v="166"/>
    <s v="1.No signed SoW"/>
    <s v="DISAGREEMENT"/>
    <n v="42797"/>
    <s v="Q1 2017"/>
    <n v="96"/>
    <s v="91-120 Days"/>
    <n v="37062"/>
    <s v="INR"/>
    <n v="512.37"/>
    <s v="INR"/>
    <n v="37061.65731149818"/>
    <s v="EUR"/>
    <s v="INTER"/>
    <n v="0.51"/>
    <n v="1"/>
    <s v="greater than 10000"/>
    <s v="Aldo Perez"/>
    <s v="."/>
    <s v="More"/>
    <m/>
    <m/>
    <m/>
    <m/>
    <m/>
    <s v="GFS"/>
    <s v="Non- ICB"/>
    <s v="GFS/Non- ICB"/>
  </r>
  <r>
    <s v="Unresolved"/>
    <n v="8520"/>
    <s v="Capgemini Technology Services India Limited"/>
    <x v="3"/>
    <n v="1516"/>
    <s v="Capgemini Outsourcing Services GmbH"/>
    <s v="CENTRAL EUROPE"/>
    <n v="85200710013427"/>
    <s v="05. BUSINESS SERVICES"/>
    <s v="CES MCOS"/>
    <n v="42727"/>
    <n v="166"/>
    <s v="8.Invoice awaiting Prime’s approval or PO"/>
    <s v="Hold Payment"/>
    <n v="42796"/>
    <s v="Q1 2017"/>
    <n v="97"/>
    <s v="91-120 Days"/>
    <n v="37005"/>
    <s v="INR"/>
    <n v="511.59"/>
    <s v="INR"/>
    <n v="37005.236965453383"/>
    <s v="EUR"/>
    <s v="INTER"/>
    <n v="0.51"/>
    <n v="1"/>
    <s v="greater than 10000"/>
    <s v="Iwona Boryczka"/>
    <s v="in clarification"/>
    <s v="More"/>
    <m/>
    <m/>
    <m/>
    <m/>
    <m/>
    <s v="GFS"/>
    <s v="Non- ICB"/>
    <s v="GFS/Non- ICB"/>
  </r>
  <r>
    <s v="Unresolved"/>
    <n v="8520"/>
    <s v="Capgemini Technology Services India Limited"/>
    <x v="3"/>
    <n v="199"/>
    <s v="Capgemini America Inc"/>
    <s v="NORTH AMERICA"/>
    <n v="85200710013084"/>
    <s v="05. BUSINESS SERVICES"/>
    <s v="MCOS"/>
    <n v="42676"/>
    <n v="217"/>
    <s v="8.Invoice awaiting Prime’s approval or PO"/>
    <s v="Hold Payment"/>
    <n v="42733"/>
    <s v="Q4 2016"/>
    <n v="160"/>
    <s v="151-180 Days"/>
    <n v="37005"/>
    <s v="INR"/>
    <n v="511.59"/>
    <s v="INR"/>
    <n v="37005.236965453383"/>
    <s v="EUR"/>
    <s v="INTER"/>
    <n v="0.51"/>
    <n v="1"/>
    <s v="greater than 10000"/>
    <s v="Sayantan Ghosh"/>
    <s v="Invoice waiting for approval"/>
    <s v="More"/>
    <m/>
    <m/>
    <m/>
    <m/>
    <m/>
    <s v="GFS"/>
    <s v="Non- ICB"/>
    <s v="GFS/Non- ICB"/>
  </r>
  <r>
    <s v="Unresolved"/>
    <n v="8520"/>
    <s v="Capgemini Technology Services India Limited"/>
    <x v="3"/>
    <n v="8420"/>
    <s v="Capgemini Australia Pty Ltd."/>
    <s v="INDIA"/>
    <s v="5010089484/16-17-IM"/>
    <s v="01. APPSONE"/>
    <s v="iGATE"/>
    <n v="42769"/>
    <n v="124"/>
    <s v="3.Disagreed days, volume or deliverables"/>
    <s v="DISAGREEMENT"/>
    <n v="42775"/>
    <s v="Q1 2017"/>
    <n v="118"/>
    <s v="91-120 Days"/>
    <n v="36821"/>
    <s v="INR"/>
    <n v="509.04"/>
    <s v="INR"/>
    <n v="36820.785834153117"/>
    <s v="EUR"/>
    <s v="INTRA"/>
    <n v="0.51"/>
    <n v="1"/>
    <s v="greater than 10000"/>
    <s v="Mayuresh Kapre"/>
    <s v="Disagreed efforts; Issue a credit note"/>
    <s v="More"/>
    <m/>
    <m/>
    <m/>
    <m/>
    <m/>
    <s v="Non-GFS"/>
    <s v="Non- ICB"/>
    <s v="Non-GFS/Non- ICB"/>
  </r>
  <r>
    <s v="Unresolved"/>
    <n v="8520"/>
    <s v="Capgemini Technology Services India Limited"/>
    <x v="3"/>
    <n v="199"/>
    <s v="Capgemini America Inc"/>
    <s v="NORTH AMERICA"/>
    <n v="85200410044476"/>
    <s v="06. SOGETI"/>
    <s v="SOGETI INDIA GES - SOGIDPES – BU"/>
    <n v="42773"/>
    <n v="120"/>
    <s v="1.No signed SoW"/>
    <s v="DISAGREEMENT"/>
    <n v="42830"/>
    <s v="Q1 2017"/>
    <n v="63"/>
    <s v="61-90 Days"/>
    <n v="36990"/>
    <s v="INR"/>
    <n v="511.38"/>
    <s v="INR"/>
    <n v="36990.046872287487"/>
    <s v="EUR"/>
    <s v="INTER"/>
    <n v="0.51"/>
    <n v="1"/>
    <s v="greater than 10000"/>
    <s v="Sayantan Ghosh"/>
    <s v="Required ISOW"/>
    <s v="More"/>
    <m/>
    <m/>
    <m/>
    <m/>
    <m/>
    <s v="GFS"/>
    <s v="Non- ICB"/>
    <s v="GFS/Non- ICB"/>
  </r>
  <r>
    <s v="Unresolved"/>
    <n v="8520"/>
    <s v="Capgemini Technology Services India Limited"/>
    <x v="3"/>
    <n v="795"/>
    <s v="Capgemini Suisse S.A."/>
    <s v="CENTRAL EUROPE"/>
    <n v="85201920006488"/>
    <s v="02. APPSTWO"/>
    <s v="Apps Switzerland MS Non-FS Other GFS"/>
    <n v="42795"/>
    <n v="98"/>
    <s v="8.Invoice awaiting Prime’s approval or PO"/>
    <s v="Hold Payment"/>
    <n v="42859"/>
    <s v="Q2 2017"/>
    <n v="34"/>
    <s v="31-60 Days"/>
    <n v="36499.949999999997"/>
    <s v="INR"/>
    <n v="504.6"/>
    <s v="INR"/>
    <n v="36499.623864359703"/>
    <s v="EUR"/>
    <s v="INTER"/>
    <n v="0.5"/>
    <n v="1"/>
    <s v="greater than 10000"/>
    <s v="Izabela Klich"/>
    <s v="not approved yet"/>
    <s v="More"/>
    <m/>
    <m/>
    <m/>
    <m/>
    <m/>
    <s v="GFS"/>
    <s v="ICB"/>
    <s v="GFS/ICB"/>
  </r>
  <r>
    <s v="New"/>
    <n v="260"/>
    <s v="Capgemini UK Plc"/>
    <x v="5"/>
    <n v="1350"/>
    <s v="Capgemini Sverige AB"/>
    <s v="NORDIC"/>
    <n v="2600110127934"/>
    <s v="03. CC"/>
    <s v="CC - CPR"/>
    <n v="42821"/>
    <n v="72"/>
    <s v="8.Invoice awaiting Prime’s approval or PO"/>
    <s v="Hold Payment"/>
    <n v="42892"/>
    <s v="Q2 2017"/>
    <n v="1"/>
    <s v="0-30 Days"/>
    <n v="4888.7"/>
    <s v="SEK"/>
    <n v="501.11"/>
    <s v="GBP"/>
    <n v="437.79476405814279"/>
    <s v="EUR"/>
    <s v="INTER"/>
    <n v="0.5"/>
    <n v="1"/>
    <s v="less than 1000"/>
    <s v="Sourav Das"/>
    <s v="Awaiting approval"/>
    <s v="Less"/>
    <m/>
    <m/>
    <m/>
    <m/>
    <m/>
    <s v="GFS"/>
    <s v="Non- ICB"/>
    <s v="GFS/Non- ICB"/>
  </r>
  <r>
    <s v="New"/>
    <n v="8310"/>
    <s v="Capgemini Polska Sp z.o.o"/>
    <x v="2"/>
    <n v="413"/>
    <s v="Capgemini Nederland B.V."/>
    <s v="BENELUX"/>
    <s v="831017FIS00546"/>
    <s v="04. INFRA"/>
    <s v="Infra Central Europe "/>
    <n v="42829"/>
    <n v="64"/>
    <s v="7.Missing attachments"/>
    <s v="Missing Information or Attachment"/>
    <n v="42893"/>
    <s v="Q2 2017"/>
    <n v="0"/>
    <s v="0-30 Days"/>
    <n v="2062.6"/>
    <s v="PLN"/>
    <n v="494.49"/>
    <s v="PLN"/>
    <n v="2062.6163764624225"/>
    <s v="EUR"/>
    <s v="INTER"/>
    <n v="0.49"/>
    <n v="1"/>
    <s v="less than 10000"/>
    <s v="Susmit Chatterjee"/>
    <s v="Missing attachments"/>
    <s v="Less"/>
    <m/>
    <m/>
    <m/>
    <m/>
    <m/>
    <s v="GFS"/>
    <s v="Non- ICB"/>
    <s v="GFS/Non- ICB"/>
  </r>
  <r>
    <s v="New"/>
    <n v="413"/>
    <s v="Capgemini Nederland B.V."/>
    <x v="7"/>
    <n v="1750"/>
    <s v="Capgemini Espana S.L."/>
    <s v="IBERIA"/>
    <n v="4130110183254"/>
    <s v="02. APPSTWO"/>
    <s v="APPS_NL_PRIVATE"/>
    <n v="42853"/>
    <n v="40"/>
    <s v="1.No signed SoW"/>
    <s v="DISAGREEMENT"/>
    <n v="42891"/>
    <s v="Q2 2017"/>
    <n v="2"/>
    <s v="0-30 Days"/>
    <n v="483.24"/>
    <s v="EUR"/>
    <n v="483.24"/>
    <s v="EUR"/>
    <n v="483.24"/>
    <s v="EUR"/>
    <s v="INTER"/>
    <n v="0.48"/>
    <n v="1"/>
    <s v="less than 1000"/>
    <s v="Carmen Postigo Gonzalez"/>
    <s v="Please send ISOW and include it in next issued invoices"/>
    <s v="Less"/>
    <m/>
    <m/>
    <m/>
    <m/>
    <m/>
    <s v="GFS"/>
    <s v="Non- ICB"/>
    <s v="GFS/Non- ICB"/>
  </r>
  <r>
    <s v="Unresolved"/>
    <n v="8520"/>
    <s v="Capgemini Technology Services India Limited"/>
    <x v="3"/>
    <n v="260"/>
    <s v="Capgemini UK Plc"/>
    <s v="UK &amp; IRELAND"/>
    <s v="5010089753/16-17-IM"/>
    <s v="01. APPSONE"/>
    <s v="IGATE"/>
    <n v="42768"/>
    <n v="125"/>
    <s v="6.Missing or wrong information on invoice"/>
    <s v="Missing Information or Attachment"/>
    <n v="42831"/>
    <s v="Q1 2017"/>
    <n v="62"/>
    <s v="61-90 Days"/>
    <n v="34531"/>
    <s v="INR"/>
    <n v="477.38"/>
    <s v="INR"/>
    <n v="34530.698454950521"/>
    <s v="EUR"/>
    <s v="INTER"/>
    <n v="0.48"/>
    <n v="1"/>
    <s v="greater than 10000"/>
    <s v="SARBAJIT MOITRA"/>
    <s v="No PO"/>
    <s v="More"/>
    <m/>
    <m/>
    <m/>
    <m/>
    <m/>
    <s v="Non-GFS"/>
    <s v="Non- ICB"/>
    <s v="Non-GFS/Non- ICB"/>
  </r>
  <r>
    <s v="New"/>
    <n v="429"/>
    <s v="Sogeti Nederland B.V."/>
    <x v="7"/>
    <n v="309"/>
    <s v="Capgemini Sogeti Danmark AS"/>
    <s v="NORDIC"/>
    <n v="20161423"/>
    <s v="06. SOGETI"/>
    <s v="Sogeti Netherlands "/>
    <n v="42829"/>
    <n v="64"/>
    <s v="4.Disagreed expenses"/>
    <s v="DISAGREEMENT"/>
    <n v="42892"/>
    <s v="Q2 2017"/>
    <n v="1"/>
    <s v="0-30 Days"/>
    <n v="474"/>
    <s v="EUR"/>
    <n v="474"/>
    <s v="EUR"/>
    <n v="474"/>
    <s v="EUR"/>
    <s v="INTER"/>
    <n v="0.47"/>
    <n v="1"/>
    <s v="less than 1000"/>
    <s v="Ankit Pandey"/>
    <s v="Expenses from 2016. Rejected. Cannot be billed to customer"/>
    <s v="Less"/>
    <m/>
    <m/>
    <m/>
    <m/>
    <m/>
    <s v="Non-GFS"/>
    <s v="Non- ICB"/>
    <s v="Non-GFS/Non- ICB"/>
  </r>
  <r>
    <s v="Unresolved"/>
    <n v="8520"/>
    <s v="Capgemini Technology Services India Limited"/>
    <x v="3"/>
    <n v="3011"/>
    <s v="Sogeti USA LLC"/>
    <s v="NORTH AMERICA"/>
    <n v="85204710000001"/>
    <s v="10. IND"/>
    <s v="I and D India ACIS"/>
    <n v="42773"/>
    <n v="120"/>
    <s v="3.Disagreed days, volume or deliverables"/>
    <s v="DISAGREEMENT"/>
    <n v="42800"/>
    <s v="Q1 2017"/>
    <n v="93"/>
    <s v="91-120 Days"/>
    <n v="34133.33"/>
    <s v="INR"/>
    <n v="471.89"/>
    <s v="INR"/>
    <n v="34133.586019327588"/>
    <s v="EUR"/>
    <s v="INTER"/>
    <n v="0.47"/>
    <n v="1"/>
    <s v="greater than 10000"/>
    <s v="Brock Bahan"/>
    <s v="Dispute: No time in our system for (Nagrare, Aditya)"/>
    <s v="More"/>
    <m/>
    <m/>
    <m/>
    <m/>
    <m/>
    <s v="GFS"/>
    <s v="Non- ICB"/>
    <s v="GFS/Non- ICB"/>
  </r>
  <r>
    <s v="New"/>
    <n v="95"/>
    <s v="Capgemini Service S.A.S."/>
    <x v="0"/>
    <n v="795"/>
    <s v="Capgemini Suisse S.A."/>
    <s v="CENTRAL EUROPE"/>
    <n v="950110011608"/>
    <s v="07. GROUP"/>
    <s v="GROUP SHARED SERVICES"/>
    <n v="42825"/>
    <n v="68"/>
    <s v="8.Invoice awaiting Prime’s approval or PO"/>
    <s v="Hold Payment"/>
    <n v="42893"/>
    <s v="Q2 2017"/>
    <n v="0"/>
    <s v="0-30 Days"/>
    <n v="435.7"/>
    <s v="EUR"/>
    <n v="435.7"/>
    <s v="EUR"/>
    <n v="435.7"/>
    <s v="EUR"/>
    <s v="INTER"/>
    <n v="0.44"/>
    <n v="1"/>
    <s v="less than 1000"/>
    <s v="Izabela Klich"/>
    <s v="waiting for approval"/>
    <s v="Less"/>
    <m/>
    <m/>
    <m/>
    <m/>
    <m/>
    <s v="GFS"/>
    <s v="Non- ICB"/>
    <s v="GFS/Non- ICB"/>
  </r>
  <r>
    <s v="Unresolved"/>
    <n v="8520"/>
    <s v="Capgemini Technology Services India Limited"/>
    <x v="3"/>
    <n v="199"/>
    <s v="Capgemini America Inc"/>
    <s v="NORTH AMERICA"/>
    <n v="85200410042562"/>
    <s v="01. APPSONE"/>
    <s v="APAC Platform"/>
    <n v="42727"/>
    <n v="166"/>
    <s v="8.Invoice awaiting Prime’s approval or PO"/>
    <s v="Hold Payment"/>
    <n v="42776"/>
    <s v="Q1 2017"/>
    <n v="117"/>
    <s v="91-120 Days"/>
    <n v="32000"/>
    <s v="INR"/>
    <n v="442.39"/>
    <s v="INR"/>
    <n v="31999.73959840287"/>
    <s v="EUR"/>
    <s v="INTER"/>
    <n v="0.44"/>
    <n v="1"/>
    <s v="greater than 10000"/>
    <s v="Sayantan Ghosh"/>
    <s v="Invoice waiting for approval"/>
    <s v="More"/>
    <m/>
    <m/>
    <m/>
    <m/>
    <m/>
    <s v="GFS"/>
    <s v="Non- ICB"/>
    <s v="GFS/Non- ICB"/>
  </r>
  <r>
    <s v="New"/>
    <n v="8310"/>
    <s v="Capgemini Polska Sp z.o.o"/>
    <x v="2"/>
    <n v="692"/>
    <s v="Capgemini Outsourcing Services S.A.S."/>
    <s v="FRANCE"/>
    <s v="831016FIS01699"/>
    <s v="04. INFRA"/>
    <s v="Infra Central Europe "/>
    <n v="42647"/>
    <n v="246"/>
    <s v="8.Invoice awaiting Prime’s approval or PO"/>
    <s v="Hold Payment"/>
    <n v="42891"/>
    <s v="Q2 2017"/>
    <n v="2"/>
    <s v="0-30 Days"/>
    <n v="1838.9"/>
    <s v="PLN"/>
    <n v="440.86"/>
    <s v="PLN"/>
    <n v="1838.9149542502853"/>
    <s v="EUR"/>
    <s v="INTER"/>
    <n v="0.44"/>
    <n v="1"/>
    <s v="less than 10000"/>
    <s v="Magdalena Marczynska"/>
    <s v="Status : h-Waiting for Project Manager approval Destinataire : ERDOTT"/>
    <s v="Less"/>
    <m/>
    <m/>
    <m/>
    <m/>
    <m/>
    <s v="GFS"/>
    <s v="Non- ICB"/>
    <s v="GFS/Non- ICB"/>
  </r>
  <r>
    <s v="New"/>
    <n v="8520"/>
    <s v="Capgemini Technology Services India Limited"/>
    <x v="3"/>
    <n v="8110"/>
    <s v="Capgemini Mexico S. de R.L. de C.V."/>
    <s v="CPM- BR"/>
    <n v="85200310087506"/>
    <s v="02. APPSTWO"/>
    <s v="Apps Two Oracle Service Line"/>
    <n v="42829"/>
    <n v="64"/>
    <s v="8.Invoice awaiting Prime’s approval or PO"/>
    <s v="Hold Payment"/>
    <n v="42892"/>
    <s v="Q2 2017"/>
    <n v="1"/>
    <s v="0-30 Days"/>
    <n v="30885"/>
    <s v="INR"/>
    <n v="426.98"/>
    <s v="INR"/>
    <n v="30885.076095133383"/>
    <s v="EUR"/>
    <s v="INTER"/>
    <n v="0.43"/>
    <n v="1"/>
    <s v="greater than 10000"/>
    <s v="Aldo Perez"/>
    <s v="awaiting approval."/>
    <s v="More"/>
    <m/>
    <m/>
    <m/>
    <m/>
    <m/>
    <s v="GFS"/>
    <s v="Non- ICB"/>
    <s v="GFS/Non- ICB"/>
  </r>
  <r>
    <s v="New"/>
    <n v="413"/>
    <s v="Capgemini Nederland B.V."/>
    <x v="7"/>
    <n v="8243"/>
    <s v="Capgemini Deutschland GmbH"/>
    <s v="CENTRAL EUROPE"/>
    <n v="4130110179438"/>
    <s v="03. CC"/>
    <s v="CC NETHERLANDS - CCNL - BU"/>
    <n v="42822"/>
    <n v="71"/>
    <s v="8.Invoice awaiting Prime’s approval or PO"/>
    <s v="Hold Payment"/>
    <n v="42891"/>
    <s v="Q2 2017"/>
    <n v="2"/>
    <s v="0-30 Days"/>
    <n v="420"/>
    <s v="EUR"/>
    <n v="420"/>
    <s v="EUR"/>
    <n v="420"/>
    <s v="EUR"/>
    <s v="INTER"/>
    <n v="0.42"/>
    <n v="1"/>
    <s v="less than 1000"/>
    <s v="Magdalena Chrzanowska"/>
    <s v="Awaiting approval from Oelschläger, Claudia"/>
    <s v="Less"/>
    <m/>
    <m/>
    <m/>
    <m/>
    <m/>
    <s v="GFS"/>
    <s v="Non- ICB"/>
    <s v="GFS/Non- ICB"/>
  </r>
  <r>
    <s v="New"/>
    <n v="8520"/>
    <s v="Capgemini Technology Services India Limited"/>
    <x v="3"/>
    <n v="429"/>
    <s v="Sogeti Nederland B.V."/>
    <s v="BENELUX"/>
    <n v="85200310087628"/>
    <s v="06. SOGETI"/>
    <s v="SOGETI INDIA - SOGID - BU"/>
    <n v="42829"/>
    <n v="64"/>
    <s v="8.Invoice awaiting Prime’s approval or PO"/>
    <s v="Hold Payment"/>
    <n v="42893"/>
    <s v="Q2 2017"/>
    <n v="0"/>
    <s v="0-30 Days"/>
    <n v="30550"/>
    <s v="INR"/>
    <n v="422.35"/>
    <s v="INR"/>
    <n v="30550.170707713674"/>
    <s v="EUR"/>
    <s v="INTER"/>
    <n v="0.42"/>
    <n v="1"/>
    <s v="greater than 10000"/>
    <s v="Dibendu Das"/>
    <s v="Invoice awaiting Prime’s approval or PO"/>
    <s v="More"/>
    <m/>
    <m/>
    <m/>
    <m/>
    <m/>
    <s v="GFS"/>
    <s v="Non- ICB"/>
    <s v="GFS/Non- ICB"/>
  </r>
  <r>
    <s v="Unresolved"/>
    <n v="8520"/>
    <s v="Capgemini Technology Services India Limited"/>
    <x v="3"/>
    <n v="199"/>
    <s v="Capgemini America Inc"/>
    <s v="NORTH AMERICA"/>
    <n v="85200710012569"/>
    <s v="05. BUSINESS SERVICES"/>
    <s v="MCOS"/>
    <n v="42583"/>
    <n v="310"/>
    <s v="8.Invoice awaiting Prime’s approval or PO"/>
    <s v="Hold Payment"/>
    <n v="42648"/>
    <s v="Q3 2016"/>
    <n v="245"/>
    <s v="181 - 365 Days"/>
    <n v="29600"/>
    <s v="INR"/>
    <n v="409.21"/>
    <s v="INR"/>
    <n v="29599.704878189918"/>
    <s v="EUR"/>
    <s v="INTER"/>
    <n v="0.41"/>
    <n v="1"/>
    <s v="greater than 10000"/>
    <s v="Sayantan Ghosh"/>
    <s v="Invoice waiting for approval"/>
    <s v="More"/>
    <m/>
    <m/>
    <m/>
    <m/>
    <m/>
    <s v="GFS"/>
    <s v="Non- ICB"/>
    <s v="GFS/Non- ICB"/>
  </r>
  <r>
    <s v="New"/>
    <n v="95"/>
    <s v="Capgemini Service S.A.S."/>
    <x v="0"/>
    <n v="1350"/>
    <s v="Capgemini Sverige AB"/>
    <s v="NORDIC"/>
    <n v="950110011378"/>
    <s v="07. GROUP"/>
    <s v="GROUP SHARED SERVICES"/>
    <n v="42821"/>
    <n v="72"/>
    <s v="8.Invoice awaiting Prime’s approval or PO"/>
    <s v="Hold Payment"/>
    <n v="42892"/>
    <s v="Q2 2017"/>
    <n v="1"/>
    <s v="0-30 Days"/>
    <n v="402"/>
    <s v="EUR"/>
    <n v="402"/>
    <s v="EUR"/>
    <n v="402"/>
    <s v="EUR"/>
    <s v="INTER"/>
    <n v="0.4"/>
    <n v="1"/>
    <s v="less than 1000"/>
    <s v="Sourav Das"/>
    <s v="Awaiting approval"/>
    <s v="Less"/>
    <m/>
    <m/>
    <m/>
    <m/>
    <m/>
    <s v="GFS"/>
    <s v="Non- ICB"/>
    <s v="GFS/Non- ICB"/>
  </r>
  <r>
    <s v="Unresolved"/>
    <n v="8520"/>
    <s v="Capgemini Technology Services India Limited"/>
    <x v="3"/>
    <n v="199"/>
    <s v="Capgemini America Inc"/>
    <s v="NORTH AMERICA"/>
    <n v="85200310085563"/>
    <s v="01. APPSONE"/>
    <s v="NA APPS SS IN"/>
    <n v="42704"/>
    <n v="189"/>
    <s v="8.Invoice awaiting Prime’s approval or PO"/>
    <s v="Hold Payment"/>
    <n v="42776"/>
    <s v="Q1 2017"/>
    <n v="117"/>
    <s v="91-120 Days"/>
    <n v="28723.55"/>
    <s v="INR"/>
    <n v="397.1"/>
    <s v="INR"/>
    <n v="28723.742838956081"/>
    <s v="EUR"/>
    <s v="INTER"/>
    <n v="0.4"/>
    <n v="1"/>
    <s v="greater than 10000"/>
    <s v="Sayantan Ghosh"/>
    <s v="Invoice waiting for approval"/>
    <s v="More"/>
    <m/>
    <m/>
    <m/>
    <m/>
    <m/>
    <s v="GFS"/>
    <s v="Non- ICB"/>
    <s v="GFS/Non- ICB"/>
  </r>
  <r>
    <s v="New"/>
    <n v="420"/>
    <s v="Capgemini Belgium N.V./S.A."/>
    <x v="7"/>
    <n v="1750"/>
    <s v="Capgemini Espana S.L."/>
    <s v="IBERIA"/>
    <n v="4200120001208"/>
    <s v="02. APPSTWO"/>
    <s v="PMSA15-Roll Out FICO 2017"/>
    <n v="42887"/>
    <n v="6"/>
    <s v="1.No signed SoW"/>
    <s v="DISAGREEMENT"/>
    <n v="42891"/>
    <s v="Q2 2017"/>
    <n v="2"/>
    <s v="0-30 Days"/>
    <n v="375"/>
    <s v="EUR"/>
    <n v="375"/>
    <s v="EUR"/>
    <n v="375"/>
    <s v="EUR"/>
    <s v="INTER"/>
    <n v="0.38"/>
    <n v="1"/>
    <s v="less than 1000"/>
    <s v="Carmen Postigo Gonzalez"/>
    <s v="Please send ISOW and include it in next issued invoices"/>
    <s v="Less"/>
    <m/>
    <m/>
    <m/>
    <m/>
    <m/>
    <s v="GFS"/>
    <s v="ICB"/>
    <s v="GFS/ICB"/>
  </r>
  <r>
    <s v="New"/>
    <n v="8310"/>
    <s v="Capgemini Polska Sp z.o.o"/>
    <x v="2"/>
    <n v="692"/>
    <s v="Capgemini Outsourcing Services S.A.S."/>
    <s v="FRANCE"/>
    <s v="831016FBP02689"/>
    <s v="05. BUSINESS SERVICES"/>
    <s v="BPO POLAND - BPOPL- BU"/>
    <n v="42647"/>
    <n v="246"/>
    <s v="6.Missing or wrong information on invoice"/>
    <s v="Missing Information or Attachment"/>
    <n v="42891"/>
    <s v="Q2 2017"/>
    <n v="2"/>
    <s v="0-30 Days"/>
    <n v="1506.33"/>
    <s v="PLN"/>
    <n v="361.13"/>
    <s v="PLN"/>
    <n v="1506.3452284816167"/>
    <s v="EUR"/>
    <s v="INTER"/>
    <n v="0.36"/>
    <n v="1"/>
    <s v="less than 10000"/>
    <s v="Magdalena Marczynska"/>
    <s v="I'm not the right approver, this invoice is about Management services, not about service desk. ERIC DOTT (18/05/2017 16:51)"/>
    <s v="Less"/>
    <m/>
    <m/>
    <m/>
    <m/>
    <m/>
    <s v="GFS"/>
    <s v="Non- ICB"/>
    <s v="GFS/Non- ICB"/>
  </r>
  <r>
    <s v="New"/>
    <n v="95"/>
    <s v="Capgemini Service S.A.S."/>
    <x v="0"/>
    <n v="1350"/>
    <s v="Capgemini Sverige AB"/>
    <s v="NORDIC"/>
    <n v="950110011437"/>
    <s v="07. GROUP"/>
    <s v="GROUP SHARED SERVICES"/>
    <n v="42822"/>
    <n v="71"/>
    <s v="8.Invoice awaiting Prime’s approval or PO"/>
    <s v="Hold Payment"/>
    <n v="42892"/>
    <s v="Q2 2017"/>
    <n v="1"/>
    <s v="0-30 Days"/>
    <n v="339"/>
    <s v="EUR"/>
    <n v="339"/>
    <s v="EUR"/>
    <n v="339"/>
    <s v="EUR"/>
    <s v="INTER"/>
    <n v="0.34"/>
    <n v="1"/>
    <s v="less than 1000"/>
    <s v="Sourav Das"/>
    <s v="Awaiting approval"/>
    <s v="Less"/>
    <m/>
    <m/>
    <m/>
    <m/>
    <m/>
    <s v="GFS"/>
    <s v="Non- ICB"/>
    <s v="GFS/Non- ICB"/>
  </r>
  <r>
    <s v="New"/>
    <n v="95"/>
    <s v="Capgemini Service S.A.S."/>
    <x v="0"/>
    <n v="1350"/>
    <s v="Capgemini Sverige AB"/>
    <s v="NORDIC"/>
    <n v="950110011443"/>
    <s v="07. GROUP"/>
    <s v="GROUP SHARED SERVICES"/>
    <n v="42823"/>
    <n v="70"/>
    <s v="6.Missing or wrong information on invoice"/>
    <s v="Missing Information or Attachment"/>
    <n v="42892"/>
    <s v="Q2 2017"/>
    <n v="1"/>
    <s v="0-30 Days"/>
    <n v="333.53"/>
    <s v="EUR"/>
    <n v="333.53"/>
    <s v="EUR"/>
    <n v="333.53"/>
    <s v="EUR"/>
    <s v="INTER"/>
    <n v="0.33"/>
    <n v="1"/>
    <s v="less than 1000"/>
    <s v="Sourav Das"/>
    <s v="Project missing"/>
    <s v="Less"/>
    <m/>
    <m/>
    <m/>
    <m/>
    <m/>
    <s v="GFS"/>
    <s v="Non- ICB"/>
    <s v="GFS/Non- ICB"/>
  </r>
  <r>
    <s v="New"/>
    <n v="8310"/>
    <s v="Capgemini Polska Sp z.o.o"/>
    <x v="2"/>
    <n v="413"/>
    <s v="Capgemini Nederland B.V."/>
    <s v="BENELUX"/>
    <s v="831017FIS00583"/>
    <s v="04. INFRA"/>
    <s v="Infra Central Europe "/>
    <n v="42829"/>
    <n v="64"/>
    <s v="7.Missing attachments"/>
    <s v="Missing Information or Attachment"/>
    <n v="42893"/>
    <s v="Q2 2017"/>
    <n v="0"/>
    <s v="0-30 Days"/>
    <n v="1379.78"/>
    <s v="PLN"/>
    <n v="330.79"/>
    <s v="PLN"/>
    <n v="1379.7910395963613"/>
    <s v="EUR"/>
    <s v="INTER"/>
    <n v="0.33"/>
    <n v="1"/>
    <s v="less than 10000"/>
    <s v="Susmit Chatterjee"/>
    <s v="Missing attachments"/>
    <s v="Less"/>
    <m/>
    <m/>
    <m/>
    <m/>
    <m/>
    <s v="GFS"/>
    <s v="Non- ICB"/>
    <s v="GFS/Non- ICB"/>
  </r>
  <r>
    <s v="New"/>
    <n v="283"/>
    <s v="Capgemini Deutschland Holding GmbH"/>
    <x v="2"/>
    <n v="795"/>
    <s v="Capgemini Suisse S.A."/>
    <s v="CENTRAL EUROPE"/>
    <n v="2830169003601"/>
    <s v="02. APPSTWO"/>
    <s v="DE01 - General&amp;Admin "/>
    <n v="42829"/>
    <n v="64"/>
    <s v="8.Invoice awaiting Prime’s approval or PO"/>
    <s v="Hold Payment"/>
    <n v="42892"/>
    <s v="Q2 2017"/>
    <n v="1"/>
    <s v="0-30 Days"/>
    <n v="315"/>
    <s v="EUR"/>
    <n v="315"/>
    <s v="EUR"/>
    <n v="315"/>
    <s v="EUR"/>
    <s v="INTRA"/>
    <n v="0.32"/>
    <n v="1"/>
    <s v="less than 1000"/>
    <s v="Agata Skowronska"/>
    <s v="approval missing"/>
    <s v="Less"/>
    <m/>
    <m/>
    <m/>
    <m/>
    <m/>
    <s v="GFS"/>
    <s v="Non- ICB"/>
    <s v="GFS/Non- ICB"/>
  </r>
  <r>
    <s v="New"/>
    <n v="413"/>
    <s v="Capgemini Nederland B.V."/>
    <x v="7"/>
    <n v="283"/>
    <s v="Capgemini Deutschland Holding GmbH"/>
    <s v="CENTRAL EUROPE"/>
    <n v="4130130017353"/>
    <s v="08. SHARED SERVICES"/>
    <s v="NL Shared Services wo Sog"/>
    <n v="42825"/>
    <n v="68"/>
    <s v="8.Invoice awaiting Prime’s approval or PO"/>
    <s v="Hold Payment"/>
    <n v="42891"/>
    <s v="Q2 2017"/>
    <n v="2"/>
    <s v="0-30 Days"/>
    <n v="324.39"/>
    <s v="EUR"/>
    <n v="324.39"/>
    <s v="EUR"/>
    <n v="324.39"/>
    <s v="EUR"/>
    <s v="INTER"/>
    <n v="0.32"/>
    <n v="1"/>
    <s v="less than 1000"/>
    <s v="Izabela Klich"/>
    <s v="We are waiting for the approval"/>
    <s v="Less"/>
    <m/>
    <m/>
    <m/>
    <m/>
    <m/>
    <s v="GFS"/>
    <s v="Non- ICB"/>
    <s v="GFS/Non- ICB"/>
  </r>
  <r>
    <s v="Unresolved"/>
    <n v="8520"/>
    <s v="Capgemini Technology Services India Limited"/>
    <x v="3"/>
    <n v="3071"/>
    <s v="Sogeti Sverige AB"/>
    <s v="NORDIC"/>
    <s v="5010084650/16-17-IM"/>
    <s v="06. SOGETI"/>
    <s v="iGATE"/>
    <n v="42769"/>
    <n v="124"/>
    <s v="8.Invoice awaiting Prime’s approval or PO"/>
    <s v="Hold Payment"/>
    <n v="42775"/>
    <s v="Q1 2017"/>
    <n v="118"/>
    <s v="91-120 Days"/>
    <n v="22934"/>
    <s v="INR"/>
    <n v="317.06"/>
    <s v="INR"/>
    <n v="22934.147329436953"/>
    <s v="EUR"/>
    <s v="INTER"/>
    <n v="0.32"/>
    <n v="1"/>
    <s v="greater than 10000"/>
    <s v="Anne-Sofi Saltin"/>
    <s v="approval"/>
    <s v="More"/>
    <m/>
    <m/>
    <m/>
    <m/>
    <m/>
    <s v="Non-GFS"/>
    <s v="Non- ICB"/>
    <s v="Non-GFS/Non- ICB"/>
  </r>
  <r>
    <s v="New"/>
    <n v="8520"/>
    <s v="Capgemini Technology Services India Limited"/>
    <x v="3"/>
    <n v="8110"/>
    <s v="Capgemini Mexico S. de R.L. de C.V."/>
    <s v="CPM- BR"/>
    <n v="85200330014151"/>
    <s v="08. SHARED SERVICES"/>
    <s v="MSA"/>
    <n v="42829"/>
    <n v="64"/>
    <s v="8.Invoice awaiting Prime’s approval or PO"/>
    <s v="Hold Payment"/>
    <n v="42892"/>
    <s v="Q2 2017"/>
    <n v="1"/>
    <s v="0-30 Days"/>
    <n v="22857"/>
    <s v="INR"/>
    <n v="315.99"/>
    <s v="INR"/>
    <n v="22856.750188067821"/>
    <s v="EUR"/>
    <s v="INTER"/>
    <n v="0.32"/>
    <n v="1"/>
    <s v="greater than 10000"/>
    <s v="Aldo Perez"/>
    <s v="awaiting approval."/>
    <s v="More"/>
    <m/>
    <m/>
    <m/>
    <m/>
    <m/>
    <s v="GFS"/>
    <s v="Non- ICB"/>
    <s v="GFS/Non- ICB"/>
  </r>
  <r>
    <s v="New"/>
    <n v="95"/>
    <s v="Capgemini Service S.A.S."/>
    <x v="0"/>
    <n v="260"/>
    <s v="Capgemini UK Plc"/>
    <s v="UK &amp; IRELAND"/>
    <n v="950110011687"/>
    <s v="07. GROUP"/>
    <s v="GROUP SHARED SERVICES"/>
    <n v="42825"/>
    <n v="68"/>
    <s v="6.Missing or wrong information on invoice"/>
    <s v="Missing Information or Attachment"/>
    <n v="42892"/>
    <s v="Q2 2017"/>
    <n v="1"/>
    <s v="0-30 Days"/>
    <n v="314.83"/>
    <s v="EUR"/>
    <n v="314.83"/>
    <s v="EUR"/>
    <n v="314.83"/>
    <s v="EUR"/>
    <s v="INTER"/>
    <n v="0.31"/>
    <n v="1"/>
    <s v="less than 1000"/>
    <s v="Puja Kolay Dey"/>
    <s v="No PO"/>
    <s v="Less"/>
    <m/>
    <m/>
    <m/>
    <m/>
    <m/>
    <s v="GFS"/>
    <s v="Non- ICB"/>
    <s v="GFS/Non- ICB"/>
  </r>
  <r>
    <s v="New"/>
    <n v="9701"/>
    <s v="Capgemini Services Romania s.r.l."/>
    <x v="2"/>
    <n v="692"/>
    <s v="Capgemini Outsourcing Services S.A.S."/>
    <s v="FRANCE"/>
    <n v="97120170248"/>
    <s v="04. INFRA"/>
    <s v="Infra Central Europe "/>
    <n v="42828"/>
    <n v="65"/>
    <s v="8.Invoice awaiting Prime’s approval or PO"/>
    <s v="Hold Payment"/>
    <n v="42892"/>
    <s v="Q2 2017"/>
    <n v="1"/>
    <s v="0-30 Days"/>
    <n v="310.25"/>
    <s v="EUR"/>
    <n v="310.25"/>
    <s v="RON"/>
    <n v="1416.4461150113154"/>
    <s v="EUR"/>
    <s v="INTER"/>
    <n v="0.31"/>
    <n v="1"/>
    <s v="less than 10000"/>
    <s v="Magdalena Marczynska"/>
    <s v="FMFI Id : adc-fr17-170404-00287555 Next User : CGALES"/>
    <s v="Less"/>
    <m/>
    <m/>
    <m/>
    <m/>
    <m/>
    <s v="Non-GFS"/>
    <s v="Non- ICB"/>
    <s v="Non-GFS/Non- ICB"/>
  </r>
  <r>
    <s v="New"/>
    <n v="8520"/>
    <s v="Capgemini Technology Services India Limited"/>
    <x v="3"/>
    <n v="3027"/>
    <s v="Sogeti Belgium S.A."/>
    <s v="BENELUX"/>
    <n v="85200730002797"/>
    <s v="08. SHARED SERVICES"/>
    <s v="MSA"/>
    <n v="42887"/>
    <n v="6"/>
    <s v="8.Invoice awaiting Prime’s approval or PO"/>
    <s v="Hold Payment"/>
    <n v="42891"/>
    <s v="Q2 2017"/>
    <n v="2"/>
    <s v="0-30 Days"/>
    <n v="22609"/>
    <s v="INR"/>
    <n v="312.56"/>
    <s v="INR"/>
    <n v="22608.64533302471"/>
    <s v="EUR"/>
    <s v="INTER"/>
    <n v="0.31"/>
    <n v="1"/>
    <s v="greater than 10000"/>
    <s v="Katarzyna Rosa"/>
    <s v="TO BE PAID MANUALLY WITH CREDIT NOTES"/>
    <s v="More"/>
    <m/>
    <m/>
    <m/>
    <m/>
    <m/>
    <s v="GFS"/>
    <s v="Non- ICB"/>
    <s v="GFS/Non- ICB"/>
  </r>
  <r>
    <s v="New"/>
    <n v="8310"/>
    <s v="Capgemini Polska Sp z.o.o"/>
    <x v="2"/>
    <n v="692"/>
    <s v="Capgemini Outsourcing Services S.A.S."/>
    <s v="FRANCE"/>
    <s v="831016FIS01652"/>
    <s v="04. INFRA"/>
    <s v="Infra Central Europe "/>
    <n v="42647"/>
    <n v="246"/>
    <s v="8.Invoice awaiting Prime’s approval or PO"/>
    <s v="Hold Payment"/>
    <n v="42891"/>
    <s v="Q2 2017"/>
    <n v="2"/>
    <s v="0-30 Days"/>
    <n v="1278"/>
    <s v="PLN"/>
    <n v="306.39"/>
    <s v="PLN"/>
    <n v="1278.0137749687992"/>
    <s v="EUR"/>
    <s v="INTER"/>
    <n v="0.31"/>
    <n v="1"/>
    <s v="less than 10000"/>
    <s v="Magdalena Marczynska"/>
    <s v="Status : h-Waiting for Project Manager approval Destinataire : ERDOTT"/>
    <s v="Less"/>
    <m/>
    <m/>
    <m/>
    <m/>
    <m/>
    <s v="GFS"/>
    <s v="Non- ICB"/>
    <s v="GFS/Non- ICB"/>
  </r>
  <r>
    <s v="Unresolved"/>
    <n v="8520"/>
    <s v="Capgemini Technology Services India Limited"/>
    <x v="3"/>
    <n v="199"/>
    <s v="Capgemini America Inc"/>
    <s v="NORTH AMERICA"/>
    <n v="85201810009220"/>
    <s v="01. APPSONE"/>
    <s v="APAC Platform"/>
    <n v="42728"/>
    <n v="165"/>
    <s v="8.Invoice awaiting Prime’s approval or PO"/>
    <s v="Hold Payment"/>
    <n v="42797"/>
    <s v="Q1 2017"/>
    <n v="96"/>
    <s v="91-120 Days"/>
    <n v="21534"/>
    <s v="INR"/>
    <n v="297.7"/>
    <s v="INR"/>
    <n v="21533.765407094495"/>
    <s v="EUR"/>
    <s v="INTER"/>
    <n v="0.3"/>
    <n v="1"/>
    <s v="greater than 10000"/>
    <s v="Sayantan Ghosh"/>
    <s v="Invoice waiting for approval"/>
    <s v="More"/>
    <m/>
    <m/>
    <m/>
    <m/>
    <m/>
    <s v="GFS"/>
    <s v="Non- ICB"/>
    <s v="GFS/Non- ICB"/>
  </r>
  <r>
    <s v="Unresolved"/>
    <n v="8520"/>
    <s v="Capgemini Technology Services India Limited"/>
    <x v="3"/>
    <n v="1740"/>
    <s v="Capgemini Argentina S.A."/>
    <s v="CPM- BR"/>
    <n v="85200710009320"/>
    <s v="05. BUSINESS SERVICES"/>
    <s v="HRO"/>
    <n v="42128"/>
    <n v="765"/>
    <s v="4.Disagreed expenses"/>
    <s v="DISAGREEMENT"/>
    <n v="42776"/>
    <s v="Q1 2017"/>
    <n v="117"/>
    <s v="91-120 Days"/>
    <n v="21662"/>
    <s v="INR"/>
    <n v="299.47000000000003"/>
    <s v="INR"/>
    <n v="21661.796192349982"/>
    <s v="EUR"/>
    <s v="INTER"/>
    <n v="0.3"/>
    <n v="1"/>
    <s v="greater than 10000"/>
    <s v="Romina Ledesma Olguin"/>
    <s v="Please we need a credit memo for this invoice."/>
    <s v="More"/>
    <m/>
    <m/>
    <m/>
    <m/>
    <m/>
    <s v="GFS"/>
    <s v="Non- ICB"/>
    <s v="GFS/Non- ICB"/>
  </r>
  <r>
    <s v="Unresolved"/>
    <n v="8520"/>
    <s v="Capgemini Technology Services India Limited"/>
    <x v="3"/>
    <n v="795"/>
    <s v="Capgemini Suisse S.A."/>
    <s v="CENTRAL EUROPE"/>
    <s v="5010089174/16-17-IM"/>
    <s v="05. BUSINESS SERVICES"/>
    <s v="IGATE"/>
    <n v="42769"/>
    <n v="124"/>
    <s v="7.Missing attachments"/>
    <s v="Missing Information or Attachment"/>
    <n v="42831"/>
    <s v="Q1 2017"/>
    <n v="62"/>
    <s v="61-90 Days"/>
    <n v="21508"/>
    <s v="INR"/>
    <n v="297.33999999999997"/>
    <s v="INR"/>
    <n v="21507.725247381517"/>
    <s v="EUR"/>
    <s v="INTER"/>
    <n v="0.3"/>
    <n v="1"/>
    <s v="greater than 10000"/>
    <s v="Izabela Klich"/>
    <s v=","/>
    <s v="More"/>
    <m/>
    <m/>
    <m/>
    <m/>
    <m/>
    <s v="Non-GFS"/>
    <s v="Non- ICB"/>
    <s v="Non-GFS/Non- ICB"/>
  </r>
  <r>
    <s v="Unresolved"/>
    <n v="8520"/>
    <s v="Capgemini Technology Services India Limited"/>
    <x v="3"/>
    <n v="1750"/>
    <s v="Capgemini Espana S.L."/>
    <s v="IBERIA"/>
    <n v="85207120000037"/>
    <s v="11. FS"/>
    <s v="FS SPAINACC"/>
    <n v="42796"/>
    <n v="97"/>
    <s v="8.Invoice awaiting Prime’s approval or PO"/>
    <s v="Hold Payment"/>
    <n v="42860"/>
    <s v="Q2 2017"/>
    <n v="33"/>
    <s v="31-60 Days"/>
    <n v="21897"/>
    <s v="INR"/>
    <n v="302.72000000000003"/>
    <s v="INR"/>
    <n v="21896.880967536603"/>
    <s v="EUR"/>
    <s v="INTER"/>
    <n v="0.3"/>
    <n v="1"/>
    <s v="greater than 10000"/>
    <s v="Beatriu Armengol"/>
    <s v="We need that ISOW number be included in the invoice"/>
    <s v="More"/>
    <m/>
    <m/>
    <m/>
    <m/>
    <m/>
    <s v="GFS"/>
    <s v="ICB"/>
    <s v="GFS/ICB"/>
  </r>
  <r>
    <s v="New"/>
    <n v="8520"/>
    <s v="Capgemini Technology Services India Limited"/>
    <x v="3"/>
    <n v="1750"/>
    <s v="Capgemini Espana S.L."/>
    <s v="IBERIA"/>
    <n v="85200310087905"/>
    <s v="04. INFRA"/>
    <s v="INDIA SHARED SERVICES - ISIDSS - BU"/>
    <n v="42857"/>
    <n v="36"/>
    <s v="1.No signed SoW"/>
    <s v="DISAGREEMENT"/>
    <n v="42893"/>
    <s v="Q2 2017"/>
    <n v="0"/>
    <s v="0-30 Days"/>
    <n v="21978"/>
    <s v="INR"/>
    <n v="303.83999999999997"/>
    <s v="INR"/>
    <n v="21977.894797754758"/>
    <s v="EUR"/>
    <s v="INTER"/>
    <n v="0.3"/>
    <n v="1"/>
    <s v="greater than 10000"/>
    <s v="Carmen Postigo Gonzalez"/>
    <s v="Send ISOW"/>
    <s v="More"/>
    <m/>
    <m/>
    <m/>
    <m/>
    <m/>
    <s v="GFS"/>
    <s v="Non- ICB"/>
    <s v="GFS/Non- ICB"/>
  </r>
  <r>
    <s v="New"/>
    <n v="8520"/>
    <s v="Capgemini Technology Services India Limited"/>
    <x v="3"/>
    <n v="309"/>
    <s v="Capgemini Sogeti Danmark AS"/>
    <s v="NORDIC"/>
    <n v="85207830000009"/>
    <s v="11. FS"/>
    <s v="FS Global"/>
    <n v="42887"/>
    <n v="6"/>
    <s v="8.Invoice awaiting Prime’s approval or PO"/>
    <s v="Hold Payment"/>
    <n v="42893"/>
    <s v="Q2 2017"/>
    <n v="0"/>
    <s v="0-30 Days"/>
    <n v="21881"/>
    <s v="INR"/>
    <n v="302.5"/>
    <s v="INR"/>
    <n v="21880.967536600892"/>
    <s v="EUR"/>
    <s v="INTER"/>
    <n v="0.3"/>
    <n v="1"/>
    <s v="greater than 10000"/>
    <s v="Ankit Pandey"/>
    <s v="Awaiting Approval"/>
    <s v="More"/>
    <m/>
    <m/>
    <m/>
    <m/>
    <m/>
    <s v="GFS"/>
    <s v="Non- ICB"/>
    <s v="GFS/Non- ICB"/>
  </r>
  <r>
    <s v="New"/>
    <n v="8310"/>
    <s v="Capgemini Polska Sp z.o.o"/>
    <x v="2"/>
    <n v="199"/>
    <s v="Capgemini America Inc"/>
    <s v="NORTH AMERICA"/>
    <s v="831016FIS02396"/>
    <s v="04. INFRA"/>
    <s v="Infra Central Europe "/>
    <n v="42731"/>
    <n v="162"/>
    <s v="8.Invoice awaiting Prime’s approval or PO"/>
    <s v="Hold Payment"/>
    <n v="42892"/>
    <s v="Q2 2017"/>
    <n v="1"/>
    <s v="0-30 Days"/>
    <n v="1270"/>
    <s v="PLN"/>
    <n v="304.47000000000003"/>
    <s v="PLN"/>
    <n v="1270.0050721784339"/>
    <s v="EUR"/>
    <s v="INTER"/>
    <n v="0.3"/>
    <n v="1"/>
    <s v="less than 10000"/>
    <s v="Sayantan Ghosh"/>
    <s v="Invoice waiting for approval"/>
    <s v="Less"/>
    <m/>
    <m/>
    <m/>
    <m/>
    <m/>
    <s v="GFS"/>
    <s v="Non- ICB"/>
    <s v="GFS/Non- ICB"/>
  </r>
  <r>
    <s v="New"/>
    <n v="429"/>
    <s v="Sogeti Nederland B.V."/>
    <x v="7"/>
    <n v="3071"/>
    <s v="Sogeti Sverige AB"/>
    <s v="NORDIC"/>
    <n v="20161519"/>
    <s v="06. SOGETI"/>
    <s v="Sogeti Netherlands "/>
    <n v="42858"/>
    <n v="35"/>
    <s v="8.Invoice awaiting Prime’s approval or PO"/>
    <s v="Hold Payment"/>
    <n v="42891"/>
    <s v="Q2 2017"/>
    <n v="2"/>
    <s v="0-30 Days"/>
    <n v="285.13"/>
    <s v="EUR"/>
    <n v="285.13"/>
    <s v="EUR"/>
    <n v="285.13"/>
    <s v="EUR"/>
    <s v="INTER"/>
    <n v="0.28999999999999998"/>
    <n v="1"/>
    <s v="less than 1000"/>
    <s v="Cathrin Andersson"/>
    <s v="Invoice not approved"/>
    <s v="Less"/>
    <m/>
    <m/>
    <m/>
    <m/>
    <m/>
    <s v="Non-GFS"/>
    <s v="Non- ICB"/>
    <s v="Non-GFS/Non- ICB"/>
  </r>
  <r>
    <s v="New"/>
    <n v="429"/>
    <s v="Sogeti Nederland B.V."/>
    <x v="7"/>
    <n v="3071"/>
    <s v="Sogeti Sverige AB"/>
    <s v="NORDIC"/>
    <n v="81000326"/>
    <s v="06. SOGETI"/>
    <s v="Sogeti Netherlands "/>
    <n v="42857"/>
    <n v="36"/>
    <s v="8.Invoice awaiting Prime’s approval or PO"/>
    <s v="Hold Payment"/>
    <n v="42891"/>
    <s v="Q2 2017"/>
    <n v="2"/>
    <s v="0-30 Days"/>
    <n v="288"/>
    <s v="EUR"/>
    <n v="288"/>
    <s v="EUR"/>
    <n v="288"/>
    <s v="EUR"/>
    <s v="INTER"/>
    <n v="0.28999999999999998"/>
    <n v="1"/>
    <s v="less than 1000"/>
    <s v="Cathrin Andersson"/>
    <s v="Invoice not approved"/>
    <s v="Less"/>
    <m/>
    <m/>
    <m/>
    <m/>
    <m/>
    <s v="Non-GFS"/>
    <s v="Non- ICB"/>
    <s v="Non-GFS/Non- ICB"/>
  </r>
  <r>
    <s v="New"/>
    <n v="1970"/>
    <s v="Capgemini UK Plc (FS)"/>
    <x v="5"/>
    <n v="635"/>
    <s v="Capgemini Technology Services"/>
    <s v="FRANCE"/>
    <n v="19700130002041"/>
    <s v="11. FS"/>
    <s v="FS-Others"/>
    <n v="42646"/>
    <n v="247"/>
    <s v="8.Invoice awaiting Prime’s approval or PO"/>
    <s v="Hold Payment"/>
    <n v="42891"/>
    <s v="Q2 2017"/>
    <n v="2"/>
    <s v="0-30 Days"/>
    <n v="256.79000000000002"/>
    <s v="GBP"/>
    <n v="293.93"/>
    <s v="GBP"/>
    <n v="256.79195186607717"/>
    <s v="EUR"/>
    <s v="INTER"/>
    <n v="0.28999999999999998"/>
    <n v="1"/>
    <s v="less than 1000"/>
    <s v="Natalia Cich"/>
    <s v="Dipsute puts at the request of GIL, Amélie's request Waiting for Project Manager approval: AMBARD"/>
    <s v="Less"/>
    <m/>
    <m/>
    <m/>
    <m/>
    <m/>
    <s v="GFS"/>
    <s v="Non- ICB"/>
    <s v="GFS/Non- ICB"/>
  </r>
  <r>
    <s v="New"/>
    <n v="95"/>
    <s v="Capgemini Service S.A.S."/>
    <x v="0"/>
    <n v="692"/>
    <s v="Capgemini Outsourcing Services S.A.S."/>
    <s v="FRANCE"/>
    <n v="950110011532"/>
    <s v="07. GROUP"/>
    <s v="GROUP SHARED SERVICES"/>
    <n v="42824"/>
    <n v="69"/>
    <s v="6.Missing or wrong information on invoice"/>
    <s v="Missing Information or Attachment"/>
    <n v="42891"/>
    <s v="Q2 2017"/>
    <n v="2"/>
    <s v="0-30 Days"/>
    <n v="278.12"/>
    <s v="EUR"/>
    <n v="278.12"/>
    <s v="EUR"/>
    <n v="278.12"/>
    <s v="EUR"/>
    <s v="INTER"/>
    <n v="0.28000000000000003"/>
    <n v="1"/>
    <s v="less than 1000"/>
    <s v="Karolina Planeta"/>
    <s v="waiting for PM approval"/>
    <s v="Less"/>
    <m/>
    <m/>
    <m/>
    <m/>
    <m/>
    <s v="GFS"/>
    <s v="Non- ICB"/>
    <s v="GFS/Non- ICB"/>
  </r>
  <r>
    <s v="New"/>
    <n v="95"/>
    <s v="Capgemini Service S.A.S."/>
    <x v="0"/>
    <n v="692"/>
    <s v="Capgemini Outsourcing Services S.A.S."/>
    <s v="FRANCE"/>
    <n v="950110011581"/>
    <s v="07. GROUP"/>
    <s v="GROUP SHARED SERVICES"/>
    <n v="42824"/>
    <n v="69"/>
    <s v="6.Missing or wrong information on invoice"/>
    <s v="Missing Information or Attachment"/>
    <n v="42891"/>
    <s v="Q2 2017"/>
    <n v="2"/>
    <s v="0-30 Days"/>
    <n v="278.12"/>
    <s v="EUR"/>
    <n v="278.12"/>
    <s v="EUR"/>
    <n v="278.12"/>
    <s v="EUR"/>
    <s v="INTER"/>
    <n v="0.28000000000000003"/>
    <n v="1"/>
    <s v="less than 1000"/>
    <s v="Karolina Planeta"/>
    <s v="waiting for PM approval"/>
    <s v="Less"/>
    <m/>
    <m/>
    <m/>
    <m/>
    <m/>
    <s v="GFS"/>
    <s v="Non- ICB"/>
    <s v="GFS/Non- ICB"/>
  </r>
  <r>
    <s v="New"/>
    <n v="8520"/>
    <s v="Capgemini Technology Services India Limited"/>
    <x v="3"/>
    <n v="8110"/>
    <s v="Capgemini Mexico S. de R.L. de C.V."/>
    <s v="CPM- BR"/>
    <n v="85200630003541"/>
    <s v="08. SHARED SERVICES"/>
    <s v="MSA"/>
    <n v="42829"/>
    <n v="64"/>
    <s v="8.Invoice awaiting Prime’s approval or PO"/>
    <s v="Hold Payment"/>
    <n v="42892"/>
    <s v="Q2 2017"/>
    <n v="1"/>
    <s v="0-30 Days"/>
    <n v="20303"/>
    <s v="INR"/>
    <n v="280.68"/>
    <s v="INR"/>
    <n v="20302.644522886407"/>
    <s v="EUR"/>
    <s v="INTER"/>
    <n v="0.28000000000000003"/>
    <n v="1"/>
    <s v="greater than 10000"/>
    <s v="Aldo Perez"/>
    <s v="awaiting approval."/>
    <s v="More"/>
    <m/>
    <m/>
    <m/>
    <m/>
    <m/>
    <s v="GFS"/>
    <s v="Non- ICB"/>
    <s v="GFS/Non- ICB"/>
  </r>
  <r>
    <s v="New"/>
    <n v="413"/>
    <s v="Capgemini Nederland B.V."/>
    <x v="7"/>
    <n v="283"/>
    <s v="Capgemini Deutschland Holding GmbH"/>
    <s v="CENTRAL EUROPE"/>
    <n v="4130130017355"/>
    <s v="08. SHARED SERVICES"/>
    <s v="NL Shared Services wo Sog"/>
    <n v="42825"/>
    <n v="68"/>
    <s v="1.No signed SoW"/>
    <s v="DISAGREEMENT"/>
    <n v="42891"/>
    <s v="Q2 2017"/>
    <n v="2"/>
    <s v="0-30 Days"/>
    <n v="266.22000000000003"/>
    <s v="EUR"/>
    <n v="266.22000000000003"/>
    <s v="EUR"/>
    <n v="266.22000000000003"/>
    <s v="EUR"/>
    <s v="INTER"/>
    <n v="0.27"/>
    <n v="1"/>
    <s v="less than 1000"/>
    <s v="Izabela Klich"/>
    <s v="please provide SOW"/>
    <s v="Less"/>
    <m/>
    <m/>
    <m/>
    <m/>
    <m/>
    <s v="GFS"/>
    <s v="Non- ICB"/>
    <s v="GFS/Non- ICB"/>
  </r>
  <r>
    <s v="New"/>
    <n v="95"/>
    <s v="Capgemini Service S.A.S."/>
    <x v="0"/>
    <n v="260"/>
    <s v="Capgemini UK Plc"/>
    <s v="UK &amp; IRELAND"/>
    <n v="950110011697"/>
    <s v="07. GROUP"/>
    <s v="GROUP SHARED SERVICES"/>
    <n v="42825"/>
    <n v="68"/>
    <s v="6.Missing or wrong information on invoice"/>
    <s v="Missing Information or Attachment"/>
    <n v="42892"/>
    <s v="Q2 2017"/>
    <n v="1"/>
    <s v="0-30 Days"/>
    <n v="273.41000000000003"/>
    <s v="EUR"/>
    <n v="273.41000000000003"/>
    <s v="EUR"/>
    <n v="273.41000000000003"/>
    <s v="EUR"/>
    <s v="INTER"/>
    <n v="0.27"/>
    <n v="1"/>
    <s v="less than 1000"/>
    <s v="Puja Kolay Dey"/>
    <s v="No PO"/>
    <s v="Less"/>
    <m/>
    <m/>
    <m/>
    <m/>
    <m/>
    <s v="GFS"/>
    <s v="Non- ICB"/>
    <s v="GFS/Non- ICB"/>
  </r>
  <r>
    <s v="Unresolved"/>
    <n v="8520"/>
    <s v="Capgemini Technology Services India Limited"/>
    <x v="3"/>
    <n v="8243"/>
    <s v="Capgemini Deutschland GmbH"/>
    <s v="CENTRAL EUROPE"/>
    <n v="85203830000029"/>
    <s v="05. BUSINESS SERVICES"/>
    <s v="BPO India"/>
    <n v="42706"/>
    <n v="187"/>
    <s v="8.Invoice awaiting Prime’s approval or PO"/>
    <s v="Hold Payment"/>
    <n v="42776"/>
    <s v="Q1 2017"/>
    <n v="117"/>
    <s v="91-120 Days"/>
    <n v="19201.18"/>
    <s v="INR"/>
    <n v="265.45"/>
    <s v="INR"/>
    <n v="19201.001099473411"/>
    <s v="EUR"/>
    <s v="INTER"/>
    <n v="0.27"/>
    <n v="1"/>
    <s v="greater than 10000"/>
    <s v="Magdalena Chrzanowska"/>
    <s v="Awaiting approval"/>
    <s v="More"/>
    <m/>
    <m/>
    <m/>
    <m/>
    <m/>
    <s v="GFS"/>
    <s v="Non- ICB"/>
    <s v="GFS/Non- ICB"/>
  </r>
  <r>
    <s v="Unresolved"/>
    <n v="8520"/>
    <s v="Capgemini Technology Services India Limited"/>
    <x v="3"/>
    <n v="8420"/>
    <s v="Capgemini Australia Pty Ltd."/>
    <s v="INDIA"/>
    <n v="85200310086874"/>
    <s v="01. APPSONE"/>
    <s v="APAC Platform"/>
    <n v="42773"/>
    <n v="120"/>
    <s v="5.Invoice issued too late"/>
    <s v="DISAGREEMENT"/>
    <n v="42830"/>
    <s v="Q1 2017"/>
    <n v="63"/>
    <s v="61-90 Days"/>
    <n v="19629.91"/>
    <s v="INR"/>
    <n v="271.38"/>
    <s v="INR"/>
    <n v="19629.94039696777"/>
    <s v="EUR"/>
    <s v="INTRA"/>
    <n v="0.27"/>
    <n v="1"/>
    <s v="greater than 10000"/>
    <s v="Shruti Shetty"/>
    <s v="The below expense was incurred in Nov 2015 and why was the invoice sent after 16 months. We do not have a project code to book this cost.Please issue credit note"/>
    <s v="More"/>
    <m/>
    <m/>
    <m/>
    <m/>
    <m/>
    <s v="GFS"/>
    <s v="Non- ICB"/>
    <s v="GFS/Non- ICB"/>
  </r>
  <r>
    <s v="New"/>
    <n v="1710"/>
    <s v="Capgemini Italia S.p.A"/>
    <x v="10"/>
    <n v="692"/>
    <s v="Capgemini Outsourcing Services S.A.S."/>
    <s v="FRANCE"/>
    <n v="17100111701724"/>
    <s v="02. APPSTWO"/>
    <s v="Apps Italy"/>
    <n v="42825"/>
    <n v="68"/>
    <s v="8.Invoice awaiting Prime’s approval or PO"/>
    <s v="Hold Payment"/>
    <n v="42893"/>
    <s v="Q2 2017"/>
    <n v="0"/>
    <s v="0-30 Days"/>
    <n v="262.23"/>
    <s v="EUR"/>
    <n v="262.23"/>
    <s v="EUR"/>
    <n v="262.23"/>
    <s v="EUR"/>
    <s v="INTER"/>
    <n v="0.26"/>
    <n v="1"/>
    <s v="less than 1000"/>
    <s v="Marta Stryszawska"/>
    <s v="Invoie waiting for approval, please contact CGALES"/>
    <s v="Less"/>
    <m/>
    <m/>
    <m/>
    <m/>
    <m/>
    <s v="GFS"/>
    <s v="Non- ICB"/>
    <s v="GFS/Non- ICB"/>
  </r>
  <r>
    <s v="New"/>
    <n v="413"/>
    <s v="Capgemini Nederland B.V."/>
    <x v="7"/>
    <n v="8205"/>
    <s v="Capgemini Consulting Österreich AG"/>
    <s v="CENTRAL EUROPE"/>
    <n v="4130110183250"/>
    <s v="10. IND"/>
    <s v="BI-BA Netherlands"/>
    <n v="42853"/>
    <n v="40"/>
    <s v="6.Missing or wrong information on invoice"/>
    <s v="Missing Information or Attachment"/>
    <n v="42892"/>
    <s v="Q2 2017"/>
    <n v="1"/>
    <s v="0-30 Days"/>
    <n v="254.69"/>
    <s v="EUR"/>
    <n v="254.69"/>
    <s v="EUR"/>
    <n v="254.69"/>
    <s v="EUR"/>
    <s v="INTER"/>
    <n v="0.25"/>
    <n v="1"/>
    <s v="less than 1000"/>
    <s v="Justyna Krawczak"/>
    <s v="certificate of residence for 2017 should be sent to CG Austria"/>
    <s v="Less"/>
    <m/>
    <m/>
    <m/>
    <m/>
    <m/>
    <s v="GFS"/>
    <s v="Non- ICB"/>
    <s v="GFS/Non- ICB"/>
  </r>
  <r>
    <s v="Unresolved"/>
    <n v="8520"/>
    <s v="Capgemini Technology Services India Limited"/>
    <x v="3"/>
    <n v="8420"/>
    <s v="Capgemini Australia Pty Ltd."/>
    <s v="INDIA"/>
    <n v="85203010001259"/>
    <s v="14. DIGITAL"/>
    <s v="DIGITAL"/>
    <n v="42728"/>
    <n v="165"/>
    <s v="4.Disagreed expenses"/>
    <s v="DISAGREEMENT"/>
    <n v="42775"/>
    <s v="Q1 2017"/>
    <n v="118"/>
    <s v="91-120 Days"/>
    <n v="18114"/>
    <s v="INR"/>
    <n v="250.42"/>
    <s v="INR"/>
    <n v="18113.824431456513"/>
    <s v="EUR"/>
    <s v="INTRA"/>
    <n v="0.25"/>
    <n v="1"/>
    <s v="greater than 10000"/>
    <s v="Mayuresh Kapre"/>
    <s v="Disagreed expenses; Issue a credit note"/>
    <s v="More"/>
    <m/>
    <m/>
    <m/>
    <m/>
    <m/>
    <s v="GFS"/>
    <s v="Non- ICB"/>
    <s v="GFS/Non- ICB"/>
  </r>
  <r>
    <s v="Unresolved"/>
    <n v="8520"/>
    <s v="Capgemini Technology Services India Limited"/>
    <x v="3"/>
    <n v="8420"/>
    <s v="Capgemini Australia Pty Ltd."/>
    <s v="INDIA"/>
    <n v="85203010001186"/>
    <s v="14. DIGITAL"/>
    <s v="DIGITAL"/>
    <n v="42676"/>
    <n v="217"/>
    <s v="2.Disagreed rates or price"/>
    <s v="DISAGREEMENT"/>
    <n v="42775"/>
    <s v="Q1 2017"/>
    <n v="118"/>
    <s v="91-120 Days"/>
    <n v="18192.03"/>
    <s v="INR"/>
    <n v="251.5"/>
    <s v="INR"/>
    <n v="18191.944910595452"/>
    <s v="EUR"/>
    <s v="INTRA"/>
    <n v="0.25"/>
    <n v="1"/>
    <s v="greater than 10000"/>
    <s v="Michelle Curtin"/>
    <s v="These costs have been disputed due to unknown resource Sinha, Mr. Rajesh Chandra. Not agreed in contract. Please issue credit note for 18,192.03 INR"/>
    <s v="More"/>
    <m/>
    <m/>
    <m/>
    <m/>
    <m/>
    <s v="GFS"/>
    <s v="Non- ICB"/>
    <s v="GFS/Non- ICB"/>
  </r>
  <r>
    <s v="Unresolved"/>
    <n v="8520"/>
    <s v="Capgemini Technology Services India Limited"/>
    <x v="3"/>
    <n v="795"/>
    <s v="Capgemini Suisse S.A."/>
    <s v="CENTRAL EUROPE"/>
    <s v="5010089178/16-17-IM"/>
    <s v="11. FS"/>
    <s v="IGATE"/>
    <n v="42769"/>
    <n v="124"/>
    <s v="8.Invoice awaiting Prime’s approval or PO"/>
    <s v="Hold Payment"/>
    <n v="42831"/>
    <s v="Q1 2017"/>
    <n v="62"/>
    <s v="61-90 Days"/>
    <n v="17948"/>
    <s v="INR"/>
    <n v="248.13"/>
    <s v="INR"/>
    <n v="17948.180082171169"/>
    <s v="EUR"/>
    <s v="INTER"/>
    <n v="0.25"/>
    <n v="1"/>
    <s v="greater than 10000"/>
    <s v="Izabela Klich"/>
    <s v="."/>
    <s v="More"/>
    <m/>
    <m/>
    <m/>
    <m/>
    <m/>
    <s v="Non-GFS"/>
    <s v="Non- ICB"/>
    <s v="Non-GFS/Non- ICB"/>
  </r>
  <r>
    <s v="New"/>
    <n v="8310"/>
    <s v="Capgemini Polska Sp z.o.o"/>
    <x v="2"/>
    <n v="95"/>
    <s v="Capgemini Service S.A.S."/>
    <s v="HOLDING"/>
    <s v="831016FBP00106"/>
    <s v="05. BUSINESS SERVICES"/>
    <s v="BPO POLAND - BPOPL- BU"/>
    <n v="42402"/>
    <n v="491"/>
    <s v="8.Invoice awaiting Prime’s approval or PO"/>
    <s v="Hold Payment"/>
    <n v="42892"/>
    <s v="Q2 2017"/>
    <n v="1"/>
    <s v="0-30 Days"/>
    <n v="1054.8499999999999"/>
    <s v="PLN"/>
    <n v="252.89"/>
    <s v="PLN"/>
    <n v="1054.8546086747599"/>
    <s v="EUR"/>
    <s v="INTER"/>
    <n v="0.25"/>
    <n v="1"/>
    <s v="less than 10000"/>
    <s v="Katarzyna Czerwiec"/>
    <s v="non PO"/>
    <s v="Less"/>
    <m/>
    <m/>
    <m/>
    <m/>
    <m/>
    <s v="GFS"/>
    <s v="Non- ICB"/>
    <s v="GFS/Non- ICB"/>
  </r>
  <r>
    <s v="Unresolved"/>
    <n v="8520"/>
    <s v="Capgemini Technology Services India Limited"/>
    <x v="3"/>
    <n v="199"/>
    <s v="Capgemini America Inc"/>
    <s v="NORTH AMERICA"/>
    <n v="85200330013916"/>
    <s v="01. APPSONE"/>
    <s v="NA PBS"/>
    <n v="42727"/>
    <n v="166"/>
    <s v="8.Invoice awaiting Prime’s approval or PO"/>
    <s v="Hold Payment"/>
    <n v="42797"/>
    <s v="Q1 2017"/>
    <n v="96"/>
    <s v="91-120 Days"/>
    <n v="17130"/>
    <s v="INR"/>
    <n v="236.82"/>
    <s v="INR"/>
    <n v="17130.085064521729"/>
    <s v="EUR"/>
    <s v="INTER"/>
    <n v="0.24"/>
    <n v="1"/>
    <s v="greater than 10000"/>
    <s v="Sayantan Ghosh"/>
    <s v="Invoice waiting for approval"/>
    <s v="More"/>
    <m/>
    <m/>
    <m/>
    <m/>
    <m/>
    <s v="GFS"/>
    <s v="Non- ICB"/>
    <s v="GFS/Non- ICB"/>
  </r>
  <r>
    <s v="Unresolved"/>
    <n v="8520"/>
    <s v="Capgemini Technology Services India Limited"/>
    <x v="3"/>
    <n v="3036"/>
    <s v="Sogeti UK Ltd."/>
    <s v="UK &amp; IRELAND"/>
    <n v="85200310087640"/>
    <s v="06. SOGETI"/>
    <s v="Sogeti Testing"/>
    <n v="42829"/>
    <n v="64"/>
    <s v="1.No signed SoW"/>
    <s v="DISAGREEMENT"/>
    <n v="42831"/>
    <s v="Q1 2017"/>
    <n v="62"/>
    <s v="61-90 Days"/>
    <n v="17392.490000000002"/>
    <s v="INR"/>
    <n v="240.45"/>
    <s v="INR"/>
    <n v="17392.656674960937"/>
    <s v="EUR"/>
    <s v="INTER"/>
    <n v="0.24"/>
    <n v="1"/>
    <s v="greater than 10000"/>
    <s v="Nikki Harrison"/>
    <s v="This invoice areCOLT costs not covered which we require a credit for as per agreement"/>
    <s v="More"/>
    <m/>
    <m/>
    <m/>
    <m/>
    <m/>
    <s v="GFS"/>
    <s v="Non- ICB"/>
    <s v="GFS/Non- ICB"/>
  </r>
  <r>
    <s v="New"/>
    <n v="95"/>
    <s v="Capgemini Service S.A.S."/>
    <x v="0"/>
    <n v="1750"/>
    <s v="Capgemini Espana S.L."/>
    <s v="IBERIA"/>
    <n v="950110011448"/>
    <s v="07. GROUP"/>
    <s v="GROUP SHARED SERVICES"/>
    <n v="42823"/>
    <n v="70"/>
    <s v="1.No signed SoW"/>
    <s v="DISAGREEMENT"/>
    <n v="42893"/>
    <s v="Q2 2017"/>
    <n v="0"/>
    <s v="0-30 Days"/>
    <n v="229.76"/>
    <s v="EUR"/>
    <n v="229.76"/>
    <s v="EUR"/>
    <n v="229.76"/>
    <s v="EUR"/>
    <s v="INTER"/>
    <n v="0.23"/>
    <n v="1"/>
    <s v="less than 1000"/>
    <s v="Carmen Postigo Gonzalez"/>
    <s v="SEND ISOW"/>
    <s v="Less"/>
    <m/>
    <m/>
    <m/>
    <m/>
    <m/>
    <s v="GFS"/>
    <s v="Non- ICB"/>
    <s v="GFS/Non- ICB"/>
  </r>
  <r>
    <s v="New"/>
    <n v="413"/>
    <s v="Capgemini Nederland B.V."/>
    <x v="7"/>
    <n v="420"/>
    <s v="Capgemini Belgium N.V./S.A."/>
    <s v="BENELUX"/>
    <n v="4130130017474"/>
    <s v="08. SHARED SERVICES"/>
    <s v="NL Shared Services wo Sog"/>
    <n v="42851"/>
    <n v="42"/>
    <s v="6.Missing or wrong information on invoice"/>
    <s v="Missing Information or Attachment"/>
    <n v="42891"/>
    <s v="Q2 2017"/>
    <n v="2"/>
    <s v="0-30 Days"/>
    <n v="222"/>
    <s v="EUR"/>
    <n v="222"/>
    <s v="EUR"/>
    <n v="222"/>
    <s v="EUR"/>
    <s v="INTRA"/>
    <n v="0.22"/>
    <n v="1"/>
    <s v="less than 1000"/>
    <s v="Agnieszka Wodnicka"/>
    <s v="Invoice is NOT for Capgemini Belgium contact: De Hert, Bernice"/>
    <s v="Less"/>
    <m/>
    <m/>
    <m/>
    <m/>
    <m/>
    <s v="GFS"/>
    <s v="Non- ICB"/>
    <s v="GFS/Non- ICB"/>
  </r>
  <r>
    <s v="Unresolved"/>
    <n v="8520"/>
    <s v="Capgemini Technology Services India Limited"/>
    <x v="3"/>
    <n v="199"/>
    <s v="Capgemini America Inc"/>
    <s v="NORTH AMERICA"/>
    <n v="85200330013917"/>
    <s v="01. APPSONE"/>
    <s v="NA PBS"/>
    <n v="42727"/>
    <n v="166"/>
    <s v="8.Invoice awaiting Prime’s approval or PO"/>
    <s v="Hold Payment"/>
    <n v="42797"/>
    <s v="Q1 2017"/>
    <n v="96"/>
    <s v="91-120 Days"/>
    <n v="16044"/>
    <s v="INR"/>
    <n v="221.81"/>
    <s v="INR"/>
    <n v="16044.355072044442"/>
    <s v="EUR"/>
    <s v="INTER"/>
    <n v="0.22"/>
    <n v="1"/>
    <s v="greater than 10000"/>
    <s v="Sayantan Ghosh"/>
    <s v="Invoice waiting for approval"/>
    <s v="More"/>
    <m/>
    <m/>
    <m/>
    <m/>
    <m/>
    <s v="GFS"/>
    <s v="Non- ICB"/>
    <s v="GFS/Non- ICB"/>
  </r>
  <r>
    <s v="Unresolved"/>
    <n v="8520"/>
    <s v="Capgemini Technology Services India Limited"/>
    <x v="3"/>
    <n v="199"/>
    <s v="Capgemini America Inc"/>
    <s v="NORTH AMERICA"/>
    <n v="85200310079143"/>
    <s v="01. APPSONE"/>
    <s v="NA PBS"/>
    <n v="42584"/>
    <n v="309"/>
    <s v="1.No signed SoW"/>
    <s v="DISAGREEMENT"/>
    <n v="42586"/>
    <s v="Q3 2016"/>
    <n v="307"/>
    <s v="181 - 365 Days"/>
    <n v="15632"/>
    <s v="INR"/>
    <n v="216.11"/>
    <s v="INR"/>
    <n v="15632.052543255601"/>
    <s v="EUR"/>
    <s v="INTER"/>
    <n v="0.22"/>
    <n v="1"/>
    <s v="greater than 10000"/>
    <s v="Sayantan Ghosh"/>
    <s v="Required SOW"/>
    <s v="More"/>
    <m/>
    <m/>
    <m/>
    <m/>
    <m/>
    <s v="GFS"/>
    <s v="Non- ICB"/>
    <s v="GFS/Non- ICB"/>
  </r>
  <r>
    <s v="Unresolved"/>
    <n v="8520"/>
    <s v="Capgemini Technology Services India Limited"/>
    <x v="3"/>
    <n v="9701"/>
    <s v="Capgemini Services Romania s.r.l."/>
    <s v="CENTRAL EUROPE"/>
    <n v="85200310087659"/>
    <s v="05. BUSINESS SERVICES"/>
    <s v="CES MCOS"/>
    <n v="42829"/>
    <n v="64"/>
    <s v="1.No signed SoW"/>
    <s v="DISAGREEMENT"/>
    <n v="42859"/>
    <s v="Q2 2017"/>
    <n v="34"/>
    <s v="31-60 Days"/>
    <n v="16133.06"/>
    <s v="INR"/>
    <n v="223.04"/>
    <s v="INR"/>
    <n v="16133.325617730456"/>
    <s v="EUR"/>
    <s v="INTER"/>
    <n v="0.22"/>
    <n v="1"/>
    <s v="greater than 10000"/>
    <s v="Claudia-Mihaela Ghergan"/>
    <s v="."/>
    <s v="More"/>
    <m/>
    <m/>
    <m/>
    <m/>
    <m/>
    <s v="GFS"/>
    <s v="Non- ICB"/>
    <s v="GFS/Non- ICB"/>
  </r>
  <r>
    <s v="New"/>
    <n v="8110"/>
    <s v="Capgemini Mexico S. de R.L. de C.V."/>
    <x v="9"/>
    <n v="692"/>
    <s v="Capgemini Outsourcing Services S.A.S."/>
    <s v="FRANCE"/>
    <s v="C1072"/>
    <s v="09. LATAM"/>
    <s v="Mexico"/>
    <n v="42829"/>
    <n v="64"/>
    <s v="8.Invoice awaiting Prime’s approval or PO"/>
    <s v="Hold Payment"/>
    <n v="42893"/>
    <s v="Q2 2017"/>
    <n v="0"/>
    <s v="0-30 Days"/>
    <n v="4675"/>
    <s v="MXN"/>
    <n v="222.03"/>
    <s v="MXN"/>
    <n v="4675.0441121353642"/>
    <s v="EUR"/>
    <s v="INTER"/>
    <n v="0.22"/>
    <n v="1"/>
    <s v="less than 10000"/>
    <s v="Marta Stryszawska"/>
    <s v="invoice waiting for approval"/>
    <s v="Less"/>
    <m/>
    <m/>
    <m/>
    <m/>
    <m/>
    <s v="Non-GFS"/>
    <s v="Non- ICB"/>
    <s v="Non-GFS/Non- ICB"/>
  </r>
  <r>
    <s v="New"/>
    <n v="8520"/>
    <s v="Capgemini Technology Services India Limited"/>
    <x v="3"/>
    <n v="3027"/>
    <s v="Sogeti Belgium S.A."/>
    <s v="BENELUX"/>
    <n v="8520723000077"/>
    <s v="08. SHARED SERVICES"/>
    <s v="MSA"/>
    <n v="42887"/>
    <n v="6"/>
    <s v="8.Invoice awaiting Prime’s approval or PO"/>
    <s v="Hold Payment"/>
    <n v="42891"/>
    <s v="Q2 2017"/>
    <n v="2"/>
    <s v="0-30 Days"/>
    <n v="15527"/>
    <s v="INR"/>
    <n v="214.66"/>
    <s v="INR"/>
    <n v="15527.168566633874"/>
    <s v="EUR"/>
    <s v="INTER"/>
    <n v="0.21"/>
    <n v="1"/>
    <s v="greater than 10000"/>
    <s v="Katarzyna Rosa"/>
    <s v="TO BE PAID MANUALLY WITH CREDIT NOTES"/>
    <s v="More"/>
    <m/>
    <m/>
    <m/>
    <m/>
    <m/>
    <s v="GFS"/>
    <s v="Non- ICB"/>
    <s v="GFS/Non- ICB"/>
  </r>
  <r>
    <s v="New"/>
    <n v="8110"/>
    <s v="Capgemini Mexico S. de R.L. de C.V."/>
    <x v="9"/>
    <n v="692"/>
    <s v="Capgemini Outsourcing Services S.A.S."/>
    <s v="FRANCE"/>
    <s v="C1074"/>
    <s v="09. LATAM"/>
    <s v="Mexico"/>
    <n v="42829"/>
    <n v="64"/>
    <s v="8.Invoice awaiting Prime’s approval or PO"/>
    <s v="Hold Payment"/>
    <n v="42893"/>
    <s v="Q2 2017"/>
    <n v="0"/>
    <s v="0-30 Days"/>
    <n v="4413"/>
    <s v="MXN"/>
    <n v="209.58"/>
    <s v="MXN"/>
    <n v="4412.898009374092"/>
    <s v="EUR"/>
    <s v="INTER"/>
    <n v="0.21"/>
    <n v="1"/>
    <s v="less than 10000"/>
    <s v="Marta Stryszawska"/>
    <s v="Invoice waiting for approval"/>
    <s v="Less"/>
    <m/>
    <m/>
    <m/>
    <m/>
    <m/>
    <s v="Non-GFS"/>
    <s v="Non- ICB"/>
    <s v="Non-GFS/Non- ICB"/>
  </r>
  <r>
    <s v="New"/>
    <n v="8110"/>
    <s v="Capgemini Mexico S. de R.L. de C.V."/>
    <x v="9"/>
    <n v="692"/>
    <s v="Capgemini Outsourcing Services S.A.S."/>
    <s v="FRANCE"/>
    <s v="C1073"/>
    <s v="09. LATAM"/>
    <s v="Mexico"/>
    <n v="42829"/>
    <n v="64"/>
    <s v="8.Invoice awaiting Prime’s approval or PO"/>
    <s v="Hold Payment"/>
    <n v="42893"/>
    <s v="Q2 2017"/>
    <n v="0"/>
    <s v="0-30 Days"/>
    <n v="4349"/>
    <s v="MXN"/>
    <n v="206.55"/>
    <s v="MXN"/>
    <n v="4349.098596412915"/>
    <s v="EUR"/>
    <s v="INTER"/>
    <n v="0.21"/>
    <n v="1"/>
    <s v="less than 10000"/>
    <s v="Marta Stryszawska"/>
    <s v="Invoice waiting for approval"/>
    <s v="Less"/>
    <m/>
    <m/>
    <m/>
    <m/>
    <m/>
    <s v="Non-GFS"/>
    <s v="Non- ICB"/>
    <s v="Non-GFS/Non- ICB"/>
  </r>
  <r>
    <s v="New"/>
    <n v="95"/>
    <s v="Capgemini Service S.A.S."/>
    <x v="0"/>
    <n v="1350"/>
    <s v="Capgemini Sverige AB"/>
    <s v="NORDIC"/>
    <n v="950110011395"/>
    <s v="07. GROUP"/>
    <s v="GROUP SHARED SERVICES"/>
    <n v="42821"/>
    <n v="72"/>
    <s v="6.Missing or wrong information on invoice"/>
    <s v="Missing Information or Attachment"/>
    <n v="42892"/>
    <s v="Q2 2017"/>
    <n v="1"/>
    <s v="0-30 Days"/>
    <n v="201"/>
    <s v="EUR"/>
    <n v="201"/>
    <s v="EUR"/>
    <n v="201"/>
    <s v="EUR"/>
    <s v="INTER"/>
    <n v="0.2"/>
    <n v="1"/>
    <s v="less than 1000"/>
    <s v="Sourav Das"/>
    <s v="Project missing"/>
    <s v="Less"/>
    <m/>
    <m/>
    <m/>
    <m/>
    <m/>
    <s v="GFS"/>
    <s v="Non- ICB"/>
    <s v="GFS/Non- ICB"/>
  </r>
  <r>
    <s v="Unresolved"/>
    <n v="8520"/>
    <s v="Capgemini Technology Services India Limited"/>
    <x v="3"/>
    <n v="199"/>
    <s v="Capgemini America Inc"/>
    <s v="NORTH AMERICA"/>
    <n v="85200710013282"/>
    <s v="05. BUSINESS SERVICES"/>
    <s v="CES MCOS"/>
    <n v="42704"/>
    <n v="189"/>
    <s v="8.Invoice awaiting Prime’s approval or PO"/>
    <s v="Hold Payment"/>
    <n v="42776"/>
    <s v="Q1 2017"/>
    <n v="117"/>
    <s v="91-120 Days"/>
    <n v="14800"/>
    <s v="INR"/>
    <n v="204.61"/>
    <s v="INR"/>
    <n v="14800.214107979864"/>
    <s v="EUR"/>
    <s v="INTER"/>
    <n v="0.2"/>
    <n v="1"/>
    <s v="greater than 10000"/>
    <s v="Sayantan Ghosh"/>
    <s v="Invoice waiting for approval"/>
    <s v="More"/>
    <m/>
    <m/>
    <m/>
    <m/>
    <m/>
    <s v="GFS"/>
    <s v="Non- ICB"/>
    <s v="GFS/Non- ICB"/>
  </r>
  <r>
    <s v="Unresolved"/>
    <n v="8520"/>
    <s v="Capgemini Technology Services India Limited"/>
    <x v="3"/>
    <n v="8110"/>
    <s v="Capgemini Mexico S. de R.L. de C.V."/>
    <s v="CPM- BR"/>
    <n v="85200330013844"/>
    <s v="08. SHARED SERVICES"/>
    <s v="MSA"/>
    <n v="42704"/>
    <n v="189"/>
    <s v="1.No signed SoW"/>
    <s v="DISAGREEMENT"/>
    <n v="42709"/>
    <s v="Q4 2016"/>
    <n v="184"/>
    <s v="181 - 365 Days"/>
    <n v="14817"/>
    <s v="INR"/>
    <n v="204.84"/>
    <s v="INR"/>
    <n v="14816.850876685377"/>
    <s v="EUR"/>
    <s v="INTER"/>
    <n v="0.2"/>
    <n v="1"/>
    <s v="greater than 10000"/>
    <s v="Aldo Perez"/>
    <s v="Hi. Please send I sow"/>
    <s v="More"/>
    <m/>
    <m/>
    <m/>
    <m/>
    <m/>
    <s v="GFS"/>
    <s v="Non- ICB"/>
    <s v="GFS/Non- ICB"/>
  </r>
  <r>
    <s v="Unresolved"/>
    <n v="8520"/>
    <s v="Capgemini Technology Services India Limited"/>
    <x v="3"/>
    <n v="95"/>
    <s v="Capgemini Service S.A.S."/>
    <s v="HOLDING"/>
    <n v="85200710011562"/>
    <s v="05. BUSINESS SERVICES"/>
    <s v="MCOS"/>
    <n v="42461"/>
    <n v="432"/>
    <s v="8.Invoice awaiting Prime’s approval or PO"/>
    <s v="Hold Payment"/>
    <n v="42524"/>
    <s v="Q2 2016"/>
    <n v="369"/>
    <s v="Above 365 Days"/>
    <n v="14673"/>
    <s v="INR"/>
    <n v="202.85"/>
    <s v="INR"/>
    <n v="14672.906660494184"/>
    <s v="EUR"/>
    <s v="INTER"/>
    <n v="0.2"/>
    <n v="1"/>
    <s v="greater than 10000"/>
    <s v="Nicolas HONVAULT"/>
    <s v="out of netting"/>
    <s v="More"/>
    <m/>
    <m/>
    <m/>
    <m/>
    <m/>
    <s v="GFS"/>
    <s v="Non- ICB"/>
    <s v="GFS/Non- ICB"/>
  </r>
  <r>
    <s v="New"/>
    <n v="8520"/>
    <s v="Capgemini Technology Services India Limited"/>
    <x v="3"/>
    <n v="1750"/>
    <s v="Capgemini Espana S.L."/>
    <s v="IBERIA"/>
    <n v="85202620000897"/>
    <s v="11. FS"/>
    <s v="FS SPAINACC"/>
    <n v="42858"/>
    <n v="35"/>
    <s v="8.Invoice awaiting Prime’s approval or PO"/>
    <s v="Hold Payment"/>
    <n v="42893"/>
    <s v="Q2 2017"/>
    <n v="0"/>
    <s v="0-30 Days"/>
    <n v="14599.98"/>
    <s v="INR"/>
    <n v="201.84"/>
    <s v="INR"/>
    <n v="14599.84954574388"/>
    <s v="EUR"/>
    <s v="INTER"/>
    <n v="0.2"/>
    <n v="1"/>
    <s v="greater than 10000"/>
    <s v="Beatriu Armengol"/>
    <s v="We need that ISOW number be included in the invoice"/>
    <s v="More"/>
    <m/>
    <m/>
    <m/>
    <m/>
    <m/>
    <s v="GFS"/>
    <s v="ICB"/>
    <s v="GFS/ICB"/>
  </r>
  <r>
    <s v="New"/>
    <n v="413"/>
    <s v="Capgemini Nederland B.V."/>
    <x v="7"/>
    <n v="283"/>
    <s v="Capgemini Deutschland Holding GmbH"/>
    <s v="CENTRAL EUROPE"/>
    <n v="4130130017354"/>
    <s v="08. SHARED SERVICES"/>
    <s v="NL Shared Services wo Sog"/>
    <n v="42825"/>
    <n v="68"/>
    <s v="8.Invoice awaiting Prime’s approval or PO"/>
    <s v="Hold Payment"/>
    <n v="42891"/>
    <s v="Q2 2017"/>
    <n v="2"/>
    <s v="0-30 Days"/>
    <n v="192.62"/>
    <s v="EUR"/>
    <n v="192.62"/>
    <s v="EUR"/>
    <n v="192.62"/>
    <s v="EUR"/>
    <s v="INTER"/>
    <n v="0.19"/>
    <n v="1"/>
    <s v="less than 1000"/>
    <s v="Izabela Klich"/>
    <s v="we are waiting for the correct projectcode for 283"/>
    <s v="Less"/>
    <m/>
    <m/>
    <m/>
    <m/>
    <m/>
    <s v="GFS"/>
    <s v="Non- ICB"/>
    <s v="GFS/Non- ICB"/>
  </r>
  <r>
    <s v="New"/>
    <n v="413"/>
    <s v="Capgemini Nederland B.V."/>
    <x v="7"/>
    <n v="420"/>
    <s v="Capgemini Belgium N.V./S.A."/>
    <s v="BENELUX"/>
    <n v="4130130017330"/>
    <s v="08. SHARED SERVICES"/>
    <s v="NL Shared Services wo Sog"/>
    <n v="42825"/>
    <n v="68"/>
    <s v="6.Missing or wrong information on invoice"/>
    <s v="Missing Information or Attachment"/>
    <n v="42891"/>
    <s v="Q2 2017"/>
    <n v="2"/>
    <s v="0-30 Days"/>
    <n v="190.23"/>
    <s v="EUR"/>
    <n v="190.23"/>
    <s v="EUR"/>
    <n v="190.23"/>
    <s v="EUR"/>
    <s v="INTRA"/>
    <n v="0.19"/>
    <n v="1"/>
    <s v="less than 1000"/>
    <s v="Agnieszka Wodnicka"/>
    <s v="waiting for approval"/>
    <s v="Less"/>
    <m/>
    <m/>
    <m/>
    <m/>
    <m/>
    <s v="GFS"/>
    <s v="Non- ICB"/>
    <s v="GFS/Non- ICB"/>
  </r>
  <r>
    <s v="Unresolved"/>
    <n v="8520"/>
    <s v="Capgemini Technology Services India Limited"/>
    <x v="3"/>
    <n v="3071"/>
    <s v="Sogeti Sverige AB"/>
    <s v="NORDIC"/>
    <s v="5010089808/16-17-IM"/>
    <s v="06. SOGETI"/>
    <s v="iGATE"/>
    <n v="42769"/>
    <n v="124"/>
    <s v="8.Invoice awaiting Prime’s approval or PO"/>
    <s v="Hold Payment"/>
    <n v="42775"/>
    <s v="Q1 2017"/>
    <n v="118"/>
    <s v="91-120 Days"/>
    <n v="12896"/>
    <s v="INR"/>
    <n v="178.28"/>
    <s v="INR"/>
    <n v="12895.665760083328"/>
    <s v="EUR"/>
    <s v="INTER"/>
    <n v="0.18"/>
    <n v="1"/>
    <s v="greater than 10000"/>
    <s v="Anne-Sofi Saltin"/>
    <s v="approve"/>
    <s v="More"/>
    <m/>
    <m/>
    <m/>
    <m/>
    <m/>
    <s v="Non-GFS"/>
    <s v="Non- ICB"/>
    <s v="Non-GFS/Non- ICB"/>
  </r>
  <r>
    <s v="New"/>
    <n v="8520"/>
    <s v="Capgemini Technology Services India Limited"/>
    <x v="3"/>
    <n v="3011"/>
    <s v="Sogeti USA LLC"/>
    <s v="NORTH AMERICA"/>
    <n v="85202510000972"/>
    <s v="14. DIGITAL"/>
    <s v="DIGITAL"/>
    <n v="42857"/>
    <n v="36"/>
    <s v="6.Missing or wrong information on invoice"/>
    <s v="Missing Information or Attachment"/>
    <n v="42892"/>
    <s v="Q2 2017"/>
    <n v="1"/>
    <s v="0-30 Days"/>
    <n v="12843"/>
    <s v="INR"/>
    <n v="177.55"/>
    <s v="INR"/>
    <n v="12842.862102887566"/>
    <s v="EUR"/>
    <s v="INTER"/>
    <n v="0.18"/>
    <n v="1"/>
    <s v="greater than 10000"/>
    <s v="Brock Bahan"/>
    <s v="Dispute: No details given"/>
    <s v="More"/>
    <m/>
    <m/>
    <m/>
    <m/>
    <m/>
    <s v="GFS"/>
    <s v="Non- ICB"/>
    <s v="GFS/Non- ICB"/>
  </r>
  <r>
    <s v="New"/>
    <n v="95"/>
    <s v="Capgemini Service S.A.S."/>
    <x v="0"/>
    <n v="260"/>
    <s v="Capgemini UK Plc"/>
    <s v="UK &amp; IRELAND"/>
    <n v="950110011723"/>
    <s v="07. GROUP"/>
    <s v="GROUP SHARED SERVICES"/>
    <n v="42825"/>
    <n v="68"/>
    <s v="8.Invoice awaiting Prime’s approval or PO"/>
    <s v="Hold Payment"/>
    <n v="42892"/>
    <s v="Q2 2017"/>
    <n v="1"/>
    <s v="0-30 Days"/>
    <n v="166.86"/>
    <s v="EUR"/>
    <n v="166.86"/>
    <s v="EUR"/>
    <n v="166.86"/>
    <s v="EUR"/>
    <s v="INTER"/>
    <n v="0.17"/>
    <n v="1"/>
    <s v="less than 1000"/>
    <s v="Puja Kolay Dey"/>
    <s v="As per our requestor the cost should come through ICB/IPB. Request to provide a credit note."/>
    <s v="Less"/>
    <m/>
    <m/>
    <m/>
    <m/>
    <m/>
    <s v="GFS"/>
    <s v="Non- ICB"/>
    <s v="GFS/Non- ICB"/>
  </r>
  <r>
    <s v="Unresolved"/>
    <n v="8520"/>
    <s v="Capgemini Technology Services India Limited"/>
    <x v="3"/>
    <n v="283"/>
    <s v="Capgemini Deutschland Holding GmbH"/>
    <s v="CENTRAL EUROPE"/>
    <n v="85200310085775"/>
    <s v="02. APPSTWO"/>
    <s v="AppsTwo Enabling -APPS2IDEN- BU"/>
    <n v="42704"/>
    <n v="189"/>
    <s v="8.Invoice awaiting Prime’s approval or PO"/>
    <s v="Hold Payment"/>
    <n v="42775"/>
    <s v="Q1 2017"/>
    <n v="118"/>
    <s v="91-120 Days"/>
    <n v="12528"/>
    <s v="INR"/>
    <n v="173.2"/>
    <s v="INR"/>
    <n v="12528.210173022393"/>
    <s v="EUR"/>
    <s v="INTER"/>
    <n v="0.17"/>
    <n v="1"/>
    <s v="greater than 10000"/>
    <s v="Izabela Klich"/>
    <s v="Email to : Mondal, Subrata; Saha, Kushal; Ghosh, Pritibrata; IN, FSGBU ICS; DL FSSBU IC Invoicing Team for CN"/>
    <s v="More"/>
    <m/>
    <m/>
    <m/>
    <m/>
    <m/>
    <s v="GFS"/>
    <s v="Non- ICB"/>
    <s v="GFS/Non- ICB"/>
  </r>
  <r>
    <s v="New"/>
    <n v="413"/>
    <s v="Capgemini Nederland B.V."/>
    <x v="7"/>
    <n v="260"/>
    <s v="Capgemini UK Plc"/>
    <s v="UK &amp; IRELAND"/>
    <n v="4130130017329"/>
    <s v="08. SHARED SERVICES"/>
    <s v="NL Shared Services wo Sog"/>
    <n v="42825"/>
    <n v="68"/>
    <s v="1.No signed SoW"/>
    <s v="DISAGREEMENT"/>
    <n v="42891"/>
    <s v="Q2 2017"/>
    <n v="2"/>
    <s v="0-30 Days"/>
    <n v="160.22999999999999"/>
    <s v="EUR"/>
    <n v="160.22999999999999"/>
    <s v="EUR"/>
    <n v="160.22999999999999"/>
    <s v="EUR"/>
    <s v="INTER"/>
    <n v="0.16"/>
    <n v="1"/>
    <s v="less than 1000"/>
    <s v="SHYASHREE CHETTERJEE"/>
    <s v="No ISOW"/>
    <s v="Less"/>
    <m/>
    <m/>
    <m/>
    <m/>
    <m/>
    <s v="GFS"/>
    <s v="Non- ICB"/>
    <s v="GFS/Non- ICB"/>
  </r>
  <r>
    <s v="New"/>
    <n v="95"/>
    <s v="Capgemini Service S.A.S."/>
    <x v="0"/>
    <n v="1340"/>
    <s v="Capgemini Finland Oy"/>
    <s v="NORDIC"/>
    <n v="950110010885"/>
    <s v="07. GROUP"/>
    <s v="GROUP SHARED SERVICES"/>
    <n v="42821"/>
    <n v="72"/>
    <s v="8.Invoice awaiting Prime’s approval or PO"/>
    <s v="Hold Payment"/>
    <n v="42892"/>
    <s v="Q2 2017"/>
    <n v="1"/>
    <s v="0-30 Days"/>
    <n v="157.13"/>
    <s v="EUR"/>
    <n v="157.13"/>
    <s v="EUR"/>
    <n v="157.13"/>
    <s v="EUR"/>
    <s v="INTER"/>
    <n v="0.16"/>
    <n v="1"/>
    <s v="less than 1000"/>
    <s v="Shambhu Sharma"/>
    <s v="Awaiting approval"/>
    <s v="Less"/>
    <m/>
    <m/>
    <m/>
    <m/>
    <m/>
    <s v="GFS"/>
    <s v="Non- ICB"/>
    <s v="GFS/Non- ICB"/>
  </r>
  <r>
    <s v="New"/>
    <n v="260"/>
    <s v="Capgemini UK Plc"/>
    <x v="5"/>
    <n v="95"/>
    <s v="Capgemini Service S.A.S."/>
    <s v="HOLDING"/>
    <n v="260013009315"/>
    <s v="03. CC"/>
    <s v="CC - CENTRAL"/>
    <n v="42821"/>
    <n v="72"/>
    <s v="8.Invoice awaiting Prime’s approval or PO"/>
    <s v="Hold Payment"/>
    <n v="42893"/>
    <s v="Q2 2017"/>
    <n v="0"/>
    <s v="0-30 Days"/>
    <n v="142.26"/>
    <s v="GBP"/>
    <n v="162.83000000000001"/>
    <s v="GBP"/>
    <n v="142.25643358062581"/>
    <s v="EUR"/>
    <s v="INTER"/>
    <n v="0.16"/>
    <n v="1"/>
    <s v="less than 1000"/>
    <s v="Katarzyna Czerwiec"/>
    <s v="no PO"/>
    <s v="Less"/>
    <m/>
    <m/>
    <m/>
    <m/>
    <m/>
    <s v="GFS"/>
    <s v="Non- ICB"/>
    <s v="GFS/Non- ICB"/>
  </r>
  <r>
    <s v="Unresolved"/>
    <n v="8520"/>
    <s v="Capgemini Technology Services India Limited"/>
    <x v="3"/>
    <n v="420"/>
    <s v="Capgemini Belgium N.V./S.A."/>
    <s v="BENELUX"/>
    <s v="5010089895/16-17-IM"/>
    <s v="02. APPSTWO"/>
    <s v="iGATE"/>
    <n v="42768"/>
    <n v="125"/>
    <s v="5.Invoice issued too late"/>
    <s v="DISAGREEMENT"/>
    <n v="42775"/>
    <s v="Q1 2017"/>
    <n v="118"/>
    <s v="91-120 Days"/>
    <n v="11309"/>
    <s v="INR"/>
    <n v="156.34"/>
    <s v="INR"/>
    <n v="11308.662693131186"/>
    <s v="EUR"/>
    <s v="INTER"/>
    <n v="0.16"/>
    <n v="1"/>
    <s v="greater than 10000"/>
    <s v="Agnieszka Wodnicka"/>
    <s v="waiting for approval"/>
    <s v="More"/>
    <m/>
    <m/>
    <m/>
    <m/>
    <m/>
    <s v="Non-GFS"/>
    <s v="Non- ICB"/>
    <s v="Non-GFS/Non- ICB"/>
  </r>
  <r>
    <s v="Unresolved"/>
    <n v="8520"/>
    <s v="Capgemini Technology Services India Limited"/>
    <x v="3"/>
    <n v="3011"/>
    <s v="Sogeti USA LLC"/>
    <s v="NORTH AMERICA"/>
    <n v="85200810000486"/>
    <s v="01. APPSONE"/>
    <s v="NA PBS"/>
    <n v="42773"/>
    <n v="120"/>
    <s v="6.Missing or wrong information on invoice"/>
    <s v="Missing Information or Attachment"/>
    <n v="42800"/>
    <s v="Q1 2017"/>
    <n v="93"/>
    <s v="91-120 Days"/>
    <n v="11391.4"/>
    <s v="INR"/>
    <n v="157.47999999999999"/>
    <s v="INR"/>
    <n v="11391.123198888952"/>
    <s v="EUR"/>
    <s v="INTER"/>
    <n v="0.16"/>
    <n v="1"/>
    <s v="greater than 10000"/>
    <s v="Brock Bahan"/>
    <s v="Disptue: No Details for expenses ( no Name)"/>
    <s v="More"/>
    <m/>
    <m/>
    <m/>
    <m/>
    <m/>
    <s v="GFS"/>
    <s v="Non- ICB"/>
    <s v="GFS/Non- ICB"/>
  </r>
  <r>
    <s v="New"/>
    <n v="8520"/>
    <s v="Capgemini Technology Services India Limited"/>
    <x v="3"/>
    <n v="8420"/>
    <s v="Capgemini Australia Pty Ltd."/>
    <s v="INDIA"/>
    <n v="85203010001322"/>
    <s v="14. DIGITAL"/>
    <s v="DIGITAL"/>
    <n v="42795"/>
    <n v="98"/>
    <s v="2.Disagreed rates or price"/>
    <s v="DISAGREEMENT"/>
    <n v="42891"/>
    <s v="Q2 2017"/>
    <n v="2"/>
    <s v="0-30 Days"/>
    <n v="11708.8"/>
    <s v="INR"/>
    <n v="161.87"/>
    <s v="INR"/>
    <n v="11708.668479833343"/>
    <s v="EUR"/>
    <s v="INTRA"/>
    <n v="0.16"/>
    <n v="1"/>
    <s v="greater than 10000"/>
    <s v="Mayuresh Kapre"/>
    <s v="Dissatisfied level of capability; Please issue a credit note"/>
    <s v="More"/>
    <m/>
    <m/>
    <m/>
    <m/>
    <m/>
    <s v="GFS"/>
    <s v="Non- ICB"/>
    <s v="GFS/Non- ICB"/>
  </r>
  <r>
    <s v="New"/>
    <n v="8520"/>
    <s v="Capgemini Technology Services India Limited"/>
    <x v="3"/>
    <n v="199"/>
    <s v="Capgemini America Inc"/>
    <s v="NORTH AMERICA"/>
    <n v="85200310087577"/>
    <s v="01. APPSONE"/>
    <s v="NA APPS SS IN"/>
    <n v="42828"/>
    <n v="65"/>
    <s v="8.Invoice awaiting Prime’s approval or PO"/>
    <s v="Hold Payment"/>
    <n v="42893"/>
    <s v="Q2 2017"/>
    <n v="0"/>
    <s v="0-30 Days"/>
    <n v="11653.21"/>
    <s v="INR"/>
    <n v="161.1"/>
    <s v="INR"/>
    <n v="11652.971471558358"/>
    <s v="EUR"/>
    <s v="INTER"/>
    <n v="0.16"/>
    <n v="1"/>
    <s v="greater than 10000"/>
    <s v="PRIANGSU CHANDRA"/>
    <s v="Approval required from Dubey, Ravindra"/>
    <s v="More"/>
    <m/>
    <m/>
    <m/>
    <m/>
    <m/>
    <s v="GFS"/>
    <s v="Non- ICB"/>
    <s v="GFS/Non- ICB"/>
  </r>
  <r>
    <s v="New"/>
    <n v="8520"/>
    <s v="Capgemini Technology Services India Limited"/>
    <x v="3"/>
    <n v="3011"/>
    <s v="Sogeti USA LLC"/>
    <s v="NORTH AMERICA"/>
    <n v="85204510000893"/>
    <s v="14. DIGITAL"/>
    <s v="DIGITAL"/>
    <n v="42857"/>
    <n v="36"/>
    <s v="6.Missing or wrong information on invoice"/>
    <s v="Missing Information or Attachment"/>
    <n v="42892"/>
    <s v="Q2 2017"/>
    <n v="1"/>
    <s v="0-30 Days"/>
    <n v="11751.12"/>
    <s v="INR"/>
    <n v="162.46"/>
    <s v="INR"/>
    <n v="11751.345408251838"/>
    <s v="EUR"/>
    <s v="INTER"/>
    <n v="0.16"/>
    <n v="1"/>
    <s v="greater than 10000"/>
    <s v="Brock Bahan"/>
    <s v="Dispute: No details given"/>
    <s v="More"/>
    <m/>
    <m/>
    <m/>
    <m/>
    <m/>
    <s v="GFS"/>
    <s v="Non- ICB"/>
    <s v="GFS/Non- ICB"/>
  </r>
  <r>
    <s v="New"/>
    <n v="8310"/>
    <s v="Capgemini Polska Sp z.o.o"/>
    <x v="2"/>
    <n v="692"/>
    <s v="Capgemini Outsourcing Services S.A.S."/>
    <s v="FRANCE"/>
    <s v="831017KIS00055"/>
    <s v="04. INFRA"/>
    <s v="Infra Central Europe "/>
    <n v="42774"/>
    <n v="119"/>
    <s v="8.Invoice awaiting Prime’s approval or PO"/>
    <s v="Hold Payment"/>
    <n v="42891"/>
    <s v="Q2 2017"/>
    <n v="2"/>
    <s v="0-30 Days"/>
    <n v="681.68"/>
    <s v="PLN"/>
    <n v="163.43"/>
    <s v="PLN"/>
    <n v="681.69911303616595"/>
    <s v="EUR"/>
    <s v="INTER"/>
    <n v="0.16"/>
    <n v="1"/>
    <s v="less than 1000"/>
    <s v="Magdalena Marczynska"/>
    <s v="Status : h-Waiting for Project Manager approval Destinataire : CGALES"/>
    <s v="Less"/>
    <m/>
    <m/>
    <m/>
    <m/>
    <m/>
    <s v="GFS"/>
    <s v="Non- ICB"/>
    <s v="GFS/Non- ICB"/>
  </r>
  <r>
    <s v="New"/>
    <n v="95"/>
    <s v="Capgemini Service S.A.S."/>
    <x v="0"/>
    <n v="309"/>
    <s v="Capgemini Sogeti Danmark AS"/>
    <s v="NORDIC"/>
    <n v="950110011669"/>
    <s v="07. GROUP"/>
    <s v="GROUP SHARED SERVICES"/>
    <n v="42825"/>
    <n v="68"/>
    <s v="6.Missing or wrong information on invoice"/>
    <s v="Missing Information or Attachment"/>
    <n v="42892"/>
    <s v="Q2 2017"/>
    <n v="1"/>
    <s v="0-30 Days"/>
    <n v="148.32"/>
    <s v="EUR"/>
    <n v="148.32"/>
    <s v="EUR"/>
    <n v="148.32"/>
    <s v="EUR"/>
    <s v="INTER"/>
    <n v="0.15"/>
    <n v="1"/>
    <s v="less than 1000"/>
    <s v="Ankit Pandey"/>
    <s v="Missing Expenditure type in Project Code"/>
    <s v="Less"/>
    <m/>
    <m/>
    <m/>
    <m/>
    <m/>
    <s v="GFS"/>
    <s v="Non- ICB"/>
    <s v="GFS/Non- ICB"/>
  </r>
  <r>
    <s v="New"/>
    <n v="9701"/>
    <s v="Capgemini Services Romania s.r.l."/>
    <x v="2"/>
    <n v="692"/>
    <s v="Capgemini Outsourcing Services S.A.S."/>
    <s v="FRANCE"/>
    <n v="97120170276"/>
    <s v="04. INFRA"/>
    <s v="Infra Central Europe "/>
    <n v="42828"/>
    <n v="65"/>
    <s v="8.Invoice awaiting Prime’s approval or PO"/>
    <s v="Hold Payment"/>
    <n v="42892"/>
    <s v="Q2 2017"/>
    <n v="1"/>
    <s v="0-30 Days"/>
    <n v="147.19"/>
    <s v="EUR"/>
    <n v="147.19"/>
    <s v="RON"/>
    <n v="671.99582165516688"/>
    <s v="EUR"/>
    <s v="INTER"/>
    <n v="0.15"/>
    <n v="1"/>
    <s v="less than 1000"/>
    <s v="Magdalena Marczynska"/>
    <s v="Status : h-Waiting for Project Manager approval Destinataire : CGALES"/>
    <s v="Less"/>
    <m/>
    <m/>
    <m/>
    <m/>
    <m/>
    <s v="Non-GFS"/>
    <s v="Non- ICB"/>
    <s v="Non-GFS/Non- ICB"/>
  </r>
  <r>
    <s v="Unresolved"/>
    <n v="8520"/>
    <s v="Capgemini Technology Services India Limited"/>
    <x v="3"/>
    <n v="3075"/>
    <s v="Sogeti Finland Oy"/>
    <s v="NORDIC"/>
    <n v="85204510000691"/>
    <s v="06. SOGETI"/>
    <s v="SOGETI INDIA - SOGID - BU"/>
    <n v="42773"/>
    <n v="120"/>
    <s v="6.Missing or wrong information on invoice"/>
    <s v="Missing Information or Attachment"/>
    <n v="42797"/>
    <s v="Q1 2017"/>
    <n v="96"/>
    <s v="91-120 Days"/>
    <n v="10804"/>
    <s v="INR"/>
    <n v="149.36000000000001"/>
    <s v="INR"/>
    <n v="10803.772929807305"/>
    <s v="EUR"/>
    <s v="INTER"/>
    <n v="0.15"/>
    <n v="1"/>
    <s v="greater than 10000"/>
    <s v="Ann-Sofie Lycke"/>
    <s v="Waiting for information from India /Ann-Sofie"/>
    <s v="More"/>
    <m/>
    <m/>
    <m/>
    <m/>
    <m/>
    <s v="GFS"/>
    <s v="Non- ICB"/>
    <s v="GFS/Non- ICB"/>
  </r>
  <r>
    <s v="New"/>
    <n v="8520"/>
    <s v="Capgemini Technology Services India Limited"/>
    <x v="3"/>
    <n v="456"/>
    <s v="Sogeti Deutschland GmbH"/>
    <s v="CENTRAL EUROPE"/>
    <n v="85203010001408"/>
    <s v="02. APPSTWO"/>
    <s v="AppsTwo -Testing"/>
    <n v="42887"/>
    <n v="6"/>
    <s v="6.Missing or wrong information on invoice"/>
    <s v="Missing Information or Attachment"/>
    <n v="42892"/>
    <s v="Q2 2017"/>
    <n v="1"/>
    <s v="0-30 Days"/>
    <n v="10600.02"/>
    <s v="INR"/>
    <n v="146.54"/>
    <s v="INR"/>
    <n v="10599.791678722295"/>
    <s v="EUR"/>
    <s v="INTER"/>
    <n v="0.15"/>
    <n v="1"/>
    <s v="greater than 10000"/>
    <s v="Agata Osmolska"/>
    <s v="The invoice has to be cleared up"/>
    <s v="More"/>
    <m/>
    <m/>
    <m/>
    <m/>
    <m/>
    <s v="GFS"/>
    <s v="Non- ICB"/>
    <s v="GFS/Non- ICB"/>
  </r>
  <r>
    <s v="New"/>
    <n v="95"/>
    <s v="Capgemini Service S.A.S."/>
    <x v="0"/>
    <n v="795"/>
    <s v="Capgemini Suisse S.A."/>
    <s v="CENTRAL EUROPE"/>
    <n v="950110011680"/>
    <s v="07. GROUP"/>
    <s v="GROUP SHARED SERVICES"/>
    <n v="42825"/>
    <n v="68"/>
    <s v="8.Invoice awaiting Prime’s approval or PO"/>
    <s v="Hold Payment"/>
    <n v="42893"/>
    <s v="Q2 2017"/>
    <n v="0"/>
    <s v="0-30 Days"/>
    <n v="139.06"/>
    <s v="EUR"/>
    <n v="139.06"/>
    <s v="EUR"/>
    <n v="139.06"/>
    <s v="EUR"/>
    <s v="INTER"/>
    <n v="0.14000000000000001"/>
    <n v="1"/>
    <s v="less than 1000"/>
    <s v="Izabela Klich"/>
    <s v="waiting for approval"/>
    <s v="Less"/>
    <m/>
    <m/>
    <m/>
    <m/>
    <m/>
    <s v="GFS"/>
    <s v="Non- ICB"/>
    <s v="GFS/Non- ICB"/>
  </r>
  <r>
    <s v="Unresolved"/>
    <n v="8520"/>
    <s v="Capgemini Technology Services India Limited"/>
    <x v="3"/>
    <n v="260"/>
    <s v="Capgemini UK Plc"/>
    <s v="UK &amp; IRELAND"/>
    <s v="5010087921/16-17-IM"/>
    <s v="01. APPSONE"/>
    <s v="IGATE"/>
    <n v="42768"/>
    <n v="125"/>
    <s v="6.Missing or wrong information on invoice"/>
    <s v="Missing Information or Attachment"/>
    <n v="42831"/>
    <s v="Q1 2017"/>
    <n v="62"/>
    <s v="61-90 Days"/>
    <n v="10420"/>
    <s v="INR"/>
    <n v="144.05000000000001"/>
    <s v="INR"/>
    <n v="10419.680574040854"/>
    <s v="EUR"/>
    <s v="INTER"/>
    <n v="0.14000000000000001"/>
    <n v="1"/>
    <s v="greater than 10000"/>
    <s v="SARBAJIT MOITRA"/>
    <s v="No PO"/>
    <s v="More"/>
    <m/>
    <m/>
    <m/>
    <m/>
    <m/>
    <s v="Non-GFS"/>
    <s v="Non- ICB"/>
    <s v="Non-GFS/Non- ICB"/>
  </r>
  <r>
    <s v="Unresolved"/>
    <n v="8520"/>
    <s v="Capgemini Technology Services India Limited"/>
    <x v="3"/>
    <n v="199"/>
    <s v="Capgemini America Inc"/>
    <s v="NORTH AMERICA"/>
    <s v="5010083879/16-17-IM"/>
    <s v="01. APPSONE"/>
    <s v="IGATE"/>
    <n v="42768"/>
    <n v="125"/>
    <s v="1.No signed SoW"/>
    <s v="DISAGREEMENT"/>
    <n v="42830"/>
    <s v="Q1 2017"/>
    <n v="63"/>
    <s v="61-90 Days"/>
    <n v="200"/>
    <s v="AUD"/>
    <n v="132.86000000000001"/>
    <s v="INR"/>
    <n v="9610.2656096290739"/>
    <s v="EUR"/>
    <s v="INTER"/>
    <n v="0.13"/>
    <n v="1"/>
    <s v="less than 10000"/>
    <s v="Sayantan Ghosh"/>
    <s v="ISOW Required"/>
    <s v="Less"/>
    <m/>
    <m/>
    <m/>
    <m/>
    <m/>
    <s v="Non-GFS"/>
    <s v="Non- ICB"/>
    <s v="Non-GFS/Non- ICB"/>
  </r>
  <r>
    <s v="Unresolved"/>
    <n v="8520"/>
    <s v="Capgemini Technology Services India Limited"/>
    <x v="3"/>
    <n v="199"/>
    <s v="Capgemini America Inc"/>
    <s v="NORTH AMERICA"/>
    <s v="ARLI/DB/001224/16-IM"/>
    <s v="06. SOGETI"/>
    <s v="IGATE"/>
    <n v="42768"/>
    <n v="125"/>
    <s v="1.No signed SoW"/>
    <s v="DISAGREEMENT"/>
    <n v="42830"/>
    <s v="Q1 2017"/>
    <n v="63"/>
    <s v="61-90 Days"/>
    <n v="200"/>
    <s v="CAD"/>
    <n v="132.38"/>
    <s v="INR"/>
    <n v="9575.5453966784335"/>
    <s v="EUR"/>
    <s v="INTER"/>
    <n v="0.13"/>
    <n v="1"/>
    <s v="less than 10000"/>
    <s v="Sayantan Ghosh"/>
    <s v="ISOW Required"/>
    <s v="Less"/>
    <m/>
    <m/>
    <m/>
    <m/>
    <m/>
    <s v="Non-GFS"/>
    <s v="Non- ICB"/>
    <s v="Non-GFS/Non- ICB"/>
  </r>
  <r>
    <s v="New"/>
    <n v="95"/>
    <s v="Capgemini Service S.A.S."/>
    <x v="0"/>
    <n v="693"/>
    <s v="Capgemini Consulting S.A.S."/>
    <s v="FRANCE"/>
    <n v="950110011615"/>
    <s v="07. GROUP"/>
    <s v="GROUP SHARED SERVICES"/>
    <n v="42825"/>
    <n v="68"/>
    <s v="1.No signed SoW"/>
    <s v="DISAGREEMENT"/>
    <n v="42892"/>
    <s v="Q2 2017"/>
    <n v="1"/>
    <s v="0-30 Days"/>
    <n v="127.94"/>
    <s v="EUR"/>
    <n v="127.94"/>
    <s v="EUR"/>
    <n v="127.94"/>
    <s v="EUR"/>
    <s v="INTER"/>
    <n v="0.13"/>
    <n v="1"/>
    <s v="less than 1000"/>
    <s v="Hirsch Magdalena"/>
    <s v="m-Invoice rejected during approval OOCHOAPE"/>
    <s v="Less"/>
    <m/>
    <m/>
    <m/>
    <m/>
    <m/>
    <s v="GFS"/>
    <s v="Non- ICB"/>
    <s v="GFS/Non- ICB"/>
  </r>
  <r>
    <s v="New"/>
    <n v="95"/>
    <s v="Capgemini Service S.A.S."/>
    <x v="0"/>
    <n v="8243"/>
    <s v="Capgemini Deutschland GmbH"/>
    <s v="CENTRAL EUROPE"/>
    <n v="950110011558"/>
    <s v="07. GROUP"/>
    <s v="GROUP SHARED SERVICES"/>
    <n v="42824"/>
    <n v="69"/>
    <s v="1.No signed SoW"/>
    <s v="DISAGREEMENT"/>
    <n v="42893"/>
    <s v="Q2 2017"/>
    <n v="0"/>
    <s v="0-30 Days"/>
    <n v="115.99"/>
    <s v="EUR"/>
    <n v="115.99"/>
    <s v="EUR"/>
    <n v="115.99"/>
    <s v="EUR"/>
    <s v="INTER"/>
    <n v="0.12"/>
    <n v="1"/>
    <s v="less than 1000"/>
    <s v="Izabela Klich"/>
    <s v="please send us SOW"/>
    <s v="Less"/>
    <m/>
    <m/>
    <m/>
    <m/>
    <m/>
    <s v="GFS"/>
    <s v="Non- ICB"/>
    <s v="GFS/Non- ICB"/>
  </r>
  <r>
    <s v="New"/>
    <n v="95"/>
    <s v="Capgemini Service S.A.S."/>
    <x v="0"/>
    <n v="1750"/>
    <s v="Capgemini Espana S.L."/>
    <s v="IBERIA"/>
    <n v="950110011681"/>
    <s v="07. GROUP"/>
    <s v="GROUP SHARED SERVICES"/>
    <n v="42825"/>
    <n v="68"/>
    <s v="1.No signed SoW"/>
    <s v="DISAGREEMENT"/>
    <n v="42893"/>
    <s v="Q2 2017"/>
    <n v="0"/>
    <s v="0-30 Days"/>
    <n v="124.28"/>
    <s v="EUR"/>
    <n v="124.28"/>
    <s v="EUR"/>
    <n v="124.28"/>
    <s v="EUR"/>
    <s v="INTER"/>
    <n v="0.12"/>
    <n v="1"/>
    <s v="less than 1000"/>
    <s v="Carmen Postigo Gonzalez"/>
    <s v="SEND ISOW"/>
    <s v="Less"/>
    <m/>
    <m/>
    <m/>
    <m/>
    <m/>
    <s v="GFS"/>
    <s v="Non- ICB"/>
    <s v="GFS/Non- ICB"/>
  </r>
  <r>
    <s v="New"/>
    <n v="8310"/>
    <s v="Capgemini Polska Sp z.o.o"/>
    <x v="2"/>
    <n v="1350"/>
    <s v="Capgemini Sverige AB"/>
    <s v="NORDIC"/>
    <s v="831015FBP02460"/>
    <s v="05. BUSINESS SERVICES"/>
    <s v="BPO POLAND - BPOPL- BU"/>
    <n v="42311"/>
    <n v="582"/>
    <s v="8.Invoice awaiting Prime’s approval or PO"/>
    <s v="Hold Payment"/>
    <n v="42893"/>
    <s v="Q2 2017"/>
    <n v="0"/>
    <s v="0-30 Days"/>
    <n v="500.5"/>
    <s v="PLN"/>
    <n v="119.99"/>
    <s v="PLN"/>
    <n v="500.50221240414578"/>
    <s v="EUR"/>
    <s v="INTER"/>
    <n v="0.12"/>
    <n v="1"/>
    <s v="less than 1000"/>
    <s v="Sourav Das"/>
    <s v="We require a valid project for invoice &amp; the duration of project should be prior to 30.10.15."/>
    <s v="Less"/>
    <m/>
    <m/>
    <m/>
    <m/>
    <m/>
    <s v="GFS"/>
    <s v="Non- ICB"/>
    <s v="GFS/Non- ICB"/>
  </r>
  <r>
    <s v="New"/>
    <n v="9701"/>
    <s v="Capgemini Services Romania s.r.l."/>
    <x v="2"/>
    <n v="1516"/>
    <s v="Capgemini Outsourcing Services GmbH"/>
    <s v="CENTRAL EUROPE"/>
    <n v="97120170300"/>
    <s v="04. INFRA"/>
    <s v="Infra Central Europe "/>
    <n v="42828"/>
    <n v="65"/>
    <s v="8.Invoice awaiting Prime’s approval or PO"/>
    <s v="Hold Payment"/>
    <n v="42888"/>
    <s v="Q2 2017"/>
    <n v="5"/>
    <s v="0-30 Days"/>
    <n v="113.4"/>
    <s v="EUR"/>
    <n v="113.4"/>
    <s v="RON"/>
    <n v="517.72760497109812"/>
    <s v="EUR"/>
    <s v="INTRA"/>
    <n v="0.11"/>
    <n v="1"/>
    <s v="less than 1000"/>
    <s v="Iwona Boryczka"/>
    <s v="waiting for approval"/>
    <s v="Less"/>
    <m/>
    <m/>
    <m/>
    <m/>
    <m/>
    <s v="Non-GFS"/>
    <s v="Non- ICB"/>
    <s v="Non-GFS/Non- ICB"/>
  </r>
  <r>
    <s v="New"/>
    <n v="8520"/>
    <s v="Capgemini Technology Services India Limited"/>
    <x v="3"/>
    <n v="309"/>
    <s v="Capgemini Sogeti Danmark AS"/>
    <s v="NORDIC"/>
    <s v="5010082932-16-17-IM"/>
    <s v="17. iGATE"/>
    <s v="iGATE"/>
    <n v="42768"/>
    <n v="125"/>
    <s v="6.Missing or wrong information on invoice"/>
    <s v="Missing Information or Attachment"/>
    <n v="42893"/>
    <s v="Q2 2017"/>
    <n v="0"/>
    <s v="0-30 Days"/>
    <n v="744.84"/>
    <s v="DKK"/>
    <n v="100.12"/>
    <s v="INR"/>
    <n v="7242.0577512875416"/>
    <s v="EUR"/>
    <s v="INTER"/>
    <n v="0.1"/>
    <n v="1"/>
    <s v="less than 10000"/>
    <s v="Shambhu Sharma"/>
    <s v="Missing Project Code"/>
    <s v="Less"/>
    <m/>
    <m/>
    <m/>
    <m/>
    <m/>
    <s v="Non-GFS"/>
    <s v="Non- ICB"/>
    <s v="Non-GFS/Non- ICB"/>
  </r>
  <r>
    <s v="New"/>
    <n v="283"/>
    <s v="Capgemini Deutschland Holding GmbH"/>
    <x v="2"/>
    <n v="795"/>
    <s v="Capgemini Suisse S.A."/>
    <s v="CENTRAL EUROPE"/>
    <n v="2830169003603"/>
    <s v="02. APPSTWO"/>
    <s v="DE01 - General&amp;Admin "/>
    <n v="42829"/>
    <n v="64"/>
    <s v="8.Invoice awaiting Prime’s approval or PO"/>
    <s v="Hold Payment"/>
    <n v="42892"/>
    <s v="Q2 2017"/>
    <n v="1"/>
    <s v="0-30 Days"/>
    <n v="99.19"/>
    <s v="EUR"/>
    <n v="99.19"/>
    <s v="EUR"/>
    <n v="99.19"/>
    <s v="EUR"/>
    <s v="INTRA"/>
    <n v="0.1"/>
    <n v="1"/>
    <s v="less than 1000"/>
    <s v="Agata Skowronska"/>
    <s v="approval missing"/>
    <s v="Less"/>
    <m/>
    <m/>
    <m/>
    <m/>
    <m/>
    <s v="GFS"/>
    <s v="Non- ICB"/>
    <s v="GFS/Non- ICB"/>
  </r>
  <r>
    <s v="New"/>
    <n v="95"/>
    <s v="Capgemini Service S.A.S."/>
    <x v="0"/>
    <n v="199"/>
    <s v="Capgemini America Inc"/>
    <s v="NORTH AMERICA"/>
    <n v="950110011493"/>
    <s v="07. GROUP"/>
    <s v="GROUP SHARED SERVICES"/>
    <n v="42824"/>
    <n v="69"/>
    <s v="8.Invoice awaiting Prime’s approval or PO"/>
    <s v="Hold Payment"/>
    <n v="42893"/>
    <s v="Q2 2017"/>
    <n v="0"/>
    <s v="0-30 Days"/>
    <n v="101.98"/>
    <s v="EUR"/>
    <n v="101.98"/>
    <s v="EUR"/>
    <n v="101.98"/>
    <s v="EUR"/>
    <s v="INTER"/>
    <n v="0.1"/>
    <n v="1"/>
    <s v="less than 1000"/>
    <s v="Soumya Mukhopadhyay"/>
    <s v="-"/>
    <s v="Less"/>
    <m/>
    <m/>
    <m/>
    <m/>
    <m/>
    <s v="GFS"/>
    <s v="Non- ICB"/>
    <s v="GFS/Non- ICB"/>
  </r>
  <r>
    <s v="New"/>
    <n v="95"/>
    <s v="Capgemini Service S.A.S."/>
    <x v="0"/>
    <n v="8110"/>
    <s v="Capgemini Mexico S. de R.L. de C.V."/>
    <s v="CPM- BR"/>
    <n v="950110011542"/>
    <s v="07. GROUP"/>
    <s v="GROUP SHARED SERVICES"/>
    <n v="42824"/>
    <n v="69"/>
    <s v="1.No signed SoW"/>
    <s v="DISAGREEMENT"/>
    <n v="42892"/>
    <s v="Q2 2017"/>
    <n v="1"/>
    <s v="0-30 Days"/>
    <n v="101.98"/>
    <s v="EUR"/>
    <n v="101.98"/>
    <s v="EUR"/>
    <n v="101.98"/>
    <s v="EUR"/>
    <s v="INTER"/>
    <n v="0.1"/>
    <n v="1"/>
    <s v="less than 1000"/>
    <s v="Aldo Perez"/>
    <s v="Please send me I sow"/>
    <s v="Less"/>
    <m/>
    <m/>
    <m/>
    <m/>
    <m/>
    <s v="GFS"/>
    <s v="Non- ICB"/>
    <s v="GFS/Non- ICB"/>
  </r>
  <r>
    <s v="New"/>
    <n v="95"/>
    <s v="Capgemini Service S.A.S."/>
    <x v="0"/>
    <n v="8110"/>
    <s v="Capgemini Mexico S. de R.L. de C.V."/>
    <s v="CPM- BR"/>
    <n v="950110011588"/>
    <s v="07. GROUP"/>
    <s v="GROUP SHARED SERVICES"/>
    <n v="42824"/>
    <n v="69"/>
    <s v="1.No signed SoW"/>
    <s v="DISAGREEMENT"/>
    <n v="42892"/>
    <s v="Q2 2017"/>
    <n v="1"/>
    <s v="0-30 Days"/>
    <n v="99.42"/>
    <s v="EUR"/>
    <n v="99.42"/>
    <s v="EUR"/>
    <n v="99.42"/>
    <s v="EUR"/>
    <s v="INTER"/>
    <n v="0.1"/>
    <n v="1"/>
    <s v="less than 1000"/>
    <s v="Aldo Perez"/>
    <s v="Please send me I sow"/>
    <s v="Less"/>
    <m/>
    <m/>
    <m/>
    <m/>
    <m/>
    <s v="GFS"/>
    <s v="Non- ICB"/>
    <s v="GFS/Non- ICB"/>
  </r>
  <r>
    <s v="New"/>
    <n v="95"/>
    <s v="Capgemini Service S.A.S."/>
    <x v="0"/>
    <n v="1750"/>
    <s v="Capgemini Espana S.L."/>
    <s v="IBERIA"/>
    <n v="950110011609"/>
    <s v="07. GROUP"/>
    <s v="GROUP SHARED SERVICES"/>
    <n v="42825"/>
    <n v="68"/>
    <s v="1.No signed SoW"/>
    <s v="DISAGREEMENT"/>
    <n v="42893"/>
    <s v="Q2 2017"/>
    <n v="0"/>
    <s v="0-30 Days"/>
    <n v="101.98"/>
    <s v="EUR"/>
    <n v="101.98"/>
    <s v="EUR"/>
    <n v="101.98"/>
    <s v="EUR"/>
    <s v="INTER"/>
    <n v="0.1"/>
    <n v="1"/>
    <s v="less than 1000"/>
    <s v="Carmen Postigo Gonzalez"/>
    <s v="SEND ISOW"/>
    <s v="Less"/>
    <m/>
    <m/>
    <m/>
    <m/>
    <m/>
    <s v="GFS"/>
    <s v="Non- ICB"/>
    <s v="GFS/Non- ICB"/>
  </r>
  <r>
    <s v="New"/>
    <n v="8520"/>
    <s v="Capgemini Technology Services India Limited"/>
    <x v="3"/>
    <n v="199"/>
    <s v="Capgemini America Inc"/>
    <s v="NORTH AMERICA"/>
    <n v="85200410045630"/>
    <s v="10. IND"/>
    <s v="I and D India ACIS"/>
    <n v="42829"/>
    <n v="64"/>
    <s v="8.Invoice awaiting Prime’s approval or PO"/>
    <s v="Hold Payment"/>
    <n v="42893"/>
    <s v="Q2 2017"/>
    <n v="0"/>
    <s v="0-30 Days"/>
    <n v="7025"/>
    <s v="INR"/>
    <n v="97.12"/>
    <s v="INR"/>
    <n v="7025.0564203460453"/>
    <s v="EUR"/>
    <s v="INTER"/>
    <n v="0.1"/>
    <n v="1"/>
    <s v="less than 10000"/>
    <s v="PRIANGSU CHANDRA"/>
    <s v="Approval pending from Raveendranath Rayapati"/>
    <s v="Less"/>
    <m/>
    <m/>
    <m/>
    <m/>
    <m/>
    <s v="GFS"/>
    <s v="Non- ICB"/>
    <s v="GFS/Non- ICB"/>
  </r>
  <r>
    <s v="New"/>
    <n v="283"/>
    <s v="Capgemini Deutschland Holding GmbH"/>
    <x v="2"/>
    <n v="8243"/>
    <s v="Capgemini Deutschland GmbH"/>
    <s v="CENTRAL EUROPE"/>
    <n v="2830169003577"/>
    <s v="02. APPSTWO"/>
    <s v="DE01 - General&amp;Admin "/>
    <n v="42829"/>
    <n v="64"/>
    <s v="1.No signed SoW"/>
    <s v="DISAGREEMENT"/>
    <n v="42891"/>
    <s v="Q2 2017"/>
    <n v="2"/>
    <s v="0-30 Days"/>
    <n v="87.54"/>
    <s v="EUR"/>
    <n v="87.54"/>
    <s v="EUR"/>
    <n v="87.54"/>
    <s v="EUR"/>
    <s v="INTRA"/>
    <n v="0.09"/>
    <n v="1"/>
    <s v="less than 1000"/>
    <s v="Izabela Klich"/>
    <s v="please provide SOW"/>
    <s v="Less"/>
    <m/>
    <m/>
    <m/>
    <m/>
    <m/>
    <s v="GFS"/>
    <s v="Non- ICB"/>
    <s v="GFS/Non- ICB"/>
  </r>
  <r>
    <s v="New"/>
    <n v="95"/>
    <s v="Capgemini Service S.A.S."/>
    <x v="0"/>
    <n v="795"/>
    <s v="Capgemini Suisse S.A."/>
    <s v="CENTRAL EUROPE"/>
    <n v="950110011639"/>
    <s v="07. GROUP"/>
    <s v="GROUP SHARED SERVICES"/>
    <n v="42825"/>
    <n v="68"/>
    <s v="8.Invoice awaiting Prime’s approval or PO"/>
    <s v="Hold Payment"/>
    <n v="42893"/>
    <s v="Q2 2017"/>
    <n v="0"/>
    <s v="0-30 Days"/>
    <n v="92.7"/>
    <s v="EUR"/>
    <n v="92.7"/>
    <s v="EUR"/>
    <n v="92.7"/>
    <s v="EUR"/>
    <s v="INTER"/>
    <n v="0.09"/>
    <n v="1"/>
    <s v="less than 1000"/>
    <s v="Izabela Klich"/>
    <s v="waiting for approval"/>
    <s v="Less"/>
    <m/>
    <m/>
    <m/>
    <m/>
    <m/>
    <s v="GFS"/>
    <s v="Non- ICB"/>
    <s v="GFS/Non- ICB"/>
  </r>
  <r>
    <s v="Unresolved"/>
    <n v="8520"/>
    <s v="Capgemini Technology Services India Limited"/>
    <x v="3"/>
    <n v="199"/>
    <s v="Capgemini America Inc"/>
    <s v="NORTH AMERICA"/>
    <n v="85200410042829"/>
    <s v="06. SOGETI"/>
    <s v="GES"/>
    <n v="42727"/>
    <n v="166"/>
    <s v="1.No signed SoW"/>
    <s v="DISAGREEMENT"/>
    <n v="42797"/>
    <s v="Q1 2017"/>
    <n v="96"/>
    <s v="91-120 Days"/>
    <n v="6215"/>
    <s v="INR"/>
    <n v="85.92"/>
    <s v="INR"/>
    <n v="6214.9181181644581"/>
    <s v="EUR"/>
    <s v="INTER"/>
    <n v="0.09"/>
    <n v="1"/>
    <s v="less than 10000"/>
    <s v="Sayantan Ghosh"/>
    <s v="ISOW Required"/>
    <s v="Less"/>
    <m/>
    <m/>
    <m/>
    <m/>
    <m/>
    <s v="GFS"/>
    <s v="Non- ICB"/>
    <s v="GFS/Non- ICB"/>
  </r>
  <r>
    <s v="Unresolved"/>
    <n v="8520"/>
    <s v="Capgemini Technology Services India Limited"/>
    <x v="3"/>
    <n v="8420"/>
    <s v="Capgemini Australia Pty Ltd."/>
    <s v="INDIA"/>
    <n v="85202710000517"/>
    <s v="10. IND"/>
    <s v="I and D India ACIS"/>
    <n v="42795"/>
    <n v="98"/>
    <s v="3.Disagreed days, volume or deliverables"/>
    <s v="DISAGREEMENT"/>
    <n v="42830"/>
    <s v="Q1 2017"/>
    <n v="63"/>
    <s v="61-90 Days"/>
    <n v="6399"/>
    <s v="INR"/>
    <n v="88.46"/>
    <s v="INR"/>
    <n v="6398.6459116949245"/>
    <s v="EUR"/>
    <s v="INTRA"/>
    <n v="0.09"/>
    <n v="1"/>
    <s v="less than 10000"/>
    <s v="Mayuresh Kapre"/>
    <s v="Offshore resource skills mis-match resulting in no deliverables on project.Please issue credit note"/>
    <s v="Less"/>
    <m/>
    <m/>
    <m/>
    <m/>
    <m/>
    <s v="GFS"/>
    <s v="Non- ICB"/>
    <s v="GFS/Non- ICB"/>
  </r>
  <r>
    <s v="New"/>
    <n v="413"/>
    <s v="Capgemini Nederland B.V."/>
    <x v="7"/>
    <n v="1761"/>
    <s v="Capgemini Business Services Brasil - Assessoria Empresarial Ltda."/>
    <s v="CPM- BR"/>
    <n v="4130110176594"/>
    <s v="02. APPSTWO"/>
    <s v="APPS_NL_PRIVATE"/>
    <n v="42794"/>
    <n v="99"/>
    <s v="6.Missing or wrong information on invoice"/>
    <s v="Missing Information or Attachment"/>
    <n v="42891"/>
    <s v="Q2 2017"/>
    <n v="2"/>
    <s v="0-30 Days"/>
    <n v="80"/>
    <s v="EUR"/>
    <n v="80"/>
    <s v="EUR"/>
    <n v="80"/>
    <s v="EUR"/>
    <s v="INTER"/>
    <n v="0.08"/>
    <n v="1"/>
    <s v="less than 1000"/>
    <s v="Jairo Escobar"/>
    <s v="This invoice doesn't belong to Capgemini Business Services Brasil - Assessoria Empresarial Ltda. (1761)"/>
    <s v="Less"/>
    <m/>
    <m/>
    <m/>
    <m/>
    <m/>
    <s v="GFS"/>
    <s v="Non- ICB"/>
    <s v="GFS/Non- ICB"/>
  </r>
  <r>
    <s v="Unresolved"/>
    <n v="8520"/>
    <s v="Capgemini Technology Services India Limited"/>
    <x v="3"/>
    <n v="8420"/>
    <s v="Capgemini Australia Pty Ltd."/>
    <s v="INDIA"/>
    <n v="85202710000482"/>
    <s v="10. IND"/>
    <s v="I and D India ACIS"/>
    <n v="42676"/>
    <n v="217"/>
    <s v="2.Disagreed rates or price"/>
    <s v="DISAGREEMENT"/>
    <n v="42732"/>
    <s v="Q4 2016"/>
    <n v="161"/>
    <s v="151-180 Days"/>
    <n v="5564"/>
    <s v="INR"/>
    <n v="76.92"/>
    <s v="INR"/>
    <n v="5563.9141253399685"/>
    <s v="EUR"/>
    <s v="INTRA"/>
    <n v="0.08"/>
    <n v="1"/>
    <s v="less than 10000"/>
    <s v="Michelle Curtin"/>
    <s v="Offshore resource skills mis-match resulting in no deliverables on project.Please issue credit note for 5,564.00 INR"/>
    <s v="Less"/>
    <m/>
    <m/>
    <m/>
    <m/>
    <m/>
    <s v="GFS"/>
    <s v="Non- ICB"/>
    <s v="GFS/Non- ICB"/>
  </r>
  <r>
    <s v="New"/>
    <n v="95"/>
    <s v="Capgemini Service S.A.S."/>
    <x v="0"/>
    <n v="260"/>
    <s v="Capgemini UK Plc"/>
    <s v="UK &amp; IRELAND"/>
    <n v="950110011627"/>
    <s v="07. GROUP"/>
    <s v="GROUP SHARED SERVICES"/>
    <n v="42825"/>
    <n v="68"/>
    <s v="6.Missing or wrong information on invoice"/>
    <s v="Missing Information or Attachment"/>
    <n v="42892"/>
    <s v="Q2 2017"/>
    <n v="1"/>
    <s v="0-30 Days"/>
    <n v="74.16"/>
    <s v="EUR"/>
    <n v="74.16"/>
    <s v="EUR"/>
    <n v="74.16"/>
    <s v="EUR"/>
    <s v="INTER"/>
    <n v="7.0000000000000007E-2"/>
    <n v="1"/>
    <s v="less than 1000"/>
    <s v="Puja Kolay Dey"/>
    <s v="No PO"/>
    <s v="Less"/>
    <m/>
    <m/>
    <m/>
    <m/>
    <m/>
    <s v="GFS"/>
    <s v="Non- ICB"/>
    <s v="GFS/Non- ICB"/>
  </r>
  <r>
    <s v="New"/>
    <n v="95"/>
    <s v="Capgemini Service S.A.S."/>
    <x v="0"/>
    <n v="8110"/>
    <s v="Capgemini Mexico S. de R.L. de C.V."/>
    <s v="CPM- BR"/>
    <n v="950110011651"/>
    <s v="07. GROUP"/>
    <s v="GROUP SHARED SERVICES"/>
    <n v="42825"/>
    <n v="68"/>
    <s v="1.No signed SoW"/>
    <s v="DISAGREEMENT"/>
    <n v="42892"/>
    <s v="Q2 2017"/>
    <n v="1"/>
    <s v="0-30 Days"/>
    <n v="74.16"/>
    <s v="EUR"/>
    <n v="74.16"/>
    <s v="EUR"/>
    <n v="74.16"/>
    <s v="EUR"/>
    <s v="INTER"/>
    <n v="7.0000000000000007E-2"/>
    <n v="1"/>
    <s v="less than 1000"/>
    <s v="Aldo Perez"/>
    <s v="Please send me I sow"/>
    <s v="Less"/>
    <m/>
    <m/>
    <m/>
    <m/>
    <m/>
    <s v="GFS"/>
    <s v="Non- ICB"/>
    <s v="GFS/Non- ICB"/>
  </r>
  <r>
    <s v="New"/>
    <n v="95"/>
    <s v="Capgemini Service S.A.S."/>
    <x v="0"/>
    <n v="1730"/>
    <s v="Capgemini Portugal, Serviços de Consultoria e Informatica S.A."/>
    <s v="IBERIA"/>
    <n v="950120000318"/>
    <s v="07. GROUP"/>
    <s v="GROUP SHARED SERVICES"/>
    <n v="42849"/>
    <n v="44"/>
    <s v="1.No signed SoW"/>
    <s v="DISAGREEMENT"/>
    <n v="42893"/>
    <s v="Q2 2017"/>
    <n v="0"/>
    <s v="0-30 Days"/>
    <n v="66"/>
    <s v="EUR"/>
    <n v="66"/>
    <s v="EUR"/>
    <n v="66"/>
    <s v="EUR"/>
    <s v="INTER"/>
    <n v="7.0000000000000007E-2"/>
    <n v="1"/>
    <s v="less than 1000"/>
    <s v="Vania Ferreira"/>
    <s v="No signed SOW"/>
    <s v="Less"/>
    <m/>
    <m/>
    <m/>
    <m/>
    <m/>
    <s v="GFS"/>
    <s v="ICB"/>
    <s v="GFS/ICB"/>
  </r>
  <r>
    <s v="New"/>
    <n v="8520"/>
    <s v="Capgemini Technology Services India Limited"/>
    <x v="3"/>
    <n v="247"/>
    <s v="Sogeti Ireland Ltd."/>
    <s v="UK &amp; IRELAND"/>
    <n v="85204510000897"/>
    <s v="06. SOGETI"/>
    <s v="Sogeti Testing"/>
    <n v="42857"/>
    <n v="36"/>
    <s v="8.Invoice awaiting Prime’s approval or PO"/>
    <s v="Hold Payment"/>
    <n v="42893"/>
    <s v="Q2 2017"/>
    <n v="0"/>
    <s v="0-30 Days"/>
    <n v="5286"/>
    <s v="INR"/>
    <n v="73.08"/>
    <s v="INR"/>
    <n v="5286.1524217348533"/>
    <s v="EUR"/>
    <s v="INTER"/>
    <n v="7.0000000000000007E-2"/>
    <n v="1"/>
    <s v="less than 10000"/>
    <s v="Grace Mulhern"/>
    <s v="waiting on approval"/>
    <s v="Less"/>
    <m/>
    <m/>
    <m/>
    <m/>
    <m/>
    <s v="GFS"/>
    <s v="Non- ICB"/>
    <s v="GFS/Non- ICB"/>
  </r>
  <r>
    <s v="New"/>
    <n v="95"/>
    <s v="Capgemini Service S.A.S."/>
    <x v="0"/>
    <n v="795"/>
    <s v="Capgemini Suisse S.A."/>
    <s v="CENTRAL EUROPE"/>
    <n v="950110011511"/>
    <s v="07. GROUP"/>
    <s v="GROUP SHARED SERVICES"/>
    <n v="42824"/>
    <n v="69"/>
    <s v="8.Invoice awaiting Prime’s approval or PO"/>
    <s v="Hold Payment"/>
    <n v="42893"/>
    <s v="Q2 2017"/>
    <n v="0"/>
    <s v="0-30 Days"/>
    <n v="55.62"/>
    <s v="EUR"/>
    <n v="55.62"/>
    <s v="EUR"/>
    <n v="55.62"/>
    <s v="EUR"/>
    <s v="INTER"/>
    <n v="0.06"/>
    <n v="1"/>
    <s v="less than 1000"/>
    <s v="Izabela Klich"/>
    <n v="950110011511"/>
    <s v="Less"/>
    <m/>
    <m/>
    <m/>
    <m/>
    <m/>
    <s v="GFS"/>
    <s v="Non- ICB"/>
    <s v="GFS/Non- ICB"/>
  </r>
  <r>
    <s v="New"/>
    <n v="95"/>
    <s v="Capgemini Service S.A.S."/>
    <x v="0"/>
    <n v="1750"/>
    <s v="Capgemini Espana S.L."/>
    <s v="IBERIA"/>
    <n v="950110011664"/>
    <s v="07. GROUP"/>
    <s v="GROUP SHARED SERVICES"/>
    <n v="42825"/>
    <n v="68"/>
    <s v="1.No signed SoW"/>
    <s v="DISAGREEMENT"/>
    <n v="42893"/>
    <s v="Q2 2017"/>
    <n v="0"/>
    <s v="0-30 Days"/>
    <n v="49.71"/>
    <s v="EUR"/>
    <n v="49.71"/>
    <s v="EUR"/>
    <n v="49.71"/>
    <s v="EUR"/>
    <s v="INTER"/>
    <n v="0.05"/>
    <n v="1"/>
    <s v="less than 1000"/>
    <s v="Carmen Postigo Gonzalez"/>
    <s v="SEND ISOW"/>
    <s v="Less"/>
    <m/>
    <m/>
    <m/>
    <m/>
    <m/>
    <s v="GFS"/>
    <s v="Non- ICB"/>
    <s v="GFS/Non- ICB"/>
  </r>
  <r>
    <s v="Unresolved"/>
    <n v="8520"/>
    <s v="Capgemini Technology Services India Limited"/>
    <x v="3"/>
    <n v="199"/>
    <s v="Capgemini America Inc"/>
    <s v="NORTH AMERICA"/>
    <n v="85200410042827"/>
    <s v="06. SOGETI"/>
    <s v="GES"/>
    <n v="42727"/>
    <n v="166"/>
    <s v="1.No signed SoW"/>
    <s v="DISAGREEMENT"/>
    <n v="42797"/>
    <s v="Q1 2017"/>
    <n v="96"/>
    <s v="91-120 Days"/>
    <n v="3570"/>
    <s v="INR"/>
    <n v="49.35"/>
    <s v="INR"/>
    <n v="3569.6718939876164"/>
    <s v="EUR"/>
    <s v="INTER"/>
    <n v="0.05"/>
    <n v="1"/>
    <s v="less than 10000"/>
    <s v="Sayantan Ghosh"/>
    <s v="ISOW Required"/>
    <s v="Less"/>
    <m/>
    <m/>
    <m/>
    <m/>
    <m/>
    <s v="GFS"/>
    <s v="Non- ICB"/>
    <s v="GFS/Non- ICB"/>
  </r>
  <r>
    <s v="Unresolved"/>
    <n v="8520"/>
    <s v="Capgemini Technology Services India Limited"/>
    <x v="3"/>
    <n v="8420"/>
    <s v="Capgemini Australia Pty Ltd."/>
    <s v="INDIA"/>
    <n v="85200710012329"/>
    <s v="04. INFRA"/>
    <s v="India Users Run Services"/>
    <n v="42544"/>
    <n v="349"/>
    <s v="3.Disagreed days, volume or deliverables"/>
    <s v="DISAGREEMENT"/>
    <n v="42585"/>
    <s v="Q3 2016"/>
    <n v="308"/>
    <s v="181 - 365 Days"/>
    <n v="3290"/>
    <s v="INR"/>
    <n v="45.48"/>
    <s v="INR"/>
    <n v="3289.7401770730858"/>
    <s v="EUR"/>
    <s v="INTRA"/>
    <n v="0.05"/>
    <n v="1"/>
    <s v="less than 10000"/>
    <s v="Shruti Shetty"/>
    <s v="contract ended 9 March 2016; Please send credit note."/>
    <s v="Less"/>
    <m/>
    <m/>
    <m/>
    <m/>
    <m/>
    <s v="GFS"/>
    <s v="Non- ICB"/>
    <s v="GFS/Non- ICB"/>
  </r>
  <r>
    <s v="New"/>
    <n v="95"/>
    <s v="Capgemini Service S.A.S."/>
    <x v="0"/>
    <n v="8243"/>
    <s v="Capgemini Deutschland GmbH"/>
    <s v="CENTRAL EUROPE"/>
    <n v="950110011598"/>
    <s v="07. GROUP"/>
    <s v="GROUP SHARED SERVICES"/>
    <n v="42824"/>
    <n v="69"/>
    <s v="6.Missing or wrong information on invoice"/>
    <s v="Missing Information or Attachment"/>
    <n v="42893"/>
    <s v="Q2 2017"/>
    <n v="0"/>
    <s v="0-30 Days"/>
    <n v="41.43"/>
    <s v="EUR"/>
    <n v="41.43"/>
    <s v="EUR"/>
    <n v="41.43"/>
    <s v="EUR"/>
    <s v="INTER"/>
    <n v="0.04"/>
    <n v="1"/>
    <s v="less than 1000"/>
    <s v="Izabela Klich"/>
    <s v="please issue the CN, inv belongs to 1516"/>
    <s v="Less"/>
    <m/>
    <m/>
    <m/>
    <m/>
    <m/>
    <s v="GFS"/>
    <s v="Non- ICB"/>
    <s v="GFS/Non- ICB"/>
  </r>
  <r>
    <s v="Unresolved"/>
    <n v="8520"/>
    <s v="Capgemini Technology Services India Limited"/>
    <x v="3"/>
    <n v="199"/>
    <s v="Capgemini America Inc"/>
    <s v="NORTH AMERICA"/>
    <n v="85200330013768"/>
    <s v="08. SHARED SERVICES"/>
    <s v="ID Shared Services"/>
    <n v="42704"/>
    <n v="189"/>
    <s v="1.No signed SoW"/>
    <s v="DISAGREEMENT"/>
    <n v="42776"/>
    <s v="Q1 2017"/>
    <n v="117"/>
    <s v="91-120 Days"/>
    <n v="2850.5"/>
    <s v="INR"/>
    <n v="39.409999999999997"/>
    <s v="INR"/>
    <n v="2850.6741508014579"/>
    <s v="EUR"/>
    <s v="INTER"/>
    <n v="0.04"/>
    <n v="1"/>
    <s v="less than 10000"/>
    <s v="Sayantan Ghosh"/>
    <s v="Required ISOW"/>
    <s v="Less"/>
    <m/>
    <m/>
    <m/>
    <m/>
    <m/>
    <s v="GFS"/>
    <s v="Non- ICB"/>
    <s v="GFS/Non- ICB"/>
  </r>
  <r>
    <s v="New"/>
    <n v="8310"/>
    <s v="Capgemini Polska Sp z.o.o"/>
    <x v="2"/>
    <n v="692"/>
    <s v="Capgemini Outsourcing Services S.A.S."/>
    <s v="FRANCE"/>
    <s v="831017KIS00056"/>
    <s v="04. INFRA"/>
    <s v="Infra Central Europe "/>
    <n v="42774"/>
    <n v="119"/>
    <s v="8.Invoice awaiting Prime’s approval or PO"/>
    <s v="Hold Payment"/>
    <n v="42891"/>
    <s v="Q2 2017"/>
    <n v="2"/>
    <s v="0-30 Days"/>
    <n v="186.32"/>
    <s v="PLN"/>
    <n v="44.67"/>
    <s v="PLN"/>
    <n v="186.32747585709805"/>
    <s v="EUR"/>
    <s v="INTER"/>
    <n v="0.04"/>
    <n v="1"/>
    <s v="less than 1000"/>
    <s v="Magdalena Marczynska"/>
    <s v="Status : h-Waiting for Project Manager approval Destinataire : MIONASEK"/>
    <s v="Less"/>
    <m/>
    <m/>
    <m/>
    <m/>
    <m/>
    <s v="GFS"/>
    <s v="Non- ICB"/>
    <s v="GFS/Non- ICB"/>
  </r>
  <r>
    <s v="New"/>
    <n v="95"/>
    <s v="Capgemini Service S.A.S."/>
    <x v="0"/>
    <n v="8110"/>
    <s v="Capgemini Mexico S. de R.L. de C.V."/>
    <s v="CPM- BR"/>
    <n v="950110011671"/>
    <s v="07. GROUP"/>
    <s v="GROUP SHARED SERVICES"/>
    <n v="42825"/>
    <n v="68"/>
    <s v="1.No signed SoW"/>
    <s v="DISAGREEMENT"/>
    <n v="42892"/>
    <s v="Q2 2017"/>
    <n v="1"/>
    <s v="0-30 Days"/>
    <n v="33.14"/>
    <s v="EUR"/>
    <n v="33.14"/>
    <s v="EUR"/>
    <n v="33.14"/>
    <s v="EUR"/>
    <s v="INTER"/>
    <n v="0.03"/>
    <n v="1"/>
    <s v="less than 1000"/>
    <s v="Aldo Perez"/>
    <s v="Please send me I sow"/>
    <s v="Less"/>
    <m/>
    <m/>
    <m/>
    <m/>
    <m/>
    <s v="GFS"/>
    <s v="Non- ICB"/>
    <s v="GFS/Non- ICB"/>
  </r>
  <r>
    <s v="New"/>
    <n v="95"/>
    <s v="Capgemini Service S.A.S."/>
    <x v="0"/>
    <n v="1350"/>
    <s v="Capgemini Sverige AB"/>
    <s v="NORDIC"/>
    <n v="950110011517"/>
    <s v="07. GROUP"/>
    <s v="GROUP SHARED SERVICES"/>
    <n v="42824"/>
    <n v="69"/>
    <s v="6.Missing or wrong information on invoice"/>
    <s v="Missing Information or Attachment"/>
    <n v="42892"/>
    <s v="Q2 2017"/>
    <n v="1"/>
    <s v="0-30 Days"/>
    <n v="18.54"/>
    <s v="EUR"/>
    <n v="18.54"/>
    <s v="EUR"/>
    <n v="18.54"/>
    <s v="EUR"/>
    <s v="INTER"/>
    <n v="0.02"/>
    <n v="1"/>
    <s v="less than 1000"/>
    <s v="Sourav Das"/>
    <s v="Project missing"/>
    <s v="Less"/>
    <m/>
    <m/>
    <m/>
    <m/>
    <m/>
    <s v="GFS"/>
    <s v="Non- ICB"/>
    <s v="GFS/Non- ICB"/>
  </r>
  <r>
    <s v="New"/>
    <n v="95"/>
    <s v="Capgemini Service S.A.S."/>
    <x v="0"/>
    <n v="309"/>
    <s v="Capgemini Sogeti Danmark AS"/>
    <s v="NORDIC"/>
    <n v="950110011685"/>
    <s v="07. GROUP"/>
    <s v="GROUP SHARED SERVICES"/>
    <n v="42825"/>
    <n v="68"/>
    <s v="6.Missing or wrong information on invoice"/>
    <s v="Missing Information or Attachment"/>
    <n v="42892"/>
    <s v="Q2 2017"/>
    <n v="1"/>
    <s v="0-30 Days"/>
    <n v="16.57"/>
    <s v="EUR"/>
    <n v="16.57"/>
    <s v="EUR"/>
    <n v="16.57"/>
    <s v="EUR"/>
    <s v="INTER"/>
    <n v="0.02"/>
    <n v="1"/>
    <s v="less than 1000"/>
    <s v="Ankit Pandey"/>
    <s v="Alternate Project Code"/>
    <s v="Less"/>
    <m/>
    <m/>
    <m/>
    <m/>
    <m/>
    <s v="GFS"/>
    <s v="Non- ICB"/>
    <s v="GFS/Non- ICB"/>
  </r>
  <r>
    <s v="Unresolved"/>
    <n v="8520"/>
    <s v="Capgemini Technology Services India Limited"/>
    <x v="3"/>
    <n v="199"/>
    <s v="Capgemini America Inc"/>
    <s v="NORTH AMERICA"/>
    <n v="85209510000001"/>
    <s v="05. BUSINESS SERVICES"/>
    <s v="BPO India"/>
    <n v="42796"/>
    <n v="97"/>
    <s v="1.No signed SoW"/>
    <s v="DISAGREEMENT"/>
    <n v="42860"/>
    <s v="Q2 2017"/>
    <n v="33"/>
    <s v="31-60 Days"/>
    <n v="1485"/>
    <s v="INR"/>
    <n v="20.53"/>
    <s v="INR"/>
    <n v="1485.0124414096408"/>
    <s v="EUR"/>
    <s v="INTER"/>
    <n v="0.02"/>
    <n v="1"/>
    <s v="less than 10000"/>
    <s v="PRIANGSU CHANDRA"/>
    <s v="ISOW Required"/>
    <s v="Less"/>
    <m/>
    <m/>
    <m/>
    <m/>
    <m/>
    <s v="GFS"/>
    <s v="Non- ICB"/>
    <s v="GFS/Non- ICB"/>
  </r>
  <r>
    <s v="New"/>
    <n v="8520"/>
    <s v="Capgemini Technology Services India Limited"/>
    <x v="3"/>
    <n v="3011"/>
    <s v="Sogeti USA LLC"/>
    <s v="NORTH AMERICA"/>
    <n v="85200410046587"/>
    <s v="14. DIGITAL"/>
    <s v="DIGITAL"/>
    <n v="42857"/>
    <n v="36"/>
    <s v="6.Missing or wrong information on invoice"/>
    <s v="Missing Information or Attachment"/>
    <n v="42892"/>
    <s v="Q2 2017"/>
    <n v="1"/>
    <s v="0-30 Days"/>
    <n v="1227.5999999999999"/>
    <s v="INR"/>
    <n v="16.97"/>
    <s v="INR"/>
    <n v="1227.5041953590649"/>
    <s v="EUR"/>
    <s v="INTER"/>
    <n v="0.02"/>
    <n v="1"/>
    <s v="less than 10000"/>
    <s v="Brock Bahan"/>
    <s v="Dispute: No details given"/>
    <s v="Less"/>
    <m/>
    <m/>
    <m/>
    <m/>
    <m/>
    <s v="GFS"/>
    <s v="Non- ICB"/>
    <s v="GFS/Non- ICB"/>
  </r>
  <r>
    <s v="Unresolved"/>
    <n v="8520"/>
    <s v="Capgemini Technology Services India Limited"/>
    <x v="3"/>
    <n v="199"/>
    <s v="Capgemini America Inc"/>
    <s v="NORTH AMERICA"/>
    <s v="5010083892/16-17-IM"/>
    <s v="01. APPSONE"/>
    <s v="IGATE"/>
    <n v="42768"/>
    <n v="125"/>
    <s v="1.No signed SoW"/>
    <s v="DISAGREEMENT"/>
    <n v="42830"/>
    <s v="Q1 2017"/>
    <n v="63"/>
    <s v="61-90 Days"/>
    <n v="200"/>
    <s v="SEK"/>
    <n v="20.5"/>
    <s v="INR"/>
    <n v="1482.8424281002258"/>
    <s v="EUR"/>
    <s v="INTER"/>
    <n v="0.02"/>
    <n v="1"/>
    <s v="less than 10000"/>
    <s v="Sayantan Ghosh"/>
    <s v="ISOW Required"/>
    <s v="Less"/>
    <m/>
    <m/>
    <m/>
    <m/>
    <m/>
    <s v="Non-GFS"/>
    <s v="Non- ICB"/>
    <s v="Non-GFS/Non- ICB"/>
  </r>
  <r>
    <s v="New"/>
    <n v="95"/>
    <s v="Capgemini Service S.A.S."/>
    <x v="0"/>
    <n v="795"/>
    <s v="Capgemini Suisse S.A."/>
    <s v="CENTRAL EUROPE"/>
    <n v="950110011663"/>
    <s v="07. GROUP"/>
    <s v="GROUP SHARED SERVICES"/>
    <n v="42825"/>
    <n v="68"/>
    <s v="8.Invoice awaiting Prime’s approval or PO"/>
    <s v="Hold Payment"/>
    <n v="42893"/>
    <s v="Q2 2017"/>
    <n v="0"/>
    <s v="0-30 Days"/>
    <n v="8.2899999999999991"/>
    <s v="EUR"/>
    <n v="8.2899999999999991"/>
    <s v="EUR"/>
    <n v="8.2899999999999991"/>
    <s v="EUR"/>
    <s v="INTER"/>
    <n v="0.01"/>
    <n v="1"/>
    <s v="less than 1000"/>
    <s v="Izabela Klich"/>
    <s v="waiting for approval"/>
    <s v="Less"/>
    <m/>
    <m/>
    <m/>
    <m/>
    <m/>
    <s v="GFS"/>
    <s v="Non- ICB"/>
    <s v="GFS/Non- ICB"/>
  </r>
  <r>
    <s v="New"/>
    <n v="95"/>
    <s v="Capgemini Service S.A.S."/>
    <x v="0"/>
    <n v="1350"/>
    <s v="Capgemini Sverige AB"/>
    <s v="NORDIC"/>
    <n v="950110011701"/>
    <s v="07. GROUP"/>
    <s v="GROUP SHARED SERVICES"/>
    <n v="42825"/>
    <n v="68"/>
    <s v="8.Invoice awaiting Prime’s approval or PO"/>
    <s v="Hold Payment"/>
    <n v="42892"/>
    <s v="Q2 2017"/>
    <n v="1"/>
    <s v="0-30 Days"/>
    <n v="9.2799999999999994"/>
    <s v="EUR"/>
    <n v="9.2799999999999994"/>
    <s v="EUR"/>
    <n v="9.2799999999999994"/>
    <s v="EUR"/>
    <s v="INTER"/>
    <n v="0.01"/>
    <n v="1"/>
    <s v="less than 1000"/>
    <s v="Sourav Das"/>
    <s v="Awaiting approval"/>
    <s v="Less"/>
    <m/>
    <m/>
    <m/>
    <m/>
    <m/>
    <s v="GFS"/>
    <s v="Non- ICB"/>
    <s v="GFS/Non- ICB"/>
  </r>
  <r>
    <s v="New"/>
    <n v="8520"/>
    <s v="Capgemini Technology Services India Limited"/>
    <x v="3"/>
    <n v="429"/>
    <s v="Sogeti Nederland B.V."/>
    <s v="BENELUX"/>
    <n v="85200310087673"/>
    <s v="06. SOGETI"/>
    <s v="Sogeti Testing"/>
    <n v="42829"/>
    <n v="64"/>
    <s v="8.Invoice awaiting Prime’s approval or PO"/>
    <s v="Hold Payment"/>
    <n v="42893"/>
    <s v="Q2 2017"/>
    <n v="0"/>
    <s v="0-30 Days"/>
    <n v="748"/>
    <s v="INR"/>
    <n v="10.34"/>
    <s v="INR"/>
    <n v="747.93125397835774"/>
    <s v="EUR"/>
    <s v="INTER"/>
    <n v="0.01"/>
    <n v="1"/>
    <s v="less than 1000"/>
    <s v="Dibendu Das"/>
    <s v="Invoice awaiting Prime’s approval or PO"/>
    <s v="Less"/>
    <m/>
    <m/>
    <m/>
    <m/>
    <m/>
    <s v="GFS"/>
    <s v="Non- ICB"/>
    <s v="GFS/Non- ICB"/>
  </r>
  <r>
    <s v="New"/>
    <n v="1320"/>
    <s v="Capgemini Norge AS"/>
    <x v="4"/>
    <n v="692"/>
    <s v="Capgemini Outsourcing Services S.A.S."/>
    <s v="FRANCE"/>
    <n v="13200120001437"/>
    <s v="02. APPSTWO"/>
    <s v="Apps_NO_Schneider"/>
    <n v="42857"/>
    <n v="36"/>
    <s v="8.Invoice awaiting Prime’s approval or PO"/>
    <s v="Hold Payment"/>
    <n v="42893"/>
    <s v="Q2 2017"/>
    <n v="0"/>
    <s v="0-30 Days"/>
    <n v="75.42"/>
    <s v="NOK"/>
    <n v="7.99"/>
    <s v="NOK"/>
    <n v="75.415991399367783"/>
    <s v="EUR"/>
    <s v="INTER"/>
    <n v="0.01"/>
    <n v="1"/>
    <s v="less than 1000"/>
    <s v="Marta Stryszawska"/>
    <s v="Invoice held in AP Open Interface"/>
    <s v="Less"/>
    <m/>
    <m/>
    <m/>
    <m/>
    <m/>
    <s v="GFS"/>
    <s v="ICB"/>
    <s v="GFS/ICB"/>
  </r>
  <r>
    <s v="Unresolved"/>
    <n v="8520"/>
    <s v="Capgemini Technology Services India Limited"/>
    <x v="3"/>
    <n v="260"/>
    <s v="Capgemini UK Plc"/>
    <s v="UK &amp; IRELAND"/>
    <s v="5010083872/16-17-IM"/>
    <s v="01. APPSONE"/>
    <s v="IGATE"/>
    <n v="42768"/>
    <n v="125"/>
    <s v="6.Missing or wrong information on invoice"/>
    <s v="Missing Information or Attachment"/>
    <n v="42831"/>
    <s v="Q1 2017"/>
    <n v="62"/>
    <s v="61-90 Days"/>
    <n v="3.82"/>
    <s v="GBP"/>
    <n v="4.37"/>
    <s v="INR"/>
    <n v="316.09860540477985"/>
    <s v="EUR"/>
    <s v="INTER"/>
    <n v="0"/>
    <n v="1"/>
    <s v="less than 1000"/>
    <s v="SARBAJIT MOITRA"/>
    <s v="No PO"/>
    <s v="Less"/>
    <m/>
    <m/>
    <m/>
    <m/>
    <m/>
    <s v="Non-GFS"/>
    <s v="Non- ICB"/>
    <s v="Non-GFS/Non- ICB"/>
  </r>
  <r>
    <s v="Unresolved"/>
    <n v="8520"/>
    <s v="Capgemini Technology Services India Limited"/>
    <x v="3"/>
    <n v="199"/>
    <s v="Capgemini America Inc"/>
    <s v="NORTH AMERICA"/>
    <s v="NDABPZ/006557/16-IM"/>
    <s v="04. INFRA"/>
    <s v="IGATE"/>
    <n v="42768"/>
    <n v="125"/>
    <s v="1.No signed SoW"/>
    <s v="DISAGREEMENT"/>
    <n v="42830"/>
    <s v="Q1 2017"/>
    <n v="63"/>
    <s v="61-90 Days"/>
    <n v="103"/>
    <s v="INR"/>
    <n v="1.42"/>
    <s v="INR"/>
    <n v="102.71396331230831"/>
    <s v="EUR"/>
    <s v="INTER"/>
    <n v="0"/>
    <n v="1"/>
    <s v="less than 1000"/>
    <s v="Sayantan Ghosh"/>
    <s v="ISOW Required"/>
    <s v="Less"/>
    <m/>
    <m/>
    <m/>
    <m/>
    <m/>
    <s v="Non-GFS"/>
    <s v="Non- ICB"/>
    <s v="Non-GFS/Non- ICB"/>
  </r>
  <r>
    <s v="Unresolved"/>
    <n v="8520"/>
    <s v="Capgemini Technology Services India Limited"/>
    <x v="3"/>
    <n v="795"/>
    <s v="Capgemini Suisse S.A."/>
    <s v="CENTRAL EUROPE"/>
    <s v="AIRL2/009813/16-1-IM"/>
    <s v="17. iGATE"/>
    <s v="iGATE"/>
    <n v="42769"/>
    <n v="124"/>
    <s v="8.Invoice awaiting Prime’s approval or PO"/>
    <s v="Hold Payment"/>
    <n v="42893"/>
    <s v="Q2 2017"/>
    <n v="0"/>
    <s v="0-30 Days"/>
    <n v="-331"/>
    <s v="INR"/>
    <n v="-4.58"/>
    <s v="INR"/>
    <n v="-331.28869857068457"/>
    <s v="EUR"/>
    <s v="INTER"/>
    <n v="0"/>
    <n v="1"/>
    <s v="less than 1000"/>
    <s v="Izabela Klich"/>
    <s v=","/>
    <s v="Less"/>
    <m/>
    <m/>
    <m/>
    <m/>
    <m/>
    <s v="Non-GFS"/>
    <s v="Non- ICB"/>
    <s v="Non-GFS/Non- ICB"/>
  </r>
  <r>
    <s v="Unresolved"/>
    <n v="309"/>
    <s v="Capgemini Sogeti Danmark AS"/>
    <x v="4"/>
    <n v="199"/>
    <s v="Capgemini America Inc"/>
    <s v="NORTH AMERICA"/>
    <s v="EXP001931A"/>
    <s v="02. APPSTWO"/>
    <s v="Apps Denmark "/>
    <n v="42776"/>
    <n v="117"/>
    <s v="1.No signed SoW"/>
    <s v="DISAGREEMENT"/>
    <n v="42831"/>
    <s v="Q1 2017"/>
    <n v="62"/>
    <s v="61-90 Days"/>
    <n v="-30"/>
    <s v="GBP"/>
    <n v="-34.340000000000003"/>
    <s v="DKK"/>
    <n v="-255.48276123744719"/>
    <s v="EUR"/>
    <s v="INTER"/>
    <n v="-0.03"/>
    <n v="1"/>
    <s v="less than 1000"/>
    <s v="Subhojit Adak"/>
    <s v="No signed ISOW"/>
    <s v="Less"/>
    <m/>
    <m/>
    <m/>
    <m/>
    <m/>
    <s v="Non-GFS"/>
    <s v="Non- ICB"/>
    <s v="Non-GFS/Non- ICB"/>
  </r>
  <r>
    <s v="Unresolved"/>
    <n v="8520"/>
    <s v="Capgemini Technology Services India Limited"/>
    <x v="3"/>
    <n v="260"/>
    <s v="Capgemini UK Plc"/>
    <s v="UK &amp; IRELAND"/>
    <s v="5010089700/16-17-IM"/>
    <s v="01. APPSONE"/>
    <s v="IGATE"/>
    <n v="42768"/>
    <n v="125"/>
    <s v="6.Missing or wrong information on invoice"/>
    <s v="Missing Information or Attachment"/>
    <n v="42831"/>
    <s v="Q1 2017"/>
    <n v="62"/>
    <s v="61-90 Days"/>
    <n v="-2206"/>
    <s v="INR"/>
    <n v="-30.5"/>
    <s v="INR"/>
    <n v="-2206.1801979052138"/>
    <s v="EUR"/>
    <s v="INTER"/>
    <n v="-0.03"/>
    <n v="1"/>
    <s v="less than 1000"/>
    <s v="SARBAJIT MOITRA"/>
    <s v="No PO"/>
    <s v="Less"/>
    <m/>
    <m/>
    <m/>
    <m/>
    <m/>
    <s v="Non-GFS"/>
    <s v="Non- ICB"/>
    <s v="Non-GFS/Non- ICB"/>
  </r>
  <r>
    <s v="Unresolved"/>
    <n v="3011"/>
    <s v="Sogeti USA LLC"/>
    <x v="6"/>
    <n v="199"/>
    <s v="Capgemini America Inc"/>
    <s v="NORTH AMERICA"/>
    <n v="388103"/>
    <s v="06. SOGETI"/>
    <s v="Sogeti USA "/>
    <n v="42795"/>
    <n v="98"/>
    <s v="1.No signed SoW"/>
    <s v="DISAGREEMENT"/>
    <n v="42859"/>
    <s v="Q2 2017"/>
    <n v="34"/>
    <s v="31-60 Days"/>
    <n v="-64.900000000000006"/>
    <s v="USD"/>
    <n v="-57.84"/>
    <s v="USD"/>
    <n v="-64.902261727122792"/>
    <s v="EUR"/>
    <s v="INTRA"/>
    <n v="-0.06"/>
    <n v="1"/>
    <s v="less than 1000"/>
    <s v="Sayantan Ghosh"/>
    <s v="No Signed ISOW"/>
    <s v="Less"/>
    <m/>
    <m/>
    <m/>
    <m/>
    <m/>
    <s v="Non-GFS"/>
    <s v="Non- ICB"/>
    <s v="Non-GFS/Non- ICB"/>
  </r>
  <r>
    <s v="Unresolved"/>
    <n v="8520"/>
    <s v="Capgemini Technology Services India Limited"/>
    <x v="3"/>
    <n v="260"/>
    <s v="Capgemini UK Plc"/>
    <s v="UK &amp; IRELAND"/>
    <s v="5010087917/16-17-IM"/>
    <s v="01. APPSONE"/>
    <s v="IGATE"/>
    <n v="42768"/>
    <n v="125"/>
    <s v="6.Missing or wrong information on invoice"/>
    <s v="Missing Information or Attachment"/>
    <n v="42831"/>
    <s v="Q1 2017"/>
    <n v="62"/>
    <s v="61-90 Days"/>
    <n v="-5000"/>
    <s v="INR"/>
    <n v="-69.12"/>
    <s v="INR"/>
    <n v="-4999.7106648920781"/>
    <s v="EUR"/>
    <s v="INTER"/>
    <n v="-7.0000000000000007E-2"/>
    <n v="1"/>
    <s v="less than 1000"/>
    <s v="SARBAJIT MOITRA"/>
    <s v="No PO"/>
    <s v="Less"/>
    <m/>
    <m/>
    <m/>
    <m/>
    <m/>
    <s v="Non-GFS"/>
    <s v="Non- ICB"/>
    <s v="Non-GFS/Non- ICB"/>
  </r>
  <r>
    <s v="Unresolved"/>
    <n v="8520"/>
    <s v="Capgemini Technology Services India Limited"/>
    <x v="3"/>
    <n v="260"/>
    <s v="Capgemini UK Plc"/>
    <s v="UK &amp; IRELAND"/>
    <s v="5010087920/16-17-IM"/>
    <s v="01. APPSONE"/>
    <s v="IGATE"/>
    <n v="42768"/>
    <n v="125"/>
    <s v="6.Missing or wrong information on invoice"/>
    <s v="Missing Information or Attachment"/>
    <n v="42831"/>
    <s v="Q1 2017"/>
    <n v="62"/>
    <s v="61-90 Days"/>
    <n v="-6709"/>
    <s v="INR"/>
    <n v="-92.75"/>
    <s v="INR"/>
    <n v="-6708.9578149412646"/>
    <s v="EUR"/>
    <s v="INTER"/>
    <n v="-0.09"/>
    <n v="1"/>
    <s v="less than 1000"/>
    <s v="SARBAJIT MOITRA"/>
    <s v="No PO"/>
    <s v="Less"/>
    <m/>
    <m/>
    <m/>
    <m/>
    <m/>
    <s v="Non-GFS"/>
    <s v="Non- ICB"/>
    <s v="Non-GFS/Non- ICB"/>
  </r>
  <r>
    <s v="New"/>
    <n v="8520"/>
    <s v="Capgemini Technology Services India Limited"/>
    <x v="3"/>
    <n v="95"/>
    <s v="Capgemini Service S.A.S."/>
    <s v="HOLDING"/>
    <n v="85206020000011"/>
    <s v="07. GROUP"/>
    <s v="ITICS HOLDING - ITICSHOLD - BU"/>
    <n v="42829"/>
    <n v="64"/>
    <s v="8.Invoice awaiting Prime’s approval or PO"/>
    <s v="Hold Payment"/>
    <n v="42893"/>
    <s v="Q2 2017"/>
    <n v="0"/>
    <s v="0-30 Days"/>
    <n v="-7299"/>
    <s v="INR"/>
    <n v="-100.91"/>
    <s v="INR"/>
    <n v="-7299.2014351021353"/>
    <s v="EUR"/>
    <s v="INTER"/>
    <n v="-0.1"/>
    <n v="1"/>
    <s v="less than 1000"/>
    <s v="Nicolas HONVAULT"/>
    <s v="no PO"/>
    <s v="Less"/>
    <m/>
    <m/>
    <m/>
    <m/>
    <m/>
    <s v="GFS"/>
    <s v="ICB"/>
    <s v="GFS/ICB"/>
  </r>
  <r>
    <s v="Unresolved"/>
    <n v="3011"/>
    <s v="Sogeti USA LLC"/>
    <x v="6"/>
    <n v="199"/>
    <s v="Capgemini America Inc"/>
    <s v="NORTH AMERICA"/>
    <n v="388102"/>
    <s v="06. SOGETI"/>
    <s v="Sogeti USA "/>
    <n v="42795"/>
    <n v="98"/>
    <s v="1.No signed SoW"/>
    <s v="DISAGREEMENT"/>
    <n v="42859"/>
    <s v="Q2 2017"/>
    <n v="34"/>
    <s v="31-60 Days"/>
    <n v="-116.82"/>
    <s v="USD"/>
    <n v="-104.11"/>
    <s v="USD"/>
    <n v="-116.82182690889961"/>
    <s v="EUR"/>
    <s v="INTRA"/>
    <n v="-0.1"/>
    <n v="1"/>
    <s v="less than 1000"/>
    <s v="Sayantan Ghosh"/>
    <s v="No ISOW Signed"/>
    <s v="Less"/>
    <m/>
    <m/>
    <m/>
    <m/>
    <m/>
    <s v="Non-GFS"/>
    <s v="Non- ICB"/>
    <s v="Non-GFS/Non- ICB"/>
  </r>
  <r>
    <s v="New"/>
    <n v="95"/>
    <s v="Capgemini Service S.A.S."/>
    <x v="0"/>
    <n v="8110"/>
    <s v="Capgemini Mexico S. de R.L. de C.V."/>
    <s v="CPM- BR"/>
    <n v="950110011276"/>
    <s v="07. GROUP"/>
    <s v="GROUP SHARED SERVICES"/>
    <n v="42821"/>
    <n v="72"/>
    <s v="1.No signed SoW"/>
    <s v="DISAGREEMENT"/>
    <n v="42892"/>
    <s v="Q2 2017"/>
    <n v="1"/>
    <s v="0-30 Days"/>
    <n v="-110"/>
    <s v="EUR"/>
    <n v="-110"/>
    <s v="EUR"/>
    <n v="-110"/>
    <s v="EUR"/>
    <s v="INTER"/>
    <n v="-0.11"/>
    <n v="1"/>
    <s v="less than 1000"/>
    <s v="Aldo Perez"/>
    <s v="Please send me I sow"/>
    <s v="Less"/>
    <m/>
    <m/>
    <m/>
    <m/>
    <m/>
    <s v="GFS"/>
    <s v="Non- ICB"/>
    <s v="GFS/Non- ICB"/>
  </r>
  <r>
    <s v="Unresolved"/>
    <n v="8520"/>
    <s v="Capgemini Technology Services India Limited"/>
    <x v="3"/>
    <n v="795"/>
    <s v="Capgemini Suisse S.A."/>
    <s v="CENTRAL EUROPE"/>
    <n v="85202520001302"/>
    <s v="02. APPSTWO"/>
    <s v="Apps Switzerland MS Non-FS Other GFS"/>
    <n v="42774"/>
    <n v="119"/>
    <s v="8.Invoice awaiting Prime’s approval or PO"/>
    <s v="Hold Payment"/>
    <n v="42831"/>
    <s v="Q1 2017"/>
    <n v="62"/>
    <s v="61-90 Days"/>
    <n v="-8001"/>
    <s v="INR"/>
    <n v="-110.61"/>
    <s v="INR"/>
    <n v="-8000.839071812974"/>
    <s v="EUR"/>
    <s v="INTER"/>
    <n v="-0.11"/>
    <n v="1"/>
    <s v="less than 1000"/>
    <s v="Izabela Klich"/>
    <s v="will be paid manually"/>
    <s v="Less"/>
    <m/>
    <m/>
    <m/>
    <m/>
    <m/>
    <s v="GFS"/>
    <s v="ICB"/>
    <s v="GFS/ICB"/>
  </r>
  <r>
    <s v="Unresolved"/>
    <n v="8520"/>
    <s v="Capgemini Technology Services India Limited"/>
    <x v="3"/>
    <n v="795"/>
    <s v="Capgemini Suisse S.A."/>
    <s v="CENTRAL EUROPE"/>
    <s v="85203810001929A"/>
    <s v="05. BUSINESS SERVICES"/>
    <s v="BPO India"/>
    <n v="42775"/>
    <n v="118"/>
    <s v="8.Invoice awaiting Prime’s approval or PO"/>
    <s v="Hold Payment"/>
    <n v="42831"/>
    <s v="Q1 2017"/>
    <n v="62"/>
    <s v="61-90 Days"/>
    <n v="-9136.6"/>
    <s v="INR"/>
    <n v="-126.31"/>
    <s v="INR"/>
    <n v="-9136.4793704068052"/>
    <s v="EUR"/>
    <s v="INTER"/>
    <n v="-0.13"/>
    <n v="1"/>
    <s v="less than 1000"/>
    <s v="Izabela Klich"/>
    <s v="will be paid manually"/>
    <s v="Less"/>
    <m/>
    <m/>
    <m/>
    <m/>
    <m/>
    <s v="GFS"/>
    <s v="Non- ICB"/>
    <s v="GFS/Non- ICB"/>
  </r>
  <r>
    <s v="Unresolved"/>
    <n v="8520"/>
    <s v="Capgemini Technology Services India Limited"/>
    <x v="3"/>
    <n v="795"/>
    <s v="Capgemini Suisse S.A."/>
    <s v="CENTRAL EUROPE"/>
    <s v="85203810001928A"/>
    <s v="05. BUSINESS SERVICES"/>
    <s v="BPO India"/>
    <n v="42775"/>
    <n v="118"/>
    <s v="8.Invoice awaiting Prime’s approval or PO"/>
    <s v="Hold Payment"/>
    <n v="42831"/>
    <s v="Q1 2017"/>
    <n v="62"/>
    <s v="61-90 Days"/>
    <n v="-11050.02"/>
    <s v="INR"/>
    <n v="-152.76"/>
    <s v="INR"/>
    <n v="-11049.707771540998"/>
    <s v="EUR"/>
    <s v="INTER"/>
    <n v="-0.15"/>
    <n v="1"/>
    <s v="less than 1000"/>
    <s v="Izabela Klich"/>
    <s v="will be paid manually"/>
    <s v="Less"/>
    <m/>
    <m/>
    <m/>
    <m/>
    <m/>
    <s v="GFS"/>
    <s v="Non- ICB"/>
    <s v="GFS/Non- ICB"/>
  </r>
  <r>
    <s v="New"/>
    <n v="95"/>
    <s v="Capgemini Service S.A.S."/>
    <x v="0"/>
    <n v="795"/>
    <s v="Capgemini Suisse S.A."/>
    <s v="CENTRAL EUROPE"/>
    <n v="950110011213"/>
    <s v="07. GROUP"/>
    <s v="GROUP SHARED SERVICES"/>
    <n v="42821"/>
    <n v="72"/>
    <s v="8.Invoice awaiting Prime’s approval or PO"/>
    <s v="Hold Payment"/>
    <n v="42893"/>
    <s v="Q2 2017"/>
    <n v="0"/>
    <s v="0-30 Days"/>
    <n v="-190"/>
    <s v="EUR"/>
    <n v="-190"/>
    <s v="EUR"/>
    <n v="-190"/>
    <s v="EUR"/>
    <s v="INTER"/>
    <n v="-0.19"/>
    <n v="1"/>
    <s v="less than 1000"/>
    <s v="Izabela Klich"/>
    <s v="invocie is waiting for approval"/>
    <s v="Less"/>
    <m/>
    <m/>
    <m/>
    <m/>
    <m/>
    <s v="GFS"/>
    <s v="Non- ICB"/>
    <s v="GFS/Non- ICB"/>
  </r>
  <r>
    <s v="Unresolved"/>
    <n v="1320"/>
    <s v="Capgemini Norge AS"/>
    <x v="4"/>
    <n v="8110"/>
    <s v="Capgemini Mexico S. de R.L. de C.V."/>
    <s v="CPM- BR"/>
    <n v="13200110056948"/>
    <s v="02. APPSTWO"/>
    <s v="Apps Norway MS CPRDT and Other"/>
    <n v="42727"/>
    <n v="166"/>
    <s v="5.Invoice issued too late"/>
    <s v="DISAGREEMENT"/>
    <n v="42732"/>
    <s v="Q4 2016"/>
    <n v="161"/>
    <s v="151-180 Days"/>
    <n v="-227.46"/>
    <s v="USD"/>
    <n v="-202.71"/>
    <s v="NOK"/>
    <n v="-1913.3386253524211"/>
    <s v="EUR"/>
    <s v="INTER"/>
    <n v="-0.2"/>
    <n v="1"/>
    <s v="less than 1000"/>
    <s v="Aldo Perez"/>
    <s v="."/>
    <s v="Less"/>
    <m/>
    <m/>
    <m/>
    <m/>
    <m/>
    <s v="GFS"/>
    <s v="Non- ICB"/>
    <s v="GFS/Non- ICB"/>
  </r>
  <r>
    <s v="Unresolved"/>
    <n v="8520"/>
    <s v="Capgemini Technology Services India Limited"/>
    <x v="3"/>
    <n v="795"/>
    <s v="Capgemini Suisse S.A."/>
    <s v="CENTRAL EUROPE"/>
    <s v="85201230002508A"/>
    <s v="02. APPSTWO"/>
    <s v="Switzerland"/>
    <n v="42776"/>
    <n v="117"/>
    <s v="8.Invoice awaiting Prime’s approval or PO"/>
    <s v="Hold Payment"/>
    <n v="42831"/>
    <s v="Q1 2017"/>
    <n v="62"/>
    <s v="61-90 Days"/>
    <n v="-16414.509999999998"/>
    <s v="INR"/>
    <n v="-226.93"/>
    <s v="INR"/>
    <n v="-16414.704010184596"/>
    <s v="EUR"/>
    <s v="INTER"/>
    <n v="-0.23"/>
    <n v="1"/>
    <s v="less than 1000"/>
    <s v="Izabela Klich"/>
    <s v="will be paid"/>
    <s v="Less"/>
    <m/>
    <m/>
    <m/>
    <m/>
    <m/>
    <s v="GFS"/>
    <s v="Non- ICB"/>
    <s v="GFS/Non- ICB"/>
  </r>
  <r>
    <s v="Unresolved"/>
    <n v="8520"/>
    <s v="Capgemini Technology Services India Limited"/>
    <x v="3"/>
    <n v="795"/>
    <s v="Capgemini Suisse S.A."/>
    <s v="CENTRAL EUROPE"/>
    <s v="NDABPZ/006714/16-IM"/>
    <s v="17. iGATE"/>
    <s v="iGATE"/>
    <n v="42769"/>
    <n v="124"/>
    <s v="8.Invoice awaiting Prime’s approval or PO"/>
    <s v="Hold Payment"/>
    <n v="42859"/>
    <s v="Q2 2017"/>
    <n v="34"/>
    <s v="31-60 Days"/>
    <n v="-17079"/>
    <s v="INR"/>
    <n v="-236.11"/>
    <s v="INR"/>
    <n v="-17078.728082865575"/>
    <s v="EUR"/>
    <s v="INTER"/>
    <n v="-0.24"/>
    <n v="1"/>
    <s v="less than 1000"/>
    <s v="Izabela Klich"/>
    <s v="."/>
    <s v="Less"/>
    <m/>
    <m/>
    <m/>
    <m/>
    <m/>
    <s v="Non-GFS"/>
    <s v="Non- ICB"/>
    <s v="Non-GFS/Non- ICB"/>
  </r>
  <r>
    <s v="Unresolved"/>
    <n v="8520"/>
    <s v="Capgemini Technology Services India Limited"/>
    <x v="3"/>
    <n v="795"/>
    <s v="Capgemini Suisse S.A."/>
    <s v="CENTRAL EUROPE"/>
    <s v="5010089095/16-17-IM"/>
    <s v="11. FS"/>
    <s v="IGATE"/>
    <n v="42769"/>
    <n v="124"/>
    <s v="8.Invoice awaiting Prime’s approval or PO"/>
    <s v="Hold Payment"/>
    <n v="42831"/>
    <s v="Q1 2017"/>
    <n v="62"/>
    <s v="61-90 Days"/>
    <n v="-17948"/>
    <s v="INR"/>
    <n v="-248.13"/>
    <s v="INR"/>
    <n v="-17948.180082171169"/>
    <s v="EUR"/>
    <s v="INTER"/>
    <n v="-0.25"/>
    <n v="1"/>
    <s v="less than 1000"/>
    <s v="Izabela Klich"/>
    <s v="."/>
    <s v="Less"/>
    <m/>
    <m/>
    <m/>
    <m/>
    <m/>
    <s v="Non-GFS"/>
    <s v="Non- ICB"/>
    <s v="Non-GFS/Non- ICB"/>
  </r>
  <r>
    <s v="New"/>
    <n v="8520"/>
    <s v="Capgemini Technology Services India Limited"/>
    <x v="3"/>
    <n v="3027"/>
    <s v="Sogeti Belgium S.A."/>
    <s v="BENELUX"/>
    <n v="85200320062437"/>
    <s v="06. SOGETI"/>
    <s v="SOGETI BELUX - SOGBELUX - BU"/>
    <n v="42888"/>
    <n v="5"/>
    <s v="8.Invoice awaiting Prime’s approval or PO"/>
    <s v="Hold Payment"/>
    <n v="42891"/>
    <s v="Q2 2017"/>
    <n v="2"/>
    <s v="0-30 Days"/>
    <n v="-19400.04"/>
    <s v="INR"/>
    <n v="-268.2"/>
    <s v="INR"/>
    <n v="-19399.918986169781"/>
    <s v="EUR"/>
    <s v="INTER"/>
    <n v="-0.27"/>
    <n v="1"/>
    <s v="less than 1000"/>
    <s v="Katarzyna Rosa"/>
    <s v="TO BE PAID MANUALLY"/>
    <s v="Less"/>
    <m/>
    <m/>
    <m/>
    <m/>
    <m/>
    <s v="GFS"/>
    <s v="ICB"/>
    <s v="GFS/ICB"/>
  </r>
  <r>
    <s v="Unresolved"/>
    <n v="8520"/>
    <s v="Capgemini Technology Services India Limited"/>
    <x v="3"/>
    <n v="1750"/>
    <s v="Capgemini Espana S.L."/>
    <s v="IBERIA"/>
    <n v="85202120000417"/>
    <s v="11. FS"/>
    <s v="FS-Others"/>
    <n v="42796"/>
    <n v="97"/>
    <s v="8.Invoice awaiting Prime’s approval or PO"/>
    <s v="Hold Payment"/>
    <n v="42860"/>
    <s v="Q2 2017"/>
    <n v="33"/>
    <s v="31-60 Days"/>
    <n v="-20220.25"/>
    <s v="INR"/>
    <n v="-279.54000000000002"/>
    <s v="INR"/>
    <n v="-20220.184017128639"/>
    <s v="EUR"/>
    <s v="INTER"/>
    <n v="-0.28000000000000003"/>
    <n v="1"/>
    <s v="less than 1000"/>
    <s v="Beatriu Armengol"/>
    <s v="We need that ISOW number be included in the invoice"/>
    <s v="Less"/>
    <m/>
    <m/>
    <m/>
    <m/>
    <m/>
    <s v="GFS"/>
    <s v="ICB"/>
    <s v="GFS/ICB"/>
  </r>
  <r>
    <s v="Unresolved"/>
    <n v="8520"/>
    <s v="Capgemini Technology Services India Limited"/>
    <x v="3"/>
    <n v="795"/>
    <s v="Capgemini Suisse S.A."/>
    <s v="CENTRAL EUROPE"/>
    <s v="5010089091/16-17-IM"/>
    <s v="05. BUSINESS SERVICES"/>
    <s v="IGATE"/>
    <n v="42769"/>
    <n v="124"/>
    <s v="8.Invoice awaiting Prime’s approval or PO"/>
    <s v="Hold Payment"/>
    <n v="42831"/>
    <s v="Q1 2017"/>
    <n v="62"/>
    <s v="61-90 Days"/>
    <n v="-21508"/>
    <s v="INR"/>
    <n v="-297.33999999999997"/>
    <s v="INR"/>
    <n v="-21507.725247381517"/>
    <s v="EUR"/>
    <s v="INTER"/>
    <n v="-0.3"/>
    <n v="1"/>
    <s v="less than 1000"/>
    <s v="Izabela Klich"/>
    <s v=".."/>
    <s v="Less"/>
    <m/>
    <m/>
    <m/>
    <m/>
    <m/>
    <s v="Non-GFS"/>
    <s v="Non- ICB"/>
    <s v="Non-GFS/Non- ICB"/>
  </r>
  <r>
    <s v="New"/>
    <n v="413"/>
    <s v="Capgemini Nederland B.V."/>
    <x v="7"/>
    <n v="8205"/>
    <s v="Capgemini Consulting Österreich AG"/>
    <s v="CENTRAL EUROPE"/>
    <n v="4130130017417"/>
    <s v="10. IND"/>
    <s v="BI-BA Netherlands"/>
    <n v="42849"/>
    <n v="44"/>
    <s v="6.Missing or wrong information on invoice"/>
    <s v="Missing Information or Attachment"/>
    <n v="42892"/>
    <s v="Q2 2017"/>
    <n v="1"/>
    <s v="0-30 Days"/>
    <n v="-328.8"/>
    <s v="EUR"/>
    <n v="-328.8"/>
    <s v="EUR"/>
    <n v="-328.8"/>
    <s v="EUR"/>
    <s v="INTER"/>
    <n v="-0.33"/>
    <n v="1"/>
    <s v="less than 1000"/>
    <s v="Justyna Krawczak"/>
    <s v="certificate of residence for 2017 should be sent to CG Austria"/>
    <s v="Less"/>
    <m/>
    <m/>
    <m/>
    <m/>
    <m/>
    <s v="GFS"/>
    <s v="Non- ICB"/>
    <s v="GFS/Non- ICB"/>
  </r>
  <r>
    <s v="New"/>
    <n v="413"/>
    <s v="Capgemini Nederland B.V."/>
    <x v="7"/>
    <n v="8205"/>
    <s v="Capgemini Consulting Österreich AG"/>
    <s v="CENTRAL EUROPE"/>
    <n v="4130130017430"/>
    <s v="10. IND"/>
    <s v="BI-BA Netherlands"/>
    <n v="42849"/>
    <n v="44"/>
    <s v="6.Missing or wrong information on invoice"/>
    <s v="Missing Information or Attachment"/>
    <n v="42892"/>
    <s v="Q2 2017"/>
    <n v="1"/>
    <s v="0-30 Days"/>
    <n v="-335"/>
    <s v="EUR"/>
    <n v="-335"/>
    <s v="EUR"/>
    <n v="-335"/>
    <s v="EUR"/>
    <s v="INTER"/>
    <n v="-0.34"/>
    <n v="1"/>
    <s v="less than 1000"/>
    <s v="Justyna Krawczak"/>
    <s v="certificate of residence for 2017 should be sent to CG Austria"/>
    <s v="Less"/>
    <m/>
    <m/>
    <m/>
    <m/>
    <m/>
    <s v="GFS"/>
    <s v="Non- ICB"/>
    <s v="GFS/Non- ICB"/>
  </r>
  <r>
    <s v="New"/>
    <n v="8520"/>
    <s v="Capgemini Technology Services India Limited"/>
    <x v="3"/>
    <n v="8243"/>
    <s v="Capgemini Deutschland GmbH"/>
    <s v="CENTRAL EUROPE"/>
    <n v="85200320062407"/>
    <s v="02. APPSTWO"/>
    <s v="Apps Germany MU Intra/Inter"/>
    <n v="42888"/>
    <n v="5"/>
    <s v="6.Missing or wrong information on invoice"/>
    <s v="Missing Information or Attachment"/>
    <n v="42893"/>
    <s v="Q2 2017"/>
    <n v="0"/>
    <s v="0-30 Days"/>
    <n v="-345"/>
    <s v="EUR"/>
    <n v="-345"/>
    <s v="INR"/>
    <n v="-24955.153058272092"/>
    <s v="EUR"/>
    <s v="INTER"/>
    <n v="-0.35"/>
    <n v="1"/>
    <s v="less than 1000"/>
    <s v="Magdalena Chrzanowska"/>
    <s v="."/>
    <s v="Less"/>
    <m/>
    <m/>
    <m/>
    <m/>
    <m/>
    <s v="GFS"/>
    <s v="ICB"/>
    <s v="GFS/ICB"/>
  </r>
  <r>
    <s v="New"/>
    <n v="8520"/>
    <s v="Capgemini Technology Services India Limited"/>
    <x v="3"/>
    <n v="3011"/>
    <s v="Sogeti USA LLC"/>
    <s v="NORTH AMERICA"/>
    <n v="85200310087863"/>
    <s v="14. DIGITAL"/>
    <s v="DIGITAL"/>
    <n v="42857"/>
    <n v="36"/>
    <s v="6.Missing or wrong information on invoice"/>
    <s v="Missing Information or Attachment"/>
    <n v="42892"/>
    <s v="Q2 2017"/>
    <n v="1"/>
    <s v="0-30 Days"/>
    <n v="-27293"/>
    <s v="INR"/>
    <n v="-377.32"/>
    <s v="INR"/>
    <n v="-27292.980730281812"/>
    <s v="EUR"/>
    <s v="INTER"/>
    <n v="-0.38"/>
    <n v="1"/>
    <s v="less than 1000"/>
    <s v="Brock Bahan"/>
    <s v="Dispute: No details given"/>
    <s v="Less"/>
    <m/>
    <m/>
    <m/>
    <m/>
    <m/>
    <s v="GFS"/>
    <s v="Non- ICB"/>
    <s v="GFS/Non- ICB"/>
  </r>
  <r>
    <s v="New"/>
    <n v="413"/>
    <s v="Capgemini Nederland B.V."/>
    <x v="7"/>
    <n v="8205"/>
    <s v="Capgemini Consulting Österreich AG"/>
    <s v="CENTRAL EUROPE"/>
    <n v="4130130017420"/>
    <s v="10. IND"/>
    <s v="BI-BA Netherlands"/>
    <n v="42849"/>
    <n v="44"/>
    <s v="6.Missing or wrong information on invoice"/>
    <s v="Missing Information or Attachment"/>
    <n v="42892"/>
    <s v="Q2 2017"/>
    <n v="1"/>
    <s v="0-30 Days"/>
    <n v="-411"/>
    <s v="EUR"/>
    <n v="-411"/>
    <s v="EUR"/>
    <n v="-411"/>
    <s v="EUR"/>
    <s v="INTER"/>
    <n v="-0.41"/>
    <n v="1"/>
    <s v="less than 1000"/>
    <s v="Justyna Krawczak"/>
    <s v="certificate of residence for 2017 should be sent to CG Austria"/>
    <s v="Less"/>
    <m/>
    <m/>
    <m/>
    <m/>
    <m/>
    <s v="GFS"/>
    <s v="Non- ICB"/>
    <s v="GFS/Non- ICB"/>
  </r>
  <r>
    <s v="Unresolved"/>
    <n v="260"/>
    <s v="Capgemini UK Plc"/>
    <x v="5"/>
    <n v="1320"/>
    <s v="Capgemini Norge AS"/>
    <s v="NORDIC"/>
    <n v="260013009179"/>
    <s v="08. SHARED SERVICES"/>
    <s v="HQ"/>
    <n v="42794"/>
    <n v="99"/>
    <s v="8.Invoice awaiting Prime’s approval or PO"/>
    <s v="Hold Payment"/>
    <n v="42859"/>
    <s v="Q2 2017"/>
    <n v="34"/>
    <s v="31-60 Days"/>
    <n v="-399.95"/>
    <s v="GBP"/>
    <n v="-457.79"/>
    <s v="GBP"/>
    <n v="-399.9482449725154"/>
    <s v="EUR"/>
    <s v="INTER"/>
    <n v="-0.46"/>
    <n v="1"/>
    <s v="less than 1000"/>
    <s v="Ankit Agrawal"/>
    <s v="Awaiting approval."/>
    <s v="Less"/>
    <m/>
    <m/>
    <m/>
    <m/>
    <m/>
    <s v="GFS"/>
    <s v="Non- ICB"/>
    <s v="GFS/Non- ICB"/>
  </r>
  <r>
    <s v="Unresolved"/>
    <n v="8520"/>
    <s v="Capgemini Technology Services India Limited"/>
    <x v="3"/>
    <n v="795"/>
    <s v="Capgemini Suisse S.A."/>
    <s v="CENTRAL EUROPE"/>
    <s v="5010089102/16-17-IM"/>
    <s v="05. BUSINESS SERVICES"/>
    <s v="IGATE"/>
    <n v="42769"/>
    <n v="124"/>
    <s v="8.Invoice awaiting Prime’s approval or PO"/>
    <s v="Hold Payment"/>
    <n v="42831"/>
    <s v="Q1 2017"/>
    <n v="62"/>
    <s v="61-90 Days"/>
    <n v="-37338"/>
    <s v="INR"/>
    <n v="-516.19000000000005"/>
    <s v="INR"/>
    <n v="-37337.97233956369"/>
    <s v="EUR"/>
    <s v="INTER"/>
    <n v="-0.52"/>
    <n v="1"/>
    <s v="less than 1000"/>
    <s v="Izabela Klich"/>
    <s v="."/>
    <s v="Less"/>
    <m/>
    <m/>
    <m/>
    <m/>
    <m/>
    <s v="Non-GFS"/>
    <s v="Non- ICB"/>
    <s v="Non-GFS/Non- ICB"/>
  </r>
  <r>
    <s v="Unresolved"/>
    <n v="260"/>
    <s v="Capgemini UK Plc"/>
    <x v="5"/>
    <n v="1340"/>
    <s v="Capgemini Finland Oy"/>
    <s v="NORDIC"/>
    <n v="260013009173"/>
    <s v="08. SHARED SERVICES"/>
    <s v="HQ"/>
    <n v="42794"/>
    <n v="99"/>
    <s v="8.Invoice awaiting Prime’s approval or PO"/>
    <s v="Hold Payment"/>
    <n v="42859"/>
    <s v="Q2 2017"/>
    <n v="34"/>
    <s v="31-60 Days"/>
    <n v="-458.78"/>
    <s v="GBP"/>
    <n v="-525.13"/>
    <s v="GBP"/>
    <n v="-458.77983766009964"/>
    <s v="EUR"/>
    <s v="INTER"/>
    <n v="-0.53"/>
    <n v="1"/>
    <s v="less than 1000"/>
    <s v="Shambhu Sharma"/>
    <s v="Awaiting approval"/>
    <s v="Less"/>
    <m/>
    <m/>
    <m/>
    <m/>
    <m/>
    <s v="GFS"/>
    <s v="Non- ICB"/>
    <s v="GFS/Non- ICB"/>
  </r>
  <r>
    <s v="New"/>
    <n v="8520"/>
    <s v="Capgemini Technology Services India Limited"/>
    <x v="3"/>
    <n v="795"/>
    <s v="Capgemini Suisse S.A."/>
    <s v="CENTRAL EUROPE"/>
    <n v="85200820006285"/>
    <s v="02. APPSTWO"/>
    <s v="Apps Switzerland MS Non-FS Other GFS"/>
    <n v="42829"/>
    <n v="64"/>
    <s v="8.Invoice awaiting Prime’s approval or PO"/>
    <s v="Hold Payment"/>
    <n v="42893"/>
    <s v="Q2 2017"/>
    <n v="0"/>
    <s v="0-30 Days"/>
    <n v="-38808"/>
    <s v="INR"/>
    <n v="-536.51"/>
    <s v="INR"/>
    <n v="-38807.794687807414"/>
    <s v="EUR"/>
    <s v="INTER"/>
    <n v="-0.54"/>
    <n v="1"/>
    <s v="less than 1000"/>
    <s v="Agata Skowronska"/>
    <s v="."/>
    <s v="Less"/>
    <m/>
    <m/>
    <m/>
    <m/>
    <m/>
    <s v="GFS"/>
    <s v="ICB"/>
    <s v="GFS/ICB"/>
  </r>
  <r>
    <s v="Unresolved"/>
    <n v="3011"/>
    <s v="Sogeti USA LLC"/>
    <x v="6"/>
    <n v="199"/>
    <s v="Capgemini America Inc"/>
    <s v="NORTH AMERICA"/>
    <n v="385730"/>
    <s v="06. SOGETI"/>
    <s v="Sogeti USA "/>
    <n v="42769"/>
    <n v="124"/>
    <s v="1.No signed SoW"/>
    <s v="DISAGREEMENT"/>
    <n v="42831"/>
    <s v="Q1 2017"/>
    <n v="62"/>
    <s v="61-90 Days"/>
    <n v="-602.55999999999995"/>
    <s v="USD"/>
    <n v="-536.99"/>
    <s v="USD"/>
    <n v="-602.55645789847279"/>
    <s v="EUR"/>
    <s v="INTRA"/>
    <n v="-0.54"/>
    <n v="1"/>
    <s v="less than 1000"/>
    <s v="Soumya Mukhopadhyay"/>
    <s v="-"/>
    <s v="Less"/>
    <m/>
    <m/>
    <m/>
    <m/>
    <m/>
    <s v="Non-GFS"/>
    <s v="Non- ICB"/>
    <s v="Non-GFS/Non- ICB"/>
  </r>
  <r>
    <s v="New"/>
    <n v="95"/>
    <s v="Capgemini Service S.A.S."/>
    <x v="0"/>
    <n v="1350"/>
    <s v="Capgemini Sverige AB"/>
    <s v="NORDIC"/>
    <n v="950110011402"/>
    <s v="07. GROUP"/>
    <s v="GROUP SHARED SERVICES"/>
    <n v="42822"/>
    <n v="71"/>
    <s v="8.Invoice awaiting Prime’s approval or PO"/>
    <s v="Hold Payment"/>
    <n v="42892"/>
    <s v="Q2 2017"/>
    <n v="1"/>
    <s v="0-30 Days"/>
    <n v="-565"/>
    <s v="EUR"/>
    <n v="-565"/>
    <s v="EUR"/>
    <n v="-565"/>
    <s v="EUR"/>
    <s v="INTER"/>
    <n v="-0.56999999999999995"/>
    <n v="1"/>
    <s v="less than 1000"/>
    <s v="Sourav Das"/>
    <s v="Awaiting approval"/>
    <s v="Less"/>
    <m/>
    <m/>
    <m/>
    <m/>
    <m/>
    <s v="GFS"/>
    <s v="Non- ICB"/>
    <s v="GFS/Non- ICB"/>
  </r>
  <r>
    <s v="Unresolved"/>
    <n v="8520"/>
    <s v="Capgemini Technology Services India Limited"/>
    <x v="3"/>
    <n v="795"/>
    <s v="Capgemini Suisse S.A."/>
    <s v="CENTRAL EUROPE"/>
    <s v="5010089085/16-17-IM"/>
    <s v="11. FS"/>
    <s v="iGATE"/>
    <n v="42769"/>
    <n v="124"/>
    <s v="8.Invoice awaiting Prime’s approval or PO"/>
    <s v="Hold Payment"/>
    <n v="42776"/>
    <s v="Q1 2017"/>
    <n v="117"/>
    <s v="91-120 Days"/>
    <n v="-42813"/>
    <s v="INR"/>
    <n v="-591.88"/>
    <s v="INR"/>
    <n v="-42812.915919217638"/>
    <s v="EUR"/>
    <s v="INTER"/>
    <n v="-0.59"/>
    <n v="1"/>
    <s v="less than 1000"/>
    <s v="Oliver Porsberg"/>
    <s v="Invoice will be paid manually in February"/>
    <s v="Less"/>
    <m/>
    <m/>
    <m/>
    <m/>
    <m/>
    <s v="Non-GFS"/>
    <s v="Non- ICB"/>
    <s v="Non-GFS/Non- ICB"/>
  </r>
  <r>
    <s v="Unresolved"/>
    <n v="8520"/>
    <s v="Capgemini Technology Services India Limited"/>
    <x v="3"/>
    <n v="795"/>
    <s v="Capgemini Suisse S.A."/>
    <s v="CENTRAL EUROPE"/>
    <s v="NDASEZ/005527/16-IM"/>
    <s v="17. iGATE"/>
    <s v="iGATE"/>
    <n v="42769"/>
    <n v="124"/>
    <s v="8.Invoice awaiting Prime’s approval or PO"/>
    <s v="Hold Payment"/>
    <n v="42859"/>
    <s v="Q2 2017"/>
    <n v="34"/>
    <s v="31-60 Days"/>
    <n v="-43408"/>
    <s v="INR"/>
    <n v="-600.11"/>
    <s v="INR"/>
    <n v="-43408.222903767142"/>
    <s v="EUR"/>
    <s v="INTER"/>
    <n v="-0.6"/>
    <n v="1"/>
    <s v="less than 1000"/>
    <s v="Izabela Klich"/>
    <s v="."/>
    <s v="Less"/>
    <m/>
    <m/>
    <m/>
    <m/>
    <m/>
    <s v="Non-GFS"/>
    <s v="Non- ICB"/>
    <s v="Non-GFS/Non- ICB"/>
  </r>
  <r>
    <s v="Unresolved"/>
    <n v="8520"/>
    <s v="Capgemini Technology Services India Limited"/>
    <x v="3"/>
    <n v="795"/>
    <s v="Capgemini Suisse S.A."/>
    <s v="CENTRAL EUROPE"/>
    <s v="SIP/008756/16-17-IM"/>
    <s v="17. iGATE"/>
    <s v="iGATE"/>
    <n v="42769"/>
    <n v="124"/>
    <s v="8.Invoice awaiting Prime’s approval or PO"/>
    <s v="Hold Payment"/>
    <n v="42859"/>
    <s v="Q2 2017"/>
    <n v="34"/>
    <s v="31-60 Days"/>
    <n v="-45691"/>
    <s v="INR"/>
    <n v="-631.66999999999996"/>
    <s v="INR"/>
    <n v="-45691.076905271686"/>
    <s v="EUR"/>
    <s v="INTER"/>
    <n v="-0.63"/>
    <n v="1"/>
    <s v="less than 1000"/>
    <s v="Izabela Klich"/>
    <s v="."/>
    <s v="Less"/>
    <m/>
    <m/>
    <m/>
    <m/>
    <m/>
    <s v="Non-GFS"/>
    <s v="Non- ICB"/>
    <s v="Non-GFS/Non- ICB"/>
  </r>
  <r>
    <s v="Unresolved"/>
    <n v="260"/>
    <s v="Capgemini UK Plc"/>
    <x v="5"/>
    <n v="795"/>
    <s v="Capgemini Suisse S.A."/>
    <s v="CENTRAL EUROPE"/>
    <n v="260013009187"/>
    <s v="08. SHARED SERVICES"/>
    <s v="HQ"/>
    <n v="42794"/>
    <n v="99"/>
    <s v="6.Missing or wrong information on invoice"/>
    <s v="Missing Information or Attachment"/>
    <n v="42859"/>
    <s v="Q2 2017"/>
    <n v="34"/>
    <s v="31-60 Days"/>
    <n v="-599.36"/>
    <s v="GBP"/>
    <n v="-686.04"/>
    <s v="GBP"/>
    <n v="-599.35886319260896"/>
    <s v="EUR"/>
    <s v="INTER"/>
    <n v="-0.69"/>
    <n v="1"/>
    <s v="less than 1000"/>
    <s v="Katarzyna Debska"/>
    <s v="Under clarification"/>
    <s v="Less"/>
    <m/>
    <m/>
    <m/>
    <m/>
    <m/>
    <s v="GFS"/>
    <s v="Non- ICB"/>
    <s v="GFS/Non- ICB"/>
  </r>
  <r>
    <s v="Unresolved"/>
    <n v="8520"/>
    <s v="Capgemini Technology Services India Limited"/>
    <x v="3"/>
    <n v="795"/>
    <s v="Capgemini Suisse S.A."/>
    <s v="CENTRAL EUROPE"/>
    <s v="ARL/041157/16-17-IM"/>
    <s v="17. iGATE"/>
    <s v="iGATE"/>
    <n v="42769"/>
    <n v="124"/>
    <s v="8.Invoice awaiting Prime’s approval or PO"/>
    <s v="Hold Payment"/>
    <n v="42859"/>
    <s v="Q2 2017"/>
    <n v="34"/>
    <s v="31-60 Days"/>
    <n v="-51470"/>
    <s v="INR"/>
    <n v="-711.56"/>
    <s v="INR"/>
    <n v="-51469.822348243732"/>
    <s v="EUR"/>
    <s v="INTER"/>
    <n v="-0.71"/>
    <n v="1"/>
    <s v="less than 1000"/>
    <s v="Izabela Klich"/>
    <s v="."/>
    <s v="Less"/>
    <m/>
    <m/>
    <m/>
    <m/>
    <m/>
    <s v="Non-GFS"/>
    <s v="Non- ICB"/>
    <s v="Non-GFS/Non- ICB"/>
  </r>
  <r>
    <s v="New"/>
    <n v="8520"/>
    <s v="Capgemini Technology Services India Limited"/>
    <x v="3"/>
    <n v="95"/>
    <s v="Capgemini Service S.A.S."/>
    <s v="HOLDING"/>
    <n v="85200620020350"/>
    <s v="07. GROUP"/>
    <s v="ITICS HOLDING - ITICSHOLD - BU"/>
    <n v="42829"/>
    <n v="64"/>
    <s v="8.Invoice awaiting Prime’s approval or PO"/>
    <s v="Hold Payment"/>
    <n v="42893"/>
    <s v="Q2 2017"/>
    <n v="0"/>
    <s v="0-30 Days"/>
    <n v="-53946"/>
    <s v="INR"/>
    <n v="-745.79"/>
    <s v="INR"/>
    <n v="-53945.807534286207"/>
    <s v="EUR"/>
    <s v="INTER"/>
    <n v="-0.75"/>
    <n v="1"/>
    <s v="less than 1000"/>
    <s v="Nicolas HONVAULT"/>
    <s v="no PO"/>
    <s v="Less"/>
    <m/>
    <m/>
    <m/>
    <m/>
    <m/>
    <s v="GFS"/>
    <s v="ICB"/>
    <s v="GFS/ICB"/>
  </r>
  <r>
    <s v="Unresolved"/>
    <n v="8520"/>
    <s v="Capgemini Technology Services India Limited"/>
    <x v="3"/>
    <n v="795"/>
    <s v="Capgemini Suisse S.A."/>
    <s v="CENTRAL EUROPE"/>
    <s v="NDASEZ/005526/16-IM"/>
    <s v="17. iGATE"/>
    <s v="iGATE"/>
    <n v="42769"/>
    <n v="124"/>
    <s v="8.Invoice awaiting Prime’s approval or PO"/>
    <s v="Hold Payment"/>
    <n v="42859"/>
    <s v="Q2 2017"/>
    <n v="34"/>
    <s v="31-60 Days"/>
    <n v="-54894"/>
    <s v="INR"/>
    <n v="-758.9"/>
    <s v="INR"/>
    <n v="-54894.103350500547"/>
    <s v="EUR"/>
    <s v="INTER"/>
    <n v="-0.76"/>
    <n v="1"/>
    <s v="less than 1000"/>
    <s v="Izabela Klich"/>
    <s v="."/>
    <s v="Less"/>
    <m/>
    <m/>
    <m/>
    <m/>
    <m/>
    <s v="Non-GFS"/>
    <s v="Non- ICB"/>
    <s v="Non-GFS/Non- ICB"/>
  </r>
  <r>
    <s v="New"/>
    <n v="8520"/>
    <s v="Capgemini Technology Services India Limited"/>
    <x v="3"/>
    <n v="3027"/>
    <s v="Sogeti Belgium S.A."/>
    <s v="BENELUX"/>
    <n v="85200320062432"/>
    <s v="06. SOGETI"/>
    <s v="SOGETI BELUX - SOGBELUX - BU"/>
    <n v="42888"/>
    <n v="5"/>
    <s v="8.Invoice awaiting Prime’s approval or PO"/>
    <s v="Hold Payment"/>
    <n v="42891"/>
    <s v="Q2 2017"/>
    <n v="2"/>
    <s v="0-30 Days"/>
    <n v="-56007"/>
    <s v="INR"/>
    <n v="-774.29"/>
    <s v="INR"/>
    <n v="-56007.320178230424"/>
    <s v="EUR"/>
    <s v="INTER"/>
    <n v="-0.77"/>
    <n v="1"/>
    <s v="less than 1000"/>
    <s v="Katarzyna Rosa"/>
    <s v="TO BE PAID MANUALLY"/>
    <s v="Less"/>
    <m/>
    <m/>
    <m/>
    <m/>
    <m/>
    <s v="GFS"/>
    <s v="ICB"/>
    <s v="GFS/ICB"/>
  </r>
  <r>
    <s v="Unresolved"/>
    <n v="1970"/>
    <s v="Capgemini UK Plc (FS)"/>
    <x v="5"/>
    <n v="260"/>
    <s v="Capgemini UK Plc"/>
    <s v="UK &amp; IRELAND"/>
    <n v="19700110033894"/>
    <s v="11. FS"/>
    <s v="BFS"/>
    <n v="42676"/>
    <n v="217"/>
    <s v="6.Missing or wrong information on invoice"/>
    <s v="Missing Information or Attachment"/>
    <n v="42831"/>
    <s v="Q1 2017"/>
    <n v="62"/>
    <s v="61-90 Days"/>
    <n v="-687.29"/>
    <s v="GBP"/>
    <n v="-786.69"/>
    <s v="GBP"/>
    <n v="-687.29173821496352"/>
    <s v="EUR"/>
    <s v="INTRA"/>
    <n v="-0.79"/>
    <n v="1"/>
    <s v="less than 1000"/>
    <s v="Puja Kolay Dey"/>
    <s v="No PO"/>
    <s v="Less"/>
    <m/>
    <m/>
    <m/>
    <m/>
    <m/>
    <s v="GFS"/>
    <s v="Non- ICB"/>
    <s v="GFS/Non- ICB"/>
  </r>
  <r>
    <s v="Unresolved"/>
    <n v="3011"/>
    <s v="Sogeti USA LLC"/>
    <x v="6"/>
    <n v="199"/>
    <s v="Capgemini America Inc"/>
    <s v="NORTH AMERICA"/>
    <n v="385729"/>
    <s v="06. SOGETI"/>
    <s v="Sogeti USA "/>
    <n v="42769"/>
    <n v="124"/>
    <s v="4.Disagreed expenses"/>
    <s v="DISAGREEMENT"/>
    <n v="42831"/>
    <s v="Q1 2017"/>
    <n v="62"/>
    <s v="61-90 Days"/>
    <n v="-912"/>
    <s v="USD"/>
    <n v="-812.76"/>
    <s v="USD"/>
    <n v="-911.99796406183123"/>
    <s v="EUR"/>
    <s v="INTRA"/>
    <n v="-0.81"/>
    <n v="1"/>
    <s v="less than 1000"/>
    <s v="Soumya Mukhopadhyay"/>
    <s v="-"/>
    <s v="Less"/>
    <m/>
    <m/>
    <m/>
    <m/>
    <m/>
    <s v="Non-GFS"/>
    <s v="Non- ICB"/>
    <s v="Non-GFS/Non- ICB"/>
  </r>
  <r>
    <s v="Unresolved"/>
    <n v="8520"/>
    <s v="Capgemini Technology Services India Limited"/>
    <x v="3"/>
    <n v="795"/>
    <s v="Capgemini Suisse S.A."/>
    <s v="CENTRAL EUROPE"/>
    <s v="5010088983/16-17-IM"/>
    <s v="05. BUSINESS SERVICES"/>
    <s v="iGATE"/>
    <n v="42769"/>
    <n v="124"/>
    <s v="8.Invoice awaiting Prime’s approval or PO"/>
    <s v="Hold Payment"/>
    <n v="42776"/>
    <s v="Q1 2017"/>
    <n v="117"/>
    <s v="91-120 Days"/>
    <n v="-62696"/>
    <s v="INR"/>
    <n v="-866.76"/>
    <s v="INR"/>
    <n v="-62696.024535617151"/>
    <s v="EUR"/>
    <s v="INTER"/>
    <n v="-0.87"/>
    <n v="1"/>
    <s v="less than 1000"/>
    <s v="Oliver Porsberg"/>
    <s v="Invoice will be paid manually in February"/>
    <s v="Less"/>
    <m/>
    <m/>
    <m/>
    <m/>
    <m/>
    <s v="Non-GFS"/>
    <s v="Non- ICB"/>
    <s v="Non-GFS/Non- ICB"/>
  </r>
  <r>
    <s v="Unresolved"/>
    <n v="8520"/>
    <s v="Capgemini Technology Services India Limited"/>
    <x v="3"/>
    <n v="795"/>
    <s v="Capgemini Suisse S.A."/>
    <s v="CENTRAL EUROPE"/>
    <s v="5010089171/16-17-IM"/>
    <s v="05. BUSINESS SERVICES"/>
    <s v="IGATE"/>
    <n v="42769"/>
    <n v="124"/>
    <s v="8.Invoice awaiting Prime’s approval or PO"/>
    <s v="Hold Payment"/>
    <n v="42831"/>
    <s v="Q1 2017"/>
    <n v="62"/>
    <s v="61-90 Days"/>
    <n v="-62696"/>
    <s v="INR"/>
    <n v="-866.76"/>
    <s v="INR"/>
    <n v="-62696.024535617151"/>
    <s v="EUR"/>
    <s v="INTER"/>
    <n v="-0.87"/>
    <n v="1"/>
    <s v="less than 1000"/>
    <s v="Izabela Klich"/>
    <s v="."/>
    <s v="Less"/>
    <m/>
    <m/>
    <m/>
    <m/>
    <m/>
    <s v="Non-GFS"/>
    <s v="Non- ICB"/>
    <s v="Non-GFS/Non- ICB"/>
  </r>
  <r>
    <s v="Unresolved"/>
    <n v="95"/>
    <s v="Capgemini Service S.A.S."/>
    <x v="0"/>
    <n v="8310"/>
    <s v="Capgemini Polska Sp z.o.o"/>
    <s v="CENTRAL EUROPE"/>
    <n v="950110008574"/>
    <s v="07. GROUP"/>
    <s v="GROUP SHARED SERVICES"/>
    <n v="42515"/>
    <n v="378"/>
    <s v="1.No signed SoW"/>
    <s v="DISAGREEMENT"/>
    <n v="42859"/>
    <s v="Q2 2017"/>
    <n v="34"/>
    <s v="31-60 Days"/>
    <n v="-1000"/>
    <s v="EUR"/>
    <n v="-1000"/>
    <s v="EUR"/>
    <n v="-1000"/>
    <s v="EUR"/>
    <s v="INTER"/>
    <n v="-1"/>
    <n v="1"/>
    <s v="less than 1000"/>
    <s v="Mateusz Jaskolski"/>
    <s v="Please provide signed ICA"/>
    <s v="Less"/>
    <m/>
    <m/>
    <m/>
    <m/>
    <m/>
    <s v="GFS"/>
    <s v="Non- ICB"/>
    <s v="GFS/Non- ICB"/>
  </r>
  <r>
    <s v="New"/>
    <n v="8520"/>
    <s v="Capgemini Technology Services India Limited"/>
    <x v="3"/>
    <n v="95"/>
    <s v="Capgemini Service S.A.S."/>
    <s v="HOLDING"/>
    <n v="85200320061922"/>
    <s v="07. GROUP"/>
    <s v="ITICS HOLDING - ITICSHOLD - BU"/>
    <n v="42829"/>
    <n v="64"/>
    <s v="8.Invoice awaiting Prime’s approval or PO"/>
    <s v="Hold Payment"/>
    <n v="42893"/>
    <s v="Q2 2017"/>
    <n v="0"/>
    <s v="0-30 Days"/>
    <n v="-74925"/>
    <s v="INR"/>
    <n v="-1035.82"/>
    <s v="INR"/>
    <n v="-74924.77287194028"/>
    <s v="EUR"/>
    <s v="INTER"/>
    <n v="-1.04"/>
    <n v="1"/>
    <s v="less than 1000"/>
    <s v="Nicolas HONVAULT"/>
    <s v="no PO"/>
    <s v="Less"/>
    <m/>
    <m/>
    <m/>
    <m/>
    <m/>
    <s v="GFS"/>
    <s v="ICB"/>
    <s v="GFS/ICB"/>
  </r>
  <r>
    <s v="Unresolved"/>
    <n v="8520"/>
    <s v="Capgemini Technology Services India Limited"/>
    <x v="3"/>
    <n v="795"/>
    <s v="Capgemini Suisse S.A."/>
    <s v="CENTRAL EUROPE"/>
    <s v="IN10 excess remit"/>
    <s v="02. APPSTWO"/>
    <s v="Switzerland"/>
    <n v="42793"/>
    <n v="100"/>
    <s v="8.Invoice awaiting Prime’s approval or PO"/>
    <s v="Hold Payment"/>
    <n v="42859"/>
    <s v="Q2 2017"/>
    <n v="34"/>
    <s v="31-60 Days"/>
    <n v="-81700.38"/>
    <s v="INR"/>
    <n v="-1129.49"/>
    <s v="INR"/>
    <n v="-81700.277761703604"/>
    <s v="EUR"/>
    <s v="INTER"/>
    <n v="-1.1299999999999999"/>
    <n v="1"/>
    <s v="less than 1000"/>
    <s v="Izabela Klich"/>
    <s v=".."/>
    <s v="Less"/>
    <m/>
    <m/>
    <m/>
    <m/>
    <m/>
    <s v="Non-GFS"/>
    <s v="Non- ICB"/>
    <s v="Non-GFS/Non- ICB"/>
  </r>
  <r>
    <s v="Unresolved"/>
    <n v="8520"/>
    <s v="Capgemini Technology Services India Limited"/>
    <x v="3"/>
    <n v="8420"/>
    <s v="Capgemini Australia Pty Ltd."/>
    <s v="INDIA"/>
    <s v="5010089535/16-17-IM"/>
    <s v="02. APPSTWO"/>
    <s v="iGATE"/>
    <n v="42769"/>
    <n v="124"/>
    <s v="3.Disagreed days, volume or deliverables"/>
    <s v="DISAGREEMENT"/>
    <n v="42775"/>
    <s v="Q1 2017"/>
    <n v="118"/>
    <s v="91-120 Days"/>
    <n v="-82590"/>
    <s v="INR"/>
    <n v="-1141.79"/>
    <s v="INR"/>
    <n v="-82589.983218563735"/>
    <s v="EUR"/>
    <s v="INTRA"/>
    <n v="-1.1399999999999999"/>
    <n v="1"/>
    <s v="less than 1000"/>
    <s v="Roopeshri Lad"/>
    <s v="Invoice doesn’t belongs to Transport Accident Commission (TAC) project; Please route to correct project"/>
    <s v="Less"/>
    <m/>
    <m/>
    <m/>
    <m/>
    <m/>
    <s v="Non-GFS"/>
    <s v="Non- ICB"/>
    <s v="Non-GFS/Non- ICB"/>
  </r>
  <r>
    <s v="New"/>
    <n v="413"/>
    <s v="Capgemini Nederland B.V."/>
    <x v="7"/>
    <n v="8205"/>
    <s v="Capgemini Consulting Österreich AG"/>
    <s v="CENTRAL EUROPE"/>
    <n v="4130130017418"/>
    <s v="10. IND"/>
    <s v="BI-BA Netherlands"/>
    <n v="42849"/>
    <n v="44"/>
    <s v="6.Missing or wrong information on invoice"/>
    <s v="Missing Information or Attachment"/>
    <n v="42892"/>
    <s v="Q2 2017"/>
    <n v="1"/>
    <s v="0-30 Days"/>
    <n v="-1150.8"/>
    <s v="EUR"/>
    <n v="-1150.8"/>
    <s v="EUR"/>
    <n v="-1150.8"/>
    <s v="EUR"/>
    <s v="INTER"/>
    <n v="-1.1499999999999999"/>
    <n v="1"/>
    <s v="less than 1000"/>
    <s v="Justyna Krawczak"/>
    <s v="certificate of residence for 2017 should be sent to CG Austria"/>
    <s v="Less"/>
    <m/>
    <m/>
    <m/>
    <m/>
    <m/>
    <s v="GFS"/>
    <s v="Non- ICB"/>
    <s v="GFS/Non- ICB"/>
  </r>
  <r>
    <s v="New"/>
    <n v="413"/>
    <s v="Capgemini Nederland B.V."/>
    <x v="7"/>
    <n v="8205"/>
    <s v="Capgemini Consulting Österreich AG"/>
    <s v="CENTRAL EUROPE"/>
    <n v="4130130017431"/>
    <s v="10. IND"/>
    <s v="BI-BA Netherlands"/>
    <n v="42849"/>
    <n v="44"/>
    <s v="6.Missing or wrong information on invoice"/>
    <s v="Missing Information or Attachment"/>
    <n v="42892"/>
    <s v="Q2 2017"/>
    <n v="1"/>
    <s v="0-30 Days"/>
    <n v="-1206"/>
    <s v="EUR"/>
    <n v="-1206"/>
    <s v="EUR"/>
    <n v="-1206"/>
    <s v="EUR"/>
    <s v="INTER"/>
    <n v="-1.21"/>
    <n v="1"/>
    <s v="less than 1000"/>
    <s v="Justyna Krawczak"/>
    <s v="certificate of residence for 2017 should be sent to CG Austria"/>
    <s v="Less"/>
    <m/>
    <m/>
    <m/>
    <m/>
    <m/>
    <s v="GFS"/>
    <s v="Non- ICB"/>
    <s v="GFS/Non- ICB"/>
  </r>
  <r>
    <s v="Unresolved"/>
    <n v="9701"/>
    <s v="Capgemini Services Romania s.r.l."/>
    <x v="2"/>
    <n v="692"/>
    <s v="Capgemini Outsourcing Services S.A.S."/>
    <s v="FRANCE"/>
    <n v="97120170085"/>
    <s v="04. INFRA"/>
    <s v="Infra Central Europe "/>
    <n v="42796"/>
    <n v="97"/>
    <s v="8.Invoice awaiting Prime’s approval or PO"/>
    <s v="Hold Payment"/>
    <n v="42860"/>
    <s v="Q2 2017"/>
    <n v="33"/>
    <s v="31-60 Days"/>
    <n v="-1252.1500000000001"/>
    <s v="EUR"/>
    <n v="-1252.1500000000001"/>
    <s v="RON"/>
    <n v="-5716.6897757015922"/>
    <s v="EUR"/>
    <s v="INTER"/>
    <n v="-1.25"/>
    <n v="1"/>
    <s v="less than 1000"/>
    <s v="Magdalena Marczynska"/>
    <s v="Status : h-Waiting for Project Manager approval Destinataire : CGALES"/>
    <s v="Less"/>
    <m/>
    <m/>
    <m/>
    <m/>
    <m/>
    <s v="Non-GFS"/>
    <s v="Non- ICB"/>
    <s v="Non-GFS/Non- ICB"/>
  </r>
  <r>
    <s v="New"/>
    <n v="413"/>
    <s v="Capgemini Nederland B.V."/>
    <x v="7"/>
    <n v="8205"/>
    <s v="Capgemini Consulting Österreich AG"/>
    <s v="CENTRAL EUROPE"/>
    <n v="4130130017433"/>
    <s v="10. IND"/>
    <s v="BI-BA Netherlands"/>
    <n v="42849"/>
    <n v="44"/>
    <s v="6.Missing or wrong information on invoice"/>
    <s v="Missing Information or Attachment"/>
    <n v="42892"/>
    <s v="Q2 2017"/>
    <n v="1"/>
    <s v="0-30 Days"/>
    <n v="-1273"/>
    <s v="EUR"/>
    <n v="-1273"/>
    <s v="EUR"/>
    <n v="-1273"/>
    <s v="EUR"/>
    <s v="INTER"/>
    <n v="-1.27"/>
    <n v="1"/>
    <s v="less than 1000"/>
    <s v="Justyna Krawczak"/>
    <s v="certificate of residence for 2017 should be sent to CG Austria"/>
    <s v="Less"/>
    <m/>
    <m/>
    <m/>
    <m/>
    <m/>
    <s v="GFS"/>
    <s v="Non- ICB"/>
    <s v="GFS/Non- ICB"/>
  </r>
  <r>
    <s v="New"/>
    <n v="413"/>
    <s v="Capgemini Nederland B.V."/>
    <x v="7"/>
    <n v="8205"/>
    <s v="Capgemini Consulting Österreich AG"/>
    <s v="CENTRAL EUROPE"/>
    <n v="4130130017419"/>
    <s v="10. IND"/>
    <s v="BI-BA Netherlands"/>
    <n v="42849"/>
    <n v="44"/>
    <s v="6.Missing or wrong information on invoice"/>
    <s v="Missing Information or Attachment"/>
    <n v="42892"/>
    <s v="Q2 2017"/>
    <n v="1"/>
    <s v="0-30 Days"/>
    <n v="-1315.2"/>
    <s v="EUR"/>
    <n v="-1315.2"/>
    <s v="EUR"/>
    <n v="-1315.2"/>
    <s v="EUR"/>
    <s v="INTER"/>
    <n v="-1.32"/>
    <n v="1"/>
    <s v="less than 1000"/>
    <s v="Justyna Krawczak"/>
    <s v="certificate of residence for 2017 should be sent to CG Austria"/>
    <s v="Less"/>
    <m/>
    <m/>
    <m/>
    <m/>
    <m/>
    <s v="GFS"/>
    <s v="Non- ICB"/>
    <s v="GFS/Non- ICB"/>
  </r>
  <r>
    <s v="Unresolved"/>
    <n v="8520"/>
    <s v="Capgemini Technology Services India Limited"/>
    <x v="3"/>
    <n v="795"/>
    <s v="Capgemini Suisse S.A."/>
    <s v="CENTRAL EUROPE"/>
    <s v="85200310078009B"/>
    <s v="05. BUSINESS SERVICES"/>
    <s v="BPO India"/>
    <n v="42775"/>
    <n v="118"/>
    <s v="2.Disagreed rates or price"/>
    <s v="DISAGREEMENT"/>
    <n v="42859"/>
    <s v="Q2 2017"/>
    <n v="34"/>
    <s v="31-60 Days"/>
    <n v="-95149"/>
    <s v="INR"/>
    <n v="-1315.42"/>
    <s v="INR"/>
    <n v="-95149.296915687752"/>
    <s v="EUR"/>
    <s v="INTER"/>
    <n v="-1.32"/>
    <n v="1"/>
    <s v="less than 1000"/>
    <s v="Izabela Klich"/>
    <s v="under clarification"/>
    <s v="Less"/>
    <m/>
    <m/>
    <m/>
    <m/>
    <m/>
    <s v="GFS"/>
    <s v="Non- ICB"/>
    <s v="GFS/Non- ICB"/>
  </r>
  <r>
    <s v="New"/>
    <n v="8520"/>
    <s v="Capgemini Technology Services India Limited"/>
    <x v="3"/>
    <n v="95"/>
    <s v="Capgemini Service S.A.S."/>
    <s v="HOLDING"/>
    <n v="85207120000041"/>
    <s v="07. GROUP"/>
    <s v="ITICS HOLDING - ITICSHOLD - BU"/>
    <n v="42829"/>
    <n v="64"/>
    <s v="8.Invoice awaiting Prime’s approval or PO"/>
    <s v="Hold Payment"/>
    <n v="42893"/>
    <s v="Q2 2017"/>
    <n v="0"/>
    <s v="0-30 Days"/>
    <n v="-98098"/>
    <s v="INR"/>
    <n v="-1356.19"/>
    <s v="INR"/>
    <n v="-98098.345003182694"/>
    <s v="EUR"/>
    <s v="INTER"/>
    <n v="-1.36"/>
    <n v="1"/>
    <s v="less than 1000"/>
    <s v="Nicolas HONVAULT"/>
    <s v="no PO"/>
    <s v="Less"/>
    <m/>
    <m/>
    <m/>
    <m/>
    <m/>
    <s v="GFS"/>
    <s v="ICB"/>
    <s v="GFS/ICB"/>
  </r>
  <r>
    <s v="Unresolved"/>
    <n v="260"/>
    <s v="Capgemini UK Plc"/>
    <x v="5"/>
    <n v="795"/>
    <s v="Capgemini Suisse S.A."/>
    <s v="CENTRAL EUROPE"/>
    <n v="260013009196"/>
    <s v="08. SHARED SERVICES"/>
    <s v="HQ"/>
    <n v="42794"/>
    <n v="99"/>
    <s v="6.Missing or wrong information on invoice"/>
    <s v="Missing Information or Attachment"/>
    <n v="42859"/>
    <s v="Q2 2017"/>
    <n v="34"/>
    <s v="31-60 Days"/>
    <n v="-1197.58"/>
    <s v="GBP"/>
    <n v="-1370.78"/>
    <s v="GBP"/>
    <n v="-1197.5819813526391"/>
    <s v="EUR"/>
    <s v="INTER"/>
    <n v="-1.37"/>
    <n v="1"/>
    <s v="less than 1000"/>
    <s v="Katarzyna Debska"/>
    <s v="Under clarification"/>
    <s v="Less"/>
    <m/>
    <m/>
    <m/>
    <m/>
    <m/>
    <s v="GFS"/>
    <s v="Non- ICB"/>
    <s v="GFS/Non- ICB"/>
  </r>
  <r>
    <s v="Unresolved"/>
    <n v="8520"/>
    <s v="Capgemini Technology Services India Limited"/>
    <x v="3"/>
    <n v="3100"/>
    <s v="Sogeti Luxembourg S.A."/>
    <s v="BENELUX"/>
    <n v="85200320061694"/>
    <s v="06. SOGETI"/>
    <s v="SOGETI BELUX - SOGBELUX - BU"/>
    <n v="42773"/>
    <n v="120"/>
    <s v="8.Invoice awaiting Prime’s approval or PO"/>
    <s v="Hold Payment"/>
    <n v="42797"/>
    <s v="Q1 2017"/>
    <n v="96"/>
    <s v="91-120 Days"/>
    <n v="-99441"/>
    <s v="INR"/>
    <n v="-1374.75"/>
    <s v="INR"/>
    <n v="-99440.859903940742"/>
    <s v="EUR"/>
    <s v="INTER"/>
    <n v="-1.37"/>
    <n v="1"/>
    <s v="less than 1000"/>
    <s v="Katarzyna Rosa"/>
    <s v="waiting for approval"/>
    <s v="Less"/>
    <m/>
    <m/>
    <m/>
    <m/>
    <m/>
    <s v="GFS"/>
    <s v="ICB"/>
    <s v="GFS/ICB"/>
  </r>
  <r>
    <s v="New"/>
    <n v="3011"/>
    <s v="Sogeti USA LLC"/>
    <x v="6"/>
    <n v="199"/>
    <s v="Capgemini America Inc"/>
    <s v="NORTH AMERICA"/>
    <n v="391047"/>
    <s v="06. SOGETI"/>
    <s v="Sogeti USA "/>
    <n v="42829"/>
    <n v="64"/>
    <s v="8.Invoice awaiting Prime’s approval or PO"/>
    <s v="Hold Payment"/>
    <n v="42893"/>
    <s v="Q2 2017"/>
    <n v="0"/>
    <s v="0-30 Days"/>
    <n v="-1554.03"/>
    <s v="USD"/>
    <n v="-1384.93"/>
    <s v="USD"/>
    <n v="-1554.0298985778729"/>
    <s v="EUR"/>
    <s v="INTRA"/>
    <n v="-1.38"/>
    <n v="1"/>
    <s v="less than 1000"/>
    <s v="Sayantan Ghosh"/>
    <s v="Invoice waiting for approval"/>
    <s v="Less"/>
    <m/>
    <m/>
    <m/>
    <m/>
    <m/>
    <s v="Non-GFS"/>
    <s v="Non- ICB"/>
    <s v="Non-GFS/Non- ICB"/>
  </r>
  <r>
    <s v="Unresolved"/>
    <n v="9701"/>
    <s v="Capgemini Services Romania s.r.l."/>
    <x v="2"/>
    <n v="692"/>
    <s v="Capgemini Outsourcing Services S.A.S."/>
    <s v="FRANCE"/>
    <n v="97120170088"/>
    <s v="04. INFRA"/>
    <s v="Infra Central Europe "/>
    <n v="42796"/>
    <n v="97"/>
    <s v="8.Invoice awaiting Prime’s approval or PO"/>
    <s v="Hold Payment"/>
    <n v="42860"/>
    <s v="Q2 2017"/>
    <n v="33"/>
    <s v="31-60 Days"/>
    <n v="-1504.95"/>
    <s v="EUR"/>
    <n v="-1504.95"/>
    <s v="RON"/>
    <n v="-6870.8479638558565"/>
    <s v="EUR"/>
    <s v="INTER"/>
    <n v="-1.5"/>
    <n v="1"/>
    <s v="less than 1000"/>
    <s v="Magdalena Marczynska"/>
    <s v="Status : h-Waiting for Project Manager approval Destinataire : CGALES"/>
    <s v="Less"/>
    <m/>
    <m/>
    <m/>
    <m/>
    <m/>
    <s v="Non-GFS"/>
    <s v="Non- ICB"/>
    <s v="Non-GFS/Non- ICB"/>
  </r>
  <r>
    <s v="Unresolved"/>
    <n v="8520"/>
    <s v="Capgemini Technology Services India Limited"/>
    <x v="3"/>
    <n v="795"/>
    <s v="Capgemini Suisse S.A."/>
    <s v="CENTRAL EUROPE"/>
    <s v="5010089099/16-17-IM"/>
    <s v="06. SOGETI"/>
    <s v="IGATE"/>
    <n v="42769"/>
    <n v="124"/>
    <s v="8.Invoice awaiting Prime’s approval or PO"/>
    <s v="Hold Payment"/>
    <n v="42831"/>
    <s v="Q1 2017"/>
    <n v="62"/>
    <s v="61-90 Days"/>
    <n v="-110484"/>
    <s v="INR"/>
    <n v="-1527.42"/>
    <s v="INR"/>
    <n v="-110484.0576355535"/>
    <s v="EUR"/>
    <s v="INTER"/>
    <n v="-1.53"/>
    <n v="1"/>
    <s v="less than 1000"/>
    <s v="Izabela Klich"/>
    <s v="."/>
    <s v="Less"/>
    <m/>
    <m/>
    <m/>
    <m/>
    <m/>
    <s v="Non-GFS"/>
    <s v="Non- ICB"/>
    <s v="Non-GFS/Non- ICB"/>
  </r>
  <r>
    <s v="New"/>
    <n v="8520"/>
    <s v="Capgemini Technology Services India Limited"/>
    <x v="3"/>
    <n v="95"/>
    <s v="Capgemini Service S.A.S."/>
    <s v="HOLDING"/>
    <n v="85207520000014"/>
    <s v="07. GROUP"/>
    <s v="GBD CENTRAL COSTS - GBDHOLD - BU"/>
    <n v="42829"/>
    <n v="64"/>
    <s v="8.Invoice awaiting Prime’s approval or PO"/>
    <s v="Hold Payment"/>
    <n v="42893"/>
    <s v="Q2 2017"/>
    <n v="0"/>
    <s v="0-30 Days"/>
    <n v="-110704"/>
    <s v="INR"/>
    <n v="-1530.46"/>
    <s v="INR"/>
    <n v="-110703.95231757422"/>
    <s v="EUR"/>
    <s v="INTER"/>
    <n v="-1.53"/>
    <n v="1"/>
    <s v="less than 1000"/>
    <s v="Nicolas HONVAULT"/>
    <s v="no PO"/>
    <s v="Less"/>
    <m/>
    <m/>
    <m/>
    <m/>
    <m/>
    <s v="GFS"/>
    <s v="ICB"/>
    <s v="GFS/ICB"/>
  </r>
  <r>
    <s v="Unresolved"/>
    <n v="8520"/>
    <s v="Capgemini Technology Services India Limited"/>
    <x v="3"/>
    <n v="795"/>
    <s v="Capgemini Suisse S.A."/>
    <s v="CENTRAL EUROPE"/>
    <s v="5010089103/16-17-IM"/>
    <s v="04. INFRA"/>
    <s v="IGATE"/>
    <n v="42769"/>
    <n v="124"/>
    <s v="8.Invoice awaiting Prime’s approval or PO"/>
    <s v="Hold Payment"/>
    <n v="42831"/>
    <s v="Q1 2017"/>
    <n v="62"/>
    <s v="61-90 Days"/>
    <n v="-111667"/>
    <s v="INR"/>
    <n v="-1543.77"/>
    <s v="INR"/>
    <n v="-111666.71488918466"/>
    <s v="EUR"/>
    <s v="INTER"/>
    <n v="-1.54"/>
    <n v="1"/>
    <s v="less than 1000"/>
    <s v="Izabela Klich"/>
    <s v="."/>
    <s v="Less"/>
    <m/>
    <m/>
    <m/>
    <m/>
    <m/>
    <s v="Non-GFS"/>
    <s v="Non- ICB"/>
    <s v="Non-GFS/Non- ICB"/>
  </r>
  <r>
    <s v="Unresolved"/>
    <n v="8520"/>
    <s v="Capgemini Technology Services India Limited"/>
    <x v="3"/>
    <n v="795"/>
    <s v="Capgemini Suisse S.A."/>
    <s v="CENTRAL EUROPE"/>
    <s v="AIRL2/009921/16-1-IM"/>
    <s v="17. iGATE"/>
    <s v="iGATE"/>
    <n v="42769"/>
    <n v="124"/>
    <s v="8.Invoice awaiting Prime’s approval or PO"/>
    <s v="Hold Payment"/>
    <n v="42859"/>
    <s v="Q2 2017"/>
    <n v="34"/>
    <s v="31-60 Days"/>
    <n v="-113811"/>
    <s v="INR"/>
    <n v="-1573.41"/>
    <s v="INR"/>
    <n v="-113810.68803888664"/>
    <s v="EUR"/>
    <s v="INTER"/>
    <n v="-1.57"/>
    <n v="1"/>
    <s v="less than 1000"/>
    <s v="Izabela Klich"/>
    <s v="."/>
    <s v="Less"/>
    <m/>
    <m/>
    <m/>
    <m/>
    <m/>
    <s v="Non-GFS"/>
    <s v="Non- ICB"/>
    <s v="Non-GFS/Non- ICB"/>
  </r>
  <r>
    <s v="New"/>
    <n v="8520"/>
    <s v="Capgemini Technology Services India Limited"/>
    <x v="3"/>
    <n v="3027"/>
    <s v="Sogeti Belgium S.A."/>
    <s v="BENELUX"/>
    <n v="85200320062433"/>
    <s v="06. SOGETI"/>
    <s v="SOGETI BELUX - SOGBELUX - BU"/>
    <n v="42888"/>
    <n v="5"/>
    <s v="8.Invoice awaiting Prime’s approval or PO"/>
    <s v="Hold Payment"/>
    <n v="42891"/>
    <s v="Q2 2017"/>
    <n v="2"/>
    <s v="0-30 Days"/>
    <n v="-120015"/>
    <s v="INR"/>
    <n v="-1659.18"/>
    <s v="INR"/>
    <n v="-120014.75609050403"/>
    <s v="EUR"/>
    <s v="INTER"/>
    <n v="-1.66"/>
    <n v="1"/>
    <s v="less than 1000"/>
    <s v="Katarzyna Rosa"/>
    <s v="TO BE PAID MANUALLY"/>
    <s v="Less"/>
    <m/>
    <m/>
    <m/>
    <m/>
    <m/>
    <s v="GFS"/>
    <s v="ICB"/>
    <s v="GFS/ICB"/>
  </r>
  <r>
    <s v="New"/>
    <n v="8520"/>
    <s v="Capgemini Technology Services India Limited"/>
    <x v="3"/>
    <n v="3027"/>
    <s v="Sogeti Belgium S.A."/>
    <s v="BENELUX"/>
    <s v="85202630000252A"/>
    <s v="08. SHARED SERVICES"/>
    <s v="MSA"/>
    <n v="42762"/>
    <n v="131"/>
    <s v="8.Invoice awaiting Prime’s approval or PO"/>
    <s v="Hold Payment"/>
    <n v="42891"/>
    <s v="Q2 2017"/>
    <n v="2"/>
    <s v="0-30 Days"/>
    <n v="-121003"/>
    <s v="INR"/>
    <n v="-1672.84"/>
    <s v="INR"/>
    <n v="-121002.83548405764"/>
    <s v="EUR"/>
    <s v="INTER"/>
    <n v="-1.67"/>
    <n v="1"/>
    <s v="less than 1000"/>
    <s v="Katarzyna Rosa"/>
    <s v="TO BE PAID MANUALLY"/>
    <s v="Less"/>
    <m/>
    <m/>
    <m/>
    <m/>
    <m/>
    <s v="GFS"/>
    <s v="Non- ICB"/>
    <s v="GFS/Non- ICB"/>
  </r>
  <r>
    <s v="Unresolved"/>
    <n v="8520"/>
    <s v="Capgemini Technology Services India Limited"/>
    <x v="3"/>
    <n v="795"/>
    <s v="Capgemini Suisse S.A."/>
    <s v="CENTRAL EUROPE"/>
    <s v="NDABPZ/006713/16-IM"/>
    <s v="17. iGATE"/>
    <s v="iGATE"/>
    <n v="42769"/>
    <n v="124"/>
    <s v="8.Invoice awaiting Prime’s approval or PO"/>
    <s v="Hold Payment"/>
    <n v="42859"/>
    <s v="Q2 2017"/>
    <n v="34"/>
    <s v="31-60 Days"/>
    <n v="-122083"/>
    <s v="INR"/>
    <n v="-1687.77"/>
    <s v="INR"/>
    <n v="-122082.77877437648"/>
    <s v="EUR"/>
    <s v="INTER"/>
    <n v="-1.69"/>
    <n v="1"/>
    <s v="less than 1000"/>
    <s v="Izabela Klich"/>
    <s v="."/>
    <s v="Less"/>
    <m/>
    <m/>
    <m/>
    <m/>
    <m/>
    <s v="Non-GFS"/>
    <s v="Non- ICB"/>
    <s v="Non-GFS/Non- ICB"/>
  </r>
  <r>
    <s v="New"/>
    <n v="95"/>
    <s v="Capgemini Service S.A.S."/>
    <x v="0"/>
    <n v="1320"/>
    <s v="Capgemini Norge AS"/>
    <s v="NORDIC"/>
    <n v="950110011097"/>
    <s v="07. GROUP"/>
    <s v="GROUP SHARED SERVICES"/>
    <n v="42821"/>
    <n v="72"/>
    <s v="6.Missing or wrong information on invoice"/>
    <s v="Missing Information or Attachment"/>
    <n v="42892"/>
    <s v="Q2 2017"/>
    <n v="1"/>
    <s v="0-30 Days"/>
    <n v="-1977.5"/>
    <s v="EUR"/>
    <n v="-1977.5"/>
    <s v="EUR"/>
    <n v="-1977.5"/>
    <s v="EUR"/>
    <s v="INTER"/>
    <n v="-1.98"/>
    <n v="1"/>
    <s v="less than 1000"/>
    <s v="Ankit Agrawal"/>
    <s v="This Credit note is not required, as the debit one is alright."/>
    <s v="Less"/>
    <m/>
    <m/>
    <m/>
    <m/>
    <m/>
    <s v="GFS"/>
    <s v="Non- ICB"/>
    <s v="GFS/Non- ICB"/>
  </r>
  <r>
    <s v="Unresolved"/>
    <n v="8520"/>
    <s v="Capgemini Technology Services India Limited"/>
    <x v="3"/>
    <n v="795"/>
    <s v="Capgemini Suisse S.A."/>
    <s v="CENTRAL EUROPE"/>
    <s v="5010089090/16-17-IM"/>
    <s v="04. INFRA"/>
    <s v="IGATE"/>
    <n v="42769"/>
    <n v="124"/>
    <s v="8.Invoice awaiting Prime’s approval or PO"/>
    <s v="Hold Payment"/>
    <n v="42831"/>
    <s v="Q1 2017"/>
    <n v="62"/>
    <s v="61-90 Days"/>
    <n v="-145479"/>
    <s v="INR"/>
    <n v="-2011.22"/>
    <s v="INR"/>
    <n v="-145479.13893871882"/>
    <s v="EUR"/>
    <s v="INTER"/>
    <n v="-2.0099999999999998"/>
    <n v="1"/>
    <s v="less than 1000"/>
    <s v="Izabela Klich"/>
    <s v="."/>
    <s v="Less"/>
    <m/>
    <m/>
    <m/>
    <m/>
    <m/>
    <s v="Non-GFS"/>
    <s v="Non- ICB"/>
    <s v="Non-GFS/Non- ICB"/>
  </r>
  <r>
    <s v="Unresolved"/>
    <n v="8520"/>
    <s v="Capgemini Technology Services India Limited"/>
    <x v="3"/>
    <n v="795"/>
    <s v="Capgemini Suisse S.A."/>
    <s v="CENTRAL EUROPE"/>
    <s v="5010089094/16-17-IM"/>
    <s v="04. INFRA"/>
    <s v="IGATE"/>
    <n v="42769"/>
    <n v="124"/>
    <s v="8.Invoice awaiting Prime’s approval or PO"/>
    <s v="Hold Payment"/>
    <n v="42831"/>
    <s v="Q1 2017"/>
    <n v="62"/>
    <s v="61-90 Days"/>
    <n v="-145667"/>
    <s v="INR"/>
    <n v="-2013.82"/>
    <s v="INR"/>
    <n v="-145667.20675886812"/>
    <s v="EUR"/>
    <s v="INTER"/>
    <n v="-2.0099999999999998"/>
    <n v="1"/>
    <s v="less than 1000"/>
    <s v="Izabela Klich"/>
    <s v="."/>
    <s v="Less"/>
    <m/>
    <m/>
    <m/>
    <m/>
    <m/>
    <s v="Non-GFS"/>
    <s v="Non- ICB"/>
    <s v="Non-GFS/Non- ICB"/>
  </r>
  <r>
    <s v="Unresolved"/>
    <n v="8520"/>
    <s v="Capgemini Technology Services India Limited"/>
    <x v="3"/>
    <n v="795"/>
    <s v="Capgemini Suisse S.A."/>
    <s v="CENTRAL EUROPE"/>
    <s v="5010089092/16-17-IM"/>
    <s v="04. INFRA"/>
    <s v="IGATE"/>
    <n v="42769"/>
    <n v="124"/>
    <s v="8.Invoice awaiting Prime’s approval or PO"/>
    <s v="Hold Payment"/>
    <n v="42831"/>
    <s v="Q1 2017"/>
    <n v="62"/>
    <s v="61-90 Days"/>
    <n v="-161278"/>
    <s v="INR"/>
    <n v="-2229.64"/>
    <s v="INR"/>
    <n v="-161278.28250679935"/>
    <s v="EUR"/>
    <s v="INTER"/>
    <n v="-2.23"/>
    <n v="1"/>
    <s v="less than 1000"/>
    <s v="Izabela Klich"/>
    <s v="."/>
    <s v="Less"/>
    <m/>
    <m/>
    <m/>
    <m/>
    <m/>
    <s v="Non-GFS"/>
    <s v="Non- ICB"/>
    <s v="Non-GFS/Non- ICB"/>
  </r>
  <r>
    <s v="New"/>
    <n v="8310"/>
    <s v="Capgemini Polska Sp z.o.o"/>
    <x v="2"/>
    <n v="8105"/>
    <s v="Capgemini Canada Inc"/>
    <s v="NORTH AMERICA"/>
    <s v="831015FBP01776_adj"/>
    <s v="05. BUSINESS SERVICES"/>
    <s v="BPO POLAND - BPOPL- BU"/>
    <n v="42283"/>
    <n v="610"/>
    <s v="6.Missing or wrong information on invoice"/>
    <s v="Missing Information or Attachment"/>
    <n v="42893"/>
    <s v="Q2 2017"/>
    <n v="0"/>
    <s v="0-30 Days"/>
    <n v="-9786.17"/>
    <s v="PLN"/>
    <n v="-2346.13"/>
    <s v="PLN"/>
    <n v="-9786.1759778959804"/>
    <s v="EUR"/>
    <s v="INTER"/>
    <n v="-2.35"/>
    <n v="1"/>
    <s v="less than 1000"/>
    <s v="PRIANGSU CHANDRA"/>
    <s v="Missing information"/>
    <s v="Less"/>
    <m/>
    <m/>
    <m/>
    <m/>
    <m/>
    <s v="GFS"/>
    <s v="Non- ICB"/>
    <s v="GFS/Non- ICB"/>
  </r>
  <r>
    <s v="New"/>
    <n v="413"/>
    <s v="Capgemini Nederland B.V."/>
    <x v="7"/>
    <n v="8205"/>
    <s v="Capgemini Consulting Österreich AG"/>
    <s v="CENTRAL EUROPE"/>
    <n v="4130130017432"/>
    <s v="10. IND"/>
    <s v="BI-BA Netherlands"/>
    <n v="42849"/>
    <n v="44"/>
    <s v="6.Missing or wrong information on invoice"/>
    <s v="Missing Information or Attachment"/>
    <n v="42892"/>
    <s v="Q2 2017"/>
    <n v="1"/>
    <s v="0-30 Days"/>
    <n v="-2393.4"/>
    <s v="EUR"/>
    <n v="-2393.4"/>
    <s v="EUR"/>
    <n v="-2393.4"/>
    <s v="EUR"/>
    <s v="INTER"/>
    <n v="-2.39"/>
    <n v="1"/>
    <s v="less than 1000"/>
    <s v="Justyna Krawczak"/>
    <s v="certificate of residence for 2017 should be sent to CG Austria"/>
    <s v="Less"/>
    <m/>
    <m/>
    <m/>
    <m/>
    <m/>
    <s v="GFS"/>
    <s v="Non- ICB"/>
    <s v="GFS/Non- ICB"/>
  </r>
  <r>
    <s v="New"/>
    <n v="8520"/>
    <s v="Capgemini Technology Services India Limited"/>
    <x v="3"/>
    <n v="3027"/>
    <s v="Sogeti Belgium S.A."/>
    <s v="BENELUX"/>
    <n v="85200320062434"/>
    <s v="06. SOGETI"/>
    <s v="SOGETI BELUX - SOGBELUX - BU"/>
    <n v="42888"/>
    <n v="5"/>
    <s v="8.Invoice awaiting Prime’s approval or PO"/>
    <s v="Hold Payment"/>
    <n v="42891"/>
    <s v="Q2 2017"/>
    <n v="2"/>
    <s v="0-30 Days"/>
    <n v="-174600.36"/>
    <s v="INR"/>
    <n v="-2413.8200000000002"/>
    <s v="INR"/>
    <n v="-174600.71755106765"/>
    <s v="EUR"/>
    <s v="INTER"/>
    <n v="-2.41"/>
    <n v="1"/>
    <s v="less than 1000"/>
    <s v="Katarzyna Rosa"/>
    <s v="TO BE PAID MANUALLY"/>
    <s v="Less"/>
    <m/>
    <m/>
    <m/>
    <m/>
    <m/>
    <s v="GFS"/>
    <s v="ICB"/>
    <s v="GFS/ICB"/>
  </r>
  <r>
    <s v="Unresolved"/>
    <n v="8520"/>
    <s v="Capgemini Technology Services India Limited"/>
    <x v="3"/>
    <n v="795"/>
    <s v="Capgemini Suisse S.A."/>
    <s v="CENTRAL EUROPE"/>
    <s v="5010089098/16-17-IM"/>
    <s v="05. BUSINESS SERVICES"/>
    <s v="IGATE"/>
    <n v="42769"/>
    <n v="124"/>
    <s v="8.Invoice awaiting Prime’s approval or PO"/>
    <s v="Hold Payment"/>
    <n v="42831"/>
    <s v="Q1 2017"/>
    <n v="62"/>
    <s v="61-90 Days"/>
    <n v="-177469"/>
    <s v="INR"/>
    <n v="-2453.4699999999998"/>
    <s v="INR"/>
    <n v="-177468.75180834442"/>
    <s v="EUR"/>
    <s v="INTER"/>
    <n v="-2.4500000000000002"/>
    <n v="1"/>
    <s v="less than 1000"/>
    <s v="Izabela Klich"/>
    <s v="."/>
    <s v="Less"/>
    <m/>
    <m/>
    <m/>
    <m/>
    <m/>
    <s v="Non-GFS"/>
    <s v="Non- ICB"/>
    <s v="Non-GFS/Non- ICB"/>
  </r>
  <r>
    <s v="New"/>
    <n v="8520"/>
    <s v="Capgemini Technology Services India Limited"/>
    <x v="3"/>
    <n v="3027"/>
    <s v="Sogeti Belgium S.A."/>
    <s v="BENELUX"/>
    <n v="85200320062435"/>
    <s v="06. SOGETI"/>
    <s v="SOGETI BELUX - SOGBELUX - BU"/>
    <n v="42888"/>
    <n v="5"/>
    <s v="8.Invoice awaiting Prime’s approval or PO"/>
    <s v="Hold Payment"/>
    <n v="42891"/>
    <s v="Q2 2017"/>
    <n v="2"/>
    <s v="0-30 Days"/>
    <n v="-184300.38"/>
    <s v="INR"/>
    <n v="-2547.92"/>
    <s v="INR"/>
    <n v="-184300.67704415254"/>
    <s v="EUR"/>
    <s v="INTER"/>
    <n v="-2.5499999999999998"/>
    <n v="1"/>
    <s v="less than 1000"/>
    <s v="Katarzyna Rosa"/>
    <s v="TO BE PAID MANUALLY"/>
    <s v="Less"/>
    <m/>
    <m/>
    <m/>
    <m/>
    <m/>
    <s v="GFS"/>
    <s v="ICB"/>
    <s v="GFS/ICB"/>
  </r>
  <r>
    <s v="New"/>
    <n v="8243"/>
    <s v="Capgemini Deutschland GmbH"/>
    <x v="2"/>
    <n v="787"/>
    <s v="Capgemini France S.A.S."/>
    <s v="FRANCE"/>
    <n v="82430170000457"/>
    <s v="03. CC"/>
    <s v="DE01 - CC Market Units"/>
    <n v="42829"/>
    <n v="64"/>
    <s v="6.Missing or wrong information on invoice"/>
    <s v="Missing Information or Attachment"/>
    <n v="42891"/>
    <s v="Q2 2017"/>
    <n v="2"/>
    <s v="0-30 Days"/>
    <n v="-2573.92"/>
    <s v="EUR"/>
    <n v="-2573.92"/>
    <s v="EUR"/>
    <n v="-2573.92"/>
    <s v="EUR"/>
    <s v="INTER"/>
    <n v="-2.57"/>
    <n v="1"/>
    <s v="less than 1000"/>
    <s v="ANNA CWIEKA"/>
    <s v="Cannot find reference project"/>
    <s v="Less"/>
    <m/>
    <m/>
    <m/>
    <m/>
    <m/>
    <s v="GFS"/>
    <s v="Non- ICB"/>
    <s v="GFS/Non- ICB"/>
  </r>
  <r>
    <s v="Unresolved"/>
    <n v="8520"/>
    <s v="Capgemini Technology Services India Limited"/>
    <x v="3"/>
    <n v="795"/>
    <s v="Capgemini Suisse S.A."/>
    <s v="CENTRAL EUROPE"/>
    <s v="5010089084/16-17-IM"/>
    <s v="04. INFRA"/>
    <s v="iGATE"/>
    <n v="42769"/>
    <n v="124"/>
    <s v="8.Invoice awaiting Prime’s approval or PO"/>
    <s v="Hold Payment"/>
    <n v="42776"/>
    <s v="Q1 2017"/>
    <n v="117"/>
    <s v="91-120 Days"/>
    <n v="-190386"/>
    <s v="INR"/>
    <n v="-2632.05"/>
    <s v="INR"/>
    <n v="-190386.11770152193"/>
    <s v="EUR"/>
    <s v="INTER"/>
    <n v="-2.63"/>
    <n v="1"/>
    <s v="less than 1000"/>
    <s v="Oliver Porsberg"/>
    <s v="Invoice will be paid manually in February"/>
    <s v="Less"/>
    <m/>
    <m/>
    <m/>
    <m/>
    <m/>
    <s v="Non-GFS"/>
    <s v="Non- ICB"/>
    <s v="Non-GFS/Non- ICB"/>
  </r>
  <r>
    <s v="New"/>
    <n v="413"/>
    <s v="Capgemini Nederland B.V."/>
    <x v="7"/>
    <n v="8205"/>
    <s v="Capgemini Consulting Österreich AG"/>
    <s v="CENTRAL EUROPE"/>
    <n v="4130130017434"/>
    <s v="10. IND"/>
    <s v="BI-BA Netherlands"/>
    <n v="42849"/>
    <n v="44"/>
    <s v="6.Missing or wrong information on invoice"/>
    <s v="Missing Information or Attachment"/>
    <n v="42892"/>
    <s v="Q2 2017"/>
    <n v="1"/>
    <s v="0-30 Days"/>
    <n v="-2649"/>
    <s v="EUR"/>
    <n v="-2649"/>
    <s v="EUR"/>
    <n v="-2649"/>
    <s v="EUR"/>
    <s v="INTER"/>
    <n v="-2.65"/>
    <n v="1"/>
    <s v="less than 1000"/>
    <s v="Justyna Krawczak"/>
    <s v="certificate of residence for 2017 should be sent to CG Austria"/>
    <s v="Less"/>
    <m/>
    <m/>
    <m/>
    <m/>
    <m/>
    <s v="GFS"/>
    <s v="Non- ICB"/>
    <s v="GFS/Non- ICB"/>
  </r>
  <r>
    <s v="Unresolved"/>
    <n v="8520"/>
    <s v="Capgemini Technology Services India Limited"/>
    <x v="3"/>
    <n v="9701"/>
    <s v="Capgemini Services Romania s.r.l."/>
    <s v="CENTRAL EUROPE"/>
    <n v="85200710012477"/>
    <s v="04. INFRA"/>
    <s v="India Users Run Services"/>
    <n v="42583"/>
    <n v="310"/>
    <s v="2.Disagreed rates or price"/>
    <s v="DISAGREEMENT"/>
    <n v="42615"/>
    <s v="Q3 2016"/>
    <n v="278"/>
    <s v="181 - 365 Days"/>
    <n v="-209034"/>
    <s v="INR"/>
    <n v="-2889.85"/>
    <s v="INR"/>
    <n v="-209033.7654070945"/>
    <s v="EUR"/>
    <s v="INTER"/>
    <n v="-2.89"/>
    <n v="1"/>
    <s v="less than 1000"/>
    <s v="Claudia-Mihaela Ghergan"/>
    <s v="."/>
    <s v="Less"/>
    <m/>
    <m/>
    <m/>
    <m/>
    <m/>
    <s v="GFS"/>
    <s v="Non- ICB"/>
    <s v="GFS/Non- ICB"/>
  </r>
  <r>
    <s v="New"/>
    <n v="8520"/>
    <s v="Capgemini Technology Services India Limited"/>
    <x v="3"/>
    <n v="3027"/>
    <s v="Sogeti Belgium S.A."/>
    <s v="BENELUX"/>
    <n v="85200320062436"/>
    <s v="06. SOGETI"/>
    <s v="SOGETI BELUX - SOGBELUX - BU"/>
    <n v="42888"/>
    <n v="5"/>
    <s v="8.Invoice awaiting Prime’s approval or PO"/>
    <s v="Hold Payment"/>
    <n v="42891"/>
    <s v="Q2 2017"/>
    <n v="2"/>
    <s v="0-30 Days"/>
    <n v="-223100.46"/>
    <s v="INR"/>
    <n v="-3084.32"/>
    <s v="INR"/>
    <n v="-223100.51501649211"/>
    <s v="EUR"/>
    <s v="INTER"/>
    <n v="-3.08"/>
    <n v="1"/>
    <s v="less than 1000"/>
    <s v="Katarzyna Rosa"/>
    <s v="TO BE PAID MANUALLY"/>
    <s v="Less"/>
    <m/>
    <m/>
    <m/>
    <m/>
    <m/>
    <s v="GFS"/>
    <s v="ICB"/>
    <s v="GFS/ICB"/>
  </r>
  <r>
    <s v="Unresolved"/>
    <n v="787"/>
    <s v="Capgemini France S.A.S."/>
    <x v="1"/>
    <n v="635"/>
    <s v="Capgemini Technology Services"/>
    <s v="FRANCE"/>
    <n v="78713300012076"/>
    <s v="02. APPSTWO"/>
    <s v="FR13ITICS - ITICS France"/>
    <n v="42724"/>
    <n v="169"/>
    <s v="8.Invoice awaiting Prime’s approval or PO"/>
    <s v="Hold Payment"/>
    <n v="42797"/>
    <s v="Q1 2017"/>
    <n v="96"/>
    <s v="91-120 Days"/>
    <n v="-3159.19"/>
    <s v="EUR"/>
    <n v="-3159.19"/>
    <s v="EUR"/>
    <n v="-3159.19"/>
    <s v="EUR"/>
    <s v="INTRA"/>
    <n v="-3.16"/>
    <n v="1"/>
    <s v="less than 1000"/>
    <s v="Joanna Pilawska"/>
    <s v="Waiting for Project Manager approval - PGILLOIS"/>
    <s v="Less"/>
    <m/>
    <m/>
    <m/>
    <m/>
    <m/>
    <s v="GFS"/>
    <s v="Non- ICB"/>
    <s v="GFS/Non- ICB"/>
  </r>
  <r>
    <s v="Unresolved"/>
    <n v="420"/>
    <s v="Capgemini Belgium N.V./S.A."/>
    <x v="7"/>
    <n v="693"/>
    <s v="Capgemini Consulting S.A.S."/>
    <s v="FRANCE"/>
    <n v="4200110022693"/>
    <s v="03. CC"/>
    <s v="CC_CCFR_Credit Nord - IFRS"/>
    <n v="42639"/>
    <n v="254"/>
    <s v="8.Invoice awaiting Prime’s approval or PO"/>
    <s v="Hold Payment"/>
    <n v="42706"/>
    <s v="Q4 2016"/>
    <n v="187"/>
    <s v="181 - 365 Days"/>
    <n v="-3180.41"/>
    <s v="EUR"/>
    <n v="-3180.41"/>
    <s v="EUR"/>
    <n v="-3180.41"/>
    <s v="EUR"/>
    <s v="INTER"/>
    <n v="-3.18"/>
    <n v="1"/>
    <s v="less than 1000"/>
    <s v="Hirsch Magdalena"/>
    <s v="Waiting for Project Manager approval SSADAKA"/>
    <s v="Less"/>
    <m/>
    <m/>
    <m/>
    <m/>
    <m/>
    <s v="GFS"/>
    <s v="Non- ICB"/>
    <s v="GFS/Non- ICB"/>
  </r>
  <r>
    <s v="Unresolved"/>
    <n v="8310"/>
    <s v="Capgemini Polska Sp z.o.o"/>
    <x v="2"/>
    <n v="199"/>
    <s v="Capgemini America Inc"/>
    <s v="NORTH AMERICA"/>
    <s v="831016KIS00317"/>
    <s v="04. INFRA"/>
    <s v="Infra Central Europe "/>
    <n v="42677"/>
    <n v="216"/>
    <s v="8.Invoice awaiting Prime’s approval or PO"/>
    <s v="Hold Payment"/>
    <n v="42775"/>
    <s v="Q1 2017"/>
    <n v="118"/>
    <s v="91-120 Days"/>
    <n v="-14274"/>
    <s v="PLN"/>
    <n v="-3422.04"/>
    <s v="PLN"/>
    <n v="-14274.011092053364"/>
    <s v="EUR"/>
    <s v="INTER"/>
    <n v="-3.42"/>
    <n v="1"/>
    <s v="less than 1000"/>
    <s v="Sayantan Ghosh"/>
    <s v="Invoice waiting for approval"/>
    <s v="Less"/>
    <m/>
    <m/>
    <m/>
    <m/>
    <m/>
    <s v="GFS"/>
    <s v="Non- ICB"/>
    <s v="GFS/Non- ICB"/>
  </r>
  <r>
    <s v="New"/>
    <n v="1350"/>
    <s v="Capgemini Sverige AB"/>
    <x v="4"/>
    <n v="8520"/>
    <s v="Capgemini Technology Services India Limited"/>
    <s v="INDIA"/>
    <n v="13500210107023"/>
    <s v="02. APPSTWO"/>
    <s v="APPS_SE_SES"/>
    <n v="42829"/>
    <n v="64"/>
    <s v="5.Invoice issued too late"/>
    <s v="DISAGREEMENT"/>
    <n v="42893"/>
    <s v="Q2 2017"/>
    <n v="0"/>
    <s v="0-30 Days"/>
    <n v="-3456"/>
    <s v="EUR"/>
    <n v="-3456"/>
    <s v="SEK"/>
    <n v="-33716.053465700061"/>
    <s v="EUR"/>
    <s v="INTER"/>
    <n v="-3.46"/>
    <n v="1"/>
    <s v="less than 1000"/>
    <s v="Rajas Kolhatkar / Vaishali Karthik"/>
    <s v="Invoice which is raised in 2017 on India is under dispute as Project Team has raised concerns about Quality of Solutions provided by Sub Contractor. As per Projects Team , Implementation was completed in 2016 and invoices should have been raised in 2016 after completion of Milestones. We are not accepting this cost due to quality of solution and cost pertains to 2016 and before. CG Sverige to cancel the invoice/issue credit note"/>
    <s v="Less"/>
    <m/>
    <m/>
    <m/>
    <m/>
    <m/>
    <s v="GFS"/>
    <s v="Non- ICB"/>
    <s v="GFS/Non- ICB"/>
  </r>
  <r>
    <s v="Unresolved"/>
    <n v="8520"/>
    <s v="Capgemini Technology Services India Limited"/>
    <x v="3"/>
    <n v="3071"/>
    <s v="Sogeti Sverige AB"/>
    <s v="NORDIC"/>
    <s v="5010085832/16-17-IM"/>
    <s v="06. SOGETI"/>
    <s v="iGATE"/>
    <n v="42769"/>
    <n v="124"/>
    <s v="8.Invoice awaiting Prime’s approval or PO"/>
    <s v="Hold Payment"/>
    <n v="42775"/>
    <s v="Q1 2017"/>
    <n v="118"/>
    <s v="91-120 Days"/>
    <n v="-264573"/>
    <s v="INR"/>
    <n v="-3657.67"/>
    <s v="INR"/>
    <n v="-264573.08604826109"/>
    <s v="EUR"/>
    <s v="INTER"/>
    <n v="-3.66"/>
    <n v="1"/>
    <s v="less than 1000"/>
    <s v="Anne-Sofi Saltin"/>
    <s v="approval"/>
    <s v="Less"/>
    <m/>
    <m/>
    <m/>
    <m/>
    <m/>
    <s v="Non-GFS"/>
    <s v="Non- ICB"/>
    <s v="Non-GFS/Non- ICB"/>
  </r>
  <r>
    <s v="Unresolved"/>
    <n v="95"/>
    <s v="Capgemini Service S.A.S."/>
    <x v="0"/>
    <n v="8110"/>
    <s v="Capgemini Mexico S. de R.L. de C.V."/>
    <s v="CPM- BR"/>
    <n v="950110010572"/>
    <s v="07. GROUP"/>
    <s v="GROUP SHARED SERVICES"/>
    <n v="42727"/>
    <n v="166"/>
    <s v="1.No signed SoW"/>
    <s v="DISAGREEMENT"/>
    <n v="42797"/>
    <s v="Q1 2017"/>
    <n v="96"/>
    <s v="91-120 Days"/>
    <n v="-3861"/>
    <s v="EUR"/>
    <n v="-3861"/>
    <s v="EUR"/>
    <n v="-3861"/>
    <s v="EUR"/>
    <s v="INTER"/>
    <n v="-3.86"/>
    <n v="1"/>
    <s v="less than 1000"/>
    <s v="Aldo Perez"/>
    <s v="."/>
    <s v="Less"/>
    <m/>
    <m/>
    <m/>
    <m/>
    <m/>
    <s v="GFS"/>
    <s v="Non- ICB"/>
    <s v="GFS/Non- ICB"/>
  </r>
  <r>
    <s v="New"/>
    <n v="413"/>
    <s v="Capgemini Nederland B.V."/>
    <x v="7"/>
    <n v="8205"/>
    <s v="Capgemini Consulting Österreich AG"/>
    <s v="CENTRAL EUROPE"/>
    <n v="4130110181989"/>
    <s v="10. IND"/>
    <s v="BI-BA Netherlands"/>
    <n v="42849"/>
    <n v="44"/>
    <s v="6.Missing or wrong information on invoice"/>
    <s v="Missing Information or Attachment"/>
    <n v="42892"/>
    <s v="Q2 2017"/>
    <n v="1"/>
    <s v="0-30 Days"/>
    <n v="-4020"/>
    <s v="EUR"/>
    <n v="-4020"/>
    <s v="EUR"/>
    <n v="-4020"/>
    <s v="EUR"/>
    <s v="INTER"/>
    <n v="-4.0199999999999996"/>
    <n v="1"/>
    <s v="less than 1000"/>
    <s v="Justyna Krawczak"/>
    <s v="certificate of residence for 2017 should be sent to CG Austria"/>
    <s v="Less"/>
    <m/>
    <m/>
    <m/>
    <m/>
    <m/>
    <s v="GFS"/>
    <s v="Non- ICB"/>
    <s v="GFS/Non- ICB"/>
  </r>
  <r>
    <s v="Unresolved"/>
    <n v="8520"/>
    <s v="Capgemini Technology Services India Limited"/>
    <x v="3"/>
    <n v="795"/>
    <s v="Capgemini Suisse S.A."/>
    <s v="CENTRAL EUROPE"/>
    <s v="5010089097/16-17-IM"/>
    <s v="04. INFRA"/>
    <s v="IGATE"/>
    <n v="42769"/>
    <n v="124"/>
    <s v="8.Invoice awaiting Prime’s approval or PO"/>
    <s v="Hold Payment"/>
    <n v="42831"/>
    <s v="Q1 2017"/>
    <n v="62"/>
    <s v="61-90 Days"/>
    <n v="-311346"/>
    <s v="INR"/>
    <n v="-4304.3"/>
    <s v="INR"/>
    <n v="-311346.27625716105"/>
    <s v="EUR"/>
    <s v="INTER"/>
    <n v="-4.3"/>
    <n v="1"/>
    <s v="less than 1000"/>
    <s v="Izabela Klich"/>
    <s v="."/>
    <s v="Less"/>
    <m/>
    <m/>
    <m/>
    <m/>
    <m/>
    <s v="Non-GFS"/>
    <s v="Non- ICB"/>
    <s v="Non-GFS/Non- ICB"/>
  </r>
  <r>
    <s v="New"/>
    <n v="8310"/>
    <s v="Capgemini Polska Sp z.o.o"/>
    <x v="2"/>
    <n v="692"/>
    <s v="Capgemini Outsourcing Services S.A.S."/>
    <s v="FRANCE"/>
    <s v="831016KBP00051"/>
    <s v="05. BUSINESS SERVICES"/>
    <s v="BPO POLAND - BPOPL- BU"/>
    <n v="42402"/>
    <n v="491"/>
    <s v="8.Invoice awaiting Prime’s approval or PO"/>
    <s v="Hold Payment"/>
    <n v="42891"/>
    <s v="Q2 2017"/>
    <n v="2"/>
    <s v="0-30 Days"/>
    <n v="-18987.34"/>
    <s v="PLN"/>
    <n v="-4552.01"/>
    <s v="PLN"/>
    <n v="-18987.341244151979"/>
    <s v="EUR"/>
    <s v="INTER"/>
    <n v="-4.55"/>
    <n v="1"/>
    <s v="less than 1000"/>
    <s v="Anna Mika"/>
    <s v="Status : h-Waiting for Project Manager approval Destinataire : ALDESHAY"/>
    <s v="Less"/>
    <m/>
    <m/>
    <m/>
    <m/>
    <m/>
    <s v="GFS"/>
    <s v="Non- ICB"/>
    <s v="GFS/Non- ICB"/>
  </r>
  <r>
    <s v="New"/>
    <n v="413"/>
    <s v="Capgemini Nederland B.V."/>
    <x v="7"/>
    <n v="8205"/>
    <s v="Capgemini Consulting Österreich AG"/>
    <s v="CENTRAL EUROPE"/>
    <n v="4130110181990"/>
    <s v="10. IND"/>
    <s v="BI-BA Netherlands"/>
    <n v="42849"/>
    <n v="44"/>
    <s v="6.Missing or wrong information on invoice"/>
    <s v="Missing Information or Attachment"/>
    <n v="42892"/>
    <s v="Q2 2017"/>
    <n v="1"/>
    <s v="0-30 Days"/>
    <n v="-5092"/>
    <s v="EUR"/>
    <n v="-5092"/>
    <s v="EUR"/>
    <n v="-5092"/>
    <s v="EUR"/>
    <s v="INTER"/>
    <n v="-5.09"/>
    <n v="1"/>
    <s v="less than 1000"/>
    <s v="Justyna Krawczak"/>
    <s v="certificate of residence for 2017 should be sent to CG Austria"/>
    <s v="Less"/>
    <m/>
    <m/>
    <m/>
    <m/>
    <m/>
    <s v="GFS"/>
    <s v="Non- ICB"/>
    <s v="GFS/Non- ICB"/>
  </r>
  <r>
    <s v="Unresolved"/>
    <n v="413"/>
    <s v="Capgemini Nederland B.V."/>
    <x v="7"/>
    <n v="8205"/>
    <s v="Capgemini Consulting Österreich AG"/>
    <s v="CENTRAL EUROPE"/>
    <n v="4130110177679"/>
    <s v="08. SHARED SERVICES"/>
    <s v="NL Shared Services wo Sog"/>
    <n v="42821"/>
    <n v="72"/>
    <s v="6.Missing or wrong information on invoice"/>
    <s v="Missing Information or Attachment"/>
    <n v="42859"/>
    <s v="Q2 2017"/>
    <n v="34"/>
    <s v="31-60 Days"/>
    <n v="-5167.78"/>
    <s v="EUR"/>
    <n v="-5167.78"/>
    <s v="EUR"/>
    <n v="-5167.78"/>
    <s v="EUR"/>
    <s v="INTER"/>
    <n v="-5.17"/>
    <n v="1"/>
    <s v="less than 1000"/>
    <s v="Agnieszka Bartula"/>
    <s v="certificate of residence for 2017 should be sent to CG Austria"/>
    <s v="Less"/>
    <m/>
    <m/>
    <m/>
    <m/>
    <m/>
    <s v="GFS"/>
    <s v="Non- ICB"/>
    <s v="GFS/Non- ICB"/>
  </r>
  <r>
    <s v="Unresolved"/>
    <n v="413"/>
    <s v="Capgemini Nederland B.V."/>
    <x v="7"/>
    <n v="692"/>
    <s v="Capgemini Outsourcing Services S.A.S."/>
    <s v="FRANCE"/>
    <n v="4130130017177"/>
    <s v="08. SHARED SERVICES"/>
    <s v="NL Shared Services wo Sog"/>
    <n v="42794"/>
    <n v="99"/>
    <s v="8.Invoice awaiting Prime’s approval or PO"/>
    <s v="Hold Payment"/>
    <n v="42859"/>
    <s v="Q2 2017"/>
    <n v="34"/>
    <s v="31-60 Days"/>
    <n v="-5216.74"/>
    <s v="EUR"/>
    <n v="-5216.74"/>
    <s v="EUR"/>
    <n v="-5216.74"/>
    <s v="EUR"/>
    <s v="INTER"/>
    <n v="-5.22"/>
    <n v="1"/>
    <s v="less than 1000"/>
    <s v="Dominika Cudzilo"/>
    <s v="Invoice above 60 days in approval. Waiting for manager approval- Gales, Cyril"/>
    <s v="Less"/>
    <m/>
    <m/>
    <m/>
    <m/>
    <m/>
    <s v="GFS"/>
    <s v="Non- ICB"/>
    <s v="GFS/Non- ICB"/>
  </r>
  <r>
    <s v="New"/>
    <n v="413"/>
    <s v="Capgemini Nederland B.V."/>
    <x v="7"/>
    <n v="8205"/>
    <s v="Capgemini Consulting Österreich AG"/>
    <s v="CENTRAL EUROPE"/>
    <n v="4130110181985"/>
    <s v="10. IND"/>
    <s v="BI-BA Netherlands"/>
    <n v="42849"/>
    <n v="44"/>
    <s v="6.Missing or wrong information on invoice"/>
    <s v="Missing Information or Attachment"/>
    <n v="42892"/>
    <s v="Q2 2017"/>
    <n v="1"/>
    <s v="0-30 Days"/>
    <n v="-5260.8"/>
    <s v="EUR"/>
    <n v="-5260.8"/>
    <s v="EUR"/>
    <n v="-5260.8"/>
    <s v="EUR"/>
    <s v="INTER"/>
    <n v="-5.26"/>
    <n v="1"/>
    <s v="less than 1000"/>
    <s v="Justyna Krawczak"/>
    <s v="certificate of residence for 2017 should be sent to CG Austria"/>
    <s v="Less"/>
    <m/>
    <m/>
    <m/>
    <m/>
    <m/>
    <s v="GFS"/>
    <s v="Non- ICB"/>
    <s v="GFS/Non- ICB"/>
  </r>
  <r>
    <s v="Unresolved"/>
    <n v="8520"/>
    <s v="Capgemini Technology Services India Limited"/>
    <x v="3"/>
    <n v="795"/>
    <s v="Capgemini Suisse S.A."/>
    <s v="CENTRAL EUROPE"/>
    <s v="ARL/041158/16-17-IM"/>
    <s v="17. iGATE"/>
    <s v="iGATE"/>
    <n v="42769"/>
    <n v="124"/>
    <s v="7.Missing attachments"/>
    <s v="Missing Information or Attachment"/>
    <n v="42859"/>
    <s v="Q2 2017"/>
    <n v="34"/>
    <s v="31-60 Days"/>
    <n v="-381193"/>
    <s v="INR"/>
    <n v="-5269.92"/>
    <s v="INR"/>
    <n v="-381193.21798507031"/>
    <s v="EUR"/>
    <s v="INTER"/>
    <n v="-5.27"/>
    <n v="1"/>
    <s v="less than 1000"/>
    <s v="Izabela Klich"/>
    <s v="."/>
    <s v="Less"/>
    <m/>
    <m/>
    <m/>
    <m/>
    <m/>
    <s v="Non-GFS"/>
    <s v="Non- ICB"/>
    <s v="Non-GFS/Non- ICB"/>
  </r>
  <r>
    <s v="New"/>
    <n v="95"/>
    <s v="Capgemini Service S.A.S."/>
    <x v="0"/>
    <n v="1350"/>
    <s v="Capgemini Sverige AB"/>
    <s v="NORDIC"/>
    <n v="950110011403"/>
    <s v="07. GROUP"/>
    <s v="GROUP SHARED SERVICES"/>
    <n v="42822"/>
    <n v="71"/>
    <s v="8.Invoice awaiting Prime’s approval or PO"/>
    <s v="Hold Payment"/>
    <n v="42892"/>
    <s v="Q2 2017"/>
    <n v="1"/>
    <s v="0-30 Days"/>
    <n v="-5508.75"/>
    <s v="EUR"/>
    <n v="-5508.75"/>
    <s v="EUR"/>
    <n v="-5508.75"/>
    <s v="EUR"/>
    <s v="INTER"/>
    <n v="-5.51"/>
    <n v="1"/>
    <s v="less than 1000"/>
    <s v="Sourav Das"/>
    <s v="Awaiting approval"/>
    <s v="Less"/>
    <m/>
    <m/>
    <m/>
    <m/>
    <m/>
    <s v="GFS"/>
    <s v="Non- ICB"/>
    <s v="GFS/Non- ICB"/>
  </r>
  <r>
    <s v="New"/>
    <n v="413"/>
    <s v="Capgemini Nederland B.V."/>
    <x v="7"/>
    <n v="8205"/>
    <s v="Capgemini Consulting Österreich AG"/>
    <s v="CENTRAL EUROPE"/>
    <n v="4130110181983"/>
    <s v="10. IND"/>
    <s v="BI-BA Netherlands"/>
    <n v="42849"/>
    <n v="44"/>
    <s v="6.Missing or wrong information on invoice"/>
    <s v="Missing Information or Attachment"/>
    <n v="42892"/>
    <s v="Q2 2017"/>
    <n v="1"/>
    <s v="0-30 Days"/>
    <n v="-5628"/>
    <s v="EUR"/>
    <n v="-5628"/>
    <s v="EUR"/>
    <n v="-5628"/>
    <s v="EUR"/>
    <s v="INTER"/>
    <n v="-5.63"/>
    <n v="1"/>
    <s v="less than 1000"/>
    <s v="Justyna Krawczak"/>
    <s v="certificate of residence for 2017 should be sent to CG Austria"/>
    <s v="Less"/>
    <m/>
    <m/>
    <m/>
    <m/>
    <m/>
    <s v="GFS"/>
    <s v="Non- ICB"/>
    <s v="GFS/Non- ICB"/>
  </r>
  <r>
    <s v="Unresolved"/>
    <n v="8520"/>
    <s v="Capgemini Technology Services India Limited"/>
    <x v="3"/>
    <n v="3100"/>
    <s v="Sogeti Luxembourg S.A."/>
    <s v="BENELUX"/>
    <s v="5010088769/16-17-IM"/>
    <s v="11. FS"/>
    <s v="INDIA"/>
    <n v="42769"/>
    <n v="124"/>
    <s v="8.Invoice awaiting Prime’s approval or PO"/>
    <s v="Hold Payment"/>
    <n v="42797"/>
    <s v="Q1 2017"/>
    <n v="96"/>
    <s v="91-120 Days"/>
    <n v="-6000"/>
    <s v="EUR"/>
    <n v="-6000"/>
    <s v="INR"/>
    <n v="-434002.66188299289"/>
    <s v="EUR"/>
    <s v="INTER"/>
    <n v="-6"/>
    <n v="1"/>
    <s v="less than 1000"/>
    <s v="Katarzyna Rosa"/>
    <s v="waiting for approval"/>
    <s v="Less"/>
    <m/>
    <m/>
    <m/>
    <m/>
    <m/>
    <s v="Non-GFS"/>
    <s v="Non- ICB"/>
    <s v="Non-GFS/Non- ICB"/>
  </r>
  <r>
    <s v="Unresolved"/>
    <n v="8520"/>
    <s v="Capgemini Technology Services India Limited"/>
    <x v="3"/>
    <n v="795"/>
    <s v="Capgemini Suisse S.A."/>
    <s v="CENTRAL EUROPE"/>
    <s v="5010089096/16-17-IM"/>
    <s v="11. FS"/>
    <s v="IGATE"/>
    <n v="42769"/>
    <n v="124"/>
    <s v="8.Invoice awaiting Prime’s approval or PO"/>
    <s v="Hold Payment"/>
    <n v="42831"/>
    <s v="Q1 2017"/>
    <n v="62"/>
    <s v="61-90 Days"/>
    <n v="-435354"/>
    <s v="INR"/>
    <n v="-6018.68"/>
    <s v="INR"/>
    <n v="-435353.85683698865"/>
    <s v="EUR"/>
    <s v="INTER"/>
    <n v="-6.02"/>
    <n v="1"/>
    <s v="less than 1000"/>
    <s v="Izabela Klich"/>
    <s v="."/>
    <s v="Less"/>
    <m/>
    <m/>
    <m/>
    <m/>
    <m/>
    <s v="Non-GFS"/>
    <s v="Non- ICB"/>
    <s v="Non-GFS/Non- ICB"/>
  </r>
  <r>
    <s v="Unresolved"/>
    <n v="8520"/>
    <s v="Capgemini Technology Services India Limited"/>
    <x v="3"/>
    <n v="1750"/>
    <s v="Capgemini Espana S.L."/>
    <s v="IBERIA"/>
    <n v="85201120004230"/>
    <s v="11. FS"/>
    <s v="FS-Others"/>
    <n v="42829"/>
    <n v="64"/>
    <s v="8.Invoice awaiting Prime’s approval or PO"/>
    <s v="Hold Payment"/>
    <n v="42860"/>
    <s v="Q2 2017"/>
    <n v="33"/>
    <s v="31-60 Days"/>
    <n v="-436338.06"/>
    <s v="INR"/>
    <n v="-6032.29"/>
    <s v="INR"/>
    <n v="-436338.3195416932"/>
    <s v="EUR"/>
    <s v="INTER"/>
    <n v="-6.03"/>
    <n v="1"/>
    <s v="less than 1000"/>
    <s v="Beatriu Armengol"/>
    <s v="We need that ISOW number be included in the invoice"/>
    <s v="Less"/>
    <m/>
    <m/>
    <m/>
    <m/>
    <m/>
    <s v="GFS"/>
    <s v="ICB"/>
    <s v="GFS/ICB"/>
  </r>
  <r>
    <s v="Unresolved"/>
    <n v="8520"/>
    <s v="Capgemini Technology Services India Limited"/>
    <x v="3"/>
    <n v="3100"/>
    <s v="Sogeti Luxembourg S.A."/>
    <s v="BENELUX"/>
    <s v="5010079830/16-17-IM"/>
    <s v="11. FS"/>
    <s v="INDIA"/>
    <n v="42769"/>
    <n v="124"/>
    <s v="8.Invoice awaiting Prime’s approval or PO"/>
    <s v="Hold Payment"/>
    <n v="42797"/>
    <s v="Q1 2017"/>
    <n v="96"/>
    <s v="91-120 Days"/>
    <n v="-5393"/>
    <s v="GBP"/>
    <n v="-6172.95"/>
    <s v="INR"/>
    <n v="-446512.78861177014"/>
    <s v="EUR"/>
    <s v="INTER"/>
    <n v="-6.17"/>
    <n v="1"/>
    <s v="less than 1000"/>
    <s v="Katarzyna Rosa"/>
    <s v="waiting for approval"/>
    <s v="Less"/>
    <m/>
    <m/>
    <m/>
    <m/>
    <m/>
    <s v="Non-GFS"/>
    <s v="Non- ICB"/>
    <s v="Non-GFS/Non- ICB"/>
  </r>
  <r>
    <s v="Unresolved"/>
    <n v="8520"/>
    <s v="Capgemini Technology Services India Limited"/>
    <x v="3"/>
    <n v="95"/>
    <s v="Capgemini Service S.A.S."/>
    <s v="HOLDING"/>
    <s v="85201130003085CR"/>
    <s v="11. FS"/>
    <s v="FS-Others"/>
    <n v="41452"/>
    <n v="1441"/>
    <s v="8.Invoice awaiting Prime’s approval or PO"/>
    <s v="Hold Payment"/>
    <n v="42433"/>
    <s v="Q1 2016"/>
    <n v="460"/>
    <s v="Above 365 Days"/>
    <n v="-6183.5"/>
    <s v="EUR"/>
    <n v="-6183.5"/>
    <s v="INR"/>
    <n v="-447275.90995891439"/>
    <s v="EUR"/>
    <s v="INTER"/>
    <n v="-6.18"/>
    <n v="1"/>
    <s v="less than 1000"/>
    <s v="nicolas.honvault"/>
    <s v="pay hors netting"/>
    <s v="Less"/>
    <m/>
    <m/>
    <m/>
    <m/>
    <m/>
    <s v="GFS"/>
    <s v="Non- ICB"/>
    <s v="GFS/Non- ICB"/>
  </r>
  <r>
    <s v="Unresolved"/>
    <n v="693"/>
    <s v="Capgemini Consulting S.A.S."/>
    <x v="1"/>
    <n v="95"/>
    <s v="Capgemini Service S.A.S."/>
    <s v="HOLDING"/>
    <n v="69308300001418"/>
    <s v="03. CC"/>
    <s v=" CC FR "/>
    <n v="42636"/>
    <n v="257"/>
    <s v="4.Disagreed expenses"/>
    <s v="DISAGREEMENT"/>
    <n v="42706"/>
    <s v="Q4 2016"/>
    <n v="187"/>
    <s v="181 - 365 Days"/>
    <n v="-6191.64"/>
    <s v="EUR"/>
    <n v="-6191.64"/>
    <s v="EUR"/>
    <n v="-6191.64"/>
    <s v="EUR"/>
    <s v="INTER"/>
    <n v="-6.19"/>
    <n v="1"/>
    <s v="less than 1000"/>
    <s v="Nicolas HONVAULT"/>
    <s v="Wrong project code Jacques PERRIN (27/12/2016 10:47)"/>
    <s v="Less"/>
    <m/>
    <m/>
    <m/>
    <m/>
    <m/>
    <s v="GFS"/>
    <s v="Non- ICB"/>
    <s v="GFS/Non- ICB"/>
  </r>
  <r>
    <s v="Unresolved"/>
    <n v="199"/>
    <s v="Capgemini America Inc"/>
    <x v="6"/>
    <n v="8110"/>
    <s v="Capgemini Mexico S. de R.L. de C.V."/>
    <s v="CPM- BR"/>
    <n v="199030003438"/>
    <s v="01. APPSONE"/>
    <s v="NA TS"/>
    <n v="42697"/>
    <n v="196"/>
    <s v="8.Invoice awaiting Prime’s approval or PO"/>
    <s v="Hold Payment"/>
    <n v="42775"/>
    <s v="Q1 2017"/>
    <n v="118"/>
    <s v="91-120 Days"/>
    <n v="-7000"/>
    <s v="USD"/>
    <n v="-6238.3"/>
    <s v="USD"/>
    <n v="-6999.9961848601333"/>
    <s v="EUR"/>
    <s v="INTER"/>
    <n v="-6.24"/>
    <n v="1"/>
    <s v="less than 1000"/>
    <s v="Aldo Perez"/>
    <s v="."/>
    <s v="Less"/>
    <m/>
    <m/>
    <m/>
    <m/>
    <m/>
    <s v="GFS"/>
    <s v="Non- ICB"/>
    <s v="GFS/Non- ICB"/>
  </r>
  <r>
    <s v="Unresolved"/>
    <n v="692"/>
    <s v="Capgemini Outsourcing Services S.A.S."/>
    <x v="1"/>
    <n v="3014"/>
    <s v="Sogeti France S.A.S."/>
    <s v="FRANCE"/>
    <n v="69201111605674"/>
    <s v="04. INFRA"/>
    <s v="Infra France "/>
    <n v="42573"/>
    <n v="320"/>
    <s v="6.Missing or wrong information on invoice"/>
    <s v="Missing Information or Attachment"/>
    <n v="42648"/>
    <s v="Q3 2016"/>
    <n v="245"/>
    <s v="181 - 365 Days"/>
    <n v="-6278.4"/>
    <s v="EUR"/>
    <n v="-6278.4"/>
    <s v="EUR"/>
    <n v="-6278.4"/>
    <s v="EUR"/>
    <s v="INTRA"/>
    <n v="-6.28"/>
    <n v="1"/>
    <s v="less than 1000"/>
    <s v="Edyta Lechwar-Wierzbicka"/>
    <s v="Erreur PM. Frédéric DE MONTAIGNE ne gère pas les projets de cette entité; contact: WYLLIE Rebecca"/>
    <s v="Less"/>
    <m/>
    <m/>
    <m/>
    <m/>
    <m/>
    <s v="GFS"/>
    <s v="Non- ICB"/>
    <s v="GFS/Non- ICB"/>
  </r>
  <r>
    <s v="Unresolved"/>
    <n v="8520"/>
    <s v="Capgemini Technology Services India Limited"/>
    <x v="3"/>
    <n v="1750"/>
    <s v="Capgemini Espana S.L."/>
    <s v="IBERIA"/>
    <n v="85201220009380"/>
    <s v="11. FS"/>
    <s v="FS-Others"/>
    <n v="42829"/>
    <n v="64"/>
    <s v="8.Invoice awaiting Prime’s approval or PO"/>
    <s v="Hold Payment"/>
    <n v="42860"/>
    <s v="Q2 2017"/>
    <n v="33"/>
    <s v="31-60 Days"/>
    <n v="-499598.91"/>
    <s v="INR"/>
    <n v="-6906.86"/>
    <s v="INR"/>
    <n v="-499599.27087552799"/>
    <s v="EUR"/>
    <s v="INTER"/>
    <n v="-6.91"/>
    <n v="1"/>
    <s v="less than 1000"/>
    <s v="Beatriu Armengol"/>
    <s v="We need that ISOW number be included in the invoice"/>
    <s v="Less"/>
    <m/>
    <m/>
    <m/>
    <m/>
    <m/>
    <s v="GFS"/>
    <s v="ICB"/>
    <s v="GFS/ICB"/>
  </r>
  <r>
    <s v="Unresolved"/>
    <n v="8520"/>
    <s v="Capgemini Technology Services India Limited"/>
    <x v="3"/>
    <n v="795"/>
    <s v="Capgemini Suisse S.A."/>
    <s v="CENTRAL EUROPE"/>
    <s v="5010088759/16-17-IM"/>
    <s v="05. BUSINESS SERVICES"/>
    <s v="iGATE"/>
    <n v="42769"/>
    <n v="124"/>
    <s v="8.Invoice awaiting Prime’s approval or PO"/>
    <s v="Hold Payment"/>
    <n v="42776"/>
    <s v="Q1 2017"/>
    <n v="117"/>
    <s v="91-120 Days"/>
    <n v="-7623.25"/>
    <s v="CHF"/>
    <n v="-6996.37"/>
    <s v="INR"/>
    <n v="-506073.86725305248"/>
    <s v="EUR"/>
    <s v="INTER"/>
    <n v="-7"/>
    <n v="1"/>
    <s v="less than 1000"/>
    <s v="Oliver Porsberg"/>
    <s v="Invoice will be paid manually in February"/>
    <s v="Less"/>
    <m/>
    <m/>
    <m/>
    <m/>
    <m/>
    <s v="Non-GFS"/>
    <s v="Non- ICB"/>
    <s v="Non-GFS/Non- ICB"/>
  </r>
  <r>
    <s v="Unresolved"/>
    <n v="8520"/>
    <s v="Capgemini Technology Services India Limited"/>
    <x v="3"/>
    <n v="795"/>
    <s v="Capgemini Suisse S.A."/>
    <s v="CENTRAL EUROPE"/>
    <s v="5010089086/16-17-IM"/>
    <s v="06. SOGETI"/>
    <s v="iGATE"/>
    <n v="42769"/>
    <n v="124"/>
    <s v="8.Invoice awaiting Prime’s approval or PO"/>
    <s v="Hold Payment"/>
    <n v="42776"/>
    <s v="Q1 2017"/>
    <n v="117"/>
    <s v="91-120 Days"/>
    <n v="-510042"/>
    <s v="INR"/>
    <n v="-7051.23"/>
    <s v="INR"/>
    <n v="-510042.0982582026"/>
    <s v="EUR"/>
    <s v="INTER"/>
    <n v="-7.05"/>
    <n v="1"/>
    <s v="less than 1000"/>
    <s v="Oliver Porsberg"/>
    <s v="Invoice will be paid manually in February"/>
    <s v="Less"/>
    <m/>
    <m/>
    <m/>
    <m/>
    <m/>
    <s v="Non-GFS"/>
    <s v="Non- ICB"/>
    <s v="Non-GFS/Non- ICB"/>
  </r>
  <r>
    <s v="Unresolved"/>
    <n v="95"/>
    <s v="Capgemini Service S.A.S."/>
    <x v="0"/>
    <n v="1320"/>
    <s v="Capgemini Norge AS"/>
    <s v="NORDIC"/>
    <n v="950110010765"/>
    <s v="07. GROUP"/>
    <s v="GROUP SHARED SERVICES"/>
    <n v="42765"/>
    <n v="128"/>
    <s v="8.Invoice awaiting Prime’s approval or PO"/>
    <s v="Hold Payment"/>
    <n v="42830"/>
    <s v="Q1 2017"/>
    <n v="63"/>
    <s v="61-90 Days"/>
    <n v="-8152"/>
    <s v="EUR"/>
    <n v="-8152"/>
    <s v="EUR"/>
    <n v="-8152"/>
    <s v="EUR"/>
    <s v="INTER"/>
    <n v="-8.15"/>
    <n v="1"/>
    <s v="less than 1000"/>
    <s v="Ankit Agrawal"/>
    <s v="Awaiting approval."/>
    <s v="Less"/>
    <m/>
    <m/>
    <m/>
    <m/>
    <m/>
    <s v="GFS"/>
    <s v="Non- ICB"/>
    <s v="GFS/Non- ICB"/>
  </r>
  <r>
    <s v="New"/>
    <n v="8520"/>
    <s v="Capgemini Technology Services India Limited"/>
    <x v="3"/>
    <n v="787"/>
    <s v="Capgemini France S.A.S."/>
    <s v="FRANCE"/>
    <n v="85200310087433"/>
    <s v="03. CC"/>
    <s v="CC India"/>
    <n v="42829"/>
    <n v="64"/>
    <s v="4.Disagreed expenses"/>
    <s v="DISAGREEMENT"/>
    <n v="42892"/>
    <s v="Q2 2017"/>
    <n v="1"/>
    <s v="0-30 Days"/>
    <n v="-591630.22"/>
    <s v="INR"/>
    <n v="-8179.17"/>
    <s v="INR"/>
    <n v="-591630.25866558647"/>
    <s v="EUR"/>
    <s v="INTER"/>
    <n v="-8.18"/>
    <n v="1"/>
    <s v="less than 1000"/>
    <s v="ANNA CWIEKA"/>
    <s v="Disagreed expenses"/>
    <s v="Less"/>
    <m/>
    <m/>
    <m/>
    <m/>
    <m/>
    <s v="GFS"/>
    <s v="Non- ICB"/>
    <s v="GFS/Non- ICB"/>
  </r>
  <r>
    <s v="Unresolved"/>
    <n v="3011"/>
    <s v="Sogeti USA LLC"/>
    <x v="6"/>
    <n v="199"/>
    <s v="Capgemini America Inc"/>
    <s v="NORTH AMERICA"/>
    <n v="387984"/>
    <s v="06. SOGETI"/>
    <s v="Sogeti USA "/>
    <n v="42795"/>
    <n v="98"/>
    <s v="1.No signed SoW"/>
    <s v="DISAGREEMENT"/>
    <n v="42859"/>
    <s v="Q2 2017"/>
    <n v="34"/>
    <s v="31-60 Days"/>
    <n v="-9450"/>
    <s v="USD"/>
    <n v="-8421.7099999999991"/>
    <s v="USD"/>
    <n v="-9450.0004600609827"/>
    <s v="EUR"/>
    <s v="INTRA"/>
    <n v="-8.42"/>
    <n v="1"/>
    <s v="less than 1000"/>
    <s v="Sayantan Ghosh"/>
    <s v="No ISOW Signed"/>
    <s v="Less"/>
    <m/>
    <m/>
    <m/>
    <m/>
    <m/>
    <s v="Non-GFS"/>
    <s v="Non- ICB"/>
    <s v="Non-GFS/Non- ICB"/>
  </r>
  <r>
    <s v="Unresolved"/>
    <n v="8520"/>
    <s v="Capgemini Technology Services India Limited"/>
    <x v="3"/>
    <n v="795"/>
    <s v="Capgemini Suisse S.A."/>
    <s v="CENTRAL EUROPE"/>
    <s v="5010089100/16-17-IM"/>
    <s v="04. INFRA"/>
    <s v="IGATE"/>
    <n v="42769"/>
    <n v="124"/>
    <s v="8.Invoice awaiting Prime’s approval or PO"/>
    <s v="Hold Payment"/>
    <n v="42831"/>
    <s v="Q1 2017"/>
    <n v="62"/>
    <s v="61-90 Days"/>
    <n v="-677509"/>
    <s v="INR"/>
    <n v="-9366.43"/>
    <s v="INR"/>
    <n v="-677509.2587234535"/>
    <s v="EUR"/>
    <s v="INTER"/>
    <n v="-9.3699999999999992"/>
    <n v="1"/>
    <s v="less than 1000"/>
    <s v="Izabela Klich"/>
    <s v="."/>
    <s v="Less"/>
    <m/>
    <m/>
    <m/>
    <m/>
    <m/>
    <s v="Non-GFS"/>
    <s v="Non- ICB"/>
    <s v="Non-GFS/Non- ICB"/>
  </r>
  <r>
    <s v="Unresolved"/>
    <n v="8520"/>
    <s v="Capgemini Technology Services India Limited"/>
    <x v="3"/>
    <n v="795"/>
    <s v="Capgemini Suisse S.A."/>
    <s v="CENTRAL EUROPE"/>
    <s v="5010089093/16-17-IM"/>
    <s v="11. FS"/>
    <s v="IGATE"/>
    <n v="42769"/>
    <n v="124"/>
    <s v="8.Invoice awaiting Prime’s approval or PO"/>
    <s v="Hold Payment"/>
    <n v="42831"/>
    <s v="Q1 2017"/>
    <n v="62"/>
    <s v="61-90 Days"/>
    <n v="-702858"/>
    <s v="INR"/>
    <n v="-9716.8700000000008"/>
    <s v="INR"/>
    <n v="-702857.90752849961"/>
    <s v="EUR"/>
    <s v="INTER"/>
    <n v="-9.7200000000000006"/>
    <n v="1"/>
    <s v="less than 1000"/>
    <s v="Izabela Klich"/>
    <s v="."/>
    <s v="Less"/>
    <m/>
    <m/>
    <m/>
    <m/>
    <m/>
    <s v="Non-GFS"/>
    <s v="Non- ICB"/>
    <s v="Non-GFS/Non- ICB"/>
  </r>
  <r>
    <s v="Unresolved"/>
    <n v="8520"/>
    <s v="Capgemini Technology Services India Limited"/>
    <x v="3"/>
    <n v="1750"/>
    <s v="Capgemini Espana S.L."/>
    <s v="IBERIA"/>
    <n v="85201220009381"/>
    <s v="11. FS"/>
    <s v="FS-Others"/>
    <n v="42829"/>
    <n v="64"/>
    <s v="8.Invoice awaiting Prime’s approval or PO"/>
    <s v="Hold Payment"/>
    <n v="42860"/>
    <s v="Q2 2017"/>
    <n v="33"/>
    <s v="31-60 Days"/>
    <n v="-755298.18"/>
    <s v="INR"/>
    <n v="-10441.85"/>
    <s v="INR"/>
    <n v="-755298.44916382153"/>
    <s v="EUR"/>
    <s v="INTER"/>
    <n v="-10.44"/>
    <n v="1"/>
    <s v="less than 1000"/>
    <s v="Beatriu Armengol"/>
    <s v="We need that ISOW number be included in the invoice"/>
    <s v="Less"/>
    <m/>
    <m/>
    <m/>
    <m/>
    <m/>
    <s v="GFS"/>
    <s v="ICB"/>
    <s v="GFS/ICB"/>
  </r>
  <r>
    <s v="Unresolved"/>
    <n v="8520"/>
    <s v="Capgemini Technology Services India Limited"/>
    <x v="3"/>
    <n v="795"/>
    <s v="Capgemini Suisse S.A."/>
    <s v="CENTRAL EUROPE"/>
    <s v="5010089087/16-17-IM"/>
    <s v="04. INFRA"/>
    <s v="iGATE"/>
    <n v="42769"/>
    <n v="124"/>
    <s v="8.Invoice awaiting Prime’s approval or PO"/>
    <s v="Hold Payment"/>
    <n v="42776"/>
    <s v="Q1 2017"/>
    <n v="117"/>
    <s v="91-120 Days"/>
    <n v="-758641"/>
    <s v="INR"/>
    <n v="-10488.06"/>
    <s v="INR"/>
    <n v="-758640.99299809034"/>
    <s v="EUR"/>
    <s v="INTER"/>
    <n v="-10.49"/>
    <n v="1"/>
    <s v="less than 1000"/>
    <s v="Oliver Porsberg"/>
    <s v="Invoice will be paid manually in February"/>
    <s v="Less"/>
    <m/>
    <m/>
    <m/>
    <m/>
    <m/>
    <s v="Non-GFS"/>
    <s v="Non- ICB"/>
    <s v="Non-GFS/Non- ICB"/>
  </r>
  <r>
    <s v="Unresolved"/>
    <n v="132"/>
    <s v="Capgemini Technologies LLC"/>
    <x v="6"/>
    <n v="199"/>
    <s v="Capgemini America Inc"/>
    <s v="NORTH AMERICA"/>
    <n v="1320130002432"/>
    <s v="01. APPSONE"/>
    <s v="NA CAPTECH"/>
    <n v="42641"/>
    <n v="252"/>
    <s v="1.No signed SoW"/>
    <s v="DISAGREEMENT"/>
    <n v="42709"/>
    <s v="Q4 2016"/>
    <n v="184"/>
    <s v="181 - 365 Days"/>
    <n v="-12214"/>
    <s v="USD"/>
    <n v="-10884.95"/>
    <s v="USD"/>
    <n v="-12214.001967265651"/>
    <s v="EUR"/>
    <s v="INTRA"/>
    <n v="-10.88"/>
    <n v="1"/>
    <s v="less than 1000"/>
    <s v="Soumya Mukhopadhyay"/>
    <s v="ISOW Reqd"/>
    <s v="Less"/>
    <m/>
    <m/>
    <m/>
    <m/>
    <m/>
    <s v="GFS"/>
    <s v="Non- ICB"/>
    <s v="GFS/Non- ICB"/>
  </r>
  <r>
    <s v="Unresolved"/>
    <n v="1710"/>
    <s v="Capgemini Italia S.p.A"/>
    <x v="10"/>
    <n v="9701"/>
    <s v="Capgemini Services Romania s.r.l."/>
    <s v="CENTRAL EUROPE"/>
    <n v="17100111700461"/>
    <s v="02. APPSTWO"/>
    <s v="Apps Italy"/>
    <n v="42773"/>
    <n v="120"/>
    <s v="5.Invoice issued too late"/>
    <s v="DISAGREEMENT"/>
    <n v="42774"/>
    <s v="Q1 2017"/>
    <n v="119"/>
    <s v="91-120 Days"/>
    <n v="-11317.71"/>
    <s v="EUR"/>
    <n v="-11317.71"/>
    <s v="EUR"/>
    <n v="-11317.71"/>
    <s v="EUR"/>
    <s v="INTER"/>
    <n v="-11.32"/>
    <n v="1"/>
    <s v="less than 1000"/>
    <s v="Claudia-Mihaela Ghergan"/>
    <s v="."/>
    <s v="Less"/>
    <m/>
    <m/>
    <m/>
    <m/>
    <m/>
    <s v="GFS"/>
    <s v="Non- ICB"/>
    <s v="GFS/Non- ICB"/>
  </r>
  <r>
    <s v="New"/>
    <n v="8520"/>
    <s v="Capgemini Technology Services India Limited"/>
    <x v="3"/>
    <n v="3027"/>
    <s v="Sogeti Belgium S.A."/>
    <s v="BENELUX"/>
    <n v="85200310087392"/>
    <s v="06. SOGETI"/>
    <s v="SOGETI INDIA - SOGID - BU"/>
    <n v="42795"/>
    <n v="98"/>
    <s v="8.Invoice awaiting Prime’s approval or PO"/>
    <s v="Hold Payment"/>
    <n v="42891"/>
    <s v="Q2 2017"/>
    <n v="2"/>
    <s v="0-30 Days"/>
    <n v="-882974"/>
    <s v="INR"/>
    <n v="-12206.94"/>
    <s v="INR"/>
    <n v="-882974.07557433029"/>
    <s v="EUR"/>
    <s v="INTER"/>
    <n v="-12.21"/>
    <n v="1"/>
    <s v="less than 1000"/>
    <s v="Katarzyna Rosa"/>
    <s v="TO BE PAID MANUALLY"/>
    <s v="Less"/>
    <m/>
    <m/>
    <m/>
    <m/>
    <m/>
    <s v="GFS"/>
    <s v="Non- ICB"/>
    <s v="GFS/Non- ICB"/>
  </r>
  <r>
    <s v="Unresolved"/>
    <n v="635"/>
    <s v="Capgemini Technology Services"/>
    <x v="1"/>
    <n v="692"/>
    <s v="Capgemini Outsourcing Services S.A.S."/>
    <s v="FRANCE"/>
    <n v="63503300004994"/>
    <s v="08. SHARED SERVICES"/>
    <s v="GROUP SHARED SERVICES - SBU"/>
    <n v="42614"/>
    <n v="279"/>
    <s v="8.Invoice awaiting Prime’s approval or PO"/>
    <s v="Hold Payment"/>
    <n v="42648"/>
    <s v="Q3 2016"/>
    <n v="245"/>
    <s v="181 - 365 Days"/>
    <n v="-13288.7"/>
    <s v="EUR"/>
    <n v="-13288.7"/>
    <s v="EUR"/>
    <n v="-13288.7"/>
    <s v="EUR"/>
    <s v="INTRA"/>
    <n v="-13.29"/>
    <n v="1"/>
    <s v="less than 1000"/>
    <s v="Dominika Cudzilo"/>
    <s v="Invoice above 60 days in approval. Waiting for manager approval- Claus, Marty"/>
    <s v="Less"/>
    <m/>
    <m/>
    <m/>
    <m/>
    <m/>
    <s v="GFS"/>
    <s v="Non- ICB"/>
    <s v="GFS/Non- ICB"/>
  </r>
  <r>
    <s v="Unresolved"/>
    <n v="260"/>
    <s v="Capgemini UK Plc"/>
    <x v="5"/>
    <n v="95"/>
    <s v="Capgemini Service S.A.S."/>
    <s v="HOLDING"/>
    <n v="2600110120980"/>
    <s v="03. CC"/>
    <s v="CC - MLS"/>
    <n v="42759"/>
    <n v="134"/>
    <s v="8.Invoice awaiting Prime’s approval or PO"/>
    <s v="Hold Payment"/>
    <n v="42893"/>
    <s v="Q2 2017"/>
    <n v="0"/>
    <s v="0-30 Days"/>
    <n v="-12636"/>
    <s v="GBP"/>
    <n v="-14463.46"/>
    <s v="GBP"/>
    <n v="-12636.002191463722"/>
    <s v="EUR"/>
    <s v="INTER"/>
    <n v="-14.46"/>
    <n v="1"/>
    <s v="less than 1000"/>
    <s v="Christelle PONTHUS"/>
    <s v="no PO"/>
    <s v="Less"/>
    <m/>
    <m/>
    <m/>
    <m/>
    <m/>
    <s v="GFS"/>
    <s v="Non- ICB"/>
    <s v="GFS/Non- ICB"/>
  </r>
  <r>
    <s v="New"/>
    <n v="95"/>
    <s v="Capgemini Service S.A.S."/>
    <x v="0"/>
    <n v="1350"/>
    <s v="Capgemini Sverige AB"/>
    <s v="NORDIC"/>
    <n v="950110011080"/>
    <s v="07. GROUP"/>
    <s v="GROUP SHARED SERVICES"/>
    <n v="42821"/>
    <n v="72"/>
    <s v="8.Invoice awaiting Prime’s approval or PO"/>
    <s v="Hold Payment"/>
    <n v="42892"/>
    <s v="Q2 2017"/>
    <n v="1"/>
    <s v="0-30 Days"/>
    <n v="-16247.5"/>
    <s v="EUR"/>
    <n v="-16247.5"/>
    <s v="EUR"/>
    <n v="-16247.5"/>
    <s v="EUR"/>
    <s v="INTER"/>
    <n v="-16.25"/>
    <n v="1"/>
    <s v="less than 1000"/>
    <s v="Sourav Das"/>
    <s v="Awaiting approval"/>
    <s v="Less"/>
    <m/>
    <m/>
    <m/>
    <m/>
    <m/>
    <s v="GFS"/>
    <s v="Non- ICB"/>
    <s v="GFS/Non- ICB"/>
  </r>
  <r>
    <s v="Unresolved"/>
    <n v="199"/>
    <s v="Capgemini America Inc"/>
    <x v="6"/>
    <n v="635"/>
    <s v="Capgemini Technology Services"/>
    <s v="FRANCE"/>
    <n v="199030003948"/>
    <s v="01. APPSONE"/>
    <s v="NA APPS ADJ"/>
    <n v="42772"/>
    <n v="121"/>
    <s v="8.Invoice awaiting Prime’s approval or PO"/>
    <s v="Hold Payment"/>
    <n v="42830"/>
    <s v="Q1 2017"/>
    <n v="63"/>
    <s v="61-90 Days"/>
    <n v="-18420.189999999999"/>
    <s v="USD"/>
    <n v="-16415.82"/>
    <s v="USD"/>
    <n v="-18420.190976924911"/>
    <s v="EUR"/>
    <s v="INTER"/>
    <n v="-16.420000000000002"/>
    <n v="1"/>
    <s v="less than 1000"/>
    <s v="Aleksandra Polak"/>
    <s v="Invoice has been waiting for Project Manager approval for more than 2 months. Please contact AMBARD (PM)in order to receive further information."/>
    <s v="Less"/>
    <m/>
    <m/>
    <m/>
    <m/>
    <m/>
    <s v="GFS"/>
    <s v="Non- ICB"/>
    <s v="GFS/Non- ICB"/>
  </r>
  <r>
    <s v="New"/>
    <n v="3022"/>
    <s v="Sogeti High Tech S.A.S."/>
    <x v="1"/>
    <n v="3014"/>
    <s v="Sogeti France S.A.S."/>
    <s v="FRANCE"/>
    <n v="30220110071981"/>
    <s v="06. SOGETI"/>
    <s v="Sogeti HTC  "/>
    <n v="42853"/>
    <n v="40"/>
    <s v="8.Invoice awaiting Prime’s approval or PO"/>
    <s v="Hold Payment"/>
    <n v="42893"/>
    <s v="Q2 2017"/>
    <n v="0"/>
    <s v="0-30 Days"/>
    <n v="-17690.400000000001"/>
    <s v="EUR"/>
    <n v="-17690.400000000001"/>
    <s v="EUR"/>
    <n v="-17690.400000000001"/>
    <s v="EUR"/>
    <s v="INTRA"/>
    <n v="-17.690000000000001"/>
    <n v="1"/>
    <s v="less than 1000"/>
    <s v="Edyta Lechwar-Wierzbicka"/>
    <s v="waiting for approval"/>
    <s v="Less"/>
    <m/>
    <m/>
    <m/>
    <m/>
    <m/>
    <s v="GFS"/>
    <s v="Non- ICB"/>
    <s v="GFS/Non- ICB"/>
  </r>
  <r>
    <s v="Unresolved"/>
    <n v="413"/>
    <s v="Capgemini Nederland B.V."/>
    <x v="7"/>
    <n v="635"/>
    <s v="Capgemini Technology Services"/>
    <s v="FRANCE"/>
    <n v="4130130017039"/>
    <s v="02. APPSTWO"/>
    <s v="APPS_NL_PRIVATE"/>
    <n v="42733"/>
    <n v="160"/>
    <s v="8.Invoice awaiting Prime’s approval or PO"/>
    <s v="Hold Payment"/>
    <n v="42797"/>
    <s v="Q1 2017"/>
    <n v="96"/>
    <s v="91-120 Days"/>
    <n v="-17777.54"/>
    <s v="EUR"/>
    <n v="-17777.54"/>
    <s v="EUR"/>
    <n v="-17777.54"/>
    <s v="EUR"/>
    <s v="INTER"/>
    <n v="-17.78"/>
    <n v="1"/>
    <s v="less than 1000"/>
    <s v="Joanna Szyk"/>
    <s v="Invoice is awaiting for approval by GIL, Amélie."/>
    <s v="Less"/>
    <m/>
    <m/>
    <m/>
    <m/>
    <m/>
    <s v="GFS"/>
    <s v="Non- ICB"/>
    <s v="GFS/Non- ICB"/>
  </r>
  <r>
    <s v="New"/>
    <n v="8243"/>
    <s v="Capgemini Deutschland GmbH"/>
    <x v="2"/>
    <n v="95"/>
    <s v="Capgemini Service S.A.S."/>
    <s v="HOLDING"/>
    <n v="82430120000126"/>
    <s v="02. APPSTWO"/>
    <s v="DUMMY BU CORP "/>
    <n v="42830"/>
    <n v="63"/>
    <s v="8.Invoice awaiting Prime’s approval or PO"/>
    <s v="Hold Payment"/>
    <n v="42892"/>
    <s v="Q2 2017"/>
    <n v="1"/>
    <s v="0-30 Days"/>
    <n v="-18603"/>
    <s v="EUR"/>
    <n v="-18603"/>
    <s v="EUR"/>
    <n v="-18603"/>
    <s v="EUR"/>
    <s v="INTER"/>
    <n v="-18.600000000000001"/>
    <n v="1"/>
    <s v="less than 1000"/>
    <s v="Katarzyna Czerwiec"/>
    <s v="please remove from ICS"/>
    <s v="Less"/>
    <m/>
    <m/>
    <m/>
    <m/>
    <m/>
    <s v="GFS"/>
    <s v="ICB"/>
    <s v="GFS/ICB"/>
  </r>
  <r>
    <s v="Unresolved"/>
    <n v="260"/>
    <s v="Capgemini UK Plc"/>
    <x v="5"/>
    <n v="1970"/>
    <s v="Capgemini UK Plc (FS)"/>
    <s v="UK &amp; IRELAND"/>
    <n v="2600110127348"/>
    <s v="03. CC"/>
    <s v="CC - FS"/>
    <n v="42821"/>
    <n v="72"/>
    <s v="2.Disagreed rates or price"/>
    <s v="DISAGREEMENT"/>
    <n v="42831"/>
    <s v="Q1 2017"/>
    <n v="62"/>
    <s v="61-90 Days"/>
    <n v="-17000"/>
    <s v="GBP"/>
    <n v="-19458.59"/>
    <s v="GBP"/>
    <n v="-16999.997641144932"/>
    <s v="EUR"/>
    <s v="INTRA"/>
    <n v="-19.46"/>
    <n v="1"/>
    <s v="less than 1000"/>
    <s v="Amina Khatun"/>
    <s v="Credit Note required for the differential amount"/>
    <s v="Less"/>
    <m/>
    <m/>
    <m/>
    <m/>
    <m/>
    <s v="GFS"/>
    <s v="Non- ICB"/>
    <s v="GFS/Non- ICB"/>
  </r>
  <r>
    <s v="Unresolved"/>
    <n v="95"/>
    <s v="Capgemini Service S.A.S."/>
    <x v="0"/>
    <n v="199"/>
    <s v="Capgemini America Inc"/>
    <s v="NORTH AMERICA"/>
    <n v="950110008727"/>
    <s v="07. GROUP"/>
    <s v="GROUP SHARED SERVICES"/>
    <n v="42584"/>
    <n v="309"/>
    <s v="1.No signed SoW"/>
    <s v="DISAGREEMENT"/>
    <n v="42585"/>
    <s v="Q3 2016"/>
    <n v="308"/>
    <s v="181 - 365 Days"/>
    <n v="-20300"/>
    <s v="EUR"/>
    <n v="-20300"/>
    <s v="EUR"/>
    <n v="-20300"/>
    <s v="EUR"/>
    <s v="INTER"/>
    <n v="-20.3"/>
    <n v="1"/>
    <s v="less than 1000"/>
    <s v="SUDIPTA ROY"/>
    <s v="ISOW required"/>
    <s v="Less"/>
    <m/>
    <m/>
    <m/>
    <m/>
    <m/>
    <s v="GFS"/>
    <s v="Non- ICB"/>
    <s v="GFS/Non- ICB"/>
  </r>
  <r>
    <s v="Unresolved"/>
    <n v="8520"/>
    <s v="Capgemini Technology Services India Limited"/>
    <x v="3"/>
    <n v="795"/>
    <s v="Capgemini Suisse S.A."/>
    <s v="CENTRAL EUROPE"/>
    <s v="AIRL2/009920/16-1-IM"/>
    <s v="17. iGATE"/>
    <s v="iGATE"/>
    <n v="42769"/>
    <n v="124"/>
    <s v="8.Invoice awaiting Prime’s approval or PO"/>
    <s v="Hold Payment"/>
    <n v="42859"/>
    <s v="Q2 2017"/>
    <n v="34"/>
    <s v="31-60 Days"/>
    <n v="-1500281"/>
    <s v="INR"/>
    <n v="-20741.080000000002"/>
    <s v="INR"/>
    <n v="-1500280.6550546845"/>
    <s v="EUR"/>
    <s v="INTER"/>
    <n v="-20.74"/>
    <n v="1"/>
    <s v="less than 1000"/>
    <s v="Izabela Klich"/>
    <s v="."/>
    <s v="Less"/>
    <m/>
    <m/>
    <m/>
    <m/>
    <m/>
    <s v="Non-GFS"/>
    <s v="Non- ICB"/>
    <s v="Non-GFS/Non- ICB"/>
  </r>
  <r>
    <s v="Unresolved"/>
    <n v="260"/>
    <s v="Capgemini UK Plc"/>
    <x v="5"/>
    <n v="95"/>
    <s v="Capgemini Service S.A.S."/>
    <s v="HOLDING"/>
    <n v="2600110120984"/>
    <s v="03. CC"/>
    <s v="CC - MLS"/>
    <n v="42759"/>
    <n v="134"/>
    <s v="8.Invoice awaiting Prime’s approval or PO"/>
    <s v="Hold Payment"/>
    <n v="42893"/>
    <s v="Q2 2017"/>
    <n v="0"/>
    <s v="0-30 Days"/>
    <n v="-18304"/>
    <s v="GBP"/>
    <n v="-20951.18"/>
    <s v="GBP"/>
    <n v="-18303.99893205021"/>
    <s v="EUR"/>
    <s v="INTER"/>
    <n v="-20.95"/>
    <n v="1"/>
    <s v="less than 1000"/>
    <s v="Christelle PONTHUS"/>
    <s v="no PO"/>
    <s v="Less"/>
    <m/>
    <m/>
    <m/>
    <m/>
    <m/>
    <s v="GFS"/>
    <s v="Non- ICB"/>
    <s v="GFS/Non- ICB"/>
  </r>
  <r>
    <s v="Unresolved"/>
    <n v="8520"/>
    <s v="Capgemini Technology Services India Limited"/>
    <x v="3"/>
    <n v="795"/>
    <s v="Capgemini Suisse S.A."/>
    <s v="CENTRAL EUROPE"/>
    <s v="ARL/041155/16-17-IM"/>
    <s v="17. iGATE"/>
    <s v="iGATE"/>
    <n v="42769"/>
    <n v="124"/>
    <s v="7.Missing attachments"/>
    <s v="Missing Information or Attachment"/>
    <n v="42859"/>
    <s v="Q2 2017"/>
    <n v="34"/>
    <s v="31-60 Days"/>
    <n v="-1610168"/>
    <s v="INR"/>
    <n v="-22260.25"/>
    <s v="INR"/>
    <n v="-1610167.9590301488"/>
    <s v="EUR"/>
    <s v="INTER"/>
    <n v="-22.26"/>
    <n v="1"/>
    <s v="less than 1000"/>
    <s v="Izabela Klich"/>
    <s v="."/>
    <s v="Less"/>
    <m/>
    <m/>
    <m/>
    <m/>
    <m/>
    <s v="Non-GFS"/>
    <s v="Non- ICB"/>
    <s v="Non-GFS/Non- ICB"/>
  </r>
  <r>
    <s v="New"/>
    <n v="3022"/>
    <s v="Sogeti High Tech S.A.S."/>
    <x v="1"/>
    <n v="3014"/>
    <s v="Sogeti France S.A.S."/>
    <s v="FRANCE"/>
    <n v="30220110071980"/>
    <s v="06. SOGETI"/>
    <s v="Sogeti HTC  "/>
    <n v="42853"/>
    <n v="40"/>
    <s v="8.Invoice awaiting Prime’s approval or PO"/>
    <s v="Hold Payment"/>
    <n v="42893"/>
    <s v="Q2 2017"/>
    <n v="0"/>
    <s v="0-30 Days"/>
    <n v="-24460.799999999999"/>
    <s v="EUR"/>
    <n v="-24460.799999999999"/>
    <s v="EUR"/>
    <n v="-24460.799999999999"/>
    <s v="EUR"/>
    <s v="INTRA"/>
    <n v="-24.46"/>
    <n v="1"/>
    <s v="less than 1000"/>
    <s v="Edyta Lechwar-Wierzbicka"/>
    <s v="waiting for approval"/>
    <s v="Less"/>
    <m/>
    <m/>
    <m/>
    <m/>
    <m/>
    <s v="GFS"/>
    <s v="Non- ICB"/>
    <s v="GFS/Non- ICB"/>
  </r>
  <r>
    <s v="Unresolved"/>
    <n v="8520"/>
    <s v="Capgemini Technology Services India Limited"/>
    <x v="3"/>
    <n v="795"/>
    <s v="Capgemini Suisse S.A."/>
    <s v="CENTRAL EUROPE"/>
    <s v="ARL/041156/16-17-IM"/>
    <s v="17. iGATE"/>
    <s v="iGATE"/>
    <n v="42769"/>
    <n v="124"/>
    <s v="7.Missing attachments"/>
    <s v="Missing Information or Attachment"/>
    <n v="42859"/>
    <s v="Q2 2017"/>
    <n v="34"/>
    <s v="31-60 Days"/>
    <n v="-1857221"/>
    <s v="INR"/>
    <n v="-25675.71"/>
    <s v="INR"/>
    <n v="-1857221.0809559631"/>
    <s v="EUR"/>
    <s v="INTER"/>
    <n v="-25.68"/>
    <n v="1"/>
    <s v="less than 1000"/>
    <s v="Izabela Klich"/>
    <s v="."/>
    <s v="Less"/>
    <m/>
    <m/>
    <m/>
    <m/>
    <m/>
    <s v="Non-GFS"/>
    <s v="Non- ICB"/>
    <s v="Non-GFS/Non- ICB"/>
  </r>
  <r>
    <s v="New"/>
    <n v="95"/>
    <s v="Capgemini Service S.A.S."/>
    <x v="0"/>
    <n v="1350"/>
    <s v="Capgemini Sverige AB"/>
    <s v="NORDIC"/>
    <n v="950110011079"/>
    <s v="07. GROUP"/>
    <s v="GROUP SHARED SERVICES"/>
    <n v="42821"/>
    <n v="72"/>
    <s v="8.Invoice awaiting Prime’s approval or PO"/>
    <s v="Hold Payment"/>
    <n v="42892"/>
    <s v="Q2 2017"/>
    <n v="1"/>
    <s v="0-30 Days"/>
    <n v="-27402.5"/>
    <s v="EUR"/>
    <n v="-27402.5"/>
    <s v="EUR"/>
    <n v="-27402.5"/>
    <s v="EUR"/>
    <s v="INTER"/>
    <n v="-27.4"/>
    <n v="1"/>
    <s v="less than 1000"/>
    <s v="Sourav Das"/>
    <s v="Awaiting approval"/>
    <s v="Less"/>
    <m/>
    <m/>
    <m/>
    <m/>
    <m/>
    <s v="GFS"/>
    <s v="Non- ICB"/>
    <s v="GFS/Non- ICB"/>
  </r>
  <r>
    <s v="New"/>
    <n v="8520"/>
    <s v="Capgemini Technology Services India Limited"/>
    <x v="3"/>
    <n v="787"/>
    <s v="Capgemini France S.A.S."/>
    <s v="FRANCE"/>
    <n v="85200310087553"/>
    <s v="03. CC"/>
    <s v="CC India"/>
    <n v="42829"/>
    <n v="64"/>
    <s v="6.Missing or wrong information on invoice"/>
    <s v="Missing Information or Attachment"/>
    <n v="42892"/>
    <s v="Q2 2017"/>
    <n v="1"/>
    <s v="0-30 Days"/>
    <n v="-1987936"/>
    <s v="INR"/>
    <n v="-27482.82"/>
    <s v="INR"/>
    <n v="-1987936.1726751924"/>
    <s v="EUR"/>
    <s v="INTER"/>
    <n v="-27.48"/>
    <n v="1"/>
    <s v="less than 1000"/>
    <s v="ANNA CWIEKA"/>
    <s v="Cannot find reference project"/>
    <s v="Less"/>
    <m/>
    <m/>
    <m/>
    <m/>
    <m/>
    <s v="GFS"/>
    <s v="Non- ICB"/>
    <s v="GFS/Non- ICB"/>
  </r>
  <r>
    <s v="Unresolved"/>
    <n v="3022"/>
    <s v="Sogeti High Tech S.A.S."/>
    <x v="1"/>
    <n v="692"/>
    <s v="Capgemini Outsourcing Services S.A.S."/>
    <s v="FRANCE"/>
    <n v="30220110070003"/>
    <s v="06. SOGETI"/>
    <s v="Sogeti HTC  "/>
    <n v="42829"/>
    <n v="64"/>
    <s v="8.Invoice awaiting Prime’s approval or PO"/>
    <s v="Hold Payment"/>
    <n v="42859"/>
    <s v="Q2 2017"/>
    <n v="34"/>
    <s v="31-60 Days"/>
    <n v="-28404"/>
    <s v="EUR"/>
    <n v="-28404"/>
    <s v="EUR"/>
    <n v="-28404"/>
    <s v="EUR"/>
    <s v="INTRA"/>
    <n v="-28.4"/>
    <n v="1"/>
    <s v="less than 1000"/>
    <s v="Dominika Cudzilo"/>
    <s v="Waiting for Project Manager Approval JGAULTIE"/>
    <s v="Less"/>
    <m/>
    <m/>
    <m/>
    <m/>
    <m/>
    <s v="GFS"/>
    <s v="Non- ICB"/>
    <s v="GFS/Non- ICB"/>
  </r>
  <r>
    <s v="Unresolved"/>
    <n v="8520"/>
    <s v="Capgemini Technology Services India Limited"/>
    <x v="3"/>
    <n v="795"/>
    <s v="Capgemini Suisse S.A."/>
    <s v="CENTRAL EUROPE"/>
    <s v="IN11 excess remit"/>
    <s v="02. APPSTWO"/>
    <s v="Switzerland"/>
    <n v="42793"/>
    <n v="100"/>
    <s v="8.Invoice awaiting Prime’s approval or PO"/>
    <s v="Hold Payment"/>
    <n v="42859"/>
    <s v="Q2 2017"/>
    <n v="34"/>
    <s v="31-60 Days"/>
    <n v="-2130107.9700000002"/>
    <s v="INR"/>
    <n v="-29448.32"/>
    <s v="INR"/>
    <n v="-2130108.2113303626"/>
    <s v="EUR"/>
    <s v="INTER"/>
    <n v="-29.45"/>
    <n v="1"/>
    <s v="less than 1000"/>
    <s v="Izabela Klich"/>
    <s v=".."/>
    <s v="Less"/>
    <m/>
    <m/>
    <m/>
    <m/>
    <m/>
    <s v="Non-GFS"/>
    <s v="Non- ICB"/>
    <s v="Non-GFS/Non- ICB"/>
  </r>
  <r>
    <s v="New"/>
    <n v="309"/>
    <s v="Capgemini Sogeti Danmark AS"/>
    <x v="4"/>
    <n v="635"/>
    <s v="Capgemini Technology Services"/>
    <s v="FRANCE"/>
    <n v="3090120001711"/>
    <s v="06. SOGETI"/>
    <s v="SOGETI DENMARK - SOGDK - BU"/>
    <n v="42829"/>
    <n v="64"/>
    <s v="6.Missing or wrong information on invoice"/>
    <s v="Missing Information or Attachment"/>
    <n v="42892"/>
    <s v="Q2 2017"/>
    <n v="1"/>
    <s v="0-30 Days"/>
    <n v="-222626.25"/>
    <s v="DKK"/>
    <n v="-29923.68"/>
    <s v="DKK"/>
    <n v="-222626.21994134461"/>
    <s v="EUR"/>
    <s v="INTER"/>
    <n v="-29.92"/>
    <n v="1"/>
    <s v="less than 1000"/>
    <s v="Karolina Planeta"/>
    <s v="waiting for approval"/>
    <s v="Less"/>
    <m/>
    <m/>
    <m/>
    <m/>
    <m/>
    <s v="GFS"/>
    <s v="ICB"/>
    <s v="GFS/ICB"/>
  </r>
  <r>
    <s v="Unresolved"/>
    <n v="635"/>
    <s v="Capgemini Technology Services"/>
    <x v="1"/>
    <n v="3014"/>
    <s v="Sogeti France S.A.S."/>
    <s v="FRANCE"/>
    <n v="63503300006247"/>
    <s v="08. SHARED SERVICES"/>
    <s v="GROUP SHARED SERVICES - SBU"/>
    <n v="42794"/>
    <n v="99"/>
    <s v="8.Invoice awaiting Prime’s approval or PO"/>
    <s v="Hold Payment"/>
    <n v="42859"/>
    <s v="Q2 2017"/>
    <n v="34"/>
    <s v="31-60 Days"/>
    <n v="-30000"/>
    <s v="EUR"/>
    <n v="-30000"/>
    <s v="EUR"/>
    <n v="-30000"/>
    <s v="EUR"/>
    <s v="INTRA"/>
    <n v="-30"/>
    <n v="1"/>
    <s v="less than 1000"/>
    <s v="Edyta Lechwar-Wierzbicka"/>
    <s v="Waiting for Sub OU2 Manager approval ; contact NBONSIRV :"/>
    <s v="Less"/>
    <m/>
    <m/>
    <m/>
    <m/>
    <m/>
    <s v="GFS"/>
    <s v="Non- ICB"/>
    <s v="GFS/Non- ICB"/>
  </r>
  <r>
    <s v="Unresolved"/>
    <n v="8520"/>
    <s v="Capgemini Technology Services India Limited"/>
    <x v="3"/>
    <n v="95"/>
    <s v="Capgemini Service S.A.S."/>
    <s v="HOLDING"/>
    <n v="85203810002969"/>
    <s v="05. BUSINESS SERVICES"/>
    <s v="BPO India"/>
    <n v="42731"/>
    <n v="162"/>
    <s v="8.Invoice awaiting Prime’s approval or PO"/>
    <s v="Hold Payment"/>
    <n v="42831"/>
    <s v="Q1 2017"/>
    <n v="62"/>
    <s v="61-90 Days"/>
    <n v="-2220000"/>
    <s v="INR"/>
    <n v="-30691.06"/>
    <s v="INR"/>
    <n v="-2220000.2893351079"/>
    <s v="EUR"/>
    <s v="INTER"/>
    <n v="-30.69"/>
    <n v="1"/>
    <s v="less than 1000"/>
    <s v="Christelle PONTHUS"/>
    <s v="."/>
    <s v="Less"/>
    <m/>
    <m/>
    <m/>
    <m/>
    <m/>
    <s v="GFS"/>
    <s v="Non- ICB"/>
    <s v="GFS/Non- ICB"/>
  </r>
  <r>
    <s v="Unresolved"/>
    <n v="8520"/>
    <s v="Capgemini Technology Services India Limited"/>
    <x v="3"/>
    <n v="795"/>
    <s v="Capgemini Suisse S.A."/>
    <s v="CENTRAL EUROPE"/>
    <n v="85203110000835"/>
    <s v="02. APPSTWO"/>
    <s v="AppsTwo SAP AM"/>
    <n v="42795"/>
    <n v="98"/>
    <s v="8.Invoice awaiting Prime’s approval or PO"/>
    <s v="Hold Payment"/>
    <n v="42859"/>
    <s v="Q2 2017"/>
    <n v="34"/>
    <s v="31-60 Days"/>
    <n v="-2377395.46"/>
    <s v="INR"/>
    <n v="-32867.019999999997"/>
    <s v="INR"/>
    <n v="-2377395.6946935938"/>
    <s v="EUR"/>
    <s v="INTER"/>
    <n v="-32.869999999999997"/>
    <n v="1"/>
    <s v="less than 1000"/>
    <s v="Izabela Klich"/>
    <s v="not approved yet"/>
    <s v="Less"/>
    <m/>
    <m/>
    <m/>
    <m/>
    <m/>
    <s v="GFS"/>
    <s v="Non- ICB"/>
    <s v="GFS/Non- ICB"/>
  </r>
  <r>
    <s v="Unresolved"/>
    <n v="8520"/>
    <s v="Capgemini Technology Services India Limited"/>
    <x v="3"/>
    <n v="795"/>
    <s v="Capgemini Suisse S.A."/>
    <s v="CENTRAL EUROPE"/>
    <s v="IN12 excess remit"/>
    <s v="02. APPSTWO"/>
    <s v="Switzerland"/>
    <n v="42793"/>
    <n v="100"/>
    <s v="8.Invoice awaiting Prime’s approval or PO"/>
    <s v="Hold Payment"/>
    <n v="42859"/>
    <s v="Q2 2017"/>
    <n v="34"/>
    <s v="31-60 Days"/>
    <n v="-2484257.2599999998"/>
    <s v="INR"/>
    <n v="-34344.36"/>
    <s v="INR"/>
    <n v="-2484257.2767779641"/>
    <s v="EUR"/>
    <s v="INTER"/>
    <n v="-34.340000000000003"/>
    <n v="1"/>
    <s v="less than 1000"/>
    <s v="Izabela Klich"/>
    <s v=".."/>
    <s v="Less"/>
    <m/>
    <m/>
    <m/>
    <m/>
    <m/>
    <s v="Non-GFS"/>
    <s v="Non- ICB"/>
    <s v="Non-GFS/Non- ICB"/>
  </r>
  <r>
    <s v="New"/>
    <n v="3019"/>
    <s v="Sogeti Corporate Services S.A.S."/>
    <x v="1"/>
    <n v="692"/>
    <s v="Capgemini Outsourcing Services S.A.S."/>
    <s v="FRANCE"/>
    <n v="30190110008314"/>
    <s v="06. SOGETI"/>
    <s v="Sogeti France "/>
    <n v="42829"/>
    <n v="64"/>
    <s v="8.Invoice awaiting Prime’s approval or PO"/>
    <s v="Hold Payment"/>
    <n v="42891"/>
    <s v="Q2 2017"/>
    <n v="2"/>
    <s v="0-30 Days"/>
    <n v="-35400"/>
    <s v="EUR"/>
    <n v="-35400"/>
    <s v="EUR"/>
    <n v="-35400"/>
    <s v="EUR"/>
    <s v="INTRA"/>
    <n v="-35.4"/>
    <n v="1"/>
    <s v="less than 1000"/>
    <s v="Dominika Cudzilo"/>
    <s v="Invoice above 60 days in approval. Waiting for manager approval- Gales, Cyril"/>
    <s v="Less"/>
    <m/>
    <m/>
    <m/>
    <m/>
    <m/>
    <s v="GFS"/>
    <s v="Non- ICB"/>
    <s v="GFS/Non- ICB"/>
  </r>
  <r>
    <s v="New"/>
    <n v="1730"/>
    <s v="Capgemini Portugal, Serviços de Consultoria e Informatica S.A."/>
    <x v="8"/>
    <n v="635"/>
    <s v="Capgemini Technology Services"/>
    <s v="FRANCE"/>
    <n v="9503"/>
    <s v="02. APPSTWO"/>
    <s v="Apps Portugal"/>
    <n v="42829"/>
    <n v="64"/>
    <s v="8.Invoice awaiting Prime’s approval or PO"/>
    <s v="Hold Payment"/>
    <n v="42891"/>
    <s v="Q2 2017"/>
    <n v="2"/>
    <s v="0-30 Days"/>
    <n v="-41635"/>
    <s v="EUR"/>
    <n v="-41635"/>
    <s v="EUR"/>
    <n v="-41635"/>
    <s v="EUR"/>
    <s v="INTER"/>
    <n v="-41.64"/>
    <n v="1"/>
    <s v="less than 1000"/>
    <s v="Beata Chojnacka"/>
    <s v="h-Waiting for Project Manager approval"/>
    <s v="Less"/>
    <m/>
    <m/>
    <m/>
    <m/>
    <m/>
    <s v="Non-GFS"/>
    <s v="Non- ICB"/>
    <s v="Non-GFS/Non- ICB"/>
  </r>
  <r>
    <s v="Unresolved"/>
    <n v="8520"/>
    <s v="Capgemini Technology Services India Limited"/>
    <x v="3"/>
    <n v="3071"/>
    <s v="Sogeti Sverige AB"/>
    <s v="NORDIC"/>
    <s v="5010088774/16-17-IM"/>
    <s v="06. SOGETI"/>
    <s v="iGATE"/>
    <n v="42769"/>
    <n v="124"/>
    <s v="8.Invoice awaiting Prime’s approval or PO"/>
    <s v="Hold Payment"/>
    <n v="42775"/>
    <s v="Q1 2017"/>
    <n v="118"/>
    <s v="91-120 Days"/>
    <n v="-3096395"/>
    <s v="INR"/>
    <n v="-42807.040000000001"/>
    <s v="INR"/>
    <n v="-3096394.8845552919"/>
    <s v="EUR"/>
    <s v="INTER"/>
    <n v="-42.81"/>
    <n v="1"/>
    <s v="less than 1000"/>
    <s v="Anne-Sofi Saltin"/>
    <s v="app"/>
    <s v="Less"/>
    <m/>
    <m/>
    <m/>
    <m/>
    <m/>
    <s v="Non-GFS"/>
    <s v="Non- ICB"/>
    <s v="Non-GFS/Non- ICB"/>
  </r>
  <r>
    <s v="Unresolved"/>
    <n v="95"/>
    <s v="Capgemini Service S.A.S."/>
    <x v="0"/>
    <n v="199"/>
    <s v="Capgemini America Inc"/>
    <s v="NORTH AMERICA"/>
    <n v="950110008726"/>
    <s v="07. GROUP"/>
    <s v="GROUP SHARED SERVICES"/>
    <n v="42584"/>
    <n v="309"/>
    <s v="1.No signed SoW"/>
    <s v="DISAGREEMENT"/>
    <n v="42585"/>
    <s v="Q3 2016"/>
    <n v="308"/>
    <s v="181 - 365 Days"/>
    <n v="-52263.99"/>
    <s v="EUR"/>
    <n v="-52263.99"/>
    <s v="EUR"/>
    <n v="-52263.99"/>
    <s v="EUR"/>
    <s v="INTER"/>
    <n v="-52.26"/>
    <n v="1"/>
    <s v="less than 1000"/>
    <s v="SUDIPTA ROY"/>
    <s v="ISOW required"/>
    <s v="Less"/>
    <m/>
    <m/>
    <m/>
    <m/>
    <m/>
    <s v="GFS"/>
    <s v="Non- ICB"/>
    <s v="GFS/Non- ICB"/>
  </r>
  <r>
    <s v="Unresolved"/>
    <n v="95"/>
    <s v="Capgemini Service S.A.S."/>
    <x v="0"/>
    <n v="199"/>
    <s v="Capgemini America Inc"/>
    <s v="NORTH AMERICA"/>
    <n v="2016000595"/>
    <s v="07. GROUP"/>
    <s v="GROUP SHARED SERVICES"/>
    <n v="42760"/>
    <n v="133"/>
    <s v="8.Invoice awaiting Prime’s approval or PO"/>
    <s v="Hold Payment"/>
    <n v="42775"/>
    <s v="Q1 2017"/>
    <n v="118"/>
    <s v="91-120 Days"/>
    <n v="-56891.02"/>
    <s v="EUR"/>
    <n v="-56891.02"/>
    <s v="EUR"/>
    <n v="-56891.02"/>
    <s v="EUR"/>
    <s v="INTER"/>
    <n v="-56.89"/>
    <n v="1"/>
    <s v="less than 1000"/>
    <s v="SUDIPTA ROY"/>
    <s v="Not approved yet"/>
    <s v="Less"/>
    <m/>
    <m/>
    <m/>
    <m/>
    <m/>
    <s v="Non-GFS"/>
    <s v="Non- ICB"/>
    <s v="Non-GFS/Non- ICB"/>
  </r>
  <r>
    <s v="Unresolved"/>
    <n v="199"/>
    <s v="Capgemini America Inc"/>
    <x v="6"/>
    <n v="95"/>
    <s v="Capgemini Service S.A.S."/>
    <s v="HOLDING"/>
    <n v="199030003818"/>
    <s v="01. APPSONE"/>
    <s v="NA APPS ADJ"/>
    <n v="42726"/>
    <n v="167"/>
    <s v="8.Invoice awaiting Prime’s approval or PO"/>
    <s v="Hold Payment"/>
    <n v="42800"/>
    <s v="Q1 2017"/>
    <n v="93"/>
    <s v="91-120 Days"/>
    <n v="-74543"/>
    <s v="USD"/>
    <n v="-66431.69"/>
    <s v="USD"/>
    <n v="-74542.996738504255"/>
    <s v="EUR"/>
    <s v="INTER"/>
    <n v="-66.430000000000007"/>
    <n v="1"/>
    <s v="less than 1000"/>
    <s v="Nicolas HONVAULT"/>
    <s v="no PO"/>
    <s v="Less"/>
    <m/>
    <m/>
    <m/>
    <m/>
    <m/>
    <s v="GFS"/>
    <s v="Non- ICB"/>
    <s v="GFS/Non- ICB"/>
  </r>
  <r>
    <s v="Unresolved"/>
    <n v="635"/>
    <s v="Capgemini Technology Services"/>
    <x v="1"/>
    <n v="3014"/>
    <s v="Sogeti France S.A.S."/>
    <s v="FRANCE"/>
    <n v="63503300006239"/>
    <s v="08. SHARED SERVICES"/>
    <s v="GROUP SHARED SERVICES - SBU"/>
    <n v="42794"/>
    <n v="99"/>
    <s v="8.Invoice awaiting Prime’s approval or PO"/>
    <s v="Hold Payment"/>
    <n v="42859"/>
    <s v="Q2 2017"/>
    <n v="34"/>
    <s v="31-60 Days"/>
    <n v="-75600"/>
    <s v="EUR"/>
    <n v="-75600"/>
    <s v="EUR"/>
    <n v="-75600"/>
    <s v="EUR"/>
    <s v="INTRA"/>
    <n v="-75.599999999999994"/>
    <n v="1"/>
    <s v="less than 1000"/>
    <s v="Edyta Lechwar-Wierzbicka"/>
    <s v="Waiting for Sub OU2 Manager approval; contact: NBONSIRV"/>
    <s v="Less"/>
    <m/>
    <m/>
    <m/>
    <m/>
    <m/>
    <s v="GFS"/>
    <s v="Non- ICB"/>
    <s v="GFS/Non- ICB"/>
  </r>
  <r>
    <s v="Unresolved"/>
    <n v="635"/>
    <s v="Capgemini Technology Services"/>
    <x v="1"/>
    <n v="3014"/>
    <s v="Sogeti France S.A.S."/>
    <s v="FRANCE"/>
    <n v="63503300006235"/>
    <s v="08. SHARED SERVICES"/>
    <s v="GROUP SHARED SERVICES - SBU"/>
    <n v="42794"/>
    <n v="99"/>
    <s v="8.Invoice awaiting Prime’s approval or PO"/>
    <s v="Hold Payment"/>
    <n v="42859"/>
    <s v="Q2 2017"/>
    <n v="34"/>
    <s v="31-60 Days"/>
    <n v="-85200"/>
    <s v="EUR"/>
    <n v="-85200"/>
    <s v="EUR"/>
    <n v="-85200"/>
    <s v="EUR"/>
    <s v="INTRA"/>
    <n v="-85.2"/>
    <n v="1"/>
    <s v="less than 1000"/>
    <s v="Edyta Lechwar-Wierzbicka"/>
    <s v="Waiting for Sub OU2 Manager approval; contact: NBONSIRV"/>
    <s v="Less"/>
    <m/>
    <m/>
    <m/>
    <m/>
    <m/>
    <s v="GFS"/>
    <s v="Non- ICB"/>
    <s v="GFS/Non- ICB"/>
  </r>
  <r>
    <s v="New"/>
    <n v="199"/>
    <s v="Capgemini America Inc"/>
    <x v="6"/>
    <n v="95"/>
    <s v="Capgemini Service S.A.S."/>
    <s v="HOLDING"/>
    <n v="199030004270"/>
    <s v="08. SHARED SERVICES"/>
    <s v="GLOBAL CHANNELS &amp; PARTNERS NA - GCPNA - BU"/>
    <n v="42829"/>
    <n v="64"/>
    <s v="8.Invoice awaiting Prime’s approval or PO"/>
    <s v="Hold Payment"/>
    <n v="42893"/>
    <s v="Q2 2017"/>
    <n v="0"/>
    <s v="0-30 Days"/>
    <n v="-113000"/>
    <s v="USD"/>
    <n v="-100704.04"/>
    <s v="USD"/>
    <n v="-112999.99932674001"/>
    <s v="EUR"/>
    <s v="INTER"/>
    <n v="-100.7"/>
    <n v="1"/>
    <s v="less than 1000"/>
    <s v="Katarzyna Czerwiec"/>
    <s v="NO PO"/>
    <s v="Less"/>
    <m/>
    <m/>
    <m/>
    <m/>
    <m/>
    <s v="GFS"/>
    <s v="Non- ICB"/>
    <s v="GFS/Non- ICB"/>
  </r>
  <r>
    <s v="New"/>
    <n v="8310"/>
    <s v="Capgemini Polska Sp z.o.o"/>
    <x v="2"/>
    <n v="8243"/>
    <s v="Capgemini Deutschland GmbH"/>
    <s v="CENTRAL EUROPE"/>
    <s v="831017KTS00017"/>
    <s v="02. APPSTWO"/>
    <s v="Apps Eastern Europe"/>
    <n v="42829"/>
    <n v="64"/>
    <s v="8.Invoice awaiting Prime’s approval or PO"/>
    <s v="Hold Payment"/>
    <n v="42893"/>
    <s v="Q2 2017"/>
    <n v="0"/>
    <s v="0-30 Days"/>
    <n v="-472989"/>
    <s v="PLN"/>
    <n v="-113394"/>
    <s v="PLN"/>
    <n v="-472988.98135974421"/>
    <s v="EUR"/>
    <s v="INTRA"/>
    <n v="-113.39"/>
    <n v="1"/>
    <s v="less than 1000"/>
    <s v="Izabela Klich"/>
    <s v="we will pay it manually"/>
    <s v="Less"/>
    <m/>
    <m/>
    <m/>
    <m/>
    <m/>
    <s v="GFS"/>
    <s v="Non- ICB"/>
    <s v="GFS/Non- ICB"/>
  </r>
  <r>
    <s v="Unresolved"/>
    <n v="8520"/>
    <s v="Capgemini Technology Services India Limited"/>
    <x v="3"/>
    <n v="795"/>
    <s v="Capgemini Suisse S.A."/>
    <s v="CENTRAL EUROPE"/>
    <s v="5010089089/16-17-IM"/>
    <s v="11. FS"/>
    <s v="IGATE"/>
    <n v="42769"/>
    <n v="124"/>
    <s v="8.Invoice awaiting Prime’s approval or PO"/>
    <s v="Hold Payment"/>
    <n v="42831"/>
    <s v="Q1 2017"/>
    <n v="62"/>
    <s v="61-90 Days"/>
    <n v="-11046612"/>
    <s v="INR"/>
    <n v="-152717.20000000001"/>
    <s v="INR"/>
    <n v="-11046611.885886235"/>
    <s v="EUR"/>
    <s v="INTER"/>
    <n v="-152.72"/>
    <n v="1"/>
    <s v="less than 1000"/>
    <s v="Izabela Klich"/>
    <s v="."/>
    <s v="Less"/>
    <m/>
    <m/>
    <m/>
    <m/>
    <m/>
    <s v="Non-GFS"/>
    <s v="Non- ICB"/>
    <s v="Non-GFS/Non- ICB"/>
  </r>
  <r>
    <s v="Unresolved"/>
    <n v="199"/>
    <s v="Capgemini America Inc"/>
    <x v="6"/>
    <n v="179"/>
    <s v="Inergi Inc"/>
    <s v="NORTH AMERICA"/>
    <n v="199030003981"/>
    <s v="01. APPSONE"/>
    <s v="NA EU"/>
    <n v="42774"/>
    <n v="119"/>
    <s v="4.Disagreed expenses"/>
    <s v="DISAGREEMENT"/>
    <n v="42830"/>
    <s v="Q1 2017"/>
    <n v="63"/>
    <s v="61-90 Days"/>
    <n v="-176808.84"/>
    <s v="USD"/>
    <n v="-157569.60000000001"/>
    <s v="USD"/>
    <n v="-176808.84196815436"/>
    <s v="EUR"/>
    <s v="INTRA"/>
    <n v="-157.57"/>
    <n v="1"/>
    <s v="less than 1000"/>
    <s v="Soumya Mukhopadhyay"/>
    <s v="-"/>
    <s v="Less"/>
    <m/>
    <m/>
    <m/>
    <m/>
    <m/>
    <s v="GFS"/>
    <s v="Non- ICB"/>
    <s v="GFS/Non- ICB"/>
  </r>
  <r>
    <s v="Unresolved"/>
    <n v="8520"/>
    <s v="Capgemini Technology Services India Limited"/>
    <x v="3"/>
    <n v="199"/>
    <s v="Capgemini America Inc"/>
    <s v="NORTH AMERICA"/>
    <n v="85203810002839"/>
    <s v="05. BUSINESS SERVICES"/>
    <s v="India BPO"/>
    <n v="42731"/>
    <n v="162"/>
    <s v="8.Invoice awaiting Prime’s approval or PO"/>
    <s v="Hold Payment"/>
    <n v="42797"/>
    <s v="Q1 2017"/>
    <n v="96"/>
    <s v="91-120 Days"/>
    <n v="-13846910.300000001"/>
    <s v="INR"/>
    <n v="-191430.77"/>
    <s v="INR"/>
    <n v="-13846910.624385161"/>
    <s v="EUR"/>
    <s v="INTER"/>
    <n v="-191.43"/>
    <n v="1"/>
    <s v="less than 1000"/>
    <s v="Sayantan Ghosh"/>
    <s v="Invoice waiting for approval"/>
    <s v="Less"/>
    <m/>
    <m/>
    <m/>
    <m/>
    <m/>
    <s v="GFS"/>
    <s v="Non- ICB"/>
    <s v="GFS/Non- ICB"/>
  </r>
  <r>
    <s v="Unresolved"/>
    <n v="8520"/>
    <s v="Capgemini Technology Services India Limited"/>
    <x v="3"/>
    <n v="95"/>
    <s v="Capgemini Service S.A.S."/>
    <s v="HOLDING"/>
    <n v="85203830000034"/>
    <s v="05. BUSINESS SERVICES"/>
    <s v="BPO India"/>
    <n v="42731"/>
    <n v="162"/>
    <s v="8.Invoice awaiting Prime’s approval or PO"/>
    <s v="Hold Payment"/>
    <n v="42831"/>
    <s v="Q1 2017"/>
    <n v="62"/>
    <s v="61-90 Days"/>
    <n v="-16259579"/>
    <s v="INR"/>
    <n v="-224785.43"/>
    <s v="INR"/>
    <n v="-16259579.162085528"/>
    <s v="EUR"/>
    <s v="INTER"/>
    <n v="-224.79"/>
    <n v="1"/>
    <s v="less than 1000"/>
    <s v="Christelle PONTHUS"/>
    <s v="."/>
    <s v="Less"/>
    <m/>
    <m/>
    <m/>
    <m/>
    <m/>
    <s v="GFS"/>
    <s v="Non- ICB"/>
    <s v="GFS/Non- ICB"/>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5" firstHeaderRow="1" firstDataRow="1" firstDataCol="1"/>
  <pivotFields count="39">
    <pivotField showAll="0"/>
    <pivotField showAll="0"/>
    <pivotField showAll="0"/>
    <pivotField axis="axisRow" showAll="0">
      <items count="12">
        <item x="9"/>
        <item x="0"/>
        <item x="6"/>
        <item x="1"/>
        <item x="3"/>
        <item x="8"/>
        <item x="2"/>
        <item x="10"/>
        <item x="7"/>
        <item x="5"/>
        <item x="4"/>
        <item t="default"/>
      </items>
    </pivotField>
    <pivotField showAll="0"/>
    <pivotField showAll="0"/>
    <pivotField showAll="0"/>
    <pivotField showAll="0"/>
    <pivotField showAll="0"/>
    <pivotField showAll="0"/>
    <pivotField numFmtId="22" showAll="0"/>
    <pivotField showAll="0"/>
    <pivotField showAll="0"/>
    <pivotField showAll="0"/>
    <pivotField numFmtId="22" showAll="0"/>
    <pivotField showAll="0"/>
    <pivotField showAll="0"/>
    <pivotField showAll="0"/>
    <pivotField showAll="0"/>
    <pivotField showAll="0"/>
    <pivotField showAll="0"/>
    <pivotField showAll="0"/>
    <pivotField numFmtId="4"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2">
    <i>
      <x/>
    </i>
    <i>
      <x v="1"/>
    </i>
    <i>
      <x v="2"/>
    </i>
    <i>
      <x v="3"/>
    </i>
    <i>
      <x v="4"/>
    </i>
    <i>
      <x v="5"/>
    </i>
    <i>
      <x v="6"/>
    </i>
    <i>
      <x v="7"/>
    </i>
    <i>
      <x v="8"/>
    </i>
    <i>
      <x v="9"/>
    </i>
    <i>
      <x v="10"/>
    </i>
    <i t="grand">
      <x/>
    </i>
  </rowItems>
  <colItems count="1">
    <i/>
  </colItems>
  <dataFields count="1">
    <dataField name="Sum of Keuro"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4:C16" firstHeaderRow="1" firstDataRow="1" firstDataCol="1"/>
  <pivotFields count="39">
    <pivotField showAll="0"/>
    <pivotField showAll="0"/>
    <pivotField showAll="0"/>
    <pivotField axis="axisRow" showAll="0">
      <items count="12">
        <item x="7"/>
        <item x="2"/>
        <item x="9"/>
        <item x="1"/>
        <item x="0"/>
        <item x="8"/>
        <item x="3"/>
        <item x="10"/>
        <item x="4"/>
        <item x="6"/>
        <item x="5"/>
        <item t="default"/>
      </items>
    </pivotField>
    <pivotField showAll="0"/>
    <pivotField showAll="0"/>
    <pivotField showAll="0"/>
    <pivotField showAll="0"/>
    <pivotField showAll="0"/>
    <pivotField showAll="0"/>
    <pivotField showAll="0"/>
    <pivotField numFmtId="1" showAll="0"/>
    <pivotField showAll="0"/>
    <pivotField showAll="0"/>
    <pivotField numFmtId="1" showAll="0"/>
    <pivotField showAll="0"/>
    <pivotField showAll="0"/>
    <pivotField showAll="0"/>
    <pivotField showAll="0"/>
    <pivotField showAll="0"/>
    <pivotField numFmtId="1" showAll="0"/>
    <pivotField showAll="0"/>
    <pivotField showAll="0"/>
    <pivotField showAll="0"/>
    <pivotField showAll="0"/>
    <pivotField dataField="1"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2">
    <i>
      <x/>
    </i>
    <i>
      <x v="1"/>
    </i>
    <i>
      <x v="2"/>
    </i>
    <i>
      <x v="3"/>
    </i>
    <i>
      <x v="4"/>
    </i>
    <i>
      <x v="5"/>
    </i>
    <i>
      <x v="6"/>
    </i>
    <i>
      <x v="7"/>
    </i>
    <i>
      <x v="8"/>
    </i>
    <i>
      <x v="9"/>
    </i>
    <i>
      <x v="10"/>
    </i>
    <i t="grand">
      <x/>
    </i>
  </rowItems>
  <colItems count="1">
    <i/>
  </colItems>
  <dataFields count="1">
    <dataField name="Sum of Keuro"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B13" firstHeaderRow="1" firstDataRow="1" firstDataCol="1"/>
  <pivotFields count="39">
    <pivotField showAll="0"/>
    <pivotField showAll="0"/>
    <pivotField showAll="0"/>
    <pivotField axis="axisRow" showAll="0">
      <items count="12">
        <item x="9"/>
        <item x="0"/>
        <item x="6"/>
        <item x="1"/>
        <item x="3"/>
        <item x="8"/>
        <item x="2"/>
        <item x="10"/>
        <item x="7"/>
        <item x="5"/>
        <item x="4"/>
        <item t="default"/>
      </items>
    </pivotField>
    <pivotField showAll="0"/>
    <pivotField showAll="0"/>
    <pivotField showAll="0"/>
    <pivotField showAll="0"/>
    <pivotField showAll="0"/>
    <pivotField showAll="0"/>
    <pivotField numFmtId="22" showAll="0"/>
    <pivotField showAll="0"/>
    <pivotField showAll="0"/>
    <pivotField showAll="0"/>
    <pivotField numFmtId="22" showAll="0"/>
    <pivotField showAll="0"/>
    <pivotField showAll="0"/>
    <pivotField showAll="0"/>
    <pivotField showAll="0"/>
    <pivotField showAll="0"/>
    <pivotField showAll="0"/>
    <pivotField showAll="0"/>
    <pivotField numFmtId="4"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2">
    <i>
      <x/>
    </i>
    <i>
      <x v="1"/>
    </i>
    <i>
      <x v="2"/>
    </i>
    <i>
      <x v="3"/>
    </i>
    <i>
      <x v="4"/>
    </i>
    <i>
      <x v="5"/>
    </i>
    <i>
      <x v="6"/>
    </i>
    <i>
      <x v="7"/>
    </i>
    <i>
      <x v="8"/>
    </i>
    <i>
      <x v="9"/>
    </i>
    <i>
      <x v="10"/>
    </i>
    <i t="grand">
      <x/>
    </i>
  </rowItems>
  <colItems count="1">
    <i/>
  </colItems>
  <dataFields count="1">
    <dataField name="Sum of Keuro"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customProperty" Target="../customProperty1.bin"/></Relationships>
</file>

<file path=xl/worksheets/_rels/sheet3.xml.rels><?xml version="1.0" encoding="UTF-8" standalone="yes"?>
<Relationships xmlns="http://schemas.openxmlformats.org/package/2006/relationships"><Relationship Id="rId8" Type="http://schemas.openxmlformats.org/officeDocument/2006/relationships/customProperty" Target="../customProperty10.bin"/><Relationship Id="rId3" Type="http://schemas.openxmlformats.org/officeDocument/2006/relationships/customProperty" Target="../customProperty5.bin"/><Relationship Id="rId7" Type="http://schemas.openxmlformats.org/officeDocument/2006/relationships/customProperty" Target="../customProperty9.bin"/><Relationship Id="rId2" Type="http://schemas.openxmlformats.org/officeDocument/2006/relationships/customProperty" Target="../customProperty4.bin"/><Relationship Id="rId1" Type="http://schemas.openxmlformats.org/officeDocument/2006/relationships/customProperty" Target="../customProperty3.bin"/><Relationship Id="rId6" Type="http://schemas.openxmlformats.org/officeDocument/2006/relationships/customProperty" Target="../customProperty8.bin"/><Relationship Id="rId5" Type="http://schemas.openxmlformats.org/officeDocument/2006/relationships/customProperty" Target="../customProperty7.bin"/><Relationship Id="rId10" Type="http://schemas.openxmlformats.org/officeDocument/2006/relationships/customProperty" Target="../customProperty12.bin"/><Relationship Id="rId4" Type="http://schemas.openxmlformats.org/officeDocument/2006/relationships/customProperty" Target="../customProperty6.bin"/><Relationship Id="rId9" Type="http://schemas.openxmlformats.org/officeDocument/2006/relationships/customProperty" Target="../customProperty11.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1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14.bin"/><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heetViews>
  <sheetFormatPr defaultRowHeight="15" x14ac:dyDescent="0.25"/>
  <sheetData>
    <row r="1" spans="1:2" x14ac:dyDescent="0.25">
      <c r="A1" s="66">
        <v>4</v>
      </c>
      <c r="B1" t="s">
        <v>723</v>
      </c>
    </row>
    <row r="2" spans="1:2" x14ac:dyDescent="0.25">
      <c r="A2" s="66">
        <v>6</v>
      </c>
      <c r="B2" t="s">
        <v>794</v>
      </c>
    </row>
    <row r="3" spans="1:2" x14ac:dyDescent="0.25">
      <c r="A3" s="66">
        <v>2</v>
      </c>
      <c r="B3" t="s">
        <v>795</v>
      </c>
    </row>
    <row r="4" spans="1:2" x14ac:dyDescent="0.25">
      <c r="A4" s="66">
        <v>3</v>
      </c>
      <c r="B4" t="s">
        <v>69</v>
      </c>
    </row>
    <row r="5" spans="1:2" x14ac:dyDescent="0.25">
      <c r="A5" s="66">
        <v>7</v>
      </c>
      <c r="B5" t="s">
        <v>47</v>
      </c>
    </row>
    <row r="6" spans="1:2" x14ac:dyDescent="0.25">
      <c r="A6" s="66">
        <v>11</v>
      </c>
      <c r="B6" t="s">
        <v>65</v>
      </c>
    </row>
    <row r="7" spans="1:2" x14ac:dyDescent="0.25">
      <c r="A7" s="66">
        <v>1</v>
      </c>
      <c r="B7" t="s">
        <v>796</v>
      </c>
    </row>
    <row r="8" spans="1:2" x14ac:dyDescent="0.25">
      <c r="A8" s="66">
        <v>12</v>
      </c>
      <c r="B8" t="s">
        <v>271</v>
      </c>
    </row>
    <row r="9" spans="1:2" x14ac:dyDescent="0.25">
      <c r="A9" s="66">
        <v>8</v>
      </c>
      <c r="B9" t="s">
        <v>798</v>
      </c>
    </row>
    <row r="10" spans="1:2" x14ac:dyDescent="0.25">
      <c r="A10" s="66">
        <v>5</v>
      </c>
      <c r="B10" t="s">
        <v>799</v>
      </c>
    </row>
    <row r="11" spans="1:2" x14ac:dyDescent="0.25">
      <c r="A11" s="66">
        <v>10</v>
      </c>
      <c r="B11" t="s">
        <v>797</v>
      </c>
    </row>
    <row r="12" spans="1:2" x14ac:dyDescent="0.25">
      <c r="A12" s="66">
        <v>16</v>
      </c>
      <c r="B12" t="s">
        <v>718</v>
      </c>
    </row>
    <row r="13" spans="1:2" x14ac:dyDescent="0.25">
      <c r="A13" s="66">
        <v>14</v>
      </c>
      <c r="B13" t="s">
        <v>230</v>
      </c>
    </row>
    <row r="14" spans="1:2" x14ac:dyDescent="0.25">
      <c r="A14" s="66">
        <v>9</v>
      </c>
      <c r="B14" t="s">
        <v>45</v>
      </c>
    </row>
    <row r="15" spans="1:2" x14ac:dyDescent="0.25">
      <c r="A15" s="66">
        <v>15</v>
      </c>
      <c r="B15" t="s">
        <v>800</v>
      </c>
    </row>
    <row r="16" spans="1:2" x14ac:dyDescent="0.25">
      <c r="A16" s="66">
        <v>13</v>
      </c>
      <c r="B16" t="s">
        <v>483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8"/>
  <sheetViews>
    <sheetView topLeftCell="A7" workbookViewId="0">
      <selection activeCell="T17" sqref="T17"/>
    </sheetView>
  </sheetViews>
  <sheetFormatPr defaultRowHeight="15" x14ac:dyDescent="0.25"/>
  <cols>
    <col min="1" max="1" width="26.7109375" bestFit="1" customWidth="1"/>
    <col min="3" max="6" width="12.42578125" bestFit="1" customWidth="1"/>
    <col min="20" max="20" width="16.7109375" bestFit="1" customWidth="1"/>
    <col min="24" max="24" width="9.140625" style="150"/>
  </cols>
  <sheetData>
    <row r="1" spans="1:24" x14ac:dyDescent="0.25">
      <c r="B1" t="s">
        <v>1380</v>
      </c>
      <c r="C1" t="s">
        <v>1380</v>
      </c>
      <c r="D1" t="s">
        <v>1380</v>
      </c>
      <c r="E1" t="s">
        <v>1380</v>
      </c>
      <c r="F1" t="s">
        <v>1380</v>
      </c>
      <c r="H1" t="s">
        <v>1380</v>
      </c>
      <c r="I1" t="s">
        <v>1380</v>
      </c>
      <c r="J1" t="s">
        <v>1380</v>
      </c>
      <c r="K1" t="s">
        <v>1380</v>
      </c>
      <c r="L1" t="s">
        <v>1380</v>
      </c>
      <c r="N1" t="s">
        <v>1380</v>
      </c>
      <c r="O1" t="s">
        <v>1380</v>
      </c>
      <c r="P1" t="s">
        <v>1380</v>
      </c>
      <c r="Q1" t="s">
        <v>1380</v>
      </c>
      <c r="R1" t="s">
        <v>1380</v>
      </c>
    </row>
    <row r="2" spans="1:24" x14ac:dyDescent="0.25">
      <c r="A2" s="105"/>
      <c r="B2" s="107" t="s">
        <v>1379</v>
      </c>
      <c r="C2" s="107" t="s">
        <v>1379</v>
      </c>
      <c r="D2" s="107" t="s">
        <v>1379</v>
      </c>
      <c r="E2" s="107" t="s">
        <v>1379</v>
      </c>
      <c r="F2" s="107" t="s">
        <v>1379</v>
      </c>
      <c r="G2" s="107"/>
      <c r="H2" s="107" t="s">
        <v>1379</v>
      </c>
      <c r="I2" s="107" t="s">
        <v>1379</v>
      </c>
      <c r="J2" s="107" t="s">
        <v>1379</v>
      </c>
      <c r="K2" s="107" t="s">
        <v>1379</v>
      </c>
      <c r="L2" s="107" t="s">
        <v>1379</v>
      </c>
      <c r="M2" s="139"/>
      <c r="N2" s="107" t="s">
        <v>1379</v>
      </c>
      <c r="O2" s="107" t="s">
        <v>1379</v>
      </c>
      <c r="P2" s="107" t="s">
        <v>1379</v>
      </c>
      <c r="Q2" s="107" t="s">
        <v>1379</v>
      </c>
      <c r="R2" s="107" t="s">
        <v>1379</v>
      </c>
      <c r="S2" s="139"/>
      <c r="T2" s="139"/>
      <c r="U2" s="139"/>
      <c r="V2" s="139"/>
      <c r="W2" s="139"/>
      <c r="X2" s="139"/>
    </row>
    <row r="3" spans="1:24" x14ac:dyDescent="0.25">
      <c r="A3" s="105"/>
      <c r="B3" s="107" t="s">
        <v>1381</v>
      </c>
      <c r="C3" s="107" t="s">
        <v>1381</v>
      </c>
      <c r="D3" s="107" t="s">
        <v>1381</v>
      </c>
      <c r="E3" s="107" t="s">
        <v>1381</v>
      </c>
      <c r="F3" s="107" t="s">
        <v>1381</v>
      </c>
      <c r="G3" s="107"/>
      <c r="H3" s="107" t="s">
        <v>1381</v>
      </c>
      <c r="I3" s="107" t="s">
        <v>1381</v>
      </c>
      <c r="J3" s="107" t="s">
        <v>1381</v>
      </c>
      <c r="K3" s="107" t="s">
        <v>1381</v>
      </c>
      <c r="L3" s="107" t="s">
        <v>1381</v>
      </c>
      <c r="M3" s="139"/>
      <c r="N3" s="107" t="s">
        <v>1381</v>
      </c>
      <c r="O3" s="107" t="s">
        <v>1381</v>
      </c>
      <c r="P3" s="107" t="s">
        <v>1381</v>
      </c>
      <c r="Q3" s="107" t="s">
        <v>1381</v>
      </c>
      <c r="R3" s="107" t="s">
        <v>1381</v>
      </c>
      <c r="S3" s="139"/>
      <c r="T3" s="139"/>
      <c r="U3" s="139"/>
      <c r="V3" s="139"/>
      <c r="W3" s="139"/>
      <c r="X3" s="139"/>
    </row>
    <row r="4" spans="1:24" x14ac:dyDescent="0.25">
      <c r="A4" s="105"/>
      <c r="B4" s="236" t="s">
        <v>1792</v>
      </c>
      <c r="C4" s="236" t="s">
        <v>1792</v>
      </c>
      <c r="D4" s="236" t="s">
        <v>1792</v>
      </c>
      <c r="E4" s="236" t="s">
        <v>1792</v>
      </c>
      <c r="F4" s="236" t="s">
        <v>1792</v>
      </c>
      <c r="G4" s="107"/>
      <c r="H4" s="236" t="s">
        <v>2271</v>
      </c>
      <c r="I4" s="236" t="s">
        <v>2271</v>
      </c>
      <c r="J4" s="236" t="s">
        <v>2271</v>
      </c>
      <c r="K4" s="236" t="s">
        <v>2271</v>
      </c>
      <c r="L4" s="236" t="s">
        <v>2271</v>
      </c>
      <c r="M4" s="139"/>
      <c r="N4" s="107" t="s">
        <v>3043</v>
      </c>
      <c r="O4" s="236" t="s">
        <v>3043</v>
      </c>
      <c r="P4" s="236" t="s">
        <v>3043</v>
      </c>
      <c r="Q4" s="236" t="s">
        <v>3043</v>
      </c>
      <c r="R4" s="236" t="s">
        <v>3043</v>
      </c>
      <c r="S4" s="139"/>
      <c r="T4" s="139"/>
      <c r="U4" s="139"/>
      <c r="V4" s="139"/>
      <c r="W4" s="139"/>
      <c r="X4" s="139"/>
    </row>
    <row r="5" spans="1:24" x14ac:dyDescent="0.25">
      <c r="A5" s="105"/>
      <c r="B5" s="107" t="s">
        <v>716</v>
      </c>
      <c r="C5" s="107" t="s">
        <v>716</v>
      </c>
      <c r="D5" s="107" t="s">
        <v>716</v>
      </c>
      <c r="E5" s="107" t="s">
        <v>716</v>
      </c>
      <c r="F5" s="107" t="s">
        <v>716</v>
      </c>
      <c r="G5" s="107"/>
      <c r="H5" s="107" t="s">
        <v>716</v>
      </c>
      <c r="I5" s="107" t="s">
        <v>716</v>
      </c>
      <c r="J5" s="107" t="s">
        <v>716</v>
      </c>
      <c r="K5" s="107" t="s">
        <v>716</v>
      </c>
      <c r="L5" s="163" t="s">
        <v>716</v>
      </c>
      <c r="M5" s="139"/>
      <c r="N5" s="107" t="s">
        <v>716</v>
      </c>
      <c r="O5" s="107" t="s">
        <v>716</v>
      </c>
      <c r="P5" s="107" t="s">
        <v>716</v>
      </c>
      <c r="Q5" s="107" t="s">
        <v>716</v>
      </c>
      <c r="R5" s="163" t="s">
        <v>716</v>
      </c>
      <c r="S5" s="139"/>
      <c r="T5" s="139"/>
      <c r="U5" s="139"/>
      <c r="V5" s="139"/>
      <c r="W5" s="139"/>
      <c r="X5" s="139"/>
    </row>
    <row r="6" spans="1:24" ht="30" x14ac:dyDescent="0.25">
      <c r="A6" s="105"/>
      <c r="B6" s="107" t="s">
        <v>698</v>
      </c>
      <c r="C6" s="109" t="s">
        <v>1376</v>
      </c>
      <c r="D6" s="109" t="s">
        <v>1377</v>
      </c>
      <c r="E6" s="109" t="s">
        <v>1378</v>
      </c>
      <c r="F6" s="107" t="s">
        <v>699</v>
      </c>
      <c r="G6" s="107"/>
      <c r="H6" s="107" t="s">
        <v>698</v>
      </c>
      <c r="I6" s="109" t="s">
        <v>1376</v>
      </c>
      <c r="J6" s="109" t="s">
        <v>1377</v>
      </c>
      <c r="K6" s="109" t="s">
        <v>1378</v>
      </c>
      <c r="L6" s="107" t="s">
        <v>699</v>
      </c>
      <c r="M6" s="139"/>
      <c r="N6" s="107" t="s">
        <v>698</v>
      </c>
      <c r="O6" s="109" t="s">
        <v>1376</v>
      </c>
      <c r="P6" s="109" t="s">
        <v>1377</v>
      </c>
      <c r="Q6" s="109" t="s">
        <v>1378</v>
      </c>
      <c r="R6" s="107" t="s">
        <v>699</v>
      </c>
      <c r="S6" s="139"/>
      <c r="T6" s="139"/>
      <c r="U6" s="139"/>
      <c r="V6" s="139"/>
      <c r="W6" s="139"/>
      <c r="X6" s="139"/>
    </row>
    <row r="7" spans="1:24" x14ac:dyDescent="0.25">
      <c r="A7" s="105"/>
      <c r="B7" s="107" t="s">
        <v>100</v>
      </c>
      <c r="C7" s="107" t="s">
        <v>100</v>
      </c>
      <c r="D7" s="107" t="s">
        <v>100</v>
      </c>
      <c r="E7" s="107" t="s">
        <v>100</v>
      </c>
      <c r="F7" s="107" t="s">
        <v>100</v>
      </c>
      <c r="G7" s="107"/>
      <c r="H7" s="107" t="s">
        <v>100</v>
      </c>
      <c r="I7" s="107" t="s">
        <v>100</v>
      </c>
      <c r="J7" s="107" t="s">
        <v>100</v>
      </c>
      <c r="K7" s="107" t="s">
        <v>100</v>
      </c>
      <c r="L7" s="107" t="s">
        <v>100</v>
      </c>
      <c r="M7" s="139"/>
      <c r="N7" s="107" t="s">
        <v>100</v>
      </c>
      <c r="O7" s="107" t="s">
        <v>100</v>
      </c>
      <c r="P7" s="107" t="s">
        <v>100</v>
      </c>
      <c r="Q7" s="107" t="s">
        <v>100</v>
      </c>
      <c r="R7" s="107" t="s">
        <v>100</v>
      </c>
      <c r="S7" s="139"/>
      <c r="T7" s="139"/>
      <c r="U7" s="139"/>
      <c r="V7" s="139"/>
      <c r="W7" s="139"/>
      <c r="X7" s="139"/>
    </row>
    <row r="8" spans="1:24" x14ac:dyDescent="0.25">
      <c r="A8" s="105"/>
      <c r="B8" s="107" t="s">
        <v>1384</v>
      </c>
      <c r="C8" s="107" t="s">
        <v>1384</v>
      </c>
      <c r="D8" s="107" t="s">
        <v>1384</v>
      </c>
      <c r="E8" s="107" t="s">
        <v>1384</v>
      </c>
      <c r="F8" s="107" t="s">
        <v>1384</v>
      </c>
      <c r="G8" s="107"/>
      <c r="H8" s="107" t="s">
        <v>1384</v>
      </c>
      <c r="I8" s="107" t="s">
        <v>1384</v>
      </c>
      <c r="J8" s="107" t="s">
        <v>1384</v>
      </c>
      <c r="K8" s="107" t="s">
        <v>1384</v>
      </c>
      <c r="L8" s="107" t="s">
        <v>1384</v>
      </c>
      <c r="M8" s="139"/>
      <c r="N8" s="107" t="s">
        <v>1384</v>
      </c>
      <c r="O8" s="107" t="s">
        <v>1384</v>
      </c>
      <c r="P8" s="107" t="s">
        <v>1384</v>
      </c>
      <c r="Q8" s="107" t="s">
        <v>1384</v>
      </c>
      <c r="R8" s="107" t="s">
        <v>1384</v>
      </c>
      <c r="S8" s="139"/>
      <c r="T8" s="139"/>
      <c r="U8" s="139"/>
      <c r="V8" s="139"/>
      <c r="W8" s="139"/>
      <c r="X8" s="139"/>
    </row>
    <row r="9" spans="1:24" x14ac:dyDescent="0.25">
      <c r="A9" s="105"/>
      <c r="B9" s="107" t="s">
        <v>1385</v>
      </c>
      <c r="C9" s="107" t="s">
        <v>1385</v>
      </c>
      <c r="D9" s="107" t="s">
        <v>1385</v>
      </c>
      <c r="E9" s="107" t="s">
        <v>1385</v>
      </c>
      <c r="F9" s="107" t="s">
        <v>1385</v>
      </c>
      <c r="G9" s="107"/>
      <c r="H9" s="107" t="s">
        <v>1385</v>
      </c>
      <c r="I9" s="107" t="s">
        <v>1385</v>
      </c>
      <c r="J9" s="107" t="s">
        <v>1385</v>
      </c>
      <c r="K9" s="107" t="s">
        <v>1385</v>
      </c>
      <c r="L9" s="107" t="s">
        <v>1385</v>
      </c>
      <c r="M9" s="139"/>
      <c r="N9" s="107" t="s">
        <v>1385</v>
      </c>
      <c r="O9" s="107" t="s">
        <v>1385</v>
      </c>
      <c r="P9" s="107" t="s">
        <v>1385</v>
      </c>
      <c r="Q9" s="107" t="s">
        <v>1385</v>
      </c>
      <c r="R9" s="107" t="s">
        <v>1385</v>
      </c>
      <c r="S9" s="139"/>
      <c r="T9" s="139"/>
      <c r="U9" s="139"/>
      <c r="V9" s="139"/>
      <c r="W9" s="139"/>
      <c r="X9" s="139"/>
    </row>
    <row r="10" spans="1:24" x14ac:dyDescent="0.25">
      <c r="A10" s="105"/>
      <c r="B10" s="107" t="s">
        <v>1386</v>
      </c>
      <c r="C10" s="107" t="s">
        <v>1386</v>
      </c>
      <c r="D10" s="107" t="s">
        <v>1386</v>
      </c>
      <c r="E10" s="107" t="s">
        <v>1386</v>
      </c>
      <c r="F10" s="107" t="s">
        <v>1386</v>
      </c>
      <c r="G10" s="107"/>
      <c r="H10" s="107" t="s">
        <v>1386</v>
      </c>
      <c r="I10" s="107" t="s">
        <v>1386</v>
      </c>
      <c r="J10" s="107" t="s">
        <v>1386</v>
      </c>
      <c r="K10" s="107" t="s">
        <v>1386</v>
      </c>
      <c r="L10" s="107" t="s">
        <v>1386</v>
      </c>
      <c r="M10" s="139"/>
      <c r="N10" s="107" t="s">
        <v>1386</v>
      </c>
      <c r="O10" s="107" t="s">
        <v>1386</v>
      </c>
      <c r="P10" s="107" t="s">
        <v>1386</v>
      </c>
      <c r="Q10" s="107" t="s">
        <v>1386</v>
      </c>
      <c r="R10" s="107" t="s">
        <v>1386</v>
      </c>
      <c r="S10" s="139"/>
      <c r="T10" s="139"/>
      <c r="U10" s="139"/>
      <c r="V10" s="139"/>
      <c r="W10" s="139"/>
      <c r="X10" s="139"/>
    </row>
    <row r="11" spans="1:24" x14ac:dyDescent="0.25">
      <c r="A11" s="105"/>
      <c r="B11" s="107" t="s">
        <v>1387</v>
      </c>
      <c r="C11" s="107" t="s">
        <v>1387</v>
      </c>
      <c r="D11" s="107" t="s">
        <v>1387</v>
      </c>
      <c r="E11" s="107" t="s">
        <v>1387</v>
      </c>
      <c r="F11" s="107" t="s">
        <v>1387</v>
      </c>
      <c r="G11" s="107"/>
      <c r="H11" s="107" t="s">
        <v>1387</v>
      </c>
      <c r="I11" s="107" t="s">
        <v>1387</v>
      </c>
      <c r="J11" s="107" t="s">
        <v>1387</v>
      </c>
      <c r="K11" s="107" t="s">
        <v>1387</v>
      </c>
      <c r="L11" s="107" t="s">
        <v>1387</v>
      </c>
      <c r="M11" s="139"/>
      <c r="N11" s="107" t="s">
        <v>1387</v>
      </c>
      <c r="O11" s="107" t="s">
        <v>1387</v>
      </c>
      <c r="P11" s="107" t="s">
        <v>1387</v>
      </c>
      <c r="Q11" s="107" t="s">
        <v>1387</v>
      </c>
      <c r="R11" s="107" t="s">
        <v>1387</v>
      </c>
      <c r="S11" s="139"/>
      <c r="T11" s="139"/>
      <c r="U11" s="139"/>
      <c r="V11" s="139"/>
      <c r="W11" s="139"/>
      <c r="X11" s="139"/>
    </row>
    <row r="12" spans="1:24" x14ac:dyDescent="0.25">
      <c r="A12" s="105"/>
      <c r="B12" s="107" t="s">
        <v>1388</v>
      </c>
      <c r="C12" s="107" t="s">
        <v>1388</v>
      </c>
      <c r="D12" s="107" t="s">
        <v>1388</v>
      </c>
      <c r="E12" s="107" t="s">
        <v>1388</v>
      </c>
      <c r="F12" s="107" t="s">
        <v>1388</v>
      </c>
      <c r="G12" s="107"/>
      <c r="H12" s="107" t="s">
        <v>1388</v>
      </c>
      <c r="I12" s="107" t="s">
        <v>1388</v>
      </c>
      <c r="J12" s="107" t="s">
        <v>1388</v>
      </c>
      <c r="K12" s="107" t="s">
        <v>1388</v>
      </c>
      <c r="L12" s="107" t="s">
        <v>1388</v>
      </c>
      <c r="M12" s="139"/>
      <c r="N12" s="107" t="s">
        <v>1388</v>
      </c>
      <c r="O12" s="107" t="s">
        <v>1388</v>
      </c>
      <c r="P12" s="107" t="s">
        <v>1388</v>
      </c>
      <c r="Q12" s="107" t="s">
        <v>1388</v>
      </c>
      <c r="R12" s="107" t="s">
        <v>1388</v>
      </c>
      <c r="S12" s="139"/>
      <c r="T12" s="139"/>
      <c r="U12" s="139"/>
      <c r="V12" s="139"/>
      <c r="W12" s="139"/>
      <c r="X12" s="139"/>
    </row>
    <row r="13" spans="1:24" x14ac:dyDescent="0.25">
      <c r="A13" s="105"/>
      <c r="B13" s="107" t="s">
        <v>1382</v>
      </c>
      <c r="C13" s="107" t="s">
        <v>1382</v>
      </c>
      <c r="D13" s="107" t="s">
        <v>1382</v>
      </c>
      <c r="E13" s="107" t="s">
        <v>1382</v>
      </c>
      <c r="F13" s="107" t="s">
        <v>1382</v>
      </c>
      <c r="G13" s="107"/>
      <c r="H13" s="107" t="s">
        <v>1382</v>
      </c>
      <c r="I13" s="107" t="s">
        <v>1382</v>
      </c>
      <c r="J13" s="107" t="s">
        <v>1382</v>
      </c>
      <c r="K13" s="107" t="s">
        <v>1382</v>
      </c>
      <c r="L13" s="107" t="s">
        <v>1382</v>
      </c>
      <c r="M13" s="139"/>
      <c r="N13" s="107" t="s">
        <v>1382</v>
      </c>
      <c r="O13" s="107" t="s">
        <v>1382</v>
      </c>
      <c r="P13" s="107" t="s">
        <v>1382</v>
      </c>
      <c r="Q13" s="107" t="s">
        <v>1382</v>
      </c>
      <c r="R13" s="107" t="s">
        <v>1382</v>
      </c>
      <c r="S13" s="139"/>
      <c r="T13" s="139"/>
      <c r="U13" s="139"/>
      <c r="V13" s="139"/>
      <c r="W13" s="139"/>
      <c r="X13" s="139"/>
    </row>
    <row r="14" spans="1:24" x14ac:dyDescent="0.25">
      <c r="A14" s="105"/>
      <c r="B14" s="107" t="s">
        <v>1383</v>
      </c>
      <c r="C14" s="107" t="s">
        <v>1383</v>
      </c>
      <c r="D14" s="107" t="s">
        <v>1383</v>
      </c>
      <c r="E14" s="107" t="s">
        <v>1383</v>
      </c>
      <c r="F14" s="107" t="s">
        <v>1383</v>
      </c>
      <c r="G14" s="107"/>
      <c r="H14" s="107" t="s">
        <v>1383</v>
      </c>
      <c r="I14" s="107" t="s">
        <v>1383</v>
      </c>
      <c r="J14" s="107" t="s">
        <v>1383</v>
      </c>
      <c r="K14" s="107" t="s">
        <v>1383</v>
      </c>
      <c r="L14" s="107" t="s">
        <v>1383</v>
      </c>
      <c r="M14" s="139"/>
      <c r="N14" s="107" t="s">
        <v>1383</v>
      </c>
      <c r="O14" s="107" t="s">
        <v>1383</v>
      </c>
      <c r="P14" s="107" t="s">
        <v>1383</v>
      </c>
      <c r="Q14" s="107" t="s">
        <v>1383</v>
      </c>
      <c r="R14" s="107" t="s">
        <v>1383</v>
      </c>
      <c r="S14" s="139"/>
      <c r="T14" s="139"/>
      <c r="U14" s="139"/>
      <c r="V14" s="139"/>
      <c r="W14" s="139"/>
      <c r="X14" s="139"/>
    </row>
    <row r="15" spans="1:24" x14ac:dyDescent="0.25">
      <c r="A15" s="105"/>
      <c r="B15" s="107" t="s">
        <v>1383</v>
      </c>
      <c r="C15" s="107" t="s">
        <v>1383</v>
      </c>
      <c r="D15" s="107" t="s">
        <v>1383</v>
      </c>
      <c r="E15" s="107" t="s">
        <v>1383</v>
      </c>
      <c r="F15" s="107" t="s">
        <v>1383</v>
      </c>
      <c r="G15" s="107"/>
      <c r="H15" s="107" t="s">
        <v>1383</v>
      </c>
      <c r="I15" s="107" t="s">
        <v>1383</v>
      </c>
      <c r="J15" s="107" t="s">
        <v>1383</v>
      </c>
      <c r="K15" s="107" t="s">
        <v>1383</v>
      </c>
      <c r="L15" s="107" t="s">
        <v>1383</v>
      </c>
      <c r="M15" s="139"/>
      <c r="N15" s="107" t="s">
        <v>1383</v>
      </c>
      <c r="O15" s="107" t="s">
        <v>1383</v>
      </c>
      <c r="P15" s="107" t="s">
        <v>1383</v>
      </c>
      <c r="Q15" s="107" t="s">
        <v>1383</v>
      </c>
      <c r="R15" s="107" t="s">
        <v>1383</v>
      </c>
      <c r="S15" s="139"/>
      <c r="T15" s="139"/>
      <c r="U15" s="139"/>
      <c r="V15" s="139">
        <v>1000</v>
      </c>
      <c r="W15" s="139"/>
      <c r="X15" s="139"/>
    </row>
    <row r="16" spans="1:24" x14ac:dyDescent="0.25">
      <c r="A16" s="105"/>
      <c r="B16" s="107" t="s">
        <v>1383</v>
      </c>
      <c r="C16" s="107" t="s">
        <v>1383</v>
      </c>
      <c r="D16" s="107" t="s">
        <v>1383</v>
      </c>
      <c r="E16" s="107" t="s">
        <v>1383</v>
      </c>
      <c r="F16" s="107" t="s">
        <v>1383</v>
      </c>
      <c r="G16" s="107"/>
      <c r="H16" s="107" t="s">
        <v>1383</v>
      </c>
      <c r="I16" s="107" t="s">
        <v>1383</v>
      </c>
      <c r="J16" s="107" t="s">
        <v>1383</v>
      </c>
      <c r="K16" s="107" t="s">
        <v>1383</v>
      </c>
      <c r="L16" s="107" t="s">
        <v>1383</v>
      </c>
      <c r="M16" s="139"/>
      <c r="N16" s="107" t="s">
        <v>1383</v>
      </c>
      <c r="O16" s="107" t="s">
        <v>1383</v>
      </c>
      <c r="P16" s="107" t="s">
        <v>1383</v>
      </c>
      <c r="Q16" s="107" t="s">
        <v>1383</v>
      </c>
      <c r="R16" s="107" t="s">
        <v>1383</v>
      </c>
      <c r="S16" s="139"/>
      <c r="T16" s="139"/>
      <c r="U16" s="139"/>
      <c r="V16" s="139"/>
      <c r="W16" s="139"/>
      <c r="X16" s="139"/>
    </row>
    <row r="17" spans="1:24" x14ac:dyDescent="0.25">
      <c r="A17" s="108" t="s">
        <v>717</v>
      </c>
      <c r="B17" s="106">
        <f>[2]!HsGetValue(B$1,"Scenario#"&amp;B$2&amp;"","Year#"&amp;B$3&amp;"","Period#"&amp;B$4&amp;"","View#"&amp;B$5&amp;"","Entity#"&amp;$A17&amp;"","Value#"&amp;B$7&amp;"","Account#"&amp;B$6&amp;"","ICP#"&amp;B$13&amp;"","Analysis1#"&amp;B$14&amp;"","Analysis2#"&amp;B$15&amp;"","Business#"&amp;B$8&amp;"","Geography#"&amp;B$9&amp;"","OnsOffs#"&amp;B$10&amp;"","DataType#"&amp;B$11&amp;"","Specific#"&amp;B$12&amp;"","Advanced#"&amp;B$16&amp;"")</f>
        <v>1126719.7500857201</v>
      </c>
      <c r="C17" s="106">
        <f>[2]!HsGetValue(C$1,"Scenario#"&amp;C$2&amp;"","Year#"&amp;C$3&amp;"","Period#"&amp;C$4&amp;"","View#"&amp;C$5&amp;"","Entity#"&amp;$A17&amp;"","Value#"&amp;C$7&amp;"","Account#"&amp;C$6&amp;"","ICP#"&amp;C$13&amp;"","Analysis1#"&amp;C$14&amp;"","Analysis2#"&amp;C$15&amp;"","Business#"&amp;C$8&amp;"","Geography#"&amp;C$9&amp;"","OnsOffs#"&amp;C$10&amp;"","DataType#"&amp;C$11&amp;"","Specific#"&amp;C$12&amp;"","Advanced#"&amp;C$16&amp;"")</f>
        <v>1126719.7500857201</v>
      </c>
      <c r="D17" s="106">
        <f>[2]!HsGetValue(D$1,"Scenario#"&amp;D$2&amp;"","Year#"&amp;D$3&amp;"","Period#"&amp;D$4&amp;"","View#"&amp;D$5&amp;"","Entity#"&amp;$A17&amp;"","Value#"&amp;D$7&amp;"","Account#"&amp;D$6&amp;"","ICP#"&amp;D$13&amp;"","Analysis1#"&amp;D$14&amp;"","Analysis2#"&amp;D$15&amp;"","Business#"&amp;D$8&amp;"","Geography#"&amp;D$9&amp;"","OnsOffs#"&amp;D$10&amp;"","DataType#"&amp;D$11&amp;"","Specific#"&amp;D$12&amp;"","Advanced#"&amp;D$16&amp;"")</f>
        <v>-4.5474735088646404E-12</v>
      </c>
      <c r="E17" s="106">
        <f>[2]!HsGetValue(E$1,"Scenario#"&amp;E$2&amp;"","Year#"&amp;E$3&amp;"","Period#"&amp;E$4&amp;"","View#"&amp;E$5&amp;"","Entity#"&amp;$A17&amp;"","Value#"&amp;E$7&amp;"","Account#"&amp;E$6&amp;"","ICP#"&amp;E$13&amp;"","Analysis1#"&amp;E$14&amp;"","Analysis2#"&amp;E$15&amp;"","Business#"&amp;E$8&amp;"","Geography#"&amp;E$9&amp;"","OnsOffs#"&amp;E$10&amp;"","DataType#"&amp;E$11&amp;"","Specific#"&amp;E$12&amp;"","Advanced#"&amp;E$16&amp;"")</f>
        <v>3.8653524825349499E-12</v>
      </c>
      <c r="F17" s="106">
        <f>[2]!HsGetValue(F$1,"Scenario#"&amp;F$2&amp;"","Year#"&amp;F$3&amp;"","Period#"&amp;F$4&amp;"","View#"&amp;F$5&amp;"","Entity#"&amp;$A17&amp;"","Value#"&amp;F$7&amp;"","Account#"&amp;F$6&amp;"","ICP#"&amp;F$13&amp;"","Analysis1#"&amp;F$14&amp;"","Analysis2#"&amp;F$15&amp;"","Business#"&amp;F$8&amp;"","Geography#"&amp;F$9&amp;"","OnsOffs#"&amp;F$10&amp;"","DataType#"&amp;F$11&amp;"","Specific#"&amp;F$12&amp;"","Advanced#"&amp;F$16&amp;"")</f>
        <v>221471.25435533299</v>
      </c>
      <c r="G17" s="106"/>
      <c r="H17" s="106">
        <f>[2]!HsGetValue(H$1,"Scenario#"&amp;H$2&amp;"","Year#"&amp;H$3&amp;"","Period#"&amp;H$4&amp;"","View#"&amp;H$5&amp;"","Entity#"&amp;$A17&amp;"","Value#"&amp;H$7&amp;"","Account#"&amp;H$6&amp;"","ICP#"&amp;H$13&amp;"","Analysis1#"&amp;H$14&amp;"","Analysis2#"&amp;H$15&amp;"","Business#"&amp;H$8&amp;"","Geography#"&amp;H$9&amp;"","OnsOffs#"&amp;H$10&amp;"","DataType#"&amp;H$11&amp;"","Specific#"&amp;H$12&amp;"","Advanced#"&amp;H$16&amp;"")</f>
        <v>1032650.57887551</v>
      </c>
      <c r="I17" s="106">
        <f>[2]!HsGetValue(I$1,"Scenario#"&amp;I$2&amp;"","Year#"&amp;I$3&amp;"","Period#"&amp;I$4&amp;"","View#"&amp;I$5&amp;"","Entity#"&amp;$A17&amp;"","Value#"&amp;I$7&amp;"","Account#"&amp;I$6&amp;"","ICP#"&amp;I$13&amp;"","Analysis1#"&amp;I$14&amp;"","Analysis2#"&amp;I$15&amp;"","Business#"&amp;I$8&amp;"","Geography#"&amp;I$9&amp;"","OnsOffs#"&amp;I$10&amp;"","DataType#"&amp;I$11&amp;"","Specific#"&amp;I$12&amp;"","Advanced#"&amp;I$16&amp;"")</f>
        <v>1032650.57887551</v>
      </c>
      <c r="J17" s="106">
        <f>[2]!HsGetValue(J$1,"Scenario#"&amp;J$2&amp;"","Year#"&amp;J$3&amp;"","Period#"&amp;J$4&amp;"","View#"&amp;J$5&amp;"","Entity#"&amp;$A17&amp;"","Value#"&amp;J$7&amp;"","Account#"&amp;J$6&amp;"","ICP#"&amp;J$13&amp;"","Analysis1#"&amp;J$14&amp;"","Analysis2#"&amp;J$15&amp;"","Business#"&amp;J$8&amp;"","Geography#"&amp;J$9&amp;"","OnsOffs#"&amp;J$10&amp;"","DataType#"&amp;J$11&amp;"","Specific#"&amp;J$12&amp;"","Advanced#"&amp;J$16&amp;"")</f>
        <v>8.1854523159563493E-12</v>
      </c>
      <c r="K17" s="106">
        <f>[2]!HsGetValue(K$1,"Scenario#"&amp;K$2&amp;"","Year#"&amp;K$3&amp;"","Period#"&amp;K$4&amp;"","View#"&amp;K$5&amp;"","Entity#"&amp;$A17&amp;"","Value#"&amp;K$7&amp;"","Account#"&amp;K$6&amp;"","ICP#"&amp;K$13&amp;"","Analysis1#"&amp;K$14&amp;"","Analysis2#"&amp;K$15&amp;"","Business#"&amp;K$8&amp;"","Geography#"&amp;K$9&amp;"","OnsOffs#"&amp;K$10&amp;"","DataType#"&amp;K$11&amp;"","Specific#"&amp;K$12&amp;"","Advanced#"&amp;K$16&amp;"")</f>
        <v>-4.0927261579781803E-12</v>
      </c>
      <c r="L17" s="106">
        <f>[2]!HsGetValue(L$1,"Scenario#"&amp;L$2&amp;"","Year#"&amp;L$3&amp;"","Period#"&amp;L$4&amp;"","View#"&amp;L$5&amp;"","Entity#"&amp;$A17&amp;"","Value#"&amp;L$7&amp;"","Account#"&amp;L$6&amp;"","ICP#"&amp;L$13&amp;"","Analysis1#"&amp;L$14&amp;"","Analysis2#"&amp;L$15&amp;"","Business#"&amp;L$8&amp;"","Geography#"&amp;L$9&amp;"","OnsOffs#"&amp;L$10&amp;"","DataType#"&amp;L$11&amp;"","Specific#"&amp;L$12&amp;"","Advanced#"&amp;L$16&amp;"")</f>
        <v>196992.53801036801</v>
      </c>
      <c r="M17" s="139"/>
      <c r="N17" s="106">
        <f>[2]!HsGetValue(N$1,"Scenario#"&amp;N$2&amp;"","Year#"&amp;N$3&amp;"","Period#"&amp;N$4&amp;"","View#"&amp;N$5&amp;"","Entity#"&amp;$A17&amp;"","Value#"&amp;N$7&amp;"","Account#"&amp;N$6&amp;"","ICP#"&amp;N$13&amp;"","Analysis1#"&amp;N$14&amp;"","Analysis2#"&amp;N$15&amp;"","Business#"&amp;N$8&amp;"","Geography#"&amp;N$9&amp;"","OnsOffs#"&amp;N$10&amp;"","DataType#"&amp;N$11&amp;"","Specific#"&amp;N$12&amp;"","Advanced#"&amp;N$16&amp;"")</f>
        <v>1083939.12485058</v>
      </c>
      <c r="O17" s="106">
        <f>[2]!HsGetValue(O$1,"Scenario#"&amp;O$2&amp;"","Year#"&amp;O$3&amp;"","Period#"&amp;O$4&amp;"","View#"&amp;O$5&amp;"","Entity#"&amp;$A17&amp;"","Value#"&amp;O$7&amp;"","Account#"&amp;O$6&amp;"","ICP#"&amp;O$13&amp;"","Analysis1#"&amp;O$14&amp;"","Analysis2#"&amp;O$15&amp;"","Business#"&amp;O$8&amp;"","Geography#"&amp;O$9&amp;"","OnsOffs#"&amp;O$10&amp;"","DataType#"&amp;O$11&amp;"","Specific#"&amp;O$12&amp;"","Advanced#"&amp;O$16&amp;"")</f>
        <v>1083939.12485058</v>
      </c>
      <c r="P17" s="106">
        <f>[2]!HsGetValue(P$1,"Scenario#"&amp;P$2&amp;"","Year#"&amp;P$3&amp;"","Period#"&amp;P$4&amp;"","View#"&amp;P$5&amp;"","Entity#"&amp;$A17&amp;"","Value#"&amp;P$7&amp;"","Account#"&amp;P$6&amp;"","ICP#"&amp;P$13&amp;"","Analysis1#"&amp;P$14&amp;"","Analysis2#"&amp;P$15&amp;"","Business#"&amp;P$8&amp;"","Geography#"&amp;P$9&amp;"","OnsOffs#"&amp;P$10&amp;"","DataType#"&amp;P$11&amp;"","Specific#"&amp;P$12&amp;"","Advanced#"&amp;P$16&amp;"")</f>
        <v>0</v>
      </c>
      <c r="Q17" s="106">
        <f>[2]!HsGetValue(Q$1,"Scenario#"&amp;Q$2&amp;"","Year#"&amp;Q$3&amp;"","Period#"&amp;Q$4&amp;"","View#"&amp;Q$5&amp;"","Entity#"&amp;$A17&amp;"","Value#"&amp;Q$7&amp;"","Account#"&amp;Q$6&amp;"","ICP#"&amp;Q$13&amp;"","Analysis1#"&amp;Q$14&amp;"","Analysis2#"&amp;Q$15&amp;"","Business#"&amp;Q$8&amp;"","Geography#"&amp;Q$9&amp;"","OnsOffs#"&amp;Q$10&amp;"","DataType#"&amp;Q$11&amp;"","Specific#"&amp;Q$12&amp;"","Advanced#"&amp;Q$16&amp;"")</f>
        <v>1.1901590823981701E-13</v>
      </c>
      <c r="R17" s="106">
        <f>[2]!HsGetValue(R$1,"Scenario#"&amp;R$2&amp;"","Year#"&amp;R$3&amp;"","Period#"&amp;R$4&amp;"","View#"&amp;R$5&amp;"","Entity#"&amp;$A17&amp;"","Value#"&amp;R$7&amp;"","Account#"&amp;R$6&amp;"","ICP#"&amp;R$13&amp;"","Analysis1#"&amp;R$14&amp;"","Analysis2#"&amp;R$15&amp;"","Business#"&amp;R$8&amp;"","Geography#"&amp;R$9&amp;"","OnsOffs#"&amp;R$10&amp;"","DataType#"&amp;R$11&amp;"","Specific#"&amp;R$12&amp;"","Advanced#"&amp;R$16&amp;"")</f>
        <v>242246.56635111599</v>
      </c>
      <c r="S17" s="139"/>
      <c r="T17" s="144">
        <f t="shared" ref="T17:T35" si="0">(SUM(D17:F17)+SUM(J17:L17)+SUM((P17:R17)))/1000</f>
        <v>660.71035871681704</v>
      </c>
      <c r="U17" s="139"/>
      <c r="V17" s="139"/>
      <c r="W17" s="139"/>
      <c r="X17" s="139"/>
    </row>
    <row r="18" spans="1:24" x14ac:dyDescent="0.25">
      <c r="A18" s="110" t="s">
        <v>1213</v>
      </c>
      <c r="B18" s="106">
        <f>[2]!HsGetValue(B$1,"Scenario#"&amp;B$2&amp;"","Year#"&amp;B$3&amp;"","Period#"&amp;B$4&amp;"","View#"&amp;B$5&amp;"","Entity#"&amp;$A18&amp;"","Value#"&amp;B$7&amp;"","Account#"&amp;B$6&amp;"","ICP#"&amp;B$13&amp;"","Analysis1#"&amp;B$14&amp;"","Analysis2#"&amp;B$15&amp;"","Business#"&amp;B$8&amp;"","Geography#"&amp;B$9&amp;"","OnsOffs#"&amp;B$10&amp;"","DataType#"&amp;B$11&amp;"","Specific#"&amp;B$12&amp;"","Advanced#"&amp;B$16&amp;"")</f>
        <v>0</v>
      </c>
      <c r="C18" s="106">
        <f>[2]!HsGetValue(C$1,"Scenario#"&amp;C$2&amp;"","Year#"&amp;C$3&amp;"","Period#"&amp;C$4&amp;"","View#"&amp;C$5&amp;"","Entity#"&amp;$A18&amp;"","Value#"&amp;C$7&amp;"","Account#"&amp;C$6&amp;"","ICP#"&amp;C$13&amp;"","Analysis1#"&amp;C$14&amp;"","Analysis2#"&amp;C$15&amp;"","Business#"&amp;C$8&amp;"","Geography#"&amp;C$9&amp;"","OnsOffs#"&amp;C$10&amp;"","DataType#"&amp;C$11&amp;"","Specific#"&amp;C$12&amp;"","Advanced#"&amp;C$16&amp;"")</f>
        <v>0</v>
      </c>
      <c r="D18" s="106">
        <f>[2]!HsGetValue(D$1,"Scenario#"&amp;D$2&amp;"","Year#"&amp;D$3&amp;"","Period#"&amp;D$4&amp;"","View#"&amp;D$5&amp;"","Entity#"&amp;$A18&amp;"","Value#"&amp;D$7&amp;"","Account#"&amp;D$6&amp;"","ICP#"&amp;D$13&amp;"","Analysis1#"&amp;D$14&amp;"","Analysis2#"&amp;D$15&amp;"","Business#"&amp;D$8&amp;"","Geography#"&amp;D$9&amp;"","OnsOffs#"&amp;D$10&amp;"","DataType#"&amp;D$11&amp;"","Specific#"&amp;D$12&amp;"","Advanced#"&amp;D$16&amp;"")</f>
        <v>0</v>
      </c>
      <c r="E18" s="106">
        <f>[2]!HsGetValue(E$1,"Scenario#"&amp;E$2&amp;"","Year#"&amp;E$3&amp;"","Period#"&amp;E$4&amp;"","View#"&amp;E$5&amp;"","Entity#"&amp;$A18&amp;"","Value#"&amp;E$7&amp;"","Account#"&amp;E$6&amp;"","ICP#"&amp;E$13&amp;"","Analysis1#"&amp;E$14&amp;"","Analysis2#"&amp;E$15&amp;"","Business#"&amp;E$8&amp;"","Geography#"&amp;E$9&amp;"","OnsOffs#"&amp;E$10&amp;"","DataType#"&amp;E$11&amp;"","Specific#"&amp;E$12&amp;"","Advanced#"&amp;E$16&amp;"")</f>
        <v>0</v>
      </c>
      <c r="F18" s="106">
        <f>[2]!HsGetValue(F$1,"Scenario#"&amp;F$2&amp;"","Year#"&amp;F$3&amp;"","Period#"&amp;F$4&amp;"","View#"&amp;F$5&amp;"","Entity#"&amp;$A18&amp;"","Value#"&amp;F$7&amp;"","Account#"&amp;F$6&amp;"","ICP#"&amp;F$13&amp;"","Analysis1#"&amp;F$14&amp;"","Analysis2#"&amp;F$15&amp;"","Business#"&amp;F$8&amp;"","Geography#"&amp;F$9&amp;"","OnsOffs#"&amp;F$10&amp;"","DataType#"&amp;F$11&amp;"","Specific#"&amp;F$12&amp;"","Advanced#"&amp;F$16&amp;"")</f>
        <v>0</v>
      </c>
      <c r="G18" s="106"/>
      <c r="H18" s="106">
        <f>[2]!HsGetValue(H$1,"Scenario#"&amp;H$2&amp;"","Year#"&amp;H$3&amp;"","Period#"&amp;H$4&amp;"","View#"&amp;H$5&amp;"","Entity#"&amp;$A18&amp;"","Value#"&amp;H$7&amp;"","Account#"&amp;H$6&amp;"","ICP#"&amp;H$13&amp;"","Analysis1#"&amp;H$14&amp;"","Analysis2#"&amp;H$15&amp;"","Business#"&amp;H$8&amp;"","Geography#"&amp;H$9&amp;"","OnsOffs#"&amp;H$10&amp;"","DataType#"&amp;H$11&amp;"","Specific#"&amp;H$12&amp;"","Advanced#"&amp;H$16&amp;"")</f>
        <v>0</v>
      </c>
      <c r="I18" s="106">
        <f>[2]!HsGetValue(I$1,"Scenario#"&amp;I$2&amp;"","Year#"&amp;I$3&amp;"","Period#"&amp;I$4&amp;"","View#"&amp;I$5&amp;"","Entity#"&amp;$A18&amp;"","Value#"&amp;I$7&amp;"","Account#"&amp;I$6&amp;"","ICP#"&amp;I$13&amp;"","Analysis1#"&amp;I$14&amp;"","Analysis2#"&amp;I$15&amp;"","Business#"&amp;I$8&amp;"","Geography#"&amp;I$9&amp;"","OnsOffs#"&amp;I$10&amp;"","DataType#"&amp;I$11&amp;"","Specific#"&amp;I$12&amp;"","Advanced#"&amp;I$16&amp;"")</f>
        <v>0</v>
      </c>
      <c r="J18" s="106">
        <f>[2]!HsGetValue(J$1,"Scenario#"&amp;J$2&amp;"","Year#"&amp;J$3&amp;"","Period#"&amp;J$4&amp;"","View#"&amp;J$5&amp;"","Entity#"&amp;$A18&amp;"","Value#"&amp;J$7&amp;"","Account#"&amp;J$6&amp;"","ICP#"&amp;J$13&amp;"","Analysis1#"&amp;J$14&amp;"","Analysis2#"&amp;J$15&amp;"","Business#"&amp;J$8&amp;"","Geography#"&amp;J$9&amp;"","OnsOffs#"&amp;J$10&amp;"","DataType#"&amp;J$11&amp;"","Specific#"&amp;J$12&amp;"","Advanced#"&amp;J$16&amp;"")</f>
        <v>0</v>
      </c>
      <c r="K18" s="106">
        <f>[2]!HsGetValue(K$1,"Scenario#"&amp;K$2&amp;"","Year#"&amp;K$3&amp;"","Period#"&amp;K$4&amp;"","View#"&amp;K$5&amp;"","Entity#"&amp;$A18&amp;"","Value#"&amp;K$7&amp;"","Account#"&amp;K$6&amp;"","ICP#"&amp;K$13&amp;"","Analysis1#"&amp;K$14&amp;"","Analysis2#"&amp;K$15&amp;"","Business#"&amp;K$8&amp;"","Geography#"&amp;K$9&amp;"","OnsOffs#"&amp;K$10&amp;"","DataType#"&amp;K$11&amp;"","Specific#"&amp;K$12&amp;"","Advanced#"&amp;K$16&amp;"")</f>
        <v>0</v>
      </c>
      <c r="L18" s="106">
        <f>[2]!HsGetValue(L$1,"Scenario#"&amp;L$2&amp;"","Year#"&amp;L$3&amp;"","Period#"&amp;L$4&amp;"","View#"&amp;L$5&amp;"","Entity#"&amp;$A18&amp;"","Value#"&amp;L$7&amp;"","Account#"&amp;L$6&amp;"","ICP#"&amp;L$13&amp;"","Analysis1#"&amp;L$14&amp;"","Analysis2#"&amp;L$15&amp;"","Business#"&amp;L$8&amp;"","Geography#"&amp;L$9&amp;"","OnsOffs#"&amp;L$10&amp;"","DataType#"&amp;L$11&amp;"","Specific#"&amp;L$12&amp;"","Advanced#"&amp;L$16&amp;"")</f>
        <v>0</v>
      </c>
      <c r="M18" s="139"/>
      <c r="N18" s="106">
        <f>[2]!HsGetValue(N$1,"Scenario#"&amp;N$2&amp;"","Year#"&amp;N$3&amp;"","Period#"&amp;N$4&amp;"","View#"&amp;N$5&amp;"","Entity#"&amp;$A18&amp;"","Value#"&amp;N$7&amp;"","Account#"&amp;N$6&amp;"","ICP#"&amp;N$13&amp;"","Analysis1#"&amp;N$14&amp;"","Analysis2#"&amp;N$15&amp;"","Business#"&amp;N$8&amp;"","Geography#"&amp;N$9&amp;"","OnsOffs#"&amp;N$10&amp;"","DataType#"&amp;N$11&amp;"","Specific#"&amp;N$12&amp;"","Advanced#"&amp;N$16&amp;"")</f>
        <v>0</v>
      </c>
      <c r="O18" s="106">
        <f>[2]!HsGetValue(O$1,"Scenario#"&amp;O$2&amp;"","Year#"&amp;O$3&amp;"","Period#"&amp;O$4&amp;"","View#"&amp;O$5&amp;"","Entity#"&amp;$A18&amp;"","Value#"&amp;O$7&amp;"","Account#"&amp;O$6&amp;"","ICP#"&amp;O$13&amp;"","Analysis1#"&amp;O$14&amp;"","Analysis2#"&amp;O$15&amp;"","Business#"&amp;O$8&amp;"","Geography#"&amp;O$9&amp;"","OnsOffs#"&amp;O$10&amp;"","DataType#"&amp;O$11&amp;"","Specific#"&amp;O$12&amp;"","Advanced#"&amp;O$16&amp;"")</f>
        <v>0</v>
      </c>
      <c r="P18" s="106">
        <f>[2]!HsGetValue(P$1,"Scenario#"&amp;P$2&amp;"","Year#"&amp;P$3&amp;"","Period#"&amp;P$4&amp;"","View#"&amp;P$5&amp;"","Entity#"&amp;$A18&amp;"","Value#"&amp;P$7&amp;"","Account#"&amp;P$6&amp;"","ICP#"&amp;P$13&amp;"","Analysis1#"&amp;P$14&amp;"","Analysis2#"&amp;P$15&amp;"","Business#"&amp;P$8&amp;"","Geography#"&amp;P$9&amp;"","OnsOffs#"&amp;P$10&amp;"","DataType#"&amp;P$11&amp;"","Specific#"&amp;P$12&amp;"","Advanced#"&amp;P$16&amp;"")</f>
        <v>0</v>
      </c>
      <c r="Q18" s="106">
        <f>[2]!HsGetValue(Q$1,"Scenario#"&amp;Q$2&amp;"","Year#"&amp;Q$3&amp;"","Period#"&amp;Q$4&amp;"","View#"&amp;Q$5&amp;"","Entity#"&amp;$A18&amp;"","Value#"&amp;Q$7&amp;"","Account#"&amp;Q$6&amp;"","ICP#"&amp;Q$13&amp;"","Analysis1#"&amp;Q$14&amp;"","Analysis2#"&amp;Q$15&amp;"","Business#"&amp;Q$8&amp;"","Geography#"&amp;Q$9&amp;"","OnsOffs#"&amp;Q$10&amp;"","DataType#"&amp;Q$11&amp;"","Specific#"&amp;Q$12&amp;"","Advanced#"&amp;Q$16&amp;"")</f>
        <v>0</v>
      </c>
      <c r="R18" s="106">
        <f>[2]!HsGetValue(R$1,"Scenario#"&amp;R$2&amp;"","Year#"&amp;R$3&amp;"","Period#"&amp;R$4&amp;"","View#"&amp;R$5&amp;"","Entity#"&amp;$A18&amp;"","Value#"&amp;R$7&amp;"","Account#"&amp;R$6&amp;"","ICP#"&amp;R$13&amp;"","Analysis1#"&amp;R$14&amp;"","Analysis2#"&amp;R$15&amp;"","Business#"&amp;R$8&amp;"","Geography#"&amp;R$9&amp;"","OnsOffs#"&amp;R$10&amp;"","DataType#"&amp;R$11&amp;"","Specific#"&amp;R$12&amp;"","Advanced#"&amp;R$16&amp;"")</f>
        <v>0</v>
      </c>
      <c r="S18" s="139"/>
      <c r="T18" s="144">
        <f t="shared" si="0"/>
        <v>0</v>
      </c>
      <c r="U18" s="139"/>
      <c r="V18" s="139"/>
      <c r="W18" s="139"/>
      <c r="X18" s="139"/>
    </row>
    <row r="19" spans="1:24" x14ac:dyDescent="0.25">
      <c r="A19" s="110" t="s">
        <v>1214</v>
      </c>
      <c r="B19" s="106">
        <f>[2]!HsGetValue(B$1,"Scenario#"&amp;B$2&amp;"","Year#"&amp;B$3&amp;"","Period#"&amp;B$4&amp;"","View#"&amp;B$5&amp;"","Entity#"&amp;$A19&amp;"","Value#"&amp;B$7&amp;"","Account#"&amp;B$6&amp;"","ICP#"&amp;B$13&amp;"","Analysis1#"&amp;B$14&amp;"","Analysis2#"&amp;B$15&amp;"","Business#"&amp;B$8&amp;"","Geography#"&amp;B$9&amp;"","OnsOffs#"&amp;B$10&amp;"","DataType#"&amp;B$11&amp;"","Specific#"&amp;B$12&amp;"","Advanced#"&amp;B$16&amp;"")</f>
        <v>0</v>
      </c>
      <c r="C19" s="106">
        <f>[2]!HsGetValue(C$1,"Scenario#"&amp;C$2&amp;"","Year#"&amp;C$3&amp;"","Period#"&amp;C$4&amp;"","View#"&amp;C$5&amp;"","Entity#"&amp;$A19&amp;"","Value#"&amp;C$7&amp;"","Account#"&amp;C$6&amp;"","ICP#"&amp;C$13&amp;"","Analysis1#"&amp;C$14&amp;"","Analysis2#"&amp;C$15&amp;"","Business#"&amp;C$8&amp;"","Geography#"&amp;C$9&amp;"","OnsOffs#"&amp;C$10&amp;"","DataType#"&amp;C$11&amp;"","Specific#"&amp;C$12&amp;"","Advanced#"&amp;C$16&amp;"")</f>
        <v>0</v>
      </c>
      <c r="D19" s="106">
        <f>[2]!HsGetValue(D$1,"Scenario#"&amp;D$2&amp;"","Year#"&amp;D$3&amp;"","Period#"&amp;D$4&amp;"","View#"&amp;D$5&amp;"","Entity#"&amp;$A19&amp;"","Value#"&amp;D$7&amp;"","Account#"&amp;D$6&amp;"","ICP#"&amp;D$13&amp;"","Analysis1#"&amp;D$14&amp;"","Analysis2#"&amp;D$15&amp;"","Business#"&amp;D$8&amp;"","Geography#"&amp;D$9&amp;"","OnsOffs#"&amp;D$10&amp;"","DataType#"&amp;D$11&amp;"","Specific#"&amp;D$12&amp;"","Advanced#"&amp;D$16&amp;"")</f>
        <v>0</v>
      </c>
      <c r="E19" s="106">
        <f>[2]!HsGetValue(E$1,"Scenario#"&amp;E$2&amp;"","Year#"&amp;E$3&amp;"","Period#"&amp;E$4&amp;"","View#"&amp;E$5&amp;"","Entity#"&amp;$A19&amp;"","Value#"&amp;E$7&amp;"","Account#"&amp;E$6&amp;"","ICP#"&amp;E$13&amp;"","Analysis1#"&amp;E$14&amp;"","Analysis2#"&amp;E$15&amp;"","Business#"&amp;E$8&amp;"","Geography#"&amp;E$9&amp;"","OnsOffs#"&amp;E$10&amp;"","DataType#"&amp;E$11&amp;"","Specific#"&amp;E$12&amp;"","Advanced#"&amp;E$16&amp;"")</f>
        <v>0</v>
      </c>
      <c r="F19" s="106">
        <f>[2]!HsGetValue(F$1,"Scenario#"&amp;F$2&amp;"","Year#"&amp;F$3&amp;"","Period#"&amp;F$4&amp;"","View#"&amp;F$5&amp;"","Entity#"&amp;$A19&amp;"","Value#"&amp;F$7&amp;"","Account#"&amp;F$6&amp;"","ICP#"&amp;F$13&amp;"","Analysis1#"&amp;F$14&amp;"","Analysis2#"&amp;F$15&amp;"","Business#"&amp;F$8&amp;"","Geography#"&amp;F$9&amp;"","OnsOffs#"&amp;F$10&amp;"","DataType#"&amp;F$11&amp;"","Specific#"&amp;F$12&amp;"","Advanced#"&amp;F$16&amp;"")</f>
        <v>0</v>
      </c>
      <c r="G19" s="106"/>
      <c r="H19" s="106">
        <f>[2]!HsGetValue(H$1,"Scenario#"&amp;H$2&amp;"","Year#"&amp;H$3&amp;"","Period#"&amp;H$4&amp;"","View#"&amp;H$5&amp;"","Entity#"&amp;$A19&amp;"","Value#"&amp;H$7&amp;"","Account#"&amp;H$6&amp;"","ICP#"&amp;H$13&amp;"","Analysis1#"&amp;H$14&amp;"","Analysis2#"&amp;H$15&amp;"","Business#"&amp;H$8&amp;"","Geography#"&amp;H$9&amp;"","OnsOffs#"&amp;H$10&amp;"","DataType#"&amp;H$11&amp;"","Specific#"&amp;H$12&amp;"","Advanced#"&amp;H$16&amp;"")</f>
        <v>0</v>
      </c>
      <c r="I19" s="106">
        <f>[2]!HsGetValue(I$1,"Scenario#"&amp;I$2&amp;"","Year#"&amp;I$3&amp;"","Period#"&amp;I$4&amp;"","View#"&amp;I$5&amp;"","Entity#"&amp;$A19&amp;"","Value#"&amp;I$7&amp;"","Account#"&amp;I$6&amp;"","ICP#"&amp;I$13&amp;"","Analysis1#"&amp;I$14&amp;"","Analysis2#"&amp;I$15&amp;"","Business#"&amp;I$8&amp;"","Geography#"&amp;I$9&amp;"","OnsOffs#"&amp;I$10&amp;"","DataType#"&amp;I$11&amp;"","Specific#"&amp;I$12&amp;"","Advanced#"&amp;I$16&amp;"")</f>
        <v>0</v>
      </c>
      <c r="J19" s="106">
        <f>[2]!HsGetValue(J$1,"Scenario#"&amp;J$2&amp;"","Year#"&amp;J$3&amp;"","Period#"&amp;J$4&amp;"","View#"&amp;J$5&amp;"","Entity#"&amp;$A19&amp;"","Value#"&amp;J$7&amp;"","Account#"&amp;J$6&amp;"","ICP#"&amp;J$13&amp;"","Analysis1#"&amp;J$14&amp;"","Analysis2#"&amp;J$15&amp;"","Business#"&amp;J$8&amp;"","Geography#"&amp;J$9&amp;"","OnsOffs#"&amp;J$10&amp;"","DataType#"&amp;J$11&amp;"","Specific#"&amp;J$12&amp;"","Advanced#"&amp;J$16&amp;"")</f>
        <v>0</v>
      </c>
      <c r="K19" s="106">
        <f>[2]!HsGetValue(K$1,"Scenario#"&amp;K$2&amp;"","Year#"&amp;K$3&amp;"","Period#"&amp;K$4&amp;"","View#"&amp;K$5&amp;"","Entity#"&amp;$A19&amp;"","Value#"&amp;K$7&amp;"","Account#"&amp;K$6&amp;"","ICP#"&amp;K$13&amp;"","Analysis1#"&amp;K$14&amp;"","Analysis2#"&amp;K$15&amp;"","Business#"&amp;K$8&amp;"","Geography#"&amp;K$9&amp;"","OnsOffs#"&amp;K$10&amp;"","DataType#"&amp;K$11&amp;"","Specific#"&amp;K$12&amp;"","Advanced#"&amp;K$16&amp;"")</f>
        <v>0</v>
      </c>
      <c r="L19" s="106">
        <f>[2]!HsGetValue(L$1,"Scenario#"&amp;L$2&amp;"","Year#"&amp;L$3&amp;"","Period#"&amp;L$4&amp;"","View#"&amp;L$5&amp;"","Entity#"&amp;$A19&amp;"","Value#"&amp;L$7&amp;"","Account#"&amp;L$6&amp;"","ICP#"&amp;L$13&amp;"","Analysis1#"&amp;L$14&amp;"","Analysis2#"&amp;L$15&amp;"","Business#"&amp;L$8&amp;"","Geography#"&amp;L$9&amp;"","OnsOffs#"&amp;L$10&amp;"","DataType#"&amp;L$11&amp;"","Specific#"&amp;L$12&amp;"","Advanced#"&amp;L$16&amp;"")</f>
        <v>0</v>
      </c>
      <c r="M19" s="139"/>
      <c r="N19" s="106">
        <f>[2]!HsGetValue(N$1,"Scenario#"&amp;N$2&amp;"","Year#"&amp;N$3&amp;"","Period#"&amp;N$4&amp;"","View#"&amp;N$5&amp;"","Entity#"&amp;$A19&amp;"","Value#"&amp;N$7&amp;"","Account#"&amp;N$6&amp;"","ICP#"&amp;N$13&amp;"","Analysis1#"&amp;N$14&amp;"","Analysis2#"&amp;N$15&amp;"","Business#"&amp;N$8&amp;"","Geography#"&amp;N$9&amp;"","OnsOffs#"&amp;N$10&amp;"","DataType#"&amp;N$11&amp;"","Specific#"&amp;N$12&amp;"","Advanced#"&amp;N$16&amp;"")</f>
        <v>0</v>
      </c>
      <c r="O19" s="106">
        <f>[2]!HsGetValue(O$1,"Scenario#"&amp;O$2&amp;"","Year#"&amp;O$3&amp;"","Period#"&amp;O$4&amp;"","View#"&amp;O$5&amp;"","Entity#"&amp;$A19&amp;"","Value#"&amp;O$7&amp;"","Account#"&amp;O$6&amp;"","ICP#"&amp;O$13&amp;"","Analysis1#"&amp;O$14&amp;"","Analysis2#"&amp;O$15&amp;"","Business#"&amp;O$8&amp;"","Geography#"&amp;O$9&amp;"","OnsOffs#"&amp;O$10&amp;"","DataType#"&amp;O$11&amp;"","Specific#"&amp;O$12&amp;"","Advanced#"&amp;O$16&amp;"")</f>
        <v>0</v>
      </c>
      <c r="P19" s="106">
        <f>[2]!HsGetValue(P$1,"Scenario#"&amp;P$2&amp;"","Year#"&amp;P$3&amp;"","Period#"&amp;P$4&amp;"","View#"&amp;P$5&amp;"","Entity#"&amp;$A19&amp;"","Value#"&amp;P$7&amp;"","Account#"&amp;P$6&amp;"","ICP#"&amp;P$13&amp;"","Analysis1#"&amp;P$14&amp;"","Analysis2#"&amp;P$15&amp;"","Business#"&amp;P$8&amp;"","Geography#"&amp;P$9&amp;"","OnsOffs#"&amp;P$10&amp;"","DataType#"&amp;P$11&amp;"","Specific#"&amp;P$12&amp;"","Advanced#"&amp;P$16&amp;"")</f>
        <v>0</v>
      </c>
      <c r="Q19" s="106">
        <f>[2]!HsGetValue(Q$1,"Scenario#"&amp;Q$2&amp;"","Year#"&amp;Q$3&amp;"","Period#"&amp;Q$4&amp;"","View#"&amp;Q$5&amp;"","Entity#"&amp;$A19&amp;"","Value#"&amp;Q$7&amp;"","Account#"&amp;Q$6&amp;"","ICP#"&amp;Q$13&amp;"","Analysis1#"&amp;Q$14&amp;"","Analysis2#"&amp;Q$15&amp;"","Business#"&amp;Q$8&amp;"","Geography#"&amp;Q$9&amp;"","OnsOffs#"&amp;Q$10&amp;"","DataType#"&amp;Q$11&amp;"","Specific#"&amp;Q$12&amp;"","Advanced#"&amp;Q$16&amp;"")</f>
        <v>0</v>
      </c>
      <c r="R19" s="106">
        <f>[2]!HsGetValue(R$1,"Scenario#"&amp;R$2&amp;"","Year#"&amp;R$3&amp;"","Period#"&amp;R$4&amp;"","View#"&amp;R$5&amp;"","Entity#"&amp;$A19&amp;"","Value#"&amp;R$7&amp;"","Account#"&amp;R$6&amp;"","ICP#"&amp;R$13&amp;"","Analysis1#"&amp;R$14&amp;"","Analysis2#"&amp;R$15&amp;"","Business#"&amp;R$8&amp;"","Geography#"&amp;R$9&amp;"","OnsOffs#"&amp;R$10&amp;"","DataType#"&amp;R$11&amp;"","Specific#"&amp;R$12&amp;"","Advanced#"&amp;R$16&amp;"")</f>
        <v>0</v>
      </c>
      <c r="S19" s="139"/>
      <c r="T19" s="144">
        <f t="shared" si="0"/>
        <v>0</v>
      </c>
      <c r="U19" s="139"/>
      <c r="V19" s="139"/>
      <c r="W19" s="139"/>
      <c r="X19" s="139"/>
    </row>
    <row r="20" spans="1:24" x14ac:dyDescent="0.25">
      <c r="A20" s="110" t="s">
        <v>1215</v>
      </c>
      <c r="B20" s="106">
        <f>[2]!HsGetValue(B$1,"Scenario#"&amp;B$2&amp;"","Year#"&amp;B$3&amp;"","Period#"&amp;B$4&amp;"","View#"&amp;B$5&amp;"","Entity#"&amp;$A20&amp;"","Value#"&amp;B$7&amp;"","Account#"&amp;B$6&amp;"","ICP#"&amp;B$13&amp;"","Analysis1#"&amp;B$14&amp;"","Analysis2#"&amp;B$15&amp;"","Business#"&amp;B$8&amp;"","Geography#"&amp;B$9&amp;"","OnsOffs#"&amp;B$10&amp;"","DataType#"&amp;B$11&amp;"","Specific#"&amp;B$12&amp;"","Advanced#"&amp;B$16&amp;"")</f>
        <v>0</v>
      </c>
      <c r="C20" s="106">
        <f>[2]!HsGetValue(C$1,"Scenario#"&amp;C$2&amp;"","Year#"&amp;C$3&amp;"","Period#"&amp;C$4&amp;"","View#"&amp;C$5&amp;"","Entity#"&amp;$A20&amp;"","Value#"&amp;C$7&amp;"","Account#"&amp;C$6&amp;"","ICP#"&amp;C$13&amp;"","Analysis1#"&amp;C$14&amp;"","Analysis2#"&amp;C$15&amp;"","Business#"&amp;C$8&amp;"","Geography#"&amp;C$9&amp;"","OnsOffs#"&amp;C$10&amp;"","DataType#"&amp;C$11&amp;"","Specific#"&amp;C$12&amp;"","Advanced#"&amp;C$16&amp;"")</f>
        <v>0</v>
      </c>
      <c r="D20" s="106">
        <f>[2]!HsGetValue(D$1,"Scenario#"&amp;D$2&amp;"","Year#"&amp;D$3&amp;"","Period#"&amp;D$4&amp;"","View#"&amp;D$5&amp;"","Entity#"&amp;$A20&amp;"","Value#"&amp;D$7&amp;"","Account#"&amp;D$6&amp;"","ICP#"&amp;D$13&amp;"","Analysis1#"&amp;D$14&amp;"","Analysis2#"&amp;D$15&amp;"","Business#"&amp;D$8&amp;"","Geography#"&amp;D$9&amp;"","OnsOffs#"&amp;D$10&amp;"","DataType#"&amp;D$11&amp;"","Specific#"&amp;D$12&amp;"","Advanced#"&amp;D$16&amp;"")</f>
        <v>0</v>
      </c>
      <c r="E20" s="106">
        <f>[2]!HsGetValue(E$1,"Scenario#"&amp;E$2&amp;"","Year#"&amp;E$3&amp;"","Period#"&amp;E$4&amp;"","View#"&amp;E$5&amp;"","Entity#"&amp;$A20&amp;"","Value#"&amp;E$7&amp;"","Account#"&amp;E$6&amp;"","ICP#"&amp;E$13&amp;"","Analysis1#"&amp;E$14&amp;"","Analysis2#"&amp;E$15&amp;"","Business#"&amp;E$8&amp;"","Geography#"&amp;E$9&amp;"","OnsOffs#"&amp;E$10&amp;"","DataType#"&amp;E$11&amp;"","Specific#"&amp;E$12&amp;"","Advanced#"&amp;E$16&amp;"")</f>
        <v>0</v>
      </c>
      <c r="F20" s="106">
        <f>[2]!HsGetValue(F$1,"Scenario#"&amp;F$2&amp;"","Year#"&amp;F$3&amp;"","Period#"&amp;F$4&amp;"","View#"&amp;F$5&amp;"","Entity#"&amp;$A20&amp;"","Value#"&amp;F$7&amp;"","Account#"&amp;F$6&amp;"","ICP#"&amp;F$13&amp;"","Analysis1#"&amp;F$14&amp;"","Analysis2#"&amp;F$15&amp;"","Business#"&amp;F$8&amp;"","Geography#"&amp;F$9&amp;"","OnsOffs#"&amp;F$10&amp;"","DataType#"&amp;F$11&amp;"","Specific#"&amp;F$12&amp;"","Advanced#"&amp;F$16&amp;"")</f>
        <v>0</v>
      </c>
      <c r="G20" s="106"/>
      <c r="H20" s="106">
        <f>[2]!HsGetValue(H$1,"Scenario#"&amp;H$2&amp;"","Year#"&amp;H$3&amp;"","Period#"&amp;H$4&amp;"","View#"&amp;H$5&amp;"","Entity#"&amp;$A20&amp;"","Value#"&amp;H$7&amp;"","Account#"&amp;H$6&amp;"","ICP#"&amp;H$13&amp;"","Analysis1#"&amp;H$14&amp;"","Analysis2#"&amp;H$15&amp;"","Business#"&amp;H$8&amp;"","Geography#"&amp;H$9&amp;"","OnsOffs#"&amp;H$10&amp;"","DataType#"&amp;H$11&amp;"","Specific#"&amp;H$12&amp;"","Advanced#"&amp;H$16&amp;"")</f>
        <v>0</v>
      </c>
      <c r="I20" s="106">
        <f>[2]!HsGetValue(I$1,"Scenario#"&amp;I$2&amp;"","Year#"&amp;I$3&amp;"","Period#"&amp;I$4&amp;"","View#"&amp;I$5&amp;"","Entity#"&amp;$A20&amp;"","Value#"&amp;I$7&amp;"","Account#"&amp;I$6&amp;"","ICP#"&amp;I$13&amp;"","Analysis1#"&amp;I$14&amp;"","Analysis2#"&amp;I$15&amp;"","Business#"&amp;I$8&amp;"","Geography#"&amp;I$9&amp;"","OnsOffs#"&amp;I$10&amp;"","DataType#"&amp;I$11&amp;"","Specific#"&amp;I$12&amp;"","Advanced#"&amp;I$16&amp;"")</f>
        <v>0</v>
      </c>
      <c r="J20" s="106">
        <f>[2]!HsGetValue(J$1,"Scenario#"&amp;J$2&amp;"","Year#"&amp;J$3&amp;"","Period#"&amp;J$4&amp;"","View#"&amp;J$5&amp;"","Entity#"&amp;$A20&amp;"","Value#"&amp;J$7&amp;"","Account#"&amp;J$6&amp;"","ICP#"&amp;J$13&amp;"","Analysis1#"&amp;J$14&amp;"","Analysis2#"&amp;J$15&amp;"","Business#"&amp;J$8&amp;"","Geography#"&amp;J$9&amp;"","OnsOffs#"&amp;J$10&amp;"","DataType#"&amp;J$11&amp;"","Specific#"&amp;J$12&amp;"","Advanced#"&amp;J$16&amp;"")</f>
        <v>0</v>
      </c>
      <c r="K20" s="106">
        <f>[2]!HsGetValue(K$1,"Scenario#"&amp;K$2&amp;"","Year#"&amp;K$3&amp;"","Period#"&amp;K$4&amp;"","View#"&amp;K$5&amp;"","Entity#"&amp;$A20&amp;"","Value#"&amp;K$7&amp;"","Account#"&amp;K$6&amp;"","ICP#"&amp;K$13&amp;"","Analysis1#"&amp;K$14&amp;"","Analysis2#"&amp;K$15&amp;"","Business#"&amp;K$8&amp;"","Geography#"&amp;K$9&amp;"","OnsOffs#"&amp;K$10&amp;"","DataType#"&amp;K$11&amp;"","Specific#"&amp;K$12&amp;"","Advanced#"&amp;K$16&amp;"")</f>
        <v>0</v>
      </c>
      <c r="L20" s="106">
        <f>[2]!HsGetValue(L$1,"Scenario#"&amp;L$2&amp;"","Year#"&amp;L$3&amp;"","Period#"&amp;L$4&amp;"","View#"&amp;L$5&amp;"","Entity#"&amp;$A20&amp;"","Value#"&amp;L$7&amp;"","Account#"&amp;L$6&amp;"","ICP#"&amp;L$13&amp;"","Analysis1#"&amp;L$14&amp;"","Analysis2#"&amp;L$15&amp;"","Business#"&amp;L$8&amp;"","Geography#"&amp;L$9&amp;"","OnsOffs#"&amp;L$10&amp;"","DataType#"&amp;L$11&amp;"","Specific#"&amp;L$12&amp;"","Advanced#"&amp;L$16&amp;"")</f>
        <v>0</v>
      </c>
      <c r="M20" s="139"/>
      <c r="N20" s="106">
        <f>[2]!HsGetValue(N$1,"Scenario#"&amp;N$2&amp;"","Year#"&amp;N$3&amp;"","Period#"&amp;N$4&amp;"","View#"&amp;N$5&amp;"","Entity#"&amp;$A20&amp;"","Value#"&amp;N$7&amp;"","Account#"&amp;N$6&amp;"","ICP#"&amp;N$13&amp;"","Analysis1#"&amp;N$14&amp;"","Analysis2#"&amp;N$15&amp;"","Business#"&amp;N$8&amp;"","Geography#"&amp;N$9&amp;"","OnsOffs#"&amp;N$10&amp;"","DataType#"&amp;N$11&amp;"","Specific#"&amp;N$12&amp;"","Advanced#"&amp;N$16&amp;"")</f>
        <v>0</v>
      </c>
      <c r="O20" s="106">
        <f>[2]!HsGetValue(O$1,"Scenario#"&amp;O$2&amp;"","Year#"&amp;O$3&amp;"","Period#"&amp;O$4&amp;"","View#"&amp;O$5&amp;"","Entity#"&amp;$A20&amp;"","Value#"&amp;O$7&amp;"","Account#"&amp;O$6&amp;"","ICP#"&amp;O$13&amp;"","Analysis1#"&amp;O$14&amp;"","Analysis2#"&amp;O$15&amp;"","Business#"&amp;O$8&amp;"","Geography#"&amp;O$9&amp;"","OnsOffs#"&amp;O$10&amp;"","DataType#"&amp;O$11&amp;"","Specific#"&amp;O$12&amp;"","Advanced#"&amp;O$16&amp;"")</f>
        <v>0</v>
      </c>
      <c r="P20" s="106">
        <f>[2]!HsGetValue(P$1,"Scenario#"&amp;P$2&amp;"","Year#"&amp;P$3&amp;"","Period#"&amp;P$4&amp;"","View#"&amp;P$5&amp;"","Entity#"&amp;$A20&amp;"","Value#"&amp;P$7&amp;"","Account#"&amp;P$6&amp;"","ICP#"&amp;P$13&amp;"","Analysis1#"&amp;P$14&amp;"","Analysis2#"&amp;P$15&amp;"","Business#"&amp;P$8&amp;"","Geography#"&amp;P$9&amp;"","OnsOffs#"&amp;P$10&amp;"","DataType#"&amp;P$11&amp;"","Specific#"&amp;P$12&amp;"","Advanced#"&amp;P$16&amp;"")</f>
        <v>0</v>
      </c>
      <c r="Q20" s="106">
        <f>[2]!HsGetValue(Q$1,"Scenario#"&amp;Q$2&amp;"","Year#"&amp;Q$3&amp;"","Period#"&amp;Q$4&amp;"","View#"&amp;Q$5&amp;"","Entity#"&amp;$A20&amp;"","Value#"&amp;Q$7&amp;"","Account#"&amp;Q$6&amp;"","ICP#"&amp;Q$13&amp;"","Analysis1#"&amp;Q$14&amp;"","Analysis2#"&amp;Q$15&amp;"","Business#"&amp;Q$8&amp;"","Geography#"&amp;Q$9&amp;"","OnsOffs#"&amp;Q$10&amp;"","DataType#"&amp;Q$11&amp;"","Specific#"&amp;Q$12&amp;"","Advanced#"&amp;Q$16&amp;"")</f>
        <v>0</v>
      </c>
      <c r="R20" s="106">
        <f>[2]!HsGetValue(R$1,"Scenario#"&amp;R$2&amp;"","Year#"&amp;R$3&amp;"","Period#"&amp;R$4&amp;"","View#"&amp;R$5&amp;"","Entity#"&amp;$A20&amp;"","Value#"&amp;R$7&amp;"","Account#"&amp;R$6&amp;"","ICP#"&amp;R$13&amp;"","Analysis1#"&amp;R$14&amp;"","Analysis2#"&amp;R$15&amp;"","Business#"&amp;R$8&amp;"","Geography#"&amp;R$9&amp;"","OnsOffs#"&amp;R$10&amp;"","DataType#"&amp;R$11&amp;"","Specific#"&amp;R$12&amp;"","Advanced#"&amp;R$16&amp;"")</f>
        <v>0</v>
      </c>
      <c r="S20" s="139"/>
      <c r="T20" s="144">
        <f t="shared" si="0"/>
        <v>0</v>
      </c>
      <c r="U20" s="139"/>
      <c r="V20" s="139"/>
      <c r="W20" s="139"/>
      <c r="X20" s="139"/>
    </row>
    <row r="21" spans="1:24" x14ac:dyDescent="0.25">
      <c r="A21" s="110" t="s">
        <v>1216</v>
      </c>
      <c r="B21" s="106">
        <f>[2]!HsGetValue(B$1,"Scenario#"&amp;B$2&amp;"","Year#"&amp;B$3&amp;"","Period#"&amp;B$4&amp;"","View#"&amp;B$5&amp;"","Entity#"&amp;$A21&amp;"","Value#"&amp;B$7&amp;"","Account#"&amp;B$6&amp;"","ICP#"&amp;B$13&amp;"","Analysis1#"&amp;B$14&amp;"","Analysis2#"&amp;B$15&amp;"","Business#"&amp;B$8&amp;"","Geography#"&amp;B$9&amp;"","OnsOffs#"&amp;B$10&amp;"","DataType#"&amp;B$11&amp;"","Specific#"&amp;B$12&amp;"","Advanced#"&amp;B$16&amp;"")</f>
        <v>0</v>
      </c>
      <c r="C21" s="106">
        <f>[2]!HsGetValue(C$1,"Scenario#"&amp;C$2&amp;"","Year#"&amp;C$3&amp;"","Period#"&amp;C$4&amp;"","View#"&amp;C$5&amp;"","Entity#"&amp;$A21&amp;"","Value#"&amp;C$7&amp;"","Account#"&amp;C$6&amp;"","ICP#"&amp;C$13&amp;"","Analysis1#"&amp;C$14&amp;"","Analysis2#"&amp;C$15&amp;"","Business#"&amp;C$8&amp;"","Geography#"&amp;C$9&amp;"","OnsOffs#"&amp;C$10&amp;"","DataType#"&amp;C$11&amp;"","Specific#"&amp;C$12&amp;"","Advanced#"&amp;C$16&amp;"")</f>
        <v>0</v>
      </c>
      <c r="D21" s="106">
        <f>[2]!HsGetValue(D$1,"Scenario#"&amp;D$2&amp;"","Year#"&amp;D$3&amp;"","Period#"&amp;D$4&amp;"","View#"&amp;D$5&amp;"","Entity#"&amp;$A21&amp;"","Value#"&amp;D$7&amp;"","Account#"&amp;D$6&amp;"","ICP#"&amp;D$13&amp;"","Analysis1#"&amp;D$14&amp;"","Analysis2#"&amp;D$15&amp;"","Business#"&amp;D$8&amp;"","Geography#"&amp;D$9&amp;"","OnsOffs#"&amp;D$10&amp;"","DataType#"&amp;D$11&amp;"","Specific#"&amp;D$12&amp;"","Advanced#"&amp;D$16&amp;"")</f>
        <v>0</v>
      </c>
      <c r="E21" s="106">
        <f>[2]!HsGetValue(E$1,"Scenario#"&amp;E$2&amp;"","Year#"&amp;E$3&amp;"","Period#"&amp;E$4&amp;"","View#"&amp;E$5&amp;"","Entity#"&amp;$A21&amp;"","Value#"&amp;E$7&amp;"","Account#"&amp;E$6&amp;"","ICP#"&amp;E$13&amp;"","Analysis1#"&amp;E$14&amp;"","Analysis2#"&amp;E$15&amp;"","Business#"&amp;E$8&amp;"","Geography#"&amp;E$9&amp;"","OnsOffs#"&amp;E$10&amp;"","DataType#"&amp;E$11&amp;"","Specific#"&amp;E$12&amp;"","Advanced#"&amp;E$16&amp;"")</f>
        <v>0</v>
      </c>
      <c r="F21" s="106">
        <f>[2]!HsGetValue(F$1,"Scenario#"&amp;F$2&amp;"","Year#"&amp;F$3&amp;"","Period#"&amp;F$4&amp;"","View#"&amp;F$5&amp;"","Entity#"&amp;$A21&amp;"","Value#"&amp;F$7&amp;"","Account#"&amp;F$6&amp;"","ICP#"&amp;F$13&amp;"","Analysis1#"&amp;F$14&amp;"","Analysis2#"&amp;F$15&amp;"","Business#"&amp;F$8&amp;"","Geography#"&amp;F$9&amp;"","OnsOffs#"&amp;F$10&amp;"","DataType#"&amp;F$11&amp;"","Specific#"&amp;F$12&amp;"","Advanced#"&amp;F$16&amp;"")</f>
        <v>0</v>
      </c>
      <c r="G21" s="106"/>
      <c r="H21" s="106">
        <f>[2]!HsGetValue(H$1,"Scenario#"&amp;H$2&amp;"","Year#"&amp;H$3&amp;"","Period#"&amp;H$4&amp;"","View#"&amp;H$5&amp;"","Entity#"&amp;$A21&amp;"","Value#"&amp;H$7&amp;"","Account#"&amp;H$6&amp;"","ICP#"&amp;H$13&amp;"","Analysis1#"&amp;H$14&amp;"","Analysis2#"&amp;H$15&amp;"","Business#"&amp;H$8&amp;"","Geography#"&amp;H$9&amp;"","OnsOffs#"&amp;H$10&amp;"","DataType#"&amp;H$11&amp;"","Specific#"&amp;H$12&amp;"","Advanced#"&amp;H$16&amp;"")</f>
        <v>0</v>
      </c>
      <c r="I21" s="106">
        <f>[2]!HsGetValue(I$1,"Scenario#"&amp;I$2&amp;"","Year#"&amp;I$3&amp;"","Period#"&amp;I$4&amp;"","View#"&amp;I$5&amp;"","Entity#"&amp;$A21&amp;"","Value#"&amp;I$7&amp;"","Account#"&amp;I$6&amp;"","ICP#"&amp;I$13&amp;"","Analysis1#"&amp;I$14&amp;"","Analysis2#"&amp;I$15&amp;"","Business#"&amp;I$8&amp;"","Geography#"&amp;I$9&amp;"","OnsOffs#"&amp;I$10&amp;"","DataType#"&amp;I$11&amp;"","Specific#"&amp;I$12&amp;"","Advanced#"&amp;I$16&amp;"")</f>
        <v>0</v>
      </c>
      <c r="J21" s="106">
        <f>[2]!HsGetValue(J$1,"Scenario#"&amp;J$2&amp;"","Year#"&amp;J$3&amp;"","Period#"&amp;J$4&amp;"","View#"&amp;J$5&amp;"","Entity#"&amp;$A21&amp;"","Value#"&amp;J$7&amp;"","Account#"&amp;J$6&amp;"","ICP#"&amp;J$13&amp;"","Analysis1#"&amp;J$14&amp;"","Analysis2#"&amp;J$15&amp;"","Business#"&amp;J$8&amp;"","Geography#"&amp;J$9&amp;"","OnsOffs#"&amp;J$10&amp;"","DataType#"&amp;J$11&amp;"","Specific#"&amp;J$12&amp;"","Advanced#"&amp;J$16&amp;"")</f>
        <v>0</v>
      </c>
      <c r="K21" s="106">
        <f>[2]!HsGetValue(K$1,"Scenario#"&amp;K$2&amp;"","Year#"&amp;K$3&amp;"","Period#"&amp;K$4&amp;"","View#"&amp;K$5&amp;"","Entity#"&amp;$A21&amp;"","Value#"&amp;K$7&amp;"","Account#"&amp;K$6&amp;"","ICP#"&amp;K$13&amp;"","Analysis1#"&amp;K$14&amp;"","Analysis2#"&amp;K$15&amp;"","Business#"&amp;K$8&amp;"","Geography#"&amp;K$9&amp;"","OnsOffs#"&amp;K$10&amp;"","DataType#"&amp;K$11&amp;"","Specific#"&amp;K$12&amp;"","Advanced#"&amp;K$16&amp;"")</f>
        <v>0</v>
      </c>
      <c r="L21" s="106">
        <f>[2]!HsGetValue(L$1,"Scenario#"&amp;L$2&amp;"","Year#"&amp;L$3&amp;"","Period#"&amp;L$4&amp;"","View#"&amp;L$5&amp;"","Entity#"&amp;$A21&amp;"","Value#"&amp;L$7&amp;"","Account#"&amp;L$6&amp;"","ICP#"&amp;L$13&amp;"","Analysis1#"&amp;L$14&amp;"","Analysis2#"&amp;L$15&amp;"","Business#"&amp;L$8&amp;"","Geography#"&amp;L$9&amp;"","OnsOffs#"&amp;L$10&amp;"","DataType#"&amp;L$11&amp;"","Specific#"&amp;L$12&amp;"","Advanced#"&amp;L$16&amp;"")</f>
        <v>0</v>
      </c>
      <c r="M21" s="139"/>
      <c r="N21" s="106">
        <f>[2]!HsGetValue(N$1,"Scenario#"&amp;N$2&amp;"","Year#"&amp;N$3&amp;"","Period#"&amp;N$4&amp;"","View#"&amp;N$5&amp;"","Entity#"&amp;$A21&amp;"","Value#"&amp;N$7&amp;"","Account#"&amp;N$6&amp;"","ICP#"&amp;N$13&amp;"","Analysis1#"&amp;N$14&amp;"","Analysis2#"&amp;N$15&amp;"","Business#"&amp;N$8&amp;"","Geography#"&amp;N$9&amp;"","OnsOffs#"&amp;N$10&amp;"","DataType#"&amp;N$11&amp;"","Specific#"&amp;N$12&amp;"","Advanced#"&amp;N$16&amp;"")</f>
        <v>0</v>
      </c>
      <c r="O21" s="106">
        <f>[2]!HsGetValue(O$1,"Scenario#"&amp;O$2&amp;"","Year#"&amp;O$3&amp;"","Period#"&amp;O$4&amp;"","View#"&amp;O$5&amp;"","Entity#"&amp;$A21&amp;"","Value#"&amp;O$7&amp;"","Account#"&amp;O$6&amp;"","ICP#"&amp;O$13&amp;"","Analysis1#"&amp;O$14&amp;"","Analysis2#"&amp;O$15&amp;"","Business#"&amp;O$8&amp;"","Geography#"&amp;O$9&amp;"","OnsOffs#"&amp;O$10&amp;"","DataType#"&amp;O$11&amp;"","Specific#"&amp;O$12&amp;"","Advanced#"&amp;O$16&amp;"")</f>
        <v>0</v>
      </c>
      <c r="P21" s="106">
        <f>[2]!HsGetValue(P$1,"Scenario#"&amp;P$2&amp;"","Year#"&amp;P$3&amp;"","Period#"&amp;P$4&amp;"","View#"&amp;P$5&amp;"","Entity#"&amp;$A21&amp;"","Value#"&amp;P$7&amp;"","Account#"&amp;P$6&amp;"","ICP#"&amp;P$13&amp;"","Analysis1#"&amp;P$14&amp;"","Analysis2#"&amp;P$15&amp;"","Business#"&amp;P$8&amp;"","Geography#"&amp;P$9&amp;"","OnsOffs#"&amp;P$10&amp;"","DataType#"&amp;P$11&amp;"","Specific#"&amp;P$12&amp;"","Advanced#"&amp;P$16&amp;"")</f>
        <v>0</v>
      </c>
      <c r="Q21" s="106">
        <f>[2]!HsGetValue(Q$1,"Scenario#"&amp;Q$2&amp;"","Year#"&amp;Q$3&amp;"","Period#"&amp;Q$4&amp;"","View#"&amp;Q$5&amp;"","Entity#"&amp;$A21&amp;"","Value#"&amp;Q$7&amp;"","Account#"&amp;Q$6&amp;"","ICP#"&amp;Q$13&amp;"","Analysis1#"&amp;Q$14&amp;"","Analysis2#"&amp;Q$15&amp;"","Business#"&amp;Q$8&amp;"","Geography#"&amp;Q$9&amp;"","OnsOffs#"&amp;Q$10&amp;"","DataType#"&amp;Q$11&amp;"","Specific#"&amp;Q$12&amp;"","Advanced#"&amp;Q$16&amp;"")</f>
        <v>0</v>
      </c>
      <c r="R21" s="106">
        <f>[2]!HsGetValue(R$1,"Scenario#"&amp;R$2&amp;"","Year#"&amp;R$3&amp;"","Period#"&amp;R$4&amp;"","View#"&amp;R$5&amp;"","Entity#"&amp;$A21&amp;"","Value#"&amp;R$7&amp;"","Account#"&amp;R$6&amp;"","ICP#"&amp;R$13&amp;"","Analysis1#"&amp;R$14&amp;"","Analysis2#"&amp;R$15&amp;"","Business#"&amp;R$8&amp;"","Geography#"&amp;R$9&amp;"","OnsOffs#"&amp;R$10&amp;"","DataType#"&amp;R$11&amp;"","Specific#"&amp;R$12&amp;"","Advanced#"&amp;R$16&amp;"")</f>
        <v>0</v>
      </c>
      <c r="S21" s="139"/>
      <c r="T21" s="144">
        <f t="shared" si="0"/>
        <v>0</v>
      </c>
      <c r="U21" s="139"/>
      <c r="V21" s="139"/>
      <c r="W21" s="139"/>
      <c r="X21" s="139"/>
    </row>
    <row r="22" spans="1:24" x14ac:dyDescent="0.25">
      <c r="A22" s="110" t="s">
        <v>1217</v>
      </c>
      <c r="B22" s="106">
        <f>[2]!HsGetValue(B$1,"Scenario#"&amp;B$2&amp;"","Year#"&amp;B$3&amp;"","Period#"&amp;B$4&amp;"","View#"&amp;B$5&amp;"","Entity#"&amp;$A22&amp;"","Value#"&amp;B$7&amp;"","Account#"&amp;B$6&amp;"","ICP#"&amp;B$13&amp;"","Analysis1#"&amp;B$14&amp;"","Analysis2#"&amp;B$15&amp;"","Business#"&amp;B$8&amp;"","Geography#"&amp;B$9&amp;"","OnsOffs#"&amp;B$10&amp;"","DataType#"&amp;B$11&amp;"","Specific#"&amp;B$12&amp;"","Advanced#"&amp;B$16&amp;"")</f>
        <v>0</v>
      </c>
      <c r="C22" s="106">
        <f>[2]!HsGetValue(C$1,"Scenario#"&amp;C$2&amp;"","Year#"&amp;C$3&amp;"","Period#"&amp;C$4&amp;"","View#"&amp;C$5&amp;"","Entity#"&amp;$A22&amp;"","Value#"&amp;C$7&amp;"","Account#"&amp;C$6&amp;"","ICP#"&amp;C$13&amp;"","Analysis1#"&amp;C$14&amp;"","Analysis2#"&amp;C$15&amp;"","Business#"&amp;C$8&amp;"","Geography#"&amp;C$9&amp;"","OnsOffs#"&amp;C$10&amp;"","DataType#"&amp;C$11&amp;"","Specific#"&amp;C$12&amp;"","Advanced#"&amp;C$16&amp;"")</f>
        <v>0</v>
      </c>
      <c r="D22" s="106">
        <f>[2]!HsGetValue(D$1,"Scenario#"&amp;D$2&amp;"","Year#"&amp;D$3&amp;"","Period#"&amp;D$4&amp;"","View#"&amp;D$5&amp;"","Entity#"&amp;$A22&amp;"","Value#"&amp;D$7&amp;"","Account#"&amp;D$6&amp;"","ICP#"&amp;D$13&amp;"","Analysis1#"&amp;D$14&amp;"","Analysis2#"&amp;D$15&amp;"","Business#"&amp;D$8&amp;"","Geography#"&amp;D$9&amp;"","OnsOffs#"&amp;D$10&amp;"","DataType#"&amp;D$11&amp;"","Specific#"&amp;D$12&amp;"","Advanced#"&amp;D$16&amp;"")</f>
        <v>0</v>
      </c>
      <c r="E22" s="106">
        <f>[2]!HsGetValue(E$1,"Scenario#"&amp;E$2&amp;"","Year#"&amp;E$3&amp;"","Period#"&amp;E$4&amp;"","View#"&amp;E$5&amp;"","Entity#"&amp;$A22&amp;"","Value#"&amp;E$7&amp;"","Account#"&amp;E$6&amp;"","ICP#"&amp;E$13&amp;"","Analysis1#"&amp;E$14&amp;"","Analysis2#"&amp;E$15&amp;"","Business#"&amp;E$8&amp;"","Geography#"&amp;E$9&amp;"","OnsOffs#"&amp;E$10&amp;"","DataType#"&amp;E$11&amp;"","Specific#"&amp;E$12&amp;"","Advanced#"&amp;E$16&amp;"")</f>
        <v>0</v>
      </c>
      <c r="F22" s="106">
        <f>[2]!HsGetValue(F$1,"Scenario#"&amp;F$2&amp;"","Year#"&amp;F$3&amp;"","Period#"&amp;F$4&amp;"","View#"&amp;F$5&amp;"","Entity#"&amp;$A22&amp;"","Value#"&amp;F$7&amp;"","Account#"&amp;F$6&amp;"","ICP#"&amp;F$13&amp;"","Analysis1#"&amp;F$14&amp;"","Analysis2#"&amp;F$15&amp;"","Business#"&amp;F$8&amp;"","Geography#"&amp;F$9&amp;"","OnsOffs#"&amp;F$10&amp;"","DataType#"&amp;F$11&amp;"","Specific#"&amp;F$12&amp;"","Advanced#"&amp;F$16&amp;"")</f>
        <v>0</v>
      </c>
      <c r="G22" s="106"/>
      <c r="H22" s="106">
        <f>[2]!HsGetValue(H$1,"Scenario#"&amp;H$2&amp;"","Year#"&amp;H$3&amp;"","Period#"&amp;H$4&amp;"","View#"&amp;H$5&amp;"","Entity#"&amp;$A22&amp;"","Value#"&amp;H$7&amp;"","Account#"&amp;H$6&amp;"","ICP#"&amp;H$13&amp;"","Analysis1#"&amp;H$14&amp;"","Analysis2#"&amp;H$15&amp;"","Business#"&amp;H$8&amp;"","Geography#"&amp;H$9&amp;"","OnsOffs#"&amp;H$10&amp;"","DataType#"&amp;H$11&amp;"","Specific#"&amp;H$12&amp;"","Advanced#"&amp;H$16&amp;"")</f>
        <v>0</v>
      </c>
      <c r="I22" s="106">
        <f>[2]!HsGetValue(I$1,"Scenario#"&amp;I$2&amp;"","Year#"&amp;I$3&amp;"","Period#"&amp;I$4&amp;"","View#"&amp;I$5&amp;"","Entity#"&amp;$A22&amp;"","Value#"&amp;I$7&amp;"","Account#"&amp;I$6&amp;"","ICP#"&amp;I$13&amp;"","Analysis1#"&amp;I$14&amp;"","Analysis2#"&amp;I$15&amp;"","Business#"&amp;I$8&amp;"","Geography#"&amp;I$9&amp;"","OnsOffs#"&amp;I$10&amp;"","DataType#"&amp;I$11&amp;"","Specific#"&amp;I$12&amp;"","Advanced#"&amp;I$16&amp;"")</f>
        <v>0</v>
      </c>
      <c r="J22" s="106">
        <f>[2]!HsGetValue(J$1,"Scenario#"&amp;J$2&amp;"","Year#"&amp;J$3&amp;"","Period#"&amp;J$4&amp;"","View#"&amp;J$5&amp;"","Entity#"&amp;$A22&amp;"","Value#"&amp;J$7&amp;"","Account#"&amp;J$6&amp;"","ICP#"&amp;J$13&amp;"","Analysis1#"&amp;J$14&amp;"","Analysis2#"&amp;J$15&amp;"","Business#"&amp;J$8&amp;"","Geography#"&amp;J$9&amp;"","OnsOffs#"&amp;J$10&amp;"","DataType#"&amp;J$11&amp;"","Specific#"&amp;J$12&amp;"","Advanced#"&amp;J$16&amp;"")</f>
        <v>0</v>
      </c>
      <c r="K22" s="106">
        <f>[2]!HsGetValue(K$1,"Scenario#"&amp;K$2&amp;"","Year#"&amp;K$3&amp;"","Period#"&amp;K$4&amp;"","View#"&amp;K$5&amp;"","Entity#"&amp;$A22&amp;"","Value#"&amp;K$7&amp;"","Account#"&amp;K$6&amp;"","ICP#"&amp;K$13&amp;"","Analysis1#"&amp;K$14&amp;"","Analysis2#"&amp;K$15&amp;"","Business#"&amp;K$8&amp;"","Geography#"&amp;K$9&amp;"","OnsOffs#"&amp;K$10&amp;"","DataType#"&amp;K$11&amp;"","Specific#"&amp;K$12&amp;"","Advanced#"&amp;K$16&amp;"")</f>
        <v>0</v>
      </c>
      <c r="L22" s="106">
        <f>[2]!HsGetValue(L$1,"Scenario#"&amp;L$2&amp;"","Year#"&amp;L$3&amp;"","Period#"&amp;L$4&amp;"","View#"&amp;L$5&amp;"","Entity#"&amp;$A22&amp;"","Value#"&amp;L$7&amp;"","Account#"&amp;L$6&amp;"","ICP#"&amp;L$13&amp;"","Analysis1#"&amp;L$14&amp;"","Analysis2#"&amp;L$15&amp;"","Business#"&amp;L$8&amp;"","Geography#"&amp;L$9&amp;"","OnsOffs#"&amp;L$10&amp;"","DataType#"&amp;L$11&amp;"","Specific#"&amp;L$12&amp;"","Advanced#"&amp;L$16&amp;"")</f>
        <v>0</v>
      </c>
      <c r="M22" s="139"/>
      <c r="N22" s="106">
        <f>[2]!HsGetValue(N$1,"Scenario#"&amp;N$2&amp;"","Year#"&amp;N$3&amp;"","Period#"&amp;N$4&amp;"","View#"&amp;N$5&amp;"","Entity#"&amp;$A22&amp;"","Value#"&amp;N$7&amp;"","Account#"&amp;N$6&amp;"","ICP#"&amp;N$13&amp;"","Analysis1#"&amp;N$14&amp;"","Analysis2#"&amp;N$15&amp;"","Business#"&amp;N$8&amp;"","Geography#"&amp;N$9&amp;"","OnsOffs#"&amp;N$10&amp;"","DataType#"&amp;N$11&amp;"","Specific#"&amp;N$12&amp;"","Advanced#"&amp;N$16&amp;"")</f>
        <v>0</v>
      </c>
      <c r="O22" s="106">
        <f>[2]!HsGetValue(O$1,"Scenario#"&amp;O$2&amp;"","Year#"&amp;O$3&amp;"","Period#"&amp;O$4&amp;"","View#"&amp;O$5&amp;"","Entity#"&amp;$A22&amp;"","Value#"&amp;O$7&amp;"","Account#"&amp;O$6&amp;"","ICP#"&amp;O$13&amp;"","Analysis1#"&amp;O$14&amp;"","Analysis2#"&amp;O$15&amp;"","Business#"&amp;O$8&amp;"","Geography#"&amp;O$9&amp;"","OnsOffs#"&amp;O$10&amp;"","DataType#"&amp;O$11&amp;"","Specific#"&amp;O$12&amp;"","Advanced#"&amp;O$16&amp;"")</f>
        <v>0</v>
      </c>
      <c r="P22" s="106">
        <f>[2]!HsGetValue(P$1,"Scenario#"&amp;P$2&amp;"","Year#"&amp;P$3&amp;"","Period#"&amp;P$4&amp;"","View#"&amp;P$5&amp;"","Entity#"&amp;$A22&amp;"","Value#"&amp;P$7&amp;"","Account#"&amp;P$6&amp;"","ICP#"&amp;P$13&amp;"","Analysis1#"&amp;P$14&amp;"","Analysis2#"&amp;P$15&amp;"","Business#"&amp;P$8&amp;"","Geography#"&amp;P$9&amp;"","OnsOffs#"&amp;P$10&amp;"","DataType#"&amp;P$11&amp;"","Specific#"&amp;P$12&amp;"","Advanced#"&amp;P$16&amp;"")</f>
        <v>0</v>
      </c>
      <c r="Q22" s="106">
        <f>[2]!HsGetValue(Q$1,"Scenario#"&amp;Q$2&amp;"","Year#"&amp;Q$3&amp;"","Period#"&amp;Q$4&amp;"","View#"&amp;Q$5&amp;"","Entity#"&amp;$A22&amp;"","Value#"&amp;Q$7&amp;"","Account#"&amp;Q$6&amp;"","ICP#"&amp;Q$13&amp;"","Analysis1#"&amp;Q$14&amp;"","Analysis2#"&amp;Q$15&amp;"","Business#"&amp;Q$8&amp;"","Geography#"&amp;Q$9&amp;"","OnsOffs#"&amp;Q$10&amp;"","DataType#"&amp;Q$11&amp;"","Specific#"&amp;Q$12&amp;"","Advanced#"&amp;Q$16&amp;"")</f>
        <v>0</v>
      </c>
      <c r="R22" s="106">
        <f>[2]!HsGetValue(R$1,"Scenario#"&amp;R$2&amp;"","Year#"&amp;R$3&amp;"","Period#"&amp;R$4&amp;"","View#"&amp;R$5&amp;"","Entity#"&amp;$A22&amp;"","Value#"&amp;R$7&amp;"","Account#"&amp;R$6&amp;"","ICP#"&amp;R$13&amp;"","Analysis1#"&amp;R$14&amp;"","Analysis2#"&amp;R$15&amp;"","Business#"&amp;R$8&amp;"","Geography#"&amp;R$9&amp;"","OnsOffs#"&amp;R$10&amp;"","DataType#"&amp;R$11&amp;"","Specific#"&amp;R$12&amp;"","Advanced#"&amp;R$16&amp;"")</f>
        <v>0</v>
      </c>
      <c r="S22" s="139"/>
      <c r="T22" s="144">
        <f t="shared" si="0"/>
        <v>0</v>
      </c>
      <c r="U22" s="139"/>
      <c r="V22" s="139"/>
      <c r="W22" s="139"/>
      <c r="X22" s="139"/>
    </row>
    <row r="23" spans="1:24" x14ac:dyDescent="0.25">
      <c r="A23" s="110" t="s">
        <v>703</v>
      </c>
      <c r="B23" s="106" t="str">
        <f>[2]!HsGetValue(B$1,"Scenario#"&amp;B$2&amp;"","Year#"&amp;B$3&amp;"","Period#"&amp;B$4&amp;"","View#"&amp;B$5&amp;"","Entity#"&amp;$A23&amp;"","Value#"&amp;B$7&amp;"","Account#"&amp;B$6&amp;"","ICP#"&amp;B$13&amp;"","Analysis1#"&amp;B$14&amp;"","Analysis2#"&amp;B$15&amp;"","Business#"&amp;B$8&amp;"","Geography#"&amp;B$9&amp;"","OnsOffs#"&amp;B$10&amp;"","DataType#"&amp;B$11&amp;"","Specific#"&amp;B$12&amp;"","Advanced#"&amp;B$16&amp;"")</f>
        <v>#Invalid member TESTING for dimension Entity,</v>
      </c>
      <c r="C23" s="106" t="str">
        <f>[2]!HsGetValue(C$1,"Scenario#"&amp;C$2&amp;"","Year#"&amp;C$3&amp;"","Period#"&amp;C$4&amp;"","View#"&amp;C$5&amp;"","Entity#"&amp;$A23&amp;"","Value#"&amp;C$7&amp;"","Account#"&amp;C$6&amp;"","ICP#"&amp;C$13&amp;"","Analysis1#"&amp;C$14&amp;"","Analysis2#"&amp;C$15&amp;"","Business#"&amp;C$8&amp;"","Geography#"&amp;C$9&amp;"","OnsOffs#"&amp;C$10&amp;"","DataType#"&amp;C$11&amp;"","Specific#"&amp;C$12&amp;"","Advanced#"&amp;C$16&amp;"")</f>
        <v>#Invalid member TESTING for dimension Entity,</v>
      </c>
      <c r="D23" s="106" t="str">
        <f>[2]!HsGetValue(D$1,"Scenario#"&amp;D$2&amp;"","Year#"&amp;D$3&amp;"","Period#"&amp;D$4&amp;"","View#"&amp;D$5&amp;"","Entity#"&amp;$A23&amp;"","Value#"&amp;D$7&amp;"","Account#"&amp;D$6&amp;"","ICP#"&amp;D$13&amp;"","Analysis1#"&amp;D$14&amp;"","Analysis2#"&amp;D$15&amp;"","Business#"&amp;D$8&amp;"","Geography#"&amp;D$9&amp;"","OnsOffs#"&amp;D$10&amp;"","DataType#"&amp;D$11&amp;"","Specific#"&amp;D$12&amp;"","Advanced#"&amp;D$16&amp;"")</f>
        <v>#Invalid member TESTING for dimension Entity,</v>
      </c>
      <c r="E23" s="106" t="str">
        <f>[2]!HsGetValue(E$1,"Scenario#"&amp;E$2&amp;"","Year#"&amp;E$3&amp;"","Period#"&amp;E$4&amp;"","View#"&amp;E$5&amp;"","Entity#"&amp;$A23&amp;"","Value#"&amp;E$7&amp;"","Account#"&amp;E$6&amp;"","ICP#"&amp;E$13&amp;"","Analysis1#"&amp;E$14&amp;"","Analysis2#"&amp;E$15&amp;"","Business#"&amp;E$8&amp;"","Geography#"&amp;E$9&amp;"","OnsOffs#"&amp;E$10&amp;"","DataType#"&amp;E$11&amp;"","Specific#"&amp;E$12&amp;"","Advanced#"&amp;E$16&amp;"")</f>
        <v>#Invalid member TESTING for dimension Entity,</v>
      </c>
      <c r="F23" s="106" t="str">
        <f>[2]!HsGetValue(F$1,"Scenario#"&amp;F$2&amp;"","Year#"&amp;F$3&amp;"","Period#"&amp;F$4&amp;"","View#"&amp;F$5&amp;"","Entity#"&amp;$A23&amp;"","Value#"&amp;F$7&amp;"","Account#"&amp;F$6&amp;"","ICP#"&amp;F$13&amp;"","Analysis1#"&amp;F$14&amp;"","Analysis2#"&amp;F$15&amp;"","Business#"&amp;F$8&amp;"","Geography#"&amp;F$9&amp;"","OnsOffs#"&amp;F$10&amp;"","DataType#"&amp;F$11&amp;"","Specific#"&amp;F$12&amp;"","Advanced#"&amp;F$16&amp;"")</f>
        <v>#Invalid member TESTING for dimension Entity,</v>
      </c>
      <c r="G23" s="106"/>
      <c r="H23" s="106" t="str">
        <f>[2]!HsGetValue(H$1,"Scenario#"&amp;H$2&amp;"","Year#"&amp;H$3&amp;"","Period#"&amp;H$4&amp;"","View#"&amp;H$5&amp;"","Entity#"&amp;$A23&amp;"","Value#"&amp;H$7&amp;"","Account#"&amp;H$6&amp;"","ICP#"&amp;H$13&amp;"","Analysis1#"&amp;H$14&amp;"","Analysis2#"&amp;H$15&amp;"","Business#"&amp;H$8&amp;"","Geography#"&amp;H$9&amp;"","OnsOffs#"&amp;H$10&amp;"","DataType#"&amp;H$11&amp;"","Specific#"&amp;H$12&amp;"","Advanced#"&amp;H$16&amp;"")</f>
        <v>#Invalid member TESTING for dimension Entity,</v>
      </c>
      <c r="I23" s="106" t="str">
        <f>[2]!HsGetValue(I$1,"Scenario#"&amp;I$2&amp;"","Year#"&amp;I$3&amp;"","Period#"&amp;I$4&amp;"","View#"&amp;I$5&amp;"","Entity#"&amp;$A23&amp;"","Value#"&amp;I$7&amp;"","Account#"&amp;I$6&amp;"","ICP#"&amp;I$13&amp;"","Analysis1#"&amp;I$14&amp;"","Analysis2#"&amp;I$15&amp;"","Business#"&amp;I$8&amp;"","Geography#"&amp;I$9&amp;"","OnsOffs#"&amp;I$10&amp;"","DataType#"&amp;I$11&amp;"","Specific#"&amp;I$12&amp;"","Advanced#"&amp;I$16&amp;"")</f>
        <v>#Invalid member TESTING for dimension Entity,</v>
      </c>
      <c r="J23" s="106" t="str">
        <f>[2]!HsGetValue(J$1,"Scenario#"&amp;J$2&amp;"","Year#"&amp;J$3&amp;"","Period#"&amp;J$4&amp;"","View#"&amp;J$5&amp;"","Entity#"&amp;$A23&amp;"","Value#"&amp;J$7&amp;"","Account#"&amp;J$6&amp;"","ICP#"&amp;J$13&amp;"","Analysis1#"&amp;J$14&amp;"","Analysis2#"&amp;J$15&amp;"","Business#"&amp;J$8&amp;"","Geography#"&amp;J$9&amp;"","OnsOffs#"&amp;J$10&amp;"","DataType#"&amp;J$11&amp;"","Specific#"&amp;J$12&amp;"","Advanced#"&amp;J$16&amp;"")</f>
        <v>#Invalid member TESTING for dimension Entity,</v>
      </c>
      <c r="K23" s="106" t="str">
        <f>[2]!HsGetValue(K$1,"Scenario#"&amp;K$2&amp;"","Year#"&amp;K$3&amp;"","Period#"&amp;K$4&amp;"","View#"&amp;K$5&amp;"","Entity#"&amp;$A23&amp;"","Value#"&amp;K$7&amp;"","Account#"&amp;K$6&amp;"","ICP#"&amp;K$13&amp;"","Analysis1#"&amp;K$14&amp;"","Analysis2#"&amp;K$15&amp;"","Business#"&amp;K$8&amp;"","Geography#"&amp;K$9&amp;"","OnsOffs#"&amp;K$10&amp;"","DataType#"&amp;K$11&amp;"","Specific#"&amp;K$12&amp;"","Advanced#"&amp;K$16&amp;"")</f>
        <v>#Invalid member TESTING for dimension Entity,</v>
      </c>
      <c r="L23" s="106" t="str">
        <f>[2]!HsGetValue(L$1,"Scenario#"&amp;L$2&amp;"","Year#"&amp;L$3&amp;"","Period#"&amp;L$4&amp;"","View#"&amp;L$5&amp;"","Entity#"&amp;$A23&amp;"","Value#"&amp;L$7&amp;"","Account#"&amp;L$6&amp;"","ICP#"&amp;L$13&amp;"","Analysis1#"&amp;L$14&amp;"","Analysis2#"&amp;L$15&amp;"","Business#"&amp;L$8&amp;"","Geography#"&amp;L$9&amp;"","OnsOffs#"&amp;L$10&amp;"","DataType#"&amp;L$11&amp;"","Specific#"&amp;L$12&amp;"","Advanced#"&amp;L$16&amp;"")</f>
        <v>#Invalid member TESTING for dimension Entity,</v>
      </c>
      <c r="M23" s="139"/>
      <c r="N23" s="106" t="str">
        <f>[2]!HsGetValue(N$1,"Scenario#"&amp;N$2&amp;"","Year#"&amp;N$3&amp;"","Period#"&amp;N$4&amp;"","View#"&amp;N$5&amp;"","Entity#"&amp;$A23&amp;"","Value#"&amp;N$7&amp;"","Account#"&amp;N$6&amp;"","ICP#"&amp;N$13&amp;"","Analysis1#"&amp;N$14&amp;"","Analysis2#"&amp;N$15&amp;"","Business#"&amp;N$8&amp;"","Geography#"&amp;N$9&amp;"","OnsOffs#"&amp;N$10&amp;"","DataType#"&amp;N$11&amp;"","Specific#"&amp;N$12&amp;"","Advanced#"&amp;N$16&amp;"")</f>
        <v>#Invalid member TESTING for dimension Entity,</v>
      </c>
      <c r="O23" s="106" t="str">
        <f>[2]!HsGetValue(O$1,"Scenario#"&amp;O$2&amp;"","Year#"&amp;O$3&amp;"","Period#"&amp;O$4&amp;"","View#"&amp;O$5&amp;"","Entity#"&amp;$A23&amp;"","Value#"&amp;O$7&amp;"","Account#"&amp;O$6&amp;"","ICP#"&amp;O$13&amp;"","Analysis1#"&amp;O$14&amp;"","Analysis2#"&amp;O$15&amp;"","Business#"&amp;O$8&amp;"","Geography#"&amp;O$9&amp;"","OnsOffs#"&amp;O$10&amp;"","DataType#"&amp;O$11&amp;"","Specific#"&amp;O$12&amp;"","Advanced#"&amp;O$16&amp;"")</f>
        <v>#Invalid member TESTING for dimension Entity,</v>
      </c>
      <c r="P23" s="106" t="str">
        <f>[2]!HsGetValue(P$1,"Scenario#"&amp;P$2&amp;"","Year#"&amp;P$3&amp;"","Period#"&amp;P$4&amp;"","View#"&amp;P$5&amp;"","Entity#"&amp;$A23&amp;"","Value#"&amp;P$7&amp;"","Account#"&amp;P$6&amp;"","ICP#"&amp;P$13&amp;"","Analysis1#"&amp;P$14&amp;"","Analysis2#"&amp;P$15&amp;"","Business#"&amp;P$8&amp;"","Geography#"&amp;P$9&amp;"","OnsOffs#"&amp;P$10&amp;"","DataType#"&amp;P$11&amp;"","Specific#"&amp;P$12&amp;"","Advanced#"&amp;P$16&amp;"")</f>
        <v>#Invalid member TESTING for dimension Entity,</v>
      </c>
      <c r="Q23" s="106" t="str">
        <f>[2]!HsGetValue(Q$1,"Scenario#"&amp;Q$2&amp;"","Year#"&amp;Q$3&amp;"","Period#"&amp;Q$4&amp;"","View#"&amp;Q$5&amp;"","Entity#"&amp;$A23&amp;"","Value#"&amp;Q$7&amp;"","Account#"&amp;Q$6&amp;"","ICP#"&amp;Q$13&amp;"","Analysis1#"&amp;Q$14&amp;"","Analysis2#"&amp;Q$15&amp;"","Business#"&amp;Q$8&amp;"","Geography#"&amp;Q$9&amp;"","OnsOffs#"&amp;Q$10&amp;"","DataType#"&amp;Q$11&amp;"","Specific#"&amp;Q$12&amp;"","Advanced#"&amp;Q$16&amp;"")</f>
        <v>#Invalid member TESTING for dimension Entity,</v>
      </c>
      <c r="R23" s="106" t="str">
        <f>[2]!HsGetValue(R$1,"Scenario#"&amp;R$2&amp;"","Year#"&amp;R$3&amp;"","Period#"&amp;R$4&amp;"","View#"&amp;R$5&amp;"","Entity#"&amp;$A23&amp;"","Value#"&amp;R$7&amp;"","Account#"&amp;R$6&amp;"","ICP#"&amp;R$13&amp;"","Analysis1#"&amp;R$14&amp;"","Analysis2#"&amp;R$15&amp;"","Business#"&amp;R$8&amp;"","Geography#"&amp;R$9&amp;"","OnsOffs#"&amp;R$10&amp;"","DataType#"&amp;R$11&amp;"","Specific#"&amp;R$12&amp;"","Advanced#"&amp;R$16&amp;"")</f>
        <v>#Invalid member TESTING for dimension Entity,</v>
      </c>
      <c r="S23" s="139"/>
      <c r="T23" s="144">
        <f t="shared" si="0"/>
        <v>0</v>
      </c>
      <c r="U23" s="139"/>
      <c r="V23" s="139"/>
      <c r="W23" s="139"/>
      <c r="X23" s="139"/>
    </row>
    <row r="24" spans="1:24" x14ac:dyDescent="0.25">
      <c r="A24" s="110" t="s">
        <v>704</v>
      </c>
      <c r="B24" s="106">
        <f>[2]!HsGetValue(B$1,"Scenario#"&amp;B$2&amp;"","Year#"&amp;B$3&amp;"","Period#"&amp;B$4&amp;"","View#"&amp;B$5&amp;"","Entity#"&amp;$A24&amp;"","Value#"&amp;B$7&amp;"","Account#"&amp;B$6&amp;"","ICP#"&amp;B$13&amp;"","Analysis1#"&amp;B$14&amp;"","Analysis2#"&amp;B$15&amp;"","Business#"&amp;B$8&amp;"","Geography#"&amp;B$9&amp;"","OnsOffs#"&amp;B$10&amp;"","DataType#"&amp;B$11&amp;"","Specific#"&amp;B$12&amp;"","Advanced#"&amp;B$16&amp;"")</f>
        <v>4341.4302743013995</v>
      </c>
      <c r="C24" s="106">
        <f>[2]!HsGetValue(C$1,"Scenario#"&amp;C$2&amp;"","Year#"&amp;C$3&amp;"","Period#"&amp;C$4&amp;"","View#"&amp;C$5&amp;"","Entity#"&amp;$A24&amp;"","Value#"&amp;C$7&amp;"","Account#"&amp;C$6&amp;"","ICP#"&amp;C$13&amp;"","Analysis1#"&amp;C$14&amp;"","Analysis2#"&amp;C$15&amp;"","Business#"&amp;C$8&amp;"","Geography#"&amp;C$9&amp;"","OnsOffs#"&amp;C$10&amp;"","DataType#"&amp;C$11&amp;"","Specific#"&amp;C$12&amp;"","Advanced#"&amp;C$16&amp;"")</f>
        <v>0</v>
      </c>
      <c r="D24" s="106">
        <f>[2]!HsGetValue(D$1,"Scenario#"&amp;D$2&amp;"","Year#"&amp;D$3&amp;"","Period#"&amp;D$4&amp;"","View#"&amp;D$5&amp;"","Entity#"&amp;$A24&amp;"","Value#"&amp;D$7&amp;"","Account#"&amp;D$6&amp;"","ICP#"&amp;D$13&amp;"","Analysis1#"&amp;D$14&amp;"","Analysis2#"&amp;D$15&amp;"","Business#"&amp;D$8&amp;"","Geography#"&amp;D$9&amp;"","OnsOffs#"&amp;D$10&amp;"","DataType#"&amp;D$11&amp;"","Specific#"&amp;D$12&amp;"","Advanced#"&amp;D$16&amp;"")</f>
        <v>4341.4302743013995</v>
      </c>
      <c r="E24" s="106">
        <f>[2]!HsGetValue(E$1,"Scenario#"&amp;E$2&amp;"","Year#"&amp;E$3&amp;"","Period#"&amp;E$4&amp;"","View#"&amp;E$5&amp;"","Entity#"&amp;$A24&amp;"","Value#"&amp;E$7&amp;"","Account#"&amp;E$6&amp;"","ICP#"&amp;E$13&amp;"","Analysis1#"&amp;E$14&amp;"","Analysis2#"&amp;E$15&amp;"","Business#"&amp;E$8&amp;"","Geography#"&amp;E$9&amp;"","OnsOffs#"&amp;E$10&amp;"","DataType#"&amp;E$11&amp;"","Specific#"&amp;E$12&amp;"","Advanced#"&amp;E$16&amp;"")</f>
        <v>0</v>
      </c>
      <c r="F24" s="106">
        <f>[2]!HsGetValue(F$1,"Scenario#"&amp;F$2&amp;"","Year#"&amp;F$3&amp;"","Period#"&amp;F$4&amp;"","View#"&amp;F$5&amp;"","Entity#"&amp;$A24&amp;"","Value#"&amp;F$7&amp;"","Account#"&amp;F$6&amp;"","ICP#"&amp;F$13&amp;"","Analysis1#"&amp;F$14&amp;"","Analysis2#"&amp;F$15&amp;"","Business#"&amp;F$8&amp;"","Geography#"&amp;F$9&amp;"","OnsOffs#"&amp;F$10&amp;"","DataType#"&amp;F$11&amp;"","Specific#"&amp;F$12&amp;"","Advanced#"&amp;F$16&amp;"")</f>
        <v>0</v>
      </c>
      <c r="G24" s="106"/>
      <c r="H24" s="106">
        <f>[2]!HsGetValue(H$1,"Scenario#"&amp;H$2&amp;"","Year#"&amp;H$3&amp;"","Period#"&amp;H$4&amp;"","View#"&amp;H$5&amp;"","Entity#"&amp;$A24&amp;"","Value#"&amp;H$7&amp;"","Account#"&amp;H$6&amp;"","ICP#"&amp;H$13&amp;"","Analysis1#"&amp;H$14&amp;"","Analysis2#"&amp;H$15&amp;"","Business#"&amp;H$8&amp;"","Geography#"&amp;H$9&amp;"","OnsOffs#"&amp;H$10&amp;"","DataType#"&amp;H$11&amp;"","Specific#"&amp;H$12&amp;"","Advanced#"&amp;H$16&amp;"")</f>
        <v>3930.8609236078</v>
      </c>
      <c r="I24" s="106">
        <f>[2]!HsGetValue(I$1,"Scenario#"&amp;I$2&amp;"","Year#"&amp;I$3&amp;"","Period#"&amp;I$4&amp;"","View#"&amp;I$5&amp;"","Entity#"&amp;$A24&amp;"","Value#"&amp;I$7&amp;"","Account#"&amp;I$6&amp;"","ICP#"&amp;I$13&amp;"","Analysis1#"&amp;I$14&amp;"","Analysis2#"&amp;I$15&amp;"","Business#"&amp;I$8&amp;"","Geography#"&amp;I$9&amp;"","OnsOffs#"&amp;I$10&amp;"","DataType#"&amp;I$11&amp;"","Specific#"&amp;I$12&amp;"","Advanced#"&amp;I$16&amp;"")</f>
        <v>0</v>
      </c>
      <c r="J24" s="106">
        <f>[2]!HsGetValue(J$1,"Scenario#"&amp;J$2&amp;"","Year#"&amp;J$3&amp;"","Period#"&amp;J$4&amp;"","View#"&amp;J$5&amp;"","Entity#"&amp;$A24&amp;"","Value#"&amp;J$7&amp;"","Account#"&amp;J$6&amp;"","ICP#"&amp;J$13&amp;"","Analysis1#"&amp;J$14&amp;"","Analysis2#"&amp;J$15&amp;"","Business#"&amp;J$8&amp;"","Geography#"&amp;J$9&amp;"","OnsOffs#"&amp;J$10&amp;"","DataType#"&amp;J$11&amp;"","Specific#"&amp;J$12&amp;"","Advanced#"&amp;J$16&amp;"")</f>
        <v>3930.8609236078</v>
      </c>
      <c r="K24" s="106">
        <f>[2]!HsGetValue(K$1,"Scenario#"&amp;K$2&amp;"","Year#"&amp;K$3&amp;"","Period#"&amp;K$4&amp;"","View#"&amp;K$5&amp;"","Entity#"&amp;$A24&amp;"","Value#"&amp;K$7&amp;"","Account#"&amp;K$6&amp;"","ICP#"&amp;K$13&amp;"","Analysis1#"&amp;K$14&amp;"","Analysis2#"&amp;K$15&amp;"","Business#"&amp;K$8&amp;"","Geography#"&amp;K$9&amp;"","OnsOffs#"&amp;K$10&amp;"","DataType#"&amp;K$11&amp;"","Specific#"&amp;K$12&amp;"","Advanced#"&amp;K$16&amp;"")</f>
        <v>0</v>
      </c>
      <c r="L24" s="106">
        <f>[2]!HsGetValue(L$1,"Scenario#"&amp;L$2&amp;"","Year#"&amp;L$3&amp;"","Period#"&amp;L$4&amp;"","View#"&amp;L$5&amp;"","Entity#"&amp;$A24&amp;"","Value#"&amp;L$7&amp;"","Account#"&amp;L$6&amp;"","ICP#"&amp;L$13&amp;"","Analysis1#"&amp;L$14&amp;"","Analysis2#"&amp;L$15&amp;"","Business#"&amp;L$8&amp;"","Geography#"&amp;L$9&amp;"","OnsOffs#"&amp;L$10&amp;"","DataType#"&amp;L$11&amp;"","Specific#"&amp;L$12&amp;"","Advanced#"&amp;L$16&amp;"")</f>
        <v>0</v>
      </c>
      <c r="M24" s="139"/>
      <c r="N24" s="106">
        <f>[2]!HsGetValue(N$1,"Scenario#"&amp;N$2&amp;"","Year#"&amp;N$3&amp;"","Period#"&amp;N$4&amp;"","View#"&amp;N$5&amp;"","Entity#"&amp;$A24&amp;"","Value#"&amp;N$7&amp;"","Account#"&amp;N$6&amp;"","ICP#"&amp;N$13&amp;"","Analysis1#"&amp;N$14&amp;"","Analysis2#"&amp;N$15&amp;"","Business#"&amp;N$8&amp;"","Geography#"&amp;N$9&amp;"","OnsOffs#"&amp;N$10&amp;"","DataType#"&amp;N$11&amp;"","Specific#"&amp;N$12&amp;"","Advanced#"&amp;N$16&amp;"")</f>
        <v>4226.0851827705001</v>
      </c>
      <c r="O24" s="106">
        <f>[2]!HsGetValue(O$1,"Scenario#"&amp;O$2&amp;"","Year#"&amp;O$3&amp;"","Period#"&amp;O$4&amp;"","View#"&amp;O$5&amp;"","Entity#"&amp;$A24&amp;"","Value#"&amp;O$7&amp;"","Account#"&amp;O$6&amp;"","ICP#"&amp;O$13&amp;"","Analysis1#"&amp;O$14&amp;"","Analysis2#"&amp;O$15&amp;"","Business#"&amp;O$8&amp;"","Geography#"&amp;O$9&amp;"","OnsOffs#"&amp;O$10&amp;"","DataType#"&amp;O$11&amp;"","Specific#"&amp;O$12&amp;"","Advanced#"&amp;O$16&amp;"")</f>
        <v>0</v>
      </c>
      <c r="P24" s="106">
        <f>[2]!HsGetValue(P$1,"Scenario#"&amp;P$2&amp;"","Year#"&amp;P$3&amp;"","Period#"&amp;P$4&amp;"","View#"&amp;P$5&amp;"","Entity#"&amp;$A24&amp;"","Value#"&amp;P$7&amp;"","Account#"&amp;P$6&amp;"","ICP#"&amp;P$13&amp;"","Analysis1#"&amp;P$14&amp;"","Analysis2#"&amp;P$15&amp;"","Business#"&amp;P$8&amp;"","Geography#"&amp;P$9&amp;"","OnsOffs#"&amp;P$10&amp;"","DataType#"&amp;P$11&amp;"","Specific#"&amp;P$12&amp;"","Advanced#"&amp;P$16&amp;"")</f>
        <v>4226.0851827705001</v>
      </c>
      <c r="Q24" s="106">
        <f>[2]!HsGetValue(Q$1,"Scenario#"&amp;Q$2&amp;"","Year#"&amp;Q$3&amp;"","Period#"&amp;Q$4&amp;"","View#"&amp;Q$5&amp;"","Entity#"&amp;$A24&amp;"","Value#"&amp;Q$7&amp;"","Account#"&amp;Q$6&amp;"","ICP#"&amp;Q$13&amp;"","Analysis1#"&amp;Q$14&amp;"","Analysis2#"&amp;Q$15&amp;"","Business#"&amp;Q$8&amp;"","Geography#"&amp;Q$9&amp;"","OnsOffs#"&amp;Q$10&amp;"","DataType#"&amp;Q$11&amp;"","Specific#"&amp;Q$12&amp;"","Advanced#"&amp;Q$16&amp;"")</f>
        <v>0</v>
      </c>
      <c r="R24" s="106">
        <f>[2]!HsGetValue(R$1,"Scenario#"&amp;R$2&amp;"","Year#"&amp;R$3&amp;"","Period#"&amp;R$4&amp;"","View#"&amp;R$5&amp;"","Entity#"&amp;$A24&amp;"","Value#"&amp;R$7&amp;"","Account#"&amp;R$6&amp;"","ICP#"&amp;R$13&amp;"","Analysis1#"&amp;R$14&amp;"","Analysis2#"&amp;R$15&amp;"","Business#"&amp;R$8&amp;"","Geography#"&amp;R$9&amp;"","OnsOffs#"&amp;R$10&amp;"","DataType#"&amp;R$11&amp;"","Specific#"&amp;R$12&amp;"","Advanced#"&amp;R$16&amp;"")</f>
        <v>0</v>
      </c>
      <c r="S24" s="139"/>
      <c r="T24" s="144">
        <f t="shared" si="0"/>
        <v>12.4983763806797</v>
      </c>
      <c r="U24" s="139"/>
      <c r="V24" s="139"/>
      <c r="W24" s="139"/>
      <c r="X24" s="139"/>
    </row>
    <row r="25" spans="1:24" x14ac:dyDescent="0.25">
      <c r="A25" s="110" t="s">
        <v>705</v>
      </c>
      <c r="B25" s="106">
        <f>[2]!HsGetValue(B$1,"Scenario#"&amp;B$2&amp;"","Year#"&amp;B$3&amp;"","Period#"&amp;B$4&amp;"","View#"&amp;B$5&amp;"","Entity#"&amp;$A25&amp;"","Value#"&amp;B$7&amp;"","Account#"&amp;B$6&amp;"","ICP#"&amp;B$13&amp;"","Analysis1#"&amp;B$14&amp;"","Analysis2#"&amp;B$15&amp;"","Business#"&amp;B$8&amp;"","Geography#"&amp;B$9&amp;"","OnsOffs#"&amp;B$10&amp;"","DataType#"&amp;B$11&amp;"","Specific#"&amp;B$12&amp;"","Advanced#"&amp;B$16&amp;"")</f>
        <v>-31748.861413394799</v>
      </c>
      <c r="C25" s="106">
        <f>[2]!HsGetValue(C$1,"Scenario#"&amp;C$2&amp;"","Year#"&amp;C$3&amp;"","Period#"&amp;C$4&amp;"","View#"&amp;C$5&amp;"","Entity#"&amp;$A25&amp;"","Value#"&amp;C$7&amp;"","Account#"&amp;C$6&amp;"","ICP#"&amp;C$13&amp;"","Analysis1#"&amp;C$14&amp;"","Analysis2#"&amp;C$15&amp;"","Business#"&amp;C$8&amp;"","Geography#"&amp;C$9&amp;"","OnsOffs#"&amp;C$10&amp;"","DataType#"&amp;C$11&amp;"","Specific#"&amp;C$12&amp;"","Advanced#"&amp;C$16&amp;"")</f>
        <v>-24938.310076850001</v>
      </c>
      <c r="D25" s="106">
        <f>[2]!HsGetValue(D$1,"Scenario#"&amp;D$2&amp;"","Year#"&amp;D$3&amp;"","Period#"&amp;D$4&amp;"","View#"&amp;D$5&amp;"","Entity#"&amp;$A25&amp;"","Value#"&amp;D$7&amp;"","Account#"&amp;D$6&amp;"","ICP#"&amp;D$13&amp;"","Analysis1#"&amp;D$14&amp;"","Analysis2#"&amp;D$15&amp;"","Business#"&amp;D$8&amp;"","Geography#"&amp;D$9&amp;"","OnsOffs#"&amp;D$10&amp;"","DataType#"&amp;D$11&amp;"","Specific#"&amp;D$12&amp;"","Advanced#"&amp;D$16&amp;"")</f>
        <v>-6114.7784384316301</v>
      </c>
      <c r="E25" s="106">
        <f>[2]!HsGetValue(E$1,"Scenario#"&amp;E$2&amp;"","Year#"&amp;E$3&amp;"","Period#"&amp;E$4&amp;"","View#"&amp;E$5&amp;"","Entity#"&amp;$A25&amp;"","Value#"&amp;E$7&amp;"","Account#"&amp;E$6&amp;"","ICP#"&amp;E$13&amp;"","Analysis1#"&amp;E$14&amp;"","Analysis2#"&amp;E$15&amp;"","Business#"&amp;E$8&amp;"","Geography#"&amp;E$9&amp;"","OnsOffs#"&amp;E$10&amp;"","DataType#"&amp;E$11&amp;"","Specific#"&amp;E$12&amp;"","Advanced#"&amp;E$16&amp;"")</f>
        <v>-695.77289811321998</v>
      </c>
      <c r="F25" s="106">
        <f>[2]!HsGetValue(F$1,"Scenario#"&amp;F$2&amp;"","Year#"&amp;F$3&amp;"","Period#"&amp;F$4&amp;"","View#"&amp;F$5&amp;"","Entity#"&amp;$A25&amp;"","Value#"&amp;F$7&amp;"","Account#"&amp;F$6&amp;"","ICP#"&amp;F$13&amp;"","Analysis1#"&amp;F$14&amp;"","Analysis2#"&amp;F$15&amp;"","Business#"&amp;F$8&amp;"","Geography#"&amp;F$9&amp;"","OnsOffs#"&amp;F$10&amp;"","DataType#"&amp;F$11&amp;"","Specific#"&amp;F$12&amp;"","Advanced#"&amp;F$16&amp;"")</f>
        <v>0</v>
      </c>
      <c r="G25" s="106"/>
      <c r="H25" s="106">
        <f>[2]!HsGetValue(H$1,"Scenario#"&amp;H$2&amp;"","Year#"&amp;H$3&amp;"","Period#"&amp;H$4&amp;"","View#"&amp;H$5&amp;"","Entity#"&amp;$A25&amp;"","Value#"&amp;H$7&amp;"","Account#"&amp;H$6&amp;"","ICP#"&amp;H$13&amp;"","Analysis1#"&amp;H$14&amp;"","Analysis2#"&amp;H$15&amp;"","Business#"&amp;H$8&amp;"","Geography#"&amp;H$9&amp;"","OnsOffs#"&amp;H$10&amp;"","DataType#"&amp;H$11&amp;"","Specific#"&amp;H$12&amp;"","Advanced#"&amp;H$16&amp;"")</f>
        <v>-25921.7151431122</v>
      </c>
      <c r="I25" s="106">
        <f>[2]!HsGetValue(I$1,"Scenario#"&amp;I$2&amp;"","Year#"&amp;I$3&amp;"","Period#"&amp;I$4&amp;"","View#"&amp;I$5&amp;"","Entity#"&amp;$A25&amp;"","Value#"&amp;I$7&amp;"","Account#"&amp;I$6&amp;"","ICP#"&amp;I$13&amp;"","Analysis1#"&amp;I$14&amp;"","Analysis2#"&amp;I$15&amp;"","Business#"&amp;I$8&amp;"","Geography#"&amp;I$9&amp;"","OnsOffs#"&amp;I$10&amp;"","DataType#"&amp;I$11&amp;"","Specific#"&amp;I$12&amp;"","Advanced#"&amp;I$16&amp;"")</f>
        <v>-19839.532807147199</v>
      </c>
      <c r="J25" s="106">
        <f>[2]!HsGetValue(J$1,"Scenario#"&amp;J$2&amp;"","Year#"&amp;J$3&amp;"","Period#"&amp;J$4&amp;"","View#"&amp;J$5&amp;"","Entity#"&amp;$A25&amp;"","Value#"&amp;J$7&amp;"","Account#"&amp;J$6&amp;"","ICP#"&amp;J$13&amp;"","Analysis1#"&amp;J$14&amp;"","Analysis2#"&amp;J$15&amp;"","Business#"&amp;J$8&amp;"","Geography#"&amp;J$9&amp;"","OnsOffs#"&amp;J$10&amp;"","DataType#"&amp;J$11&amp;"","Specific#"&amp;J$12&amp;"","Advanced#"&amp;J$16&amp;"")</f>
        <v>-5623.8786060857201</v>
      </c>
      <c r="K25" s="106">
        <f>[2]!HsGetValue(K$1,"Scenario#"&amp;K$2&amp;"","Year#"&amp;K$3&amp;"","Period#"&amp;K$4&amp;"","View#"&amp;K$5&amp;"","Entity#"&amp;$A25&amp;"","Value#"&amp;K$7&amp;"","Account#"&amp;K$6&amp;"","ICP#"&amp;K$13&amp;"","Analysis1#"&amp;K$14&amp;"","Analysis2#"&amp;K$15&amp;"","Business#"&amp;K$8&amp;"","Geography#"&amp;K$9&amp;"","OnsOffs#"&amp;K$10&amp;"","DataType#"&amp;K$11&amp;"","Specific#"&amp;K$12&amp;"","Advanced#"&amp;K$16&amp;"")</f>
        <v>-458.30372987925</v>
      </c>
      <c r="L25" s="106">
        <f>[2]!HsGetValue(L$1,"Scenario#"&amp;L$2&amp;"","Year#"&amp;L$3&amp;"","Period#"&amp;L$4&amp;"","View#"&amp;L$5&amp;"","Entity#"&amp;$A25&amp;"","Value#"&amp;L$7&amp;"","Account#"&amp;L$6&amp;"","ICP#"&amp;L$13&amp;"","Analysis1#"&amp;L$14&amp;"","Analysis2#"&amp;L$15&amp;"","Business#"&amp;L$8&amp;"","Geography#"&amp;L$9&amp;"","OnsOffs#"&amp;L$10&amp;"","DataType#"&amp;L$11&amp;"","Specific#"&amp;L$12&amp;"","Advanced#"&amp;L$16&amp;"")</f>
        <v>0</v>
      </c>
      <c r="M25" s="139"/>
      <c r="N25" s="106">
        <f>[2]!HsGetValue(N$1,"Scenario#"&amp;N$2&amp;"","Year#"&amp;N$3&amp;"","Period#"&amp;N$4&amp;"","View#"&amp;N$5&amp;"","Entity#"&amp;$A25&amp;"","Value#"&amp;N$7&amp;"","Account#"&amp;N$6&amp;"","ICP#"&amp;N$13&amp;"","Analysis1#"&amp;N$14&amp;"","Analysis2#"&amp;N$15&amp;"","Business#"&amp;N$8&amp;"","Geography#"&amp;N$9&amp;"","OnsOffs#"&amp;N$10&amp;"","DataType#"&amp;N$11&amp;"","Specific#"&amp;N$12&amp;"","Advanced#"&amp;N$16&amp;"")</f>
        <v>-28441.1944847677</v>
      </c>
      <c r="O25" s="106">
        <f>[2]!HsGetValue(O$1,"Scenario#"&amp;O$2&amp;"","Year#"&amp;O$3&amp;"","Period#"&amp;O$4&amp;"","View#"&amp;O$5&amp;"","Entity#"&amp;$A25&amp;"","Value#"&amp;O$7&amp;"","Account#"&amp;O$6&amp;"","ICP#"&amp;O$13&amp;"","Analysis1#"&amp;O$14&amp;"","Analysis2#"&amp;O$15&amp;"","Business#"&amp;O$8&amp;"","Geography#"&amp;O$9&amp;"","OnsOffs#"&amp;O$10&amp;"","DataType#"&amp;O$11&amp;"","Specific#"&amp;O$12&amp;"","Advanced#"&amp;O$16&amp;"")</f>
        <v>-20758.7499180374</v>
      </c>
      <c r="P25" s="106">
        <f>[2]!HsGetValue(P$1,"Scenario#"&amp;P$2&amp;"","Year#"&amp;P$3&amp;"","Period#"&amp;P$4&amp;"","View#"&amp;P$5&amp;"","Entity#"&amp;$A25&amp;"","Value#"&amp;P$7&amp;"","Account#"&amp;P$6&amp;"","ICP#"&amp;P$13&amp;"","Analysis1#"&amp;P$14&amp;"","Analysis2#"&amp;P$15&amp;"","Business#"&amp;P$8&amp;"","Geography#"&amp;P$9&amp;"","OnsOffs#"&amp;P$10&amp;"","DataType#"&amp;P$11&amp;"","Specific#"&amp;P$12&amp;"","Advanced#"&amp;P$16&amp;"")</f>
        <v>-6995.5176949322804</v>
      </c>
      <c r="Q25" s="106">
        <f>[2]!HsGetValue(Q$1,"Scenario#"&amp;Q$2&amp;"","Year#"&amp;Q$3&amp;"","Period#"&amp;Q$4&amp;"","View#"&amp;Q$5&amp;"","Entity#"&amp;$A25&amp;"","Value#"&amp;Q$7&amp;"","Account#"&amp;Q$6&amp;"","ICP#"&amp;Q$13&amp;"","Analysis1#"&amp;Q$14&amp;"","Analysis2#"&amp;Q$15&amp;"","Business#"&amp;Q$8&amp;"","Geography#"&amp;Q$9&amp;"","OnsOffs#"&amp;Q$10&amp;"","DataType#"&amp;Q$11&amp;"","Specific#"&amp;Q$12&amp;"","Advanced#"&amp;Q$16&amp;"")</f>
        <v>-686.92687179813004</v>
      </c>
      <c r="R25" s="106">
        <f>[2]!HsGetValue(R$1,"Scenario#"&amp;R$2&amp;"","Year#"&amp;R$3&amp;"","Period#"&amp;R$4&amp;"","View#"&amp;R$5&amp;"","Entity#"&amp;$A25&amp;"","Value#"&amp;R$7&amp;"","Account#"&amp;R$6&amp;"","ICP#"&amp;R$13&amp;"","Analysis1#"&amp;R$14&amp;"","Analysis2#"&amp;R$15&amp;"","Business#"&amp;R$8&amp;"","Geography#"&amp;R$9&amp;"","OnsOffs#"&amp;R$10&amp;"","DataType#"&amp;R$11&amp;"","Specific#"&amp;R$12&amp;"","Advanced#"&amp;R$16&amp;"")</f>
        <v>0</v>
      </c>
      <c r="S25" s="139"/>
      <c r="T25" s="144">
        <f t="shared" si="0"/>
        <v>-20.57517823924023</v>
      </c>
      <c r="U25" s="139"/>
      <c r="V25" s="139"/>
      <c r="W25" s="139"/>
      <c r="X25" s="139"/>
    </row>
    <row r="26" spans="1:24" x14ac:dyDescent="0.25">
      <c r="A26" s="110" t="s">
        <v>706</v>
      </c>
      <c r="B26" s="106">
        <f>[2]!HsGetValue(B$1,"Scenario#"&amp;B$2&amp;"","Year#"&amp;B$3&amp;"","Period#"&amp;B$4&amp;"","View#"&amp;B$5&amp;"","Entity#"&amp;$A26&amp;"","Value#"&amp;B$7&amp;"","Account#"&amp;B$6&amp;"","ICP#"&amp;B$13&amp;"","Analysis1#"&amp;B$14&amp;"","Analysis2#"&amp;B$15&amp;"","Business#"&amp;B$8&amp;"","Geography#"&amp;B$9&amp;"","OnsOffs#"&amp;B$10&amp;"","DataType#"&amp;B$11&amp;"","Specific#"&amp;B$12&amp;"","Advanced#"&amp;B$16&amp;"")</f>
        <v>175779.30718491401</v>
      </c>
      <c r="C26" s="106">
        <f>[2]!HsGetValue(C$1,"Scenario#"&amp;C$2&amp;"","Year#"&amp;C$3&amp;"","Period#"&amp;C$4&amp;"","View#"&amp;C$5&amp;"","Entity#"&amp;$A26&amp;"","Value#"&amp;C$7&amp;"","Account#"&amp;C$6&amp;"","ICP#"&amp;C$13&amp;"","Analysis1#"&amp;C$14&amp;"","Analysis2#"&amp;C$15&amp;"","Business#"&amp;C$8&amp;"","Geography#"&amp;C$9&amp;"","OnsOffs#"&amp;C$10&amp;"","DataType#"&amp;C$11&amp;"","Specific#"&amp;C$12&amp;"","Advanced#"&amp;C$16&amp;"")</f>
        <v>170244.91603325299</v>
      </c>
      <c r="D26" s="106">
        <f>[2]!HsGetValue(D$1,"Scenario#"&amp;D$2&amp;"","Year#"&amp;D$3&amp;"","Period#"&amp;D$4&amp;"","View#"&amp;D$5&amp;"","Entity#"&amp;$A26&amp;"","Value#"&amp;D$7&amp;"","Account#"&amp;D$6&amp;"","ICP#"&amp;D$13&amp;"","Analysis1#"&amp;D$14&amp;"","Analysis2#"&amp;D$15&amp;"","Business#"&amp;D$8&amp;"","Geography#"&amp;D$9&amp;"","OnsOffs#"&amp;D$10&amp;"","DataType#"&amp;D$11&amp;"","Specific#"&amp;D$12&amp;"","Advanced#"&amp;D$16&amp;"")</f>
        <v>5534.3911516607996</v>
      </c>
      <c r="E26" s="106">
        <f>[2]!HsGetValue(E$1,"Scenario#"&amp;E$2&amp;"","Year#"&amp;E$3&amp;"","Period#"&amp;E$4&amp;"","View#"&amp;E$5&amp;"","Entity#"&amp;$A26&amp;"","Value#"&amp;E$7&amp;"","Account#"&amp;E$6&amp;"","ICP#"&amp;E$13&amp;"","Analysis1#"&amp;E$14&amp;"","Analysis2#"&amp;E$15&amp;"","Business#"&amp;E$8&amp;"","Geography#"&amp;E$9&amp;"","OnsOffs#"&amp;E$10&amp;"","DataType#"&amp;E$11&amp;"","Specific#"&amp;E$12&amp;"","Advanced#"&amp;E$16&amp;"")</f>
        <v>0</v>
      </c>
      <c r="F26" s="106">
        <f>[2]!HsGetValue(F$1,"Scenario#"&amp;F$2&amp;"","Year#"&amp;F$3&amp;"","Period#"&amp;F$4&amp;"","View#"&amp;F$5&amp;"","Entity#"&amp;$A26&amp;"","Value#"&amp;F$7&amp;"","Account#"&amp;F$6&amp;"","ICP#"&amp;F$13&amp;"","Analysis1#"&amp;F$14&amp;"","Analysis2#"&amp;F$15&amp;"","Business#"&amp;F$8&amp;"","Geography#"&amp;F$9&amp;"","OnsOffs#"&amp;F$10&amp;"","DataType#"&amp;F$11&amp;"","Specific#"&amp;F$12&amp;"","Advanced#"&amp;F$16&amp;"")</f>
        <v>3760.6474758365098</v>
      </c>
      <c r="G26" s="106"/>
      <c r="H26" s="106">
        <f>[2]!HsGetValue(H$1,"Scenario#"&amp;H$2&amp;"","Year#"&amp;H$3&amp;"","Period#"&amp;H$4&amp;"","View#"&amp;H$5&amp;"","Entity#"&amp;$A26&amp;"","Value#"&amp;H$7&amp;"","Account#"&amp;H$6&amp;"","ICP#"&amp;H$13&amp;"","Analysis1#"&amp;H$14&amp;"","Analysis2#"&amp;H$15&amp;"","Business#"&amp;H$8&amp;"","Geography#"&amp;H$9&amp;"","OnsOffs#"&amp;H$10&amp;"","DataType#"&amp;H$11&amp;"","Specific#"&amp;H$12&amp;"","Advanced#"&amp;H$16&amp;"")</f>
        <v>174880.855021036</v>
      </c>
      <c r="I26" s="106">
        <f>[2]!HsGetValue(I$1,"Scenario#"&amp;I$2&amp;"","Year#"&amp;I$3&amp;"","Period#"&amp;I$4&amp;"","View#"&amp;I$5&amp;"","Entity#"&amp;$A26&amp;"","Value#"&amp;I$7&amp;"","Account#"&amp;I$6&amp;"","ICP#"&amp;I$13&amp;"","Analysis1#"&amp;I$14&amp;"","Analysis2#"&amp;I$15&amp;"","Business#"&amp;I$8&amp;"","Geography#"&amp;I$9&amp;"","OnsOffs#"&amp;I$10&amp;"","DataType#"&amp;I$11&amp;"","Specific#"&amp;I$12&amp;"","Advanced#"&amp;I$16&amp;"")</f>
        <v>168346.49153727101</v>
      </c>
      <c r="J26" s="106">
        <f>[2]!HsGetValue(J$1,"Scenario#"&amp;J$2&amp;"","Year#"&amp;J$3&amp;"","Period#"&amp;J$4&amp;"","View#"&amp;J$5&amp;"","Entity#"&amp;$A26&amp;"","Value#"&amp;J$7&amp;"","Account#"&amp;J$6&amp;"","ICP#"&amp;J$13&amp;"","Analysis1#"&amp;J$14&amp;"","Analysis2#"&amp;J$15&amp;"","Business#"&amp;J$8&amp;"","Geography#"&amp;J$9&amp;"","OnsOffs#"&amp;J$10&amp;"","DataType#"&amp;J$11&amp;"","Specific#"&amp;J$12&amp;"","Advanced#"&amp;J$16&amp;"")</f>
        <v>6534.3634837653999</v>
      </c>
      <c r="K26" s="106">
        <f>[2]!HsGetValue(K$1,"Scenario#"&amp;K$2&amp;"","Year#"&amp;K$3&amp;"","Period#"&amp;K$4&amp;"","View#"&amp;K$5&amp;"","Entity#"&amp;$A26&amp;"","Value#"&amp;K$7&amp;"","Account#"&amp;K$6&amp;"","ICP#"&amp;K$13&amp;"","Analysis1#"&amp;K$14&amp;"","Analysis2#"&amp;K$15&amp;"","Business#"&amp;K$8&amp;"","Geography#"&amp;K$9&amp;"","OnsOffs#"&amp;K$10&amp;"","DataType#"&amp;K$11&amp;"","Specific#"&amp;K$12&amp;"","Advanced#"&amp;K$16&amp;"")</f>
        <v>0</v>
      </c>
      <c r="L26" s="106">
        <f>[2]!HsGetValue(L$1,"Scenario#"&amp;L$2&amp;"","Year#"&amp;L$3&amp;"","Period#"&amp;L$4&amp;"","View#"&amp;L$5&amp;"","Entity#"&amp;$A26&amp;"","Value#"&amp;L$7&amp;"","Account#"&amp;L$6&amp;"","ICP#"&amp;L$13&amp;"","Analysis1#"&amp;L$14&amp;"","Analysis2#"&amp;L$15&amp;"","Business#"&amp;L$8&amp;"","Geography#"&amp;L$9&amp;"","OnsOffs#"&amp;L$10&amp;"","DataType#"&amp;L$11&amp;"","Specific#"&amp;L$12&amp;"","Advanced#"&amp;L$16&amp;"")</f>
        <v>5191.9100858653101</v>
      </c>
      <c r="M26" s="139"/>
      <c r="N26" s="106">
        <f>[2]!HsGetValue(N$1,"Scenario#"&amp;N$2&amp;"","Year#"&amp;N$3&amp;"","Period#"&amp;N$4&amp;"","View#"&amp;N$5&amp;"","Entity#"&amp;$A26&amp;"","Value#"&amp;N$7&amp;"","Account#"&amp;N$6&amp;"","ICP#"&amp;N$13&amp;"","Analysis1#"&amp;N$14&amp;"","Analysis2#"&amp;N$15&amp;"","Business#"&amp;N$8&amp;"","Geography#"&amp;N$9&amp;"","OnsOffs#"&amp;N$10&amp;"","DataType#"&amp;N$11&amp;"","Specific#"&amp;N$12&amp;"","Advanced#"&amp;N$16&amp;"")</f>
        <v>194661.68252408601</v>
      </c>
      <c r="O26" s="106">
        <f>[2]!HsGetValue(O$1,"Scenario#"&amp;O$2&amp;"","Year#"&amp;O$3&amp;"","Period#"&amp;O$4&amp;"","View#"&amp;O$5&amp;"","Entity#"&amp;$A26&amp;"","Value#"&amp;O$7&amp;"","Account#"&amp;O$6&amp;"","ICP#"&amp;O$13&amp;"","Analysis1#"&amp;O$14&amp;"","Analysis2#"&amp;O$15&amp;"","Business#"&amp;O$8&amp;"","Geography#"&amp;O$9&amp;"","OnsOffs#"&amp;O$10&amp;"","DataType#"&amp;O$11&amp;"","Specific#"&amp;O$12&amp;"","Advanced#"&amp;O$16&amp;"")</f>
        <v>174732.67966132701</v>
      </c>
      <c r="P26" s="106">
        <f>[2]!HsGetValue(P$1,"Scenario#"&amp;P$2&amp;"","Year#"&amp;P$3&amp;"","Period#"&amp;P$4&amp;"","View#"&amp;P$5&amp;"","Entity#"&amp;$A26&amp;"","Value#"&amp;P$7&amp;"","Account#"&amp;P$6&amp;"","ICP#"&amp;P$13&amp;"","Analysis1#"&amp;P$14&amp;"","Analysis2#"&amp;P$15&amp;"","Business#"&amp;P$8&amp;"","Geography#"&amp;P$9&amp;"","OnsOffs#"&amp;P$10&amp;"","DataType#"&amp;P$11&amp;"","Specific#"&amp;P$12&amp;"","Advanced#"&amp;P$16&amp;"")</f>
        <v>19929.002862759098</v>
      </c>
      <c r="Q26" s="106">
        <f>[2]!HsGetValue(Q$1,"Scenario#"&amp;Q$2&amp;"","Year#"&amp;Q$3&amp;"","Period#"&amp;Q$4&amp;"","View#"&amp;Q$5&amp;"","Entity#"&amp;$A26&amp;"","Value#"&amp;Q$7&amp;"","Account#"&amp;Q$6&amp;"","ICP#"&amp;Q$13&amp;"","Analysis1#"&amp;Q$14&amp;"","Analysis2#"&amp;Q$15&amp;"","Business#"&amp;Q$8&amp;"","Geography#"&amp;Q$9&amp;"","OnsOffs#"&amp;Q$10&amp;"","DataType#"&amp;Q$11&amp;"","Specific#"&amp;Q$12&amp;"","Advanced#"&amp;Q$16&amp;"")</f>
        <v>0</v>
      </c>
      <c r="R26" s="106">
        <f>[2]!HsGetValue(R$1,"Scenario#"&amp;R$2&amp;"","Year#"&amp;R$3&amp;"","Period#"&amp;R$4&amp;"","View#"&amp;R$5&amp;"","Entity#"&amp;$A26&amp;"","Value#"&amp;R$7&amp;"","Account#"&amp;R$6&amp;"","ICP#"&amp;R$13&amp;"","Analysis1#"&amp;R$14&amp;"","Analysis2#"&amp;R$15&amp;"","Business#"&amp;R$8&amp;"","Geography#"&amp;R$9&amp;"","OnsOffs#"&amp;R$10&amp;"","DataType#"&amp;R$11&amp;"","Specific#"&amp;R$12&amp;"","Advanced#"&amp;R$16&amp;"")</f>
        <v>13240.7042356089</v>
      </c>
      <c r="S26" s="139"/>
      <c r="T26" s="144">
        <f t="shared" si="0"/>
        <v>54.191019295496019</v>
      </c>
      <c r="U26" s="139"/>
      <c r="V26" s="139"/>
      <c r="W26" s="139"/>
      <c r="X26" s="139"/>
    </row>
    <row r="27" spans="1:24" x14ac:dyDescent="0.25">
      <c r="A27" s="110" t="s">
        <v>707</v>
      </c>
      <c r="B27" s="106">
        <f>[2]!HsGetValue(B$1,"Scenario#"&amp;B$2&amp;"","Year#"&amp;B$3&amp;"","Period#"&amp;B$4&amp;"","View#"&amp;B$5&amp;"","Entity#"&amp;$A27&amp;"","Value#"&amp;B$7&amp;"","Account#"&amp;B$6&amp;"","ICP#"&amp;B$13&amp;"","Analysis1#"&amp;B$14&amp;"","Analysis2#"&amp;B$15&amp;"","Business#"&amp;B$8&amp;"","Geography#"&amp;B$9&amp;"","OnsOffs#"&amp;B$10&amp;"","DataType#"&amp;B$11&amp;"","Specific#"&amp;B$12&amp;"","Advanced#"&amp;B$16&amp;"")</f>
        <v>275088.672173083</v>
      </c>
      <c r="C27" s="106">
        <f>[2]!HsGetValue(C$1,"Scenario#"&amp;C$2&amp;"","Year#"&amp;C$3&amp;"","Period#"&amp;C$4&amp;"","View#"&amp;C$5&amp;"","Entity#"&amp;$A27&amp;"","Value#"&amp;C$7&amp;"","Account#"&amp;C$6&amp;"","ICP#"&amp;C$13&amp;"","Analysis1#"&amp;C$14&amp;"","Analysis2#"&amp;C$15&amp;"","Business#"&amp;C$8&amp;"","Geography#"&amp;C$9&amp;"","OnsOffs#"&amp;C$10&amp;"","DataType#"&amp;C$11&amp;"","Specific#"&amp;C$12&amp;"","Advanced#"&amp;C$16&amp;"")</f>
        <v>264123.80156035902</v>
      </c>
      <c r="D27" s="106">
        <f>[2]!HsGetValue(D$1,"Scenario#"&amp;D$2&amp;"","Year#"&amp;D$3&amp;"","Period#"&amp;D$4&amp;"","View#"&amp;D$5&amp;"","Entity#"&amp;$A27&amp;"","Value#"&amp;D$7&amp;"","Account#"&amp;D$6&amp;"","ICP#"&amp;D$13&amp;"","Analysis1#"&amp;D$14&amp;"","Analysis2#"&amp;D$15&amp;"","Business#"&amp;D$8&amp;"","Geography#"&amp;D$9&amp;"","OnsOffs#"&amp;D$10&amp;"","DataType#"&amp;D$11&amp;"","Specific#"&amp;D$12&amp;"","Advanced#"&amp;D$16&amp;"")</f>
        <v>9684.8901292902592</v>
      </c>
      <c r="E27" s="106">
        <f>[2]!HsGetValue(E$1,"Scenario#"&amp;E$2&amp;"","Year#"&amp;E$3&amp;"","Period#"&amp;E$4&amp;"","View#"&amp;E$5&amp;"","Entity#"&amp;$A27&amp;"","Value#"&amp;E$7&amp;"","Account#"&amp;E$6&amp;"","ICP#"&amp;E$13&amp;"","Analysis1#"&amp;E$14&amp;"","Analysis2#"&amp;E$15&amp;"","Business#"&amp;E$8&amp;"","Geography#"&amp;E$9&amp;"","OnsOffs#"&amp;E$10&amp;"","DataType#"&amp;E$11&amp;"","Specific#"&amp;E$12&amp;"","Advanced#"&amp;E$16&amp;"")</f>
        <v>1279.98048343402</v>
      </c>
      <c r="F27" s="106">
        <f>[2]!HsGetValue(F$1,"Scenario#"&amp;F$2&amp;"","Year#"&amp;F$3&amp;"","Period#"&amp;F$4&amp;"","View#"&amp;F$5&amp;"","Entity#"&amp;$A27&amp;"","Value#"&amp;F$7&amp;"","Account#"&amp;F$6&amp;"","ICP#"&amp;F$13&amp;"","Analysis1#"&amp;F$14&amp;"","Analysis2#"&amp;F$15&amp;"","Business#"&amp;F$8&amp;"","Geography#"&amp;F$9&amp;"","OnsOffs#"&amp;F$10&amp;"","DataType#"&amp;F$11&amp;"","Specific#"&amp;F$12&amp;"","Advanced#"&amp;F$16&amp;"")</f>
        <v>11957.1667383569</v>
      </c>
      <c r="G27" s="106"/>
      <c r="H27" s="106">
        <f>[2]!HsGetValue(H$1,"Scenario#"&amp;H$2&amp;"","Year#"&amp;H$3&amp;"","Period#"&amp;H$4&amp;"","View#"&amp;H$5&amp;"","Entity#"&amp;$A27&amp;"","Value#"&amp;H$7&amp;"","Account#"&amp;H$6&amp;"","ICP#"&amp;H$13&amp;"","Analysis1#"&amp;H$14&amp;"","Analysis2#"&amp;H$15&amp;"","Business#"&amp;H$8&amp;"","Geography#"&amp;H$9&amp;"","OnsOffs#"&amp;H$10&amp;"","DataType#"&amp;H$11&amp;"","Specific#"&amp;H$12&amp;"","Advanced#"&amp;H$16&amp;"")</f>
        <v>246425.07112738001</v>
      </c>
      <c r="I27" s="106">
        <f>[2]!HsGetValue(I$1,"Scenario#"&amp;I$2&amp;"","Year#"&amp;I$3&amp;"","Period#"&amp;I$4&amp;"","View#"&amp;I$5&amp;"","Entity#"&amp;$A27&amp;"","Value#"&amp;I$7&amp;"","Account#"&amp;I$6&amp;"","ICP#"&amp;I$13&amp;"","Analysis1#"&amp;I$14&amp;"","Analysis2#"&amp;I$15&amp;"","Business#"&amp;I$8&amp;"","Geography#"&amp;I$9&amp;"","OnsOffs#"&amp;I$10&amp;"","DataType#"&amp;I$11&amp;"","Specific#"&amp;I$12&amp;"","Advanced#"&amp;I$16&amp;"")</f>
        <v>234685.03933512201</v>
      </c>
      <c r="J27" s="106">
        <f>[2]!HsGetValue(J$1,"Scenario#"&amp;J$2&amp;"","Year#"&amp;J$3&amp;"","Period#"&amp;J$4&amp;"","View#"&amp;J$5&amp;"","Entity#"&amp;$A27&amp;"","Value#"&amp;J$7&amp;"","Account#"&amp;J$6&amp;"","ICP#"&amp;J$13&amp;"","Analysis1#"&amp;J$14&amp;"","Analysis2#"&amp;J$15&amp;"","Business#"&amp;J$8&amp;"","Geography#"&amp;J$9&amp;"","OnsOffs#"&amp;J$10&amp;"","DataType#"&amp;J$11&amp;"","Specific#"&amp;J$12&amp;"","Advanced#"&amp;J$16&amp;"")</f>
        <v>10747.3004147463</v>
      </c>
      <c r="K27" s="106">
        <f>[2]!HsGetValue(K$1,"Scenario#"&amp;K$2&amp;"","Year#"&amp;K$3&amp;"","Period#"&amp;K$4&amp;"","View#"&amp;K$5&amp;"","Entity#"&amp;$A27&amp;"","Value#"&amp;K$7&amp;"","Account#"&amp;K$6&amp;"","ICP#"&amp;K$13&amp;"","Analysis1#"&amp;K$14&amp;"","Analysis2#"&amp;K$15&amp;"","Business#"&amp;K$8&amp;"","Geography#"&amp;K$9&amp;"","OnsOffs#"&amp;K$10&amp;"","DataType#"&amp;K$11&amp;"","Specific#"&amp;K$12&amp;"","Advanced#"&amp;K$16&amp;"")</f>
        <v>992.73137751104105</v>
      </c>
      <c r="L27" s="106">
        <f>[2]!HsGetValue(L$1,"Scenario#"&amp;L$2&amp;"","Year#"&amp;L$3&amp;"","Period#"&amp;L$4&amp;"","View#"&amp;L$5&amp;"","Entity#"&amp;$A27&amp;"","Value#"&amp;L$7&amp;"","Account#"&amp;L$6&amp;"","ICP#"&amp;L$13&amp;"","Analysis1#"&amp;L$14&amp;"","Analysis2#"&amp;L$15&amp;"","Business#"&amp;L$8&amp;"","Geography#"&amp;L$9&amp;"","OnsOffs#"&amp;L$10&amp;"","DataType#"&amp;L$11&amp;"","Specific#"&amp;L$12&amp;"","Advanced#"&amp;L$16&amp;"")</f>
        <v>8703.5312819359206</v>
      </c>
      <c r="M27" s="139"/>
      <c r="N27" s="106">
        <f>[2]!HsGetValue(N$1,"Scenario#"&amp;N$2&amp;"","Year#"&amp;N$3&amp;"","Period#"&amp;N$4&amp;"","View#"&amp;N$5&amp;"","Entity#"&amp;$A27&amp;"","Value#"&amp;N$7&amp;"","Account#"&amp;N$6&amp;"","ICP#"&amp;N$13&amp;"","Analysis1#"&amp;N$14&amp;"","Analysis2#"&amp;N$15&amp;"","Business#"&amp;N$8&amp;"","Geography#"&amp;N$9&amp;"","OnsOffs#"&amp;N$10&amp;"","DataType#"&amp;N$11&amp;"","Specific#"&amp;N$12&amp;"","Advanced#"&amp;N$16&amp;"")</f>
        <v>259014.57321330399</v>
      </c>
      <c r="O27" s="106">
        <f>[2]!HsGetValue(O$1,"Scenario#"&amp;O$2&amp;"","Year#"&amp;O$3&amp;"","Period#"&amp;O$4&amp;"","View#"&amp;O$5&amp;"","Entity#"&amp;$A27&amp;"","Value#"&amp;O$7&amp;"","Account#"&amp;O$6&amp;"","ICP#"&amp;O$13&amp;"","Analysis1#"&amp;O$14&amp;"","Analysis2#"&amp;O$15&amp;"","Business#"&amp;O$8&amp;"","Geography#"&amp;O$9&amp;"","OnsOffs#"&amp;O$10&amp;"","DataType#"&amp;O$11&amp;"","Specific#"&amp;O$12&amp;"","Advanced#"&amp;O$16&amp;"")</f>
        <v>248263.97575029201</v>
      </c>
      <c r="P27" s="106">
        <f>[2]!HsGetValue(P$1,"Scenario#"&amp;P$2&amp;"","Year#"&amp;P$3&amp;"","Period#"&amp;P$4&amp;"","View#"&amp;P$5&amp;"","Entity#"&amp;$A27&amp;"","Value#"&amp;P$7&amp;"","Account#"&amp;P$6&amp;"","ICP#"&amp;P$13&amp;"","Analysis1#"&amp;P$14&amp;"","Analysis2#"&amp;P$15&amp;"","Business#"&amp;P$8&amp;"","Geography#"&amp;P$9&amp;"","OnsOffs#"&amp;P$10&amp;"","DataType#"&amp;P$11&amp;"","Specific#"&amp;P$12&amp;"","Advanced#"&amp;P$16&amp;"")</f>
        <v>9483.5794394572404</v>
      </c>
      <c r="Q27" s="106">
        <f>[2]!HsGetValue(Q$1,"Scenario#"&amp;Q$2&amp;"","Year#"&amp;Q$3&amp;"","Period#"&amp;Q$4&amp;"","View#"&amp;Q$5&amp;"","Entity#"&amp;$A27&amp;"","Value#"&amp;Q$7&amp;"","Account#"&amp;Q$6&amp;"","ICP#"&amp;Q$13&amp;"","Analysis1#"&amp;Q$14&amp;"","Analysis2#"&amp;Q$15&amp;"","Business#"&amp;Q$8&amp;"","Geography#"&amp;Q$9&amp;"","OnsOffs#"&amp;Q$10&amp;"","DataType#"&amp;Q$11&amp;"","Specific#"&amp;Q$12&amp;"","Advanced#"&amp;Q$16&amp;"")</f>
        <v>1267.0180235550299</v>
      </c>
      <c r="R27" s="106">
        <f>[2]!HsGetValue(R$1,"Scenario#"&amp;R$2&amp;"","Year#"&amp;R$3&amp;"","Period#"&amp;R$4&amp;"","View#"&amp;R$5&amp;"","Entity#"&amp;$A27&amp;"","Value#"&amp;R$7&amp;"","Account#"&amp;R$6&amp;"","ICP#"&amp;R$13&amp;"","Analysis1#"&amp;R$14&amp;"","Analysis2#"&amp;R$15&amp;"","Business#"&amp;R$8&amp;"","Geography#"&amp;R$9&amp;"","OnsOffs#"&amp;R$10&amp;"","DataType#"&amp;R$11&amp;"","Specific#"&amp;R$12&amp;"","Advanced#"&amp;R$16&amp;"")</f>
        <v>10796.579532264701</v>
      </c>
      <c r="S27" s="139"/>
      <c r="T27" s="144">
        <f t="shared" si="0"/>
        <v>64.912777420551407</v>
      </c>
      <c r="U27" s="139"/>
      <c r="V27" s="139"/>
      <c r="W27" s="139"/>
      <c r="X27" s="139"/>
    </row>
    <row r="28" spans="1:24" x14ac:dyDescent="0.25">
      <c r="A28" s="110" t="s">
        <v>708</v>
      </c>
      <c r="B28" s="106">
        <f>[2]!HsGetValue(B$1,"Scenario#"&amp;B$2&amp;"","Year#"&amp;B$3&amp;"","Period#"&amp;B$4&amp;"","View#"&amp;B$5&amp;"","Entity#"&amp;$A28&amp;"","Value#"&amp;B$7&amp;"","Account#"&amp;B$6&amp;"","ICP#"&amp;B$13&amp;"","Analysis1#"&amp;B$14&amp;"","Analysis2#"&amp;B$15&amp;"","Business#"&amp;B$8&amp;"","Geography#"&amp;B$9&amp;"","OnsOffs#"&amp;B$10&amp;"","DataType#"&amp;B$11&amp;"","Specific#"&amp;B$12&amp;"","Advanced#"&amp;B$16&amp;"")</f>
        <v>287882.034647319</v>
      </c>
      <c r="C28" s="106">
        <f>[2]!HsGetValue(C$1,"Scenario#"&amp;C$2&amp;"","Year#"&amp;C$3&amp;"","Period#"&amp;C$4&amp;"","View#"&amp;C$5&amp;"","Entity#"&amp;$A28&amp;"","Value#"&amp;C$7&amp;"","Account#"&amp;C$6&amp;"","ICP#"&amp;C$13&amp;"","Analysis1#"&amp;C$14&amp;"","Analysis2#"&amp;C$15&amp;"","Business#"&amp;C$8&amp;"","Geography#"&amp;C$9&amp;"","OnsOffs#"&amp;C$10&amp;"","DataType#"&amp;C$11&amp;"","Specific#"&amp;C$12&amp;"","Advanced#"&amp;C$16&amp;"")</f>
        <v>270490.58430052799</v>
      </c>
      <c r="D28" s="106">
        <f>[2]!HsGetValue(D$1,"Scenario#"&amp;D$2&amp;"","Year#"&amp;D$3&amp;"","Period#"&amp;D$4&amp;"","View#"&amp;D$5&amp;"","Entity#"&amp;$A28&amp;"","Value#"&amp;D$7&amp;"","Account#"&amp;D$6&amp;"","ICP#"&amp;D$13&amp;"","Analysis1#"&amp;D$14&amp;"","Analysis2#"&amp;D$15&amp;"","Business#"&amp;D$8&amp;"","Geography#"&amp;D$9&amp;"","OnsOffs#"&amp;D$10&amp;"","DataType#"&amp;D$11&amp;"","Specific#"&amp;D$12&amp;"","Advanced#"&amp;D$16&amp;"")</f>
        <v>17391.450346790501</v>
      </c>
      <c r="E28" s="106">
        <f>[2]!HsGetValue(E$1,"Scenario#"&amp;E$2&amp;"","Year#"&amp;E$3&amp;"","Period#"&amp;E$4&amp;"","View#"&amp;E$5&amp;"","Entity#"&amp;$A28&amp;"","Value#"&amp;E$7&amp;"","Account#"&amp;E$6&amp;"","ICP#"&amp;E$13&amp;"","Analysis1#"&amp;E$14&amp;"","Analysis2#"&amp;E$15&amp;"","Business#"&amp;E$8&amp;"","Geography#"&amp;E$9&amp;"","OnsOffs#"&amp;E$10&amp;"","DataType#"&amp;E$11&amp;"","Specific#"&amp;E$12&amp;"","Advanced#"&amp;E$16&amp;"")</f>
        <v>0</v>
      </c>
      <c r="F28" s="106">
        <f>[2]!HsGetValue(F$1,"Scenario#"&amp;F$2&amp;"","Year#"&amp;F$3&amp;"","Period#"&amp;F$4&amp;"","View#"&amp;F$5&amp;"","Entity#"&amp;$A28&amp;"","Value#"&amp;F$7&amp;"","Account#"&amp;F$6&amp;"","ICP#"&amp;F$13&amp;"","Analysis1#"&amp;F$14&amp;"","Analysis2#"&amp;F$15&amp;"","Business#"&amp;F$8&amp;"","Geography#"&amp;F$9&amp;"","OnsOffs#"&amp;F$10&amp;"","DataType#"&amp;F$11&amp;"","Specific#"&amp;F$12&amp;"","Advanced#"&amp;F$16&amp;"")</f>
        <v>28185.5894624676</v>
      </c>
      <c r="G28" s="106"/>
      <c r="H28" s="106">
        <f>[2]!HsGetValue(H$1,"Scenario#"&amp;H$2&amp;"","Year#"&amp;H$3&amp;"","Period#"&amp;H$4&amp;"","View#"&amp;H$5&amp;"","Entity#"&amp;$A28&amp;"","Value#"&amp;H$7&amp;"","Account#"&amp;H$6&amp;"","ICP#"&amp;H$13&amp;"","Analysis1#"&amp;H$14&amp;"","Analysis2#"&amp;H$15&amp;"","Business#"&amp;H$8&amp;"","Geography#"&amp;H$9&amp;"","OnsOffs#"&amp;H$10&amp;"","DataType#"&amp;H$11&amp;"","Specific#"&amp;H$12&amp;"","Advanced#"&amp;H$16&amp;"")</f>
        <v>257900.034246094</v>
      </c>
      <c r="I28" s="106">
        <f>[2]!HsGetValue(I$1,"Scenario#"&amp;I$2&amp;"","Year#"&amp;I$3&amp;"","Period#"&amp;I$4&amp;"","View#"&amp;I$5&amp;"","Entity#"&amp;$A28&amp;"","Value#"&amp;I$7&amp;"","Account#"&amp;I$6&amp;"","ICP#"&amp;I$13&amp;"","Analysis1#"&amp;I$14&amp;"","Analysis2#"&amp;I$15&amp;"","Business#"&amp;I$8&amp;"","Geography#"&amp;I$9&amp;"","OnsOffs#"&amp;I$10&amp;"","DataType#"&amp;I$11&amp;"","Specific#"&amp;I$12&amp;"","Advanced#"&amp;I$16&amp;"")</f>
        <v>245019.81598467901</v>
      </c>
      <c r="J28" s="106">
        <f>[2]!HsGetValue(J$1,"Scenario#"&amp;J$2&amp;"","Year#"&amp;J$3&amp;"","Period#"&amp;J$4&amp;"","View#"&amp;J$5&amp;"","Entity#"&amp;$A28&amp;"","Value#"&amp;J$7&amp;"","Account#"&amp;J$6&amp;"","ICP#"&amp;J$13&amp;"","Analysis1#"&amp;J$14&amp;"","Analysis2#"&amp;J$15&amp;"","Business#"&amp;J$8&amp;"","Geography#"&amp;J$9&amp;"","OnsOffs#"&amp;J$10&amp;"","DataType#"&amp;J$11&amp;"","Specific#"&amp;J$12&amp;"","Advanced#"&amp;J$16&amp;"")</f>
        <v>12880.218261415101</v>
      </c>
      <c r="K28" s="106">
        <f>[2]!HsGetValue(K$1,"Scenario#"&amp;K$2&amp;"","Year#"&amp;K$3&amp;"","Period#"&amp;K$4&amp;"","View#"&amp;K$5&amp;"","Entity#"&amp;$A28&amp;"","Value#"&amp;K$7&amp;"","Account#"&amp;K$6&amp;"","ICP#"&amp;K$13&amp;"","Analysis1#"&amp;K$14&amp;"","Analysis2#"&amp;K$15&amp;"","Business#"&amp;K$8&amp;"","Geography#"&amp;K$9&amp;"","OnsOffs#"&amp;K$10&amp;"","DataType#"&amp;K$11&amp;"","Specific#"&amp;K$12&amp;"","Advanced#"&amp;K$16&amp;"")</f>
        <v>0</v>
      </c>
      <c r="L28" s="106">
        <f>[2]!HsGetValue(L$1,"Scenario#"&amp;L$2&amp;"","Year#"&amp;L$3&amp;"","Period#"&amp;L$4&amp;"","View#"&amp;L$5&amp;"","Entity#"&amp;$A28&amp;"","Value#"&amp;L$7&amp;"","Account#"&amp;L$6&amp;"","ICP#"&amp;L$13&amp;"","Analysis1#"&amp;L$14&amp;"","Analysis2#"&amp;L$15&amp;"","Business#"&amp;L$8&amp;"","Geography#"&amp;L$9&amp;"","OnsOffs#"&amp;L$10&amp;"","DataType#"&amp;L$11&amp;"","Specific#"&amp;L$12&amp;"","Advanced#"&amp;L$16&amp;"")</f>
        <v>23539.126645977001</v>
      </c>
      <c r="M28" s="139"/>
      <c r="N28" s="106">
        <f>[2]!HsGetValue(N$1,"Scenario#"&amp;N$2&amp;"","Year#"&amp;N$3&amp;"","Period#"&amp;N$4&amp;"","View#"&amp;N$5&amp;"","Entity#"&amp;$A28&amp;"","Value#"&amp;N$7&amp;"","Account#"&amp;N$6&amp;"","ICP#"&amp;N$13&amp;"","Analysis1#"&amp;N$14&amp;"","Analysis2#"&amp;N$15&amp;"","Business#"&amp;N$8&amp;"","Geography#"&amp;N$9&amp;"","OnsOffs#"&amp;N$10&amp;"","DataType#"&amp;N$11&amp;"","Specific#"&amp;N$12&amp;"","Advanced#"&amp;N$16&amp;"")</f>
        <v>284925.59250795201</v>
      </c>
      <c r="O28" s="106">
        <f>[2]!HsGetValue(O$1,"Scenario#"&amp;O$2&amp;"","Year#"&amp;O$3&amp;"","Period#"&amp;O$4&amp;"","View#"&amp;O$5&amp;"","Entity#"&amp;$A28&amp;"","Value#"&amp;O$7&amp;"","Account#"&amp;O$6&amp;"","ICP#"&amp;O$13&amp;"","Analysis1#"&amp;O$14&amp;"","Analysis2#"&amp;O$15&amp;"","Business#"&amp;O$8&amp;"","Geography#"&amp;O$9&amp;"","OnsOffs#"&amp;O$10&amp;"","DataType#"&amp;O$11&amp;"","Specific#"&amp;O$12&amp;"","Advanced#"&amp;O$16&amp;"")</f>
        <v>269757.19114678202</v>
      </c>
      <c r="P28" s="106">
        <f>[2]!HsGetValue(P$1,"Scenario#"&amp;P$2&amp;"","Year#"&amp;P$3&amp;"","Period#"&amp;P$4&amp;"","View#"&amp;P$5&amp;"","Entity#"&amp;$A28&amp;"","Value#"&amp;P$7&amp;"","Account#"&amp;P$6&amp;"","ICP#"&amp;P$13&amp;"","Analysis1#"&amp;P$14&amp;"","Analysis2#"&amp;P$15&amp;"","Business#"&amp;P$8&amp;"","Geography#"&amp;P$9&amp;"","OnsOffs#"&amp;P$10&amp;"","DataType#"&amp;P$11&amp;"","Specific#"&amp;P$12&amp;"","Advanced#"&amp;P$16&amp;"")</f>
        <v>15341.408113306999</v>
      </c>
      <c r="Q28" s="106">
        <f>[2]!HsGetValue(Q$1,"Scenario#"&amp;Q$2&amp;"","Year#"&amp;Q$3&amp;"","Period#"&amp;Q$4&amp;"","View#"&amp;Q$5&amp;"","Entity#"&amp;$A28&amp;"","Value#"&amp;Q$7&amp;"","Account#"&amp;Q$6&amp;"","ICP#"&amp;Q$13&amp;"","Analysis1#"&amp;Q$14&amp;"","Analysis2#"&amp;Q$15&amp;"","Business#"&amp;Q$8&amp;"","Geography#"&amp;Q$9&amp;"","OnsOffs#"&amp;Q$10&amp;"","DataType#"&amp;Q$11&amp;"","Specific#"&amp;Q$12&amp;"","Advanced#"&amp;Q$16&amp;"")</f>
        <v>0</v>
      </c>
      <c r="R28" s="106">
        <f>[2]!HsGetValue(R$1,"Scenario#"&amp;R$2&amp;"","Year#"&amp;R$3&amp;"","Period#"&amp;R$4&amp;"","View#"&amp;R$5&amp;"","Entity#"&amp;$A28&amp;"","Value#"&amp;R$7&amp;"","Account#"&amp;R$6&amp;"","ICP#"&amp;R$13&amp;"","Analysis1#"&amp;R$14&amp;"","Analysis2#"&amp;R$15&amp;"","Business#"&amp;R$8&amp;"","Geography#"&amp;R$9&amp;"","OnsOffs#"&amp;R$10&amp;"","DataType#"&amp;R$11&amp;"","Specific#"&amp;R$12&amp;"","Advanced#"&amp;R$16&amp;"")</f>
        <v>28961.482439220399</v>
      </c>
      <c r="S28" s="139"/>
      <c r="T28" s="144">
        <f t="shared" si="0"/>
        <v>126.29927526917761</v>
      </c>
      <c r="U28" s="139"/>
      <c r="V28" s="139"/>
      <c r="W28" s="139"/>
      <c r="X28" s="139"/>
    </row>
    <row r="29" spans="1:24" x14ac:dyDescent="0.25">
      <c r="A29" s="110" t="s">
        <v>709</v>
      </c>
      <c r="B29" s="106">
        <f>[2]!HsGetValue(B$1,"Scenario#"&amp;B$2&amp;"","Year#"&amp;B$3&amp;"","Period#"&amp;B$4&amp;"","View#"&amp;B$5&amp;"","Entity#"&amp;$A29&amp;"","Value#"&amp;B$7&amp;"","Account#"&amp;B$6&amp;"","ICP#"&amp;B$13&amp;"","Analysis1#"&amp;B$14&amp;"","Analysis2#"&amp;B$15&amp;"","Business#"&amp;B$8&amp;"","Geography#"&amp;B$9&amp;"","OnsOffs#"&amp;B$10&amp;"","DataType#"&amp;B$11&amp;"","Specific#"&amp;B$12&amp;"","Advanced#"&amp;B$16&amp;"")</f>
        <v>145732.141971509</v>
      </c>
      <c r="C29" s="106">
        <f>[2]!HsGetValue(C$1,"Scenario#"&amp;C$2&amp;"","Year#"&amp;C$3&amp;"","Period#"&amp;C$4&amp;"","View#"&amp;C$5&amp;"","Entity#"&amp;$A29&amp;"","Value#"&amp;C$7&amp;"","Account#"&amp;C$6&amp;"","ICP#"&amp;C$13&amp;"","Analysis1#"&amp;C$14&amp;"","Analysis2#"&amp;C$15&amp;"","Business#"&amp;C$8&amp;"","Geography#"&amp;C$9&amp;"","OnsOffs#"&amp;C$10&amp;"","DataType#"&amp;C$11&amp;"","Specific#"&amp;C$12&amp;"","Advanced#"&amp;C$16&amp;"")</f>
        <v>130288.919339149</v>
      </c>
      <c r="D29" s="106">
        <f>[2]!HsGetValue(D$1,"Scenario#"&amp;D$2&amp;"","Year#"&amp;D$3&amp;"","Period#"&amp;D$4&amp;"","View#"&amp;D$5&amp;"","Entity#"&amp;$A29&amp;"","Value#"&amp;D$7&amp;"","Account#"&amp;D$6&amp;"","ICP#"&amp;D$13&amp;"","Analysis1#"&amp;D$14&amp;"","Analysis2#"&amp;D$15&amp;"","Business#"&amp;D$8&amp;"","Geography#"&amp;D$9&amp;"","OnsOffs#"&amp;D$10&amp;"","DataType#"&amp;D$11&amp;"","Specific#"&amp;D$12&amp;"","Advanced#"&amp;D$16&amp;"")</f>
        <v>14696.822632359999</v>
      </c>
      <c r="E29" s="106">
        <f>[2]!HsGetValue(E$1,"Scenario#"&amp;E$2&amp;"","Year#"&amp;E$3&amp;"","Period#"&amp;E$4&amp;"","View#"&amp;E$5&amp;"","Entity#"&amp;$A29&amp;"","Value#"&amp;E$7&amp;"","Account#"&amp;E$6&amp;"","ICP#"&amp;E$13&amp;"","Analysis1#"&amp;E$14&amp;"","Analysis2#"&amp;E$15&amp;"","Business#"&amp;E$8&amp;"","Geography#"&amp;E$9&amp;"","OnsOffs#"&amp;E$10&amp;"","DataType#"&amp;E$11&amp;"","Specific#"&amp;E$12&amp;"","Advanced#"&amp;E$16&amp;"")</f>
        <v>3.8653524825349499E-12</v>
      </c>
      <c r="F29" s="106">
        <f>[2]!HsGetValue(F$1,"Scenario#"&amp;F$2&amp;"","Year#"&amp;F$3&amp;"","Period#"&amp;F$4&amp;"","View#"&amp;F$5&amp;"","Entity#"&amp;$A29&amp;"","Value#"&amp;F$7&amp;"","Account#"&amp;F$6&amp;"","ICP#"&amp;F$13&amp;"","Analysis1#"&amp;F$14&amp;"","Analysis2#"&amp;F$15&amp;"","Business#"&amp;F$8&amp;"","Geography#"&amp;F$9&amp;"","OnsOffs#"&amp;F$10&amp;"","DataType#"&amp;F$11&amp;"","Specific#"&amp;F$12&amp;"","Advanced#"&amp;F$16&amp;"")</f>
        <v>20443.149812432799</v>
      </c>
      <c r="G29" s="106"/>
      <c r="H29" s="106">
        <f>[2]!HsGetValue(H$1,"Scenario#"&amp;H$2&amp;"","Year#"&amp;H$3&amp;"","Period#"&amp;H$4&amp;"","View#"&amp;H$5&amp;"","Entity#"&amp;$A29&amp;"","Value#"&amp;H$7&amp;"","Account#"&amp;H$6&amp;"","ICP#"&amp;H$13&amp;"","Analysis1#"&amp;H$14&amp;"","Analysis2#"&amp;H$15&amp;"","Business#"&amp;H$8&amp;"","Geography#"&amp;H$9&amp;"","OnsOffs#"&amp;H$10&amp;"","DataType#"&amp;H$11&amp;"","Specific#"&amp;H$12&amp;"","Advanced#"&amp;H$16&amp;"")</f>
        <v>144153.07097076799</v>
      </c>
      <c r="I29" s="106">
        <f>[2]!HsGetValue(I$1,"Scenario#"&amp;I$2&amp;"","Year#"&amp;I$3&amp;"","Period#"&amp;I$4&amp;"","View#"&amp;I$5&amp;"","Entity#"&amp;$A29&amp;"","Value#"&amp;I$7&amp;"","Account#"&amp;I$6&amp;"","ICP#"&amp;I$13&amp;"","Analysis1#"&amp;I$14&amp;"","Analysis2#"&amp;I$15&amp;"","Business#"&amp;I$8&amp;"","Geography#"&amp;I$9&amp;"","OnsOffs#"&amp;I$10&amp;"","DataType#"&amp;I$11&amp;"","Specific#"&amp;I$12&amp;"","Advanced#"&amp;I$16&amp;"")</f>
        <v>130552.91424346701</v>
      </c>
      <c r="J29" s="106">
        <f>[2]!HsGetValue(J$1,"Scenario#"&amp;J$2&amp;"","Year#"&amp;J$3&amp;"","Period#"&amp;J$4&amp;"","View#"&amp;J$5&amp;"","Entity#"&amp;$A29&amp;"","Value#"&amp;J$7&amp;"","Account#"&amp;J$6&amp;"","ICP#"&amp;J$13&amp;"","Analysis1#"&amp;J$14&amp;"","Analysis2#"&amp;J$15&amp;"","Business#"&amp;J$8&amp;"","Geography#"&amp;J$9&amp;"","OnsOffs#"&amp;J$10&amp;"","DataType#"&amp;J$11&amp;"","Specific#"&amp;J$12&amp;"","Advanced#"&amp;J$16&amp;"")</f>
        <v>12891.5430473014</v>
      </c>
      <c r="K29" s="106">
        <f>[2]!HsGetValue(K$1,"Scenario#"&amp;K$2&amp;"","Year#"&amp;K$3&amp;"","Period#"&amp;K$4&amp;"","View#"&amp;K$5&amp;"","Entity#"&amp;$A29&amp;"","Value#"&amp;K$7&amp;"","Account#"&amp;K$6&amp;"","ICP#"&amp;K$13&amp;"","Analysis1#"&amp;K$14&amp;"","Analysis2#"&amp;K$15&amp;"","Business#"&amp;K$8&amp;"","Geography#"&amp;K$9&amp;"","OnsOffs#"&amp;K$10&amp;"","DataType#"&amp;K$11&amp;"","Specific#"&amp;K$12&amp;"","Advanced#"&amp;K$16&amp;"")</f>
        <v>-4.0927261579781803E-12</v>
      </c>
      <c r="L29" s="106">
        <f>[2]!HsGetValue(L$1,"Scenario#"&amp;L$2&amp;"","Year#"&amp;L$3&amp;"","Period#"&amp;L$4&amp;"","View#"&amp;L$5&amp;"","Entity#"&amp;$A29&amp;"","Value#"&amp;L$7&amp;"","Account#"&amp;L$6&amp;"","ICP#"&amp;L$13&amp;"","Analysis1#"&amp;L$14&amp;"","Analysis2#"&amp;L$15&amp;"","Business#"&amp;L$8&amp;"","Geography#"&amp;L$9&amp;"","OnsOffs#"&amp;L$10&amp;"","DataType#"&amp;L$11&amp;"","Specific#"&amp;L$12&amp;"","Advanced#"&amp;L$16&amp;"")</f>
        <v>24311.598502372199</v>
      </c>
      <c r="M29" s="139"/>
      <c r="N29" s="106">
        <f>[2]!HsGetValue(N$1,"Scenario#"&amp;N$2&amp;"","Year#"&amp;N$3&amp;"","Period#"&amp;N$4&amp;"","View#"&amp;N$5&amp;"","Entity#"&amp;$A29&amp;"","Value#"&amp;N$7&amp;"","Account#"&amp;N$6&amp;"","ICP#"&amp;N$13&amp;"","Analysis1#"&amp;N$14&amp;"","Analysis2#"&amp;N$15&amp;"","Business#"&amp;N$8&amp;"","Geography#"&amp;N$9&amp;"","OnsOffs#"&amp;N$10&amp;"","DataType#"&amp;N$11&amp;"","Specific#"&amp;N$12&amp;"","Advanced#"&amp;N$16&amp;"")</f>
        <v>136769.56813746699</v>
      </c>
      <c r="O29" s="106">
        <f>[2]!HsGetValue(O$1,"Scenario#"&amp;O$2&amp;"","Year#"&amp;O$3&amp;"","Period#"&amp;O$4&amp;"","View#"&amp;O$5&amp;"","Entity#"&amp;$A29&amp;"","Value#"&amp;O$7&amp;"","Account#"&amp;O$6&amp;"","ICP#"&amp;O$13&amp;"","Analysis1#"&amp;O$14&amp;"","Analysis2#"&amp;O$15&amp;"","Business#"&amp;O$8&amp;"","Geography#"&amp;O$9&amp;"","OnsOffs#"&amp;O$10&amp;"","DataType#"&amp;O$11&amp;"","Specific#"&amp;O$12&amp;"","Advanced#"&amp;O$16&amp;"")</f>
        <v>120794.34411377501</v>
      </c>
      <c r="P29" s="106">
        <f>[2]!HsGetValue(P$1,"Scenario#"&amp;P$2&amp;"","Year#"&amp;P$3&amp;"","Period#"&amp;P$4&amp;"","View#"&amp;P$5&amp;"","Entity#"&amp;$A29&amp;"","Value#"&amp;P$7&amp;"","Account#"&amp;P$6&amp;"","ICP#"&amp;P$13&amp;"","Analysis1#"&amp;P$14&amp;"","Analysis2#"&amp;P$15&amp;"","Business#"&amp;P$8&amp;"","Geography#"&amp;P$9&amp;"","OnsOffs#"&amp;P$10&amp;"","DataType#"&amp;P$11&amp;"","Specific#"&amp;P$12&amp;"","Advanced#"&amp;P$16&amp;"")</f>
        <v>15166.3977036917</v>
      </c>
      <c r="Q29" s="106">
        <f>[2]!HsGetValue(Q$1,"Scenario#"&amp;Q$2&amp;"","Year#"&amp;Q$3&amp;"","Period#"&amp;Q$4&amp;"","View#"&amp;Q$5&amp;"","Entity#"&amp;$A29&amp;"","Value#"&amp;Q$7&amp;"","Account#"&amp;Q$6&amp;"","ICP#"&amp;Q$13&amp;"","Analysis1#"&amp;Q$14&amp;"","Analysis2#"&amp;Q$15&amp;"","Business#"&amp;Q$8&amp;"","Geography#"&amp;Q$9&amp;"","OnsOffs#"&amp;Q$10&amp;"","DataType#"&amp;Q$11&amp;"","Specific#"&amp;Q$12&amp;"","Advanced#"&amp;Q$16&amp;"")</f>
        <v>1.1901590823981701E-13</v>
      </c>
      <c r="R29" s="106">
        <f>[2]!HsGetValue(R$1,"Scenario#"&amp;R$2&amp;"","Year#"&amp;R$3&amp;"","Period#"&amp;R$4&amp;"","View#"&amp;R$5&amp;"","Entity#"&amp;$A29&amp;"","Value#"&amp;R$7&amp;"","Account#"&amp;R$6&amp;"","ICP#"&amp;R$13&amp;"","Analysis1#"&amp;R$14&amp;"","Analysis2#"&amp;R$15&amp;"","Business#"&amp;R$8&amp;"","Geography#"&amp;R$9&amp;"","OnsOffs#"&amp;R$10&amp;"","DataType#"&amp;R$11&amp;"","Specific#"&amp;R$12&amp;"","Advanced#"&amp;R$16&amp;"")</f>
        <v>25445.179633533498</v>
      </c>
      <c r="S29" s="139"/>
      <c r="T29" s="144">
        <f t="shared" si="0"/>
        <v>112.95469133169161</v>
      </c>
      <c r="U29" s="139"/>
      <c r="V29" s="139"/>
      <c r="W29" s="139"/>
      <c r="X29" s="139"/>
    </row>
    <row r="30" spans="1:24" x14ac:dyDescent="0.25">
      <c r="A30" s="110" t="s">
        <v>710</v>
      </c>
      <c r="B30" s="106">
        <f>[2]!HsGetValue(B$1,"Scenario#"&amp;B$2&amp;"","Year#"&amp;B$3&amp;"","Period#"&amp;B$4&amp;"","View#"&amp;B$5&amp;"","Entity#"&amp;$A30&amp;"","Value#"&amp;B$7&amp;"","Account#"&amp;B$6&amp;"","ICP#"&amp;B$13&amp;"","Analysis1#"&amp;B$14&amp;"","Analysis2#"&amp;B$15&amp;"","Business#"&amp;B$8&amp;"","Geography#"&amp;B$9&amp;"","OnsOffs#"&amp;B$10&amp;"","DataType#"&amp;B$11&amp;"","Specific#"&amp;B$12&amp;"","Advanced#"&amp;B$16&amp;"")</f>
        <v>61234.8202730263</v>
      </c>
      <c r="C30" s="106">
        <f>[2]!HsGetValue(C$1,"Scenario#"&amp;C$2&amp;"","Year#"&amp;C$3&amp;"","Period#"&amp;C$4&amp;"","View#"&amp;C$5&amp;"","Entity#"&amp;$A30&amp;"","Value#"&amp;C$7&amp;"","Account#"&amp;C$6&amp;"","ICP#"&amp;C$13&amp;"","Analysis1#"&amp;C$14&amp;"","Analysis2#"&amp;C$15&amp;"","Business#"&amp;C$8&amp;"","Geography#"&amp;C$9&amp;"","OnsOffs#"&amp;C$10&amp;"","DataType#"&amp;C$11&amp;"","Specific#"&amp;C$12&amp;"","Advanced#"&amp;C$16&amp;"")</f>
        <v>52244.760755416697</v>
      </c>
      <c r="D30" s="106">
        <f>[2]!HsGetValue(D$1,"Scenario#"&amp;D$2&amp;"","Year#"&amp;D$3&amp;"","Period#"&amp;D$4&amp;"","View#"&amp;D$5&amp;"","Entity#"&amp;$A30&amp;"","Value#"&amp;D$7&amp;"","Account#"&amp;D$6&amp;"","ICP#"&amp;D$13&amp;"","Analysis1#"&amp;D$14&amp;"","Analysis2#"&amp;D$15&amp;"","Business#"&amp;D$8&amp;"","Geography#"&amp;D$9&amp;"","OnsOffs#"&amp;D$10&amp;"","DataType#"&amp;D$11&amp;"","Specific#"&amp;D$12&amp;"","Advanced#"&amp;D$16&amp;"")</f>
        <v>8990.0595176095994</v>
      </c>
      <c r="E30" s="106">
        <f>[2]!HsGetValue(E$1,"Scenario#"&amp;E$2&amp;"","Year#"&amp;E$3&amp;"","Period#"&amp;E$4&amp;"","View#"&amp;E$5&amp;"","Entity#"&amp;$A30&amp;"","Value#"&amp;E$7&amp;"","Account#"&amp;E$6&amp;"","ICP#"&amp;E$13&amp;"","Analysis1#"&amp;E$14&amp;"","Analysis2#"&amp;E$15&amp;"","Business#"&amp;E$8&amp;"","Geography#"&amp;E$9&amp;"","OnsOffs#"&amp;E$10&amp;"","DataType#"&amp;E$11&amp;"","Specific#"&amp;E$12&amp;"","Advanced#"&amp;E$16&amp;"")</f>
        <v>0</v>
      </c>
      <c r="F30" s="106">
        <f>[2]!HsGetValue(F$1,"Scenario#"&amp;F$2&amp;"","Year#"&amp;F$3&amp;"","Period#"&amp;F$4&amp;"","View#"&amp;F$5&amp;"","Entity#"&amp;$A30&amp;"","Value#"&amp;F$7&amp;"","Account#"&amp;F$6&amp;"","ICP#"&amp;F$13&amp;"","Analysis1#"&amp;F$14&amp;"","Analysis2#"&amp;F$15&amp;"","Business#"&amp;F$8&amp;"","Geography#"&amp;F$9&amp;"","OnsOffs#"&amp;F$10&amp;"","DataType#"&amp;F$11&amp;"","Specific#"&amp;F$12&amp;"","Advanced#"&amp;F$16&amp;"")</f>
        <v>5116.8275745452002</v>
      </c>
      <c r="G30" s="106"/>
      <c r="H30" s="106">
        <f>[2]!HsGetValue(H$1,"Scenario#"&amp;H$2&amp;"","Year#"&amp;H$3&amp;"","Period#"&amp;H$4&amp;"","View#"&amp;H$5&amp;"","Entity#"&amp;$A30&amp;"","Value#"&amp;H$7&amp;"","Account#"&amp;H$6&amp;"","ICP#"&amp;H$13&amp;"","Analysis1#"&amp;H$14&amp;"","Analysis2#"&amp;H$15&amp;"","Business#"&amp;H$8&amp;"","Geography#"&amp;H$9&amp;"","OnsOffs#"&amp;H$10&amp;"","DataType#"&amp;H$11&amp;"","Specific#"&amp;H$12&amp;"","Advanced#"&amp;H$16&amp;"")</f>
        <v>54493.928826909898</v>
      </c>
      <c r="I30" s="106">
        <f>[2]!HsGetValue(I$1,"Scenario#"&amp;I$2&amp;"","Year#"&amp;I$3&amp;"","Period#"&amp;I$4&amp;"","View#"&amp;I$5&amp;"","Entity#"&amp;$A30&amp;"","Value#"&amp;I$7&amp;"","Account#"&amp;I$6&amp;"","ICP#"&amp;I$13&amp;"","Analysis1#"&amp;I$14&amp;"","Analysis2#"&amp;I$15&amp;"","Business#"&amp;I$8&amp;"","Geography#"&amp;I$9&amp;"","OnsOffs#"&amp;I$10&amp;"","DataType#"&amp;I$11&amp;"","Specific#"&amp;I$12&amp;"","Advanced#"&amp;I$16&amp;"")</f>
        <v>47652.582623420298</v>
      </c>
      <c r="J30" s="106">
        <f>[2]!HsGetValue(J$1,"Scenario#"&amp;J$2&amp;"","Year#"&amp;J$3&amp;"","Period#"&amp;J$4&amp;"","View#"&amp;J$5&amp;"","Entity#"&amp;$A30&amp;"","Value#"&amp;J$7&amp;"","Account#"&amp;J$6&amp;"","ICP#"&amp;J$13&amp;"","Analysis1#"&amp;J$14&amp;"","Analysis2#"&amp;J$15&amp;"","Business#"&amp;J$8&amp;"","Geography#"&amp;J$9&amp;"","OnsOffs#"&amp;J$10&amp;"","DataType#"&amp;J$11&amp;"","Specific#"&amp;J$12&amp;"","Advanced#"&amp;J$16&amp;"")</f>
        <v>6841.3462034896302</v>
      </c>
      <c r="K30" s="106">
        <f>[2]!HsGetValue(K$1,"Scenario#"&amp;K$2&amp;"","Year#"&amp;K$3&amp;"","Period#"&amp;K$4&amp;"","View#"&amp;K$5&amp;"","Entity#"&amp;$A30&amp;"","Value#"&amp;K$7&amp;"","Account#"&amp;K$6&amp;"","ICP#"&amp;K$13&amp;"","Analysis1#"&amp;K$14&amp;"","Analysis2#"&amp;K$15&amp;"","Business#"&amp;K$8&amp;"","Geography#"&amp;K$9&amp;"","OnsOffs#"&amp;K$10&amp;"","DataType#"&amp;K$11&amp;"","Specific#"&amp;K$12&amp;"","Advanced#"&amp;K$16&amp;"")</f>
        <v>0</v>
      </c>
      <c r="L30" s="106">
        <f>[2]!HsGetValue(L$1,"Scenario#"&amp;L$2&amp;"","Year#"&amp;L$3&amp;"","Period#"&amp;L$4&amp;"","View#"&amp;L$5&amp;"","Entity#"&amp;$A30&amp;"","Value#"&amp;L$7&amp;"","Account#"&amp;L$6&amp;"","ICP#"&amp;L$13&amp;"","Analysis1#"&amp;L$14&amp;"","Analysis2#"&amp;L$15&amp;"","Business#"&amp;L$8&amp;"","Geography#"&amp;L$9&amp;"","OnsOffs#"&amp;L$10&amp;"","DataType#"&amp;L$11&amp;"","Specific#"&amp;L$12&amp;"","Advanced#"&amp;L$16&amp;"")</f>
        <v>4084.3304531173999</v>
      </c>
      <c r="M30" s="139"/>
      <c r="N30" s="106">
        <f>[2]!HsGetValue(N$1,"Scenario#"&amp;N$2&amp;"","Year#"&amp;N$3&amp;"","Period#"&amp;N$4&amp;"","View#"&amp;N$5&amp;"","Entity#"&amp;$A30&amp;"","Value#"&amp;N$7&amp;"","Account#"&amp;N$6&amp;"","ICP#"&amp;N$13&amp;"","Analysis1#"&amp;N$14&amp;"","Analysis2#"&amp;N$15&amp;"","Business#"&amp;N$8&amp;"","Geography#"&amp;N$9&amp;"","OnsOffs#"&amp;N$10&amp;"","DataType#"&amp;N$11&amp;"","Specific#"&amp;N$12&amp;"","Advanced#"&amp;N$16&amp;"")</f>
        <v>59234.112412262701</v>
      </c>
      <c r="O30" s="106">
        <f>[2]!HsGetValue(O$1,"Scenario#"&amp;O$2&amp;"","Year#"&amp;O$3&amp;"","Period#"&amp;O$4&amp;"","View#"&amp;O$5&amp;"","Entity#"&amp;$A30&amp;"","Value#"&amp;O$7&amp;"","Account#"&amp;O$6&amp;"","ICP#"&amp;O$13&amp;"","Analysis1#"&amp;O$14&amp;"","Analysis2#"&amp;O$15&amp;"","Business#"&amp;O$8&amp;"","Geography#"&amp;O$9&amp;"","OnsOffs#"&amp;O$10&amp;"","DataType#"&amp;O$11&amp;"","Specific#"&amp;O$12&amp;"","Advanced#"&amp;O$16&amp;"")</f>
        <v>49977.008705007502</v>
      </c>
      <c r="P30" s="106">
        <f>[2]!HsGetValue(P$1,"Scenario#"&amp;P$2&amp;"","Year#"&amp;P$3&amp;"","Period#"&amp;P$4&amp;"","View#"&amp;P$5&amp;"","Entity#"&amp;$A30&amp;"","Value#"&amp;P$7&amp;"","Account#"&amp;P$6&amp;"","ICP#"&amp;P$13&amp;"","Analysis1#"&amp;P$14&amp;"","Analysis2#"&amp;P$15&amp;"","Business#"&amp;P$8&amp;"","Geography#"&amp;P$9&amp;"","OnsOffs#"&amp;P$10&amp;"","DataType#"&amp;P$11&amp;"","Specific#"&amp;P$12&amp;"","Advanced#"&amp;P$16&amp;"")</f>
        <v>9257.1037072552099</v>
      </c>
      <c r="Q30" s="106">
        <f>[2]!HsGetValue(Q$1,"Scenario#"&amp;Q$2&amp;"","Year#"&amp;Q$3&amp;"","Period#"&amp;Q$4&amp;"","View#"&amp;Q$5&amp;"","Entity#"&amp;$A30&amp;"","Value#"&amp;Q$7&amp;"","Account#"&amp;Q$6&amp;"","ICP#"&amp;Q$13&amp;"","Analysis1#"&amp;Q$14&amp;"","Analysis2#"&amp;Q$15&amp;"","Business#"&amp;Q$8&amp;"","Geography#"&amp;Q$9&amp;"","OnsOffs#"&amp;Q$10&amp;"","DataType#"&amp;Q$11&amp;"","Specific#"&amp;Q$12&amp;"","Advanced#"&amp;Q$16&amp;"")</f>
        <v>0</v>
      </c>
      <c r="R30" s="106">
        <f>[2]!HsGetValue(R$1,"Scenario#"&amp;R$2&amp;"","Year#"&amp;R$3&amp;"","Period#"&amp;R$4&amp;"","View#"&amp;R$5&amp;"","Entity#"&amp;$A30&amp;"","Value#"&amp;R$7&amp;"","Account#"&amp;R$6&amp;"","ICP#"&amp;R$13&amp;"","Analysis1#"&amp;R$14&amp;"","Analysis2#"&amp;R$15&amp;"","Business#"&amp;R$8&amp;"","Geography#"&amp;R$9&amp;"","OnsOffs#"&amp;R$10&amp;"","DataType#"&amp;R$11&amp;"","Specific#"&amp;R$12&amp;"","Advanced#"&amp;R$16&amp;"")</f>
        <v>3978.8121031514002</v>
      </c>
      <c r="S30" s="139"/>
      <c r="T30" s="144">
        <f t="shared" si="0"/>
        <v>38.268479559168441</v>
      </c>
      <c r="U30" s="139"/>
      <c r="V30" s="139"/>
      <c r="W30" s="139"/>
      <c r="X30" s="139"/>
    </row>
    <row r="31" spans="1:24" x14ac:dyDescent="0.25">
      <c r="A31" s="110" t="s">
        <v>711</v>
      </c>
      <c r="B31" s="106">
        <f>[2]!HsGetValue(B$1,"Scenario#"&amp;B$2&amp;"","Year#"&amp;B$3&amp;"","Period#"&amp;B$4&amp;"","View#"&amp;B$5&amp;"","Entity#"&amp;$A31&amp;"","Value#"&amp;B$7&amp;"","Account#"&amp;B$6&amp;"","ICP#"&amp;B$13&amp;"","Analysis1#"&amp;B$14&amp;"","Analysis2#"&amp;B$15&amp;"","Business#"&amp;B$8&amp;"","Geography#"&amp;B$9&amp;"","OnsOffs#"&amp;B$10&amp;"","DataType#"&amp;B$11&amp;"","Specific#"&amp;B$12&amp;"","Advanced#"&amp;B$16&amp;"")</f>
        <v>202036.77784970499</v>
      </c>
      <c r="C31" s="106">
        <f>[2]!HsGetValue(C$1,"Scenario#"&amp;C$2&amp;"","Year#"&amp;C$3&amp;"","Period#"&amp;C$4&amp;"","View#"&amp;C$5&amp;"","Entity#"&amp;$A31&amp;"","Value#"&amp;C$7&amp;"","Account#"&amp;C$6&amp;"","ICP#"&amp;C$13&amp;"","Analysis1#"&amp;C$14&amp;"","Analysis2#"&amp;C$15&amp;"","Business#"&amp;C$8&amp;"","Geography#"&amp;C$9&amp;"","OnsOffs#"&amp;C$10&amp;"","DataType#"&amp;C$11&amp;"","Specific#"&amp;C$12&amp;"","Advanced#"&amp;C$16&amp;"")</f>
        <v>179254.96812041401</v>
      </c>
      <c r="D31" s="106">
        <f>[2]!HsGetValue(D$1,"Scenario#"&amp;D$2&amp;"","Year#"&amp;D$3&amp;"","Period#"&amp;D$4&amp;"","View#"&amp;D$5&amp;"","Entity#"&amp;$A31&amp;"","Value#"&amp;D$7&amp;"","Account#"&amp;D$6&amp;"","ICP#"&amp;D$13&amp;"","Analysis1#"&amp;D$14&amp;"","Analysis2#"&amp;D$15&amp;"","Business#"&amp;D$8&amp;"","Geography#"&amp;D$9&amp;"","OnsOffs#"&amp;D$10&amp;"","DataType#"&amp;D$11&amp;"","Specific#"&amp;D$12&amp;"","Advanced#"&amp;D$16&amp;"")</f>
        <v>20166.8097292907</v>
      </c>
      <c r="E31" s="106">
        <f>[2]!HsGetValue(E$1,"Scenario#"&amp;E$2&amp;"","Year#"&amp;E$3&amp;"","Period#"&amp;E$4&amp;"","View#"&amp;E$5&amp;"","Entity#"&amp;$A31&amp;"","Value#"&amp;E$7&amp;"","Account#"&amp;E$6&amp;"","ICP#"&amp;E$13&amp;"","Analysis1#"&amp;E$14&amp;"","Analysis2#"&amp;E$15&amp;"","Business#"&amp;E$8&amp;"","Geography#"&amp;E$9&amp;"","OnsOffs#"&amp;E$10&amp;"","DataType#"&amp;E$11&amp;"","Specific#"&amp;E$12&amp;"","Advanced#"&amp;E$16&amp;"")</f>
        <v>0</v>
      </c>
      <c r="F31" s="106">
        <f>[2]!HsGetValue(F$1,"Scenario#"&amp;F$2&amp;"","Year#"&amp;F$3&amp;"","Period#"&amp;F$4&amp;"","View#"&amp;F$5&amp;"","Entity#"&amp;$A31&amp;"","Value#"&amp;F$7&amp;"","Account#"&amp;F$6&amp;"","ICP#"&amp;F$13&amp;"","Analysis1#"&amp;F$14&amp;"","Analysis2#"&amp;F$15&amp;"","Business#"&amp;F$8&amp;"","Geography#"&amp;F$9&amp;"","OnsOffs#"&amp;F$10&amp;"","DataType#"&amp;F$11&amp;"","Specific#"&amp;F$12&amp;"","Advanced#"&amp;F$16&amp;"")</f>
        <v>9772.9910451618707</v>
      </c>
      <c r="G31" s="106"/>
      <c r="H31" s="106">
        <f>[2]!HsGetValue(H$1,"Scenario#"&amp;H$2&amp;"","Year#"&amp;H$3&amp;"","Period#"&amp;H$4&amp;"","View#"&amp;H$5&amp;"","Entity#"&amp;$A31&amp;"","Value#"&amp;H$7&amp;"","Account#"&amp;H$6&amp;"","ICP#"&amp;H$13&amp;"","Analysis1#"&amp;H$14&amp;"","Analysis2#"&amp;H$15&amp;"","Business#"&amp;H$8&amp;"","Geography#"&amp;H$9&amp;"","OnsOffs#"&amp;H$10&amp;"","DataType#"&amp;H$11&amp;"","Specific#"&amp;H$12&amp;"","Advanced#"&amp;H$16&amp;"")</f>
        <v>164682.015330747</v>
      </c>
      <c r="I31" s="106">
        <f>[2]!HsGetValue(I$1,"Scenario#"&amp;I$2&amp;"","Year#"&amp;I$3&amp;"","Period#"&amp;I$4&amp;"","View#"&amp;I$5&amp;"","Entity#"&amp;$A31&amp;"","Value#"&amp;I$7&amp;"","Account#"&amp;I$6&amp;"","ICP#"&amp;I$13&amp;"","Analysis1#"&amp;I$14&amp;"","Analysis2#"&amp;I$15&amp;"","Business#"&amp;I$8&amp;"","Geography#"&amp;I$9&amp;"","OnsOffs#"&amp;I$10&amp;"","DataType#"&amp;I$11&amp;"","Specific#"&amp;I$12&amp;"","Advanced#"&amp;I$16&amp;"")</f>
        <v>147082.966849105</v>
      </c>
      <c r="J31" s="106">
        <f>[2]!HsGetValue(J$1,"Scenario#"&amp;J$2&amp;"","Year#"&amp;J$3&amp;"","Period#"&amp;J$4&amp;"","View#"&amp;J$5&amp;"","Entity#"&amp;$A31&amp;"","Value#"&amp;J$7&amp;"","Account#"&amp;J$6&amp;"","ICP#"&amp;J$13&amp;"","Analysis1#"&amp;J$14&amp;"","Analysis2#"&amp;J$15&amp;"","Business#"&amp;J$8&amp;"","Geography#"&amp;J$9&amp;"","OnsOffs#"&amp;J$10&amp;"","DataType#"&amp;J$11&amp;"","Specific#"&amp;J$12&amp;"","Advanced#"&amp;J$16&amp;"")</f>
        <v>16124.048481641599</v>
      </c>
      <c r="K31" s="106">
        <f>[2]!HsGetValue(K$1,"Scenario#"&amp;K$2&amp;"","Year#"&amp;K$3&amp;"","Period#"&amp;K$4&amp;"","View#"&amp;K$5&amp;"","Entity#"&amp;$A31&amp;"","Value#"&amp;K$7&amp;"","Account#"&amp;K$6&amp;"","ICP#"&amp;K$13&amp;"","Analysis1#"&amp;K$14&amp;"","Analysis2#"&amp;K$15&amp;"","Business#"&amp;K$8&amp;"","Geography#"&amp;K$9&amp;"","OnsOffs#"&amp;K$10&amp;"","DataType#"&amp;K$11&amp;"","Specific#"&amp;K$12&amp;"","Advanced#"&amp;K$16&amp;"")</f>
        <v>0</v>
      </c>
      <c r="L31" s="106">
        <f>[2]!HsGetValue(L$1,"Scenario#"&amp;L$2&amp;"","Year#"&amp;L$3&amp;"","Period#"&amp;L$4&amp;"","View#"&amp;L$5&amp;"","Entity#"&amp;$A31&amp;"","Value#"&amp;L$7&amp;"","Account#"&amp;L$6&amp;"","ICP#"&amp;L$13&amp;"","Analysis1#"&amp;L$14&amp;"","Analysis2#"&amp;L$15&amp;"","Business#"&amp;L$8&amp;"","Geography#"&amp;L$9&amp;"","OnsOffs#"&amp;L$10&amp;"","DataType#"&amp;L$11&amp;"","Specific#"&amp;L$12&amp;"","Advanced#"&amp;L$16&amp;"")</f>
        <v>9183.3299767900808</v>
      </c>
      <c r="N31" s="106">
        <f>[2]!HsGetValue(N$1,"Scenario#"&amp;N$2&amp;"","Year#"&amp;N$3&amp;"","Period#"&amp;N$4&amp;"","View#"&amp;N$5&amp;"","Entity#"&amp;$A31&amp;"","Value#"&amp;N$7&amp;"","Account#"&amp;N$6&amp;"","ICP#"&amp;N$13&amp;"","Analysis1#"&amp;N$14&amp;"","Analysis2#"&amp;N$15&amp;"","Business#"&amp;N$8&amp;"","Geography#"&amp;N$9&amp;"","OnsOffs#"&amp;N$10&amp;"","DataType#"&amp;N$11&amp;"","Specific#"&amp;N$12&amp;"","Advanced#"&amp;N$16&amp;"")</f>
        <v>177821.69813598</v>
      </c>
      <c r="O31" s="106">
        <f>[2]!HsGetValue(O$1,"Scenario#"&amp;O$2&amp;"","Year#"&amp;O$3&amp;"","Period#"&amp;O$4&amp;"","View#"&amp;O$5&amp;"","Entity#"&amp;$A31&amp;"","Value#"&amp;O$7&amp;"","Account#"&amp;O$6&amp;"","ICP#"&amp;O$13&amp;"","Analysis1#"&amp;O$14&amp;"","Analysis2#"&amp;O$15&amp;"","Business#"&amp;O$8&amp;"","Geography#"&amp;O$9&amp;"","OnsOffs#"&amp;O$10&amp;"","DataType#"&amp;O$11&amp;"","Specific#"&amp;O$12&amp;"","Advanced#"&amp;O$16&amp;"")</f>
        <v>158171.394200387</v>
      </c>
      <c r="P31" s="106">
        <f>[2]!HsGetValue(P$1,"Scenario#"&amp;P$2&amp;"","Year#"&amp;P$3&amp;"","Period#"&amp;P$4&amp;"","View#"&amp;P$5&amp;"","Entity#"&amp;$A31&amp;"","Value#"&amp;P$7&amp;"","Account#"&amp;P$6&amp;"","ICP#"&amp;P$13&amp;"","Analysis1#"&amp;P$14&amp;"","Analysis2#"&amp;P$15&amp;"","Business#"&amp;P$8&amp;"","Geography#"&amp;P$9&amp;"","OnsOffs#"&amp;P$10&amp;"","DataType#"&amp;P$11&amp;"","Specific#"&amp;P$12&amp;"","Advanced#"&amp;P$16&amp;"")</f>
        <v>18609.303935593402</v>
      </c>
      <c r="Q31" s="106">
        <f>[2]!HsGetValue(Q$1,"Scenario#"&amp;Q$2&amp;"","Year#"&amp;Q$3&amp;"","Period#"&amp;Q$4&amp;"","View#"&amp;Q$5&amp;"","Entity#"&amp;$A31&amp;"","Value#"&amp;Q$7&amp;"","Account#"&amp;Q$6&amp;"","ICP#"&amp;Q$13&amp;"","Analysis1#"&amp;Q$14&amp;"","Analysis2#"&amp;Q$15&amp;"","Business#"&amp;Q$8&amp;"","Geography#"&amp;Q$9&amp;"","OnsOffs#"&amp;Q$10&amp;"","DataType#"&amp;Q$11&amp;"","Specific#"&amp;Q$12&amp;"","Advanced#"&amp;Q$16&amp;"")</f>
        <v>0</v>
      </c>
      <c r="R31" s="106">
        <f>[2]!HsGetValue(R$1,"Scenario#"&amp;R$2&amp;"","Year#"&amp;R$3&amp;"","Period#"&amp;R$4&amp;"","View#"&amp;R$5&amp;"","Entity#"&amp;$A31&amp;"","Value#"&amp;R$7&amp;"","Account#"&amp;R$6&amp;"","ICP#"&amp;R$13&amp;"","Analysis1#"&amp;R$14&amp;"","Analysis2#"&amp;R$15&amp;"","Business#"&amp;R$8&amp;"","Geography#"&amp;R$9&amp;"","OnsOffs#"&amp;R$10&amp;"","DataType#"&amp;R$11&amp;"","Specific#"&amp;R$12&amp;"","Advanced#"&amp;R$16&amp;"")</f>
        <v>9426.3576934410303</v>
      </c>
      <c r="T31" s="144">
        <f t="shared" si="0"/>
        <v>83.2828408619187</v>
      </c>
    </row>
    <row r="32" spans="1:24" x14ac:dyDescent="0.25">
      <c r="A32" s="110" t="s">
        <v>712</v>
      </c>
      <c r="B32" s="106">
        <f>[2]!HsGetValue(B$1,"Scenario#"&amp;B$2&amp;"","Year#"&amp;B$3&amp;"","Period#"&amp;B$4&amp;"","View#"&amp;B$5&amp;"","Entity#"&amp;$A32&amp;"","Value#"&amp;B$7&amp;"","Account#"&amp;B$6&amp;"","ICP#"&amp;B$13&amp;"","Analysis1#"&amp;B$14&amp;"","Analysis2#"&amp;B$15&amp;"","Business#"&amp;B$8&amp;"","Geography#"&amp;B$9&amp;"","OnsOffs#"&amp;B$10&amp;"","DataType#"&amp;B$11&amp;"","Specific#"&amp;B$12&amp;"","Advanced#"&amp;B$16&amp;"")</f>
        <v>68607.632706485601</v>
      </c>
      <c r="C32" s="106">
        <f>[2]!HsGetValue(C$1,"Scenario#"&amp;C$2&amp;"","Year#"&amp;C$3&amp;"","Period#"&amp;C$4&amp;"","View#"&amp;C$5&amp;"","Entity#"&amp;$A32&amp;"","Value#"&amp;C$7&amp;"","Account#"&amp;C$6&amp;"","ICP#"&amp;C$13&amp;"","Analysis1#"&amp;C$14&amp;"","Analysis2#"&amp;C$15&amp;"","Business#"&amp;C$8&amp;"","Geography#"&amp;C$9&amp;"","OnsOffs#"&amp;C$10&amp;"","DataType#"&amp;C$11&amp;"","Specific#"&amp;C$12&amp;"","Advanced#"&amp;C$16&amp;"")</f>
        <v>61900.102577197998</v>
      </c>
      <c r="D32" s="106">
        <f>[2]!HsGetValue(D$1,"Scenario#"&amp;D$2&amp;"","Year#"&amp;D$3&amp;"","Period#"&amp;D$4&amp;"","View#"&amp;D$5&amp;"","Entity#"&amp;$A32&amp;"","Value#"&amp;D$7&amp;"","Account#"&amp;D$6&amp;"","ICP#"&amp;D$13&amp;"","Analysis1#"&amp;D$14&amp;"","Analysis2#"&amp;D$15&amp;"","Business#"&amp;D$8&amp;"","Geography#"&amp;D$9&amp;"","OnsOffs#"&amp;D$10&amp;"","DataType#"&amp;D$11&amp;"","Specific#"&amp;D$12&amp;"","Advanced#"&amp;D$16&amp;"")</f>
        <v>6707.5301292875802</v>
      </c>
      <c r="E32" s="106">
        <f>[2]!HsGetValue(E$1,"Scenario#"&amp;E$2&amp;"","Year#"&amp;E$3&amp;"","Period#"&amp;E$4&amp;"","View#"&amp;E$5&amp;"","Entity#"&amp;$A32&amp;"","Value#"&amp;E$7&amp;"","Account#"&amp;E$6&amp;"","ICP#"&amp;E$13&amp;"","Analysis1#"&amp;E$14&amp;"","Analysis2#"&amp;E$15&amp;"","Business#"&amp;E$8&amp;"","Geography#"&amp;E$9&amp;"","OnsOffs#"&amp;E$10&amp;"","DataType#"&amp;E$11&amp;"","Specific#"&amp;E$12&amp;"","Advanced#"&amp;E$16&amp;"")</f>
        <v>-1.33049127271079E-12</v>
      </c>
      <c r="F32" s="106">
        <f>[2]!HsGetValue(F$1,"Scenario#"&amp;F$2&amp;"","Year#"&amp;F$3&amp;"","Period#"&amp;F$4&amp;"","View#"&amp;F$5&amp;"","Entity#"&amp;$A32&amp;"","Value#"&amp;F$7&amp;"","Account#"&amp;F$6&amp;"","ICP#"&amp;F$13&amp;"","Analysis1#"&amp;F$14&amp;"","Analysis2#"&amp;F$15&amp;"","Business#"&amp;F$8&amp;"","Geography#"&amp;F$9&amp;"","OnsOffs#"&amp;F$10&amp;"","DataType#"&amp;F$11&amp;"","Specific#"&amp;F$12&amp;"","Advanced#"&amp;F$16&amp;"")</f>
        <v>25267.711739288101</v>
      </c>
      <c r="G32" s="106"/>
      <c r="H32" s="106">
        <f>[2]!HsGetValue(H$1,"Scenario#"&amp;H$2&amp;"","Year#"&amp;H$3&amp;"","Period#"&amp;H$4&amp;"","View#"&amp;H$5&amp;"","Entity#"&amp;$A32&amp;"","Value#"&amp;H$7&amp;"","Account#"&amp;H$6&amp;"","ICP#"&amp;H$13&amp;"","Analysis1#"&amp;H$14&amp;"","Analysis2#"&amp;H$15&amp;"","Business#"&amp;H$8&amp;"","Geography#"&amp;H$9&amp;"","OnsOffs#"&amp;H$10&amp;"","DataType#"&amp;H$11&amp;"","Specific#"&amp;H$12&amp;"","Advanced#"&amp;H$16&amp;"")</f>
        <v>66867.246596925499</v>
      </c>
      <c r="I32" s="106">
        <f>[2]!HsGetValue(I$1,"Scenario#"&amp;I$2&amp;"","Year#"&amp;I$3&amp;"","Period#"&amp;I$4&amp;"","View#"&amp;I$5&amp;"","Entity#"&amp;$A32&amp;"","Value#"&amp;I$7&amp;"","Account#"&amp;I$6&amp;"","ICP#"&amp;I$13&amp;"","Analysis1#"&amp;I$14&amp;"","Analysis2#"&amp;I$15&amp;"","Business#"&amp;I$8&amp;"","Geography#"&amp;I$9&amp;"","OnsOffs#"&amp;I$10&amp;"","DataType#"&amp;I$11&amp;"","Specific#"&amp;I$12&amp;"","Advanced#"&amp;I$16&amp;"")</f>
        <v>60803.052054635598</v>
      </c>
      <c r="J32" s="106">
        <f>[2]!HsGetValue(J$1,"Scenario#"&amp;J$2&amp;"","Year#"&amp;J$3&amp;"","Period#"&amp;J$4&amp;"","View#"&amp;J$5&amp;"","Entity#"&amp;$A32&amp;"","Value#"&amp;J$7&amp;"","Account#"&amp;J$6&amp;"","ICP#"&amp;J$13&amp;"","Analysis1#"&amp;J$14&amp;"","Analysis2#"&amp;J$15&amp;"","Business#"&amp;J$8&amp;"","Geography#"&amp;J$9&amp;"","OnsOffs#"&amp;J$10&amp;"","DataType#"&amp;J$11&amp;"","Specific#"&amp;J$12&amp;"","Advanced#"&amp;J$16&amp;"")</f>
        <v>6064.1945422899398</v>
      </c>
      <c r="K32" s="106">
        <f>[2]!HsGetValue(K$1,"Scenario#"&amp;K$2&amp;"","Year#"&amp;K$3&amp;"","Period#"&amp;K$4&amp;"","View#"&amp;K$5&amp;"","Entity#"&amp;$A32&amp;"","Value#"&amp;K$7&amp;"","Account#"&amp;K$6&amp;"","ICP#"&amp;K$13&amp;"","Analysis1#"&amp;K$14&amp;"","Analysis2#"&amp;K$15&amp;"","Business#"&amp;K$8&amp;"","Geography#"&amp;K$9&amp;"","OnsOffs#"&amp;K$10&amp;"","DataType#"&amp;K$11&amp;"","Specific#"&amp;K$12&amp;"","Advanced#"&amp;K$16&amp;"")</f>
        <v>1.5631940186722199E-13</v>
      </c>
      <c r="L32" s="106">
        <f>[2]!HsGetValue(L$1,"Scenario#"&amp;L$2&amp;"","Year#"&amp;L$3&amp;"","Period#"&amp;L$4&amp;"","View#"&amp;L$5&amp;"","Entity#"&amp;$A32&amp;"","Value#"&amp;L$7&amp;"","Account#"&amp;L$6&amp;"","ICP#"&amp;L$13&amp;"","Analysis1#"&amp;L$14&amp;"","Analysis2#"&amp;L$15&amp;"","Business#"&amp;L$8&amp;"","Geography#"&amp;L$9&amp;"","OnsOffs#"&amp;L$10&amp;"","DataType#"&amp;L$11&amp;"","Specific#"&amp;L$12&amp;"","Advanced#"&amp;L$16&amp;"")</f>
        <v>20939.628927805999</v>
      </c>
      <c r="N32" s="106">
        <f>[2]!HsGetValue(N$1,"Scenario#"&amp;N$2&amp;"","Year#"&amp;N$3&amp;"","Period#"&amp;N$4&amp;"","View#"&amp;N$5&amp;"","Entity#"&amp;$A32&amp;"","Value#"&amp;N$7&amp;"","Account#"&amp;N$6&amp;"","ICP#"&amp;N$13&amp;"","Analysis1#"&amp;N$14&amp;"","Analysis2#"&amp;N$15&amp;"","Business#"&amp;N$8&amp;"","Geography#"&amp;N$9&amp;"","OnsOffs#"&amp;N$10&amp;"","DataType#"&amp;N$11&amp;"","Specific#"&amp;N$12&amp;"","Advanced#"&amp;N$16&amp;"")</f>
        <v>67990.193174469197</v>
      </c>
      <c r="O32" s="106">
        <f>[2]!HsGetValue(O$1,"Scenario#"&amp;O$2&amp;"","Year#"&amp;O$3&amp;"","Period#"&amp;O$4&amp;"","View#"&amp;O$5&amp;"","Entity#"&amp;$A32&amp;"","Value#"&amp;O$7&amp;"","Account#"&amp;O$6&amp;"","ICP#"&amp;O$13&amp;"","Analysis1#"&amp;O$14&amp;"","Analysis2#"&amp;O$15&amp;"","Business#"&amp;O$8&amp;"","Geography#"&amp;O$9&amp;"","OnsOffs#"&amp;O$10&amp;"","DataType#"&amp;O$11&amp;"","Specific#"&amp;O$12&amp;"","Advanced#"&amp;O$16&amp;"")</f>
        <v>61486.483362908497</v>
      </c>
      <c r="P32" s="106">
        <f>[2]!HsGetValue(P$1,"Scenario#"&amp;P$2&amp;"","Year#"&amp;P$3&amp;"","Period#"&amp;P$4&amp;"","View#"&amp;P$5&amp;"","Entity#"&amp;$A32&amp;"","Value#"&amp;P$7&amp;"","Account#"&amp;P$6&amp;"","ICP#"&amp;P$13&amp;"","Analysis1#"&amp;P$14&amp;"","Analysis2#"&amp;P$15&amp;"","Business#"&amp;P$8&amp;"","Geography#"&amp;P$9&amp;"","OnsOffs#"&amp;P$10&amp;"","DataType#"&amp;P$11&amp;"","Specific#"&amp;P$12&amp;"","Advanced#"&amp;P$16&amp;"")</f>
        <v>6503.7098115607896</v>
      </c>
      <c r="Q32" s="106">
        <f>[2]!HsGetValue(Q$1,"Scenario#"&amp;Q$2&amp;"","Year#"&amp;Q$3&amp;"","Period#"&amp;Q$4&amp;"","View#"&amp;Q$5&amp;"","Entity#"&amp;$A32&amp;"","Value#"&amp;Q$7&amp;"","Account#"&amp;Q$6&amp;"","ICP#"&amp;Q$13&amp;"","Analysis1#"&amp;Q$14&amp;"","Analysis2#"&amp;Q$15&amp;"","Business#"&amp;Q$8&amp;"","Geography#"&amp;Q$9&amp;"","OnsOffs#"&amp;Q$10&amp;"","DataType#"&amp;Q$11&amp;"","Specific#"&amp;Q$12&amp;"","Advanced#"&amp;Q$16&amp;"")</f>
        <v>-1.10134124042816E-13</v>
      </c>
      <c r="R32" s="106">
        <f>[2]!HsGetValue(R$1,"Scenario#"&amp;R$2&amp;"","Year#"&amp;R$3&amp;"","Period#"&amp;R$4&amp;"","View#"&amp;R$5&amp;"","Entity#"&amp;$A32&amp;"","Value#"&amp;R$7&amp;"","Account#"&amp;R$6&amp;"","ICP#"&amp;R$13&amp;"","Analysis1#"&amp;R$14&amp;"","Analysis2#"&amp;R$15&amp;"","Business#"&amp;R$8&amp;"","Geography#"&amp;R$9&amp;"","OnsOffs#"&amp;R$10&amp;"","DataType#"&amp;R$11&amp;"","Specific#"&amp;R$12&amp;"","Advanced#"&amp;R$16&amp;"")</f>
        <v>25364.079617308998</v>
      </c>
      <c r="T32" s="144">
        <f t="shared" si="0"/>
        <v>90.846854767541402</v>
      </c>
    </row>
    <row r="33" spans="1:20" x14ac:dyDescent="0.25">
      <c r="A33" s="110" t="s">
        <v>713</v>
      </c>
      <c r="B33" s="106">
        <f>[2]!HsGetValue(B$1,"Scenario#"&amp;B$2&amp;"","Year#"&amp;B$3&amp;"","Period#"&amp;B$4&amp;"","View#"&amp;B$5&amp;"","Entity#"&amp;$A33&amp;"","Value#"&amp;B$7&amp;"","Account#"&amp;B$6&amp;"","ICP#"&amp;B$13&amp;"","Analysis1#"&amp;B$14&amp;"","Analysis2#"&amp;B$15&amp;"","Business#"&amp;B$8&amp;"","Geography#"&amp;B$9&amp;"","OnsOffs#"&amp;B$10&amp;"","DataType#"&amp;B$11&amp;"","Specific#"&amp;B$12&amp;"","Advanced#"&amp;B$16&amp;"")</f>
        <v>24254.191031274699</v>
      </c>
      <c r="C33" s="106">
        <f>[2]!HsGetValue(C$1,"Scenario#"&amp;C$2&amp;"","Year#"&amp;C$3&amp;"","Period#"&amp;C$4&amp;"","View#"&amp;C$5&amp;"","Entity#"&amp;$A33&amp;"","Value#"&amp;C$7&amp;"","Account#"&amp;C$6&amp;"","ICP#"&amp;C$13&amp;"","Analysis1#"&amp;C$14&amp;"","Analysis2#"&amp;C$15&amp;"","Business#"&amp;C$8&amp;"","Geography#"&amp;C$9&amp;"","OnsOffs#"&amp;C$10&amp;"","DataType#"&amp;C$11&amp;"","Specific#"&amp;C$12&amp;"","Advanced#"&amp;C$16&amp;"")</f>
        <v>23110.007476256898</v>
      </c>
      <c r="D33" s="106">
        <f>[2]!HsGetValue(D$1,"Scenario#"&amp;D$2&amp;"","Year#"&amp;D$3&amp;"","Period#"&amp;D$4&amp;"","View#"&amp;D$5&amp;"","Entity#"&amp;$A33&amp;"","Value#"&amp;D$7&amp;"","Account#"&amp;D$6&amp;"","ICP#"&amp;D$13&amp;"","Analysis1#"&amp;D$14&amp;"","Analysis2#"&amp;D$15&amp;"","Business#"&amp;D$8&amp;"","Geography#"&amp;D$9&amp;"","OnsOffs#"&amp;D$10&amp;"","DataType#"&amp;D$11&amp;"","Specific#"&amp;D$12&amp;"","Advanced#"&amp;D$16&amp;"")</f>
        <v>1144.1835550178</v>
      </c>
      <c r="E33" s="106">
        <f>[2]!HsGetValue(E$1,"Scenario#"&amp;E$2&amp;"","Year#"&amp;E$3&amp;"","Period#"&amp;E$4&amp;"","View#"&amp;E$5&amp;"","Entity#"&amp;$A33&amp;"","Value#"&amp;E$7&amp;"","Account#"&amp;E$6&amp;"","ICP#"&amp;E$13&amp;"","Analysis1#"&amp;E$14&amp;"","Analysis2#"&amp;E$15&amp;"","Business#"&amp;E$8&amp;"","Geography#"&amp;E$9&amp;"","OnsOffs#"&amp;E$10&amp;"","DataType#"&amp;E$11&amp;"","Specific#"&amp;E$12&amp;"","Advanced#"&amp;E$16&amp;"")</f>
        <v>0</v>
      </c>
      <c r="F33" s="106">
        <f>[2]!HsGetValue(F$1,"Scenario#"&amp;F$2&amp;"","Year#"&amp;F$3&amp;"","Period#"&amp;F$4&amp;"","View#"&amp;F$5&amp;"","Entity#"&amp;$A33&amp;"","Value#"&amp;F$7&amp;"","Account#"&amp;F$6&amp;"","ICP#"&amp;F$13&amp;"","Analysis1#"&amp;F$14&amp;"","Analysis2#"&amp;F$15&amp;"","Business#"&amp;F$8&amp;"","Geography#"&amp;F$9&amp;"","OnsOffs#"&amp;F$10&amp;"","DataType#"&amp;F$11&amp;"","Specific#"&amp;F$12&amp;"","Advanced#"&amp;F$16&amp;"")</f>
        <v>0</v>
      </c>
      <c r="G33" s="106"/>
      <c r="H33" s="106">
        <f>[2]!HsGetValue(H$1,"Scenario#"&amp;H$2&amp;"","Year#"&amp;H$3&amp;"","Period#"&amp;H$4&amp;"","View#"&amp;H$5&amp;"","Entity#"&amp;$A33&amp;"","Value#"&amp;H$7&amp;"","Account#"&amp;H$6&amp;"","ICP#"&amp;H$13&amp;"","Analysis1#"&amp;H$14&amp;"","Analysis2#"&amp;H$15&amp;"","Business#"&amp;H$8&amp;"","Geography#"&amp;H$9&amp;"","OnsOffs#"&amp;H$10&amp;"","DataType#"&amp;H$11&amp;"","Specific#"&amp;H$12&amp;"","Advanced#"&amp;H$16&amp;"")</f>
        <v>20153.517761470899</v>
      </c>
      <c r="I33" s="106">
        <f>[2]!HsGetValue(I$1,"Scenario#"&amp;I$2&amp;"","Year#"&amp;I$3&amp;"","Period#"&amp;I$4&amp;"","View#"&amp;I$5&amp;"","Entity#"&amp;$A33&amp;"","Value#"&amp;I$7&amp;"","Account#"&amp;I$6&amp;"","ICP#"&amp;I$13&amp;"","Analysis1#"&amp;I$14&amp;"","Analysis2#"&amp;I$15&amp;"","Business#"&amp;I$8&amp;"","Geography#"&amp;I$9&amp;"","OnsOffs#"&amp;I$10&amp;"","DataType#"&amp;I$11&amp;"","Specific#"&amp;I$12&amp;"","Advanced#"&amp;I$16&amp;"")</f>
        <v>18347.2490549551</v>
      </c>
      <c r="J33" s="106">
        <f>[2]!HsGetValue(J$1,"Scenario#"&amp;J$2&amp;"","Year#"&amp;J$3&amp;"","Period#"&amp;J$4&amp;"","View#"&amp;J$5&amp;"","Entity#"&amp;$A33&amp;"","Value#"&amp;J$7&amp;"","Account#"&amp;J$6&amp;"","ICP#"&amp;J$13&amp;"","Analysis1#"&amp;J$14&amp;"","Analysis2#"&amp;J$15&amp;"","Business#"&amp;J$8&amp;"","Geography#"&amp;J$9&amp;"","OnsOffs#"&amp;J$10&amp;"","DataType#"&amp;J$11&amp;"","Specific#"&amp;J$12&amp;"","Advanced#"&amp;J$16&amp;"")</f>
        <v>1806.26870651584</v>
      </c>
      <c r="K33" s="106">
        <f>[2]!HsGetValue(K$1,"Scenario#"&amp;K$2&amp;"","Year#"&amp;K$3&amp;"","Period#"&amp;K$4&amp;"","View#"&amp;K$5&amp;"","Entity#"&amp;$A33&amp;"","Value#"&amp;K$7&amp;"","Account#"&amp;K$6&amp;"","ICP#"&amp;K$13&amp;"","Analysis1#"&amp;K$14&amp;"","Analysis2#"&amp;K$15&amp;"","Business#"&amp;K$8&amp;"","Geography#"&amp;K$9&amp;"","OnsOffs#"&amp;K$10&amp;"","DataType#"&amp;K$11&amp;"","Specific#"&amp;K$12&amp;"","Advanced#"&amp;K$16&amp;"")</f>
        <v>0</v>
      </c>
      <c r="L33" s="106">
        <f>[2]!HsGetValue(L$1,"Scenario#"&amp;L$2&amp;"","Year#"&amp;L$3&amp;"","Period#"&amp;L$4&amp;"","View#"&amp;L$5&amp;"","Entity#"&amp;$A33&amp;"","Value#"&amp;L$7&amp;"","Account#"&amp;L$6&amp;"","ICP#"&amp;L$13&amp;"","Analysis1#"&amp;L$14&amp;"","Analysis2#"&amp;L$15&amp;"","Business#"&amp;L$8&amp;"","Geography#"&amp;L$9&amp;"","OnsOffs#"&amp;L$10&amp;"","DataType#"&amp;L$11&amp;"","Specific#"&amp;L$12&amp;"","Advanced#"&amp;L$16&amp;"")</f>
        <v>0</v>
      </c>
      <c r="N33" s="106">
        <f>[2]!HsGetValue(N$1,"Scenario#"&amp;N$2&amp;"","Year#"&amp;N$3&amp;"","Period#"&amp;N$4&amp;"","View#"&amp;N$5&amp;"","Entity#"&amp;$A33&amp;"","Value#"&amp;N$7&amp;"","Account#"&amp;N$6&amp;"","ICP#"&amp;N$13&amp;"","Analysis1#"&amp;N$14&amp;"","Analysis2#"&amp;N$15&amp;"","Business#"&amp;N$8&amp;"","Geography#"&amp;N$9&amp;"","OnsOffs#"&amp;N$10&amp;"","DataType#"&amp;N$11&amp;"","Specific#"&amp;N$12&amp;"","Advanced#"&amp;N$16&amp;"")</f>
        <v>22764.9310098081</v>
      </c>
      <c r="O33" s="106">
        <f>[2]!HsGetValue(O$1,"Scenario#"&amp;O$2&amp;"","Year#"&amp;O$3&amp;"","Period#"&amp;O$4&amp;"","View#"&amp;O$5&amp;"","Entity#"&amp;$A33&amp;"","Value#"&amp;O$7&amp;"","Account#"&amp;O$6&amp;"","ICP#"&amp;O$13&amp;"","Analysis1#"&amp;O$14&amp;"","Analysis2#"&amp;O$15&amp;"","Business#"&amp;O$8&amp;"","Geography#"&amp;O$9&amp;"","OnsOffs#"&amp;O$10&amp;"","DataType#"&amp;O$11&amp;"","Specific#"&amp;O$12&amp;"","Advanced#"&amp;O$16&amp;"")</f>
        <v>21514.797828135699</v>
      </c>
      <c r="P33" s="106">
        <f>[2]!HsGetValue(P$1,"Scenario#"&amp;P$2&amp;"","Year#"&amp;P$3&amp;"","Period#"&amp;P$4&amp;"","View#"&amp;P$5&amp;"","Entity#"&amp;$A33&amp;"","Value#"&amp;P$7&amp;"","Account#"&amp;P$6&amp;"","ICP#"&amp;P$13&amp;"","Analysis1#"&amp;P$14&amp;"","Analysis2#"&amp;P$15&amp;"","Business#"&amp;P$8&amp;"","Geography#"&amp;P$9&amp;"","OnsOffs#"&amp;P$10&amp;"","DataType#"&amp;P$11&amp;"","Specific#"&amp;P$12&amp;"","Advanced#"&amp;P$16&amp;"")</f>
        <v>1250.1331816724</v>
      </c>
      <c r="Q33" s="106">
        <f>[2]!HsGetValue(Q$1,"Scenario#"&amp;Q$2&amp;"","Year#"&amp;Q$3&amp;"","Period#"&amp;Q$4&amp;"","View#"&amp;Q$5&amp;"","Entity#"&amp;$A33&amp;"","Value#"&amp;Q$7&amp;"","Account#"&amp;Q$6&amp;"","ICP#"&amp;Q$13&amp;"","Analysis1#"&amp;Q$14&amp;"","Analysis2#"&amp;Q$15&amp;"","Business#"&amp;Q$8&amp;"","Geography#"&amp;Q$9&amp;"","OnsOffs#"&amp;Q$10&amp;"","DataType#"&amp;Q$11&amp;"","Specific#"&amp;Q$12&amp;"","Advanced#"&amp;Q$16&amp;"")</f>
        <v>0</v>
      </c>
      <c r="R33" s="106">
        <f>[2]!HsGetValue(R$1,"Scenario#"&amp;R$2&amp;"","Year#"&amp;R$3&amp;"","Period#"&amp;R$4&amp;"","View#"&amp;R$5&amp;"","Entity#"&amp;$A33&amp;"","Value#"&amp;R$7&amp;"","Account#"&amp;R$6&amp;"","ICP#"&amp;R$13&amp;"","Analysis1#"&amp;R$14&amp;"","Analysis2#"&amp;R$15&amp;"","Business#"&amp;R$8&amp;"","Geography#"&amp;R$9&amp;"","OnsOffs#"&amp;R$10&amp;"","DataType#"&amp;R$11&amp;"","Specific#"&amp;R$12&amp;"","Advanced#"&amp;R$16&amp;"")</f>
        <v>0</v>
      </c>
      <c r="T33" s="144">
        <f t="shared" si="0"/>
        <v>4.2005854432060401</v>
      </c>
    </row>
    <row r="34" spans="1:20" x14ac:dyDescent="0.25">
      <c r="A34" s="110" t="s">
        <v>714</v>
      </c>
      <c r="B34" s="106">
        <f>[2]!HsGetValue(B$1,"Scenario#"&amp;B$2&amp;"","Year#"&amp;B$3&amp;"","Period#"&amp;B$4&amp;"","View#"&amp;B$5&amp;"","Entity#"&amp;$A34&amp;"","Value#"&amp;B$7&amp;"","Account#"&amp;B$6&amp;"","ICP#"&amp;B$13&amp;"","Analysis1#"&amp;B$14&amp;"","Analysis2#"&amp;B$15&amp;"","Business#"&amp;B$8&amp;"","Geography#"&amp;B$9&amp;"","OnsOffs#"&amp;B$10&amp;"","DataType#"&amp;B$11&amp;"","Specific#"&amp;B$12&amp;"","Advanced#"&amp;B$16&amp;"")</f>
        <v>74.664531793090603</v>
      </c>
      <c r="C34" s="106">
        <f>[2]!HsGetValue(C$1,"Scenario#"&amp;C$2&amp;"","Year#"&amp;C$3&amp;"","Period#"&amp;C$4&amp;"","View#"&amp;C$5&amp;"","Entity#"&amp;$A34&amp;"","Value#"&amp;C$7&amp;"","Account#"&amp;C$6&amp;"","ICP#"&amp;C$13&amp;"","Analysis1#"&amp;C$14&amp;"","Analysis2#"&amp;C$15&amp;"","Business#"&amp;C$8&amp;"","Geography#"&amp;C$9&amp;"","OnsOffs#"&amp;C$10&amp;"","DataType#"&amp;C$11&amp;"","Specific#"&amp;C$12&amp;"","Advanced#"&amp;C$16&amp;"")</f>
        <v>0</v>
      </c>
      <c r="D34" s="106">
        <f>[2]!HsGetValue(D$1,"Scenario#"&amp;D$2&amp;"","Year#"&amp;D$3&amp;"","Period#"&amp;D$4&amp;"","View#"&amp;D$5&amp;"","Entity#"&amp;$A34&amp;"","Value#"&amp;D$7&amp;"","Account#"&amp;D$6&amp;"","ICP#"&amp;D$13&amp;"","Analysis1#"&amp;D$14&amp;"","Analysis2#"&amp;D$15&amp;"","Business#"&amp;D$8&amp;"","Geography#"&amp;D$9&amp;"","OnsOffs#"&amp;D$10&amp;"","DataType#"&amp;D$11&amp;"","Specific#"&amp;D$12&amp;"","Advanced#"&amp;D$16&amp;"")</f>
        <v>74.664531793090603</v>
      </c>
      <c r="E34" s="106">
        <f>[2]!HsGetValue(E$1,"Scenario#"&amp;E$2&amp;"","Year#"&amp;E$3&amp;"","Period#"&amp;E$4&amp;"","View#"&amp;E$5&amp;"","Entity#"&amp;$A34&amp;"","Value#"&amp;E$7&amp;"","Account#"&amp;E$6&amp;"","ICP#"&amp;E$13&amp;"","Analysis1#"&amp;E$14&amp;"","Analysis2#"&amp;E$15&amp;"","Business#"&amp;E$8&amp;"","Geography#"&amp;E$9&amp;"","OnsOffs#"&amp;E$10&amp;"","DataType#"&amp;E$11&amp;"","Specific#"&amp;E$12&amp;"","Advanced#"&amp;E$16&amp;"")</f>
        <v>0</v>
      </c>
      <c r="F34" s="106">
        <f>[2]!HsGetValue(F$1,"Scenario#"&amp;F$2&amp;"","Year#"&amp;F$3&amp;"","Period#"&amp;F$4&amp;"","View#"&amp;F$5&amp;"","Entity#"&amp;$A34&amp;"","Value#"&amp;F$7&amp;"","Account#"&amp;F$6&amp;"","ICP#"&amp;F$13&amp;"","Analysis1#"&amp;F$14&amp;"","Analysis2#"&amp;F$15&amp;"","Business#"&amp;F$8&amp;"","Geography#"&amp;F$9&amp;"","OnsOffs#"&amp;F$10&amp;"","DataType#"&amp;F$11&amp;"","Specific#"&amp;F$12&amp;"","Advanced#"&amp;F$16&amp;"")</f>
        <v>0</v>
      </c>
      <c r="G34" s="106"/>
      <c r="H34" s="106">
        <f>[2]!HsGetValue(H$1,"Scenario#"&amp;H$2&amp;"","Year#"&amp;H$3&amp;"","Period#"&amp;H$4&amp;"","View#"&amp;H$5&amp;"","Entity#"&amp;$A34&amp;"","Value#"&amp;H$7&amp;"","Account#"&amp;H$6&amp;"","ICP#"&amp;H$13&amp;"","Analysis1#"&amp;H$14&amp;"","Analysis2#"&amp;H$15&amp;"","Business#"&amp;H$8&amp;"","Geography#"&amp;H$9&amp;"","OnsOffs#"&amp;H$10&amp;"","DataType#"&amp;H$11&amp;"","Specific#"&amp;H$12&amp;"","Advanced#"&amp;H$16&amp;"")</f>
        <v>72.694447240863497</v>
      </c>
      <c r="I34" s="106">
        <f>[2]!HsGetValue(I$1,"Scenario#"&amp;I$2&amp;"","Year#"&amp;I$3&amp;"","Period#"&amp;I$4&amp;"","View#"&amp;I$5&amp;"","Entity#"&amp;$A34&amp;"","Value#"&amp;I$7&amp;"","Account#"&amp;I$6&amp;"","ICP#"&amp;I$13&amp;"","Analysis1#"&amp;I$14&amp;"","Analysis2#"&amp;I$15&amp;"","Business#"&amp;I$8&amp;"","Geography#"&amp;I$9&amp;"","OnsOffs#"&amp;I$10&amp;"","DataType#"&amp;I$11&amp;"","Specific#"&amp;I$12&amp;"","Advanced#"&amp;I$16&amp;"")</f>
        <v>0</v>
      </c>
      <c r="J34" s="106">
        <f>[2]!HsGetValue(J$1,"Scenario#"&amp;J$2&amp;"","Year#"&amp;J$3&amp;"","Period#"&amp;J$4&amp;"","View#"&amp;J$5&amp;"","Entity#"&amp;$A34&amp;"","Value#"&amp;J$7&amp;"","Account#"&amp;J$6&amp;"","ICP#"&amp;J$13&amp;"","Analysis1#"&amp;J$14&amp;"","Analysis2#"&amp;J$15&amp;"","Business#"&amp;J$8&amp;"","Geography#"&amp;J$9&amp;"","OnsOffs#"&amp;J$10&amp;"","DataType#"&amp;J$11&amp;"","Specific#"&amp;J$12&amp;"","Advanced#"&amp;J$16&amp;"")</f>
        <v>72.694447240863497</v>
      </c>
      <c r="K34" s="106">
        <f>[2]!HsGetValue(K$1,"Scenario#"&amp;K$2&amp;"","Year#"&amp;K$3&amp;"","Period#"&amp;K$4&amp;"","View#"&amp;K$5&amp;"","Entity#"&amp;$A34&amp;"","Value#"&amp;K$7&amp;"","Account#"&amp;K$6&amp;"","ICP#"&amp;K$13&amp;"","Analysis1#"&amp;K$14&amp;"","Analysis2#"&amp;K$15&amp;"","Business#"&amp;K$8&amp;"","Geography#"&amp;K$9&amp;"","OnsOffs#"&amp;K$10&amp;"","DataType#"&amp;K$11&amp;"","Specific#"&amp;K$12&amp;"","Advanced#"&amp;K$16&amp;"")</f>
        <v>0</v>
      </c>
      <c r="L34" s="106">
        <f>[2]!HsGetValue(L$1,"Scenario#"&amp;L$2&amp;"","Year#"&amp;L$3&amp;"","Period#"&amp;L$4&amp;"","View#"&amp;L$5&amp;"","Entity#"&amp;$A34&amp;"","Value#"&amp;L$7&amp;"","Account#"&amp;L$6&amp;"","ICP#"&amp;L$13&amp;"","Analysis1#"&amp;L$14&amp;"","Analysis2#"&amp;L$15&amp;"","Business#"&amp;L$8&amp;"","Geography#"&amp;L$9&amp;"","OnsOffs#"&amp;L$10&amp;"","DataType#"&amp;L$11&amp;"","Specific#"&amp;L$12&amp;"","Advanced#"&amp;L$16&amp;"")</f>
        <v>0</v>
      </c>
      <c r="N34" s="106">
        <f>[2]!HsGetValue(N$1,"Scenario#"&amp;N$2&amp;"","Year#"&amp;N$3&amp;"","Period#"&amp;N$4&amp;"","View#"&amp;N$5&amp;"","Entity#"&amp;$A34&amp;"","Value#"&amp;N$7&amp;"","Account#"&amp;N$6&amp;"","ICP#"&amp;N$13&amp;"","Analysis1#"&amp;N$14&amp;"","Analysis2#"&amp;N$15&amp;"","Business#"&amp;N$8&amp;"","Geography#"&amp;N$9&amp;"","OnsOffs#"&amp;N$10&amp;"","DataType#"&amp;N$11&amp;"","Specific#"&amp;N$12&amp;"","Advanced#"&amp;N$16&amp;"")</f>
        <v>-23.489017368117199</v>
      </c>
      <c r="O34" s="106">
        <f>[2]!HsGetValue(O$1,"Scenario#"&amp;O$2&amp;"","Year#"&amp;O$3&amp;"","Period#"&amp;O$4&amp;"","View#"&amp;O$5&amp;"","Entity#"&amp;$A34&amp;"","Value#"&amp;O$7&amp;"","Account#"&amp;O$6&amp;"","ICP#"&amp;O$13&amp;"","Analysis1#"&amp;O$14&amp;"","Analysis2#"&amp;O$15&amp;"","Business#"&amp;O$8&amp;"","Geography#"&amp;O$9&amp;"","OnsOffs#"&amp;O$10&amp;"","DataType#"&amp;O$11&amp;"","Specific#"&amp;O$12&amp;"","Advanced#"&amp;O$16&amp;"")</f>
        <v>0</v>
      </c>
      <c r="P34" s="106">
        <f>[2]!HsGetValue(P$1,"Scenario#"&amp;P$2&amp;"","Year#"&amp;P$3&amp;"","Period#"&amp;P$4&amp;"","View#"&amp;P$5&amp;"","Entity#"&amp;$A34&amp;"","Value#"&amp;P$7&amp;"","Account#"&amp;P$6&amp;"","ICP#"&amp;P$13&amp;"","Analysis1#"&amp;P$14&amp;"","Analysis2#"&amp;P$15&amp;"","Business#"&amp;P$8&amp;"","Geography#"&amp;P$9&amp;"","OnsOffs#"&amp;P$10&amp;"","DataType#"&amp;P$11&amp;"","Specific#"&amp;P$12&amp;"","Advanced#"&amp;P$16&amp;"")</f>
        <v>-23.489017368117199</v>
      </c>
      <c r="Q34" s="106">
        <f>[2]!HsGetValue(Q$1,"Scenario#"&amp;Q$2&amp;"","Year#"&amp;Q$3&amp;"","Period#"&amp;Q$4&amp;"","View#"&amp;Q$5&amp;"","Entity#"&amp;$A34&amp;"","Value#"&amp;Q$7&amp;"","Account#"&amp;Q$6&amp;"","ICP#"&amp;Q$13&amp;"","Analysis1#"&amp;Q$14&amp;"","Analysis2#"&amp;Q$15&amp;"","Business#"&amp;Q$8&amp;"","Geography#"&amp;Q$9&amp;"","OnsOffs#"&amp;Q$10&amp;"","DataType#"&amp;Q$11&amp;"","Specific#"&amp;Q$12&amp;"","Advanced#"&amp;Q$16&amp;"")</f>
        <v>0</v>
      </c>
      <c r="R34" s="106">
        <f>[2]!HsGetValue(R$1,"Scenario#"&amp;R$2&amp;"","Year#"&amp;R$3&amp;"","Period#"&amp;R$4&amp;"","View#"&amp;R$5&amp;"","Entity#"&amp;$A34&amp;"","Value#"&amp;R$7&amp;"","Account#"&amp;R$6&amp;"","ICP#"&amp;R$13&amp;"","Analysis1#"&amp;R$14&amp;"","Analysis2#"&amp;R$15&amp;"","Business#"&amp;R$8&amp;"","Geography#"&amp;R$9&amp;"","OnsOffs#"&amp;R$10&amp;"","DataType#"&amp;R$11&amp;"","Specific#"&amp;R$12&amp;"","Advanced#"&amp;R$16&amp;"")</f>
        <v>0</v>
      </c>
      <c r="T34" s="144">
        <f t="shared" si="0"/>
        <v>0.12386996166583689</v>
      </c>
    </row>
    <row r="35" spans="1:20" x14ac:dyDescent="0.25">
      <c r="A35" s="110" t="s">
        <v>715</v>
      </c>
      <c r="B35" s="106">
        <f>[2]!HsGetValue(B$1,"Scenario#"&amp;B$2&amp;"","Year#"&amp;B$3&amp;"","Period#"&amp;B$4&amp;"","View#"&amp;B$5&amp;"","Entity#"&amp;$A35&amp;"","Value#"&amp;B$7&amp;"","Account#"&amp;B$6&amp;"","ICP#"&amp;B$13&amp;"","Analysis1#"&amp;B$14&amp;"","Analysis2#"&amp;B$15&amp;"","Business#"&amp;B$8&amp;"","Geography#"&amp;B$9&amp;"","OnsOffs#"&amp;B$10&amp;"","DataType#"&amp;B$11&amp;"","Specific#"&amp;B$12&amp;"","Advanced#"&amp;B$16&amp;"")</f>
        <v>33765.509362952798</v>
      </c>
      <c r="C35" s="106">
        <f>[2]!HsGetValue(C$1,"Scenario#"&amp;C$2&amp;"","Year#"&amp;C$3&amp;"","Period#"&amp;C$4&amp;"","View#"&amp;C$5&amp;"","Entity#"&amp;$A35&amp;"","Value#"&amp;C$7&amp;"","Account#"&amp;C$6&amp;"","ICP#"&amp;C$13&amp;"","Analysis1#"&amp;C$14&amp;"","Analysis2#"&amp;C$15&amp;"","Business#"&amp;C$8&amp;"","Geography#"&amp;C$9&amp;"","OnsOffs#"&amp;C$10&amp;"","DataType#"&amp;C$11&amp;"","Specific#"&amp;C$12&amp;"","Advanced#"&amp;C$16&amp;"")</f>
        <v>0</v>
      </c>
      <c r="D35" s="106">
        <f>[2]!HsGetValue(D$1,"Scenario#"&amp;D$2&amp;"","Year#"&amp;D$3&amp;"","Period#"&amp;D$4&amp;"","View#"&amp;D$5&amp;"","Entity#"&amp;$A35&amp;"","Value#"&amp;D$7&amp;"","Account#"&amp;D$6&amp;"","ICP#"&amp;D$13&amp;"","Analysis1#"&amp;D$14&amp;"","Analysis2#"&amp;D$15&amp;"","Business#"&amp;D$8&amp;"","Geography#"&amp;D$9&amp;"","OnsOffs#"&amp;D$10&amp;"","DataType#"&amp;D$11&amp;"","Specific#"&amp;D$12&amp;"","Advanced#"&amp;D$16&amp;"")</f>
        <v>33765.509362952798</v>
      </c>
      <c r="E35" s="106">
        <f>[2]!HsGetValue(E$1,"Scenario#"&amp;E$2&amp;"","Year#"&amp;E$3&amp;"","Period#"&amp;E$4&amp;"","View#"&amp;E$5&amp;"","Entity#"&amp;$A35&amp;"","Value#"&amp;E$7&amp;"","Account#"&amp;E$6&amp;"","ICP#"&amp;E$13&amp;"","Analysis1#"&amp;E$14&amp;"","Analysis2#"&amp;E$15&amp;"","Business#"&amp;E$8&amp;"","Geography#"&amp;E$9&amp;"","OnsOffs#"&amp;E$10&amp;"","DataType#"&amp;E$11&amp;"","Specific#"&amp;E$12&amp;"","Advanced#"&amp;E$16&amp;"")</f>
        <v>0</v>
      </c>
      <c r="F35" s="106">
        <f>[2]!HsGetValue(F$1,"Scenario#"&amp;F$2&amp;"","Year#"&amp;F$3&amp;"","Period#"&amp;F$4&amp;"","View#"&amp;F$5&amp;"","Entity#"&amp;$A35&amp;"","Value#"&amp;F$7&amp;"","Account#"&amp;F$6&amp;"","ICP#"&amp;F$13&amp;"","Analysis1#"&amp;F$14&amp;"","Analysis2#"&amp;F$15&amp;"","Business#"&amp;F$8&amp;"","Geography#"&amp;F$9&amp;"","OnsOffs#"&amp;F$10&amp;"","DataType#"&amp;F$11&amp;"","Specific#"&amp;F$12&amp;"","Advanced#"&amp;F$16&amp;"")</f>
        <v>0</v>
      </c>
      <c r="G35" s="106"/>
      <c r="H35" s="106">
        <f>[2]!HsGetValue(H$1,"Scenario#"&amp;H$2&amp;"","Year#"&amp;H$3&amp;"","Period#"&amp;H$4&amp;"","View#"&amp;H$5&amp;"","Entity#"&amp;$A35&amp;"","Value#"&amp;H$7&amp;"","Account#"&amp;H$6&amp;"","ICP#"&amp;H$13&amp;"","Analysis1#"&amp;H$14&amp;"","Analysis2#"&amp;H$15&amp;"","Business#"&amp;H$8&amp;"","Geography#"&amp;H$9&amp;"","OnsOffs#"&amp;H$10&amp;"","DataType#"&amp;H$11&amp;"","Specific#"&amp;H$12&amp;"","Advanced#"&amp;H$16&amp;"")</f>
        <v>28235.6945829447</v>
      </c>
      <c r="I35" s="106">
        <f>[2]!HsGetValue(I$1,"Scenario#"&amp;I$2&amp;"","Year#"&amp;I$3&amp;"","Period#"&amp;I$4&amp;"","View#"&amp;I$5&amp;"","Entity#"&amp;$A35&amp;"","Value#"&amp;I$7&amp;"","Account#"&amp;I$6&amp;"","ICP#"&amp;I$13&amp;"","Analysis1#"&amp;I$14&amp;"","Analysis2#"&amp;I$15&amp;"","Business#"&amp;I$8&amp;"","Geography#"&amp;I$9&amp;"","OnsOffs#"&amp;I$10&amp;"","DataType#"&amp;I$11&amp;"","Specific#"&amp;I$12&amp;"","Advanced#"&amp;I$16&amp;"")</f>
        <v>0</v>
      </c>
      <c r="J35" s="106">
        <f>[2]!HsGetValue(J$1,"Scenario#"&amp;J$2&amp;"","Year#"&amp;J$3&amp;"","Period#"&amp;J$4&amp;"","View#"&amp;J$5&amp;"","Entity#"&amp;$A35&amp;"","Value#"&amp;J$7&amp;"","Account#"&amp;J$6&amp;"","ICP#"&amp;J$13&amp;"","Analysis1#"&amp;J$14&amp;"","Analysis2#"&amp;J$15&amp;"","Business#"&amp;J$8&amp;"","Geography#"&amp;J$9&amp;"","OnsOffs#"&amp;J$10&amp;"","DataType#"&amp;J$11&amp;"","Specific#"&amp;J$12&amp;"","Advanced#"&amp;J$16&amp;"")</f>
        <v>28235.6945829447</v>
      </c>
      <c r="K35" s="106">
        <f>[2]!HsGetValue(K$1,"Scenario#"&amp;K$2&amp;"","Year#"&amp;K$3&amp;"","Period#"&amp;K$4&amp;"","View#"&amp;K$5&amp;"","Entity#"&amp;$A35&amp;"","Value#"&amp;K$7&amp;"","Account#"&amp;K$6&amp;"","ICP#"&amp;K$13&amp;"","Analysis1#"&amp;K$14&amp;"","Analysis2#"&amp;K$15&amp;"","Business#"&amp;K$8&amp;"","Geography#"&amp;K$9&amp;"","OnsOffs#"&amp;K$10&amp;"","DataType#"&amp;K$11&amp;"","Specific#"&amp;K$12&amp;"","Advanced#"&amp;K$16&amp;"")</f>
        <v>0</v>
      </c>
      <c r="L35" s="106">
        <f>[2]!HsGetValue(L$1,"Scenario#"&amp;L$2&amp;"","Year#"&amp;L$3&amp;"","Period#"&amp;L$4&amp;"","View#"&amp;L$5&amp;"","Entity#"&amp;$A35&amp;"","Value#"&amp;L$7&amp;"","Account#"&amp;L$6&amp;"","ICP#"&amp;L$13&amp;"","Analysis1#"&amp;L$14&amp;"","Analysis2#"&amp;L$15&amp;"","Business#"&amp;L$8&amp;"","Geography#"&amp;L$9&amp;"","OnsOffs#"&amp;L$10&amp;"","DataType#"&amp;L$11&amp;"","Specific#"&amp;L$12&amp;"","Advanced#"&amp;L$16&amp;"")</f>
        <v>0</v>
      </c>
      <c r="N35" s="106">
        <f>[2]!HsGetValue(N$1,"Scenario#"&amp;N$2&amp;"","Year#"&amp;N$3&amp;"","Period#"&amp;N$4&amp;"","View#"&amp;N$5&amp;"","Entity#"&amp;$A35&amp;"","Value#"&amp;N$7&amp;"","Account#"&amp;N$6&amp;"","ICP#"&amp;N$13&amp;"","Analysis1#"&amp;N$14&amp;"","Analysis2#"&amp;N$15&amp;"","Business#"&amp;N$8&amp;"","Geography#"&amp;N$9&amp;"","OnsOffs#"&amp;N$10&amp;"","DataType#"&amp;N$11&amp;"","Specific#"&amp;N$12&amp;"","Advanced#"&amp;N$16&amp;"")</f>
        <v>31705.562719063098</v>
      </c>
      <c r="O35" s="106">
        <f>[2]!HsGetValue(O$1,"Scenario#"&amp;O$2&amp;"","Year#"&amp;O$3&amp;"","Period#"&amp;O$4&amp;"","View#"&amp;O$5&amp;"","Entity#"&amp;$A35&amp;"","Value#"&amp;O$7&amp;"","Account#"&amp;O$6&amp;"","ICP#"&amp;O$13&amp;"","Analysis1#"&amp;O$14&amp;"","Analysis2#"&amp;O$15&amp;"","Business#"&amp;O$8&amp;"","Geography#"&amp;O$9&amp;"","OnsOffs#"&amp;O$10&amp;"","DataType#"&amp;O$11&amp;"","Specific#"&amp;O$12&amp;"","Advanced#"&amp;O$16&amp;"")</f>
        <v>0</v>
      </c>
      <c r="P35" s="106">
        <f>[2]!HsGetValue(P$1,"Scenario#"&amp;P$2&amp;"","Year#"&amp;P$3&amp;"","Period#"&amp;P$4&amp;"","View#"&amp;P$5&amp;"","Entity#"&amp;$A35&amp;"","Value#"&amp;P$7&amp;"","Account#"&amp;P$6&amp;"","ICP#"&amp;P$13&amp;"","Analysis1#"&amp;P$14&amp;"","Analysis2#"&amp;P$15&amp;"","Business#"&amp;P$8&amp;"","Geography#"&amp;P$9&amp;"","OnsOffs#"&amp;P$10&amp;"","DataType#"&amp;P$11&amp;"","Specific#"&amp;P$12&amp;"","Advanced#"&amp;P$16&amp;"")</f>
        <v>31705.562719063098</v>
      </c>
      <c r="Q35" s="106">
        <f>[2]!HsGetValue(Q$1,"Scenario#"&amp;Q$2&amp;"","Year#"&amp;Q$3&amp;"","Period#"&amp;Q$4&amp;"","View#"&amp;Q$5&amp;"","Entity#"&amp;$A35&amp;"","Value#"&amp;Q$7&amp;"","Account#"&amp;Q$6&amp;"","ICP#"&amp;Q$13&amp;"","Analysis1#"&amp;Q$14&amp;"","Analysis2#"&amp;Q$15&amp;"","Business#"&amp;Q$8&amp;"","Geography#"&amp;Q$9&amp;"","OnsOffs#"&amp;Q$10&amp;"","DataType#"&amp;Q$11&amp;"","Specific#"&amp;Q$12&amp;"","Advanced#"&amp;Q$16&amp;"")</f>
        <v>0</v>
      </c>
      <c r="R35" s="106">
        <f>[2]!HsGetValue(R$1,"Scenario#"&amp;R$2&amp;"","Year#"&amp;R$3&amp;"","Period#"&amp;R$4&amp;"","View#"&amp;R$5&amp;"","Entity#"&amp;$A35&amp;"","Value#"&amp;R$7&amp;"","Account#"&amp;R$6&amp;"","ICP#"&amp;R$13&amp;"","Analysis1#"&amp;R$14&amp;"","Analysis2#"&amp;R$15&amp;"","Business#"&amp;R$8&amp;"","Geography#"&amp;R$9&amp;"","OnsOffs#"&amp;R$10&amp;"","DataType#"&amp;R$11&amp;"","Specific#"&amp;R$12&amp;"","Advanced#"&amp;R$16&amp;"")</f>
        <v>0</v>
      </c>
      <c r="T35" s="144">
        <f t="shared" si="0"/>
        <v>93.706766664960597</v>
      </c>
    </row>
    <row r="36" spans="1:20" x14ac:dyDescent="0.25">
      <c r="A36" s="162"/>
      <c r="B36" s="162"/>
      <c r="C36" s="162"/>
      <c r="D36" s="162"/>
      <c r="E36" s="162"/>
      <c r="F36" s="162"/>
      <c r="G36" s="162"/>
      <c r="H36" s="162"/>
      <c r="I36" s="162"/>
      <c r="J36" s="162"/>
      <c r="K36" s="162"/>
      <c r="L36" s="162"/>
      <c r="N36" s="162"/>
      <c r="O36" s="162"/>
      <c r="P36" s="162"/>
      <c r="Q36" s="162"/>
      <c r="R36" s="162"/>
    </row>
    <row r="37" spans="1:20" x14ac:dyDescent="0.25">
      <c r="A37" s="162"/>
      <c r="B37" s="162"/>
      <c r="C37" s="162"/>
      <c r="D37" s="162"/>
      <c r="E37" s="162"/>
      <c r="F37" s="162"/>
      <c r="G37" s="162"/>
      <c r="H37" s="162"/>
      <c r="I37" s="162"/>
      <c r="J37" s="162"/>
      <c r="K37" s="162"/>
      <c r="L37" s="162"/>
      <c r="N37" s="162"/>
      <c r="O37" s="162"/>
      <c r="P37" s="162"/>
      <c r="Q37" s="162"/>
      <c r="R37" s="162"/>
    </row>
    <row r="38" spans="1:20" x14ac:dyDescent="0.25">
      <c r="A38" s="162"/>
      <c r="B38" s="162"/>
      <c r="C38" s="162"/>
      <c r="D38" s="162"/>
      <c r="E38" s="162"/>
      <c r="F38" s="162"/>
      <c r="G38" s="162"/>
      <c r="H38" s="162"/>
      <c r="I38" s="162"/>
      <c r="J38" s="162"/>
      <c r="K38" s="162"/>
      <c r="L38" s="162"/>
      <c r="N38" s="162"/>
      <c r="O38" s="162"/>
      <c r="P38" s="162"/>
      <c r="Q38" s="162"/>
      <c r="R38" s="162"/>
    </row>
    <row r="39" spans="1:20" x14ac:dyDescent="0.25">
      <c r="A39" s="162"/>
      <c r="B39" s="162"/>
      <c r="C39" s="162"/>
      <c r="D39" s="162"/>
      <c r="E39" s="162"/>
      <c r="F39" s="162"/>
      <c r="G39" s="162"/>
      <c r="H39" s="162"/>
      <c r="I39" s="162"/>
      <c r="J39" s="162"/>
      <c r="K39" s="162"/>
      <c r="L39" s="162"/>
      <c r="N39" s="162"/>
      <c r="O39" s="162"/>
      <c r="P39" s="162"/>
      <c r="Q39" s="162"/>
      <c r="R39" s="162"/>
    </row>
    <row r="40" spans="1:20" x14ac:dyDescent="0.25">
      <c r="A40" s="162"/>
      <c r="B40" s="162"/>
      <c r="C40" s="162"/>
      <c r="D40" s="162"/>
      <c r="E40" s="162"/>
      <c r="F40" s="162"/>
      <c r="G40" s="162"/>
      <c r="H40" s="162"/>
      <c r="I40" s="162"/>
      <c r="J40" s="162"/>
      <c r="K40" s="162"/>
      <c r="L40" s="162"/>
      <c r="N40" s="162"/>
      <c r="O40" s="162"/>
      <c r="P40" s="162"/>
      <c r="Q40" s="162"/>
      <c r="R40" s="162"/>
    </row>
    <row r="41" spans="1:20" x14ac:dyDescent="0.25">
      <c r="A41" s="162"/>
      <c r="B41" s="162"/>
      <c r="C41" s="162"/>
      <c r="D41" s="162"/>
      <c r="E41" s="162"/>
      <c r="F41" s="162"/>
      <c r="G41" s="162"/>
      <c r="H41" s="162"/>
      <c r="I41" s="162"/>
      <c r="J41" s="162"/>
      <c r="K41" s="162"/>
      <c r="L41" s="162"/>
      <c r="N41" s="162"/>
      <c r="O41" s="162"/>
      <c r="P41" s="162"/>
      <c r="Q41" s="162"/>
      <c r="R41" s="162"/>
    </row>
    <row r="42" spans="1:20" x14ac:dyDescent="0.25">
      <c r="A42" s="162"/>
      <c r="B42" s="162"/>
      <c r="C42" s="162"/>
      <c r="D42" s="162"/>
      <c r="E42" s="162"/>
      <c r="F42" s="162"/>
      <c r="G42" s="162"/>
      <c r="H42" s="162"/>
      <c r="I42" s="162"/>
      <c r="J42" s="162"/>
      <c r="K42" s="162"/>
      <c r="L42" s="162"/>
      <c r="N42" s="162"/>
      <c r="O42" s="162"/>
      <c r="P42" s="162"/>
      <c r="Q42" s="162"/>
      <c r="R42" s="162"/>
    </row>
    <row r="43" spans="1:20" x14ac:dyDescent="0.25">
      <c r="A43" s="162"/>
      <c r="B43" s="162"/>
      <c r="C43" s="162"/>
      <c r="D43" s="162"/>
      <c r="E43" s="162"/>
      <c r="F43" s="162"/>
      <c r="G43" s="162"/>
      <c r="H43" s="162"/>
      <c r="I43" s="162"/>
      <c r="J43" s="162"/>
      <c r="K43" s="162"/>
      <c r="L43" s="162"/>
      <c r="N43" s="162"/>
      <c r="O43" s="162"/>
      <c r="P43" s="162"/>
      <c r="Q43" s="162"/>
      <c r="R43" s="162"/>
    </row>
    <row r="44" spans="1:20" x14ac:dyDescent="0.25">
      <c r="A44" s="162"/>
      <c r="B44" s="162"/>
      <c r="C44" s="162"/>
      <c r="D44" s="162"/>
      <c r="E44" s="162"/>
      <c r="F44" s="162"/>
      <c r="G44" s="162"/>
      <c r="H44" s="162"/>
      <c r="I44" s="162"/>
      <c r="J44" s="162"/>
      <c r="K44" s="162"/>
      <c r="L44" s="162"/>
      <c r="N44" s="162"/>
      <c r="O44" s="162"/>
      <c r="P44" s="162"/>
      <c r="Q44" s="162"/>
      <c r="R44" s="162"/>
    </row>
    <row r="45" spans="1:20" x14ac:dyDescent="0.25">
      <c r="A45" s="162"/>
      <c r="B45" s="162"/>
      <c r="C45" s="162"/>
      <c r="D45" s="162"/>
      <c r="E45" s="162"/>
      <c r="F45" s="162"/>
      <c r="G45" s="162"/>
      <c r="H45" s="162"/>
      <c r="I45" s="162"/>
      <c r="J45" s="162"/>
      <c r="K45" s="162"/>
      <c r="L45" s="162"/>
      <c r="N45" s="162"/>
      <c r="O45" s="162"/>
      <c r="P45" s="162"/>
      <c r="Q45" s="162"/>
      <c r="R45" s="162"/>
    </row>
    <row r="46" spans="1:20" x14ac:dyDescent="0.25">
      <c r="A46" s="162"/>
      <c r="B46" s="162"/>
      <c r="C46" s="162"/>
      <c r="D46" s="162"/>
      <c r="E46" s="162"/>
      <c r="F46" s="162"/>
      <c r="G46" s="162"/>
      <c r="H46" s="162"/>
      <c r="I46" s="162"/>
      <c r="J46" s="162"/>
      <c r="K46" s="162"/>
      <c r="L46" s="162"/>
      <c r="N46" s="162"/>
      <c r="O46" s="162"/>
      <c r="P46" s="162"/>
      <c r="Q46" s="162"/>
      <c r="R46" s="162"/>
    </row>
    <row r="47" spans="1:20" x14ac:dyDescent="0.25">
      <c r="A47" s="162"/>
      <c r="B47" s="162"/>
      <c r="C47" s="162"/>
      <c r="D47" s="162"/>
      <c r="E47" s="162"/>
      <c r="F47" s="162"/>
      <c r="G47" s="162"/>
      <c r="H47" s="162"/>
      <c r="I47" s="162"/>
      <c r="J47" s="162"/>
      <c r="K47" s="162"/>
      <c r="L47" s="162"/>
      <c r="N47" s="162"/>
      <c r="O47" s="162"/>
      <c r="P47" s="162"/>
      <c r="Q47" s="162"/>
      <c r="R47" s="162"/>
    </row>
    <row r="48" spans="1:20" x14ac:dyDescent="0.25">
      <c r="A48" s="162"/>
      <c r="B48" s="162"/>
      <c r="C48" s="162"/>
      <c r="D48" s="162"/>
      <c r="E48" s="162"/>
      <c r="F48" s="162"/>
      <c r="G48" s="162"/>
      <c r="H48" s="162"/>
      <c r="I48" s="162"/>
      <c r="J48" s="162"/>
      <c r="K48" s="162"/>
      <c r="L48" s="162"/>
      <c r="N48" s="162"/>
      <c r="O48" s="162"/>
      <c r="P48" s="162"/>
      <c r="Q48" s="162"/>
      <c r="R48" s="162"/>
    </row>
  </sheetData>
  <pageMargins left="0.7" right="0.7" top="0.75" bottom="0.75" header="0.3" footer="0.3"/>
  <customProperties>
    <customPr name="FUNCTIONCACHE" r:id="rId1"/>
    <customPr name="SheetOptions"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1"/>
  <sheetViews>
    <sheetView topLeftCell="G1" workbookViewId="0">
      <selection activeCell="S18" sqref="S18"/>
    </sheetView>
  </sheetViews>
  <sheetFormatPr defaultRowHeight="15" customHeight="1" x14ac:dyDescent="0.25"/>
  <cols>
    <col min="1" max="1" width="26.7109375" style="139" bestFit="1" customWidth="1"/>
    <col min="2" max="11" width="9.140625" style="139"/>
    <col min="12" max="12" width="14.7109375" style="139" customWidth="1"/>
    <col min="13" max="16" width="9.140625" style="139"/>
    <col min="23" max="23" width="12.85546875" bestFit="1" customWidth="1"/>
    <col min="24" max="24" width="13.42578125" bestFit="1" customWidth="1"/>
    <col min="25" max="16384" width="9.140625" style="139"/>
  </cols>
  <sheetData>
    <row r="1" spans="1:24" ht="60.75" customHeight="1" x14ac:dyDescent="0.25">
      <c r="B1" s="107" t="s">
        <v>698</v>
      </c>
      <c r="C1" s="109" t="s">
        <v>700</v>
      </c>
      <c r="D1" s="109" t="s">
        <v>701</v>
      </c>
      <c r="E1" s="109" t="s">
        <v>702</v>
      </c>
      <c r="F1" s="107" t="s">
        <v>699</v>
      </c>
    </row>
    <row r="2" spans="1:24" ht="15" customHeight="1" x14ac:dyDescent="0.25">
      <c r="A2" s="141"/>
      <c r="B2" s="140" t="s">
        <v>1212</v>
      </c>
      <c r="C2" s="140" t="s">
        <v>1212</v>
      </c>
      <c r="D2" s="140" t="s">
        <v>1212</v>
      </c>
      <c r="E2" s="140" t="s">
        <v>1212</v>
      </c>
      <c r="F2" s="140" t="s">
        <v>1212</v>
      </c>
      <c r="T2">
        <v>1000</v>
      </c>
    </row>
    <row r="3" spans="1:24" ht="15" customHeight="1" x14ac:dyDescent="0.25">
      <c r="A3" s="143" t="s">
        <v>717</v>
      </c>
      <c r="B3" s="141">
        <v>995619.17327449704</v>
      </c>
      <c r="C3" s="139">
        <v>995619.17327449704</v>
      </c>
      <c r="D3" s="139">
        <v>0</v>
      </c>
      <c r="E3" s="139">
        <v>-5.7731597280508101E-15</v>
      </c>
      <c r="F3" s="139">
        <v>188178.93296862999</v>
      </c>
      <c r="X3" t="s">
        <v>3044</v>
      </c>
    </row>
    <row r="4" spans="1:24" ht="15" customHeight="1" x14ac:dyDescent="0.25">
      <c r="A4" s="142" t="s">
        <v>1213</v>
      </c>
      <c r="B4" s="141">
        <v>0</v>
      </c>
      <c r="C4" s="139">
        <v>0</v>
      </c>
      <c r="D4" s="139">
        <v>0</v>
      </c>
      <c r="E4" s="139">
        <v>0</v>
      </c>
      <c r="F4" s="139">
        <v>0</v>
      </c>
      <c r="S4" s="82"/>
      <c r="V4" t="s">
        <v>697</v>
      </c>
      <c r="W4">
        <v>621.610687551669</v>
      </c>
      <c r="X4" s="138">
        <v>436654.25054016098</v>
      </c>
    </row>
    <row r="5" spans="1:24" ht="15" customHeight="1" x14ac:dyDescent="0.25">
      <c r="A5" s="142" t="s">
        <v>1214</v>
      </c>
      <c r="B5" s="141">
        <v>0</v>
      </c>
      <c r="C5" s="139">
        <v>0</v>
      </c>
      <c r="D5" s="139">
        <v>0</v>
      </c>
      <c r="E5" s="139">
        <v>0</v>
      </c>
      <c r="F5" s="139">
        <v>0</v>
      </c>
      <c r="S5" s="82"/>
      <c r="V5" t="s">
        <v>718</v>
      </c>
      <c r="W5">
        <v>10.639227758140811</v>
      </c>
      <c r="X5">
        <v>7257.0453787139104</v>
      </c>
    </row>
    <row r="6" spans="1:24" ht="15" customHeight="1" x14ac:dyDescent="0.25">
      <c r="A6" s="142" t="s">
        <v>1215</v>
      </c>
      <c r="B6" s="141">
        <v>0</v>
      </c>
      <c r="C6" s="139">
        <v>0</v>
      </c>
      <c r="D6" s="139">
        <v>0</v>
      </c>
      <c r="E6" s="139">
        <v>0</v>
      </c>
      <c r="F6" s="139">
        <v>0</v>
      </c>
      <c r="S6" s="82"/>
      <c r="V6" t="s">
        <v>719</v>
      </c>
      <c r="W6">
        <v>6.6420786942020005</v>
      </c>
      <c r="X6">
        <v>4721.9017359948002</v>
      </c>
    </row>
    <row r="7" spans="1:24" ht="15" customHeight="1" x14ac:dyDescent="0.25">
      <c r="A7" s="142" t="s">
        <v>1216</v>
      </c>
      <c r="B7" s="141">
        <v>0</v>
      </c>
      <c r="C7" s="139">
        <v>0</v>
      </c>
      <c r="D7" s="139">
        <v>0</v>
      </c>
      <c r="E7" s="139">
        <v>0</v>
      </c>
      <c r="F7" s="139">
        <v>0</v>
      </c>
      <c r="L7" s="139">
        <v>1000</v>
      </c>
      <c r="S7" s="82"/>
      <c r="V7" t="s">
        <v>720</v>
      </c>
      <c r="W7">
        <v>-19.896874111525349</v>
      </c>
      <c r="X7">
        <v>-13439.700941398169</v>
      </c>
    </row>
    <row r="8" spans="1:24" ht="15" customHeight="1" x14ac:dyDescent="0.25">
      <c r="A8" s="142" t="s">
        <v>1217</v>
      </c>
      <c r="B8" s="141">
        <v>0</v>
      </c>
      <c r="C8" s="139">
        <v>0</v>
      </c>
      <c r="D8" s="139">
        <v>0</v>
      </c>
      <c r="E8" s="139">
        <v>0</v>
      </c>
      <c r="F8" s="139">
        <v>0</v>
      </c>
      <c r="S8" s="82"/>
      <c r="V8" t="s">
        <v>65</v>
      </c>
      <c r="W8">
        <v>30.488433663288927</v>
      </c>
      <c r="X8">
        <v>21172.58741951525</v>
      </c>
    </row>
    <row r="9" spans="1:24" ht="15" customHeight="1" x14ac:dyDescent="0.25">
      <c r="A9" s="142" t="s">
        <v>703</v>
      </c>
      <c r="B9" s="141">
        <v>0</v>
      </c>
      <c r="C9" s="139">
        <v>0</v>
      </c>
      <c r="D9" s="139">
        <v>0</v>
      </c>
      <c r="E9" s="139">
        <v>0</v>
      </c>
      <c r="F9" s="139">
        <v>0</v>
      </c>
      <c r="K9" s="139" t="s">
        <v>1218</v>
      </c>
      <c r="S9" s="82"/>
      <c r="V9" t="s">
        <v>721</v>
      </c>
      <c r="W9">
        <v>60.843733921580423</v>
      </c>
      <c r="X9">
        <v>40859.90425981213</v>
      </c>
    </row>
    <row r="10" spans="1:24" ht="15" customHeight="1" x14ac:dyDescent="0.25">
      <c r="A10" s="142" t="s">
        <v>704</v>
      </c>
      <c r="B10" s="141">
        <v>3438.0658571601998</v>
      </c>
      <c r="C10" s="139">
        <v>0</v>
      </c>
      <c r="D10" s="139">
        <v>3438.0658571601998</v>
      </c>
      <c r="E10" s="139">
        <v>0</v>
      </c>
      <c r="F10" s="139">
        <v>0</v>
      </c>
      <c r="H10" s="139">
        <f>SUM(D10:F10)</f>
        <v>3438.0658571601998</v>
      </c>
      <c r="I10" s="139">
        <v>3.4380658571601996</v>
      </c>
      <c r="J10" s="139" t="s">
        <v>719</v>
      </c>
      <c r="K10" s="139">
        <f>(VLOOKUP(J10,Sheet4!$V$3:$X$17,3,FALSE))/1000</f>
        <v>4.7219017359948001</v>
      </c>
      <c r="M10" s="144"/>
      <c r="O10" s="144"/>
      <c r="S10" s="82"/>
      <c r="V10" t="s">
        <v>722</v>
      </c>
      <c r="W10">
        <v>127.43739189316089</v>
      </c>
      <c r="X10">
        <v>88995.799913291499</v>
      </c>
    </row>
    <row r="11" spans="1:24" ht="15" customHeight="1" x14ac:dyDescent="0.25">
      <c r="A11" s="142" t="s">
        <v>705</v>
      </c>
      <c r="B11" s="141">
        <v>-26036.3568787933</v>
      </c>
      <c r="C11" s="139">
        <v>-19742.1405737977</v>
      </c>
      <c r="D11" s="139">
        <v>-5635.7681744679903</v>
      </c>
      <c r="E11" s="139">
        <v>-658.44813052764005</v>
      </c>
      <c r="F11" s="139">
        <v>0</v>
      </c>
      <c r="H11" s="139">
        <f t="shared" ref="H11:H21" si="0">SUM(D11:F11)</f>
        <v>-6294.2163049956307</v>
      </c>
      <c r="I11" s="139">
        <v>-6.294216304995631</v>
      </c>
      <c r="J11" t="s">
        <v>720</v>
      </c>
      <c r="K11" s="139">
        <f>(VLOOKUP(J11,Sheet4!$V$3:$X$17,3,FALSE))/1000</f>
        <v>-13.439700941398169</v>
      </c>
      <c r="M11" s="144"/>
      <c r="O11" s="144"/>
      <c r="S11" s="82"/>
      <c r="V11" t="s">
        <v>723</v>
      </c>
      <c r="W11">
        <v>110.6949789594495</v>
      </c>
      <c r="X11">
        <v>76772.298360148197</v>
      </c>
    </row>
    <row r="12" spans="1:24" ht="15" customHeight="1" x14ac:dyDescent="0.25">
      <c r="A12" s="142" t="s">
        <v>706</v>
      </c>
      <c r="B12" s="141">
        <v>155202.13578199799</v>
      </c>
      <c r="C12" s="139">
        <v>150493.73859581901</v>
      </c>
      <c r="D12" s="139">
        <v>4708.3971861789896</v>
      </c>
      <c r="E12" s="139">
        <v>0</v>
      </c>
      <c r="F12" s="139">
        <v>1315.54860700318</v>
      </c>
      <c r="H12" s="139">
        <f t="shared" si="0"/>
        <v>6023.9457931821698</v>
      </c>
      <c r="I12" s="139">
        <v>6.02394579318217</v>
      </c>
      <c r="J12" t="s">
        <v>65</v>
      </c>
      <c r="K12" s="139">
        <f>(VLOOKUP(J12,Sheet4!$V$3:$X$17,3,FALSE))/1000</f>
        <v>21.172587419515249</v>
      </c>
      <c r="M12" s="144"/>
      <c r="O12" s="144"/>
      <c r="S12" s="82"/>
      <c r="V12" t="s">
        <v>69</v>
      </c>
      <c r="W12">
        <v>39.346366057516931</v>
      </c>
      <c r="X12">
        <v>25342.161389018998</v>
      </c>
    </row>
    <row r="13" spans="1:24" ht="15" customHeight="1" x14ac:dyDescent="0.25">
      <c r="A13" s="142" t="s">
        <v>707</v>
      </c>
      <c r="B13" s="141">
        <v>239822.12166714499</v>
      </c>
      <c r="C13" s="139">
        <v>227915.90383678101</v>
      </c>
      <c r="D13" s="139">
        <v>10819.2813016036</v>
      </c>
      <c r="E13" s="139">
        <v>1086.9365287599401</v>
      </c>
      <c r="F13" s="139">
        <v>8643.8748903976993</v>
      </c>
      <c r="H13" s="139">
        <f t="shared" si="0"/>
        <v>20550.09272076124</v>
      </c>
      <c r="I13" s="139">
        <v>20.550092720761242</v>
      </c>
      <c r="J13" t="s">
        <v>721</v>
      </c>
      <c r="K13" s="139">
        <f>(VLOOKUP(J13,Sheet4!$V$3:$X$17,3,FALSE))/1000</f>
        <v>40.859904259812133</v>
      </c>
      <c r="M13" s="144"/>
      <c r="O13" s="144"/>
      <c r="S13" s="82"/>
      <c r="V13" t="s">
        <v>724</v>
      </c>
      <c r="W13">
        <v>72.782568751551494</v>
      </c>
      <c r="X13">
        <v>49053.133223491488</v>
      </c>
    </row>
    <row r="14" spans="1:24" ht="15" customHeight="1" x14ac:dyDescent="0.25">
      <c r="A14" s="142" t="s">
        <v>708</v>
      </c>
      <c r="B14" s="141">
        <v>251271.54997143199</v>
      </c>
      <c r="C14" s="139">
        <v>237000</v>
      </c>
      <c r="D14" s="139">
        <v>14271.549971431699</v>
      </c>
      <c r="E14" s="139">
        <v>0</v>
      </c>
      <c r="F14" s="139">
        <v>26206.139363583701</v>
      </c>
      <c r="H14" s="139">
        <f t="shared" si="0"/>
        <v>40477.689335015399</v>
      </c>
      <c r="I14" s="139">
        <v>40.477689335015398</v>
      </c>
      <c r="J14" t="s">
        <v>722</v>
      </c>
      <c r="K14" s="139">
        <f>(VLOOKUP(J14,Sheet4!$V$3:$X$17,3,FALSE))/1000</f>
        <v>88.995799913291506</v>
      </c>
      <c r="M14" s="144"/>
      <c r="O14" s="144"/>
      <c r="S14" s="82"/>
      <c r="V14" t="s">
        <v>725</v>
      </c>
      <c r="W14">
        <v>111.51114701277589</v>
      </c>
      <c r="X14">
        <v>88350.964206391131</v>
      </c>
    </row>
    <row r="15" spans="1:24" ht="15" customHeight="1" x14ac:dyDescent="0.25">
      <c r="A15" s="142" t="s">
        <v>709</v>
      </c>
      <c r="B15" s="141">
        <v>128970.09579081299</v>
      </c>
      <c r="C15" s="139">
        <v>115234.743803117</v>
      </c>
      <c r="D15" s="139">
        <v>13277.1119876966</v>
      </c>
      <c r="E15" s="139">
        <v>-5.7731597280508101E-15</v>
      </c>
      <c r="F15" s="139">
        <v>23258.4046983099</v>
      </c>
      <c r="H15" s="139">
        <f t="shared" si="0"/>
        <v>36535.5166860065</v>
      </c>
      <c r="I15" s="139">
        <v>36.535516686006503</v>
      </c>
      <c r="J15" t="s">
        <v>723</v>
      </c>
      <c r="K15" s="139">
        <f>(VLOOKUP(J15,Sheet4!$V$3:$X$17,3,FALSE))/1000</f>
        <v>76.772298360148199</v>
      </c>
      <c r="M15" s="144"/>
      <c r="O15" s="144"/>
      <c r="S15" s="82"/>
      <c r="V15" t="s">
        <v>726</v>
      </c>
      <c r="W15">
        <v>4.0231521316952099</v>
      </c>
      <c r="X15">
        <v>2769.8213114441101</v>
      </c>
    </row>
    <row r="16" spans="1:24" ht="15" customHeight="1" x14ac:dyDescent="0.25">
      <c r="A16" s="142" t="s">
        <v>710</v>
      </c>
      <c r="B16" s="141">
        <v>50408.109521333303</v>
      </c>
      <c r="C16" s="139">
        <v>44117.382974016196</v>
      </c>
      <c r="D16" s="139">
        <v>6290.7265473171001</v>
      </c>
      <c r="E16" s="139">
        <v>0</v>
      </c>
      <c r="F16" s="139">
        <v>4244.2232643427997</v>
      </c>
      <c r="H16" s="139">
        <f t="shared" si="0"/>
        <v>10534.949811659899</v>
      </c>
      <c r="I16" s="139">
        <v>10.534949811659899</v>
      </c>
      <c r="J16" t="s">
        <v>69</v>
      </c>
      <c r="K16" s="139">
        <f>(VLOOKUP(J16,Sheet4!$V$3:$X$17,3,FALSE))/1000</f>
        <v>25.342161389018997</v>
      </c>
      <c r="M16" s="144"/>
      <c r="O16" s="144"/>
      <c r="S16" s="82"/>
      <c r="V16" t="s">
        <v>727</v>
      </c>
      <c r="W16">
        <v>0.24484871827138194</v>
      </c>
      <c r="X16">
        <v>195.10723955576896</v>
      </c>
    </row>
    <row r="17" spans="1:24" ht="15" customHeight="1" x14ac:dyDescent="0.25">
      <c r="A17" s="142" t="s">
        <v>711</v>
      </c>
      <c r="B17" s="141">
        <v>178257.391364521</v>
      </c>
      <c r="C17" s="139">
        <v>159085.11342390801</v>
      </c>
      <c r="D17" s="139">
        <v>16794.777940612901</v>
      </c>
      <c r="E17" s="139">
        <v>0</v>
      </c>
      <c r="F17" s="139">
        <v>9363.2148657411108</v>
      </c>
      <c r="H17" s="139">
        <f t="shared" si="0"/>
        <v>26157.992806354014</v>
      </c>
      <c r="I17" s="139">
        <v>26.157992806354013</v>
      </c>
      <c r="J17" t="s">
        <v>724</v>
      </c>
      <c r="K17" s="139">
        <f>(VLOOKUP(J17,Sheet4!$V$3:$X$17,3,FALSE))/1000</f>
        <v>49.053133223491486</v>
      </c>
      <c r="M17" s="144"/>
      <c r="O17" s="144"/>
      <c r="S17" s="82"/>
      <c r="V17" t="s">
        <v>728</v>
      </c>
      <c r="W17">
        <v>66.853634101560914</v>
      </c>
      <c r="X17">
        <v>44603.227044181898</v>
      </c>
    </row>
    <row r="18" spans="1:24" ht="15" customHeight="1" x14ac:dyDescent="0.25">
      <c r="A18" s="142" t="s">
        <v>712</v>
      </c>
      <c r="B18" s="141">
        <v>67581.029955590595</v>
      </c>
      <c r="C18" s="139">
        <v>61705.590609611201</v>
      </c>
      <c r="D18" s="139">
        <v>5875.43934597937</v>
      </c>
      <c r="E18" s="139">
        <v>0</v>
      </c>
      <c r="F18" s="139">
        <v>14639.586512168</v>
      </c>
      <c r="H18" s="139">
        <f t="shared" si="0"/>
        <v>20515.025858147368</v>
      </c>
      <c r="I18" s="139">
        <v>20.515025858147368</v>
      </c>
      <c r="J18" t="s">
        <v>725</v>
      </c>
      <c r="K18" s="139">
        <f>(VLOOKUP(J18,Sheet4!$V$3:$X$17,3,FALSE))/1000</f>
        <v>88.350964206391126</v>
      </c>
      <c r="M18" s="144"/>
      <c r="O18" s="144"/>
    </row>
    <row r="19" spans="1:24" ht="15" customHeight="1" x14ac:dyDescent="0.25">
      <c r="A19" s="142" t="s">
        <v>713</v>
      </c>
      <c r="B19" s="141">
        <v>20901.970825884699</v>
      </c>
      <c r="C19" s="139">
        <v>19808.8406050423</v>
      </c>
      <c r="D19" s="139">
        <v>1093.1302208423999</v>
      </c>
      <c r="E19" s="139">
        <v>0</v>
      </c>
      <c r="F19" s="139">
        <v>0</v>
      </c>
      <c r="H19" s="139">
        <f t="shared" si="0"/>
        <v>1093.1302208423999</v>
      </c>
      <c r="I19" s="139">
        <v>1.0931302208423999</v>
      </c>
      <c r="J19" t="s">
        <v>726</v>
      </c>
      <c r="K19" s="139">
        <f>(VLOOKUP(J19,Sheet4!$V$3:$X$17,3,FALSE))/1000</f>
        <v>2.7698213114441099</v>
      </c>
      <c r="M19" s="144"/>
      <c r="O19" s="144"/>
    </row>
    <row r="20" spans="1:24" ht="15" customHeight="1" x14ac:dyDescent="0.25">
      <c r="A20" s="142" t="s">
        <v>714</v>
      </c>
      <c r="B20" s="141">
        <v>80.401034180051496</v>
      </c>
      <c r="C20" s="139">
        <v>0</v>
      </c>
      <c r="D20" s="139">
        <v>80.401034180051496</v>
      </c>
      <c r="E20" s="139">
        <v>0</v>
      </c>
      <c r="F20" s="139">
        <v>0</v>
      </c>
      <c r="H20" s="139">
        <f t="shared" si="0"/>
        <v>80.401034180051496</v>
      </c>
      <c r="I20" s="139">
        <v>8.0401034180051498E-2</v>
      </c>
      <c r="J20" t="s">
        <v>727</v>
      </c>
      <c r="K20" s="139">
        <f>(VLOOKUP(J20,Sheet4!$V$3:$X$17,3,FALSE))/1000</f>
        <v>0.19510723955576895</v>
      </c>
      <c r="M20" s="144"/>
      <c r="O20" s="144"/>
    </row>
    <row r="21" spans="1:24" ht="15" customHeight="1" x14ac:dyDescent="0.25">
      <c r="A21" s="142" t="s">
        <v>715</v>
      </c>
      <c r="B21" s="139">
        <v>29066.3391503165</v>
      </c>
      <c r="C21" s="139">
        <v>0</v>
      </c>
      <c r="D21" s="139">
        <v>29066.3391503165</v>
      </c>
      <c r="E21" s="139">
        <v>0</v>
      </c>
      <c r="F21" s="139">
        <v>0</v>
      </c>
      <c r="H21" s="139">
        <f t="shared" si="0"/>
        <v>29066.3391503165</v>
      </c>
      <c r="I21" s="139">
        <v>29.066339150316502</v>
      </c>
      <c r="J21" t="s">
        <v>728</v>
      </c>
      <c r="K21" s="139">
        <f>(VLOOKUP(J21,Sheet4!$V$3:$X$17,3,FALSE))/1000</f>
        <v>44.603227044181899</v>
      </c>
      <c r="M21" s="144"/>
      <c r="O21" s="144"/>
    </row>
  </sheetData>
  <pageMargins left="0.7" right="0.7" top="0.75" bottom="0.75" header="0.3" footer="0.3"/>
  <customProperties>
    <customPr name="CellIDs" r:id="rId1"/>
    <customPr name="ConnName" r:id="rId2"/>
    <customPr name="ConnPOV" r:id="rId3"/>
    <customPr name="HyperionPOVXML" r:id="rId4"/>
    <customPr name="HyperionXML" r:id="rId5"/>
    <customPr name="NameConnectionMap" r:id="rId6"/>
    <customPr name="POVPosition" r:id="rId7"/>
    <customPr name="SheetHasParityContent" r:id="rId8"/>
    <customPr name="SheetOptions" r:id="rId9"/>
    <customPr name="ShowPOV" r:id="rId10"/>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L20"/>
  <sheetViews>
    <sheetView workbookViewId="0">
      <selection activeCell="J4" sqref="J4"/>
    </sheetView>
  </sheetViews>
  <sheetFormatPr defaultRowHeight="15" x14ac:dyDescent="0.25"/>
  <cols>
    <col min="2" max="2" width="12.85546875" bestFit="1" customWidth="1"/>
    <col min="6" max="6" width="16.5703125" bestFit="1" customWidth="1"/>
    <col min="12" max="12" width="9.5703125" bestFit="1" customWidth="1"/>
  </cols>
  <sheetData>
    <row r="4" spans="2:12" x14ac:dyDescent="0.25">
      <c r="B4" s="112" t="s">
        <v>721</v>
      </c>
      <c r="C4" s="135">
        <v>64.912777420551407</v>
      </c>
      <c r="D4">
        <f>VLOOKUP(B4,Sheet4!$J$9:$O$21,6,FALSE)</f>
        <v>0</v>
      </c>
      <c r="F4" t="s">
        <v>57</v>
      </c>
      <c r="G4" s="82">
        <v>2.7382000000000009</v>
      </c>
      <c r="I4" s="115">
        <f>G4/C12</f>
        <v>2.4241578350732443E-2</v>
      </c>
      <c r="J4">
        <f>I4*90</f>
        <v>2.1817420515659198</v>
      </c>
      <c r="K4" s="111"/>
      <c r="L4" s="82"/>
    </row>
    <row r="5" spans="2:12" x14ac:dyDescent="0.25">
      <c r="B5" s="112" t="s">
        <v>722</v>
      </c>
      <c r="C5" s="135">
        <v>126.29927526917761</v>
      </c>
      <c r="D5">
        <f>VLOOKUP(B5,Sheet4!$J$9:$O$21,6,FALSE)</f>
        <v>0</v>
      </c>
      <c r="F5" t="s">
        <v>59</v>
      </c>
      <c r="G5" s="82">
        <v>5.8530299999999977</v>
      </c>
      <c r="I5" s="115">
        <f>G5/C15</f>
        <v>7.0278942690057911E-2</v>
      </c>
      <c r="J5">
        <f t="shared" ref="J5:J7" si="0">I5*90</f>
        <v>6.3251048421052118</v>
      </c>
      <c r="K5" s="116"/>
      <c r="L5" s="82"/>
    </row>
    <row r="6" spans="2:12" x14ac:dyDescent="0.25">
      <c r="B6" s="112" t="s">
        <v>725</v>
      </c>
      <c r="C6" s="135">
        <v>90.846854767541402</v>
      </c>
      <c r="D6">
        <f>VLOOKUP(B6,Sheet4!$J$9:$O$21,6,FALSE)</f>
        <v>0</v>
      </c>
      <c r="F6" t="s">
        <v>55</v>
      </c>
      <c r="G6" s="82">
        <v>4.4802000000000008</v>
      </c>
      <c r="I6" s="115">
        <f>G6/C5</f>
        <v>3.5472887634956679E-2</v>
      </c>
      <c r="J6">
        <f t="shared" si="0"/>
        <v>3.1925598871461012</v>
      </c>
      <c r="L6" s="82"/>
    </row>
    <row r="7" spans="2:12" x14ac:dyDescent="0.25">
      <c r="B7" s="112" t="s">
        <v>69</v>
      </c>
      <c r="C7" s="135">
        <v>38.268479559168441</v>
      </c>
      <c r="D7">
        <f>VLOOKUP(B7,Sheet4!$J$9:$O$21,6,FALSE)</f>
        <v>0</v>
      </c>
      <c r="F7" t="s">
        <v>56</v>
      </c>
      <c r="G7" s="82">
        <v>6.8086700000000047</v>
      </c>
      <c r="I7" s="115">
        <f>G7/C7</f>
        <v>0.17791848744533592</v>
      </c>
      <c r="J7">
        <f t="shared" si="0"/>
        <v>16.012663870080232</v>
      </c>
      <c r="L7" s="82"/>
    </row>
    <row r="8" spans="2:12" x14ac:dyDescent="0.25">
      <c r="B8" s="112" t="s">
        <v>719</v>
      </c>
      <c r="C8" s="135">
        <v>12.4983763806797</v>
      </c>
      <c r="D8">
        <f>VLOOKUP(B8,Sheet4!$J$9:$O$21,6,FALSE)</f>
        <v>0</v>
      </c>
      <c r="F8" t="s">
        <v>58</v>
      </c>
      <c r="G8" s="82">
        <v>13.543469999999996</v>
      </c>
      <c r="I8" s="115"/>
      <c r="L8" s="82"/>
    </row>
    <row r="9" spans="2:12" x14ac:dyDescent="0.25">
      <c r="B9" s="112" t="s">
        <v>65</v>
      </c>
      <c r="C9" s="135">
        <v>54.191019295496019</v>
      </c>
      <c r="D9">
        <f>VLOOKUP(B9,Sheet4!$J$9:$O$21,6,FALSE)</f>
        <v>0</v>
      </c>
      <c r="F9" t="s">
        <v>538</v>
      </c>
      <c r="G9" s="82">
        <v>2.3407799999999988</v>
      </c>
      <c r="I9" s="115">
        <f>G9/C9</f>
        <v>4.3194980098751307E-2</v>
      </c>
      <c r="J9">
        <f>I9*90</f>
        <v>3.8875482088876177</v>
      </c>
      <c r="L9" s="82"/>
    </row>
    <row r="10" spans="2:12" x14ac:dyDescent="0.25">
      <c r="B10" s="112" t="s">
        <v>726</v>
      </c>
      <c r="C10" s="135">
        <v>4.2005854432060401</v>
      </c>
      <c r="D10">
        <f>VLOOKUP(B10,Sheet4!$J$9:$O$21,6,FALSE)</f>
        <v>0</v>
      </c>
      <c r="F10" t="s">
        <v>54</v>
      </c>
      <c r="G10" s="82">
        <v>1.9400199999999956</v>
      </c>
      <c r="I10" s="115">
        <f>G10/C4</f>
        <v>2.9886565897976575E-2</v>
      </c>
      <c r="J10">
        <f>I10*90</f>
        <v>2.689790930817892</v>
      </c>
      <c r="L10" s="82"/>
    </row>
    <row r="11" spans="2:12" x14ac:dyDescent="0.25">
      <c r="B11" s="112" t="s">
        <v>728</v>
      </c>
      <c r="C11" s="135">
        <v>93.706766664960597</v>
      </c>
      <c r="D11">
        <f>VLOOKUP(B11,Sheet4!$J$9:$O$21,6,FALSE)</f>
        <v>0</v>
      </c>
      <c r="F11" t="s">
        <v>535</v>
      </c>
      <c r="G11" s="82">
        <v>0</v>
      </c>
      <c r="I11" s="115"/>
      <c r="L11" s="82"/>
    </row>
    <row r="12" spans="2:12" x14ac:dyDescent="0.25">
      <c r="B12" s="112" t="s">
        <v>723</v>
      </c>
      <c r="C12" s="135">
        <v>112.95469133169161</v>
      </c>
      <c r="D12">
        <f>VLOOKUP(B12,Sheet4!$J$9:$O$21,6,FALSE)</f>
        <v>0</v>
      </c>
      <c r="F12" t="s">
        <v>60</v>
      </c>
      <c r="G12" s="82">
        <v>1.1293399999999989</v>
      </c>
      <c r="I12" s="115">
        <f>G12/C14</f>
        <v>9.1171417574715274</v>
      </c>
      <c r="J12">
        <f t="shared" ref="J12:J17" si="1">I12*90</f>
        <v>820.54275817243752</v>
      </c>
      <c r="L12" s="82"/>
    </row>
    <row r="13" spans="2:12" x14ac:dyDescent="0.25">
      <c r="B13" s="112" t="s">
        <v>720</v>
      </c>
      <c r="C13" s="113">
        <v>-20.57517823924023</v>
      </c>
      <c r="D13">
        <f>VLOOKUP(B13,Sheet4!$J$9:$O$21,6,FALSE)</f>
        <v>0</v>
      </c>
      <c r="F13" t="s">
        <v>277</v>
      </c>
      <c r="G13" s="82">
        <v>3.3191399999999995</v>
      </c>
      <c r="I13" s="115">
        <f>G13/C6</f>
        <v>3.6535552149746985E-2</v>
      </c>
      <c r="J13">
        <f t="shared" si="1"/>
        <v>3.2881996934772286</v>
      </c>
      <c r="L13" s="82"/>
    </row>
    <row r="14" spans="2:12" x14ac:dyDescent="0.25">
      <c r="B14" s="112" t="s">
        <v>727</v>
      </c>
      <c r="C14" s="135">
        <v>0.12386996166583689</v>
      </c>
      <c r="D14">
        <f>VLOOKUP(B14,Sheet4!$J$9:$O$21,6,FALSE)</f>
        <v>0</v>
      </c>
      <c r="F14" t="s">
        <v>537</v>
      </c>
      <c r="G14" s="82">
        <v>0.45236000000000015</v>
      </c>
      <c r="I14" s="115">
        <f>G14/C11</f>
        <v>4.8273995155266557E-3</v>
      </c>
      <c r="J14">
        <f t="shared" si="1"/>
        <v>0.43446595639739899</v>
      </c>
      <c r="L14" s="82"/>
    </row>
    <row r="15" spans="2:12" x14ac:dyDescent="0.25">
      <c r="B15" s="112" t="s">
        <v>724</v>
      </c>
      <c r="C15" s="135">
        <v>83.2828408619187</v>
      </c>
      <c r="D15">
        <f>VLOOKUP(B15,Sheet4!$J$9:$O$21,6,FALSE)</f>
        <v>0</v>
      </c>
      <c r="F15" t="s">
        <v>729</v>
      </c>
      <c r="G15" s="82">
        <v>6.4600000000000005E-3</v>
      </c>
      <c r="I15" s="115" t="e">
        <f>G15/C16</f>
        <v>#DIV/0!</v>
      </c>
      <c r="J15" t="e">
        <f t="shared" si="1"/>
        <v>#DIV/0!</v>
      </c>
      <c r="L15" s="82"/>
    </row>
    <row r="16" spans="2:12" x14ac:dyDescent="0.25">
      <c r="B16" s="112" t="s">
        <v>718</v>
      </c>
      <c r="C16" s="135">
        <v>0</v>
      </c>
      <c r="D16" t="e">
        <f>VLOOKUP(B16,Sheet4!$J$9:$O$21,6,FALSE)</f>
        <v>#N/A</v>
      </c>
      <c r="F16" t="s">
        <v>592</v>
      </c>
      <c r="G16" s="82">
        <v>6.0139999999999992E-2</v>
      </c>
      <c r="I16" s="115">
        <f>G16/C8</f>
        <v>4.8118250057636201E-3</v>
      </c>
      <c r="J16">
        <f t="shared" si="1"/>
        <v>0.43306425051872582</v>
      </c>
      <c r="L16" s="82"/>
    </row>
    <row r="17" spans="6:12" x14ac:dyDescent="0.25">
      <c r="F17" t="s">
        <v>61</v>
      </c>
      <c r="G17" s="82">
        <v>0.33271000000000012</v>
      </c>
      <c r="I17" s="115">
        <f>G17/C10</f>
        <v>7.920562609626712E-2</v>
      </c>
      <c r="J17">
        <f t="shared" si="1"/>
        <v>7.1285063486640405</v>
      </c>
      <c r="L17" s="82"/>
    </row>
    <row r="18" spans="6:12" x14ac:dyDescent="0.25">
      <c r="F18" t="s">
        <v>652</v>
      </c>
      <c r="G18" s="82">
        <v>0</v>
      </c>
      <c r="I18" s="115"/>
      <c r="L18" s="82"/>
    </row>
    <row r="19" spans="6:12" x14ac:dyDescent="0.25">
      <c r="F19" t="s">
        <v>539</v>
      </c>
      <c r="G19" s="82">
        <v>0</v>
      </c>
    </row>
    <row r="20" spans="6:12" x14ac:dyDescent="0.25">
      <c r="G20" s="82">
        <v>43.004519999999978</v>
      </c>
    </row>
  </sheetData>
  <sortState ref="B4:C16">
    <sortCondition ref="B4:B16"/>
  </sortState>
  <pageMargins left="0.7" right="0.7" top="0.75" bottom="0.75" header="0.3" footer="0.3"/>
  <customProperties>
    <customPr name="SheetOptions"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20"/>
  <sheetViews>
    <sheetView showGridLines="0" workbookViewId="0">
      <selection activeCell="B2" sqref="B2"/>
    </sheetView>
  </sheetViews>
  <sheetFormatPr defaultRowHeight="15" x14ac:dyDescent="0.25"/>
  <cols>
    <col min="2" max="2" width="16.5703125" bestFit="1" customWidth="1"/>
    <col min="3" max="3" width="12.28515625" customWidth="1"/>
    <col min="4" max="4" width="16.5703125" customWidth="1"/>
    <col min="5" max="5" width="16" customWidth="1"/>
    <col min="6" max="6" width="21.7109375" customWidth="1"/>
    <col min="7" max="7" width="9" bestFit="1" customWidth="1"/>
    <col min="8" max="8" width="8.28515625" bestFit="1" customWidth="1"/>
    <col min="9" max="9" width="7.5703125" bestFit="1" customWidth="1"/>
    <col min="10" max="10" width="7.42578125" bestFit="1" customWidth="1"/>
    <col min="11" max="11" width="5.5703125" bestFit="1" customWidth="1"/>
    <col min="12" max="12" width="7.5703125" bestFit="1" customWidth="1"/>
    <col min="14" max="14" width="17" bestFit="1" customWidth="1"/>
    <col min="15" max="15" width="25.5703125" bestFit="1" customWidth="1"/>
    <col min="16" max="16" width="36.85546875" bestFit="1" customWidth="1"/>
    <col min="17" max="17" width="25.7109375" bestFit="1" customWidth="1"/>
    <col min="18" max="18" width="14.140625" bestFit="1" customWidth="1"/>
    <col min="19" max="19" width="9.5703125" bestFit="1" customWidth="1"/>
    <col min="20" max="20" width="7.5703125" bestFit="1" customWidth="1"/>
  </cols>
  <sheetData>
    <row r="1" spans="2:21" ht="15.75" thickBot="1" x14ac:dyDescent="0.3"/>
    <row r="2" spans="2:21" ht="39" customHeight="1" x14ac:dyDescent="0.25">
      <c r="B2" s="245" t="s">
        <v>697</v>
      </c>
      <c r="C2" s="251" t="s">
        <v>736</v>
      </c>
      <c r="D2" s="251" t="s">
        <v>737</v>
      </c>
      <c r="E2" s="251" t="s">
        <v>738</v>
      </c>
      <c r="F2" s="252" t="s">
        <v>730</v>
      </c>
      <c r="G2" s="246" t="s">
        <v>731</v>
      </c>
      <c r="N2" s="154" t="s">
        <v>53</v>
      </c>
      <c r="O2" s="155" t="s">
        <v>62</v>
      </c>
      <c r="P2" s="156" t="s">
        <v>83</v>
      </c>
      <c r="Q2" s="156" t="s">
        <v>86</v>
      </c>
      <c r="R2" s="156" t="s">
        <v>87</v>
      </c>
      <c r="S2" s="156" t="s">
        <v>52</v>
      </c>
      <c r="T2" s="157" t="s">
        <v>743</v>
      </c>
    </row>
    <row r="3" spans="2:21" x14ac:dyDescent="0.25">
      <c r="B3" s="239" t="s">
        <v>69</v>
      </c>
      <c r="C3" s="247">
        <f>VLOOKUP(B3,Sheet1!$B$4:$C$16,2,FALSE)</f>
        <v>38.268479559168441</v>
      </c>
      <c r="D3" s="247">
        <f>VLOOKUP(B3,'Trend &amp; Summary'!$AO$34:$AV$51,6,FALSE)</f>
        <v>6.8086700000000047</v>
      </c>
      <c r="E3" s="249">
        <f t="shared" ref="E3:E12" si="0">D3/C3</f>
        <v>0.17791848744533592</v>
      </c>
      <c r="F3" s="238">
        <f t="shared" ref="F3:F12" si="1">E3*90</f>
        <v>16.012663870080232</v>
      </c>
      <c r="G3" s="244">
        <v>1</v>
      </c>
      <c r="N3" s="158" t="str">
        <f>Current!I2</f>
        <v>07. GROUP</v>
      </c>
      <c r="O3" s="136" t="str">
        <f>Current!J2</f>
        <v>GROUP SHARED SERVICES</v>
      </c>
      <c r="P3" s="136" t="str">
        <f>Current!C2</f>
        <v>Capgemini Service S.A.S.</v>
      </c>
      <c r="Q3" s="136" t="str">
        <f>Current!F2</f>
        <v>Capgemini Outsourcing Services S.A.S.</v>
      </c>
      <c r="R3" s="137" t="str">
        <f>Current!G2</f>
        <v>FRANCE</v>
      </c>
      <c r="S3" s="161" t="str">
        <f>Current!R2</f>
        <v>0-30 Days</v>
      </c>
      <c r="T3" s="208">
        <f>(Current!Z2)/1000</f>
        <v>1.12669</v>
      </c>
    </row>
    <row r="4" spans="2:21" x14ac:dyDescent="0.25">
      <c r="B4" s="239" t="s">
        <v>45</v>
      </c>
      <c r="C4" s="247">
        <f>Sheet1!C10</f>
        <v>4.2005854432060401</v>
      </c>
      <c r="D4" s="247">
        <f>VLOOKUP(B4,'Trend &amp; Summary'!$AO$34:$AV$51,6,FALSE)</f>
        <v>0.33271000000000012</v>
      </c>
      <c r="E4" s="249">
        <f t="shared" si="0"/>
        <v>7.920562609626712E-2</v>
      </c>
      <c r="F4" s="238">
        <f t="shared" si="1"/>
        <v>7.1285063486640405</v>
      </c>
      <c r="G4" s="244">
        <v>2</v>
      </c>
      <c r="N4" s="257" t="str">
        <f>Current!I3</f>
        <v>07. GROUP</v>
      </c>
      <c r="O4" s="253" t="str">
        <f>Current!J3</f>
        <v>GROUP SHARED SERVICES</v>
      </c>
      <c r="P4" s="253" t="str">
        <f>Current!C3</f>
        <v>Capgemini Service S.A.S.</v>
      </c>
      <c r="Q4" s="253" t="str">
        <f>Current!F3</f>
        <v>Capgemini Outsourcing Services S.A.S.</v>
      </c>
      <c r="R4" s="254" t="str">
        <f>Current!G3</f>
        <v>FRANCE</v>
      </c>
      <c r="S4" s="259" t="str">
        <f>Current!R3</f>
        <v>0-30 Days</v>
      </c>
      <c r="T4" s="269">
        <f>(Current!Z3)/1000</f>
        <v>1.0422</v>
      </c>
    </row>
    <row r="5" spans="2:21" x14ac:dyDescent="0.25">
      <c r="B5" s="239" t="s">
        <v>342</v>
      </c>
      <c r="C5" s="247">
        <f>Sheet1!C15</f>
        <v>83.2828408619187</v>
      </c>
      <c r="D5" s="247">
        <f>VLOOKUP(B5,'Trend &amp; Summary'!$AO$34:$AV$51,6,FALSE)</f>
        <v>5.8530299999999977</v>
      </c>
      <c r="E5" s="249">
        <f t="shared" si="0"/>
        <v>7.0278942690057911E-2</v>
      </c>
      <c r="F5" s="238">
        <f t="shared" si="1"/>
        <v>6.3251048421052118</v>
      </c>
      <c r="G5" s="244">
        <v>3</v>
      </c>
      <c r="N5" s="257" t="str">
        <f>Current!I4</f>
        <v>06. SOGETI</v>
      </c>
      <c r="O5" s="253" t="str">
        <f>Current!J4</f>
        <v xml:space="preserve">Sogeti France </v>
      </c>
      <c r="P5" s="253" t="str">
        <f>Current!C4</f>
        <v>Sogeti Corporate Services S.A.S.</v>
      </c>
      <c r="Q5" s="253" t="str">
        <f>Current!F4</f>
        <v>Sogeti France S.A.S.</v>
      </c>
      <c r="R5" s="254" t="str">
        <f>Current!G4</f>
        <v>FRANCE</v>
      </c>
      <c r="S5" s="259" t="str">
        <f>Current!R4</f>
        <v>0-30 Days</v>
      </c>
      <c r="T5" s="269">
        <f>(Current!Z4)/1000</f>
        <v>1.0129699999999999</v>
      </c>
    </row>
    <row r="6" spans="2:21" x14ac:dyDescent="0.25">
      <c r="B6" s="239" t="s">
        <v>65</v>
      </c>
      <c r="C6" s="247">
        <f>VLOOKUP(B6,Sheet1!$B$4:$C$16,2,FALSE)</f>
        <v>54.191019295496019</v>
      </c>
      <c r="D6" s="247">
        <f>VLOOKUP(B6,'Trend &amp; Summary'!$AO$34:$AV$51,6,FALSE)</f>
        <v>2.3407799999999988</v>
      </c>
      <c r="E6" s="249">
        <f t="shared" si="0"/>
        <v>4.3194980098751307E-2</v>
      </c>
      <c r="F6" s="238">
        <f t="shared" si="1"/>
        <v>3.8875482088876177</v>
      </c>
      <c r="G6" s="244">
        <v>4</v>
      </c>
      <c r="N6" s="257" t="str">
        <f>Current!I5</f>
        <v>07. GROUP</v>
      </c>
      <c r="O6" s="253" t="str">
        <f>Current!J5</f>
        <v>GROUP SHARED SERVICES</v>
      </c>
      <c r="P6" s="253" t="str">
        <f>Current!C5</f>
        <v>Capgemini Service S.A.S.</v>
      </c>
      <c r="Q6" s="253" t="str">
        <f>Current!F5</f>
        <v>Capgemini Outsourcing Services S.A.S.</v>
      </c>
      <c r="R6" s="254" t="str">
        <f>Current!G5</f>
        <v>FRANCE</v>
      </c>
      <c r="S6" s="259" t="str">
        <f>Current!R5</f>
        <v>0-30 Days</v>
      </c>
      <c r="T6" s="269">
        <f>(Current!Z5)/1000</f>
        <v>0.92308000000000001</v>
      </c>
    </row>
    <row r="7" spans="2:21" x14ac:dyDescent="0.25">
      <c r="B7" s="239" t="s">
        <v>340</v>
      </c>
      <c r="C7" s="247">
        <f>Sheet1!C6</f>
        <v>90.846854767541402</v>
      </c>
      <c r="D7" s="247">
        <f>VLOOKUP(B7,'Trend &amp; Summary'!$AO$34:$AV$51,6,FALSE)</f>
        <v>3.3191399999999995</v>
      </c>
      <c r="E7" s="249">
        <f t="shared" si="0"/>
        <v>3.6535552149746985E-2</v>
      </c>
      <c r="F7" s="238">
        <f t="shared" si="1"/>
        <v>3.2881996934772286</v>
      </c>
      <c r="G7" s="244">
        <v>5</v>
      </c>
      <c r="N7" s="257" t="str">
        <f>Current!I6</f>
        <v>07. GROUP</v>
      </c>
      <c r="O7" s="253" t="str">
        <f>Current!J6</f>
        <v>GROUP SHARED SERVICES</v>
      </c>
      <c r="P7" s="253" t="str">
        <f>Current!C6</f>
        <v>Capgemini Service S.A.S.</v>
      </c>
      <c r="Q7" s="253" t="str">
        <f>Current!F6</f>
        <v>Capgemini Technology Services</v>
      </c>
      <c r="R7" s="254" t="str">
        <f>Current!G6</f>
        <v>FRANCE</v>
      </c>
      <c r="S7" s="259" t="str">
        <f>Current!R6</f>
        <v>0-30 Days</v>
      </c>
      <c r="T7" s="269">
        <f>(Current!Z6)/1000</f>
        <v>0.65712000000000004</v>
      </c>
    </row>
    <row r="8" spans="2:21" x14ac:dyDescent="0.25">
      <c r="B8" s="239" t="s">
        <v>337</v>
      </c>
      <c r="C8" s="247">
        <f>Sheet1!C5</f>
        <v>126.29927526917761</v>
      </c>
      <c r="D8" s="247">
        <f>VLOOKUP(B8,'Trend &amp; Summary'!$AO$34:$AV$51,6,FALSE)</f>
        <v>4.4802000000000008</v>
      </c>
      <c r="E8" s="249">
        <f t="shared" si="0"/>
        <v>3.5472887634956679E-2</v>
      </c>
      <c r="F8" s="238">
        <f t="shared" si="1"/>
        <v>3.1925598871461012</v>
      </c>
      <c r="G8" s="244">
        <v>6</v>
      </c>
      <c r="N8" s="257" t="str">
        <f>Current!I7</f>
        <v>05. BUSINESS SERVICES</v>
      </c>
      <c r="O8" s="253" t="str">
        <f>Current!J7</f>
        <v>BPO POLAND - BPOPL- BU</v>
      </c>
      <c r="P8" s="253" t="str">
        <f>Current!C7</f>
        <v>Capgemini Polska Sp z.o.o</v>
      </c>
      <c r="Q8" s="253" t="str">
        <f>Current!F7</f>
        <v>Capgemini Suisse S.A.</v>
      </c>
      <c r="R8" s="254" t="str">
        <f>Current!G7</f>
        <v>CENTRAL EUROPE</v>
      </c>
      <c r="S8" s="259" t="str">
        <f>Current!R7</f>
        <v>0-30 Days</v>
      </c>
      <c r="T8" s="269">
        <f>(Current!Z7)/1000</f>
        <v>0.58628999999999998</v>
      </c>
    </row>
    <row r="9" spans="2:21" x14ac:dyDescent="0.25">
      <c r="B9" s="239" t="s">
        <v>336</v>
      </c>
      <c r="C9" s="247">
        <f>Sheet1!C4</f>
        <v>64.912777420551407</v>
      </c>
      <c r="D9" s="247">
        <f>VLOOKUP(B9,'Trend &amp; Summary'!$AO$34:$AV$51,6,FALSE)</f>
        <v>1.9400199999999956</v>
      </c>
      <c r="E9" s="249">
        <f t="shared" si="0"/>
        <v>2.9886565897976575E-2</v>
      </c>
      <c r="F9" s="238">
        <f t="shared" si="1"/>
        <v>2.689790930817892</v>
      </c>
      <c r="G9" s="244">
        <v>7</v>
      </c>
      <c r="N9" s="257" t="str">
        <f>Current!I8</f>
        <v>02. APPSTWO</v>
      </c>
      <c r="O9" s="253" t="str">
        <f>Current!J8</f>
        <v xml:space="preserve">DUMMY BU CORP </v>
      </c>
      <c r="P9" s="253" t="str">
        <f>Current!C8</f>
        <v>Capgemini Deutschland GmbH</v>
      </c>
      <c r="Q9" s="253" t="str">
        <f>Current!F8</f>
        <v>Capgemini Service S.A.S.</v>
      </c>
      <c r="R9" s="254" t="str">
        <f>Current!G8</f>
        <v>HOLDING</v>
      </c>
      <c r="S9" s="259" t="str">
        <f>Current!R8</f>
        <v>0-30 Days</v>
      </c>
      <c r="T9" s="269">
        <f>(Current!Z8)/1000</f>
        <v>0.56213000000000002</v>
      </c>
    </row>
    <row r="10" spans="2:21" x14ac:dyDescent="0.25">
      <c r="B10" s="239" t="s">
        <v>339</v>
      </c>
      <c r="C10" s="247">
        <f>VLOOKUP(B10,Sheet1!$B$4:$C$16,2,FALSE)</f>
        <v>112.95469133169161</v>
      </c>
      <c r="D10" s="247">
        <f>VLOOKUP(B10,'Trend &amp; Summary'!$AO$34:$AV$51,6,FALSE)</f>
        <v>2.7382000000000009</v>
      </c>
      <c r="E10" s="249">
        <f t="shared" si="0"/>
        <v>2.4241578350732443E-2</v>
      </c>
      <c r="F10" s="238">
        <f t="shared" si="1"/>
        <v>2.1817420515659198</v>
      </c>
      <c r="G10" s="244">
        <v>8</v>
      </c>
      <c r="N10" s="257" t="str">
        <f>Current!I9</f>
        <v>07. GROUP</v>
      </c>
      <c r="O10" s="253" t="str">
        <f>Current!J9</f>
        <v>GROUP SHARED SERVICES</v>
      </c>
      <c r="P10" s="253" t="str">
        <f>Current!C9</f>
        <v>Capgemini Service S.A.S.</v>
      </c>
      <c r="Q10" s="253" t="str">
        <f>Current!F9</f>
        <v>Capgemini Outsourcing Services S.A.S.</v>
      </c>
      <c r="R10" s="254" t="str">
        <f>Current!G9</f>
        <v>FRANCE</v>
      </c>
      <c r="S10" s="259" t="str">
        <f>Current!R9</f>
        <v>0-30 Days</v>
      </c>
      <c r="T10" s="269">
        <f>(Current!Z9)/1000</f>
        <v>0.54827999999999999</v>
      </c>
    </row>
    <row r="11" spans="2:21" x14ac:dyDescent="0.25">
      <c r="B11" s="239" t="s">
        <v>341</v>
      </c>
      <c r="C11" s="247">
        <f>Sheet1!C11</f>
        <v>93.706766664960597</v>
      </c>
      <c r="D11" s="247">
        <v>1.2220899999999997</v>
      </c>
      <c r="E11" s="249">
        <f t="shared" si="0"/>
        <v>1.3041640892054928E-2</v>
      </c>
      <c r="F11" s="238">
        <f t="shared" si="1"/>
        <v>1.1737476802849436</v>
      </c>
      <c r="G11" s="244">
        <v>9</v>
      </c>
      <c r="N11" s="257" t="str">
        <f>Current!I10</f>
        <v>03. CC</v>
      </c>
      <c r="O11" s="253" t="str">
        <f>Current!J10</f>
        <v>DE01 - CC Market Units</v>
      </c>
      <c r="P11" s="253" t="str">
        <f>Current!C10</f>
        <v>Capgemini Deutschland GmbH</v>
      </c>
      <c r="Q11" s="253" t="str">
        <f>Current!F10</f>
        <v>Capgemini Consulting Österreich AG</v>
      </c>
      <c r="R11" s="254" t="str">
        <f>Current!G10</f>
        <v>CENTRAL EUROPE</v>
      </c>
      <c r="S11" s="259" t="str">
        <f>Current!R10</f>
        <v>61-90 Days</v>
      </c>
      <c r="T11" s="269">
        <f>(Current!Z10)/1000</f>
        <v>0.54500999999999999</v>
      </c>
    </row>
    <row r="12" spans="2:21" ht="15.75" thickBot="1" x14ac:dyDescent="0.3">
      <c r="B12" s="241" t="s">
        <v>230</v>
      </c>
      <c r="C12" s="248">
        <f>Sheet1!C8</f>
        <v>12.4983763806797</v>
      </c>
      <c r="D12" s="248">
        <f>VLOOKUP(B12,'Trend &amp; Summary'!$AO$34:$AV$51,6,FALSE)</f>
        <v>6.0139999999999992E-2</v>
      </c>
      <c r="E12" s="250">
        <f t="shared" si="0"/>
        <v>4.8118250057636201E-3</v>
      </c>
      <c r="F12" s="243">
        <f t="shared" si="1"/>
        <v>0.43306425051872582</v>
      </c>
      <c r="G12" s="258">
        <v>10</v>
      </c>
      <c r="N12" s="257" t="str">
        <f>Current!I11</f>
        <v>07. GROUP</v>
      </c>
      <c r="O12" s="253" t="str">
        <f>Current!J11</f>
        <v>GROUP SHARED SERVICES</v>
      </c>
      <c r="P12" s="253" t="str">
        <f>Current!C11</f>
        <v>Capgemini Service S.A.S.</v>
      </c>
      <c r="Q12" s="253" t="str">
        <f>Current!F11</f>
        <v>Sogeti France S.A.S.</v>
      </c>
      <c r="R12" s="254" t="str">
        <f>Current!G11</f>
        <v>FRANCE</v>
      </c>
      <c r="S12" s="259" t="str">
        <f>Current!R11</f>
        <v>0-30 Days</v>
      </c>
      <c r="T12" s="269">
        <f>(Current!Z11)/1000</f>
        <v>0.47863</v>
      </c>
    </row>
    <row r="13" spans="2:21" ht="15.75" thickBot="1" x14ac:dyDescent="0.3">
      <c r="N13" s="127"/>
      <c r="O13" s="159"/>
      <c r="P13" s="159"/>
      <c r="Q13" s="159"/>
      <c r="R13" s="159"/>
      <c r="S13" s="159"/>
      <c r="T13" s="160">
        <f>(SUM(T3:T12))</f>
        <v>7.4823999999999993</v>
      </c>
    </row>
    <row r="14" spans="2:21" x14ac:dyDescent="0.25">
      <c r="T14" s="114">
        <f>T13/'Trend &amp; Summary'!AT15</f>
        <v>0.17415024252185476</v>
      </c>
      <c r="U14" t="s">
        <v>792</v>
      </c>
    </row>
    <row r="15" spans="2:21" ht="15.75" thickBot="1" x14ac:dyDescent="0.3"/>
    <row r="16" spans="2:21" x14ac:dyDescent="0.25">
      <c r="B16" s="129" t="s">
        <v>697</v>
      </c>
      <c r="C16" s="130" t="s">
        <v>735</v>
      </c>
    </row>
    <row r="17" spans="2:3" x14ac:dyDescent="0.25">
      <c r="B17" s="125" t="s">
        <v>338</v>
      </c>
      <c r="C17" s="126">
        <f>VLOOKUP(B17,'Trend &amp; Summary'!$AO$35:$AV$50,6,FALSE)</f>
        <v>13.543469999999996</v>
      </c>
    </row>
    <row r="18" spans="2:3" x14ac:dyDescent="0.25">
      <c r="B18" s="125" t="s">
        <v>218</v>
      </c>
      <c r="C18" s="126">
        <f>VLOOKUP(B18,'Trend &amp; Summary'!$AO$35:$AV$50,6,FALSE)</f>
        <v>1.1293399999999989</v>
      </c>
    </row>
    <row r="19" spans="2:3" x14ac:dyDescent="0.25">
      <c r="B19" s="125" t="s">
        <v>696</v>
      </c>
      <c r="C19" s="126">
        <f>+'Trend &amp; Summary'!AT44</f>
        <v>0.45236000000000015</v>
      </c>
    </row>
    <row r="20" spans="2:3" ht="15.75" thickBot="1" x14ac:dyDescent="0.3">
      <c r="B20" s="127" t="s">
        <v>483</v>
      </c>
      <c r="C20" s="128">
        <f>VLOOKUP(B20,'Trend &amp; Summary'!$AO$35:$AV$50,6,FALSE)</f>
        <v>0</v>
      </c>
    </row>
  </sheetData>
  <sortState ref="B3:G12">
    <sortCondition descending="1" ref="F3:F12"/>
  </sortState>
  <conditionalFormatting sqref="F3:F12">
    <cfRule type="colorScale" priority="7">
      <colorScale>
        <cfvo type="min"/>
        <cfvo type="percentile" val="50"/>
        <cfvo type="max"/>
        <color rgb="FF92D050"/>
        <color rgb="FFFFEB84"/>
        <color rgb="FFFF5050"/>
      </colorScale>
    </cfRule>
  </conditionalFormatting>
  <pageMargins left="0.7" right="0.7" top="0.75" bottom="0.75" header="0.3" footer="0.3"/>
  <pageSetup orientation="portrait" r:id="rId1"/>
  <ignoredErrors>
    <ignoredError sqref="C19"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
  <sheetViews>
    <sheetView showGridLines="0" workbookViewId="0">
      <selection activeCell="B2" sqref="B2"/>
    </sheetView>
  </sheetViews>
  <sheetFormatPr defaultRowHeight="15" x14ac:dyDescent="0.25"/>
  <cols>
    <col min="2" max="2" width="16.5703125" bestFit="1" customWidth="1"/>
    <col min="3" max="9" width="10.28515625" customWidth="1"/>
  </cols>
  <sheetData>
    <row r="1" spans="2:9" ht="15.75" thickBot="1" x14ac:dyDescent="0.3"/>
    <row r="2" spans="2:9" ht="30" x14ac:dyDescent="0.25">
      <c r="B2" s="302" t="s">
        <v>736</v>
      </c>
      <c r="C2" s="251" t="s">
        <v>1862</v>
      </c>
      <c r="D2" s="251" t="s">
        <v>1212</v>
      </c>
      <c r="E2" s="251" t="s">
        <v>1863</v>
      </c>
      <c r="F2" s="251" t="s">
        <v>1864</v>
      </c>
      <c r="G2" s="251" t="s">
        <v>1865</v>
      </c>
      <c r="H2" s="251" t="s">
        <v>1872</v>
      </c>
      <c r="I2" s="303" t="s">
        <v>1873</v>
      </c>
    </row>
    <row r="3" spans="2:9" x14ac:dyDescent="0.25">
      <c r="B3" s="239" t="s">
        <v>69</v>
      </c>
      <c r="C3" s="247"/>
      <c r="D3" s="247"/>
      <c r="E3" s="247">
        <v>33.53050939525918</v>
      </c>
      <c r="F3" s="247">
        <f>VLOOKUP(B3,Sheet1!$B$4:$C$16,2,FALSE)</f>
        <v>38.268479559168441</v>
      </c>
      <c r="G3" s="247">
        <v>35.946284409789733</v>
      </c>
      <c r="H3" s="247">
        <f>VLOOKUP(B3,'Ranking and Indication'!$B$3:$C$12,2,FALSE)</f>
        <v>38.268479559168441</v>
      </c>
      <c r="I3" s="306"/>
    </row>
    <row r="4" spans="2:9" x14ac:dyDescent="0.25">
      <c r="B4" s="239" t="s">
        <v>65</v>
      </c>
      <c r="C4" s="247"/>
      <c r="D4" s="247"/>
      <c r="E4" s="247">
        <v>23.002075089870473</v>
      </c>
      <c r="F4" s="247">
        <f>VLOOKUP(B4,Sheet1!$B$4:$C$16,2,FALSE)</f>
        <v>54.191019295496019</v>
      </c>
      <c r="G4" s="247">
        <v>28.31087632565573</v>
      </c>
      <c r="H4" s="247">
        <f>VLOOKUP(B4,'Ranking and Indication'!$B$3:$C$12,2,FALSE)</f>
        <v>54.191019295496019</v>
      </c>
      <c r="I4" s="306"/>
    </row>
    <row r="5" spans="2:9" x14ac:dyDescent="0.25">
      <c r="B5" s="239" t="s">
        <v>45</v>
      </c>
      <c r="C5" s="247"/>
      <c r="D5" s="247"/>
      <c r="E5" s="247">
        <v>3.282155942063</v>
      </c>
      <c r="F5" s="247">
        <f>Sheet1!C10</f>
        <v>4.2005854432060401</v>
      </c>
      <c r="G5" s="247">
        <v>4.0002521082273397</v>
      </c>
      <c r="H5" s="247">
        <f>VLOOKUP(B5,'Ranking and Indication'!$B$3:$C$12,2,FALSE)</f>
        <v>4.2005854432060401</v>
      </c>
      <c r="I5" s="306"/>
    </row>
    <row r="6" spans="2:9" x14ac:dyDescent="0.25">
      <c r="B6" s="239" t="s">
        <v>342</v>
      </c>
      <c r="C6" s="247"/>
      <c r="D6" s="247"/>
      <c r="E6" s="247">
        <v>76.095606899923936</v>
      </c>
      <c r="F6" s="247">
        <f>Sheet1!C15</f>
        <v>83.2828408619187</v>
      </c>
      <c r="G6" s="247">
        <v>82.42035880138026</v>
      </c>
      <c r="H6" s="247">
        <f>VLOOKUP(B6,'Ranking and Indication'!$B$3:$C$12,2,FALSE)</f>
        <v>83.2828408619187</v>
      </c>
      <c r="I6" s="306"/>
    </row>
    <row r="7" spans="2:9" x14ac:dyDescent="0.25">
      <c r="B7" s="239" t="s">
        <v>336</v>
      </c>
      <c r="C7" s="247"/>
      <c r="D7" s="247"/>
      <c r="E7" s="247">
        <v>59.305579681357408</v>
      </c>
      <c r="F7" s="247">
        <f>Sheet1!C4</f>
        <v>64.912777420551407</v>
      </c>
      <c r="G7" s="247">
        <v>62.554115784928385</v>
      </c>
      <c r="H7" s="247">
        <f>VLOOKUP(B7,'Ranking and Indication'!$B$3:$C$12,2,FALSE)</f>
        <v>64.912777420551407</v>
      </c>
      <c r="I7" s="306"/>
    </row>
    <row r="8" spans="2:9" x14ac:dyDescent="0.25">
      <c r="B8" s="239" t="s">
        <v>337</v>
      </c>
      <c r="C8" s="247"/>
      <c r="D8" s="247"/>
      <c r="E8" s="247">
        <v>120.34901183439578</v>
      </c>
      <c r="F8" s="247">
        <f>Sheet1!C5</f>
        <v>126.29927526917761</v>
      </c>
      <c r="G8" s="247">
        <v>120.22310379572291</v>
      </c>
      <c r="H8" s="247">
        <f>VLOOKUP(B8,'Ranking and Indication'!$B$3:$C$12,2,FALSE)</f>
        <v>126.29927526917761</v>
      </c>
      <c r="I8" s="306"/>
    </row>
    <row r="9" spans="2:9" x14ac:dyDescent="0.25">
      <c r="B9" s="239" t="s">
        <v>339</v>
      </c>
      <c r="C9" s="247"/>
      <c r="D9" s="247"/>
      <c r="E9" s="247">
        <v>112.80794388103229</v>
      </c>
      <c r="F9" s="247">
        <f>VLOOKUP(B9,Sheet1!$B$4:$C$16,2,FALSE)</f>
        <v>112.95469133169161</v>
      </c>
      <c r="G9" s="247">
        <v>108.52253489848619</v>
      </c>
      <c r="H9" s="247">
        <f>VLOOKUP(B9,'Ranking and Indication'!$B$3:$C$12,2,FALSE)</f>
        <v>112.95469133169161</v>
      </c>
      <c r="I9" s="306"/>
    </row>
    <row r="10" spans="2:9" x14ac:dyDescent="0.25">
      <c r="B10" s="239" t="s">
        <v>230</v>
      </c>
      <c r="C10" s="247"/>
      <c r="D10" s="247"/>
      <c r="E10" s="247">
        <v>9.082376312219699</v>
      </c>
      <c r="F10" s="247">
        <f>Sheet1!C8</f>
        <v>12.4983763806797</v>
      </c>
      <c r="G10" s="247">
        <v>11.623400957507499</v>
      </c>
      <c r="H10" s="247">
        <f>VLOOKUP(B10,'Ranking and Indication'!$B$3:$C$12,2,FALSE)</f>
        <v>12.4983763806797</v>
      </c>
      <c r="I10" s="306"/>
    </row>
    <row r="11" spans="2:9" x14ac:dyDescent="0.25">
      <c r="B11" s="239" t="s">
        <v>340</v>
      </c>
      <c r="C11" s="247"/>
      <c r="D11" s="247"/>
      <c r="E11" s="247">
        <v>89.201722082834806</v>
      </c>
      <c r="F11" s="247">
        <f>Sheet1!C6</f>
        <v>90.846854767541402</v>
      </c>
      <c r="G11" s="247">
        <v>91.549195817391734</v>
      </c>
      <c r="H11" s="247">
        <f>VLOOKUP(B11,'Ranking and Indication'!$B$3:$C$12,2,FALSE)</f>
        <v>90.846854767541402</v>
      </c>
      <c r="I11" s="306"/>
    </row>
    <row r="12" spans="2:9" ht="15.75" thickBot="1" x14ac:dyDescent="0.3">
      <c r="B12" s="241" t="s">
        <v>341</v>
      </c>
      <c r="C12" s="248"/>
      <c r="D12" s="248"/>
      <c r="E12" s="248">
        <v>78.180967972506309</v>
      </c>
      <c r="F12" s="248">
        <f>Sheet1!C11</f>
        <v>93.706766664960597</v>
      </c>
      <c r="G12" s="248">
        <v>90.237958643150492</v>
      </c>
      <c r="H12" s="248">
        <f>VLOOKUP(B12,'Ranking and Indication'!$B$3:$C$12,2,FALSE)</f>
        <v>93.706766664960597</v>
      </c>
      <c r="I12" s="307"/>
    </row>
    <row r="15" spans="2:9" ht="15.75" thickBot="1" x14ac:dyDescent="0.3"/>
    <row r="16" spans="2:9" x14ac:dyDescent="0.25">
      <c r="B16" s="302" t="s">
        <v>737</v>
      </c>
      <c r="C16" s="251" t="s">
        <v>1862</v>
      </c>
      <c r="D16" s="251" t="s">
        <v>1212</v>
      </c>
      <c r="E16" s="251" t="s">
        <v>1863</v>
      </c>
      <c r="F16" s="251" t="s">
        <v>1864</v>
      </c>
      <c r="G16" s="251" t="s">
        <v>1865</v>
      </c>
      <c r="H16" s="251" t="s">
        <v>1872</v>
      </c>
      <c r="I16" s="303" t="s">
        <v>1873</v>
      </c>
    </row>
    <row r="17" spans="2:9" x14ac:dyDescent="0.25">
      <c r="B17" s="239" t="s">
        <v>69</v>
      </c>
      <c r="C17" s="247"/>
      <c r="D17" s="247"/>
      <c r="E17" s="247">
        <v>5.2012600000000004</v>
      </c>
      <c r="F17" s="247">
        <v>6.3201800000000032</v>
      </c>
      <c r="G17" s="247">
        <v>6.5568799999999996</v>
      </c>
      <c r="H17" s="247">
        <f>VLOOKUP(B17,'Ranking and Indication'!$B$2:$D$12,3,FALSE)</f>
        <v>6.8086700000000047</v>
      </c>
      <c r="I17" s="306"/>
    </row>
    <row r="18" spans="2:9" x14ac:dyDescent="0.25">
      <c r="B18" s="239" t="s">
        <v>65</v>
      </c>
      <c r="C18" s="247"/>
      <c r="D18" s="247"/>
      <c r="E18" s="247">
        <v>2.9955800000000017</v>
      </c>
      <c r="F18" s="247">
        <v>2.9169800000000023</v>
      </c>
      <c r="G18" s="247">
        <v>2.59897</v>
      </c>
      <c r="H18" s="247">
        <f>VLOOKUP(B18,'Ranking and Indication'!$B$2:$D$12,3,FALSE)</f>
        <v>2.3407799999999988</v>
      </c>
      <c r="I18" s="306"/>
    </row>
    <row r="19" spans="2:9" x14ac:dyDescent="0.25">
      <c r="B19" s="239" t="s">
        <v>45</v>
      </c>
      <c r="C19" s="247"/>
      <c r="D19" s="247"/>
      <c r="E19" s="247">
        <v>0.29905999999999994</v>
      </c>
      <c r="F19" s="247">
        <v>0.27320999999999984</v>
      </c>
      <c r="G19" s="247">
        <v>7.3780000000000012E-2</v>
      </c>
      <c r="H19" s="247">
        <f>VLOOKUP(B19,'Ranking and Indication'!$B$2:$D$12,3,FALSE)</f>
        <v>0.33271000000000012</v>
      </c>
      <c r="I19" s="306"/>
    </row>
    <row r="20" spans="2:9" x14ac:dyDescent="0.25">
      <c r="B20" s="239" t="s">
        <v>342</v>
      </c>
      <c r="C20" s="247"/>
      <c r="D20" s="247"/>
      <c r="E20" s="247">
        <v>10.419400000000019</v>
      </c>
      <c r="F20" s="247">
        <v>4.5431199999999983</v>
      </c>
      <c r="G20" s="247">
        <v>4.1119000000000003</v>
      </c>
      <c r="H20" s="247">
        <f>VLOOKUP(B20,'Ranking and Indication'!$B$2:$D$12,3,FALSE)</f>
        <v>5.8530299999999977</v>
      </c>
      <c r="I20" s="306"/>
    </row>
    <row r="21" spans="2:9" x14ac:dyDescent="0.25">
      <c r="B21" s="239" t="s">
        <v>336</v>
      </c>
      <c r="C21" s="247"/>
      <c r="D21" s="247"/>
      <c r="E21" s="247">
        <v>2.318469999999996</v>
      </c>
      <c r="F21" s="247">
        <v>2.6918000000000002</v>
      </c>
      <c r="G21" s="247">
        <v>2.8447899999999979</v>
      </c>
      <c r="H21" s="247">
        <f>VLOOKUP(B21,'Ranking and Indication'!$B$2:$D$12,3,FALSE)</f>
        <v>1.9400199999999956</v>
      </c>
      <c r="I21" s="306"/>
    </row>
    <row r="22" spans="2:9" x14ac:dyDescent="0.25">
      <c r="B22" s="239" t="s">
        <v>337</v>
      </c>
      <c r="C22" s="247"/>
      <c r="D22" s="247"/>
      <c r="E22" s="247">
        <v>5.6619500000000054</v>
      </c>
      <c r="F22" s="247">
        <v>4.7451199999999973</v>
      </c>
      <c r="G22" s="247">
        <v>3.0085999999999964</v>
      </c>
      <c r="H22" s="247">
        <f>VLOOKUP(B22,'Ranking and Indication'!$B$2:$D$12,3,FALSE)</f>
        <v>4.4802000000000008</v>
      </c>
      <c r="I22" s="306"/>
    </row>
    <row r="23" spans="2:9" x14ac:dyDescent="0.25">
      <c r="B23" s="239" t="s">
        <v>339</v>
      </c>
      <c r="C23" s="247"/>
      <c r="D23" s="247"/>
      <c r="E23" s="247">
        <v>4.4983100000000071</v>
      </c>
      <c r="F23" s="247">
        <v>3.6724399999999982</v>
      </c>
      <c r="G23" s="247">
        <v>3.4744200000000007</v>
      </c>
      <c r="H23" s="247">
        <f>VLOOKUP(B23,'Ranking and Indication'!$B$2:$D$12,3,FALSE)</f>
        <v>2.7382000000000009</v>
      </c>
      <c r="I23" s="306"/>
    </row>
    <row r="24" spans="2:9" x14ac:dyDescent="0.25">
      <c r="B24" s="239" t="s">
        <v>230</v>
      </c>
      <c r="C24" s="247"/>
      <c r="D24" s="247"/>
      <c r="E24" s="247">
        <v>0.22496000000000005</v>
      </c>
      <c r="F24" s="247">
        <v>0.33450999999999992</v>
      </c>
      <c r="G24" s="247">
        <v>0.32001999999999986</v>
      </c>
      <c r="H24" s="247">
        <f>VLOOKUP(B24,'Ranking and Indication'!$B$2:$D$12,3,FALSE)</f>
        <v>6.0139999999999992E-2</v>
      </c>
      <c r="I24" s="306"/>
    </row>
    <row r="25" spans="2:9" x14ac:dyDescent="0.25">
      <c r="B25" s="239" t="s">
        <v>340</v>
      </c>
      <c r="C25" s="247"/>
      <c r="D25" s="247"/>
      <c r="E25" s="247">
        <v>1.6258999999999992</v>
      </c>
      <c r="F25" s="247">
        <v>1.547400000000001</v>
      </c>
      <c r="G25" s="247">
        <v>0.87647999999999926</v>
      </c>
      <c r="H25" s="247">
        <f>VLOOKUP(B25,'Ranking and Indication'!$B$2:$D$12,3,FALSE)</f>
        <v>3.3191399999999995</v>
      </c>
      <c r="I25" s="306"/>
    </row>
    <row r="26" spans="2:9" ht="15.75" thickBot="1" x14ac:dyDescent="0.3">
      <c r="B26" s="241" t="s">
        <v>341</v>
      </c>
      <c r="C26" s="248"/>
      <c r="D26" s="248"/>
      <c r="E26" s="248">
        <v>1.2220899999999997</v>
      </c>
      <c r="F26" s="248">
        <v>1.2220899999999997</v>
      </c>
      <c r="G26" s="248">
        <v>1.2220899999999997</v>
      </c>
      <c r="H26" s="248">
        <f>VLOOKUP(B26,'Ranking and Indication'!$B$2:$D$12,3,FALSE)</f>
        <v>1.2220899999999997</v>
      </c>
      <c r="I26" s="307"/>
    </row>
    <row r="28" spans="2:9" ht="15.75" thickBot="1" x14ac:dyDescent="0.3"/>
    <row r="29" spans="2:9" ht="30" x14ac:dyDescent="0.25">
      <c r="B29" s="302" t="s">
        <v>738</v>
      </c>
      <c r="C29" s="251" t="s">
        <v>1862</v>
      </c>
      <c r="D29" s="251" t="s">
        <v>1212</v>
      </c>
      <c r="E29" s="251" t="s">
        <v>1863</v>
      </c>
      <c r="F29" s="251" t="s">
        <v>1864</v>
      </c>
      <c r="G29" s="251" t="s">
        <v>1865</v>
      </c>
      <c r="H29" s="251" t="s">
        <v>1872</v>
      </c>
      <c r="I29" s="303" t="s">
        <v>1873</v>
      </c>
    </row>
    <row r="30" spans="2:9" x14ac:dyDescent="0.25">
      <c r="B30" s="239" t="s">
        <v>69</v>
      </c>
      <c r="C30" s="249"/>
      <c r="D30" s="249"/>
      <c r="E30" s="249">
        <f t="shared" ref="E30:E39" si="0">E17/E3</f>
        <v>0.15512022017581986</v>
      </c>
      <c r="F30" s="249">
        <v>0.1777550524548491</v>
      </c>
      <c r="G30" s="249">
        <v>0.18240772607402719</v>
      </c>
      <c r="H30" s="249">
        <f>VLOOKUP(B30,'Ranking and Indication'!$B$2:$E$12,4,FALSE)</f>
        <v>0.17791848744533592</v>
      </c>
      <c r="I30" s="304"/>
    </row>
    <row r="31" spans="2:9" x14ac:dyDescent="0.25">
      <c r="B31" s="239" t="s">
        <v>65</v>
      </c>
      <c r="C31" s="249"/>
      <c r="D31" s="249"/>
      <c r="E31" s="249">
        <f t="shared" si="0"/>
        <v>0.13023085909841145</v>
      </c>
      <c r="F31" s="249">
        <v>0.12902110870369393</v>
      </c>
      <c r="G31" s="249">
        <v>9.1801114529428227E-2</v>
      </c>
      <c r="H31" s="249">
        <f>VLOOKUP(B31,'Ranking and Indication'!$B$2:$E$12,4,FALSE)</f>
        <v>4.3194980098751307E-2</v>
      </c>
      <c r="I31" s="304"/>
    </row>
    <row r="32" spans="2:9" x14ac:dyDescent="0.25">
      <c r="B32" s="239" t="s">
        <v>45</v>
      </c>
      <c r="C32" s="249"/>
      <c r="D32" s="249"/>
      <c r="E32" s="249">
        <f t="shared" si="0"/>
        <v>9.1116938158649977E-2</v>
      </c>
      <c r="F32" s="249">
        <v>8.3115471922060064E-2</v>
      </c>
      <c r="G32" s="249">
        <v>1.8443837539203166E-2</v>
      </c>
      <c r="H32" s="249">
        <f>VLOOKUP(B32,'Ranking and Indication'!$B$2:$E$12,4,FALSE)</f>
        <v>7.920562609626712E-2</v>
      </c>
      <c r="I32" s="304"/>
    </row>
    <row r="33" spans="1:9" x14ac:dyDescent="0.25">
      <c r="B33" s="239" t="s">
        <v>342</v>
      </c>
      <c r="C33" s="249"/>
      <c r="D33" s="249"/>
      <c r="E33" s="249">
        <f t="shared" si="0"/>
        <v>0.13692511860379727</v>
      </c>
      <c r="F33" s="249">
        <v>5.4558267162968153E-2</v>
      </c>
      <c r="G33" s="249">
        <v>4.9889372720507252E-2</v>
      </c>
      <c r="H33" s="249">
        <f>VLOOKUP(B33,'Ranking and Indication'!$B$2:$E$12,4,FALSE)</f>
        <v>7.0278942690057911E-2</v>
      </c>
      <c r="I33" s="304"/>
    </row>
    <row r="34" spans="1:9" x14ac:dyDescent="0.25">
      <c r="B34" s="239" t="s">
        <v>336</v>
      </c>
      <c r="C34" s="249"/>
      <c r="D34" s="249"/>
      <c r="E34" s="249">
        <f t="shared" si="0"/>
        <v>3.9093623440777235E-2</v>
      </c>
      <c r="F34" s="249">
        <v>4.2958382912649785E-2</v>
      </c>
      <c r="G34" s="249">
        <v>4.5477263395119621E-2</v>
      </c>
      <c r="H34" s="249">
        <f>VLOOKUP(B34,'Ranking and Indication'!$B$2:$E$12,4,FALSE)</f>
        <v>2.9886565897976575E-2</v>
      </c>
      <c r="I34" s="304"/>
    </row>
    <row r="35" spans="1:9" x14ac:dyDescent="0.25">
      <c r="B35" s="239" t="s">
        <v>337</v>
      </c>
      <c r="C35" s="249"/>
      <c r="D35" s="249"/>
      <c r="E35" s="249">
        <f t="shared" si="0"/>
        <v>4.7046086325918786E-2</v>
      </c>
      <c r="F35" s="249">
        <v>3.8180464480225038E-2</v>
      </c>
      <c r="G35" s="249">
        <v>2.5025139969036728E-2</v>
      </c>
      <c r="H35" s="249">
        <f>VLOOKUP(B35,'Ranking and Indication'!$B$2:$E$12,4,FALSE)</f>
        <v>3.5472887634956679E-2</v>
      </c>
      <c r="I35" s="304"/>
    </row>
    <row r="36" spans="1:9" x14ac:dyDescent="0.25">
      <c r="B36" s="239" t="s">
        <v>339</v>
      </c>
      <c r="C36" s="249"/>
      <c r="D36" s="249"/>
      <c r="E36" s="249">
        <f t="shared" si="0"/>
        <v>3.9875826517536239E-2</v>
      </c>
      <c r="F36" s="249">
        <v>3.4049817470659556E-2</v>
      </c>
      <c r="G36" s="249">
        <v>3.2015654658730852E-2</v>
      </c>
      <c r="H36" s="249">
        <f>VLOOKUP(B36,'Ranking and Indication'!$B$2:$E$12,4,FALSE)</f>
        <v>2.4241578350732443E-2</v>
      </c>
      <c r="I36" s="304"/>
    </row>
    <row r="37" spans="1:9" x14ac:dyDescent="0.25">
      <c r="B37" s="239" t="s">
        <v>230</v>
      </c>
      <c r="C37" s="249"/>
      <c r="D37" s="249"/>
      <c r="E37" s="249">
        <f t="shared" si="0"/>
        <v>2.4768848180991156E-2</v>
      </c>
      <c r="F37" s="249">
        <v>3.0053170804356509E-2</v>
      </c>
      <c r="G37" s="249">
        <v>2.7532389286915242E-2</v>
      </c>
      <c r="H37" s="249">
        <f>VLOOKUP(B37,'Ranking and Indication'!$B$2:$E$12,4,FALSE)</f>
        <v>4.8118250057636201E-3</v>
      </c>
      <c r="I37" s="304"/>
    </row>
    <row r="38" spans="1:9" x14ac:dyDescent="0.25">
      <c r="B38" s="239" t="s">
        <v>340</v>
      </c>
      <c r="C38" s="249"/>
      <c r="D38" s="249"/>
      <c r="E38" s="249">
        <f t="shared" si="0"/>
        <v>1.8227226583026619E-2</v>
      </c>
      <c r="F38" s="249">
        <v>1.8391258279073803E-2</v>
      </c>
      <c r="G38" s="249">
        <v>9.5738689146791286E-3</v>
      </c>
      <c r="H38" s="249">
        <f>VLOOKUP(B38,'Ranking and Indication'!$B$2:$E$12,4,FALSE)</f>
        <v>3.6535552149746985E-2</v>
      </c>
      <c r="I38" s="304"/>
    </row>
    <row r="39" spans="1:9" ht="15.75" thickBot="1" x14ac:dyDescent="0.3">
      <c r="B39" s="241" t="s">
        <v>341</v>
      </c>
      <c r="C39" s="250"/>
      <c r="D39" s="250"/>
      <c r="E39" s="250">
        <f t="shared" si="0"/>
        <v>1.5631553710485763E-2</v>
      </c>
      <c r="F39" s="250">
        <v>1.3419443770043421E-2</v>
      </c>
      <c r="G39" s="250">
        <v>1.3542970368299243E-2</v>
      </c>
      <c r="H39" s="250">
        <f>VLOOKUP(B39,'Ranking and Indication'!$B$2:$E$12,4,FALSE)</f>
        <v>1.3041640892054928E-2</v>
      </c>
      <c r="I39" s="305"/>
    </row>
    <row r="42" spans="1:9" ht="15.75" thickBot="1" x14ac:dyDescent="0.3"/>
    <row r="43" spans="1:9" ht="45.75" thickBot="1" x14ac:dyDescent="0.3">
      <c r="B43" s="310" t="s">
        <v>730</v>
      </c>
      <c r="C43" s="311" t="s">
        <v>1862</v>
      </c>
      <c r="D43" s="311" t="s">
        <v>1212</v>
      </c>
      <c r="E43" s="311" t="s">
        <v>1863</v>
      </c>
      <c r="F43" s="311" t="s">
        <v>1864</v>
      </c>
      <c r="G43" s="311" t="s">
        <v>1865</v>
      </c>
      <c r="H43" s="311" t="s">
        <v>1872</v>
      </c>
      <c r="I43" s="312" t="s">
        <v>1873</v>
      </c>
    </row>
    <row r="44" spans="1:9" x14ac:dyDescent="0.25">
      <c r="A44" s="271"/>
      <c r="B44" s="270" t="s">
        <v>69</v>
      </c>
      <c r="C44" s="300"/>
      <c r="D44" s="300"/>
      <c r="E44" s="300">
        <f t="shared" ref="E44:E53" si="1">E30*90</f>
        <v>13.960819815823788</v>
      </c>
      <c r="F44" s="300">
        <v>15.997954720936418</v>
      </c>
      <c r="G44" s="300">
        <v>16.416695346662447</v>
      </c>
      <c r="H44" s="300">
        <f>VLOOKUP(B44,'Ranking and Indication'!$B$2:$F$12,5,FALSE)</f>
        <v>16.012663870080232</v>
      </c>
      <c r="I44" s="301"/>
    </row>
    <row r="45" spans="1:9" x14ac:dyDescent="0.25">
      <c r="A45" s="271"/>
      <c r="B45" s="239" t="s">
        <v>65</v>
      </c>
      <c r="C45" s="238"/>
      <c r="D45" s="238"/>
      <c r="E45" s="238">
        <f t="shared" si="1"/>
        <v>11.72077731885703</v>
      </c>
      <c r="F45" s="238">
        <v>11.611899783332454</v>
      </c>
      <c r="G45" s="238">
        <v>8.2621003076485398</v>
      </c>
      <c r="H45" s="238">
        <f>VLOOKUP(B45,'Ranking and Indication'!$B$2:$F$12,5,FALSE)</f>
        <v>3.8875482088876177</v>
      </c>
      <c r="I45" s="240"/>
    </row>
    <row r="46" spans="1:9" x14ac:dyDescent="0.25">
      <c r="A46" s="271"/>
      <c r="B46" s="239" t="s">
        <v>45</v>
      </c>
      <c r="C46" s="238"/>
      <c r="D46" s="238"/>
      <c r="E46" s="238">
        <f t="shared" si="1"/>
        <v>8.2005244342784973</v>
      </c>
      <c r="F46" s="238">
        <v>7.4803924729854057</v>
      </c>
      <c r="G46" s="238">
        <v>1.6599453785282849</v>
      </c>
      <c r="H46" s="238">
        <f>VLOOKUP(B46,'Ranking and Indication'!$B$2:$F$12,5,FALSE)</f>
        <v>7.1285063486640405</v>
      </c>
      <c r="I46" s="240"/>
    </row>
    <row r="47" spans="1:9" x14ac:dyDescent="0.25">
      <c r="A47" s="271"/>
      <c r="B47" s="239" t="s">
        <v>342</v>
      </c>
      <c r="C47" s="238"/>
      <c r="D47" s="238"/>
      <c r="E47" s="238">
        <f t="shared" si="1"/>
        <v>12.323260674341755</v>
      </c>
      <c r="F47" s="238">
        <v>4.9102440446671336</v>
      </c>
      <c r="G47" s="238">
        <v>4.490043544845653</v>
      </c>
      <c r="H47" s="238">
        <f>VLOOKUP(B47,'Ranking and Indication'!$B$2:$F$12,5,FALSE)</f>
        <v>6.3251048421052118</v>
      </c>
      <c r="I47" s="240"/>
    </row>
    <row r="48" spans="1:9" x14ac:dyDescent="0.25">
      <c r="A48" s="271"/>
      <c r="B48" s="239" t="s">
        <v>336</v>
      </c>
      <c r="C48" s="238"/>
      <c r="D48" s="238"/>
      <c r="E48" s="238">
        <f t="shared" si="1"/>
        <v>3.5184261096699512</v>
      </c>
      <c r="F48" s="238">
        <v>3.8662544621384809</v>
      </c>
      <c r="G48" s="238">
        <v>4.0929537055607659</v>
      </c>
      <c r="H48" s="238">
        <f>VLOOKUP(B48,'Ranking and Indication'!$B$2:$F$12,5,FALSE)</f>
        <v>2.689790930817892</v>
      </c>
      <c r="I48" s="240"/>
    </row>
    <row r="49" spans="1:9" x14ac:dyDescent="0.25">
      <c r="A49" s="271"/>
      <c r="B49" s="239" t="s">
        <v>337</v>
      </c>
      <c r="C49" s="238"/>
      <c r="D49" s="238"/>
      <c r="E49" s="238">
        <f t="shared" si="1"/>
        <v>4.234147769332691</v>
      </c>
      <c r="F49" s="238">
        <v>3.4362418032202533</v>
      </c>
      <c r="G49" s="238">
        <v>2.2522625972133055</v>
      </c>
      <c r="H49" s="238">
        <f>VLOOKUP(B49,'Ranking and Indication'!$B$2:$F$12,5,FALSE)</f>
        <v>3.1925598871461012</v>
      </c>
      <c r="I49" s="240"/>
    </row>
    <row r="50" spans="1:9" x14ac:dyDescent="0.25">
      <c r="A50" s="271"/>
      <c r="B50" s="239" t="s">
        <v>339</v>
      </c>
      <c r="C50" s="238"/>
      <c r="D50" s="238"/>
      <c r="E50" s="238">
        <f t="shared" si="1"/>
        <v>3.5888243865782616</v>
      </c>
      <c r="F50" s="238">
        <v>3.06448357235936</v>
      </c>
      <c r="G50" s="238">
        <v>2.8814089192857768</v>
      </c>
      <c r="H50" s="238">
        <f>VLOOKUP(B50,'Ranking and Indication'!$B$2:$F$12,5,FALSE)</f>
        <v>2.1817420515659198</v>
      </c>
      <c r="I50" s="240"/>
    </row>
    <row r="51" spans="1:9" x14ac:dyDescent="0.25">
      <c r="A51" s="271"/>
      <c r="B51" s="239" t="s">
        <v>230</v>
      </c>
      <c r="C51" s="238"/>
      <c r="D51" s="238"/>
      <c r="E51" s="238">
        <f t="shared" si="1"/>
        <v>2.229196336289204</v>
      </c>
      <c r="F51" s="238">
        <v>2.7047853723920858</v>
      </c>
      <c r="G51" s="238">
        <v>2.4779150358223716</v>
      </c>
      <c r="H51" s="238">
        <f>VLOOKUP(B51,'Ranking and Indication'!$B$2:$F$12,5,FALSE)</f>
        <v>0.43306425051872582</v>
      </c>
      <c r="I51" s="240"/>
    </row>
    <row r="52" spans="1:9" x14ac:dyDescent="0.25">
      <c r="A52" s="271"/>
      <c r="B52" s="239" t="s">
        <v>340</v>
      </c>
      <c r="C52" s="238"/>
      <c r="D52" s="238"/>
      <c r="E52" s="238">
        <f t="shared" si="1"/>
        <v>1.6404503924723957</v>
      </c>
      <c r="F52" s="238">
        <v>1.6552132451166424</v>
      </c>
      <c r="G52" s="238">
        <v>0.8616482023211216</v>
      </c>
      <c r="H52" s="238">
        <f>VLOOKUP(B52,'Ranking and Indication'!$B$2:$F$12,5,FALSE)</f>
        <v>3.2881996934772286</v>
      </c>
      <c r="I52" s="240"/>
    </row>
    <row r="53" spans="1:9" ht="15.75" thickBot="1" x14ac:dyDescent="0.3">
      <c r="A53" s="271"/>
      <c r="B53" s="241" t="s">
        <v>341</v>
      </c>
      <c r="C53" s="243"/>
      <c r="D53" s="243"/>
      <c r="E53" s="243">
        <f t="shared" si="1"/>
        <v>1.4068398339437187</v>
      </c>
      <c r="F53" s="243">
        <v>1.2077499393039079</v>
      </c>
      <c r="G53" s="243">
        <v>1.218867333146932</v>
      </c>
      <c r="H53" s="243">
        <f>VLOOKUP(B53,'Ranking and Indication'!$B$2:$F$12,5,FALSE)</f>
        <v>1.1737476802849436</v>
      </c>
      <c r="I53" s="242"/>
    </row>
    <row r="54" spans="1:9" x14ac:dyDescent="0.25">
      <c r="A54" s="271"/>
    </row>
  </sheetData>
  <conditionalFormatting sqref="C44:I53">
    <cfRule type="colorScale" priority="5">
      <colorScale>
        <cfvo type="min"/>
        <cfvo type="percentile" val="50"/>
        <cfvo type="max"/>
        <color rgb="FF92D050"/>
        <color rgb="FFFFEB84"/>
        <color rgb="FFFF5050"/>
      </colorScale>
    </cfRule>
  </conditionalFormatting>
  <conditionalFormatting sqref="E44:E53">
    <cfRule type="colorScale" priority="1">
      <colorScale>
        <cfvo type="min"/>
        <cfvo type="percentile" val="50"/>
        <cfvo type="max"/>
        <color rgb="FF92D050"/>
        <color rgb="FFFFEB84"/>
        <color rgb="FFFF5050"/>
      </colorScale>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28"/>
  <sheetViews>
    <sheetView showGridLines="0" workbookViewId="0">
      <selection activeCell="B3" sqref="B3"/>
    </sheetView>
  </sheetViews>
  <sheetFormatPr defaultRowHeight="15" x14ac:dyDescent="0.25"/>
  <cols>
    <col min="2" max="2" width="14" bestFit="1" customWidth="1"/>
    <col min="3" max="10" width="7.28515625" customWidth="1"/>
    <col min="11" max="11" width="5.5703125" bestFit="1" customWidth="1"/>
    <col min="12" max="12" width="7.5703125" bestFit="1" customWidth="1"/>
    <col min="14" max="38" width="8.5703125" customWidth="1"/>
  </cols>
  <sheetData>
    <row r="2" spans="2:9" ht="15.75" thickBot="1" x14ac:dyDescent="0.3"/>
    <row r="3" spans="2:9" ht="25.5" customHeight="1" thickTop="1" thickBot="1" x14ac:dyDescent="0.3">
      <c r="B3" s="117"/>
      <c r="C3" s="200" t="s">
        <v>732</v>
      </c>
      <c r="D3" s="200" t="s">
        <v>733</v>
      </c>
      <c r="E3" s="201" t="s">
        <v>30</v>
      </c>
      <c r="F3" s="201" t="s">
        <v>31</v>
      </c>
      <c r="G3" s="201" t="s">
        <v>734</v>
      </c>
      <c r="H3" s="202" t="s">
        <v>25</v>
      </c>
      <c r="I3" s="203" t="s">
        <v>28</v>
      </c>
    </row>
    <row r="4" spans="2:9" ht="15.75" thickTop="1" x14ac:dyDescent="0.25">
      <c r="B4" s="118" t="s">
        <v>1853</v>
      </c>
      <c r="C4" s="8">
        <v>34</v>
      </c>
      <c r="D4" s="8">
        <v>65.5</v>
      </c>
      <c r="E4" s="16">
        <v>-26.2</v>
      </c>
      <c r="F4" s="16">
        <v>35</v>
      </c>
      <c r="G4" s="78">
        <v>74.3</v>
      </c>
      <c r="H4" s="67">
        <v>40.299999999999997</v>
      </c>
      <c r="I4" s="68">
        <v>8.8000000000000007</v>
      </c>
    </row>
    <row r="5" spans="2:9" x14ac:dyDescent="0.25">
      <c r="B5" s="118" t="s">
        <v>1854</v>
      </c>
      <c r="C5" s="8">
        <v>35.299999999999997</v>
      </c>
      <c r="D5" s="8">
        <v>74.3</v>
      </c>
      <c r="E5" s="16">
        <v>-47.7</v>
      </c>
      <c r="F5" s="16">
        <v>45</v>
      </c>
      <c r="G5" s="78">
        <v>71.599999999999994</v>
      </c>
      <c r="H5" s="67">
        <v>36.299999999999997</v>
      </c>
      <c r="I5" s="68">
        <v>-2.7</v>
      </c>
    </row>
    <row r="6" spans="2:9" x14ac:dyDescent="0.25">
      <c r="B6" s="118" t="s">
        <v>1855</v>
      </c>
      <c r="C6" s="8">
        <v>40.4</v>
      </c>
      <c r="D6" s="8">
        <v>71.599999999999994</v>
      </c>
      <c r="E6" s="16">
        <v>-38.6</v>
      </c>
      <c r="F6" s="16">
        <v>26.3</v>
      </c>
      <c r="G6" s="78">
        <v>59.3</v>
      </c>
      <c r="H6" s="67">
        <v>18.899999999999999</v>
      </c>
      <c r="I6" s="68">
        <v>-12.3</v>
      </c>
    </row>
    <row r="7" spans="2:9" x14ac:dyDescent="0.25">
      <c r="B7" s="118" t="s">
        <v>1856</v>
      </c>
      <c r="C7" s="8">
        <v>36.299999999999997</v>
      </c>
      <c r="D7" s="8">
        <v>59.3</v>
      </c>
      <c r="E7" s="16">
        <v>-32.200000000000003</v>
      </c>
      <c r="F7" s="16">
        <v>29.9</v>
      </c>
      <c r="G7" s="78">
        <v>56.9</v>
      </c>
      <c r="H7" s="67">
        <v>20.6</v>
      </c>
      <c r="I7" s="68">
        <v>-2.4</v>
      </c>
    </row>
    <row r="8" spans="2:9" x14ac:dyDescent="0.25">
      <c r="B8" s="118" t="s">
        <v>1857</v>
      </c>
      <c r="C8" s="8">
        <v>26.7</v>
      </c>
      <c r="D8" s="8">
        <v>56.9</v>
      </c>
      <c r="E8" s="16">
        <v>-31.1</v>
      </c>
      <c r="F8" s="16">
        <v>10.7</v>
      </c>
      <c r="G8" s="78">
        <v>36.6</v>
      </c>
      <c r="H8" s="67">
        <v>9.8000000000000007</v>
      </c>
      <c r="I8" s="68">
        <v>-20.399999999999999</v>
      </c>
    </row>
    <row r="9" spans="2:9" x14ac:dyDescent="0.25">
      <c r="B9" s="118" t="s">
        <v>1219</v>
      </c>
      <c r="C9" s="8">
        <v>40.174190000000003</v>
      </c>
      <c r="D9" s="8">
        <v>36.558739999999993</v>
      </c>
      <c r="E9" s="16">
        <v>-36.548209999999997</v>
      </c>
      <c r="F9" s="16">
        <v>34.304570000000005</v>
      </c>
      <c r="G9" s="78">
        <v>34.315100000000001</v>
      </c>
      <c r="H9" s="67">
        <v>-5.8590900000000019</v>
      </c>
      <c r="I9" s="68">
        <v>-2.2436399999999921</v>
      </c>
    </row>
    <row r="10" spans="2:9" x14ac:dyDescent="0.25">
      <c r="B10" s="118" t="s">
        <v>1375</v>
      </c>
      <c r="C10" s="8">
        <v>43.653710000000004</v>
      </c>
      <c r="D10" s="8">
        <v>34.315099999999994</v>
      </c>
      <c r="E10" s="16">
        <v>-13.652549999999987</v>
      </c>
      <c r="F10" s="16">
        <v>20.680079999999997</v>
      </c>
      <c r="G10" s="78">
        <v>41.342630000000014</v>
      </c>
      <c r="H10" s="67">
        <v>-2.3110799999999898</v>
      </c>
      <c r="I10" s="68">
        <v>7.02753000000002</v>
      </c>
    </row>
    <row r="11" spans="2:9" s="271" customFormat="1" x14ac:dyDescent="0.25">
      <c r="B11" s="118" t="s">
        <v>1852</v>
      </c>
      <c r="C11" s="221">
        <v>39.549899999999994</v>
      </c>
      <c r="D11" s="221">
        <v>41.342630000000014</v>
      </c>
      <c r="E11" s="223">
        <v>-19.57257000000001</v>
      </c>
      <c r="F11" s="223">
        <v>10.143250000000004</v>
      </c>
      <c r="G11" s="232">
        <v>31.91331000000001</v>
      </c>
      <c r="H11" s="229">
        <v>-7.636589999999984</v>
      </c>
      <c r="I11" s="230">
        <v>-9.4293200000000041</v>
      </c>
    </row>
    <row r="12" spans="2:9" s="271" customFormat="1" x14ac:dyDescent="0.25">
      <c r="B12" s="118" t="s">
        <v>2270</v>
      </c>
      <c r="C12" s="221">
        <v>37.828100000000013</v>
      </c>
      <c r="D12" s="221">
        <v>31.913310000000006</v>
      </c>
      <c r="E12" s="223">
        <v>-11.689220000000006</v>
      </c>
      <c r="F12" s="223">
        <v>9.9512400000000003</v>
      </c>
      <c r="G12" s="232">
        <v>30.175329999999995</v>
      </c>
      <c r="H12" s="229">
        <v>-7.6527700000000181</v>
      </c>
      <c r="I12" s="230">
        <v>-1.737980000000011</v>
      </c>
    </row>
    <row r="13" spans="2:9" x14ac:dyDescent="0.25">
      <c r="B13" s="213" t="s">
        <v>3041</v>
      </c>
      <c r="C13" s="8">
        <f>'Trend &amp; Summary'!AP15</f>
        <v>49.52854</v>
      </c>
      <c r="D13" s="8">
        <f>'Trend &amp; Summary'!AQ15</f>
        <v>30.175329999999995</v>
      </c>
      <c r="E13" s="16">
        <f>'Trend &amp; Summary'!AR15</f>
        <v>-14.072359999999986</v>
      </c>
      <c r="F13" s="16">
        <f>'Trend &amp; Summary'!AS15</f>
        <v>26.862230000000007</v>
      </c>
      <c r="G13" s="78">
        <f>'Trend &amp; Summary'!AT15</f>
        <v>42.965200000000031</v>
      </c>
      <c r="H13" s="67">
        <f>'Trend &amp; Summary'!AU15</f>
        <v>-6.5633399999999682</v>
      </c>
      <c r="I13" s="68">
        <f>'Trend &amp; Summary'!AV15</f>
        <v>12.789870000000036</v>
      </c>
    </row>
    <row r="14" spans="2:9" ht="3" customHeight="1" thickBot="1" x14ac:dyDescent="0.3">
      <c r="B14" s="119"/>
      <c r="C14" s="120"/>
      <c r="D14" s="120"/>
      <c r="E14" s="121"/>
      <c r="F14" s="121"/>
      <c r="G14" s="122"/>
      <c r="H14" s="123"/>
      <c r="I14" s="124"/>
    </row>
    <row r="15" spans="2:9" ht="15.75" thickTop="1" x14ac:dyDescent="0.25"/>
    <row r="17" spans="2:5" ht="15.75" thickBot="1" x14ac:dyDescent="0.3"/>
    <row r="18" spans="2:5" x14ac:dyDescent="0.25">
      <c r="B18" s="297" t="s">
        <v>1866</v>
      </c>
      <c r="C18" s="298" t="s">
        <v>1868</v>
      </c>
      <c r="D18" s="299" t="s">
        <v>1867</v>
      </c>
    </row>
    <row r="19" spans="2:5" x14ac:dyDescent="0.25">
      <c r="B19" s="239" t="s">
        <v>1858</v>
      </c>
      <c r="C19" s="212">
        <f t="shared" ref="C19:C25" si="0">+C4</f>
        <v>34</v>
      </c>
      <c r="D19" s="294">
        <f t="shared" ref="D19:D25" si="1">+G4</f>
        <v>74.3</v>
      </c>
      <c r="E19" s="204"/>
    </row>
    <row r="20" spans="2:5" x14ac:dyDescent="0.25">
      <c r="B20" s="239" t="s">
        <v>1859</v>
      </c>
      <c r="C20" s="212">
        <f t="shared" si="0"/>
        <v>35.299999999999997</v>
      </c>
      <c r="D20" s="294">
        <f t="shared" si="1"/>
        <v>71.599999999999994</v>
      </c>
      <c r="E20" s="204"/>
    </row>
    <row r="21" spans="2:5" x14ac:dyDescent="0.25">
      <c r="B21" s="239" t="s">
        <v>1860</v>
      </c>
      <c r="C21" s="212">
        <f t="shared" si="0"/>
        <v>40.4</v>
      </c>
      <c r="D21" s="294">
        <f t="shared" si="1"/>
        <v>59.3</v>
      </c>
      <c r="E21" s="204"/>
    </row>
    <row r="22" spans="2:5" x14ac:dyDescent="0.25">
      <c r="B22" s="239" t="s">
        <v>1861</v>
      </c>
      <c r="C22" s="212">
        <f t="shared" si="0"/>
        <v>36.299999999999997</v>
      </c>
      <c r="D22" s="294">
        <f t="shared" si="1"/>
        <v>56.9</v>
      </c>
      <c r="E22" s="204"/>
    </row>
    <row r="23" spans="2:5" x14ac:dyDescent="0.25">
      <c r="B23" s="239" t="s">
        <v>1862</v>
      </c>
      <c r="C23" s="212">
        <f t="shared" si="0"/>
        <v>26.7</v>
      </c>
      <c r="D23" s="294">
        <f t="shared" si="1"/>
        <v>36.6</v>
      </c>
      <c r="E23" s="204"/>
    </row>
    <row r="24" spans="2:5" x14ac:dyDescent="0.25">
      <c r="B24" s="239" t="s">
        <v>1212</v>
      </c>
      <c r="C24" s="212">
        <f t="shared" si="0"/>
        <v>40.174190000000003</v>
      </c>
      <c r="D24" s="294">
        <f t="shared" si="1"/>
        <v>34.315100000000001</v>
      </c>
      <c r="E24" s="204"/>
    </row>
    <row r="25" spans="2:5" x14ac:dyDescent="0.25">
      <c r="B25" s="239" t="s">
        <v>1863</v>
      </c>
      <c r="C25" s="212">
        <f t="shared" si="0"/>
        <v>43.653710000000004</v>
      </c>
      <c r="D25" s="294">
        <f t="shared" si="1"/>
        <v>41.342630000000014</v>
      </c>
      <c r="E25" s="204"/>
    </row>
    <row r="26" spans="2:5" x14ac:dyDescent="0.25">
      <c r="B26" s="239" t="s">
        <v>1864</v>
      </c>
      <c r="C26" s="212">
        <f>+C11</f>
        <v>39.549899999999994</v>
      </c>
      <c r="D26" s="294">
        <f>+G11</f>
        <v>31.91331000000001</v>
      </c>
      <c r="E26" s="204"/>
    </row>
    <row r="27" spans="2:5" x14ac:dyDescent="0.25">
      <c r="B27" s="239" t="s">
        <v>1865</v>
      </c>
      <c r="C27" s="212">
        <f>+C12</f>
        <v>37.828100000000013</v>
      </c>
      <c r="D27" s="294">
        <f>+G12</f>
        <v>30.175329999999995</v>
      </c>
      <c r="E27" s="204"/>
    </row>
    <row r="28" spans="2:5" ht="15.75" thickBot="1" x14ac:dyDescent="0.3">
      <c r="B28" s="309" t="s">
        <v>1872</v>
      </c>
      <c r="C28" s="295">
        <f>+C13</f>
        <v>49.52854</v>
      </c>
      <c r="D28" s="296">
        <f>+G13</f>
        <v>42.965200000000031</v>
      </c>
    </row>
  </sheetData>
  <conditionalFormatting sqref="H4:I10 H13:I14">
    <cfRule type="cellIs" dxfId="115" priority="4" operator="greaterThan">
      <formula>2</formula>
    </cfRule>
    <cfRule type="cellIs" dxfId="114" priority="5" operator="between">
      <formula>0.5</formula>
      <formula>2</formula>
    </cfRule>
    <cfRule type="cellIs" dxfId="113" priority="6" operator="lessThan">
      <formula>0.5</formula>
    </cfRule>
  </conditionalFormatting>
  <conditionalFormatting sqref="H11:I12">
    <cfRule type="cellIs" dxfId="112" priority="1" operator="greaterThan">
      <formula>2</formula>
    </cfRule>
    <cfRule type="cellIs" dxfId="111" priority="2" operator="between">
      <formula>0.5</formula>
      <formula>2</formula>
    </cfRule>
    <cfRule type="cellIs" dxfId="110" priority="3" operator="lessThan">
      <formula>0.5</formula>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Y72"/>
  <sheetViews>
    <sheetView showGridLines="0" topLeftCell="Y1" zoomScale="85" zoomScaleNormal="85" zoomScaleSheetLayoutView="80" workbookViewId="0">
      <selection activeCell="AN3" sqref="AN3"/>
    </sheetView>
  </sheetViews>
  <sheetFormatPr defaultRowHeight="15" outlineLevelCol="1" x14ac:dyDescent="0.25"/>
  <cols>
    <col min="1" max="1" width="10.28515625" customWidth="1"/>
    <col min="2" max="2" width="20.28515625" customWidth="1" outlineLevel="1"/>
    <col min="3" max="3" width="6.7109375" customWidth="1" outlineLevel="1"/>
    <col min="4" max="8" width="5.85546875" customWidth="1" outlineLevel="1"/>
    <col min="9" max="9" width="8.5703125" customWidth="1" outlineLevel="1"/>
    <col min="10" max="11" width="5.85546875" customWidth="1" outlineLevel="1"/>
    <col min="12" max="12" width="7.140625" customWidth="1" outlineLevel="1"/>
    <col min="13" max="17" width="5.85546875" customWidth="1" outlineLevel="1"/>
    <col min="18" max="18" width="5" customWidth="1" outlineLevel="1"/>
    <col min="19" max="20" width="5.85546875" customWidth="1" outlineLevel="1"/>
    <col min="21" max="21" width="7.140625" customWidth="1" outlineLevel="1"/>
    <col min="22" max="22" width="5.85546875" customWidth="1" outlineLevel="1"/>
    <col min="23" max="23" width="7" customWidth="1" outlineLevel="1"/>
    <col min="24" max="24" width="7.140625" customWidth="1" outlineLevel="1"/>
    <col min="25" max="29" width="5.85546875" customWidth="1" outlineLevel="1"/>
    <col min="30" max="35" width="8.140625" customWidth="1" outlineLevel="1"/>
    <col min="36" max="36" width="8" customWidth="1" outlineLevel="1"/>
    <col min="37" max="37" width="8" style="271" customWidth="1" outlineLevel="1"/>
    <col min="38" max="38" width="8" customWidth="1" outlineLevel="1"/>
    <col min="39" max="39" width="9.140625" customWidth="1" outlineLevel="1"/>
    <col min="40" max="40" width="11.5703125" customWidth="1"/>
    <col min="41" max="41" width="20.28515625" customWidth="1"/>
    <col min="42" max="42" width="10" bestFit="1" customWidth="1"/>
    <col min="43" max="43" width="10" customWidth="1"/>
    <col min="44" max="45" width="8" customWidth="1"/>
    <col min="46" max="46" width="10" bestFit="1" customWidth="1"/>
  </cols>
  <sheetData>
    <row r="2" spans="1:51" ht="15.75" thickBot="1" x14ac:dyDescent="0.3"/>
    <row r="3" spans="1:51" ht="39.75" customHeight="1" thickTop="1" thickBot="1" x14ac:dyDescent="0.3">
      <c r="B3" t="s">
        <v>43</v>
      </c>
      <c r="C3" s="62" t="s">
        <v>75</v>
      </c>
      <c r="D3" s="62" t="s">
        <v>76</v>
      </c>
      <c r="E3" s="62" t="s">
        <v>77</v>
      </c>
      <c r="F3" s="62" t="s">
        <v>78</v>
      </c>
      <c r="G3" s="62" t="s">
        <v>79</v>
      </c>
      <c r="H3" s="62" t="s">
        <v>80</v>
      </c>
      <c r="I3" s="62" t="s">
        <v>81</v>
      </c>
      <c r="J3" s="62" t="s">
        <v>71</v>
      </c>
      <c r="K3" s="62" t="s">
        <v>72</v>
      </c>
      <c r="L3" s="62" t="s">
        <v>73</v>
      </c>
      <c r="M3" s="62" t="s">
        <v>74</v>
      </c>
      <c r="N3" s="62" t="s">
        <v>0</v>
      </c>
      <c r="O3" s="62" t="s">
        <v>1</v>
      </c>
      <c r="P3" s="62" t="s">
        <v>2</v>
      </c>
      <c r="Q3" s="62" t="s">
        <v>3</v>
      </c>
      <c r="R3" s="62" t="s">
        <v>4</v>
      </c>
      <c r="S3" s="62" t="s">
        <v>5</v>
      </c>
      <c r="T3" s="62" t="s">
        <v>6</v>
      </c>
      <c r="U3" s="62" t="s">
        <v>7</v>
      </c>
      <c r="V3" s="62" t="s">
        <v>8</v>
      </c>
      <c r="W3" s="62" t="s">
        <v>9</v>
      </c>
      <c r="X3" s="62" t="s">
        <v>10</v>
      </c>
      <c r="Y3" s="62" t="s">
        <v>11</v>
      </c>
      <c r="Z3" s="62" t="s">
        <v>12</v>
      </c>
      <c r="AA3" s="62" t="s">
        <v>70</v>
      </c>
      <c r="AB3" s="62" t="s">
        <v>533</v>
      </c>
      <c r="AC3" s="62" t="s">
        <v>579</v>
      </c>
      <c r="AD3" s="62" t="s">
        <v>644</v>
      </c>
      <c r="AE3" s="62" t="s">
        <v>650</v>
      </c>
      <c r="AF3" s="62" t="s">
        <v>786</v>
      </c>
      <c r="AG3" s="62" t="s">
        <v>829</v>
      </c>
      <c r="AH3" s="62" t="s">
        <v>1211</v>
      </c>
      <c r="AI3" s="62" t="s">
        <v>1374</v>
      </c>
      <c r="AJ3" s="62" t="s">
        <v>1791</v>
      </c>
      <c r="AK3" s="62" t="s">
        <v>2119</v>
      </c>
      <c r="AL3" s="62" t="s">
        <v>3042</v>
      </c>
      <c r="AN3" s="24" t="s">
        <v>32</v>
      </c>
      <c r="AO3" s="20" t="s">
        <v>43</v>
      </c>
      <c r="AP3" s="21">
        <v>42491</v>
      </c>
      <c r="AQ3" s="21">
        <v>42826</v>
      </c>
      <c r="AR3" s="19" t="s">
        <v>30</v>
      </c>
      <c r="AS3" s="19" t="s">
        <v>31</v>
      </c>
      <c r="AT3" s="21">
        <v>42856</v>
      </c>
      <c r="AU3" s="22" t="s">
        <v>25</v>
      </c>
      <c r="AV3" s="23" t="s">
        <v>28</v>
      </c>
      <c r="AX3" s="3" t="s">
        <v>26</v>
      </c>
      <c r="AY3" s="3" t="s">
        <v>27</v>
      </c>
    </row>
    <row r="4" spans="1:51" ht="23.25" customHeight="1" thickTop="1" x14ac:dyDescent="0.25">
      <c r="A4" s="66" t="s">
        <v>16</v>
      </c>
      <c r="B4" t="s">
        <v>16</v>
      </c>
      <c r="C4" s="1">
        <v>6.7211899999999956</v>
      </c>
      <c r="D4" s="1">
        <v>3.4016268520994588</v>
      </c>
      <c r="E4" s="1">
        <v>3.804450000000001</v>
      </c>
      <c r="F4" s="1">
        <v>2.8289199999999997</v>
      </c>
      <c r="G4" s="1">
        <v>4.6757600000000004</v>
      </c>
      <c r="H4" s="1">
        <v>4.0910699999999993</v>
      </c>
      <c r="I4" s="1">
        <v>3.5595900000000023</v>
      </c>
      <c r="J4" s="1">
        <v>2.71916</v>
      </c>
      <c r="K4" s="1">
        <v>2.9620100000000003</v>
      </c>
      <c r="L4" s="1">
        <v>3.2968700000000002</v>
      </c>
      <c r="M4" s="1">
        <v>4.12521</v>
      </c>
      <c r="N4" s="1">
        <v>8.731440000000001</v>
      </c>
      <c r="O4" s="1">
        <v>7.1798799999999998</v>
      </c>
      <c r="P4" s="1">
        <v>5.5357800000000017</v>
      </c>
      <c r="Q4" s="1">
        <v>6.8117800000000006</v>
      </c>
      <c r="R4" s="1">
        <v>6.4420199999999941</v>
      </c>
      <c r="S4" s="1">
        <v>7.0116200000000015</v>
      </c>
      <c r="T4" s="132">
        <v>6.9856700000000025</v>
      </c>
      <c r="U4" s="132">
        <v>5.2561900000000001</v>
      </c>
      <c r="V4" s="132">
        <v>9.5660799999999977</v>
      </c>
      <c r="W4" s="132">
        <v>11.162730000000007</v>
      </c>
      <c r="X4" s="132">
        <v>8.1571499999999961</v>
      </c>
      <c r="Y4" s="132">
        <v>8.5220800000000025</v>
      </c>
      <c r="Z4" s="132">
        <v>10.457810000000009</v>
      </c>
      <c r="AA4" s="132">
        <v>10.149870000000005</v>
      </c>
      <c r="AB4" s="132">
        <v>15.119390000000026</v>
      </c>
      <c r="AC4" s="132">
        <v>27.599189999999997</v>
      </c>
      <c r="AD4" s="132">
        <v>25.895359999999968</v>
      </c>
      <c r="AE4" s="132">
        <v>18.385249999999981</v>
      </c>
      <c r="AF4" s="53">
        <v>15.119390000000026</v>
      </c>
      <c r="AG4" s="53">
        <v>10.016580000000008</v>
      </c>
      <c r="AH4" s="53">
        <v>8.5610300000000041</v>
      </c>
      <c r="AI4" s="53">
        <v>9.6148800000000083</v>
      </c>
      <c r="AJ4" s="53">
        <v>6.5477000000000043</v>
      </c>
      <c r="AK4" s="226">
        <v>6.7581999999999987</v>
      </c>
      <c r="AL4" s="53">
        <f t="shared" ref="AL4:AL14" si="0">AT4</f>
        <v>14.931040000000015</v>
      </c>
      <c r="AM4" s="1"/>
      <c r="AN4" s="216"/>
      <c r="AO4" s="220" t="str">
        <f t="shared" ref="AO4:AO12" si="1">B4</f>
        <v>FRANCE</v>
      </c>
      <c r="AP4" s="221">
        <f t="shared" ref="AP4:AP14" si="2">Z4</f>
        <v>10.457810000000009</v>
      </c>
      <c r="AQ4" s="8">
        <f t="shared" ref="AQ4:AQ14" si="3">AK4</f>
        <v>6.7581999999999987</v>
      </c>
      <c r="AR4" s="223">
        <f t="shared" ref="AR4:AR14" si="4">AT4-AS4-AQ4</f>
        <v>6.1848500000000168</v>
      </c>
      <c r="AS4" s="223">
        <f>SUMIFS(Current!$Z$1:$Z$2553,Current!$A$1:$A$2553,"New",Current!$G$1:$G$2553,'Trend &amp; Summary'!$A6)/1000</f>
        <v>1.9879899999999995</v>
      </c>
      <c r="AT4" s="232">
        <f>SUMIF(Current!$G:$G,$A4,Current!$Z:$Z)/1000</f>
        <v>14.931040000000015</v>
      </c>
      <c r="AU4" s="67">
        <f t="shared" ref="AU4:AU14" si="5">AT4-AP4</f>
        <v>4.4732300000000063</v>
      </c>
      <c r="AV4" s="68">
        <f t="shared" ref="AV4:AV14" si="6">AT4-AQ4</f>
        <v>8.1728400000000168</v>
      </c>
      <c r="AX4" s="1">
        <f>MAX(R4:AJ4)</f>
        <v>27.599189999999997</v>
      </c>
      <c r="AY4" s="1">
        <f>MIN(R4:AJ4)</f>
        <v>5.2561900000000001</v>
      </c>
    </row>
    <row r="5" spans="1:51" ht="23.25" customHeight="1" x14ac:dyDescent="0.25">
      <c r="A5" s="66" t="s">
        <v>14</v>
      </c>
      <c r="B5" t="s">
        <v>14</v>
      </c>
      <c r="C5" s="1">
        <v>0.6374000000000003</v>
      </c>
      <c r="D5" s="1">
        <v>1.4029611971285234</v>
      </c>
      <c r="E5" s="1">
        <v>1.9871699999999992</v>
      </c>
      <c r="F5" s="1">
        <v>1.6469900000000002</v>
      </c>
      <c r="G5" s="1">
        <v>1.4350500000000006</v>
      </c>
      <c r="H5" s="1">
        <v>0.82528000000000035</v>
      </c>
      <c r="I5" s="1">
        <v>1.6820999999999999</v>
      </c>
      <c r="J5" s="1">
        <v>1.0399299999999998</v>
      </c>
      <c r="K5" s="1">
        <v>1.0762799999999997</v>
      </c>
      <c r="L5" s="1">
        <v>1.0731899999999999</v>
      </c>
      <c r="M5" s="1">
        <v>2.0362200000000006</v>
      </c>
      <c r="N5" s="1">
        <v>1.6773599999999997</v>
      </c>
      <c r="O5" s="1">
        <v>1.60564</v>
      </c>
      <c r="P5" s="1">
        <v>1.8011400000000002</v>
      </c>
      <c r="Q5" s="1">
        <v>1.904950000000001</v>
      </c>
      <c r="R5" s="1">
        <v>3.3885200000000006</v>
      </c>
      <c r="S5" s="1">
        <v>8.2924299999999942</v>
      </c>
      <c r="T5" s="132">
        <v>3.1000999999999985</v>
      </c>
      <c r="U5" s="132">
        <v>1.7478399999999996</v>
      </c>
      <c r="V5" s="132">
        <v>1.7142300000000008</v>
      </c>
      <c r="W5" s="132">
        <v>4.0216999999999974</v>
      </c>
      <c r="X5" s="132">
        <v>2.733509999999999</v>
      </c>
      <c r="Y5" s="132">
        <v>3.4092800000000008</v>
      </c>
      <c r="Z5" s="132">
        <v>6.0931799999999994</v>
      </c>
      <c r="AA5" s="132">
        <v>7.3230900000000023</v>
      </c>
      <c r="AB5" s="132">
        <v>8.3711100000000052</v>
      </c>
      <c r="AC5" s="132">
        <v>9.4687700000000081</v>
      </c>
      <c r="AD5" s="132">
        <v>9.085240000000006</v>
      </c>
      <c r="AE5" s="132">
        <v>6.1114499999999996</v>
      </c>
      <c r="AF5" s="53">
        <v>8.3711100000000052</v>
      </c>
      <c r="AG5" s="53">
        <v>4.9014399999999965</v>
      </c>
      <c r="AH5" s="53">
        <v>6.5350399999999951</v>
      </c>
      <c r="AI5" s="53">
        <v>9.0847100000000047</v>
      </c>
      <c r="AJ5" s="53">
        <v>6.3849500000000026</v>
      </c>
      <c r="AK5" s="226">
        <v>6.7803700000000022</v>
      </c>
      <c r="AL5" s="53">
        <f t="shared" si="0"/>
        <v>7.8685800000000041</v>
      </c>
      <c r="AM5" s="1"/>
      <c r="AN5" s="216"/>
      <c r="AO5" s="7" t="str">
        <f t="shared" si="1"/>
        <v>CENTRAL EUROPE</v>
      </c>
      <c r="AP5" s="221">
        <f t="shared" si="2"/>
        <v>6.0931799999999994</v>
      </c>
      <c r="AQ5" s="221">
        <f t="shared" si="3"/>
        <v>6.7803700000000022</v>
      </c>
      <c r="AR5" s="16">
        <f t="shared" si="4"/>
        <v>-10.934580000000009</v>
      </c>
      <c r="AS5" s="16">
        <f>SUMIFS(Current!$Z$1:$Z$2553,Current!$A$1:$A$2553,"New",Current!$G$1:$G$2553,'Trend &amp; Summary'!$A4)/1000</f>
        <v>12.022790000000011</v>
      </c>
      <c r="AT5" s="78">
        <f>SUMIF(Current!$G:$G,$A5,Current!$Z:$Z)/1000</f>
        <v>7.8685800000000041</v>
      </c>
      <c r="AU5" s="67">
        <f t="shared" si="5"/>
        <v>1.7754000000000048</v>
      </c>
      <c r="AV5" s="68">
        <f t="shared" si="6"/>
        <v>1.0882100000000019</v>
      </c>
      <c r="AX5" s="1">
        <f t="shared" ref="AX5:AX14" si="7">MAX(R5:AJ5)</f>
        <v>9.4687700000000081</v>
      </c>
      <c r="AY5" s="1">
        <f t="shared" ref="AY5:AY14" si="8">MIN(R5:AJ5)</f>
        <v>1.7142300000000008</v>
      </c>
    </row>
    <row r="6" spans="1:51" ht="23.25" customHeight="1" x14ac:dyDescent="0.25">
      <c r="A6" s="66" t="s">
        <v>22</v>
      </c>
      <c r="B6" t="s">
        <v>22</v>
      </c>
      <c r="C6" s="1">
        <v>1.6103800000000006</v>
      </c>
      <c r="D6" s="1">
        <v>4.0353272308284156</v>
      </c>
      <c r="E6" s="1">
        <v>4.8004599999999984</v>
      </c>
      <c r="F6" s="1">
        <v>2.0671800000000005</v>
      </c>
      <c r="G6" s="1">
        <v>1.4394000000000002</v>
      </c>
      <c r="H6" s="1">
        <v>3.5716500000000013</v>
      </c>
      <c r="I6" s="1">
        <v>3.6468700000000016</v>
      </c>
      <c r="J6" s="1">
        <v>3.5792700000000006</v>
      </c>
      <c r="K6" s="1">
        <v>5.3586200000000037</v>
      </c>
      <c r="L6" s="1">
        <v>3.9399900000000021</v>
      </c>
      <c r="M6" s="1">
        <v>4.1708299999999996</v>
      </c>
      <c r="N6" s="1">
        <v>5.3887900000000002</v>
      </c>
      <c r="O6" s="1">
        <v>5.2560099999999981</v>
      </c>
      <c r="P6" s="1">
        <v>7.4222800000000033</v>
      </c>
      <c r="Q6" s="1">
        <v>7.860240000000001</v>
      </c>
      <c r="R6" s="1">
        <v>5.4013299999999989</v>
      </c>
      <c r="S6" s="1">
        <v>4.9993900000000009</v>
      </c>
      <c r="T6" s="132">
        <v>5.1303899999999976</v>
      </c>
      <c r="U6" s="132">
        <v>5.738430000000001</v>
      </c>
      <c r="V6" s="132">
        <v>7.1089599999999979</v>
      </c>
      <c r="W6" s="132">
        <v>6.6638199999999932</v>
      </c>
      <c r="X6" s="132">
        <v>12.150829999999994</v>
      </c>
      <c r="Y6" s="132">
        <v>9.0880700000000054</v>
      </c>
      <c r="Z6" s="132">
        <v>10.273029999999991</v>
      </c>
      <c r="AA6" s="132">
        <v>11.142390000000008</v>
      </c>
      <c r="AB6" s="132">
        <v>8.3884299999999925</v>
      </c>
      <c r="AC6" s="132">
        <v>9.386299999999995</v>
      </c>
      <c r="AD6" s="132">
        <v>8.7019699999999922</v>
      </c>
      <c r="AE6" s="132">
        <v>12.912090000000013</v>
      </c>
      <c r="AF6" s="53">
        <v>8.3884299999999925</v>
      </c>
      <c r="AG6" s="53">
        <v>7.14175</v>
      </c>
      <c r="AH6" s="53">
        <v>6.5354700000000028</v>
      </c>
      <c r="AI6" s="53">
        <v>6.7329799999999977</v>
      </c>
      <c r="AJ6" s="53">
        <v>6.4283399999999933</v>
      </c>
      <c r="AK6" s="226">
        <v>4.21671</v>
      </c>
      <c r="AL6" s="53">
        <f t="shared" si="0"/>
        <v>4.9471700000000052</v>
      </c>
      <c r="AM6" s="1"/>
      <c r="AN6" s="215"/>
      <c r="AO6" s="218" t="str">
        <f t="shared" si="1"/>
        <v>NORTH AMERICA</v>
      </c>
      <c r="AP6" s="221">
        <f t="shared" si="2"/>
        <v>10.273029999999991</v>
      </c>
      <c r="AQ6" s="221">
        <f t="shared" si="3"/>
        <v>4.21671</v>
      </c>
      <c r="AR6" s="222">
        <f t="shared" si="4"/>
        <v>-2.3300799999999948</v>
      </c>
      <c r="AS6" s="222">
        <f>SUMIFS(Current!$Z$1:$Z$2553,Current!$A$1:$A$2553,"New",Current!$G$1:$G$2553,'Trend &amp; Summary'!$A5)/1000</f>
        <v>3.06054</v>
      </c>
      <c r="AT6" s="233">
        <f>SUMIF(Current!$G:$G,$A6,Current!$Z:$Z)/1000</f>
        <v>4.9471700000000052</v>
      </c>
      <c r="AU6" s="67">
        <f t="shared" si="5"/>
        <v>-5.3258599999999863</v>
      </c>
      <c r="AV6" s="68">
        <f t="shared" si="6"/>
        <v>0.73046000000000522</v>
      </c>
      <c r="AX6" s="1">
        <f t="shared" si="7"/>
        <v>12.912090000000013</v>
      </c>
      <c r="AY6" s="1">
        <f t="shared" si="8"/>
        <v>4.9993900000000009</v>
      </c>
    </row>
    <row r="7" spans="1:51" ht="23.25" customHeight="1" x14ac:dyDescent="0.25">
      <c r="A7" s="66" t="s">
        <v>23</v>
      </c>
      <c r="B7" t="s">
        <v>23</v>
      </c>
      <c r="C7" s="1">
        <v>3.0688900000000006</v>
      </c>
      <c r="D7" s="1">
        <v>3.8843993344627399</v>
      </c>
      <c r="E7" s="1">
        <v>1.7797300000000005</v>
      </c>
      <c r="F7" s="1">
        <v>2.4270299999999994</v>
      </c>
      <c r="G7" s="1">
        <v>0.6299499999999999</v>
      </c>
      <c r="H7" s="1">
        <v>3.2234099999999994</v>
      </c>
      <c r="I7" s="1">
        <v>3.0798200000000002</v>
      </c>
      <c r="J7" s="1">
        <v>5.6841999999999997</v>
      </c>
      <c r="K7" s="1">
        <v>4.0743299999999998</v>
      </c>
      <c r="L7" s="1">
        <v>4.39682</v>
      </c>
      <c r="M7" s="1">
        <v>4.0506499999999992</v>
      </c>
      <c r="N7" s="1">
        <v>1.1488700000000001</v>
      </c>
      <c r="O7" s="1">
        <v>0.92003000000000001</v>
      </c>
      <c r="P7" s="1">
        <v>2.4775800000000001</v>
      </c>
      <c r="Q7" s="1">
        <v>3.9228999999999998</v>
      </c>
      <c r="R7" s="1">
        <v>4.9266799999999993</v>
      </c>
      <c r="S7" s="1">
        <v>2.9544699999999997</v>
      </c>
      <c r="T7" s="132">
        <v>3.7891699999999977</v>
      </c>
      <c r="U7" s="132">
        <v>3.013749999999999</v>
      </c>
      <c r="V7" s="132">
        <v>2.3838300000000014</v>
      </c>
      <c r="W7" s="132">
        <v>2.54956</v>
      </c>
      <c r="X7" s="132">
        <v>0.8253400000000003</v>
      </c>
      <c r="Y7" s="132">
        <v>2.0333400000000008</v>
      </c>
      <c r="Z7" s="132">
        <v>1.2115000000000005</v>
      </c>
      <c r="AA7" s="132">
        <v>4.6096900000000005</v>
      </c>
      <c r="AB7" s="132">
        <v>5.4977099999999908</v>
      </c>
      <c r="AC7" s="132">
        <v>6.1052800000000005</v>
      </c>
      <c r="AD7" s="132">
        <v>6.3917400000000031</v>
      </c>
      <c r="AE7" s="132">
        <v>4.9118000000000022</v>
      </c>
      <c r="AF7" s="53">
        <v>5.4977099999999908</v>
      </c>
      <c r="AG7" s="53">
        <v>4.0272300000000003</v>
      </c>
      <c r="AH7" s="53">
        <v>4.4426599999999992</v>
      </c>
      <c r="AI7" s="53">
        <v>4.1315500000000007</v>
      </c>
      <c r="AJ7" s="53">
        <v>4.4942000000000046</v>
      </c>
      <c r="AK7" s="226">
        <v>3.1006699999999987</v>
      </c>
      <c r="AL7" s="53">
        <f t="shared" si="0"/>
        <v>3.9245299999999994</v>
      </c>
      <c r="AM7" s="1"/>
      <c r="AN7" s="216"/>
      <c r="AO7" s="7" t="str">
        <f t="shared" si="1"/>
        <v>UK &amp; IRELAND</v>
      </c>
      <c r="AP7" s="221">
        <f t="shared" si="2"/>
        <v>1.2115000000000005</v>
      </c>
      <c r="AQ7" s="221">
        <f t="shared" si="3"/>
        <v>3.1006699999999987</v>
      </c>
      <c r="AR7" s="16">
        <f t="shared" si="4"/>
        <v>-0.99712999999999852</v>
      </c>
      <c r="AS7" s="16">
        <f>SUMIFS(Current!$Z$1:$Z$2553,Current!$A$1:$A$2553,"New",Current!$G$1:$G$2553,'Trend &amp; Summary'!$A8)/1000</f>
        <v>1.8209899999999992</v>
      </c>
      <c r="AT7" s="78">
        <f>SUMIF(Current!$G:$G,$A7,Current!$Z:$Z)/1000</f>
        <v>3.9245299999999994</v>
      </c>
      <c r="AU7" s="67">
        <f t="shared" si="5"/>
        <v>2.7130299999999989</v>
      </c>
      <c r="AV7" s="68">
        <f t="shared" si="6"/>
        <v>0.8238600000000007</v>
      </c>
      <c r="AX7" s="1">
        <f t="shared" si="7"/>
        <v>6.3917400000000031</v>
      </c>
      <c r="AY7" s="1">
        <f t="shared" si="8"/>
        <v>0.8253400000000003</v>
      </c>
    </row>
    <row r="8" spans="1:51" ht="23.25" customHeight="1" x14ac:dyDescent="0.25">
      <c r="A8" s="66" t="s">
        <v>18</v>
      </c>
      <c r="B8" t="s">
        <v>18</v>
      </c>
      <c r="C8" s="1">
        <v>0.23921999999999993</v>
      </c>
      <c r="D8" s="1">
        <v>0.88811744515840796</v>
      </c>
      <c r="E8" s="1">
        <v>0.3834800000000001</v>
      </c>
      <c r="F8" s="1">
        <v>0.13708000000000004</v>
      </c>
      <c r="G8" s="1">
        <v>6.6110000000000016E-2</v>
      </c>
      <c r="H8" s="1">
        <v>6.3030000000000003E-2</v>
      </c>
      <c r="I8" s="1">
        <v>0.13192000000000001</v>
      </c>
      <c r="J8" s="1">
        <v>0.23673999999999998</v>
      </c>
      <c r="K8" s="1">
        <v>0.27926000000000006</v>
      </c>
      <c r="L8" s="1">
        <v>0.24771000000000004</v>
      </c>
      <c r="M8" s="1">
        <v>0.34144999999999992</v>
      </c>
      <c r="N8" s="1">
        <v>0.5314500000000002</v>
      </c>
      <c r="O8" s="1">
        <v>0.5707000000000001</v>
      </c>
      <c r="P8" s="1">
        <v>1.9734699999999989</v>
      </c>
      <c r="Q8" s="1">
        <v>1.9413400000000001</v>
      </c>
      <c r="R8" s="1">
        <v>1.5218800000000001</v>
      </c>
      <c r="S8" s="1">
        <v>0.60559000000000007</v>
      </c>
      <c r="T8" s="132">
        <v>0.64222999999999975</v>
      </c>
      <c r="U8" s="132">
        <v>0.28165000000000001</v>
      </c>
      <c r="V8" s="132">
        <v>0.58798999999999979</v>
      </c>
      <c r="W8" s="132">
        <v>0.39911000000000008</v>
      </c>
      <c r="X8" s="132">
        <v>0.29720999999999997</v>
      </c>
      <c r="Y8" s="132">
        <v>0.60640000000000005</v>
      </c>
      <c r="Z8" s="132">
        <v>1.2219400000000002</v>
      </c>
      <c r="AA8" s="132">
        <v>1.2953600000000005</v>
      </c>
      <c r="AB8" s="132">
        <v>1.3115400000000008</v>
      </c>
      <c r="AC8" s="132">
        <v>1.19146</v>
      </c>
      <c r="AD8" s="132">
        <v>1.5977099999999993</v>
      </c>
      <c r="AE8" s="132">
        <v>1.1656100000000003</v>
      </c>
      <c r="AF8" s="53">
        <v>1.3115400000000008</v>
      </c>
      <c r="AG8" s="53">
        <v>0.99256000000000022</v>
      </c>
      <c r="AH8" s="53">
        <v>0.91871000000000014</v>
      </c>
      <c r="AI8" s="53">
        <v>0.87681999999999993</v>
      </c>
      <c r="AJ8" s="53">
        <v>0.98987999999999976</v>
      </c>
      <c r="AK8" s="226">
        <v>1.3823499999999989</v>
      </c>
      <c r="AL8" s="53">
        <f t="shared" si="0"/>
        <v>2.4682399999999989</v>
      </c>
      <c r="AM8" s="1"/>
      <c r="AN8" s="217"/>
      <c r="AO8" s="7" t="str">
        <f t="shared" si="1"/>
        <v>IBERIA</v>
      </c>
      <c r="AP8" s="221">
        <f t="shared" si="2"/>
        <v>1.2219400000000002</v>
      </c>
      <c r="AQ8" s="221">
        <f t="shared" si="3"/>
        <v>1.3823499999999989</v>
      </c>
      <c r="AR8" s="16">
        <f t="shared" si="4"/>
        <v>3.6199999999999566E-3</v>
      </c>
      <c r="AS8" s="16">
        <f>SUMIFS(Current!$Z$1:$Z$2553,Current!$A$1:$A$2553,"New",Current!$G$1:$G$2553,'Trend &amp; Summary'!$A13)/1000</f>
        <v>1.0822700000000001</v>
      </c>
      <c r="AT8" s="78">
        <f>SUMIF(Current!$G:$G,$A8,Current!$Z:$Z)/1000</f>
        <v>2.4682399999999989</v>
      </c>
      <c r="AU8" s="67">
        <f t="shared" si="5"/>
        <v>1.2462999999999986</v>
      </c>
      <c r="AV8" s="68">
        <f t="shared" si="6"/>
        <v>1.08589</v>
      </c>
      <c r="AX8" s="1">
        <f t="shared" si="7"/>
        <v>1.5977099999999993</v>
      </c>
      <c r="AY8" s="1">
        <f t="shared" si="8"/>
        <v>0.28165000000000001</v>
      </c>
    </row>
    <row r="9" spans="1:51" ht="23.25" customHeight="1" x14ac:dyDescent="0.25">
      <c r="A9" s="66" t="s">
        <v>21</v>
      </c>
      <c r="B9" t="s">
        <v>21</v>
      </c>
      <c r="C9" s="1">
        <v>2.2593800000000006</v>
      </c>
      <c r="D9" s="1">
        <v>2.7975154228093286</v>
      </c>
      <c r="E9" s="1">
        <v>1.0979799999999997</v>
      </c>
      <c r="F9" s="1">
        <v>0.69821000000000022</v>
      </c>
      <c r="G9" s="1">
        <v>0.78214999999999979</v>
      </c>
      <c r="H9" s="1">
        <v>1.1247799999999992</v>
      </c>
      <c r="I9" s="1">
        <v>1.1362099999999999</v>
      </c>
      <c r="J9" s="1">
        <v>5.1342900000000053</v>
      </c>
      <c r="K9" s="1">
        <v>6.6095600000000001</v>
      </c>
      <c r="L9" s="1">
        <v>5.6459799999999989</v>
      </c>
      <c r="M9" s="1">
        <v>4.6578399999999958</v>
      </c>
      <c r="N9" s="1">
        <v>4.8593699999999975</v>
      </c>
      <c r="O9" s="1">
        <v>2.8917099999999989</v>
      </c>
      <c r="P9" s="1">
        <v>7.5919199999999991</v>
      </c>
      <c r="Q9" s="1">
        <v>5.8380500000000008</v>
      </c>
      <c r="R9" s="1">
        <v>7.0785500000000043</v>
      </c>
      <c r="S9" s="1">
        <v>5.0329499999999996</v>
      </c>
      <c r="T9" s="132">
        <v>5.2531099999999995</v>
      </c>
      <c r="U9" s="132">
        <v>3.8664500000000013</v>
      </c>
      <c r="V9" s="132">
        <v>9.7405800000000085</v>
      </c>
      <c r="W9" s="132">
        <v>11.486550000000006</v>
      </c>
      <c r="X9" s="132">
        <v>9.1020000000000021</v>
      </c>
      <c r="Y9" s="132">
        <v>7.8435799999999984</v>
      </c>
      <c r="Z9" s="132">
        <v>12.231169999999995</v>
      </c>
      <c r="AA9" s="132">
        <v>8.5101799999999983</v>
      </c>
      <c r="AB9" s="132">
        <v>7.0309200000000054</v>
      </c>
      <c r="AC9" s="132">
        <v>8.2171999999999965</v>
      </c>
      <c r="AD9" s="132">
        <v>11.724699999999995</v>
      </c>
      <c r="AE9" s="132">
        <v>6.983789999999984</v>
      </c>
      <c r="AF9" s="53">
        <v>7.0309200000000054</v>
      </c>
      <c r="AG9" s="53">
        <v>3.1159599999999985</v>
      </c>
      <c r="AH9" s="53">
        <v>1.7206900000000001</v>
      </c>
      <c r="AI9" s="53">
        <v>2.4323799999999989</v>
      </c>
      <c r="AJ9" s="53">
        <v>1.6731199999999995</v>
      </c>
      <c r="AK9" s="226">
        <v>3.1305900000000011</v>
      </c>
      <c r="AL9" s="53">
        <f t="shared" si="0"/>
        <v>2.097780000000002</v>
      </c>
      <c r="AM9" s="1"/>
      <c r="AN9" s="217"/>
      <c r="AO9" s="7" t="str">
        <f t="shared" si="1"/>
        <v>NORDIC</v>
      </c>
      <c r="AP9" s="221">
        <f t="shared" si="2"/>
        <v>12.231169999999995</v>
      </c>
      <c r="AQ9" s="221">
        <f t="shared" si="3"/>
        <v>3.1305900000000011</v>
      </c>
      <c r="AR9" s="16">
        <f t="shared" si="4"/>
        <v>-1.8852899999999988</v>
      </c>
      <c r="AS9" s="16">
        <f>SUMIFS(Current!$Z$1:$Z$2553,Current!$A$1:$A$2553,"New",Current!$G$1:$G$2553,'Trend &amp; Summary'!$A11)/1000</f>
        <v>0.85247999999999968</v>
      </c>
      <c r="AT9" s="78">
        <f>SUMIF(Current!$G:$G,$A9,Current!$Z:$Z)/1000</f>
        <v>2.097780000000002</v>
      </c>
      <c r="AU9" s="67">
        <f t="shared" si="5"/>
        <v>-10.133389999999993</v>
      </c>
      <c r="AV9" s="68">
        <f t="shared" si="6"/>
        <v>-1.0328099999999991</v>
      </c>
      <c r="AX9" s="1">
        <f t="shared" si="7"/>
        <v>12.231169999999995</v>
      </c>
      <c r="AY9" s="1">
        <f t="shared" si="8"/>
        <v>1.6731199999999995</v>
      </c>
    </row>
    <row r="10" spans="1:51" ht="23.25" customHeight="1" x14ac:dyDescent="0.25">
      <c r="A10" s="66" t="s">
        <v>17</v>
      </c>
      <c r="B10" t="s">
        <v>17</v>
      </c>
      <c r="C10" s="1">
        <v>1.7470500000000002</v>
      </c>
      <c r="D10" s="1">
        <v>2.0604882413379708</v>
      </c>
      <c r="E10" s="1">
        <v>2.828659999999998</v>
      </c>
      <c r="F10" s="1">
        <v>2.8912299999999971</v>
      </c>
      <c r="G10" s="1">
        <v>2.4537299999999984</v>
      </c>
      <c r="H10" s="1">
        <v>1.8448800000000003</v>
      </c>
      <c r="I10" s="1">
        <v>2.38672</v>
      </c>
      <c r="J10" s="1">
        <v>6.3955599999999997</v>
      </c>
      <c r="K10" s="1">
        <v>3.0980900000000005</v>
      </c>
      <c r="L10" s="1">
        <v>2.8566600000000006</v>
      </c>
      <c r="M10" s="1">
        <v>2.3003799999999996</v>
      </c>
      <c r="N10" s="1">
        <v>2.8951000000000007</v>
      </c>
      <c r="O10" s="1">
        <v>1.8765699999999987</v>
      </c>
      <c r="P10" s="1">
        <v>1.4122700000000001</v>
      </c>
      <c r="Q10" s="1">
        <v>0.88552000000000008</v>
      </c>
      <c r="R10" s="1">
        <v>0.82113000000000003</v>
      </c>
      <c r="S10" s="1">
        <v>0.55680999999999992</v>
      </c>
      <c r="T10" s="132">
        <v>0.6494399999999998</v>
      </c>
      <c r="U10" s="132">
        <v>0.55803999999999998</v>
      </c>
      <c r="V10" s="132">
        <v>0.47558</v>
      </c>
      <c r="W10" s="132">
        <v>0.96139000000000008</v>
      </c>
      <c r="X10" s="132">
        <v>0.71489999999999976</v>
      </c>
      <c r="Y10" s="132">
        <v>0.78069999999999984</v>
      </c>
      <c r="Z10" s="132">
        <v>0.77754000000000001</v>
      </c>
      <c r="AA10" s="132">
        <v>1.0790699999999995</v>
      </c>
      <c r="AB10" s="132">
        <v>4.7671699999999877</v>
      </c>
      <c r="AC10" s="132">
        <v>1.8283200000000006</v>
      </c>
      <c r="AD10" s="132">
        <v>4.3630700000000022</v>
      </c>
      <c r="AE10" s="132">
        <v>2.0878200000000007</v>
      </c>
      <c r="AF10" s="53">
        <v>4.7671699999999877</v>
      </c>
      <c r="AG10" s="53">
        <v>1.3334199999999989</v>
      </c>
      <c r="AH10" s="53">
        <v>0.54912000000000027</v>
      </c>
      <c r="AI10" s="53">
        <v>3.6385899999999993</v>
      </c>
      <c r="AJ10" s="53">
        <v>1.6803500000000016</v>
      </c>
      <c r="AK10" s="226">
        <v>1.4095799999999998</v>
      </c>
      <c r="AL10" s="53">
        <f t="shared" si="0"/>
        <v>1.9586599999999998</v>
      </c>
      <c r="AM10" s="1"/>
      <c r="AN10" s="216"/>
      <c r="AO10" s="7" t="str">
        <f t="shared" si="1"/>
        <v>HOLDING</v>
      </c>
      <c r="AP10" s="221">
        <f t="shared" si="2"/>
        <v>0.77754000000000001</v>
      </c>
      <c r="AQ10" s="221">
        <f t="shared" si="3"/>
        <v>1.4095799999999998</v>
      </c>
      <c r="AR10" s="16">
        <f t="shared" si="4"/>
        <v>-1.4848100000000004</v>
      </c>
      <c r="AS10" s="16">
        <f>SUMIFS(Current!$Z$1:$Z$2553,Current!$A$1:$A$2553,"New",Current!$G$1:$G$2553,'Trend &amp; Summary'!$A7)/1000</f>
        <v>2.0338900000000004</v>
      </c>
      <c r="AT10" s="78">
        <f>SUMIF(Current!$G:$G,$A10,Current!$Z:$Z)/1000</f>
        <v>1.9586599999999998</v>
      </c>
      <c r="AU10" s="67">
        <f t="shared" si="5"/>
        <v>1.1811199999999999</v>
      </c>
      <c r="AV10" s="68">
        <f t="shared" si="6"/>
        <v>0.54908000000000001</v>
      </c>
      <c r="AX10" s="1">
        <f t="shared" si="7"/>
        <v>4.7671699999999877</v>
      </c>
      <c r="AY10" s="1">
        <f t="shared" si="8"/>
        <v>0.47558</v>
      </c>
    </row>
    <row r="11" spans="1:51" ht="23.25" customHeight="1" x14ac:dyDescent="0.25">
      <c r="A11" s="66" t="s">
        <v>19</v>
      </c>
      <c r="B11" t="s">
        <v>46</v>
      </c>
      <c r="C11" s="1">
        <v>0.95113000000000003</v>
      </c>
      <c r="D11" s="1">
        <v>1.5654174905032001</v>
      </c>
      <c r="E11" s="1">
        <v>0.93742000000000003</v>
      </c>
      <c r="F11" s="1">
        <v>0.96892000000000023</v>
      </c>
      <c r="G11" s="1">
        <v>1.0378700000000001</v>
      </c>
      <c r="H11" s="1">
        <v>0.7056300000000002</v>
      </c>
      <c r="I11" s="1">
        <v>0.62988</v>
      </c>
      <c r="J11" s="1">
        <v>0.58459000000000005</v>
      </c>
      <c r="K11" s="1">
        <v>0.54515000000000002</v>
      </c>
      <c r="L11" s="1">
        <v>0.71810000000000007</v>
      </c>
      <c r="M11" s="1">
        <v>0.61868000000000012</v>
      </c>
      <c r="N11" s="1">
        <v>0.52903999999999995</v>
      </c>
      <c r="O11" s="1">
        <v>0.59397999999999984</v>
      </c>
      <c r="P11" s="1">
        <v>0.85353999999999997</v>
      </c>
      <c r="Q11" s="1">
        <v>0.45341000000000004</v>
      </c>
      <c r="R11" s="1">
        <v>0.73036000000000001</v>
      </c>
      <c r="S11" s="1">
        <v>1.1306599999999998</v>
      </c>
      <c r="T11" s="132">
        <v>1.61768</v>
      </c>
      <c r="U11" s="132">
        <v>1.8669399999999996</v>
      </c>
      <c r="V11" s="132">
        <v>1.91456</v>
      </c>
      <c r="W11" s="132">
        <v>1.8467300000000002</v>
      </c>
      <c r="X11" s="132">
        <v>3.2470500000000002</v>
      </c>
      <c r="Y11" s="132">
        <v>2.9170199999999999</v>
      </c>
      <c r="Z11" s="132">
        <v>3.0146999999999999</v>
      </c>
      <c r="AA11" s="132">
        <v>2.5899100000000002</v>
      </c>
      <c r="AB11" s="132">
        <v>0.94325999999999988</v>
      </c>
      <c r="AC11" s="132">
        <v>2.1912699999999989</v>
      </c>
      <c r="AD11" s="132">
        <v>1.232630000000001</v>
      </c>
      <c r="AE11" s="132">
        <v>1.6459700000000015</v>
      </c>
      <c r="AF11" s="53">
        <v>0.94325999999999988</v>
      </c>
      <c r="AG11" s="53">
        <v>0.91688000000000036</v>
      </c>
      <c r="AH11" s="53">
        <v>1.4848499999999996</v>
      </c>
      <c r="AI11" s="53">
        <v>1.4138499999999989</v>
      </c>
      <c r="AJ11" s="53">
        <v>1.738590000000001</v>
      </c>
      <c r="AK11" s="226">
        <v>1.7079300000000004</v>
      </c>
      <c r="AL11" s="53">
        <f t="shared" si="0"/>
        <v>1.7089999999999999</v>
      </c>
      <c r="AM11" s="1"/>
      <c r="AN11" s="4"/>
      <c r="AO11" s="7" t="str">
        <f t="shared" si="1"/>
        <v>INDIA(APAC)</v>
      </c>
      <c r="AP11" s="221">
        <f t="shared" si="2"/>
        <v>3.0146999999999999</v>
      </c>
      <c r="AQ11" s="221">
        <f t="shared" si="3"/>
        <v>1.7079300000000004</v>
      </c>
      <c r="AR11" s="16">
        <f t="shared" si="4"/>
        <v>-1.0983499999999997</v>
      </c>
      <c r="AS11" s="16">
        <f>SUMIFS(Current!$Z$1:$Z$2553,Current!$A$1:$A$2553,"New",Current!$G$1:$G$2553,'Trend &amp; Summary'!$A9)/1000</f>
        <v>1.0994199999999992</v>
      </c>
      <c r="AT11" s="78">
        <f>SUMIF(Current!$G:$G,$A11,Current!$Z:$Z)/1000</f>
        <v>1.7089999999999999</v>
      </c>
      <c r="AU11" s="67">
        <f t="shared" si="5"/>
        <v>-1.3057000000000001</v>
      </c>
      <c r="AV11" s="68">
        <f t="shared" si="6"/>
        <v>1.0699999999994603E-3</v>
      </c>
      <c r="AX11" s="1">
        <f t="shared" si="7"/>
        <v>3.2470500000000002</v>
      </c>
      <c r="AY11" s="1">
        <f t="shared" si="8"/>
        <v>0.73036000000000001</v>
      </c>
    </row>
    <row r="12" spans="1:51" ht="23.25" customHeight="1" x14ac:dyDescent="0.25">
      <c r="A12" s="66" t="s">
        <v>13</v>
      </c>
      <c r="B12" t="s">
        <v>13</v>
      </c>
      <c r="C12" s="1">
        <v>1.9847200000000003</v>
      </c>
      <c r="D12" s="1">
        <v>1.505934744059666</v>
      </c>
      <c r="E12" s="1">
        <v>1.0236600000000002</v>
      </c>
      <c r="F12" s="1">
        <v>1.2032400000000001</v>
      </c>
      <c r="G12" s="1">
        <v>0.63363000000000014</v>
      </c>
      <c r="H12" s="1">
        <v>1.09602</v>
      </c>
      <c r="I12" s="1">
        <v>0.96256999999999981</v>
      </c>
      <c r="J12" s="1">
        <v>1.5917399999999999</v>
      </c>
      <c r="K12" s="1">
        <v>2.071210000000002</v>
      </c>
      <c r="L12" s="1">
        <v>1.2824599999999984</v>
      </c>
      <c r="M12" s="1">
        <v>3.8695500000000003</v>
      </c>
      <c r="N12" s="1">
        <v>1.9204100000000013</v>
      </c>
      <c r="O12" s="1">
        <v>1.383530000000001</v>
      </c>
      <c r="P12" s="1">
        <v>3.819509999999998</v>
      </c>
      <c r="Q12" s="1">
        <v>3.9949800000000013</v>
      </c>
      <c r="R12" s="1">
        <v>4.5025199999999961</v>
      </c>
      <c r="S12" s="1">
        <v>4.6043700000000003</v>
      </c>
      <c r="T12" s="132">
        <v>3.7905400000000005</v>
      </c>
      <c r="U12" s="132">
        <v>3.4808000000000008</v>
      </c>
      <c r="V12" s="132">
        <v>5.866659999999996</v>
      </c>
      <c r="W12" s="132">
        <v>3.9056500000000001</v>
      </c>
      <c r="X12" s="132">
        <v>1.8866400000000012</v>
      </c>
      <c r="Y12" s="132">
        <v>2.1569000000000007</v>
      </c>
      <c r="Z12" s="132">
        <v>3.6168300000000011</v>
      </c>
      <c r="AA12" s="132">
        <v>1.9198699999999995</v>
      </c>
      <c r="AB12" s="132">
        <v>3.5120499999999986</v>
      </c>
      <c r="AC12" s="132">
        <v>7.4136999999999986</v>
      </c>
      <c r="AD12" s="132">
        <v>1.9332600000000002</v>
      </c>
      <c r="AE12" s="132">
        <v>3.9933299999999989</v>
      </c>
      <c r="AF12" s="53">
        <v>3.5120499999999986</v>
      </c>
      <c r="AG12" s="53">
        <v>2.7274000000000003</v>
      </c>
      <c r="AH12" s="53">
        <v>1.5856000000000001</v>
      </c>
      <c r="AI12" s="53">
        <v>2.3964499999999997</v>
      </c>
      <c r="AJ12" s="53">
        <v>0.87163000000000024</v>
      </c>
      <c r="AK12" s="226">
        <v>0.71796000000000026</v>
      </c>
      <c r="AL12" s="53">
        <f t="shared" si="0"/>
        <v>1.5934099999999991</v>
      </c>
      <c r="AM12" s="1"/>
      <c r="AN12" s="4"/>
      <c r="AO12" s="7" t="str">
        <f t="shared" si="1"/>
        <v>BENELUX</v>
      </c>
      <c r="AP12" s="221">
        <f t="shared" si="2"/>
        <v>3.6168300000000011</v>
      </c>
      <c r="AQ12" s="221">
        <f t="shared" si="3"/>
        <v>0.71796000000000026</v>
      </c>
      <c r="AR12" s="16">
        <f t="shared" si="4"/>
        <v>-0.73793000000000186</v>
      </c>
      <c r="AS12" s="16">
        <f>SUMIFS(Current!$Z$1:$Z$2553,Current!$A$1:$A$2553,"New",Current!$G$1:$G$2553,'Trend &amp; Summary'!$A10)/1000</f>
        <v>1.6133800000000007</v>
      </c>
      <c r="AT12" s="78">
        <f>SUMIF(Current!$G:$G,$A12,Current!$Z:$Z)/1000</f>
        <v>1.5934099999999991</v>
      </c>
      <c r="AU12" s="67">
        <f t="shared" si="5"/>
        <v>-2.023420000000002</v>
      </c>
      <c r="AV12" s="68">
        <f t="shared" si="6"/>
        <v>0.87544999999999884</v>
      </c>
      <c r="AX12" s="1">
        <f t="shared" si="7"/>
        <v>7.4136999999999986</v>
      </c>
      <c r="AY12" s="1">
        <f t="shared" si="8"/>
        <v>0.87163000000000024</v>
      </c>
    </row>
    <row r="13" spans="1:51" ht="23.25" customHeight="1" x14ac:dyDescent="0.25">
      <c r="A13" s="66" t="s">
        <v>15</v>
      </c>
      <c r="B13" t="s">
        <v>45</v>
      </c>
      <c r="C13" s="1">
        <v>0.54086999999999996</v>
      </c>
      <c r="D13" s="1">
        <v>1.1581400522867997</v>
      </c>
      <c r="E13" s="1">
        <v>1.0843799999999997</v>
      </c>
      <c r="F13" s="1">
        <v>0.98993999999999982</v>
      </c>
      <c r="G13" s="1">
        <v>1.1061099999999997</v>
      </c>
      <c r="H13" s="1">
        <v>0.74053999999999975</v>
      </c>
      <c r="I13" s="1">
        <v>0.57623999999999997</v>
      </c>
      <c r="J13" s="1">
        <v>0.64306999999999992</v>
      </c>
      <c r="K13" s="1">
        <v>0.53839999999999988</v>
      </c>
      <c r="L13" s="1">
        <v>0.91703999999999997</v>
      </c>
      <c r="M13" s="1">
        <v>5.0015399999999994</v>
      </c>
      <c r="N13" s="1">
        <v>4.6078999999999999</v>
      </c>
      <c r="O13" s="1">
        <v>4.6486099999999988</v>
      </c>
      <c r="P13" s="1">
        <v>2.6315300000000001</v>
      </c>
      <c r="Q13" s="1">
        <v>0.36693000000000003</v>
      </c>
      <c r="R13" s="1">
        <v>0.44845000000000002</v>
      </c>
      <c r="S13" s="1">
        <v>5.1644700000000006</v>
      </c>
      <c r="T13" s="132">
        <v>5.3838599999999994</v>
      </c>
      <c r="U13" s="132">
        <v>0.89112000000000002</v>
      </c>
      <c r="V13" s="132">
        <v>0.72344000000000008</v>
      </c>
      <c r="W13" s="132">
        <v>0.63058000000000003</v>
      </c>
      <c r="X13" s="132">
        <v>0.43526999999999993</v>
      </c>
      <c r="Y13" s="132">
        <v>0.43609999999999999</v>
      </c>
      <c r="Z13" s="132">
        <v>0.59350999999999998</v>
      </c>
      <c r="AA13" s="132">
        <v>0.29257999999999995</v>
      </c>
      <c r="AB13" s="132">
        <v>1.9693400000000008</v>
      </c>
      <c r="AC13" s="132">
        <v>0.86037999999999959</v>
      </c>
      <c r="AD13" s="132">
        <v>0.59794999999999987</v>
      </c>
      <c r="AE13" s="132">
        <v>1.0638000000000007</v>
      </c>
      <c r="AF13" s="53">
        <v>1.9693400000000008</v>
      </c>
      <c r="AG13" s="53">
        <v>1.3785800000000008</v>
      </c>
      <c r="AH13" s="53">
        <v>1.9364200000000007</v>
      </c>
      <c r="AI13" s="53">
        <v>0.89283000000000023</v>
      </c>
      <c r="AJ13" s="53">
        <v>0.97739999999999994</v>
      </c>
      <c r="AK13" s="226">
        <v>0.91013999999999995</v>
      </c>
      <c r="AL13" s="53">
        <f t="shared" si="0"/>
        <v>1.4667900000000009</v>
      </c>
      <c r="AM13" s="1"/>
      <c r="AN13" s="4"/>
      <c r="AO13" s="7" t="s">
        <v>45</v>
      </c>
      <c r="AP13" s="221">
        <f t="shared" si="2"/>
        <v>0.59350999999999998</v>
      </c>
      <c r="AQ13" s="221">
        <f t="shared" si="3"/>
        <v>0.91013999999999995</v>
      </c>
      <c r="AR13" s="16">
        <f t="shared" si="4"/>
        <v>-0.73182999999999843</v>
      </c>
      <c r="AS13" s="16">
        <f>SUMIFS(Current!$Z$1:$Z$2553,Current!$A$1:$A$2553,"New",Current!$G$1:$G$2553,'Trend &amp; Summary'!$A12)/1000</f>
        <v>1.2884799999999994</v>
      </c>
      <c r="AT13" s="78">
        <f>SUMIF(Current!$G:$G,$A13,Current!$Z:$Z)/1000</f>
        <v>1.4667900000000009</v>
      </c>
      <c r="AU13" s="67">
        <f t="shared" si="5"/>
        <v>0.87328000000000094</v>
      </c>
      <c r="AV13" s="68">
        <f t="shared" si="6"/>
        <v>0.55665000000000098</v>
      </c>
      <c r="AX13" s="1">
        <f t="shared" si="7"/>
        <v>5.3838599999999994</v>
      </c>
      <c r="AY13" s="1">
        <f t="shared" si="8"/>
        <v>0.29257999999999995</v>
      </c>
    </row>
    <row r="14" spans="1:51" ht="23.25" customHeight="1" thickBot="1" x14ac:dyDescent="0.3">
      <c r="A14" s="66" t="s">
        <v>20</v>
      </c>
      <c r="B14" s="150" t="s">
        <v>20</v>
      </c>
      <c r="C14" s="151">
        <v>7.9640000000000002E-2</v>
      </c>
      <c r="D14" s="151">
        <v>1.3164285</v>
      </c>
      <c r="E14" s="151">
        <v>-4.4999999999999999E-4</v>
      </c>
      <c r="F14" s="151">
        <v>1.0049999999999998E-2</v>
      </c>
      <c r="G14" s="151">
        <v>0.14076</v>
      </c>
      <c r="H14" s="151">
        <v>4.598E-2</v>
      </c>
      <c r="I14" s="151">
        <v>5.8809999999999994E-2</v>
      </c>
      <c r="J14" s="151">
        <v>2.3570000000000001E-2</v>
      </c>
      <c r="K14" s="151">
        <v>2.802E-2</v>
      </c>
      <c r="L14" s="151">
        <v>2.043E-2</v>
      </c>
      <c r="M14" s="151">
        <v>1.9760000000000003E-2</v>
      </c>
      <c r="N14" s="151">
        <v>2.4E-2</v>
      </c>
      <c r="O14" s="151">
        <v>0.31204999999999999</v>
      </c>
      <c r="P14" s="151">
        <v>0</v>
      </c>
      <c r="Q14" s="151">
        <v>0</v>
      </c>
      <c r="R14" s="151">
        <v>3.8010000000000002E-2</v>
      </c>
      <c r="S14" s="151">
        <v>0</v>
      </c>
      <c r="T14" s="152">
        <v>3.4300000000000003E-3</v>
      </c>
      <c r="U14" s="152">
        <v>9.1400000000000006E-3</v>
      </c>
      <c r="V14" s="152">
        <v>9.2280000000000001E-2</v>
      </c>
      <c r="W14" s="152">
        <v>2.589E-2</v>
      </c>
      <c r="X14" s="152">
        <v>0</v>
      </c>
      <c r="Y14" s="152">
        <v>3.4629999999999994E-2</v>
      </c>
      <c r="Z14" s="152">
        <v>3.7329999999999995E-2</v>
      </c>
      <c r="AA14" s="152">
        <v>3.7419999999999995E-2</v>
      </c>
      <c r="AB14" s="152">
        <v>7.1500000000000001E-3</v>
      </c>
      <c r="AC14" s="152">
        <v>3.7339999999999998E-2</v>
      </c>
      <c r="AD14" s="152">
        <v>4.0000000000000008E-2</v>
      </c>
      <c r="AE14" s="152">
        <v>4.5370000000000001E-2</v>
      </c>
      <c r="AF14" s="153">
        <v>7.1500000000000001E-3</v>
      </c>
      <c r="AG14" s="153">
        <v>6.9399999999999991E-3</v>
      </c>
      <c r="AH14" s="153">
        <v>4.5510000000000002E-2</v>
      </c>
      <c r="AI14" s="153">
        <v>0.12759000000000001</v>
      </c>
      <c r="AJ14" s="153">
        <v>0.12714999999999999</v>
      </c>
      <c r="AK14" s="153">
        <v>6.0829999999999995E-2</v>
      </c>
      <c r="AL14" s="153">
        <f t="shared" si="0"/>
        <v>0</v>
      </c>
      <c r="AM14" s="1"/>
      <c r="AN14" s="4"/>
      <c r="AO14" s="12" t="str">
        <f>B14</f>
        <v>ITALY</v>
      </c>
      <c r="AP14" s="221">
        <f t="shared" si="2"/>
        <v>3.7329999999999995E-2</v>
      </c>
      <c r="AQ14" s="221">
        <f t="shared" si="3"/>
        <v>6.0829999999999995E-2</v>
      </c>
      <c r="AR14" s="17">
        <f t="shared" si="4"/>
        <v>-6.0829999999999995E-2</v>
      </c>
      <c r="AS14" s="17">
        <f>SUMIFS(Current!$Z$1:$Z$2553,Current!$A$1:$A$2553,"New",Current!$G$1:$G$2553,'Trend &amp; Summary'!$A14)/1000</f>
        <v>0</v>
      </c>
      <c r="AT14" s="80">
        <f>SUMIF(Current!$G:$G,$A14,Current!$Z:$Z)/1000</f>
        <v>0</v>
      </c>
      <c r="AU14" s="69">
        <f t="shared" si="5"/>
        <v>-3.7329999999999995E-2</v>
      </c>
      <c r="AV14" s="70">
        <f t="shared" si="6"/>
        <v>-6.0829999999999995E-2</v>
      </c>
      <c r="AX14" s="1">
        <f t="shared" si="7"/>
        <v>0.12759000000000001</v>
      </c>
      <c r="AY14" s="1">
        <f t="shared" si="8"/>
        <v>0</v>
      </c>
    </row>
    <row r="15" spans="1:51" ht="23.25" customHeight="1" thickTop="1" thickBot="1" x14ac:dyDescent="0.3">
      <c r="B15" s="55" t="s">
        <v>24</v>
      </c>
      <c r="C15" s="63">
        <v>19.839869999999994</v>
      </c>
      <c r="D15" s="63">
        <v>24.016356510674509</v>
      </c>
      <c r="E15" s="63">
        <v>19.726939999999995</v>
      </c>
      <c r="F15" s="63">
        <v>15.868789999999997</v>
      </c>
      <c r="G15" s="63">
        <v>14.40052</v>
      </c>
      <c r="H15" s="63">
        <v>17.332270000000001</v>
      </c>
      <c r="I15" s="63">
        <v>17.850730000000002</v>
      </c>
      <c r="J15" s="63">
        <v>27.632120000000008</v>
      </c>
      <c r="K15" s="63">
        <v>26.640930000000004</v>
      </c>
      <c r="L15" s="63">
        <v>24.395250000000001</v>
      </c>
      <c r="M15" s="63">
        <v>31.19211</v>
      </c>
      <c r="N15" s="63">
        <f t="shared" ref="N15:AA15" si="9">SUM(N4:N14)</f>
        <v>32.31373</v>
      </c>
      <c r="O15" s="63">
        <f t="shared" si="9"/>
        <v>27.23870999999999</v>
      </c>
      <c r="P15" s="63">
        <f t="shared" si="9"/>
        <v>35.519019999999998</v>
      </c>
      <c r="Q15" s="63">
        <f t="shared" si="9"/>
        <v>33.980100000000007</v>
      </c>
      <c r="R15" s="63">
        <f t="shared" si="9"/>
        <v>35.299449999999993</v>
      </c>
      <c r="S15" s="63">
        <f t="shared" si="9"/>
        <v>40.352759999999996</v>
      </c>
      <c r="T15" s="63">
        <f t="shared" si="9"/>
        <v>36.345619999999997</v>
      </c>
      <c r="U15" s="63">
        <f t="shared" si="9"/>
        <v>26.710349999999998</v>
      </c>
      <c r="V15" s="63">
        <f t="shared" si="9"/>
        <v>40.17419000000001</v>
      </c>
      <c r="W15" s="63">
        <f t="shared" si="9"/>
        <v>43.653710000000004</v>
      </c>
      <c r="X15" s="63">
        <f t="shared" si="9"/>
        <v>39.549899999999994</v>
      </c>
      <c r="Y15" s="63">
        <f t="shared" si="9"/>
        <v>37.828100000000013</v>
      </c>
      <c r="Z15" s="63">
        <f t="shared" si="9"/>
        <v>49.52854</v>
      </c>
      <c r="AA15" s="63">
        <f t="shared" si="9"/>
        <v>48.949430000000021</v>
      </c>
      <c r="AB15" s="63">
        <v>65.532639999999972</v>
      </c>
      <c r="AC15" s="63">
        <f>SUM(AC4:AC14)</f>
        <v>74.299210000000002</v>
      </c>
      <c r="AD15" s="63">
        <f>SUM(AD4:AD14)</f>
        <v>71.563629999999989</v>
      </c>
      <c r="AE15" s="63">
        <v>59.306279999999973</v>
      </c>
      <c r="AF15" s="63">
        <v>56.918070000000007</v>
      </c>
      <c r="AG15" s="63">
        <v>36.558739999999993</v>
      </c>
      <c r="AH15" s="63">
        <v>34.315100000000001</v>
      </c>
      <c r="AI15" s="63">
        <v>41.342630000000014</v>
      </c>
      <c r="AJ15" s="63">
        <v>31.91331000000001</v>
      </c>
      <c r="AK15" s="227">
        <f>SUM(AK4:AK14)</f>
        <v>30.175329999999995</v>
      </c>
      <c r="AL15" s="227">
        <f t="shared" ref="AL15" si="10">AT15</f>
        <v>42.965200000000031</v>
      </c>
      <c r="AM15" s="1"/>
      <c r="AN15" s="5"/>
      <c r="AO15" s="13" t="s">
        <v>24</v>
      </c>
      <c r="AP15" s="14">
        <f>SUM(AP4:AP14)</f>
        <v>49.52854</v>
      </c>
      <c r="AQ15" s="14">
        <f>SUM(AQ4:AQ14)</f>
        <v>30.175329999999995</v>
      </c>
      <c r="AR15" s="18">
        <f>SUM(AR4:AR14)</f>
        <v>-14.072359999999986</v>
      </c>
      <c r="AS15" s="18">
        <f>SUM(AS4:AS14)</f>
        <v>26.862230000000007</v>
      </c>
      <c r="AT15" s="81">
        <f>SUM(AT4:AT14)</f>
        <v>42.965200000000031</v>
      </c>
      <c r="AU15" s="71">
        <f t="shared" ref="AU15" si="11">AT15-AP15</f>
        <v>-6.5633399999999682</v>
      </c>
      <c r="AV15" s="72">
        <f t="shared" ref="AV15" si="12">AT15-AQ15</f>
        <v>12.789870000000036</v>
      </c>
      <c r="AX15" s="1">
        <f>MAX(R15:AH15)</f>
        <v>74.299210000000002</v>
      </c>
      <c r="AY15" s="1">
        <f>MIN(R15:AH15)</f>
        <v>26.710349999999998</v>
      </c>
    </row>
    <row r="16" spans="1:51" ht="23.25" customHeight="1" thickTop="1" x14ac:dyDescent="0.25">
      <c r="Z16" s="1"/>
      <c r="AP16" s="1">
        <f>+AP15-Z15</f>
        <v>0</v>
      </c>
      <c r="AT16" s="1">
        <f>AT15-AL15</f>
        <v>0</v>
      </c>
    </row>
    <row r="17" spans="1:48" x14ac:dyDescent="0.25">
      <c r="X17" s="1"/>
      <c r="Y17" s="1"/>
      <c r="AC17" s="1"/>
      <c r="AN17" s="1"/>
      <c r="AU17" t="s">
        <v>591</v>
      </c>
    </row>
    <row r="18" spans="1:48" x14ac:dyDescent="0.25">
      <c r="AJ18" s="1"/>
      <c r="AK18" s="214"/>
      <c r="AL18" s="1"/>
      <c r="AN18" t="s">
        <v>587</v>
      </c>
      <c r="AQ18" s="1"/>
      <c r="AV18" s="11" t="s">
        <v>588</v>
      </c>
    </row>
    <row r="19" spans="1:48" x14ac:dyDescent="0.25">
      <c r="B19" s="57" t="s">
        <v>25</v>
      </c>
      <c r="C19" s="62"/>
      <c r="D19" s="62"/>
      <c r="E19" s="62"/>
      <c r="F19" s="62"/>
      <c r="G19" s="62"/>
      <c r="H19" s="62"/>
      <c r="I19" s="62"/>
      <c r="J19" s="62"/>
      <c r="K19" s="62"/>
      <c r="L19" s="62"/>
      <c r="M19" s="62"/>
      <c r="N19" s="62"/>
      <c r="O19" s="62" t="s">
        <v>1</v>
      </c>
      <c r="P19" s="62" t="s">
        <v>2</v>
      </c>
      <c r="Q19" s="62" t="s">
        <v>3</v>
      </c>
      <c r="R19" s="62" t="s">
        <v>4</v>
      </c>
      <c r="S19" s="62" t="s">
        <v>5</v>
      </c>
      <c r="T19" s="62" t="s">
        <v>6</v>
      </c>
      <c r="U19" s="62" t="s">
        <v>7</v>
      </c>
      <c r="V19" s="62" t="s">
        <v>8</v>
      </c>
      <c r="W19" s="62" t="s">
        <v>9</v>
      </c>
      <c r="X19" s="62" t="s">
        <v>10</v>
      </c>
      <c r="Y19" s="62" t="s">
        <v>11</v>
      </c>
      <c r="Z19" s="62" t="s">
        <v>12</v>
      </c>
      <c r="AA19" s="62" t="s">
        <v>70</v>
      </c>
      <c r="AB19" s="62" t="s">
        <v>533</v>
      </c>
      <c r="AC19" s="62" t="s">
        <v>579</v>
      </c>
      <c r="AD19" s="62" t="s">
        <v>644</v>
      </c>
      <c r="AE19" s="62" t="s">
        <v>650</v>
      </c>
      <c r="AF19" s="62" t="s">
        <v>786</v>
      </c>
      <c r="AG19" s="62" t="s">
        <v>829</v>
      </c>
      <c r="AH19" s="62" t="s">
        <v>1211</v>
      </c>
      <c r="AI19" s="62" t="s">
        <v>1374</v>
      </c>
      <c r="AJ19" s="62" t="s">
        <v>1791</v>
      </c>
      <c r="AK19" s="62" t="s">
        <v>2119</v>
      </c>
      <c r="AL19" s="62" t="str">
        <f>AL3</f>
        <v>May'17</v>
      </c>
      <c r="AV19" s="9" t="s">
        <v>589</v>
      </c>
    </row>
    <row r="20" spans="1:48" ht="21" customHeight="1" x14ac:dyDescent="0.25">
      <c r="A20">
        <v>1</v>
      </c>
      <c r="B20" t="str">
        <f ca="1">OFFSET(B$3,A20,0)</f>
        <v>FRANCE</v>
      </c>
      <c r="O20" s="1">
        <f t="shared" ref="O20:AD30" ca="1" si="13">OFFSET(O$3,$A20,0)-OFFSET(O$3,$A20,-12)</f>
        <v>0.45869000000000426</v>
      </c>
      <c r="P20" s="1">
        <f t="shared" ca="1" si="13"/>
        <v>2.1341531479005429</v>
      </c>
      <c r="Q20" s="1">
        <f t="shared" ca="1" si="13"/>
        <v>3.0073299999999996</v>
      </c>
      <c r="R20" s="1">
        <f t="shared" ca="1" si="13"/>
        <v>3.6130999999999944</v>
      </c>
      <c r="S20" s="1">
        <f t="shared" ca="1" si="13"/>
        <v>2.3358600000000012</v>
      </c>
      <c r="T20" s="1">
        <f t="shared" ca="1" si="13"/>
        <v>2.8946000000000032</v>
      </c>
      <c r="U20" s="1">
        <f t="shared" ca="1" si="13"/>
        <v>1.6965999999999979</v>
      </c>
      <c r="V20" s="1">
        <f t="shared" ca="1" si="13"/>
        <v>6.8469199999999972</v>
      </c>
      <c r="W20" s="1">
        <f t="shared" ca="1" si="13"/>
        <v>8.2007200000000076</v>
      </c>
      <c r="X20" s="1">
        <f t="shared" ca="1" si="13"/>
        <v>4.8602799999999959</v>
      </c>
      <c r="Y20" s="1">
        <f t="shared" ca="1" si="13"/>
        <v>4.3968700000000025</v>
      </c>
      <c r="Z20" s="1">
        <f t="shared" ca="1" si="13"/>
        <v>1.7263700000000082</v>
      </c>
      <c r="AA20" s="1">
        <f t="shared" ca="1" si="13"/>
        <v>2.9699900000000055</v>
      </c>
      <c r="AB20" s="1">
        <f t="shared" ca="1" si="13"/>
        <v>9.5836100000000251</v>
      </c>
      <c r="AC20" s="1">
        <f t="shared" ca="1" si="13"/>
        <v>20.787409999999994</v>
      </c>
      <c r="AD20" s="1">
        <f ca="1">OFFSET(AD$3,$A20,0)-OFFSET(AD$3,$A20,-12)</f>
        <v>19.453339999999976</v>
      </c>
      <c r="AE20" s="1">
        <v>11.373629999999981</v>
      </c>
      <c r="AF20" s="1">
        <f ca="1">OFFSET(AF$3,$A20,0)-OFFSET(AF$3,$A20,-12)</f>
        <v>8.1337200000000234</v>
      </c>
      <c r="AG20" s="1">
        <v>4.7603900000000081</v>
      </c>
      <c r="AH20" s="1">
        <v>-1.0050499999999936</v>
      </c>
      <c r="AI20" s="1">
        <v>-1.5478499999999986</v>
      </c>
      <c r="AJ20" s="1">
        <f>AJ4-X4</f>
        <v>-1.6094499999999918</v>
      </c>
      <c r="AK20" s="214">
        <f>AK4-Y4</f>
        <v>-1.7638800000000039</v>
      </c>
      <c r="AL20" s="214">
        <f>AL4-Z4</f>
        <v>4.4732300000000063</v>
      </c>
      <c r="AM20" t="str">
        <f ca="1">+B20</f>
        <v>FRANCE</v>
      </c>
      <c r="AV20" s="10" t="s">
        <v>590</v>
      </c>
    </row>
    <row r="21" spans="1:48" ht="21" customHeight="1" x14ac:dyDescent="0.25">
      <c r="A21">
        <v>2</v>
      </c>
      <c r="B21" t="str">
        <f t="shared" ref="B21:B30" ca="1" si="14">OFFSET($B$3,A21,0)</f>
        <v>CENTRAL EUROPE</v>
      </c>
      <c r="O21" s="1">
        <f t="shared" ca="1" si="13"/>
        <v>0.96823999999999966</v>
      </c>
      <c r="P21" s="1">
        <f t="shared" ca="1" si="13"/>
        <v>0.39817880287147678</v>
      </c>
      <c r="Q21" s="1">
        <f t="shared" ca="1" si="13"/>
        <v>-8.2219999999998183E-2</v>
      </c>
      <c r="R21" s="1">
        <f t="shared" ca="1" si="13"/>
        <v>1.7415300000000005</v>
      </c>
      <c r="S21" s="1">
        <f t="shared" ca="1" si="13"/>
        <v>6.8573799999999938</v>
      </c>
      <c r="T21" s="1">
        <f t="shared" ca="1" si="13"/>
        <v>2.2748199999999983</v>
      </c>
      <c r="U21" s="1">
        <f t="shared" ca="1" si="13"/>
        <v>6.5739999999999688E-2</v>
      </c>
      <c r="V21" s="1">
        <f t="shared" ca="1" si="13"/>
        <v>0.67430000000000101</v>
      </c>
      <c r="W21" s="1">
        <f t="shared" ca="1" si="13"/>
        <v>2.9454199999999977</v>
      </c>
      <c r="X21" s="1">
        <f t="shared" ca="1" si="13"/>
        <v>1.6603199999999991</v>
      </c>
      <c r="Y21" s="1">
        <f t="shared" ca="1" si="13"/>
        <v>1.3730600000000002</v>
      </c>
      <c r="Z21" s="1">
        <f t="shared" ca="1" si="13"/>
        <v>4.4158200000000001</v>
      </c>
      <c r="AA21" s="1">
        <f t="shared" ca="1" si="13"/>
        <v>5.7174500000000021</v>
      </c>
      <c r="AB21" s="1">
        <f t="shared" ca="1" si="13"/>
        <v>6.569970000000005</v>
      </c>
      <c r="AC21" s="1">
        <f t="shared" ca="1" si="13"/>
        <v>7.5638200000000069</v>
      </c>
      <c r="AD21" s="1">
        <f t="shared" ca="1" si="13"/>
        <v>5.6967200000000053</v>
      </c>
      <c r="AE21" s="1">
        <v>7.9127000000000125</v>
      </c>
      <c r="AF21" s="1">
        <f t="shared" ref="AF21:AF30" ca="1" si="15">OFFSET(AF$3,$A21,0)-OFFSET(AF$3,$A21,-12)</f>
        <v>5.2710100000000066</v>
      </c>
      <c r="AG21" s="1">
        <v>1.403319999999999</v>
      </c>
      <c r="AH21" s="1">
        <v>-0.57348999999999517</v>
      </c>
      <c r="AI21" s="1">
        <v>5.0630100000000073</v>
      </c>
      <c r="AJ21" s="214">
        <f t="shared" ref="AJ21:AJ30" si="16">AJ5-X5</f>
        <v>3.6514400000000036</v>
      </c>
      <c r="AK21" s="214">
        <f t="shared" ref="AK21:AK30" si="17">AK5-Y5</f>
        <v>3.3710900000000015</v>
      </c>
      <c r="AL21" s="214">
        <f t="shared" ref="AL21:AL30" si="18">AL5-Z5</f>
        <v>1.7754000000000048</v>
      </c>
      <c r="AM21" t="str">
        <f t="shared" ref="AM21:AM30" ca="1" si="19">+B21</f>
        <v>CENTRAL EUROPE</v>
      </c>
    </row>
    <row r="22" spans="1:48" ht="21" customHeight="1" x14ac:dyDescent="0.25">
      <c r="A22">
        <v>3</v>
      </c>
      <c r="B22" t="str">
        <f t="shared" ca="1" si="14"/>
        <v>NORTH AMERICA</v>
      </c>
      <c r="O22" s="1">
        <f t="shared" ca="1" si="13"/>
        <v>3.6456299999999975</v>
      </c>
      <c r="P22" s="1">
        <f t="shared" ca="1" si="13"/>
        <v>3.3869527691715877</v>
      </c>
      <c r="Q22" s="1">
        <f t="shared" ca="1" si="13"/>
        <v>3.0597800000000026</v>
      </c>
      <c r="R22" s="1">
        <f t="shared" ca="1" si="13"/>
        <v>3.3341499999999984</v>
      </c>
      <c r="S22" s="1">
        <f t="shared" ca="1" si="13"/>
        <v>3.5599900000000009</v>
      </c>
      <c r="T22" s="1">
        <f t="shared" ca="1" si="13"/>
        <v>1.5587399999999962</v>
      </c>
      <c r="U22" s="1">
        <f t="shared" ca="1" si="13"/>
        <v>2.0915599999999994</v>
      </c>
      <c r="V22" s="1">
        <f t="shared" ca="1" si="13"/>
        <v>3.5296899999999973</v>
      </c>
      <c r="W22" s="1">
        <f t="shared" ca="1" si="13"/>
        <v>1.3051999999999895</v>
      </c>
      <c r="X22" s="1">
        <f t="shared" ca="1" si="13"/>
        <v>8.2108399999999921</v>
      </c>
      <c r="Y22" s="1">
        <f t="shared" ca="1" si="13"/>
        <v>4.9172400000000058</v>
      </c>
      <c r="Z22" s="1">
        <f t="shared" ca="1" si="13"/>
        <v>4.8842399999999913</v>
      </c>
      <c r="AA22" s="1">
        <f t="shared" ca="1" si="13"/>
        <v>5.8863800000000097</v>
      </c>
      <c r="AB22" s="1">
        <f t="shared" ca="1" si="13"/>
        <v>0.96614999999998918</v>
      </c>
      <c r="AC22" s="1">
        <f t="shared" ca="1" si="13"/>
        <v>1.526059999999994</v>
      </c>
      <c r="AD22" s="1">
        <f t="shared" ca="1" si="13"/>
        <v>3.3006399999999934</v>
      </c>
      <c r="AE22" s="1">
        <v>1.9508399999999844</v>
      </c>
      <c r="AF22" s="1">
        <f t="shared" ca="1" si="15"/>
        <v>3.2580399999999949</v>
      </c>
      <c r="AG22" s="1">
        <v>3.1535999999999969</v>
      </c>
      <c r="AH22" s="1">
        <v>4.8208099999999945</v>
      </c>
      <c r="AI22" s="1">
        <v>6.9160000000004551E-2</v>
      </c>
      <c r="AJ22" s="214">
        <f t="shared" si="16"/>
        <v>-5.7224900000000005</v>
      </c>
      <c r="AK22" s="214">
        <f t="shared" si="17"/>
        <v>-4.8713600000000055</v>
      </c>
      <c r="AL22" s="214">
        <f t="shared" si="18"/>
        <v>-5.3258599999999863</v>
      </c>
      <c r="AM22" t="str">
        <f t="shared" ca="1" si="19"/>
        <v>NORTH AMERICA</v>
      </c>
    </row>
    <row r="23" spans="1:48" ht="21" customHeight="1" x14ac:dyDescent="0.25">
      <c r="A23">
        <v>4</v>
      </c>
      <c r="B23" t="str">
        <f t="shared" ca="1" si="14"/>
        <v>UK &amp; IRELAND</v>
      </c>
      <c r="O23" s="1">
        <f t="shared" ca="1" si="13"/>
        <v>-2.1488600000000004</v>
      </c>
      <c r="P23" s="1">
        <f t="shared" ca="1" si="13"/>
        <v>-1.4068193344627398</v>
      </c>
      <c r="Q23" s="1">
        <f t="shared" ca="1" si="13"/>
        <v>2.1431699999999996</v>
      </c>
      <c r="R23" s="1">
        <f t="shared" ca="1" si="13"/>
        <v>2.4996499999999999</v>
      </c>
      <c r="S23" s="1">
        <f t="shared" ca="1" si="13"/>
        <v>2.3245199999999997</v>
      </c>
      <c r="T23" s="1">
        <f t="shared" ca="1" si="13"/>
        <v>0.56575999999999826</v>
      </c>
      <c r="U23" s="1">
        <f t="shared" ca="1" si="13"/>
        <v>-6.6070000000001183E-2</v>
      </c>
      <c r="V23" s="1">
        <f t="shared" ca="1" si="13"/>
        <v>-3.3003699999999982</v>
      </c>
      <c r="W23" s="1">
        <f t="shared" ca="1" si="13"/>
        <v>-1.5247699999999997</v>
      </c>
      <c r="X23" s="1">
        <f t="shared" ca="1" si="13"/>
        <v>-3.5714799999999998</v>
      </c>
      <c r="Y23" s="1">
        <f t="shared" ca="1" si="13"/>
        <v>-2.0173099999999984</v>
      </c>
      <c r="Z23" s="1">
        <f t="shared" ca="1" si="13"/>
        <v>6.2630000000000408E-2</v>
      </c>
      <c r="AA23" s="1">
        <f t="shared" ca="1" si="13"/>
        <v>3.6896600000000004</v>
      </c>
      <c r="AB23" s="1">
        <f t="shared" ca="1" si="13"/>
        <v>3.0201299999999907</v>
      </c>
      <c r="AC23" s="1">
        <f t="shared" ca="1" si="13"/>
        <v>2.1823800000000007</v>
      </c>
      <c r="AD23" s="1">
        <f ca="1">OFFSET(AD$3,$A23,0)-OFFSET(AD$3,$A23,-12)</f>
        <v>1.4650600000000038</v>
      </c>
      <c r="AE23" s="1">
        <v>-2.1809799999999946</v>
      </c>
      <c r="AF23" s="1">
        <f t="shared" ca="1" si="15"/>
        <v>1.7085399999999931</v>
      </c>
      <c r="AG23" s="1">
        <v>1.0134800000000013</v>
      </c>
      <c r="AH23" s="1">
        <v>2.0588299999999977</v>
      </c>
      <c r="AI23" s="1">
        <v>1.5819900000000007</v>
      </c>
      <c r="AJ23" s="214">
        <f t="shared" si="16"/>
        <v>3.6688600000000045</v>
      </c>
      <c r="AK23" s="214">
        <f t="shared" si="17"/>
        <v>1.0673299999999979</v>
      </c>
      <c r="AL23" s="214">
        <f t="shared" si="18"/>
        <v>2.7130299999999989</v>
      </c>
      <c r="AM23" t="str">
        <f t="shared" ca="1" si="19"/>
        <v>UK &amp; IRELAND</v>
      </c>
    </row>
    <row r="24" spans="1:48" ht="21" customHeight="1" x14ac:dyDescent="0.25">
      <c r="A24">
        <v>5</v>
      </c>
      <c r="B24" t="str">
        <f t="shared" ca="1" si="14"/>
        <v>IBERIA</v>
      </c>
      <c r="O24" s="1">
        <f t="shared" ca="1" si="13"/>
        <v>0.33148000000000016</v>
      </c>
      <c r="P24" s="1">
        <f t="shared" ca="1" si="13"/>
        <v>1.085352554841591</v>
      </c>
      <c r="Q24" s="1">
        <f t="shared" ca="1" si="13"/>
        <v>1.55786</v>
      </c>
      <c r="R24" s="1">
        <f t="shared" ca="1" si="13"/>
        <v>1.3848</v>
      </c>
      <c r="S24" s="1">
        <f t="shared" ca="1" si="13"/>
        <v>0.53948000000000007</v>
      </c>
      <c r="T24" s="1">
        <f t="shared" ca="1" si="13"/>
        <v>0.57919999999999972</v>
      </c>
      <c r="U24" s="1">
        <f t="shared" ca="1" si="13"/>
        <v>0.14973</v>
      </c>
      <c r="V24" s="1">
        <f t="shared" ca="1" si="13"/>
        <v>0.35124999999999984</v>
      </c>
      <c r="W24" s="1">
        <f t="shared" ca="1" si="13"/>
        <v>0.11985000000000001</v>
      </c>
      <c r="X24" s="1">
        <f t="shared" ca="1" si="13"/>
        <v>4.9499999999999933E-2</v>
      </c>
      <c r="Y24" s="1">
        <f t="shared" ca="1" si="13"/>
        <v>0.26495000000000013</v>
      </c>
      <c r="Z24" s="1">
        <f t="shared" ca="1" si="13"/>
        <v>0.69049000000000005</v>
      </c>
      <c r="AA24" s="1">
        <f t="shared" ca="1" si="13"/>
        <v>0.72466000000000041</v>
      </c>
      <c r="AB24" s="1">
        <f t="shared" ca="1" si="13"/>
        <v>-0.66192999999999813</v>
      </c>
      <c r="AC24" s="1">
        <f t="shared" ca="1" si="13"/>
        <v>-0.7498800000000001</v>
      </c>
      <c r="AD24" s="1">
        <f t="shared" ca="1" si="13"/>
        <v>7.5829999999999176E-2</v>
      </c>
      <c r="AE24" s="1">
        <v>1.9573300000000025</v>
      </c>
      <c r="AF24" s="1">
        <f t="shared" ca="1" si="15"/>
        <v>0.66931000000000107</v>
      </c>
      <c r="AG24" s="1">
        <v>-0.75049000000000277</v>
      </c>
      <c r="AH24" s="1">
        <v>-8.0198900000000091</v>
      </c>
      <c r="AI24" s="1">
        <v>2.6771999999999991</v>
      </c>
      <c r="AJ24" s="214">
        <f t="shared" si="16"/>
        <v>0.69266999999999979</v>
      </c>
      <c r="AK24" s="214">
        <f t="shared" si="17"/>
        <v>0.77594999999999881</v>
      </c>
      <c r="AL24" s="214">
        <f t="shared" si="18"/>
        <v>1.2462999999999986</v>
      </c>
      <c r="AM24" t="str">
        <f t="shared" ca="1" si="19"/>
        <v>IBERIA</v>
      </c>
    </row>
    <row r="25" spans="1:48" ht="21" customHeight="1" x14ac:dyDescent="0.25">
      <c r="A25">
        <v>6</v>
      </c>
      <c r="B25" t="str">
        <f t="shared" ca="1" si="14"/>
        <v>NORDIC</v>
      </c>
      <c r="O25" s="1">
        <f t="shared" ca="1" si="13"/>
        <v>0.63232999999999828</v>
      </c>
      <c r="P25" s="1">
        <f t="shared" ca="1" si="13"/>
        <v>4.7944045771906705</v>
      </c>
      <c r="Q25" s="1">
        <f t="shared" ca="1" si="13"/>
        <v>4.7400700000000011</v>
      </c>
      <c r="R25" s="1">
        <f t="shared" ca="1" si="13"/>
        <v>6.3803400000000039</v>
      </c>
      <c r="S25" s="1">
        <f t="shared" ca="1" si="13"/>
        <v>4.2507999999999999</v>
      </c>
      <c r="T25" s="1">
        <f t="shared" ca="1" si="13"/>
        <v>4.1283300000000001</v>
      </c>
      <c r="U25" s="1">
        <f t="shared" ca="1" si="13"/>
        <v>2.7302400000000011</v>
      </c>
      <c r="V25" s="1">
        <f t="shared" ca="1" si="13"/>
        <v>4.6062900000000031</v>
      </c>
      <c r="W25" s="1">
        <f t="shared" ca="1" si="13"/>
        <v>4.8769900000000064</v>
      </c>
      <c r="X25" s="1">
        <f t="shared" ca="1" si="13"/>
        <v>3.4560200000000032</v>
      </c>
      <c r="Y25" s="1">
        <f t="shared" ca="1" si="13"/>
        <v>3.1857400000000027</v>
      </c>
      <c r="Z25" s="1">
        <f t="shared" ca="1" si="13"/>
        <v>7.3717999999999977</v>
      </c>
      <c r="AA25" s="1">
        <f t="shared" ca="1" si="13"/>
        <v>5.6184699999999994</v>
      </c>
      <c r="AB25" s="1">
        <f t="shared" ca="1" si="13"/>
        <v>-0.56099999999999373</v>
      </c>
      <c r="AC25" s="1">
        <f t="shared" ca="1" si="13"/>
        <v>2.3791499999999957</v>
      </c>
      <c r="AD25" s="1">
        <f t="shared" ca="1" si="13"/>
        <v>4.6461499999999907</v>
      </c>
      <c r="AE25" s="1">
        <v>-0.61104000000000136</v>
      </c>
      <c r="AF25" s="1">
        <f t="shared" ca="1" si="15"/>
        <v>1.7778100000000059</v>
      </c>
      <c r="AG25" s="1">
        <v>-0.75340000000000051</v>
      </c>
      <c r="AH25" s="1">
        <v>-4.2810599999999956</v>
      </c>
      <c r="AI25" s="1">
        <v>-9.054170000000008</v>
      </c>
      <c r="AJ25" s="214">
        <f t="shared" si="16"/>
        <v>-7.428880000000003</v>
      </c>
      <c r="AK25" s="214">
        <f t="shared" si="17"/>
        <v>-4.7129899999999978</v>
      </c>
      <c r="AL25" s="214">
        <f t="shared" si="18"/>
        <v>-10.133389999999993</v>
      </c>
      <c r="AM25" t="str">
        <f t="shared" ca="1" si="19"/>
        <v>NORDIC</v>
      </c>
    </row>
    <row r="26" spans="1:48" ht="21" customHeight="1" x14ac:dyDescent="0.25">
      <c r="A26">
        <v>7</v>
      </c>
      <c r="B26" t="str">
        <f t="shared" ca="1" si="14"/>
        <v>HOLDING</v>
      </c>
      <c r="O26" s="1">
        <f t="shared" ca="1" si="13"/>
        <v>0.12951999999999853</v>
      </c>
      <c r="P26" s="1">
        <f t="shared" ca="1" si="13"/>
        <v>-0.64821824133797068</v>
      </c>
      <c r="Q26" s="1">
        <f t="shared" ca="1" si="13"/>
        <v>-1.9431399999999979</v>
      </c>
      <c r="R26" s="1">
        <f t="shared" ca="1" si="13"/>
        <v>-2.0700999999999969</v>
      </c>
      <c r="S26" s="1">
        <f t="shared" ca="1" si="13"/>
        <v>-1.8969199999999984</v>
      </c>
      <c r="T26" s="1">
        <f t="shared" ca="1" si="13"/>
        <v>-1.1954400000000005</v>
      </c>
      <c r="U26" s="1">
        <f t="shared" ca="1" si="13"/>
        <v>-1.8286799999999999</v>
      </c>
      <c r="V26" s="1">
        <f t="shared" ca="1" si="13"/>
        <v>-5.9199799999999998</v>
      </c>
      <c r="W26" s="1">
        <f t="shared" ca="1" si="13"/>
        <v>-2.1367000000000003</v>
      </c>
      <c r="X26" s="1">
        <f t="shared" ca="1" si="13"/>
        <v>-2.141760000000001</v>
      </c>
      <c r="Y26" s="1">
        <f t="shared" ca="1" si="13"/>
        <v>-1.5196799999999997</v>
      </c>
      <c r="Z26" s="1">
        <f t="shared" ca="1" si="13"/>
        <v>-2.1175600000000006</v>
      </c>
      <c r="AA26" s="1">
        <f t="shared" ca="1" si="13"/>
        <v>-0.79749999999999921</v>
      </c>
      <c r="AB26" s="1">
        <f t="shared" ca="1" si="13"/>
        <v>3.3548999999999873</v>
      </c>
      <c r="AC26" s="1">
        <f t="shared" ca="1" si="13"/>
        <v>0.94280000000000053</v>
      </c>
      <c r="AD26" s="1">
        <f t="shared" ca="1" si="13"/>
        <v>3.5419400000000021</v>
      </c>
      <c r="AE26" s="1">
        <v>1.5310100000000006</v>
      </c>
      <c r="AF26" s="1">
        <f t="shared" ca="1" si="15"/>
        <v>4.1177299999999875</v>
      </c>
      <c r="AG26" s="1">
        <v>0.48746000000000078</v>
      </c>
      <c r="AH26" s="1">
        <v>1.2129800000000006</v>
      </c>
      <c r="AI26" s="1">
        <v>-1.5092000000000003</v>
      </c>
      <c r="AJ26" s="214">
        <f t="shared" si="16"/>
        <v>0.96545000000000181</v>
      </c>
      <c r="AK26" s="214">
        <f t="shared" si="17"/>
        <v>0.62887999999999999</v>
      </c>
      <c r="AL26" s="214">
        <f t="shared" si="18"/>
        <v>1.1811199999999999</v>
      </c>
      <c r="AM26" t="str">
        <f t="shared" ca="1" si="19"/>
        <v>HOLDING</v>
      </c>
    </row>
    <row r="27" spans="1:48" ht="21" customHeight="1" x14ac:dyDescent="0.25">
      <c r="A27">
        <v>8</v>
      </c>
      <c r="B27" t="str">
        <f t="shared" ca="1" si="14"/>
        <v>INDIA(APAC)</v>
      </c>
      <c r="O27" s="1">
        <f t="shared" ca="1" si="13"/>
        <v>-0.35715000000000019</v>
      </c>
      <c r="P27" s="1">
        <f t="shared" ca="1" si="13"/>
        <v>-0.71187749050320015</v>
      </c>
      <c r="Q27" s="1">
        <f t="shared" ca="1" si="13"/>
        <v>-0.48401</v>
      </c>
      <c r="R27" s="1">
        <f t="shared" ca="1" si="13"/>
        <v>-0.23856000000000022</v>
      </c>
      <c r="S27" s="1">
        <f t="shared" ca="1" si="13"/>
        <v>9.2789999999999706E-2</v>
      </c>
      <c r="T27" s="1">
        <f t="shared" ca="1" si="13"/>
        <v>0.91204999999999981</v>
      </c>
      <c r="U27" s="1">
        <f t="shared" ca="1" si="13"/>
        <v>1.2370599999999996</v>
      </c>
      <c r="V27" s="1">
        <f t="shared" ca="1" si="13"/>
        <v>1.3299699999999999</v>
      </c>
      <c r="W27" s="1">
        <f t="shared" ca="1" si="13"/>
        <v>1.3015800000000002</v>
      </c>
      <c r="X27" s="1">
        <f t="shared" ca="1" si="13"/>
        <v>2.52895</v>
      </c>
      <c r="Y27" s="1">
        <f t="shared" ca="1" si="13"/>
        <v>2.2983399999999996</v>
      </c>
      <c r="Z27" s="1">
        <f t="shared" ca="1" si="13"/>
        <v>2.4856600000000002</v>
      </c>
      <c r="AA27" s="1">
        <f t="shared" ca="1" si="13"/>
        <v>1.9959300000000004</v>
      </c>
      <c r="AB27" s="1">
        <f t="shared" ca="1" si="13"/>
        <v>8.9719999999999911E-2</v>
      </c>
      <c r="AC27" s="1">
        <f t="shared" ca="1" si="13"/>
        <v>1.7378599999999989</v>
      </c>
      <c r="AD27" s="1">
        <f t="shared" ca="1" si="13"/>
        <v>0.50227000000000099</v>
      </c>
      <c r="AE27" s="1">
        <v>0.51531000000000171</v>
      </c>
      <c r="AF27" s="1">
        <f t="shared" ca="1" si="15"/>
        <v>-0.67442000000000013</v>
      </c>
      <c r="AG27" s="1">
        <v>0.77537999999999896</v>
      </c>
      <c r="AH27" s="1">
        <v>7.3540000000000272E-2</v>
      </c>
      <c r="AI27" s="1">
        <v>-0.43288000000000126</v>
      </c>
      <c r="AJ27" s="214">
        <f t="shared" si="16"/>
        <v>-1.5084599999999992</v>
      </c>
      <c r="AK27" s="214">
        <f t="shared" si="17"/>
        <v>-1.2090899999999996</v>
      </c>
      <c r="AL27" s="214">
        <f t="shared" si="18"/>
        <v>-1.3057000000000001</v>
      </c>
      <c r="AM27" t="str">
        <f t="shared" ca="1" si="19"/>
        <v>INDIA(APAC)</v>
      </c>
    </row>
    <row r="28" spans="1:48" ht="21" customHeight="1" x14ac:dyDescent="0.25">
      <c r="A28">
        <v>9</v>
      </c>
      <c r="B28" t="str">
        <f t="shared" ca="1" si="14"/>
        <v>BENELUX</v>
      </c>
      <c r="O28" s="1">
        <f t="shared" ca="1" si="13"/>
        <v>-0.60118999999999923</v>
      </c>
      <c r="P28" s="1">
        <f t="shared" ca="1" si="13"/>
        <v>2.3135752559403322</v>
      </c>
      <c r="Q28" s="1">
        <f t="shared" ca="1" si="13"/>
        <v>2.9713200000000013</v>
      </c>
      <c r="R28" s="1">
        <f t="shared" ca="1" si="13"/>
        <v>3.299279999999996</v>
      </c>
      <c r="S28" s="1">
        <f t="shared" ca="1" si="13"/>
        <v>3.9707400000000002</v>
      </c>
      <c r="T28" s="1">
        <f t="shared" ca="1" si="13"/>
        <v>2.6945200000000007</v>
      </c>
      <c r="U28" s="1">
        <f t="shared" ca="1" si="13"/>
        <v>2.5182300000000009</v>
      </c>
      <c r="V28" s="1">
        <f t="shared" ca="1" si="13"/>
        <v>4.2749199999999963</v>
      </c>
      <c r="W28" s="1">
        <f t="shared" ca="1" si="13"/>
        <v>1.8344399999999981</v>
      </c>
      <c r="X28" s="1">
        <f t="shared" ca="1" si="13"/>
        <v>0.60418000000000283</v>
      </c>
      <c r="Y28" s="1">
        <f t="shared" ca="1" si="13"/>
        <v>-1.7126499999999996</v>
      </c>
      <c r="Z28" s="1">
        <f t="shared" ca="1" si="13"/>
        <v>1.6964199999999998</v>
      </c>
      <c r="AA28" s="1">
        <f t="shared" ca="1" si="13"/>
        <v>0.53633999999999848</v>
      </c>
      <c r="AB28" s="1">
        <f t="shared" ca="1" si="13"/>
        <v>-0.3074599999999994</v>
      </c>
      <c r="AC28" s="1">
        <f t="shared" ca="1" si="13"/>
        <v>3.4187199999999973</v>
      </c>
      <c r="AD28" s="1">
        <f t="shared" ca="1" si="13"/>
        <v>-2.5692599999999959</v>
      </c>
      <c r="AE28" s="1">
        <v>0.56002000000000018</v>
      </c>
      <c r="AF28" s="1">
        <f t="shared" ca="1" si="15"/>
        <v>-0.2784900000000019</v>
      </c>
      <c r="AG28" s="1">
        <v>0.71091000000000015</v>
      </c>
      <c r="AH28" s="1">
        <v>0.33072000000000035</v>
      </c>
      <c r="AI28" s="1">
        <v>0.26225000000000021</v>
      </c>
      <c r="AJ28" s="214">
        <f t="shared" si="16"/>
        <v>-1.0150100000000011</v>
      </c>
      <c r="AK28" s="214">
        <f t="shared" si="17"/>
        <v>-1.4389400000000006</v>
      </c>
      <c r="AL28" s="214">
        <f t="shared" si="18"/>
        <v>-2.023420000000002</v>
      </c>
      <c r="AM28" t="str">
        <f t="shared" ca="1" si="19"/>
        <v>BENELUX</v>
      </c>
    </row>
    <row r="29" spans="1:48" ht="21" customHeight="1" x14ac:dyDescent="0.25">
      <c r="A29">
        <v>10</v>
      </c>
      <c r="B29" t="str">
        <f t="shared" ca="1" si="14"/>
        <v>LATAM</v>
      </c>
      <c r="O29" s="1">
        <f t="shared" ca="1" si="13"/>
        <v>4.1077399999999988</v>
      </c>
      <c r="P29" s="1">
        <f t="shared" ca="1" si="13"/>
        <v>1.4733899477132004</v>
      </c>
      <c r="Q29" s="1">
        <f t="shared" ca="1" si="13"/>
        <v>-0.7174499999999997</v>
      </c>
      <c r="R29" s="1">
        <f t="shared" ca="1" si="13"/>
        <v>-0.5414899999999998</v>
      </c>
      <c r="S29" s="1">
        <f t="shared" ca="1" si="13"/>
        <v>4.0583600000000004</v>
      </c>
      <c r="T29" s="1">
        <f t="shared" ca="1" si="13"/>
        <v>4.6433199999999992</v>
      </c>
      <c r="U29" s="1">
        <f t="shared" ca="1" si="13"/>
        <v>0.31488000000000005</v>
      </c>
      <c r="V29" s="1">
        <f t="shared" ca="1" si="13"/>
        <v>8.0370000000000164E-2</v>
      </c>
      <c r="W29" s="1">
        <f t="shared" ca="1" si="13"/>
        <v>9.2180000000000151E-2</v>
      </c>
      <c r="X29" s="1">
        <f t="shared" ca="1" si="13"/>
        <v>-0.48177000000000003</v>
      </c>
      <c r="Y29" s="1">
        <f t="shared" ca="1" si="13"/>
        <v>-4.5654399999999997</v>
      </c>
      <c r="Z29" s="1">
        <f t="shared" ca="1" si="13"/>
        <v>-4.0143899999999997</v>
      </c>
      <c r="AA29" s="1">
        <f t="shared" ca="1" si="13"/>
        <v>-4.3560299999999987</v>
      </c>
      <c r="AB29" s="1">
        <f t="shared" ca="1" si="13"/>
        <v>-0.66218999999999939</v>
      </c>
      <c r="AC29" s="1">
        <f t="shared" ca="1" si="13"/>
        <v>0.49344999999999956</v>
      </c>
      <c r="AD29" s="1">
        <f t="shared" ca="1" si="13"/>
        <v>0.14949999999999986</v>
      </c>
      <c r="AE29" s="1">
        <v>-4.10067</v>
      </c>
      <c r="AF29" s="1">
        <f t="shared" ca="1" si="15"/>
        <v>-3.4145199999999987</v>
      </c>
      <c r="AG29" s="1">
        <v>-0.95005999999999924</v>
      </c>
      <c r="AH29" s="1">
        <v>-0.42971000000000048</v>
      </c>
      <c r="AI29" s="1">
        <v>0.47770999999999986</v>
      </c>
      <c r="AJ29" s="214">
        <f t="shared" si="16"/>
        <v>0.54213</v>
      </c>
      <c r="AK29" s="214">
        <f t="shared" si="17"/>
        <v>0.47403999999999996</v>
      </c>
      <c r="AL29" s="214">
        <f t="shared" si="18"/>
        <v>0.87328000000000094</v>
      </c>
      <c r="AM29" t="str">
        <f t="shared" ca="1" si="19"/>
        <v>LATAM</v>
      </c>
      <c r="AS29" s="164"/>
    </row>
    <row r="30" spans="1:48" ht="21" customHeight="1" thickBot="1" x14ac:dyDescent="0.3">
      <c r="A30">
        <v>11</v>
      </c>
      <c r="B30" t="str">
        <f t="shared" ca="1" si="14"/>
        <v>ITALY</v>
      </c>
      <c r="O30" s="1">
        <f t="shared" ca="1" si="13"/>
        <v>0.23241000000000001</v>
      </c>
      <c r="P30" s="1">
        <f t="shared" ca="1" si="13"/>
        <v>-1.3164285</v>
      </c>
      <c r="Q30" s="1">
        <f t="shared" ca="1" si="13"/>
        <v>4.4999999999999999E-4</v>
      </c>
      <c r="R30" s="1">
        <f t="shared" ca="1" si="13"/>
        <v>2.7960000000000006E-2</v>
      </c>
      <c r="S30" s="1">
        <f t="shared" ca="1" si="13"/>
        <v>-0.14076</v>
      </c>
      <c r="T30" s="1">
        <f t="shared" ca="1" si="13"/>
        <v>-4.2549999999999998E-2</v>
      </c>
      <c r="U30" s="1">
        <f t="shared" ca="1" si="13"/>
        <v>-4.9669999999999992E-2</v>
      </c>
      <c r="V30" s="1">
        <f t="shared" ca="1" si="13"/>
        <v>6.8709999999999993E-2</v>
      </c>
      <c r="W30" s="1">
        <f t="shared" ca="1" si="13"/>
        <v>-2.1299999999999999E-3</v>
      </c>
      <c r="X30" s="1">
        <f t="shared" ca="1" si="13"/>
        <v>-2.043E-2</v>
      </c>
      <c r="Y30" s="1">
        <f t="shared" ca="1" si="13"/>
        <v>1.4869999999999991E-2</v>
      </c>
      <c r="Z30" s="1">
        <f t="shared" ca="1" si="13"/>
        <v>1.3329999999999995E-2</v>
      </c>
      <c r="AA30" s="1">
        <f t="shared" ca="1" si="13"/>
        <v>-0.27462999999999999</v>
      </c>
      <c r="AB30" s="1">
        <f t="shared" ca="1" si="13"/>
        <v>7.1500000000000001E-3</v>
      </c>
      <c r="AC30" s="1">
        <f t="shared" ca="1" si="13"/>
        <v>3.7339999999999998E-2</v>
      </c>
      <c r="AD30" s="1">
        <f t="shared" ca="1" si="13"/>
        <v>1.9900000000000057E-3</v>
      </c>
      <c r="AE30" s="1">
        <v>4.5370000000000001E-2</v>
      </c>
      <c r="AF30" s="1">
        <f t="shared" ca="1" si="15"/>
        <v>3.7199999999999998E-3</v>
      </c>
      <c r="AG30" s="1">
        <v>-2.2000000000000014E-3</v>
      </c>
      <c r="AH30" s="1">
        <v>-4.6769999999999999E-2</v>
      </c>
      <c r="AI30" s="1">
        <v>0.10170000000000001</v>
      </c>
      <c r="AJ30" s="214">
        <f t="shared" si="16"/>
        <v>0.12714999999999999</v>
      </c>
      <c r="AK30" s="214">
        <f t="shared" si="17"/>
        <v>2.6200000000000001E-2</v>
      </c>
      <c r="AL30" s="214">
        <f t="shared" si="18"/>
        <v>-3.7329999999999995E-2</v>
      </c>
      <c r="AM30" t="str">
        <f t="shared" ca="1" si="19"/>
        <v>ITALY</v>
      </c>
    </row>
    <row r="31" spans="1:48" ht="21" customHeight="1" thickTop="1" thickBot="1" x14ac:dyDescent="0.3">
      <c r="B31" s="56" t="s">
        <v>24</v>
      </c>
      <c r="C31" s="64"/>
      <c r="D31" s="64"/>
      <c r="E31" s="64"/>
      <c r="F31" s="64"/>
      <c r="G31" s="64"/>
      <c r="H31" s="64"/>
      <c r="I31" s="64"/>
      <c r="J31" s="64"/>
      <c r="K31" s="64"/>
      <c r="L31" s="64"/>
      <c r="M31" s="64"/>
      <c r="N31" s="64"/>
      <c r="O31" s="65">
        <f t="shared" ref="O31:AB31" ca="1" si="20">SUM(O20:O30)</f>
        <v>7.3988399999999963</v>
      </c>
      <c r="P31" s="65">
        <f t="shared" ca="1" si="20"/>
        <v>11.502663489325492</v>
      </c>
      <c r="Q31" s="65">
        <f t="shared" ca="1" si="20"/>
        <v>14.253160000000008</v>
      </c>
      <c r="R31" s="65">
        <f t="shared" ca="1" si="20"/>
        <v>19.43066</v>
      </c>
      <c r="S31" s="65">
        <f t="shared" ca="1" si="20"/>
        <v>25.95224</v>
      </c>
      <c r="T31" s="65">
        <f t="shared" ca="1" si="20"/>
        <v>19.013349999999996</v>
      </c>
      <c r="U31" s="65">
        <f t="shared" ca="1" si="20"/>
        <v>8.8596199999999961</v>
      </c>
      <c r="V31" s="65">
        <f t="shared" ca="1" si="20"/>
        <v>12.542069999999995</v>
      </c>
      <c r="W31" s="65">
        <f t="shared" ca="1" si="20"/>
        <v>17.012779999999996</v>
      </c>
      <c r="X31" s="65">
        <f t="shared" ca="1" si="20"/>
        <v>15.154649999999995</v>
      </c>
      <c r="Y31" s="65">
        <f t="shared" ca="1" si="20"/>
        <v>6.6359900000000147</v>
      </c>
      <c r="Z31" s="65">
        <f t="shared" ca="1" si="20"/>
        <v>17.214809999999996</v>
      </c>
      <c r="AA31" s="65">
        <f t="shared" ca="1" si="20"/>
        <v>21.71072000000002</v>
      </c>
      <c r="AB31" s="65">
        <f t="shared" ca="1" si="20"/>
        <v>21.399050000000006</v>
      </c>
      <c r="AC31" s="65">
        <f ca="1">SUM(AC20:AC30)</f>
        <v>40.319109999999988</v>
      </c>
      <c r="AD31" s="65">
        <f ca="1">SUM(AD20:AD30)</f>
        <v>36.264179999999989</v>
      </c>
      <c r="AE31" s="65">
        <v>18.953519999999987</v>
      </c>
      <c r="AF31" s="65">
        <f ca="1">SUM(AF20:AF30)</f>
        <v>20.572450000000007</v>
      </c>
      <c r="AG31" s="65">
        <v>9.848390000000002</v>
      </c>
      <c r="AH31" s="65">
        <v>-5.8590900000000001</v>
      </c>
      <c r="AI31" s="65">
        <v>-2.3110799999999969</v>
      </c>
      <c r="AJ31" s="65">
        <f>SUM(AJ20:AJ30)</f>
        <v>-7.6365899999999858</v>
      </c>
      <c r="AK31" s="228">
        <f>SUM(AK20:AK30)</f>
        <v>-7.6527700000000092</v>
      </c>
      <c r="AL31" s="228">
        <f>SUM(AL20:AL30)</f>
        <v>-6.5633399999999709</v>
      </c>
    </row>
    <row r="32" spans="1:48" ht="15.75" thickTop="1" x14ac:dyDescent="0.25"/>
    <row r="33" spans="1:51" ht="15.75" thickBot="1" x14ac:dyDescent="0.3"/>
    <row r="34" spans="1:51" ht="39.75" customHeight="1" thickTop="1" thickBot="1" x14ac:dyDescent="0.3">
      <c r="B34" t="s">
        <v>580</v>
      </c>
      <c r="C34" s="62" t="str">
        <f t="shared" ref="C34:AD34" si="21">+C3</f>
        <v>Jun'14</v>
      </c>
      <c r="D34" s="62" t="str">
        <f t="shared" si="21"/>
        <v>Jul'14</v>
      </c>
      <c r="E34" s="62" t="str">
        <f t="shared" si="21"/>
        <v>Aug'14</v>
      </c>
      <c r="F34" s="62" t="str">
        <f t="shared" si="21"/>
        <v>Sep'14</v>
      </c>
      <c r="G34" s="62" t="str">
        <f t="shared" si="21"/>
        <v>Oct'14</v>
      </c>
      <c r="H34" s="62" t="str">
        <f t="shared" si="21"/>
        <v>Nov'14</v>
      </c>
      <c r="I34" s="62" t="str">
        <f t="shared" si="21"/>
        <v>Dec'14</v>
      </c>
      <c r="J34" s="62" t="str">
        <f t="shared" si="21"/>
        <v>Jan'15</v>
      </c>
      <c r="K34" s="62" t="str">
        <f t="shared" si="21"/>
        <v>Feb'15</v>
      </c>
      <c r="L34" s="62" t="str">
        <f t="shared" si="21"/>
        <v>Mar'15</v>
      </c>
      <c r="M34" s="62" t="str">
        <f t="shared" si="21"/>
        <v>Apr'15</v>
      </c>
      <c r="N34" s="62" t="str">
        <f t="shared" si="21"/>
        <v>May'15</v>
      </c>
      <c r="O34" s="62" t="str">
        <f t="shared" si="21"/>
        <v>Jun'15</v>
      </c>
      <c r="P34" s="62" t="str">
        <f t="shared" si="21"/>
        <v>Jul'15</v>
      </c>
      <c r="Q34" s="62" t="str">
        <f t="shared" si="21"/>
        <v>Aug'15</v>
      </c>
      <c r="R34" s="62" t="str">
        <f t="shared" si="21"/>
        <v>Sep'15</v>
      </c>
      <c r="S34" s="62" t="str">
        <f t="shared" si="21"/>
        <v>Oct'15</v>
      </c>
      <c r="T34" s="62" t="str">
        <f t="shared" si="21"/>
        <v>Nov'15</v>
      </c>
      <c r="U34" s="62" t="str">
        <f t="shared" si="21"/>
        <v>Dec'15</v>
      </c>
      <c r="V34" s="62" t="str">
        <f t="shared" si="21"/>
        <v>Jan'16</v>
      </c>
      <c r="W34" s="62" t="str">
        <f t="shared" si="21"/>
        <v>Feb'16</v>
      </c>
      <c r="X34" s="62" t="str">
        <f t="shared" si="21"/>
        <v>Mar'16</v>
      </c>
      <c r="Y34" s="62" t="str">
        <f t="shared" si="21"/>
        <v>Apr'16</v>
      </c>
      <c r="Z34" s="62" t="str">
        <f t="shared" si="21"/>
        <v>May'16</v>
      </c>
      <c r="AA34" s="62" t="str">
        <f t="shared" si="21"/>
        <v>Jun'16</v>
      </c>
      <c r="AB34" s="62" t="str">
        <f t="shared" si="21"/>
        <v>Jul'16</v>
      </c>
      <c r="AC34" s="62" t="str">
        <f t="shared" si="21"/>
        <v>Aug'16</v>
      </c>
      <c r="AD34" s="62" t="str">
        <f t="shared" si="21"/>
        <v>Sep'16</v>
      </c>
      <c r="AE34" s="62" t="s">
        <v>650</v>
      </c>
      <c r="AF34" s="62" t="s">
        <v>786</v>
      </c>
      <c r="AG34" s="62" t="s">
        <v>829</v>
      </c>
      <c r="AH34" s="62" t="s">
        <v>1211</v>
      </c>
      <c r="AI34" s="62" t="s">
        <v>1374</v>
      </c>
      <c r="AJ34" s="62" t="s">
        <v>1791</v>
      </c>
      <c r="AK34" s="62" t="s">
        <v>2119</v>
      </c>
      <c r="AL34" s="62" t="str">
        <f>AL3</f>
        <v>May'17</v>
      </c>
      <c r="AN34" s="24" t="s">
        <v>32</v>
      </c>
      <c r="AO34" s="117" t="s">
        <v>53</v>
      </c>
      <c r="AP34" s="21">
        <f t="shared" ref="AP34:AV34" si="22">+AP3</f>
        <v>42491</v>
      </c>
      <c r="AQ34" s="21">
        <f t="shared" si="22"/>
        <v>42826</v>
      </c>
      <c r="AR34" s="19" t="str">
        <f t="shared" si="22"/>
        <v>Cleared</v>
      </c>
      <c r="AS34" s="19" t="str">
        <f t="shared" si="22"/>
        <v>New</v>
      </c>
      <c r="AT34" s="21">
        <f t="shared" si="22"/>
        <v>42856</v>
      </c>
      <c r="AU34" s="22" t="str">
        <f t="shared" si="22"/>
        <v>YoY</v>
      </c>
      <c r="AV34" s="23" t="str">
        <f t="shared" si="22"/>
        <v>MoM</v>
      </c>
      <c r="AX34" s="3" t="s">
        <v>26</v>
      </c>
      <c r="AY34" s="3" t="s">
        <v>27</v>
      </c>
    </row>
    <row r="35" spans="1:51" ht="18" customHeight="1" thickTop="1" x14ac:dyDescent="0.25">
      <c r="A35" s="66" t="s">
        <v>58</v>
      </c>
      <c r="B35" t="s">
        <v>47</v>
      </c>
      <c r="L35" s="1"/>
      <c r="M35" s="1"/>
      <c r="N35" s="1"/>
      <c r="O35" s="1"/>
      <c r="P35" s="1"/>
      <c r="Q35" s="1"/>
      <c r="R35" s="1"/>
      <c r="S35" s="1"/>
      <c r="T35" s="1"/>
      <c r="U35" s="1">
        <v>1.26244</v>
      </c>
      <c r="V35" s="1">
        <v>2.8998700000000004</v>
      </c>
      <c r="W35" s="1">
        <v>2.1151800000000005</v>
      </c>
      <c r="X35" s="1">
        <v>0.79489999999999994</v>
      </c>
      <c r="Y35" s="1">
        <v>2.6497999999999999</v>
      </c>
      <c r="Z35" s="1">
        <v>5.8534600000000001</v>
      </c>
      <c r="AA35" s="1"/>
      <c r="AB35" s="1"/>
      <c r="AC35" s="101"/>
      <c r="AD35" s="1"/>
      <c r="AE35" s="53">
        <v>7.7058700000000062</v>
      </c>
      <c r="AF35" s="53">
        <v>6.8231699999999993</v>
      </c>
      <c r="AG35" s="53">
        <v>2.1807300000000001</v>
      </c>
      <c r="AH35" s="53">
        <v>2.2781600000000002</v>
      </c>
      <c r="AI35" s="53">
        <f t="shared" ref="AI35:AI50" si="23">AQ35</f>
        <v>4.8074899999999987</v>
      </c>
      <c r="AJ35" s="53">
        <v>2.9541899999999988</v>
      </c>
      <c r="AK35" s="226">
        <v>4.8074899999999987</v>
      </c>
      <c r="AL35" s="53">
        <f t="shared" ref="AL35:AL50" si="24">AT35</f>
        <v>13.543469999999996</v>
      </c>
      <c r="AM35" s="1"/>
      <c r="AN35" s="75"/>
      <c r="AO35" s="133" t="str">
        <f t="shared" ref="AO35:AO50" si="25">B35</f>
        <v>GROUP</v>
      </c>
      <c r="AP35" s="6">
        <f t="shared" ref="AP35:AP50" si="26">Z35</f>
        <v>5.8534600000000001</v>
      </c>
      <c r="AQ35" s="219">
        <f>SUMIF(PriorMonth!$I:$I,$A35,PriorMonth!$Z:$Z)/1000</f>
        <v>4.8074899999999987</v>
      </c>
      <c r="AR35" s="222">
        <f t="shared" ref="AR35:AR50" si="27">AT35-AS35-AQ35</f>
        <v>6.9223699999999964</v>
      </c>
      <c r="AS35" s="222">
        <f>SUMIFS(Current!$Z$1:$Z$2553,Current!$A$1:$A$2553,"New",Current!$I$1:$I$2553,'Trend &amp; Summary'!$A36)/1000</f>
        <v>1.8136100000000006</v>
      </c>
      <c r="AT35" s="233">
        <f>SUMIF(Current!$I:$I,$A35,Current!$Z:$Z)/1000</f>
        <v>13.543469999999996</v>
      </c>
      <c r="AU35" s="67">
        <f t="shared" ref="AU35:AU50" si="28">AT35-AP35</f>
        <v>7.6900099999999956</v>
      </c>
      <c r="AV35" s="68">
        <f t="shared" ref="AV35:AV50" si="29">AT35-AQ35</f>
        <v>8.7359799999999979</v>
      </c>
      <c r="AX35" s="1">
        <f>MAX(P35:AJ35)</f>
        <v>7.7058700000000062</v>
      </c>
      <c r="AY35" s="1">
        <f>MIN(P35:AJ35)</f>
        <v>0.79489999999999994</v>
      </c>
    </row>
    <row r="36" spans="1:51" ht="18" customHeight="1" x14ac:dyDescent="0.25">
      <c r="A36" s="66" t="s">
        <v>56</v>
      </c>
      <c r="B36" t="s">
        <v>69</v>
      </c>
      <c r="L36" s="1"/>
      <c r="M36" s="1"/>
      <c r="N36" s="1"/>
      <c r="O36" s="1"/>
      <c r="P36" s="1"/>
      <c r="Q36" s="1"/>
      <c r="R36" s="1"/>
      <c r="S36" s="1"/>
      <c r="T36" s="1"/>
      <c r="U36" s="1">
        <v>3.9546700000000015</v>
      </c>
      <c r="V36" s="1">
        <v>7.3044800000000043</v>
      </c>
      <c r="W36" s="1">
        <v>8.8766999999999996</v>
      </c>
      <c r="X36" s="1">
        <v>5.3787000000000038</v>
      </c>
      <c r="Y36" s="214">
        <v>4.7954299999999987</v>
      </c>
      <c r="Z36" s="214">
        <v>8.2875900000000051</v>
      </c>
      <c r="AA36" s="1"/>
      <c r="AB36" s="1"/>
      <c r="AC36" s="234"/>
      <c r="AD36" s="1"/>
      <c r="AE36" s="53">
        <v>6.9595499999999975</v>
      </c>
      <c r="AF36" s="53">
        <v>6.3481600000000018</v>
      </c>
      <c r="AG36" s="53">
        <v>4.3144400000000021</v>
      </c>
      <c r="AH36" s="53">
        <v>3.4258799999999998</v>
      </c>
      <c r="AI36" s="53">
        <f t="shared" si="23"/>
        <v>6.5568799999999996</v>
      </c>
      <c r="AJ36" s="53">
        <v>6.3201800000000032</v>
      </c>
      <c r="AK36" s="226">
        <v>6.5568799999999996</v>
      </c>
      <c r="AL36" s="226">
        <f t="shared" si="24"/>
        <v>6.8086700000000047</v>
      </c>
      <c r="AM36" s="1"/>
      <c r="AN36" s="231"/>
      <c r="AO36" s="118" t="str">
        <f t="shared" si="25"/>
        <v>CC</v>
      </c>
      <c r="AP36" s="219">
        <f t="shared" si="26"/>
        <v>8.2875900000000051</v>
      </c>
      <c r="AQ36" s="221">
        <f>SUMIF(PriorMonth!$I:$I,$A36,PriorMonth!$Z:$Z)/1000</f>
        <v>6.5568799999999996</v>
      </c>
      <c r="AR36" s="223">
        <f t="shared" si="27"/>
        <v>-3.9244100000000008</v>
      </c>
      <c r="AS36" s="223">
        <f>SUMIFS(Current!$Z$1:$Z$2553,Current!$A$1:$A$2553,"New",Current!$I$1:$I$2553,'Trend &amp; Summary'!$A37)/1000</f>
        <v>4.1762000000000059</v>
      </c>
      <c r="AT36" s="232">
        <f>SUMIF(Current!$I:$I,$A36,Current!$Z:$Z)/1000</f>
        <v>6.8086700000000047</v>
      </c>
      <c r="AU36" s="67">
        <f t="shared" si="28"/>
        <v>-1.4789200000000005</v>
      </c>
      <c r="AV36" s="68">
        <f t="shared" si="29"/>
        <v>0.25179000000000507</v>
      </c>
      <c r="AX36" s="1">
        <f t="shared" ref="AX36:AX51" si="30">MAX(P36:AJ36)</f>
        <v>8.8766999999999996</v>
      </c>
      <c r="AY36" s="1">
        <f t="shared" ref="AY36:AY51" si="31">MIN(P36:AJ36)</f>
        <v>3.4258799999999998</v>
      </c>
    </row>
    <row r="37" spans="1:51" ht="18" customHeight="1" x14ac:dyDescent="0.25">
      <c r="A37" s="66" t="s">
        <v>59</v>
      </c>
      <c r="B37" t="s">
        <v>794</v>
      </c>
      <c r="J37" s="1"/>
      <c r="K37" s="1"/>
      <c r="L37" s="1"/>
      <c r="M37" s="1"/>
      <c r="N37" s="1"/>
      <c r="O37" s="1"/>
      <c r="P37" s="1"/>
      <c r="Q37" s="1"/>
      <c r="R37" s="1"/>
      <c r="S37" s="1"/>
      <c r="T37" s="1"/>
      <c r="U37" s="1">
        <v>3.0587899999999966</v>
      </c>
      <c r="V37" s="1">
        <v>5.699420000000007</v>
      </c>
      <c r="W37" s="1">
        <v>5.7862699999999965</v>
      </c>
      <c r="X37" s="1">
        <v>3.2733400000000006</v>
      </c>
      <c r="Y37" s="214">
        <v>3.6836299999999991</v>
      </c>
      <c r="Z37" s="214">
        <v>5.2130899999999976</v>
      </c>
      <c r="AA37" s="1"/>
      <c r="AB37" s="1"/>
      <c r="AC37" s="1"/>
      <c r="AD37" s="1"/>
      <c r="AE37" s="53">
        <v>12.056560000000017</v>
      </c>
      <c r="AF37" s="53">
        <v>10.949690000000027</v>
      </c>
      <c r="AG37" s="53">
        <v>8.9280299999999997</v>
      </c>
      <c r="AH37" s="53">
        <v>7.0611600000000001</v>
      </c>
      <c r="AI37" s="53">
        <f t="shared" si="23"/>
        <v>4.1119000000000003</v>
      </c>
      <c r="AJ37" s="53">
        <v>4.5431199999999983</v>
      </c>
      <c r="AK37" s="226">
        <v>4.1119000000000003</v>
      </c>
      <c r="AL37" s="226">
        <f t="shared" si="24"/>
        <v>5.8530299999999977</v>
      </c>
      <c r="AM37" s="1"/>
      <c r="AN37" s="76"/>
      <c r="AO37" s="118" t="str">
        <f t="shared" si="25"/>
        <v>SOGETI</v>
      </c>
      <c r="AP37" s="219">
        <f t="shared" si="26"/>
        <v>5.2130899999999976</v>
      </c>
      <c r="AQ37" s="8">
        <f>SUMIF(PriorMonth!$I:$I,$A37,PriorMonth!$Z:$Z)/1000</f>
        <v>4.1119000000000003</v>
      </c>
      <c r="AR37" s="16">
        <f t="shared" si="27"/>
        <v>-9.8482599999999962</v>
      </c>
      <c r="AS37" s="16">
        <f>SUMIFS(Current!$Z$1:$Z$2553,Current!$A$1:$A$2553,"New",Current!$I$1:$I$2553,'Trend &amp; Summary'!$A35)/1000</f>
        <v>11.589389999999995</v>
      </c>
      <c r="AT37" s="78">
        <f>SUMIF(Current!$I:$I,$A37,Current!$Z:$Z)/1000</f>
        <v>5.8530299999999977</v>
      </c>
      <c r="AU37" s="67">
        <f t="shared" si="28"/>
        <v>0.63994000000000018</v>
      </c>
      <c r="AV37" s="68">
        <f t="shared" si="29"/>
        <v>1.7411299999999974</v>
      </c>
      <c r="AX37" s="1">
        <f t="shared" si="30"/>
        <v>12.056560000000017</v>
      </c>
      <c r="AY37" s="1">
        <f t="shared" si="31"/>
        <v>3.0587899999999966</v>
      </c>
    </row>
    <row r="38" spans="1:51" ht="18" customHeight="1" x14ac:dyDescent="0.25">
      <c r="A38" s="66" t="s">
        <v>55</v>
      </c>
      <c r="B38" t="s">
        <v>795</v>
      </c>
      <c r="L38" s="1"/>
      <c r="M38" s="1"/>
      <c r="N38" s="1"/>
      <c r="O38" s="1"/>
      <c r="P38" s="1"/>
      <c r="Q38" s="1"/>
      <c r="R38" s="1"/>
      <c r="S38" s="1"/>
      <c r="T38" s="1"/>
      <c r="U38" s="1">
        <v>3.8080499999999975</v>
      </c>
      <c r="V38" s="1">
        <v>5.1421499999999947</v>
      </c>
      <c r="W38" s="1">
        <v>4.7054399999999976</v>
      </c>
      <c r="X38" s="1">
        <v>3.5512299999999972</v>
      </c>
      <c r="Y38" s="214">
        <v>3.987709999999999</v>
      </c>
      <c r="Z38" s="214">
        <v>9.6802600000000005</v>
      </c>
      <c r="AA38" s="1"/>
      <c r="AB38" s="1"/>
      <c r="AC38" s="214"/>
      <c r="AD38" s="1"/>
      <c r="AE38" s="53">
        <v>8.05776</v>
      </c>
      <c r="AF38" s="53">
        <v>7.0207200000000043</v>
      </c>
      <c r="AG38" s="53">
        <v>5.7939599999999958</v>
      </c>
      <c r="AH38" s="53">
        <v>7.2050700000000028</v>
      </c>
      <c r="AI38" s="53">
        <f t="shared" si="23"/>
        <v>3.0085999999999964</v>
      </c>
      <c r="AJ38" s="53">
        <v>4.7451199999999973</v>
      </c>
      <c r="AK38" s="226">
        <v>3.0085999999999964</v>
      </c>
      <c r="AL38" s="226">
        <f t="shared" si="24"/>
        <v>4.4802000000000008</v>
      </c>
      <c r="AM38" s="1"/>
      <c r="AN38" s="76"/>
      <c r="AO38" s="118" t="str">
        <f t="shared" si="25"/>
        <v>APPSTWO</v>
      </c>
      <c r="AP38" s="219">
        <f t="shared" si="26"/>
        <v>9.6802600000000005</v>
      </c>
      <c r="AQ38" s="8">
        <f>SUMIF(PriorMonth!$I:$I,$A38,PriorMonth!$Z:$Z)/1000</f>
        <v>3.0085999999999964</v>
      </c>
      <c r="AR38" s="16">
        <f t="shared" si="27"/>
        <v>0.20068000000000508</v>
      </c>
      <c r="AS38" s="16">
        <f>SUMIFS(Current!$Z$1:$Z$2553,Current!$A$1:$A$2553,"New",Current!$I$1:$I$2553,'Trend &amp; Summary'!$A41)/1000</f>
        <v>1.2709199999999992</v>
      </c>
      <c r="AT38" s="78">
        <f>SUMIF(Current!$I:$I,$A38,Current!$Z:$Z)/1000</f>
        <v>4.4802000000000008</v>
      </c>
      <c r="AU38" s="67">
        <f t="shared" si="28"/>
        <v>-5.2000599999999997</v>
      </c>
      <c r="AV38" s="68">
        <f t="shared" si="29"/>
        <v>1.4716000000000045</v>
      </c>
      <c r="AX38" s="1">
        <f t="shared" si="30"/>
        <v>9.6802600000000005</v>
      </c>
      <c r="AY38" s="1">
        <f t="shared" si="31"/>
        <v>3.0085999999999964</v>
      </c>
    </row>
    <row r="39" spans="1:51" ht="18" customHeight="1" x14ac:dyDescent="0.25">
      <c r="A39" s="66" t="s">
        <v>277</v>
      </c>
      <c r="B39" t="s">
        <v>799</v>
      </c>
      <c r="L39" s="1"/>
      <c r="M39" s="1"/>
      <c r="N39" s="1"/>
      <c r="O39" s="1"/>
      <c r="P39" s="1"/>
      <c r="Q39" s="1"/>
      <c r="R39" s="1"/>
      <c r="S39" s="1"/>
      <c r="T39" s="1"/>
      <c r="U39" s="1">
        <v>0.85474000000000072</v>
      </c>
      <c r="V39" s="1">
        <v>2.1009700000000002</v>
      </c>
      <c r="W39" s="82">
        <v>1.3706500000000001</v>
      </c>
      <c r="X39" s="1">
        <v>2.0050400000000015</v>
      </c>
      <c r="Y39" s="214">
        <v>1.1370099999999994</v>
      </c>
      <c r="Z39" s="214">
        <v>1.0369699999999995</v>
      </c>
      <c r="AA39" s="1"/>
      <c r="AB39" s="1"/>
      <c r="AC39" s="234"/>
      <c r="AD39" s="1"/>
      <c r="AE39" s="53">
        <v>0.95189000000000057</v>
      </c>
      <c r="AF39" s="53">
        <v>3.942559999999999</v>
      </c>
      <c r="AG39" s="53">
        <v>1.2220899999999997</v>
      </c>
      <c r="AH39" s="53">
        <v>1.6736200000000003</v>
      </c>
      <c r="AI39" s="53">
        <f t="shared" si="23"/>
        <v>0.87647999999999926</v>
      </c>
      <c r="AJ39" s="53">
        <v>1.547400000000001</v>
      </c>
      <c r="AK39" s="226">
        <v>0.87647999999999926</v>
      </c>
      <c r="AL39" s="226">
        <f t="shared" si="24"/>
        <v>3.3191399999999995</v>
      </c>
      <c r="AM39" s="1"/>
      <c r="AN39" s="76"/>
      <c r="AO39" s="118" t="str">
        <f t="shared" si="25"/>
        <v>BUSINESS SERVICES</v>
      </c>
      <c r="AP39" s="219">
        <f t="shared" si="26"/>
        <v>1.0369699999999995</v>
      </c>
      <c r="AQ39" s="8">
        <f>SUMIF(PriorMonth!$I:$I,$A39,PriorMonth!$Z:$Z)/1000</f>
        <v>0.87647999999999926</v>
      </c>
      <c r="AR39" s="16">
        <f t="shared" si="27"/>
        <v>1.9185899999999998</v>
      </c>
      <c r="AS39" s="16">
        <f>SUMIFS(Current!$Z$1:$Z$2553,Current!$A$1:$A$2553,"New",Current!$I$1:$I$2553,'Trend &amp; Summary'!$A43)/1000</f>
        <v>0.52407000000000026</v>
      </c>
      <c r="AT39" s="78">
        <f>SUMIF(Current!$I:$I,$A39,Current!$Z:$Z)/1000</f>
        <v>3.3191399999999995</v>
      </c>
      <c r="AU39" s="67">
        <f t="shared" si="28"/>
        <v>2.2821699999999998</v>
      </c>
      <c r="AV39" s="68">
        <f t="shared" si="29"/>
        <v>2.4426600000000001</v>
      </c>
      <c r="AX39" s="1">
        <f t="shared" si="30"/>
        <v>3.942559999999999</v>
      </c>
      <c r="AY39" s="1">
        <f t="shared" si="31"/>
        <v>0.85474000000000072</v>
      </c>
    </row>
    <row r="40" spans="1:51" ht="18" customHeight="1" x14ac:dyDescent="0.25">
      <c r="A40" s="66" t="s">
        <v>57</v>
      </c>
      <c r="B40" t="s">
        <v>723</v>
      </c>
      <c r="L40" s="1"/>
      <c r="M40" s="1"/>
      <c r="N40" s="1"/>
      <c r="O40" s="1"/>
      <c r="P40" s="1"/>
      <c r="Q40" s="1"/>
      <c r="R40" s="1"/>
      <c r="S40" s="1"/>
      <c r="T40" s="1"/>
      <c r="U40" s="1">
        <v>5.3026900000000019</v>
      </c>
      <c r="V40" s="1">
        <v>6.3018799999999962</v>
      </c>
      <c r="W40" s="1">
        <v>9.7095200000000048</v>
      </c>
      <c r="X40" s="1">
        <v>10.921139999999998</v>
      </c>
      <c r="Y40" s="214">
        <v>7.355850000000002</v>
      </c>
      <c r="Z40" s="214">
        <v>7.3862499999999978</v>
      </c>
      <c r="AA40" s="1"/>
      <c r="AB40" s="1"/>
      <c r="AC40" s="101"/>
      <c r="AD40" s="1"/>
      <c r="AE40" s="53">
        <v>9.4127900000000153</v>
      </c>
      <c r="AF40" s="53">
        <v>9.9771400000000057</v>
      </c>
      <c r="AG40" s="53">
        <v>3.9836699999999992</v>
      </c>
      <c r="AH40" s="53">
        <v>3.9516700000000005</v>
      </c>
      <c r="AI40" s="53">
        <f t="shared" si="23"/>
        <v>3.4744200000000007</v>
      </c>
      <c r="AJ40" s="53">
        <v>3.6724399999999982</v>
      </c>
      <c r="AK40" s="226">
        <v>3.4744200000000007</v>
      </c>
      <c r="AL40" s="226">
        <f t="shared" si="24"/>
        <v>2.7382000000000009</v>
      </c>
      <c r="AM40" s="1"/>
      <c r="AN40" s="76"/>
      <c r="AO40" s="118" t="str">
        <f t="shared" si="25"/>
        <v>INFRA</v>
      </c>
      <c r="AP40" s="219">
        <f t="shared" si="26"/>
        <v>7.3862499999999978</v>
      </c>
      <c r="AQ40" s="8">
        <f>SUMIF(PriorMonth!$I:$I,$A40,PriorMonth!$Z:$Z)/1000</f>
        <v>3.4744200000000007</v>
      </c>
      <c r="AR40" s="16">
        <f t="shared" si="27"/>
        <v>-3.5424000000000011</v>
      </c>
      <c r="AS40" s="16">
        <f>SUMIFS(Current!$Z$1:$Z$2553,Current!$A$1:$A$2553,"New",Current!$I$1:$I$2553,'Trend &amp; Summary'!$A38)/1000</f>
        <v>2.8061800000000012</v>
      </c>
      <c r="AT40" s="78">
        <f>SUMIF(Current!$I:$I,$A40,Current!$Z:$Z)/1000</f>
        <v>2.7382000000000009</v>
      </c>
      <c r="AU40" s="67">
        <f t="shared" si="28"/>
        <v>-4.6480499999999969</v>
      </c>
      <c r="AV40" s="68">
        <f t="shared" si="29"/>
        <v>-0.73621999999999987</v>
      </c>
      <c r="AX40" s="1">
        <f t="shared" si="30"/>
        <v>10.921139999999998</v>
      </c>
      <c r="AY40" s="1">
        <f t="shared" si="31"/>
        <v>3.4744200000000007</v>
      </c>
    </row>
    <row r="41" spans="1:51" ht="18" customHeight="1" x14ac:dyDescent="0.25">
      <c r="A41" s="66" t="s">
        <v>538</v>
      </c>
      <c r="B41" t="s">
        <v>65</v>
      </c>
      <c r="L41" s="1"/>
      <c r="M41" s="1"/>
      <c r="N41" s="1"/>
      <c r="O41" s="1"/>
      <c r="P41" s="1"/>
      <c r="Q41" s="1"/>
      <c r="R41" s="1"/>
      <c r="S41" s="1"/>
      <c r="T41" s="1"/>
      <c r="U41" s="1">
        <v>0.495</v>
      </c>
      <c r="V41" s="1">
        <v>0.40892000000000001</v>
      </c>
      <c r="W41" s="1">
        <v>0.40436000000000011</v>
      </c>
      <c r="X41" s="1">
        <v>0.12122999999999999</v>
      </c>
      <c r="Y41" s="214">
        <v>1.2102599999999999</v>
      </c>
      <c r="Z41" s="214">
        <v>1.6179600000000001</v>
      </c>
      <c r="AA41" s="1"/>
      <c r="AB41" s="1"/>
      <c r="AC41" s="101"/>
      <c r="AD41" s="1"/>
      <c r="AE41" s="53">
        <v>2.0669300000000015</v>
      </c>
      <c r="AF41" s="53">
        <v>3.2901000000000016</v>
      </c>
      <c r="AG41" s="53">
        <v>2.3170100000000011</v>
      </c>
      <c r="AH41" s="53">
        <v>3.1523899999999974</v>
      </c>
      <c r="AI41" s="53">
        <f t="shared" si="23"/>
        <v>2.59897</v>
      </c>
      <c r="AJ41" s="53">
        <v>2.9169800000000023</v>
      </c>
      <c r="AK41" s="226">
        <v>2.59897</v>
      </c>
      <c r="AL41" s="226">
        <f t="shared" si="24"/>
        <v>2.3407799999999988</v>
      </c>
      <c r="AM41" s="1"/>
      <c r="AN41" s="76"/>
      <c r="AO41" s="118" t="str">
        <f t="shared" si="25"/>
        <v>FS</v>
      </c>
      <c r="AP41" s="219">
        <f t="shared" si="26"/>
        <v>1.6179600000000001</v>
      </c>
      <c r="AQ41" s="8">
        <f>SUMIF(PriorMonth!$I:$I,$A41,PriorMonth!$Z:$Z)/1000</f>
        <v>2.59897</v>
      </c>
      <c r="AR41" s="16">
        <f t="shared" si="27"/>
        <v>-0.74907000000000123</v>
      </c>
      <c r="AS41" s="16">
        <f>SUMIFS(Current!$Z$1:$Z$2553,Current!$A$1:$A$2553,"New",Current!$I$1:$I$2553,'Trend &amp; Summary'!$A42)/1000</f>
        <v>0.49087999999999998</v>
      </c>
      <c r="AT41" s="78">
        <f>SUMIF(Current!$I:$I,$A41,Current!$Z:$Z)/1000</f>
        <v>2.3407799999999988</v>
      </c>
      <c r="AU41" s="67">
        <f t="shared" si="28"/>
        <v>0.72281999999999869</v>
      </c>
      <c r="AV41" s="68">
        <f t="shared" si="29"/>
        <v>-0.25819000000000125</v>
      </c>
      <c r="AX41" s="1">
        <f t="shared" si="30"/>
        <v>3.2901000000000016</v>
      </c>
      <c r="AY41" s="1">
        <f t="shared" si="31"/>
        <v>0.12122999999999999</v>
      </c>
    </row>
    <row r="42" spans="1:51" ht="18" customHeight="1" x14ac:dyDescent="0.25">
      <c r="A42" s="66" t="s">
        <v>54</v>
      </c>
      <c r="B42" t="s">
        <v>796</v>
      </c>
      <c r="L42" s="1"/>
      <c r="M42" s="1"/>
      <c r="N42" s="1"/>
      <c r="O42" s="1"/>
      <c r="P42" s="1"/>
      <c r="Q42" s="1"/>
      <c r="R42" s="1"/>
      <c r="S42" s="1"/>
      <c r="T42" s="1"/>
      <c r="U42" s="1">
        <v>6.6175300000000004</v>
      </c>
      <c r="V42" s="1">
        <v>7.7866199999999983</v>
      </c>
      <c r="W42" s="214">
        <v>8.7172499999999982</v>
      </c>
      <c r="X42" s="1">
        <v>11.728099999999994</v>
      </c>
      <c r="Y42" s="214">
        <v>11.124659999999992</v>
      </c>
      <c r="Z42" s="214">
        <v>8.4584600000000023</v>
      </c>
      <c r="AA42" s="1"/>
      <c r="AB42" s="1"/>
      <c r="AC42" s="101"/>
      <c r="AD42" s="1"/>
      <c r="AE42" s="53">
        <v>3.2638399999999992</v>
      </c>
      <c r="AF42" s="53">
        <v>2.261930000000004</v>
      </c>
      <c r="AG42" s="53">
        <v>1.9261900000000005</v>
      </c>
      <c r="AH42" s="53">
        <v>2.0308199999999981</v>
      </c>
      <c r="AI42" s="53">
        <f t="shared" si="23"/>
        <v>2.8447899999999979</v>
      </c>
      <c r="AJ42" s="53">
        <v>2.6918000000000002</v>
      </c>
      <c r="AK42" s="226">
        <v>2.8447899999999979</v>
      </c>
      <c r="AL42" s="226">
        <f t="shared" si="24"/>
        <v>1.9400199999999956</v>
      </c>
      <c r="AM42" s="1"/>
      <c r="AN42" s="76"/>
      <c r="AO42" s="118" t="str">
        <f t="shared" si="25"/>
        <v>APPSONE</v>
      </c>
      <c r="AP42" s="219">
        <f t="shared" si="26"/>
        <v>8.4584600000000023</v>
      </c>
      <c r="AQ42" s="8">
        <f>SUMIF(PriorMonth!$I:$I,$A42,PriorMonth!$Z:$Z)/1000</f>
        <v>2.8447899999999979</v>
      </c>
      <c r="AR42" s="16">
        <f t="shared" si="27"/>
        <v>-1.9701600000000021</v>
      </c>
      <c r="AS42" s="16">
        <f>SUMIFS(Current!$Z$1:$Z$2553,Current!$A$1:$A$2553,"New",Current!$I$1:$I$2553,'Trend &amp; Summary'!$A40)/1000</f>
        <v>1.0653899999999998</v>
      </c>
      <c r="AT42" s="78">
        <f>SUMIF(Current!$I:$I,$A42,Current!$Z:$Z)/1000</f>
        <v>1.9400199999999956</v>
      </c>
      <c r="AU42" s="67">
        <f t="shared" si="28"/>
        <v>-6.5184400000000071</v>
      </c>
      <c r="AV42" s="68">
        <f t="shared" si="29"/>
        <v>-0.90477000000000229</v>
      </c>
      <c r="AX42" s="1">
        <f t="shared" si="30"/>
        <v>11.728099999999994</v>
      </c>
      <c r="AY42" s="1">
        <f t="shared" si="31"/>
        <v>1.9261900000000005</v>
      </c>
    </row>
    <row r="43" spans="1:51" ht="18" customHeight="1" x14ac:dyDescent="0.25">
      <c r="A43" s="66" t="s">
        <v>60</v>
      </c>
      <c r="B43" t="s">
        <v>798</v>
      </c>
      <c r="L43" s="1"/>
      <c r="M43" s="1"/>
      <c r="N43" s="1"/>
      <c r="O43" s="1"/>
      <c r="P43" s="1"/>
      <c r="Q43" s="1"/>
      <c r="R43" s="1"/>
      <c r="S43" s="1"/>
      <c r="T43" s="1"/>
      <c r="U43" s="1">
        <v>0.51732</v>
      </c>
      <c r="V43" s="1">
        <v>1.5846500000000003</v>
      </c>
      <c r="W43" s="1">
        <v>1.0825900000000006</v>
      </c>
      <c r="X43" s="1">
        <v>0.71359000000000017</v>
      </c>
      <c r="Y43" s="214">
        <v>0.9571400000000001</v>
      </c>
      <c r="Z43" s="214">
        <v>1.0168499999999998</v>
      </c>
      <c r="AA43" s="1"/>
      <c r="AB43" s="1"/>
      <c r="AC43" s="101"/>
      <c r="AD43" s="1"/>
      <c r="AE43" s="53">
        <v>2.0670700000000006</v>
      </c>
      <c r="AF43" s="53">
        <v>1.64208</v>
      </c>
      <c r="AG43" s="53">
        <v>2.8253799999999996</v>
      </c>
      <c r="AH43" s="53">
        <v>2.0361200000000013</v>
      </c>
      <c r="AI43" s="53">
        <f t="shared" si="23"/>
        <v>0.85166000000000031</v>
      </c>
      <c r="AJ43" s="53">
        <v>1.3527900000000002</v>
      </c>
      <c r="AK43" s="226">
        <v>0.85166000000000031</v>
      </c>
      <c r="AL43" s="226">
        <f t="shared" si="24"/>
        <v>1.1293399999999989</v>
      </c>
      <c r="AM43" s="1"/>
      <c r="AN43" s="76"/>
      <c r="AO43" s="118" t="str">
        <f t="shared" si="25"/>
        <v>SHARED SERVICES</v>
      </c>
      <c r="AP43" s="219">
        <f t="shared" si="26"/>
        <v>1.0168499999999998</v>
      </c>
      <c r="AQ43" s="8">
        <f>SUMIF(PriorMonth!$I:$I,$A43,PriorMonth!$Z:$Z)/1000</f>
        <v>0.85166000000000031</v>
      </c>
      <c r="AR43" s="16">
        <f t="shared" si="27"/>
        <v>-2.3486900000000022</v>
      </c>
      <c r="AS43" s="16">
        <f>SUMIFS(Current!$Z$1:$Z$2553,Current!$A$1:$A$2553,"New",Current!$I$1:$I$2553,'Trend &amp; Summary'!$A39)/1000</f>
        <v>2.6263700000000005</v>
      </c>
      <c r="AT43" s="78">
        <f>SUMIF(Current!$I:$I,$A43,Current!$Z:$Z)/1000</f>
        <v>1.1293399999999989</v>
      </c>
      <c r="AU43" s="67">
        <f t="shared" si="28"/>
        <v>0.11248999999999909</v>
      </c>
      <c r="AV43" s="68">
        <f t="shared" si="29"/>
        <v>0.27767999999999859</v>
      </c>
      <c r="AX43" s="1">
        <f t="shared" si="30"/>
        <v>2.8253799999999996</v>
      </c>
      <c r="AY43" s="1">
        <f t="shared" si="31"/>
        <v>0.51732</v>
      </c>
    </row>
    <row r="44" spans="1:51" ht="18" customHeight="1" x14ac:dyDescent="0.25">
      <c r="A44" s="66" t="s">
        <v>537</v>
      </c>
      <c r="B44" t="s">
        <v>797</v>
      </c>
      <c r="L44" s="1"/>
      <c r="M44" s="1"/>
      <c r="N44" s="1"/>
      <c r="O44" s="1"/>
      <c r="P44" s="1"/>
      <c r="Q44" s="1"/>
      <c r="R44" s="1"/>
      <c r="S44" s="1"/>
      <c r="T44" s="1"/>
      <c r="U44" s="1">
        <v>0.53166999999999986</v>
      </c>
      <c r="V44" s="1">
        <v>0.73342999999999992</v>
      </c>
      <c r="W44" s="1">
        <v>0.69029000000000029</v>
      </c>
      <c r="X44" s="1">
        <v>0.91079999999999994</v>
      </c>
      <c r="Y44" s="214">
        <v>0.65555000000000008</v>
      </c>
      <c r="Z44" s="214">
        <v>0.61385999999999985</v>
      </c>
      <c r="AA44" s="1"/>
      <c r="AB44" s="1"/>
      <c r="AC44" s="101"/>
      <c r="AD44" s="1"/>
      <c r="AE44" s="53">
        <v>2.4406700000000043</v>
      </c>
      <c r="AF44" s="53">
        <v>1.2342000000000004</v>
      </c>
      <c r="AG44" s="53">
        <v>0.72953000000000001</v>
      </c>
      <c r="AH44" s="53">
        <v>0.71638000000000013</v>
      </c>
      <c r="AI44" s="53">
        <f t="shared" si="23"/>
        <v>0.39687</v>
      </c>
      <c r="AJ44" s="53">
        <v>0.45124999999999987</v>
      </c>
      <c r="AK44" s="226">
        <v>0.39687</v>
      </c>
      <c r="AL44" s="226">
        <f t="shared" si="24"/>
        <v>0.45236000000000015</v>
      </c>
      <c r="AM44" s="1"/>
      <c r="AN44" s="76"/>
      <c r="AO44" s="118" t="str">
        <f t="shared" si="25"/>
        <v>IND</v>
      </c>
      <c r="AP44" s="219">
        <f t="shared" si="26"/>
        <v>0.61385999999999985</v>
      </c>
      <c r="AQ44" s="8">
        <f>SUMIF(PriorMonth!$I:$I,$A44,PriorMonth!$Z:$Z)/1000</f>
        <v>0.39687</v>
      </c>
      <c r="AR44" s="16">
        <f t="shared" si="27"/>
        <v>-0.23749999999999993</v>
      </c>
      <c r="AS44" s="16">
        <f>SUMIFS(Current!$Z$1:$Z$2553,Current!$A$1:$A$2553,"New",Current!$I$1:$I$2553,'Trend &amp; Summary'!$A45)/1000</f>
        <v>0.29299000000000008</v>
      </c>
      <c r="AT44" s="78">
        <f>SUMIF(Current!$I:$I,$A44,Current!$Z:$Z)/1000</f>
        <v>0.45236000000000015</v>
      </c>
      <c r="AU44" s="67">
        <f t="shared" si="28"/>
        <v>-0.1614999999999997</v>
      </c>
      <c r="AV44" s="68">
        <f t="shared" si="29"/>
        <v>5.549000000000015E-2</v>
      </c>
      <c r="AX44" s="1">
        <f t="shared" si="30"/>
        <v>2.4406700000000043</v>
      </c>
      <c r="AY44" s="1">
        <f t="shared" si="31"/>
        <v>0.39687</v>
      </c>
    </row>
    <row r="45" spans="1:51" ht="18" customHeight="1" x14ac:dyDescent="0.25">
      <c r="A45" s="66" t="s">
        <v>61</v>
      </c>
      <c r="B45" t="s">
        <v>45</v>
      </c>
      <c r="L45" s="1"/>
      <c r="M45" s="1"/>
      <c r="N45" s="1"/>
      <c r="O45" s="1"/>
      <c r="P45" s="1"/>
      <c r="Q45" s="1"/>
      <c r="R45" s="1"/>
      <c r="S45" s="1"/>
      <c r="T45" s="1"/>
      <c r="U45" s="1">
        <v>7.6010000000000022E-2</v>
      </c>
      <c r="V45" s="1">
        <v>0.13480999999999999</v>
      </c>
      <c r="W45" s="1">
        <v>0.11436999999999999</v>
      </c>
      <c r="X45" s="1">
        <v>3.4180000000000002E-2</v>
      </c>
      <c r="Y45" s="214">
        <v>3.5349999999999999E-2</v>
      </c>
      <c r="Z45" s="214">
        <v>0.14571999999999999</v>
      </c>
      <c r="AA45" s="1"/>
      <c r="AB45" s="1"/>
      <c r="AC45" s="101"/>
      <c r="AD45" s="1"/>
      <c r="AE45" s="53">
        <v>0.32799000000000011</v>
      </c>
      <c r="AF45" s="53">
        <v>0.16778000000000004</v>
      </c>
      <c r="AG45" s="53">
        <v>0.55694999999999995</v>
      </c>
      <c r="AH45" s="53">
        <v>0.2352800000000001</v>
      </c>
      <c r="AI45" s="53">
        <f t="shared" si="23"/>
        <v>7.3780000000000012E-2</v>
      </c>
      <c r="AJ45" s="53">
        <v>0.27320999999999984</v>
      </c>
      <c r="AK45" s="226">
        <v>7.3780000000000012E-2</v>
      </c>
      <c r="AL45" s="226">
        <f t="shared" si="24"/>
        <v>0.33271000000000012</v>
      </c>
      <c r="AM45" s="1"/>
      <c r="AN45" s="76"/>
      <c r="AO45" s="118" t="str">
        <f t="shared" si="25"/>
        <v>LATAM</v>
      </c>
      <c r="AP45" s="219">
        <f t="shared" si="26"/>
        <v>0.14571999999999999</v>
      </c>
      <c r="AQ45" s="8">
        <f>SUMIF(PriorMonth!$I:$I,$A45,PriorMonth!$Z:$Z)/1000</f>
        <v>7.3780000000000012E-2</v>
      </c>
      <c r="AR45" s="16">
        <f t="shared" si="27"/>
        <v>9.0430000000000149E-2</v>
      </c>
      <c r="AS45" s="16">
        <f>SUMIFS(Current!$Z$1:$Z$2553,Current!$A$1:$A$2553,"New",Current!$I$1:$I$2553,'Trend &amp; Summary'!$A44)/1000</f>
        <v>0.16849999999999996</v>
      </c>
      <c r="AT45" s="78">
        <f>SUMIF(Current!$I:$I,$A45,Current!$Z:$Z)/1000</f>
        <v>0.33271000000000012</v>
      </c>
      <c r="AU45" s="67">
        <f t="shared" si="28"/>
        <v>0.18699000000000013</v>
      </c>
      <c r="AV45" s="68">
        <f t="shared" si="29"/>
        <v>0.2589300000000001</v>
      </c>
      <c r="AX45" s="1">
        <f t="shared" si="30"/>
        <v>0.55694999999999995</v>
      </c>
      <c r="AY45" s="1">
        <f t="shared" si="31"/>
        <v>3.4180000000000002E-2</v>
      </c>
    </row>
    <row r="46" spans="1:51" ht="18" customHeight="1" x14ac:dyDescent="0.25">
      <c r="A46" s="66" t="s">
        <v>592</v>
      </c>
      <c r="B46" t="s">
        <v>230</v>
      </c>
      <c r="J46" s="271"/>
      <c r="K46" s="271"/>
      <c r="L46" s="1"/>
      <c r="M46" s="1"/>
      <c r="N46" s="1"/>
      <c r="O46" s="1"/>
      <c r="P46" s="1"/>
      <c r="Q46" s="1"/>
      <c r="R46" s="1"/>
      <c r="S46" s="1"/>
      <c r="T46" s="1"/>
      <c r="U46" s="1">
        <v>0.18937000000000001</v>
      </c>
      <c r="V46" s="1">
        <v>0</v>
      </c>
      <c r="W46" s="1">
        <v>0</v>
      </c>
      <c r="X46" s="1">
        <v>0</v>
      </c>
      <c r="Y46" s="214">
        <v>0</v>
      </c>
      <c r="Z46" s="214">
        <v>0</v>
      </c>
      <c r="AA46" s="1"/>
      <c r="AB46" s="1"/>
      <c r="AC46" s="101"/>
      <c r="AD46" s="1"/>
      <c r="AE46" s="53">
        <v>0.47487000000000001</v>
      </c>
      <c r="AF46" s="53">
        <v>0.33586999999999995</v>
      </c>
      <c r="AG46" s="53">
        <v>0.34982000000000008</v>
      </c>
      <c r="AH46" s="53">
        <v>0.23982999999999999</v>
      </c>
      <c r="AI46" s="53">
        <f t="shared" si="23"/>
        <v>0.32001999999999986</v>
      </c>
      <c r="AJ46" s="53">
        <v>0.33450999999999992</v>
      </c>
      <c r="AK46" s="226">
        <v>0.32001999999999986</v>
      </c>
      <c r="AL46" s="226">
        <f t="shared" si="24"/>
        <v>6.0139999999999992E-2</v>
      </c>
      <c r="AM46" s="1"/>
      <c r="AN46" s="235"/>
      <c r="AO46" s="118" t="str">
        <f t="shared" si="25"/>
        <v>DIGITAL</v>
      </c>
      <c r="AP46" s="219">
        <f t="shared" si="26"/>
        <v>0</v>
      </c>
      <c r="AQ46" s="8">
        <f>SUMIF(PriorMonth!$I:$I,$A46,PriorMonth!$Z:$Z)/1000</f>
        <v>0.32001999999999986</v>
      </c>
      <c r="AR46" s="16">
        <f t="shared" si="27"/>
        <v>-0.25987999999999989</v>
      </c>
      <c r="AS46" s="16">
        <f>SUMIFS(Current!$Z$1:$Z$2553,Current!$A$1:$A$2553,"New",Current!$I$1:$I$2553,'Trend &amp; Summary'!$A47)/1000</f>
        <v>0</v>
      </c>
      <c r="AT46" s="78">
        <f>SUMIF(Current!$I:$I,$A46,Current!$Z:$Z)/1000</f>
        <v>6.0139999999999992E-2</v>
      </c>
      <c r="AU46" s="67">
        <f t="shared" si="28"/>
        <v>6.0139999999999992E-2</v>
      </c>
      <c r="AV46" s="68">
        <f t="shared" si="29"/>
        <v>-0.25987999999999989</v>
      </c>
      <c r="AX46" s="1">
        <f t="shared" si="30"/>
        <v>0.47487000000000001</v>
      </c>
      <c r="AY46" s="1">
        <f t="shared" si="31"/>
        <v>0</v>
      </c>
    </row>
    <row r="47" spans="1:51" ht="18" customHeight="1" x14ac:dyDescent="0.25">
      <c r="A47" s="66" t="s">
        <v>729</v>
      </c>
      <c r="B47" t="s">
        <v>718</v>
      </c>
      <c r="L47" s="1"/>
      <c r="M47" s="1"/>
      <c r="N47" s="1"/>
      <c r="O47" s="1"/>
      <c r="P47" s="1"/>
      <c r="Q47" s="1"/>
      <c r="R47" s="1"/>
      <c r="S47" s="1"/>
      <c r="T47" s="1"/>
      <c r="U47" s="1">
        <v>4.2070000000000003E-2</v>
      </c>
      <c r="V47" s="1">
        <v>0</v>
      </c>
      <c r="W47" s="1">
        <v>0</v>
      </c>
      <c r="X47" s="1">
        <v>0</v>
      </c>
      <c r="Y47" s="214">
        <v>0</v>
      </c>
      <c r="Z47" s="214">
        <v>0</v>
      </c>
      <c r="AA47" s="1"/>
      <c r="AB47" s="1"/>
      <c r="AC47" s="101"/>
      <c r="AD47" s="1"/>
      <c r="AE47" s="53">
        <v>0.23890999999999998</v>
      </c>
      <c r="AF47" s="53">
        <v>0.63691999999999982</v>
      </c>
      <c r="AG47" s="53">
        <v>0.11</v>
      </c>
      <c r="AH47" s="53">
        <v>0.15926999999999997</v>
      </c>
      <c r="AI47" s="53">
        <f t="shared" si="23"/>
        <v>4.1390000000000003E-2</v>
      </c>
      <c r="AJ47" s="53">
        <v>5.7730000000000004E-2</v>
      </c>
      <c r="AK47" s="226">
        <v>4.1390000000000003E-2</v>
      </c>
      <c r="AL47" s="226">
        <f t="shared" si="24"/>
        <v>6.4600000000000005E-3</v>
      </c>
      <c r="AM47" s="1"/>
      <c r="AN47" s="231"/>
      <c r="AO47" s="118" t="str">
        <f t="shared" si="25"/>
        <v>TESTING</v>
      </c>
      <c r="AP47" s="219">
        <f t="shared" si="26"/>
        <v>0</v>
      </c>
      <c r="AQ47" s="8">
        <f>SUMIF(PriorMonth!$I:$I,$A47,PriorMonth!$Z:$Z)/1000</f>
        <v>4.1390000000000003E-2</v>
      </c>
      <c r="AR47" s="16">
        <f t="shared" si="27"/>
        <v>-5.3220000000000003E-2</v>
      </c>
      <c r="AS47" s="16">
        <f>SUMIFS(Current!$Z$1:$Z$2553,Current!$A$1:$A$2553,"New",Current!$I$1:$I$2553,'Trend &amp; Summary'!$A46)/1000</f>
        <v>1.8290000000000001E-2</v>
      </c>
      <c r="AT47" s="78">
        <f>SUMIF(Current!$I:$I,$A47,Current!$Z:$Z)/1000</f>
        <v>6.4600000000000005E-3</v>
      </c>
      <c r="AU47" s="67">
        <f t="shared" si="28"/>
        <v>6.4600000000000005E-3</v>
      </c>
      <c r="AV47" s="68">
        <f t="shared" si="29"/>
        <v>-3.4930000000000003E-2</v>
      </c>
      <c r="AX47" s="1">
        <f t="shared" si="30"/>
        <v>0.63691999999999982</v>
      </c>
      <c r="AY47" s="1">
        <f t="shared" si="31"/>
        <v>0</v>
      </c>
    </row>
    <row r="48" spans="1:51" ht="18" customHeight="1" x14ac:dyDescent="0.25">
      <c r="A48" s="66" t="s">
        <v>652</v>
      </c>
      <c r="B48" t="s">
        <v>800</v>
      </c>
      <c r="J48" s="214"/>
      <c r="K48" s="214"/>
      <c r="L48" s="1"/>
      <c r="M48" s="1"/>
      <c r="N48" s="1"/>
      <c r="O48" s="1"/>
      <c r="P48" s="1"/>
      <c r="Q48" s="1"/>
      <c r="R48" s="1"/>
      <c r="S48" s="1"/>
      <c r="T48" s="1"/>
      <c r="U48" s="1">
        <v>0</v>
      </c>
      <c r="V48" s="1">
        <v>0</v>
      </c>
      <c r="W48" s="1">
        <v>0</v>
      </c>
      <c r="X48" s="1">
        <v>0</v>
      </c>
      <c r="Y48" s="214">
        <v>0</v>
      </c>
      <c r="Z48" s="214">
        <v>0</v>
      </c>
      <c r="AA48" s="1"/>
      <c r="AB48" s="1"/>
      <c r="AC48" s="101"/>
      <c r="AD48" s="1"/>
      <c r="AE48" s="53">
        <v>0</v>
      </c>
      <c r="AF48" s="53">
        <v>0.89518000000000064</v>
      </c>
      <c r="AG48" s="53">
        <v>1.1780300000000001</v>
      </c>
      <c r="AH48" s="53">
        <v>3.322E-2</v>
      </c>
      <c r="AI48" s="53">
        <f t="shared" si="23"/>
        <v>0.26001999999999997</v>
      </c>
      <c r="AJ48" s="53">
        <v>4.3340000000000004E-2</v>
      </c>
      <c r="AK48" s="226">
        <v>0.26001999999999997</v>
      </c>
      <c r="AL48" s="226">
        <f t="shared" si="24"/>
        <v>0</v>
      </c>
      <c r="AM48" s="1"/>
      <c r="AN48" s="231"/>
      <c r="AO48" s="118" t="str">
        <f t="shared" si="25"/>
        <v>CORPORATE AND COMMON FUNCTIONS</v>
      </c>
      <c r="AP48" s="219">
        <f t="shared" si="26"/>
        <v>0</v>
      </c>
      <c r="AQ48" s="8">
        <f>SUMIF(PriorMonth!$I:$I,$A48,PriorMonth!$Z:$Z)/1000</f>
        <v>0.26001999999999997</v>
      </c>
      <c r="AR48" s="16">
        <f t="shared" si="27"/>
        <v>-0.26001999999999997</v>
      </c>
      <c r="AS48" s="16">
        <f>SUMIFS(Current!$Z$1:$Z$2553,Current!$A$1:$A$2553,"New",Current!$I$1:$I$2553,'Trend &amp; Summary'!$A48)/1000</f>
        <v>0</v>
      </c>
      <c r="AT48" s="78">
        <f>SUMIF(Current!$I:$I,$A48,Current!$Z:$Z)/1000</f>
        <v>0</v>
      </c>
      <c r="AU48" s="67">
        <f t="shared" si="28"/>
        <v>0</v>
      </c>
      <c r="AV48" s="68">
        <f t="shared" si="29"/>
        <v>-0.26001999999999997</v>
      </c>
      <c r="AX48" s="1">
        <f t="shared" si="30"/>
        <v>1.1780300000000001</v>
      </c>
      <c r="AY48" s="1">
        <f t="shared" si="31"/>
        <v>0</v>
      </c>
    </row>
    <row r="49" spans="1:51" ht="18" customHeight="1" x14ac:dyDescent="0.25">
      <c r="A49" s="66" t="s">
        <v>539</v>
      </c>
      <c r="B49" t="s">
        <v>483</v>
      </c>
      <c r="L49" s="1"/>
      <c r="M49" s="1"/>
      <c r="N49" s="1"/>
      <c r="O49" s="1"/>
      <c r="P49" s="1"/>
      <c r="Q49" s="1"/>
      <c r="R49" s="1"/>
      <c r="S49" s="1"/>
      <c r="T49" s="1"/>
      <c r="U49" s="1">
        <v>0</v>
      </c>
      <c r="V49" s="1">
        <v>0</v>
      </c>
      <c r="W49" s="1">
        <v>0</v>
      </c>
      <c r="X49" s="1">
        <v>0</v>
      </c>
      <c r="Y49" s="214">
        <v>0</v>
      </c>
      <c r="Z49" s="214">
        <v>2.188E-2</v>
      </c>
      <c r="AA49" s="1"/>
      <c r="AB49" s="1"/>
      <c r="AC49" s="101"/>
      <c r="AD49" s="1"/>
      <c r="AE49" s="53">
        <v>0.26234999999999992</v>
      </c>
      <c r="AF49" s="53">
        <v>0.21877999999999997</v>
      </c>
      <c r="AG49" s="53">
        <v>8.3229999999999985E-2</v>
      </c>
      <c r="AH49" s="53">
        <v>0.11623000000000001</v>
      </c>
      <c r="AI49" s="53">
        <f t="shared" si="23"/>
        <v>6.6699999999999997E-3</v>
      </c>
      <c r="AJ49" s="53">
        <v>9.2500000000000013E-3</v>
      </c>
      <c r="AK49" s="226">
        <v>6.6699999999999997E-3</v>
      </c>
      <c r="AL49" s="226">
        <f t="shared" si="24"/>
        <v>0</v>
      </c>
      <c r="AM49" s="1"/>
      <c r="AN49" s="103"/>
      <c r="AO49" s="118" t="str">
        <f t="shared" si="25"/>
        <v>MSA</v>
      </c>
      <c r="AP49" s="219">
        <f t="shared" si="26"/>
        <v>2.188E-2</v>
      </c>
      <c r="AQ49" s="8">
        <f>SUMIF(PriorMonth!$I:$I,$A49,PriorMonth!$Z:$Z)/1000</f>
        <v>6.6699999999999997E-3</v>
      </c>
      <c r="AR49" s="16">
        <f t="shared" si="27"/>
        <v>-6.6699999999999997E-3</v>
      </c>
      <c r="AS49" s="16">
        <f>SUMIFS(Current!$Z$1:$Z$2553,Current!$A$1:$A$2553,"New",Current!$I$1:$I$2553,'Trend &amp; Summary'!$A49)/1000</f>
        <v>0</v>
      </c>
      <c r="AT49" s="78">
        <f>SUMIF(Current!$I:$I,$A49,Current!$Z:$Z)/1000</f>
        <v>0</v>
      </c>
      <c r="AU49" s="67">
        <f t="shared" si="28"/>
        <v>-2.188E-2</v>
      </c>
      <c r="AV49" s="68">
        <f t="shared" si="29"/>
        <v>-6.6699999999999997E-3</v>
      </c>
      <c r="AX49" s="1">
        <f t="shared" si="30"/>
        <v>0.26234999999999992</v>
      </c>
      <c r="AY49" s="1">
        <f t="shared" si="31"/>
        <v>0</v>
      </c>
    </row>
    <row r="50" spans="1:51" ht="18" customHeight="1" thickBot="1" x14ac:dyDescent="0.3">
      <c r="A50" s="66" t="s">
        <v>535</v>
      </c>
      <c r="B50" s="150" t="s">
        <v>271</v>
      </c>
      <c r="C50" s="150"/>
      <c r="D50" s="150"/>
      <c r="E50" s="150"/>
      <c r="F50" s="150"/>
      <c r="G50" s="150"/>
      <c r="H50" s="150"/>
      <c r="I50" s="150"/>
      <c r="J50" s="150"/>
      <c r="K50" s="150"/>
      <c r="L50" s="151"/>
      <c r="M50" s="151"/>
      <c r="N50" s="151"/>
      <c r="O50" s="151"/>
      <c r="P50" s="151"/>
      <c r="Q50" s="151"/>
      <c r="R50" s="151"/>
      <c r="S50" s="151"/>
      <c r="T50" s="151"/>
      <c r="U50" s="151">
        <v>0</v>
      </c>
      <c r="V50" s="151">
        <v>7.6989999999999975E-2</v>
      </c>
      <c r="W50" s="151">
        <v>8.1090000000000023E-2</v>
      </c>
      <c r="X50" s="151">
        <v>8.1090000000000023E-2</v>
      </c>
      <c r="Y50" s="214">
        <v>0.23570999999999992</v>
      </c>
      <c r="Z50" s="214">
        <v>0.19619</v>
      </c>
      <c r="AA50" s="151"/>
      <c r="AB50" s="151"/>
      <c r="AC50" s="197"/>
      <c r="AD50" s="151"/>
      <c r="AE50" s="153">
        <v>3.0192300000000043</v>
      </c>
      <c r="AF50" s="153">
        <v>1.1737899999999999</v>
      </c>
      <c r="AG50" s="153">
        <v>5.967999999999999E-2</v>
      </c>
      <c r="AH50" s="153">
        <v>0</v>
      </c>
      <c r="AI50" s="153">
        <f t="shared" si="23"/>
        <v>-1.8203333333332239E-2</v>
      </c>
      <c r="AJ50" s="153">
        <v>0</v>
      </c>
      <c r="AK50" s="153">
        <v>0</v>
      </c>
      <c r="AL50" s="226">
        <f t="shared" si="24"/>
        <v>0</v>
      </c>
      <c r="AM50" s="1"/>
      <c r="AN50" s="77"/>
      <c r="AO50" s="118" t="str">
        <f t="shared" si="25"/>
        <v>iGATE</v>
      </c>
      <c r="AP50" s="219">
        <f t="shared" si="26"/>
        <v>0.19619</v>
      </c>
      <c r="AQ50" s="8">
        <f>SUMIF(PriorMonth!$I:$I,$A50,PriorMonth!$Z:$Z)/1000-AQ54/3</f>
        <v>-1.8203333333332239E-2</v>
      </c>
      <c r="AR50" s="16">
        <f t="shared" si="27"/>
        <v>1.8203333333332239E-2</v>
      </c>
      <c r="AS50" s="16">
        <f>SUMIFS(Current!$Z$1:$Z$2553,Current!$A$1:$A$2553,"New",Current!$I$1:$I$2553,'Trend &amp; Summary'!$A50)/1000</f>
        <v>0</v>
      </c>
      <c r="AT50" s="78">
        <f>SUMIF(Current!$I:$I,$A50,Current!$Z:$Z)/1000</f>
        <v>0</v>
      </c>
      <c r="AU50" s="67">
        <f t="shared" si="28"/>
        <v>-0.19619</v>
      </c>
      <c r="AV50" s="68">
        <f t="shared" si="29"/>
        <v>1.8203333333332239E-2</v>
      </c>
      <c r="AX50" s="1">
        <f t="shared" si="30"/>
        <v>3.0192300000000043</v>
      </c>
      <c r="AY50" s="1">
        <f t="shared" si="31"/>
        <v>-1.8203333333332239E-2</v>
      </c>
    </row>
    <row r="51" spans="1:51" ht="18" customHeight="1" thickTop="1" thickBot="1" x14ac:dyDescent="0.3">
      <c r="B51" s="55" t="s">
        <v>24</v>
      </c>
      <c r="C51" s="63">
        <f t="shared" ref="C51:R51" si="32">SUM(C35:C50)</f>
        <v>0</v>
      </c>
      <c r="D51" s="63">
        <f t="shared" si="32"/>
        <v>0</v>
      </c>
      <c r="E51" s="63">
        <f t="shared" si="32"/>
        <v>0</v>
      </c>
      <c r="F51" s="63">
        <f t="shared" si="32"/>
        <v>0</v>
      </c>
      <c r="G51" s="63">
        <f t="shared" si="32"/>
        <v>0</v>
      </c>
      <c r="H51" s="63">
        <f t="shared" si="32"/>
        <v>0</v>
      </c>
      <c r="I51" s="63">
        <f t="shared" si="32"/>
        <v>0</v>
      </c>
      <c r="J51" s="63">
        <f t="shared" si="32"/>
        <v>0</v>
      </c>
      <c r="K51" s="63">
        <f t="shared" si="32"/>
        <v>0</v>
      </c>
      <c r="L51" s="63">
        <f t="shared" si="32"/>
        <v>0</v>
      </c>
      <c r="M51" s="63">
        <f t="shared" si="32"/>
        <v>0</v>
      </c>
      <c r="N51" s="63">
        <f t="shared" si="32"/>
        <v>0</v>
      </c>
      <c r="O51" s="63">
        <f t="shared" si="32"/>
        <v>0</v>
      </c>
      <c r="P51" s="63">
        <f t="shared" si="32"/>
        <v>0</v>
      </c>
      <c r="Q51" s="63">
        <f t="shared" si="32"/>
        <v>0</v>
      </c>
      <c r="R51" s="63">
        <f t="shared" si="32"/>
        <v>0</v>
      </c>
      <c r="S51" s="63"/>
      <c r="T51" s="63">
        <v>36.345620000000004</v>
      </c>
      <c r="U51" s="63">
        <f t="shared" ref="U51:AD51" si="33">SUM(U35:U50)</f>
        <v>26.710349999999998</v>
      </c>
      <c r="V51" s="63">
        <f t="shared" si="33"/>
        <v>40.174190000000003</v>
      </c>
      <c r="W51" s="63">
        <f t="shared" si="33"/>
        <v>43.653710000000004</v>
      </c>
      <c r="X51" s="63">
        <f t="shared" si="33"/>
        <v>39.513340000000007</v>
      </c>
      <c r="Y51" s="63">
        <f t="shared" si="33"/>
        <v>37.828099999999985</v>
      </c>
      <c r="Z51" s="227">
        <f t="shared" si="33"/>
        <v>49.528540000000007</v>
      </c>
      <c r="AA51" s="63">
        <f t="shared" si="33"/>
        <v>0</v>
      </c>
      <c r="AB51" s="63">
        <f t="shared" si="33"/>
        <v>0</v>
      </c>
      <c r="AC51" s="63">
        <f t="shared" si="33"/>
        <v>0</v>
      </c>
      <c r="AD51" s="63">
        <f t="shared" si="33"/>
        <v>0</v>
      </c>
      <c r="AE51" s="63">
        <v>59.306280000000051</v>
      </c>
      <c r="AF51" s="63">
        <v>56.918070000000043</v>
      </c>
      <c r="AG51" s="63">
        <v>36.558739999999993</v>
      </c>
      <c r="AH51" s="63">
        <f>SUM(AH35:AH50)</f>
        <v>34.315100000000001</v>
      </c>
      <c r="AI51" s="63">
        <f>SUM(AI35:AI50)</f>
        <v>30.21173666666666</v>
      </c>
      <c r="AJ51" s="63">
        <f>SUM(AJ35:AJ50)</f>
        <v>31.913309999999996</v>
      </c>
      <c r="AK51" s="227">
        <f>SUM(AK35:AK50)</f>
        <v>30.229939999999992</v>
      </c>
      <c r="AL51" s="227">
        <f>SUM(AL35:AL50)</f>
        <v>43.004519999999985</v>
      </c>
      <c r="AM51" s="1"/>
      <c r="AN51" s="74"/>
      <c r="AO51" s="134" t="s">
        <v>24</v>
      </c>
      <c r="AP51" s="14">
        <f>SUM(AP35:AP50)</f>
        <v>49.528540000000007</v>
      </c>
      <c r="AQ51" s="14">
        <f>SUM(AQ35:AQ50)</f>
        <v>30.21173666666666</v>
      </c>
      <c r="AR51" s="18">
        <f>SUM(AR35:AR50)</f>
        <v>-14.050006666666672</v>
      </c>
      <c r="AS51" s="18">
        <f>SUM(AS35:AS50)</f>
        <v>26.842790000000008</v>
      </c>
      <c r="AT51" s="81">
        <f>SUM(AT35:AT50)</f>
        <v>43.004519999999985</v>
      </c>
      <c r="AU51" s="71">
        <f t="shared" ref="AU51" si="34">AT51-AP51</f>
        <v>-6.5240200000000215</v>
      </c>
      <c r="AV51" s="72">
        <f t="shared" ref="AV51" si="35">AT51-AQ51</f>
        <v>12.792783333333325</v>
      </c>
      <c r="AX51" s="54">
        <f t="shared" si="30"/>
        <v>59.306280000000051</v>
      </c>
      <c r="AY51" s="54">
        <f t="shared" si="31"/>
        <v>0</v>
      </c>
    </row>
    <row r="52" spans="1:51" ht="23.25" customHeight="1" thickTop="1" x14ac:dyDescent="0.25"/>
    <row r="53" spans="1:51" x14ac:dyDescent="0.25">
      <c r="AN53" s="1"/>
      <c r="AP53" s="73">
        <f t="shared" ref="AP53:AV53" si="36">+AP51-AP15</f>
        <v>0</v>
      </c>
      <c r="AQ53" s="73">
        <f>+AQ51-AQ15</f>
        <v>3.6406666666664478E-2</v>
      </c>
      <c r="AR53" s="73">
        <f t="shared" si="36"/>
        <v>2.2353333333313685E-2</v>
      </c>
      <c r="AS53" s="73">
        <f t="shared" si="36"/>
        <v>-1.9439999999999458E-2</v>
      </c>
      <c r="AT53" s="73">
        <f t="shared" si="36"/>
        <v>3.9319999999953836E-2</v>
      </c>
      <c r="AU53" s="73">
        <f t="shared" si="36"/>
        <v>3.9319999999946731E-2</v>
      </c>
      <c r="AV53" s="73">
        <f t="shared" si="36"/>
        <v>2.9133333332893585E-3</v>
      </c>
    </row>
    <row r="54" spans="1:51" x14ac:dyDescent="0.25">
      <c r="AN54" t="s">
        <v>587</v>
      </c>
      <c r="AQ54" s="308">
        <v>5.4609999999996717E-2</v>
      </c>
    </row>
    <row r="55" spans="1:51" x14ac:dyDescent="0.25">
      <c r="B55" s="57" t="s">
        <v>25</v>
      </c>
      <c r="C55" s="62"/>
      <c r="D55" s="62"/>
      <c r="E55" s="62"/>
      <c r="F55" s="62"/>
      <c r="G55" s="62"/>
      <c r="H55" s="62"/>
      <c r="I55" s="62"/>
      <c r="J55" s="62"/>
      <c r="K55" s="62"/>
      <c r="L55" s="62"/>
      <c r="M55" s="62"/>
      <c r="N55" s="62"/>
      <c r="O55" s="62" t="str">
        <f t="shared" ref="O55:AD55" si="37">+O3</f>
        <v>Jun'15</v>
      </c>
      <c r="P55" s="62" t="str">
        <f t="shared" si="37"/>
        <v>Jul'15</v>
      </c>
      <c r="Q55" s="62" t="str">
        <f t="shared" si="37"/>
        <v>Aug'15</v>
      </c>
      <c r="R55" s="62" t="str">
        <f t="shared" si="37"/>
        <v>Sep'15</v>
      </c>
      <c r="S55" s="62" t="str">
        <f t="shared" si="37"/>
        <v>Oct'15</v>
      </c>
      <c r="T55" s="62" t="str">
        <f t="shared" si="37"/>
        <v>Nov'15</v>
      </c>
      <c r="U55" s="62" t="str">
        <f t="shared" si="37"/>
        <v>Dec'15</v>
      </c>
      <c r="V55" s="62" t="str">
        <f t="shared" si="37"/>
        <v>Jan'16</v>
      </c>
      <c r="W55" s="62" t="str">
        <f t="shared" si="37"/>
        <v>Feb'16</v>
      </c>
      <c r="X55" s="62" t="str">
        <f t="shared" si="37"/>
        <v>Mar'16</v>
      </c>
      <c r="Y55" s="62" t="str">
        <f t="shared" si="37"/>
        <v>Apr'16</v>
      </c>
      <c r="Z55" s="62" t="str">
        <f t="shared" si="37"/>
        <v>May'16</v>
      </c>
      <c r="AA55" s="62" t="str">
        <f t="shared" si="37"/>
        <v>Jun'16</v>
      </c>
      <c r="AB55" s="62" t="str">
        <f t="shared" si="37"/>
        <v>Jul'16</v>
      </c>
      <c r="AC55" s="62" t="str">
        <f t="shared" si="37"/>
        <v>Aug'16</v>
      </c>
      <c r="AD55" s="62" t="str">
        <f t="shared" si="37"/>
        <v>Sep'16</v>
      </c>
      <c r="AE55" s="62" t="s">
        <v>650</v>
      </c>
      <c r="AF55" s="62" t="s">
        <v>786</v>
      </c>
      <c r="AG55" s="62" t="s">
        <v>829</v>
      </c>
      <c r="AH55" s="62" t="s">
        <v>1211</v>
      </c>
      <c r="AI55" s="62" t="s">
        <v>1374</v>
      </c>
      <c r="AJ55" s="62" t="s">
        <v>1791</v>
      </c>
      <c r="AK55" s="62" t="s">
        <v>2119</v>
      </c>
      <c r="AL55" s="62" t="str">
        <f>AL34</f>
        <v>May'17</v>
      </c>
    </row>
    <row r="56" spans="1:51" ht="21" customHeight="1" x14ac:dyDescent="0.25">
      <c r="A56">
        <v>1</v>
      </c>
      <c r="B56" t="s">
        <v>339</v>
      </c>
      <c r="O56" s="1">
        <f t="shared" ref="O56:AJ70" ca="1" si="38">OFFSET(O$34,$A56,0)-OFFSET(O$34,$A56,-12)</f>
        <v>0</v>
      </c>
      <c r="P56" s="1">
        <f t="shared" ca="1" si="38"/>
        <v>0</v>
      </c>
      <c r="Q56" s="1">
        <f t="shared" ca="1" si="38"/>
        <v>0</v>
      </c>
      <c r="R56" s="1">
        <f t="shared" ca="1" si="38"/>
        <v>0</v>
      </c>
      <c r="S56" s="1">
        <f t="shared" ca="1" si="38"/>
        <v>0</v>
      </c>
      <c r="T56" s="1">
        <f t="shared" ca="1" si="38"/>
        <v>0</v>
      </c>
      <c r="U56" s="1">
        <f t="shared" ca="1" si="38"/>
        <v>1.26244</v>
      </c>
      <c r="V56" s="1">
        <f t="shared" ca="1" si="38"/>
        <v>2.8998700000000004</v>
      </c>
      <c r="W56" s="1">
        <f t="shared" ca="1" si="38"/>
        <v>2.1151800000000005</v>
      </c>
      <c r="X56" s="1">
        <f t="shared" ca="1" si="38"/>
        <v>0.79489999999999994</v>
      </c>
      <c r="Y56" s="1">
        <f t="shared" ca="1" si="38"/>
        <v>2.6497999999999999</v>
      </c>
      <c r="Z56" s="1">
        <f t="shared" ca="1" si="38"/>
        <v>5.8534600000000001</v>
      </c>
      <c r="AA56" s="1">
        <f t="shared" ca="1" si="38"/>
        <v>0</v>
      </c>
      <c r="AB56" s="101">
        <f t="shared" ca="1" si="38"/>
        <v>0</v>
      </c>
      <c r="AC56" s="101">
        <f t="shared" ca="1" si="38"/>
        <v>0</v>
      </c>
      <c r="AD56" s="1">
        <v>10.248750000000005</v>
      </c>
      <c r="AE56" s="1">
        <v>7.3731200000000179</v>
      </c>
      <c r="AF56" s="1">
        <v>5.0707400000000238</v>
      </c>
      <c r="AG56" s="1">
        <v>5.8692400000000031</v>
      </c>
      <c r="AH56" s="1">
        <f ca="1">OFFSET(AH$34,$A56,0)-OFFSET(AH$34,$A56,-12)</f>
        <v>-0.62171000000000021</v>
      </c>
      <c r="AI56" s="1">
        <v>4.54312</v>
      </c>
      <c r="AJ56" s="1">
        <f ca="1">OFFSET(AJ$34,$A56,0)-OFFSET(AJ$34,$A56,-12)</f>
        <v>2.1592899999999986</v>
      </c>
      <c r="AK56" s="214">
        <f ca="1">OFFSET(AK$34,$A56,0)-OFFSET(AK$34,$A56,-12)</f>
        <v>2.1576899999999988</v>
      </c>
      <c r="AL56" s="1">
        <f ca="1">OFFSET(AL$34,$A56,0)-OFFSET(AL$34,$A56,-12)</f>
        <v>7.6900099999999956</v>
      </c>
      <c r="AU56" t="s">
        <v>591</v>
      </c>
    </row>
    <row r="57" spans="1:51" ht="21" customHeight="1" x14ac:dyDescent="0.25">
      <c r="A57">
        <v>2</v>
      </c>
      <c r="B57" t="s">
        <v>337</v>
      </c>
      <c r="O57" s="1">
        <f t="shared" ca="1" si="38"/>
        <v>0</v>
      </c>
      <c r="P57" s="1">
        <f t="shared" ca="1" si="38"/>
        <v>0</v>
      </c>
      <c r="Q57" s="1">
        <f t="shared" ca="1" si="38"/>
        <v>0</v>
      </c>
      <c r="R57" s="1">
        <f t="shared" ca="1" si="38"/>
        <v>0</v>
      </c>
      <c r="S57" s="1">
        <f t="shared" ca="1" si="38"/>
        <v>0</v>
      </c>
      <c r="T57" s="1">
        <f t="shared" ca="1" si="38"/>
        <v>0</v>
      </c>
      <c r="U57" s="1">
        <f t="shared" ca="1" si="38"/>
        <v>3.9546700000000015</v>
      </c>
      <c r="V57" s="1">
        <f t="shared" ca="1" si="38"/>
        <v>7.3044800000000043</v>
      </c>
      <c r="W57" s="1">
        <f t="shared" ca="1" si="38"/>
        <v>8.8766999999999996</v>
      </c>
      <c r="X57" s="1">
        <f t="shared" ca="1" si="38"/>
        <v>5.3787000000000038</v>
      </c>
      <c r="Y57" s="1">
        <f t="shared" ca="1" si="38"/>
        <v>4.7954299999999987</v>
      </c>
      <c r="Z57" s="1">
        <f t="shared" ca="1" si="38"/>
        <v>8.2875900000000051</v>
      </c>
      <c r="AA57" s="1">
        <f t="shared" ca="1" si="38"/>
        <v>0</v>
      </c>
      <c r="AB57" s="101">
        <f t="shared" ca="1" si="38"/>
        <v>0</v>
      </c>
      <c r="AC57" s="101">
        <f t="shared" ca="1" si="38"/>
        <v>0</v>
      </c>
      <c r="AD57" s="1">
        <v>8.9095299999999966</v>
      </c>
      <c r="AE57" s="1">
        <v>5.5882100000000134</v>
      </c>
      <c r="AF57" s="1">
        <v>6.0298200000000044</v>
      </c>
      <c r="AG57" s="1">
        <v>0.49126999999999388</v>
      </c>
      <c r="AH57" s="1">
        <f t="shared" ca="1" si="38"/>
        <v>-3.8786000000000045</v>
      </c>
      <c r="AI57" s="1">
        <v>4.7451199999999911</v>
      </c>
      <c r="AJ57" s="1">
        <f t="shared" ca="1" si="38"/>
        <v>0.94147999999999943</v>
      </c>
      <c r="AK57" s="214">
        <f t="shared" ref="AK57:AK70" ca="1" si="39">OFFSET(AK$34,$A57,0)-OFFSET(AK$34,$A57,-12)</f>
        <v>1.7614500000000008</v>
      </c>
      <c r="AL57" s="214">
        <f t="shared" ref="AL57:AL70" ca="1" si="40">OFFSET(AL$34,$A57,0)-OFFSET(AL$34,$A57,-12)</f>
        <v>-1.4789200000000005</v>
      </c>
      <c r="AV57" s="11" t="s">
        <v>588</v>
      </c>
    </row>
    <row r="58" spans="1:51" ht="21" customHeight="1" x14ac:dyDescent="0.25">
      <c r="A58">
        <v>3</v>
      </c>
      <c r="B58" t="s">
        <v>342</v>
      </c>
      <c r="O58" s="1">
        <f t="shared" ca="1" si="38"/>
        <v>0</v>
      </c>
      <c r="P58" s="1">
        <f t="shared" ca="1" si="38"/>
        <v>0</v>
      </c>
      <c r="Q58" s="1">
        <f t="shared" ref="O58:AC70" ca="1" si="41">OFFSET(Q$34,$A58,0)-OFFSET(Q$34,$A58,-12)</f>
        <v>0</v>
      </c>
      <c r="R58" s="1">
        <f t="shared" ca="1" si="41"/>
        <v>0</v>
      </c>
      <c r="S58" s="1">
        <f t="shared" ca="1" si="41"/>
        <v>0</v>
      </c>
      <c r="T58" s="1">
        <f t="shared" ca="1" si="41"/>
        <v>0</v>
      </c>
      <c r="U58" s="1">
        <f t="shared" ca="1" si="41"/>
        <v>3.0587899999999966</v>
      </c>
      <c r="V58" s="1">
        <f t="shared" ca="1" si="41"/>
        <v>5.699420000000007</v>
      </c>
      <c r="W58" s="1">
        <f t="shared" ca="1" si="41"/>
        <v>5.7862699999999965</v>
      </c>
      <c r="X58" s="1">
        <f t="shared" ca="1" si="41"/>
        <v>3.2733400000000006</v>
      </c>
      <c r="Y58" s="1">
        <f t="shared" ca="1" si="41"/>
        <v>3.6836299999999991</v>
      </c>
      <c r="Z58" s="1">
        <f t="shared" ca="1" si="41"/>
        <v>5.2130899999999976</v>
      </c>
      <c r="AA58" s="1">
        <f t="shared" ca="1" si="41"/>
        <v>0</v>
      </c>
      <c r="AB58" s="101">
        <f t="shared" ca="1" si="41"/>
        <v>0</v>
      </c>
      <c r="AC58" s="101">
        <f t="shared" ca="1" si="41"/>
        <v>0</v>
      </c>
      <c r="AD58" s="1">
        <v>5.7733800000000075</v>
      </c>
      <c r="AE58" s="1">
        <v>4.0078400000000007</v>
      </c>
      <c r="AF58" s="1">
        <v>3.3028000000000084</v>
      </c>
      <c r="AG58" s="1">
        <v>0.50639000000000456</v>
      </c>
      <c r="AH58" s="1">
        <f t="shared" ca="1" si="38"/>
        <v>1.3617399999999931</v>
      </c>
      <c r="AI58" s="1">
        <v>6.3201800000000006</v>
      </c>
      <c r="AJ58" s="1">
        <f t="shared" ca="1" si="38"/>
        <v>1.2697799999999977</v>
      </c>
      <c r="AK58" s="214">
        <f t="shared" ca="1" si="39"/>
        <v>0.42827000000000126</v>
      </c>
      <c r="AL58" s="214">
        <f t="shared" ca="1" si="40"/>
        <v>0.63994000000000018</v>
      </c>
      <c r="AV58" s="9" t="s">
        <v>589</v>
      </c>
    </row>
    <row r="59" spans="1:51" ht="21" customHeight="1" x14ac:dyDescent="0.25">
      <c r="A59">
        <v>4</v>
      </c>
      <c r="B59" t="s">
        <v>338</v>
      </c>
      <c r="O59" s="1">
        <f t="shared" ca="1" si="41"/>
        <v>0</v>
      </c>
      <c r="P59" s="1">
        <f t="shared" ca="1" si="41"/>
        <v>0</v>
      </c>
      <c r="Q59" s="1">
        <f t="shared" ca="1" si="41"/>
        <v>0</v>
      </c>
      <c r="R59" s="1">
        <f t="shared" ca="1" si="41"/>
        <v>0</v>
      </c>
      <c r="S59" s="1">
        <f t="shared" ca="1" si="41"/>
        <v>0</v>
      </c>
      <c r="T59" s="1">
        <f t="shared" ca="1" si="41"/>
        <v>0</v>
      </c>
      <c r="U59" s="1">
        <f t="shared" ca="1" si="41"/>
        <v>3.8080499999999975</v>
      </c>
      <c r="V59" s="1">
        <f t="shared" ca="1" si="41"/>
        <v>5.1421499999999947</v>
      </c>
      <c r="W59" s="1">
        <f t="shared" ca="1" si="41"/>
        <v>4.7054399999999976</v>
      </c>
      <c r="X59" s="1">
        <f t="shared" ca="1" si="41"/>
        <v>3.5512299999999972</v>
      </c>
      <c r="Y59" s="1">
        <f t="shared" ca="1" si="41"/>
        <v>3.987709999999999</v>
      </c>
      <c r="Z59" s="1">
        <f t="shared" ca="1" si="41"/>
        <v>9.6802600000000005</v>
      </c>
      <c r="AA59" s="1">
        <f t="shared" ca="1" si="41"/>
        <v>0</v>
      </c>
      <c r="AB59" s="101">
        <f t="shared" ca="1" si="41"/>
        <v>0</v>
      </c>
      <c r="AC59" s="101">
        <f t="shared" ca="1" si="41"/>
        <v>0</v>
      </c>
      <c r="AD59" s="1">
        <v>2.5061499999999977</v>
      </c>
      <c r="AE59" s="1">
        <v>2.3246800000000061</v>
      </c>
      <c r="AF59" s="1">
        <v>1.22133</v>
      </c>
      <c r="AG59" s="1">
        <v>2.8999999999997694E-2</v>
      </c>
      <c r="AH59" s="1">
        <f t="shared" ca="1" si="38"/>
        <v>2.0629200000000081</v>
      </c>
      <c r="AI59" s="1">
        <v>3.6724399999999982</v>
      </c>
      <c r="AJ59" s="1">
        <f t="shared" ca="1" si="38"/>
        <v>1.1938900000000001</v>
      </c>
      <c r="AK59" s="214">
        <f t="shared" ca="1" si="39"/>
        <v>-0.97911000000000259</v>
      </c>
      <c r="AL59" s="214">
        <f t="shared" ca="1" si="40"/>
        <v>-5.2000599999999997</v>
      </c>
      <c r="AV59" s="10" t="s">
        <v>590</v>
      </c>
    </row>
    <row r="60" spans="1:51" ht="21" customHeight="1" x14ac:dyDescent="0.25">
      <c r="A60">
        <v>5</v>
      </c>
      <c r="B60" t="s">
        <v>69</v>
      </c>
      <c r="O60" s="1">
        <f t="shared" ca="1" si="41"/>
        <v>0</v>
      </c>
      <c r="P60" s="1">
        <f t="shared" ca="1" si="41"/>
        <v>0</v>
      </c>
      <c r="Q60" s="1">
        <f t="shared" ca="1" si="41"/>
        <v>0</v>
      </c>
      <c r="R60" s="1">
        <f t="shared" ca="1" si="41"/>
        <v>0</v>
      </c>
      <c r="S60" s="1">
        <f t="shared" ca="1" si="41"/>
        <v>0</v>
      </c>
      <c r="T60" s="1">
        <f t="shared" ca="1" si="41"/>
        <v>0</v>
      </c>
      <c r="U60" s="1">
        <f t="shared" ca="1" si="41"/>
        <v>0.85474000000000072</v>
      </c>
      <c r="V60" s="1">
        <f t="shared" ca="1" si="41"/>
        <v>2.1009700000000002</v>
      </c>
      <c r="W60" s="1">
        <f t="shared" ca="1" si="41"/>
        <v>1.3706500000000001</v>
      </c>
      <c r="X60" s="1">
        <f t="shared" ca="1" si="41"/>
        <v>2.0050400000000015</v>
      </c>
      <c r="Y60" s="1">
        <f t="shared" ca="1" si="41"/>
        <v>1.1370099999999994</v>
      </c>
      <c r="Z60" s="1">
        <f t="shared" ca="1" si="41"/>
        <v>1.0369699999999995</v>
      </c>
      <c r="AA60" s="1">
        <f t="shared" ca="1" si="41"/>
        <v>0</v>
      </c>
      <c r="AB60" s="101">
        <f t="shared" ca="1" si="41"/>
        <v>0</v>
      </c>
      <c r="AC60" s="101">
        <f t="shared" ca="1" si="41"/>
        <v>0</v>
      </c>
      <c r="AD60" s="1">
        <v>2.298700000000002</v>
      </c>
      <c r="AE60" s="1">
        <v>4.6253099999999971</v>
      </c>
      <c r="AF60" s="1">
        <v>4.4816800000000026</v>
      </c>
      <c r="AG60" s="1">
        <v>2.3303799999999995</v>
      </c>
      <c r="AH60" s="1">
        <f t="shared" ca="1" si="38"/>
        <v>-0.4273499999999999</v>
      </c>
      <c r="AI60" s="1">
        <v>1.3527899999999999</v>
      </c>
      <c r="AJ60" s="1">
        <f t="shared" ca="1" si="38"/>
        <v>-0.45764000000000049</v>
      </c>
      <c r="AK60" s="214">
        <f t="shared" ca="1" si="39"/>
        <v>-0.26053000000000015</v>
      </c>
      <c r="AL60" s="214">
        <f t="shared" ca="1" si="40"/>
        <v>2.2821699999999998</v>
      </c>
    </row>
    <row r="61" spans="1:51" ht="21" customHeight="1" x14ac:dyDescent="0.25">
      <c r="A61">
        <v>6</v>
      </c>
      <c r="B61" t="s">
        <v>218</v>
      </c>
      <c r="O61" s="1">
        <f t="shared" ca="1" si="41"/>
        <v>0</v>
      </c>
      <c r="P61" s="1">
        <f t="shared" ca="1" si="41"/>
        <v>0</v>
      </c>
      <c r="Q61" s="1">
        <f t="shared" ca="1" si="41"/>
        <v>0</v>
      </c>
      <c r="R61" s="1">
        <f t="shared" ca="1" si="41"/>
        <v>0</v>
      </c>
      <c r="S61" s="1">
        <f t="shared" ca="1" si="41"/>
        <v>0</v>
      </c>
      <c r="T61" s="1">
        <f t="shared" ca="1" si="41"/>
        <v>0</v>
      </c>
      <c r="U61" s="1">
        <f t="shared" ca="1" si="41"/>
        <v>5.3026900000000019</v>
      </c>
      <c r="V61" s="1">
        <f t="shared" ca="1" si="41"/>
        <v>6.3018799999999962</v>
      </c>
      <c r="W61" s="1">
        <f t="shared" ca="1" si="41"/>
        <v>9.7095200000000048</v>
      </c>
      <c r="X61" s="1">
        <f t="shared" ca="1" si="41"/>
        <v>10.921139999999998</v>
      </c>
      <c r="Y61" s="1">
        <f t="shared" ca="1" si="41"/>
        <v>7.355850000000002</v>
      </c>
      <c r="Z61" s="1">
        <f t="shared" ca="1" si="41"/>
        <v>7.3862499999999978</v>
      </c>
      <c r="AA61" s="1">
        <f t="shared" ca="1" si="41"/>
        <v>0</v>
      </c>
      <c r="AB61" s="101">
        <f t="shared" ca="1" si="41"/>
        <v>0</v>
      </c>
      <c r="AC61" s="101">
        <f t="shared" ca="1" si="41"/>
        <v>0</v>
      </c>
      <c r="AD61" s="1">
        <v>2.3206300000000017</v>
      </c>
      <c r="AE61" s="1">
        <v>3.0798240000000008</v>
      </c>
      <c r="AF61" s="1">
        <v>3.2258399999999985</v>
      </c>
      <c r="AG61" s="1">
        <v>-4.3005199999999988</v>
      </c>
      <c r="AH61" s="1">
        <f t="shared" ca="1" si="38"/>
        <v>-2.3502099999999957</v>
      </c>
      <c r="AI61" s="1">
        <v>2.9169800000000015</v>
      </c>
      <c r="AJ61" s="1">
        <f t="shared" ca="1" si="38"/>
        <v>-7.2486999999999995</v>
      </c>
      <c r="AK61" s="214">
        <f t="shared" ca="1" si="39"/>
        <v>-3.8814300000000013</v>
      </c>
      <c r="AL61" s="214">
        <f t="shared" ca="1" si="40"/>
        <v>-4.6480499999999969</v>
      </c>
    </row>
    <row r="62" spans="1:51" ht="21" customHeight="1" x14ac:dyDescent="0.25">
      <c r="A62">
        <v>7</v>
      </c>
      <c r="B62" t="s">
        <v>341</v>
      </c>
      <c r="O62" s="1">
        <f t="shared" ca="1" si="41"/>
        <v>0</v>
      </c>
      <c r="P62" s="1">
        <f t="shared" ca="1" si="41"/>
        <v>0</v>
      </c>
      <c r="Q62" s="1">
        <f t="shared" ca="1" si="41"/>
        <v>0</v>
      </c>
      <c r="R62" s="1">
        <f t="shared" ca="1" si="41"/>
        <v>0</v>
      </c>
      <c r="S62" s="1">
        <f t="shared" ca="1" si="41"/>
        <v>0</v>
      </c>
      <c r="T62" s="1">
        <f t="shared" ca="1" si="41"/>
        <v>0</v>
      </c>
      <c r="U62" s="1">
        <f t="shared" ca="1" si="41"/>
        <v>0.495</v>
      </c>
      <c r="V62" s="1">
        <f t="shared" ca="1" si="41"/>
        <v>0.40892000000000001</v>
      </c>
      <c r="W62" s="1">
        <f t="shared" ca="1" si="41"/>
        <v>0.40436000000000011</v>
      </c>
      <c r="X62" s="1">
        <f t="shared" ca="1" si="41"/>
        <v>0.12122999999999999</v>
      </c>
      <c r="Y62" s="1">
        <f t="shared" ca="1" si="41"/>
        <v>1.2102599999999999</v>
      </c>
      <c r="Z62" s="1">
        <f t="shared" ca="1" si="41"/>
        <v>1.6179600000000001</v>
      </c>
      <c r="AA62" s="1">
        <f t="shared" ca="1" si="41"/>
        <v>0</v>
      </c>
      <c r="AB62" s="101">
        <f t="shared" ca="1" si="41"/>
        <v>0</v>
      </c>
      <c r="AC62" s="101">
        <f t="shared" ca="1" si="41"/>
        <v>0</v>
      </c>
      <c r="AD62" s="1">
        <v>0.49312000000000034</v>
      </c>
      <c r="AE62" s="1">
        <v>-14.369870000000002</v>
      </c>
      <c r="AF62" s="1">
        <v>2.6328100000000014</v>
      </c>
      <c r="AG62" s="1">
        <v>0.91829000000000005</v>
      </c>
      <c r="AH62" s="1">
        <f t="shared" ca="1" si="38"/>
        <v>2.7434699999999972</v>
      </c>
      <c r="AI62" s="1">
        <v>2.9541899999999992</v>
      </c>
      <c r="AJ62" s="1">
        <f t="shared" ca="1" si="38"/>
        <v>2.7957500000000022</v>
      </c>
      <c r="AK62" s="214">
        <f t="shared" ca="1" si="39"/>
        <v>1.3887100000000001</v>
      </c>
      <c r="AL62" s="214">
        <f t="shared" ca="1" si="40"/>
        <v>0.72281999999999869</v>
      </c>
    </row>
    <row r="63" spans="1:51" ht="21" customHeight="1" x14ac:dyDescent="0.25">
      <c r="A63">
        <v>8</v>
      </c>
      <c r="B63" t="s">
        <v>340</v>
      </c>
      <c r="O63" s="1">
        <f t="shared" ca="1" si="41"/>
        <v>0</v>
      </c>
      <c r="P63" s="1">
        <f t="shared" ca="1" si="41"/>
        <v>0</v>
      </c>
      <c r="Q63" s="1">
        <f t="shared" ca="1" si="41"/>
        <v>0</v>
      </c>
      <c r="R63" s="1">
        <f t="shared" ca="1" si="41"/>
        <v>0</v>
      </c>
      <c r="S63" s="1">
        <f t="shared" ca="1" si="41"/>
        <v>0</v>
      </c>
      <c r="T63" s="1">
        <f t="shared" ca="1" si="41"/>
        <v>0</v>
      </c>
      <c r="U63" s="1">
        <f t="shared" ca="1" si="41"/>
        <v>6.6175300000000004</v>
      </c>
      <c r="V63" s="1">
        <f t="shared" ca="1" si="41"/>
        <v>7.7866199999999983</v>
      </c>
      <c r="W63" s="1">
        <f t="shared" ca="1" si="41"/>
        <v>8.7172499999999982</v>
      </c>
      <c r="X63" s="1">
        <f t="shared" ca="1" si="41"/>
        <v>11.728099999999994</v>
      </c>
      <c r="Y63" s="1">
        <f t="shared" ca="1" si="41"/>
        <v>11.124659999999992</v>
      </c>
      <c r="Z63" s="1">
        <f t="shared" ca="1" si="41"/>
        <v>8.4584600000000023</v>
      </c>
      <c r="AA63" s="1">
        <f t="shared" ca="1" si="41"/>
        <v>0</v>
      </c>
      <c r="AB63" s="101">
        <f t="shared" ca="1" si="41"/>
        <v>0</v>
      </c>
      <c r="AC63" s="101">
        <f t="shared" ca="1" si="41"/>
        <v>0</v>
      </c>
      <c r="AD63" s="1">
        <v>0.73967000000000005</v>
      </c>
      <c r="AE63" s="1">
        <v>2.2566540000000059</v>
      </c>
      <c r="AF63" s="1">
        <v>0.73521000000000392</v>
      </c>
      <c r="AG63" s="1">
        <v>1.0714499999999998</v>
      </c>
      <c r="AH63" s="1">
        <f t="shared" ca="1" si="38"/>
        <v>-5.7558000000000007</v>
      </c>
      <c r="AI63" s="1">
        <v>2.6917999999999993</v>
      </c>
      <c r="AJ63" s="1">
        <f t="shared" ca="1" si="38"/>
        <v>-9.0362999999999936</v>
      </c>
      <c r="AK63" s="214">
        <f t="shared" ca="1" si="39"/>
        <v>-8.2798699999999936</v>
      </c>
      <c r="AL63" s="214">
        <f t="shared" ca="1" si="40"/>
        <v>-6.5184400000000071</v>
      </c>
    </row>
    <row r="64" spans="1:51" ht="21" customHeight="1" x14ac:dyDescent="0.25">
      <c r="A64">
        <v>9</v>
      </c>
      <c r="B64" t="s">
        <v>336</v>
      </c>
      <c r="O64" s="1">
        <f t="shared" ca="1" si="41"/>
        <v>0</v>
      </c>
      <c r="P64" s="1">
        <f t="shared" ca="1" si="41"/>
        <v>0</v>
      </c>
      <c r="Q64" s="1">
        <f t="shared" ca="1" si="41"/>
        <v>0</v>
      </c>
      <c r="R64" s="1">
        <f t="shared" ca="1" si="41"/>
        <v>0</v>
      </c>
      <c r="S64" s="1">
        <f t="shared" ca="1" si="41"/>
        <v>0</v>
      </c>
      <c r="T64" s="1">
        <f t="shared" ca="1" si="41"/>
        <v>0</v>
      </c>
      <c r="U64" s="1">
        <f t="shared" ca="1" si="41"/>
        <v>0.51732</v>
      </c>
      <c r="V64" s="1">
        <f t="shared" ca="1" si="41"/>
        <v>1.5846500000000003</v>
      </c>
      <c r="W64" s="1">
        <f t="shared" ca="1" si="41"/>
        <v>1.0825900000000006</v>
      </c>
      <c r="X64" s="1">
        <f t="shared" ca="1" si="41"/>
        <v>0.71359000000000017</v>
      </c>
      <c r="Y64" s="1">
        <f t="shared" ca="1" si="41"/>
        <v>0.9571400000000001</v>
      </c>
      <c r="Z64" s="1">
        <f t="shared" ca="1" si="41"/>
        <v>1.0168499999999998</v>
      </c>
      <c r="AA64" s="1">
        <f t="shared" ca="1" si="41"/>
        <v>0</v>
      </c>
      <c r="AB64" s="101">
        <f t="shared" ca="1" si="41"/>
        <v>0</v>
      </c>
      <c r="AC64" s="101">
        <f t="shared" ca="1" si="41"/>
        <v>0</v>
      </c>
      <c r="AD64" s="1">
        <v>-3.4329499999999977</v>
      </c>
      <c r="AE64" s="1">
        <v>0.93850000000000056</v>
      </c>
      <c r="AF64" s="1">
        <v>0.55246000000000062</v>
      </c>
      <c r="AG64" s="1">
        <v>0.69041999999999981</v>
      </c>
      <c r="AH64" s="1">
        <f t="shared" ca="1" si="38"/>
        <v>0.45147000000000093</v>
      </c>
      <c r="AI64" s="1">
        <v>1.5474000000000003</v>
      </c>
      <c r="AJ64" s="1">
        <f t="shared" ca="1" si="38"/>
        <v>0.63919999999999999</v>
      </c>
      <c r="AK64" s="214">
        <f t="shared" ca="1" si="39"/>
        <v>-0.1054799999999998</v>
      </c>
      <c r="AL64" s="214">
        <f t="shared" ca="1" si="40"/>
        <v>0.11248999999999909</v>
      </c>
    </row>
    <row r="65" spans="1:38" ht="21" customHeight="1" x14ac:dyDescent="0.25">
      <c r="A65">
        <v>10</v>
      </c>
      <c r="B65" t="s">
        <v>65</v>
      </c>
      <c r="O65" s="1">
        <f t="shared" ca="1" si="41"/>
        <v>0</v>
      </c>
      <c r="P65" s="1">
        <f t="shared" ca="1" si="41"/>
        <v>0</v>
      </c>
      <c r="Q65" s="1">
        <f t="shared" ca="1" si="41"/>
        <v>0</v>
      </c>
      <c r="R65" s="1">
        <f t="shared" ca="1" si="41"/>
        <v>0</v>
      </c>
      <c r="S65" s="1">
        <f t="shared" ca="1" si="41"/>
        <v>0</v>
      </c>
      <c r="T65" s="1">
        <f t="shared" ca="1" si="41"/>
        <v>0</v>
      </c>
      <c r="U65" s="1">
        <f t="shared" ca="1" si="41"/>
        <v>0.53166999999999986</v>
      </c>
      <c r="V65" s="1">
        <f t="shared" ca="1" si="41"/>
        <v>0.73342999999999992</v>
      </c>
      <c r="W65" s="1">
        <f t="shared" ca="1" si="41"/>
        <v>0.69029000000000029</v>
      </c>
      <c r="X65" s="1">
        <f t="shared" ca="1" si="41"/>
        <v>0.91079999999999994</v>
      </c>
      <c r="Y65" s="1">
        <f t="shared" ca="1" si="41"/>
        <v>0.65555000000000008</v>
      </c>
      <c r="Z65" s="1">
        <f t="shared" ca="1" si="41"/>
        <v>0.61385999999999985</v>
      </c>
      <c r="AA65" s="1">
        <f t="shared" ca="1" si="41"/>
        <v>0</v>
      </c>
      <c r="AB65" s="101">
        <f t="shared" ca="1" si="41"/>
        <v>0</v>
      </c>
      <c r="AC65" s="101">
        <f t="shared" ca="1" si="41"/>
        <v>0</v>
      </c>
      <c r="AD65" s="1">
        <v>3.0918100000000002</v>
      </c>
      <c r="AE65" s="1">
        <v>2.0367500000000014</v>
      </c>
      <c r="AF65" s="1">
        <v>1.2342000000000004</v>
      </c>
      <c r="AG65" s="1">
        <v>0.66071000000000013</v>
      </c>
      <c r="AH65" s="1">
        <f t="shared" ca="1" si="38"/>
        <v>-1.7049999999999788E-2</v>
      </c>
      <c r="AI65" s="1">
        <v>4.3340000000000004E-2</v>
      </c>
      <c r="AJ65" s="1">
        <f t="shared" ca="1" si="38"/>
        <v>-0.45955000000000007</v>
      </c>
      <c r="AK65" s="214">
        <f t="shared" ca="1" si="39"/>
        <v>-0.25868000000000008</v>
      </c>
      <c r="AL65" s="214">
        <f t="shared" ca="1" si="40"/>
        <v>-0.1614999999999997</v>
      </c>
    </row>
    <row r="66" spans="1:38" ht="21" customHeight="1" x14ac:dyDescent="0.25">
      <c r="A66">
        <v>11</v>
      </c>
      <c r="B66" t="s">
        <v>381</v>
      </c>
      <c r="O66" s="1">
        <f t="shared" ca="1" si="41"/>
        <v>0</v>
      </c>
      <c r="P66" s="1">
        <f t="shared" ca="1" si="41"/>
        <v>0</v>
      </c>
      <c r="Q66" s="1">
        <f t="shared" ca="1" si="41"/>
        <v>0</v>
      </c>
      <c r="R66" s="1">
        <f t="shared" ca="1" si="41"/>
        <v>0</v>
      </c>
      <c r="S66" s="1">
        <f t="shared" ca="1" si="41"/>
        <v>0</v>
      </c>
      <c r="T66" s="1">
        <f t="shared" ca="1" si="41"/>
        <v>0</v>
      </c>
      <c r="U66" s="1">
        <f t="shared" ca="1" si="41"/>
        <v>7.6010000000000022E-2</v>
      </c>
      <c r="V66" s="1">
        <f t="shared" ca="1" si="41"/>
        <v>0.13480999999999999</v>
      </c>
      <c r="W66" s="1">
        <f t="shared" ca="1" si="41"/>
        <v>0.11436999999999999</v>
      </c>
      <c r="X66" s="1">
        <f t="shared" ca="1" si="41"/>
        <v>3.4180000000000002E-2</v>
      </c>
      <c r="Y66" s="1">
        <f t="shared" ca="1" si="41"/>
        <v>3.5349999999999999E-2</v>
      </c>
      <c r="Z66" s="1">
        <f t="shared" ca="1" si="41"/>
        <v>0.14571999999999999</v>
      </c>
      <c r="AA66" s="1">
        <f t="shared" ca="1" si="41"/>
        <v>0</v>
      </c>
      <c r="AB66" s="101">
        <f t="shared" ca="1" si="41"/>
        <v>0</v>
      </c>
      <c r="AC66" s="101">
        <f t="shared" ca="1" si="41"/>
        <v>0</v>
      </c>
      <c r="AD66" s="1">
        <v>2.8079500000000017</v>
      </c>
      <c r="AE66" s="1">
        <v>0.36753000000000058</v>
      </c>
      <c r="AF66" s="1">
        <v>-10.050989999999999</v>
      </c>
      <c r="AG66" s="1">
        <v>0.68745999999999996</v>
      </c>
      <c r="AH66" s="1">
        <f t="shared" ca="1" si="38"/>
        <v>0.10047000000000011</v>
      </c>
      <c r="AI66" s="1">
        <v>0.45124999999999993</v>
      </c>
      <c r="AJ66" s="1">
        <f t="shared" ca="1" si="38"/>
        <v>0.23902999999999985</v>
      </c>
      <c r="AK66" s="214">
        <f t="shared" ca="1" si="39"/>
        <v>3.8430000000000013E-2</v>
      </c>
      <c r="AL66" s="214">
        <f t="shared" ca="1" si="40"/>
        <v>0.18699000000000013</v>
      </c>
    </row>
    <row r="67" spans="1:38" ht="21" customHeight="1" x14ac:dyDescent="0.25">
      <c r="A67">
        <v>12</v>
      </c>
      <c r="B67" t="s">
        <v>230</v>
      </c>
      <c r="O67" s="1">
        <f t="shared" ca="1" si="41"/>
        <v>0</v>
      </c>
      <c r="P67" s="1">
        <f t="shared" ca="1" si="41"/>
        <v>0</v>
      </c>
      <c r="Q67" s="1">
        <f t="shared" ca="1" si="41"/>
        <v>0</v>
      </c>
      <c r="R67" s="1">
        <f t="shared" ca="1" si="41"/>
        <v>0</v>
      </c>
      <c r="S67" s="1">
        <f t="shared" ca="1" si="41"/>
        <v>0</v>
      </c>
      <c r="T67" s="1">
        <f t="shared" ca="1" si="41"/>
        <v>0</v>
      </c>
      <c r="U67" s="1">
        <f t="shared" ca="1" si="41"/>
        <v>0.18937000000000001</v>
      </c>
      <c r="V67" s="1">
        <f t="shared" ca="1" si="41"/>
        <v>0</v>
      </c>
      <c r="W67" s="1">
        <f t="shared" ca="1" si="41"/>
        <v>0</v>
      </c>
      <c r="X67" s="1">
        <f t="shared" ca="1" si="41"/>
        <v>0</v>
      </c>
      <c r="Y67" s="1">
        <f t="shared" ca="1" si="41"/>
        <v>0</v>
      </c>
      <c r="Z67" s="1">
        <f t="shared" ca="1" si="41"/>
        <v>0</v>
      </c>
      <c r="AA67" s="1">
        <f t="shared" ca="1" si="41"/>
        <v>0</v>
      </c>
      <c r="AB67" s="101">
        <f t="shared" ca="1" si="41"/>
        <v>0</v>
      </c>
      <c r="AC67" s="101">
        <f t="shared" ca="1" si="41"/>
        <v>0</v>
      </c>
      <c r="AD67" s="1">
        <v>0.30186000000000013</v>
      </c>
      <c r="AE67" s="1">
        <v>0.47487000000000001</v>
      </c>
      <c r="AF67" s="1">
        <v>0.89518000000000064</v>
      </c>
      <c r="AG67" s="1">
        <v>0.55694999999999995</v>
      </c>
      <c r="AH67" s="1">
        <f t="shared" ca="1" si="38"/>
        <v>0.23982999999999999</v>
      </c>
      <c r="AI67" s="1">
        <v>0.2732099999999999</v>
      </c>
      <c r="AJ67" s="1">
        <f t="shared" ca="1" si="38"/>
        <v>0.33450999999999992</v>
      </c>
      <c r="AK67" s="214">
        <f t="shared" ca="1" si="39"/>
        <v>0.32001999999999986</v>
      </c>
      <c r="AL67" s="214">
        <f t="shared" ca="1" si="40"/>
        <v>6.0139999999999992E-2</v>
      </c>
    </row>
    <row r="68" spans="1:38" ht="21" customHeight="1" x14ac:dyDescent="0.25">
      <c r="A68">
        <v>13</v>
      </c>
      <c r="B68" t="s">
        <v>45</v>
      </c>
      <c r="O68" s="1">
        <f t="shared" ca="1" si="41"/>
        <v>0</v>
      </c>
      <c r="P68" s="1">
        <f t="shared" ca="1" si="41"/>
        <v>0</v>
      </c>
      <c r="Q68" s="1">
        <f t="shared" ca="1" si="41"/>
        <v>0</v>
      </c>
      <c r="R68" s="1">
        <f t="shared" ca="1" si="41"/>
        <v>0</v>
      </c>
      <c r="S68" s="1">
        <f t="shared" ca="1" si="41"/>
        <v>0</v>
      </c>
      <c r="T68" s="1">
        <f t="shared" ca="1" si="41"/>
        <v>0</v>
      </c>
      <c r="U68" s="1">
        <f t="shared" ca="1" si="41"/>
        <v>4.2070000000000003E-2</v>
      </c>
      <c r="V68" s="1">
        <f t="shared" ca="1" si="41"/>
        <v>0</v>
      </c>
      <c r="W68" s="1">
        <f t="shared" ca="1" si="41"/>
        <v>0</v>
      </c>
      <c r="X68" s="1">
        <f t="shared" ca="1" si="41"/>
        <v>0</v>
      </c>
      <c r="Y68" s="1">
        <f t="shared" ca="1" si="41"/>
        <v>0</v>
      </c>
      <c r="Z68" s="1">
        <f t="shared" ca="1" si="41"/>
        <v>0</v>
      </c>
      <c r="AA68" s="1">
        <f t="shared" ca="1" si="41"/>
        <v>0</v>
      </c>
      <c r="AB68" s="101">
        <f t="shared" ca="1" si="41"/>
        <v>0</v>
      </c>
      <c r="AC68" s="101">
        <f t="shared" ca="1" si="41"/>
        <v>0</v>
      </c>
      <c r="AD68" s="1">
        <v>8.3739999999999981E-2</v>
      </c>
      <c r="AE68" s="1">
        <v>0.14397400000000179</v>
      </c>
      <c r="AF68" s="1">
        <v>0.63691999999999982</v>
      </c>
      <c r="AG68" s="1">
        <v>0.16045000000000006</v>
      </c>
      <c r="AH68" s="1">
        <f t="shared" ca="1" si="38"/>
        <v>0.15926999999999997</v>
      </c>
      <c r="AI68" s="1">
        <v>0.33451000000000003</v>
      </c>
      <c r="AJ68" s="1">
        <f t="shared" ca="1" si="38"/>
        <v>5.7730000000000004E-2</v>
      </c>
      <c r="AK68" s="214">
        <f t="shared" ca="1" si="39"/>
        <v>4.1390000000000003E-2</v>
      </c>
      <c r="AL68" s="214">
        <f t="shared" ca="1" si="40"/>
        <v>6.4600000000000005E-3</v>
      </c>
    </row>
    <row r="69" spans="1:38" ht="21" customHeight="1" x14ac:dyDescent="0.25">
      <c r="A69">
        <v>14</v>
      </c>
      <c r="B69" t="s">
        <v>696</v>
      </c>
      <c r="O69" s="1">
        <f t="shared" ca="1" si="41"/>
        <v>0</v>
      </c>
      <c r="P69" s="1">
        <f t="shared" ca="1" si="41"/>
        <v>0</v>
      </c>
      <c r="Q69" s="1">
        <f t="shared" ca="1" si="41"/>
        <v>0</v>
      </c>
      <c r="R69" s="1">
        <f t="shared" ca="1" si="41"/>
        <v>0</v>
      </c>
      <c r="S69" s="1">
        <f t="shared" ca="1" si="41"/>
        <v>0</v>
      </c>
      <c r="T69" s="1">
        <f t="shared" ca="1" si="41"/>
        <v>0</v>
      </c>
      <c r="U69" s="1">
        <f t="shared" ca="1" si="41"/>
        <v>0</v>
      </c>
      <c r="V69" s="1">
        <f t="shared" ca="1" si="41"/>
        <v>0</v>
      </c>
      <c r="W69" s="1">
        <f t="shared" ca="1" si="41"/>
        <v>0</v>
      </c>
      <c r="X69" s="1">
        <f t="shared" ca="1" si="41"/>
        <v>0</v>
      </c>
      <c r="Y69" s="1">
        <f t="shared" ca="1" si="41"/>
        <v>0</v>
      </c>
      <c r="Z69" s="1">
        <f t="shared" ca="1" si="41"/>
        <v>0</v>
      </c>
      <c r="AA69" s="1">
        <f t="shared" ca="1" si="41"/>
        <v>0</v>
      </c>
      <c r="AB69" s="101">
        <f t="shared" ca="1" si="41"/>
        <v>0</v>
      </c>
      <c r="AC69" s="101">
        <f t="shared" ca="1" si="41"/>
        <v>0</v>
      </c>
      <c r="AD69" s="1">
        <v>8.3739999999999981E-2</v>
      </c>
      <c r="AE69" s="1">
        <v>0.2352499999999999</v>
      </c>
      <c r="AF69" s="1">
        <v>0.31976999999999994</v>
      </c>
      <c r="AG69" s="1">
        <v>0.11</v>
      </c>
      <c r="AH69" s="1">
        <f t="shared" ca="1" si="38"/>
        <v>3.322E-2</v>
      </c>
      <c r="AI69" s="1">
        <v>5.7730000000000004E-2</v>
      </c>
      <c r="AJ69" s="1">
        <f t="shared" ca="1" si="38"/>
        <v>4.3340000000000004E-2</v>
      </c>
      <c r="AK69" s="214">
        <f t="shared" ca="1" si="39"/>
        <v>0.26001999999999997</v>
      </c>
      <c r="AL69" s="214">
        <f t="shared" ca="1" si="40"/>
        <v>0</v>
      </c>
    </row>
    <row r="70" spans="1:38" ht="21" customHeight="1" thickBot="1" x14ac:dyDescent="0.3">
      <c r="A70">
        <v>15</v>
      </c>
      <c r="B70" t="s">
        <v>483</v>
      </c>
      <c r="O70" s="1">
        <f t="shared" ca="1" si="41"/>
        <v>0</v>
      </c>
      <c r="P70" s="1">
        <f t="shared" ca="1" si="41"/>
        <v>0</v>
      </c>
      <c r="Q70" s="1">
        <f t="shared" ca="1" si="41"/>
        <v>0</v>
      </c>
      <c r="R70" s="1">
        <f t="shared" ca="1" si="41"/>
        <v>0</v>
      </c>
      <c r="S70" s="1">
        <f t="shared" ca="1" si="41"/>
        <v>0</v>
      </c>
      <c r="T70" s="1">
        <f t="shared" ca="1" si="41"/>
        <v>0</v>
      </c>
      <c r="U70" s="1">
        <f t="shared" ca="1" si="41"/>
        <v>0</v>
      </c>
      <c r="V70" s="1">
        <f t="shared" ca="1" si="41"/>
        <v>0</v>
      </c>
      <c r="W70" s="1">
        <f t="shared" ca="1" si="41"/>
        <v>0</v>
      </c>
      <c r="X70" s="1">
        <f t="shared" ca="1" si="41"/>
        <v>0</v>
      </c>
      <c r="Y70" s="1">
        <f t="shared" ca="1" si="41"/>
        <v>0</v>
      </c>
      <c r="Z70" s="1">
        <f t="shared" ca="1" si="41"/>
        <v>2.188E-2</v>
      </c>
      <c r="AA70" s="1">
        <f t="shared" ca="1" si="41"/>
        <v>0</v>
      </c>
      <c r="AB70" s="101">
        <f t="shared" ca="1" si="41"/>
        <v>0</v>
      </c>
      <c r="AC70" s="101">
        <f t="shared" ca="1" si="41"/>
        <v>0</v>
      </c>
      <c r="AD70" s="1">
        <v>0</v>
      </c>
      <c r="AE70" s="1">
        <v>5.4894000000001664E-2</v>
      </c>
      <c r="AF70" s="1">
        <v>0.17046999999999998</v>
      </c>
      <c r="AG70" s="1">
        <v>7.2199999999999626E-3</v>
      </c>
      <c r="AH70" s="1">
        <f t="shared" ca="1" si="38"/>
        <v>0.11623000000000001</v>
      </c>
      <c r="AI70" s="1">
        <v>9.2500000000000013E-3</v>
      </c>
      <c r="AJ70" s="1">
        <f t="shared" ca="1" si="38"/>
        <v>9.2500000000000013E-3</v>
      </c>
      <c r="AK70" s="214">
        <f t="shared" ca="1" si="39"/>
        <v>6.6699999999999997E-3</v>
      </c>
      <c r="AL70" s="214">
        <f t="shared" ca="1" si="40"/>
        <v>-2.188E-2</v>
      </c>
    </row>
    <row r="71" spans="1:38" ht="21" customHeight="1" thickTop="1" thickBot="1" x14ac:dyDescent="0.3">
      <c r="B71" s="56" t="s">
        <v>24</v>
      </c>
      <c r="C71" s="64"/>
      <c r="D71" s="64"/>
      <c r="E71" s="64"/>
      <c r="F71" s="64"/>
      <c r="G71" s="64"/>
      <c r="H71" s="64"/>
      <c r="I71" s="64"/>
      <c r="J71" s="64"/>
      <c r="K71" s="64"/>
      <c r="L71" s="64"/>
      <c r="M71" s="64"/>
      <c r="N71" s="64"/>
      <c r="O71" s="65">
        <f t="shared" ref="O71:AC71" ca="1" si="42">SUM(O56:O70)</f>
        <v>0</v>
      </c>
      <c r="P71" s="65">
        <f t="shared" ca="1" si="42"/>
        <v>0</v>
      </c>
      <c r="Q71" s="65">
        <f t="shared" ca="1" si="42"/>
        <v>0</v>
      </c>
      <c r="R71" s="65">
        <f t="shared" ca="1" si="42"/>
        <v>0</v>
      </c>
      <c r="S71" s="65">
        <f t="shared" ca="1" si="42"/>
        <v>0</v>
      </c>
      <c r="T71" s="65">
        <f t="shared" ca="1" si="42"/>
        <v>0</v>
      </c>
      <c r="U71" s="65">
        <f t="shared" ca="1" si="42"/>
        <v>26.710349999999998</v>
      </c>
      <c r="V71" s="65">
        <f t="shared" ca="1" si="42"/>
        <v>40.097200000000001</v>
      </c>
      <c r="W71" s="65">
        <f t="shared" ca="1" si="42"/>
        <v>43.572620000000001</v>
      </c>
      <c r="X71" s="65">
        <f t="shared" ca="1" si="42"/>
        <v>39.432250000000003</v>
      </c>
      <c r="Y71" s="65">
        <f t="shared" ca="1" si="42"/>
        <v>37.592389999999988</v>
      </c>
      <c r="Z71" s="65">
        <f t="shared" ca="1" si="42"/>
        <v>49.332350000000005</v>
      </c>
      <c r="AA71" s="65">
        <f t="shared" ca="1" si="42"/>
        <v>0</v>
      </c>
      <c r="AB71" s="65">
        <f t="shared" ca="1" si="42"/>
        <v>0</v>
      </c>
      <c r="AC71" s="65">
        <f t="shared" ca="1" si="42"/>
        <v>0</v>
      </c>
      <c r="AD71" s="65">
        <f t="shared" ref="AD71" si="43">SUM(AD56:AD70)</f>
        <v>36.226080000000003</v>
      </c>
      <c r="AE71" s="65">
        <v>19.137536000000054</v>
      </c>
      <c r="AF71" s="65">
        <v>20.45824000000005</v>
      </c>
      <c r="AG71" s="65">
        <v>9.78871</v>
      </c>
      <c r="AH71" s="65">
        <f t="shared" ref="AH71:AL71" ca="1" si="44">SUM(AH56:AH70)</f>
        <v>-5.7821000000000007</v>
      </c>
      <c r="AI71" s="65">
        <v>31.913309999999996</v>
      </c>
      <c r="AJ71" s="65">
        <f t="shared" ca="1" si="44"/>
        <v>-7.5189399999999953</v>
      </c>
      <c r="AK71" s="228">
        <f t="shared" ca="1" si="44"/>
        <v>-7.3624499999999982</v>
      </c>
      <c r="AL71" s="228">
        <f t="shared" ca="1" si="44"/>
        <v>-6.3278300000000112</v>
      </c>
    </row>
    <row r="72" spans="1:38" ht="15.75" thickTop="1" x14ac:dyDescent="0.25">
      <c r="AC72" s="1"/>
      <c r="AD72" s="1"/>
      <c r="AE72" s="1"/>
      <c r="AF72" s="1"/>
      <c r="AG72" s="1"/>
      <c r="AH72" s="1"/>
      <c r="AI72" s="1"/>
      <c r="AJ72" s="1"/>
      <c r="AK72" s="214"/>
      <c r="AL72" s="1"/>
    </row>
  </sheetData>
  <sortState ref="A35:AV50">
    <sortCondition descending="1" ref="AT35:AT50"/>
  </sortState>
  <conditionalFormatting sqref="O20:Z31 O71:P71 R71:AA71 AC20:AF31 AD71:AF71 AJ71:AL71 AJ20:AL31">
    <cfRule type="cellIs" dxfId="109" priority="60" operator="lessThan">
      <formula>0</formula>
    </cfRule>
    <cfRule type="cellIs" dxfId="108" priority="61" operator="greaterThan">
      <formula>0</formula>
    </cfRule>
  </conditionalFormatting>
  <conditionalFormatting sqref="O56:P65 R56:Z65 R56:R70 AD56:AF65 AJ57:AJ65 AJ56:AL56 AK57:AL70">
    <cfRule type="cellIs" dxfId="107" priority="58" operator="lessThan">
      <formula>0</formula>
    </cfRule>
    <cfRule type="cellIs" dxfId="106" priority="59" operator="greaterThan">
      <formula>0</formula>
    </cfRule>
  </conditionalFormatting>
  <conditionalFormatting sqref="AA20:AF31 AJ20:AL31">
    <cfRule type="cellIs" dxfId="105" priority="56" operator="lessThan">
      <formula>0</formula>
    </cfRule>
    <cfRule type="cellIs" dxfId="104" priority="57" operator="greaterThan">
      <formula>0</formula>
    </cfRule>
  </conditionalFormatting>
  <conditionalFormatting sqref="AA56:AA65">
    <cfRule type="cellIs" dxfId="103" priority="54" operator="lessThan">
      <formula>0</formula>
    </cfRule>
    <cfRule type="cellIs" dxfId="102" priority="55" operator="greaterThan">
      <formula>0</formula>
    </cfRule>
  </conditionalFormatting>
  <conditionalFormatting sqref="AU4:AV15 AU36:AV41 AU48:AV50 AU43:AV46">
    <cfRule type="cellIs" dxfId="101" priority="51" operator="greaterThan">
      <formula>2</formula>
    </cfRule>
    <cfRule type="cellIs" dxfId="100" priority="52" operator="between">
      <formula>0.5</formula>
      <formula>2</formula>
    </cfRule>
    <cfRule type="cellIs" dxfId="99" priority="53" operator="lessThan">
      <formula>0.5</formula>
    </cfRule>
  </conditionalFormatting>
  <conditionalFormatting sqref="AU35:AV35">
    <cfRule type="cellIs" dxfId="98" priority="48" operator="greaterThan">
      <formula>2</formula>
    </cfRule>
    <cfRule type="cellIs" dxfId="97" priority="49" operator="between">
      <formula>0.5</formula>
      <formula>2</formula>
    </cfRule>
    <cfRule type="cellIs" dxfId="96" priority="50" operator="lessThan">
      <formula>0.5</formula>
    </cfRule>
  </conditionalFormatting>
  <conditionalFormatting sqref="AU42:AV42">
    <cfRule type="cellIs" dxfId="95" priority="45" operator="greaterThan">
      <formula>2</formula>
    </cfRule>
    <cfRule type="cellIs" dxfId="94" priority="46" operator="between">
      <formula>0.5</formula>
      <formula>2</formula>
    </cfRule>
    <cfRule type="cellIs" dxfId="93" priority="47" operator="lessThan">
      <formula>0.5</formula>
    </cfRule>
  </conditionalFormatting>
  <conditionalFormatting sqref="AU51:AV51">
    <cfRule type="cellIs" dxfId="92" priority="42" operator="greaterThan">
      <formula>2</formula>
    </cfRule>
    <cfRule type="cellIs" dxfId="91" priority="43" operator="between">
      <formula>0.5</formula>
      <formula>2</formula>
    </cfRule>
    <cfRule type="cellIs" dxfId="90" priority="44" operator="lessThan">
      <formula>0.5</formula>
    </cfRule>
  </conditionalFormatting>
  <conditionalFormatting sqref="AU47:AV47">
    <cfRule type="cellIs" dxfId="89" priority="39" operator="greaterThan">
      <formula>2</formula>
    </cfRule>
    <cfRule type="cellIs" dxfId="88" priority="40" operator="between">
      <formula>0.5</formula>
      <formula>2</formula>
    </cfRule>
    <cfRule type="cellIs" dxfId="87" priority="41" operator="lessThan">
      <formula>0.5</formula>
    </cfRule>
  </conditionalFormatting>
  <conditionalFormatting sqref="O70:P70 R70:Z70 AD70:AF70 AJ70">
    <cfRule type="cellIs" dxfId="86" priority="37" operator="lessThan">
      <formula>0</formula>
    </cfRule>
    <cfRule type="cellIs" dxfId="85" priority="38" operator="greaterThan">
      <formula>0</formula>
    </cfRule>
  </conditionalFormatting>
  <conditionalFormatting sqref="AA70">
    <cfRule type="cellIs" dxfId="84" priority="35" operator="lessThan">
      <formula>0</formula>
    </cfRule>
    <cfRule type="cellIs" dxfId="83" priority="36" operator="greaterThan">
      <formula>0</formula>
    </cfRule>
  </conditionalFormatting>
  <conditionalFormatting sqref="O66:P69 R66:Z69 AD66:AF69 AJ66:AJ69">
    <cfRule type="cellIs" dxfId="82" priority="33" operator="lessThan">
      <formula>0</formula>
    </cfRule>
    <cfRule type="cellIs" dxfId="81" priority="34" operator="greaterThan">
      <formula>0</formula>
    </cfRule>
  </conditionalFormatting>
  <conditionalFormatting sqref="AA66:AA69">
    <cfRule type="cellIs" dxfId="80" priority="31" operator="lessThan">
      <formula>0</formula>
    </cfRule>
    <cfRule type="cellIs" dxfId="79" priority="32" operator="greaterThan">
      <formula>0</formula>
    </cfRule>
  </conditionalFormatting>
  <conditionalFormatting sqref="AG70">
    <cfRule type="cellIs" dxfId="78" priority="15" operator="lessThan">
      <formula>0</formula>
    </cfRule>
    <cfRule type="cellIs" dxfId="77" priority="16" operator="greaterThan">
      <formula>0</formula>
    </cfRule>
  </conditionalFormatting>
  <conditionalFormatting sqref="AG66:AG69">
    <cfRule type="cellIs" dxfId="76" priority="13" operator="lessThan">
      <formula>0</formula>
    </cfRule>
    <cfRule type="cellIs" dxfId="75" priority="14" operator="greaterThan">
      <formula>0</formula>
    </cfRule>
  </conditionalFormatting>
  <conditionalFormatting sqref="AG20:AG31">
    <cfRule type="cellIs" dxfId="74" priority="23" operator="lessThan">
      <formula>0</formula>
    </cfRule>
    <cfRule type="cellIs" dxfId="73" priority="24" operator="greaterThan">
      <formula>0</formula>
    </cfRule>
  </conditionalFormatting>
  <conditionalFormatting sqref="AG20:AG31">
    <cfRule type="cellIs" dxfId="72" priority="21" operator="lessThan">
      <formula>0</formula>
    </cfRule>
    <cfRule type="cellIs" dxfId="71" priority="22" operator="greaterThan">
      <formula>0</formula>
    </cfRule>
  </conditionalFormatting>
  <conditionalFormatting sqref="AG71">
    <cfRule type="cellIs" dxfId="70" priority="19" operator="lessThan">
      <formula>0</formula>
    </cfRule>
    <cfRule type="cellIs" dxfId="69" priority="20" operator="greaterThan">
      <formula>0</formula>
    </cfRule>
  </conditionalFormatting>
  <conditionalFormatting sqref="AG56:AG65">
    <cfRule type="cellIs" dxfId="68" priority="17" operator="lessThan">
      <formula>0</formula>
    </cfRule>
    <cfRule type="cellIs" dxfId="67" priority="18" operator="greaterThan">
      <formula>0</formula>
    </cfRule>
  </conditionalFormatting>
  <conditionalFormatting sqref="AH20:AI31">
    <cfRule type="cellIs" dxfId="66" priority="11" operator="lessThan">
      <formula>0</formula>
    </cfRule>
    <cfRule type="cellIs" dxfId="65" priority="12" operator="greaterThan">
      <formula>0</formula>
    </cfRule>
  </conditionalFormatting>
  <conditionalFormatting sqref="AH20:AI31">
    <cfRule type="cellIs" dxfId="64" priority="9" operator="lessThan">
      <formula>0</formula>
    </cfRule>
    <cfRule type="cellIs" dxfId="63" priority="10" operator="greaterThan">
      <formula>0</formula>
    </cfRule>
  </conditionalFormatting>
  <conditionalFormatting sqref="AH71:AI71">
    <cfRule type="cellIs" dxfId="62" priority="7" operator="lessThan">
      <formula>0</formula>
    </cfRule>
    <cfRule type="cellIs" dxfId="61" priority="8" operator="greaterThan">
      <formula>0</formula>
    </cfRule>
  </conditionalFormatting>
  <conditionalFormatting sqref="AH56:AI65">
    <cfRule type="cellIs" dxfId="60" priority="5" operator="lessThan">
      <formula>0</formula>
    </cfRule>
    <cfRule type="cellIs" dxfId="59" priority="6" operator="greaterThan">
      <formula>0</formula>
    </cfRule>
  </conditionalFormatting>
  <conditionalFormatting sqref="AH70:AI70">
    <cfRule type="cellIs" dxfId="58" priority="3" operator="lessThan">
      <formula>0</formula>
    </cfRule>
    <cfRule type="cellIs" dxfId="57" priority="4" operator="greaterThan">
      <formula>0</formula>
    </cfRule>
  </conditionalFormatting>
  <conditionalFormatting sqref="AH66:AI69">
    <cfRule type="cellIs" dxfId="56" priority="1" operator="lessThan">
      <formula>0</formula>
    </cfRule>
    <cfRule type="cellIs" dxfId="55" priority="2" operator="greaterThan">
      <formula>0</formula>
    </cfRule>
  </conditionalFormatting>
  <pageMargins left="0.25" right="0.25" top="0.75" bottom="0.75" header="0.3" footer="0.3"/>
  <pageSetup paperSize="9" scale="49" orientation="landscape" r:id="rId1"/>
  <customProperties>
    <customPr name="SheetOptions" r:id="rId2"/>
  </customProperties>
  <drawing r:id="rId3"/>
  <extLst>
    <ext xmlns:x14="http://schemas.microsoft.com/office/spreadsheetml/2009/9/main" uri="{05C60535-1F16-4fd2-B633-F4F36F0B64E0}">
      <x14:sparklineGroups xmlns:xm="http://schemas.microsoft.com/office/excel/2006/main">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'Trend &amp; Summary'!Z4:AL4</xm:f>
              <xm:sqref>AN4</xm:sqref>
            </x14:sparkline>
            <x14:sparkline>
              <xm:f>'Trend &amp; Summary'!Z5:AL5</xm:f>
              <xm:sqref>AN5</xm:sqref>
            </x14:sparkline>
            <x14:sparkline>
              <xm:f>'Trend &amp; Summary'!Z6:AL6</xm:f>
              <xm:sqref>AN6</xm:sqref>
            </x14:sparkline>
            <x14:sparkline>
              <xm:f>'Trend &amp; Summary'!Z7:AL7</xm:f>
              <xm:sqref>AN7</xm:sqref>
            </x14:sparkline>
            <x14:sparkline>
              <xm:f>'Trend &amp; Summary'!Z8:AL8</xm:f>
              <xm:sqref>AN8</xm:sqref>
            </x14:sparkline>
            <x14:sparkline>
              <xm:f>'Trend &amp; Summary'!Z9:AL9</xm:f>
              <xm:sqref>AN9</xm:sqref>
            </x14:sparkline>
            <x14:sparkline>
              <xm:f>'Trend &amp; Summary'!Z10:AL10</xm:f>
              <xm:sqref>AN10</xm:sqref>
            </x14:sparkline>
            <x14:sparkline>
              <xm:f>'Trend &amp; Summary'!Z11:AL11</xm:f>
              <xm:sqref>AN11</xm:sqref>
            </x14:sparkline>
            <x14:sparkline>
              <xm:f>'Trend &amp; Summary'!Z12:AL12</xm:f>
              <xm:sqref>AN12</xm:sqref>
            </x14:sparkline>
            <x14:sparkline>
              <xm:f>'Trend &amp; Summary'!Z13:AL13</xm:f>
              <xm:sqref>AN13</xm:sqref>
            </x14:sparkline>
            <x14:sparkline>
              <xm:f>'Trend &amp; Summary'!Z14:AL14</xm:f>
              <xm:sqref>AN14</xm:sqref>
            </x14:sparkline>
            <x14:sparkline>
              <xm:f>'Trend &amp; Summary'!Z15:AL15</xm:f>
              <xm:sqref>AN15</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61"/>
  <sheetViews>
    <sheetView showGridLines="0" topLeftCell="B1" workbookViewId="0">
      <selection activeCell="C4" sqref="C4"/>
    </sheetView>
  </sheetViews>
  <sheetFormatPr defaultRowHeight="15" outlineLevelCol="1" x14ac:dyDescent="0.25"/>
  <cols>
    <col min="1" max="1" width="6.5703125" hidden="1" customWidth="1" outlineLevel="1"/>
    <col min="2" max="2" width="9.140625" collapsed="1"/>
    <col min="3" max="3" width="24" customWidth="1"/>
    <col min="4" max="4" width="7.85546875" customWidth="1"/>
    <col min="5" max="12" width="8.28515625" customWidth="1"/>
    <col min="15" max="20" width="7.85546875" style="3" customWidth="1"/>
  </cols>
  <sheetData>
    <row r="3" spans="1:20" ht="15.75" thickBot="1" x14ac:dyDescent="0.3"/>
    <row r="4" spans="1:20" ht="30.75" customHeight="1" thickTop="1" thickBot="1" x14ac:dyDescent="0.3">
      <c r="C4" s="28" t="s">
        <v>51</v>
      </c>
      <c r="D4" s="29" t="s">
        <v>33</v>
      </c>
      <c r="E4" s="29" t="s">
        <v>34</v>
      </c>
      <c r="F4" s="29" t="s">
        <v>35</v>
      </c>
      <c r="G4" s="29" t="s">
        <v>36</v>
      </c>
      <c r="H4" s="29" t="s">
        <v>38</v>
      </c>
      <c r="I4" s="29" t="s">
        <v>39</v>
      </c>
      <c r="J4" s="29" t="s">
        <v>37</v>
      </c>
      <c r="K4" s="29" t="s">
        <v>40</v>
      </c>
      <c r="L4" s="30" t="s">
        <v>29</v>
      </c>
      <c r="O4" s="173" t="s">
        <v>596</v>
      </c>
      <c r="P4" s="174" t="s">
        <v>597</v>
      </c>
      <c r="Q4" s="174" t="s">
        <v>595</v>
      </c>
      <c r="R4" s="174" t="s">
        <v>596</v>
      </c>
      <c r="S4" s="174" t="s">
        <v>597</v>
      </c>
      <c r="T4" s="175" t="s">
        <v>595</v>
      </c>
    </row>
    <row r="5" spans="1:20" ht="15.75" thickTop="1" x14ac:dyDescent="0.25">
      <c r="A5" s="66" t="s">
        <v>17</v>
      </c>
      <c r="C5" s="31" t="s">
        <v>17</v>
      </c>
      <c r="D5" s="32">
        <f>SUMIFS(Current!$Z:$Z,Current!$D:$D,$A5,Current!$R:$R,D$4)/1000</f>
        <v>10.984529999999994</v>
      </c>
      <c r="E5" s="32">
        <f>SUMIFS(Current!$Z:$Z,Current!$D:$D,$A5,Current!$R:$R,E$4)/1000</f>
        <v>0.68869000000000014</v>
      </c>
      <c r="F5" s="32">
        <f>SUMIFS(Current!$Z:$Z,Current!$D:$D,$A5,Current!$R:$R,F$4)/1000</f>
        <v>0.18453</v>
      </c>
      <c r="G5" s="32">
        <f>SUMIFS(Current!$Z:$Z,Current!$D:$D,$A5,Current!$R:$R,G$4)/1000</f>
        <v>0.75014999999999998</v>
      </c>
      <c r="H5" s="32">
        <f>SUMIFS(Current!$Z:$Z,Current!$D:$D,$A5,Current!$R:$R,H$4)/1000</f>
        <v>0</v>
      </c>
      <c r="I5" s="32">
        <f>SUMIFS(Current!$Z:$Z,Current!$D:$D,$A5,Current!$R:$R,I$4)/1000</f>
        <v>5.7539999999999994E-2</v>
      </c>
      <c r="J5" s="86">
        <f>SUMIFS(Current!$Z:$Z,Current!$D:$D,$A5,Current!$R:$R,J$4)/1000</f>
        <v>0.26512999999999998</v>
      </c>
      <c r="K5" s="59">
        <f>SUMIFS(Current!$Z:$Z,Current!$D:$D,$A5,Current!$R:$R,K$4)/1000</f>
        <v>0</v>
      </c>
      <c r="L5" s="83">
        <f t="shared" ref="L5:L15" si="0">SUM(D5:K5)</f>
        <v>12.930569999999992</v>
      </c>
      <c r="O5" s="170">
        <f t="shared" ref="O5:O15" si="1">SUM(D5:E5)</f>
        <v>11.673219999999993</v>
      </c>
      <c r="P5" s="32">
        <f t="shared" ref="P5:P15" si="2">SUM(F5:I5)</f>
        <v>0.99221999999999999</v>
      </c>
      <c r="Q5" s="32">
        <f t="shared" ref="Q5:Q15" si="3">SUM(J5:K5)</f>
        <v>0.26512999999999998</v>
      </c>
      <c r="R5" s="171">
        <f t="shared" ref="R5:R14" si="4">O5/$L5</f>
        <v>0.90276144052427698</v>
      </c>
      <c r="S5" s="171">
        <f t="shared" ref="S5:S14" si="5">P5/$L5</f>
        <v>7.6734436300951975E-2</v>
      </c>
      <c r="T5" s="172">
        <f t="shared" ref="T5:T14" si="6">Q5/$L5</f>
        <v>2.0504123174771113E-2</v>
      </c>
    </row>
    <row r="6" spans="1:20" x14ac:dyDescent="0.25">
      <c r="A6" s="66" t="s">
        <v>14</v>
      </c>
      <c r="C6" s="33" t="s">
        <v>14</v>
      </c>
      <c r="D6" s="32">
        <f>SUMIFS(Current!$Z:$Z,Current!$D:$D,$A6,Current!$R:$R,D$4)/1000</f>
        <v>3.8755100000000002</v>
      </c>
      <c r="E6" s="32">
        <f>SUMIFS(Current!$Z:$Z,Current!$D:$D,$A6,Current!$R:$R,E$4)/1000</f>
        <v>0.71714000000000011</v>
      </c>
      <c r="F6" s="32">
        <f>SUMIFS(Current!$Z:$Z,Current!$D:$D,$A6,Current!$R:$R,F$4)/1000</f>
        <v>1.1417799999999998</v>
      </c>
      <c r="G6" s="32">
        <f>SUMIFS(Current!$Z:$Z,Current!$D:$D,$A6,Current!$R:$R,G$4)/1000</f>
        <v>0.82794000000000001</v>
      </c>
      <c r="H6" s="32">
        <f>SUMIFS(Current!$Z:$Z,Current!$D:$D,$A6,Current!$R:$R,H$4)/1000</f>
        <v>0</v>
      </c>
      <c r="I6" s="32">
        <f>SUMIFS(Current!$Z:$Z,Current!$D:$D,$A6,Current!$R:$R,I$4)/1000</f>
        <v>2.9260000000000001E-2</v>
      </c>
      <c r="J6" s="86">
        <f>SUMIFS(Current!$Z:$Z,Current!$D:$D,$A6,Current!$R:$R,J$4)/1000</f>
        <v>0.25079000000000001</v>
      </c>
      <c r="K6" s="59">
        <f>SUMIFS(Current!$Z:$Z,Current!$D:$D,$A6,Current!$R:$R,K$4)/1000</f>
        <v>0</v>
      </c>
      <c r="L6" s="84">
        <f t="shared" si="0"/>
        <v>6.8424200000000006</v>
      </c>
      <c r="O6" s="170">
        <f t="shared" si="1"/>
        <v>4.5926500000000008</v>
      </c>
      <c r="P6" s="32">
        <f t="shared" si="2"/>
        <v>1.9989799999999998</v>
      </c>
      <c r="Q6" s="32">
        <f t="shared" si="3"/>
        <v>0.25079000000000001</v>
      </c>
      <c r="R6" s="171">
        <f t="shared" si="4"/>
        <v>0.67120258621949547</v>
      </c>
      <c r="S6" s="171">
        <f t="shared" si="5"/>
        <v>0.29214517670648682</v>
      </c>
      <c r="T6" s="172">
        <f t="shared" si="6"/>
        <v>3.6652237074017671E-2</v>
      </c>
    </row>
    <row r="7" spans="1:20" x14ac:dyDescent="0.25">
      <c r="A7" s="66" t="s">
        <v>19</v>
      </c>
      <c r="C7" s="33" t="s">
        <v>16</v>
      </c>
      <c r="D7" s="32">
        <f>SUMIFS(Current!$Z:$Z,Current!$D:$D,$A7,Current!$R:$R,D$4)/1000</f>
        <v>2.7494400000000003</v>
      </c>
      <c r="E7" s="32">
        <f>SUMIFS(Current!$Z:$Z,Current!$D:$D,$A7,Current!$R:$R,E$4)/1000</f>
        <v>1.2147900000000003</v>
      </c>
      <c r="F7" s="32">
        <f>SUMIFS(Current!$Z:$Z,Current!$D:$D,$A7,Current!$R:$R,F$4)/1000</f>
        <v>1.1940999999999997</v>
      </c>
      <c r="G7" s="32">
        <f>SUMIFS(Current!$Z:$Z,Current!$D:$D,$A7,Current!$R:$R,G$4)/1000</f>
        <v>0.82459000000000082</v>
      </c>
      <c r="H7" s="32">
        <f>SUMIFS(Current!$Z:$Z,Current!$D:$D,$A7,Current!$R:$R,H$4)/1000</f>
        <v>0</v>
      </c>
      <c r="I7" s="32">
        <f>SUMIFS(Current!$Z:$Z,Current!$D:$D,$A7,Current!$R:$R,I$4)/1000</f>
        <v>0.25984000000000002</v>
      </c>
      <c r="J7" s="86">
        <f>SUMIFS(Current!$Z:$Z,Current!$D:$D,$A7,Current!$R:$R,J$4)/1000</f>
        <v>0.31181000000000003</v>
      </c>
      <c r="K7" s="59">
        <f>SUMIFS(Current!$Z:$Z,Current!$D:$D,$A7,Current!$R:$R,K$4)/1000</f>
        <v>2.6860000000000005E-2</v>
      </c>
      <c r="L7" s="84">
        <f t="shared" si="0"/>
        <v>6.581430000000001</v>
      </c>
      <c r="O7" s="170">
        <f t="shared" si="1"/>
        <v>3.9642300000000006</v>
      </c>
      <c r="P7" s="32">
        <f t="shared" si="2"/>
        <v>2.2785300000000004</v>
      </c>
      <c r="Q7" s="32">
        <f t="shared" si="3"/>
        <v>0.33867000000000003</v>
      </c>
      <c r="R7" s="171">
        <f t="shared" si="4"/>
        <v>0.60233566261435589</v>
      </c>
      <c r="S7" s="171">
        <f t="shared" si="5"/>
        <v>0.34620591573563803</v>
      </c>
      <c r="T7" s="172">
        <f t="shared" si="6"/>
        <v>5.145842165000615E-2</v>
      </c>
    </row>
    <row r="8" spans="1:20" x14ac:dyDescent="0.25">
      <c r="A8" s="66" t="s">
        <v>16</v>
      </c>
      <c r="C8" s="33" t="s">
        <v>46</v>
      </c>
      <c r="D8" s="32">
        <f>SUMIFS(Current!$Z:$Z,Current!$D:$D,$A8,Current!$R:$R,D$4)/1000</f>
        <v>4.5608000000000004</v>
      </c>
      <c r="E8" s="32">
        <f>SUMIFS(Current!$Z:$Z,Current!$D:$D,$A8,Current!$R:$R,E$4)/1000</f>
        <v>0.61328999999999989</v>
      </c>
      <c r="F8" s="32">
        <f>SUMIFS(Current!$Z:$Z,Current!$D:$D,$A8,Current!$R:$R,F$4)/1000</f>
        <v>0.50778000000000001</v>
      </c>
      <c r="G8" s="32">
        <f>SUMIFS(Current!$Z:$Z,Current!$D:$D,$A8,Current!$R:$R,G$4)/1000</f>
        <v>0.51491999999999993</v>
      </c>
      <c r="H8" s="32">
        <f>SUMIFS(Current!$Z:$Z,Current!$D:$D,$A8,Current!$R:$R,H$4)/1000</f>
        <v>0</v>
      </c>
      <c r="I8" s="32">
        <f>SUMIFS(Current!$Z:$Z,Current!$D:$D,$A8,Current!$R:$R,I$4)/1000</f>
        <v>0.17614000000000002</v>
      </c>
      <c r="J8" s="59">
        <f>SUMIFS(Current!$Z:$Z,Current!$D:$D,$A8,Current!$R:$R,J$4)/1000</f>
        <v>4.7320000000000001E-2</v>
      </c>
      <c r="K8" s="59">
        <f>SUMIFS(Current!$Z:$Z,Current!$D:$D,$A8,Current!$R:$R,K$4)/1000</f>
        <v>0</v>
      </c>
      <c r="L8" s="84">
        <f t="shared" si="0"/>
        <v>6.4202500000000011</v>
      </c>
      <c r="O8" s="170">
        <f t="shared" si="1"/>
        <v>5.1740900000000005</v>
      </c>
      <c r="P8" s="32">
        <f t="shared" si="2"/>
        <v>1.1988399999999999</v>
      </c>
      <c r="Q8" s="32">
        <f t="shared" si="3"/>
        <v>4.7320000000000001E-2</v>
      </c>
      <c r="R8" s="171">
        <f t="shared" si="4"/>
        <v>0.80590163934426229</v>
      </c>
      <c r="S8" s="171">
        <f t="shared" si="5"/>
        <v>0.18672793115532879</v>
      </c>
      <c r="T8" s="172">
        <f t="shared" si="6"/>
        <v>7.3704295004088614E-3</v>
      </c>
    </row>
    <row r="9" spans="1:20" x14ac:dyDescent="0.25">
      <c r="A9" s="66" t="s">
        <v>22</v>
      </c>
      <c r="C9" s="33" t="s">
        <v>22</v>
      </c>
      <c r="D9" s="32">
        <f>SUMIFS(Current!$Z:$Z,Current!$D:$D,$A9,Current!$R:$R,D$4)/1000</f>
        <v>1.9608100000000002</v>
      </c>
      <c r="E9" s="32">
        <f>SUMIFS(Current!$Z:$Z,Current!$D:$D,$A9,Current!$R:$R,E$4)/1000</f>
        <v>0.63080000000000025</v>
      </c>
      <c r="F9" s="32">
        <f>SUMIFS(Current!$Z:$Z,Current!$D:$D,$A9,Current!$R:$R,F$4)/1000</f>
        <v>5.0769999999999982E-2</v>
      </c>
      <c r="G9" s="32">
        <f>SUMIFS(Current!$Z:$Z,Current!$D:$D,$A9,Current!$R:$R,G$4)/1000</f>
        <v>1.8360899999999993</v>
      </c>
      <c r="H9" s="32">
        <f>SUMIFS(Current!$Z:$Z,Current!$D:$D,$A9,Current!$R:$R,H$4)/1000</f>
        <v>0</v>
      </c>
      <c r="I9" s="32">
        <f>SUMIFS(Current!$Z:$Z,Current!$D:$D,$A9,Current!$R:$R,I$4)/1000</f>
        <v>1.3779999999999999E-2</v>
      </c>
      <c r="J9" s="86">
        <f>SUMIFS(Current!$Z:$Z,Current!$D:$D,$A9,Current!$R:$R,J$4)/1000</f>
        <v>0.66112000000000004</v>
      </c>
      <c r="K9" s="59">
        <f>SUMIFS(Current!$Z:$Z,Current!$D:$D,$A9,Current!$R:$R,K$4)/1000</f>
        <v>0</v>
      </c>
      <c r="L9" s="84">
        <f t="shared" si="0"/>
        <v>5.1533699999999998</v>
      </c>
      <c r="O9" s="170">
        <f t="shared" si="1"/>
        <v>2.5916100000000002</v>
      </c>
      <c r="P9" s="32">
        <f t="shared" si="2"/>
        <v>1.9006399999999992</v>
      </c>
      <c r="Q9" s="32">
        <f t="shared" si="3"/>
        <v>0.66112000000000004</v>
      </c>
      <c r="R9" s="171">
        <f t="shared" si="4"/>
        <v>0.50289616309327689</v>
      </c>
      <c r="S9" s="171">
        <f t="shared" si="5"/>
        <v>0.36881496962182014</v>
      </c>
      <c r="T9" s="172">
        <f t="shared" si="6"/>
        <v>0.12828886728490291</v>
      </c>
    </row>
    <row r="10" spans="1:20" x14ac:dyDescent="0.25">
      <c r="A10" s="66" t="s">
        <v>23</v>
      </c>
      <c r="C10" s="33" t="s">
        <v>23</v>
      </c>
      <c r="D10" s="32">
        <f>SUMIFS(Current!$Z:$Z,Current!$D:$D,$A10,Current!$R:$R,D$4)/1000</f>
        <v>0.85652000000000006</v>
      </c>
      <c r="E10" s="32">
        <f>SUMIFS(Current!$Z:$Z,Current!$D:$D,$A10,Current!$R:$R,E$4)/1000</f>
        <v>3.0349999999999995E-2</v>
      </c>
      <c r="F10" s="32">
        <f>SUMIFS(Current!$Z:$Z,Current!$D:$D,$A10,Current!$R:$R,F$4)/1000</f>
        <v>1.02023</v>
      </c>
      <c r="G10" s="32">
        <f>SUMIFS(Current!$Z:$Z,Current!$D:$D,$A10,Current!$R:$R,G$4)/1000</f>
        <v>0.14627999999999997</v>
      </c>
      <c r="H10" s="32">
        <f>SUMIFS(Current!$Z:$Z,Current!$D:$D,$A10,Current!$R:$R,H$4)/1000</f>
        <v>0</v>
      </c>
      <c r="I10" s="32">
        <f>SUMIFS(Current!$Z:$Z,Current!$D:$D,$A10,Current!$R:$R,I$4)/1000</f>
        <v>0</v>
      </c>
      <c r="J10" s="86">
        <f>SUMIFS(Current!$Z:$Z,Current!$D:$D,$A10,Current!$R:$R,J$4)/1000</f>
        <v>0.10538000000000002</v>
      </c>
      <c r="K10" s="59">
        <f>SUMIFS(Current!$Z:$Z,Current!$D:$D,$A10,Current!$R:$R,K$4)/1000</f>
        <v>2.4199999999999998E-3</v>
      </c>
      <c r="L10" s="84">
        <f t="shared" si="0"/>
        <v>2.1611799999999994</v>
      </c>
      <c r="O10" s="170">
        <f t="shared" si="1"/>
        <v>0.88687000000000005</v>
      </c>
      <c r="P10" s="32">
        <f t="shared" si="2"/>
        <v>1.1665099999999999</v>
      </c>
      <c r="Q10" s="32">
        <f t="shared" si="3"/>
        <v>0.10780000000000002</v>
      </c>
      <c r="R10" s="171">
        <f t="shared" si="4"/>
        <v>0.41036378274831353</v>
      </c>
      <c r="S10" s="171">
        <f t="shared" si="5"/>
        <v>0.53975605918988712</v>
      </c>
      <c r="T10" s="172">
        <f t="shared" si="6"/>
        <v>4.9880158061799594E-2</v>
      </c>
    </row>
    <row r="11" spans="1:20" x14ac:dyDescent="0.25">
      <c r="A11" s="66" t="s">
        <v>21</v>
      </c>
      <c r="C11" s="33" t="s">
        <v>18</v>
      </c>
      <c r="D11" s="32">
        <f>SUMIFS(Current!$Z:$Z,Current!$D:$D,$A11,Current!$R:$R,D$4)/1000</f>
        <v>0.78911999999999982</v>
      </c>
      <c r="E11" s="32">
        <f>SUMIFS(Current!$Z:$Z,Current!$D:$D,$A11,Current!$R:$R,E$4)/1000</f>
        <v>8.9870000000000005E-2</v>
      </c>
      <c r="F11" s="32">
        <f>SUMIFS(Current!$Z:$Z,Current!$D:$D,$A11,Current!$R:$R,F$4)/1000</f>
        <v>2.6769999999999999E-2</v>
      </c>
      <c r="G11" s="32">
        <f>SUMIFS(Current!$Z:$Z,Current!$D:$D,$A11,Current!$R:$R,G$4)/1000</f>
        <v>0.16411999999999999</v>
      </c>
      <c r="H11" s="32">
        <f>SUMIFS(Current!$Z:$Z,Current!$D:$D,$A11,Current!$R:$R,H$4)/1000</f>
        <v>0</v>
      </c>
      <c r="I11" s="32">
        <f>SUMIFS(Current!$Z:$Z,Current!$D:$D,$A11,Current!$R:$R,I$4)/1000</f>
        <v>1.47E-3</v>
      </c>
      <c r="J11" s="87">
        <f>SUMIFS(Current!$Z:$Z,Current!$D:$D,$A11,Current!$R:$R,J$4)/1000</f>
        <v>2.0719999999999999E-2</v>
      </c>
      <c r="K11" s="59">
        <f>SUMIFS(Current!$Z:$Z,Current!$D:$D,$A11,Current!$R:$R,K$4)/1000</f>
        <v>0</v>
      </c>
      <c r="L11" s="84">
        <f t="shared" si="0"/>
        <v>1.0920699999999999</v>
      </c>
      <c r="O11" s="170">
        <f t="shared" si="1"/>
        <v>0.87898999999999983</v>
      </c>
      <c r="P11" s="32">
        <f t="shared" si="2"/>
        <v>0.19235999999999998</v>
      </c>
      <c r="Q11" s="32">
        <f t="shared" si="3"/>
        <v>2.0719999999999999E-2</v>
      </c>
      <c r="R11" s="171">
        <f t="shared" si="4"/>
        <v>0.80488430228831476</v>
      </c>
      <c r="S11" s="171">
        <f t="shared" si="5"/>
        <v>0.17614255496442535</v>
      </c>
      <c r="T11" s="172">
        <f t="shared" si="6"/>
        <v>1.8973142747259791E-2</v>
      </c>
    </row>
    <row r="12" spans="1:20" x14ac:dyDescent="0.25">
      <c r="A12" s="66" t="s">
        <v>13</v>
      </c>
      <c r="C12" s="33" t="s">
        <v>13</v>
      </c>
      <c r="D12" s="32">
        <f>SUMIFS(Current!$Z:$Z,Current!$D:$D,$A12,Current!$R:$R,D$4)/1000</f>
        <v>0.53230999999999984</v>
      </c>
      <c r="E12" s="32">
        <f>SUMIFS(Current!$Z:$Z,Current!$D:$D,$A12,Current!$R:$R,E$4)/1000</f>
        <v>8.009999999999998E-3</v>
      </c>
      <c r="F12" s="32">
        <f>SUMIFS(Current!$Z:$Z,Current!$D:$D,$A12,Current!$R:$R,F$4)/1000</f>
        <v>1.6670000000000001E-2</v>
      </c>
      <c r="G12" s="32">
        <f>SUMIFS(Current!$Z:$Z,Current!$D:$D,$A12,Current!$R:$R,G$4)/1000</f>
        <v>0.31021000000000004</v>
      </c>
      <c r="H12" s="32">
        <f>SUMIFS(Current!$Z:$Z,Current!$D:$D,$A12,Current!$R:$R,H$4)/1000</f>
        <v>0</v>
      </c>
      <c r="I12" s="32">
        <f>SUMIFS(Current!$Z:$Z,Current!$D:$D,$A12,Current!$R:$R,I$4)/1000</f>
        <v>0</v>
      </c>
      <c r="J12" s="86">
        <f>SUMIFS(Current!$Z:$Z,Current!$D:$D,$A12,Current!$R:$R,J$4)/1000</f>
        <v>8.5029999999999981E-2</v>
      </c>
      <c r="K12" s="59">
        <f>SUMIFS(Current!$Z:$Z,Current!$D:$D,$A12,Current!$R:$R,K$4)/1000</f>
        <v>0</v>
      </c>
      <c r="L12" s="84">
        <f t="shared" si="0"/>
        <v>0.95222999999999969</v>
      </c>
      <c r="O12" s="170">
        <f t="shared" si="1"/>
        <v>0.5403199999999998</v>
      </c>
      <c r="P12" s="32">
        <f t="shared" si="2"/>
        <v>0.32688000000000006</v>
      </c>
      <c r="Q12" s="32">
        <f t="shared" si="3"/>
        <v>8.5029999999999981E-2</v>
      </c>
      <c r="R12" s="171">
        <f t="shared" si="4"/>
        <v>0.56742593701101618</v>
      </c>
      <c r="S12" s="171">
        <f t="shared" si="5"/>
        <v>0.34327840962792622</v>
      </c>
      <c r="T12" s="172">
        <f t="shared" si="6"/>
        <v>8.9295653361057742E-2</v>
      </c>
    </row>
    <row r="13" spans="1:20" x14ac:dyDescent="0.25">
      <c r="A13" s="66" t="s">
        <v>18</v>
      </c>
      <c r="C13" s="33" t="s">
        <v>21</v>
      </c>
      <c r="D13" s="32">
        <f>SUMIFS(Current!$Z:$Z,Current!$D:$D,$A13,Current!$R:$R,D$4)/1000</f>
        <v>0.24602999999999997</v>
      </c>
      <c r="E13" s="32">
        <f>SUMIFS(Current!$Z:$Z,Current!$D:$D,$A13,Current!$R:$R,E$4)/1000</f>
        <v>0.17116999999999999</v>
      </c>
      <c r="F13" s="32">
        <f>SUMIFS(Current!$Z:$Z,Current!$D:$D,$A13,Current!$R:$R,F$4)/1000</f>
        <v>1.7569999999999999E-2</v>
      </c>
      <c r="G13" s="32">
        <f>SUMIFS(Current!$Z:$Z,Current!$D:$D,$A13,Current!$R:$R,G$4)/1000</f>
        <v>2.1319999999999999E-2</v>
      </c>
      <c r="H13" s="32">
        <f>SUMIFS(Current!$Z:$Z,Current!$D:$D,$A13,Current!$R:$R,H$4)/1000</f>
        <v>0</v>
      </c>
      <c r="I13" s="32">
        <f>SUMIFS(Current!$Z:$Z,Current!$D:$D,$A13,Current!$R:$R,I$4)/1000</f>
        <v>0</v>
      </c>
      <c r="J13" s="86">
        <f>SUMIFS(Current!$Z:$Z,Current!$D:$D,$A13,Current!$R:$R,J$4)/1000</f>
        <v>0</v>
      </c>
      <c r="K13" s="59">
        <f>SUMIFS(Current!$Z:$Z,Current!$D:$D,$A13,Current!$R:$R,K$4)/1000</f>
        <v>0</v>
      </c>
      <c r="L13" s="84">
        <f t="shared" si="0"/>
        <v>0.45608999999999994</v>
      </c>
      <c r="O13" s="170">
        <f t="shared" si="1"/>
        <v>0.41719999999999996</v>
      </c>
      <c r="P13" s="32">
        <f t="shared" si="2"/>
        <v>3.8889999999999994E-2</v>
      </c>
      <c r="Q13" s="32">
        <f t="shared" si="3"/>
        <v>0</v>
      </c>
      <c r="R13" s="171">
        <f t="shared" si="4"/>
        <v>0.91473174154223946</v>
      </c>
      <c r="S13" s="171">
        <f t="shared" si="5"/>
        <v>8.5268258457760523E-2</v>
      </c>
      <c r="T13" s="172">
        <f t="shared" si="6"/>
        <v>0</v>
      </c>
    </row>
    <row r="14" spans="1:20" x14ac:dyDescent="0.25">
      <c r="A14" s="66" t="s">
        <v>15</v>
      </c>
      <c r="C14" s="33" t="s">
        <v>45</v>
      </c>
      <c r="D14" s="32">
        <f>SUMIFS(Current!$Z:$Z,Current!$D:$D,$A14,Current!$R:$R,D$4)/1000</f>
        <v>0.29299000000000008</v>
      </c>
      <c r="E14" s="32">
        <f>SUMIFS(Current!$Z:$Z,Current!$D:$D,$A14,Current!$R:$R,E$4)/1000</f>
        <v>3.9719999999999998E-2</v>
      </c>
      <c r="F14" s="32">
        <f>SUMIFS(Current!$Z:$Z,Current!$D:$D,$A14,Current!$R:$R,F$4)/1000</f>
        <v>0</v>
      </c>
      <c r="G14" s="32">
        <f>SUMIFS(Current!$Z:$Z,Current!$D:$D,$A14,Current!$R:$R,G$4)/1000</f>
        <v>0</v>
      </c>
      <c r="H14" s="32">
        <f>SUMIFS(Current!$Z:$Z,Current!$D:$D,$A14,Current!$R:$R,H$4)/1000</f>
        <v>0</v>
      </c>
      <c r="I14" s="32">
        <f>SUMIFS(Current!$Z:$Z,Current!$D:$D,$A14,Current!$R:$R,I$4)/1000</f>
        <v>0</v>
      </c>
      <c r="J14" s="59">
        <f>SUMIFS(Current!$Z:$Z,Current!$D:$D,$A14,Current!$R:$R,J$4)/1000</f>
        <v>0</v>
      </c>
      <c r="K14" s="59">
        <f>SUMIFS(Current!$Z:$Z,Current!$D:$D,$A14,Current!$R:$R,K$4)/1000</f>
        <v>0</v>
      </c>
      <c r="L14" s="84">
        <f t="shared" si="0"/>
        <v>0.33271000000000006</v>
      </c>
      <c r="O14" s="170">
        <f t="shared" si="1"/>
        <v>0.33271000000000006</v>
      </c>
      <c r="P14" s="32">
        <f t="shared" si="2"/>
        <v>0</v>
      </c>
      <c r="Q14" s="32">
        <f t="shared" si="3"/>
        <v>0</v>
      </c>
      <c r="R14" s="171">
        <f t="shared" si="4"/>
        <v>1</v>
      </c>
      <c r="S14" s="171">
        <f t="shared" si="5"/>
        <v>0</v>
      </c>
      <c r="T14" s="172">
        <f t="shared" si="6"/>
        <v>0</v>
      </c>
    </row>
    <row r="15" spans="1:20" ht="15.75" thickBot="1" x14ac:dyDescent="0.3">
      <c r="A15" s="66" t="s">
        <v>20</v>
      </c>
      <c r="C15" s="34" t="s">
        <v>20</v>
      </c>
      <c r="D15" s="32">
        <f>SUMIFS(Current!$Z:$Z,Current!$D:$D,$A15,Current!$R:$R,D$4)/1000</f>
        <v>2.366E-2</v>
      </c>
      <c r="E15" s="32">
        <f>SUMIFS(Current!$Z:$Z,Current!$D:$D,$A15,Current!$R:$R,E$4)/1000</f>
        <v>8.8900000000000003E-3</v>
      </c>
      <c r="F15" s="32">
        <f>SUMIFS(Current!$Z:$Z,Current!$D:$D,$A15,Current!$R:$R,F$4)/1000</f>
        <v>1.6160000000000001E-2</v>
      </c>
      <c r="G15" s="32">
        <f>SUMIFS(Current!$Z:$Z,Current!$D:$D,$A15,Current!$R:$R,G$4)/1000</f>
        <v>-5.8300000000000001E-3</v>
      </c>
      <c r="H15" s="32">
        <f>SUMIFS(Current!$Z:$Z,Current!$D:$D,$A15,Current!$R:$R,H$4)/1000</f>
        <v>0</v>
      </c>
      <c r="I15" s="32">
        <f>SUMIFS(Current!$Z:$Z,Current!$D:$D,$A15,Current!$R:$R,I$4)/1000</f>
        <v>0</v>
      </c>
      <c r="J15" s="59">
        <f>SUMIFS(Current!$Z:$Z,Current!$D:$D,$A15,Current!$R:$R,J$4)/1000</f>
        <v>0</v>
      </c>
      <c r="K15" s="59">
        <f>SUMIFS(Current!$Z:$Z,Current!$D:$D,$A15,Current!$R:$R,K$4)/1000</f>
        <v>0</v>
      </c>
      <c r="L15" s="85">
        <f t="shared" si="0"/>
        <v>4.2880000000000001E-2</v>
      </c>
      <c r="O15" s="170">
        <f t="shared" si="1"/>
        <v>3.2550000000000003E-2</v>
      </c>
      <c r="P15" s="32">
        <f t="shared" si="2"/>
        <v>1.0330000000000001E-2</v>
      </c>
      <c r="Q15" s="32">
        <f t="shared" si="3"/>
        <v>0</v>
      </c>
      <c r="R15" s="171">
        <f>IFERROR(O15/$L15,0)</f>
        <v>0.75909514925373134</v>
      </c>
      <c r="S15" s="171">
        <f>IFERROR(P15/$L15,0)</f>
        <v>0.24090485074626866</v>
      </c>
      <c r="T15" s="172">
        <f>IFERROR(Q15/$L15,0)</f>
        <v>0</v>
      </c>
    </row>
    <row r="16" spans="1:20" ht="16.5" thickTop="1" thickBot="1" x14ac:dyDescent="0.3">
      <c r="C16" s="25" t="s">
        <v>29</v>
      </c>
      <c r="D16" s="26">
        <f t="shared" ref="D16:L16" si="7">SUM(D5:D15)</f>
        <v>26.871719999999993</v>
      </c>
      <c r="E16" s="26">
        <f t="shared" si="7"/>
        <v>4.2127200000000009</v>
      </c>
      <c r="F16" s="26">
        <f t="shared" si="7"/>
        <v>4.1763599999999999</v>
      </c>
      <c r="G16" s="26">
        <f t="shared" si="7"/>
        <v>5.3897900000000005</v>
      </c>
      <c r="H16" s="26">
        <f t="shared" si="7"/>
        <v>0</v>
      </c>
      <c r="I16" s="26">
        <f t="shared" si="7"/>
        <v>0.53803000000000001</v>
      </c>
      <c r="J16" s="26">
        <f t="shared" si="7"/>
        <v>1.7473000000000001</v>
      </c>
      <c r="K16" s="26">
        <f t="shared" si="7"/>
        <v>2.9280000000000004E-2</v>
      </c>
      <c r="L16" s="27">
        <f t="shared" si="7"/>
        <v>42.965199999999996</v>
      </c>
      <c r="O16" s="176">
        <f t="shared" ref="O16" si="8">SUM(D16:E16)</f>
        <v>31.084439999999994</v>
      </c>
      <c r="P16" s="177">
        <f t="shared" ref="P16" si="9">SUM(F16:I16)</f>
        <v>10.104179999999999</v>
      </c>
      <c r="Q16" s="177">
        <f t="shared" ref="Q16" si="10">SUM(J16:K16)</f>
        <v>1.77658</v>
      </c>
      <c r="R16" s="178">
        <f t="shared" ref="R16" si="11">O16/$L16</f>
        <v>0.72347946710360933</v>
      </c>
      <c r="S16" s="178">
        <f t="shared" ref="S16" si="12">P16/$L16</f>
        <v>0.23517125487603924</v>
      </c>
      <c r="T16" s="179">
        <f t="shared" ref="T16" si="13">Q16/$L16</f>
        <v>4.1349278020351363E-2</v>
      </c>
    </row>
    <row r="17" spans="1:20" ht="15.75" thickTop="1" x14ac:dyDescent="0.25">
      <c r="D17" s="114">
        <f>D16/L16</f>
        <v>0.62542988278886158</v>
      </c>
      <c r="L17" s="82">
        <f>+L16-'Trend &amp; Summary'!AT15</f>
        <v>0</v>
      </c>
      <c r="O17" s="90"/>
      <c r="P17" s="90"/>
      <c r="Q17" s="90"/>
      <c r="R17" s="90"/>
      <c r="S17" s="90"/>
      <c r="T17" s="90"/>
    </row>
    <row r="18" spans="1:20" x14ac:dyDescent="0.25">
      <c r="D18" s="91" t="s">
        <v>591</v>
      </c>
    </row>
    <row r="19" spans="1:20" ht="23.25" x14ac:dyDescent="0.25">
      <c r="D19" s="92" t="s">
        <v>33</v>
      </c>
      <c r="E19" s="92" t="s">
        <v>34</v>
      </c>
      <c r="F19" s="92" t="s">
        <v>35</v>
      </c>
      <c r="G19" s="92" t="s">
        <v>36</v>
      </c>
      <c r="H19" s="92" t="s">
        <v>38</v>
      </c>
      <c r="I19" s="92" t="s">
        <v>39</v>
      </c>
      <c r="J19" s="92" t="s">
        <v>37</v>
      </c>
      <c r="K19" s="92" t="s">
        <v>40</v>
      </c>
    </row>
    <row r="20" spans="1:20" x14ac:dyDescent="0.25">
      <c r="D20" t="s">
        <v>594</v>
      </c>
      <c r="E20" s="61" t="s">
        <v>593</v>
      </c>
      <c r="F20" s="61" t="s">
        <v>589</v>
      </c>
      <c r="G20" s="61" t="s">
        <v>589</v>
      </c>
      <c r="H20" s="61" t="s">
        <v>589</v>
      </c>
      <c r="I20" s="61" t="s">
        <v>589</v>
      </c>
      <c r="J20" s="61" t="s">
        <v>589</v>
      </c>
      <c r="K20" s="61" t="s">
        <v>589</v>
      </c>
    </row>
    <row r="21" spans="1:20" x14ac:dyDescent="0.25">
      <c r="D21" t="s">
        <v>594</v>
      </c>
      <c r="E21" s="60" t="s">
        <v>590</v>
      </c>
      <c r="F21" s="60" t="s">
        <v>593</v>
      </c>
      <c r="G21" s="60" t="s">
        <v>593</v>
      </c>
      <c r="H21" s="60" t="s">
        <v>593</v>
      </c>
      <c r="I21" s="60" t="s">
        <v>593</v>
      </c>
      <c r="J21" s="60" t="s">
        <v>593</v>
      </c>
      <c r="K21" s="60" t="s">
        <v>593</v>
      </c>
    </row>
    <row r="22" spans="1:20" ht="15.75" thickBot="1" x14ac:dyDescent="0.3"/>
    <row r="23" spans="1:20" ht="30.75" customHeight="1" thickTop="1" thickBot="1" x14ac:dyDescent="0.3">
      <c r="C23" s="28" t="s">
        <v>43</v>
      </c>
      <c r="D23" s="29" t="s">
        <v>33</v>
      </c>
      <c r="E23" s="29" t="s">
        <v>34</v>
      </c>
      <c r="F23" s="29" t="s">
        <v>35</v>
      </c>
      <c r="G23" s="29" t="s">
        <v>36</v>
      </c>
      <c r="H23" s="29" t="s">
        <v>38</v>
      </c>
      <c r="I23" s="29" t="s">
        <v>39</v>
      </c>
      <c r="J23" s="29" t="s">
        <v>37</v>
      </c>
      <c r="K23" s="29" t="s">
        <v>40</v>
      </c>
      <c r="L23" s="30" t="s">
        <v>29</v>
      </c>
      <c r="O23" s="173" t="s">
        <v>596</v>
      </c>
      <c r="P23" s="174" t="s">
        <v>597</v>
      </c>
      <c r="Q23" s="174" t="s">
        <v>595</v>
      </c>
      <c r="R23" s="174" t="s">
        <v>596</v>
      </c>
      <c r="S23" s="174" t="s">
        <v>597</v>
      </c>
      <c r="T23" s="175" t="s">
        <v>595</v>
      </c>
    </row>
    <row r="24" spans="1:20" ht="15.75" thickTop="1" x14ac:dyDescent="0.25">
      <c r="A24" s="66" t="s">
        <v>16</v>
      </c>
      <c r="C24" s="31" t="s">
        <v>16</v>
      </c>
      <c r="D24" s="32">
        <f>SUMIFS(Current!$Z:$Z,Current!$G:$G,$A24,Current!$R:$R,D$4)/1000</f>
        <v>11.987180000000011</v>
      </c>
      <c r="E24" s="32">
        <f>SUMIFS(Current!$Z:$Z,Current!$G:$G,$A24,Current!$R:$R,E$4)/1000</f>
        <v>1.3683700000000003</v>
      </c>
      <c r="F24" s="32">
        <f>SUMIFS(Current!$Z:$Z,Current!$G:$G,$A24,Current!$R:$R,F$4)/1000</f>
        <v>0.47565999999999992</v>
      </c>
      <c r="G24" s="32">
        <f>SUMIFS(Current!$Z:$Z,Current!$G:$G,$A24,Current!$R:$R,G$4)/1000</f>
        <v>0.90694999999999981</v>
      </c>
      <c r="H24" s="32">
        <f>SUMIFS(Current!$Z:$Z,Current!$G:$G,$A24,Current!$R:$R,H$4)/1000</f>
        <v>0</v>
      </c>
      <c r="I24" s="32">
        <f>SUMIFS(Current!$Z:$Z,Current!$G:$G,$A24,Current!$R:$R,I$4)/1000</f>
        <v>2.7480000000000001E-2</v>
      </c>
      <c r="J24" s="86">
        <f>SUMIFS(Current!$Z:$Z,Current!$G:$G,$A24,Current!$R:$R,J$4)/1000</f>
        <v>0.16540000000000002</v>
      </c>
      <c r="K24" s="59">
        <f>SUMIFS(Current!$Z:$Z,Current!$G:$G,$A24,Current!$R:$R,K$4)/1000</f>
        <v>0</v>
      </c>
      <c r="L24" s="83">
        <f t="shared" ref="L24:L34" si="14">SUM(D24:K24)</f>
        <v>14.931040000000012</v>
      </c>
      <c r="O24" s="180">
        <f t="shared" ref="O24:O34" si="15">SUM(D24:E24)</f>
        <v>13.355550000000012</v>
      </c>
      <c r="P24" s="181">
        <f t="shared" ref="P24:P34" si="16">SUM(F24:I24)</f>
        <v>1.4100899999999996</v>
      </c>
      <c r="Q24" s="181">
        <f t="shared" ref="Q24:Q34" si="17">SUM(J24:K24)</f>
        <v>0.16540000000000002</v>
      </c>
      <c r="R24" s="182">
        <f t="shared" ref="R24:R33" si="18">O24/$L24</f>
        <v>0.89448223298578</v>
      </c>
      <c r="S24" s="182">
        <f t="shared" ref="S24:S33" si="19">P24/$L24</f>
        <v>9.4440172955132295E-2</v>
      </c>
      <c r="T24" s="183">
        <f t="shared" ref="T24:T33" si="20">Q24/$L24</f>
        <v>1.1077594059087639E-2</v>
      </c>
    </row>
    <row r="25" spans="1:20" x14ac:dyDescent="0.25">
      <c r="A25" s="66" t="s">
        <v>14</v>
      </c>
      <c r="C25" s="33" t="s">
        <v>22</v>
      </c>
      <c r="D25" s="32">
        <f>SUMIFS(Current!$Z:$Z,Current!$G:$G,$A25,Current!$R:$R,D$4)/1000</f>
        <v>3.06054</v>
      </c>
      <c r="E25" s="32">
        <f>SUMIFS(Current!$Z:$Z,Current!$G:$G,$A25,Current!$R:$R,E$4)/1000</f>
        <v>1.3195900000000007</v>
      </c>
      <c r="F25" s="32">
        <f>SUMIFS(Current!$Z:$Z,Current!$G:$G,$A25,Current!$R:$R,F$4)/1000</f>
        <v>1.2827899999999999</v>
      </c>
      <c r="G25" s="32">
        <f>SUMIFS(Current!$Z:$Z,Current!$G:$G,$A25,Current!$R:$R,G$4)/1000</f>
        <v>1.6551899999999995</v>
      </c>
      <c r="H25" s="32">
        <f>SUMIFS(Current!$Z:$Z,Current!$G:$G,$A25,Current!$R:$R,H$4)/1000</f>
        <v>0</v>
      </c>
      <c r="I25" s="32">
        <f>SUMIFS(Current!$Z:$Z,Current!$G:$G,$A25,Current!$R:$R,I$4)/1000</f>
        <v>0.17614000000000002</v>
      </c>
      <c r="J25" s="86">
        <f>SUMIFS(Current!$Z:$Z,Current!$G:$G,$A25,Current!$R:$R,J$4)/1000</f>
        <v>0.37432999999999994</v>
      </c>
      <c r="K25" s="59">
        <f>SUMIFS(Current!$Z:$Z,Current!$G:$G,$A25,Current!$R:$R,K$4)/1000</f>
        <v>0</v>
      </c>
      <c r="L25" s="84">
        <f t="shared" si="14"/>
        <v>7.8685800000000006</v>
      </c>
      <c r="O25" s="170">
        <f t="shared" si="15"/>
        <v>4.3801300000000012</v>
      </c>
      <c r="P25" s="32">
        <f t="shared" si="16"/>
        <v>3.1141199999999998</v>
      </c>
      <c r="Q25" s="32">
        <f t="shared" si="17"/>
        <v>0.37432999999999994</v>
      </c>
      <c r="R25" s="171">
        <f t="shared" si="18"/>
        <v>0.55666079521336775</v>
      </c>
      <c r="S25" s="171">
        <f t="shared" si="19"/>
        <v>0.3957664534134494</v>
      </c>
      <c r="T25" s="172">
        <f t="shared" si="20"/>
        <v>4.7572751373182953E-2</v>
      </c>
    </row>
    <row r="26" spans="1:20" x14ac:dyDescent="0.25">
      <c r="A26" s="66" t="s">
        <v>22</v>
      </c>
      <c r="C26" s="33" t="s">
        <v>14</v>
      </c>
      <c r="D26" s="32">
        <f>SUMIFS(Current!$Z:$Z,Current!$G:$G,$A26,Current!$R:$R,D$4)/1000</f>
        <v>1.9879899999999995</v>
      </c>
      <c r="E26" s="32">
        <f>SUMIFS(Current!$Z:$Z,Current!$G:$G,$A26,Current!$R:$R,E$4)/1000</f>
        <v>0.46669999999999984</v>
      </c>
      <c r="F26" s="32">
        <f>SUMIFS(Current!$Z:$Z,Current!$G:$G,$A26,Current!$R:$R,F$4)/1000</f>
        <v>0.85277000000000069</v>
      </c>
      <c r="G26" s="32">
        <f>SUMIFS(Current!$Z:$Z,Current!$G:$G,$A26,Current!$R:$R,G$4)/1000</f>
        <v>1.1455900000000006</v>
      </c>
      <c r="H26" s="32">
        <f>SUMIFS(Current!$Z:$Z,Current!$G:$G,$A26,Current!$R:$R,H$4)/1000</f>
        <v>0</v>
      </c>
      <c r="I26" s="32">
        <f>SUMIFS(Current!$Z:$Z,Current!$G:$G,$A26,Current!$R:$R,I$4)/1000</f>
        <v>0.11978000000000001</v>
      </c>
      <c r="J26" s="86">
        <f>SUMIFS(Current!$Z:$Z,Current!$G:$G,$A26,Current!$R:$R,J$4)/1000</f>
        <v>0.3743399999999999</v>
      </c>
      <c r="K26" s="59">
        <f>SUMIFS(Current!$Z:$Z,Current!$G:$G,$A26,Current!$R:$R,K$4)/1000</f>
        <v>0</v>
      </c>
      <c r="L26" s="84">
        <f t="shared" si="14"/>
        <v>4.9471700000000007</v>
      </c>
      <c r="O26" s="170">
        <f t="shared" si="15"/>
        <v>2.4546899999999994</v>
      </c>
      <c r="P26" s="32">
        <f t="shared" si="16"/>
        <v>2.1181400000000012</v>
      </c>
      <c r="Q26" s="32">
        <f t="shared" si="17"/>
        <v>0.3743399999999999</v>
      </c>
      <c r="R26" s="171">
        <f t="shared" si="18"/>
        <v>0.4961806446918135</v>
      </c>
      <c r="S26" s="171">
        <f t="shared" si="19"/>
        <v>0.42815185247323234</v>
      </c>
      <c r="T26" s="172">
        <f t="shared" si="20"/>
        <v>7.566750283495409E-2</v>
      </c>
    </row>
    <row r="27" spans="1:20" x14ac:dyDescent="0.25">
      <c r="A27" s="66" t="s">
        <v>23</v>
      </c>
      <c r="C27" s="33" t="s">
        <v>23</v>
      </c>
      <c r="D27" s="32">
        <f>SUMIFS(Current!$Z:$Z,Current!$G:$G,$A27,Current!$R:$R,D$4)/1000</f>
        <v>2.0338900000000004</v>
      </c>
      <c r="E27" s="32">
        <f>SUMIFS(Current!$Z:$Z,Current!$G:$G,$A27,Current!$R:$R,E$4)/1000</f>
        <v>9.1810000000000003E-2</v>
      </c>
      <c r="F27" s="32">
        <f>SUMIFS(Current!$Z:$Z,Current!$G:$G,$A27,Current!$R:$R,F$4)/1000</f>
        <v>1.4145499999999995</v>
      </c>
      <c r="G27" s="32">
        <f>SUMIFS(Current!$Z:$Z,Current!$G:$G,$A27,Current!$R:$R,G$4)/1000</f>
        <v>0.27</v>
      </c>
      <c r="H27" s="32">
        <f>SUMIFS(Current!$Z:$Z,Current!$G:$G,$A27,Current!$R:$R,H$4)/1000</f>
        <v>0</v>
      </c>
      <c r="I27" s="32">
        <f>SUMIFS(Current!$Z:$Z,Current!$G:$G,$A27,Current!$R:$R,I$4)/1000</f>
        <v>0</v>
      </c>
      <c r="J27" s="86">
        <f>SUMIFS(Current!$Z:$Z,Current!$G:$G,$A27,Current!$R:$R,J$4)/1000</f>
        <v>0.11186</v>
      </c>
      <c r="K27" s="59">
        <f>SUMIFS(Current!$Z:$Z,Current!$G:$G,$A27,Current!$R:$R,K$4)/1000</f>
        <v>2.4199999999999998E-3</v>
      </c>
      <c r="L27" s="84">
        <f t="shared" si="14"/>
        <v>3.9245300000000003</v>
      </c>
      <c r="O27" s="170">
        <f t="shared" si="15"/>
        <v>2.1257000000000006</v>
      </c>
      <c r="P27" s="32">
        <f t="shared" si="16"/>
        <v>1.6845499999999995</v>
      </c>
      <c r="Q27" s="32">
        <f t="shared" si="17"/>
        <v>0.11428000000000001</v>
      </c>
      <c r="R27" s="171">
        <f t="shared" si="18"/>
        <v>0.54164447717306285</v>
      </c>
      <c r="S27" s="171">
        <f t="shared" si="19"/>
        <v>0.42923611234975895</v>
      </c>
      <c r="T27" s="172">
        <f t="shared" si="20"/>
        <v>2.911941047717816E-2</v>
      </c>
    </row>
    <row r="28" spans="1:20" x14ac:dyDescent="0.25">
      <c r="A28" s="66" t="s">
        <v>18</v>
      </c>
      <c r="C28" s="33" t="s">
        <v>13</v>
      </c>
      <c r="D28" s="32">
        <f>SUMIFS(Current!$Z:$Z,Current!$G:$G,$A28,Current!$R:$R,D$4)/1000</f>
        <v>1.8209899999999992</v>
      </c>
      <c r="E28" s="32">
        <f>SUMIFS(Current!$Z:$Z,Current!$G:$G,$A28,Current!$R:$R,E$4)/1000</f>
        <v>0.49651000000000001</v>
      </c>
      <c r="F28" s="32">
        <f>SUMIFS(Current!$Z:$Z,Current!$G:$G,$A28,Current!$R:$R,F$4)/1000</f>
        <v>0.11958000000000001</v>
      </c>
      <c r="G28" s="32">
        <f>SUMIFS(Current!$Z:$Z,Current!$G:$G,$A28,Current!$R:$R,G$4)/1000</f>
        <v>3.116E-2</v>
      </c>
      <c r="H28" s="32">
        <f>SUMIFS(Current!$Z:$Z,Current!$G:$G,$A28,Current!$R:$R,H$4)/1000</f>
        <v>0</v>
      </c>
      <c r="I28" s="32">
        <f>SUMIFS(Current!$Z:$Z,Current!$G:$G,$A28,Current!$R:$R,I$4)/1000</f>
        <v>0</v>
      </c>
      <c r="J28" s="86">
        <f>SUMIFS(Current!$Z:$Z,Current!$G:$G,$A28,Current!$R:$R,J$4)/1000</f>
        <v>0</v>
      </c>
      <c r="K28" s="59">
        <f>SUMIFS(Current!$Z:$Z,Current!$G:$G,$A28,Current!$R:$R,K$4)/1000</f>
        <v>0</v>
      </c>
      <c r="L28" s="84">
        <f t="shared" si="14"/>
        <v>2.4682399999999989</v>
      </c>
      <c r="O28" s="170">
        <f t="shared" si="15"/>
        <v>2.317499999999999</v>
      </c>
      <c r="P28" s="32">
        <f t="shared" si="16"/>
        <v>0.15074000000000001</v>
      </c>
      <c r="Q28" s="32">
        <f t="shared" si="17"/>
        <v>0</v>
      </c>
      <c r="R28" s="171">
        <f t="shared" si="18"/>
        <v>0.93892814313032769</v>
      </c>
      <c r="S28" s="171">
        <f t="shared" si="19"/>
        <v>6.1071856869672349E-2</v>
      </c>
      <c r="T28" s="172">
        <f t="shared" si="20"/>
        <v>0</v>
      </c>
    </row>
    <row r="29" spans="1:20" x14ac:dyDescent="0.25">
      <c r="A29" s="66" t="s">
        <v>21</v>
      </c>
      <c r="C29" s="33" t="s">
        <v>17</v>
      </c>
      <c r="D29" s="32">
        <f>SUMIFS(Current!$Z:$Z,Current!$G:$G,$A29,Current!$R:$R,D$4)/1000</f>
        <v>1.0994199999999992</v>
      </c>
      <c r="E29" s="32">
        <f>SUMIFS(Current!$Z:$Z,Current!$G:$G,$A29,Current!$R:$R,E$4)/1000</f>
        <v>0.24918000000000001</v>
      </c>
      <c r="F29" s="32">
        <f>SUMIFS(Current!$Z:$Z,Current!$G:$G,$A29,Current!$R:$R,F$4)/1000</f>
        <v>9.079000000000001E-2</v>
      </c>
      <c r="G29" s="32">
        <f>SUMIFS(Current!$Z:$Z,Current!$G:$G,$A29,Current!$R:$R,G$4)/1000</f>
        <v>0.50648000000000015</v>
      </c>
      <c r="H29" s="32">
        <f>SUMIFS(Current!$Z:$Z,Current!$G:$G,$A29,Current!$R:$R,H$4)/1000</f>
        <v>0</v>
      </c>
      <c r="I29" s="32">
        <f>SUMIFS(Current!$Z:$Z,Current!$G:$G,$A29,Current!$R:$R,I$4)/1000</f>
        <v>0</v>
      </c>
      <c r="J29" s="86">
        <f>SUMIFS(Current!$Z:$Z,Current!$G:$G,$A29,Current!$R:$R,J$4)/1000</f>
        <v>0.15190999999999999</v>
      </c>
      <c r="K29" s="59">
        <f>SUMIFS(Current!$Z:$Z,Current!$G:$G,$A29,Current!$R:$R,K$4)/1000</f>
        <v>0</v>
      </c>
      <c r="L29" s="84">
        <f t="shared" si="14"/>
        <v>2.0977799999999993</v>
      </c>
      <c r="O29" s="170">
        <f t="shared" si="15"/>
        <v>1.3485999999999991</v>
      </c>
      <c r="P29" s="32">
        <f t="shared" si="16"/>
        <v>0.59727000000000019</v>
      </c>
      <c r="Q29" s="32">
        <f t="shared" si="17"/>
        <v>0.15190999999999999</v>
      </c>
      <c r="R29" s="171">
        <f t="shared" si="18"/>
        <v>0.6428700817054217</v>
      </c>
      <c r="S29" s="171">
        <f t="shared" si="19"/>
        <v>0.28471527042873912</v>
      </c>
      <c r="T29" s="172">
        <f t="shared" si="20"/>
        <v>7.2414647865839149E-2</v>
      </c>
    </row>
    <row r="30" spans="1:20" x14ac:dyDescent="0.25">
      <c r="A30" s="66" t="s">
        <v>17</v>
      </c>
      <c r="C30" s="33" t="s">
        <v>46</v>
      </c>
      <c r="D30" s="32">
        <f>SUMIFS(Current!$Z:$Z,Current!$G:$G,$A30,Current!$R:$R,D$4)/1000</f>
        <v>1.6106600000000006</v>
      </c>
      <c r="E30" s="32">
        <f>SUMIFS(Current!$Z:$Z,Current!$G:$G,$A30,Current!$R:$R,E$4)/1000</f>
        <v>6.9149999999999989E-2</v>
      </c>
      <c r="F30" s="32">
        <f>SUMIFS(Current!$Z:$Z,Current!$G:$G,$A30,Current!$R:$R,F$4)/1000</f>
        <v>-0.21512000000000001</v>
      </c>
      <c r="G30" s="32">
        <f>SUMIFS(Current!$Z:$Z,Current!$G:$G,$A30,Current!$R:$R,G$4)/1000</f>
        <v>0.20294999999999999</v>
      </c>
      <c r="H30" s="32">
        <f>SUMIFS(Current!$Z:$Z,Current!$G:$G,$A30,Current!$R:$R,H$4)/1000</f>
        <v>0</v>
      </c>
      <c r="I30" s="32">
        <f>SUMIFS(Current!$Z:$Z,Current!$G:$G,$A30,Current!$R:$R,I$4)/1000</f>
        <v>0.13557</v>
      </c>
      <c r="J30" s="59">
        <f>SUMIFS(Current!$Z:$Z,Current!$G:$G,$A30,Current!$R:$R,J$4)/1000</f>
        <v>0.16143000000000002</v>
      </c>
      <c r="K30" s="59">
        <f>SUMIFS(Current!$Z:$Z,Current!$G:$G,$A30,Current!$R:$R,K$4)/1000</f>
        <v>-5.9799999999999992E-3</v>
      </c>
      <c r="L30" s="84">
        <f t="shared" si="14"/>
        <v>1.9586600000000005</v>
      </c>
      <c r="O30" s="170">
        <f t="shared" si="15"/>
        <v>1.6798100000000007</v>
      </c>
      <c r="P30" s="32">
        <f t="shared" si="16"/>
        <v>0.12339999999999998</v>
      </c>
      <c r="Q30" s="32">
        <f t="shared" si="17"/>
        <v>0.15545000000000003</v>
      </c>
      <c r="R30" s="171">
        <f t="shared" si="18"/>
        <v>0.85763225878917226</v>
      </c>
      <c r="S30" s="171">
        <f t="shared" si="19"/>
        <v>6.3002256644849E-2</v>
      </c>
      <c r="T30" s="172">
        <f t="shared" si="20"/>
        <v>7.9365484565978778E-2</v>
      </c>
    </row>
    <row r="31" spans="1:20" x14ac:dyDescent="0.25">
      <c r="A31" s="66" t="s">
        <v>19</v>
      </c>
      <c r="C31" s="33" t="s">
        <v>18</v>
      </c>
      <c r="D31" s="32">
        <f>SUMIFS(Current!$Z:$Z,Current!$G:$G,$A31,Current!$R:$R,D$4)/1000</f>
        <v>0.85247999999999968</v>
      </c>
      <c r="E31" s="32">
        <f>SUMIFS(Current!$Z:$Z,Current!$G:$G,$A31,Current!$R:$R,E$4)/1000</f>
        <v>4.6780000000000002E-2</v>
      </c>
      <c r="F31" s="32">
        <f>SUMIFS(Current!$Z:$Z,Current!$G:$G,$A31,Current!$R:$R,F$4)/1000</f>
        <v>5.2650000000000016E-2</v>
      </c>
      <c r="G31" s="32">
        <f>SUMIFS(Current!$Z:$Z,Current!$G:$G,$A31,Current!$R:$R,G$4)/1000</f>
        <v>0.37516999999999995</v>
      </c>
      <c r="H31" s="32">
        <f>SUMIFS(Current!$Z:$Z,Current!$G:$G,$A31,Current!$R:$R,H$4)/1000</f>
        <v>0</v>
      </c>
      <c r="I31" s="32">
        <f>SUMIFS(Current!$Z:$Z,Current!$G:$G,$A31,Current!$R:$R,I$4)/1000</f>
        <v>2.0049999999999998E-2</v>
      </c>
      <c r="J31" s="87">
        <f>SUMIFS(Current!$Z:$Z,Current!$G:$G,$A31,Current!$R:$R,J$4)/1000</f>
        <v>0.32903000000000016</v>
      </c>
      <c r="K31" s="59">
        <f>SUMIFS(Current!$Z:$Z,Current!$G:$G,$A31,Current!$R:$R,K$4)/1000</f>
        <v>3.2840000000000001E-2</v>
      </c>
      <c r="L31" s="84">
        <f t="shared" si="14"/>
        <v>1.7089999999999996</v>
      </c>
      <c r="O31" s="170">
        <f t="shared" si="15"/>
        <v>0.89925999999999973</v>
      </c>
      <c r="P31" s="32">
        <f t="shared" si="16"/>
        <v>0.44786999999999999</v>
      </c>
      <c r="Q31" s="32">
        <f t="shared" si="17"/>
        <v>0.36187000000000014</v>
      </c>
      <c r="R31" s="171">
        <f t="shared" si="18"/>
        <v>0.52619075482738442</v>
      </c>
      <c r="S31" s="171">
        <f t="shared" si="19"/>
        <v>0.26206553540081923</v>
      </c>
      <c r="T31" s="172">
        <f t="shared" si="20"/>
        <v>0.21174370977179649</v>
      </c>
    </row>
    <row r="32" spans="1:20" x14ac:dyDescent="0.25">
      <c r="A32" s="66" t="s">
        <v>13</v>
      </c>
      <c r="C32" s="33" t="s">
        <v>21</v>
      </c>
      <c r="D32" s="32">
        <f>SUMIFS(Current!$Z:$Z,Current!$G:$G,$A32,Current!$R:$R,D$4)/1000</f>
        <v>1.3362999999999994</v>
      </c>
      <c r="E32" s="32">
        <f>SUMIFS(Current!$Z:$Z,Current!$G:$G,$A32,Current!$R:$R,E$4)/1000</f>
        <v>9.5260000000000011E-2</v>
      </c>
      <c r="F32" s="32">
        <f>SUMIFS(Current!$Z:$Z,Current!$G:$G,$A32,Current!$R:$R,F$4)/1000</f>
        <v>4.1800000000000004E-2</v>
      </c>
      <c r="G32" s="32">
        <f>SUMIFS(Current!$Z:$Z,Current!$G:$G,$A32,Current!$R:$R,G$4)/1000</f>
        <v>0.12005</v>
      </c>
      <c r="H32" s="32">
        <f>SUMIFS(Current!$Z:$Z,Current!$G:$G,$A32,Current!$R:$R,H$4)/1000</f>
        <v>0</v>
      </c>
      <c r="I32" s="32">
        <f>SUMIFS(Current!$Z:$Z,Current!$G:$G,$A32,Current!$R:$R,I$4)/1000</f>
        <v>0</v>
      </c>
      <c r="J32" s="86">
        <f>SUMIFS(Current!$Z:$Z,Current!$G:$G,$A32,Current!$R:$R,J$4)/1000</f>
        <v>0</v>
      </c>
      <c r="K32" s="59">
        <f>SUMIFS(Current!$Z:$Z,Current!$G:$G,$A32,Current!$R:$R,K$4)/1000</f>
        <v>0</v>
      </c>
      <c r="L32" s="84">
        <f t="shared" si="14"/>
        <v>1.5934099999999993</v>
      </c>
      <c r="O32" s="170">
        <f t="shared" si="15"/>
        <v>1.4315599999999993</v>
      </c>
      <c r="P32" s="32">
        <f t="shared" si="16"/>
        <v>0.16184999999999999</v>
      </c>
      <c r="Q32" s="32">
        <f t="shared" si="17"/>
        <v>0</v>
      </c>
      <c r="R32" s="171">
        <f t="shared" si="18"/>
        <v>0.89842538957330498</v>
      </c>
      <c r="S32" s="171">
        <f t="shared" si="19"/>
        <v>0.10157461042669499</v>
      </c>
      <c r="T32" s="172">
        <f t="shared" si="20"/>
        <v>0</v>
      </c>
    </row>
    <row r="33" spans="1:20" x14ac:dyDescent="0.25">
      <c r="A33" s="66" t="s">
        <v>15</v>
      </c>
      <c r="C33" s="33" t="s">
        <v>45</v>
      </c>
      <c r="D33" s="32">
        <f>SUMIFS(Current!$Z:$Z,Current!$G:$G,$A33,Current!$R:$R,D$4)/1000</f>
        <v>1.0822700000000001</v>
      </c>
      <c r="E33" s="32">
        <f>SUMIFS(Current!$Z:$Z,Current!$G:$G,$A33,Current!$R:$R,E$4)/1000</f>
        <v>9.3700000000000016E-3</v>
      </c>
      <c r="F33" s="32">
        <f>SUMIFS(Current!$Z:$Z,Current!$G:$G,$A33,Current!$R:$R,F$4)/1000</f>
        <v>6.089E-2</v>
      </c>
      <c r="G33" s="32">
        <f>SUMIFS(Current!$Z:$Z,Current!$G:$G,$A33,Current!$R:$R,G$4)/1000</f>
        <v>0.17624999999999993</v>
      </c>
      <c r="H33" s="32">
        <f>SUMIFS(Current!$Z:$Z,Current!$G:$G,$A33,Current!$R:$R,H$4)/1000</f>
        <v>0</v>
      </c>
      <c r="I33" s="32">
        <f>SUMIFS(Current!$Z:$Z,Current!$G:$G,$A33,Current!$R:$R,I$4)/1000</f>
        <v>5.9009999999999993E-2</v>
      </c>
      <c r="J33" s="59">
        <f>SUMIFS(Current!$Z:$Z,Current!$G:$G,$A33,Current!$R:$R,J$4)/1000</f>
        <v>7.9000000000000015E-2</v>
      </c>
      <c r="K33" s="59">
        <f>SUMIFS(Current!$Z:$Z,Current!$G:$G,$A33,Current!$R:$R,K$4)/1000</f>
        <v>0</v>
      </c>
      <c r="L33" s="84">
        <f t="shared" si="14"/>
        <v>1.46679</v>
      </c>
      <c r="O33" s="170">
        <f t="shared" si="15"/>
        <v>1.0916400000000002</v>
      </c>
      <c r="P33" s="32">
        <f t="shared" si="16"/>
        <v>0.29614999999999991</v>
      </c>
      <c r="Q33" s="32">
        <f t="shared" si="17"/>
        <v>7.9000000000000015E-2</v>
      </c>
      <c r="R33" s="171">
        <f t="shared" si="18"/>
        <v>0.74423741639907559</v>
      </c>
      <c r="S33" s="171">
        <f t="shared" si="19"/>
        <v>0.20190347629858391</v>
      </c>
      <c r="T33" s="172">
        <f t="shared" si="20"/>
        <v>5.3859107302340496E-2</v>
      </c>
    </row>
    <row r="34" spans="1:20" ht="15.75" thickBot="1" x14ac:dyDescent="0.3">
      <c r="A34" s="66" t="s">
        <v>20</v>
      </c>
      <c r="C34" s="34" t="s">
        <v>20</v>
      </c>
      <c r="D34" s="32">
        <f>SUMIFS(Current!$Z:$Z,Current!$G:$G,$A34,Current!$R:$R,D$4)/1000</f>
        <v>0</v>
      </c>
      <c r="E34" s="32">
        <f>SUMIFS(Current!$Z:$Z,Current!$G:$G,$A34,Current!$R:$R,E$4)/1000</f>
        <v>0</v>
      </c>
      <c r="F34" s="32">
        <f>SUMIFS(Current!$Z:$Z,Current!$G:$G,$A34,Current!$R:$R,F$4)/1000</f>
        <v>0</v>
      </c>
      <c r="G34" s="32">
        <f>SUMIFS(Current!$Z:$Z,Current!$G:$G,$A34,Current!$R:$R,G$4)/1000</f>
        <v>0</v>
      </c>
      <c r="H34" s="32">
        <f>SUMIFS(Current!$Z:$Z,Current!$G:$G,$A34,Current!$R:$R,H$4)/1000</f>
        <v>0</v>
      </c>
      <c r="I34" s="32">
        <f>SUMIFS(Current!$Z:$Z,Current!$G:$G,$A34,Current!$R:$R,I$4)/1000</f>
        <v>0</v>
      </c>
      <c r="J34" s="59">
        <f>SUMIFS(Current!$Z:$Z,Current!$G:$G,$A34,Current!$R:$R,J$4)/1000</f>
        <v>0</v>
      </c>
      <c r="K34" s="59">
        <f>SUMIFS(Current!$Z:$Z,Current!$G:$G,$A34,Current!$R:$R,K$4)/1000</f>
        <v>0</v>
      </c>
      <c r="L34" s="85">
        <f t="shared" si="14"/>
        <v>0</v>
      </c>
      <c r="O34" s="184">
        <f t="shared" si="15"/>
        <v>0</v>
      </c>
      <c r="P34" s="185">
        <f t="shared" si="16"/>
        <v>0</v>
      </c>
      <c r="Q34" s="185">
        <f t="shared" si="17"/>
        <v>0</v>
      </c>
      <c r="R34" s="186">
        <f>IFERROR(O34/$L34,0)</f>
        <v>0</v>
      </c>
      <c r="S34" s="186">
        <f>IFERROR(P34/$L34,0)</f>
        <v>0</v>
      </c>
      <c r="T34" s="187">
        <f>IFERROR(Q34/$L34,0)</f>
        <v>0</v>
      </c>
    </row>
    <row r="35" spans="1:20" ht="16.5" thickTop="1" thickBot="1" x14ac:dyDescent="0.3">
      <c r="C35" s="25" t="s">
        <v>29</v>
      </c>
      <c r="D35" s="26">
        <f t="shared" ref="D35:L35" si="21">SUM(D24:D34)</f>
        <v>26.871720000000003</v>
      </c>
      <c r="E35" s="26">
        <f t="shared" si="21"/>
        <v>4.21272</v>
      </c>
      <c r="F35" s="26">
        <f t="shared" si="21"/>
        <v>4.1763599999999999</v>
      </c>
      <c r="G35" s="26">
        <f t="shared" si="21"/>
        <v>5.3897899999999996</v>
      </c>
      <c r="H35" s="26">
        <f t="shared" si="21"/>
        <v>0</v>
      </c>
      <c r="I35" s="26">
        <f t="shared" si="21"/>
        <v>0.53803000000000001</v>
      </c>
      <c r="J35" s="26">
        <f t="shared" si="21"/>
        <v>1.7472999999999999</v>
      </c>
      <c r="K35" s="26">
        <f t="shared" si="21"/>
        <v>2.928E-2</v>
      </c>
      <c r="L35" s="27">
        <f t="shared" si="21"/>
        <v>42.965200000000017</v>
      </c>
      <c r="O35" s="176">
        <f t="shared" ref="O35" si="22">SUM(D35:E35)</f>
        <v>31.084440000000004</v>
      </c>
      <c r="P35" s="177">
        <f t="shared" ref="P35" si="23">SUM(F35:I35)</f>
        <v>10.104179999999999</v>
      </c>
      <c r="Q35" s="177">
        <f t="shared" ref="Q35" si="24">SUM(J35:K35)</f>
        <v>1.7765799999999998</v>
      </c>
      <c r="R35" s="178">
        <f t="shared" ref="R35" si="25">O35/$L35</f>
        <v>0.72347946710360922</v>
      </c>
      <c r="S35" s="178">
        <f t="shared" ref="S35" si="26">P35/$L35</f>
        <v>0.2351712548760391</v>
      </c>
      <c r="T35" s="179">
        <f t="shared" ref="T35" si="27">Q35/$L35</f>
        <v>4.1349278020351335E-2</v>
      </c>
    </row>
    <row r="36" spans="1:20" ht="15.75" thickTop="1" x14ac:dyDescent="0.25">
      <c r="L36" s="82">
        <f>+L35-L16</f>
        <v>0</v>
      </c>
      <c r="O36" s="90"/>
      <c r="P36" s="90"/>
      <c r="Q36" s="90"/>
      <c r="R36" s="90"/>
      <c r="S36" s="90"/>
      <c r="T36" s="90"/>
    </row>
    <row r="37" spans="1:20" x14ac:dyDescent="0.25">
      <c r="D37" s="91" t="s">
        <v>591</v>
      </c>
    </row>
    <row r="38" spans="1:20" ht="23.25" x14ac:dyDescent="0.25">
      <c r="D38" s="92" t="s">
        <v>33</v>
      </c>
      <c r="E38" s="92" t="s">
        <v>34</v>
      </c>
      <c r="F38" s="92" t="s">
        <v>35</v>
      </c>
      <c r="G38" s="92" t="s">
        <v>36</v>
      </c>
      <c r="H38" s="92" t="s">
        <v>38</v>
      </c>
      <c r="I38" s="92" t="s">
        <v>39</v>
      </c>
      <c r="J38" s="92" t="s">
        <v>37</v>
      </c>
      <c r="K38" s="92" t="s">
        <v>40</v>
      </c>
    </row>
    <row r="39" spans="1:20" x14ac:dyDescent="0.25">
      <c r="D39" t="s">
        <v>594</v>
      </c>
      <c r="E39" s="61" t="s">
        <v>593</v>
      </c>
      <c r="F39" s="61" t="s">
        <v>589</v>
      </c>
      <c r="G39" s="61" t="s">
        <v>589</v>
      </c>
      <c r="H39" s="61" t="s">
        <v>589</v>
      </c>
      <c r="I39" s="61" t="s">
        <v>589</v>
      </c>
      <c r="J39" s="61" t="s">
        <v>589</v>
      </c>
      <c r="K39" s="61" t="s">
        <v>589</v>
      </c>
    </row>
    <row r="40" spans="1:20" x14ac:dyDescent="0.25">
      <c r="D40" t="s">
        <v>594</v>
      </c>
      <c r="E40" s="60" t="s">
        <v>590</v>
      </c>
      <c r="F40" s="60" t="s">
        <v>593</v>
      </c>
      <c r="G40" s="60" t="s">
        <v>593</v>
      </c>
      <c r="H40" s="60" t="s">
        <v>593</v>
      </c>
      <c r="I40" s="60" t="s">
        <v>593</v>
      </c>
      <c r="J40" s="60" t="s">
        <v>593</v>
      </c>
      <c r="K40" s="60" t="s">
        <v>593</v>
      </c>
    </row>
    <row r="41" spans="1:20" ht="15.75" thickBot="1" x14ac:dyDescent="0.3"/>
    <row r="42" spans="1:20" ht="30.75" customHeight="1" thickTop="1" thickBot="1" x14ac:dyDescent="0.3">
      <c r="C42" s="28" t="s">
        <v>53</v>
      </c>
      <c r="D42" s="29" t="s">
        <v>33</v>
      </c>
      <c r="E42" s="29" t="s">
        <v>34</v>
      </c>
      <c r="F42" s="29" t="s">
        <v>35</v>
      </c>
      <c r="G42" s="29" t="s">
        <v>36</v>
      </c>
      <c r="H42" s="29" t="s">
        <v>38</v>
      </c>
      <c r="I42" s="29" t="s">
        <v>39</v>
      </c>
      <c r="J42" s="29" t="s">
        <v>37</v>
      </c>
      <c r="K42" s="29" t="s">
        <v>40</v>
      </c>
      <c r="L42" s="30" t="s">
        <v>29</v>
      </c>
      <c r="O42" s="88" t="s">
        <v>596</v>
      </c>
      <c r="P42" s="88" t="s">
        <v>597</v>
      </c>
      <c r="Q42" s="88" t="s">
        <v>595</v>
      </c>
      <c r="R42" s="88" t="s">
        <v>596</v>
      </c>
      <c r="S42" s="88" t="s">
        <v>597</v>
      </c>
      <c r="T42" s="88" t="s">
        <v>595</v>
      </c>
    </row>
    <row r="43" spans="1:20" ht="15.75" thickTop="1" x14ac:dyDescent="0.25">
      <c r="A43" s="66" t="s">
        <v>58</v>
      </c>
      <c r="C43" s="58" t="s">
        <v>338</v>
      </c>
      <c r="D43" s="32">
        <f>SUMIFS(Current!$Z:$Z,Current!$I:$I,$A43,Current!$R:$R,D$42)/1000</f>
        <v>11.589389999999995</v>
      </c>
      <c r="E43" s="32">
        <f>SUMIFS(Current!$Z:$Z,Current!$I:$I,$A43,Current!$R:$R,E$42)/1000</f>
        <v>0.68869000000000014</v>
      </c>
      <c r="F43" s="32">
        <f>SUMIFS(Current!$Z:$Z,Current!$I:$I,$A43,Current!$R:$R,F$42)/1000</f>
        <v>0.18453</v>
      </c>
      <c r="G43" s="32">
        <f>SUMIFS(Current!$Z:$Z,Current!$I:$I,$A43,Current!$R:$R,G$42)/1000</f>
        <v>0.75014999999999998</v>
      </c>
      <c r="H43" s="32">
        <f>SUMIFS(Current!$Z:$Z,Current!$I:$I,$A43,Current!$R:$R,H$42)/1000</f>
        <v>0</v>
      </c>
      <c r="I43" s="32">
        <f>SUMIFS(Current!$Z:$Z,Current!$I:$I,$A43,Current!$R:$R,I$42)/1000</f>
        <v>6.5579999999999999E-2</v>
      </c>
      <c r="J43" s="86">
        <f>SUMIFS(Current!$Z:$Z,Current!$I:$I,$A43,Current!$R:$R,J$42)/1000</f>
        <v>0.26512999999999998</v>
      </c>
      <c r="K43" s="59">
        <f>SUMIFS(Current!$Z:$Z,Current!$I:$I,$A43,Current!$R:$R,K$42)/1000</f>
        <v>0</v>
      </c>
      <c r="L43" s="83">
        <f t="shared" ref="L43:L58" si="28">SUM(D43:K43)</f>
        <v>13.543469999999994</v>
      </c>
      <c r="O43" s="32">
        <f t="shared" ref="O43:O58" si="29">SUM(D43:E43)</f>
        <v>12.278079999999994</v>
      </c>
      <c r="P43" s="32">
        <f t="shared" ref="P43:P58" si="30">SUM(F43:I43)</f>
        <v>1.0002599999999999</v>
      </c>
      <c r="Q43" s="32">
        <f t="shared" ref="Q43:Q58" si="31">SUM(J43:K43)</f>
        <v>0.26512999999999998</v>
      </c>
      <c r="R43" s="90">
        <f t="shared" ref="R43:R52" si="32">O43/$L43</f>
        <v>0.90656825761787785</v>
      </c>
      <c r="S43" s="90">
        <f t="shared" ref="S43:S52" si="33">P43/$L43</f>
        <v>7.3855518563558709E-2</v>
      </c>
      <c r="T43" s="90">
        <f t="shared" ref="T43:T52" si="34">Q43/$L43</f>
        <v>1.9576223818563492E-2</v>
      </c>
    </row>
    <row r="44" spans="1:20" x14ac:dyDescent="0.25">
      <c r="A44" s="66" t="s">
        <v>56</v>
      </c>
      <c r="C44" s="58" t="s">
        <v>69</v>
      </c>
      <c r="D44" s="32">
        <f>SUMIFS(Current!$Z:$Z,Current!$I:$I,$A44,Current!$R:$R,D$42)/1000</f>
        <v>1.8108900000000003</v>
      </c>
      <c r="E44" s="32">
        <f>SUMIFS(Current!$Z:$Z,Current!$I:$I,$A44,Current!$R:$R,E$42)/1000</f>
        <v>0.5734499999999999</v>
      </c>
      <c r="F44" s="32">
        <f>SUMIFS(Current!$Z:$Z,Current!$I:$I,$A44,Current!$R:$R,F$42)/1000</f>
        <v>2.0100899999999999</v>
      </c>
      <c r="G44" s="32">
        <f>SUMIFS(Current!$Z:$Z,Current!$I:$I,$A44,Current!$R:$R,G$42)/1000</f>
        <v>1.9411299999999994</v>
      </c>
      <c r="H44" s="32">
        <f>SUMIFS(Current!$Z:$Z,Current!$I:$I,$A44,Current!$R:$R,H$42)/1000</f>
        <v>0</v>
      </c>
      <c r="I44" s="32">
        <f>SUMIFS(Current!$Z:$Z,Current!$I:$I,$A44,Current!$R:$R,I$42)/1000</f>
        <v>0.20362</v>
      </c>
      <c r="J44" s="86">
        <f>SUMIFS(Current!$Z:$Z,Current!$I:$I,$A44,Current!$R:$R,J$42)/1000</f>
        <v>0.26948999999999995</v>
      </c>
      <c r="K44" s="59">
        <f>SUMIFS(Current!$Z:$Z,Current!$I:$I,$A44,Current!$R:$R,K$42)/1000</f>
        <v>0</v>
      </c>
      <c r="L44" s="84">
        <f t="shared" si="28"/>
        <v>6.8086699999999993</v>
      </c>
      <c r="O44" s="32">
        <f t="shared" si="29"/>
        <v>2.3843400000000003</v>
      </c>
      <c r="P44" s="32">
        <f t="shared" si="30"/>
        <v>4.1548399999999992</v>
      </c>
      <c r="Q44" s="32">
        <f t="shared" si="31"/>
        <v>0.26948999999999995</v>
      </c>
      <c r="R44" s="90">
        <f t="shared" si="32"/>
        <v>0.35019174082456639</v>
      </c>
      <c r="S44" s="90">
        <f t="shared" si="33"/>
        <v>0.61022784185457657</v>
      </c>
      <c r="T44" s="90">
        <f t="shared" si="34"/>
        <v>3.9580417320857084E-2</v>
      </c>
    </row>
    <row r="45" spans="1:20" x14ac:dyDescent="0.25">
      <c r="A45" s="66" t="s">
        <v>59</v>
      </c>
      <c r="C45" s="58" t="s">
        <v>342</v>
      </c>
      <c r="D45" s="32">
        <f>SUMIFS(Current!$Z:$Z,Current!$I:$I,$A45,Current!$R:$R,D$42)/1000</f>
        <v>4.1632300000000058</v>
      </c>
      <c r="E45" s="32">
        <f>SUMIFS(Current!$Z:$Z,Current!$I:$I,$A45,Current!$R:$R,E$42)/1000</f>
        <v>0.6399800000000001</v>
      </c>
      <c r="F45" s="32">
        <f>SUMIFS(Current!$Z:$Z,Current!$I:$I,$A45,Current!$R:$R,F$42)/1000</f>
        <v>0.31253999999999993</v>
      </c>
      <c r="G45" s="32">
        <f>SUMIFS(Current!$Z:$Z,Current!$I:$I,$A45,Current!$R:$R,G$42)/1000</f>
        <v>0.61253000000000046</v>
      </c>
      <c r="H45" s="32">
        <f>SUMIFS(Current!$Z:$Z,Current!$I:$I,$A45,Current!$R:$R,H$42)/1000</f>
        <v>0</v>
      </c>
      <c r="I45" s="32">
        <f>SUMIFS(Current!$Z:$Z,Current!$I:$I,$A45,Current!$R:$R,I$42)/1000</f>
        <v>0</v>
      </c>
      <c r="J45" s="86">
        <f>SUMIFS(Current!$Z:$Z,Current!$I:$I,$A45,Current!$R:$R,J$42)/1000</f>
        <v>0.12475</v>
      </c>
      <c r="K45" s="59">
        <f>SUMIFS(Current!$Z:$Z,Current!$I:$I,$A45,Current!$R:$R,K$42)/1000</f>
        <v>0</v>
      </c>
      <c r="L45" s="84">
        <f t="shared" si="28"/>
        <v>5.8530300000000066</v>
      </c>
      <c r="O45" s="32">
        <f t="shared" si="29"/>
        <v>4.8032100000000062</v>
      </c>
      <c r="P45" s="32">
        <f t="shared" si="30"/>
        <v>0.92507000000000039</v>
      </c>
      <c r="Q45" s="32">
        <f t="shared" si="31"/>
        <v>0.12475</v>
      </c>
      <c r="R45" s="90">
        <f t="shared" si="32"/>
        <v>0.82063649084320445</v>
      </c>
      <c r="S45" s="90">
        <f t="shared" si="33"/>
        <v>0.1580497622598892</v>
      </c>
      <c r="T45" s="90">
        <f t="shared" si="34"/>
        <v>2.1313746896906363E-2</v>
      </c>
    </row>
    <row r="46" spans="1:20" x14ac:dyDescent="0.25">
      <c r="A46" s="66" t="s">
        <v>55</v>
      </c>
      <c r="C46" s="58" t="s">
        <v>337</v>
      </c>
      <c r="D46" s="32">
        <f>SUMIFS(Current!$Z:$Z,Current!$I:$I,$A46,Current!$R:$R,D$42)/1000</f>
        <v>2.8061800000000012</v>
      </c>
      <c r="E46" s="32">
        <f>SUMIFS(Current!$Z:$Z,Current!$I:$I,$A46,Current!$R:$R,E$42)/1000</f>
        <v>0.69573999999999991</v>
      </c>
      <c r="F46" s="32">
        <f>SUMIFS(Current!$Z:$Z,Current!$I:$I,$A46,Current!$R:$R,F$42)/1000</f>
        <v>0.5484</v>
      </c>
      <c r="G46" s="32">
        <f>SUMIFS(Current!$Z:$Z,Current!$I:$I,$A46,Current!$R:$R,G$42)/1000</f>
        <v>0.37106000000000017</v>
      </c>
      <c r="H46" s="32">
        <f>SUMIFS(Current!$Z:$Z,Current!$I:$I,$A46,Current!$R:$R,H$42)/1000</f>
        <v>0</v>
      </c>
      <c r="I46" s="32">
        <f>SUMIFS(Current!$Z:$Z,Current!$I:$I,$A46,Current!$R:$R,I$42)/1000</f>
        <v>1.47E-3</v>
      </c>
      <c r="J46" s="86">
        <f>SUMIFS(Current!$Z:$Z,Current!$I:$I,$A46,Current!$R:$R,J$42)/1000</f>
        <v>5.7349999999999998E-2</v>
      </c>
      <c r="K46" s="59">
        <f>SUMIFS(Current!$Z:$Z,Current!$I:$I,$A46,Current!$R:$R,K$42)/1000</f>
        <v>0</v>
      </c>
      <c r="L46" s="84">
        <f t="shared" si="28"/>
        <v>4.4802000000000008</v>
      </c>
      <c r="O46" s="32">
        <f t="shared" si="29"/>
        <v>3.501920000000001</v>
      </c>
      <c r="P46" s="32">
        <f t="shared" si="30"/>
        <v>0.92093000000000014</v>
      </c>
      <c r="Q46" s="32">
        <f t="shared" si="31"/>
        <v>5.7349999999999998E-2</v>
      </c>
      <c r="R46" s="90">
        <f t="shared" si="32"/>
        <v>0.78164367662157952</v>
      </c>
      <c r="S46" s="90">
        <f t="shared" si="33"/>
        <v>0.20555555555555555</v>
      </c>
      <c r="T46" s="90">
        <f t="shared" si="34"/>
        <v>1.2800767822865048E-2</v>
      </c>
    </row>
    <row r="47" spans="1:20" x14ac:dyDescent="0.25">
      <c r="A47" s="66" t="s">
        <v>277</v>
      </c>
      <c r="C47" s="58" t="s">
        <v>340</v>
      </c>
      <c r="D47" s="32">
        <f>SUMIFS(Current!$Z:$Z,Current!$I:$I,$A47,Current!$R:$R,D$42)/1000</f>
        <v>2.6263700000000005</v>
      </c>
      <c r="E47" s="32">
        <f>SUMIFS(Current!$Z:$Z,Current!$I:$I,$A47,Current!$R:$R,E$42)/1000</f>
        <v>0.72281999999999991</v>
      </c>
      <c r="F47" s="32">
        <f>SUMIFS(Current!$Z:$Z,Current!$I:$I,$A47,Current!$R:$R,F$42)/1000</f>
        <v>-0.13965999999999998</v>
      </c>
      <c r="G47" s="32">
        <f>SUMIFS(Current!$Z:$Z,Current!$I:$I,$A47,Current!$R:$R,G$42)/1000</f>
        <v>-6.3149999999999984E-2</v>
      </c>
      <c r="H47" s="32">
        <f>SUMIFS(Current!$Z:$Z,Current!$I:$I,$A47,Current!$R:$R,H$42)/1000</f>
        <v>0</v>
      </c>
      <c r="I47" s="32">
        <f>SUMIFS(Current!$Z:$Z,Current!$I:$I,$A47,Current!$R:$R,I$42)/1000</f>
        <v>0.13181999999999999</v>
      </c>
      <c r="J47" s="86">
        <f>SUMIFS(Current!$Z:$Z,Current!$I:$I,$A47,Current!$R:$R,J$42)/1000</f>
        <v>4.0740000000000005E-2</v>
      </c>
      <c r="K47" s="59">
        <f>SUMIFS(Current!$Z:$Z,Current!$I:$I,$A47,Current!$R:$R,K$42)/1000</f>
        <v>2.0000000000000001E-4</v>
      </c>
      <c r="L47" s="84">
        <f t="shared" si="28"/>
        <v>3.3191400000000004</v>
      </c>
      <c r="O47" s="32">
        <f t="shared" si="29"/>
        <v>3.3491900000000006</v>
      </c>
      <c r="P47" s="32">
        <f t="shared" si="30"/>
        <v>-7.098999999999997E-2</v>
      </c>
      <c r="Q47" s="32">
        <f t="shared" si="31"/>
        <v>4.0940000000000004E-2</v>
      </c>
      <c r="R47" s="90">
        <f t="shared" si="32"/>
        <v>1.0090535500159681</v>
      </c>
      <c r="S47" s="90">
        <f t="shared" si="33"/>
        <v>-2.1388070403779279E-2</v>
      </c>
      <c r="T47" s="90">
        <f t="shared" si="34"/>
        <v>1.23345203878113E-2</v>
      </c>
    </row>
    <row r="48" spans="1:20" x14ac:dyDescent="0.25">
      <c r="A48" s="66" t="s">
        <v>57</v>
      </c>
      <c r="C48" s="58" t="s">
        <v>339</v>
      </c>
      <c r="D48" s="32">
        <f>SUMIFS(Current!$Z:$Z,Current!$I:$I,$A48,Current!$R:$R,D$42)/1000</f>
        <v>1.0562699999999996</v>
      </c>
      <c r="E48" s="32">
        <f>SUMIFS(Current!$Z:$Z,Current!$I:$I,$A48,Current!$R:$R,E$42)/1000</f>
        <v>0.30166999999999994</v>
      </c>
      <c r="F48" s="32">
        <f>SUMIFS(Current!$Z:$Z,Current!$I:$I,$A48,Current!$R:$R,F$42)/1000</f>
        <v>0.44757999999999992</v>
      </c>
      <c r="G48" s="32">
        <f>SUMIFS(Current!$Z:$Z,Current!$I:$I,$A48,Current!$R:$R,G$42)/1000</f>
        <v>0.58504</v>
      </c>
      <c r="H48" s="32">
        <f>SUMIFS(Current!$Z:$Z,Current!$I:$I,$A48,Current!$R:$R,H$42)/1000</f>
        <v>0</v>
      </c>
      <c r="I48" s="32">
        <f>SUMIFS(Current!$Z:$Z,Current!$I:$I,$A48,Current!$R:$R,I$42)/1000</f>
        <v>1.042E-2</v>
      </c>
      <c r="J48" s="86">
        <f>SUMIFS(Current!$Z:$Z,Current!$I:$I,$A48,Current!$R:$R,J$42)/1000</f>
        <v>0.33722000000000002</v>
      </c>
      <c r="K48" s="59">
        <f>SUMIFS(Current!$Z:$Z,Current!$I:$I,$A48,Current!$R:$R,K$42)/1000</f>
        <v>0</v>
      </c>
      <c r="L48" s="84">
        <f t="shared" si="28"/>
        <v>2.7381999999999991</v>
      </c>
      <c r="O48" s="32">
        <f t="shared" si="29"/>
        <v>1.3579399999999995</v>
      </c>
      <c r="P48" s="32">
        <f t="shared" si="30"/>
        <v>1.04304</v>
      </c>
      <c r="Q48" s="32">
        <f t="shared" si="31"/>
        <v>0.33722000000000002</v>
      </c>
      <c r="R48" s="90">
        <f t="shared" si="32"/>
        <v>0.49592432985172741</v>
      </c>
      <c r="S48" s="90">
        <f t="shared" si="33"/>
        <v>0.38092177342779943</v>
      </c>
      <c r="T48" s="90">
        <f t="shared" si="34"/>
        <v>0.12315389672047335</v>
      </c>
    </row>
    <row r="49" spans="1:20" x14ac:dyDescent="0.25">
      <c r="A49" s="66" t="s">
        <v>538</v>
      </c>
      <c r="C49" s="58" t="s">
        <v>65</v>
      </c>
      <c r="D49" s="32">
        <f>SUMIFS(Current!$Z:$Z,Current!$I:$I,$A49,Current!$R:$R,D$42)/1000</f>
        <v>1.2573999999999992</v>
      </c>
      <c r="E49" s="32">
        <f>SUMIFS(Current!$Z:$Z,Current!$I:$I,$A49,Current!$R:$R,E$42)/1000</f>
        <v>0.36397000000000007</v>
      </c>
      <c r="F49" s="32">
        <f>SUMIFS(Current!$Z:$Z,Current!$I:$I,$A49,Current!$R:$R,F$42)/1000</f>
        <v>0.13492999999999997</v>
      </c>
      <c r="G49" s="32">
        <f>SUMIFS(Current!$Z:$Z,Current!$I:$I,$A49,Current!$R:$R,G$42)/1000</f>
        <v>0.37789000000000011</v>
      </c>
      <c r="H49" s="32">
        <f>SUMIFS(Current!$Z:$Z,Current!$I:$I,$A49,Current!$R:$R,H$42)/1000</f>
        <v>0</v>
      </c>
      <c r="I49" s="32">
        <f>SUMIFS(Current!$Z:$Z,Current!$I:$I,$A49,Current!$R:$R,I$42)/1000</f>
        <v>6.8700000000000002E-3</v>
      </c>
      <c r="J49" s="86">
        <f>SUMIFS(Current!$Z:$Z,Current!$I:$I,$A49,Current!$R:$R,J$42)/1000</f>
        <v>0.20348000000000005</v>
      </c>
      <c r="K49" s="59">
        <f>SUMIFS(Current!$Z:$Z,Current!$I:$I,$A49,Current!$R:$R,K$42)/1000</f>
        <v>-3.7599999999999999E-3</v>
      </c>
      <c r="L49" s="84">
        <f t="shared" si="28"/>
        <v>2.3407799999999992</v>
      </c>
      <c r="O49" s="32">
        <f t="shared" si="29"/>
        <v>1.6213699999999993</v>
      </c>
      <c r="P49" s="32">
        <f t="shared" si="30"/>
        <v>0.5196900000000001</v>
      </c>
      <c r="Q49" s="32">
        <f t="shared" si="31"/>
        <v>0.19972000000000004</v>
      </c>
      <c r="R49" s="90">
        <f t="shared" si="32"/>
        <v>0.6926622749681729</v>
      </c>
      <c r="S49" s="90">
        <f t="shared" si="33"/>
        <v>0.22201573834362917</v>
      </c>
      <c r="T49" s="90">
        <f t="shared" si="34"/>
        <v>8.5321986688198001E-2</v>
      </c>
    </row>
    <row r="50" spans="1:20" x14ac:dyDescent="0.25">
      <c r="A50" s="66" t="s">
        <v>54</v>
      </c>
      <c r="C50" s="58" t="s">
        <v>336</v>
      </c>
      <c r="D50" s="32">
        <f>SUMIFS(Current!$Z:$Z,Current!$I:$I,$A50,Current!$R:$R,D$42)/1000</f>
        <v>0.49087999999999998</v>
      </c>
      <c r="E50" s="32">
        <f>SUMIFS(Current!$Z:$Z,Current!$I:$I,$A50,Current!$R:$R,E$42)/1000</f>
        <v>0.17956</v>
      </c>
      <c r="F50" s="32">
        <f>SUMIFS(Current!$Z:$Z,Current!$I:$I,$A50,Current!$R:$R,F$42)/1000</f>
        <v>0.54796000000000022</v>
      </c>
      <c r="G50" s="32">
        <f>SUMIFS(Current!$Z:$Z,Current!$I:$I,$A50,Current!$R:$R,G$42)/1000</f>
        <v>0.40530999999999989</v>
      </c>
      <c r="H50" s="32">
        <f>SUMIFS(Current!$Z:$Z,Current!$I:$I,$A50,Current!$R:$R,H$42)/1000</f>
        <v>0</v>
      </c>
      <c r="I50" s="32">
        <f>SUMIFS(Current!$Z:$Z,Current!$I:$I,$A50,Current!$R:$R,I$42)/1000</f>
        <v>5.6230000000000002E-2</v>
      </c>
      <c r="J50" s="86">
        <f>SUMIFS(Current!$Z:$Z,Current!$I:$I,$A50,Current!$R:$R,J$42)/1000</f>
        <v>0.22723999999999986</v>
      </c>
      <c r="K50" s="59">
        <f>SUMIFS(Current!$Z:$Z,Current!$I:$I,$A50,Current!$R:$R,K$42)/1000</f>
        <v>3.2840000000000001E-2</v>
      </c>
      <c r="L50" s="84">
        <f t="shared" si="28"/>
        <v>1.9400199999999999</v>
      </c>
      <c r="O50" s="32">
        <f t="shared" si="29"/>
        <v>0.67043999999999992</v>
      </c>
      <c r="P50" s="32">
        <f t="shared" si="30"/>
        <v>1.0095000000000001</v>
      </c>
      <c r="Q50" s="32">
        <f t="shared" si="31"/>
        <v>0.26007999999999987</v>
      </c>
      <c r="R50" s="90">
        <f t="shared" si="32"/>
        <v>0.34558406614364801</v>
      </c>
      <c r="S50" s="90">
        <f t="shared" si="33"/>
        <v>0.52035546025298718</v>
      </c>
      <c r="T50" s="90">
        <f t="shared" si="34"/>
        <v>0.13406047360336484</v>
      </c>
    </row>
    <row r="51" spans="1:20" x14ac:dyDescent="0.25">
      <c r="A51" s="66" t="s">
        <v>60</v>
      </c>
      <c r="C51" s="58" t="s">
        <v>218</v>
      </c>
      <c r="D51" s="32">
        <f>SUMIFS(Current!$Z:$Z,Current!$I:$I,$A51,Current!$R:$R,D$42)/1000</f>
        <v>0.57189000000000034</v>
      </c>
      <c r="E51" s="32">
        <f>SUMIFS(Current!$Z:$Z,Current!$I:$I,$A51,Current!$R:$R,E$42)/1000</f>
        <v>3.1209999999999995E-2</v>
      </c>
      <c r="F51" s="32">
        <f>SUMIFS(Current!$Z:$Z,Current!$I:$I,$A51,Current!$R:$R,F$42)/1000</f>
        <v>0</v>
      </c>
      <c r="G51" s="32">
        <f>SUMIFS(Current!$Z:$Z,Current!$I:$I,$A51,Current!$R:$R,G$42)/1000</f>
        <v>0.34296000000000004</v>
      </c>
      <c r="H51" s="32">
        <f>SUMIFS(Current!$Z:$Z,Current!$I:$I,$A51,Current!$R:$R,H$42)/1000</f>
        <v>0</v>
      </c>
      <c r="I51" s="32">
        <f>SUMIFS(Current!$Z:$Z,Current!$I:$I,$A51,Current!$R:$R,I$42)/1000</f>
        <v>3.6270000000000004E-2</v>
      </c>
      <c r="J51" s="86">
        <f>SUMIFS(Current!$Z:$Z,Current!$I:$I,$A51,Current!$R:$R,J$42)/1000</f>
        <v>0.14701</v>
      </c>
      <c r="K51" s="59">
        <f>SUMIFS(Current!$Z:$Z,Current!$I:$I,$A51,Current!$R:$R,K$42)/1000</f>
        <v>0</v>
      </c>
      <c r="L51" s="84">
        <f t="shared" si="28"/>
        <v>1.1293400000000005</v>
      </c>
      <c r="O51" s="32">
        <f t="shared" si="29"/>
        <v>0.6031000000000003</v>
      </c>
      <c r="P51" s="32">
        <f t="shared" si="30"/>
        <v>0.37923000000000007</v>
      </c>
      <c r="Q51" s="32">
        <f t="shared" si="31"/>
        <v>0.14701</v>
      </c>
      <c r="R51" s="90">
        <f t="shared" si="32"/>
        <v>0.53402872474188467</v>
      </c>
      <c r="S51" s="90">
        <f t="shared" si="33"/>
        <v>0.33579789965820739</v>
      </c>
      <c r="T51" s="90">
        <f t="shared" si="34"/>
        <v>0.13017337559990785</v>
      </c>
    </row>
    <row r="52" spans="1:20" x14ac:dyDescent="0.25">
      <c r="A52" s="66" t="s">
        <v>537</v>
      </c>
      <c r="C52" s="58" t="s">
        <v>341</v>
      </c>
      <c r="D52" s="32">
        <f>SUMIFS(Current!$Z:$Z,Current!$I:$I,$A52,Current!$R:$R,D$42)/1000</f>
        <v>0.16849999999999996</v>
      </c>
      <c r="E52" s="32">
        <f>SUMIFS(Current!$Z:$Z,Current!$I:$I,$A52,Current!$R:$R,E$42)/1000</f>
        <v>2.0840000000000001E-2</v>
      </c>
      <c r="F52" s="32">
        <f>SUMIFS(Current!$Z:$Z,Current!$I:$I,$A52,Current!$R:$R,F$42)/1000</f>
        <v>0.12999000000000002</v>
      </c>
      <c r="G52" s="32">
        <f>SUMIFS(Current!$Z:$Z,Current!$I:$I,$A52,Current!$R:$R,G$42)/1000</f>
        <v>3.2390000000000009E-2</v>
      </c>
      <c r="H52" s="32">
        <f>SUMIFS(Current!$Z:$Z,Current!$I:$I,$A52,Current!$R:$R,H$42)/1000</f>
        <v>0</v>
      </c>
      <c r="I52" s="32">
        <f>SUMIFS(Current!$Z:$Z,Current!$I:$I,$A52,Current!$R:$R,I$42)/1000</f>
        <v>2.5749999999999992E-2</v>
      </c>
      <c r="J52" s="86">
        <f>SUMIFS(Current!$Z:$Z,Current!$I:$I,$A52,Current!$R:$R,J$42)/1000</f>
        <v>7.4889999999999998E-2</v>
      </c>
      <c r="K52" s="59">
        <f>SUMIFS(Current!$Z:$Z,Current!$I:$I,$A52,Current!$R:$R,K$42)/1000</f>
        <v>0</v>
      </c>
      <c r="L52" s="84">
        <f t="shared" si="28"/>
        <v>0.45236000000000004</v>
      </c>
      <c r="O52" s="32">
        <f t="shared" si="29"/>
        <v>0.18933999999999995</v>
      </c>
      <c r="P52" s="32">
        <f t="shared" si="30"/>
        <v>0.18813000000000002</v>
      </c>
      <c r="Q52" s="32">
        <f t="shared" si="31"/>
        <v>7.4889999999999998E-2</v>
      </c>
      <c r="R52" s="90">
        <f t="shared" si="32"/>
        <v>0.41856043858873448</v>
      </c>
      <c r="S52" s="90">
        <f t="shared" si="33"/>
        <v>0.4158855778583429</v>
      </c>
      <c r="T52" s="90">
        <f t="shared" si="34"/>
        <v>0.16555398355292245</v>
      </c>
    </row>
    <row r="53" spans="1:20" x14ac:dyDescent="0.25">
      <c r="A53" s="66" t="s">
        <v>61</v>
      </c>
      <c r="C53" s="58" t="s">
        <v>45</v>
      </c>
      <c r="D53" s="32">
        <f>SUMIFS(Current!$Z:$Z,Current!$I:$I,$A53,Current!$R:$R,D$42)/1000</f>
        <v>0.29299000000000008</v>
      </c>
      <c r="E53" s="32">
        <f>SUMIFS(Current!$Z:$Z,Current!$I:$I,$A53,Current!$R:$R,E$42)/1000</f>
        <v>3.9719999999999998E-2</v>
      </c>
      <c r="F53" s="32">
        <f>SUMIFS(Current!$Z:$Z,Current!$I:$I,$A53,Current!$R:$R,F$42)/1000</f>
        <v>0</v>
      </c>
      <c r="G53" s="32">
        <f>SUMIFS(Current!$Z:$Z,Current!$I:$I,$A53,Current!$R:$R,G$42)/1000</f>
        <v>0</v>
      </c>
      <c r="H53" s="32">
        <f>SUMIFS(Current!$Z:$Z,Current!$I:$I,$A53,Current!$R:$R,H$42)/1000</f>
        <v>0</v>
      </c>
      <c r="I53" s="32">
        <f>SUMIFS(Current!$Z:$Z,Current!$I:$I,$A53,Current!$R:$R,I$42)/1000</f>
        <v>0</v>
      </c>
      <c r="J53" s="86">
        <f>SUMIFS(Current!$Z:$Z,Current!$I:$I,$A53,Current!$R:$R,J$42)/1000</f>
        <v>0</v>
      </c>
      <c r="K53" s="59">
        <f>SUMIFS(Current!$Z:$Z,Current!$I:$I,$A53,Current!$R:$R,K$42)/1000</f>
        <v>0</v>
      </c>
      <c r="L53" s="84">
        <f t="shared" si="28"/>
        <v>0.33271000000000006</v>
      </c>
      <c r="O53" s="32">
        <f t="shared" si="29"/>
        <v>0.33271000000000006</v>
      </c>
      <c r="P53" s="32">
        <f t="shared" si="30"/>
        <v>0</v>
      </c>
      <c r="Q53" s="32">
        <f t="shared" si="31"/>
        <v>0</v>
      </c>
      <c r="R53" s="90">
        <f>IFERROR(O53/$L53,0)</f>
        <v>1</v>
      </c>
      <c r="S53" s="90">
        <f>IFERROR(P53/$L53,0)</f>
        <v>0</v>
      </c>
      <c r="T53" s="90">
        <f>IFERROR(Q53/$L53,0)</f>
        <v>0</v>
      </c>
    </row>
    <row r="54" spans="1:20" x14ac:dyDescent="0.25">
      <c r="A54" s="66" t="s">
        <v>592</v>
      </c>
      <c r="C54" s="58" t="s">
        <v>230</v>
      </c>
      <c r="D54" s="32">
        <f>SUMIFS(Current!$Z:$Z,Current!$I:$I,$A54,Current!$R:$R,D$42)/1000</f>
        <v>1.8290000000000001E-2</v>
      </c>
      <c r="E54" s="32">
        <f>SUMIFS(Current!$Z:$Z,Current!$I:$I,$A54,Current!$R:$R,E$42)/1000</f>
        <v>9.7199999999999995E-3</v>
      </c>
      <c r="F54" s="32">
        <f>SUMIFS(Current!$Z:$Z,Current!$I:$I,$A54,Current!$R:$R,F$42)/1000</f>
        <v>0</v>
      </c>
      <c r="G54" s="32">
        <f>SUMIFS(Current!$Z:$Z,Current!$I:$I,$A54,Current!$R:$R,G$42)/1000</f>
        <v>3.2129999999999999E-2</v>
      </c>
      <c r="H54" s="32">
        <f>SUMIFS(Current!$Z:$Z,Current!$I:$I,$A54,Current!$R:$R,H$42)/1000</f>
        <v>0</v>
      </c>
      <c r="I54" s="32">
        <f>SUMIFS(Current!$Z:$Z,Current!$I:$I,$A54,Current!$R:$R,I$42)/1000</f>
        <v>0</v>
      </c>
      <c r="J54" s="86">
        <f>SUMIFS(Current!$Z:$Z,Current!$I:$I,$A54,Current!$R:$R,J$42)/1000</f>
        <v>0</v>
      </c>
      <c r="K54" s="59">
        <f>SUMIFS(Current!$Z:$Z,Current!$I:$I,$A54,Current!$R:$R,K$42)/1000</f>
        <v>0</v>
      </c>
      <c r="L54" s="84">
        <f t="shared" si="28"/>
        <v>6.0139999999999999E-2</v>
      </c>
      <c r="O54" s="32">
        <f t="shared" si="29"/>
        <v>2.801E-2</v>
      </c>
      <c r="P54" s="32">
        <f t="shared" si="30"/>
        <v>3.2129999999999999E-2</v>
      </c>
      <c r="Q54" s="32">
        <f t="shared" si="31"/>
        <v>0</v>
      </c>
      <c r="R54" s="90">
        <f t="shared" ref="R54:T55" si="35">O54/$L54</f>
        <v>0.46574659128699702</v>
      </c>
      <c r="S54" s="90">
        <f t="shared" si="35"/>
        <v>0.53425340871300298</v>
      </c>
      <c r="T54" s="90">
        <f t="shared" si="35"/>
        <v>0</v>
      </c>
    </row>
    <row r="55" spans="1:20" x14ac:dyDescent="0.25">
      <c r="A55" s="66" t="s">
        <v>729</v>
      </c>
      <c r="C55" s="58" t="s">
        <v>718</v>
      </c>
      <c r="D55" s="32">
        <f>SUMIFS(Current!$Z:$Z,Current!$I:$I,$A55,Current!$R:$R,D$42)/1000</f>
        <v>0</v>
      </c>
      <c r="E55" s="32">
        <f>SUMIFS(Current!$Z:$Z,Current!$I:$I,$A55,Current!$R:$R,E$42)/1000</f>
        <v>4.1099999999999999E-3</v>
      </c>
      <c r="F55" s="32">
        <f>SUMIFS(Current!$Z:$Z,Current!$I:$I,$A55,Current!$R:$R,F$42)/1000</f>
        <v>0</v>
      </c>
      <c r="G55" s="32">
        <f>SUMIFS(Current!$Z:$Z,Current!$I:$I,$A55,Current!$R:$R,G$42)/1000</f>
        <v>2.3500000000000001E-3</v>
      </c>
      <c r="H55" s="32">
        <f>SUMIFS(Current!$Z:$Z,Current!$I:$I,$A55,Current!$R:$R,H$42)/1000</f>
        <v>0</v>
      </c>
      <c r="I55" s="32">
        <f>SUMIFS(Current!$Z:$Z,Current!$I:$I,$A55,Current!$R:$R,I$42)/1000</f>
        <v>0</v>
      </c>
      <c r="J55" s="86">
        <f>SUMIFS(Current!$Z:$Z,Current!$I:$I,$A55,Current!$R:$R,J$42)/1000</f>
        <v>0</v>
      </c>
      <c r="K55" s="59">
        <f>SUMIFS(Current!$Z:$Z,Current!$I:$I,$A55,Current!$R:$R,K$42)/1000</f>
        <v>0</v>
      </c>
      <c r="L55" s="84">
        <f t="shared" si="28"/>
        <v>6.4600000000000005E-3</v>
      </c>
      <c r="O55" s="32">
        <f t="shared" si="29"/>
        <v>4.1099999999999999E-3</v>
      </c>
      <c r="P55" s="32">
        <f t="shared" si="30"/>
        <v>2.3500000000000001E-3</v>
      </c>
      <c r="Q55" s="32">
        <f t="shared" si="31"/>
        <v>0</v>
      </c>
      <c r="R55" s="90">
        <f t="shared" si="35"/>
        <v>0.63622291021671817</v>
      </c>
      <c r="S55" s="104">
        <f t="shared" si="35"/>
        <v>0.36377708978328172</v>
      </c>
      <c r="T55" s="90">
        <f t="shared" si="35"/>
        <v>0</v>
      </c>
    </row>
    <row r="56" spans="1:20" x14ac:dyDescent="0.25">
      <c r="A56" s="66" t="s">
        <v>652</v>
      </c>
      <c r="C56" s="58" t="s">
        <v>696</v>
      </c>
      <c r="D56" s="32">
        <f>SUMIFS(Current!$Z:$Z,Current!$I:$I,$A56,Current!$R:$R,D$42)/1000</f>
        <v>0</v>
      </c>
      <c r="E56" s="32">
        <f>SUMIFS(Current!$Z:$Z,Current!$I:$I,$A56,Current!$R:$R,E$42)/1000</f>
        <v>0</v>
      </c>
      <c r="F56" s="32">
        <f>SUMIFS(Current!$Z:$Z,Current!$I:$I,$A56,Current!$R:$R,F$42)/1000</f>
        <v>0</v>
      </c>
      <c r="G56" s="32">
        <f>SUMIFS(Current!$Z:$Z,Current!$I:$I,$A56,Current!$R:$R,G$42)/1000</f>
        <v>0</v>
      </c>
      <c r="H56" s="32">
        <f>SUMIFS(Current!$Z:$Z,Current!$I:$I,$A56,Current!$R:$R,H$42)/1000</f>
        <v>0</v>
      </c>
      <c r="I56" s="32">
        <f>SUMIFS(Current!$Z:$Z,Current!$I:$I,$A56,Current!$R:$R,I$42)/1000</f>
        <v>0</v>
      </c>
      <c r="J56" s="86">
        <f>SUMIFS(Current!$Z:$Z,Current!$I:$I,$A56,Current!$R:$R,J$42)/1000</f>
        <v>0</v>
      </c>
      <c r="K56" s="59">
        <f>SUMIFS(Current!$Z:$Z,Current!$I:$I,$A56,Current!$R:$R,K$42)/1000</f>
        <v>0</v>
      </c>
      <c r="L56" s="84">
        <f t="shared" si="28"/>
        <v>0</v>
      </c>
      <c r="O56" s="32">
        <f t="shared" si="29"/>
        <v>0</v>
      </c>
      <c r="P56" s="32">
        <f t="shared" si="30"/>
        <v>0</v>
      </c>
      <c r="Q56" s="32">
        <f t="shared" si="31"/>
        <v>0</v>
      </c>
      <c r="R56" s="90">
        <f>IFERROR(O56/$L56,0)</f>
        <v>0</v>
      </c>
      <c r="S56" s="104">
        <f>IFERROR(P56/$L56,0)</f>
        <v>0</v>
      </c>
      <c r="T56" s="90">
        <f>IFERROR(Q56/$L56,0)</f>
        <v>0</v>
      </c>
    </row>
    <row r="57" spans="1:20" x14ac:dyDescent="0.25">
      <c r="A57" s="66" t="s">
        <v>539</v>
      </c>
      <c r="C57" s="58" t="s">
        <v>483</v>
      </c>
      <c r="D57" s="32">
        <f>SUMIFS(Current!$Z:$Z,Current!$I:$I,$A57,Current!$R:$R,D$42)/1000</f>
        <v>0</v>
      </c>
      <c r="E57" s="32">
        <f>SUMIFS(Current!$Z:$Z,Current!$I:$I,$A57,Current!$R:$R,E$42)/1000</f>
        <v>0</v>
      </c>
      <c r="F57" s="32">
        <f>SUMIFS(Current!$Z:$Z,Current!$I:$I,$A57,Current!$R:$R,F$42)/1000</f>
        <v>0</v>
      </c>
      <c r="G57" s="32">
        <f>SUMIFS(Current!$Z:$Z,Current!$I:$I,$A57,Current!$R:$R,G$42)/1000</f>
        <v>0</v>
      </c>
      <c r="H57" s="32">
        <f>SUMIFS(Current!$Z:$Z,Current!$I:$I,$A57,Current!$R:$R,H$42)/1000</f>
        <v>0</v>
      </c>
      <c r="I57" s="32">
        <f>SUMIFS(Current!$Z:$Z,Current!$I:$I,$A57,Current!$R:$R,I$42)/1000</f>
        <v>0</v>
      </c>
      <c r="J57" s="86">
        <f>SUMIFS(Current!$Z:$Z,Current!$I:$I,$A57,Current!$R:$R,J$42)/1000</f>
        <v>0</v>
      </c>
      <c r="K57" s="59">
        <f>SUMIFS(Current!$Z:$Z,Current!$I:$I,$A57,Current!$R:$R,K$42)/1000</f>
        <v>0</v>
      </c>
      <c r="L57" s="84">
        <f t="shared" si="28"/>
        <v>0</v>
      </c>
      <c r="O57" s="32">
        <f t="shared" si="29"/>
        <v>0</v>
      </c>
      <c r="P57" s="32">
        <f t="shared" si="30"/>
        <v>0</v>
      </c>
      <c r="Q57" s="32">
        <f t="shared" si="31"/>
        <v>0</v>
      </c>
      <c r="R57" s="90">
        <f>IFERROR(O57/$L57,0%)</f>
        <v>0</v>
      </c>
      <c r="S57" s="90">
        <f>IFERROR(P57/$L57,0%)</f>
        <v>0</v>
      </c>
      <c r="T57" s="90">
        <f>IFERROR(Q57/$L57,0%)</f>
        <v>0</v>
      </c>
    </row>
    <row r="58" spans="1:20" ht="15.75" thickBot="1" x14ac:dyDescent="0.3">
      <c r="A58" s="66" t="s">
        <v>535</v>
      </c>
      <c r="C58" s="58" t="s">
        <v>381</v>
      </c>
      <c r="D58" s="32">
        <f>SUMIFS(Current!$Z:$Z,Current!$I:$I,$A58,Current!$R:$R,D$42)/1000</f>
        <v>0</v>
      </c>
      <c r="E58" s="32">
        <f>SUMIFS(Current!$Z:$Z,Current!$I:$I,$A58,Current!$R:$R,E$42)/1000</f>
        <v>0</v>
      </c>
      <c r="F58" s="32">
        <f>SUMIFS(Current!$Z:$Z,Current!$I:$I,$A58,Current!$R:$R,F$42)/1000</f>
        <v>0</v>
      </c>
      <c r="G58" s="32">
        <f>SUMIFS(Current!$Z:$Z,Current!$I:$I,$A58,Current!$R:$R,G$42)/1000</f>
        <v>0</v>
      </c>
      <c r="H58" s="32">
        <f>SUMIFS(Current!$Z:$Z,Current!$I:$I,$A58,Current!$R:$R,H$42)/1000</f>
        <v>0</v>
      </c>
      <c r="I58" s="32">
        <f>SUMIFS(Current!$Z:$Z,Current!$I:$I,$A58,Current!$R:$R,I$42)/1000</f>
        <v>0</v>
      </c>
      <c r="J58" s="86">
        <f>SUMIFS(Current!$Z:$Z,Current!$I:$I,$A58,Current!$R:$R,J$42)/1000</f>
        <v>0</v>
      </c>
      <c r="K58" s="59">
        <f>SUMIFS(Current!$Z:$Z,Current!$I:$I,$A58,Current!$R:$R,K$42)/1000</f>
        <v>0</v>
      </c>
      <c r="L58" s="84">
        <f t="shared" si="28"/>
        <v>0</v>
      </c>
      <c r="O58" s="32">
        <f t="shared" si="29"/>
        <v>0</v>
      </c>
      <c r="P58" s="32">
        <f t="shared" si="30"/>
        <v>0</v>
      </c>
      <c r="Q58" s="32">
        <f t="shared" si="31"/>
        <v>0</v>
      </c>
      <c r="R58" s="90">
        <f>IFERROR(O58/$L58,0)</f>
        <v>0</v>
      </c>
      <c r="S58" s="90">
        <f>IFERROR(P58/$L58,0)</f>
        <v>0</v>
      </c>
      <c r="T58" s="90">
        <f>IFERROR(Q58/$L58,0)</f>
        <v>0</v>
      </c>
    </row>
    <row r="59" spans="1:20" ht="16.5" thickTop="1" thickBot="1" x14ac:dyDescent="0.3">
      <c r="C59" s="25" t="s">
        <v>29</v>
      </c>
      <c r="D59" s="26">
        <f t="shared" ref="D59:L59" si="36">SUM(D43:D58)</f>
        <v>26.852280000000007</v>
      </c>
      <c r="E59" s="26">
        <f t="shared" si="36"/>
        <v>4.2714799999999995</v>
      </c>
      <c r="F59" s="26">
        <f t="shared" si="36"/>
        <v>4.1763599999999999</v>
      </c>
      <c r="G59" s="26">
        <f t="shared" si="36"/>
        <v>5.3897900000000005</v>
      </c>
      <c r="H59" s="26">
        <f t="shared" si="36"/>
        <v>0</v>
      </c>
      <c r="I59" s="26">
        <f t="shared" si="36"/>
        <v>0.5380299999999999</v>
      </c>
      <c r="J59" s="26">
        <f t="shared" si="36"/>
        <v>1.7472999999999999</v>
      </c>
      <c r="K59" s="26">
        <f t="shared" si="36"/>
        <v>2.928E-2</v>
      </c>
      <c r="L59" s="27">
        <f t="shared" si="36"/>
        <v>43.004519999999985</v>
      </c>
      <c r="O59" s="26">
        <f t="shared" ref="O59" si="37">SUM(D59:E59)</f>
        <v>31.123760000000008</v>
      </c>
      <c r="P59" s="26">
        <f t="shared" ref="P59" si="38">SUM(F59:I59)</f>
        <v>10.104179999999999</v>
      </c>
      <c r="Q59" s="26">
        <f t="shared" ref="Q59" si="39">SUM(J59:K59)</f>
        <v>1.7765799999999998</v>
      </c>
      <c r="R59" s="89">
        <f t="shared" ref="R59" si="40">O59/$L59</f>
        <v>0.72373229604702061</v>
      </c>
      <c r="S59" s="89">
        <f t="shared" ref="S59" si="41">P59/$L59</f>
        <v>0.23495623250765274</v>
      </c>
      <c r="T59" s="89">
        <f t="shared" ref="T59" si="42">Q59/$L59</f>
        <v>4.1311471445327153E-2</v>
      </c>
    </row>
    <row r="60" spans="1:20" ht="15.75" thickTop="1" x14ac:dyDescent="0.25">
      <c r="O60" s="90"/>
      <c r="P60" s="90"/>
      <c r="Q60" s="90"/>
    </row>
    <row r="61" spans="1:20" x14ac:dyDescent="0.25">
      <c r="D61" s="82">
        <f t="shared" ref="D61:L61" si="43">+D59-D16</f>
        <v>-1.9439999999985247E-2</v>
      </c>
      <c r="E61" s="82">
        <f t="shared" si="43"/>
        <v>5.8759999999998591E-2</v>
      </c>
      <c r="F61" s="82">
        <f t="shared" si="43"/>
        <v>0</v>
      </c>
      <c r="G61" s="82">
        <f t="shared" si="43"/>
        <v>0</v>
      </c>
      <c r="H61" s="82">
        <f t="shared" si="43"/>
        <v>0</v>
      </c>
      <c r="I61" s="82">
        <f t="shared" si="43"/>
        <v>0</v>
      </c>
      <c r="J61" s="82">
        <f t="shared" si="43"/>
        <v>0</v>
      </c>
      <c r="K61" s="82">
        <f t="shared" si="43"/>
        <v>0</v>
      </c>
      <c r="L61" s="82">
        <f t="shared" si="43"/>
        <v>3.9319999999989363E-2</v>
      </c>
    </row>
  </sheetData>
  <sortState ref="A43:T58">
    <sortCondition descending="1" ref="L43:L58"/>
  </sortState>
  <conditionalFormatting sqref="E20:K21 O16:T16 O59:T59 E43:L53 E55:L58">
    <cfRule type="cellIs" dxfId="54" priority="50" operator="equal">
      <formula>0</formula>
    </cfRule>
  </conditionalFormatting>
  <conditionalFormatting sqref="O5:O15 E5:E15 O43:O53 O55:O58 E25:E34 O25:O34">
    <cfRule type="cellIs" dxfId="53" priority="42" operator="between">
      <formula>1</formula>
      <formula>2</formula>
    </cfRule>
    <cfRule type="cellIs" dxfId="52" priority="43" operator="greaterThan">
      <formula>2</formula>
    </cfRule>
    <cfRule type="cellIs" dxfId="51" priority="73" operator="equal">
      <formula>0</formula>
    </cfRule>
  </conditionalFormatting>
  <conditionalFormatting sqref="F5:K15 F43:K53 F55:K58 F25:K34">
    <cfRule type="cellIs" dxfId="50" priority="40" operator="between">
      <formula>0.5</formula>
      <formula>1</formula>
    </cfRule>
    <cfRule type="cellIs" dxfId="49" priority="41" operator="greaterThan">
      <formula>1</formula>
    </cfRule>
  </conditionalFormatting>
  <conditionalFormatting sqref="E43:E53 E55:E58">
    <cfRule type="cellIs" dxfId="48" priority="37" operator="between">
      <formula>1</formula>
      <formula>2</formula>
    </cfRule>
    <cfRule type="cellIs" dxfId="47" priority="38" operator="greaterThan">
      <formula>2</formula>
    </cfRule>
  </conditionalFormatting>
  <conditionalFormatting sqref="P5:Q15 P43:Q53 P55:Q58 P25:Q34">
    <cfRule type="cellIs" dxfId="46" priority="30" operator="between">
      <formula>0.5</formula>
      <formula>1</formula>
    </cfRule>
    <cfRule type="cellIs" dxfId="45" priority="31" operator="greaterThan">
      <formula>1</formula>
    </cfRule>
    <cfRule type="cellIs" dxfId="44" priority="32" operator="equal">
      <formula>0</formula>
    </cfRule>
  </conditionalFormatting>
  <conditionalFormatting sqref="E39:K40 O35:T35">
    <cfRule type="cellIs" dxfId="43" priority="19" operator="equal">
      <formula>0</formula>
    </cfRule>
  </conditionalFormatting>
  <conditionalFormatting sqref="O24 E24">
    <cfRule type="cellIs" dxfId="42" priority="17" operator="between">
      <formula>1</formula>
      <formula>2</formula>
    </cfRule>
    <cfRule type="cellIs" dxfId="41" priority="18" operator="greaterThan">
      <formula>2</formula>
    </cfRule>
    <cfRule type="cellIs" dxfId="40" priority="20" operator="equal">
      <formula>0</formula>
    </cfRule>
  </conditionalFormatting>
  <conditionalFormatting sqref="F24:K24">
    <cfRule type="cellIs" dxfId="39" priority="15" operator="between">
      <formula>0.5</formula>
      <formula>1</formula>
    </cfRule>
    <cfRule type="cellIs" dxfId="38" priority="16" operator="greaterThan">
      <formula>1</formula>
    </cfRule>
  </conditionalFormatting>
  <conditionalFormatting sqref="P24:Q24">
    <cfRule type="cellIs" dxfId="37" priority="12" operator="between">
      <formula>0.5</formula>
      <formula>1</formula>
    </cfRule>
    <cfRule type="cellIs" dxfId="36" priority="13" operator="greaterThan">
      <formula>1</formula>
    </cfRule>
    <cfRule type="cellIs" dxfId="35" priority="14" operator="equal">
      <formula>0</formula>
    </cfRule>
  </conditionalFormatting>
  <conditionalFormatting sqref="E54:L54">
    <cfRule type="cellIs" dxfId="34" priority="10" operator="equal">
      <formula>0</formula>
    </cfRule>
  </conditionalFormatting>
  <conditionalFormatting sqref="O54">
    <cfRule type="cellIs" dxfId="33" priority="8" operator="between">
      <formula>1</formula>
      <formula>2</formula>
    </cfRule>
    <cfRule type="cellIs" dxfId="32" priority="9" operator="greaterThan">
      <formula>2</formula>
    </cfRule>
    <cfRule type="cellIs" dxfId="31" priority="11" operator="equal">
      <formula>0</formula>
    </cfRule>
  </conditionalFormatting>
  <conditionalFormatting sqref="F54:K54">
    <cfRule type="cellIs" dxfId="30" priority="6" operator="between">
      <formula>0.5</formula>
      <formula>1</formula>
    </cfRule>
    <cfRule type="cellIs" dxfId="29" priority="7" operator="greaterThan">
      <formula>1</formula>
    </cfRule>
  </conditionalFormatting>
  <conditionalFormatting sqref="E54">
    <cfRule type="cellIs" dxfId="28" priority="4" operator="between">
      <formula>1</formula>
      <formula>2</formula>
    </cfRule>
    <cfRule type="cellIs" dxfId="27" priority="5" operator="greaterThan">
      <formula>2</formula>
    </cfRule>
  </conditionalFormatting>
  <conditionalFormatting sqref="P54:Q54">
    <cfRule type="cellIs" dxfId="26" priority="1" operator="between">
      <formula>0.5</formula>
      <formula>1</formula>
    </cfRule>
    <cfRule type="cellIs" dxfId="25" priority="2" operator="greaterThan">
      <formula>1</formula>
    </cfRule>
    <cfRule type="cellIs" dxfId="24" priority="3" operator="equal">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4"/>
  <sheetViews>
    <sheetView showGridLines="0" topLeftCell="B1" workbookViewId="0">
      <selection activeCell="C4" sqref="C4"/>
    </sheetView>
  </sheetViews>
  <sheetFormatPr defaultRowHeight="15" outlineLevelCol="1" x14ac:dyDescent="0.25"/>
  <cols>
    <col min="1" max="1" width="6.5703125" hidden="1" customWidth="1" outlineLevel="1"/>
    <col min="2" max="2" width="9.140625" collapsed="1"/>
    <col min="3" max="3" width="14.85546875" customWidth="1"/>
    <col min="4" max="4" width="9.85546875" customWidth="1"/>
    <col min="5" max="5" width="9.7109375" bestFit="1" customWidth="1"/>
    <col min="6" max="8" width="8.28515625" customWidth="1"/>
    <col min="9" max="9" width="10" customWidth="1"/>
    <col min="10" max="11" width="8.28515625" customWidth="1"/>
  </cols>
  <sheetData>
    <row r="3" spans="1:11" ht="15.75" thickBot="1" x14ac:dyDescent="0.3"/>
    <row r="4" spans="1:11" ht="30.75" customHeight="1" thickTop="1" thickBot="1" x14ac:dyDescent="0.3">
      <c r="C4" s="28" t="s">
        <v>1439</v>
      </c>
      <c r="D4" s="21">
        <v>42491</v>
      </c>
      <c r="E4" s="21">
        <v>42826</v>
      </c>
      <c r="F4" s="19" t="s">
        <v>30</v>
      </c>
      <c r="G4" s="169" t="s">
        <v>1440</v>
      </c>
      <c r="H4" s="19" t="s">
        <v>31</v>
      </c>
      <c r="I4" s="21">
        <v>42856</v>
      </c>
      <c r="J4" s="22" t="s">
        <v>25</v>
      </c>
      <c r="K4" s="23" t="s">
        <v>28</v>
      </c>
    </row>
    <row r="5" spans="1:11" ht="15.75" thickTop="1" x14ac:dyDescent="0.25">
      <c r="A5" s="66" t="s">
        <v>33</v>
      </c>
      <c r="C5" s="31" t="s">
        <v>33</v>
      </c>
      <c r="D5" s="8">
        <f>SUMIF(LastYear!$Q:$Q,$A5,LastYear!$Y:$Y)/1000</f>
        <v>26.772620000000003</v>
      </c>
      <c r="E5" s="8">
        <f>SUMIF(PriorMonth!$R:$R,$A5,PriorMonth!$Z:$Z)/1000</f>
        <v>16.556380000000008</v>
      </c>
      <c r="F5" s="16">
        <f>-SUMIFS(PriorMonth!$Z:$Z,PriorMonth!$R:$R,$A5,PriorMonth!$AN:$AN,F$4)/1000</f>
        <v>-8.0746599999999891</v>
      </c>
      <c r="G5" s="16">
        <f t="shared" ref="G5:G12" si="0">+I5-H5-F5-E5</f>
        <v>-8.4366200000000209</v>
      </c>
      <c r="H5" s="16">
        <f>SUMIFS(Current!$Z:$Z,Current!$R:$R,$A5,Current!$A:$A,H$4)/1000</f>
        <v>26.826619999999973</v>
      </c>
      <c r="I5" s="78">
        <f>SUMIF(Current!$R:$R,$A5,Current!$Z:$Z)/1000</f>
        <v>26.871719999999971</v>
      </c>
      <c r="J5" s="67">
        <f t="shared" ref="J5:J12" si="1">I5-D5</f>
        <v>9.9099999999967991E-2</v>
      </c>
      <c r="K5" s="68">
        <f t="shared" ref="K5:K12" si="2">I5-E5</f>
        <v>10.315339999999964</v>
      </c>
    </row>
    <row r="6" spans="1:11" x14ac:dyDescent="0.25">
      <c r="A6" s="66" t="s">
        <v>34</v>
      </c>
      <c r="C6" s="33" t="s">
        <v>34</v>
      </c>
      <c r="D6" s="8">
        <f>SUMIF(LastYear!$Q:$Q,$A6,LastYear!$Y:$Y)/1000</f>
        <v>6.5195999999999987</v>
      </c>
      <c r="E6" s="8">
        <f>SUMIF(PriorMonth!$R:$R,$A6,PriorMonth!$Z:$Z)/1000</f>
        <v>3.0559499999999997</v>
      </c>
      <c r="F6" s="16">
        <f>-SUMIFS(PriorMonth!$Z:$Z,PriorMonth!$R:$R,$A6,PriorMonth!$AN:$AN,F$4)/1000</f>
        <v>-0.95948000000000011</v>
      </c>
      <c r="G6" s="16">
        <f t="shared" si="0"/>
        <v>2.1162499999999977</v>
      </c>
      <c r="H6" s="16">
        <f>SUMIFS(Current!$Z:$Z,Current!$R:$R,$A6,Current!$A:$A,H$4)/1000</f>
        <v>0</v>
      </c>
      <c r="I6" s="78">
        <f>SUMIF(Current!$R:$R,$A6,Current!$Z:$Z)/1000</f>
        <v>4.2127199999999974</v>
      </c>
      <c r="J6" s="67">
        <f t="shared" si="1"/>
        <v>-2.3068800000000014</v>
      </c>
      <c r="K6" s="68">
        <f t="shared" si="2"/>
        <v>1.1567699999999976</v>
      </c>
    </row>
    <row r="7" spans="1:11" x14ac:dyDescent="0.25">
      <c r="A7" s="66" t="s">
        <v>35</v>
      </c>
      <c r="C7" s="33" t="s">
        <v>35</v>
      </c>
      <c r="D7" s="6">
        <f>SUMIF(LastYear!$Q:$Q,$A7,LastYear!$Y:$Y)/1000</f>
        <v>4.4403600000000001</v>
      </c>
      <c r="E7" s="6">
        <f>SUMIF(PriorMonth!$R:$R,$A7,PriorMonth!$Z:$Z)/1000</f>
        <v>5.7422100000000036</v>
      </c>
      <c r="F7" s="15">
        <f>-SUMIFS(PriorMonth!$Z:$Z,PriorMonth!$R:$R,$A7,PriorMonth!$AN:$AN,F$4)/1000</f>
        <v>-2.3628399999999994</v>
      </c>
      <c r="G7" s="15">
        <f t="shared" si="0"/>
        <v>0.77434999999999565</v>
      </c>
      <c r="H7" s="15">
        <f>SUMIFS(Current!$Z:$Z,Current!$R:$R,$A7,Current!$A:$A,H$4)/1000</f>
        <v>2.264E-2</v>
      </c>
      <c r="I7" s="79">
        <f>SUMIF(Current!$R:$R,$A7,Current!$Z:$Z)/1000</f>
        <v>4.1763599999999999</v>
      </c>
      <c r="J7" s="67">
        <f t="shared" si="1"/>
        <v>-0.26400000000000023</v>
      </c>
      <c r="K7" s="68">
        <f t="shared" si="2"/>
        <v>-1.5658500000000037</v>
      </c>
    </row>
    <row r="8" spans="1:11" x14ac:dyDescent="0.25">
      <c r="A8" s="66" t="s">
        <v>36</v>
      </c>
      <c r="C8" s="33" t="s">
        <v>36</v>
      </c>
      <c r="D8" s="6">
        <f>SUMIF(LastYear!$Q:$Q,$A8,LastYear!$Y:$Y)/1000</f>
        <v>3.6826400000000001</v>
      </c>
      <c r="E8" s="6">
        <f>SUMIF(PriorMonth!$R:$R,$A8,PriorMonth!$Z:$Z)/1000</f>
        <v>0</v>
      </c>
      <c r="F8" s="15">
        <f>-SUMIFS(PriorMonth!$Z:$Z,PriorMonth!$R:$R,$A8,PriorMonth!$AN:$AN,F$4)/1000</f>
        <v>0</v>
      </c>
      <c r="G8" s="15">
        <f t="shared" si="0"/>
        <v>5.376820000000003</v>
      </c>
      <c r="H8" s="15">
        <f>SUMIFS(Current!$Z:$Z,Current!$R:$R,$A8,Current!$A:$A,H$4)/1000</f>
        <v>1.2970000000000001E-2</v>
      </c>
      <c r="I8" s="79">
        <f>SUMIF(Current!$R:$R,$A8,Current!$Z:$Z)/1000</f>
        <v>5.3897900000000032</v>
      </c>
      <c r="J8" s="67">
        <f t="shared" si="1"/>
        <v>1.7071500000000031</v>
      </c>
      <c r="K8" s="68">
        <f t="shared" si="2"/>
        <v>5.3897900000000032</v>
      </c>
    </row>
    <row r="9" spans="1:11" x14ac:dyDescent="0.25">
      <c r="A9" s="66" t="s">
        <v>38</v>
      </c>
      <c r="C9" s="166" t="s">
        <v>38</v>
      </c>
      <c r="D9" s="167">
        <f>SUMIF(LastYear!$Q:$Q,$A9,LastYear!$Y:$Y)/1000</f>
        <v>2.7128699999999997</v>
      </c>
      <c r="E9" s="167">
        <f>SUMIF(PriorMonth!$R:$R,$A9,PriorMonth!$Z:$Z)/1000</f>
        <v>1.0444299999999997</v>
      </c>
      <c r="F9" s="15">
        <f>-SUMIFS(PriorMonth!$Z:$Z,PriorMonth!$R:$R,$A9,PriorMonth!$AN:$AN,F$4)/1000</f>
        <v>-0.4646300000000001</v>
      </c>
      <c r="G9" s="15">
        <f t="shared" si="0"/>
        <v>-0.57979999999999965</v>
      </c>
      <c r="H9" s="15">
        <f>SUMIFS(Current!$Z:$Z,Current!$R:$R,$A9,Current!$A:$A,H$4)/1000</f>
        <v>0</v>
      </c>
      <c r="I9" s="167">
        <f>SUMIF(Current!$R:$R,$A9,Current!$Z:$Z)/1000</f>
        <v>0</v>
      </c>
      <c r="J9" s="67">
        <f t="shared" si="1"/>
        <v>-2.7128699999999997</v>
      </c>
      <c r="K9" s="68">
        <f t="shared" si="2"/>
        <v>-1.0444299999999997</v>
      </c>
    </row>
    <row r="10" spans="1:11" x14ac:dyDescent="0.25">
      <c r="A10" s="66" t="s">
        <v>39</v>
      </c>
      <c r="C10" s="166" t="s">
        <v>39</v>
      </c>
      <c r="D10" s="167">
        <f>SUMIF(LastYear!$Q:$Q,$A10,LastYear!$Y:$Y)/1000</f>
        <v>2.2618599999999991</v>
      </c>
      <c r="E10" s="167">
        <f>SUMIF(PriorMonth!$R:$R,$A10,PriorMonth!$Z:$Z)/1000</f>
        <v>1.5060499999999994</v>
      </c>
      <c r="F10" s="15">
        <f>-SUMIFS(PriorMonth!$Z:$Z,PriorMonth!$R:$R,$A10,PriorMonth!$AN:$AN,F$4)/1000</f>
        <v>-0.7210000000000002</v>
      </c>
      <c r="G10" s="15">
        <f t="shared" si="0"/>
        <v>-0.24701999999999935</v>
      </c>
      <c r="H10" s="15">
        <f>SUMIFS(Current!$Z:$Z,Current!$R:$R,$A10,Current!$A:$A,H$4)/1000</f>
        <v>0</v>
      </c>
      <c r="I10" s="167">
        <f>SUMIF(Current!$R:$R,$A10,Current!$Z:$Z)/1000</f>
        <v>0.5380299999999999</v>
      </c>
      <c r="J10" s="67">
        <f t="shared" si="1"/>
        <v>-1.7238299999999991</v>
      </c>
      <c r="K10" s="68">
        <f t="shared" si="2"/>
        <v>-0.96801999999999955</v>
      </c>
    </row>
    <row r="11" spans="1:11" x14ac:dyDescent="0.25">
      <c r="A11" s="66" t="s">
        <v>37</v>
      </c>
      <c r="C11" s="165" t="s">
        <v>37</v>
      </c>
      <c r="D11" s="168">
        <f>SUMIF(LastYear!$Q:$Q,$A11,LastYear!$Y:$Y)/1000</f>
        <v>2.7673300000000007</v>
      </c>
      <c r="E11" s="168">
        <f>SUMIF(PriorMonth!$R:$R,$A11,PriorMonth!$Z:$Z)/1000</f>
        <v>2.2764900000000012</v>
      </c>
      <c r="F11" s="15">
        <f>-SUMIFS(PriorMonth!$Z:$Z,PriorMonth!$R:$R,$A11,PriorMonth!$AN:$AN,F$4)/1000</f>
        <v>-1.2500399999999994</v>
      </c>
      <c r="G11" s="15">
        <f t="shared" si="0"/>
        <v>0.7208499999999991</v>
      </c>
      <c r="H11" s="15">
        <f>SUMIFS(Current!$Z:$Z,Current!$R:$R,$A11,Current!$A:$A,H$4)/1000</f>
        <v>0</v>
      </c>
      <c r="I11" s="168">
        <f>SUMIF(Current!$R:$R,$A11,Current!$Z:$Z)/1000</f>
        <v>1.7473000000000007</v>
      </c>
      <c r="J11" s="67">
        <f t="shared" si="1"/>
        <v>-1.02003</v>
      </c>
      <c r="K11" s="68">
        <f t="shared" si="2"/>
        <v>-0.52919000000000049</v>
      </c>
    </row>
    <row r="12" spans="1:11" ht="15.75" thickBot="1" x14ac:dyDescent="0.3">
      <c r="A12" s="66" t="s">
        <v>40</v>
      </c>
      <c r="C12" s="165" t="s">
        <v>40</v>
      </c>
      <c r="D12" s="168">
        <f>SUMIF(LastYear!$Q:$Q,$A12,LastYear!$Y:$Y)/1000</f>
        <v>0.37126000000000009</v>
      </c>
      <c r="E12" s="168">
        <f>SUMIF(PriorMonth!$R:$R,$A12,PriorMonth!$Z:$Z)/1000</f>
        <v>-6.1799999999999997E-3</v>
      </c>
      <c r="F12" s="15">
        <f>-SUMIFS(PriorMonth!$Z:$Z,PriorMonth!$R:$R,$A12,PriorMonth!$AN:$AN,F$4)/1000</f>
        <v>0</v>
      </c>
      <c r="G12" s="15">
        <f t="shared" si="0"/>
        <v>3.5460000000000005E-2</v>
      </c>
      <c r="H12" s="15">
        <f>SUMIFS(Current!$Z:$Z,Current!$R:$R,$A12,Current!$A:$A,H$4)/1000</f>
        <v>0</v>
      </c>
      <c r="I12" s="168">
        <f>SUMIF(Current!$R:$R,$A12,Current!$Z:$Z)/1000</f>
        <v>2.9280000000000007E-2</v>
      </c>
      <c r="J12" s="67">
        <f t="shared" si="1"/>
        <v>-0.34198000000000006</v>
      </c>
      <c r="K12" s="68">
        <f t="shared" si="2"/>
        <v>3.5460000000000005E-2</v>
      </c>
    </row>
    <row r="13" spans="1:11" ht="16.5" thickTop="1" thickBot="1" x14ac:dyDescent="0.3">
      <c r="C13" s="25" t="s">
        <v>29</v>
      </c>
      <c r="D13" s="26">
        <f t="shared" ref="D13:K13" si="3">SUM(D5:D12)</f>
        <v>49.52854</v>
      </c>
      <c r="E13" s="26">
        <f t="shared" si="3"/>
        <v>30.17533000000001</v>
      </c>
      <c r="F13" s="26">
        <f t="shared" si="3"/>
        <v>-13.832649999999987</v>
      </c>
      <c r="G13" s="26">
        <f t="shared" si="3"/>
        <v>-0.23971000000002479</v>
      </c>
      <c r="H13" s="26">
        <f t="shared" si="3"/>
        <v>26.862229999999972</v>
      </c>
      <c r="I13" s="26">
        <f t="shared" si="3"/>
        <v>42.965199999999975</v>
      </c>
      <c r="J13" s="26">
        <f t="shared" si="3"/>
        <v>-6.5633400000000295</v>
      </c>
      <c r="K13" s="26">
        <f t="shared" si="3"/>
        <v>12.789869999999961</v>
      </c>
    </row>
    <row r="14" spans="1:11" ht="15.75" thickTop="1" x14ac:dyDescent="0.25"/>
  </sheetData>
  <conditionalFormatting sqref="J5:K12">
    <cfRule type="cellIs" dxfId="23" priority="1" operator="greaterThan">
      <formula>2</formula>
    </cfRule>
    <cfRule type="cellIs" dxfId="22" priority="2" operator="between">
      <formula>0.5</formula>
      <formula>2</formula>
    </cfRule>
    <cfRule type="cellIs" dxfId="21" priority="3" operator="lessThan">
      <formula>0.5</formula>
    </cfRule>
  </conditionalFormatting>
  <pageMargins left="0.7" right="0.7" top="0.75" bottom="0.75" header="0.3" footer="0.3"/>
  <ignoredErrors>
    <ignoredError sqref="D1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3:U57"/>
  <sheetViews>
    <sheetView showGridLines="0" topLeftCell="B1" workbookViewId="0">
      <selection activeCell="C4" sqref="C4"/>
    </sheetView>
  </sheetViews>
  <sheetFormatPr defaultRowHeight="15" outlineLevelCol="1" x14ac:dyDescent="0.25"/>
  <cols>
    <col min="1" max="1" width="9.140625" hidden="1" customWidth="1" outlineLevel="1"/>
    <col min="2" max="2" width="9.140625" collapsed="1"/>
    <col min="3" max="3" width="17.5703125" customWidth="1"/>
    <col min="5" max="5" width="9.140625" hidden="1" customWidth="1" outlineLevel="1"/>
    <col min="6" max="6" width="9.140625" collapsed="1"/>
    <col min="7" max="9" width="9.140625" hidden="1" customWidth="1" outlineLevel="1"/>
    <col min="10" max="10" width="9.140625" collapsed="1"/>
    <col min="11" max="11" width="6" customWidth="1"/>
    <col min="12" max="12" width="16.7109375" customWidth="1"/>
    <col min="14" max="14" width="9.140625" hidden="1" customWidth="1" outlineLevel="1"/>
    <col min="15" max="15" width="9.140625" collapsed="1"/>
    <col min="16" max="18" width="9.140625" hidden="1" customWidth="1" outlineLevel="1"/>
    <col min="19" max="19" width="9.140625" collapsed="1"/>
  </cols>
  <sheetData>
    <row r="3" spans="1:21" x14ac:dyDescent="0.25">
      <c r="F3" s="2"/>
      <c r="G3" s="209" t="s">
        <v>1874</v>
      </c>
      <c r="H3" s="209"/>
      <c r="I3" s="210"/>
      <c r="O3" s="2"/>
      <c r="P3" s="209" t="s">
        <v>1874</v>
      </c>
      <c r="Q3" s="209"/>
      <c r="R3" s="210"/>
    </row>
    <row r="4" spans="1:21" ht="30" x14ac:dyDescent="0.25">
      <c r="C4" s="49" t="s">
        <v>51</v>
      </c>
      <c r="D4" s="49" t="s">
        <v>44</v>
      </c>
      <c r="E4" s="49" t="s">
        <v>48</v>
      </c>
      <c r="F4" s="52" t="s">
        <v>3052</v>
      </c>
      <c r="G4" s="211" t="s">
        <v>44</v>
      </c>
      <c r="H4" s="211" t="s">
        <v>48</v>
      </c>
      <c r="I4" s="211"/>
      <c r="J4" s="51" t="s">
        <v>50</v>
      </c>
      <c r="K4" s="50"/>
      <c r="L4" s="49" t="s">
        <v>43</v>
      </c>
      <c r="M4" s="49" t="s">
        <v>44</v>
      </c>
      <c r="N4" s="49" t="s">
        <v>49</v>
      </c>
      <c r="O4" s="52" t="s">
        <v>3052</v>
      </c>
      <c r="P4" s="211" t="s">
        <v>44</v>
      </c>
      <c r="Q4" s="211" t="s">
        <v>3051</v>
      </c>
      <c r="R4" s="211"/>
      <c r="S4" s="51" t="s">
        <v>50</v>
      </c>
    </row>
    <row r="5" spans="1:21" x14ac:dyDescent="0.25">
      <c r="A5" t="s">
        <v>16</v>
      </c>
      <c r="C5" s="39" t="s">
        <v>16</v>
      </c>
      <c r="D5" s="40">
        <f>SUMIF(Current!$D:$D,$A5,Current!$Z:$Z)/1000</f>
        <v>6.420250000000002</v>
      </c>
      <c r="E5" s="224">
        <f>HLOOKUP(A5,$B$32:$M$34,3,FALSE)/1000</f>
        <v>139.57300000000001</v>
      </c>
      <c r="F5" s="45">
        <f t="shared" ref="F5:F16" si="0">+D5/E5</f>
        <v>4.599922621137327E-2</v>
      </c>
      <c r="G5" s="224">
        <f>SUMIF(PriorMonth!$D:$D,$A5,PriorMonth!$Z:$Z)/1000</f>
        <v>4.8054299999999994</v>
      </c>
      <c r="H5" s="224">
        <f>HLOOKUP(A5,$B$47:$M$50,3,FALSE)/1000</f>
        <v>163.779</v>
      </c>
      <c r="I5" s="44">
        <f>G5/H5</f>
        <v>2.9340941146300804E-2</v>
      </c>
      <c r="J5" s="46">
        <f>(+F5-I5)*100</f>
        <v>1.6658285065072467</v>
      </c>
      <c r="K5" s="41"/>
      <c r="L5" s="39" t="s">
        <v>16</v>
      </c>
      <c r="M5" s="40">
        <f>SUMIF(Current!$G:$G,$A5,Current!$Z:$Z)/1000</f>
        <v>14.931040000000015</v>
      </c>
      <c r="N5" s="224">
        <f>HLOOKUP(A5,$B$38:$M$40,3,FALSE)/1000</f>
        <v>162.596</v>
      </c>
      <c r="O5" s="45">
        <f t="shared" ref="O5:O15" si="1">+M5/N5</f>
        <v>9.1829073285935786E-2</v>
      </c>
      <c r="P5" s="224">
        <f>G5</f>
        <v>4.8054299999999994</v>
      </c>
      <c r="Q5" s="224">
        <f>HLOOKUP(A5,$B$53:$M$55,3,FALSE)/1000</f>
        <v>187.85900000000001</v>
      </c>
      <c r="R5" s="44">
        <f>P5/Q5</f>
        <v>2.5579982859485036E-2</v>
      </c>
      <c r="S5" s="46">
        <f>(+O5-R5)*100</f>
        <v>6.6249090426450747</v>
      </c>
      <c r="T5" s="115">
        <f>+E5*F5/$E$16</f>
        <v>8.1367047671411091E-3</v>
      </c>
      <c r="U5" s="115">
        <f t="shared" ref="U5:U15" si="2">+N5*O5/$N$16</f>
        <v>1.8969483676907494E-2</v>
      </c>
    </row>
    <row r="6" spans="1:21" x14ac:dyDescent="0.25">
      <c r="A6" t="s">
        <v>19</v>
      </c>
      <c r="C6" s="42" t="s">
        <v>46</v>
      </c>
      <c r="D6" s="43">
        <f>SUMIF(Current!$D:$D,$A6,Current!$Z:$Z)/1000</f>
        <v>6.5814300000000152</v>
      </c>
      <c r="E6" s="225">
        <f t="shared" ref="E6:E15" si="3">HLOOKUP(A6,$B$32:$M$34,3,FALSE)/1000</f>
        <v>266.7311566656</v>
      </c>
      <c r="F6" s="38">
        <f t="shared" si="0"/>
        <v>2.4674395306023934E-2</v>
      </c>
      <c r="G6" s="224">
        <f>SUMIF(PriorMonth!$D:$D,$A6,PriorMonth!$Z:$Z)/1000</f>
        <v>5.8704200000000029</v>
      </c>
      <c r="H6" s="224">
        <f t="shared" ref="H6:H15" si="4">HLOOKUP(A6,$B$47:$M$50,3,FALSE)/1000</f>
        <v>249.9622955534</v>
      </c>
      <c r="I6" s="45">
        <f t="shared" ref="I6:I16" si="5">G6/H6</f>
        <v>2.3485221989193533E-2</v>
      </c>
      <c r="J6" s="47">
        <f t="shared" ref="J6:J16" si="6">(+F6-I6)*100</f>
        <v>0.11891733168304004</v>
      </c>
      <c r="K6" s="41"/>
      <c r="L6" s="42" t="s">
        <v>46</v>
      </c>
      <c r="M6" s="43">
        <f>SUMIF(Current!$G:$G,$A6,Current!$Z:$Z)/1000</f>
        <v>1.7089999999999999</v>
      </c>
      <c r="N6" s="224">
        <f t="shared" ref="N6:N15" si="7">HLOOKUP(A6,$B$38:$M$40,3,FALSE)/1000</f>
        <v>104.56093011759999</v>
      </c>
      <c r="O6" s="45">
        <f t="shared" si="1"/>
        <v>1.6344537085485777E-2</v>
      </c>
      <c r="P6" s="224">
        <f t="shared" ref="P6:P15" si="8">G6</f>
        <v>5.8704200000000029</v>
      </c>
      <c r="Q6" s="224">
        <f t="shared" ref="Q6:Q15" si="9">HLOOKUP(A6,$B$53:$M$55,3,FALSE)/1000</f>
        <v>90.809467993500007</v>
      </c>
      <c r="R6" s="45">
        <f t="shared" ref="R6:R16" si="10">P6/Q6</f>
        <v>6.4645461863295992E-2</v>
      </c>
      <c r="S6" s="47">
        <f t="shared" ref="S6:S16" si="11">(+O6-R6)*100</f>
        <v>-4.8300924777810215</v>
      </c>
      <c r="T6" s="115">
        <f t="shared" ref="T6:T15" si="12">+E6*F6/$E$16</f>
        <v>8.340976263479712E-3</v>
      </c>
      <c r="U6" s="115">
        <f t="shared" si="2"/>
        <v>2.1712384136560394E-3</v>
      </c>
    </row>
    <row r="7" spans="1:21" x14ac:dyDescent="0.25">
      <c r="A7" t="s">
        <v>14</v>
      </c>
      <c r="C7" s="42" t="s">
        <v>14</v>
      </c>
      <c r="D7" s="43">
        <f>SUMIF(Current!$D:$D,$A7,Current!$Z:$Z)/1000</f>
        <v>6.8424199999999979</v>
      </c>
      <c r="E7" s="225">
        <f t="shared" si="3"/>
        <v>88.135999999999996</v>
      </c>
      <c r="F7" s="45">
        <f t="shared" si="0"/>
        <v>7.7634791685576812E-2</v>
      </c>
      <c r="G7" s="224">
        <f>SUMIF(PriorMonth!$D:$D,$A7,PriorMonth!$Z:$Z)/1000</f>
        <v>4.2581899999999981</v>
      </c>
      <c r="H7" s="224">
        <f t="shared" si="4"/>
        <v>81.093999999999994</v>
      </c>
      <c r="I7" s="45">
        <f t="shared" si="5"/>
        <v>5.2509310183244118E-2</v>
      </c>
      <c r="J7" s="47">
        <f t="shared" si="6"/>
        <v>2.5125481502332696</v>
      </c>
      <c r="K7" s="41"/>
      <c r="L7" s="42" t="s">
        <v>14</v>
      </c>
      <c r="M7" s="43">
        <f>SUMIF(Current!$G:$G,$A7,Current!$Z:$Z)/1000</f>
        <v>7.8685800000000041</v>
      </c>
      <c r="N7" s="224">
        <f t="shared" si="7"/>
        <v>85.238</v>
      </c>
      <c r="O7" s="45">
        <f t="shared" si="1"/>
        <v>9.2313052863746262E-2</v>
      </c>
      <c r="P7" s="224">
        <f t="shared" si="8"/>
        <v>4.2581899999999981</v>
      </c>
      <c r="Q7" s="224">
        <f t="shared" si="9"/>
        <v>66.123000000000005</v>
      </c>
      <c r="R7" s="45">
        <f t="shared" si="10"/>
        <v>6.4398015819003951E-2</v>
      </c>
      <c r="S7" s="47">
        <f t="shared" si="11"/>
        <v>2.791503704474231</v>
      </c>
      <c r="T7" s="115">
        <f t="shared" si="12"/>
        <v>8.6717419777705904E-3</v>
      </c>
      <c r="U7" s="115">
        <f t="shared" si="2"/>
        <v>9.9968186991958169E-3</v>
      </c>
    </row>
    <row r="8" spans="1:21" x14ac:dyDescent="0.25">
      <c r="A8" t="s">
        <v>22</v>
      </c>
      <c r="C8" s="42" t="s">
        <v>22</v>
      </c>
      <c r="D8" s="43">
        <f>SUMIF(Current!$D:$D,$A8,Current!$Z:$Z)/1000</f>
        <v>5.1533699999999989</v>
      </c>
      <c r="E8" s="225">
        <f t="shared" si="3"/>
        <v>111.3956014414</v>
      </c>
      <c r="F8" s="45">
        <f t="shared" si="0"/>
        <v>4.6261880481079362E-2</v>
      </c>
      <c r="G8" s="224">
        <f>SUMIF(PriorMonth!$D:$D,$A8,PriorMonth!$Z:$Z)/1000</f>
        <v>4.9737200000000019</v>
      </c>
      <c r="H8" s="224">
        <f t="shared" si="4"/>
        <v>306.87109198959996</v>
      </c>
      <c r="I8" s="38">
        <f t="shared" si="5"/>
        <v>1.6207847952548635E-2</v>
      </c>
      <c r="J8" s="48">
        <f t="shared" si="6"/>
        <v>3.005403252853073</v>
      </c>
      <c r="K8" s="41"/>
      <c r="L8" s="42" t="s">
        <v>22</v>
      </c>
      <c r="M8" s="43">
        <f>SUMIF(Current!$G:$G,$A8,Current!$Z:$Z)/1000</f>
        <v>4.9471700000000052</v>
      </c>
      <c r="N8" s="224">
        <f t="shared" si="7"/>
        <v>198.59817111140001</v>
      </c>
      <c r="O8" s="45">
        <f t="shared" si="1"/>
        <v>2.4910450948840715E-2</v>
      </c>
      <c r="P8" s="224">
        <f t="shared" si="8"/>
        <v>4.9737200000000019</v>
      </c>
      <c r="Q8" s="224">
        <f t="shared" si="9"/>
        <v>378.05004457379999</v>
      </c>
      <c r="R8" s="38">
        <f t="shared" si="10"/>
        <v>1.3156247622208839E-2</v>
      </c>
      <c r="S8" s="48">
        <f t="shared" si="11"/>
        <v>1.1754203326631876</v>
      </c>
      <c r="T8" s="115">
        <f t="shared" si="12"/>
        <v>6.5311242156990698E-3</v>
      </c>
      <c r="U8" s="115">
        <f t="shared" si="2"/>
        <v>6.2852460754164782E-3</v>
      </c>
    </row>
    <row r="9" spans="1:21" x14ac:dyDescent="0.25">
      <c r="A9" t="s">
        <v>13</v>
      </c>
      <c r="C9" s="42" t="s">
        <v>13</v>
      </c>
      <c r="D9" s="43">
        <f>SUMIF(Current!$D:$D,$A9,Current!$Z:$Z)/1000</f>
        <v>0.95223000000000013</v>
      </c>
      <c r="E9" s="225">
        <f t="shared" si="3"/>
        <v>40.337000000000003</v>
      </c>
      <c r="F9" s="45">
        <f t="shared" si="0"/>
        <v>2.360686218608226E-2</v>
      </c>
      <c r="G9" s="224">
        <f>SUMIF(PriorMonth!$D:$D,$A9,PriorMonth!$Z:$Z)/1000</f>
        <v>0.9211699999999996</v>
      </c>
      <c r="H9" s="224">
        <f t="shared" si="4"/>
        <v>40.524000000000001</v>
      </c>
      <c r="I9" s="45">
        <f t="shared" si="5"/>
        <v>2.2731467772184374E-2</v>
      </c>
      <c r="J9" s="47">
        <f t="shared" si="6"/>
        <v>8.7539441389788628E-2</v>
      </c>
      <c r="K9" s="41"/>
      <c r="L9" s="42" t="s">
        <v>13</v>
      </c>
      <c r="M9" s="43">
        <f>SUMIF(Current!$G:$G,$A9,Current!$Z:$Z)/1000</f>
        <v>1.5934099999999991</v>
      </c>
      <c r="N9" s="224">
        <f t="shared" si="7"/>
        <v>58.524000000000001</v>
      </c>
      <c r="O9" s="38">
        <f t="shared" si="1"/>
        <v>2.7226607887362433E-2</v>
      </c>
      <c r="P9" s="224">
        <f t="shared" si="8"/>
        <v>0.9211699999999996</v>
      </c>
      <c r="Q9" s="224">
        <f t="shared" si="9"/>
        <v>49.798999999999999</v>
      </c>
      <c r="R9" s="45">
        <f t="shared" si="10"/>
        <v>1.8497760999216843E-2</v>
      </c>
      <c r="S9" s="47">
        <f t="shared" si="11"/>
        <v>0.87288468881455905</v>
      </c>
      <c r="T9" s="115">
        <f t="shared" si="12"/>
        <v>1.206808828381259E-3</v>
      </c>
      <c r="U9" s="115">
        <f t="shared" si="2"/>
        <v>2.024384435754048E-3</v>
      </c>
    </row>
    <row r="10" spans="1:21" x14ac:dyDescent="0.25">
      <c r="A10" t="s">
        <v>23</v>
      </c>
      <c r="C10" s="42" t="s">
        <v>23</v>
      </c>
      <c r="D10" s="43">
        <f>SUMIF(Current!$D:$D,$A10,Current!$Z:$Z)/1000</f>
        <v>2.1611800000000003</v>
      </c>
      <c r="E10" s="225">
        <f t="shared" si="3"/>
        <v>46.067645905700005</v>
      </c>
      <c r="F10" s="45">
        <f t="shared" si="0"/>
        <v>4.6913185110954304E-2</v>
      </c>
      <c r="G10" s="224">
        <f>SUMIF(PriorMonth!$D:$D,$A10,PriorMonth!$Z:$Z)/1000</f>
        <v>2.7673800000000024</v>
      </c>
      <c r="H10" s="224">
        <f t="shared" si="4"/>
        <v>51.730653957299999</v>
      </c>
      <c r="I10" s="38">
        <f t="shared" si="5"/>
        <v>5.3495940768200592E-2</v>
      </c>
      <c r="J10" s="48">
        <f t="shared" si="6"/>
        <v>-0.65827556572462875</v>
      </c>
      <c r="K10" s="41"/>
      <c r="L10" s="42" t="s">
        <v>23</v>
      </c>
      <c r="M10" s="43">
        <f>SUMIF(Current!$G:$G,$A10,Current!$Z:$Z)/1000</f>
        <v>3.9245299999999994</v>
      </c>
      <c r="N10" s="224">
        <f t="shared" si="7"/>
        <v>60.727978570500007</v>
      </c>
      <c r="O10" s="45">
        <f t="shared" si="1"/>
        <v>6.4624742867802759E-2</v>
      </c>
      <c r="P10" s="224">
        <f t="shared" si="8"/>
        <v>2.7673800000000024</v>
      </c>
      <c r="Q10" s="224">
        <f t="shared" si="9"/>
        <v>90.546692596900002</v>
      </c>
      <c r="R10" s="38">
        <f t="shared" si="10"/>
        <v>3.0563015838910364E-2</v>
      </c>
      <c r="S10" s="48">
        <f t="shared" si="11"/>
        <v>3.4061727028892395</v>
      </c>
      <c r="T10" s="115">
        <f t="shared" si="12"/>
        <v>2.7389717859351301E-3</v>
      </c>
      <c r="U10" s="115">
        <f t="shared" si="2"/>
        <v>4.9860095327943447E-3</v>
      </c>
    </row>
    <row r="11" spans="1:21" x14ac:dyDescent="0.25">
      <c r="A11" t="s">
        <v>17</v>
      </c>
      <c r="C11" s="42" t="s">
        <v>17</v>
      </c>
      <c r="D11" s="43">
        <f>SUMIF(Current!$D:$D,$A11,Current!$Z:$Z)/1000</f>
        <v>12.930569999999996</v>
      </c>
      <c r="E11" s="225">
        <f t="shared" si="3"/>
        <v>57.564</v>
      </c>
      <c r="F11" s="45">
        <f t="shared" si="0"/>
        <v>0.22462945590994365</v>
      </c>
      <c r="G11" s="224">
        <f>SUMIF(PriorMonth!$D:$D,$A11,PriorMonth!$Z:$Z)/1000</f>
        <v>4.8074899999999987</v>
      </c>
      <c r="H11" s="224">
        <f t="shared" si="4"/>
        <v>48.634</v>
      </c>
      <c r="I11" s="45">
        <f t="shared" si="5"/>
        <v>9.8850392729366257E-2</v>
      </c>
      <c r="J11" s="47">
        <f t="shared" si="6"/>
        <v>12.577906318057741</v>
      </c>
      <c r="K11" s="41"/>
      <c r="L11" s="42" t="s">
        <v>17</v>
      </c>
      <c r="M11" s="43">
        <f>SUMIF(Current!$G:$G,$A11,Current!$Z:$Z)/1000</f>
        <v>1.9586599999999998</v>
      </c>
      <c r="N11" s="224">
        <f t="shared" si="7"/>
        <v>52.87</v>
      </c>
      <c r="O11" s="45">
        <f t="shared" si="1"/>
        <v>3.7046718365802915E-2</v>
      </c>
      <c r="P11" s="224">
        <f t="shared" si="8"/>
        <v>4.8074899999999987</v>
      </c>
      <c r="Q11" s="224">
        <f t="shared" si="9"/>
        <v>39.747</v>
      </c>
      <c r="R11" s="45">
        <f t="shared" si="10"/>
        <v>0.12095227312753161</v>
      </c>
      <c r="S11" s="47">
        <f t="shared" si="11"/>
        <v>-8.3905554761728709</v>
      </c>
      <c r="T11" s="115">
        <f t="shared" si="12"/>
        <v>1.638755976182419E-2</v>
      </c>
      <c r="U11" s="115">
        <f t="shared" si="2"/>
        <v>2.4884247111126617E-3</v>
      </c>
    </row>
    <row r="12" spans="1:21" x14ac:dyDescent="0.25">
      <c r="A12" t="s">
        <v>21</v>
      </c>
      <c r="C12" s="42" t="s">
        <v>21</v>
      </c>
      <c r="D12" s="43">
        <f>SUMIF(Current!$D:$D,$A12,Current!$Z:$Z)/1000</f>
        <v>1.0920699999999994</v>
      </c>
      <c r="E12" s="225">
        <f t="shared" si="3"/>
        <v>20.116</v>
      </c>
      <c r="F12" s="45">
        <f t="shared" si="0"/>
        <v>5.4288625969377585E-2</v>
      </c>
      <c r="G12" s="224">
        <f>SUMIF(PriorMonth!$D:$D,$A12,PriorMonth!$Z:$Z)/1000</f>
        <v>1.0132899999999998</v>
      </c>
      <c r="H12" s="224">
        <f t="shared" si="4"/>
        <v>33.899000000000001</v>
      </c>
      <c r="I12" s="45">
        <f t="shared" si="5"/>
        <v>2.9891442225434373E-2</v>
      </c>
      <c r="J12" s="47">
        <f t="shared" si="6"/>
        <v>2.4397183743943214</v>
      </c>
      <c r="K12" s="41"/>
      <c r="L12" s="42" t="s">
        <v>21</v>
      </c>
      <c r="M12" s="43">
        <f>SUMIF(Current!$G:$G,$A12,Current!$Z:$Z)/1000</f>
        <v>2.097780000000002</v>
      </c>
      <c r="N12" s="224">
        <f t="shared" si="7"/>
        <v>45.966999999999999</v>
      </c>
      <c r="O12" s="45">
        <f t="shared" si="1"/>
        <v>4.563665238105602E-2</v>
      </c>
      <c r="P12" s="224">
        <f t="shared" si="8"/>
        <v>1.0132899999999998</v>
      </c>
      <c r="Q12" s="224">
        <f t="shared" si="9"/>
        <v>70.567999999999998</v>
      </c>
      <c r="R12" s="45">
        <f t="shared" si="10"/>
        <v>1.4359057929939913E-2</v>
      </c>
      <c r="S12" s="47">
        <f t="shared" si="11"/>
        <v>3.1277594451116109</v>
      </c>
      <c r="T12" s="115">
        <f t="shared" si="12"/>
        <v>1.3840350726298484E-3</v>
      </c>
      <c r="U12" s="115">
        <f t="shared" si="2"/>
        <v>2.665172919484711E-3</v>
      </c>
    </row>
    <row r="13" spans="1:21" x14ac:dyDescent="0.25">
      <c r="A13" t="s">
        <v>18</v>
      </c>
      <c r="C13" s="42" t="s">
        <v>18</v>
      </c>
      <c r="D13" s="43">
        <f>SUMIF(Current!$D:$D,$A13,Current!$Z:$Z)/1000</f>
        <v>0.45609000000000005</v>
      </c>
      <c r="E13" s="225">
        <f t="shared" si="3"/>
        <v>9.5470000000000006</v>
      </c>
      <c r="F13" s="38">
        <f t="shared" si="0"/>
        <v>4.777312244684194E-2</v>
      </c>
      <c r="G13" s="224">
        <f>SUMIF(PriorMonth!$D:$D,$A13,PriorMonth!$Z:$Z)/1000</f>
        <v>0.65773000000000004</v>
      </c>
      <c r="H13" s="224">
        <f t="shared" si="4"/>
        <v>9.1289999999999996</v>
      </c>
      <c r="I13" s="45">
        <f t="shared" si="5"/>
        <v>7.2048417132216019E-2</v>
      </c>
      <c r="J13" s="47">
        <f t="shared" si="6"/>
        <v>-2.4275294685374078</v>
      </c>
      <c r="K13" s="41"/>
      <c r="L13" s="42" t="s">
        <v>18</v>
      </c>
      <c r="M13" s="43">
        <f>SUMIF(Current!$G:$G,$A13,Current!$Z:$Z)/1000</f>
        <v>2.4682399999999989</v>
      </c>
      <c r="N13" s="224">
        <f t="shared" si="7"/>
        <v>8.4160000000000004</v>
      </c>
      <c r="O13" s="38">
        <f t="shared" si="1"/>
        <v>0.2932794676806082</v>
      </c>
      <c r="P13" s="224">
        <f t="shared" si="8"/>
        <v>0.65773000000000004</v>
      </c>
      <c r="Q13" s="224">
        <f t="shared" si="9"/>
        <v>6.06</v>
      </c>
      <c r="R13" s="45">
        <f t="shared" si="10"/>
        <v>0.10853630363036305</v>
      </c>
      <c r="S13" s="47">
        <f t="shared" si="11"/>
        <v>18.474316405024517</v>
      </c>
      <c r="T13" s="115">
        <f t="shared" si="12"/>
        <v>5.7802572754104403E-4</v>
      </c>
      <c r="U13" s="115">
        <f t="shared" si="2"/>
        <v>3.1358323593460393E-3</v>
      </c>
    </row>
    <row r="14" spans="1:21" x14ac:dyDescent="0.25">
      <c r="A14" t="s">
        <v>15</v>
      </c>
      <c r="C14" s="42" t="s">
        <v>45</v>
      </c>
      <c r="D14" s="43">
        <f>SUMIF(Current!$D:$D,$A14,Current!$Z:$Z)/1000</f>
        <v>0.33271000000000012</v>
      </c>
      <c r="E14" s="225">
        <f t="shared" si="3"/>
        <v>8.2335194079999976</v>
      </c>
      <c r="F14" s="45">
        <f t="shared" si="0"/>
        <v>4.0409208202840517E-2</v>
      </c>
      <c r="G14" s="224">
        <f>SUMIF(PriorMonth!$D:$D,$A14,PriorMonth!$Z:$Z)/1000</f>
        <v>7.3780000000000012E-2</v>
      </c>
      <c r="H14" s="224">
        <f t="shared" si="4"/>
        <v>6.6670004880000002</v>
      </c>
      <c r="I14" s="45">
        <f t="shared" si="5"/>
        <v>1.1066445867642782E-2</v>
      </c>
      <c r="J14" s="47">
        <f t="shared" si="6"/>
        <v>2.9342762335197734</v>
      </c>
      <c r="K14" s="41"/>
      <c r="L14" s="42" t="s">
        <v>45</v>
      </c>
      <c r="M14" s="43">
        <f>SUMIF(Current!$G:$G,$A14,Current!$Z:$Z)/1000</f>
        <v>1.4667900000000009</v>
      </c>
      <c r="N14" s="224">
        <f t="shared" si="7"/>
        <v>5.2213230599999996</v>
      </c>
      <c r="O14" s="38">
        <f t="shared" si="1"/>
        <v>0.28092305018184432</v>
      </c>
      <c r="P14" s="224">
        <f t="shared" si="8"/>
        <v>7.3780000000000012E-2</v>
      </c>
      <c r="Q14" s="224">
        <f t="shared" si="9"/>
        <v>10.391466810000002</v>
      </c>
      <c r="R14" s="45">
        <f t="shared" si="10"/>
        <v>7.1000563586460603E-3</v>
      </c>
      <c r="S14" s="47">
        <f t="shared" si="11"/>
        <v>27.382299382319825</v>
      </c>
      <c r="T14" s="115">
        <f t="shared" si="12"/>
        <v>4.2166006667583328E-4</v>
      </c>
      <c r="U14" s="115">
        <f t="shared" si="2"/>
        <v>1.8635171402963983E-3</v>
      </c>
    </row>
    <row r="15" spans="1:21" x14ac:dyDescent="0.25">
      <c r="A15" t="s">
        <v>20</v>
      </c>
      <c r="C15" s="42" t="s">
        <v>20</v>
      </c>
      <c r="D15" s="43">
        <f>SUMIF(Current!$D:$D,$A15,Current!$Z:$Z)/1000</f>
        <v>4.2880000000000001E-2</v>
      </c>
      <c r="E15" s="225">
        <f t="shared" si="3"/>
        <v>1.347</v>
      </c>
      <c r="F15" s="38">
        <f t="shared" si="0"/>
        <v>3.1833704528582037E-2</v>
      </c>
      <c r="G15" s="224">
        <f>SUMIF(PriorMonth!$D:$D,$A15,PriorMonth!$Z:$Z)/1000</f>
        <v>2.6729999999999997E-2</v>
      </c>
      <c r="H15" s="224">
        <f t="shared" si="4"/>
        <v>5.5140000000000002</v>
      </c>
      <c r="I15" s="38">
        <f t="shared" si="5"/>
        <v>4.847660500544069E-3</v>
      </c>
      <c r="J15" s="48">
        <f t="shared" si="6"/>
        <v>2.698604402803797</v>
      </c>
      <c r="K15" s="41"/>
      <c r="L15" s="42" t="s">
        <v>20</v>
      </c>
      <c r="M15" s="43">
        <f>SUMIF(Current!$G:$G,$A15,Current!$Z:$Z)/1000</f>
        <v>0</v>
      </c>
      <c r="N15" s="224">
        <f t="shared" si="7"/>
        <v>4.3890000000000002</v>
      </c>
      <c r="O15" s="45">
        <f t="shared" si="1"/>
        <v>0</v>
      </c>
      <c r="P15" s="224">
        <f t="shared" si="8"/>
        <v>2.6729999999999997E-2</v>
      </c>
      <c r="Q15" s="224">
        <f t="shared" si="9"/>
        <v>5.2809999999999997</v>
      </c>
      <c r="R15" s="38">
        <f t="shared" si="10"/>
        <v>5.0615413747396327E-3</v>
      </c>
      <c r="S15" s="48">
        <f t="shared" si="11"/>
        <v>-0.50615413747396332</v>
      </c>
      <c r="T15" s="115">
        <f t="shared" si="12"/>
        <v>5.4343974208949912E-5</v>
      </c>
      <c r="U15" s="115">
        <f t="shared" si="2"/>
        <v>0</v>
      </c>
    </row>
    <row r="16" spans="1:21" x14ac:dyDescent="0.25">
      <c r="C16" s="35" t="s">
        <v>47</v>
      </c>
      <c r="D16" s="36">
        <f>SUM(D5:D15)</f>
        <v>42.96520000000001</v>
      </c>
      <c r="E16" s="36">
        <f>(SUM(E5:E15))</f>
        <v>789.04792342069993</v>
      </c>
      <c r="F16" s="198">
        <f t="shared" si="0"/>
        <v>5.4451952441286734E-2</v>
      </c>
      <c r="G16" s="36">
        <f>SUM(G5:G15)</f>
        <v>30.175330000000006</v>
      </c>
      <c r="H16" s="36">
        <f>SUM(H5:H15)</f>
        <v>997.8040419882999</v>
      </c>
      <c r="I16" s="198">
        <f t="shared" si="5"/>
        <v>3.0241739590341165E-2</v>
      </c>
      <c r="J16" s="199">
        <f t="shared" si="6"/>
        <v>2.4210212850945569</v>
      </c>
      <c r="L16" s="35" t="s">
        <v>47</v>
      </c>
      <c r="M16" s="36">
        <f>SUM(M5:M15)</f>
        <v>42.965200000000031</v>
      </c>
      <c r="N16" s="36">
        <f>SUM(N5:N15)</f>
        <v>787.10840285950007</v>
      </c>
      <c r="O16" s="37">
        <f t="shared" ref="O16" si="13">+M16/N16</f>
        <v>5.4586127963964039E-2</v>
      </c>
      <c r="P16" s="36">
        <f>SUM(P5:P15)</f>
        <v>30.175330000000006</v>
      </c>
      <c r="Q16" s="36">
        <f>SUM(Q5:Q15)</f>
        <v>995.23467197419984</v>
      </c>
      <c r="R16" s="198">
        <f t="shared" si="10"/>
        <v>3.0319813858718E-2</v>
      </c>
      <c r="S16" s="199">
        <f t="shared" si="11"/>
        <v>2.4266314105246036</v>
      </c>
    </row>
    <row r="18" spans="2:15" x14ac:dyDescent="0.25">
      <c r="D18" s="1"/>
      <c r="G18" s="1"/>
      <c r="M18" s="1">
        <f>+M16-D16</f>
        <v>0</v>
      </c>
      <c r="N18" s="1">
        <f>+N16-E16</f>
        <v>-1.9395205611998563</v>
      </c>
      <c r="O18" t="s">
        <v>793</v>
      </c>
    </row>
    <row r="19" spans="2:15" x14ac:dyDescent="0.25">
      <c r="I19" s="2"/>
    </row>
    <row r="20" spans="2:15" x14ac:dyDescent="0.25">
      <c r="L20" t="s">
        <v>591</v>
      </c>
    </row>
    <row r="22" spans="2:15" x14ac:dyDescent="0.25">
      <c r="L22" s="206" t="s">
        <v>1869</v>
      </c>
    </row>
    <row r="23" spans="2:15" x14ac:dyDescent="0.25">
      <c r="L23" s="205" t="s">
        <v>1870</v>
      </c>
    </row>
    <row r="24" spans="2:15" x14ac:dyDescent="0.25">
      <c r="L24" s="207" t="s">
        <v>1871</v>
      </c>
    </row>
    <row r="28" spans="2:15" hidden="1" x14ac:dyDescent="0.25"/>
    <row r="29" spans="2:15" ht="15.75" hidden="1" thickBot="1" x14ac:dyDescent="0.3"/>
    <row r="30" spans="2:15" s="313" customFormat="1" ht="13.5" hidden="1" thickBot="1" x14ac:dyDescent="0.25">
      <c r="C30" s="314"/>
      <c r="D30" s="315"/>
      <c r="E30" s="316"/>
      <c r="F30" s="317"/>
      <c r="G30" s="317"/>
      <c r="H30" s="316"/>
      <c r="I30" s="318"/>
      <c r="J30" s="318"/>
      <c r="K30" s="318"/>
      <c r="L30" s="316"/>
      <c r="M30" s="315"/>
    </row>
    <row r="31" spans="2:15" s="313" customFormat="1" ht="13.5" hidden="1" thickBot="1" x14ac:dyDescent="0.25">
      <c r="B31" s="377" t="s">
        <v>3045</v>
      </c>
      <c r="C31" s="378"/>
      <c r="D31" s="378"/>
      <c r="E31" s="378"/>
      <c r="F31" s="379"/>
      <c r="G31" s="379"/>
      <c r="H31" s="378"/>
      <c r="I31" s="378"/>
      <c r="J31" s="378"/>
      <c r="K31" s="378"/>
      <c r="L31" s="378"/>
      <c r="M31" s="378"/>
    </row>
    <row r="32" spans="2:15" s="313" customFormat="1" ht="13.5" hidden="1" thickBot="1" x14ac:dyDescent="0.25">
      <c r="B32" s="319" t="s">
        <v>1220</v>
      </c>
      <c r="C32" s="320" t="s">
        <v>13</v>
      </c>
      <c r="D32" s="320" t="s">
        <v>14</v>
      </c>
      <c r="E32" s="320" t="s">
        <v>15</v>
      </c>
      <c r="F32" s="320" t="s">
        <v>16</v>
      </c>
      <c r="G32" s="320" t="s">
        <v>17</v>
      </c>
      <c r="H32" s="320" t="s">
        <v>18</v>
      </c>
      <c r="I32" s="320" t="s">
        <v>19</v>
      </c>
      <c r="J32" s="320" t="s">
        <v>20</v>
      </c>
      <c r="K32" s="320" t="s">
        <v>21</v>
      </c>
      <c r="L32" s="320" t="s">
        <v>22</v>
      </c>
      <c r="M32" s="321" t="s">
        <v>23</v>
      </c>
    </row>
    <row r="33" spans="2:14" s="313" customFormat="1" ht="12.75" hidden="1" x14ac:dyDescent="0.2">
      <c r="B33" s="322" t="s">
        <v>3046</v>
      </c>
      <c r="C33" s="323">
        <v>952.23000000000036</v>
      </c>
      <c r="D33" s="324">
        <v>6842.4199999999973</v>
      </c>
      <c r="E33" s="324">
        <v>332.71000000000004</v>
      </c>
      <c r="F33" s="324">
        <v>6420.2500000000027</v>
      </c>
      <c r="G33" s="324">
        <v>12930.569999999996</v>
      </c>
      <c r="H33" s="324">
        <v>456.09</v>
      </c>
      <c r="I33" s="324">
        <v>6581.4300000000039</v>
      </c>
      <c r="J33" s="324">
        <v>42.879999999999995</v>
      </c>
      <c r="K33" s="324">
        <v>1092.07</v>
      </c>
      <c r="L33" s="324">
        <v>5153.3699999999981</v>
      </c>
      <c r="M33" s="325">
        <v>2161.1800000000003</v>
      </c>
    </row>
    <row r="34" spans="2:14" s="313" customFormat="1" ht="12.75" hidden="1" x14ac:dyDescent="0.2">
      <c r="B34" s="326" t="s">
        <v>3047</v>
      </c>
      <c r="C34" s="327">
        <v>40337</v>
      </c>
      <c r="D34" s="328">
        <v>88136</v>
      </c>
      <c r="E34" s="328">
        <v>8233.5194079999983</v>
      </c>
      <c r="F34" s="328">
        <v>139573</v>
      </c>
      <c r="G34" s="328">
        <v>57564</v>
      </c>
      <c r="H34" s="328">
        <v>9547</v>
      </c>
      <c r="I34" s="328">
        <v>266731.15666560002</v>
      </c>
      <c r="J34" s="328">
        <v>1347</v>
      </c>
      <c r="K34" s="328">
        <v>20116</v>
      </c>
      <c r="L34" s="328">
        <v>111395.60144140001</v>
      </c>
      <c r="M34" s="328">
        <v>46067.645905700003</v>
      </c>
    </row>
    <row r="35" spans="2:14" s="313" customFormat="1" ht="13.5" hidden="1" thickBot="1" x14ac:dyDescent="0.25">
      <c r="B35" s="329" t="s">
        <v>3048</v>
      </c>
      <c r="C35" s="330">
        <v>2.3606862186082267E-2</v>
      </c>
      <c r="D35" s="330">
        <v>7.7634791685576812E-2</v>
      </c>
      <c r="E35" s="330">
        <v>4.0409208202840503E-2</v>
      </c>
      <c r="F35" s="330">
        <v>4.5999226211373277E-2</v>
      </c>
      <c r="G35" s="330">
        <v>0.22462945590994365</v>
      </c>
      <c r="H35" s="330">
        <v>4.777312244684194E-2</v>
      </c>
      <c r="I35" s="330">
        <v>2.4674395306023889E-2</v>
      </c>
      <c r="J35" s="330">
        <v>3.183370452858203E-2</v>
      </c>
      <c r="K35" s="330">
        <v>5.4288625969377606E-2</v>
      </c>
      <c r="L35" s="330">
        <v>4.6261880481079355E-2</v>
      </c>
      <c r="M35" s="330">
        <v>4.6913185110954304E-2</v>
      </c>
    </row>
    <row r="36" spans="2:14" s="313" customFormat="1" ht="13.5" hidden="1" thickBot="1" x14ac:dyDescent="0.25">
      <c r="B36" s="331"/>
      <c r="C36" s="331"/>
      <c r="D36" s="331"/>
      <c r="E36" s="331"/>
      <c r="F36" s="331"/>
      <c r="G36" s="331"/>
      <c r="H36" s="331"/>
      <c r="I36" s="331"/>
      <c r="J36" s="331"/>
      <c r="K36" s="331"/>
      <c r="L36" s="331"/>
      <c r="M36" s="331"/>
    </row>
    <row r="37" spans="2:14" s="313" customFormat="1" ht="13.5" hidden="1" thickBot="1" x14ac:dyDescent="0.25">
      <c r="B37" s="380" t="s">
        <v>3049</v>
      </c>
      <c r="C37" s="381"/>
      <c r="D37" s="381"/>
      <c r="E37" s="381"/>
      <c r="F37" s="381"/>
      <c r="G37" s="381"/>
      <c r="H37" s="381"/>
      <c r="I37" s="381"/>
      <c r="J37" s="381"/>
      <c r="K37" s="381"/>
      <c r="L37" s="381"/>
      <c r="M37" s="381"/>
    </row>
    <row r="38" spans="2:14" s="313" customFormat="1" ht="13.5" hidden="1" thickBot="1" x14ac:dyDescent="0.25">
      <c r="B38" s="332" t="s">
        <v>1220</v>
      </c>
      <c r="C38" s="333" t="s">
        <v>13</v>
      </c>
      <c r="D38" s="333" t="s">
        <v>14</v>
      </c>
      <c r="E38" s="333" t="s">
        <v>15</v>
      </c>
      <c r="F38" s="333" t="s">
        <v>16</v>
      </c>
      <c r="G38" s="333" t="s">
        <v>17</v>
      </c>
      <c r="H38" s="333" t="s">
        <v>18</v>
      </c>
      <c r="I38" s="333" t="s">
        <v>19</v>
      </c>
      <c r="J38" s="333" t="s">
        <v>20</v>
      </c>
      <c r="K38" s="333" t="s">
        <v>21</v>
      </c>
      <c r="L38" s="333" t="s">
        <v>22</v>
      </c>
      <c r="M38" s="334" t="s">
        <v>23</v>
      </c>
    </row>
    <row r="39" spans="2:14" s="313" customFormat="1" ht="12.75" hidden="1" x14ac:dyDescent="0.2">
      <c r="B39" s="335" t="s">
        <v>3046</v>
      </c>
      <c r="C39" s="336">
        <v>1593.4099999999999</v>
      </c>
      <c r="D39" s="337">
        <v>7868.5799999999981</v>
      </c>
      <c r="E39" s="337">
        <v>1466.7900000000004</v>
      </c>
      <c r="F39" s="337">
        <v>14931.040000000008</v>
      </c>
      <c r="G39" s="337">
        <v>1958.6599999999996</v>
      </c>
      <c r="H39" s="337">
        <v>2468.2400000000007</v>
      </c>
      <c r="I39" s="337">
        <v>1709</v>
      </c>
      <c r="J39" s="337">
        <v>0</v>
      </c>
      <c r="K39" s="337">
        <v>2097.7800000000002</v>
      </c>
      <c r="L39" s="337">
        <v>4947.1699999999964</v>
      </c>
      <c r="M39" s="338">
        <v>3924.53</v>
      </c>
    </row>
    <row r="40" spans="2:14" s="313" customFormat="1" ht="12.75" hidden="1" x14ac:dyDescent="0.2">
      <c r="B40" s="335" t="s">
        <v>3050</v>
      </c>
      <c r="C40" s="339">
        <v>58524</v>
      </c>
      <c r="D40" s="340">
        <v>85238</v>
      </c>
      <c r="E40" s="340">
        <v>5221.3230599999997</v>
      </c>
      <c r="F40" s="340">
        <v>162596</v>
      </c>
      <c r="G40" s="340">
        <v>52870</v>
      </c>
      <c r="H40" s="340">
        <v>8416</v>
      </c>
      <c r="I40" s="340">
        <v>104560.9301176</v>
      </c>
      <c r="J40" s="340">
        <v>4389</v>
      </c>
      <c r="K40" s="340">
        <v>45967</v>
      </c>
      <c r="L40" s="340">
        <v>198598.17111140001</v>
      </c>
      <c r="M40" s="341">
        <v>60727.978570500003</v>
      </c>
    </row>
    <row r="41" spans="2:14" s="313" customFormat="1" ht="13.5" hidden="1" thickBot="1" x14ac:dyDescent="0.25">
      <c r="B41" s="342" t="s">
        <v>3048</v>
      </c>
      <c r="C41" s="343">
        <v>2.7226607887362447E-2</v>
      </c>
      <c r="D41" s="343">
        <v>9.2313052863746192E-2</v>
      </c>
      <c r="E41" s="343">
        <v>0.28092305018184421</v>
      </c>
      <c r="F41" s="343">
        <v>9.1829073285935744E-2</v>
      </c>
      <c r="G41" s="343">
        <v>3.7046718365802908E-2</v>
      </c>
      <c r="H41" s="343">
        <v>0.29327946768060847</v>
      </c>
      <c r="I41" s="343">
        <v>1.6344537085485777E-2</v>
      </c>
      <c r="J41" s="343">
        <v>0</v>
      </c>
      <c r="K41" s="343">
        <v>4.5636652381055978E-2</v>
      </c>
      <c r="L41" s="343">
        <v>2.4910450948840673E-2</v>
      </c>
      <c r="M41" s="343">
        <v>6.4624742867802787E-2</v>
      </c>
    </row>
    <row r="42" spans="2:14" s="313" customFormat="1" ht="12.75" hidden="1" x14ac:dyDescent="0.2"/>
    <row r="43" spans="2:14" s="313" customFormat="1" ht="13.5" hidden="1" thickBot="1" x14ac:dyDescent="0.25"/>
    <row r="44" spans="2:14" s="313" customFormat="1" ht="13.5" hidden="1" thickBot="1" x14ac:dyDescent="0.25">
      <c r="B44" s="382">
        <v>2016</v>
      </c>
      <c r="C44" s="383"/>
      <c r="D44" s="383"/>
      <c r="E44" s="383"/>
      <c r="F44" s="384"/>
    </row>
    <row r="45" spans="2:14" s="313" customFormat="1" ht="13.5" hidden="1" thickBot="1" x14ac:dyDescent="0.25">
      <c r="N45" s="344"/>
    </row>
    <row r="46" spans="2:14" s="271" customFormat="1" ht="15.75" hidden="1" thickBot="1" x14ac:dyDescent="0.3">
      <c r="B46" s="345" t="s">
        <v>3045</v>
      </c>
      <c r="C46" s="346"/>
      <c r="D46" s="346"/>
      <c r="E46" s="346"/>
      <c r="F46" s="346"/>
      <c r="G46" s="346"/>
      <c r="H46" s="346"/>
      <c r="I46" s="346"/>
      <c r="J46" s="346"/>
      <c r="K46" s="346"/>
      <c r="L46" s="346"/>
      <c r="M46" s="346"/>
      <c r="N46" s="347"/>
    </row>
    <row r="47" spans="2:14" s="271" customFormat="1" ht="15.75" hidden="1" thickBot="1" x14ac:dyDescent="0.3">
      <c r="B47" s="348" t="s">
        <v>1220</v>
      </c>
      <c r="C47" s="349" t="s">
        <v>13</v>
      </c>
      <c r="D47" s="349" t="s">
        <v>14</v>
      </c>
      <c r="E47" s="349" t="s">
        <v>15</v>
      </c>
      <c r="F47" s="349" t="s">
        <v>16</v>
      </c>
      <c r="G47" s="349" t="s">
        <v>17</v>
      </c>
      <c r="H47" s="349" t="s">
        <v>18</v>
      </c>
      <c r="I47" s="349" t="s">
        <v>19</v>
      </c>
      <c r="J47" s="349" t="s">
        <v>20</v>
      </c>
      <c r="K47" s="349" t="s">
        <v>21</v>
      </c>
      <c r="L47" s="349" t="s">
        <v>22</v>
      </c>
      <c r="M47" s="350" t="s">
        <v>23</v>
      </c>
      <c r="N47" s="150"/>
    </row>
    <row r="48" spans="2:14" s="271" customFormat="1" hidden="1" x14ac:dyDescent="0.25">
      <c r="B48" s="351" t="s">
        <v>3046</v>
      </c>
      <c r="C48" s="352">
        <v>3319.2799999999997</v>
      </c>
      <c r="D48" s="353">
        <v>6814.6300000000047</v>
      </c>
      <c r="E48" s="353">
        <v>145.72</v>
      </c>
      <c r="F48" s="353">
        <v>11533</v>
      </c>
      <c r="G48" s="353">
        <v>5847.63</v>
      </c>
      <c r="H48" s="353">
        <v>1160.1899999999998</v>
      </c>
      <c r="I48" s="353">
        <v>5152.8900000000003</v>
      </c>
      <c r="J48" s="353">
        <v>918.67000000000007</v>
      </c>
      <c r="K48" s="353">
        <v>4982.1600000000008</v>
      </c>
      <c r="L48" s="353">
        <v>5696.270000000005</v>
      </c>
      <c r="M48" s="354">
        <v>3958.099999999999</v>
      </c>
    </row>
    <row r="49" spans="2:14" s="271" customFormat="1" hidden="1" x14ac:dyDescent="0.25">
      <c r="B49" s="355" t="s">
        <v>3047</v>
      </c>
      <c r="C49" s="356">
        <v>40524</v>
      </c>
      <c r="D49" s="357">
        <v>81094</v>
      </c>
      <c r="E49" s="357">
        <v>6667.0004880000006</v>
      </c>
      <c r="F49" s="357">
        <v>163779</v>
      </c>
      <c r="G49" s="357">
        <v>48634</v>
      </c>
      <c r="H49" s="357">
        <v>9129</v>
      </c>
      <c r="I49" s="357">
        <v>249962.29555340001</v>
      </c>
      <c r="J49" s="357">
        <v>5514</v>
      </c>
      <c r="K49" s="357">
        <v>33899</v>
      </c>
      <c r="L49" s="357">
        <v>306871.09198959998</v>
      </c>
      <c r="M49" s="357">
        <v>51730.653957299997</v>
      </c>
    </row>
    <row r="50" spans="2:14" s="271" customFormat="1" ht="15.75" hidden="1" thickBot="1" x14ac:dyDescent="0.3">
      <c r="B50" s="358" t="s">
        <v>3048</v>
      </c>
      <c r="C50" s="359">
        <v>8.1908992202151809E-2</v>
      </c>
      <c r="D50" s="359">
        <v>8.403371396157551E-2</v>
      </c>
      <c r="E50" s="359">
        <v>2.185690555479677E-2</v>
      </c>
      <c r="F50" s="359">
        <v>7.0418063365877193E-2</v>
      </c>
      <c r="G50" s="359">
        <v>0.12023748817699552</v>
      </c>
      <c r="H50" s="359">
        <v>0.1270883996056523</v>
      </c>
      <c r="I50" s="359">
        <v>2.0614669058754812E-2</v>
      </c>
      <c r="J50" s="359">
        <v>0.16660681900616614</v>
      </c>
      <c r="K50" s="359">
        <v>0.14697070710050447</v>
      </c>
      <c r="L50" s="359">
        <v>1.856241968921939E-2</v>
      </c>
      <c r="M50" s="360">
        <v>7.6513627747043969E-2</v>
      </c>
      <c r="N50" s="150"/>
    </row>
    <row r="51" spans="2:14" s="271" customFormat="1" ht="15.75" hidden="1" thickBot="1" x14ac:dyDescent="0.3">
      <c r="B51" s="313"/>
      <c r="C51" s="313"/>
      <c r="D51" s="313"/>
      <c r="E51" s="313"/>
      <c r="F51" s="313"/>
      <c r="G51" s="313"/>
      <c r="H51" s="313"/>
      <c r="I51" s="313"/>
      <c r="J51" s="313"/>
      <c r="K51" s="313"/>
      <c r="L51" s="313"/>
      <c r="M51" s="313"/>
      <c r="N51" s="361"/>
    </row>
    <row r="52" spans="2:14" s="271" customFormat="1" ht="15.75" hidden="1" thickBot="1" x14ac:dyDescent="0.3">
      <c r="B52" s="362" t="s">
        <v>3049</v>
      </c>
      <c r="C52" s="363"/>
      <c r="D52" s="363"/>
      <c r="E52" s="363"/>
      <c r="F52" s="363"/>
      <c r="G52" s="363"/>
      <c r="H52" s="363"/>
      <c r="I52" s="363"/>
      <c r="J52" s="363"/>
      <c r="K52" s="363"/>
      <c r="L52" s="363"/>
      <c r="M52" s="363"/>
      <c r="N52" s="347"/>
    </row>
    <row r="53" spans="2:14" s="271" customFormat="1" ht="15.75" hidden="1" thickBot="1" x14ac:dyDescent="0.3">
      <c r="B53" s="364" t="s">
        <v>1220</v>
      </c>
      <c r="C53" s="365" t="s">
        <v>13</v>
      </c>
      <c r="D53" s="365" t="s">
        <v>14</v>
      </c>
      <c r="E53" s="365" t="s">
        <v>15</v>
      </c>
      <c r="F53" s="365" t="s">
        <v>16</v>
      </c>
      <c r="G53" s="365" t="s">
        <v>17</v>
      </c>
      <c r="H53" s="365" t="s">
        <v>18</v>
      </c>
      <c r="I53" s="365" t="s">
        <v>19</v>
      </c>
      <c r="J53" s="365" t="s">
        <v>20</v>
      </c>
      <c r="K53" s="365" t="s">
        <v>21</v>
      </c>
      <c r="L53" s="365" t="s">
        <v>22</v>
      </c>
      <c r="M53" s="366" t="s">
        <v>23</v>
      </c>
      <c r="N53" s="367"/>
    </row>
    <row r="54" spans="2:14" s="271" customFormat="1" hidden="1" x14ac:dyDescent="0.25">
      <c r="B54" s="368" t="s">
        <v>3046</v>
      </c>
      <c r="C54" s="369">
        <v>3616.8300000000013</v>
      </c>
      <c r="D54" s="370">
        <v>6093.1799999999994</v>
      </c>
      <c r="E54" s="370">
        <v>593.51</v>
      </c>
      <c r="F54" s="370">
        <v>10459.760000000009</v>
      </c>
      <c r="G54" s="370">
        <v>777.54</v>
      </c>
      <c r="H54" s="370">
        <v>1221.9400000000003</v>
      </c>
      <c r="I54" s="370">
        <v>3014.7</v>
      </c>
      <c r="J54" s="370">
        <v>37.33</v>
      </c>
      <c r="K54" s="370">
        <v>12231.169999999995</v>
      </c>
      <c r="L54" s="370">
        <v>10273.029999999992</v>
      </c>
      <c r="M54" s="371">
        <v>1211.5000000000005</v>
      </c>
    </row>
    <row r="55" spans="2:14" s="271" customFormat="1" hidden="1" x14ac:dyDescent="0.25">
      <c r="B55" s="368" t="s">
        <v>3050</v>
      </c>
      <c r="C55" s="372">
        <v>49799</v>
      </c>
      <c r="D55" s="373">
        <v>66123</v>
      </c>
      <c r="E55" s="373">
        <v>10391.466810000002</v>
      </c>
      <c r="F55" s="373">
        <v>187859</v>
      </c>
      <c r="G55" s="373">
        <v>39747</v>
      </c>
      <c r="H55" s="373">
        <v>6060</v>
      </c>
      <c r="I55" s="373">
        <v>90809.467993500002</v>
      </c>
      <c r="J55" s="373">
        <v>5281</v>
      </c>
      <c r="K55" s="373">
        <v>70568</v>
      </c>
      <c r="L55" s="373">
        <v>378050.0445738</v>
      </c>
      <c r="M55" s="374">
        <v>90546.6925969</v>
      </c>
    </row>
    <row r="56" spans="2:14" s="271" customFormat="1" ht="15.75" hidden="1" thickBot="1" x14ac:dyDescent="0.3">
      <c r="B56" s="375" t="s">
        <v>3048</v>
      </c>
      <c r="C56" s="376">
        <v>7.2628566838691566E-2</v>
      </c>
      <c r="D56" s="376">
        <v>9.2149176534639984E-2</v>
      </c>
      <c r="E56" s="376">
        <v>5.7115132141773148E-2</v>
      </c>
      <c r="F56" s="376">
        <v>5.5678780361867193E-2</v>
      </c>
      <c r="G56" s="376">
        <v>1.9562231111782021E-2</v>
      </c>
      <c r="H56" s="376">
        <v>0.2016402640264027</v>
      </c>
      <c r="I56" s="376">
        <v>3.3198080184940484E-2</v>
      </c>
      <c r="J56" s="376">
        <v>7.0687369816322659E-3</v>
      </c>
      <c r="K56" s="376">
        <v>0.17332459471715217</v>
      </c>
      <c r="L56" s="376">
        <v>2.717373042921192E-2</v>
      </c>
      <c r="M56" s="376">
        <v>1.3379837134343634E-2</v>
      </c>
    </row>
    <row r="57" spans="2:14" hidden="1" x14ac:dyDescent="0.25"/>
  </sheetData>
  <mergeCells count="3">
    <mergeCell ref="B31:M31"/>
    <mergeCell ref="B37:M37"/>
    <mergeCell ref="B44:F44"/>
  </mergeCells>
  <conditionalFormatting sqref="O5:O15">
    <cfRule type="cellIs" dxfId="20" priority="1" operator="greaterThan">
      <formula>$O$16+1%</formula>
    </cfRule>
    <cfRule type="cellIs" dxfId="19" priority="2" operator="between">
      <formula>$O$16</formula>
      <formula>$O$16+1%</formula>
    </cfRule>
    <cfRule type="cellIs" dxfId="18" priority="3" operator="lessThan">
      <formula>$O$16</formula>
    </cfRule>
  </conditionalFormatting>
  <conditionalFormatting sqref="F5:F15">
    <cfRule type="cellIs" dxfId="17" priority="4" operator="greaterThan">
      <formula>$F$16+1%</formula>
    </cfRule>
    <cfRule type="cellIs" dxfId="16" priority="5" operator="between">
      <formula>$F$16</formula>
      <formula>$F$16+1</formula>
    </cfRule>
    <cfRule type="cellIs" dxfId="15" priority="6" operator="lessThan">
      <formula>$F$16</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
  <sheetViews>
    <sheetView showGridLines="0" workbookViewId="0">
      <selection activeCell="C7" sqref="C7"/>
    </sheetView>
  </sheetViews>
  <sheetFormatPr defaultRowHeight="15" x14ac:dyDescent="0.25"/>
  <cols>
    <col min="3" max="3" width="24" customWidth="1"/>
    <col min="4" max="4" width="8.42578125" bestFit="1" customWidth="1"/>
    <col min="5" max="12" width="8.28515625" customWidth="1"/>
  </cols>
  <sheetData>
    <row r="1" spans="1:23" ht="15.75" thickBot="1" x14ac:dyDescent="0.3">
      <c r="D1" t="s">
        <v>3043</v>
      </c>
      <c r="J1" t="s">
        <v>2271</v>
      </c>
    </row>
    <row r="2" spans="1:23" ht="16.5" thickTop="1" thickBot="1" x14ac:dyDescent="0.3">
      <c r="D2" s="94"/>
      <c r="E2" s="29" t="s">
        <v>603</v>
      </c>
      <c r="F2" s="30" t="s">
        <v>742</v>
      </c>
      <c r="G2" s="237"/>
      <c r="H2" s="114" t="s">
        <v>793</v>
      </c>
      <c r="I2" s="114"/>
      <c r="J2" s="94"/>
      <c r="K2" s="29" t="s">
        <v>603</v>
      </c>
      <c r="L2" s="30" t="s">
        <v>742</v>
      </c>
    </row>
    <row r="3" spans="1:23" ht="15.75" thickTop="1" x14ac:dyDescent="0.25">
      <c r="D3" s="33" t="s">
        <v>605</v>
      </c>
      <c r="E3" s="95">
        <f>+L19</f>
        <v>3.2863299999999995</v>
      </c>
      <c r="F3" s="96">
        <f>+W19</f>
        <v>32.441699999999997</v>
      </c>
      <c r="G3" s="100">
        <f>SUM(E3:F3)</f>
        <v>35.728029999999997</v>
      </c>
      <c r="H3" s="114">
        <f>G3/G5</f>
        <v>0.83155739994227884</v>
      </c>
      <c r="I3" s="82">
        <f>G3-M3</f>
        <v>11.566549999999999</v>
      </c>
      <c r="J3" s="33" t="s">
        <v>605</v>
      </c>
      <c r="K3" s="95">
        <v>1.4909899999999998</v>
      </c>
      <c r="L3" s="96">
        <v>22.670489999999997</v>
      </c>
      <c r="M3" s="100">
        <v>24.161479999999997</v>
      </c>
      <c r="N3" s="114">
        <f>M3/M5</f>
        <v>0.80070309090240266</v>
      </c>
      <c r="O3" s="114"/>
      <c r="P3" s="114"/>
    </row>
    <row r="4" spans="1:23" ht="15.75" thickBot="1" x14ac:dyDescent="0.3">
      <c r="D4" s="34" t="s">
        <v>604</v>
      </c>
      <c r="E4" s="98"/>
      <c r="F4" s="97">
        <f>+L35</f>
        <v>7.2371700000000008</v>
      </c>
      <c r="G4" s="100">
        <f>SUM(E4:F4)</f>
        <v>7.2371700000000008</v>
      </c>
      <c r="H4" s="114">
        <f>G4/G5</f>
        <v>0.16844260005772116</v>
      </c>
      <c r="I4" s="82">
        <f>G4-M4</f>
        <v>1.2233199999999993</v>
      </c>
      <c r="J4" s="34" t="s">
        <v>604</v>
      </c>
      <c r="K4" s="98"/>
      <c r="L4" s="97">
        <v>6.0138500000000015</v>
      </c>
      <c r="M4" s="100">
        <v>6.0138500000000015</v>
      </c>
      <c r="N4" s="114">
        <f>M4/M5</f>
        <v>0.19929690909759734</v>
      </c>
      <c r="O4" s="131"/>
      <c r="P4" s="114"/>
    </row>
    <row r="5" spans="1:23" ht="15.75" thickTop="1" x14ac:dyDescent="0.25">
      <c r="G5" s="99">
        <f>SUM(E3:F4)</f>
        <v>42.965199999999996</v>
      </c>
      <c r="H5" s="237"/>
      <c r="M5" s="99">
        <v>30.175329999999999</v>
      </c>
      <c r="N5" s="99"/>
    </row>
    <row r="6" spans="1:23" ht="15.75" thickBot="1" x14ac:dyDescent="0.3">
      <c r="C6" t="s">
        <v>739</v>
      </c>
      <c r="N6" t="s">
        <v>741</v>
      </c>
    </row>
    <row r="7" spans="1:23" ht="30.75" customHeight="1" thickTop="1" thickBot="1" x14ac:dyDescent="0.3">
      <c r="C7" s="28" t="s">
        <v>43</v>
      </c>
      <c r="D7" s="29" t="s">
        <v>33</v>
      </c>
      <c r="E7" s="29" t="s">
        <v>34</v>
      </c>
      <c r="F7" s="29" t="s">
        <v>35</v>
      </c>
      <c r="G7" s="29" t="s">
        <v>36</v>
      </c>
      <c r="H7" s="29" t="s">
        <v>38</v>
      </c>
      <c r="I7" s="29" t="s">
        <v>39</v>
      </c>
      <c r="J7" s="29" t="s">
        <v>37</v>
      </c>
      <c r="K7" s="29" t="s">
        <v>40</v>
      </c>
      <c r="L7" s="30" t="s">
        <v>29</v>
      </c>
      <c r="N7" s="28" t="s">
        <v>43</v>
      </c>
      <c r="O7" s="29" t="s">
        <v>33</v>
      </c>
      <c r="P7" s="29" t="s">
        <v>34</v>
      </c>
      <c r="Q7" s="29" t="s">
        <v>35</v>
      </c>
      <c r="R7" s="29" t="s">
        <v>36</v>
      </c>
      <c r="S7" s="29" t="s">
        <v>38</v>
      </c>
      <c r="T7" s="29" t="s">
        <v>39</v>
      </c>
      <c r="U7" s="29" t="s">
        <v>37</v>
      </c>
      <c r="V7" s="29" t="s">
        <v>40</v>
      </c>
      <c r="W7" s="30" t="s">
        <v>29</v>
      </c>
    </row>
    <row r="8" spans="1:23" ht="15.75" thickTop="1" x14ac:dyDescent="0.25">
      <c r="A8" s="66" t="s">
        <v>16</v>
      </c>
      <c r="C8" s="31" t="s">
        <v>16</v>
      </c>
      <c r="D8" s="32">
        <f>SUMIFS(Current!$Z:$Z,Current!$D:$D,$A8,Current!$R:$R,D$7,Current!$AM:$AM,'Invoice Type'!$C$6)/1000</f>
        <v>0</v>
      </c>
      <c r="E8" s="32">
        <f>SUMIFS(Current!$Z:$Z,Current!$D:$D,$A8,Current!$R:$R,E$7,Current!$AM:$AM,'Invoice Type'!$C$6)/1000</f>
        <v>0</v>
      </c>
      <c r="F8" s="32">
        <f>SUMIFS(Current!$Z:$Z,Current!$D:$D,$A8,Current!$R:$R,F$7,Current!$AM:$AM,'Invoice Type'!$C$6)/1000</f>
        <v>0</v>
      </c>
      <c r="G8" s="32">
        <f>SUMIFS(Current!$Z:$Z,Current!$D:$D,$A8,Current!$R:$R,G$7,Current!$AM:$AM,'Invoice Type'!$C$6)/1000</f>
        <v>0</v>
      </c>
      <c r="H8" s="32">
        <f>SUMIFS(Current!$Z:$Z,Current!$D:$D,$A8,Current!$R:$R,H$7,Current!$AM:$AM,'Invoice Type'!$C$6)/1000</f>
        <v>0</v>
      </c>
      <c r="I8" s="32">
        <f>SUMIFS(Current!$Z:$Z,Current!$D:$D,$A8,Current!$R:$R,I$7,Current!$AM:$AM,'Invoice Type'!$C$6)/1000</f>
        <v>0</v>
      </c>
      <c r="J8" s="86">
        <f>SUMIFS(Current!$Z:$Z,Current!$D:$D,$A8,Current!$R:$R,J$7,Current!$AM:$AM,'Invoice Type'!$C$6)/1000</f>
        <v>0</v>
      </c>
      <c r="K8" s="59">
        <f>SUMIFS(Current!$Z:$Z,Current!$D:$D,$A8,Current!$R:$R,K$7,Current!$AM:$AM,'Invoice Type'!$C$6)/1000</f>
        <v>0</v>
      </c>
      <c r="L8" s="83">
        <f t="shared" ref="L8:L18" si="0">SUM(D8:K8)</f>
        <v>0</v>
      </c>
      <c r="N8" s="31" t="s">
        <v>16</v>
      </c>
      <c r="O8" s="32">
        <f>SUMIFS(Current!$Z:$Z,Current!$D:$D,$A8,Current!$R:$R,O$7,Current!$AM:$AM,'Invoice Type'!$N$6)/1000</f>
        <v>4.2866399999999993</v>
      </c>
      <c r="P8" s="32">
        <f>SUMIFS(Current!$Z:$Z,Current!$D:$D,$A8,Current!$R:$R,P$7,Current!$AM:$AM,'Invoice Type'!$N$6)/1000</f>
        <v>0.33871999999999997</v>
      </c>
      <c r="Q8" s="32">
        <f>SUMIFS(Current!$Z:$Z,Current!$D:$D,$A8,Current!$R:$R,Q$7,Current!$AM:$AM,'Invoice Type'!$N$6)/1000</f>
        <v>0.43595999999999996</v>
      </c>
      <c r="R8" s="32">
        <f>SUMIFS(Current!$Z:$Z,Current!$D:$D,$A8,Current!$R:$R,R$7,Current!$AM:$AM,'Invoice Type'!$N$6)/1000</f>
        <v>0.45159999999999995</v>
      </c>
      <c r="S8" s="32">
        <f>SUMIFS(Current!$Z:$Z,Current!$D:$D,$A8,Current!$R:$R,S$7,Current!$AM:$AM,'Invoice Type'!$N$6)/1000</f>
        <v>0</v>
      </c>
      <c r="T8" s="32">
        <f>SUMIFS(Current!$Z:$Z,Current!$D:$D,$A8,Current!$R:$R,T$7,Current!$AM:$AM,'Invoice Type'!$N$6)/1000</f>
        <v>0.17614000000000002</v>
      </c>
      <c r="U8" s="86">
        <f>SUMIFS(Current!$Z:$Z,Current!$D:$D,$A8,Current!$R:$R,U$7,Current!$AM:$AM,'Invoice Type'!$N$6)/1000</f>
        <v>4.7320000000000001E-2</v>
      </c>
      <c r="V8" s="59">
        <f>SUMIFS(Current!$Z:$Z,Current!$D:$D,$A8,Current!$R:$R,V$7,Current!$AM:$AM,'Invoice Type'!$N$6)/1000</f>
        <v>0</v>
      </c>
      <c r="W8" s="83">
        <f t="shared" ref="W8:W18" si="1">SUM(O8:V8)</f>
        <v>5.7363799999999996</v>
      </c>
    </row>
    <row r="9" spans="1:23" x14ac:dyDescent="0.25">
      <c r="A9" s="66" t="s">
        <v>23</v>
      </c>
      <c r="C9" s="33" t="s">
        <v>23</v>
      </c>
      <c r="D9" s="32">
        <f>SUMIFS(Current!$Z:$Z,Current!$D:$D,$A9,Current!$R:$R,D$7,Current!$AM:$AM,'Invoice Type'!$C$6)/1000</f>
        <v>0.15006999999999998</v>
      </c>
      <c r="E9" s="32">
        <f>SUMIFS(Current!$Z:$Z,Current!$D:$D,$A9,Current!$R:$R,E$7,Current!$AM:$AM,'Invoice Type'!$C$6)/1000</f>
        <v>0</v>
      </c>
      <c r="F9" s="32">
        <f>SUMIFS(Current!$Z:$Z,Current!$D:$D,$A9,Current!$R:$R,F$7,Current!$AM:$AM,'Invoice Type'!$C$6)/1000</f>
        <v>0</v>
      </c>
      <c r="G9" s="32">
        <f>SUMIFS(Current!$Z:$Z,Current!$D:$D,$A9,Current!$R:$R,G$7,Current!$AM:$AM,'Invoice Type'!$C$6)/1000</f>
        <v>0</v>
      </c>
      <c r="H9" s="32">
        <f>SUMIFS(Current!$Z:$Z,Current!$D:$D,$A9,Current!$R:$R,H$7,Current!$AM:$AM,'Invoice Type'!$C$6)/1000</f>
        <v>0</v>
      </c>
      <c r="I9" s="32">
        <f>SUMIFS(Current!$Z:$Z,Current!$D:$D,$A9,Current!$R:$R,I$7,Current!$AM:$AM,'Invoice Type'!$C$6)/1000</f>
        <v>0</v>
      </c>
      <c r="J9" s="86">
        <f>SUMIFS(Current!$Z:$Z,Current!$D:$D,$A9,Current!$R:$R,J$7,Current!$AM:$AM,'Invoice Type'!$C$6)/1000</f>
        <v>0</v>
      </c>
      <c r="K9" s="59">
        <f>SUMIFS(Current!$Z:$Z,Current!$D:$D,$A9,Current!$R:$R,K$7,Current!$AM:$AM,'Invoice Type'!$C$6)/1000</f>
        <v>0</v>
      </c>
      <c r="L9" s="84">
        <f t="shared" si="0"/>
        <v>0.15006999999999998</v>
      </c>
      <c r="N9" s="33" t="s">
        <v>23</v>
      </c>
      <c r="O9" s="32">
        <f>SUMIFS(Current!$Z:$Z,Current!$D:$D,$A9,Current!$R:$R,O$7,Current!$AM:$AM,'Invoice Type'!$N$6)/1000</f>
        <v>0.64243000000000006</v>
      </c>
      <c r="P9" s="32">
        <f>SUMIFS(Current!$Z:$Z,Current!$D:$D,$A9,Current!$R:$R,P$7,Current!$AM:$AM,'Invoice Type'!$N$6)/1000</f>
        <v>3.0349999999999995E-2</v>
      </c>
      <c r="Q9" s="32">
        <f>SUMIFS(Current!$Z:$Z,Current!$D:$D,$A9,Current!$R:$R,Q$7,Current!$AM:$AM,'Invoice Type'!$N$6)/1000</f>
        <v>1.02023</v>
      </c>
      <c r="R9" s="32">
        <f>SUMIFS(Current!$Z:$Z,Current!$D:$D,$A9,Current!$R:$R,R$7,Current!$AM:$AM,'Invoice Type'!$N$6)/1000</f>
        <v>0.11924999999999999</v>
      </c>
      <c r="S9" s="32">
        <f>SUMIFS(Current!$Z:$Z,Current!$D:$D,$A9,Current!$R:$R,S$7,Current!$AM:$AM,'Invoice Type'!$N$6)/1000</f>
        <v>0</v>
      </c>
      <c r="T9" s="32">
        <f>SUMIFS(Current!$Z:$Z,Current!$D:$D,$A9,Current!$R:$R,T$7,Current!$AM:$AM,'Invoice Type'!$N$6)/1000</f>
        <v>0</v>
      </c>
      <c r="U9" s="86">
        <f>SUMIFS(Current!$Z:$Z,Current!$D:$D,$A9,Current!$R:$R,U$7,Current!$AM:$AM,'Invoice Type'!$N$6)/1000</f>
        <v>9.0380000000000016E-2</v>
      </c>
      <c r="V9" s="59">
        <f>SUMIFS(Current!$Z:$Z,Current!$D:$D,$A9,Current!$R:$R,V$7,Current!$AM:$AM,'Invoice Type'!$N$6)/1000</f>
        <v>2.4199999999999998E-3</v>
      </c>
      <c r="W9" s="84">
        <f t="shared" si="1"/>
        <v>1.9050600000000004</v>
      </c>
    </row>
    <row r="10" spans="1:23" x14ac:dyDescent="0.25">
      <c r="A10" s="66" t="s">
        <v>14</v>
      </c>
      <c r="C10" s="33" t="s">
        <v>14</v>
      </c>
      <c r="D10" s="32">
        <f>SUMIFS(Current!$Z:$Z,Current!$D:$D,$A10,Current!$R:$R,D$7,Current!$AM:$AM,'Invoice Type'!$C$6)/1000</f>
        <v>0.69352999999999998</v>
      </c>
      <c r="E10" s="32">
        <f>SUMIFS(Current!$Z:$Z,Current!$D:$D,$A10,Current!$R:$R,E$7,Current!$AM:$AM,'Invoice Type'!$C$6)/1000</f>
        <v>1.866E-2</v>
      </c>
      <c r="F10" s="32">
        <f>SUMIFS(Current!$Z:$Z,Current!$D:$D,$A10,Current!$R:$R,F$7,Current!$AM:$AM,'Invoice Type'!$C$6)/1000</f>
        <v>0</v>
      </c>
      <c r="G10" s="32">
        <f>SUMIFS(Current!$Z:$Z,Current!$D:$D,$A10,Current!$R:$R,G$7,Current!$AM:$AM,'Invoice Type'!$C$6)/1000</f>
        <v>0</v>
      </c>
      <c r="H10" s="32">
        <f>SUMIFS(Current!$Z:$Z,Current!$D:$D,$A10,Current!$R:$R,H$7,Current!$AM:$AM,'Invoice Type'!$C$6)/1000</f>
        <v>0</v>
      </c>
      <c r="I10" s="32">
        <f>SUMIFS(Current!$Z:$Z,Current!$D:$D,$A10,Current!$R:$R,I$7,Current!$AM:$AM,'Invoice Type'!$C$6)/1000</f>
        <v>0</v>
      </c>
      <c r="J10" s="86">
        <f>SUMIFS(Current!$Z:$Z,Current!$D:$D,$A10,Current!$R:$R,J$7,Current!$AM:$AM,'Invoice Type'!$C$6)/1000</f>
        <v>0</v>
      </c>
      <c r="K10" s="59">
        <f>SUMIFS(Current!$Z:$Z,Current!$D:$D,$A10,Current!$R:$R,K$7,Current!$AM:$AM,'Invoice Type'!$C$6)/1000</f>
        <v>0</v>
      </c>
      <c r="L10" s="84">
        <f t="shared" si="0"/>
        <v>0.71218999999999999</v>
      </c>
      <c r="N10" s="33" t="s">
        <v>14</v>
      </c>
      <c r="O10" s="32">
        <f>SUMIFS(Current!$Z:$Z,Current!$D:$D,$A10,Current!$R:$R,O$7,Current!$AM:$AM,'Invoice Type'!$N$6)/1000</f>
        <v>2.7017199999999999</v>
      </c>
      <c r="P10" s="32">
        <f>SUMIFS(Current!$Z:$Z,Current!$D:$D,$A10,Current!$R:$R,P$7,Current!$AM:$AM,'Invoice Type'!$N$6)/1000</f>
        <v>0.13852</v>
      </c>
      <c r="Q10" s="32">
        <f>SUMIFS(Current!$Z:$Z,Current!$D:$D,$A10,Current!$R:$R,Q$7,Current!$AM:$AM,'Invoice Type'!$N$6)/1000</f>
        <v>1.0492300000000001</v>
      </c>
      <c r="R10" s="32">
        <f>SUMIFS(Current!$Z:$Z,Current!$D:$D,$A10,Current!$R:$R,R$7,Current!$AM:$AM,'Invoice Type'!$N$6)/1000</f>
        <v>0.71781000000000006</v>
      </c>
      <c r="S10" s="32">
        <f>SUMIFS(Current!$Z:$Z,Current!$D:$D,$A10,Current!$R:$R,S$7,Current!$AM:$AM,'Invoice Type'!$N$6)/1000</f>
        <v>0</v>
      </c>
      <c r="T10" s="32">
        <f>SUMIFS(Current!$Z:$Z,Current!$D:$D,$A10,Current!$R:$R,T$7,Current!$AM:$AM,'Invoice Type'!$N$6)/1000</f>
        <v>2.9260000000000001E-2</v>
      </c>
      <c r="U10" s="86">
        <f>SUMIFS(Current!$Z:$Z,Current!$D:$D,$A10,Current!$R:$R,U$7,Current!$AM:$AM,'Invoice Type'!$N$6)/1000</f>
        <v>0.25079000000000001</v>
      </c>
      <c r="V10" s="59">
        <f>SUMIFS(Current!$Z:$Z,Current!$D:$D,$A10,Current!$R:$R,V$7,Current!$AM:$AM,'Invoice Type'!$N$6)/1000</f>
        <v>0</v>
      </c>
      <c r="W10" s="84">
        <f t="shared" si="1"/>
        <v>4.8873300000000004</v>
      </c>
    </row>
    <row r="11" spans="1:23" x14ac:dyDescent="0.25">
      <c r="A11" s="66" t="s">
        <v>22</v>
      </c>
      <c r="C11" s="33" t="s">
        <v>22</v>
      </c>
      <c r="D11" s="32">
        <f>SUMIFS(Current!$Z:$Z,Current!$D:$D,$A11,Current!$R:$R,D$7,Current!$AM:$AM,'Invoice Type'!$C$6)/1000</f>
        <v>0</v>
      </c>
      <c r="E11" s="32">
        <f>SUMIFS(Current!$Z:$Z,Current!$D:$D,$A11,Current!$R:$R,E$7,Current!$AM:$AM,'Invoice Type'!$C$6)/1000</f>
        <v>0</v>
      </c>
      <c r="F11" s="32">
        <f>SUMIFS(Current!$Z:$Z,Current!$D:$D,$A11,Current!$R:$R,F$7,Current!$AM:$AM,'Invoice Type'!$C$6)/1000</f>
        <v>0</v>
      </c>
      <c r="G11" s="32">
        <f>SUMIFS(Current!$Z:$Z,Current!$D:$D,$A11,Current!$R:$R,G$7,Current!$AM:$AM,'Invoice Type'!$C$6)/1000</f>
        <v>0</v>
      </c>
      <c r="H11" s="32">
        <f>SUMIFS(Current!$Z:$Z,Current!$D:$D,$A11,Current!$R:$R,H$7,Current!$AM:$AM,'Invoice Type'!$C$6)/1000</f>
        <v>0</v>
      </c>
      <c r="I11" s="32">
        <f>SUMIFS(Current!$Z:$Z,Current!$D:$D,$A11,Current!$R:$R,I$7,Current!$AM:$AM,'Invoice Type'!$C$6)/1000</f>
        <v>0</v>
      </c>
      <c r="J11" s="86">
        <f>SUMIFS(Current!$Z:$Z,Current!$D:$D,$A11,Current!$R:$R,J$7,Current!$AM:$AM,'Invoice Type'!$C$6)/1000</f>
        <v>0</v>
      </c>
      <c r="K11" s="59">
        <f>SUMIFS(Current!$Z:$Z,Current!$D:$D,$A11,Current!$R:$R,K$7,Current!$AM:$AM,'Invoice Type'!$C$6)/1000</f>
        <v>0</v>
      </c>
      <c r="L11" s="84">
        <f t="shared" si="0"/>
        <v>0</v>
      </c>
      <c r="N11" s="33" t="s">
        <v>22</v>
      </c>
      <c r="O11" s="32">
        <f>SUMIFS(Current!$Z:$Z,Current!$D:$D,$A11,Current!$R:$R,O$7,Current!$AM:$AM,'Invoice Type'!$N$6)/1000</f>
        <v>1.3629599999999999</v>
      </c>
      <c r="P11" s="32">
        <f>SUMIFS(Current!$Z:$Z,Current!$D:$D,$A11,Current!$R:$R,P$7,Current!$AM:$AM,'Invoice Type'!$N$6)/1000</f>
        <v>0.38696999999999998</v>
      </c>
      <c r="Q11" s="32">
        <f>SUMIFS(Current!$Z:$Z,Current!$D:$D,$A11,Current!$R:$R,Q$7,Current!$AM:$AM,'Invoice Type'!$N$6)/1000</f>
        <v>-0.1444</v>
      </c>
      <c r="R11" s="32">
        <f>SUMIFS(Current!$Z:$Z,Current!$D:$D,$A11,Current!$R:$R,R$7,Current!$AM:$AM,'Invoice Type'!$N$6)/1000</f>
        <v>1.7376399999999994</v>
      </c>
      <c r="S11" s="32">
        <f>SUMIFS(Current!$Z:$Z,Current!$D:$D,$A11,Current!$R:$R,S$7,Current!$AM:$AM,'Invoice Type'!$N$6)/1000</f>
        <v>0</v>
      </c>
      <c r="T11" s="32">
        <f>SUMIFS(Current!$Z:$Z,Current!$D:$D,$A11,Current!$R:$R,T$7,Current!$AM:$AM,'Invoice Type'!$N$6)/1000</f>
        <v>1.3779999999999999E-2</v>
      </c>
      <c r="U11" s="86">
        <f>SUMIFS(Current!$Z:$Z,Current!$D:$D,$A11,Current!$R:$R,U$7,Current!$AM:$AM,'Invoice Type'!$N$6)/1000</f>
        <v>0.61973000000000011</v>
      </c>
      <c r="V11" s="59">
        <f>SUMIFS(Current!$Z:$Z,Current!$D:$D,$A11,Current!$R:$R,V$7,Current!$AM:$AM,'Invoice Type'!$N$6)/1000</f>
        <v>0</v>
      </c>
      <c r="W11" s="84">
        <f t="shared" si="1"/>
        <v>3.9766799999999995</v>
      </c>
    </row>
    <row r="12" spans="1:23" x14ac:dyDescent="0.25">
      <c r="A12" s="66" t="s">
        <v>17</v>
      </c>
      <c r="C12" s="33" t="s">
        <v>17</v>
      </c>
      <c r="D12" s="32">
        <f>SUMIFS(Current!$Z:$Z,Current!$D:$D,$A12,Current!$R:$R,D$7,Current!$AM:$AM,'Invoice Type'!$C$6)/1000</f>
        <v>6.545999999999999E-2</v>
      </c>
      <c r="E12" s="32">
        <f>SUMIFS(Current!$Z:$Z,Current!$D:$D,$A12,Current!$R:$R,E$7,Current!$AM:$AM,'Invoice Type'!$C$6)/1000</f>
        <v>0</v>
      </c>
      <c r="F12" s="32">
        <f>SUMIFS(Current!$Z:$Z,Current!$D:$D,$A12,Current!$R:$R,F$7,Current!$AM:$AM,'Invoice Type'!$C$6)/1000</f>
        <v>0</v>
      </c>
      <c r="G12" s="32">
        <f>SUMIFS(Current!$Z:$Z,Current!$D:$D,$A12,Current!$R:$R,G$7,Current!$AM:$AM,'Invoice Type'!$C$6)/1000</f>
        <v>0</v>
      </c>
      <c r="H12" s="32">
        <f>SUMIFS(Current!$Z:$Z,Current!$D:$D,$A12,Current!$R:$R,H$7,Current!$AM:$AM,'Invoice Type'!$C$6)/1000</f>
        <v>0</v>
      </c>
      <c r="I12" s="32">
        <f>SUMIFS(Current!$Z:$Z,Current!$D:$D,$A12,Current!$R:$R,I$7,Current!$AM:$AM,'Invoice Type'!$C$6)/1000</f>
        <v>0</v>
      </c>
      <c r="J12" s="86">
        <f>SUMIFS(Current!$Z:$Z,Current!$D:$D,$A12,Current!$R:$R,J$7,Current!$AM:$AM,'Invoice Type'!$C$6)/1000</f>
        <v>0</v>
      </c>
      <c r="K12" s="59">
        <f>SUMIFS(Current!$Z:$Z,Current!$D:$D,$A12,Current!$R:$R,K$7,Current!$AM:$AM,'Invoice Type'!$C$6)/1000</f>
        <v>0</v>
      </c>
      <c r="L12" s="84">
        <f t="shared" si="0"/>
        <v>6.545999999999999E-2</v>
      </c>
      <c r="N12" s="33" t="s">
        <v>17</v>
      </c>
      <c r="O12" s="32">
        <f>SUMIFS(Current!$Z:$Z,Current!$D:$D,$A12,Current!$R:$R,O$7,Current!$AM:$AM,'Invoice Type'!$N$6)/1000</f>
        <v>9.8376299999999937</v>
      </c>
      <c r="P12" s="32">
        <f>SUMIFS(Current!$Z:$Z,Current!$D:$D,$A12,Current!$R:$R,P$7,Current!$AM:$AM,'Invoice Type'!$N$6)/1000</f>
        <v>0.40749000000000007</v>
      </c>
      <c r="Q12" s="32">
        <f>SUMIFS(Current!$Z:$Z,Current!$D:$D,$A12,Current!$R:$R,Q$7,Current!$AM:$AM,'Invoice Type'!$N$6)/1000</f>
        <v>6.698999999999998E-2</v>
      </c>
      <c r="R12" s="32">
        <f>SUMIFS(Current!$Z:$Z,Current!$D:$D,$A12,Current!$R:$R,R$7,Current!$AM:$AM,'Invoice Type'!$N$6)/1000</f>
        <v>0.50870000000000004</v>
      </c>
      <c r="S12" s="32">
        <f>SUMIFS(Current!$Z:$Z,Current!$D:$D,$A12,Current!$R:$R,S$7,Current!$AM:$AM,'Invoice Type'!$N$6)/1000</f>
        <v>0</v>
      </c>
      <c r="T12" s="32">
        <f>SUMIFS(Current!$Z:$Z,Current!$D:$D,$A12,Current!$R:$R,T$7,Current!$AM:$AM,'Invoice Type'!$N$6)/1000</f>
        <v>5.7539999999999994E-2</v>
      </c>
      <c r="U12" s="86">
        <f>SUMIFS(Current!$Z:$Z,Current!$D:$D,$A12,Current!$R:$R,U$7,Current!$AM:$AM,'Invoice Type'!$N$6)/1000</f>
        <v>0.23132999999999998</v>
      </c>
      <c r="V12" s="59">
        <f>SUMIFS(Current!$Z:$Z,Current!$D:$D,$A12,Current!$R:$R,V$7,Current!$AM:$AM,'Invoice Type'!$N$6)/1000</f>
        <v>0</v>
      </c>
      <c r="W12" s="84">
        <f t="shared" si="1"/>
        <v>11.109679999999992</v>
      </c>
    </row>
    <row r="13" spans="1:23" x14ac:dyDescent="0.25">
      <c r="A13" s="66" t="s">
        <v>19</v>
      </c>
      <c r="C13" s="33" t="s">
        <v>46</v>
      </c>
      <c r="D13" s="32">
        <f>SUMIFS(Current!$Z:$Z,Current!$D:$D,$A13,Current!$R:$R,D$7,Current!$AM:$AM,'Invoice Type'!$C$6)/1000</f>
        <v>0.97831000000000001</v>
      </c>
      <c r="E13" s="32">
        <f>SUMIFS(Current!$Z:$Z,Current!$D:$D,$A13,Current!$R:$R,E$7,Current!$AM:$AM,'Invoice Type'!$C$6)/1000</f>
        <v>1.14422</v>
      </c>
      <c r="F13" s="32">
        <f>SUMIFS(Current!$Z:$Z,Current!$D:$D,$A13,Current!$R:$R,F$7,Current!$AM:$AM,'Invoice Type'!$C$6)/1000</f>
        <v>0.11731</v>
      </c>
      <c r="G13" s="32">
        <f>SUMIFS(Current!$Z:$Z,Current!$D:$D,$A13,Current!$R:$R,G$7,Current!$AM:$AM,'Invoice Type'!$C$6)/1000</f>
        <v>-1.3700000000000001E-3</v>
      </c>
      <c r="H13" s="32">
        <f>SUMIFS(Current!$Z:$Z,Current!$D:$D,$A13,Current!$R:$R,H$7,Current!$AM:$AM,'Invoice Type'!$C$6)/1000</f>
        <v>0</v>
      </c>
      <c r="I13" s="32">
        <f>SUMIFS(Current!$Z:$Z,Current!$D:$D,$A13,Current!$R:$R,I$7,Current!$AM:$AM,'Invoice Type'!$C$6)/1000</f>
        <v>7.9709999999999989E-2</v>
      </c>
      <c r="J13" s="59">
        <f>SUMIFS(Current!$Z:$Z,Current!$D:$D,$A13,Current!$R:$R,J$7,Current!$AM:$AM,'Invoice Type'!$C$6)/1000</f>
        <v>0</v>
      </c>
      <c r="K13" s="59">
        <f>SUMIFS(Current!$Z:$Z,Current!$D:$D,$A13,Current!$R:$R,K$7,Current!$AM:$AM,'Invoice Type'!$C$6)/1000</f>
        <v>0</v>
      </c>
      <c r="L13" s="84">
        <f t="shared" si="0"/>
        <v>2.3181799999999999</v>
      </c>
      <c r="N13" s="33" t="s">
        <v>46</v>
      </c>
      <c r="O13" s="32">
        <f>SUMIFS(Current!$Z:$Z,Current!$D:$D,$A13,Current!$R:$R,O$7,Current!$AM:$AM,'Invoice Type'!$N$6)/1000</f>
        <v>1.7154999999999994</v>
      </c>
      <c r="P13" s="32">
        <f>SUMIFS(Current!$Z:$Z,Current!$D:$D,$A13,Current!$R:$R,P$7,Current!$AM:$AM,'Invoice Type'!$N$6)/1000</f>
        <v>0.19425000000000009</v>
      </c>
      <c r="Q13" s="32">
        <f>SUMIFS(Current!$Z:$Z,Current!$D:$D,$A13,Current!$R:$R,Q$7,Current!$AM:$AM,'Invoice Type'!$N$6)/1000</f>
        <v>0.10855999999999992</v>
      </c>
      <c r="R13" s="32">
        <f>SUMIFS(Current!$Z:$Z,Current!$D:$D,$A13,Current!$R:$R,R$7,Current!$AM:$AM,'Invoice Type'!$N$6)/1000</f>
        <v>0.48164000000000007</v>
      </c>
      <c r="S13" s="32">
        <f>SUMIFS(Current!$Z:$Z,Current!$D:$D,$A13,Current!$R:$R,S$7,Current!$AM:$AM,'Invoice Type'!$N$6)/1000</f>
        <v>0</v>
      </c>
      <c r="T13" s="32">
        <f>SUMIFS(Current!$Z:$Z,Current!$D:$D,$A13,Current!$R:$R,T$7,Current!$AM:$AM,'Invoice Type'!$N$6)/1000</f>
        <v>0.18013000000000007</v>
      </c>
      <c r="U13" s="59">
        <f>SUMIFS(Current!$Z:$Z,Current!$D:$D,$A13,Current!$R:$R,U$7,Current!$AM:$AM,'Invoice Type'!$N$6)/1000</f>
        <v>0.31181000000000003</v>
      </c>
      <c r="V13" s="59">
        <f>SUMIFS(Current!$Z:$Z,Current!$D:$D,$A13,Current!$R:$R,V$7,Current!$AM:$AM,'Invoice Type'!$N$6)/1000</f>
        <v>2.6860000000000005E-2</v>
      </c>
      <c r="W13" s="84">
        <f t="shared" si="1"/>
        <v>3.0187499999999994</v>
      </c>
    </row>
    <row r="14" spans="1:23" x14ac:dyDescent="0.25">
      <c r="A14" s="66" t="s">
        <v>13</v>
      </c>
      <c r="C14" s="33" t="s">
        <v>13</v>
      </c>
      <c r="D14" s="32">
        <f>SUMIFS(Current!$Z:$Z,Current!$D:$D,$A14,Current!$R:$R,D$7,Current!$AM:$AM,'Invoice Type'!$C$6)/1000</f>
        <v>2.4399999999999999E-3</v>
      </c>
      <c r="E14" s="32">
        <f>SUMIFS(Current!$Z:$Z,Current!$D:$D,$A14,Current!$R:$R,E$7,Current!$AM:$AM,'Invoice Type'!$C$6)/1000</f>
        <v>0</v>
      </c>
      <c r="F14" s="32">
        <f>SUMIFS(Current!$Z:$Z,Current!$D:$D,$A14,Current!$R:$R,F$7,Current!$AM:$AM,'Invoice Type'!$C$6)/1000</f>
        <v>0</v>
      </c>
      <c r="G14" s="32">
        <f>SUMIFS(Current!$Z:$Z,Current!$D:$D,$A14,Current!$R:$R,G$7,Current!$AM:$AM,'Invoice Type'!$C$6)/1000</f>
        <v>0</v>
      </c>
      <c r="H14" s="32">
        <f>SUMIFS(Current!$Z:$Z,Current!$D:$D,$A14,Current!$R:$R,H$7,Current!$AM:$AM,'Invoice Type'!$C$6)/1000</f>
        <v>0</v>
      </c>
      <c r="I14" s="32">
        <f>SUMIFS(Current!$Z:$Z,Current!$D:$D,$A14,Current!$R:$R,I$7,Current!$AM:$AM,'Invoice Type'!$C$6)/1000</f>
        <v>0</v>
      </c>
      <c r="J14" s="86">
        <f>SUMIFS(Current!$Z:$Z,Current!$D:$D,$A14,Current!$R:$R,J$7,Current!$AM:$AM,'Invoice Type'!$C$6)/1000</f>
        <v>0</v>
      </c>
      <c r="K14" s="59">
        <f>SUMIFS(Current!$Z:$Z,Current!$D:$D,$A14,Current!$R:$R,K$7,Current!$AM:$AM,'Invoice Type'!$C$6)/1000</f>
        <v>0</v>
      </c>
      <c r="L14" s="84">
        <f t="shared" si="0"/>
        <v>2.4399999999999999E-3</v>
      </c>
      <c r="N14" s="33" t="s">
        <v>13</v>
      </c>
      <c r="O14" s="32">
        <f>SUMIFS(Current!$Z:$Z,Current!$D:$D,$A14,Current!$R:$R,O$7,Current!$AM:$AM,'Invoice Type'!$N$6)/1000</f>
        <v>0.24597000000000013</v>
      </c>
      <c r="P14" s="32">
        <f>SUMIFS(Current!$Z:$Z,Current!$D:$D,$A14,Current!$R:$R,P$7,Current!$AM:$AM,'Invoice Type'!$N$6)/1000</f>
        <v>-1.039E-2</v>
      </c>
      <c r="Q14" s="32">
        <f>SUMIFS(Current!$Z:$Z,Current!$D:$D,$A14,Current!$R:$R,Q$7,Current!$AM:$AM,'Invoice Type'!$N$6)/1000</f>
        <v>1.6670000000000001E-2</v>
      </c>
      <c r="R14" s="32">
        <f>SUMIFS(Current!$Z:$Z,Current!$D:$D,$A14,Current!$R:$R,R$7,Current!$AM:$AM,'Invoice Type'!$N$6)/1000</f>
        <v>0.27474999999999999</v>
      </c>
      <c r="S14" s="32">
        <f>SUMIFS(Current!$Z:$Z,Current!$D:$D,$A14,Current!$R:$R,S$7,Current!$AM:$AM,'Invoice Type'!$N$6)/1000</f>
        <v>0</v>
      </c>
      <c r="T14" s="32">
        <f>SUMIFS(Current!$Z:$Z,Current!$D:$D,$A14,Current!$R:$R,T$7,Current!$AM:$AM,'Invoice Type'!$N$6)/1000</f>
        <v>0</v>
      </c>
      <c r="U14" s="86">
        <f>SUMIFS(Current!$Z:$Z,Current!$D:$D,$A14,Current!$R:$R,U$7,Current!$AM:$AM,'Invoice Type'!$N$6)/1000</f>
        <v>3.6229999999999998E-2</v>
      </c>
      <c r="V14" s="59">
        <f>SUMIFS(Current!$Z:$Z,Current!$D:$D,$A14,Current!$R:$R,V$7,Current!$AM:$AM,'Invoice Type'!$N$6)/1000</f>
        <v>0</v>
      </c>
      <c r="W14" s="84">
        <f t="shared" si="1"/>
        <v>0.56323000000000012</v>
      </c>
    </row>
    <row r="15" spans="1:23" x14ac:dyDescent="0.25">
      <c r="A15" s="66" t="s">
        <v>21</v>
      </c>
      <c r="C15" s="33" t="s">
        <v>21</v>
      </c>
      <c r="D15" s="32">
        <f>SUMIFS(Current!$Z:$Z,Current!$D:$D,$A15,Current!$R:$R,D$7,Current!$AM:$AM,'Invoice Type'!$C$6)/1000</f>
        <v>3.0079999999999999E-2</v>
      </c>
      <c r="E15" s="32">
        <f>SUMIFS(Current!$Z:$Z,Current!$D:$D,$A15,Current!$R:$R,E$7,Current!$AM:$AM,'Invoice Type'!$C$6)/1000</f>
        <v>0</v>
      </c>
      <c r="F15" s="32">
        <f>SUMIFS(Current!$Z:$Z,Current!$D:$D,$A15,Current!$R:$R,F$7,Current!$AM:$AM,'Invoice Type'!$C$6)/1000</f>
        <v>0</v>
      </c>
      <c r="G15" s="32">
        <f>SUMIFS(Current!$Z:$Z,Current!$D:$D,$A15,Current!$R:$R,G$7,Current!$AM:$AM,'Invoice Type'!$C$6)/1000</f>
        <v>0</v>
      </c>
      <c r="H15" s="32">
        <f>SUMIFS(Current!$Z:$Z,Current!$D:$D,$A15,Current!$R:$R,H$7,Current!$AM:$AM,'Invoice Type'!$C$6)/1000</f>
        <v>0</v>
      </c>
      <c r="I15" s="32">
        <f>SUMIFS(Current!$Z:$Z,Current!$D:$D,$A15,Current!$R:$R,I$7,Current!$AM:$AM,'Invoice Type'!$C$6)/1000</f>
        <v>0</v>
      </c>
      <c r="J15" s="86">
        <f>SUMIFS(Current!$Z:$Z,Current!$D:$D,$A15,Current!$R:$R,J$7,Current!$AM:$AM,'Invoice Type'!$C$6)/1000</f>
        <v>0</v>
      </c>
      <c r="K15" s="59">
        <f>SUMIFS(Current!$Z:$Z,Current!$D:$D,$A15,Current!$R:$R,K$7,Current!$AM:$AM,'Invoice Type'!$C$6)/1000</f>
        <v>0</v>
      </c>
      <c r="L15" s="84">
        <f t="shared" si="0"/>
        <v>3.0079999999999999E-2</v>
      </c>
      <c r="N15" s="33" t="s">
        <v>21</v>
      </c>
      <c r="O15" s="32">
        <f>SUMIFS(Current!$Z:$Z,Current!$D:$D,$A15,Current!$R:$R,O$7,Current!$AM:$AM,'Invoice Type'!$N$6)/1000</f>
        <v>0.75903999999999983</v>
      </c>
      <c r="P15" s="32">
        <f>SUMIFS(Current!$Z:$Z,Current!$D:$D,$A15,Current!$R:$R,P$7,Current!$AM:$AM,'Invoice Type'!$N$6)/1000</f>
        <v>8.9870000000000005E-2</v>
      </c>
      <c r="Q15" s="32">
        <f>SUMIFS(Current!$Z:$Z,Current!$D:$D,$A15,Current!$R:$R,Q$7,Current!$AM:$AM,'Invoice Type'!$N$6)/1000</f>
        <v>2.6800000000000001E-2</v>
      </c>
      <c r="R15" s="32">
        <f>SUMIFS(Current!$Z:$Z,Current!$D:$D,$A15,Current!$R:$R,R$7,Current!$AM:$AM,'Invoice Type'!$N$6)/1000</f>
        <v>0.10101</v>
      </c>
      <c r="S15" s="32">
        <f>SUMIFS(Current!$Z:$Z,Current!$D:$D,$A15,Current!$R:$R,S$7,Current!$AM:$AM,'Invoice Type'!$N$6)/1000</f>
        <v>0</v>
      </c>
      <c r="T15" s="32">
        <f>SUMIFS(Current!$Z:$Z,Current!$D:$D,$A15,Current!$R:$R,T$7,Current!$AM:$AM,'Invoice Type'!$N$6)/1000</f>
        <v>1.47E-3</v>
      </c>
      <c r="U15" s="86">
        <f>SUMIFS(Current!$Z:$Z,Current!$D:$D,$A15,Current!$R:$R,U$7,Current!$AM:$AM,'Invoice Type'!$N$6)/1000</f>
        <v>2.0719999999999999E-2</v>
      </c>
      <c r="V15" s="59">
        <f>SUMIFS(Current!$Z:$Z,Current!$D:$D,$A15,Current!$R:$R,V$7,Current!$AM:$AM,'Invoice Type'!$N$6)/1000</f>
        <v>0</v>
      </c>
      <c r="W15" s="84">
        <f t="shared" si="1"/>
        <v>0.99890999999999985</v>
      </c>
    </row>
    <row r="16" spans="1:23" x14ac:dyDescent="0.25">
      <c r="A16" s="66" t="s">
        <v>18</v>
      </c>
      <c r="C16" s="33" t="s">
        <v>18</v>
      </c>
      <c r="D16" s="32">
        <f>SUMIFS(Current!$Z:$Z,Current!$D:$D,$A16,Current!$R:$R,D$7,Current!$AM:$AM,'Invoice Type'!$C$6)/1000</f>
        <v>0</v>
      </c>
      <c r="E16" s="32">
        <f>SUMIFS(Current!$Z:$Z,Current!$D:$D,$A16,Current!$R:$R,E$7,Current!$AM:$AM,'Invoice Type'!$C$6)/1000</f>
        <v>0</v>
      </c>
      <c r="F16" s="32">
        <f>SUMIFS(Current!$Z:$Z,Current!$D:$D,$A16,Current!$R:$R,F$7,Current!$AM:$AM,'Invoice Type'!$C$6)/1000</f>
        <v>0</v>
      </c>
      <c r="G16" s="32">
        <f>SUMIFS(Current!$Z:$Z,Current!$D:$D,$A16,Current!$R:$R,G$7,Current!$AM:$AM,'Invoice Type'!$C$6)/1000</f>
        <v>0</v>
      </c>
      <c r="H16" s="32">
        <f>SUMIFS(Current!$Z:$Z,Current!$D:$D,$A16,Current!$R:$R,H$7,Current!$AM:$AM,'Invoice Type'!$C$6)/1000</f>
        <v>0</v>
      </c>
      <c r="I16" s="32">
        <f>SUMIFS(Current!$Z:$Z,Current!$D:$D,$A16,Current!$R:$R,I$7,Current!$AM:$AM,'Invoice Type'!$C$6)/1000</f>
        <v>0</v>
      </c>
      <c r="J16" s="87">
        <f>SUMIFS(Current!$Z:$Z,Current!$D:$D,$A16,Current!$R:$R,J$7,Current!$AM:$AM,'Invoice Type'!$C$6)/1000</f>
        <v>0</v>
      </c>
      <c r="K16" s="59">
        <f>SUMIFS(Current!$Z:$Z,Current!$D:$D,$A16,Current!$R:$R,K$7,Current!$AM:$AM,'Invoice Type'!$C$6)/1000</f>
        <v>0</v>
      </c>
      <c r="L16" s="84">
        <f t="shared" si="0"/>
        <v>0</v>
      </c>
      <c r="N16" s="33" t="s">
        <v>18</v>
      </c>
      <c r="O16" s="32">
        <f>SUMIFS(Current!$Z:$Z,Current!$D:$D,$A16,Current!$R:$R,O$7,Current!$AM:$AM,'Invoice Type'!$N$6)/1000</f>
        <v>9.4060000000000005E-2</v>
      </c>
      <c r="P16" s="32">
        <f>SUMIFS(Current!$Z:$Z,Current!$D:$D,$A16,Current!$R:$R,P$7,Current!$AM:$AM,'Invoice Type'!$N$6)/1000</f>
        <v>0.11665</v>
      </c>
      <c r="Q16" s="32">
        <f>SUMIFS(Current!$Z:$Z,Current!$D:$D,$A16,Current!$R:$R,Q$7,Current!$AM:$AM,'Invoice Type'!$N$6)/1000</f>
        <v>0</v>
      </c>
      <c r="R16" s="32">
        <f>SUMIFS(Current!$Z:$Z,Current!$D:$D,$A16,Current!$R:$R,R$7,Current!$AM:$AM,'Invoice Type'!$N$6)/1000</f>
        <v>0</v>
      </c>
      <c r="S16" s="32">
        <f>SUMIFS(Current!$Z:$Z,Current!$D:$D,$A16,Current!$R:$R,S$7,Current!$AM:$AM,'Invoice Type'!$N$6)/1000</f>
        <v>0</v>
      </c>
      <c r="T16" s="32">
        <f>SUMIFS(Current!$Z:$Z,Current!$D:$D,$A16,Current!$R:$R,T$7,Current!$AM:$AM,'Invoice Type'!$N$6)/1000</f>
        <v>0</v>
      </c>
      <c r="U16" s="87">
        <f>SUMIFS(Current!$Z:$Z,Current!$D:$D,$A16,Current!$R:$R,U$7,Current!$AM:$AM,'Invoice Type'!$N$6)/1000</f>
        <v>0</v>
      </c>
      <c r="V16" s="59">
        <f>SUMIFS(Current!$Z:$Z,Current!$D:$D,$A16,Current!$R:$R,V$7,Current!$AM:$AM,'Invoice Type'!$N$6)/1000</f>
        <v>0</v>
      </c>
      <c r="W16" s="84">
        <f t="shared" si="1"/>
        <v>0.21071000000000001</v>
      </c>
    </row>
    <row r="17" spans="1:23" x14ac:dyDescent="0.25">
      <c r="A17" s="66" t="s">
        <v>15</v>
      </c>
      <c r="C17" s="33" t="s">
        <v>45</v>
      </c>
      <c r="D17" s="32">
        <f>SUMIFS(Current!$Z:$Z,Current!$D:$D,$A17,Current!$R:$R,D$7,Current!$AM:$AM,'Invoice Type'!$C$6)/1000</f>
        <v>0</v>
      </c>
      <c r="E17" s="32">
        <f>SUMIFS(Current!$Z:$Z,Current!$D:$D,$A17,Current!$R:$R,E$7,Current!$AM:$AM,'Invoice Type'!$C$6)/1000</f>
        <v>0</v>
      </c>
      <c r="F17" s="32">
        <f>SUMIFS(Current!$Z:$Z,Current!$D:$D,$A17,Current!$R:$R,F$7,Current!$AM:$AM,'Invoice Type'!$C$6)/1000</f>
        <v>0</v>
      </c>
      <c r="G17" s="32">
        <f>SUMIFS(Current!$Z:$Z,Current!$D:$D,$A17,Current!$R:$R,G$7,Current!$AM:$AM,'Invoice Type'!$C$6)/1000</f>
        <v>0</v>
      </c>
      <c r="H17" s="32">
        <f>SUMIFS(Current!$Z:$Z,Current!$D:$D,$A17,Current!$R:$R,H$7,Current!$AM:$AM,'Invoice Type'!$C$6)/1000</f>
        <v>0</v>
      </c>
      <c r="I17" s="32">
        <f>SUMIFS(Current!$Z:$Z,Current!$D:$D,$A17,Current!$R:$R,I$7,Current!$AM:$AM,'Invoice Type'!$C$6)/1000</f>
        <v>0</v>
      </c>
      <c r="J17" s="59">
        <f>SUMIFS(Current!$Z:$Z,Current!$D:$D,$A17,Current!$R:$R,J$7,Current!$AM:$AM,'Invoice Type'!$C$6)/1000</f>
        <v>0</v>
      </c>
      <c r="K17" s="59">
        <f>SUMIFS(Current!$Z:$Z,Current!$D:$D,$A17,Current!$R:$R,K$7,Current!$AM:$AM,'Invoice Type'!$C$6)/1000</f>
        <v>0</v>
      </c>
      <c r="L17" s="84">
        <f t="shared" si="0"/>
        <v>0</v>
      </c>
      <c r="N17" s="33" t="s">
        <v>45</v>
      </c>
      <c r="O17" s="32">
        <f>SUMIFS(Current!$Z:$Z,Current!$D:$D,$A17,Current!$R:$R,O$7,Current!$AM:$AM,'Invoice Type'!$N$6)/1000</f>
        <v>0</v>
      </c>
      <c r="P17" s="32">
        <f>SUMIFS(Current!$Z:$Z,Current!$D:$D,$A17,Current!$R:$R,P$7,Current!$AM:$AM,'Invoice Type'!$N$6)/1000</f>
        <v>0</v>
      </c>
      <c r="Q17" s="32">
        <f>SUMIFS(Current!$Z:$Z,Current!$D:$D,$A17,Current!$R:$R,Q$7,Current!$AM:$AM,'Invoice Type'!$N$6)/1000</f>
        <v>0</v>
      </c>
      <c r="R17" s="32">
        <f>SUMIFS(Current!$Z:$Z,Current!$D:$D,$A17,Current!$R:$R,R$7,Current!$AM:$AM,'Invoice Type'!$N$6)/1000</f>
        <v>0</v>
      </c>
      <c r="S17" s="32">
        <f>SUMIFS(Current!$Z:$Z,Current!$D:$D,$A17,Current!$R:$R,S$7,Current!$AM:$AM,'Invoice Type'!$N$6)/1000</f>
        <v>0</v>
      </c>
      <c r="T17" s="32">
        <f>SUMIFS(Current!$Z:$Z,Current!$D:$D,$A17,Current!$R:$R,T$7,Current!$AM:$AM,'Invoice Type'!$N$6)/1000</f>
        <v>0</v>
      </c>
      <c r="U17" s="59">
        <f>SUMIFS(Current!$Z:$Z,Current!$D:$D,$A17,Current!$R:$R,U$7,Current!$AM:$AM,'Invoice Type'!$N$6)/1000</f>
        <v>0</v>
      </c>
      <c r="V17" s="59">
        <f>SUMIFS(Current!$Z:$Z,Current!$D:$D,$A17,Current!$R:$R,V$7,Current!$AM:$AM,'Invoice Type'!$N$6)/1000</f>
        <v>0</v>
      </c>
      <c r="W17" s="84">
        <f t="shared" si="1"/>
        <v>0</v>
      </c>
    </row>
    <row r="18" spans="1:23" ht="15.75" thickBot="1" x14ac:dyDescent="0.3">
      <c r="A18" s="66" t="s">
        <v>20</v>
      </c>
      <c r="C18" s="34" t="s">
        <v>20</v>
      </c>
      <c r="D18" s="32">
        <f>SUMIFS(Current!$Z:$Z,Current!$D:$D,$A18,Current!$R:$R,D$7,Current!$AM:$AM,'Invoice Type'!$C$6)/1000</f>
        <v>7.9100000000000004E-3</v>
      </c>
      <c r="E18" s="32">
        <f>SUMIFS(Current!$Z:$Z,Current!$D:$D,$A18,Current!$R:$R,E$7,Current!$AM:$AM,'Invoice Type'!$C$6)/1000</f>
        <v>0</v>
      </c>
      <c r="F18" s="32">
        <f>SUMIFS(Current!$Z:$Z,Current!$D:$D,$A18,Current!$R:$R,F$7,Current!$AM:$AM,'Invoice Type'!$C$6)/1000</f>
        <v>0</v>
      </c>
      <c r="G18" s="32">
        <f>SUMIFS(Current!$Z:$Z,Current!$D:$D,$A18,Current!$R:$R,G$7,Current!$AM:$AM,'Invoice Type'!$C$6)/1000</f>
        <v>0</v>
      </c>
      <c r="H18" s="32">
        <f>SUMIFS(Current!$Z:$Z,Current!$D:$D,$A18,Current!$R:$R,H$7,Current!$AM:$AM,'Invoice Type'!$C$6)/1000</f>
        <v>0</v>
      </c>
      <c r="I18" s="32">
        <f>SUMIFS(Current!$Z:$Z,Current!$D:$D,$A18,Current!$R:$R,I$7,Current!$AM:$AM,'Invoice Type'!$C$6)/1000</f>
        <v>0</v>
      </c>
      <c r="J18" s="59">
        <f>SUMIFS(Current!$Z:$Z,Current!$D:$D,$A18,Current!$R:$R,J$7,Current!$AM:$AM,'Invoice Type'!$C$6)/1000</f>
        <v>0</v>
      </c>
      <c r="K18" s="59">
        <f>SUMIFS(Current!$Z:$Z,Current!$D:$D,$A18,Current!$R:$R,K$7,Current!$AM:$AM,'Invoice Type'!$C$6)/1000</f>
        <v>0</v>
      </c>
      <c r="L18" s="85">
        <f t="shared" si="0"/>
        <v>7.9100000000000004E-3</v>
      </c>
      <c r="N18" s="34" t="s">
        <v>20</v>
      </c>
      <c r="O18" s="32">
        <f>SUMIFS(Current!$Z:$Z,Current!$D:$D,$A18,Current!$R:$R,O$7,Current!$AM:$AM,'Invoice Type'!$N$6)/1000</f>
        <v>1.575E-2</v>
      </c>
      <c r="P18" s="32">
        <f>SUMIFS(Current!$Z:$Z,Current!$D:$D,$A18,Current!$R:$R,P$7,Current!$AM:$AM,'Invoice Type'!$N$6)/1000</f>
        <v>8.8900000000000003E-3</v>
      </c>
      <c r="Q18" s="32">
        <f>SUMIFS(Current!$Z:$Z,Current!$D:$D,$A18,Current!$R:$R,Q$7,Current!$AM:$AM,'Invoice Type'!$N$6)/1000</f>
        <v>1.6160000000000001E-2</v>
      </c>
      <c r="R18" s="32">
        <f>SUMIFS(Current!$Z:$Z,Current!$D:$D,$A18,Current!$R:$R,R$7,Current!$AM:$AM,'Invoice Type'!$N$6)/1000</f>
        <v>-5.8300000000000001E-3</v>
      </c>
      <c r="S18" s="32">
        <f>SUMIFS(Current!$Z:$Z,Current!$D:$D,$A18,Current!$R:$R,S$7,Current!$AM:$AM,'Invoice Type'!$N$6)/1000</f>
        <v>0</v>
      </c>
      <c r="T18" s="32">
        <f>SUMIFS(Current!$Z:$Z,Current!$D:$D,$A18,Current!$R:$R,T$7,Current!$AM:$AM,'Invoice Type'!$N$6)/1000</f>
        <v>0</v>
      </c>
      <c r="U18" s="59">
        <f>SUMIFS(Current!$Z:$Z,Current!$D:$D,$A18,Current!$R:$R,U$7,Current!$AM:$AM,'Invoice Type'!$N$6)/1000</f>
        <v>0</v>
      </c>
      <c r="V18" s="59">
        <f>SUMIFS(Current!$Z:$Z,Current!$D:$D,$A18,Current!$R:$R,V$7,Current!$AM:$AM,'Invoice Type'!$N$6)/1000</f>
        <v>0</v>
      </c>
      <c r="W18" s="85">
        <f t="shared" si="1"/>
        <v>3.4970000000000001E-2</v>
      </c>
    </row>
    <row r="19" spans="1:23" ht="16.5" thickTop="1" thickBot="1" x14ac:dyDescent="0.3">
      <c r="C19" s="25" t="s">
        <v>29</v>
      </c>
      <c r="D19" s="26">
        <f>SUM(D8:D18)</f>
        <v>1.9278</v>
      </c>
      <c r="E19" s="26">
        <f t="shared" ref="E19:L19" si="2">SUM(E8:E18)</f>
        <v>1.1628799999999999</v>
      </c>
      <c r="F19" s="26">
        <f t="shared" si="2"/>
        <v>0.11731</v>
      </c>
      <c r="G19" s="26">
        <f t="shared" si="2"/>
        <v>-1.3700000000000001E-3</v>
      </c>
      <c r="H19" s="26">
        <f t="shared" si="2"/>
        <v>0</v>
      </c>
      <c r="I19" s="26">
        <f t="shared" si="2"/>
        <v>7.9709999999999989E-2</v>
      </c>
      <c r="J19" s="26">
        <f t="shared" si="2"/>
        <v>0</v>
      </c>
      <c r="K19" s="26">
        <f t="shared" si="2"/>
        <v>0</v>
      </c>
      <c r="L19" s="27">
        <f t="shared" si="2"/>
        <v>3.2863299999999995</v>
      </c>
      <c r="N19" s="25" t="s">
        <v>29</v>
      </c>
      <c r="O19" s="26">
        <f>SUM(O8:O18)</f>
        <v>21.661699999999989</v>
      </c>
      <c r="P19" s="26">
        <f t="shared" ref="P19" si="3">SUM(P8:P18)</f>
        <v>1.7013200000000004</v>
      </c>
      <c r="Q19" s="26">
        <f t="shared" ref="Q19" si="4">SUM(Q8:Q18)</f>
        <v>2.5962000000000001</v>
      </c>
      <c r="R19" s="26">
        <f t="shared" ref="R19" si="5">SUM(R8:R18)</f>
        <v>4.3865699999999999</v>
      </c>
      <c r="S19" s="26">
        <f t="shared" ref="S19" si="6">SUM(S8:S18)</f>
        <v>0</v>
      </c>
      <c r="T19" s="26">
        <f t="shared" ref="T19" si="7">SUM(T8:T18)</f>
        <v>0.45832000000000012</v>
      </c>
      <c r="U19" s="26">
        <f t="shared" ref="U19" si="8">SUM(U8:U18)</f>
        <v>1.6083100000000004</v>
      </c>
      <c r="V19" s="26">
        <f t="shared" ref="V19" si="9">SUM(V8:V18)</f>
        <v>2.9280000000000004E-2</v>
      </c>
      <c r="W19" s="27">
        <f>SUM(W8:W18)</f>
        <v>32.441699999999997</v>
      </c>
    </row>
    <row r="20" spans="1:23" ht="15.75" thickTop="1" x14ac:dyDescent="0.25">
      <c r="L20" s="82"/>
    </row>
    <row r="22" spans="1:23" ht="15.75" thickBot="1" x14ac:dyDescent="0.3">
      <c r="C22" t="s">
        <v>740</v>
      </c>
    </row>
    <row r="23" spans="1:23" ht="27.75" thickTop="1" thickBot="1" x14ac:dyDescent="0.3">
      <c r="C23" s="28" t="s">
        <v>43</v>
      </c>
      <c r="D23" s="29" t="s">
        <v>33</v>
      </c>
      <c r="E23" s="29" t="s">
        <v>34</v>
      </c>
      <c r="F23" s="29" t="s">
        <v>35</v>
      </c>
      <c r="G23" s="29" t="s">
        <v>36</v>
      </c>
      <c r="H23" s="29" t="s">
        <v>38</v>
      </c>
      <c r="I23" s="29" t="s">
        <v>39</v>
      </c>
      <c r="J23" s="29" t="s">
        <v>37</v>
      </c>
      <c r="K23" s="29" t="s">
        <v>40</v>
      </c>
      <c r="L23" s="30" t="s">
        <v>29</v>
      </c>
    </row>
    <row r="24" spans="1:23" ht="15.75" thickTop="1" x14ac:dyDescent="0.25">
      <c r="A24" s="66" t="s">
        <v>16</v>
      </c>
      <c r="C24" s="31" t="s">
        <v>16</v>
      </c>
      <c r="D24" s="32">
        <f>SUMIFS(Current!$Z:$Z,Current!$D:$D,$A24,Current!$R:$R,D$7,Current!$AM:$AM,'Invoice Type'!$C$22)/1000</f>
        <v>0.27416000000000001</v>
      </c>
      <c r="E24" s="32">
        <f>SUMIFS(Current!$Z:$Z,Current!$D:$D,$A24,Current!$R:$R,E$7,Current!$AM:$AM,'Invoice Type'!$C$22)/1000</f>
        <v>0.27457000000000004</v>
      </c>
      <c r="F24" s="32">
        <f>SUMIFS(Current!$Z:$Z,Current!$D:$D,$A24,Current!$R:$R,F$7,Current!$AM:$AM,'Invoice Type'!$C$22)/1000</f>
        <v>7.1819999999999995E-2</v>
      </c>
      <c r="G24" s="32">
        <f>SUMIFS(Current!$Z:$Z,Current!$D:$D,$A24,Current!$R:$R,G$7,Current!$AM:$AM,'Invoice Type'!$C$22)/1000</f>
        <v>6.3320000000000001E-2</v>
      </c>
      <c r="H24" s="32">
        <f>SUMIFS(Current!$Z:$Z,Current!$D:$D,$A24,Current!$R:$R,H$7,Current!$AM:$AM,'Invoice Type'!$C$22)/1000</f>
        <v>0</v>
      </c>
      <c r="I24" s="32">
        <f>SUMIFS(Current!$Z:$Z,Current!$D:$D,$A24,Current!$R:$R,I$7,Current!$AM:$AM,'Invoice Type'!$C$22)/1000</f>
        <v>0</v>
      </c>
      <c r="J24" s="86">
        <f>SUMIFS(Current!$Z:$Z,Current!$D:$D,$A24,Current!$R:$R,J$7,Current!$AM:$AM,'Invoice Type'!$C$22)/1000</f>
        <v>0</v>
      </c>
      <c r="K24" s="59">
        <f>SUMIFS(Current!$Z:$Z,Current!$D:$D,$A24,Current!$R:$R,K$7,Current!$AM:$AM,'Invoice Type'!$C$22)/1000</f>
        <v>0</v>
      </c>
      <c r="L24" s="83">
        <f t="shared" ref="L24:L34" si="10">SUM(D24:K24)</f>
        <v>0.68387000000000009</v>
      </c>
    </row>
    <row r="25" spans="1:23" x14ac:dyDescent="0.25">
      <c r="A25" s="66" t="s">
        <v>23</v>
      </c>
      <c r="C25" s="33" t="s">
        <v>23</v>
      </c>
      <c r="D25" s="32">
        <f>SUMIFS(Current!$Z:$Z,Current!$D:$D,$A25,Current!$R:$R,D$7,Current!$AM:$AM,'Invoice Type'!$C$22)/1000</f>
        <v>6.4019999999999994E-2</v>
      </c>
      <c r="E25" s="32">
        <f>SUMIFS(Current!$Z:$Z,Current!$D:$D,$A25,Current!$R:$R,E$7,Current!$AM:$AM,'Invoice Type'!$C$22)/1000</f>
        <v>0</v>
      </c>
      <c r="F25" s="32">
        <f>SUMIFS(Current!$Z:$Z,Current!$D:$D,$A25,Current!$R:$R,F$7,Current!$AM:$AM,'Invoice Type'!$C$22)/1000</f>
        <v>0</v>
      </c>
      <c r="G25" s="32">
        <f>SUMIFS(Current!$Z:$Z,Current!$D:$D,$A25,Current!$R:$R,G$7,Current!$AM:$AM,'Invoice Type'!$C$22)/1000</f>
        <v>2.7030000000000002E-2</v>
      </c>
      <c r="H25" s="32">
        <f>SUMIFS(Current!$Z:$Z,Current!$D:$D,$A25,Current!$R:$R,H$7,Current!$AM:$AM,'Invoice Type'!$C$22)/1000</f>
        <v>0</v>
      </c>
      <c r="I25" s="32">
        <f>SUMIFS(Current!$Z:$Z,Current!$D:$D,$A25,Current!$R:$R,I$7,Current!$AM:$AM,'Invoice Type'!$C$22)/1000</f>
        <v>0</v>
      </c>
      <c r="J25" s="86">
        <f>SUMIFS(Current!$Z:$Z,Current!$D:$D,$A25,Current!$R:$R,J$7,Current!$AM:$AM,'Invoice Type'!$C$22)/1000</f>
        <v>1.4999999999999999E-2</v>
      </c>
      <c r="K25" s="59">
        <f>SUMIFS(Current!$Z:$Z,Current!$D:$D,$A25,Current!$R:$R,K$7,Current!$AM:$AM,'Invoice Type'!$C$22)/1000</f>
        <v>0</v>
      </c>
      <c r="L25" s="84">
        <f t="shared" si="10"/>
        <v>0.10604999999999999</v>
      </c>
    </row>
    <row r="26" spans="1:23" x14ac:dyDescent="0.25">
      <c r="A26" s="66" t="s">
        <v>14</v>
      </c>
      <c r="C26" s="33" t="s">
        <v>14</v>
      </c>
      <c r="D26" s="32">
        <f>SUMIFS(Current!$Z:$Z,Current!$D:$D,$A26,Current!$R:$R,D$7,Current!$AM:$AM,'Invoice Type'!$C$22)/1000</f>
        <v>0.48025999999999991</v>
      </c>
      <c r="E26" s="32">
        <f>SUMIFS(Current!$Z:$Z,Current!$D:$D,$A26,Current!$R:$R,E$7,Current!$AM:$AM,'Invoice Type'!$C$22)/1000</f>
        <v>0.5599599999999999</v>
      </c>
      <c r="F26" s="32">
        <f>SUMIFS(Current!$Z:$Z,Current!$D:$D,$A26,Current!$R:$R,F$7,Current!$AM:$AM,'Invoice Type'!$C$22)/1000</f>
        <v>9.2549999999999993E-2</v>
      </c>
      <c r="G26" s="32">
        <f>SUMIFS(Current!$Z:$Z,Current!$D:$D,$A26,Current!$R:$R,G$7,Current!$AM:$AM,'Invoice Type'!$C$22)/1000</f>
        <v>0.11012999999999998</v>
      </c>
      <c r="H26" s="32">
        <f>SUMIFS(Current!$Z:$Z,Current!$D:$D,$A26,Current!$R:$R,H$7,Current!$AM:$AM,'Invoice Type'!$C$22)/1000</f>
        <v>0</v>
      </c>
      <c r="I26" s="32">
        <f>SUMIFS(Current!$Z:$Z,Current!$D:$D,$A26,Current!$R:$R,I$7,Current!$AM:$AM,'Invoice Type'!$C$22)/1000</f>
        <v>0</v>
      </c>
      <c r="J26" s="86">
        <f>SUMIFS(Current!$Z:$Z,Current!$D:$D,$A26,Current!$R:$R,J$7,Current!$AM:$AM,'Invoice Type'!$C$22)/1000</f>
        <v>0</v>
      </c>
      <c r="K26" s="59">
        <f>SUMIFS(Current!$Z:$Z,Current!$D:$D,$A26,Current!$R:$R,K$7,Current!$AM:$AM,'Invoice Type'!$C$22)/1000</f>
        <v>0</v>
      </c>
      <c r="L26" s="84">
        <f t="shared" si="10"/>
        <v>1.2428999999999997</v>
      </c>
    </row>
    <row r="27" spans="1:23" x14ac:dyDescent="0.25">
      <c r="A27" s="66" t="s">
        <v>22</v>
      </c>
      <c r="C27" s="33" t="s">
        <v>22</v>
      </c>
      <c r="D27" s="32">
        <f>SUMIFS(Current!$Z:$Z,Current!$D:$D,$A27,Current!$R:$R,D$7,Current!$AM:$AM,'Invoice Type'!$C$22)/1000</f>
        <v>0.59785000000000021</v>
      </c>
      <c r="E27" s="32">
        <f>SUMIFS(Current!$Z:$Z,Current!$D:$D,$A27,Current!$R:$R,E$7,Current!$AM:$AM,'Invoice Type'!$C$22)/1000</f>
        <v>0.24383000000000002</v>
      </c>
      <c r="F27" s="32">
        <f>SUMIFS(Current!$Z:$Z,Current!$D:$D,$A27,Current!$R:$R,F$7,Current!$AM:$AM,'Invoice Type'!$C$22)/1000</f>
        <v>0.19516999999999998</v>
      </c>
      <c r="G27" s="32">
        <f>SUMIFS(Current!$Z:$Z,Current!$D:$D,$A27,Current!$R:$R,G$7,Current!$AM:$AM,'Invoice Type'!$C$22)/1000</f>
        <v>9.8450000000000024E-2</v>
      </c>
      <c r="H27" s="32">
        <f>SUMIFS(Current!$Z:$Z,Current!$D:$D,$A27,Current!$R:$R,H$7,Current!$AM:$AM,'Invoice Type'!$C$22)/1000</f>
        <v>0</v>
      </c>
      <c r="I27" s="32">
        <f>SUMIFS(Current!$Z:$Z,Current!$D:$D,$A27,Current!$R:$R,I$7,Current!$AM:$AM,'Invoice Type'!$C$22)/1000</f>
        <v>0</v>
      </c>
      <c r="J27" s="86">
        <f>SUMIFS(Current!$Z:$Z,Current!$D:$D,$A27,Current!$R:$R,J$7,Current!$AM:$AM,'Invoice Type'!$C$22)/1000</f>
        <v>4.1390000000000003E-2</v>
      </c>
      <c r="K27" s="59">
        <f>SUMIFS(Current!$Z:$Z,Current!$D:$D,$A27,Current!$R:$R,K$7,Current!$AM:$AM,'Invoice Type'!$C$22)/1000</f>
        <v>0</v>
      </c>
      <c r="L27" s="84">
        <f t="shared" si="10"/>
        <v>1.1766900000000002</v>
      </c>
    </row>
    <row r="28" spans="1:23" x14ac:dyDescent="0.25">
      <c r="A28" s="66" t="s">
        <v>17</v>
      </c>
      <c r="C28" s="33" t="s">
        <v>17</v>
      </c>
      <c r="D28" s="32">
        <f>SUMIFS(Current!$Z:$Z,Current!$D:$D,$A28,Current!$R:$R,D$7,Current!$AM:$AM,'Invoice Type'!$C$22)/1000</f>
        <v>1.0814399999999995</v>
      </c>
      <c r="E28" s="32">
        <f>SUMIFS(Current!$Z:$Z,Current!$D:$D,$A28,Current!$R:$R,E$7,Current!$AM:$AM,'Invoice Type'!$C$22)/1000</f>
        <v>0.28120000000000001</v>
      </c>
      <c r="F28" s="32">
        <f>SUMIFS(Current!$Z:$Z,Current!$D:$D,$A28,Current!$R:$R,F$7,Current!$AM:$AM,'Invoice Type'!$C$22)/1000</f>
        <v>0.11754000000000001</v>
      </c>
      <c r="G28" s="32">
        <f>SUMIFS(Current!$Z:$Z,Current!$D:$D,$A28,Current!$R:$R,G$7,Current!$AM:$AM,'Invoice Type'!$C$22)/1000</f>
        <v>0.24145</v>
      </c>
      <c r="H28" s="32">
        <f>SUMIFS(Current!$Z:$Z,Current!$D:$D,$A28,Current!$R:$R,H$7,Current!$AM:$AM,'Invoice Type'!$C$22)/1000</f>
        <v>0</v>
      </c>
      <c r="I28" s="32">
        <f>SUMIFS(Current!$Z:$Z,Current!$D:$D,$A28,Current!$R:$R,I$7,Current!$AM:$AM,'Invoice Type'!$C$22)/1000</f>
        <v>0</v>
      </c>
      <c r="J28" s="86">
        <f>SUMIFS(Current!$Z:$Z,Current!$D:$D,$A28,Current!$R:$R,J$7,Current!$AM:$AM,'Invoice Type'!$C$22)/1000</f>
        <v>3.3799999999999997E-2</v>
      </c>
      <c r="K28" s="59">
        <f>SUMIFS(Current!$Z:$Z,Current!$D:$D,$A28,Current!$R:$R,K$7,Current!$AM:$AM,'Invoice Type'!$C$22)/1000</f>
        <v>0</v>
      </c>
      <c r="L28" s="84">
        <f t="shared" si="10"/>
        <v>1.7554299999999994</v>
      </c>
    </row>
    <row r="29" spans="1:23" x14ac:dyDescent="0.25">
      <c r="A29" s="66" t="s">
        <v>19</v>
      </c>
      <c r="C29" s="33" t="s">
        <v>46</v>
      </c>
      <c r="D29" s="32">
        <f>SUMIFS(Current!$Z:$Z,Current!$D:$D,$A29,Current!$R:$R,D$7,Current!$AM:$AM,'Invoice Type'!$C$22)/1000</f>
        <v>5.5630000000000006E-2</v>
      </c>
      <c r="E29" s="32">
        <f>SUMIFS(Current!$Z:$Z,Current!$D:$D,$A29,Current!$R:$R,E$7,Current!$AM:$AM,'Invoice Type'!$C$22)/1000</f>
        <v>-0.12368000000000001</v>
      </c>
      <c r="F29" s="32">
        <f>SUMIFS(Current!$Z:$Z,Current!$D:$D,$A29,Current!$R:$R,F$7,Current!$AM:$AM,'Invoice Type'!$C$22)/1000</f>
        <v>0.96823000000000026</v>
      </c>
      <c r="G29" s="32">
        <f>SUMIFS(Current!$Z:$Z,Current!$D:$D,$A29,Current!$R:$R,G$7,Current!$AM:$AM,'Invoice Type'!$C$22)/1000</f>
        <v>0.3443199999999999</v>
      </c>
      <c r="H29" s="32">
        <f>SUMIFS(Current!$Z:$Z,Current!$D:$D,$A29,Current!$R:$R,H$7,Current!$AM:$AM,'Invoice Type'!$C$22)/1000</f>
        <v>0</v>
      </c>
      <c r="I29" s="32">
        <f>SUMIFS(Current!$Z:$Z,Current!$D:$D,$A29,Current!$R:$R,I$7,Current!$AM:$AM,'Invoice Type'!$C$22)/1000</f>
        <v>0</v>
      </c>
      <c r="J29" s="59">
        <f>SUMIFS(Current!$Z:$Z,Current!$D:$D,$A29,Current!$R:$R,J$7,Current!$AM:$AM,'Invoice Type'!$C$22)/1000</f>
        <v>0</v>
      </c>
      <c r="K29" s="59">
        <f>SUMIFS(Current!$Z:$Z,Current!$D:$D,$A29,Current!$R:$R,K$7,Current!$AM:$AM,'Invoice Type'!$C$22)/1000</f>
        <v>0</v>
      </c>
      <c r="L29" s="84">
        <f t="shared" si="10"/>
        <v>1.2445000000000002</v>
      </c>
    </row>
    <row r="30" spans="1:23" x14ac:dyDescent="0.25">
      <c r="A30" s="66" t="s">
        <v>13</v>
      </c>
      <c r="C30" s="33" t="s">
        <v>13</v>
      </c>
      <c r="D30" s="32">
        <f>SUMIFS(Current!$Z:$Z,Current!$D:$D,$A30,Current!$R:$R,D$7,Current!$AM:$AM,'Invoice Type'!$C$22)/1000</f>
        <v>0.28390000000000004</v>
      </c>
      <c r="E30" s="32">
        <f>SUMIFS(Current!$Z:$Z,Current!$D:$D,$A30,Current!$R:$R,E$7,Current!$AM:$AM,'Invoice Type'!$C$22)/1000</f>
        <v>1.84E-2</v>
      </c>
      <c r="F30" s="32">
        <f>SUMIFS(Current!$Z:$Z,Current!$D:$D,$A30,Current!$R:$R,F$7,Current!$AM:$AM,'Invoice Type'!$C$22)/1000</f>
        <v>0</v>
      </c>
      <c r="G30" s="32">
        <f>SUMIFS(Current!$Z:$Z,Current!$D:$D,$A30,Current!$R:$R,G$7,Current!$AM:$AM,'Invoice Type'!$C$22)/1000</f>
        <v>3.5459999999999998E-2</v>
      </c>
      <c r="H30" s="32">
        <f>SUMIFS(Current!$Z:$Z,Current!$D:$D,$A30,Current!$R:$R,H$7,Current!$AM:$AM,'Invoice Type'!$C$22)/1000</f>
        <v>0</v>
      </c>
      <c r="I30" s="32">
        <f>SUMIFS(Current!$Z:$Z,Current!$D:$D,$A30,Current!$R:$R,I$7,Current!$AM:$AM,'Invoice Type'!$C$22)/1000</f>
        <v>0</v>
      </c>
      <c r="J30" s="86">
        <f>SUMIFS(Current!$Z:$Z,Current!$D:$D,$A30,Current!$R:$R,J$7,Current!$AM:$AM,'Invoice Type'!$C$22)/1000</f>
        <v>4.8799999999999996E-2</v>
      </c>
      <c r="K30" s="59">
        <f>SUMIFS(Current!$Z:$Z,Current!$D:$D,$A30,Current!$R:$R,K$7,Current!$AM:$AM,'Invoice Type'!$C$22)/1000</f>
        <v>0</v>
      </c>
      <c r="L30" s="84">
        <f t="shared" si="10"/>
        <v>0.38656000000000001</v>
      </c>
    </row>
    <row r="31" spans="1:23" x14ac:dyDescent="0.25">
      <c r="A31" s="66" t="s">
        <v>21</v>
      </c>
      <c r="C31" s="33" t="s">
        <v>21</v>
      </c>
      <c r="D31" s="32">
        <f>SUMIFS(Current!$Z:$Z,Current!$D:$D,$A31,Current!$R:$R,D$7,Current!$AM:$AM,'Invoice Type'!$C$22)/1000</f>
        <v>0</v>
      </c>
      <c r="E31" s="32">
        <f>SUMIFS(Current!$Z:$Z,Current!$D:$D,$A31,Current!$R:$R,E$7,Current!$AM:$AM,'Invoice Type'!$C$22)/1000</f>
        <v>0</v>
      </c>
      <c r="F31" s="32">
        <f>SUMIFS(Current!$Z:$Z,Current!$D:$D,$A31,Current!$R:$R,F$7,Current!$AM:$AM,'Invoice Type'!$C$22)/1000</f>
        <v>-2.9999999999999997E-5</v>
      </c>
      <c r="G31" s="32">
        <f>SUMIFS(Current!$Z:$Z,Current!$D:$D,$A31,Current!$R:$R,G$7,Current!$AM:$AM,'Invoice Type'!$C$22)/1000</f>
        <v>6.3109999999999999E-2</v>
      </c>
      <c r="H31" s="32">
        <f>SUMIFS(Current!$Z:$Z,Current!$D:$D,$A31,Current!$R:$R,H$7,Current!$AM:$AM,'Invoice Type'!$C$22)/1000</f>
        <v>0</v>
      </c>
      <c r="I31" s="32">
        <f>SUMIFS(Current!$Z:$Z,Current!$D:$D,$A31,Current!$R:$R,I$7,Current!$AM:$AM,'Invoice Type'!$C$22)/1000</f>
        <v>0</v>
      </c>
      <c r="J31" s="86">
        <f>SUMIFS(Current!$Z:$Z,Current!$D:$D,$A31,Current!$R:$R,J$7,Current!$AM:$AM,'Invoice Type'!$C$22)/1000</f>
        <v>0</v>
      </c>
      <c r="K31" s="59">
        <f>SUMIFS(Current!$Z:$Z,Current!$D:$D,$A31,Current!$R:$R,K$7,Current!$AM:$AM,'Invoice Type'!$C$22)/1000</f>
        <v>0</v>
      </c>
      <c r="L31" s="84">
        <f t="shared" si="10"/>
        <v>6.3079999999999997E-2</v>
      </c>
    </row>
    <row r="32" spans="1:23" x14ac:dyDescent="0.25">
      <c r="A32" s="66" t="s">
        <v>18</v>
      </c>
      <c r="C32" s="33" t="s">
        <v>18</v>
      </c>
      <c r="D32" s="32">
        <f>SUMIFS(Current!$Z:$Z,Current!$D:$D,$A32,Current!$R:$R,D$7,Current!$AM:$AM,'Invoice Type'!$C$22)/1000</f>
        <v>0.15197000000000002</v>
      </c>
      <c r="E32" s="32">
        <f>SUMIFS(Current!$Z:$Z,Current!$D:$D,$A32,Current!$R:$R,E$7,Current!$AM:$AM,'Invoice Type'!$C$22)/1000</f>
        <v>5.4519999999999999E-2</v>
      </c>
      <c r="F32" s="32">
        <f>SUMIFS(Current!$Z:$Z,Current!$D:$D,$A32,Current!$R:$R,F$7,Current!$AM:$AM,'Invoice Type'!$C$22)/1000</f>
        <v>1.7569999999999999E-2</v>
      </c>
      <c r="G32" s="32">
        <f>SUMIFS(Current!$Z:$Z,Current!$D:$D,$A32,Current!$R:$R,G$7,Current!$AM:$AM,'Invoice Type'!$C$22)/1000</f>
        <v>2.1319999999999999E-2</v>
      </c>
      <c r="H32" s="32">
        <f>SUMIFS(Current!$Z:$Z,Current!$D:$D,$A32,Current!$R:$R,H$7,Current!$AM:$AM,'Invoice Type'!$C$22)/1000</f>
        <v>0</v>
      </c>
      <c r="I32" s="32">
        <f>SUMIFS(Current!$Z:$Z,Current!$D:$D,$A32,Current!$R:$R,I$7,Current!$AM:$AM,'Invoice Type'!$C$22)/1000</f>
        <v>0</v>
      </c>
      <c r="J32" s="87">
        <f>SUMIFS(Current!$Z:$Z,Current!$D:$D,$A32,Current!$R:$R,J$7,Current!$AM:$AM,'Invoice Type'!$C$22)/1000</f>
        <v>0</v>
      </c>
      <c r="K32" s="59">
        <f>SUMIFS(Current!$Z:$Z,Current!$D:$D,$A32,Current!$R:$R,K$7,Current!$AM:$AM,'Invoice Type'!$C$22)/1000</f>
        <v>0</v>
      </c>
      <c r="L32" s="84">
        <f t="shared" si="10"/>
        <v>0.24538000000000001</v>
      </c>
    </row>
    <row r="33" spans="1:12" x14ac:dyDescent="0.25">
      <c r="A33" s="66" t="s">
        <v>15</v>
      </c>
      <c r="C33" s="33" t="s">
        <v>45</v>
      </c>
      <c r="D33" s="32">
        <f>SUMIFS(Current!$Z:$Z,Current!$D:$D,$A33,Current!$R:$R,D$7,Current!$AM:$AM,'Invoice Type'!$C$22)/1000</f>
        <v>0.29299000000000008</v>
      </c>
      <c r="E33" s="32">
        <f>SUMIFS(Current!$Z:$Z,Current!$D:$D,$A33,Current!$R:$R,E$7,Current!$AM:$AM,'Invoice Type'!$C$22)/1000</f>
        <v>3.9719999999999998E-2</v>
      </c>
      <c r="F33" s="32">
        <f>SUMIFS(Current!$Z:$Z,Current!$D:$D,$A33,Current!$R:$R,F$7,Current!$AM:$AM,'Invoice Type'!$C$22)/1000</f>
        <v>0</v>
      </c>
      <c r="G33" s="32">
        <f>SUMIFS(Current!$Z:$Z,Current!$D:$D,$A33,Current!$R:$R,G$7,Current!$AM:$AM,'Invoice Type'!$C$22)/1000</f>
        <v>0</v>
      </c>
      <c r="H33" s="32">
        <f>SUMIFS(Current!$Z:$Z,Current!$D:$D,$A33,Current!$R:$R,H$7,Current!$AM:$AM,'Invoice Type'!$C$22)/1000</f>
        <v>0</v>
      </c>
      <c r="I33" s="32">
        <f>SUMIFS(Current!$Z:$Z,Current!$D:$D,$A33,Current!$R:$R,I$7,Current!$AM:$AM,'Invoice Type'!$C$22)/1000</f>
        <v>0</v>
      </c>
      <c r="J33" s="59">
        <f>SUMIFS(Current!$Z:$Z,Current!$D:$D,$A33,Current!$R:$R,J$7,Current!$AM:$AM,'Invoice Type'!$C$22)/1000</f>
        <v>0</v>
      </c>
      <c r="K33" s="59">
        <f>SUMIFS(Current!$Z:$Z,Current!$D:$D,$A33,Current!$R:$R,K$7,Current!$AM:$AM,'Invoice Type'!$C$22)/1000</f>
        <v>0</v>
      </c>
      <c r="L33" s="84">
        <f t="shared" si="10"/>
        <v>0.33271000000000006</v>
      </c>
    </row>
    <row r="34" spans="1:12" ht="15.75" thickBot="1" x14ac:dyDescent="0.3">
      <c r="A34" s="66" t="s">
        <v>20</v>
      </c>
      <c r="C34" s="34" t="s">
        <v>20</v>
      </c>
      <c r="D34" s="32">
        <f>SUMIFS(Current!$Z:$Z,Current!$D:$D,$A34,Current!$R:$R,D$7,Current!$AM:$AM,'Invoice Type'!$C$22)/1000</f>
        <v>0</v>
      </c>
      <c r="E34" s="32">
        <f>SUMIFS(Current!$Z:$Z,Current!$D:$D,$A34,Current!$R:$R,E$7,Current!$AM:$AM,'Invoice Type'!$C$22)/1000</f>
        <v>0</v>
      </c>
      <c r="F34" s="32">
        <f>SUMIFS(Current!$Z:$Z,Current!$D:$D,$A34,Current!$R:$R,F$7,Current!$AM:$AM,'Invoice Type'!$C$22)/1000</f>
        <v>0</v>
      </c>
      <c r="G34" s="32">
        <f>SUMIFS(Current!$Z:$Z,Current!$D:$D,$A34,Current!$R:$R,G$7,Current!$AM:$AM,'Invoice Type'!$C$22)/1000</f>
        <v>0</v>
      </c>
      <c r="H34" s="32">
        <f>SUMIFS(Current!$Z:$Z,Current!$D:$D,$A34,Current!$R:$R,H$7,Current!$AM:$AM,'Invoice Type'!$C$22)/1000</f>
        <v>0</v>
      </c>
      <c r="I34" s="32">
        <f>SUMIFS(Current!$Z:$Z,Current!$D:$D,$A34,Current!$R:$R,I$7,Current!$AM:$AM,'Invoice Type'!$C$22)/1000</f>
        <v>0</v>
      </c>
      <c r="J34" s="59">
        <f>SUMIFS(Current!$Z:$Z,Current!$D:$D,$A34,Current!$R:$R,J$7,Current!$AM:$AM,'Invoice Type'!$C$22)/1000</f>
        <v>0</v>
      </c>
      <c r="K34" s="59">
        <f>SUMIFS(Current!$Z:$Z,Current!$D:$D,$A34,Current!$R:$R,K$7,Current!$AM:$AM,'Invoice Type'!$C$22)/1000</f>
        <v>0</v>
      </c>
      <c r="L34" s="85">
        <f t="shared" si="10"/>
        <v>0</v>
      </c>
    </row>
    <row r="35" spans="1:12" ht="16.5" thickTop="1" thickBot="1" x14ac:dyDescent="0.3">
      <c r="C35" s="25" t="s">
        <v>29</v>
      </c>
      <c r="D35" s="26">
        <f>SUM(D24:D34)</f>
        <v>3.2822199999999997</v>
      </c>
      <c r="E35" s="26">
        <f t="shared" ref="E35" si="11">SUM(E24:E34)</f>
        <v>1.3485199999999999</v>
      </c>
      <c r="F35" s="26">
        <f t="shared" ref="F35" si="12">SUM(F24:F34)</f>
        <v>1.4628500000000002</v>
      </c>
      <c r="G35" s="26">
        <f t="shared" ref="G35" si="13">SUM(G24:G34)</f>
        <v>1.0045900000000001</v>
      </c>
      <c r="H35" s="26">
        <f t="shared" ref="H35" si="14">SUM(H24:H34)</f>
        <v>0</v>
      </c>
      <c r="I35" s="26">
        <f t="shared" ref="I35" si="15">SUM(I24:I34)</f>
        <v>0</v>
      </c>
      <c r="J35" s="26">
        <f t="shared" ref="J35" si="16">SUM(J24:J34)</f>
        <v>0.13899</v>
      </c>
      <c r="K35" s="26">
        <f t="shared" ref="K35" si="17">SUM(K24:K34)</f>
        <v>0</v>
      </c>
      <c r="L35" s="27">
        <f t="shared" ref="L35" si="18">SUM(L24:L34)</f>
        <v>7.2371700000000008</v>
      </c>
    </row>
    <row r="36" spans="1:12" ht="15.75" thickTop="1" x14ac:dyDescent="0.25"/>
    <row r="39" spans="1:12" x14ac:dyDescent="0.25">
      <c r="D39" s="102"/>
    </row>
    <row r="40" spans="1:12" x14ac:dyDescent="0.25">
      <c r="A40" s="66" t="s">
        <v>16</v>
      </c>
    </row>
    <row r="41" spans="1:12" x14ac:dyDescent="0.25">
      <c r="A41" s="66" t="s">
        <v>23</v>
      </c>
    </row>
    <row r="42" spans="1:12" x14ac:dyDescent="0.25">
      <c r="A42" s="66" t="s">
        <v>14</v>
      </c>
    </row>
    <row r="43" spans="1:12" x14ac:dyDescent="0.25">
      <c r="A43" s="66" t="s">
        <v>22</v>
      </c>
    </row>
    <row r="44" spans="1:12" x14ac:dyDescent="0.25">
      <c r="A44" s="66" t="s">
        <v>17</v>
      </c>
    </row>
    <row r="45" spans="1:12" x14ac:dyDescent="0.25">
      <c r="A45" s="66" t="s">
        <v>19</v>
      </c>
    </row>
    <row r="46" spans="1:12" x14ac:dyDescent="0.25">
      <c r="A46" s="66" t="s">
        <v>13</v>
      </c>
    </row>
    <row r="47" spans="1:12" x14ac:dyDescent="0.25">
      <c r="A47" s="66" t="s">
        <v>21</v>
      </c>
    </row>
    <row r="48" spans="1:12" x14ac:dyDescent="0.25">
      <c r="A48" s="66" t="s">
        <v>18</v>
      </c>
    </row>
    <row r="49" spans="1:1" x14ac:dyDescent="0.25">
      <c r="A49" s="66" t="s">
        <v>15</v>
      </c>
    </row>
    <row r="50" spans="1:1" x14ac:dyDescent="0.25">
      <c r="A50" s="66" t="s">
        <v>20</v>
      </c>
    </row>
  </sheetData>
  <conditionalFormatting sqref="D8:L19">
    <cfRule type="cellIs" dxfId="14" priority="50" operator="equal">
      <formula>0</formula>
    </cfRule>
  </conditionalFormatting>
  <conditionalFormatting sqref="E8:E18">
    <cfRule type="cellIs" dxfId="13" priority="42" operator="between">
      <formula>1</formula>
      <formula>2</formula>
    </cfRule>
    <cfRule type="cellIs" dxfId="12" priority="43" operator="greaterThan">
      <formula>2</formula>
    </cfRule>
  </conditionalFormatting>
  <conditionalFormatting sqref="F8:K18">
    <cfRule type="cellIs" dxfId="11" priority="40" operator="between">
      <formula>0.5</formula>
      <formula>1</formula>
    </cfRule>
    <cfRule type="cellIs" dxfId="10" priority="41" operator="greaterThan">
      <formula>1</formula>
    </cfRule>
  </conditionalFormatting>
  <conditionalFormatting sqref="D24:L35">
    <cfRule type="cellIs" dxfId="9" priority="20" operator="equal">
      <formula>0</formula>
    </cfRule>
  </conditionalFormatting>
  <conditionalFormatting sqref="E24:E34">
    <cfRule type="cellIs" dxfId="8" priority="18" operator="between">
      <formula>1</formula>
      <formula>2</formula>
    </cfRule>
    <cfRule type="cellIs" dxfId="7" priority="19" operator="greaterThan">
      <formula>2</formula>
    </cfRule>
  </conditionalFormatting>
  <conditionalFormatting sqref="F24:K34">
    <cfRule type="cellIs" dxfId="6" priority="16" operator="between">
      <formula>0.5</formula>
      <formula>1</formula>
    </cfRule>
    <cfRule type="cellIs" dxfId="5" priority="17" operator="greaterThan">
      <formula>1</formula>
    </cfRule>
  </conditionalFormatting>
  <conditionalFormatting sqref="O8:W19">
    <cfRule type="cellIs" dxfId="4" priority="15" operator="equal">
      <formula>0</formula>
    </cfRule>
  </conditionalFormatting>
  <conditionalFormatting sqref="P8:P18">
    <cfRule type="cellIs" dxfId="3" priority="13" operator="between">
      <formula>1</formula>
      <formula>2</formula>
    </cfRule>
    <cfRule type="cellIs" dxfId="2" priority="14" operator="greaterThan">
      <formula>2</formula>
    </cfRule>
  </conditionalFormatting>
  <conditionalFormatting sqref="Q8:V18">
    <cfRule type="cellIs" dxfId="1" priority="11" operator="between">
      <formula>0.5</formula>
      <formula>1</formula>
    </cfRule>
    <cfRule type="cellIs" dxfId="0" priority="12" operator="greaterThan">
      <formula>1</formula>
    </cfRule>
  </conditionalFormatting>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heetViews>
  <sheetFormatPr defaultRowHeight="15" x14ac:dyDescent="0.25"/>
  <cols>
    <col min="1" max="1" width="16.42578125" bestFit="1" customWidth="1"/>
    <col min="2" max="2" width="12.85546875" bestFit="1" customWidth="1"/>
  </cols>
  <sheetData>
    <row r="3" spans="1:2" x14ac:dyDescent="0.25">
      <c r="A3" s="145" t="s">
        <v>1220</v>
      </c>
      <c r="B3" t="s">
        <v>1221</v>
      </c>
    </row>
    <row r="4" spans="1:2" x14ac:dyDescent="0.25">
      <c r="A4" s="146" t="s">
        <v>13</v>
      </c>
      <c r="B4" s="147">
        <v>1152.3899999999999</v>
      </c>
    </row>
    <row r="5" spans="1:2" x14ac:dyDescent="0.25">
      <c r="A5" s="146" t="s">
        <v>14</v>
      </c>
      <c r="B5" s="147">
        <v>5533.4200000000064</v>
      </c>
    </row>
    <row r="6" spans="1:2" x14ac:dyDescent="0.25">
      <c r="A6" s="146" t="s">
        <v>15</v>
      </c>
      <c r="B6" s="147">
        <v>273.20999999999987</v>
      </c>
    </row>
    <row r="7" spans="1:2" x14ac:dyDescent="0.25">
      <c r="A7" s="146" t="s">
        <v>16</v>
      </c>
      <c r="B7" s="147">
        <v>6531.0299999999979</v>
      </c>
    </row>
    <row r="8" spans="1:2" x14ac:dyDescent="0.25">
      <c r="A8" s="146" t="s">
        <v>17</v>
      </c>
      <c r="B8" s="147">
        <v>2954.1899999999987</v>
      </c>
    </row>
    <row r="9" spans="1:2" x14ac:dyDescent="0.25">
      <c r="A9" s="146" t="s">
        <v>18</v>
      </c>
      <c r="B9" s="147">
        <v>580.17999999999995</v>
      </c>
    </row>
    <row r="10" spans="1:2" x14ac:dyDescent="0.25">
      <c r="A10" s="146" t="s">
        <v>19</v>
      </c>
      <c r="B10" s="147">
        <v>6095.3099999999895</v>
      </c>
    </row>
    <row r="11" spans="1:2" x14ac:dyDescent="0.25">
      <c r="A11" s="146" t="s">
        <v>20</v>
      </c>
      <c r="B11" s="147">
        <v>92.359999999999985</v>
      </c>
    </row>
    <row r="12" spans="1:2" x14ac:dyDescent="0.25">
      <c r="A12" s="146" t="s">
        <v>21</v>
      </c>
      <c r="B12" s="147">
        <v>580.57000000000016</v>
      </c>
    </row>
    <row r="13" spans="1:2" x14ac:dyDescent="0.25">
      <c r="A13" s="146" t="s">
        <v>22</v>
      </c>
      <c r="B13" s="147">
        <v>4844.03</v>
      </c>
    </row>
    <row r="14" spans="1:2" x14ac:dyDescent="0.25">
      <c r="A14" s="146" t="s">
        <v>23</v>
      </c>
      <c r="B14" s="147">
        <v>3276.6200000000013</v>
      </c>
    </row>
    <row r="15" spans="1:2" x14ac:dyDescent="0.25">
      <c r="A15" s="146" t="s">
        <v>29</v>
      </c>
      <c r="B15" s="147">
        <v>31913.309999999998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M1968"/>
  <sheetViews>
    <sheetView workbookViewId="0"/>
  </sheetViews>
  <sheetFormatPr defaultRowHeight="15" x14ac:dyDescent="0.25"/>
  <cols>
    <col min="1" max="1" width="11.140625" bestFit="1" customWidth="1"/>
    <col min="2" max="2" width="15.140625" bestFit="1" customWidth="1"/>
    <col min="3" max="3" width="50.5703125" bestFit="1" customWidth="1"/>
    <col min="4" max="4" width="21.42578125" bestFit="1" customWidth="1"/>
    <col min="5" max="5" width="13.42578125" bestFit="1" customWidth="1"/>
    <col min="6" max="6" width="50.5703125" bestFit="1" customWidth="1"/>
    <col min="7" max="7" width="19.7109375" bestFit="1" customWidth="1"/>
    <col min="8" max="8" width="23.85546875" customWidth="1"/>
    <col min="9" max="9" width="18.42578125" bestFit="1" customWidth="1"/>
    <col min="10" max="10" width="38.85546875" bestFit="1" customWidth="1"/>
    <col min="11" max="11" width="19.7109375" bestFit="1" customWidth="1"/>
    <col min="12" max="12" width="13.7109375" bestFit="1" customWidth="1"/>
    <col min="13" max="13" width="34.5703125" bestFit="1" customWidth="1"/>
    <col min="14" max="14" width="28.7109375" bestFit="1" customWidth="1"/>
    <col min="15" max="15" width="19.28515625" bestFit="1" customWidth="1"/>
    <col min="16" max="16" width="10" bestFit="1" customWidth="1"/>
    <col min="17" max="17" width="13.7109375" bestFit="1" customWidth="1"/>
    <col min="18" max="18" width="14.85546875" bestFit="1" customWidth="1"/>
    <col min="19" max="19" width="17.85546875" bestFit="1" customWidth="1"/>
    <col min="20" max="20" width="11.7109375" bestFit="1" customWidth="1"/>
    <col min="21" max="21" width="16.42578125" bestFit="1" customWidth="1"/>
    <col min="22" max="22" width="23.5703125" bestFit="1" customWidth="1"/>
    <col min="23" max="23" width="25.140625" bestFit="1" customWidth="1"/>
    <col min="24" max="24" width="8.5703125" bestFit="1" customWidth="1"/>
    <col min="25" max="25" width="12.85546875" bestFit="1" customWidth="1"/>
    <col min="26" max="26" width="9.7109375" bestFit="1" customWidth="1"/>
    <col min="27" max="27" width="11.28515625" bestFit="1" customWidth="1"/>
    <col min="28" max="28" width="17.5703125" bestFit="1" customWidth="1"/>
    <col min="29" max="29" width="24.42578125" customWidth="1"/>
    <col min="30" max="30" width="33.42578125" customWidth="1"/>
    <col min="31" max="31" width="10.5703125" bestFit="1" customWidth="1"/>
    <col min="32" max="32" width="13" bestFit="1" customWidth="1"/>
    <col min="33" max="33" width="16" bestFit="1" customWidth="1"/>
    <col min="39" max="39" width="17.5703125" bestFit="1" customWidth="1"/>
  </cols>
  <sheetData>
    <row r="1" spans="1:39" x14ac:dyDescent="0.25">
      <c r="A1" s="188" t="s">
        <v>343</v>
      </c>
      <c r="B1" s="189" t="s">
        <v>82</v>
      </c>
      <c r="C1" s="189" t="s">
        <v>83</v>
      </c>
      <c r="D1" s="189" t="s">
        <v>84</v>
      </c>
      <c r="E1" s="189" t="s">
        <v>85</v>
      </c>
      <c r="F1" s="189" t="s">
        <v>86</v>
      </c>
      <c r="G1" s="189" t="s">
        <v>87</v>
      </c>
      <c r="H1" s="190" t="s">
        <v>88</v>
      </c>
      <c r="I1" s="191" t="s">
        <v>53</v>
      </c>
      <c r="J1" s="191" t="s">
        <v>62</v>
      </c>
      <c r="K1" s="189" t="s">
        <v>89</v>
      </c>
      <c r="L1" s="189" t="s">
        <v>94</v>
      </c>
      <c r="M1" s="189" t="s">
        <v>90</v>
      </c>
      <c r="N1" s="189" t="s">
        <v>91</v>
      </c>
      <c r="O1" s="189" t="s">
        <v>92</v>
      </c>
      <c r="P1" s="189" t="s">
        <v>93</v>
      </c>
      <c r="Q1" s="189" t="s">
        <v>94</v>
      </c>
      <c r="R1" s="189" t="s">
        <v>52</v>
      </c>
      <c r="S1" s="189" t="s">
        <v>95</v>
      </c>
      <c r="T1" s="189" t="s">
        <v>96</v>
      </c>
      <c r="U1" s="189" t="s">
        <v>97</v>
      </c>
      <c r="V1" s="189" t="s">
        <v>98</v>
      </c>
      <c r="W1" s="189" t="s">
        <v>99</v>
      </c>
      <c r="X1" s="189" t="s">
        <v>100</v>
      </c>
      <c r="Y1" s="189" t="s">
        <v>101</v>
      </c>
      <c r="Z1" s="189" t="s">
        <v>102</v>
      </c>
      <c r="AA1" s="189" t="s">
        <v>103</v>
      </c>
      <c r="AB1" s="189" t="s">
        <v>104</v>
      </c>
      <c r="AC1" s="189" t="s">
        <v>2596</v>
      </c>
      <c r="AD1" s="189" t="s">
        <v>344</v>
      </c>
      <c r="AE1" s="189" t="s">
        <v>345</v>
      </c>
      <c r="AF1" s="192" t="s">
        <v>346</v>
      </c>
      <c r="AG1" s="192" t="s">
        <v>347</v>
      </c>
      <c r="AH1" s="192" t="s">
        <v>348</v>
      </c>
      <c r="AI1" s="193" t="s">
        <v>598</v>
      </c>
      <c r="AJ1" s="193" t="s">
        <v>599</v>
      </c>
      <c r="AK1" s="193" t="s">
        <v>600</v>
      </c>
      <c r="AL1" s="193" t="s">
        <v>602</v>
      </c>
      <c r="AM1" s="194" t="s">
        <v>601</v>
      </c>
    </row>
    <row r="2" spans="1:39" x14ac:dyDescent="0.25">
      <c r="A2" s="195" t="str">
        <f>IF(ISERROR(MATCH(H2,PriorMonth!H:H,0)),"New","Unresolved")</f>
        <v>New</v>
      </c>
      <c r="B2" s="148">
        <v>95</v>
      </c>
      <c r="C2" s="149" t="s">
        <v>153</v>
      </c>
      <c r="D2" s="148" t="s">
        <v>17</v>
      </c>
      <c r="E2" s="148">
        <v>692</v>
      </c>
      <c r="F2" s="149" t="s">
        <v>187</v>
      </c>
      <c r="G2" s="148" t="s">
        <v>16</v>
      </c>
      <c r="H2" s="148">
        <v>950110011020</v>
      </c>
      <c r="I2" s="149" t="s">
        <v>58</v>
      </c>
      <c r="J2" s="148" t="s">
        <v>195</v>
      </c>
      <c r="K2" s="148">
        <v>42821</v>
      </c>
      <c r="L2" s="149">
        <v>72</v>
      </c>
      <c r="M2" s="148" t="s">
        <v>127</v>
      </c>
      <c r="N2" s="148" t="s">
        <v>128</v>
      </c>
      <c r="O2" s="149">
        <v>42891</v>
      </c>
      <c r="P2" s="148" t="s">
        <v>1878</v>
      </c>
      <c r="Q2" s="148">
        <v>2</v>
      </c>
      <c r="R2" s="149" t="s">
        <v>33</v>
      </c>
      <c r="S2" s="148">
        <v>1126690.8</v>
      </c>
      <c r="T2" s="148" t="s">
        <v>100</v>
      </c>
      <c r="U2" s="149">
        <v>1126690.8</v>
      </c>
      <c r="V2" s="148" t="s">
        <v>100</v>
      </c>
      <c r="W2" s="148">
        <v>1126690.8</v>
      </c>
      <c r="X2" s="149" t="s">
        <v>100</v>
      </c>
      <c r="Y2" s="148" t="s">
        <v>114</v>
      </c>
      <c r="Z2" s="148">
        <v>1126.69</v>
      </c>
      <c r="AA2" s="149">
        <v>1</v>
      </c>
      <c r="AB2" s="148" t="s">
        <v>630</v>
      </c>
      <c r="AC2" s="148" t="s">
        <v>463</v>
      </c>
      <c r="AD2" s="149" t="s">
        <v>352</v>
      </c>
      <c r="AE2" s="148" t="s">
        <v>350</v>
      </c>
      <c r="AF2" s="148"/>
      <c r="AG2" s="149"/>
      <c r="AH2" s="148"/>
      <c r="AI2" s="148"/>
      <c r="AJ2" s="149"/>
      <c r="AK2" s="148" t="str">
        <f t="shared" ref="AK2:AK65" si="0">IF(TEXT(B2,0)=LEFT(H2,LEN(B2)),"GFS","Non-GFS")</f>
        <v>GFS</v>
      </c>
      <c r="AL2" s="148" t="str">
        <f t="shared" ref="AL2:AL65" si="1">IF(AND(AK2="GFS",MID(H2,LEN(B2)+3,1)="2"),"ICB","Non- ICB")</f>
        <v>Non- ICB</v>
      </c>
      <c r="AM2" s="196" t="str">
        <f t="shared" ref="AM2:AM65" si="2">AK2&amp;"/"&amp;AL2</f>
        <v>GFS/Non- ICB</v>
      </c>
    </row>
    <row r="3" spans="1:39" x14ac:dyDescent="0.25">
      <c r="A3" s="195" t="str">
        <f>IF(ISERROR(MATCH(H3,PriorMonth!H:H,0)),"New","Unresolved")</f>
        <v>New</v>
      </c>
      <c r="B3" s="148">
        <v>95</v>
      </c>
      <c r="C3" s="149" t="s">
        <v>153</v>
      </c>
      <c r="D3" s="148" t="s">
        <v>17</v>
      </c>
      <c r="E3" s="148">
        <v>692</v>
      </c>
      <c r="F3" s="149" t="s">
        <v>187</v>
      </c>
      <c r="G3" s="148" t="s">
        <v>16</v>
      </c>
      <c r="H3" s="148">
        <v>950110011769</v>
      </c>
      <c r="I3" s="149" t="s">
        <v>58</v>
      </c>
      <c r="J3" s="148" t="s">
        <v>195</v>
      </c>
      <c r="K3" s="148">
        <v>42825</v>
      </c>
      <c r="L3" s="149">
        <v>68</v>
      </c>
      <c r="M3" s="148" t="s">
        <v>127</v>
      </c>
      <c r="N3" s="148" t="s">
        <v>128</v>
      </c>
      <c r="O3" s="149">
        <v>42891</v>
      </c>
      <c r="P3" s="148" t="s">
        <v>1878</v>
      </c>
      <c r="Q3" s="148">
        <v>2</v>
      </c>
      <c r="R3" s="149" t="s">
        <v>33</v>
      </c>
      <c r="S3" s="148">
        <v>1042197.77</v>
      </c>
      <c r="T3" s="148" t="s">
        <v>100</v>
      </c>
      <c r="U3" s="149">
        <v>1042197.77</v>
      </c>
      <c r="V3" s="148" t="s">
        <v>100</v>
      </c>
      <c r="W3" s="148">
        <v>1042197.77</v>
      </c>
      <c r="X3" s="149" t="s">
        <v>100</v>
      </c>
      <c r="Y3" s="148" t="s">
        <v>114</v>
      </c>
      <c r="Z3" s="148">
        <v>1042.2</v>
      </c>
      <c r="AA3" s="149">
        <v>1</v>
      </c>
      <c r="AB3" s="148" t="s">
        <v>630</v>
      </c>
      <c r="AC3" s="148" t="s">
        <v>463</v>
      </c>
      <c r="AD3" s="149" t="s">
        <v>352</v>
      </c>
      <c r="AE3" s="148" t="s">
        <v>350</v>
      </c>
      <c r="AF3" s="148"/>
      <c r="AG3" s="149"/>
      <c r="AH3" s="148"/>
      <c r="AI3" s="148"/>
      <c r="AJ3" s="149"/>
      <c r="AK3" s="148" t="str">
        <f t="shared" si="0"/>
        <v>GFS</v>
      </c>
      <c r="AL3" s="148" t="str">
        <f t="shared" si="1"/>
        <v>Non- ICB</v>
      </c>
      <c r="AM3" s="196" t="str">
        <f t="shared" si="2"/>
        <v>GFS/Non- ICB</v>
      </c>
    </row>
    <row r="4" spans="1:39" x14ac:dyDescent="0.25">
      <c r="A4" s="195" t="str">
        <f>IF(ISERROR(MATCH(H4,PriorMonth!H:H,0)),"New","Unresolved")</f>
        <v>New</v>
      </c>
      <c r="B4" s="148">
        <v>3019</v>
      </c>
      <c r="C4" s="149" t="s">
        <v>134</v>
      </c>
      <c r="D4" s="148" t="s">
        <v>16</v>
      </c>
      <c r="E4" s="148">
        <v>3014</v>
      </c>
      <c r="F4" s="149" t="s">
        <v>144</v>
      </c>
      <c r="G4" s="148" t="s">
        <v>16</v>
      </c>
      <c r="H4" s="148">
        <v>30190110008211</v>
      </c>
      <c r="I4" s="149" t="s">
        <v>59</v>
      </c>
      <c r="J4" s="148" t="s">
        <v>135</v>
      </c>
      <c r="K4" s="148">
        <v>42829</v>
      </c>
      <c r="L4" s="149">
        <v>64</v>
      </c>
      <c r="M4" s="148" t="s">
        <v>111</v>
      </c>
      <c r="N4" s="148" t="s">
        <v>42</v>
      </c>
      <c r="O4" s="149">
        <v>42892</v>
      </c>
      <c r="P4" s="148" t="s">
        <v>1878</v>
      </c>
      <c r="Q4" s="148">
        <v>1</v>
      </c>
      <c r="R4" s="149" t="s">
        <v>33</v>
      </c>
      <c r="S4" s="148">
        <v>1012968</v>
      </c>
      <c r="T4" s="148" t="s">
        <v>100</v>
      </c>
      <c r="U4" s="149">
        <v>1012968</v>
      </c>
      <c r="V4" s="148" t="s">
        <v>100</v>
      </c>
      <c r="W4" s="148">
        <v>1012968</v>
      </c>
      <c r="X4" s="149" t="s">
        <v>100</v>
      </c>
      <c r="Y4" s="148" t="s">
        <v>107</v>
      </c>
      <c r="Z4" s="148">
        <v>1012.97</v>
      </c>
      <c r="AA4" s="149">
        <v>1</v>
      </c>
      <c r="AB4" s="148" t="s">
        <v>630</v>
      </c>
      <c r="AC4" s="148" t="s">
        <v>413</v>
      </c>
      <c r="AD4" s="149" t="s">
        <v>2660</v>
      </c>
      <c r="AE4" s="148" t="s">
        <v>350</v>
      </c>
      <c r="AF4" s="148"/>
      <c r="AG4" s="149"/>
      <c r="AH4" s="148"/>
      <c r="AI4" s="148"/>
      <c r="AJ4" s="149"/>
      <c r="AK4" s="148" t="str">
        <f t="shared" si="0"/>
        <v>GFS</v>
      </c>
      <c r="AL4" s="148" t="str">
        <f t="shared" si="1"/>
        <v>Non- ICB</v>
      </c>
      <c r="AM4" s="196" t="str">
        <f t="shared" si="2"/>
        <v>GFS/Non- ICB</v>
      </c>
    </row>
    <row r="5" spans="1:39" x14ac:dyDescent="0.25">
      <c r="A5" s="195" t="str">
        <f>IF(ISERROR(MATCH(H5,PriorMonth!H:H,0)),"New","Unresolved")</f>
        <v>New</v>
      </c>
      <c r="B5" s="148">
        <v>95</v>
      </c>
      <c r="C5" s="149" t="s">
        <v>153</v>
      </c>
      <c r="D5" s="148" t="s">
        <v>17</v>
      </c>
      <c r="E5" s="148">
        <v>692</v>
      </c>
      <c r="F5" s="149" t="s">
        <v>187</v>
      </c>
      <c r="G5" s="148" t="s">
        <v>16</v>
      </c>
      <c r="H5" s="148">
        <v>950110011787</v>
      </c>
      <c r="I5" s="149" t="s">
        <v>58</v>
      </c>
      <c r="J5" s="148" t="s">
        <v>195</v>
      </c>
      <c r="K5" s="148">
        <v>42825</v>
      </c>
      <c r="L5" s="149">
        <v>68</v>
      </c>
      <c r="M5" s="148" t="s">
        <v>127</v>
      </c>
      <c r="N5" s="148" t="s">
        <v>128</v>
      </c>
      <c r="O5" s="149">
        <v>42891</v>
      </c>
      <c r="P5" s="148" t="s">
        <v>1878</v>
      </c>
      <c r="Q5" s="148">
        <v>2</v>
      </c>
      <c r="R5" s="149" t="s">
        <v>33</v>
      </c>
      <c r="S5" s="148">
        <v>923082</v>
      </c>
      <c r="T5" s="148" t="s">
        <v>100</v>
      </c>
      <c r="U5" s="149">
        <v>923082</v>
      </c>
      <c r="V5" s="148" t="s">
        <v>100</v>
      </c>
      <c r="W5" s="148">
        <v>923082</v>
      </c>
      <c r="X5" s="149" t="s">
        <v>100</v>
      </c>
      <c r="Y5" s="148" t="s">
        <v>114</v>
      </c>
      <c r="Z5" s="148">
        <v>923.08</v>
      </c>
      <c r="AA5" s="149">
        <v>1</v>
      </c>
      <c r="AB5" s="148" t="s">
        <v>630</v>
      </c>
      <c r="AC5" s="148" t="s">
        <v>463</v>
      </c>
      <c r="AD5" s="149" t="s">
        <v>352</v>
      </c>
      <c r="AE5" s="148" t="s">
        <v>350</v>
      </c>
      <c r="AF5" s="148"/>
      <c r="AG5" s="149"/>
      <c r="AH5" s="148"/>
      <c r="AI5" s="148"/>
      <c r="AJ5" s="149"/>
      <c r="AK5" s="148" t="str">
        <f t="shared" si="0"/>
        <v>GFS</v>
      </c>
      <c r="AL5" s="148" t="str">
        <f t="shared" si="1"/>
        <v>Non- ICB</v>
      </c>
      <c r="AM5" s="196" t="str">
        <f t="shared" si="2"/>
        <v>GFS/Non- ICB</v>
      </c>
    </row>
    <row r="6" spans="1:39" x14ac:dyDescent="0.25">
      <c r="A6" s="195" t="str">
        <f>IF(ISERROR(MATCH(H6,PriorMonth!H:H,0)),"New","Unresolved")</f>
        <v>New</v>
      </c>
      <c r="B6" s="148">
        <v>95</v>
      </c>
      <c r="C6" s="149" t="s">
        <v>153</v>
      </c>
      <c r="D6" s="148" t="s">
        <v>17</v>
      </c>
      <c r="E6" s="148">
        <v>635</v>
      </c>
      <c r="F6" s="149" t="s">
        <v>142</v>
      </c>
      <c r="G6" s="148" t="s">
        <v>16</v>
      </c>
      <c r="H6" s="148">
        <v>950110011944</v>
      </c>
      <c r="I6" s="149" t="s">
        <v>58</v>
      </c>
      <c r="J6" s="148" t="s">
        <v>195</v>
      </c>
      <c r="K6" s="148">
        <v>42828</v>
      </c>
      <c r="L6" s="149">
        <v>65</v>
      </c>
      <c r="M6" s="148" t="s">
        <v>127</v>
      </c>
      <c r="N6" s="148" t="s">
        <v>128</v>
      </c>
      <c r="O6" s="149">
        <v>42891</v>
      </c>
      <c r="P6" s="148" t="s">
        <v>1878</v>
      </c>
      <c r="Q6" s="148">
        <v>2</v>
      </c>
      <c r="R6" s="149" t="s">
        <v>33</v>
      </c>
      <c r="S6" s="148">
        <v>657119.6</v>
      </c>
      <c r="T6" s="148" t="s">
        <v>100</v>
      </c>
      <c r="U6" s="149">
        <v>657119.6</v>
      </c>
      <c r="V6" s="148" t="s">
        <v>100</v>
      </c>
      <c r="W6" s="148">
        <v>657119.6</v>
      </c>
      <c r="X6" s="149" t="s">
        <v>100</v>
      </c>
      <c r="Y6" s="148" t="s">
        <v>114</v>
      </c>
      <c r="Z6" s="148">
        <v>657.12</v>
      </c>
      <c r="AA6" s="149">
        <v>1</v>
      </c>
      <c r="AB6" s="148" t="s">
        <v>630</v>
      </c>
      <c r="AC6" s="148" t="s">
        <v>859</v>
      </c>
      <c r="AD6" s="149" t="s">
        <v>2770</v>
      </c>
      <c r="AE6" s="148" t="s">
        <v>350</v>
      </c>
      <c r="AF6" s="148"/>
      <c r="AG6" s="149"/>
      <c r="AH6" s="148"/>
      <c r="AI6" s="148"/>
      <c r="AJ6" s="149"/>
      <c r="AK6" s="148" t="str">
        <f t="shared" si="0"/>
        <v>GFS</v>
      </c>
      <c r="AL6" s="148" t="str">
        <f t="shared" si="1"/>
        <v>Non- ICB</v>
      </c>
      <c r="AM6" s="196" t="str">
        <f t="shared" si="2"/>
        <v>GFS/Non- ICB</v>
      </c>
    </row>
    <row r="7" spans="1:39" x14ac:dyDescent="0.25">
      <c r="A7" s="195" t="str">
        <f>IF(ISERROR(MATCH(H7,PriorMonth!H:H,0)),"New","Unresolved")</f>
        <v>New</v>
      </c>
      <c r="B7" s="148">
        <v>8310</v>
      </c>
      <c r="C7" s="149" t="s">
        <v>170</v>
      </c>
      <c r="D7" s="148" t="s">
        <v>14</v>
      </c>
      <c r="E7" s="148">
        <v>795</v>
      </c>
      <c r="F7" s="149" t="s">
        <v>264</v>
      </c>
      <c r="G7" s="148" t="s">
        <v>14</v>
      </c>
      <c r="H7" s="148" t="s">
        <v>3003</v>
      </c>
      <c r="I7" s="149" t="s">
        <v>277</v>
      </c>
      <c r="J7" s="148" t="s">
        <v>241</v>
      </c>
      <c r="K7" s="148">
        <v>42829</v>
      </c>
      <c r="L7" s="149">
        <v>64</v>
      </c>
      <c r="M7" s="148" t="s">
        <v>111</v>
      </c>
      <c r="N7" s="148" t="s">
        <v>42</v>
      </c>
      <c r="O7" s="149">
        <v>42892</v>
      </c>
      <c r="P7" s="148" t="s">
        <v>1878</v>
      </c>
      <c r="Q7" s="148">
        <v>1</v>
      </c>
      <c r="R7" s="149" t="s">
        <v>33</v>
      </c>
      <c r="S7" s="148">
        <v>2445522.5099999998</v>
      </c>
      <c r="T7" s="148" t="s">
        <v>242</v>
      </c>
      <c r="U7" s="149">
        <v>586287.61</v>
      </c>
      <c r="V7" s="148" t="s">
        <v>242</v>
      </c>
      <c r="W7" s="148">
        <v>2445522.5094602802</v>
      </c>
      <c r="X7" s="149" t="s">
        <v>100</v>
      </c>
      <c r="Y7" s="148" t="s">
        <v>107</v>
      </c>
      <c r="Z7" s="148">
        <v>586.29</v>
      </c>
      <c r="AA7" s="149">
        <v>1</v>
      </c>
      <c r="AB7" s="148" t="s">
        <v>630</v>
      </c>
      <c r="AC7" s="148" t="s">
        <v>471</v>
      </c>
      <c r="AD7" s="149" t="s">
        <v>3001</v>
      </c>
      <c r="AE7" s="148" t="s">
        <v>350</v>
      </c>
      <c r="AF7" s="148"/>
      <c r="AG7" s="149"/>
      <c r="AH7" s="148"/>
      <c r="AI7" s="148"/>
      <c r="AJ7" s="149"/>
      <c r="AK7" s="148" t="str">
        <f t="shared" si="0"/>
        <v>GFS</v>
      </c>
      <c r="AL7" s="148" t="str">
        <f t="shared" si="1"/>
        <v>Non- ICB</v>
      </c>
      <c r="AM7" s="196" t="str">
        <f t="shared" si="2"/>
        <v>GFS/Non- ICB</v>
      </c>
    </row>
    <row r="8" spans="1:39" x14ac:dyDescent="0.25">
      <c r="A8" s="195" t="str">
        <f>IF(ISERROR(MATCH(H8,PriorMonth!H:H,0)),"New","Unresolved")</f>
        <v>New</v>
      </c>
      <c r="B8" s="148">
        <v>8243</v>
      </c>
      <c r="C8" s="149" t="s">
        <v>120</v>
      </c>
      <c r="D8" s="148" t="s">
        <v>14</v>
      </c>
      <c r="E8" s="148">
        <v>95</v>
      </c>
      <c r="F8" s="149" t="s">
        <v>153</v>
      </c>
      <c r="G8" s="148" t="s">
        <v>17</v>
      </c>
      <c r="H8" s="148">
        <v>82430120000127</v>
      </c>
      <c r="I8" s="149" t="s">
        <v>55</v>
      </c>
      <c r="J8" s="148" t="s">
        <v>2754</v>
      </c>
      <c r="K8" s="148">
        <v>42830</v>
      </c>
      <c r="L8" s="149">
        <v>63</v>
      </c>
      <c r="M8" s="148" t="s">
        <v>111</v>
      </c>
      <c r="N8" s="148" t="s">
        <v>42</v>
      </c>
      <c r="O8" s="149">
        <v>42892</v>
      </c>
      <c r="P8" s="148" t="s">
        <v>1878</v>
      </c>
      <c r="Q8" s="148">
        <v>1</v>
      </c>
      <c r="R8" s="149" t="s">
        <v>33</v>
      </c>
      <c r="S8" s="148">
        <v>562126.04</v>
      </c>
      <c r="T8" s="148" t="s">
        <v>100</v>
      </c>
      <c r="U8" s="149">
        <v>562126.04</v>
      </c>
      <c r="V8" s="148" t="s">
        <v>100</v>
      </c>
      <c r="W8" s="148">
        <v>562126.04</v>
      </c>
      <c r="X8" s="149" t="s">
        <v>100</v>
      </c>
      <c r="Y8" s="148" t="s">
        <v>114</v>
      </c>
      <c r="Z8" s="148">
        <v>562.13</v>
      </c>
      <c r="AA8" s="149">
        <v>1</v>
      </c>
      <c r="AB8" s="148" t="s">
        <v>630</v>
      </c>
      <c r="AC8" s="148" t="s">
        <v>410</v>
      </c>
      <c r="AD8" s="149" t="s">
        <v>2755</v>
      </c>
      <c r="AE8" s="148" t="s">
        <v>350</v>
      </c>
      <c r="AF8" s="148"/>
      <c r="AG8" s="149"/>
      <c r="AH8" s="148"/>
      <c r="AI8" s="148"/>
      <c r="AJ8" s="149"/>
      <c r="AK8" s="148" t="str">
        <f t="shared" si="0"/>
        <v>GFS</v>
      </c>
      <c r="AL8" s="148" t="str">
        <f t="shared" si="1"/>
        <v>ICB</v>
      </c>
      <c r="AM8" s="196" t="str">
        <f t="shared" si="2"/>
        <v>GFS/ICB</v>
      </c>
    </row>
    <row r="9" spans="1:39" x14ac:dyDescent="0.25">
      <c r="A9" s="195" t="str">
        <f>IF(ISERROR(MATCH(H9,PriorMonth!H:H,0)),"New","Unresolved")</f>
        <v>New</v>
      </c>
      <c r="B9" s="148">
        <v>95</v>
      </c>
      <c r="C9" s="149" t="s">
        <v>153</v>
      </c>
      <c r="D9" s="148" t="s">
        <v>17</v>
      </c>
      <c r="E9" s="148">
        <v>692</v>
      </c>
      <c r="F9" s="149" t="s">
        <v>187</v>
      </c>
      <c r="G9" s="148" t="s">
        <v>16</v>
      </c>
      <c r="H9" s="148">
        <v>950110011018</v>
      </c>
      <c r="I9" s="149" t="s">
        <v>58</v>
      </c>
      <c r="J9" s="148" t="s">
        <v>195</v>
      </c>
      <c r="K9" s="148">
        <v>42821</v>
      </c>
      <c r="L9" s="149">
        <v>72</v>
      </c>
      <c r="M9" s="148" t="s">
        <v>127</v>
      </c>
      <c r="N9" s="148" t="s">
        <v>128</v>
      </c>
      <c r="O9" s="149">
        <v>42891</v>
      </c>
      <c r="P9" s="148" t="s">
        <v>1878</v>
      </c>
      <c r="Q9" s="148">
        <v>2</v>
      </c>
      <c r="R9" s="149" t="s">
        <v>33</v>
      </c>
      <c r="S9" s="148">
        <v>548280</v>
      </c>
      <c r="T9" s="148" t="s">
        <v>100</v>
      </c>
      <c r="U9" s="149">
        <v>548280</v>
      </c>
      <c r="V9" s="148" t="s">
        <v>100</v>
      </c>
      <c r="W9" s="148">
        <v>548280</v>
      </c>
      <c r="X9" s="149" t="s">
        <v>100</v>
      </c>
      <c r="Y9" s="148" t="s">
        <v>114</v>
      </c>
      <c r="Z9" s="148">
        <v>548.28</v>
      </c>
      <c r="AA9" s="149">
        <v>1</v>
      </c>
      <c r="AB9" s="148" t="s">
        <v>630</v>
      </c>
      <c r="AC9" s="148" t="s">
        <v>463</v>
      </c>
      <c r="AD9" s="149" t="s">
        <v>352</v>
      </c>
      <c r="AE9" s="148" t="s">
        <v>350</v>
      </c>
      <c r="AF9" s="148"/>
      <c r="AG9" s="149"/>
      <c r="AH9" s="148"/>
      <c r="AI9" s="148"/>
      <c r="AJ9" s="149"/>
      <c r="AK9" s="148" t="str">
        <f t="shared" si="0"/>
        <v>GFS</v>
      </c>
      <c r="AL9" s="148" t="str">
        <f t="shared" si="1"/>
        <v>Non- ICB</v>
      </c>
      <c r="AM9" s="196" t="str">
        <f t="shared" si="2"/>
        <v>GFS/Non- ICB</v>
      </c>
    </row>
    <row r="10" spans="1:39" x14ac:dyDescent="0.25">
      <c r="A10" s="195" t="str">
        <f>IF(ISERROR(MATCH(H10,PriorMonth!H:H,0)),"New","Unresolved")</f>
        <v>Unresolved</v>
      </c>
      <c r="B10" s="148">
        <v>8243</v>
      </c>
      <c r="C10" s="149" t="s">
        <v>120</v>
      </c>
      <c r="D10" s="148" t="s">
        <v>14</v>
      </c>
      <c r="E10" s="148">
        <v>8205</v>
      </c>
      <c r="F10" s="149" t="s">
        <v>130</v>
      </c>
      <c r="G10" s="148" t="s">
        <v>14</v>
      </c>
      <c r="H10" s="148">
        <v>82430160100072</v>
      </c>
      <c r="I10" s="149" t="s">
        <v>56</v>
      </c>
      <c r="J10" s="148" t="s">
        <v>300</v>
      </c>
      <c r="K10" s="148">
        <v>42795</v>
      </c>
      <c r="L10" s="149">
        <v>98</v>
      </c>
      <c r="M10" s="148" t="s">
        <v>111</v>
      </c>
      <c r="N10" s="148" t="s">
        <v>42</v>
      </c>
      <c r="O10" s="149">
        <v>42830</v>
      </c>
      <c r="P10" s="148" t="s">
        <v>838</v>
      </c>
      <c r="Q10" s="148">
        <v>63</v>
      </c>
      <c r="R10" s="149" t="s">
        <v>35</v>
      </c>
      <c r="S10" s="148">
        <v>545013</v>
      </c>
      <c r="T10" s="148" t="s">
        <v>100</v>
      </c>
      <c r="U10" s="149">
        <v>545013</v>
      </c>
      <c r="V10" s="148" t="s">
        <v>100</v>
      </c>
      <c r="W10" s="148">
        <v>545013</v>
      </c>
      <c r="X10" s="149" t="s">
        <v>100</v>
      </c>
      <c r="Y10" s="148" t="s">
        <v>107</v>
      </c>
      <c r="Z10" s="148">
        <v>545.01</v>
      </c>
      <c r="AA10" s="149">
        <v>1</v>
      </c>
      <c r="AB10" s="148" t="s">
        <v>630</v>
      </c>
      <c r="AC10" s="148" t="s">
        <v>762</v>
      </c>
      <c r="AD10" s="149" t="s">
        <v>1476</v>
      </c>
      <c r="AE10" s="148" t="s">
        <v>350</v>
      </c>
      <c r="AF10" s="148"/>
      <c r="AG10" s="149"/>
      <c r="AH10" s="148"/>
      <c r="AI10" s="148"/>
      <c r="AJ10" s="149"/>
      <c r="AK10" s="148" t="str">
        <f t="shared" si="0"/>
        <v>GFS</v>
      </c>
      <c r="AL10" s="148" t="str">
        <f t="shared" si="1"/>
        <v>Non- ICB</v>
      </c>
      <c r="AM10" s="196" t="str">
        <f t="shared" si="2"/>
        <v>GFS/Non- ICB</v>
      </c>
    </row>
    <row r="11" spans="1:39" x14ac:dyDescent="0.25">
      <c r="A11" s="195" t="str">
        <f>IF(ISERROR(MATCH(H11,PriorMonth!H:H,0)),"New","Unresolved")</f>
        <v>New</v>
      </c>
      <c r="B11" s="148">
        <v>95</v>
      </c>
      <c r="C11" s="149" t="s">
        <v>153</v>
      </c>
      <c r="D11" s="148" t="s">
        <v>17</v>
      </c>
      <c r="E11" s="148">
        <v>3014</v>
      </c>
      <c r="F11" s="149" t="s">
        <v>144</v>
      </c>
      <c r="G11" s="148" t="s">
        <v>16</v>
      </c>
      <c r="H11" s="148">
        <v>950110011778</v>
      </c>
      <c r="I11" s="149" t="s">
        <v>58</v>
      </c>
      <c r="J11" s="148" t="s">
        <v>195</v>
      </c>
      <c r="K11" s="148">
        <v>42825</v>
      </c>
      <c r="L11" s="149">
        <v>68</v>
      </c>
      <c r="M11" s="148" t="s">
        <v>111</v>
      </c>
      <c r="N11" s="148" t="s">
        <v>42</v>
      </c>
      <c r="O11" s="149">
        <v>42892</v>
      </c>
      <c r="P11" s="148" t="s">
        <v>1878</v>
      </c>
      <c r="Q11" s="148">
        <v>1</v>
      </c>
      <c r="R11" s="149" t="s">
        <v>33</v>
      </c>
      <c r="S11" s="148">
        <v>478634.1</v>
      </c>
      <c r="T11" s="148" t="s">
        <v>100</v>
      </c>
      <c r="U11" s="149">
        <v>478634.1</v>
      </c>
      <c r="V11" s="148" t="s">
        <v>100</v>
      </c>
      <c r="W11" s="148">
        <v>478634.1</v>
      </c>
      <c r="X11" s="149" t="s">
        <v>100</v>
      </c>
      <c r="Y11" s="148" t="s">
        <v>114</v>
      </c>
      <c r="Z11" s="148">
        <v>478.63</v>
      </c>
      <c r="AA11" s="149">
        <v>1</v>
      </c>
      <c r="AB11" s="148" t="s">
        <v>630</v>
      </c>
      <c r="AC11" s="148" t="s">
        <v>413</v>
      </c>
      <c r="AD11" s="149" t="s">
        <v>2748</v>
      </c>
      <c r="AE11" s="148" t="s">
        <v>350</v>
      </c>
      <c r="AF11" s="148"/>
      <c r="AG11" s="149"/>
      <c r="AH11" s="148"/>
      <c r="AI11" s="148"/>
      <c r="AJ11" s="149"/>
      <c r="AK11" s="148" t="str">
        <f t="shared" si="0"/>
        <v>GFS</v>
      </c>
      <c r="AL11" s="148" t="str">
        <f t="shared" si="1"/>
        <v>Non- ICB</v>
      </c>
      <c r="AM11" s="196" t="str">
        <f t="shared" si="2"/>
        <v>GFS/Non- ICB</v>
      </c>
    </row>
    <row r="12" spans="1:39" x14ac:dyDescent="0.25">
      <c r="A12" s="195" t="str">
        <f>IF(ISERROR(MATCH(H12,PriorMonth!H:H,0)),"New","Unresolved")</f>
        <v>New</v>
      </c>
      <c r="B12" s="148">
        <v>95</v>
      </c>
      <c r="C12" s="149" t="s">
        <v>153</v>
      </c>
      <c r="D12" s="148" t="s">
        <v>17</v>
      </c>
      <c r="E12" s="148">
        <v>635</v>
      </c>
      <c r="F12" s="149" t="s">
        <v>142</v>
      </c>
      <c r="G12" s="148" t="s">
        <v>16</v>
      </c>
      <c r="H12" s="148">
        <v>950110011764</v>
      </c>
      <c r="I12" s="149" t="s">
        <v>58</v>
      </c>
      <c r="J12" s="148" t="s">
        <v>195</v>
      </c>
      <c r="K12" s="148">
        <v>42825</v>
      </c>
      <c r="L12" s="149">
        <v>68</v>
      </c>
      <c r="M12" s="148" t="s">
        <v>127</v>
      </c>
      <c r="N12" s="148" t="s">
        <v>128</v>
      </c>
      <c r="O12" s="149">
        <v>42891</v>
      </c>
      <c r="P12" s="148" t="s">
        <v>1878</v>
      </c>
      <c r="Q12" s="148">
        <v>2</v>
      </c>
      <c r="R12" s="149" t="s">
        <v>33</v>
      </c>
      <c r="S12" s="148">
        <v>450991.24</v>
      </c>
      <c r="T12" s="148" t="s">
        <v>100</v>
      </c>
      <c r="U12" s="149">
        <v>450991.24</v>
      </c>
      <c r="V12" s="148" t="s">
        <v>100</v>
      </c>
      <c r="W12" s="148">
        <v>450991.24</v>
      </c>
      <c r="X12" s="149" t="s">
        <v>100</v>
      </c>
      <c r="Y12" s="148" t="s">
        <v>114</v>
      </c>
      <c r="Z12" s="148">
        <v>450.99</v>
      </c>
      <c r="AA12" s="149">
        <v>1</v>
      </c>
      <c r="AB12" s="148" t="s">
        <v>630</v>
      </c>
      <c r="AC12" s="148" t="s">
        <v>859</v>
      </c>
      <c r="AD12" s="149" t="s">
        <v>2749</v>
      </c>
      <c r="AE12" s="148" t="s">
        <v>350</v>
      </c>
      <c r="AF12" s="148"/>
      <c r="AG12" s="149"/>
      <c r="AH12" s="148"/>
      <c r="AI12" s="148"/>
      <c r="AJ12" s="149"/>
      <c r="AK12" s="148" t="str">
        <f t="shared" si="0"/>
        <v>GFS</v>
      </c>
      <c r="AL12" s="148" t="str">
        <f t="shared" si="1"/>
        <v>Non- ICB</v>
      </c>
      <c r="AM12" s="196" t="str">
        <f t="shared" si="2"/>
        <v>GFS/Non- ICB</v>
      </c>
    </row>
    <row r="13" spans="1:39" x14ac:dyDescent="0.25">
      <c r="A13" s="195" t="str">
        <f>IF(ISERROR(MATCH(H13,PriorMonth!H:H,0)),"New","Unresolved")</f>
        <v>New</v>
      </c>
      <c r="B13" s="148">
        <v>3019</v>
      </c>
      <c r="C13" s="149" t="s">
        <v>134</v>
      </c>
      <c r="D13" s="148" t="s">
        <v>16</v>
      </c>
      <c r="E13" s="148">
        <v>635</v>
      </c>
      <c r="F13" s="149" t="s">
        <v>142</v>
      </c>
      <c r="G13" s="148" t="s">
        <v>16</v>
      </c>
      <c r="H13" s="148">
        <v>30190110008292</v>
      </c>
      <c r="I13" s="149" t="s">
        <v>59</v>
      </c>
      <c r="J13" s="148" t="s">
        <v>135</v>
      </c>
      <c r="K13" s="148">
        <v>42829</v>
      </c>
      <c r="L13" s="149">
        <v>64</v>
      </c>
      <c r="M13" s="148" t="s">
        <v>127</v>
      </c>
      <c r="N13" s="148" t="s">
        <v>128</v>
      </c>
      <c r="O13" s="149">
        <v>42891</v>
      </c>
      <c r="P13" s="148" t="s">
        <v>1878</v>
      </c>
      <c r="Q13" s="148">
        <v>2</v>
      </c>
      <c r="R13" s="149" t="s">
        <v>33</v>
      </c>
      <c r="S13" s="148">
        <v>450499.39</v>
      </c>
      <c r="T13" s="148" t="s">
        <v>100</v>
      </c>
      <c r="U13" s="149">
        <v>450499.39</v>
      </c>
      <c r="V13" s="148" t="s">
        <v>100</v>
      </c>
      <c r="W13" s="148">
        <v>450499.39</v>
      </c>
      <c r="X13" s="149" t="s">
        <v>100</v>
      </c>
      <c r="Y13" s="148" t="s">
        <v>107</v>
      </c>
      <c r="Z13" s="148">
        <v>450.5</v>
      </c>
      <c r="AA13" s="149">
        <v>1</v>
      </c>
      <c r="AB13" s="148" t="s">
        <v>630</v>
      </c>
      <c r="AC13" s="148" t="s">
        <v>859</v>
      </c>
      <c r="AD13" s="149" t="s">
        <v>1242</v>
      </c>
      <c r="AE13" s="148" t="s">
        <v>350</v>
      </c>
      <c r="AF13" s="148"/>
      <c r="AG13" s="149"/>
      <c r="AH13" s="148"/>
      <c r="AI13" s="148"/>
      <c r="AJ13" s="149"/>
      <c r="AK13" s="148" t="str">
        <f t="shared" si="0"/>
        <v>GFS</v>
      </c>
      <c r="AL13" s="148" t="str">
        <f t="shared" si="1"/>
        <v>Non- ICB</v>
      </c>
      <c r="AM13" s="196" t="str">
        <f t="shared" si="2"/>
        <v>GFS/Non- ICB</v>
      </c>
    </row>
    <row r="14" spans="1:39" x14ac:dyDescent="0.25">
      <c r="A14" s="195" t="str">
        <f>IF(ISERROR(MATCH(H14,PriorMonth!H:H,0)),"New","Unresolved")</f>
        <v>New</v>
      </c>
      <c r="B14" s="148">
        <v>95</v>
      </c>
      <c r="C14" s="149" t="s">
        <v>153</v>
      </c>
      <c r="D14" s="148" t="s">
        <v>17</v>
      </c>
      <c r="E14" s="148">
        <v>635</v>
      </c>
      <c r="F14" s="149" t="s">
        <v>142</v>
      </c>
      <c r="G14" s="148" t="s">
        <v>16</v>
      </c>
      <c r="H14" s="148">
        <v>950110011950</v>
      </c>
      <c r="I14" s="149" t="s">
        <v>58</v>
      </c>
      <c r="J14" s="148" t="s">
        <v>195</v>
      </c>
      <c r="K14" s="148">
        <v>42828</v>
      </c>
      <c r="L14" s="149">
        <v>65</v>
      </c>
      <c r="M14" s="148" t="s">
        <v>127</v>
      </c>
      <c r="N14" s="148" t="s">
        <v>128</v>
      </c>
      <c r="O14" s="149">
        <v>42891</v>
      </c>
      <c r="P14" s="148" t="s">
        <v>1878</v>
      </c>
      <c r="Q14" s="148">
        <v>2</v>
      </c>
      <c r="R14" s="149" t="s">
        <v>33</v>
      </c>
      <c r="S14" s="148">
        <v>442085.74</v>
      </c>
      <c r="T14" s="148" t="s">
        <v>100</v>
      </c>
      <c r="U14" s="149">
        <v>442085.74</v>
      </c>
      <c r="V14" s="148" t="s">
        <v>100</v>
      </c>
      <c r="W14" s="148">
        <v>442085.74</v>
      </c>
      <c r="X14" s="149" t="s">
        <v>100</v>
      </c>
      <c r="Y14" s="148" t="s">
        <v>114</v>
      </c>
      <c r="Z14" s="148">
        <v>442.09</v>
      </c>
      <c r="AA14" s="149">
        <v>1</v>
      </c>
      <c r="AB14" s="148" t="s">
        <v>630</v>
      </c>
      <c r="AC14" s="148" t="s">
        <v>859</v>
      </c>
      <c r="AD14" s="149" t="s">
        <v>2771</v>
      </c>
      <c r="AE14" s="148" t="s">
        <v>350</v>
      </c>
      <c r="AF14" s="148"/>
      <c r="AG14" s="149"/>
      <c r="AH14" s="148"/>
      <c r="AI14" s="148"/>
      <c r="AJ14" s="149"/>
      <c r="AK14" s="148" t="str">
        <f t="shared" si="0"/>
        <v>GFS</v>
      </c>
      <c r="AL14" s="148" t="str">
        <f t="shared" si="1"/>
        <v>Non- ICB</v>
      </c>
      <c r="AM14" s="196" t="str">
        <f t="shared" si="2"/>
        <v>GFS/Non- ICB</v>
      </c>
    </row>
    <row r="15" spans="1:39" x14ac:dyDescent="0.25">
      <c r="A15" s="195" t="str">
        <f>IF(ISERROR(MATCH(H15,PriorMonth!H:H,0)),"New","Unresolved")</f>
        <v>New</v>
      </c>
      <c r="B15" s="148">
        <v>693</v>
      </c>
      <c r="C15" s="149" t="s">
        <v>177</v>
      </c>
      <c r="D15" s="148" t="s">
        <v>16</v>
      </c>
      <c r="E15" s="148">
        <v>635</v>
      </c>
      <c r="F15" s="149" t="s">
        <v>142</v>
      </c>
      <c r="G15" s="148" t="s">
        <v>16</v>
      </c>
      <c r="H15" s="148">
        <v>69301111700939</v>
      </c>
      <c r="I15" s="149" t="s">
        <v>56</v>
      </c>
      <c r="J15" s="148" t="s">
        <v>179</v>
      </c>
      <c r="K15" s="148">
        <v>42854</v>
      </c>
      <c r="L15" s="149">
        <v>39</v>
      </c>
      <c r="M15" s="148" t="s">
        <v>127</v>
      </c>
      <c r="N15" s="148" t="s">
        <v>128</v>
      </c>
      <c r="O15" s="149">
        <v>42893</v>
      </c>
      <c r="P15" s="148" t="s">
        <v>1878</v>
      </c>
      <c r="Q15" s="148">
        <v>0</v>
      </c>
      <c r="R15" s="149" t="s">
        <v>33</v>
      </c>
      <c r="S15" s="148">
        <v>401640</v>
      </c>
      <c r="T15" s="148" t="s">
        <v>100</v>
      </c>
      <c r="U15" s="149">
        <v>401640</v>
      </c>
      <c r="V15" s="148" t="s">
        <v>100</v>
      </c>
      <c r="W15" s="148">
        <v>401640</v>
      </c>
      <c r="X15" s="149" t="s">
        <v>100</v>
      </c>
      <c r="Y15" s="148" t="s">
        <v>107</v>
      </c>
      <c r="Z15" s="148">
        <v>401.64</v>
      </c>
      <c r="AA15" s="149">
        <v>1</v>
      </c>
      <c r="AB15" s="148" t="s">
        <v>630</v>
      </c>
      <c r="AC15" s="148" t="s">
        <v>445</v>
      </c>
      <c r="AD15" s="149" t="s">
        <v>351</v>
      </c>
      <c r="AE15" s="148" t="s">
        <v>350</v>
      </c>
      <c r="AF15" s="148"/>
      <c r="AG15" s="149"/>
      <c r="AH15" s="148"/>
      <c r="AI15" s="148"/>
      <c r="AJ15" s="149"/>
      <c r="AK15" s="148" t="str">
        <f t="shared" si="0"/>
        <v>GFS</v>
      </c>
      <c r="AL15" s="148" t="str">
        <f t="shared" si="1"/>
        <v>Non- ICB</v>
      </c>
      <c r="AM15" s="196" t="str">
        <f t="shared" si="2"/>
        <v>GFS/Non- ICB</v>
      </c>
    </row>
    <row r="16" spans="1:39" x14ac:dyDescent="0.25">
      <c r="A16" s="195" t="str">
        <f>IF(ISERROR(MATCH(H16,PriorMonth!H:H,0)),"New","Unresolved")</f>
        <v>New</v>
      </c>
      <c r="B16" s="148">
        <v>95</v>
      </c>
      <c r="C16" s="149" t="s">
        <v>153</v>
      </c>
      <c r="D16" s="148" t="s">
        <v>17</v>
      </c>
      <c r="E16" s="148">
        <v>795</v>
      </c>
      <c r="F16" s="149" t="s">
        <v>264</v>
      </c>
      <c r="G16" s="148" t="s">
        <v>14</v>
      </c>
      <c r="H16" s="148">
        <v>950110011099</v>
      </c>
      <c r="I16" s="149" t="s">
        <v>58</v>
      </c>
      <c r="J16" s="148" t="s">
        <v>195</v>
      </c>
      <c r="K16" s="148">
        <v>42821</v>
      </c>
      <c r="L16" s="149">
        <v>72</v>
      </c>
      <c r="M16" s="148" t="s">
        <v>122</v>
      </c>
      <c r="N16" s="148" t="s">
        <v>41</v>
      </c>
      <c r="O16" s="149">
        <v>42893</v>
      </c>
      <c r="P16" s="148" t="s">
        <v>1878</v>
      </c>
      <c r="Q16" s="148">
        <v>0</v>
      </c>
      <c r="R16" s="149" t="s">
        <v>33</v>
      </c>
      <c r="S16" s="148">
        <v>380100</v>
      </c>
      <c r="T16" s="148" t="s">
        <v>100</v>
      </c>
      <c r="U16" s="149">
        <v>380100</v>
      </c>
      <c r="V16" s="148" t="s">
        <v>100</v>
      </c>
      <c r="W16" s="148">
        <v>380100</v>
      </c>
      <c r="X16" s="149" t="s">
        <v>100</v>
      </c>
      <c r="Y16" s="148" t="s">
        <v>114</v>
      </c>
      <c r="Z16" s="148">
        <v>380.1</v>
      </c>
      <c r="AA16" s="149">
        <v>1</v>
      </c>
      <c r="AB16" s="148" t="s">
        <v>630</v>
      </c>
      <c r="AC16" s="148" t="s">
        <v>426</v>
      </c>
      <c r="AD16" s="149" t="s">
        <v>2733</v>
      </c>
      <c r="AE16" s="148" t="s">
        <v>350</v>
      </c>
      <c r="AF16" s="148"/>
      <c r="AG16" s="149"/>
      <c r="AH16" s="148"/>
      <c r="AI16" s="148"/>
      <c r="AJ16" s="149"/>
      <c r="AK16" s="148" t="str">
        <f t="shared" si="0"/>
        <v>GFS</v>
      </c>
      <c r="AL16" s="148" t="str">
        <f t="shared" si="1"/>
        <v>Non- ICB</v>
      </c>
      <c r="AM16" s="196" t="str">
        <f t="shared" si="2"/>
        <v>GFS/Non- ICB</v>
      </c>
    </row>
    <row r="17" spans="1:39" x14ac:dyDescent="0.25">
      <c r="A17" s="195" t="str">
        <f>IF(ISERROR(MATCH(H17,PriorMonth!H:H,0)),"New","Unresolved")</f>
        <v>New</v>
      </c>
      <c r="B17" s="148">
        <v>8520</v>
      </c>
      <c r="C17" s="149" t="s">
        <v>842</v>
      </c>
      <c r="D17" s="148" t="s">
        <v>19</v>
      </c>
      <c r="E17" s="148">
        <v>95</v>
      </c>
      <c r="F17" s="149" t="s">
        <v>153</v>
      </c>
      <c r="G17" s="148" t="s">
        <v>17</v>
      </c>
      <c r="H17" s="148">
        <v>85200620020351</v>
      </c>
      <c r="I17" s="149" t="s">
        <v>2823</v>
      </c>
      <c r="J17" s="148" t="s">
        <v>1309</v>
      </c>
      <c r="K17" s="148">
        <v>42829</v>
      </c>
      <c r="L17" s="149">
        <v>64</v>
      </c>
      <c r="M17" s="148" t="s">
        <v>111</v>
      </c>
      <c r="N17" s="148" t="s">
        <v>42</v>
      </c>
      <c r="O17" s="149">
        <v>42893</v>
      </c>
      <c r="P17" s="148" t="s">
        <v>1878</v>
      </c>
      <c r="Q17" s="148">
        <v>0</v>
      </c>
      <c r="R17" s="149" t="s">
        <v>33</v>
      </c>
      <c r="S17" s="148">
        <v>25636592.129999999</v>
      </c>
      <c r="T17" s="148" t="s">
        <v>197</v>
      </c>
      <c r="U17" s="149">
        <v>354420.76</v>
      </c>
      <c r="V17" s="148" t="s">
        <v>197</v>
      </c>
      <c r="W17" s="148">
        <v>25636592.211098894</v>
      </c>
      <c r="X17" s="149" t="s">
        <v>100</v>
      </c>
      <c r="Y17" s="148" t="s">
        <v>114</v>
      </c>
      <c r="Z17" s="148">
        <v>354.42</v>
      </c>
      <c r="AA17" s="149">
        <v>1</v>
      </c>
      <c r="AB17" s="148" t="s">
        <v>630</v>
      </c>
      <c r="AC17" s="148" t="s">
        <v>422</v>
      </c>
      <c r="AD17" s="149" t="s">
        <v>370</v>
      </c>
      <c r="AE17" s="148" t="s">
        <v>350</v>
      </c>
      <c r="AF17" s="148"/>
      <c r="AG17" s="149"/>
      <c r="AH17" s="148"/>
      <c r="AI17" s="148"/>
      <c r="AJ17" s="149"/>
      <c r="AK17" s="148" t="str">
        <f t="shared" si="0"/>
        <v>GFS</v>
      </c>
      <c r="AL17" s="148" t="str">
        <f t="shared" si="1"/>
        <v>ICB</v>
      </c>
      <c r="AM17" s="196" t="str">
        <f t="shared" si="2"/>
        <v>GFS/ICB</v>
      </c>
    </row>
    <row r="18" spans="1:39" x14ac:dyDescent="0.25">
      <c r="A18" s="195" t="str">
        <f>IF(ISERROR(MATCH(H18,PriorMonth!H:H,0)),"New","Unresolved")</f>
        <v>New</v>
      </c>
      <c r="B18" s="148">
        <v>1350</v>
      </c>
      <c r="C18" s="149" t="s">
        <v>124</v>
      </c>
      <c r="D18" s="148" t="s">
        <v>21</v>
      </c>
      <c r="E18" s="148">
        <v>8520</v>
      </c>
      <c r="F18" s="149" t="s">
        <v>842</v>
      </c>
      <c r="G18" s="148" t="s">
        <v>19</v>
      </c>
      <c r="H18" s="148">
        <v>13500210104813</v>
      </c>
      <c r="I18" s="149" t="s">
        <v>55</v>
      </c>
      <c r="J18" s="148" t="s">
        <v>1006</v>
      </c>
      <c r="K18" s="148">
        <v>42795</v>
      </c>
      <c r="L18" s="149">
        <v>98</v>
      </c>
      <c r="M18" s="148" t="s">
        <v>149</v>
      </c>
      <c r="N18" s="148" t="s">
        <v>41</v>
      </c>
      <c r="O18" s="149">
        <v>42893</v>
      </c>
      <c r="P18" s="148" t="s">
        <v>1878</v>
      </c>
      <c r="Q18" s="148">
        <v>0</v>
      </c>
      <c r="R18" s="149" t="s">
        <v>33</v>
      </c>
      <c r="S18" s="148">
        <v>340061.7</v>
      </c>
      <c r="T18" s="148" t="s">
        <v>100</v>
      </c>
      <c r="U18" s="149">
        <v>340061.7</v>
      </c>
      <c r="V18" s="148" t="s">
        <v>243</v>
      </c>
      <c r="W18" s="148">
        <v>3317574.7855430716</v>
      </c>
      <c r="X18" s="149" t="s">
        <v>100</v>
      </c>
      <c r="Y18" s="148" t="s">
        <v>114</v>
      </c>
      <c r="Z18" s="148">
        <v>340.06</v>
      </c>
      <c r="AA18" s="149">
        <v>1</v>
      </c>
      <c r="AB18" s="148" t="s">
        <v>630</v>
      </c>
      <c r="AC18" s="148" t="s">
        <v>455</v>
      </c>
      <c r="AD18" s="149" t="s">
        <v>2651</v>
      </c>
      <c r="AE18" s="148" t="s">
        <v>350</v>
      </c>
      <c r="AF18" s="148"/>
      <c r="AG18" s="149"/>
      <c r="AH18" s="148"/>
      <c r="AI18" s="148"/>
      <c r="AJ18" s="149"/>
      <c r="AK18" s="148" t="str">
        <f t="shared" si="0"/>
        <v>GFS</v>
      </c>
      <c r="AL18" s="148" t="str">
        <f t="shared" si="1"/>
        <v>Non- ICB</v>
      </c>
      <c r="AM18" s="196" t="str">
        <f t="shared" si="2"/>
        <v>GFS/Non- ICB</v>
      </c>
    </row>
    <row r="19" spans="1:39" x14ac:dyDescent="0.25">
      <c r="A19" s="195" t="str">
        <f>IF(ISERROR(MATCH(H19,PriorMonth!H:H,0)),"New","Unresolved")</f>
        <v>New</v>
      </c>
      <c r="B19" s="148">
        <v>8310</v>
      </c>
      <c r="C19" s="149" t="s">
        <v>170</v>
      </c>
      <c r="D19" s="148" t="s">
        <v>14</v>
      </c>
      <c r="E19" s="148">
        <v>795</v>
      </c>
      <c r="F19" s="149" t="s">
        <v>264</v>
      </c>
      <c r="G19" s="148" t="s">
        <v>14</v>
      </c>
      <c r="H19" s="148" t="s">
        <v>3016</v>
      </c>
      <c r="I19" s="149" t="s">
        <v>277</v>
      </c>
      <c r="J19" s="148" t="s">
        <v>241</v>
      </c>
      <c r="K19" s="148">
        <v>42796</v>
      </c>
      <c r="L19" s="149">
        <v>97</v>
      </c>
      <c r="M19" s="148" t="s">
        <v>111</v>
      </c>
      <c r="N19" s="148" t="s">
        <v>42</v>
      </c>
      <c r="O19" s="149">
        <v>42892</v>
      </c>
      <c r="P19" s="148" t="s">
        <v>1878</v>
      </c>
      <c r="Q19" s="148">
        <v>1</v>
      </c>
      <c r="R19" s="149" t="s">
        <v>33</v>
      </c>
      <c r="S19" s="148">
        <v>1390638.55</v>
      </c>
      <c r="T19" s="148" t="s">
        <v>242</v>
      </c>
      <c r="U19" s="149">
        <v>333390.57</v>
      </c>
      <c r="V19" s="148" t="s">
        <v>242</v>
      </c>
      <c r="W19" s="148">
        <v>1390638.5355419556</v>
      </c>
      <c r="X19" s="149" t="s">
        <v>100</v>
      </c>
      <c r="Y19" s="148" t="s">
        <v>107</v>
      </c>
      <c r="Z19" s="148">
        <v>333.39</v>
      </c>
      <c r="AA19" s="149">
        <v>1</v>
      </c>
      <c r="AB19" s="148" t="s">
        <v>630</v>
      </c>
      <c r="AC19" s="148" t="s">
        <v>471</v>
      </c>
      <c r="AD19" s="149" t="s">
        <v>3001</v>
      </c>
      <c r="AE19" s="148" t="s">
        <v>350</v>
      </c>
      <c r="AF19" s="148"/>
      <c r="AG19" s="149"/>
      <c r="AH19" s="148"/>
      <c r="AI19" s="148"/>
      <c r="AJ19" s="149"/>
      <c r="AK19" s="148" t="str">
        <f t="shared" si="0"/>
        <v>GFS</v>
      </c>
      <c r="AL19" s="148" t="str">
        <f t="shared" si="1"/>
        <v>Non- ICB</v>
      </c>
      <c r="AM19" s="196" t="str">
        <f t="shared" si="2"/>
        <v>GFS/Non- ICB</v>
      </c>
    </row>
    <row r="20" spans="1:39" x14ac:dyDescent="0.25">
      <c r="A20" s="195" t="str">
        <f>IF(ISERROR(MATCH(H20,PriorMonth!H:H,0)),"New","Unresolved")</f>
        <v>New</v>
      </c>
      <c r="B20" s="148">
        <v>8310</v>
      </c>
      <c r="C20" s="149" t="s">
        <v>170</v>
      </c>
      <c r="D20" s="148" t="s">
        <v>14</v>
      </c>
      <c r="E20" s="148">
        <v>795</v>
      </c>
      <c r="F20" s="149" t="s">
        <v>264</v>
      </c>
      <c r="G20" s="148" t="s">
        <v>14</v>
      </c>
      <c r="H20" s="148" t="s">
        <v>3002</v>
      </c>
      <c r="I20" s="149" t="s">
        <v>277</v>
      </c>
      <c r="J20" s="148" t="s">
        <v>241</v>
      </c>
      <c r="K20" s="148">
        <v>42829</v>
      </c>
      <c r="L20" s="149">
        <v>64</v>
      </c>
      <c r="M20" s="148" t="s">
        <v>111</v>
      </c>
      <c r="N20" s="148" t="s">
        <v>42</v>
      </c>
      <c r="O20" s="149">
        <v>42892</v>
      </c>
      <c r="P20" s="148" t="s">
        <v>1878</v>
      </c>
      <c r="Q20" s="148">
        <v>1</v>
      </c>
      <c r="R20" s="149" t="s">
        <v>33</v>
      </c>
      <c r="S20" s="148">
        <v>1348122.36</v>
      </c>
      <c r="T20" s="148" t="s">
        <v>242</v>
      </c>
      <c r="U20" s="149">
        <v>323197.78000000003</v>
      </c>
      <c r="V20" s="148" t="s">
        <v>242</v>
      </c>
      <c r="W20" s="148">
        <v>1348122.3763155963</v>
      </c>
      <c r="X20" s="149" t="s">
        <v>100</v>
      </c>
      <c r="Y20" s="148" t="s">
        <v>107</v>
      </c>
      <c r="Z20" s="148">
        <v>323.2</v>
      </c>
      <c r="AA20" s="149">
        <v>1</v>
      </c>
      <c r="AB20" s="148" t="s">
        <v>630</v>
      </c>
      <c r="AC20" s="148" t="s">
        <v>471</v>
      </c>
      <c r="AD20" s="149" t="s">
        <v>3001</v>
      </c>
      <c r="AE20" s="148" t="s">
        <v>350</v>
      </c>
      <c r="AF20" s="148"/>
      <c r="AG20" s="149"/>
      <c r="AH20" s="148"/>
      <c r="AI20" s="148"/>
      <c r="AJ20" s="149"/>
      <c r="AK20" s="148" t="str">
        <f t="shared" si="0"/>
        <v>GFS</v>
      </c>
      <c r="AL20" s="148" t="str">
        <f t="shared" si="1"/>
        <v>Non- ICB</v>
      </c>
      <c r="AM20" s="196" t="str">
        <f t="shared" si="2"/>
        <v>GFS/Non- ICB</v>
      </c>
    </row>
    <row r="21" spans="1:39" x14ac:dyDescent="0.25">
      <c r="A21" s="195" t="str">
        <f>IF(ISERROR(MATCH(H21,PriorMonth!H:H,0)),"New","Unresolved")</f>
        <v>Unresolved</v>
      </c>
      <c r="B21" s="148">
        <v>8205</v>
      </c>
      <c r="C21" s="149" t="s">
        <v>130</v>
      </c>
      <c r="D21" s="148" t="s">
        <v>14</v>
      </c>
      <c r="E21" s="148">
        <v>635</v>
      </c>
      <c r="F21" s="149" t="s">
        <v>142</v>
      </c>
      <c r="G21" s="148" t="s">
        <v>16</v>
      </c>
      <c r="H21" s="148">
        <v>79320170300041</v>
      </c>
      <c r="I21" s="149" t="s">
        <v>55</v>
      </c>
      <c r="J21" s="148" t="s">
        <v>121</v>
      </c>
      <c r="K21" s="148">
        <v>42821</v>
      </c>
      <c r="L21" s="149">
        <v>72</v>
      </c>
      <c r="M21" s="148" t="s">
        <v>127</v>
      </c>
      <c r="N21" s="148" t="s">
        <v>128</v>
      </c>
      <c r="O21" s="149">
        <v>42859</v>
      </c>
      <c r="P21" s="148" t="s">
        <v>1878</v>
      </c>
      <c r="Q21" s="148">
        <v>34</v>
      </c>
      <c r="R21" s="149" t="s">
        <v>34</v>
      </c>
      <c r="S21" s="148">
        <v>307986.2</v>
      </c>
      <c r="T21" s="148" t="s">
        <v>100</v>
      </c>
      <c r="U21" s="149">
        <v>307986.2</v>
      </c>
      <c r="V21" s="148" t="s">
        <v>100</v>
      </c>
      <c r="W21" s="148">
        <v>307986.2</v>
      </c>
      <c r="X21" s="149" t="s">
        <v>100</v>
      </c>
      <c r="Y21" s="148" t="s">
        <v>114</v>
      </c>
      <c r="Z21" s="148">
        <v>307.99</v>
      </c>
      <c r="AA21" s="149">
        <v>1</v>
      </c>
      <c r="AB21" s="148" t="s">
        <v>630</v>
      </c>
      <c r="AC21" s="148" t="s">
        <v>634</v>
      </c>
      <c r="AD21" s="149" t="s">
        <v>1907</v>
      </c>
      <c r="AE21" s="148" t="s">
        <v>350</v>
      </c>
      <c r="AF21" s="148"/>
      <c r="AG21" s="149"/>
      <c r="AH21" s="148"/>
      <c r="AI21" s="148"/>
      <c r="AJ21" s="149"/>
      <c r="AK21" s="148" t="str">
        <f t="shared" si="0"/>
        <v>Non-GFS</v>
      </c>
      <c r="AL21" s="148" t="str">
        <f t="shared" si="1"/>
        <v>Non- ICB</v>
      </c>
      <c r="AM21" s="196" t="str">
        <f t="shared" si="2"/>
        <v>Non-GFS/Non- ICB</v>
      </c>
    </row>
    <row r="22" spans="1:39" x14ac:dyDescent="0.25">
      <c r="A22" s="195" t="str">
        <f>IF(ISERROR(MATCH(H22,PriorMonth!H:H,0)),"New","Unresolved")</f>
        <v>New</v>
      </c>
      <c r="B22" s="148">
        <v>693</v>
      </c>
      <c r="C22" s="149" t="s">
        <v>177</v>
      </c>
      <c r="D22" s="148" t="s">
        <v>16</v>
      </c>
      <c r="E22" s="148">
        <v>692</v>
      </c>
      <c r="F22" s="149" t="s">
        <v>187</v>
      </c>
      <c r="G22" s="148" t="s">
        <v>16</v>
      </c>
      <c r="H22" s="148">
        <v>69301111700545</v>
      </c>
      <c r="I22" s="149" t="s">
        <v>56</v>
      </c>
      <c r="J22" s="148" t="s">
        <v>179</v>
      </c>
      <c r="K22" s="148">
        <v>42821</v>
      </c>
      <c r="L22" s="149">
        <v>72</v>
      </c>
      <c r="M22" s="148" t="s">
        <v>111</v>
      </c>
      <c r="N22" s="148" t="s">
        <v>42</v>
      </c>
      <c r="O22" s="149">
        <v>42891</v>
      </c>
      <c r="P22" s="148" t="s">
        <v>1878</v>
      </c>
      <c r="Q22" s="148">
        <v>2</v>
      </c>
      <c r="R22" s="149" t="s">
        <v>33</v>
      </c>
      <c r="S22" s="148">
        <v>295560</v>
      </c>
      <c r="T22" s="148" t="s">
        <v>100</v>
      </c>
      <c r="U22" s="149">
        <v>295560</v>
      </c>
      <c r="V22" s="148" t="s">
        <v>100</v>
      </c>
      <c r="W22" s="148">
        <v>295560</v>
      </c>
      <c r="X22" s="149" t="s">
        <v>100</v>
      </c>
      <c r="Y22" s="148" t="s">
        <v>107</v>
      </c>
      <c r="Z22" s="148">
        <v>295.56</v>
      </c>
      <c r="AA22" s="149">
        <v>1</v>
      </c>
      <c r="AB22" s="148" t="s">
        <v>630</v>
      </c>
      <c r="AC22" s="148" t="s">
        <v>1509</v>
      </c>
      <c r="AD22" s="149" t="s">
        <v>1249</v>
      </c>
      <c r="AE22" s="148" t="s">
        <v>350</v>
      </c>
      <c r="AF22" s="148"/>
      <c r="AG22" s="149"/>
      <c r="AH22" s="148"/>
      <c r="AI22" s="148"/>
      <c r="AJ22" s="149"/>
      <c r="AK22" s="148" t="str">
        <f t="shared" si="0"/>
        <v>GFS</v>
      </c>
      <c r="AL22" s="148" t="str">
        <f t="shared" si="1"/>
        <v>Non- ICB</v>
      </c>
      <c r="AM22" s="196" t="str">
        <f t="shared" si="2"/>
        <v>GFS/Non- ICB</v>
      </c>
    </row>
    <row r="23" spans="1:39" x14ac:dyDescent="0.25">
      <c r="A23" s="195" t="str">
        <f>IF(ISERROR(MATCH(H23,PriorMonth!H:H,0)),"New","Unresolved")</f>
        <v>Unresolved</v>
      </c>
      <c r="B23" s="148">
        <v>260</v>
      </c>
      <c r="C23" s="149" t="s">
        <v>113</v>
      </c>
      <c r="D23" s="148" t="s">
        <v>23</v>
      </c>
      <c r="E23" s="148">
        <v>1970</v>
      </c>
      <c r="F23" s="149" t="s">
        <v>862</v>
      </c>
      <c r="G23" s="148" t="s">
        <v>23</v>
      </c>
      <c r="H23" s="148">
        <v>2600110126098</v>
      </c>
      <c r="I23" s="149" t="s">
        <v>56</v>
      </c>
      <c r="J23" s="148" t="s">
        <v>63</v>
      </c>
      <c r="K23" s="148">
        <v>42794</v>
      </c>
      <c r="L23" s="149">
        <v>99</v>
      </c>
      <c r="M23" s="148" t="s">
        <v>105</v>
      </c>
      <c r="N23" s="148" t="s">
        <v>41</v>
      </c>
      <c r="O23" s="149">
        <v>42831</v>
      </c>
      <c r="P23" s="148" t="s">
        <v>838</v>
      </c>
      <c r="Q23" s="148">
        <v>62</v>
      </c>
      <c r="R23" s="149" t="s">
        <v>35</v>
      </c>
      <c r="S23" s="148">
        <v>244312.5</v>
      </c>
      <c r="T23" s="148" t="s">
        <v>186</v>
      </c>
      <c r="U23" s="149">
        <v>279645.73</v>
      </c>
      <c r="V23" s="148" t="s">
        <v>186</v>
      </c>
      <c r="W23" s="148">
        <v>244312.49902260402</v>
      </c>
      <c r="X23" s="149" t="s">
        <v>100</v>
      </c>
      <c r="Y23" s="148" t="s">
        <v>107</v>
      </c>
      <c r="Z23" s="148">
        <v>279.64999999999998</v>
      </c>
      <c r="AA23" s="149">
        <v>1</v>
      </c>
      <c r="AB23" s="148" t="s">
        <v>630</v>
      </c>
      <c r="AC23" s="148" t="s">
        <v>455</v>
      </c>
      <c r="AD23" s="149" t="s">
        <v>1514</v>
      </c>
      <c r="AE23" s="148" t="s">
        <v>350</v>
      </c>
      <c r="AF23" s="148"/>
      <c r="AG23" s="149"/>
      <c r="AH23" s="148"/>
      <c r="AI23" s="148"/>
      <c r="AJ23" s="149"/>
      <c r="AK23" s="148" t="str">
        <f t="shared" si="0"/>
        <v>GFS</v>
      </c>
      <c r="AL23" s="148" t="str">
        <f t="shared" si="1"/>
        <v>Non- ICB</v>
      </c>
      <c r="AM23" s="196" t="str">
        <f t="shared" si="2"/>
        <v>GFS/Non- ICB</v>
      </c>
    </row>
    <row r="24" spans="1:39" x14ac:dyDescent="0.25">
      <c r="A24" s="195" t="str">
        <f>IF(ISERROR(MATCH(H24,PriorMonth!H:H,0)),"New","Unresolved")</f>
        <v>New</v>
      </c>
      <c r="B24" s="148">
        <v>95</v>
      </c>
      <c r="C24" s="149" t="s">
        <v>153</v>
      </c>
      <c r="D24" s="148" t="s">
        <v>17</v>
      </c>
      <c r="E24" s="148">
        <v>692</v>
      </c>
      <c r="F24" s="149" t="s">
        <v>187</v>
      </c>
      <c r="G24" s="148" t="s">
        <v>16</v>
      </c>
      <c r="H24" s="148">
        <v>950110011038</v>
      </c>
      <c r="I24" s="149" t="s">
        <v>58</v>
      </c>
      <c r="J24" s="148" t="s">
        <v>195</v>
      </c>
      <c r="K24" s="148">
        <v>42821</v>
      </c>
      <c r="L24" s="149">
        <v>72</v>
      </c>
      <c r="M24" s="148" t="s">
        <v>127</v>
      </c>
      <c r="N24" s="148" t="s">
        <v>128</v>
      </c>
      <c r="O24" s="149">
        <v>42891</v>
      </c>
      <c r="P24" s="148" t="s">
        <v>1878</v>
      </c>
      <c r="Q24" s="148">
        <v>2</v>
      </c>
      <c r="R24" s="149" t="s">
        <v>33</v>
      </c>
      <c r="S24" s="148">
        <v>279475.20000000001</v>
      </c>
      <c r="T24" s="148" t="s">
        <v>100</v>
      </c>
      <c r="U24" s="149">
        <v>279475.20000000001</v>
      </c>
      <c r="V24" s="148" t="s">
        <v>100</v>
      </c>
      <c r="W24" s="148">
        <v>279475.20000000001</v>
      </c>
      <c r="X24" s="149" t="s">
        <v>100</v>
      </c>
      <c r="Y24" s="148" t="s">
        <v>114</v>
      </c>
      <c r="Z24" s="148">
        <v>279.48</v>
      </c>
      <c r="AA24" s="149">
        <v>1</v>
      </c>
      <c r="AB24" s="148" t="s">
        <v>630</v>
      </c>
      <c r="AC24" s="148" t="s">
        <v>463</v>
      </c>
      <c r="AD24" s="149" t="s">
        <v>352</v>
      </c>
      <c r="AE24" s="148" t="s">
        <v>350</v>
      </c>
      <c r="AF24" s="148"/>
      <c r="AG24" s="149"/>
      <c r="AH24" s="148"/>
      <c r="AI24" s="148"/>
      <c r="AJ24" s="149"/>
      <c r="AK24" s="148" t="str">
        <f t="shared" si="0"/>
        <v>GFS</v>
      </c>
      <c r="AL24" s="148" t="str">
        <f t="shared" si="1"/>
        <v>Non- ICB</v>
      </c>
      <c r="AM24" s="196" t="str">
        <f t="shared" si="2"/>
        <v>GFS/Non- ICB</v>
      </c>
    </row>
    <row r="25" spans="1:39" x14ac:dyDescent="0.25">
      <c r="A25" s="195" t="str">
        <f>IF(ISERROR(MATCH(H25,PriorMonth!H:H,0)),"New","Unresolved")</f>
        <v>New</v>
      </c>
      <c r="B25" s="148">
        <v>199</v>
      </c>
      <c r="C25" s="149" t="s">
        <v>137</v>
      </c>
      <c r="D25" s="148" t="s">
        <v>22</v>
      </c>
      <c r="E25" s="148">
        <v>795</v>
      </c>
      <c r="F25" s="149" t="s">
        <v>264</v>
      </c>
      <c r="G25" s="148" t="s">
        <v>14</v>
      </c>
      <c r="H25" s="148">
        <v>199030004268</v>
      </c>
      <c r="I25" s="149" t="s">
        <v>60</v>
      </c>
      <c r="J25" s="148" t="s">
        <v>3038</v>
      </c>
      <c r="K25" s="148">
        <v>42829</v>
      </c>
      <c r="L25" s="149">
        <v>64</v>
      </c>
      <c r="M25" s="148" t="s">
        <v>111</v>
      </c>
      <c r="N25" s="148" t="s">
        <v>42</v>
      </c>
      <c r="O25" s="149">
        <v>42891</v>
      </c>
      <c r="P25" s="148" t="s">
        <v>1878</v>
      </c>
      <c r="Q25" s="148">
        <v>2</v>
      </c>
      <c r="R25" s="149" t="s">
        <v>33</v>
      </c>
      <c r="S25" s="148">
        <v>292468</v>
      </c>
      <c r="T25" s="148" t="s">
        <v>248</v>
      </c>
      <c r="U25" s="149">
        <v>260643.45</v>
      </c>
      <c r="V25" s="148" t="s">
        <v>248</v>
      </c>
      <c r="W25" s="148">
        <v>292468.00500277046</v>
      </c>
      <c r="X25" s="149" t="s">
        <v>100</v>
      </c>
      <c r="Y25" s="148" t="s">
        <v>114</v>
      </c>
      <c r="Z25" s="148">
        <v>260.64</v>
      </c>
      <c r="AA25" s="149">
        <v>1</v>
      </c>
      <c r="AB25" s="148" t="s">
        <v>630</v>
      </c>
      <c r="AC25" s="148" t="s">
        <v>2006</v>
      </c>
      <c r="AD25" s="149" t="s">
        <v>3039</v>
      </c>
      <c r="AE25" s="148" t="s">
        <v>350</v>
      </c>
      <c r="AF25" s="148"/>
      <c r="AG25" s="149"/>
      <c r="AH25" s="148"/>
      <c r="AI25" s="148"/>
      <c r="AJ25" s="149"/>
      <c r="AK25" s="148" t="str">
        <f t="shared" si="0"/>
        <v>GFS</v>
      </c>
      <c r="AL25" s="148" t="str">
        <f t="shared" si="1"/>
        <v>Non- ICB</v>
      </c>
      <c r="AM25" s="196" t="str">
        <f t="shared" si="2"/>
        <v>GFS/Non- ICB</v>
      </c>
    </row>
    <row r="26" spans="1:39" x14ac:dyDescent="0.25">
      <c r="A26" s="195" t="str">
        <f>IF(ISERROR(MATCH(H26,PriorMonth!H:H,0)),"New","Unresolved")</f>
        <v>New</v>
      </c>
      <c r="B26" s="148">
        <v>1960</v>
      </c>
      <c r="C26" s="149" t="s">
        <v>423</v>
      </c>
      <c r="D26" s="148" t="s">
        <v>22</v>
      </c>
      <c r="E26" s="148">
        <v>413</v>
      </c>
      <c r="F26" s="149" t="s">
        <v>136</v>
      </c>
      <c r="G26" s="148" t="s">
        <v>13</v>
      </c>
      <c r="H26" s="148">
        <v>19600530003472</v>
      </c>
      <c r="I26" s="149" t="s">
        <v>538</v>
      </c>
      <c r="J26" s="148" t="s">
        <v>424</v>
      </c>
      <c r="K26" s="148">
        <v>42828</v>
      </c>
      <c r="L26" s="149">
        <v>65</v>
      </c>
      <c r="M26" s="148" t="s">
        <v>111</v>
      </c>
      <c r="N26" s="148" t="s">
        <v>42</v>
      </c>
      <c r="O26" s="149">
        <v>42893</v>
      </c>
      <c r="P26" s="148" t="s">
        <v>1878</v>
      </c>
      <c r="Q26" s="148">
        <v>0</v>
      </c>
      <c r="R26" s="149" t="s">
        <v>33</v>
      </c>
      <c r="S26" s="148">
        <v>260261.9</v>
      </c>
      <c r="T26" s="148" t="s">
        <v>100</v>
      </c>
      <c r="U26" s="149">
        <v>260261.9</v>
      </c>
      <c r="V26" s="148" t="s">
        <v>248</v>
      </c>
      <c r="W26" s="148">
        <v>292039.86776276381</v>
      </c>
      <c r="X26" s="149" t="s">
        <v>100</v>
      </c>
      <c r="Y26" s="148" t="s">
        <v>114</v>
      </c>
      <c r="Z26" s="148">
        <v>260.26</v>
      </c>
      <c r="AA26" s="149">
        <v>1</v>
      </c>
      <c r="AB26" s="148" t="s">
        <v>630</v>
      </c>
      <c r="AC26" s="148" t="s">
        <v>477</v>
      </c>
      <c r="AD26" s="149" t="s">
        <v>374</v>
      </c>
      <c r="AE26" s="148" t="s">
        <v>350</v>
      </c>
      <c r="AF26" s="148"/>
      <c r="AG26" s="149"/>
      <c r="AH26" s="148"/>
      <c r="AI26" s="148"/>
      <c r="AJ26" s="149"/>
      <c r="AK26" s="148" t="str">
        <f t="shared" si="0"/>
        <v>GFS</v>
      </c>
      <c r="AL26" s="148" t="str">
        <f t="shared" si="1"/>
        <v>Non- ICB</v>
      </c>
      <c r="AM26" s="196" t="str">
        <f t="shared" si="2"/>
        <v>GFS/Non- ICB</v>
      </c>
    </row>
    <row r="27" spans="1:39" x14ac:dyDescent="0.25">
      <c r="A27" s="195" t="str">
        <f>IF(ISERROR(MATCH(H27,PriorMonth!H:H,0)),"New","Unresolved")</f>
        <v>Unresolved</v>
      </c>
      <c r="B27" s="148">
        <v>8520</v>
      </c>
      <c r="C27" s="149" t="s">
        <v>842</v>
      </c>
      <c r="D27" s="148" t="s">
        <v>19</v>
      </c>
      <c r="E27" s="148">
        <v>795</v>
      </c>
      <c r="F27" s="149" t="s">
        <v>264</v>
      </c>
      <c r="G27" s="148" t="s">
        <v>14</v>
      </c>
      <c r="H27" s="148">
        <v>85203820000470</v>
      </c>
      <c r="I27" s="149" t="s">
        <v>277</v>
      </c>
      <c r="J27" s="148" t="s">
        <v>306</v>
      </c>
      <c r="K27" s="148">
        <v>42796</v>
      </c>
      <c r="L27" s="149">
        <v>97</v>
      </c>
      <c r="M27" s="148" t="s">
        <v>161</v>
      </c>
      <c r="N27" s="148" t="s">
        <v>128</v>
      </c>
      <c r="O27" s="149">
        <v>42859</v>
      </c>
      <c r="P27" s="148" t="s">
        <v>1878</v>
      </c>
      <c r="Q27" s="148">
        <v>34</v>
      </c>
      <c r="R27" s="149" t="s">
        <v>34</v>
      </c>
      <c r="S27" s="148">
        <v>18667738.469999999</v>
      </c>
      <c r="T27" s="148" t="s">
        <v>197</v>
      </c>
      <c r="U27" s="149">
        <v>258077.75</v>
      </c>
      <c r="V27" s="148" t="s">
        <v>197</v>
      </c>
      <c r="W27" s="148">
        <v>18667738.412128929</v>
      </c>
      <c r="X27" s="149" t="s">
        <v>100</v>
      </c>
      <c r="Y27" s="148" t="s">
        <v>114</v>
      </c>
      <c r="Z27" s="148">
        <v>258.08</v>
      </c>
      <c r="AA27" s="149">
        <v>1</v>
      </c>
      <c r="AB27" s="148" t="s">
        <v>630</v>
      </c>
      <c r="AC27" s="148" t="s">
        <v>426</v>
      </c>
      <c r="AD27" s="149" t="s">
        <v>877</v>
      </c>
      <c r="AE27" s="148" t="s">
        <v>350</v>
      </c>
      <c r="AF27" s="148"/>
      <c r="AG27" s="149"/>
      <c r="AH27" s="148"/>
      <c r="AI27" s="148"/>
      <c r="AJ27" s="149"/>
      <c r="AK27" s="148" t="str">
        <f t="shared" si="0"/>
        <v>GFS</v>
      </c>
      <c r="AL27" s="148" t="str">
        <f t="shared" si="1"/>
        <v>ICB</v>
      </c>
      <c r="AM27" s="196" t="str">
        <f t="shared" si="2"/>
        <v>GFS/ICB</v>
      </c>
    </row>
    <row r="28" spans="1:39" x14ac:dyDescent="0.25">
      <c r="A28" s="195" t="str">
        <f>IF(ISERROR(MATCH(H28,PriorMonth!H:H,0)),"New","Unresolved")</f>
        <v>New</v>
      </c>
      <c r="B28" s="148">
        <v>1350</v>
      </c>
      <c r="C28" s="149" t="s">
        <v>124</v>
      </c>
      <c r="D28" s="148" t="s">
        <v>21</v>
      </c>
      <c r="E28" s="148">
        <v>8520</v>
      </c>
      <c r="F28" s="149" t="s">
        <v>842</v>
      </c>
      <c r="G28" s="148" t="s">
        <v>19</v>
      </c>
      <c r="H28" s="148">
        <v>13500210104812</v>
      </c>
      <c r="I28" s="149" t="s">
        <v>55</v>
      </c>
      <c r="J28" s="148" t="s">
        <v>1006</v>
      </c>
      <c r="K28" s="148">
        <v>42795</v>
      </c>
      <c r="L28" s="149">
        <v>98</v>
      </c>
      <c r="M28" s="148" t="s">
        <v>149</v>
      </c>
      <c r="N28" s="148" t="s">
        <v>41</v>
      </c>
      <c r="O28" s="149">
        <v>42893</v>
      </c>
      <c r="P28" s="148" t="s">
        <v>1878</v>
      </c>
      <c r="Q28" s="148">
        <v>0</v>
      </c>
      <c r="R28" s="149" t="s">
        <v>33</v>
      </c>
      <c r="S28" s="148">
        <v>257255.9</v>
      </c>
      <c r="T28" s="148" t="s">
        <v>100</v>
      </c>
      <c r="U28" s="149">
        <v>257255.9</v>
      </c>
      <c r="V28" s="148" t="s">
        <v>243</v>
      </c>
      <c r="W28" s="148">
        <v>2509737.7542727976</v>
      </c>
      <c r="X28" s="149" t="s">
        <v>100</v>
      </c>
      <c r="Y28" s="148" t="s">
        <v>114</v>
      </c>
      <c r="Z28" s="148">
        <v>257.26</v>
      </c>
      <c r="AA28" s="149">
        <v>1</v>
      </c>
      <c r="AB28" s="148" t="s">
        <v>630</v>
      </c>
      <c r="AC28" s="148" t="s">
        <v>2696</v>
      </c>
      <c r="AD28" s="149" t="s">
        <v>2650</v>
      </c>
      <c r="AE28" s="148" t="s">
        <v>350</v>
      </c>
      <c r="AF28" s="148"/>
      <c r="AG28" s="149"/>
      <c r="AH28" s="148"/>
      <c r="AI28" s="148"/>
      <c r="AJ28" s="149"/>
      <c r="AK28" s="148" t="str">
        <f t="shared" si="0"/>
        <v>GFS</v>
      </c>
      <c r="AL28" s="148" t="str">
        <f t="shared" si="1"/>
        <v>Non- ICB</v>
      </c>
      <c r="AM28" s="196" t="str">
        <f t="shared" si="2"/>
        <v>GFS/Non- ICB</v>
      </c>
    </row>
    <row r="29" spans="1:39" x14ac:dyDescent="0.25">
      <c r="A29" s="195" t="str">
        <f>IF(ISERROR(MATCH(H29,PriorMonth!H:H,0)),"New","Unresolved")</f>
        <v>New</v>
      </c>
      <c r="B29" s="148">
        <v>95</v>
      </c>
      <c r="C29" s="149" t="s">
        <v>153</v>
      </c>
      <c r="D29" s="148" t="s">
        <v>17</v>
      </c>
      <c r="E29" s="148">
        <v>260</v>
      </c>
      <c r="F29" s="149" t="s">
        <v>113</v>
      </c>
      <c r="G29" s="148" t="s">
        <v>23</v>
      </c>
      <c r="H29" s="148">
        <v>950110011734</v>
      </c>
      <c r="I29" s="149" t="s">
        <v>58</v>
      </c>
      <c r="J29" s="148" t="s">
        <v>195</v>
      </c>
      <c r="K29" s="148">
        <v>42825</v>
      </c>
      <c r="L29" s="149">
        <v>68</v>
      </c>
      <c r="M29" s="148" t="s">
        <v>127</v>
      </c>
      <c r="N29" s="148" t="s">
        <v>128</v>
      </c>
      <c r="O29" s="149">
        <v>42892</v>
      </c>
      <c r="P29" s="148" t="s">
        <v>1878</v>
      </c>
      <c r="Q29" s="148">
        <v>1</v>
      </c>
      <c r="R29" s="149" t="s">
        <v>33</v>
      </c>
      <c r="S29" s="148">
        <v>255315.74</v>
      </c>
      <c r="T29" s="148" t="s">
        <v>100</v>
      </c>
      <c r="U29" s="149">
        <v>255315.74</v>
      </c>
      <c r="V29" s="148" t="s">
        <v>100</v>
      </c>
      <c r="W29" s="148">
        <v>255315.74</v>
      </c>
      <c r="X29" s="149" t="s">
        <v>100</v>
      </c>
      <c r="Y29" s="148" t="s">
        <v>114</v>
      </c>
      <c r="Z29" s="148">
        <v>255.32</v>
      </c>
      <c r="AA29" s="149">
        <v>1</v>
      </c>
      <c r="AB29" s="148" t="s">
        <v>630</v>
      </c>
      <c r="AC29" s="148" t="s">
        <v>442</v>
      </c>
      <c r="AD29" s="149" t="s">
        <v>354</v>
      </c>
      <c r="AE29" s="148" t="s">
        <v>350</v>
      </c>
      <c r="AF29" s="148"/>
      <c r="AG29" s="149"/>
      <c r="AH29" s="148"/>
      <c r="AI29" s="148"/>
      <c r="AJ29" s="149"/>
      <c r="AK29" s="148" t="str">
        <f t="shared" si="0"/>
        <v>GFS</v>
      </c>
      <c r="AL29" s="148" t="str">
        <f t="shared" si="1"/>
        <v>Non- ICB</v>
      </c>
      <c r="AM29" s="196" t="str">
        <f t="shared" si="2"/>
        <v>GFS/Non- ICB</v>
      </c>
    </row>
    <row r="30" spans="1:39" x14ac:dyDescent="0.25">
      <c r="A30" s="195" t="str">
        <f>IF(ISERROR(MATCH(H30,PriorMonth!H:H,0)),"New","Unresolved")</f>
        <v>New</v>
      </c>
      <c r="B30" s="148">
        <v>8520</v>
      </c>
      <c r="C30" s="149" t="s">
        <v>842</v>
      </c>
      <c r="D30" s="148" t="s">
        <v>19</v>
      </c>
      <c r="E30" s="148">
        <v>95</v>
      </c>
      <c r="F30" s="149" t="s">
        <v>153</v>
      </c>
      <c r="G30" s="148" t="s">
        <v>17</v>
      </c>
      <c r="H30" s="148">
        <v>85200420032178</v>
      </c>
      <c r="I30" s="149" t="s">
        <v>2823</v>
      </c>
      <c r="J30" s="148" t="s">
        <v>1309</v>
      </c>
      <c r="K30" s="148">
        <v>42858</v>
      </c>
      <c r="L30" s="149">
        <v>35</v>
      </c>
      <c r="M30" s="148" t="s">
        <v>111</v>
      </c>
      <c r="N30" s="148" t="s">
        <v>42</v>
      </c>
      <c r="O30" s="149">
        <v>42892</v>
      </c>
      <c r="P30" s="148" t="s">
        <v>1878</v>
      </c>
      <c r="Q30" s="148">
        <v>1</v>
      </c>
      <c r="R30" s="149" t="s">
        <v>33</v>
      </c>
      <c r="S30" s="148">
        <v>18075515.859999999</v>
      </c>
      <c r="T30" s="148" t="s">
        <v>197</v>
      </c>
      <c r="U30" s="149">
        <v>249890.39</v>
      </c>
      <c r="V30" s="148" t="s">
        <v>197</v>
      </c>
      <c r="W30" s="148">
        <v>18075515.739829872</v>
      </c>
      <c r="X30" s="149" t="s">
        <v>100</v>
      </c>
      <c r="Y30" s="148" t="s">
        <v>114</v>
      </c>
      <c r="Z30" s="148">
        <v>249.89</v>
      </c>
      <c r="AA30" s="149">
        <v>1</v>
      </c>
      <c r="AB30" s="148" t="s">
        <v>630</v>
      </c>
      <c r="AC30" s="148" t="s">
        <v>410</v>
      </c>
      <c r="AD30" s="149" t="s">
        <v>2829</v>
      </c>
      <c r="AE30" s="148" t="s">
        <v>350</v>
      </c>
      <c r="AF30" s="148"/>
      <c r="AG30" s="149"/>
      <c r="AH30" s="148"/>
      <c r="AI30" s="148"/>
      <c r="AJ30" s="149"/>
      <c r="AK30" s="148" t="str">
        <f t="shared" si="0"/>
        <v>GFS</v>
      </c>
      <c r="AL30" s="148" t="str">
        <f t="shared" si="1"/>
        <v>ICB</v>
      </c>
      <c r="AM30" s="196" t="str">
        <f t="shared" si="2"/>
        <v>GFS/ICB</v>
      </c>
    </row>
    <row r="31" spans="1:39" x14ac:dyDescent="0.25">
      <c r="A31" s="195" t="str">
        <f>IF(ISERROR(MATCH(H31,PriorMonth!H:H,0)),"New","Unresolved")</f>
        <v>New</v>
      </c>
      <c r="B31" s="148">
        <v>8310</v>
      </c>
      <c r="C31" s="149" t="s">
        <v>170</v>
      </c>
      <c r="D31" s="148" t="s">
        <v>14</v>
      </c>
      <c r="E31" s="148">
        <v>413</v>
      </c>
      <c r="F31" s="149" t="s">
        <v>136</v>
      </c>
      <c r="G31" s="148" t="s">
        <v>13</v>
      </c>
      <c r="H31" s="148" t="s">
        <v>2971</v>
      </c>
      <c r="I31" s="149" t="s">
        <v>277</v>
      </c>
      <c r="J31" s="148" t="s">
        <v>241</v>
      </c>
      <c r="K31" s="148">
        <v>42829</v>
      </c>
      <c r="L31" s="149">
        <v>64</v>
      </c>
      <c r="M31" s="148" t="s">
        <v>161</v>
      </c>
      <c r="N31" s="148" t="s">
        <v>128</v>
      </c>
      <c r="O31" s="149">
        <v>42893</v>
      </c>
      <c r="P31" s="148" t="s">
        <v>1878</v>
      </c>
      <c r="Q31" s="148">
        <v>0</v>
      </c>
      <c r="R31" s="149" t="s">
        <v>33</v>
      </c>
      <c r="S31" s="148">
        <v>1016229.43</v>
      </c>
      <c r="T31" s="148" t="s">
        <v>242</v>
      </c>
      <c r="U31" s="149">
        <v>243630.03</v>
      </c>
      <c r="V31" s="148" t="s">
        <v>242</v>
      </c>
      <c r="W31" s="148">
        <v>1016229.4276447071</v>
      </c>
      <c r="X31" s="149" t="s">
        <v>100</v>
      </c>
      <c r="Y31" s="148" t="s">
        <v>114</v>
      </c>
      <c r="Z31" s="148">
        <v>243.63</v>
      </c>
      <c r="AA31" s="149">
        <v>1</v>
      </c>
      <c r="AB31" s="148" t="s">
        <v>630</v>
      </c>
      <c r="AC31" s="148" t="s">
        <v>428</v>
      </c>
      <c r="AD31" s="149" t="s">
        <v>690</v>
      </c>
      <c r="AE31" s="148" t="s">
        <v>350</v>
      </c>
      <c r="AF31" s="148"/>
      <c r="AG31" s="149"/>
      <c r="AH31" s="148"/>
      <c r="AI31" s="148"/>
      <c r="AJ31" s="149"/>
      <c r="AK31" s="148" t="str">
        <f t="shared" si="0"/>
        <v>GFS</v>
      </c>
      <c r="AL31" s="148" t="str">
        <f t="shared" si="1"/>
        <v>Non- ICB</v>
      </c>
      <c r="AM31" s="196" t="str">
        <f t="shared" si="2"/>
        <v>GFS/Non- ICB</v>
      </c>
    </row>
    <row r="32" spans="1:39" x14ac:dyDescent="0.25">
      <c r="A32" s="195" t="str">
        <f>IF(ISERROR(MATCH(H32,PriorMonth!H:H,0)),"New","Unresolved")</f>
        <v>New</v>
      </c>
      <c r="B32" s="148">
        <v>429</v>
      </c>
      <c r="C32" s="149" t="s">
        <v>162</v>
      </c>
      <c r="D32" s="148" t="s">
        <v>13</v>
      </c>
      <c r="E32" s="148">
        <v>3014</v>
      </c>
      <c r="F32" s="149" t="s">
        <v>144</v>
      </c>
      <c r="G32" s="148" t="s">
        <v>16</v>
      </c>
      <c r="H32" s="148">
        <v>20161434</v>
      </c>
      <c r="I32" s="149" t="s">
        <v>59</v>
      </c>
      <c r="J32" s="148" t="s">
        <v>155</v>
      </c>
      <c r="K32" s="148">
        <v>42829</v>
      </c>
      <c r="L32" s="149">
        <v>64</v>
      </c>
      <c r="M32" s="148" t="s">
        <v>111</v>
      </c>
      <c r="N32" s="148" t="s">
        <v>42</v>
      </c>
      <c r="O32" s="149">
        <v>42893</v>
      </c>
      <c r="P32" s="148" t="s">
        <v>1878</v>
      </c>
      <c r="Q32" s="148">
        <v>0</v>
      </c>
      <c r="R32" s="149" t="s">
        <v>33</v>
      </c>
      <c r="S32" s="148">
        <v>242144.04</v>
      </c>
      <c r="T32" s="148" t="s">
        <v>100</v>
      </c>
      <c r="U32" s="149">
        <v>242144.04</v>
      </c>
      <c r="V32" s="148" t="s">
        <v>100</v>
      </c>
      <c r="W32" s="148">
        <v>242144.04</v>
      </c>
      <c r="X32" s="149" t="s">
        <v>100</v>
      </c>
      <c r="Y32" s="148" t="s">
        <v>114</v>
      </c>
      <c r="Z32" s="148">
        <v>242.14</v>
      </c>
      <c r="AA32" s="149">
        <v>1</v>
      </c>
      <c r="AB32" s="148" t="s">
        <v>630</v>
      </c>
      <c r="AC32" s="148" t="s">
        <v>413</v>
      </c>
      <c r="AD32" s="149" t="s">
        <v>2648</v>
      </c>
      <c r="AE32" s="148" t="s">
        <v>350</v>
      </c>
      <c r="AF32" s="148"/>
      <c r="AG32" s="149"/>
      <c r="AH32" s="148"/>
      <c r="AI32" s="148"/>
      <c r="AJ32" s="149"/>
      <c r="AK32" s="148" t="str">
        <f t="shared" si="0"/>
        <v>Non-GFS</v>
      </c>
      <c r="AL32" s="148" t="str">
        <f t="shared" si="1"/>
        <v>Non- ICB</v>
      </c>
      <c r="AM32" s="196" t="str">
        <f t="shared" si="2"/>
        <v>Non-GFS/Non- ICB</v>
      </c>
    </row>
    <row r="33" spans="1:39" x14ac:dyDescent="0.25">
      <c r="A33" s="195" t="str">
        <f>IF(ISERROR(MATCH(H33,PriorMonth!H:H,0)),"New","Unresolved")</f>
        <v>New</v>
      </c>
      <c r="B33" s="148">
        <v>9</v>
      </c>
      <c r="C33" s="149" t="s">
        <v>749</v>
      </c>
      <c r="D33" s="148" t="s">
        <v>17</v>
      </c>
      <c r="E33" s="148">
        <v>1730</v>
      </c>
      <c r="F33" s="149" t="s">
        <v>172</v>
      </c>
      <c r="G33" s="148" t="s">
        <v>18</v>
      </c>
      <c r="H33" s="148" t="s">
        <v>2768</v>
      </c>
      <c r="I33" s="149" t="s">
        <v>58</v>
      </c>
      <c r="J33" s="148" t="s">
        <v>195</v>
      </c>
      <c r="K33" s="148">
        <v>42818</v>
      </c>
      <c r="L33" s="149">
        <v>75</v>
      </c>
      <c r="M33" s="148" t="s">
        <v>111</v>
      </c>
      <c r="N33" s="148" t="s">
        <v>42</v>
      </c>
      <c r="O33" s="149">
        <v>42893</v>
      </c>
      <c r="P33" s="148" t="s">
        <v>1878</v>
      </c>
      <c r="Q33" s="148">
        <v>0</v>
      </c>
      <c r="R33" s="149" t="s">
        <v>33</v>
      </c>
      <c r="S33" s="148">
        <v>238710.05</v>
      </c>
      <c r="T33" s="148" t="s">
        <v>100</v>
      </c>
      <c r="U33" s="149">
        <v>238710.05</v>
      </c>
      <c r="V33" s="148" t="s">
        <v>100</v>
      </c>
      <c r="W33" s="148">
        <v>238710.05</v>
      </c>
      <c r="X33" s="149" t="s">
        <v>100</v>
      </c>
      <c r="Y33" s="148" t="s">
        <v>114</v>
      </c>
      <c r="Z33" s="148">
        <v>238.71</v>
      </c>
      <c r="AA33" s="149">
        <v>1</v>
      </c>
      <c r="AB33" s="148" t="s">
        <v>630</v>
      </c>
      <c r="AC33" s="148" t="s">
        <v>437</v>
      </c>
      <c r="AD33" s="149" t="s">
        <v>1153</v>
      </c>
      <c r="AE33" s="148" t="s">
        <v>350</v>
      </c>
      <c r="AF33" s="148"/>
      <c r="AG33" s="149"/>
      <c r="AH33" s="148"/>
      <c r="AI33" s="148"/>
      <c r="AJ33" s="149"/>
      <c r="AK33" s="148" t="str">
        <f t="shared" si="0"/>
        <v>Non-GFS</v>
      </c>
      <c r="AL33" s="148" t="str">
        <f t="shared" si="1"/>
        <v>Non- ICB</v>
      </c>
      <c r="AM33" s="196" t="str">
        <f t="shared" si="2"/>
        <v>Non-GFS/Non- ICB</v>
      </c>
    </row>
    <row r="34" spans="1:39" x14ac:dyDescent="0.25">
      <c r="A34" s="195" t="str">
        <f>IF(ISERROR(MATCH(H34,PriorMonth!H:H,0)),"New","Unresolved")</f>
        <v>New</v>
      </c>
      <c r="B34" s="148">
        <v>635</v>
      </c>
      <c r="C34" s="149" t="s">
        <v>142</v>
      </c>
      <c r="D34" s="148" t="s">
        <v>16</v>
      </c>
      <c r="E34" s="148">
        <v>693</v>
      </c>
      <c r="F34" s="149" t="s">
        <v>177</v>
      </c>
      <c r="G34" s="148" t="s">
        <v>16</v>
      </c>
      <c r="H34" s="148">
        <v>63501111708641</v>
      </c>
      <c r="I34" s="149" t="s">
        <v>55</v>
      </c>
      <c r="J34" s="148" t="s">
        <v>1257</v>
      </c>
      <c r="K34" s="148">
        <v>42821</v>
      </c>
      <c r="L34" s="149">
        <v>72</v>
      </c>
      <c r="M34" s="148" t="s">
        <v>111</v>
      </c>
      <c r="N34" s="148" t="s">
        <v>42</v>
      </c>
      <c r="O34" s="149">
        <v>42892</v>
      </c>
      <c r="P34" s="148" t="s">
        <v>1878</v>
      </c>
      <c r="Q34" s="148">
        <v>1</v>
      </c>
      <c r="R34" s="149" t="s">
        <v>33</v>
      </c>
      <c r="S34" s="148">
        <v>236695.58</v>
      </c>
      <c r="T34" s="148" t="s">
        <v>100</v>
      </c>
      <c r="U34" s="149">
        <v>236695.58</v>
      </c>
      <c r="V34" s="148" t="s">
        <v>100</v>
      </c>
      <c r="W34" s="148">
        <v>236695.58</v>
      </c>
      <c r="X34" s="149" t="s">
        <v>100</v>
      </c>
      <c r="Y34" s="148" t="s">
        <v>107</v>
      </c>
      <c r="Z34" s="148">
        <v>236.7</v>
      </c>
      <c r="AA34" s="149">
        <v>1</v>
      </c>
      <c r="AB34" s="148" t="s">
        <v>630</v>
      </c>
      <c r="AC34" s="148" t="s">
        <v>431</v>
      </c>
      <c r="AD34" s="149" t="s">
        <v>854</v>
      </c>
      <c r="AE34" s="148" t="s">
        <v>350</v>
      </c>
      <c r="AF34" s="148"/>
      <c r="AG34" s="149"/>
      <c r="AH34" s="148"/>
      <c r="AI34" s="148"/>
      <c r="AJ34" s="149"/>
      <c r="AK34" s="148" t="str">
        <f t="shared" si="0"/>
        <v>GFS</v>
      </c>
      <c r="AL34" s="148" t="str">
        <f t="shared" si="1"/>
        <v>Non- ICB</v>
      </c>
      <c r="AM34" s="196" t="str">
        <f t="shared" si="2"/>
        <v>GFS/Non- ICB</v>
      </c>
    </row>
    <row r="35" spans="1:39" x14ac:dyDescent="0.25">
      <c r="A35" s="195" t="str">
        <f>IF(ISERROR(MATCH(H35,PriorMonth!H:H,0)),"New","Unresolved")</f>
        <v>New</v>
      </c>
      <c r="B35" s="148">
        <v>260</v>
      </c>
      <c r="C35" s="149" t="s">
        <v>113</v>
      </c>
      <c r="D35" s="148" t="s">
        <v>23</v>
      </c>
      <c r="E35" s="148">
        <v>1350</v>
      </c>
      <c r="F35" s="149" t="s">
        <v>124</v>
      </c>
      <c r="G35" s="148" t="s">
        <v>21</v>
      </c>
      <c r="H35" s="148">
        <v>2600110130068</v>
      </c>
      <c r="I35" s="149" t="s">
        <v>56</v>
      </c>
      <c r="J35" s="148" t="s">
        <v>888</v>
      </c>
      <c r="K35" s="148">
        <v>42825</v>
      </c>
      <c r="L35" s="149">
        <v>68</v>
      </c>
      <c r="M35" s="148" t="s">
        <v>111</v>
      </c>
      <c r="N35" s="148" t="s">
        <v>42</v>
      </c>
      <c r="O35" s="149">
        <v>42892</v>
      </c>
      <c r="P35" s="148" t="s">
        <v>1878</v>
      </c>
      <c r="Q35" s="148">
        <v>1</v>
      </c>
      <c r="R35" s="149" t="s">
        <v>33</v>
      </c>
      <c r="S35" s="148">
        <v>204000</v>
      </c>
      <c r="T35" s="148" t="s">
        <v>186</v>
      </c>
      <c r="U35" s="149">
        <v>233503.11</v>
      </c>
      <c r="V35" s="148" t="s">
        <v>186</v>
      </c>
      <c r="W35" s="148">
        <v>203999.99790323991</v>
      </c>
      <c r="X35" s="149" t="s">
        <v>100</v>
      </c>
      <c r="Y35" s="148" t="s">
        <v>114</v>
      </c>
      <c r="Z35" s="148">
        <v>233.5</v>
      </c>
      <c r="AA35" s="149">
        <v>1</v>
      </c>
      <c r="AB35" s="148" t="s">
        <v>630</v>
      </c>
      <c r="AC35" s="148" t="s">
        <v>436</v>
      </c>
      <c r="AD35" s="149" t="s">
        <v>358</v>
      </c>
      <c r="AE35" s="148" t="s">
        <v>350</v>
      </c>
      <c r="AF35" s="148"/>
      <c r="AG35" s="149"/>
      <c r="AH35" s="148"/>
      <c r="AI35" s="148"/>
      <c r="AJ35" s="149"/>
      <c r="AK35" s="148" t="str">
        <f t="shared" si="0"/>
        <v>GFS</v>
      </c>
      <c r="AL35" s="148" t="str">
        <f t="shared" si="1"/>
        <v>Non- ICB</v>
      </c>
      <c r="AM35" s="196" t="str">
        <f t="shared" si="2"/>
        <v>GFS/Non- ICB</v>
      </c>
    </row>
    <row r="36" spans="1:39" x14ac:dyDescent="0.25">
      <c r="A36" s="195" t="str">
        <f>IF(ISERROR(MATCH(H36,PriorMonth!H:H,0)),"New","Unresolved")</f>
        <v>Unresolved</v>
      </c>
      <c r="B36" s="148">
        <v>72</v>
      </c>
      <c r="C36" s="149" t="s">
        <v>174</v>
      </c>
      <c r="D36" s="148" t="s">
        <v>17</v>
      </c>
      <c r="E36" s="148">
        <v>3014</v>
      </c>
      <c r="F36" s="149" t="s">
        <v>144</v>
      </c>
      <c r="G36" s="148" t="s">
        <v>16</v>
      </c>
      <c r="H36" s="148">
        <v>2017000038</v>
      </c>
      <c r="I36" s="149" t="s">
        <v>58</v>
      </c>
      <c r="J36" s="148" t="s">
        <v>195</v>
      </c>
      <c r="K36" s="148">
        <v>42795</v>
      </c>
      <c r="L36" s="149">
        <v>98</v>
      </c>
      <c r="M36" s="148" t="s">
        <v>111</v>
      </c>
      <c r="N36" s="148" t="s">
        <v>42</v>
      </c>
      <c r="O36" s="149">
        <v>42859</v>
      </c>
      <c r="P36" s="148" t="s">
        <v>1878</v>
      </c>
      <c r="Q36" s="148">
        <v>34</v>
      </c>
      <c r="R36" s="149" t="s">
        <v>34</v>
      </c>
      <c r="S36" s="148">
        <v>229065.05</v>
      </c>
      <c r="T36" s="148" t="s">
        <v>100</v>
      </c>
      <c r="U36" s="149">
        <v>229065.05</v>
      </c>
      <c r="V36" s="148" t="s">
        <v>100</v>
      </c>
      <c r="W36" s="148">
        <v>229065.05</v>
      </c>
      <c r="X36" s="149" t="s">
        <v>100</v>
      </c>
      <c r="Y36" s="148" t="s">
        <v>114</v>
      </c>
      <c r="Z36" s="148">
        <v>229.07</v>
      </c>
      <c r="AA36" s="149">
        <v>1</v>
      </c>
      <c r="AB36" s="148" t="s">
        <v>630</v>
      </c>
      <c r="AC36" s="148" t="s">
        <v>413</v>
      </c>
      <c r="AD36" s="149" t="s">
        <v>1916</v>
      </c>
      <c r="AE36" s="148" t="s">
        <v>350</v>
      </c>
      <c r="AF36" s="148"/>
      <c r="AG36" s="149"/>
      <c r="AH36" s="148"/>
      <c r="AI36" s="148"/>
      <c r="AJ36" s="149"/>
      <c r="AK36" s="148" t="str">
        <f t="shared" si="0"/>
        <v>Non-GFS</v>
      </c>
      <c r="AL36" s="148" t="str">
        <f t="shared" si="1"/>
        <v>Non- ICB</v>
      </c>
      <c r="AM36" s="196" t="str">
        <f t="shared" si="2"/>
        <v>Non-GFS/Non- ICB</v>
      </c>
    </row>
    <row r="37" spans="1:39" x14ac:dyDescent="0.25">
      <c r="A37" s="195" t="str">
        <f>IF(ISERROR(MATCH(H37,PriorMonth!H:H,0)),"New","Unresolved")</f>
        <v>New</v>
      </c>
      <c r="B37" s="148">
        <v>635</v>
      </c>
      <c r="C37" s="149" t="s">
        <v>142</v>
      </c>
      <c r="D37" s="148" t="s">
        <v>16</v>
      </c>
      <c r="E37" s="148">
        <v>693</v>
      </c>
      <c r="F37" s="149" t="s">
        <v>177</v>
      </c>
      <c r="G37" s="148" t="s">
        <v>16</v>
      </c>
      <c r="H37" s="148">
        <v>63501111708642</v>
      </c>
      <c r="I37" s="149" t="s">
        <v>55</v>
      </c>
      <c r="J37" s="148" t="s">
        <v>1257</v>
      </c>
      <c r="K37" s="148">
        <v>42821</v>
      </c>
      <c r="L37" s="149">
        <v>72</v>
      </c>
      <c r="M37" s="148" t="s">
        <v>111</v>
      </c>
      <c r="N37" s="148" t="s">
        <v>42</v>
      </c>
      <c r="O37" s="149">
        <v>42892</v>
      </c>
      <c r="P37" s="148" t="s">
        <v>1878</v>
      </c>
      <c r="Q37" s="148">
        <v>1</v>
      </c>
      <c r="R37" s="149" t="s">
        <v>33</v>
      </c>
      <c r="S37" s="148">
        <v>222493.85</v>
      </c>
      <c r="T37" s="148" t="s">
        <v>100</v>
      </c>
      <c r="U37" s="149">
        <v>222493.85</v>
      </c>
      <c r="V37" s="148" t="s">
        <v>100</v>
      </c>
      <c r="W37" s="148">
        <v>222493.85</v>
      </c>
      <c r="X37" s="149" t="s">
        <v>100</v>
      </c>
      <c r="Y37" s="148" t="s">
        <v>107</v>
      </c>
      <c r="Z37" s="148">
        <v>222.49</v>
      </c>
      <c r="AA37" s="149">
        <v>1</v>
      </c>
      <c r="AB37" s="148" t="s">
        <v>630</v>
      </c>
      <c r="AC37" s="148" t="s">
        <v>431</v>
      </c>
      <c r="AD37" s="149" t="s">
        <v>854</v>
      </c>
      <c r="AE37" s="148" t="s">
        <v>350</v>
      </c>
      <c r="AF37" s="148"/>
      <c r="AG37" s="149"/>
      <c r="AH37" s="148"/>
      <c r="AI37" s="148"/>
      <c r="AJ37" s="149"/>
      <c r="AK37" s="148" t="str">
        <f t="shared" si="0"/>
        <v>GFS</v>
      </c>
      <c r="AL37" s="148" t="str">
        <f t="shared" si="1"/>
        <v>Non- ICB</v>
      </c>
      <c r="AM37" s="196" t="str">
        <f t="shared" si="2"/>
        <v>GFS/Non- ICB</v>
      </c>
    </row>
    <row r="38" spans="1:39" x14ac:dyDescent="0.25">
      <c r="A38" s="195" t="str">
        <f>IF(ISERROR(MATCH(H38,PriorMonth!H:H,0)),"New","Unresolved")</f>
        <v>Unresolved</v>
      </c>
      <c r="B38" s="148">
        <v>260</v>
      </c>
      <c r="C38" s="149" t="s">
        <v>113</v>
      </c>
      <c r="D38" s="148" t="s">
        <v>23</v>
      </c>
      <c r="E38" s="148">
        <v>1970</v>
      </c>
      <c r="F38" s="149" t="s">
        <v>862</v>
      </c>
      <c r="G38" s="148" t="s">
        <v>23</v>
      </c>
      <c r="H38" s="148">
        <v>2600110126109</v>
      </c>
      <c r="I38" s="149" t="s">
        <v>56</v>
      </c>
      <c r="J38" s="148" t="s">
        <v>63</v>
      </c>
      <c r="K38" s="148">
        <v>42794</v>
      </c>
      <c r="L38" s="149">
        <v>99</v>
      </c>
      <c r="M38" s="148" t="s">
        <v>105</v>
      </c>
      <c r="N38" s="148" t="s">
        <v>41</v>
      </c>
      <c r="O38" s="149">
        <v>42831</v>
      </c>
      <c r="P38" s="148" t="s">
        <v>838</v>
      </c>
      <c r="Q38" s="148">
        <v>62</v>
      </c>
      <c r="R38" s="149" t="s">
        <v>35</v>
      </c>
      <c r="S38" s="148">
        <v>190500</v>
      </c>
      <c r="T38" s="148" t="s">
        <v>186</v>
      </c>
      <c r="U38" s="149">
        <v>218050.7</v>
      </c>
      <c r="V38" s="148" t="s">
        <v>186</v>
      </c>
      <c r="W38" s="148">
        <v>190499.9995194925</v>
      </c>
      <c r="X38" s="149" t="s">
        <v>100</v>
      </c>
      <c r="Y38" s="148" t="s">
        <v>107</v>
      </c>
      <c r="Z38" s="148">
        <v>218.05</v>
      </c>
      <c r="AA38" s="149">
        <v>1</v>
      </c>
      <c r="AB38" s="148" t="s">
        <v>630</v>
      </c>
      <c r="AC38" s="148" t="s">
        <v>455</v>
      </c>
      <c r="AD38" s="149" t="s">
        <v>1514</v>
      </c>
      <c r="AE38" s="148" t="s">
        <v>350</v>
      </c>
      <c r="AF38" s="148"/>
      <c r="AG38" s="149"/>
      <c r="AH38" s="148"/>
      <c r="AI38" s="148"/>
      <c r="AJ38" s="149"/>
      <c r="AK38" s="148" t="str">
        <f t="shared" si="0"/>
        <v>GFS</v>
      </c>
      <c r="AL38" s="148" t="str">
        <f t="shared" si="1"/>
        <v>Non- ICB</v>
      </c>
      <c r="AM38" s="196" t="str">
        <f t="shared" si="2"/>
        <v>GFS/Non- ICB</v>
      </c>
    </row>
    <row r="39" spans="1:39" x14ac:dyDescent="0.25">
      <c r="A39" s="195" t="str">
        <f>IF(ISERROR(MATCH(H39,PriorMonth!H:H,0)),"New","Unresolved")</f>
        <v>New</v>
      </c>
      <c r="B39" s="148">
        <v>9</v>
      </c>
      <c r="C39" s="149" t="s">
        <v>749</v>
      </c>
      <c r="D39" s="148" t="s">
        <v>17</v>
      </c>
      <c r="E39" s="148">
        <v>8110</v>
      </c>
      <c r="F39" s="149" t="s">
        <v>116</v>
      </c>
      <c r="G39" s="148" t="s">
        <v>15</v>
      </c>
      <c r="H39" s="148" t="s">
        <v>2859</v>
      </c>
      <c r="I39" s="149" t="s">
        <v>58</v>
      </c>
      <c r="J39" s="148" t="s">
        <v>195</v>
      </c>
      <c r="K39" s="148">
        <v>42818</v>
      </c>
      <c r="L39" s="149">
        <v>75</v>
      </c>
      <c r="M39" s="148" t="s">
        <v>111</v>
      </c>
      <c r="N39" s="148" t="s">
        <v>42</v>
      </c>
      <c r="O39" s="149">
        <v>42892</v>
      </c>
      <c r="P39" s="148" t="s">
        <v>1878</v>
      </c>
      <c r="Q39" s="148">
        <v>1</v>
      </c>
      <c r="R39" s="149" t="s">
        <v>33</v>
      </c>
      <c r="S39" s="148">
        <v>4574336</v>
      </c>
      <c r="T39" s="148" t="s">
        <v>238</v>
      </c>
      <c r="U39" s="149">
        <v>217247.11</v>
      </c>
      <c r="V39" s="148" t="s">
        <v>100</v>
      </c>
      <c r="W39" s="148">
        <v>217247.11</v>
      </c>
      <c r="X39" s="149" t="s">
        <v>100</v>
      </c>
      <c r="Y39" s="148" t="s">
        <v>114</v>
      </c>
      <c r="Z39" s="148">
        <v>217.25</v>
      </c>
      <c r="AA39" s="149">
        <v>1</v>
      </c>
      <c r="AB39" s="148" t="s">
        <v>630</v>
      </c>
      <c r="AC39" s="148" t="s">
        <v>447</v>
      </c>
      <c r="AD39" s="149" t="s">
        <v>364</v>
      </c>
      <c r="AE39" s="148" t="s">
        <v>350</v>
      </c>
      <c r="AF39" s="148"/>
      <c r="AG39" s="149"/>
      <c r="AH39" s="148"/>
      <c r="AI39" s="148"/>
      <c r="AJ39" s="149"/>
      <c r="AK39" s="148" t="str">
        <f t="shared" si="0"/>
        <v>Non-GFS</v>
      </c>
      <c r="AL39" s="148" t="str">
        <f t="shared" si="1"/>
        <v>Non- ICB</v>
      </c>
      <c r="AM39" s="196" t="str">
        <f t="shared" si="2"/>
        <v>Non-GFS/Non- ICB</v>
      </c>
    </row>
    <row r="40" spans="1:39" x14ac:dyDescent="0.25">
      <c r="A40" s="195" t="str">
        <f>IF(ISERROR(MATCH(H40,PriorMonth!H:H,0)),"New","Unresolved")</f>
        <v>New</v>
      </c>
      <c r="B40" s="148">
        <v>95</v>
      </c>
      <c r="C40" s="149" t="s">
        <v>153</v>
      </c>
      <c r="D40" s="148" t="s">
        <v>17</v>
      </c>
      <c r="E40" s="148">
        <v>3014</v>
      </c>
      <c r="F40" s="149" t="s">
        <v>144</v>
      </c>
      <c r="G40" s="148" t="s">
        <v>16</v>
      </c>
      <c r="H40" s="148">
        <v>950110011941</v>
      </c>
      <c r="I40" s="149" t="s">
        <v>58</v>
      </c>
      <c r="J40" s="148" t="s">
        <v>195</v>
      </c>
      <c r="K40" s="148">
        <v>42828</v>
      </c>
      <c r="L40" s="149">
        <v>65</v>
      </c>
      <c r="M40" s="148" t="s">
        <v>111</v>
      </c>
      <c r="N40" s="148" t="s">
        <v>42</v>
      </c>
      <c r="O40" s="149">
        <v>42892</v>
      </c>
      <c r="P40" s="148" t="s">
        <v>1878</v>
      </c>
      <c r="Q40" s="148">
        <v>1</v>
      </c>
      <c r="R40" s="149" t="s">
        <v>33</v>
      </c>
      <c r="S40" s="148">
        <v>215568.04</v>
      </c>
      <c r="T40" s="148" t="s">
        <v>100</v>
      </c>
      <c r="U40" s="149">
        <v>215568.04</v>
      </c>
      <c r="V40" s="148" t="s">
        <v>100</v>
      </c>
      <c r="W40" s="148">
        <v>215568.04</v>
      </c>
      <c r="X40" s="149" t="s">
        <v>100</v>
      </c>
      <c r="Y40" s="148" t="s">
        <v>114</v>
      </c>
      <c r="Z40" s="148">
        <v>215.57</v>
      </c>
      <c r="AA40" s="149">
        <v>1</v>
      </c>
      <c r="AB40" s="148" t="s">
        <v>630</v>
      </c>
      <c r="AC40" s="148" t="s">
        <v>413</v>
      </c>
      <c r="AD40" s="149" t="s">
        <v>2769</v>
      </c>
      <c r="AE40" s="148" t="s">
        <v>350</v>
      </c>
      <c r="AF40" s="148"/>
      <c r="AG40" s="149"/>
      <c r="AH40" s="148"/>
      <c r="AI40" s="148"/>
      <c r="AJ40" s="149"/>
      <c r="AK40" s="148" t="str">
        <f t="shared" si="0"/>
        <v>GFS</v>
      </c>
      <c r="AL40" s="148" t="str">
        <f t="shared" si="1"/>
        <v>Non- ICB</v>
      </c>
      <c r="AM40" s="196" t="str">
        <f t="shared" si="2"/>
        <v>GFS/Non- ICB</v>
      </c>
    </row>
    <row r="41" spans="1:39" x14ac:dyDescent="0.25">
      <c r="A41" s="195" t="str">
        <f>IF(ISERROR(MATCH(H41,PriorMonth!H:H,0)),"New","Unresolved")</f>
        <v>Unresolved</v>
      </c>
      <c r="B41" s="148">
        <v>95</v>
      </c>
      <c r="C41" s="149" t="s">
        <v>153</v>
      </c>
      <c r="D41" s="148" t="s">
        <v>17</v>
      </c>
      <c r="E41" s="148">
        <v>199</v>
      </c>
      <c r="F41" s="149" t="s">
        <v>137</v>
      </c>
      <c r="G41" s="148" t="s">
        <v>22</v>
      </c>
      <c r="H41" s="148">
        <v>2016000473</v>
      </c>
      <c r="I41" s="149" t="s">
        <v>58</v>
      </c>
      <c r="J41" s="148" t="s">
        <v>195</v>
      </c>
      <c r="K41" s="148">
        <v>42760</v>
      </c>
      <c r="L41" s="149">
        <v>133</v>
      </c>
      <c r="M41" s="148" t="s">
        <v>111</v>
      </c>
      <c r="N41" s="148" t="s">
        <v>42</v>
      </c>
      <c r="O41" s="149">
        <v>42797</v>
      </c>
      <c r="P41" s="148" t="s">
        <v>838</v>
      </c>
      <c r="Q41" s="148">
        <v>96</v>
      </c>
      <c r="R41" s="149" t="s">
        <v>36</v>
      </c>
      <c r="S41" s="148">
        <v>206792.4</v>
      </c>
      <c r="T41" s="148" t="s">
        <v>100</v>
      </c>
      <c r="U41" s="149">
        <v>206792.4</v>
      </c>
      <c r="V41" s="148" t="s">
        <v>100</v>
      </c>
      <c r="W41" s="148">
        <v>206792.4</v>
      </c>
      <c r="X41" s="149" t="s">
        <v>100</v>
      </c>
      <c r="Y41" s="148" t="s">
        <v>114</v>
      </c>
      <c r="Z41" s="148">
        <v>206.79</v>
      </c>
      <c r="AA41" s="149">
        <v>1</v>
      </c>
      <c r="AB41" s="148" t="s">
        <v>630</v>
      </c>
      <c r="AC41" s="148" t="s">
        <v>439</v>
      </c>
      <c r="AD41" s="149" t="s">
        <v>383</v>
      </c>
      <c r="AE41" s="148" t="s">
        <v>350</v>
      </c>
      <c r="AF41" s="148"/>
      <c r="AG41" s="149"/>
      <c r="AH41" s="148"/>
      <c r="AI41" s="148"/>
      <c r="AJ41" s="149"/>
      <c r="AK41" s="148" t="str">
        <f t="shared" si="0"/>
        <v>Non-GFS</v>
      </c>
      <c r="AL41" s="148" t="str">
        <f t="shared" si="1"/>
        <v>Non- ICB</v>
      </c>
      <c r="AM41" s="196" t="str">
        <f t="shared" si="2"/>
        <v>Non-GFS/Non- ICB</v>
      </c>
    </row>
    <row r="42" spans="1:39" x14ac:dyDescent="0.25">
      <c r="A42" s="195" t="str">
        <f>IF(ISERROR(MATCH(H42,PriorMonth!H:H,0)),"New","Unresolved")</f>
        <v>Unresolved</v>
      </c>
      <c r="B42" s="148">
        <v>260</v>
      </c>
      <c r="C42" s="149" t="s">
        <v>113</v>
      </c>
      <c r="D42" s="148" t="s">
        <v>23</v>
      </c>
      <c r="E42" s="148">
        <v>1970</v>
      </c>
      <c r="F42" s="149" t="s">
        <v>862</v>
      </c>
      <c r="G42" s="148" t="s">
        <v>23</v>
      </c>
      <c r="H42" s="148">
        <v>2600110126106</v>
      </c>
      <c r="I42" s="149" t="s">
        <v>56</v>
      </c>
      <c r="J42" s="148" t="s">
        <v>63</v>
      </c>
      <c r="K42" s="148">
        <v>42794</v>
      </c>
      <c r="L42" s="149">
        <v>99</v>
      </c>
      <c r="M42" s="148" t="s">
        <v>105</v>
      </c>
      <c r="N42" s="148" t="s">
        <v>41</v>
      </c>
      <c r="O42" s="149">
        <v>42831</v>
      </c>
      <c r="P42" s="148" t="s">
        <v>838</v>
      </c>
      <c r="Q42" s="148">
        <v>62</v>
      </c>
      <c r="R42" s="149" t="s">
        <v>35</v>
      </c>
      <c r="S42" s="148">
        <v>170525</v>
      </c>
      <c r="T42" s="148" t="s">
        <v>186</v>
      </c>
      <c r="U42" s="149">
        <v>195186.85</v>
      </c>
      <c r="V42" s="148" t="s">
        <v>186</v>
      </c>
      <c r="W42" s="148">
        <v>170524.99639400953</v>
      </c>
      <c r="X42" s="149" t="s">
        <v>100</v>
      </c>
      <c r="Y42" s="148" t="s">
        <v>107</v>
      </c>
      <c r="Z42" s="148">
        <v>195.19</v>
      </c>
      <c r="AA42" s="149">
        <v>1</v>
      </c>
      <c r="AB42" s="148" t="s">
        <v>630</v>
      </c>
      <c r="AC42" s="148" t="s">
        <v>455</v>
      </c>
      <c r="AD42" s="149" t="s">
        <v>1514</v>
      </c>
      <c r="AE42" s="148" t="s">
        <v>350</v>
      </c>
      <c r="AF42" s="148"/>
      <c r="AG42" s="149"/>
      <c r="AH42" s="148"/>
      <c r="AI42" s="148"/>
      <c r="AJ42" s="149"/>
      <c r="AK42" s="148" t="str">
        <f t="shared" si="0"/>
        <v>GFS</v>
      </c>
      <c r="AL42" s="148" t="str">
        <f t="shared" si="1"/>
        <v>Non- ICB</v>
      </c>
      <c r="AM42" s="196" t="str">
        <f t="shared" si="2"/>
        <v>GFS/Non- ICB</v>
      </c>
    </row>
    <row r="43" spans="1:39" x14ac:dyDescent="0.25">
      <c r="A43" s="195" t="str">
        <f>IF(ISERROR(MATCH(H43,PriorMonth!H:H,0)),"New","Unresolved")</f>
        <v>Unresolved</v>
      </c>
      <c r="B43" s="148">
        <v>693</v>
      </c>
      <c r="C43" s="149" t="s">
        <v>177</v>
      </c>
      <c r="D43" s="148" t="s">
        <v>16</v>
      </c>
      <c r="E43" s="148">
        <v>635</v>
      </c>
      <c r="F43" s="149" t="s">
        <v>142</v>
      </c>
      <c r="G43" s="148" t="s">
        <v>16</v>
      </c>
      <c r="H43" s="148">
        <v>69301111700666</v>
      </c>
      <c r="I43" s="149" t="s">
        <v>56</v>
      </c>
      <c r="J43" s="148" t="s">
        <v>179</v>
      </c>
      <c r="K43" s="148">
        <v>42821</v>
      </c>
      <c r="L43" s="149">
        <v>72</v>
      </c>
      <c r="M43" s="148" t="s">
        <v>127</v>
      </c>
      <c r="N43" s="148" t="s">
        <v>128</v>
      </c>
      <c r="O43" s="149">
        <v>42830</v>
      </c>
      <c r="P43" s="148" t="s">
        <v>838</v>
      </c>
      <c r="Q43" s="148">
        <v>63</v>
      </c>
      <c r="R43" s="149" t="s">
        <v>35</v>
      </c>
      <c r="S43" s="148">
        <v>191177.88</v>
      </c>
      <c r="T43" s="148" t="s">
        <v>100</v>
      </c>
      <c r="U43" s="149">
        <v>191177.88</v>
      </c>
      <c r="V43" s="148" t="s">
        <v>100</v>
      </c>
      <c r="W43" s="148">
        <v>191177.88</v>
      </c>
      <c r="X43" s="149" t="s">
        <v>100</v>
      </c>
      <c r="Y43" s="148" t="s">
        <v>107</v>
      </c>
      <c r="Z43" s="148">
        <v>191.18</v>
      </c>
      <c r="AA43" s="149">
        <v>1</v>
      </c>
      <c r="AB43" s="148" t="s">
        <v>630</v>
      </c>
      <c r="AC43" s="148" t="s">
        <v>859</v>
      </c>
      <c r="AD43" s="149" t="s">
        <v>1468</v>
      </c>
      <c r="AE43" s="148" t="s">
        <v>350</v>
      </c>
      <c r="AF43" s="148"/>
      <c r="AG43" s="149"/>
      <c r="AH43" s="148"/>
      <c r="AI43" s="148"/>
      <c r="AJ43" s="149"/>
      <c r="AK43" s="148" t="str">
        <f t="shared" si="0"/>
        <v>GFS</v>
      </c>
      <c r="AL43" s="148" t="str">
        <f t="shared" si="1"/>
        <v>Non- ICB</v>
      </c>
      <c r="AM43" s="196" t="str">
        <f t="shared" si="2"/>
        <v>GFS/Non- ICB</v>
      </c>
    </row>
    <row r="44" spans="1:39" x14ac:dyDescent="0.25">
      <c r="A44" s="195" t="str">
        <f>IF(ISERROR(MATCH(H44,PriorMonth!H:H,0)),"New","Unresolved")</f>
        <v>New</v>
      </c>
      <c r="B44" s="148">
        <v>3019</v>
      </c>
      <c r="C44" s="149" t="s">
        <v>134</v>
      </c>
      <c r="D44" s="148" t="s">
        <v>16</v>
      </c>
      <c r="E44" s="148">
        <v>635</v>
      </c>
      <c r="F44" s="149" t="s">
        <v>142</v>
      </c>
      <c r="G44" s="148" t="s">
        <v>16</v>
      </c>
      <c r="H44" s="148">
        <v>30190110008386</v>
      </c>
      <c r="I44" s="149" t="s">
        <v>59</v>
      </c>
      <c r="J44" s="148" t="s">
        <v>135</v>
      </c>
      <c r="K44" s="148">
        <v>42853</v>
      </c>
      <c r="L44" s="149">
        <v>40</v>
      </c>
      <c r="M44" s="148" t="s">
        <v>127</v>
      </c>
      <c r="N44" s="148" t="s">
        <v>128</v>
      </c>
      <c r="O44" s="149">
        <v>42893</v>
      </c>
      <c r="P44" s="148" t="s">
        <v>1878</v>
      </c>
      <c r="Q44" s="148">
        <v>0</v>
      </c>
      <c r="R44" s="149" t="s">
        <v>33</v>
      </c>
      <c r="S44" s="148">
        <v>190591.21</v>
      </c>
      <c r="T44" s="148" t="s">
        <v>100</v>
      </c>
      <c r="U44" s="149">
        <v>190591.21</v>
      </c>
      <c r="V44" s="148" t="s">
        <v>100</v>
      </c>
      <c r="W44" s="148">
        <v>190591.21</v>
      </c>
      <c r="X44" s="149" t="s">
        <v>100</v>
      </c>
      <c r="Y44" s="148" t="s">
        <v>107</v>
      </c>
      <c r="Z44" s="148">
        <v>190.59</v>
      </c>
      <c r="AA44" s="149">
        <v>1</v>
      </c>
      <c r="AB44" s="148" t="s">
        <v>630</v>
      </c>
      <c r="AC44" s="148" t="s">
        <v>859</v>
      </c>
      <c r="AD44" s="149" t="s">
        <v>2637</v>
      </c>
      <c r="AE44" s="148" t="s">
        <v>350</v>
      </c>
      <c r="AF44" s="148"/>
      <c r="AG44" s="149"/>
      <c r="AH44" s="148"/>
      <c r="AI44" s="148"/>
      <c r="AJ44" s="149"/>
      <c r="AK44" s="148" t="str">
        <f t="shared" si="0"/>
        <v>GFS</v>
      </c>
      <c r="AL44" s="148" t="str">
        <f t="shared" si="1"/>
        <v>Non- ICB</v>
      </c>
      <c r="AM44" s="196" t="str">
        <f t="shared" si="2"/>
        <v>GFS/Non- ICB</v>
      </c>
    </row>
    <row r="45" spans="1:39" x14ac:dyDescent="0.25">
      <c r="A45" s="195" t="str">
        <f>IF(ISERROR(MATCH(H45,PriorMonth!H:H,0)),"New","Unresolved")</f>
        <v>New</v>
      </c>
      <c r="B45" s="148">
        <v>8520</v>
      </c>
      <c r="C45" s="149" t="s">
        <v>842</v>
      </c>
      <c r="D45" s="148" t="s">
        <v>19</v>
      </c>
      <c r="E45" s="148">
        <v>199</v>
      </c>
      <c r="F45" s="149" t="s">
        <v>137</v>
      </c>
      <c r="G45" s="148" t="s">
        <v>22</v>
      </c>
      <c r="H45" s="148">
        <v>85200310087551</v>
      </c>
      <c r="I45" s="149" t="s">
        <v>56</v>
      </c>
      <c r="J45" s="148" t="s">
        <v>1599</v>
      </c>
      <c r="K45" s="148">
        <v>42828</v>
      </c>
      <c r="L45" s="149">
        <v>65</v>
      </c>
      <c r="M45" s="148" t="s">
        <v>118</v>
      </c>
      <c r="N45" s="148" t="s">
        <v>41</v>
      </c>
      <c r="O45" s="149">
        <v>42893</v>
      </c>
      <c r="P45" s="148" t="s">
        <v>1878</v>
      </c>
      <c r="Q45" s="148">
        <v>0</v>
      </c>
      <c r="R45" s="149" t="s">
        <v>33</v>
      </c>
      <c r="S45" s="148">
        <v>12240000</v>
      </c>
      <c r="T45" s="148" t="s">
        <v>197</v>
      </c>
      <c r="U45" s="149">
        <v>169215.55</v>
      </c>
      <c r="V45" s="148" t="s">
        <v>197</v>
      </c>
      <c r="W45" s="148">
        <v>12239999.855332445</v>
      </c>
      <c r="X45" s="149" t="s">
        <v>100</v>
      </c>
      <c r="Y45" s="148" t="s">
        <v>114</v>
      </c>
      <c r="Z45" s="148">
        <v>169.22</v>
      </c>
      <c r="AA45" s="149">
        <v>1</v>
      </c>
      <c r="AB45" s="148" t="s">
        <v>630</v>
      </c>
      <c r="AC45" s="148" t="s">
        <v>446</v>
      </c>
      <c r="AD45" s="149" t="s">
        <v>382</v>
      </c>
      <c r="AE45" s="148" t="s">
        <v>350</v>
      </c>
      <c r="AF45" s="148"/>
      <c r="AG45" s="149"/>
      <c r="AH45" s="148"/>
      <c r="AI45" s="148"/>
      <c r="AJ45" s="149"/>
      <c r="AK45" s="148" t="str">
        <f t="shared" si="0"/>
        <v>GFS</v>
      </c>
      <c r="AL45" s="148" t="str">
        <f t="shared" si="1"/>
        <v>Non- ICB</v>
      </c>
      <c r="AM45" s="196" t="str">
        <f t="shared" si="2"/>
        <v>GFS/Non- ICB</v>
      </c>
    </row>
    <row r="46" spans="1:39" x14ac:dyDescent="0.25">
      <c r="A46" s="195" t="str">
        <f>IF(ISERROR(MATCH(H46,PriorMonth!H:H,0)),"New","Unresolved")</f>
        <v>Unresolved</v>
      </c>
      <c r="B46" s="148">
        <v>3805</v>
      </c>
      <c r="C46" s="149" t="s">
        <v>606</v>
      </c>
      <c r="D46" s="148" t="s">
        <v>16</v>
      </c>
      <c r="E46" s="148">
        <v>635</v>
      </c>
      <c r="F46" s="149" t="s">
        <v>142</v>
      </c>
      <c r="G46" s="148" t="s">
        <v>16</v>
      </c>
      <c r="H46" s="148">
        <v>701700136</v>
      </c>
      <c r="I46" s="149" t="s">
        <v>56</v>
      </c>
      <c r="J46" s="148" t="s">
        <v>1931</v>
      </c>
      <c r="K46" s="148">
        <v>42829</v>
      </c>
      <c r="L46" s="149">
        <v>64</v>
      </c>
      <c r="M46" s="148" t="s">
        <v>127</v>
      </c>
      <c r="N46" s="148" t="s">
        <v>128</v>
      </c>
      <c r="O46" s="149">
        <v>42859</v>
      </c>
      <c r="P46" s="148" t="s">
        <v>1878</v>
      </c>
      <c r="Q46" s="148">
        <v>34</v>
      </c>
      <c r="R46" s="149" t="s">
        <v>34</v>
      </c>
      <c r="S46" s="148">
        <v>168360</v>
      </c>
      <c r="T46" s="148" t="s">
        <v>100</v>
      </c>
      <c r="U46" s="149">
        <v>168360</v>
      </c>
      <c r="V46" s="148" t="s">
        <v>100</v>
      </c>
      <c r="W46" s="148">
        <v>168360</v>
      </c>
      <c r="X46" s="149" t="s">
        <v>100</v>
      </c>
      <c r="Y46" s="148" t="s">
        <v>107</v>
      </c>
      <c r="Z46" s="148">
        <v>168.36</v>
      </c>
      <c r="AA46" s="149">
        <v>1</v>
      </c>
      <c r="AB46" s="148" t="s">
        <v>630</v>
      </c>
      <c r="AC46" s="148" t="s">
        <v>445</v>
      </c>
      <c r="AD46" s="149" t="s">
        <v>1932</v>
      </c>
      <c r="AE46" s="148" t="s">
        <v>350</v>
      </c>
      <c r="AF46" s="148"/>
      <c r="AG46" s="149"/>
      <c r="AH46" s="148"/>
      <c r="AI46" s="148"/>
      <c r="AJ46" s="149"/>
      <c r="AK46" s="148" t="str">
        <f t="shared" si="0"/>
        <v>Non-GFS</v>
      </c>
      <c r="AL46" s="148" t="str">
        <f t="shared" si="1"/>
        <v>Non- ICB</v>
      </c>
      <c r="AM46" s="196" t="str">
        <f t="shared" si="2"/>
        <v>Non-GFS/Non- ICB</v>
      </c>
    </row>
    <row r="47" spans="1:39" x14ac:dyDescent="0.25">
      <c r="A47" s="195" t="str">
        <f>IF(ISERROR(MATCH(H47,PriorMonth!H:H,0)),"New","Unresolved")</f>
        <v>New</v>
      </c>
      <c r="B47" s="148">
        <v>8520</v>
      </c>
      <c r="C47" s="149" t="s">
        <v>842</v>
      </c>
      <c r="D47" s="148" t="s">
        <v>19</v>
      </c>
      <c r="E47" s="148">
        <v>8420</v>
      </c>
      <c r="F47" s="149" t="s">
        <v>234</v>
      </c>
      <c r="G47" s="148" t="s">
        <v>19</v>
      </c>
      <c r="H47" s="148">
        <v>85200310087981</v>
      </c>
      <c r="I47" s="149" t="s">
        <v>56</v>
      </c>
      <c r="J47" s="148" t="s">
        <v>1599</v>
      </c>
      <c r="K47" s="148">
        <v>42857</v>
      </c>
      <c r="L47" s="149">
        <v>36</v>
      </c>
      <c r="M47" s="148" t="s">
        <v>105</v>
      </c>
      <c r="N47" s="148" t="s">
        <v>41</v>
      </c>
      <c r="O47" s="149">
        <v>42892</v>
      </c>
      <c r="P47" s="148" t="s">
        <v>1878</v>
      </c>
      <c r="Q47" s="148">
        <v>1</v>
      </c>
      <c r="R47" s="149" t="s">
        <v>33</v>
      </c>
      <c r="S47" s="148">
        <v>12173308</v>
      </c>
      <c r="T47" s="148" t="s">
        <v>197</v>
      </c>
      <c r="U47" s="149">
        <v>168293.55</v>
      </c>
      <c r="V47" s="148" t="s">
        <v>197</v>
      </c>
      <c r="W47" s="148">
        <v>12173308.112956425</v>
      </c>
      <c r="X47" s="149" t="s">
        <v>100</v>
      </c>
      <c r="Y47" s="148" t="s">
        <v>107</v>
      </c>
      <c r="Z47" s="148">
        <v>168.29</v>
      </c>
      <c r="AA47" s="149">
        <v>1</v>
      </c>
      <c r="AB47" s="148" t="s">
        <v>630</v>
      </c>
      <c r="AC47" s="148" t="s">
        <v>2836</v>
      </c>
      <c r="AD47" s="149" t="s">
        <v>2837</v>
      </c>
      <c r="AE47" s="148" t="s">
        <v>350</v>
      </c>
      <c r="AF47" s="148"/>
      <c r="AG47" s="149"/>
      <c r="AH47" s="148"/>
      <c r="AI47" s="148"/>
      <c r="AJ47" s="149"/>
      <c r="AK47" s="148" t="str">
        <f t="shared" si="0"/>
        <v>GFS</v>
      </c>
      <c r="AL47" s="148" t="str">
        <f t="shared" si="1"/>
        <v>Non- ICB</v>
      </c>
      <c r="AM47" s="196" t="str">
        <f t="shared" si="2"/>
        <v>GFS/Non- ICB</v>
      </c>
    </row>
    <row r="48" spans="1:39" x14ac:dyDescent="0.25">
      <c r="A48" s="195" t="str">
        <f>IF(ISERROR(MATCH(H48,PriorMonth!H:H,0)),"New","Unresolved")</f>
        <v>New</v>
      </c>
      <c r="B48" s="148">
        <v>3011</v>
      </c>
      <c r="C48" s="149" t="s">
        <v>164</v>
      </c>
      <c r="D48" s="148" t="s">
        <v>22</v>
      </c>
      <c r="E48" s="148">
        <v>199</v>
      </c>
      <c r="F48" s="149" t="s">
        <v>137</v>
      </c>
      <c r="G48" s="148" t="s">
        <v>22</v>
      </c>
      <c r="H48" s="148">
        <v>390362</v>
      </c>
      <c r="I48" s="149" t="s">
        <v>59</v>
      </c>
      <c r="J48" s="148" t="s">
        <v>255</v>
      </c>
      <c r="K48" s="148">
        <v>42829</v>
      </c>
      <c r="L48" s="149">
        <v>64</v>
      </c>
      <c r="M48" s="148" t="s">
        <v>111</v>
      </c>
      <c r="N48" s="148" t="s">
        <v>42</v>
      </c>
      <c r="O48" s="149">
        <v>42893</v>
      </c>
      <c r="P48" s="148" t="s">
        <v>1878</v>
      </c>
      <c r="Q48" s="148">
        <v>0</v>
      </c>
      <c r="R48" s="149" t="s">
        <v>33</v>
      </c>
      <c r="S48" s="148">
        <v>188254</v>
      </c>
      <c r="T48" s="148" t="s">
        <v>248</v>
      </c>
      <c r="U48" s="149">
        <v>167769.37</v>
      </c>
      <c r="V48" s="148" t="s">
        <v>248</v>
      </c>
      <c r="W48" s="148">
        <v>188254.00348434478</v>
      </c>
      <c r="X48" s="149" t="s">
        <v>100</v>
      </c>
      <c r="Y48" s="148" t="s">
        <v>107</v>
      </c>
      <c r="Z48" s="148">
        <v>167.77</v>
      </c>
      <c r="AA48" s="149">
        <v>1</v>
      </c>
      <c r="AB48" s="148" t="s">
        <v>630</v>
      </c>
      <c r="AC48" s="148" t="s">
        <v>484</v>
      </c>
      <c r="AD48" s="149" t="s">
        <v>396</v>
      </c>
      <c r="AE48" s="148" t="s">
        <v>350</v>
      </c>
      <c r="AF48" s="148"/>
      <c r="AG48" s="149"/>
      <c r="AH48" s="148"/>
      <c r="AI48" s="148"/>
      <c r="AJ48" s="149"/>
      <c r="AK48" s="148" t="str">
        <f t="shared" si="0"/>
        <v>Non-GFS</v>
      </c>
      <c r="AL48" s="148" t="str">
        <f t="shared" si="1"/>
        <v>Non- ICB</v>
      </c>
      <c r="AM48" s="196" t="str">
        <f t="shared" si="2"/>
        <v>Non-GFS/Non- ICB</v>
      </c>
    </row>
    <row r="49" spans="1:39" x14ac:dyDescent="0.25">
      <c r="A49" s="195" t="str">
        <f>IF(ISERROR(MATCH(H49,PriorMonth!H:H,0)),"New","Unresolved")</f>
        <v>Unresolved</v>
      </c>
      <c r="B49" s="148">
        <v>260</v>
      </c>
      <c r="C49" s="149" t="s">
        <v>113</v>
      </c>
      <c r="D49" s="148" t="s">
        <v>23</v>
      </c>
      <c r="E49" s="148">
        <v>1970</v>
      </c>
      <c r="F49" s="149" t="s">
        <v>862</v>
      </c>
      <c r="G49" s="148" t="s">
        <v>23</v>
      </c>
      <c r="H49" s="148">
        <v>2600110123593</v>
      </c>
      <c r="I49" s="149" t="s">
        <v>56</v>
      </c>
      <c r="J49" s="148" t="s">
        <v>63</v>
      </c>
      <c r="K49" s="148">
        <v>42772</v>
      </c>
      <c r="L49" s="149">
        <v>121</v>
      </c>
      <c r="M49" s="148" t="s">
        <v>158</v>
      </c>
      <c r="N49" s="148" t="s">
        <v>41</v>
      </c>
      <c r="O49" s="149">
        <v>42831</v>
      </c>
      <c r="P49" s="148" t="s">
        <v>838</v>
      </c>
      <c r="Q49" s="148">
        <v>62</v>
      </c>
      <c r="R49" s="149" t="s">
        <v>35</v>
      </c>
      <c r="S49" s="148">
        <v>146475</v>
      </c>
      <c r="T49" s="148" t="s">
        <v>186</v>
      </c>
      <c r="U49" s="149">
        <v>167658.67000000001</v>
      </c>
      <c r="V49" s="148" t="s">
        <v>186</v>
      </c>
      <c r="W49" s="148">
        <v>146475.00124713543</v>
      </c>
      <c r="X49" s="149" t="s">
        <v>100</v>
      </c>
      <c r="Y49" s="148" t="s">
        <v>107</v>
      </c>
      <c r="Z49" s="148">
        <v>167.66</v>
      </c>
      <c r="AA49" s="149">
        <v>1</v>
      </c>
      <c r="AB49" s="148" t="s">
        <v>630</v>
      </c>
      <c r="AC49" s="148" t="s">
        <v>455</v>
      </c>
      <c r="AD49" s="149" t="s">
        <v>1516</v>
      </c>
      <c r="AE49" s="148" t="s">
        <v>350</v>
      </c>
      <c r="AF49" s="148"/>
      <c r="AG49" s="149"/>
      <c r="AH49" s="148"/>
      <c r="AI49" s="148"/>
      <c r="AJ49" s="149"/>
      <c r="AK49" s="148" t="str">
        <f t="shared" si="0"/>
        <v>GFS</v>
      </c>
      <c r="AL49" s="148" t="str">
        <f t="shared" si="1"/>
        <v>Non- ICB</v>
      </c>
      <c r="AM49" s="196" t="str">
        <f t="shared" si="2"/>
        <v>GFS/Non- ICB</v>
      </c>
    </row>
    <row r="50" spans="1:39" x14ac:dyDescent="0.25">
      <c r="A50" s="195" t="str">
        <f>IF(ISERROR(MATCH(H50,PriorMonth!H:H,0)),"New","Unresolved")</f>
        <v>New</v>
      </c>
      <c r="B50" s="148">
        <v>95</v>
      </c>
      <c r="C50" s="149" t="s">
        <v>153</v>
      </c>
      <c r="D50" s="148" t="s">
        <v>17</v>
      </c>
      <c r="E50" s="148">
        <v>795</v>
      </c>
      <c r="F50" s="149" t="s">
        <v>264</v>
      </c>
      <c r="G50" s="148" t="s">
        <v>14</v>
      </c>
      <c r="H50" s="148">
        <v>950110011016</v>
      </c>
      <c r="I50" s="149" t="s">
        <v>58</v>
      </c>
      <c r="J50" s="148" t="s">
        <v>195</v>
      </c>
      <c r="K50" s="148">
        <v>42821</v>
      </c>
      <c r="L50" s="149">
        <v>72</v>
      </c>
      <c r="M50" s="148" t="s">
        <v>118</v>
      </c>
      <c r="N50" s="148" t="s">
        <v>41</v>
      </c>
      <c r="O50" s="149">
        <v>42893</v>
      </c>
      <c r="P50" s="148" t="s">
        <v>1878</v>
      </c>
      <c r="Q50" s="148">
        <v>0</v>
      </c>
      <c r="R50" s="149" t="s">
        <v>33</v>
      </c>
      <c r="S50" s="148">
        <v>165881</v>
      </c>
      <c r="T50" s="148" t="s">
        <v>100</v>
      </c>
      <c r="U50" s="149">
        <v>165881</v>
      </c>
      <c r="V50" s="148" t="s">
        <v>100</v>
      </c>
      <c r="W50" s="148">
        <v>165881</v>
      </c>
      <c r="X50" s="149" t="s">
        <v>100</v>
      </c>
      <c r="Y50" s="148" t="s">
        <v>114</v>
      </c>
      <c r="Z50" s="148">
        <v>165.88</v>
      </c>
      <c r="AA50" s="149">
        <v>1</v>
      </c>
      <c r="AB50" s="148" t="s">
        <v>630</v>
      </c>
      <c r="AC50" s="148" t="s">
        <v>426</v>
      </c>
      <c r="AD50" s="149" t="s">
        <v>2729</v>
      </c>
      <c r="AE50" s="148" t="s">
        <v>350</v>
      </c>
      <c r="AF50" s="148"/>
      <c r="AG50" s="149"/>
      <c r="AH50" s="148"/>
      <c r="AI50" s="148"/>
      <c r="AJ50" s="149"/>
      <c r="AK50" s="148" t="str">
        <f t="shared" si="0"/>
        <v>GFS</v>
      </c>
      <c r="AL50" s="148" t="str">
        <f t="shared" si="1"/>
        <v>Non- ICB</v>
      </c>
      <c r="AM50" s="196" t="str">
        <f t="shared" si="2"/>
        <v>GFS/Non- ICB</v>
      </c>
    </row>
    <row r="51" spans="1:39" x14ac:dyDescent="0.25">
      <c r="A51" s="195" t="str">
        <f>IF(ISERROR(MATCH(H51,PriorMonth!H:H,0)),"New","Unresolved")</f>
        <v>New</v>
      </c>
      <c r="B51" s="148">
        <v>3019</v>
      </c>
      <c r="C51" s="149" t="s">
        <v>134</v>
      </c>
      <c r="D51" s="148" t="s">
        <v>16</v>
      </c>
      <c r="E51" s="148">
        <v>3014</v>
      </c>
      <c r="F51" s="149" t="s">
        <v>144</v>
      </c>
      <c r="G51" s="148" t="s">
        <v>16</v>
      </c>
      <c r="H51" s="148">
        <v>30190110008208</v>
      </c>
      <c r="I51" s="149" t="s">
        <v>59</v>
      </c>
      <c r="J51" s="148" t="s">
        <v>135</v>
      </c>
      <c r="K51" s="148">
        <v>42829</v>
      </c>
      <c r="L51" s="149">
        <v>64</v>
      </c>
      <c r="M51" s="148" t="s">
        <v>111</v>
      </c>
      <c r="N51" s="148" t="s">
        <v>42</v>
      </c>
      <c r="O51" s="149">
        <v>42892</v>
      </c>
      <c r="P51" s="148" t="s">
        <v>1878</v>
      </c>
      <c r="Q51" s="148">
        <v>1</v>
      </c>
      <c r="R51" s="149" t="s">
        <v>33</v>
      </c>
      <c r="S51" s="148">
        <v>162993.60000000001</v>
      </c>
      <c r="T51" s="148" t="s">
        <v>100</v>
      </c>
      <c r="U51" s="149">
        <v>162993.60000000001</v>
      </c>
      <c r="V51" s="148" t="s">
        <v>100</v>
      </c>
      <c r="W51" s="148">
        <v>162993.60000000001</v>
      </c>
      <c r="X51" s="149" t="s">
        <v>100</v>
      </c>
      <c r="Y51" s="148" t="s">
        <v>107</v>
      </c>
      <c r="Z51" s="148">
        <v>162.99</v>
      </c>
      <c r="AA51" s="149">
        <v>1</v>
      </c>
      <c r="AB51" s="148" t="s">
        <v>630</v>
      </c>
      <c r="AC51" s="148" t="s">
        <v>413</v>
      </c>
      <c r="AD51" s="149" t="s">
        <v>2659</v>
      </c>
      <c r="AE51" s="148" t="s">
        <v>350</v>
      </c>
      <c r="AF51" s="148"/>
      <c r="AG51" s="149"/>
      <c r="AH51" s="148"/>
      <c r="AI51" s="148"/>
      <c r="AJ51" s="149"/>
      <c r="AK51" s="148" t="str">
        <f t="shared" si="0"/>
        <v>GFS</v>
      </c>
      <c r="AL51" s="148" t="str">
        <f t="shared" si="1"/>
        <v>Non- ICB</v>
      </c>
      <c r="AM51" s="196" t="str">
        <f t="shared" si="2"/>
        <v>GFS/Non- ICB</v>
      </c>
    </row>
    <row r="52" spans="1:39" x14ac:dyDescent="0.25">
      <c r="A52" s="195" t="str">
        <f>IF(ISERROR(MATCH(H52,PriorMonth!H:H,0)),"New","Unresolved")</f>
        <v>New</v>
      </c>
      <c r="B52" s="148">
        <v>9</v>
      </c>
      <c r="C52" s="149" t="s">
        <v>749</v>
      </c>
      <c r="D52" s="148" t="s">
        <v>17</v>
      </c>
      <c r="E52" s="148">
        <v>8110</v>
      </c>
      <c r="F52" s="149" t="s">
        <v>116</v>
      </c>
      <c r="G52" s="148" t="s">
        <v>15</v>
      </c>
      <c r="H52" s="148" t="s">
        <v>2719</v>
      </c>
      <c r="I52" s="149" t="s">
        <v>58</v>
      </c>
      <c r="J52" s="148" t="s">
        <v>195</v>
      </c>
      <c r="K52" s="148">
        <v>42818</v>
      </c>
      <c r="L52" s="149">
        <v>75</v>
      </c>
      <c r="M52" s="148" t="s">
        <v>111</v>
      </c>
      <c r="N52" s="148" t="s">
        <v>42</v>
      </c>
      <c r="O52" s="149">
        <v>42892</v>
      </c>
      <c r="P52" s="148" t="s">
        <v>1878</v>
      </c>
      <c r="Q52" s="148">
        <v>1</v>
      </c>
      <c r="R52" s="149" t="s">
        <v>33</v>
      </c>
      <c r="S52" s="148">
        <v>159140.03</v>
      </c>
      <c r="T52" s="148" t="s">
        <v>100</v>
      </c>
      <c r="U52" s="149">
        <v>159140.03</v>
      </c>
      <c r="V52" s="148" t="s">
        <v>100</v>
      </c>
      <c r="W52" s="148">
        <v>159140.03</v>
      </c>
      <c r="X52" s="149" t="s">
        <v>100</v>
      </c>
      <c r="Y52" s="148" t="s">
        <v>114</v>
      </c>
      <c r="Z52" s="148">
        <v>159.13999999999999</v>
      </c>
      <c r="AA52" s="149">
        <v>1</v>
      </c>
      <c r="AB52" s="148" t="s">
        <v>630</v>
      </c>
      <c r="AC52" s="148" t="s">
        <v>447</v>
      </c>
      <c r="AD52" s="149" t="s">
        <v>364</v>
      </c>
      <c r="AE52" s="148" t="s">
        <v>350</v>
      </c>
      <c r="AF52" s="148"/>
      <c r="AG52" s="149"/>
      <c r="AH52" s="148"/>
      <c r="AI52" s="148"/>
      <c r="AJ52" s="149"/>
      <c r="AK52" s="148" t="str">
        <f t="shared" si="0"/>
        <v>Non-GFS</v>
      </c>
      <c r="AL52" s="148" t="str">
        <f t="shared" si="1"/>
        <v>Non- ICB</v>
      </c>
      <c r="AM52" s="196" t="str">
        <f t="shared" si="2"/>
        <v>Non-GFS/Non- ICB</v>
      </c>
    </row>
    <row r="53" spans="1:39" x14ac:dyDescent="0.25">
      <c r="A53" s="195" t="str">
        <f>IF(ISERROR(MATCH(H53,PriorMonth!H:H,0)),"New","Unresolved")</f>
        <v>Unresolved</v>
      </c>
      <c r="B53" s="148">
        <v>787</v>
      </c>
      <c r="C53" s="149" t="s">
        <v>157</v>
      </c>
      <c r="D53" s="148" t="s">
        <v>16</v>
      </c>
      <c r="E53" s="148">
        <v>635</v>
      </c>
      <c r="F53" s="149" t="s">
        <v>142</v>
      </c>
      <c r="G53" s="148" t="s">
        <v>16</v>
      </c>
      <c r="H53" s="148">
        <v>78713300012113</v>
      </c>
      <c r="I53" s="149" t="s">
        <v>55</v>
      </c>
      <c r="J53" s="148" t="s">
        <v>534</v>
      </c>
      <c r="K53" s="148">
        <v>42761</v>
      </c>
      <c r="L53" s="149">
        <v>132</v>
      </c>
      <c r="M53" s="148" t="s">
        <v>111</v>
      </c>
      <c r="N53" s="148" t="s">
        <v>42</v>
      </c>
      <c r="O53" s="149">
        <v>42831</v>
      </c>
      <c r="P53" s="148" t="s">
        <v>838</v>
      </c>
      <c r="Q53" s="148">
        <v>62</v>
      </c>
      <c r="R53" s="149" t="s">
        <v>35</v>
      </c>
      <c r="S53" s="148">
        <v>157977.5</v>
      </c>
      <c r="T53" s="148" t="s">
        <v>100</v>
      </c>
      <c r="U53" s="149">
        <v>157977.5</v>
      </c>
      <c r="V53" s="148" t="s">
        <v>100</v>
      </c>
      <c r="W53" s="148">
        <v>157977.5</v>
      </c>
      <c r="X53" s="149" t="s">
        <v>100</v>
      </c>
      <c r="Y53" s="148" t="s">
        <v>107</v>
      </c>
      <c r="Z53" s="148">
        <v>157.97999999999999</v>
      </c>
      <c r="AA53" s="149">
        <v>1</v>
      </c>
      <c r="AB53" s="148" t="s">
        <v>630</v>
      </c>
      <c r="AC53" s="148" t="s">
        <v>859</v>
      </c>
      <c r="AD53" s="149" t="s">
        <v>1456</v>
      </c>
      <c r="AE53" s="148" t="s">
        <v>350</v>
      </c>
      <c r="AF53" s="148"/>
      <c r="AG53" s="149"/>
      <c r="AH53" s="148"/>
      <c r="AI53" s="148"/>
      <c r="AJ53" s="149"/>
      <c r="AK53" s="148" t="str">
        <f t="shared" si="0"/>
        <v>GFS</v>
      </c>
      <c r="AL53" s="148" t="str">
        <f t="shared" si="1"/>
        <v>Non- ICB</v>
      </c>
      <c r="AM53" s="196" t="str">
        <f t="shared" si="2"/>
        <v>GFS/Non- ICB</v>
      </c>
    </row>
    <row r="54" spans="1:39" x14ac:dyDescent="0.25">
      <c r="A54" s="195" t="str">
        <f>IF(ISERROR(MATCH(H54,PriorMonth!H:H,0)),"New","Unresolved")</f>
        <v>Unresolved</v>
      </c>
      <c r="B54" s="148">
        <v>95</v>
      </c>
      <c r="C54" s="149" t="s">
        <v>153</v>
      </c>
      <c r="D54" s="148" t="s">
        <v>17</v>
      </c>
      <c r="E54" s="148">
        <v>8520</v>
      </c>
      <c r="F54" s="149" t="s">
        <v>842</v>
      </c>
      <c r="G54" s="148" t="s">
        <v>19</v>
      </c>
      <c r="H54" s="148" t="s">
        <v>609</v>
      </c>
      <c r="I54" s="149" t="s">
        <v>58</v>
      </c>
      <c r="J54" s="148" t="s">
        <v>195</v>
      </c>
      <c r="K54" s="148">
        <v>42649</v>
      </c>
      <c r="L54" s="149">
        <v>244</v>
      </c>
      <c r="M54" s="148" t="s">
        <v>122</v>
      </c>
      <c r="N54" s="148" t="s">
        <v>41</v>
      </c>
      <c r="O54" s="149">
        <v>42649</v>
      </c>
      <c r="P54" s="148" t="s">
        <v>406</v>
      </c>
      <c r="Q54" s="148">
        <v>244</v>
      </c>
      <c r="R54" s="149" t="s">
        <v>37</v>
      </c>
      <c r="S54" s="148">
        <v>152869.15</v>
      </c>
      <c r="T54" s="148" t="s">
        <v>100</v>
      </c>
      <c r="U54" s="149">
        <v>152869.15</v>
      </c>
      <c r="V54" s="148" t="s">
        <v>100</v>
      </c>
      <c r="W54" s="148">
        <v>152869.15</v>
      </c>
      <c r="X54" s="149" t="s">
        <v>100</v>
      </c>
      <c r="Y54" s="148" t="s">
        <v>114</v>
      </c>
      <c r="Z54" s="148">
        <v>152.87</v>
      </c>
      <c r="AA54" s="149">
        <v>1</v>
      </c>
      <c r="AB54" s="148" t="s">
        <v>630</v>
      </c>
      <c r="AC54" s="148" t="s">
        <v>583</v>
      </c>
      <c r="AD54" s="149" t="s">
        <v>639</v>
      </c>
      <c r="AE54" s="148" t="s">
        <v>350</v>
      </c>
      <c r="AF54" s="148"/>
      <c r="AG54" s="149"/>
      <c r="AH54" s="148"/>
      <c r="AI54" s="148"/>
      <c r="AJ54" s="149"/>
      <c r="AK54" s="148" t="str">
        <f t="shared" si="0"/>
        <v>GFS</v>
      </c>
      <c r="AL54" s="148" t="str">
        <f t="shared" si="1"/>
        <v>Non- ICB</v>
      </c>
      <c r="AM54" s="196" t="str">
        <f t="shared" si="2"/>
        <v>GFS/Non- ICB</v>
      </c>
    </row>
    <row r="55" spans="1:39" x14ac:dyDescent="0.25">
      <c r="A55" s="195" t="str">
        <f>IF(ISERROR(MATCH(H55,PriorMonth!H:H,0)),"New","Unresolved")</f>
        <v>Unresolved</v>
      </c>
      <c r="B55" s="148">
        <v>8520</v>
      </c>
      <c r="C55" s="149" t="s">
        <v>842</v>
      </c>
      <c r="D55" s="148" t="s">
        <v>19</v>
      </c>
      <c r="E55" s="148">
        <v>795</v>
      </c>
      <c r="F55" s="149" t="s">
        <v>264</v>
      </c>
      <c r="G55" s="148" t="s">
        <v>14</v>
      </c>
      <c r="H55" s="148" t="s">
        <v>1627</v>
      </c>
      <c r="I55" s="149" t="s">
        <v>538</v>
      </c>
      <c r="J55" s="148" t="s">
        <v>381</v>
      </c>
      <c r="K55" s="148">
        <v>42769</v>
      </c>
      <c r="L55" s="149">
        <v>124</v>
      </c>
      <c r="M55" s="148" t="s">
        <v>161</v>
      </c>
      <c r="N55" s="148" t="s">
        <v>128</v>
      </c>
      <c r="O55" s="149">
        <v>42831</v>
      </c>
      <c r="P55" s="148" t="s">
        <v>838</v>
      </c>
      <c r="Q55" s="148">
        <v>62</v>
      </c>
      <c r="R55" s="149" t="s">
        <v>35</v>
      </c>
      <c r="S55" s="148">
        <v>11046612</v>
      </c>
      <c r="T55" s="148" t="s">
        <v>197</v>
      </c>
      <c r="U55" s="149">
        <v>152717.20000000001</v>
      </c>
      <c r="V55" s="148" t="s">
        <v>197</v>
      </c>
      <c r="W55" s="148">
        <v>11046611.885886235</v>
      </c>
      <c r="X55" s="149" t="s">
        <v>100</v>
      </c>
      <c r="Y55" s="148" t="s">
        <v>114</v>
      </c>
      <c r="Z55" s="148">
        <v>152.72</v>
      </c>
      <c r="AA55" s="149">
        <v>1</v>
      </c>
      <c r="AB55" s="148" t="s">
        <v>630</v>
      </c>
      <c r="AC55" s="148" t="s">
        <v>426</v>
      </c>
      <c r="AD55" s="149" t="s">
        <v>361</v>
      </c>
      <c r="AE55" s="148" t="s">
        <v>350</v>
      </c>
      <c r="AF55" s="148"/>
      <c r="AG55" s="149"/>
      <c r="AH55" s="148"/>
      <c r="AI55" s="148"/>
      <c r="AJ55" s="149"/>
      <c r="AK55" s="148" t="str">
        <f t="shared" si="0"/>
        <v>Non-GFS</v>
      </c>
      <c r="AL55" s="148" t="str">
        <f t="shared" si="1"/>
        <v>Non- ICB</v>
      </c>
      <c r="AM55" s="196" t="str">
        <f t="shared" si="2"/>
        <v>Non-GFS/Non- ICB</v>
      </c>
    </row>
    <row r="56" spans="1:39" x14ac:dyDescent="0.25">
      <c r="A56" s="195" t="str">
        <f>IF(ISERROR(MATCH(H56,PriorMonth!H:H,0)),"New","Unresolved")</f>
        <v>New</v>
      </c>
      <c r="B56" s="148">
        <v>8243</v>
      </c>
      <c r="C56" s="149" t="s">
        <v>120</v>
      </c>
      <c r="D56" s="148" t="s">
        <v>14</v>
      </c>
      <c r="E56" s="148">
        <v>413</v>
      </c>
      <c r="F56" s="149" t="s">
        <v>136</v>
      </c>
      <c r="G56" s="148" t="s">
        <v>13</v>
      </c>
      <c r="H56" s="148">
        <v>82430120000147</v>
      </c>
      <c r="I56" s="149" t="s">
        <v>56</v>
      </c>
      <c r="J56" s="148" t="s">
        <v>300</v>
      </c>
      <c r="K56" s="148">
        <v>42858</v>
      </c>
      <c r="L56" s="149">
        <v>35</v>
      </c>
      <c r="M56" s="148" t="s">
        <v>158</v>
      </c>
      <c r="N56" s="148" t="s">
        <v>41</v>
      </c>
      <c r="O56" s="149">
        <v>42893</v>
      </c>
      <c r="P56" s="148" t="s">
        <v>1878</v>
      </c>
      <c r="Q56" s="148">
        <v>0</v>
      </c>
      <c r="R56" s="149" t="s">
        <v>33</v>
      </c>
      <c r="S56" s="148">
        <v>150000</v>
      </c>
      <c r="T56" s="148" t="s">
        <v>100</v>
      </c>
      <c r="U56" s="149">
        <v>150000</v>
      </c>
      <c r="V56" s="148" t="s">
        <v>100</v>
      </c>
      <c r="W56" s="148">
        <v>150000</v>
      </c>
      <c r="X56" s="149" t="s">
        <v>100</v>
      </c>
      <c r="Y56" s="148" t="s">
        <v>114</v>
      </c>
      <c r="Z56" s="148">
        <v>150</v>
      </c>
      <c r="AA56" s="149">
        <v>1</v>
      </c>
      <c r="AB56" s="148" t="s">
        <v>630</v>
      </c>
      <c r="AC56" s="148" t="s">
        <v>428</v>
      </c>
      <c r="AD56" s="149" t="s">
        <v>359</v>
      </c>
      <c r="AE56" s="148" t="s">
        <v>350</v>
      </c>
      <c r="AF56" s="148"/>
      <c r="AG56" s="149"/>
      <c r="AH56" s="148"/>
      <c r="AI56" s="148"/>
      <c r="AJ56" s="149"/>
      <c r="AK56" s="148" t="str">
        <f t="shared" si="0"/>
        <v>GFS</v>
      </c>
      <c r="AL56" s="148" t="str">
        <f t="shared" si="1"/>
        <v>ICB</v>
      </c>
      <c r="AM56" s="196" t="str">
        <f t="shared" si="2"/>
        <v>GFS/ICB</v>
      </c>
    </row>
    <row r="57" spans="1:39" x14ac:dyDescent="0.25">
      <c r="A57" s="195" t="str">
        <f>IF(ISERROR(MATCH(H57,PriorMonth!H:H,0)),"New","Unresolved")</f>
        <v>Unresolved</v>
      </c>
      <c r="B57" s="148">
        <v>8113</v>
      </c>
      <c r="C57" s="149" t="s">
        <v>201</v>
      </c>
      <c r="D57" s="148" t="s">
        <v>22</v>
      </c>
      <c r="E57" s="148">
        <v>8110</v>
      </c>
      <c r="F57" s="149" t="s">
        <v>116</v>
      </c>
      <c r="G57" s="148" t="s">
        <v>15</v>
      </c>
      <c r="H57" s="148">
        <v>8113013001160</v>
      </c>
      <c r="I57" s="149" t="s">
        <v>60</v>
      </c>
      <c r="J57" s="148" t="s">
        <v>325</v>
      </c>
      <c r="K57" s="148">
        <v>42704</v>
      </c>
      <c r="L57" s="149">
        <v>189</v>
      </c>
      <c r="M57" s="148" t="s">
        <v>111</v>
      </c>
      <c r="N57" s="148" t="s">
        <v>42</v>
      </c>
      <c r="O57" s="149">
        <v>42775</v>
      </c>
      <c r="P57" s="148" t="s">
        <v>838</v>
      </c>
      <c r="Q57" s="148">
        <v>118</v>
      </c>
      <c r="R57" s="149" t="s">
        <v>36</v>
      </c>
      <c r="S57" s="148">
        <v>160751.57999999999</v>
      </c>
      <c r="T57" s="148" t="s">
        <v>248</v>
      </c>
      <c r="U57" s="149">
        <v>143259.59</v>
      </c>
      <c r="V57" s="148" t="s">
        <v>248</v>
      </c>
      <c r="W57" s="148">
        <v>160751.58030947964</v>
      </c>
      <c r="X57" s="149" t="s">
        <v>100</v>
      </c>
      <c r="Y57" s="148" t="s">
        <v>114</v>
      </c>
      <c r="Z57" s="148">
        <v>143.26</v>
      </c>
      <c r="AA57" s="149">
        <v>1</v>
      </c>
      <c r="AB57" s="148" t="s">
        <v>630</v>
      </c>
      <c r="AC57" s="148" t="s">
        <v>447</v>
      </c>
      <c r="AD57" s="149" t="s">
        <v>361</v>
      </c>
      <c r="AE57" s="148" t="s">
        <v>350</v>
      </c>
      <c r="AF57" s="148"/>
      <c r="AG57" s="149"/>
      <c r="AH57" s="148"/>
      <c r="AI57" s="148"/>
      <c r="AJ57" s="149"/>
      <c r="AK57" s="148" t="str">
        <f t="shared" si="0"/>
        <v>GFS</v>
      </c>
      <c r="AL57" s="148" t="str">
        <f t="shared" si="1"/>
        <v>Non- ICB</v>
      </c>
      <c r="AM57" s="196" t="str">
        <f t="shared" si="2"/>
        <v>GFS/Non- ICB</v>
      </c>
    </row>
    <row r="58" spans="1:39" x14ac:dyDescent="0.25">
      <c r="A58" s="195" t="str">
        <f>IF(ISERROR(MATCH(H58,PriorMonth!H:H,0)),"New","Unresolved")</f>
        <v>New</v>
      </c>
      <c r="B58" s="148">
        <v>8310</v>
      </c>
      <c r="C58" s="149" t="s">
        <v>170</v>
      </c>
      <c r="D58" s="148" t="s">
        <v>14</v>
      </c>
      <c r="E58" s="148">
        <v>795</v>
      </c>
      <c r="F58" s="149" t="s">
        <v>264</v>
      </c>
      <c r="G58" s="148" t="s">
        <v>14</v>
      </c>
      <c r="H58" s="148" t="s">
        <v>3015</v>
      </c>
      <c r="I58" s="149" t="s">
        <v>277</v>
      </c>
      <c r="J58" s="148" t="s">
        <v>241</v>
      </c>
      <c r="K58" s="148">
        <v>42796</v>
      </c>
      <c r="L58" s="149">
        <v>97</v>
      </c>
      <c r="M58" s="148" t="s">
        <v>111</v>
      </c>
      <c r="N58" s="148" t="s">
        <v>42</v>
      </c>
      <c r="O58" s="149">
        <v>42892</v>
      </c>
      <c r="P58" s="148" t="s">
        <v>1878</v>
      </c>
      <c r="Q58" s="148">
        <v>1</v>
      </c>
      <c r="R58" s="149" t="s">
        <v>33</v>
      </c>
      <c r="S58" s="148">
        <v>589890.31000000006</v>
      </c>
      <c r="T58" s="148" t="s">
        <v>242</v>
      </c>
      <c r="U58" s="149">
        <v>141419.82999999999</v>
      </c>
      <c r="V58" s="148" t="s">
        <v>242</v>
      </c>
      <c r="W58" s="148">
        <v>589890.30579896818</v>
      </c>
      <c r="X58" s="149" t="s">
        <v>100</v>
      </c>
      <c r="Y58" s="148" t="s">
        <v>107</v>
      </c>
      <c r="Z58" s="148">
        <v>141.41999999999999</v>
      </c>
      <c r="AA58" s="149">
        <v>1</v>
      </c>
      <c r="AB58" s="148" t="s">
        <v>630</v>
      </c>
      <c r="AC58" s="148" t="s">
        <v>471</v>
      </c>
      <c r="AD58" s="149" t="s">
        <v>3001</v>
      </c>
      <c r="AE58" s="148" t="s">
        <v>350</v>
      </c>
      <c r="AF58" s="148"/>
      <c r="AG58" s="149"/>
      <c r="AH58" s="148"/>
      <c r="AI58" s="148"/>
      <c r="AJ58" s="149"/>
      <c r="AK58" s="148" t="str">
        <f t="shared" si="0"/>
        <v>GFS</v>
      </c>
      <c r="AL58" s="148" t="str">
        <f t="shared" si="1"/>
        <v>Non- ICB</v>
      </c>
      <c r="AM58" s="196" t="str">
        <f t="shared" si="2"/>
        <v>GFS/Non- ICB</v>
      </c>
    </row>
    <row r="59" spans="1:39" x14ac:dyDescent="0.25">
      <c r="A59" s="195" t="str">
        <f>IF(ISERROR(MATCH(H59,PriorMonth!H:H,0)),"New","Unresolved")</f>
        <v>New</v>
      </c>
      <c r="B59" s="148">
        <v>95</v>
      </c>
      <c r="C59" s="149" t="s">
        <v>153</v>
      </c>
      <c r="D59" s="148" t="s">
        <v>17</v>
      </c>
      <c r="E59" s="148">
        <v>8110</v>
      </c>
      <c r="F59" s="149" t="s">
        <v>116</v>
      </c>
      <c r="G59" s="148" t="s">
        <v>15</v>
      </c>
      <c r="H59" s="148">
        <v>950110010915</v>
      </c>
      <c r="I59" s="149" t="s">
        <v>58</v>
      </c>
      <c r="J59" s="148" t="s">
        <v>195</v>
      </c>
      <c r="K59" s="148">
        <v>42821</v>
      </c>
      <c r="L59" s="149">
        <v>72</v>
      </c>
      <c r="M59" s="148" t="s">
        <v>118</v>
      </c>
      <c r="N59" s="148" t="s">
        <v>41</v>
      </c>
      <c r="O59" s="149">
        <v>42892</v>
      </c>
      <c r="P59" s="148" t="s">
        <v>1878</v>
      </c>
      <c r="Q59" s="148">
        <v>1</v>
      </c>
      <c r="R59" s="149" t="s">
        <v>33</v>
      </c>
      <c r="S59" s="148">
        <v>139700</v>
      </c>
      <c r="T59" s="148" t="s">
        <v>100</v>
      </c>
      <c r="U59" s="149">
        <v>139700</v>
      </c>
      <c r="V59" s="148" t="s">
        <v>100</v>
      </c>
      <c r="W59" s="148">
        <v>139700</v>
      </c>
      <c r="X59" s="149" t="s">
        <v>100</v>
      </c>
      <c r="Y59" s="148" t="s">
        <v>114</v>
      </c>
      <c r="Z59" s="148">
        <v>139.69999999999999</v>
      </c>
      <c r="AA59" s="149">
        <v>1</v>
      </c>
      <c r="AB59" s="148" t="s">
        <v>630</v>
      </c>
      <c r="AC59" s="148" t="s">
        <v>447</v>
      </c>
      <c r="AD59" s="149" t="s">
        <v>361</v>
      </c>
      <c r="AE59" s="148" t="s">
        <v>350</v>
      </c>
      <c r="AF59" s="148"/>
      <c r="AG59" s="149"/>
      <c r="AH59" s="148"/>
      <c r="AI59" s="148"/>
      <c r="AJ59" s="149"/>
      <c r="AK59" s="148" t="str">
        <f t="shared" si="0"/>
        <v>GFS</v>
      </c>
      <c r="AL59" s="148" t="str">
        <f t="shared" si="1"/>
        <v>Non- ICB</v>
      </c>
      <c r="AM59" s="196" t="str">
        <f t="shared" si="2"/>
        <v>GFS/Non- ICB</v>
      </c>
    </row>
    <row r="60" spans="1:39" x14ac:dyDescent="0.25">
      <c r="A60" s="195" t="str">
        <f>IF(ISERROR(MATCH(H60,PriorMonth!H:H,0)),"New","Unresolved")</f>
        <v>New</v>
      </c>
      <c r="B60" s="148">
        <v>8310</v>
      </c>
      <c r="C60" s="149" t="s">
        <v>170</v>
      </c>
      <c r="D60" s="148" t="s">
        <v>14</v>
      </c>
      <c r="E60" s="148">
        <v>795</v>
      </c>
      <c r="F60" s="149" t="s">
        <v>264</v>
      </c>
      <c r="G60" s="148" t="s">
        <v>14</v>
      </c>
      <c r="H60" s="148" t="s">
        <v>3000</v>
      </c>
      <c r="I60" s="149" t="s">
        <v>277</v>
      </c>
      <c r="J60" s="148" t="s">
        <v>241</v>
      </c>
      <c r="K60" s="148">
        <v>42829</v>
      </c>
      <c r="L60" s="149">
        <v>64</v>
      </c>
      <c r="M60" s="148" t="s">
        <v>111</v>
      </c>
      <c r="N60" s="148" t="s">
        <v>42</v>
      </c>
      <c r="O60" s="149">
        <v>42892</v>
      </c>
      <c r="P60" s="148" t="s">
        <v>1878</v>
      </c>
      <c r="Q60" s="148">
        <v>1</v>
      </c>
      <c r="R60" s="149" t="s">
        <v>33</v>
      </c>
      <c r="S60" s="148">
        <v>575836.98</v>
      </c>
      <c r="T60" s="148" t="s">
        <v>242</v>
      </c>
      <c r="U60" s="149">
        <v>138050.70000000001</v>
      </c>
      <c r="V60" s="148" t="s">
        <v>242</v>
      </c>
      <c r="W60" s="148">
        <v>575836.9928655806</v>
      </c>
      <c r="X60" s="149" t="s">
        <v>100</v>
      </c>
      <c r="Y60" s="148" t="s">
        <v>107</v>
      </c>
      <c r="Z60" s="148">
        <v>138.05000000000001</v>
      </c>
      <c r="AA60" s="149">
        <v>1</v>
      </c>
      <c r="AB60" s="148" t="s">
        <v>630</v>
      </c>
      <c r="AC60" s="148" t="s">
        <v>471</v>
      </c>
      <c r="AD60" s="149" t="s">
        <v>3001</v>
      </c>
      <c r="AE60" s="148" t="s">
        <v>350</v>
      </c>
      <c r="AF60" s="148"/>
      <c r="AG60" s="149"/>
      <c r="AH60" s="148"/>
      <c r="AI60" s="148"/>
      <c r="AJ60" s="149"/>
      <c r="AK60" s="148" t="str">
        <f t="shared" si="0"/>
        <v>GFS</v>
      </c>
      <c r="AL60" s="148" t="str">
        <f t="shared" si="1"/>
        <v>Non- ICB</v>
      </c>
      <c r="AM60" s="196" t="str">
        <f t="shared" si="2"/>
        <v>GFS/Non- ICB</v>
      </c>
    </row>
    <row r="61" spans="1:39" x14ac:dyDescent="0.25">
      <c r="A61" s="195" t="str">
        <f>IF(ISERROR(MATCH(H61,PriorMonth!H:H,0)),"New","Unresolved")</f>
        <v>Unresolved</v>
      </c>
      <c r="B61" s="148">
        <v>3011</v>
      </c>
      <c r="C61" s="149" t="s">
        <v>164</v>
      </c>
      <c r="D61" s="148" t="s">
        <v>22</v>
      </c>
      <c r="E61" s="148">
        <v>199</v>
      </c>
      <c r="F61" s="149" t="s">
        <v>137</v>
      </c>
      <c r="G61" s="148" t="s">
        <v>22</v>
      </c>
      <c r="H61" s="148">
        <v>388104</v>
      </c>
      <c r="I61" s="149" t="s">
        <v>59</v>
      </c>
      <c r="J61" s="148" t="s">
        <v>255</v>
      </c>
      <c r="K61" s="148">
        <v>42795</v>
      </c>
      <c r="L61" s="149">
        <v>98</v>
      </c>
      <c r="M61" s="148" t="s">
        <v>111</v>
      </c>
      <c r="N61" s="148" t="s">
        <v>42</v>
      </c>
      <c r="O61" s="149">
        <v>42859</v>
      </c>
      <c r="P61" s="148" t="s">
        <v>1878</v>
      </c>
      <c r="Q61" s="148">
        <v>34</v>
      </c>
      <c r="R61" s="149" t="s">
        <v>34</v>
      </c>
      <c r="S61" s="148">
        <v>154645.41</v>
      </c>
      <c r="T61" s="148" t="s">
        <v>248</v>
      </c>
      <c r="U61" s="149">
        <v>137817.85999999999</v>
      </c>
      <c r="V61" s="148" t="s">
        <v>248</v>
      </c>
      <c r="W61" s="148">
        <v>154645.41529031753</v>
      </c>
      <c r="X61" s="149" t="s">
        <v>100</v>
      </c>
      <c r="Y61" s="148" t="s">
        <v>107</v>
      </c>
      <c r="Z61" s="148">
        <v>137.82</v>
      </c>
      <c r="AA61" s="149">
        <v>1</v>
      </c>
      <c r="AB61" s="148" t="s">
        <v>630</v>
      </c>
      <c r="AC61" s="148" t="s">
        <v>484</v>
      </c>
      <c r="AD61" s="149" t="s">
        <v>396</v>
      </c>
      <c r="AE61" s="148" t="s">
        <v>350</v>
      </c>
      <c r="AF61" s="148"/>
      <c r="AG61" s="149"/>
      <c r="AH61" s="148"/>
      <c r="AI61" s="148"/>
      <c r="AJ61" s="149"/>
      <c r="AK61" s="148" t="str">
        <f t="shared" si="0"/>
        <v>Non-GFS</v>
      </c>
      <c r="AL61" s="148" t="str">
        <f t="shared" si="1"/>
        <v>Non- ICB</v>
      </c>
      <c r="AM61" s="196" t="str">
        <f t="shared" si="2"/>
        <v>Non-GFS/Non- ICB</v>
      </c>
    </row>
    <row r="62" spans="1:39" x14ac:dyDescent="0.25">
      <c r="A62" s="195" t="str">
        <f>IF(ISERROR(MATCH(H62,PriorMonth!H:H,0)),"New","Unresolved")</f>
        <v>Unresolved</v>
      </c>
      <c r="B62" s="148">
        <v>95</v>
      </c>
      <c r="C62" s="149" t="s">
        <v>153</v>
      </c>
      <c r="D62" s="148" t="s">
        <v>17</v>
      </c>
      <c r="E62" s="148">
        <v>199</v>
      </c>
      <c r="F62" s="149" t="s">
        <v>137</v>
      </c>
      <c r="G62" s="148" t="s">
        <v>22</v>
      </c>
      <c r="H62" s="148">
        <v>950110010268</v>
      </c>
      <c r="I62" s="149" t="s">
        <v>58</v>
      </c>
      <c r="J62" s="148" t="s">
        <v>195</v>
      </c>
      <c r="K62" s="148">
        <v>42724</v>
      </c>
      <c r="L62" s="149">
        <v>169</v>
      </c>
      <c r="M62" s="148" t="s">
        <v>118</v>
      </c>
      <c r="N62" s="148" t="s">
        <v>41</v>
      </c>
      <c r="O62" s="149">
        <v>42797</v>
      </c>
      <c r="P62" s="148" t="s">
        <v>838</v>
      </c>
      <c r="Q62" s="148">
        <v>96</v>
      </c>
      <c r="R62" s="149" t="s">
        <v>36</v>
      </c>
      <c r="S62" s="148">
        <v>132743</v>
      </c>
      <c r="T62" s="148" t="s">
        <v>100</v>
      </c>
      <c r="U62" s="149">
        <v>132743</v>
      </c>
      <c r="V62" s="148" t="s">
        <v>100</v>
      </c>
      <c r="W62" s="148">
        <v>132743</v>
      </c>
      <c r="X62" s="149" t="s">
        <v>100</v>
      </c>
      <c r="Y62" s="148" t="s">
        <v>114</v>
      </c>
      <c r="Z62" s="148">
        <v>132.74</v>
      </c>
      <c r="AA62" s="149">
        <v>1</v>
      </c>
      <c r="AB62" s="148" t="s">
        <v>630</v>
      </c>
      <c r="AC62" s="148" t="s">
        <v>439</v>
      </c>
      <c r="AD62" s="149" t="s">
        <v>363</v>
      </c>
      <c r="AE62" s="148" t="s">
        <v>350</v>
      </c>
      <c r="AF62" s="148"/>
      <c r="AG62" s="149"/>
      <c r="AH62" s="148"/>
      <c r="AI62" s="148"/>
      <c r="AJ62" s="149"/>
      <c r="AK62" s="148" t="str">
        <f t="shared" si="0"/>
        <v>GFS</v>
      </c>
      <c r="AL62" s="148" t="str">
        <f t="shared" si="1"/>
        <v>Non- ICB</v>
      </c>
      <c r="AM62" s="196" t="str">
        <f t="shared" si="2"/>
        <v>GFS/Non- ICB</v>
      </c>
    </row>
    <row r="63" spans="1:39" x14ac:dyDescent="0.25">
      <c r="A63" s="195" t="str">
        <f>IF(ISERROR(MATCH(H63,PriorMonth!H:H,0)),"New","Unresolved")</f>
        <v>Unresolved</v>
      </c>
      <c r="B63" s="148">
        <v>8520</v>
      </c>
      <c r="C63" s="149" t="s">
        <v>842</v>
      </c>
      <c r="D63" s="148" t="s">
        <v>19</v>
      </c>
      <c r="E63" s="148">
        <v>795</v>
      </c>
      <c r="F63" s="149" t="s">
        <v>264</v>
      </c>
      <c r="G63" s="148" t="s">
        <v>14</v>
      </c>
      <c r="H63" s="148">
        <v>85200320061769</v>
      </c>
      <c r="I63" s="149" t="s">
        <v>277</v>
      </c>
      <c r="J63" s="148" t="s">
        <v>2058</v>
      </c>
      <c r="K63" s="148">
        <v>42795</v>
      </c>
      <c r="L63" s="149">
        <v>98</v>
      </c>
      <c r="M63" s="148" t="s">
        <v>111</v>
      </c>
      <c r="N63" s="148" t="s">
        <v>42</v>
      </c>
      <c r="O63" s="149">
        <v>42859</v>
      </c>
      <c r="P63" s="148" t="s">
        <v>1878</v>
      </c>
      <c r="Q63" s="148">
        <v>34</v>
      </c>
      <c r="R63" s="149" t="s">
        <v>34</v>
      </c>
      <c r="S63" s="148">
        <v>9513475</v>
      </c>
      <c r="T63" s="148" t="s">
        <v>197</v>
      </c>
      <c r="U63" s="149">
        <v>131521.89000000001</v>
      </c>
      <c r="V63" s="148" t="s">
        <v>197</v>
      </c>
      <c r="W63" s="148">
        <v>9513475.0593136977</v>
      </c>
      <c r="X63" s="149" t="s">
        <v>100</v>
      </c>
      <c r="Y63" s="148" t="s">
        <v>114</v>
      </c>
      <c r="Z63" s="148">
        <v>131.52000000000001</v>
      </c>
      <c r="AA63" s="149">
        <v>1</v>
      </c>
      <c r="AB63" s="148" t="s">
        <v>630</v>
      </c>
      <c r="AC63" s="148" t="s">
        <v>426</v>
      </c>
      <c r="AD63" s="149" t="s">
        <v>877</v>
      </c>
      <c r="AE63" s="148" t="s">
        <v>350</v>
      </c>
      <c r="AF63" s="148"/>
      <c r="AG63" s="149"/>
      <c r="AH63" s="148"/>
      <c r="AI63" s="148"/>
      <c r="AJ63" s="149"/>
      <c r="AK63" s="148" t="str">
        <f t="shared" si="0"/>
        <v>GFS</v>
      </c>
      <c r="AL63" s="148" t="str">
        <f t="shared" si="1"/>
        <v>ICB</v>
      </c>
      <c r="AM63" s="196" t="str">
        <f t="shared" si="2"/>
        <v>GFS/ICB</v>
      </c>
    </row>
    <row r="64" spans="1:39" x14ac:dyDescent="0.25">
      <c r="A64" s="195" t="str">
        <f>IF(ISERROR(MATCH(H64,PriorMonth!H:H,0)),"New","Unresolved")</f>
        <v>New</v>
      </c>
      <c r="B64" s="148">
        <v>8520</v>
      </c>
      <c r="C64" s="149" t="s">
        <v>842</v>
      </c>
      <c r="D64" s="148" t="s">
        <v>19</v>
      </c>
      <c r="E64" s="148">
        <v>3011</v>
      </c>
      <c r="F64" s="149" t="s">
        <v>164</v>
      </c>
      <c r="G64" s="148" t="s">
        <v>22</v>
      </c>
      <c r="H64" s="148">
        <v>85200310088025</v>
      </c>
      <c r="I64" s="149" t="s">
        <v>537</v>
      </c>
      <c r="J64" s="148" t="s">
        <v>311</v>
      </c>
      <c r="K64" s="148">
        <v>42857</v>
      </c>
      <c r="L64" s="149">
        <v>36</v>
      </c>
      <c r="M64" s="148" t="s">
        <v>122</v>
      </c>
      <c r="N64" s="148" t="s">
        <v>41</v>
      </c>
      <c r="O64" s="149">
        <v>42892</v>
      </c>
      <c r="P64" s="148" t="s">
        <v>1878</v>
      </c>
      <c r="Q64" s="148">
        <v>1</v>
      </c>
      <c r="R64" s="149" t="s">
        <v>33</v>
      </c>
      <c r="S64" s="148">
        <v>9404967.7799999993</v>
      </c>
      <c r="T64" s="148" t="s">
        <v>197</v>
      </c>
      <c r="U64" s="149">
        <v>130021.8</v>
      </c>
      <c r="V64" s="148" t="s">
        <v>197</v>
      </c>
      <c r="W64" s="148">
        <v>9404967.8838030212</v>
      </c>
      <c r="X64" s="149" t="s">
        <v>100</v>
      </c>
      <c r="Y64" s="148" t="s">
        <v>114</v>
      </c>
      <c r="Z64" s="148">
        <v>130.02000000000001</v>
      </c>
      <c r="AA64" s="149">
        <v>1</v>
      </c>
      <c r="AB64" s="148" t="s">
        <v>630</v>
      </c>
      <c r="AC64" s="148" t="s">
        <v>635</v>
      </c>
      <c r="AD64" s="149" t="s">
        <v>2838</v>
      </c>
      <c r="AE64" s="148" t="s">
        <v>350</v>
      </c>
      <c r="AF64" s="148"/>
      <c r="AG64" s="149"/>
      <c r="AH64" s="148"/>
      <c r="AI64" s="148"/>
      <c r="AJ64" s="149"/>
      <c r="AK64" s="148" t="str">
        <f t="shared" si="0"/>
        <v>GFS</v>
      </c>
      <c r="AL64" s="148" t="str">
        <f t="shared" si="1"/>
        <v>Non- ICB</v>
      </c>
      <c r="AM64" s="196" t="str">
        <f t="shared" si="2"/>
        <v>GFS/Non- ICB</v>
      </c>
    </row>
    <row r="65" spans="1:39" x14ac:dyDescent="0.25">
      <c r="A65" s="195" t="str">
        <f>IF(ISERROR(MATCH(H65,PriorMonth!H:H,0)),"New","Unresolved")</f>
        <v>New</v>
      </c>
      <c r="B65" s="148">
        <v>3011</v>
      </c>
      <c r="C65" s="149" t="s">
        <v>164</v>
      </c>
      <c r="D65" s="148" t="s">
        <v>22</v>
      </c>
      <c r="E65" s="148">
        <v>199</v>
      </c>
      <c r="F65" s="149" t="s">
        <v>137</v>
      </c>
      <c r="G65" s="148" t="s">
        <v>22</v>
      </c>
      <c r="H65" s="148">
        <v>390593</v>
      </c>
      <c r="I65" s="149" t="s">
        <v>59</v>
      </c>
      <c r="J65" s="148" t="s">
        <v>255</v>
      </c>
      <c r="K65" s="148">
        <v>42829</v>
      </c>
      <c r="L65" s="149">
        <v>64</v>
      </c>
      <c r="M65" s="148" t="s">
        <v>111</v>
      </c>
      <c r="N65" s="148" t="s">
        <v>42</v>
      </c>
      <c r="O65" s="149">
        <v>42893</v>
      </c>
      <c r="P65" s="148" t="s">
        <v>1878</v>
      </c>
      <c r="Q65" s="148">
        <v>0</v>
      </c>
      <c r="R65" s="149" t="s">
        <v>33</v>
      </c>
      <c r="S65" s="148">
        <v>142698.9</v>
      </c>
      <c r="T65" s="148" t="s">
        <v>248</v>
      </c>
      <c r="U65" s="149">
        <v>127171.29</v>
      </c>
      <c r="V65" s="148" t="s">
        <v>248</v>
      </c>
      <c r="W65" s="148">
        <v>142698.89951168452</v>
      </c>
      <c r="X65" s="149" t="s">
        <v>100</v>
      </c>
      <c r="Y65" s="148" t="s">
        <v>107</v>
      </c>
      <c r="Z65" s="148">
        <v>127.17</v>
      </c>
      <c r="AA65" s="149">
        <v>1</v>
      </c>
      <c r="AB65" s="148" t="s">
        <v>630</v>
      </c>
      <c r="AC65" s="148" t="s">
        <v>484</v>
      </c>
      <c r="AD65" s="149" t="s">
        <v>396</v>
      </c>
      <c r="AE65" s="148" t="s">
        <v>350</v>
      </c>
      <c r="AF65" s="148"/>
      <c r="AG65" s="149"/>
      <c r="AH65" s="148"/>
      <c r="AI65" s="148"/>
      <c r="AJ65" s="149"/>
      <c r="AK65" s="148" t="str">
        <f t="shared" si="0"/>
        <v>Non-GFS</v>
      </c>
      <c r="AL65" s="148" t="str">
        <f t="shared" si="1"/>
        <v>Non- ICB</v>
      </c>
      <c r="AM65" s="196" t="str">
        <f t="shared" si="2"/>
        <v>Non-GFS/Non- ICB</v>
      </c>
    </row>
    <row r="66" spans="1:39" x14ac:dyDescent="0.25">
      <c r="A66" s="195" t="str">
        <f>IF(ISERROR(MATCH(H66,PriorMonth!H:H,0)),"New","Unresolved")</f>
        <v>New</v>
      </c>
      <c r="B66" s="148">
        <v>8520</v>
      </c>
      <c r="C66" s="149" t="s">
        <v>842</v>
      </c>
      <c r="D66" s="148" t="s">
        <v>19</v>
      </c>
      <c r="E66" s="148">
        <v>1320</v>
      </c>
      <c r="F66" s="149" t="s">
        <v>188</v>
      </c>
      <c r="G66" s="148" t="s">
        <v>21</v>
      </c>
      <c r="H66" s="148">
        <v>85200310087547</v>
      </c>
      <c r="I66" s="149" t="s">
        <v>56</v>
      </c>
      <c r="J66" s="148" t="s">
        <v>1599</v>
      </c>
      <c r="K66" s="148">
        <v>42828</v>
      </c>
      <c r="L66" s="149">
        <v>65</v>
      </c>
      <c r="M66" s="148" t="s">
        <v>158</v>
      </c>
      <c r="N66" s="148" t="s">
        <v>41</v>
      </c>
      <c r="O66" s="149">
        <v>42892</v>
      </c>
      <c r="P66" s="148" t="s">
        <v>1878</v>
      </c>
      <c r="Q66" s="148">
        <v>1</v>
      </c>
      <c r="R66" s="149" t="s">
        <v>33</v>
      </c>
      <c r="S66" s="148">
        <v>9180000</v>
      </c>
      <c r="T66" s="148" t="s">
        <v>197</v>
      </c>
      <c r="U66" s="149">
        <v>126911.66</v>
      </c>
      <c r="V66" s="148" t="s">
        <v>197</v>
      </c>
      <c r="W66" s="148">
        <v>9179999.7106648926</v>
      </c>
      <c r="X66" s="149" t="s">
        <v>100</v>
      </c>
      <c r="Y66" s="148" t="s">
        <v>114</v>
      </c>
      <c r="Z66" s="148">
        <v>126.91</v>
      </c>
      <c r="AA66" s="149">
        <v>1</v>
      </c>
      <c r="AB66" s="148" t="s">
        <v>630</v>
      </c>
      <c r="AC66" s="148" t="s">
        <v>440</v>
      </c>
      <c r="AD66" s="149" t="s">
        <v>2818</v>
      </c>
      <c r="AE66" s="148" t="s">
        <v>350</v>
      </c>
      <c r="AF66" s="148"/>
      <c r="AG66" s="149"/>
      <c r="AH66" s="148"/>
      <c r="AI66" s="148"/>
      <c r="AJ66" s="149"/>
      <c r="AK66" s="148" t="str">
        <f t="shared" ref="AK66:AK129" si="3">IF(TEXT(B66,0)=LEFT(H66,LEN(B66)),"GFS","Non-GFS")</f>
        <v>GFS</v>
      </c>
      <c r="AL66" s="148" t="str">
        <f t="shared" ref="AL66:AL129" si="4">IF(AND(AK66="GFS",MID(H66,LEN(B66)+3,1)="2"),"ICB","Non- ICB")</f>
        <v>Non- ICB</v>
      </c>
      <c r="AM66" s="196" t="str">
        <f t="shared" ref="AM66:AM129" si="5">AK66&amp;"/"&amp;AL66</f>
        <v>GFS/Non- ICB</v>
      </c>
    </row>
    <row r="67" spans="1:39" x14ac:dyDescent="0.25">
      <c r="A67" s="195" t="str">
        <f>IF(ISERROR(MATCH(H67,PriorMonth!H:H,0)),"New","Unresolved")</f>
        <v>Unresolved</v>
      </c>
      <c r="B67" s="148">
        <v>8520</v>
      </c>
      <c r="C67" s="149" t="s">
        <v>842</v>
      </c>
      <c r="D67" s="148" t="s">
        <v>19</v>
      </c>
      <c r="E67" s="148">
        <v>795</v>
      </c>
      <c r="F67" s="149" t="s">
        <v>264</v>
      </c>
      <c r="G67" s="148" t="s">
        <v>14</v>
      </c>
      <c r="H67" s="148">
        <v>85200320061767</v>
      </c>
      <c r="I67" s="149" t="s">
        <v>277</v>
      </c>
      <c r="J67" s="148" t="s">
        <v>2058</v>
      </c>
      <c r="K67" s="148">
        <v>42795</v>
      </c>
      <c r="L67" s="149">
        <v>98</v>
      </c>
      <c r="M67" s="148" t="s">
        <v>111</v>
      </c>
      <c r="N67" s="148" t="s">
        <v>42</v>
      </c>
      <c r="O67" s="149">
        <v>42859</v>
      </c>
      <c r="P67" s="148" t="s">
        <v>1878</v>
      </c>
      <c r="Q67" s="148">
        <v>34</v>
      </c>
      <c r="R67" s="149" t="s">
        <v>34</v>
      </c>
      <c r="S67" s="148">
        <v>9142395</v>
      </c>
      <c r="T67" s="148" t="s">
        <v>197</v>
      </c>
      <c r="U67" s="149">
        <v>126391.78</v>
      </c>
      <c r="V67" s="148" t="s">
        <v>197</v>
      </c>
      <c r="W67" s="148">
        <v>9142394.826688271</v>
      </c>
      <c r="X67" s="149" t="s">
        <v>100</v>
      </c>
      <c r="Y67" s="148" t="s">
        <v>114</v>
      </c>
      <c r="Z67" s="148">
        <v>126.39</v>
      </c>
      <c r="AA67" s="149">
        <v>1</v>
      </c>
      <c r="AB67" s="148" t="s">
        <v>630</v>
      </c>
      <c r="AC67" s="148" t="s">
        <v>426</v>
      </c>
      <c r="AD67" s="149" t="s">
        <v>877</v>
      </c>
      <c r="AE67" s="148" t="s">
        <v>350</v>
      </c>
      <c r="AF67" s="148"/>
      <c r="AG67" s="149"/>
      <c r="AH67" s="148"/>
      <c r="AI67" s="148"/>
      <c r="AJ67" s="149"/>
      <c r="AK67" s="148" t="str">
        <f t="shared" si="3"/>
        <v>GFS</v>
      </c>
      <c r="AL67" s="148" t="str">
        <f t="shared" si="4"/>
        <v>ICB</v>
      </c>
      <c r="AM67" s="196" t="str">
        <f t="shared" si="5"/>
        <v>GFS/ICB</v>
      </c>
    </row>
    <row r="68" spans="1:39" x14ac:dyDescent="0.25">
      <c r="A68" s="195" t="str">
        <f>IF(ISERROR(MATCH(H68,PriorMonth!H:H,0)),"New","Unresolved")</f>
        <v>New</v>
      </c>
      <c r="B68" s="148">
        <v>72</v>
      </c>
      <c r="C68" s="149" t="s">
        <v>174</v>
      </c>
      <c r="D68" s="148" t="s">
        <v>17</v>
      </c>
      <c r="E68" s="148">
        <v>635</v>
      </c>
      <c r="F68" s="149" t="s">
        <v>142</v>
      </c>
      <c r="G68" s="148" t="s">
        <v>16</v>
      </c>
      <c r="H68" s="148">
        <v>2017000126</v>
      </c>
      <c r="I68" s="149" t="s">
        <v>58</v>
      </c>
      <c r="J68" s="148" t="s">
        <v>195</v>
      </c>
      <c r="K68" s="148">
        <v>42824</v>
      </c>
      <c r="L68" s="149">
        <v>69</v>
      </c>
      <c r="M68" s="148" t="s">
        <v>127</v>
      </c>
      <c r="N68" s="148" t="s">
        <v>128</v>
      </c>
      <c r="O68" s="149">
        <v>42891</v>
      </c>
      <c r="P68" s="148" t="s">
        <v>1878</v>
      </c>
      <c r="Q68" s="148">
        <v>2</v>
      </c>
      <c r="R68" s="149" t="s">
        <v>33</v>
      </c>
      <c r="S68" s="148">
        <v>126292.6</v>
      </c>
      <c r="T68" s="148" t="s">
        <v>100</v>
      </c>
      <c r="U68" s="149">
        <v>126292.6</v>
      </c>
      <c r="V68" s="148" t="s">
        <v>100</v>
      </c>
      <c r="W68" s="148">
        <v>126292.6</v>
      </c>
      <c r="X68" s="149" t="s">
        <v>100</v>
      </c>
      <c r="Y68" s="148" t="s">
        <v>114</v>
      </c>
      <c r="Z68" s="148">
        <v>126.29</v>
      </c>
      <c r="AA68" s="149">
        <v>1</v>
      </c>
      <c r="AB68" s="148" t="s">
        <v>630</v>
      </c>
      <c r="AC68" s="148" t="s">
        <v>445</v>
      </c>
      <c r="AD68" s="149" t="s">
        <v>351</v>
      </c>
      <c r="AE68" s="148" t="s">
        <v>350</v>
      </c>
      <c r="AF68" s="148"/>
      <c r="AG68" s="149"/>
      <c r="AH68" s="148"/>
      <c r="AI68" s="148"/>
      <c r="AJ68" s="149"/>
      <c r="AK68" s="148" t="str">
        <f t="shared" si="3"/>
        <v>Non-GFS</v>
      </c>
      <c r="AL68" s="148" t="str">
        <f t="shared" si="4"/>
        <v>Non- ICB</v>
      </c>
      <c r="AM68" s="196" t="str">
        <f t="shared" si="5"/>
        <v>Non-GFS/Non- ICB</v>
      </c>
    </row>
    <row r="69" spans="1:39" x14ac:dyDescent="0.25">
      <c r="A69" s="195" t="str">
        <f>IF(ISERROR(MATCH(H69,PriorMonth!H:H,0)),"New","Unresolved")</f>
        <v>Unresolved</v>
      </c>
      <c r="B69" s="148">
        <v>260</v>
      </c>
      <c r="C69" s="149" t="s">
        <v>113</v>
      </c>
      <c r="D69" s="148" t="s">
        <v>23</v>
      </c>
      <c r="E69" s="148">
        <v>1970</v>
      </c>
      <c r="F69" s="149" t="s">
        <v>862</v>
      </c>
      <c r="G69" s="148" t="s">
        <v>23</v>
      </c>
      <c r="H69" s="148">
        <v>2600110127257</v>
      </c>
      <c r="I69" s="149" t="s">
        <v>56</v>
      </c>
      <c r="J69" s="148" t="s">
        <v>63</v>
      </c>
      <c r="K69" s="148">
        <v>42821</v>
      </c>
      <c r="L69" s="149">
        <v>72</v>
      </c>
      <c r="M69" s="148" t="s">
        <v>105</v>
      </c>
      <c r="N69" s="148" t="s">
        <v>41</v>
      </c>
      <c r="O69" s="149">
        <v>42831</v>
      </c>
      <c r="P69" s="148" t="s">
        <v>838</v>
      </c>
      <c r="Q69" s="148">
        <v>62</v>
      </c>
      <c r="R69" s="149" t="s">
        <v>35</v>
      </c>
      <c r="S69" s="148">
        <v>109500</v>
      </c>
      <c r="T69" s="148" t="s">
        <v>186</v>
      </c>
      <c r="U69" s="149">
        <v>125336.23</v>
      </c>
      <c r="V69" s="148" t="s">
        <v>186</v>
      </c>
      <c r="W69" s="148">
        <v>109500.00048050752</v>
      </c>
      <c r="X69" s="149" t="s">
        <v>100</v>
      </c>
      <c r="Y69" s="148" t="s">
        <v>107</v>
      </c>
      <c r="Z69" s="148">
        <v>125.34</v>
      </c>
      <c r="AA69" s="149">
        <v>1</v>
      </c>
      <c r="AB69" s="148" t="s">
        <v>630</v>
      </c>
      <c r="AC69" s="148" t="s">
        <v>455</v>
      </c>
      <c r="AD69" s="149" t="s">
        <v>1514</v>
      </c>
      <c r="AE69" s="148" t="s">
        <v>350</v>
      </c>
      <c r="AF69" s="148"/>
      <c r="AG69" s="149"/>
      <c r="AH69" s="148"/>
      <c r="AI69" s="148"/>
      <c r="AJ69" s="149"/>
      <c r="AK69" s="148" t="str">
        <f t="shared" si="3"/>
        <v>GFS</v>
      </c>
      <c r="AL69" s="148" t="str">
        <f t="shared" si="4"/>
        <v>Non- ICB</v>
      </c>
      <c r="AM69" s="196" t="str">
        <f t="shared" si="5"/>
        <v>GFS/Non- ICB</v>
      </c>
    </row>
    <row r="70" spans="1:39" x14ac:dyDescent="0.25">
      <c r="A70" s="195" t="str">
        <f>IF(ISERROR(MATCH(H70,PriorMonth!H:H,0)),"New","Unresolved")</f>
        <v>Unresolved</v>
      </c>
      <c r="B70" s="148">
        <v>8520</v>
      </c>
      <c r="C70" s="149" t="s">
        <v>842</v>
      </c>
      <c r="D70" s="148" t="s">
        <v>19</v>
      </c>
      <c r="E70" s="148">
        <v>3011</v>
      </c>
      <c r="F70" s="149" t="s">
        <v>164</v>
      </c>
      <c r="G70" s="148" t="s">
        <v>22</v>
      </c>
      <c r="H70" s="148">
        <v>85200310087301</v>
      </c>
      <c r="I70" s="149" t="s">
        <v>537</v>
      </c>
      <c r="J70" s="148" t="s">
        <v>311</v>
      </c>
      <c r="K70" s="148">
        <v>42795</v>
      </c>
      <c r="L70" s="149">
        <v>98</v>
      </c>
      <c r="M70" s="148" t="s">
        <v>122</v>
      </c>
      <c r="N70" s="148" t="s">
        <v>41</v>
      </c>
      <c r="O70" s="149">
        <v>42831</v>
      </c>
      <c r="P70" s="148" t="s">
        <v>838</v>
      </c>
      <c r="Q70" s="148">
        <v>62</v>
      </c>
      <c r="R70" s="149" t="s">
        <v>35</v>
      </c>
      <c r="S70" s="148">
        <v>9036558</v>
      </c>
      <c r="T70" s="148" t="s">
        <v>197</v>
      </c>
      <c r="U70" s="149">
        <v>124928.61</v>
      </c>
      <c r="V70" s="148" t="s">
        <v>197</v>
      </c>
      <c r="W70" s="148">
        <v>9036558.2142237145</v>
      </c>
      <c r="X70" s="149" t="s">
        <v>100</v>
      </c>
      <c r="Y70" s="148" t="s">
        <v>114</v>
      </c>
      <c r="Z70" s="148">
        <v>124.93</v>
      </c>
      <c r="AA70" s="149">
        <v>1</v>
      </c>
      <c r="AB70" s="148" t="s">
        <v>630</v>
      </c>
      <c r="AC70" s="148" t="s">
        <v>635</v>
      </c>
      <c r="AD70" s="149" t="s">
        <v>1756</v>
      </c>
      <c r="AE70" s="148" t="s">
        <v>350</v>
      </c>
      <c r="AF70" s="148"/>
      <c r="AG70" s="149"/>
      <c r="AH70" s="148"/>
      <c r="AI70" s="148"/>
      <c r="AJ70" s="149"/>
      <c r="AK70" s="148" t="str">
        <f t="shared" si="3"/>
        <v>GFS</v>
      </c>
      <c r="AL70" s="148" t="str">
        <f t="shared" si="4"/>
        <v>Non- ICB</v>
      </c>
      <c r="AM70" s="196" t="str">
        <f t="shared" si="5"/>
        <v>GFS/Non- ICB</v>
      </c>
    </row>
    <row r="71" spans="1:39" x14ac:dyDescent="0.25">
      <c r="A71" s="195" t="str">
        <f>IF(ISERROR(MATCH(H71,PriorMonth!H:H,0)),"New","Unresolved")</f>
        <v>Unresolved</v>
      </c>
      <c r="B71" s="148">
        <v>3011</v>
      </c>
      <c r="C71" s="149" t="s">
        <v>164</v>
      </c>
      <c r="D71" s="148" t="s">
        <v>22</v>
      </c>
      <c r="E71" s="148">
        <v>199</v>
      </c>
      <c r="F71" s="149" t="s">
        <v>137</v>
      </c>
      <c r="G71" s="148" t="s">
        <v>22</v>
      </c>
      <c r="H71" s="148">
        <v>385731</v>
      </c>
      <c r="I71" s="149" t="s">
        <v>59</v>
      </c>
      <c r="J71" s="148" t="s">
        <v>255</v>
      </c>
      <c r="K71" s="148">
        <v>42769</v>
      </c>
      <c r="L71" s="149">
        <v>124</v>
      </c>
      <c r="M71" s="148" t="s">
        <v>118</v>
      </c>
      <c r="N71" s="148" t="s">
        <v>41</v>
      </c>
      <c r="O71" s="149">
        <v>42831</v>
      </c>
      <c r="P71" s="148" t="s">
        <v>838</v>
      </c>
      <c r="Q71" s="148">
        <v>62</v>
      </c>
      <c r="R71" s="149" t="s">
        <v>35</v>
      </c>
      <c r="S71" s="148">
        <v>139778.56</v>
      </c>
      <c r="T71" s="148" t="s">
        <v>248</v>
      </c>
      <c r="U71" s="149">
        <v>124568.72</v>
      </c>
      <c r="V71" s="148" t="s">
        <v>248</v>
      </c>
      <c r="W71" s="148">
        <v>139778.55581695496</v>
      </c>
      <c r="X71" s="149" t="s">
        <v>100</v>
      </c>
      <c r="Y71" s="148" t="s">
        <v>107</v>
      </c>
      <c r="Z71" s="148">
        <v>124.57</v>
      </c>
      <c r="AA71" s="149">
        <v>1</v>
      </c>
      <c r="AB71" s="148" t="s">
        <v>630</v>
      </c>
      <c r="AC71" s="148" t="s">
        <v>513</v>
      </c>
      <c r="AD71" s="149" t="s">
        <v>402</v>
      </c>
      <c r="AE71" s="148" t="s">
        <v>350</v>
      </c>
      <c r="AF71" s="148"/>
      <c r="AG71" s="149"/>
      <c r="AH71" s="148"/>
      <c r="AI71" s="148"/>
      <c r="AJ71" s="149"/>
      <c r="AK71" s="148" t="str">
        <f t="shared" si="3"/>
        <v>Non-GFS</v>
      </c>
      <c r="AL71" s="148" t="str">
        <f t="shared" si="4"/>
        <v>Non- ICB</v>
      </c>
      <c r="AM71" s="196" t="str">
        <f t="shared" si="5"/>
        <v>Non-GFS/Non- ICB</v>
      </c>
    </row>
    <row r="72" spans="1:39" x14ac:dyDescent="0.25">
      <c r="A72" s="195" t="str">
        <f>IF(ISERROR(MATCH(H72,PriorMonth!H:H,0)),"New","Unresolved")</f>
        <v>New</v>
      </c>
      <c r="B72" s="148">
        <v>1960</v>
      </c>
      <c r="C72" s="149" t="s">
        <v>423</v>
      </c>
      <c r="D72" s="148" t="s">
        <v>22</v>
      </c>
      <c r="E72" s="148">
        <v>1750</v>
      </c>
      <c r="F72" s="149" t="s">
        <v>159</v>
      </c>
      <c r="G72" s="148" t="s">
        <v>18</v>
      </c>
      <c r="H72" s="148">
        <v>19600530003474</v>
      </c>
      <c r="I72" s="149" t="s">
        <v>538</v>
      </c>
      <c r="J72" s="148" t="s">
        <v>424</v>
      </c>
      <c r="K72" s="148">
        <v>42828</v>
      </c>
      <c r="L72" s="149">
        <v>65</v>
      </c>
      <c r="M72" s="148" t="s">
        <v>118</v>
      </c>
      <c r="N72" s="148" t="s">
        <v>41</v>
      </c>
      <c r="O72" s="149">
        <v>42891</v>
      </c>
      <c r="P72" s="148" t="s">
        <v>1878</v>
      </c>
      <c r="Q72" s="148">
        <v>2</v>
      </c>
      <c r="R72" s="149" t="s">
        <v>33</v>
      </c>
      <c r="S72" s="148">
        <v>123942.24</v>
      </c>
      <c r="T72" s="148" t="s">
        <v>100</v>
      </c>
      <c r="U72" s="149">
        <v>123942.24</v>
      </c>
      <c r="V72" s="148" t="s">
        <v>248</v>
      </c>
      <c r="W72" s="148">
        <v>139075.5826335731</v>
      </c>
      <c r="X72" s="149" t="s">
        <v>100</v>
      </c>
      <c r="Y72" s="148" t="s">
        <v>114</v>
      </c>
      <c r="Z72" s="148">
        <v>123.94</v>
      </c>
      <c r="AA72" s="149">
        <v>1</v>
      </c>
      <c r="AB72" s="148" t="s">
        <v>630</v>
      </c>
      <c r="AC72" s="148" t="s">
        <v>949</v>
      </c>
      <c r="AD72" s="149" t="s">
        <v>2686</v>
      </c>
      <c r="AE72" s="148" t="s">
        <v>350</v>
      </c>
      <c r="AF72" s="148"/>
      <c r="AG72" s="149"/>
      <c r="AH72" s="148"/>
      <c r="AI72" s="148"/>
      <c r="AJ72" s="149"/>
      <c r="AK72" s="148" t="str">
        <f t="shared" si="3"/>
        <v>GFS</v>
      </c>
      <c r="AL72" s="148" t="str">
        <f t="shared" si="4"/>
        <v>Non- ICB</v>
      </c>
      <c r="AM72" s="196" t="str">
        <f t="shared" si="5"/>
        <v>GFS/Non- ICB</v>
      </c>
    </row>
    <row r="73" spans="1:39" x14ac:dyDescent="0.25">
      <c r="A73" s="195" t="str">
        <f>IF(ISERROR(MATCH(H73,PriorMonth!H:H,0)),"New","Unresolved")</f>
        <v>Unresolved</v>
      </c>
      <c r="B73" s="148">
        <v>199</v>
      </c>
      <c r="C73" s="149" t="s">
        <v>137</v>
      </c>
      <c r="D73" s="148" t="s">
        <v>22</v>
      </c>
      <c r="E73" s="148">
        <v>1350</v>
      </c>
      <c r="F73" s="149" t="s">
        <v>124</v>
      </c>
      <c r="G73" s="148" t="s">
        <v>21</v>
      </c>
      <c r="H73" s="148">
        <v>1990110067179</v>
      </c>
      <c r="I73" s="149" t="s">
        <v>54</v>
      </c>
      <c r="J73" s="148" t="s">
        <v>326</v>
      </c>
      <c r="K73" s="148">
        <v>42772</v>
      </c>
      <c r="L73" s="149">
        <v>121</v>
      </c>
      <c r="M73" s="148" t="s">
        <v>111</v>
      </c>
      <c r="N73" s="148" t="s">
        <v>42</v>
      </c>
      <c r="O73" s="149">
        <v>42859</v>
      </c>
      <c r="P73" s="148" t="s">
        <v>1878</v>
      </c>
      <c r="Q73" s="148">
        <v>34</v>
      </c>
      <c r="R73" s="149" t="s">
        <v>34</v>
      </c>
      <c r="S73" s="148">
        <v>137691.48000000001</v>
      </c>
      <c r="T73" s="148" t="s">
        <v>248</v>
      </c>
      <c r="U73" s="149">
        <v>122708.75</v>
      </c>
      <c r="V73" s="148" t="s">
        <v>248</v>
      </c>
      <c r="W73" s="148">
        <v>137691.48355304424</v>
      </c>
      <c r="X73" s="149" t="s">
        <v>100</v>
      </c>
      <c r="Y73" s="148" t="s">
        <v>114</v>
      </c>
      <c r="Z73" s="148">
        <v>122.71</v>
      </c>
      <c r="AA73" s="149">
        <v>1</v>
      </c>
      <c r="AB73" s="148" t="s">
        <v>630</v>
      </c>
      <c r="AC73" s="148" t="s">
        <v>415</v>
      </c>
      <c r="AD73" s="149" t="s">
        <v>358</v>
      </c>
      <c r="AE73" s="148" t="s">
        <v>350</v>
      </c>
      <c r="AF73" s="148"/>
      <c r="AG73" s="149"/>
      <c r="AH73" s="148"/>
      <c r="AI73" s="148"/>
      <c r="AJ73" s="149"/>
      <c r="AK73" s="148" t="str">
        <f t="shared" si="3"/>
        <v>GFS</v>
      </c>
      <c r="AL73" s="148" t="str">
        <f t="shared" si="4"/>
        <v>Non- ICB</v>
      </c>
      <c r="AM73" s="196" t="str">
        <f t="shared" si="5"/>
        <v>GFS/Non- ICB</v>
      </c>
    </row>
    <row r="74" spans="1:39" x14ac:dyDescent="0.25">
      <c r="A74" s="195" t="str">
        <f>IF(ISERROR(MATCH(H74,PriorMonth!H:H,0)),"New","Unresolved")</f>
        <v>New</v>
      </c>
      <c r="B74" s="148">
        <v>3011</v>
      </c>
      <c r="C74" s="149" t="s">
        <v>164</v>
      </c>
      <c r="D74" s="148" t="s">
        <v>22</v>
      </c>
      <c r="E74" s="148">
        <v>199</v>
      </c>
      <c r="F74" s="149" t="s">
        <v>137</v>
      </c>
      <c r="G74" s="148" t="s">
        <v>22</v>
      </c>
      <c r="H74" s="148">
        <v>390361</v>
      </c>
      <c r="I74" s="149" t="s">
        <v>59</v>
      </c>
      <c r="J74" s="148" t="s">
        <v>255</v>
      </c>
      <c r="K74" s="148">
        <v>42829</v>
      </c>
      <c r="L74" s="149">
        <v>64</v>
      </c>
      <c r="M74" s="148" t="s">
        <v>111</v>
      </c>
      <c r="N74" s="148" t="s">
        <v>42</v>
      </c>
      <c r="O74" s="149">
        <v>42893</v>
      </c>
      <c r="P74" s="148" t="s">
        <v>1878</v>
      </c>
      <c r="Q74" s="148">
        <v>0</v>
      </c>
      <c r="R74" s="149" t="s">
        <v>33</v>
      </c>
      <c r="S74" s="148">
        <v>137023</v>
      </c>
      <c r="T74" s="148" t="s">
        <v>248</v>
      </c>
      <c r="U74" s="149">
        <v>122113.01</v>
      </c>
      <c r="V74" s="148" t="s">
        <v>248</v>
      </c>
      <c r="W74" s="148">
        <v>137023.00372245439</v>
      </c>
      <c r="X74" s="149" t="s">
        <v>100</v>
      </c>
      <c r="Y74" s="148" t="s">
        <v>107</v>
      </c>
      <c r="Z74" s="148">
        <v>122.11</v>
      </c>
      <c r="AA74" s="149">
        <v>1</v>
      </c>
      <c r="AB74" s="148" t="s">
        <v>630</v>
      </c>
      <c r="AC74" s="148" t="s">
        <v>484</v>
      </c>
      <c r="AD74" s="149" t="s">
        <v>396</v>
      </c>
      <c r="AE74" s="148" t="s">
        <v>350</v>
      </c>
      <c r="AF74" s="148"/>
      <c r="AG74" s="149"/>
      <c r="AH74" s="148"/>
      <c r="AI74" s="148"/>
      <c r="AJ74" s="149"/>
      <c r="AK74" s="148" t="str">
        <f t="shared" si="3"/>
        <v>Non-GFS</v>
      </c>
      <c r="AL74" s="148" t="str">
        <f t="shared" si="4"/>
        <v>Non- ICB</v>
      </c>
      <c r="AM74" s="196" t="str">
        <f t="shared" si="5"/>
        <v>Non-GFS/Non- ICB</v>
      </c>
    </row>
    <row r="75" spans="1:39" x14ac:dyDescent="0.25">
      <c r="A75" s="195" t="str">
        <f>IF(ISERROR(MATCH(H75,PriorMonth!H:H,0)),"New","Unresolved")</f>
        <v>New</v>
      </c>
      <c r="B75" s="148">
        <v>95</v>
      </c>
      <c r="C75" s="149" t="s">
        <v>153</v>
      </c>
      <c r="D75" s="148" t="s">
        <v>17</v>
      </c>
      <c r="E75" s="148">
        <v>693</v>
      </c>
      <c r="F75" s="149" t="s">
        <v>177</v>
      </c>
      <c r="G75" s="148" t="s">
        <v>16</v>
      </c>
      <c r="H75" s="148">
        <v>950110011260</v>
      </c>
      <c r="I75" s="149" t="s">
        <v>58</v>
      </c>
      <c r="J75" s="148" t="s">
        <v>195</v>
      </c>
      <c r="K75" s="148">
        <v>42821</v>
      </c>
      <c r="L75" s="149">
        <v>72</v>
      </c>
      <c r="M75" s="148" t="s">
        <v>111</v>
      </c>
      <c r="N75" s="148" t="s">
        <v>42</v>
      </c>
      <c r="O75" s="149">
        <v>42892</v>
      </c>
      <c r="P75" s="148" t="s">
        <v>1878</v>
      </c>
      <c r="Q75" s="148">
        <v>1</v>
      </c>
      <c r="R75" s="149" t="s">
        <v>33</v>
      </c>
      <c r="S75" s="148">
        <v>119836.5</v>
      </c>
      <c r="T75" s="148" t="s">
        <v>100</v>
      </c>
      <c r="U75" s="149">
        <v>119836.5</v>
      </c>
      <c r="V75" s="148" t="s">
        <v>100</v>
      </c>
      <c r="W75" s="148">
        <v>119836.5</v>
      </c>
      <c r="X75" s="149" t="s">
        <v>100</v>
      </c>
      <c r="Y75" s="148" t="s">
        <v>114</v>
      </c>
      <c r="Z75" s="148">
        <v>119.84</v>
      </c>
      <c r="AA75" s="149">
        <v>1</v>
      </c>
      <c r="AB75" s="148" t="s">
        <v>630</v>
      </c>
      <c r="AC75" s="148" t="s">
        <v>431</v>
      </c>
      <c r="AD75" s="149" t="s">
        <v>2717</v>
      </c>
      <c r="AE75" s="148" t="s">
        <v>350</v>
      </c>
      <c r="AF75" s="148"/>
      <c r="AG75" s="149"/>
      <c r="AH75" s="148"/>
      <c r="AI75" s="148"/>
      <c r="AJ75" s="149"/>
      <c r="AK75" s="148" t="str">
        <f t="shared" si="3"/>
        <v>GFS</v>
      </c>
      <c r="AL75" s="148" t="str">
        <f t="shared" si="4"/>
        <v>Non- ICB</v>
      </c>
      <c r="AM75" s="196" t="str">
        <f t="shared" si="5"/>
        <v>GFS/Non- ICB</v>
      </c>
    </row>
    <row r="76" spans="1:39" x14ac:dyDescent="0.25">
      <c r="A76" s="195" t="str">
        <f>IF(ISERROR(MATCH(H76,PriorMonth!H:H,0)),"New","Unresolved")</f>
        <v>Unresolved</v>
      </c>
      <c r="B76" s="148">
        <v>95</v>
      </c>
      <c r="C76" s="149" t="s">
        <v>153</v>
      </c>
      <c r="D76" s="148" t="s">
        <v>17</v>
      </c>
      <c r="E76" s="148">
        <v>8520</v>
      </c>
      <c r="F76" s="149" t="s">
        <v>842</v>
      </c>
      <c r="G76" s="148" t="s">
        <v>19</v>
      </c>
      <c r="H76" s="148">
        <v>950110010569</v>
      </c>
      <c r="I76" s="149" t="s">
        <v>58</v>
      </c>
      <c r="J76" s="148" t="s">
        <v>195</v>
      </c>
      <c r="K76" s="148">
        <v>42732</v>
      </c>
      <c r="L76" s="149">
        <v>161</v>
      </c>
      <c r="M76" s="148" t="s">
        <v>158</v>
      </c>
      <c r="N76" s="148" t="s">
        <v>41</v>
      </c>
      <c r="O76" s="149">
        <v>42775</v>
      </c>
      <c r="P76" s="148" t="s">
        <v>838</v>
      </c>
      <c r="Q76" s="148">
        <v>118</v>
      </c>
      <c r="R76" s="149" t="s">
        <v>36</v>
      </c>
      <c r="S76" s="148">
        <v>119210</v>
      </c>
      <c r="T76" s="148" t="s">
        <v>100</v>
      </c>
      <c r="U76" s="149">
        <v>119210</v>
      </c>
      <c r="V76" s="148" t="s">
        <v>100</v>
      </c>
      <c r="W76" s="148">
        <v>119210</v>
      </c>
      <c r="X76" s="149" t="s">
        <v>100</v>
      </c>
      <c r="Y76" s="148" t="s">
        <v>114</v>
      </c>
      <c r="Z76" s="148">
        <v>119.21</v>
      </c>
      <c r="AA76" s="149">
        <v>1</v>
      </c>
      <c r="AB76" s="148" t="s">
        <v>630</v>
      </c>
      <c r="AC76" s="148" t="s">
        <v>881</v>
      </c>
      <c r="AD76" s="149" t="s">
        <v>882</v>
      </c>
      <c r="AE76" s="148" t="s">
        <v>350</v>
      </c>
      <c r="AF76" s="148"/>
      <c r="AG76" s="149"/>
      <c r="AH76" s="148"/>
      <c r="AI76" s="148"/>
      <c r="AJ76" s="149"/>
      <c r="AK76" s="148" t="str">
        <f t="shared" si="3"/>
        <v>GFS</v>
      </c>
      <c r="AL76" s="148" t="str">
        <f t="shared" si="4"/>
        <v>Non- ICB</v>
      </c>
      <c r="AM76" s="196" t="str">
        <f t="shared" si="5"/>
        <v>GFS/Non- ICB</v>
      </c>
    </row>
    <row r="77" spans="1:39" x14ac:dyDescent="0.25">
      <c r="A77" s="195" t="str">
        <f>IF(ISERROR(MATCH(H77,PriorMonth!H:H,0)),"New","Unresolved")</f>
        <v>Unresolved</v>
      </c>
      <c r="B77" s="148">
        <v>635</v>
      </c>
      <c r="C77" s="149" t="s">
        <v>142</v>
      </c>
      <c r="D77" s="148" t="s">
        <v>16</v>
      </c>
      <c r="E77" s="148">
        <v>693</v>
      </c>
      <c r="F77" s="149" t="s">
        <v>177</v>
      </c>
      <c r="G77" s="148" t="s">
        <v>16</v>
      </c>
      <c r="H77" s="148">
        <v>63503300006228</v>
      </c>
      <c r="I77" s="149" t="s">
        <v>60</v>
      </c>
      <c r="J77" s="148" t="s">
        <v>284</v>
      </c>
      <c r="K77" s="148">
        <v>42794</v>
      </c>
      <c r="L77" s="149">
        <v>99</v>
      </c>
      <c r="M77" s="148" t="s">
        <v>111</v>
      </c>
      <c r="N77" s="148" t="s">
        <v>42</v>
      </c>
      <c r="O77" s="149">
        <v>42859</v>
      </c>
      <c r="P77" s="148" t="s">
        <v>1878</v>
      </c>
      <c r="Q77" s="148">
        <v>34</v>
      </c>
      <c r="R77" s="149" t="s">
        <v>34</v>
      </c>
      <c r="S77" s="148">
        <v>118800</v>
      </c>
      <c r="T77" s="148" t="s">
        <v>100</v>
      </c>
      <c r="U77" s="149">
        <v>118800</v>
      </c>
      <c r="V77" s="148" t="s">
        <v>100</v>
      </c>
      <c r="W77" s="148">
        <v>118800</v>
      </c>
      <c r="X77" s="149" t="s">
        <v>100</v>
      </c>
      <c r="Y77" s="148" t="s">
        <v>107</v>
      </c>
      <c r="Z77" s="148">
        <v>118.8</v>
      </c>
      <c r="AA77" s="149">
        <v>1</v>
      </c>
      <c r="AB77" s="148" t="s">
        <v>630</v>
      </c>
      <c r="AC77" s="148" t="s">
        <v>431</v>
      </c>
      <c r="AD77" s="149" t="s">
        <v>867</v>
      </c>
      <c r="AE77" s="148" t="s">
        <v>350</v>
      </c>
      <c r="AF77" s="148"/>
      <c r="AG77" s="149"/>
      <c r="AH77" s="148"/>
      <c r="AI77" s="148"/>
      <c r="AJ77" s="149"/>
      <c r="AK77" s="148" t="str">
        <f t="shared" si="3"/>
        <v>GFS</v>
      </c>
      <c r="AL77" s="148" t="str">
        <f t="shared" si="4"/>
        <v>Non- ICB</v>
      </c>
      <c r="AM77" s="196" t="str">
        <f t="shared" si="5"/>
        <v>GFS/Non- ICB</v>
      </c>
    </row>
    <row r="78" spans="1:39" x14ac:dyDescent="0.25">
      <c r="A78" s="195" t="str">
        <f>IF(ISERROR(MATCH(H78,PriorMonth!H:H,0)),"New","Unresolved")</f>
        <v>Unresolved</v>
      </c>
      <c r="B78" s="148">
        <v>1516</v>
      </c>
      <c r="C78" s="149" t="s">
        <v>132</v>
      </c>
      <c r="D78" s="148" t="s">
        <v>14</v>
      </c>
      <c r="E78" s="148">
        <v>8243</v>
      </c>
      <c r="F78" s="149" t="s">
        <v>120</v>
      </c>
      <c r="G78" s="148" t="s">
        <v>14</v>
      </c>
      <c r="H78" s="148">
        <v>15160160005008</v>
      </c>
      <c r="I78" s="149" t="s">
        <v>57</v>
      </c>
      <c r="J78" s="148" t="s">
        <v>133</v>
      </c>
      <c r="K78" s="148">
        <v>42773</v>
      </c>
      <c r="L78" s="149">
        <v>120</v>
      </c>
      <c r="M78" s="148" t="s">
        <v>127</v>
      </c>
      <c r="N78" s="148" t="s">
        <v>128</v>
      </c>
      <c r="O78" s="149">
        <v>42830</v>
      </c>
      <c r="P78" s="148" t="s">
        <v>838</v>
      </c>
      <c r="Q78" s="148">
        <v>63</v>
      </c>
      <c r="R78" s="149" t="s">
        <v>35</v>
      </c>
      <c r="S78" s="148">
        <v>118391.33</v>
      </c>
      <c r="T78" s="148" t="s">
        <v>100</v>
      </c>
      <c r="U78" s="149">
        <v>118391.33</v>
      </c>
      <c r="V78" s="148" t="s">
        <v>100</v>
      </c>
      <c r="W78" s="148">
        <v>118391.33</v>
      </c>
      <c r="X78" s="149" t="s">
        <v>100</v>
      </c>
      <c r="Y78" s="148" t="s">
        <v>107</v>
      </c>
      <c r="Z78" s="148">
        <v>118.39</v>
      </c>
      <c r="AA78" s="149">
        <v>1</v>
      </c>
      <c r="AB78" s="148" t="s">
        <v>630</v>
      </c>
      <c r="AC78" s="148" t="s">
        <v>851</v>
      </c>
      <c r="AD78" s="149" t="s">
        <v>1501</v>
      </c>
      <c r="AE78" s="148" t="s">
        <v>350</v>
      </c>
      <c r="AF78" s="148"/>
      <c r="AG78" s="149"/>
      <c r="AH78" s="148"/>
      <c r="AI78" s="148"/>
      <c r="AJ78" s="149"/>
      <c r="AK78" s="148" t="str">
        <f t="shared" si="3"/>
        <v>GFS</v>
      </c>
      <c r="AL78" s="148" t="str">
        <f t="shared" si="4"/>
        <v>Non- ICB</v>
      </c>
      <c r="AM78" s="196" t="str">
        <f t="shared" si="5"/>
        <v>GFS/Non- ICB</v>
      </c>
    </row>
    <row r="79" spans="1:39" x14ac:dyDescent="0.25">
      <c r="A79" s="195" t="str">
        <f>IF(ISERROR(MATCH(H79,PriorMonth!H:H,0)),"New","Unresolved")</f>
        <v>Unresolved</v>
      </c>
      <c r="B79" s="148">
        <v>95</v>
      </c>
      <c r="C79" s="149" t="s">
        <v>153</v>
      </c>
      <c r="D79" s="148" t="s">
        <v>17</v>
      </c>
      <c r="E79" s="148">
        <v>8113</v>
      </c>
      <c r="F79" s="149" t="s">
        <v>201</v>
      </c>
      <c r="G79" s="148" t="s">
        <v>22</v>
      </c>
      <c r="H79" s="148">
        <v>2016000504</v>
      </c>
      <c r="I79" s="149" t="s">
        <v>58</v>
      </c>
      <c r="J79" s="148" t="s">
        <v>195</v>
      </c>
      <c r="K79" s="148">
        <v>42760</v>
      </c>
      <c r="L79" s="149">
        <v>133</v>
      </c>
      <c r="M79" s="148" t="s">
        <v>118</v>
      </c>
      <c r="N79" s="148" t="s">
        <v>41</v>
      </c>
      <c r="O79" s="149">
        <v>42830</v>
      </c>
      <c r="P79" s="148" t="s">
        <v>838</v>
      </c>
      <c r="Q79" s="148">
        <v>63</v>
      </c>
      <c r="R79" s="149" t="s">
        <v>35</v>
      </c>
      <c r="S79" s="148">
        <v>117536.1</v>
      </c>
      <c r="T79" s="148" t="s">
        <v>100</v>
      </c>
      <c r="U79" s="149">
        <v>117536.1</v>
      </c>
      <c r="V79" s="148" t="s">
        <v>100</v>
      </c>
      <c r="W79" s="148">
        <v>117536.1</v>
      </c>
      <c r="X79" s="149" t="s">
        <v>100</v>
      </c>
      <c r="Y79" s="148" t="s">
        <v>114</v>
      </c>
      <c r="Z79" s="148">
        <v>117.54</v>
      </c>
      <c r="AA79" s="149">
        <v>1</v>
      </c>
      <c r="AB79" s="148" t="s">
        <v>630</v>
      </c>
      <c r="AC79" s="148" t="s">
        <v>439</v>
      </c>
      <c r="AD79" s="149" t="s">
        <v>480</v>
      </c>
      <c r="AE79" s="148" t="s">
        <v>350</v>
      </c>
      <c r="AF79" s="148"/>
      <c r="AG79" s="149"/>
      <c r="AH79" s="148"/>
      <c r="AI79" s="148"/>
      <c r="AJ79" s="149"/>
      <c r="AK79" s="148" t="str">
        <f t="shared" si="3"/>
        <v>Non-GFS</v>
      </c>
      <c r="AL79" s="148" t="str">
        <f t="shared" si="4"/>
        <v>Non- ICB</v>
      </c>
      <c r="AM79" s="196" t="str">
        <f t="shared" si="5"/>
        <v>Non-GFS/Non- ICB</v>
      </c>
    </row>
    <row r="80" spans="1:39" x14ac:dyDescent="0.25">
      <c r="A80" s="195" t="str">
        <f>IF(ISERROR(MATCH(H80,PriorMonth!H:H,0)),"New","Unresolved")</f>
        <v>Unresolved</v>
      </c>
      <c r="B80" s="148">
        <v>1750</v>
      </c>
      <c r="C80" s="149" t="s">
        <v>159</v>
      </c>
      <c r="D80" s="148" t="s">
        <v>18</v>
      </c>
      <c r="E80" s="148">
        <v>3033</v>
      </c>
      <c r="F80" s="149" t="s">
        <v>156</v>
      </c>
      <c r="G80" s="148" t="s">
        <v>18</v>
      </c>
      <c r="H80" s="148">
        <v>175001300001137</v>
      </c>
      <c r="I80" s="149" t="s">
        <v>60</v>
      </c>
      <c r="J80" s="148" t="s">
        <v>289</v>
      </c>
      <c r="K80" s="148">
        <v>42829</v>
      </c>
      <c r="L80" s="149">
        <v>64</v>
      </c>
      <c r="M80" s="148" t="s">
        <v>118</v>
      </c>
      <c r="N80" s="148" t="s">
        <v>41</v>
      </c>
      <c r="O80" s="149">
        <v>42859</v>
      </c>
      <c r="P80" s="148" t="s">
        <v>1878</v>
      </c>
      <c r="Q80" s="148">
        <v>34</v>
      </c>
      <c r="R80" s="149" t="s">
        <v>34</v>
      </c>
      <c r="S80" s="148">
        <v>116645.02</v>
      </c>
      <c r="T80" s="148" t="s">
        <v>100</v>
      </c>
      <c r="U80" s="149">
        <v>116645.02</v>
      </c>
      <c r="V80" s="148" t="s">
        <v>100</v>
      </c>
      <c r="W80" s="148">
        <v>116645.02</v>
      </c>
      <c r="X80" s="149" t="s">
        <v>100</v>
      </c>
      <c r="Y80" s="148" t="s">
        <v>107</v>
      </c>
      <c r="Z80" s="148">
        <v>116.65</v>
      </c>
      <c r="AA80" s="149">
        <v>1</v>
      </c>
      <c r="AB80" s="148" t="s">
        <v>630</v>
      </c>
      <c r="AC80" s="148" t="s">
        <v>451</v>
      </c>
      <c r="AD80" s="149" t="s">
        <v>2673</v>
      </c>
      <c r="AE80" s="148" t="s">
        <v>350</v>
      </c>
      <c r="AF80" s="148"/>
      <c r="AG80" s="149"/>
      <c r="AH80" s="148"/>
      <c r="AI80" s="148"/>
      <c r="AJ80" s="149"/>
      <c r="AK80" s="148" t="str">
        <f t="shared" si="3"/>
        <v>GFS</v>
      </c>
      <c r="AL80" s="148" t="str">
        <f t="shared" si="4"/>
        <v>Non- ICB</v>
      </c>
      <c r="AM80" s="196" t="str">
        <f t="shared" si="5"/>
        <v>GFS/Non- ICB</v>
      </c>
    </row>
    <row r="81" spans="1:39" x14ac:dyDescent="0.25">
      <c r="A81" s="195" t="str">
        <f>IF(ISERROR(MATCH(H81,PriorMonth!H:H,0)),"New","Unresolved")</f>
        <v>New</v>
      </c>
      <c r="B81" s="148">
        <v>95</v>
      </c>
      <c r="C81" s="149" t="s">
        <v>153</v>
      </c>
      <c r="D81" s="148" t="s">
        <v>17</v>
      </c>
      <c r="E81" s="148">
        <v>1340</v>
      </c>
      <c r="F81" s="149" t="s">
        <v>146</v>
      </c>
      <c r="G81" s="148" t="s">
        <v>21</v>
      </c>
      <c r="H81" s="148">
        <v>950110011768</v>
      </c>
      <c r="I81" s="149" t="s">
        <v>58</v>
      </c>
      <c r="J81" s="148" t="s">
        <v>195</v>
      </c>
      <c r="K81" s="148">
        <v>42825</v>
      </c>
      <c r="L81" s="149">
        <v>68</v>
      </c>
      <c r="M81" s="148" t="s">
        <v>111</v>
      </c>
      <c r="N81" s="148" t="s">
        <v>42</v>
      </c>
      <c r="O81" s="149">
        <v>42892</v>
      </c>
      <c r="P81" s="148" t="s">
        <v>1878</v>
      </c>
      <c r="Q81" s="148">
        <v>1</v>
      </c>
      <c r="R81" s="149" t="s">
        <v>33</v>
      </c>
      <c r="S81" s="148">
        <v>115528.92</v>
      </c>
      <c r="T81" s="148" t="s">
        <v>100</v>
      </c>
      <c r="U81" s="149">
        <v>115528.92</v>
      </c>
      <c r="V81" s="148" t="s">
        <v>100</v>
      </c>
      <c r="W81" s="148">
        <v>115528.92</v>
      </c>
      <c r="X81" s="149" t="s">
        <v>100</v>
      </c>
      <c r="Y81" s="148" t="s">
        <v>114</v>
      </c>
      <c r="Z81" s="148">
        <v>115.53</v>
      </c>
      <c r="AA81" s="149">
        <v>1</v>
      </c>
      <c r="AB81" s="148" t="s">
        <v>630</v>
      </c>
      <c r="AC81" s="148" t="s">
        <v>415</v>
      </c>
      <c r="AD81" s="149" t="s">
        <v>358</v>
      </c>
      <c r="AE81" s="148" t="s">
        <v>350</v>
      </c>
      <c r="AF81" s="148"/>
      <c r="AG81" s="149"/>
      <c r="AH81" s="148"/>
      <c r="AI81" s="148"/>
      <c r="AJ81" s="149"/>
      <c r="AK81" s="148" t="str">
        <f t="shared" si="3"/>
        <v>GFS</v>
      </c>
      <c r="AL81" s="148" t="str">
        <f t="shared" si="4"/>
        <v>Non- ICB</v>
      </c>
      <c r="AM81" s="196" t="str">
        <f t="shared" si="5"/>
        <v>GFS/Non- ICB</v>
      </c>
    </row>
    <row r="82" spans="1:39" x14ac:dyDescent="0.25">
      <c r="A82" s="195" t="str">
        <f>IF(ISERROR(MATCH(H82,PriorMonth!H:H,0)),"New","Unresolved")</f>
        <v>Unresolved</v>
      </c>
      <c r="B82" s="148">
        <v>795</v>
      </c>
      <c r="C82" s="149" t="s">
        <v>264</v>
      </c>
      <c r="D82" s="148" t="s">
        <v>14</v>
      </c>
      <c r="E82" s="148">
        <v>8243</v>
      </c>
      <c r="F82" s="149" t="s">
        <v>120</v>
      </c>
      <c r="G82" s="148" t="s">
        <v>14</v>
      </c>
      <c r="H82" s="148">
        <v>7950210003646</v>
      </c>
      <c r="I82" s="149" t="s">
        <v>56</v>
      </c>
      <c r="J82" s="148" t="s">
        <v>840</v>
      </c>
      <c r="K82" s="148">
        <v>42732</v>
      </c>
      <c r="L82" s="149">
        <v>161</v>
      </c>
      <c r="M82" s="148" t="s">
        <v>158</v>
      </c>
      <c r="N82" s="148" t="s">
        <v>41</v>
      </c>
      <c r="O82" s="149">
        <v>42798</v>
      </c>
      <c r="P82" s="148" t="s">
        <v>838</v>
      </c>
      <c r="Q82" s="148">
        <v>95</v>
      </c>
      <c r="R82" s="149" t="s">
        <v>36</v>
      </c>
      <c r="S82" s="148">
        <v>125568.75</v>
      </c>
      <c r="T82" s="148" t="s">
        <v>112</v>
      </c>
      <c r="U82" s="149">
        <v>115242.98</v>
      </c>
      <c r="V82" s="148" t="s">
        <v>112</v>
      </c>
      <c r="W82" s="148">
        <v>125568.74940072</v>
      </c>
      <c r="X82" s="149" t="s">
        <v>100</v>
      </c>
      <c r="Y82" s="148" t="s">
        <v>107</v>
      </c>
      <c r="Z82" s="148">
        <v>115.24</v>
      </c>
      <c r="AA82" s="149">
        <v>1</v>
      </c>
      <c r="AB82" s="148" t="s">
        <v>630</v>
      </c>
      <c r="AC82" s="148" t="s">
        <v>426</v>
      </c>
      <c r="AD82" s="149" t="s">
        <v>1223</v>
      </c>
      <c r="AE82" s="148" t="s">
        <v>350</v>
      </c>
      <c r="AF82" s="148"/>
      <c r="AG82" s="149"/>
      <c r="AH82" s="148"/>
      <c r="AI82" s="148"/>
      <c r="AJ82" s="149"/>
      <c r="AK82" s="148" t="str">
        <f t="shared" si="3"/>
        <v>GFS</v>
      </c>
      <c r="AL82" s="148" t="str">
        <f t="shared" si="4"/>
        <v>Non- ICB</v>
      </c>
      <c r="AM82" s="196" t="str">
        <f t="shared" si="5"/>
        <v>GFS/Non- ICB</v>
      </c>
    </row>
    <row r="83" spans="1:39" x14ac:dyDescent="0.25">
      <c r="A83" s="195" t="str">
        <f>IF(ISERROR(MATCH(H83,PriorMonth!H:H,0)),"New","Unresolved")</f>
        <v>New</v>
      </c>
      <c r="B83" s="148">
        <v>95</v>
      </c>
      <c r="C83" s="149" t="s">
        <v>153</v>
      </c>
      <c r="D83" s="148" t="s">
        <v>17</v>
      </c>
      <c r="E83" s="148">
        <v>199</v>
      </c>
      <c r="F83" s="149" t="s">
        <v>137</v>
      </c>
      <c r="G83" s="148" t="s">
        <v>22</v>
      </c>
      <c r="H83" s="148">
        <v>950110011053</v>
      </c>
      <c r="I83" s="149" t="s">
        <v>58</v>
      </c>
      <c r="J83" s="148" t="s">
        <v>195</v>
      </c>
      <c r="K83" s="148">
        <v>42821</v>
      </c>
      <c r="L83" s="149">
        <v>72</v>
      </c>
      <c r="M83" s="148" t="s">
        <v>111</v>
      </c>
      <c r="N83" s="148" t="s">
        <v>42</v>
      </c>
      <c r="O83" s="149">
        <v>42893</v>
      </c>
      <c r="P83" s="148" t="s">
        <v>1878</v>
      </c>
      <c r="Q83" s="148">
        <v>0</v>
      </c>
      <c r="R83" s="149" t="s">
        <v>33</v>
      </c>
      <c r="S83" s="148">
        <v>112885.62</v>
      </c>
      <c r="T83" s="148" t="s">
        <v>100</v>
      </c>
      <c r="U83" s="149">
        <v>112885.62</v>
      </c>
      <c r="V83" s="148" t="s">
        <v>100</v>
      </c>
      <c r="W83" s="148">
        <v>112885.62</v>
      </c>
      <c r="X83" s="149" t="s">
        <v>100</v>
      </c>
      <c r="Y83" s="148" t="s">
        <v>114</v>
      </c>
      <c r="Z83" s="148">
        <v>112.89</v>
      </c>
      <c r="AA83" s="149">
        <v>1</v>
      </c>
      <c r="AB83" s="148" t="s">
        <v>630</v>
      </c>
      <c r="AC83" s="148" t="s">
        <v>513</v>
      </c>
      <c r="AD83" s="149" t="s">
        <v>402</v>
      </c>
      <c r="AE83" s="148" t="s">
        <v>350</v>
      </c>
      <c r="AF83" s="148"/>
      <c r="AG83" s="149"/>
      <c r="AH83" s="148"/>
      <c r="AI83" s="148"/>
      <c r="AJ83" s="149"/>
      <c r="AK83" s="148" t="str">
        <f t="shared" si="3"/>
        <v>GFS</v>
      </c>
      <c r="AL83" s="148" t="str">
        <f t="shared" si="4"/>
        <v>Non- ICB</v>
      </c>
      <c r="AM83" s="196" t="str">
        <f t="shared" si="5"/>
        <v>GFS/Non- ICB</v>
      </c>
    </row>
    <row r="84" spans="1:39" x14ac:dyDescent="0.25">
      <c r="A84" s="195" t="str">
        <f>IF(ISERROR(MATCH(H84,PriorMonth!H:H,0)),"New","Unresolved")</f>
        <v>Unresolved</v>
      </c>
      <c r="B84" s="148">
        <v>95</v>
      </c>
      <c r="C84" s="149" t="s">
        <v>153</v>
      </c>
      <c r="D84" s="148" t="s">
        <v>17</v>
      </c>
      <c r="E84" s="148">
        <v>8520</v>
      </c>
      <c r="F84" s="149" t="s">
        <v>842</v>
      </c>
      <c r="G84" s="148" t="s">
        <v>19</v>
      </c>
      <c r="H84" s="148" t="s">
        <v>608</v>
      </c>
      <c r="I84" s="149" t="s">
        <v>58</v>
      </c>
      <c r="J84" s="148" t="s">
        <v>195</v>
      </c>
      <c r="K84" s="148">
        <v>42649</v>
      </c>
      <c r="L84" s="149">
        <v>244</v>
      </c>
      <c r="M84" s="148" t="s">
        <v>122</v>
      </c>
      <c r="N84" s="148" t="s">
        <v>41</v>
      </c>
      <c r="O84" s="149">
        <v>42649</v>
      </c>
      <c r="P84" s="148" t="s">
        <v>406</v>
      </c>
      <c r="Q84" s="148">
        <v>244</v>
      </c>
      <c r="R84" s="149" t="s">
        <v>37</v>
      </c>
      <c r="S84" s="148">
        <v>108349.32</v>
      </c>
      <c r="T84" s="148" t="s">
        <v>100</v>
      </c>
      <c r="U84" s="149">
        <v>108349.32</v>
      </c>
      <c r="V84" s="148" t="s">
        <v>100</v>
      </c>
      <c r="W84" s="148">
        <v>108349.32</v>
      </c>
      <c r="X84" s="149" t="s">
        <v>100</v>
      </c>
      <c r="Y84" s="148" t="s">
        <v>114</v>
      </c>
      <c r="Z84" s="148">
        <v>108.35</v>
      </c>
      <c r="AA84" s="149">
        <v>1</v>
      </c>
      <c r="AB84" s="148" t="s">
        <v>630</v>
      </c>
      <c r="AC84" s="148" t="s">
        <v>583</v>
      </c>
      <c r="AD84" s="149" t="s">
        <v>639</v>
      </c>
      <c r="AE84" s="148" t="s">
        <v>350</v>
      </c>
      <c r="AF84" s="148"/>
      <c r="AG84" s="149"/>
      <c r="AH84" s="148"/>
      <c r="AI84" s="148"/>
      <c r="AJ84" s="149"/>
      <c r="AK84" s="148" t="str">
        <f t="shared" si="3"/>
        <v>GFS</v>
      </c>
      <c r="AL84" s="148" t="str">
        <f t="shared" si="4"/>
        <v>Non- ICB</v>
      </c>
      <c r="AM84" s="196" t="str">
        <f t="shared" si="5"/>
        <v>GFS/Non- ICB</v>
      </c>
    </row>
    <row r="85" spans="1:39" x14ac:dyDescent="0.25">
      <c r="A85" s="195" t="str">
        <f>IF(ISERROR(MATCH(H85,PriorMonth!H:H,0)),"New","Unresolved")</f>
        <v>New</v>
      </c>
      <c r="B85" s="148">
        <v>3802</v>
      </c>
      <c r="C85" s="149" t="s">
        <v>169</v>
      </c>
      <c r="D85" s="148" t="s">
        <v>16</v>
      </c>
      <c r="E85" s="148">
        <v>635</v>
      </c>
      <c r="F85" s="149" t="s">
        <v>142</v>
      </c>
      <c r="G85" s="148" t="s">
        <v>16</v>
      </c>
      <c r="H85" s="148">
        <v>701703149</v>
      </c>
      <c r="I85" s="149" t="s">
        <v>277</v>
      </c>
      <c r="J85" s="148" t="s">
        <v>171</v>
      </c>
      <c r="K85" s="148">
        <v>42823</v>
      </c>
      <c r="L85" s="149">
        <v>70</v>
      </c>
      <c r="M85" s="148" t="s">
        <v>158</v>
      </c>
      <c r="N85" s="148" t="s">
        <v>41</v>
      </c>
      <c r="O85" s="149">
        <v>42892</v>
      </c>
      <c r="P85" s="148" t="s">
        <v>1878</v>
      </c>
      <c r="Q85" s="148">
        <v>1</v>
      </c>
      <c r="R85" s="149" t="s">
        <v>33</v>
      </c>
      <c r="S85" s="148">
        <v>107700</v>
      </c>
      <c r="T85" s="148" t="s">
        <v>100</v>
      </c>
      <c r="U85" s="149">
        <v>107700</v>
      </c>
      <c r="V85" s="148" t="s">
        <v>100</v>
      </c>
      <c r="W85" s="148">
        <v>107700</v>
      </c>
      <c r="X85" s="149" t="s">
        <v>100</v>
      </c>
      <c r="Y85" s="148" t="s">
        <v>107</v>
      </c>
      <c r="Z85" s="148">
        <v>107.7</v>
      </c>
      <c r="AA85" s="149">
        <v>1</v>
      </c>
      <c r="AB85" s="148" t="s">
        <v>630</v>
      </c>
      <c r="AC85" s="148" t="s">
        <v>445</v>
      </c>
      <c r="AD85" s="149" t="s">
        <v>2691</v>
      </c>
      <c r="AE85" s="148" t="s">
        <v>350</v>
      </c>
      <c r="AF85" s="148"/>
      <c r="AG85" s="149"/>
      <c r="AH85" s="148"/>
      <c r="AI85" s="148"/>
      <c r="AJ85" s="149"/>
      <c r="AK85" s="148" t="str">
        <f t="shared" si="3"/>
        <v>Non-GFS</v>
      </c>
      <c r="AL85" s="148" t="str">
        <f t="shared" si="4"/>
        <v>Non- ICB</v>
      </c>
      <c r="AM85" s="196" t="str">
        <f t="shared" si="5"/>
        <v>Non-GFS/Non- ICB</v>
      </c>
    </row>
    <row r="86" spans="1:39" x14ac:dyDescent="0.25">
      <c r="A86" s="195" t="str">
        <f>IF(ISERROR(MATCH(H86,PriorMonth!H:H,0)),"New","Unresolved")</f>
        <v>Unresolved</v>
      </c>
      <c r="B86" s="148">
        <v>199</v>
      </c>
      <c r="C86" s="149" t="s">
        <v>137</v>
      </c>
      <c r="D86" s="148" t="s">
        <v>22</v>
      </c>
      <c r="E86" s="148">
        <v>8243</v>
      </c>
      <c r="F86" s="149" t="s">
        <v>120</v>
      </c>
      <c r="G86" s="148" t="s">
        <v>14</v>
      </c>
      <c r="H86" s="148">
        <v>1990110063728</v>
      </c>
      <c r="I86" s="149" t="s">
        <v>56</v>
      </c>
      <c r="J86" s="148" t="s">
        <v>328</v>
      </c>
      <c r="K86" s="148">
        <v>42724</v>
      </c>
      <c r="L86" s="149">
        <v>169</v>
      </c>
      <c r="M86" s="148" t="s">
        <v>127</v>
      </c>
      <c r="N86" s="148" t="s">
        <v>128</v>
      </c>
      <c r="O86" s="149">
        <v>42800</v>
      </c>
      <c r="P86" s="148" t="s">
        <v>838</v>
      </c>
      <c r="Q86" s="148">
        <v>93</v>
      </c>
      <c r="R86" s="149" t="s">
        <v>36</v>
      </c>
      <c r="S86" s="148">
        <v>119558</v>
      </c>
      <c r="T86" s="148" t="s">
        <v>248</v>
      </c>
      <c r="U86" s="149">
        <v>106548.44</v>
      </c>
      <c r="V86" s="148" t="s">
        <v>248</v>
      </c>
      <c r="W86" s="148">
        <v>119558.00033707883</v>
      </c>
      <c r="X86" s="149" t="s">
        <v>100</v>
      </c>
      <c r="Y86" s="148" t="s">
        <v>114</v>
      </c>
      <c r="Z86" s="148">
        <v>106.55</v>
      </c>
      <c r="AA86" s="149">
        <v>1</v>
      </c>
      <c r="AB86" s="148" t="s">
        <v>630</v>
      </c>
      <c r="AC86" s="148" t="s">
        <v>851</v>
      </c>
      <c r="AD86" s="149" t="s">
        <v>1353</v>
      </c>
      <c r="AE86" s="148" t="s">
        <v>350</v>
      </c>
      <c r="AF86" s="148"/>
      <c r="AG86" s="149"/>
      <c r="AH86" s="148"/>
      <c r="AI86" s="148"/>
      <c r="AJ86" s="149"/>
      <c r="AK86" s="148" t="str">
        <f t="shared" si="3"/>
        <v>GFS</v>
      </c>
      <c r="AL86" s="148" t="str">
        <f t="shared" si="4"/>
        <v>Non- ICB</v>
      </c>
      <c r="AM86" s="196" t="str">
        <f t="shared" si="5"/>
        <v>GFS/Non- ICB</v>
      </c>
    </row>
    <row r="87" spans="1:39" x14ac:dyDescent="0.25">
      <c r="A87" s="195" t="str">
        <f>IF(ISERROR(MATCH(H87,PriorMonth!H:H,0)),"New","Unresolved")</f>
        <v>Unresolved</v>
      </c>
      <c r="B87" s="148">
        <v>199</v>
      </c>
      <c r="C87" s="149" t="s">
        <v>137</v>
      </c>
      <c r="D87" s="148" t="s">
        <v>22</v>
      </c>
      <c r="E87" s="148">
        <v>8243</v>
      </c>
      <c r="F87" s="149" t="s">
        <v>120</v>
      </c>
      <c r="G87" s="148" t="s">
        <v>14</v>
      </c>
      <c r="H87" s="148">
        <v>1990110063760</v>
      </c>
      <c r="I87" s="149" t="s">
        <v>56</v>
      </c>
      <c r="J87" s="148" t="s">
        <v>328</v>
      </c>
      <c r="K87" s="148">
        <v>42724</v>
      </c>
      <c r="L87" s="149">
        <v>169</v>
      </c>
      <c r="M87" s="148" t="s">
        <v>127</v>
      </c>
      <c r="N87" s="148" t="s">
        <v>128</v>
      </c>
      <c r="O87" s="149">
        <v>42800</v>
      </c>
      <c r="P87" s="148" t="s">
        <v>838</v>
      </c>
      <c r="Q87" s="148">
        <v>93</v>
      </c>
      <c r="R87" s="149" t="s">
        <v>36</v>
      </c>
      <c r="S87" s="148">
        <v>119064</v>
      </c>
      <c r="T87" s="148" t="s">
        <v>248</v>
      </c>
      <c r="U87" s="149">
        <v>106108.19</v>
      </c>
      <c r="V87" s="148" t="s">
        <v>248</v>
      </c>
      <c r="W87" s="148">
        <v>119063.99582937887</v>
      </c>
      <c r="X87" s="149" t="s">
        <v>100</v>
      </c>
      <c r="Y87" s="148" t="s">
        <v>114</v>
      </c>
      <c r="Z87" s="148">
        <v>106.11</v>
      </c>
      <c r="AA87" s="149">
        <v>1</v>
      </c>
      <c r="AB87" s="148" t="s">
        <v>630</v>
      </c>
      <c r="AC87" s="148" t="s">
        <v>851</v>
      </c>
      <c r="AD87" s="149" t="s">
        <v>1351</v>
      </c>
      <c r="AE87" s="148" t="s">
        <v>350</v>
      </c>
      <c r="AF87" s="148"/>
      <c r="AG87" s="149"/>
      <c r="AH87" s="148"/>
      <c r="AI87" s="148"/>
      <c r="AJ87" s="149"/>
      <c r="AK87" s="148" t="str">
        <f t="shared" si="3"/>
        <v>GFS</v>
      </c>
      <c r="AL87" s="148" t="str">
        <f t="shared" si="4"/>
        <v>Non- ICB</v>
      </c>
      <c r="AM87" s="196" t="str">
        <f t="shared" si="5"/>
        <v>GFS/Non- ICB</v>
      </c>
    </row>
    <row r="88" spans="1:39" x14ac:dyDescent="0.25">
      <c r="A88" s="195" t="str">
        <f>IF(ISERROR(MATCH(H88,PriorMonth!H:H,0)),"New","Unresolved")</f>
        <v>Unresolved</v>
      </c>
      <c r="B88" s="148">
        <v>199</v>
      </c>
      <c r="C88" s="149" t="s">
        <v>137</v>
      </c>
      <c r="D88" s="148" t="s">
        <v>22</v>
      </c>
      <c r="E88" s="148">
        <v>95</v>
      </c>
      <c r="F88" s="149" t="s">
        <v>153</v>
      </c>
      <c r="G88" s="148" t="s">
        <v>17</v>
      </c>
      <c r="H88" s="148">
        <v>199030003466</v>
      </c>
      <c r="I88" s="149" t="s">
        <v>60</v>
      </c>
      <c r="J88" s="148" t="s">
        <v>325</v>
      </c>
      <c r="K88" s="148">
        <v>42697</v>
      </c>
      <c r="L88" s="149">
        <v>196</v>
      </c>
      <c r="M88" s="148" t="s">
        <v>111</v>
      </c>
      <c r="N88" s="148" t="s">
        <v>42</v>
      </c>
      <c r="O88" s="149">
        <v>42775</v>
      </c>
      <c r="P88" s="148" t="s">
        <v>838</v>
      </c>
      <c r="Q88" s="148">
        <v>118</v>
      </c>
      <c r="R88" s="149" t="s">
        <v>36</v>
      </c>
      <c r="S88" s="148">
        <v>103000</v>
      </c>
      <c r="T88" s="148" t="s">
        <v>100</v>
      </c>
      <c r="U88" s="149">
        <v>103000</v>
      </c>
      <c r="V88" s="148" t="s">
        <v>248</v>
      </c>
      <c r="W88" s="148">
        <v>115576.29595251811</v>
      </c>
      <c r="X88" s="149" t="s">
        <v>100</v>
      </c>
      <c r="Y88" s="148" t="s">
        <v>114</v>
      </c>
      <c r="Z88" s="148">
        <v>103</v>
      </c>
      <c r="AA88" s="149">
        <v>1</v>
      </c>
      <c r="AB88" s="148" t="s">
        <v>630</v>
      </c>
      <c r="AC88" s="148" t="s">
        <v>422</v>
      </c>
      <c r="AD88" s="149" t="s">
        <v>370</v>
      </c>
      <c r="AE88" s="148" t="s">
        <v>350</v>
      </c>
      <c r="AF88" s="148"/>
      <c r="AG88" s="149"/>
      <c r="AH88" s="148"/>
      <c r="AI88" s="148"/>
      <c r="AJ88" s="149"/>
      <c r="AK88" s="148" t="str">
        <f t="shared" si="3"/>
        <v>GFS</v>
      </c>
      <c r="AL88" s="148" t="str">
        <f t="shared" si="4"/>
        <v>Non- ICB</v>
      </c>
      <c r="AM88" s="196" t="str">
        <f t="shared" si="5"/>
        <v>GFS/Non- ICB</v>
      </c>
    </row>
    <row r="89" spans="1:39" x14ac:dyDescent="0.25">
      <c r="A89" s="195" t="str">
        <f>IF(ISERROR(MATCH(H89,PriorMonth!H:H,0)),"New","Unresolved")</f>
        <v>Unresolved</v>
      </c>
      <c r="B89" s="148">
        <v>8520</v>
      </c>
      <c r="C89" s="149" t="s">
        <v>842</v>
      </c>
      <c r="D89" s="148" t="s">
        <v>19</v>
      </c>
      <c r="E89" s="148">
        <v>1750</v>
      </c>
      <c r="F89" s="149" t="s">
        <v>159</v>
      </c>
      <c r="G89" s="148" t="s">
        <v>18</v>
      </c>
      <c r="H89" s="148">
        <v>85201220009382</v>
      </c>
      <c r="I89" s="149" t="s">
        <v>538</v>
      </c>
      <c r="J89" s="148" t="s">
        <v>68</v>
      </c>
      <c r="K89" s="148">
        <v>42829</v>
      </c>
      <c r="L89" s="149">
        <v>64</v>
      </c>
      <c r="M89" s="148" t="s">
        <v>111</v>
      </c>
      <c r="N89" s="148" t="s">
        <v>42</v>
      </c>
      <c r="O89" s="149">
        <v>42860</v>
      </c>
      <c r="P89" s="148" t="s">
        <v>1878</v>
      </c>
      <c r="Q89" s="148">
        <v>33</v>
      </c>
      <c r="R89" s="149" t="s">
        <v>34</v>
      </c>
      <c r="S89" s="148">
        <v>7447292.4900000002</v>
      </c>
      <c r="T89" s="148" t="s">
        <v>197</v>
      </c>
      <c r="U89" s="149">
        <v>102957.33</v>
      </c>
      <c r="V89" s="148" t="s">
        <v>197</v>
      </c>
      <c r="W89" s="148">
        <v>7447292.5467276201</v>
      </c>
      <c r="X89" s="149" t="s">
        <v>100</v>
      </c>
      <c r="Y89" s="148" t="s">
        <v>114</v>
      </c>
      <c r="Z89" s="148">
        <v>102.96</v>
      </c>
      <c r="AA89" s="149">
        <v>1</v>
      </c>
      <c r="AB89" s="148" t="s">
        <v>630</v>
      </c>
      <c r="AC89" s="148" t="s">
        <v>2042</v>
      </c>
      <c r="AD89" s="149" t="s">
        <v>2043</v>
      </c>
      <c r="AE89" s="148" t="s">
        <v>350</v>
      </c>
      <c r="AF89" s="148"/>
      <c r="AG89" s="149"/>
      <c r="AH89" s="148"/>
      <c r="AI89" s="148"/>
      <c r="AJ89" s="149"/>
      <c r="AK89" s="148" t="str">
        <f t="shared" si="3"/>
        <v>GFS</v>
      </c>
      <c r="AL89" s="148" t="str">
        <f t="shared" si="4"/>
        <v>ICB</v>
      </c>
      <c r="AM89" s="196" t="str">
        <f t="shared" si="5"/>
        <v>GFS/ICB</v>
      </c>
    </row>
    <row r="90" spans="1:39" x14ac:dyDescent="0.25">
      <c r="A90" s="195" t="str">
        <f>IF(ISERROR(MATCH(H90,PriorMonth!H:H,0)),"New","Unresolved")</f>
        <v>New</v>
      </c>
      <c r="B90" s="148">
        <v>199</v>
      </c>
      <c r="C90" s="149" t="s">
        <v>137</v>
      </c>
      <c r="D90" s="148" t="s">
        <v>22</v>
      </c>
      <c r="E90" s="148">
        <v>8110</v>
      </c>
      <c r="F90" s="149" t="s">
        <v>116</v>
      </c>
      <c r="G90" s="148" t="s">
        <v>15</v>
      </c>
      <c r="H90" s="148">
        <v>1990110071024</v>
      </c>
      <c r="I90" s="149" t="s">
        <v>54</v>
      </c>
      <c r="J90" s="148" t="s">
        <v>324</v>
      </c>
      <c r="K90" s="148">
        <v>42821</v>
      </c>
      <c r="L90" s="149">
        <v>72</v>
      </c>
      <c r="M90" s="148" t="s">
        <v>111</v>
      </c>
      <c r="N90" s="148" t="s">
        <v>42</v>
      </c>
      <c r="O90" s="149">
        <v>42891</v>
      </c>
      <c r="P90" s="148" t="s">
        <v>1878</v>
      </c>
      <c r="Q90" s="148">
        <v>2</v>
      </c>
      <c r="R90" s="149" t="s">
        <v>33</v>
      </c>
      <c r="S90" s="148">
        <v>113229.75999999999</v>
      </c>
      <c r="T90" s="148" t="s">
        <v>248</v>
      </c>
      <c r="U90" s="149">
        <v>100908.8</v>
      </c>
      <c r="V90" s="148" t="s">
        <v>248</v>
      </c>
      <c r="W90" s="148">
        <v>113229.76051469379</v>
      </c>
      <c r="X90" s="149" t="s">
        <v>100</v>
      </c>
      <c r="Y90" s="148" t="s">
        <v>114</v>
      </c>
      <c r="Z90" s="148">
        <v>100.91</v>
      </c>
      <c r="AA90" s="149">
        <v>1</v>
      </c>
      <c r="AB90" s="148" t="s">
        <v>630</v>
      </c>
      <c r="AC90" s="148" t="s">
        <v>447</v>
      </c>
      <c r="AD90" s="149" t="s">
        <v>361</v>
      </c>
      <c r="AE90" s="148" t="s">
        <v>350</v>
      </c>
      <c r="AF90" s="148"/>
      <c r="AG90" s="149"/>
      <c r="AH90" s="148"/>
      <c r="AI90" s="148"/>
      <c r="AJ90" s="149"/>
      <c r="AK90" s="148" t="str">
        <f t="shared" si="3"/>
        <v>GFS</v>
      </c>
      <c r="AL90" s="148" t="str">
        <f t="shared" si="4"/>
        <v>Non- ICB</v>
      </c>
      <c r="AM90" s="196" t="str">
        <f t="shared" si="5"/>
        <v>GFS/Non- ICB</v>
      </c>
    </row>
    <row r="91" spans="1:39" x14ac:dyDescent="0.25">
      <c r="A91" s="195" t="str">
        <f>IF(ISERROR(MATCH(H91,PriorMonth!H:H,0)),"New","Unresolved")</f>
        <v>Unresolved</v>
      </c>
      <c r="B91" s="148">
        <v>693</v>
      </c>
      <c r="C91" s="149" t="s">
        <v>177</v>
      </c>
      <c r="D91" s="148" t="s">
        <v>16</v>
      </c>
      <c r="E91" s="148">
        <v>635</v>
      </c>
      <c r="F91" s="149" t="s">
        <v>142</v>
      </c>
      <c r="G91" s="148" t="s">
        <v>16</v>
      </c>
      <c r="H91" s="148">
        <v>69301111603072</v>
      </c>
      <c r="I91" s="149" t="s">
        <v>56</v>
      </c>
      <c r="J91" s="148" t="s">
        <v>179</v>
      </c>
      <c r="K91" s="148">
        <v>42698</v>
      </c>
      <c r="L91" s="149">
        <v>195</v>
      </c>
      <c r="M91" s="148" t="s">
        <v>111</v>
      </c>
      <c r="N91" s="148" t="s">
        <v>42</v>
      </c>
      <c r="O91" s="149">
        <v>42776</v>
      </c>
      <c r="P91" s="148" t="s">
        <v>838</v>
      </c>
      <c r="Q91" s="148">
        <v>117</v>
      </c>
      <c r="R91" s="149" t="s">
        <v>36</v>
      </c>
      <c r="S91" s="148">
        <v>100857.60000000001</v>
      </c>
      <c r="T91" s="148" t="s">
        <v>100</v>
      </c>
      <c r="U91" s="149">
        <v>100857.60000000001</v>
      </c>
      <c r="V91" s="148" t="s">
        <v>100</v>
      </c>
      <c r="W91" s="148">
        <v>100857.60000000001</v>
      </c>
      <c r="X91" s="149" t="s">
        <v>100</v>
      </c>
      <c r="Y91" s="148" t="s">
        <v>107</v>
      </c>
      <c r="Z91" s="148">
        <v>100.86</v>
      </c>
      <c r="AA91" s="149">
        <v>1</v>
      </c>
      <c r="AB91" s="148" t="s">
        <v>630</v>
      </c>
      <c r="AC91" s="148" t="s">
        <v>859</v>
      </c>
      <c r="AD91" s="149" t="s">
        <v>876</v>
      </c>
      <c r="AE91" s="148" t="s">
        <v>350</v>
      </c>
      <c r="AF91" s="148"/>
      <c r="AG91" s="149"/>
      <c r="AH91" s="148"/>
      <c r="AI91" s="148"/>
      <c r="AJ91" s="149"/>
      <c r="AK91" s="148" t="str">
        <f t="shared" si="3"/>
        <v>GFS</v>
      </c>
      <c r="AL91" s="148" t="str">
        <f t="shared" si="4"/>
        <v>Non- ICB</v>
      </c>
      <c r="AM91" s="196" t="str">
        <f t="shared" si="5"/>
        <v>GFS/Non- ICB</v>
      </c>
    </row>
    <row r="92" spans="1:39" x14ac:dyDescent="0.25">
      <c r="A92" s="195" t="str">
        <f>IF(ISERROR(MATCH(H92,PriorMonth!H:H,0)),"New","Unresolved")</f>
        <v>New</v>
      </c>
      <c r="B92" s="148">
        <v>413</v>
      </c>
      <c r="C92" s="149" t="s">
        <v>136</v>
      </c>
      <c r="D92" s="148" t="s">
        <v>13</v>
      </c>
      <c r="E92" s="148">
        <v>1350</v>
      </c>
      <c r="F92" s="149" t="s">
        <v>124</v>
      </c>
      <c r="G92" s="148" t="s">
        <v>21</v>
      </c>
      <c r="H92" s="148">
        <v>4130110179071</v>
      </c>
      <c r="I92" s="149" t="s">
        <v>57</v>
      </c>
      <c r="J92" s="148" t="s">
        <v>857</v>
      </c>
      <c r="K92" s="148">
        <v>42821</v>
      </c>
      <c r="L92" s="149">
        <v>72</v>
      </c>
      <c r="M92" s="148" t="s">
        <v>118</v>
      </c>
      <c r="N92" s="148" t="s">
        <v>41</v>
      </c>
      <c r="O92" s="149">
        <v>42891</v>
      </c>
      <c r="P92" s="148" t="s">
        <v>1878</v>
      </c>
      <c r="Q92" s="148">
        <v>2</v>
      </c>
      <c r="R92" s="149" t="s">
        <v>33</v>
      </c>
      <c r="S92" s="148">
        <v>100785.38</v>
      </c>
      <c r="T92" s="148" t="s">
        <v>100</v>
      </c>
      <c r="U92" s="149">
        <v>100785.38</v>
      </c>
      <c r="V92" s="148" t="s">
        <v>100</v>
      </c>
      <c r="W92" s="148">
        <v>100785.38</v>
      </c>
      <c r="X92" s="149" t="s">
        <v>100</v>
      </c>
      <c r="Y92" s="148" t="s">
        <v>114</v>
      </c>
      <c r="Z92" s="148">
        <v>100.79</v>
      </c>
      <c r="AA92" s="149">
        <v>1</v>
      </c>
      <c r="AB92" s="148" t="s">
        <v>630</v>
      </c>
      <c r="AC92" s="148" t="s">
        <v>436</v>
      </c>
      <c r="AD92" s="149" t="s">
        <v>2687</v>
      </c>
      <c r="AE92" s="148" t="s">
        <v>350</v>
      </c>
      <c r="AF92" s="148"/>
      <c r="AG92" s="149"/>
      <c r="AH92" s="148"/>
      <c r="AI92" s="148"/>
      <c r="AJ92" s="149"/>
      <c r="AK92" s="148" t="str">
        <f t="shared" si="3"/>
        <v>GFS</v>
      </c>
      <c r="AL92" s="148" t="str">
        <f t="shared" si="4"/>
        <v>Non- ICB</v>
      </c>
      <c r="AM92" s="196" t="str">
        <f t="shared" si="5"/>
        <v>GFS/Non- ICB</v>
      </c>
    </row>
    <row r="93" spans="1:39" x14ac:dyDescent="0.25">
      <c r="A93" s="195" t="str">
        <f>IF(ISERROR(MATCH(H93,PriorMonth!H:H,0)),"New","Unresolved")</f>
        <v>New</v>
      </c>
      <c r="B93" s="148">
        <v>199</v>
      </c>
      <c r="C93" s="149" t="s">
        <v>137</v>
      </c>
      <c r="D93" s="148" t="s">
        <v>22</v>
      </c>
      <c r="E93" s="148">
        <v>95</v>
      </c>
      <c r="F93" s="149" t="s">
        <v>153</v>
      </c>
      <c r="G93" s="148" t="s">
        <v>17</v>
      </c>
      <c r="H93" s="148">
        <v>199030004120</v>
      </c>
      <c r="I93" s="149" t="s">
        <v>60</v>
      </c>
      <c r="J93" s="148" t="s">
        <v>250</v>
      </c>
      <c r="K93" s="148">
        <v>42821</v>
      </c>
      <c r="L93" s="149">
        <v>72</v>
      </c>
      <c r="M93" s="148" t="s">
        <v>111</v>
      </c>
      <c r="N93" s="148" t="s">
        <v>42</v>
      </c>
      <c r="O93" s="149">
        <v>42893</v>
      </c>
      <c r="P93" s="148" t="s">
        <v>1878</v>
      </c>
      <c r="Q93" s="148">
        <v>0</v>
      </c>
      <c r="R93" s="149" t="s">
        <v>33</v>
      </c>
      <c r="S93" s="148">
        <v>113000</v>
      </c>
      <c r="T93" s="148" t="s">
        <v>248</v>
      </c>
      <c r="U93" s="149">
        <v>100704.04</v>
      </c>
      <c r="V93" s="148" t="s">
        <v>248</v>
      </c>
      <c r="W93" s="148">
        <v>112999.99932674001</v>
      </c>
      <c r="X93" s="149" t="s">
        <v>100</v>
      </c>
      <c r="Y93" s="148" t="s">
        <v>114</v>
      </c>
      <c r="Z93" s="148">
        <v>100.7</v>
      </c>
      <c r="AA93" s="149">
        <v>1</v>
      </c>
      <c r="AB93" s="148" t="s">
        <v>630</v>
      </c>
      <c r="AC93" s="148" t="s">
        <v>410</v>
      </c>
      <c r="AD93" s="149" t="s">
        <v>356</v>
      </c>
      <c r="AE93" s="148" t="s">
        <v>350</v>
      </c>
      <c r="AF93" s="148"/>
      <c r="AG93" s="149"/>
      <c r="AH93" s="148"/>
      <c r="AI93" s="148"/>
      <c r="AJ93" s="149"/>
      <c r="AK93" s="148" t="str">
        <f t="shared" si="3"/>
        <v>GFS</v>
      </c>
      <c r="AL93" s="148" t="str">
        <f t="shared" si="4"/>
        <v>Non- ICB</v>
      </c>
      <c r="AM93" s="196" t="str">
        <f t="shared" si="5"/>
        <v>GFS/Non- ICB</v>
      </c>
    </row>
    <row r="94" spans="1:39" x14ac:dyDescent="0.25">
      <c r="A94" s="195" t="str">
        <f>IF(ISERROR(MATCH(H94,PriorMonth!H:H,0)),"New","Unresolved")</f>
        <v>New</v>
      </c>
      <c r="B94" s="148">
        <v>1970</v>
      </c>
      <c r="C94" s="149" t="s">
        <v>862</v>
      </c>
      <c r="D94" s="148" t="s">
        <v>23</v>
      </c>
      <c r="E94" s="148">
        <v>260</v>
      </c>
      <c r="F94" s="149" t="s">
        <v>113</v>
      </c>
      <c r="G94" s="148" t="s">
        <v>23</v>
      </c>
      <c r="H94" s="148">
        <v>19700130002087</v>
      </c>
      <c r="I94" s="149" t="s">
        <v>538</v>
      </c>
      <c r="J94" s="148" t="s">
        <v>267</v>
      </c>
      <c r="K94" s="148">
        <v>42828</v>
      </c>
      <c r="L94" s="149">
        <v>65</v>
      </c>
      <c r="M94" s="148" t="s">
        <v>127</v>
      </c>
      <c r="N94" s="148" t="s">
        <v>128</v>
      </c>
      <c r="O94" s="149">
        <v>42892</v>
      </c>
      <c r="P94" s="148" t="s">
        <v>1878</v>
      </c>
      <c r="Q94" s="148">
        <v>1</v>
      </c>
      <c r="R94" s="149" t="s">
        <v>33</v>
      </c>
      <c r="S94" s="148">
        <v>86794.8</v>
      </c>
      <c r="T94" s="148" t="s">
        <v>186</v>
      </c>
      <c r="U94" s="149">
        <v>99347.33</v>
      </c>
      <c r="V94" s="148" t="s">
        <v>186</v>
      </c>
      <c r="W94" s="148">
        <v>86794.797344208768</v>
      </c>
      <c r="X94" s="149" t="s">
        <v>100</v>
      </c>
      <c r="Y94" s="148" t="s">
        <v>107</v>
      </c>
      <c r="Z94" s="148">
        <v>99.35</v>
      </c>
      <c r="AA94" s="149">
        <v>1</v>
      </c>
      <c r="AB94" s="148" t="s">
        <v>630</v>
      </c>
      <c r="AC94" s="148" t="s">
        <v>442</v>
      </c>
      <c r="AD94" s="149" t="s">
        <v>2789</v>
      </c>
      <c r="AE94" s="148" t="s">
        <v>350</v>
      </c>
      <c r="AF94" s="148"/>
      <c r="AG94" s="149"/>
      <c r="AH94" s="148"/>
      <c r="AI94" s="148"/>
      <c r="AJ94" s="149"/>
      <c r="AK94" s="148" t="str">
        <f t="shared" si="3"/>
        <v>GFS</v>
      </c>
      <c r="AL94" s="148" t="str">
        <f t="shared" si="4"/>
        <v>Non- ICB</v>
      </c>
      <c r="AM94" s="196" t="str">
        <f t="shared" si="5"/>
        <v>GFS/Non- ICB</v>
      </c>
    </row>
    <row r="95" spans="1:39" x14ac:dyDescent="0.25">
      <c r="A95" s="195" t="str">
        <f>IF(ISERROR(MATCH(H95,PriorMonth!H:H,0)),"New","Unresolved")</f>
        <v>New</v>
      </c>
      <c r="B95" s="148">
        <v>3019</v>
      </c>
      <c r="C95" s="149" t="s">
        <v>134</v>
      </c>
      <c r="D95" s="148" t="s">
        <v>16</v>
      </c>
      <c r="E95" s="148">
        <v>635</v>
      </c>
      <c r="F95" s="149" t="s">
        <v>142</v>
      </c>
      <c r="G95" s="148" t="s">
        <v>16</v>
      </c>
      <c r="H95" s="148">
        <v>30190110008303</v>
      </c>
      <c r="I95" s="149" t="s">
        <v>59</v>
      </c>
      <c r="J95" s="148" t="s">
        <v>135</v>
      </c>
      <c r="K95" s="148">
        <v>42829</v>
      </c>
      <c r="L95" s="149">
        <v>64</v>
      </c>
      <c r="M95" s="148" t="s">
        <v>127</v>
      </c>
      <c r="N95" s="148" t="s">
        <v>128</v>
      </c>
      <c r="O95" s="149">
        <v>42891</v>
      </c>
      <c r="P95" s="148" t="s">
        <v>1878</v>
      </c>
      <c r="Q95" s="148">
        <v>2</v>
      </c>
      <c r="R95" s="149" t="s">
        <v>33</v>
      </c>
      <c r="S95" s="148">
        <v>99144</v>
      </c>
      <c r="T95" s="148" t="s">
        <v>100</v>
      </c>
      <c r="U95" s="149">
        <v>99144</v>
      </c>
      <c r="V95" s="148" t="s">
        <v>100</v>
      </c>
      <c r="W95" s="148">
        <v>99144</v>
      </c>
      <c r="X95" s="149" t="s">
        <v>100</v>
      </c>
      <c r="Y95" s="148" t="s">
        <v>107</v>
      </c>
      <c r="Z95" s="148">
        <v>99.14</v>
      </c>
      <c r="AA95" s="149">
        <v>1</v>
      </c>
      <c r="AB95" s="148" t="s">
        <v>630</v>
      </c>
      <c r="AC95" s="148" t="s">
        <v>859</v>
      </c>
      <c r="AD95" s="149" t="s">
        <v>2664</v>
      </c>
      <c r="AE95" s="148" t="s">
        <v>350</v>
      </c>
      <c r="AF95" s="148"/>
      <c r="AG95" s="149"/>
      <c r="AH95" s="148"/>
      <c r="AI95" s="148"/>
      <c r="AJ95" s="149"/>
      <c r="AK95" s="148" t="str">
        <f t="shared" si="3"/>
        <v>GFS</v>
      </c>
      <c r="AL95" s="148" t="str">
        <f t="shared" si="4"/>
        <v>Non- ICB</v>
      </c>
      <c r="AM95" s="196" t="str">
        <f t="shared" si="5"/>
        <v>GFS/Non- ICB</v>
      </c>
    </row>
    <row r="96" spans="1:39" x14ac:dyDescent="0.25">
      <c r="A96" s="195" t="str">
        <f>IF(ISERROR(MATCH(H96,PriorMonth!H:H,0)),"New","Unresolved")</f>
        <v>Unresolved</v>
      </c>
      <c r="B96" s="148">
        <v>199</v>
      </c>
      <c r="C96" s="149" t="s">
        <v>137</v>
      </c>
      <c r="D96" s="148" t="s">
        <v>22</v>
      </c>
      <c r="E96" s="148">
        <v>8243</v>
      </c>
      <c r="F96" s="149" t="s">
        <v>120</v>
      </c>
      <c r="G96" s="148" t="s">
        <v>14</v>
      </c>
      <c r="H96" s="148">
        <v>1990110063763</v>
      </c>
      <c r="I96" s="149" t="s">
        <v>56</v>
      </c>
      <c r="J96" s="148" t="s">
        <v>328</v>
      </c>
      <c r="K96" s="148">
        <v>42724</v>
      </c>
      <c r="L96" s="149">
        <v>169</v>
      </c>
      <c r="M96" s="148" t="s">
        <v>127</v>
      </c>
      <c r="N96" s="148" t="s">
        <v>128</v>
      </c>
      <c r="O96" s="149">
        <v>42800</v>
      </c>
      <c r="P96" s="148" t="s">
        <v>838</v>
      </c>
      <c r="Q96" s="148">
        <v>93</v>
      </c>
      <c r="R96" s="149" t="s">
        <v>36</v>
      </c>
      <c r="S96" s="148">
        <v>111026</v>
      </c>
      <c r="T96" s="148" t="s">
        <v>248</v>
      </c>
      <c r="U96" s="149">
        <v>98944.84</v>
      </c>
      <c r="V96" s="148" t="s">
        <v>248</v>
      </c>
      <c r="W96" s="148">
        <v>111026.00107586944</v>
      </c>
      <c r="X96" s="149" t="s">
        <v>100</v>
      </c>
      <c r="Y96" s="148" t="s">
        <v>114</v>
      </c>
      <c r="Z96" s="148">
        <v>98.94</v>
      </c>
      <c r="AA96" s="149">
        <v>1</v>
      </c>
      <c r="AB96" s="148" t="s">
        <v>630</v>
      </c>
      <c r="AC96" s="148" t="s">
        <v>851</v>
      </c>
      <c r="AD96" s="149" t="s">
        <v>1356</v>
      </c>
      <c r="AE96" s="148" t="s">
        <v>350</v>
      </c>
      <c r="AF96" s="148"/>
      <c r="AG96" s="149"/>
      <c r="AH96" s="148"/>
      <c r="AI96" s="148"/>
      <c r="AJ96" s="149"/>
      <c r="AK96" s="148" t="str">
        <f t="shared" si="3"/>
        <v>GFS</v>
      </c>
      <c r="AL96" s="148" t="str">
        <f t="shared" si="4"/>
        <v>Non- ICB</v>
      </c>
      <c r="AM96" s="196" t="str">
        <f t="shared" si="5"/>
        <v>GFS/Non- ICB</v>
      </c>
    </row>
    <row r="97" spans="1:39" x14ac:dyDescent="0.25">
      <c r="A97" s="195" t="str">
        <f>IF(ISERROR(MATCH(H97,PriorMonth!H:H,0)),"New","Unresolved")</f>
        <v>Unresolved</v>
      </c>
      <c r="B97" s="148">
        <v>199</v>
      </c>
      <c r="C97" s="149" t="s">
        <v>137</v>
      </c>
      <c r="D97" s="148" t="s">
        <v>22</v>
      </c>
      <c r="E97" s="148">
        <v>8243</v>
      </c>
      <c r="F97" s="149" t="s">
        <v>120</v>
      </c>
      <c r="G97" s="148" t="s">
        <v>14</v>
      </c>
      <c r="H97" s="148">
        <v>1990110063738</v>
      </c>
      <c r="I97" s="149" t="s">
        <v>56</v>
      </c>
      <c r="J97" s="148" t="s">
        <v>328</v>
      </c>
      <c r="K97" s="148">
        <v>42724</v>
      </c>
      <c r="L97" s="149">
        <v>169</v>
      </c>
      <c r="M97" s="148" t="s">
        <v>127</v>
      </c>
      <c r="N97" s="148" t="s">
        <v>128</v>
      </c>
      <c r="O97" s="149">
        <v>42800</v>
      </c>
      <c r="P97" s="148" t="s">
        <v>838</v>
      </c>
      <c r="Q97" s="148">
        <v>93</v>
      </c>
      <c r="R97" s="149" t="s">
        <v>36</v>
      </c>
      <c r="S97" s="148">
        <v>110460.5</v>
      </c>
      <c r="T97" s="148" t="s">
        <v>248</v>
      </c>
      <c r="U97" s="149">
        <v>98440.87</v>
      </c>
      <c r="V97" s="148" t="s">
        <v>248</v>
      </c>
      <c r="W97" s="148">
        <v>110460.49635867341</v>
      </c>
      <c r="X97" s="149" t="s">
        <v>100</v>
      </c>
      <c r="Y97" s="148" t="s">
        <v>114</v>
      </c>
      <c r="Z97" s="148">
        <v>98.44</v>
      </c>
      <c r="AA97" s="149">
        <v>1</v>
      </c>
      <c r="AB97" s="148" t="s">
        <v>630</v>
      </c>
      <c r="AC97" s="148" t="s">
        <v>851</v>
      </c>
      <c r="AD97" s="149" t="s">
        <v>1354</v>
      </c>
      <c r="AE97" s="148" t="s">
        <v>350</v>
      </c>
      <c r="AF97" s="148"/>
      <c r="AG97" s="149"/>
      <c r="AH97" s="148"/>
      <c r="AI97" s="148"/>
      <c r="AJ97" s="149"/>
      <c r="AK97" s="148" t="str">
        <f t="shared" si="3"/>
        <v>GFS</v>
      </c>
      <c r="AL97" s="148" t="str">
        <f t="shared" si="4"/>
        <v>Non- ICB</v>
      </c>
      <c r="AM97" s="196" t="str">
        <f t="shared" si="5"/>
        <v>GFS/Non- ICB</v>
      </c>
    </row>
    <row r="98" spans="1:39" x14ac:dyDescent="0.25">
      <c r="A98" s="195" t="str">
        <f>IF(ISERROR(MATCH(H98,PriorMonth!H:H,0)),"New","Unresolved")</f>
        <v>New</v>
      </c>
      <c r="B98" s="148">
        <v>1970</v>
      </c>
      <c r="C98" s="149" t="s">
        <v>862</v>
      </c>
      <c r="D98" s="148" t="s">
        <v>23</v>
      </c>
      <c r="E98" s="148">
        <v>260</v>
      </c>
      <c r="F98" s="149" t="s">
        <v>113</v>
      </c>
      <c r="G98" s="148" t="s">
        <v>23</v>
      </c>
      <c r="H98" s="148">
        <v>19700130002088</v>
      </c>
      <c r="I98" s="149" t="s">
        <v>538</v>
      </c>
      <c r="J98" s="148" t="s">
        <v>267</v>
      </c>
      <c r="K98" s="148">
        <v>42828</v>
      </c>
      <c r="L98" s="149">
        <v>65</v>
      </c>
      <c r="M98" s="148" t="s">
        <v>127</v>
      </c>
      <c r="N98" s="148" t="s">
        <v>128</v>
      </c>
      <c r="O98" s="149">
        <v>42892</v>
      </c>
      <c r="P98" s="148" t="s">
        <v>1878</v>
      </c>
      <c r="Q98" s="148">
        <v>1</v>
      </c>
      <c r="R98" s="149" t="s">
        <v>33</v>
      </c>
      <c r="S98" s="148">
        <v>85105.8</v>
      </c>
      <c r="T98" s="148" t="s">
        <v>186</v>
      </c>
      <c r="U98" s="149">
        <v>97414.06</v>
      </c>
      <c r="V98" s="148" t="s">
        <v>186</v>
      </c>
      <c r="W98" s="148">
        <v>85105.795960259755</v>
      </c>
      <c r="X98" s="149" t="s">
        <v>100</v>
      </c>
      <c r="Y98" s="148" t="s">
        <v>107</v>
      </c>
      <c r="Z98" s="148">
        <v>97.41</v>
      </c>
      <c r="AA98" s="149">
        <v>1</v>
      </c>
      <c r="AB98" s="148" t="s">
        <v>630</v>
      </c>
      <c r="AC98" s="148" t="s">
        <v>442</v>
      </c>
      <c r="AD98" s="149" t="s">
        <v>2789</v>
      </c>
      <c r="AE98" s="148" t="s">
        <v>350</v>
      </c>
      <c r="AF98" s="148"/>
      <c r="AG98" s="149"/>
      <c r="AH98" s="148"/>
      <c r="AI98" s="148"/>
      <c r="AJ98" s="149"/>
      <c r="AK98" s="148" t="str">
        <f t="shared" si="3"/>
        <v>GFS</v>
      </c>
      <c r="AL98" s="148" t="str">
        <f t="shared" si="4"/>
        <v>Non- ICB</v>
      </c>
      <c r="AM98" s="196" t="str">
        <f t="shared" si="5"/>
        <v>GFS/Non- ICB</v>
      </c>
    </row>
    <row r="99" spans="1:39" x14ac:dyDescent="0.25">
      <c r="A99" s="195" t="str">
        <f>IF(ISERROR(MATCH(H99,PriorMonth!H:H,0)),"New","Unresolved")</f>
        <v>New</v>
      </c>
      <c r="B99" s="148">
        <v>3011</v>
      </c>
      <c r="C99" s="149" t="s">
        <v>164</v>
      </c>
      <c r="D99" s="148" t="s">
        <v>22</v>
      </c>
      <c r="E99" s="148">
        <v>199</v>
      </c>
      <c r="F99" s="149" t="s">
        <v>137</v>
      </c>
      <c r="G99" s="148" t="s">
        <v>22</v>
      </c>
      <c r="H99" s="148">
        <v>390577</v>
      </c>
      <c r="I99" s="149" t="s">
        <v>59</v>
      </c>
      <c r="J99" s="148" t="s">
        <v>255</v>
      </c>
      <c r="K99" s="148">
        <v>42829</v>
      </c>
      <c r="L99" s="149">
        <v>64</v>
      </c>
      <c r="M99" s="148" t="s">
        <v>111</v>
      </c>
      <c r="N99" s="148" t="s">
        <v>42</v>
      </c>
      <c r="O99" s="149">
        <v>42893</v>
      </c>
      <c r="P99" s="148" t="s">
        <v>1878</v>
      </c>
      <c r="Q99" s="148">
        <v>0</v>
      </c>
      <c r="R99" s="149" t="s">
        <v>33</v>
      </c>
      <c r="S99" s="148">
        <v>109264.68</v>
      </c>
      <c r="T99" s="148" t="s">
        <v>248</v>
      </c>
      <c r="U99" s="149">
        <v>97375.18</v>
      </c>
      <c r="V99" s="148" t="s">
        <v>248</v>
      </c>
      <c r="W99" s="148">
        <v>109264.6856515507</v>
      </c>
      <c r="X99" s="149" t="s">
        <v>100</v>
      </c>
      <c r="Y99" s="148" t="s">
        <v>107</v>
      </c>
      <c r="Z99" s="148">
        <v>97.38</v>
      </c>
      <c r="AA99" s="149">
        <v>1</v>
      </c>
      <c r="AB99" s="148" t="s">
        <v>630</v>
      </c>
      <c r="AC99" s="148" t="s">
        <v>484</v>
      </c>
      <c r="AD99" s="149" t="s">
        <v>396</v>
      </c>
      <c r="AE99" s="148" t="s">
        <v>350</v>
      </c>
      <c r="AF99" s="148"/>
      <c r="AG99" s="149"/>
      <c r="AH99" s="148"/>
      <c r="AI99" s="148"/>
      <c r="AJ99" s="149"/>
      <c r="AK99" s="148" t="str">
        <f t="shared" si="3"/>
        <v>Non-GFS</v>
      </c>
      <c r="AL99" s="148" t="str">
        <f t="shared" si="4"/>
        <v>Non- ICB</v>
      </c>
      <c r="AM99" s="196" t="str">
        <f t="shared" si="5"/>
        <v>Non-GFS/Non- ICB</v>
      </c>
    </row>
    <row r="100" spans="1:39" x14ac:dyDescent="0.25">
      <c r="A100" s="195" t="str">
        <f>IF(ISERROR(MATCH(H100,PriorMonth!H:H,0)),"New","Unresolved")</f>
        <v>New</v>
      </c>
      <c r="B100" s="148">
        <v>8520</v>
      </c>
      <c r="C100" s="149" t="s">
        <v>842</v>
      </c>
      <c r="D100" s="148" t="s">
        <v>19</v>
      </c>
      <c r="E100" s="148">
        <v>8243</v>
      </c>
      <c r="F100" s="149" t="s">
        <v>120</v>
      </c>
      <c r="G100" s="148" t="s">
        <v>14</v>
      </c>
      <c r="H100" s="148">
        <v>85200620020475</v>
      </c>
      <c r="I100" s="149" t="s">
        <v>55</v>
      </c>
      <c r="J100" s="148" t="s">
        <v>2852</v>
      </c>
      <c r="K100" s="148">
        <v>42888</v>
      </c>
      <c r="L100" s="149">
        <v>5</v>
      </c>
      <c r="M100" s="148" t="s">
        <v>127</v>
      </c>
      <c r="N100" s="148" t="s">
        <v>128</v>
      </c>
      <c r="O100" s="149">
        <v>42893</v>
      </c>
      <c r="P100" s="148" t="s">
        <v>1878</v>
      </c>
      <c r="Q100" s="148">
        <v>0</v>
      </c>
      <c r="R100" s="149" t="s">
        <v>33</v>
      </c>
      <c r="S100" s="148">
        <v>7008112.7400000002</v>
      </c>
      <c r="T100" s="148" t="s">
        <v>197</v>
      </c>
      <c r="U100" s="149">
        <v>96885.759999999995</v>
      </c>
      <c r="V100" s="148" t="s">
        <v>197</v>
      </c>
      <c r="W100" s="148">
        <v>7008112.9564261325</v>
      </c>
      <c r="X100" s="149" t="s">
        <v>100</v>
      </c>
      <c r="Y100" s="148" t="s">
        <v>114</v>
      </c>
      <c r="Z100" s="148">
        <v>96.89</v>
      </c>
      <c r="AA100" s="149">
        <v>1</v>
      </c>
      <c r="AB100" s="148" t="s">
        <v>630</v>
      </c>
      <c r="AC100" s="148" t="s">
        <v>660</v>
      </c>
      <c r="AD100" s="149" t="s">
        <v>361</v>
      </c>
      <c r="AE100" s="148" t="s">
        <v>350</v>
      </c>
      <c r="AF100" s="148"/>
      <c r="AG100" s="149"/>
      <c r="AH100" s="148"/>
      <c r="AI100" s="148"/>
      <c r="AJ100" s="149"/>
      <c r="AK100" s="148" t="str">
        <f t="shared" si="3"/>
        <v>GFS</v>
      </c>
      <c r="AL100" s="148" t="str">
        <f t="shared" si="4"/>
        <v>ICB</v>
      </c>
      <c r="AM100" s="196" t="str">
        <f t="shared" si="5"/>
        <v>GFS/ICB</v>
      </c>
    </row>
    <row r="101" spans="1:39" x14ac:dyDescent="0.25">
      <c r="A101" s="195" t="str">
        <f>IF(ISERROR(MATCH(H101,PriorMonth!H:H,0)),"New","Unresolved")</f>
        <v>New</v>
      </c>
      <c r="B101" s="148">
        <v>95</v>
      </c>
      <c r="C101" s="149" t="s">
        <v>153</v>
      </c>
      <c r="D101" s="148" t="s">
        <v>17</v>
      </c>
      <c r="E101" s="148">
        <v>795</v>
      </c>
      <c r="F101" s="149" t="s">
        <v>264</v>
      </c>
      <c r="G101" s="148" t="s">
        <v>14</v>
      </c>
      <c r="H101" s="148">
        <v>950110011036</v>
      </c>
      <c r="I101" s="149" t="s">
        <v>58</v>
      </c>
      <c r="J101" s="148" t="s">
        <v>195</v>
      </c>
      <c r="K101" s="148">
        <v>42821</v>
      </c>
      <c r="L101" s="149">
        <v>72</v>
      </c>
      <c r="M101" s="148" t="s">
        <v>111</v>
      </c>
      <c r="N101" s="148" t="s">
        <v>42</v>
      </c>
      <c r="O101" s="149">
        <v>42893</v>
      </c>
      <c r="P101" s="148" t="s">
        <v>1878</v>
      </c>
      <c r="Q101" s="148">
        <v>0</v>
      </c>
      <c r="R101" s="149" t="s">
        <v>33</v>
      </c>
      <c r="S101" s="148">
        <v>95656</v>
      </c>
      <c r="T101" s="148" t="s">
        <v>100</v>
      </c>
      <c r="U101" s="149">
        <v>95656</v>
      </c>
      <c r="V101" s="148" t="s">
        <v>100</v>
      </c>
      <c r="W101" s="148">
        <v>95656</v>
      </c>
      <c r="X101" s="149" t="s">
        <v>100</v>
      </c>
      <c r="Y101" s="148" t="s">
        <v>114</v>
      </c>
      <c r="Z101" s="148">
        <v>95.66</v>
      </c>
      <c r="AA101" s="149">
        <v>1</v>
      </c>
      <c r="AB101" s="148" t="s">
        <v>630</v>
      </c>
      <c r="AC101" s="148" t="s">
        <v>426</v>
      </c>
      <c r="AD101" s="149" t="s">
        <v>2730</v>
      </c>
      <c r="AE101" s="148" t="s">
        <v>350</v>
      </c>
      <c r="AF101" s="148"/>
      <c r="AG101" s="149"/>
      <c r="AH101" s="148"/>
      <c r="AI101" s="148"/>
      <c r="AJ101" s="149"/>
      <c r="AK101" s="148" t="str">
        <f t="shared" si="3"/>
        <v>GFS</v>
      </c>
      <c r="AL101" s="148" t="str">
        <f t="shared" si="4"/>
        <v>Non- ICB</v>
      </c>
      <c r="AM101" s="196" t="str">
        <f t="shared" si="5"/>
        <v>GFS/Non- ICB</v>
      </c>
    </row>
    <row r="102" spans="1:39" x14ac:dyDescent="0.25">
      <c r="A102" s="195" t="str">
        <f>IF(ISERROR(MATCH(H102,PriorMonth!H:H,0)),"New","Unresolved")</f>
        <v>New</v>
      </c>
      <c r="B102" s="148">
        <v>132</v>
      </c>
      <c r="C102" s="149" t="s">
        <v>233</v>
      </c>
      <c r="D102" s="148" t="s">
        <v>22</v>
      </c>
      <c r="E102" s="148">
        <v>8105</v>
      </c>
      <c r="F102" s="149" t="s">
        <v>176</v>
      </c>
      <c r="G102" s="148" t="s">
        <v>22</v>
      </c>
      <c r="H102" s="148" t="s">
        <v>2607</v>
      </c>
      <c r="I102" s="149" t="s">
        <v>54</v>
      </c>
      <c r="J102" s="148" t="s">
        <v>330</v>
      </c>
      <c r="K102" s="148">
        <v>42892</v>
      </c>
      <c r="L102" s="149">
        <v>1</v>
      </c>
      <c r="M102" s="148" t="s">
        <v>111</v>
      </c>
      <c r="N102" s="148" t="s">
        <v>42</v>
      </c>
      <c r="O102" s="149">
        <v>42892</v>
      </c>
      <c r="P102" s="148" t="s">
        <v>1878</v>
      </c>
      <c r="Q102" s="148">
        <v>1</v>
      </c>
      <c r="R102" s="149" t="s">
        <v>33</v>
      </c>
      <c r="S102" s="148">
        <v>143915.51</v>
      </c>
      <c r="T102" s="148" t="s">
        <v>581</v>
      </c>
      <c r="U102" s="149">
        <v>95257.82</v>
      </c>
      <c r="V102" s="148" t="s">
        <v>248</v>
      </c>
      <c r="W102" s="148">
        <v>106888.79607875437</v>
      </c>
      <c r="X102" s="149" t="s">
        <v>100</v>
      </c>
      <c r="Y102" s="148" t="s">
        <v>107</v>
      </c>
      <c r="Z102" s="148">
        <v>95.26</v>
      </c>
      <c r="AA102" s="149">
        <v>1</v>
      </c>
      <c r="AB102" s="148" t="s">
        <v>630</v>
      </c>
      <c r="AC102" s="148" t="s">
        <v>446</v>
      </c>
      <c r="AD102" s="149" t="s">
        <v>2608</v>
      </c>
      <c r="AE102" s="148" t="s">
        <v>350</v>
      </c>
      <c r="AF102" s="148"/>
      <c r="AG102" s="149"/>
      <c r="AH102" s="148"/>
      <c r="AI102" s="148"/>
      <c r="AJ102" s="149"/>
      <c r="AK102" s="148" t="str">
        <f t="shared" si="3"/>
        <v>GFS</v>
      </c>
      <c r="AL102" s="148" t="str">
        <f t="shared" si="4"/>
        <v>Non- ICB</v>
      </c>
      <c r="AM102" s="196" t="str">
        <f t="shared" si="5"/>
        <v>GFS/Non- ICB</v>
      </c>
    </row>
    <row r="103" spans="1:39" x14ac:dyDescent="0.25">
      <c r="A103" s="195" t="str">
        <f>IF(ISERROR(MATCH(H103,PriorMonth!H:H,0)),"New","Unresolved")</f>
        <v>New</v>
      </c>
      <c r="B103" s="148">
        <v>95</v>
      </c>
      <c r="C103" s="149" t="s">
        <v>153</v>
      </c>
      <c r="D103" s="148" t="s">
        <v>17</v>
      </c>
      <c r="E103" s="148">
        <v>1750</v>
      </c>
      <c r="F103" s="149" t="s">
        <v>159</v>
      </c>
      <c r="G103" s="148" t="s">
        <v>18</v>
      </c>
      <c r="H103" s="148">
        <v>950110011815</v>
      </c>
      <c r="I103" s="149" t="s">
        <v>58</v>
      </c>
      <c r="J103" s="148" t="s">
        <v>195</v>
      </c>
      <c r="K103" s="148">
        <v>42828</v>
      </c>
      <c r="L103" s="149">
        <v>65</v>
      </c>
      <c r="M103" s="148" t="s">
        <v>118</v>
      </c>
      <c r="N103" s="148" t="s">
        <v>41</v>
      </c>
      <c r="O103" s="149">
        <v>42893</v>
      </c>
      <c r="P103" s="148" t="s">
        <v>1878</v>
      </c>
      <c r="Q103" s="148">
        <v>0</v>
      </c>
      <c r="R103" s="149" t="s">
        <v>33</v>
      </c>
      <c r="S103" s="148">
        <v>93374</v>
      </c>
      <c r="T103" s="148" t="s">
        <v>100</v>
      </c>
      <c r="U103" s="149">
        <v>93374</v>
      </c>
      <c r="V103" s="148" t="s">
        <v>100</v>
      </c>
      <c r="W103" s="148">
        <v>93374</v>
      </c>
      <c r="X103" s="149" t="s">
        <v>100</v>
      </c>
      <c r="Y103" s="148" t="s">
        <v>114</v>
      </c>
      <c r="Z103" s="148">
        <v>93.37</v>
      </c>
      <c r="AA103" s="149">
        <v>1</v>
      </c>
      <c r="AB103" s="148" t="s">
        <v>630</v>
      </c>
      <c r="AC103" s="148" t="s">
        <v>949</v>
      </c>
      <c r="AD103" s="149" t="s">
        <v>1457</v>
      </c>
      <c r="AE103" s="148" t="s">
        <v>350</v>
      </c>
      <c r="AF103" s="148"/>
      <c r="AG103" s="149"/>
      <c r="AH103" s="148"/>
      <c r="AI103" s="148"/>
      <c r="AJ103" s="149"/>
      <c r="AK103" s="148" t="str">
        <f t="shared" si="3"/>
        <v>GFS</v>
      </c>
      <c r="AL103" s="148" t="str">
        <f t="shared" si="4"/>
        <v>Non- ICB</v>
      </c>
      <c r="AM103" s="196" t="str">
        <f t="shared" si="5"/>
        <v>GFS/Non- ICB</v>
      </c>
    </row>
    <row r="104" spans="1:39" x14ac:dyDescent="0.25">
      <c r="A104" s="195" t="str">
        <f>IF(ISERROR(MATCH(H104,PriorMonth!H:H,0)),"New","Unresolved")</f>
        <v>New</v>
      </c>
      <c r="B104" s="148">
        <v>8520</v>
      </c>
      <c r="C104" s="149" t="s">
        <v>842</v>
      </c>
      <c r="D104" s="148" t="s">
        <v>19</v>
      </c>
      <c r="E104" s="148">
        <v>1750</v>
      </c>
      <c r="F104" s="149" t="s">
        <v>159</v>
      </c>
      <c r="G104" s="148" t="s">
        <v>18</v>
      </c>
      <c r="H104" s="148">
        <v>85201220009421</v>
      </c>
      <c r="I104" s="149" t="s">
        <v>538</v>
      </c>
      <c r="J104" s="148" t="s">
        <v>68</v>
      </c>
      <c r="K104" s="148">
        <v>42858</v>
      </c>
      <c r="L104" s="149">
        <v>35</v>
      </c>
      <c r="M104" s="148" t="s">
        <v>111</v>
      </c>
      <c r="N104" s="148" t="s">
        <v>42</v>
      </c>
      <c r="O104" s="149">
        <v>42893</v>
      </c>
      <c r="P104" s="148" t="s">
        <v>1878</v>
      </c>
      <c r="Q104" s="148">
        <v>0</v>
      </c>
      <c r="R104" s="149" t="s">
        <v>33</v>
      </c>
      <c r="S104" s="148">
        <v>6698533.3899999997</v>
      </c>
      <c r="T104" s="148" t="s">
        <v>197</v>
      </c>
      <c r="U104" s="149">
        <v>92605.88</v>
      </c>
      <c r="V104" s="148" t="s">
        <v>197</v>
      </c>
      <c r="W104" s="148">
        <v>6698533.0710028354</v>
      </c>
      <c r="X104" s="149" t="s">
        <v>100</v>
      </c>
      <c r="Y104" s="148" t="s">
        <v>114</v>
      </c>
      <c r="Z104" s="148">
        <v>92.61</v>
      </c>
      <c r="AA104" s="149">
        <v>1</v>
      </c>
      <c r="AB104" s="148" t="s">
        <v>630</v>
      </c>
      <c r="AC104" s="148" t="s">
        <v>2042</v>
      </c>
      <c r="AD104" s="149" t="s">
        <v>2043</v>
      </c>
      <c r="AE104" s="148" t="s">
        <v>350</v>
      </c>
      <c r="AF104" s="148"/>
      <c r="AG104" s="149"/>
      <c r="AH104" s="148"/>
      <c r="AI104" s="148"/>
      <c r="AJ104" s="149"/>
      <c r="AK104" s="148" t="str">
        <f t="shared" si="3"/>
        <v>GFS</v>
      </c>
      <c r="AL104" s="148" t="str">
        <f t="shared" si="4"/>
        <v>ICB</v>
      </c>
      <c r="AM104" s="196" t="str">
        <f t="shared" si="5"/>
        <v>GFS/ICB</v>
      </c>
    </row>
    <row r="105" spans="1:39" x14ac:dyDescent="0.25">
      <c r="A105" s="195" t="str">
        <f>IF(ISERROR(MATCH(H105,PriorMonth!H:H,0)),"New","Unresolved")</f>
        <v>Unresolved</v>
      </c>
      <c r="B105" s="148">
        <v>795</v>
      </c>
      <c r="C105" s="149" t="s">
        <v>264</v>
      </c>
      <c r="D105" s="148" t="s">
        <v>14</v>
      </c>
      <c r="E105" s="148">
        <v>8243</v>
      </c>
      <c r="F105" s="149" t="s">
        <v>120</v>
      </c>
      <c r="G105" s="148" t="s">
        <v>14</v>
      </c>
      <c r="H105" s="148">
        <v>7950210003560</v>
      </c>
      <c r="I105" s="149" t="s">
        <v>56</v>
      </c>
      <c r="J105" s="148" t="s">
        <v>840</v>
      </c>
      <c r="K105" s="148">
        <v>42705</v>
      </c>
      <c r="L105" s="149">
        <v>188</v>
      </c>
      <c r="M105" s="148" t="s">
        <v>158</v>
      </c>
      <c r="N105" s="148" t="s">
        <v>41</v>
      </c>
      <c r="O105" s="149">
        <v>42775</v>
      </c>
      <c r="P105" s="148" t="s">
        <v>838</v>
      </c>
      <c r="Q105" s="148">
        <v>118</v>
      </c>
      <c r="R105" s="149" t="s">
        <v>36</v>
      </c>
      <c r="S105" s="148">
        <v>99731.79</v>
      </c>
      <c r="T105" s="148" t="s">
        <v>112</v>
      </c>
      <c r="U105" s="149">
        <v>91530.65</v>
      </c>
      <c r="V105" s="148" t="s">
        <v>112</v>
      </c>
      <c r="W105" s="148">
        <v>99731.794963433014</v>
      </c>
      <c r="X105" s="149" t="s">
        <v>100</v>
      </c>
      <c r="Y105" s="148" t="s">
        <v>107</v>
      </c>
      <c r="Z105" s="148">
        <v>91.53</v>
      </c>
      <c r="AA105" s="149">
        <v>1</v>
      </c>
      <c r="AB105" s="148" t="s">
        <v>630</v>
      </c>
      <c r="AC105" s="148" t="s">
        <v>426</v>
      </c>
      <c r="AD105" s="149" t="s">
        <v>841</v>
      </c>
      <c r="AE105" s="148" t="s">
        <v>350</v>
      </c>
      <c r="AF105" s="148"/>
      <c r="AG105" s="149"/>
      <c r="AH105" s="148"/>
      <c r="AI105" s="148"/>
      <c r="AJ105" s="149"/>
      <c r="AK105" s="148" t="str">
        <f t="shared" si="3"/>
        <v>GFS</v>
      </c>
      <c r="AL105" s="148" t="str">
        <f t="shared" si="4"/>
        <v>Non- ICB</v>
      </c>
      <c r="AM105" s="196" t="str">
        <f t="shared" si="5"/>
        <v>GFS/Non- ICB</v>
      </c>
    </row>
    <row r="106" spans="1:39" x14ac:dyDescent="0.25">
      <c r="A106" s="195" t="str">
        <f>IF(ISERROR(MATCH(H106,PriorMonth!H:H,0)),"New","Unresolved")</f>
        <v>New</v>
      </c>
      <c r="B106" s="148">
        <v>8520</v>
      </c>
      <c r="C106" s="149" t="s">
        <v>842</v>
      </c>
      <c r="D106" s="148" t="s">
        <v>19</v>
      </c>
      <c r="E106" s="148">
        <v>1750</v>
      </c>
      <c r="F106" s="149" t="s">
        <v>159</v>
      </c>
      <c r="G106" s="148" t="s">
        <v>18</v>
      </c>
      <c r="H106" s="148">
        <v>85201220009470</v>
      </c>
      <c r="I106" s="149" t="s">
        <v>538</v>
      </c>
      <c r="J106" s="148" t="s">
        <v>267</v>
      </c>
      <c r="K106" s="148">
        <v>42888</v>
      </c>
      <c r="L106" s="149">
        <v>5</v>
      </c>
      <c r="M106" s="148" t="s">
        <v>111</v>
      </c>
      <c r="N106" s="148" t="s">
        <v>42</v>
      </c>
      <c r="O106" s="149">
        <v>42893</v>
      </c>
      <c r="P106" s="148" t="s">
        <v>1878</v>
      </c>
      <c r="Q106" s="148">
        <v>0</v>
      </c>
      <c r="R106" s="149" t="s">
        <v>33</v>
      </c>
      <c r="S106" s="148">
        <v>6616916.3099999996</v>
      </c>
      <c r="T106" s="148" t="s">
        <v>197</v>
      </c>
      <c r="U106" s="149">
        <v>91477.54</v>
      </c>
      <c r="V106" s="148" t="s">
        <v>197</v>
      </c>
      <c r="W106" s="148">
        <v>6616915.977084659</v>
      </c>
      <c r="X106" s="149" t="s">
        <v>100</v>
      </c>
      <c r="Y106" s="148" t="s">
        <v>114</v>
      </c>
      <c r="Z106" s="148">
        <v>91.48</v>
      </c>
      <c r="AA106" s="149">
        <v>1</v>
      </c>
      <c r="AB106" s="148" t="s">
        <v>630</v>
      </c>
      <c r="AC106" s="148" t="s">
        <v>2042</v>
      </c>
      <c r="AD106" s="149" t="s">
        <v>2043</v>
      </c>
      <c r="AE106" s="148" t="s">
        <v>350</v>
      </c>
      <c r="AF106" s="148"/>
      <c r="AG106" s="149"/>
      <c r="AH106" s="148"/>
      <c r="AI106" s="148"/>
      <c r="AJ106" s="149"/>
      <c r="AK106" s="148" t="str">
        <f t="shared" si="3"/>
        <v>GFS</v>
      </c>
      <c r="AL106" s="148" t="str">
        <f t="shared" si="4"/>
        <v>ICB</v>
      </c>
      <c r="AM106" s="196" t="str">
        <f t="shared" si="5"/>
        <v>GFS/ICB</v>
      </c>
    </row>
    <row r="107" spans="1:39" x14ac:dyDescent="0.25">
      <c r="A107" s="195" t="str">
        <f>IF(ISERROR(MATCH(H107,PriorMonth!H:H,0)),"New","Unresolved")</f>
        <v>Unresolved</v>
      </c>
      <c r="B107" s="148">
        <v>8310</v>
      </c>
      <c r="C107" s="149" t="s">
        <v>170</v>
      </c>
      <c r="D107" s="148" t="s">
        <v>14</v>
      </c>
      <c r="E107" s="148">
        <v>199</v>
      </c>
      <c r="F107" s="149" t="s">
        <v>137</v>
      </c>
      <c r="G107" s="148" t="s">
        <v>22</v>
      </c>
      <c r="H107" s="148" t="s">
        <v>998</v>
      </c>
      <c r="I107" s="149" t="s">
        <v>57</v>
      </c>
      <c r="J107" s="148" t="s">
        <v>133</v>
      </c>
      <c r="K107" s="148">
        <v>42677</v>
      </c>
      <c r="L107" s="149">
        <v>216</v>
      </c>
      <c r="M107" s="148" t="s">
        <v>111</v>
      </c>
      <c r="N107" s="148" t="s">
        <v>42</v>
      </c>
      <c r="O107" s="149">
        <v>42775</v>
      </c>
      <c r="P107" s="148" t="s">
        <v>838</v>
      </c>
      <c r="Q107" s="148">
        <v>118</v>
      </c>
      <c r="R107" s="149" t="s">
        <v>36</v>
      </c>
      <c r="S107" s="148">
        <v>378993.26</v>
      </c>
      <c r="T107" s="148" t="s">
        <v>242</v>
      </c>
      <c r="U107" s="149">
        <v>90859.54</v>
      </c>
      <c r="V107" s="148" t="s">
        <v>242</v>
      </c>
      <c r="W107" s="148">
        <v>378993.25600485859</v>
      </c>
      <c r="X107" s="149" t="s">
        <v>100</v>
      </c>
      <c r="Y107" s="148" t="s">
        <v>114</v>
      </c>
      <c r="Z107" s="148">
        <v>90.86</v>
      </c>
      <c r="AA107" s="149">
        <v>1</v>
      </c>
      <c r="AB107" s="148" t="s">
        <v>630</v>
      </c>
      <c r="AC107" s="148" t="s">
        <v>484</v>
      </c>
      <c r="AD107" s="149" t="s">
        <v>396</v>
      </c>
      <c r="AE107" s="148" t="s">
        <v>350</v>
      </c>
      <c r="AF107" s="148"/>
      <c r="AG107" s="149"/>
      <c r="AH107" s="148"/>
      <c r="AI107" s="148"/>
      <c r="AJ107" s="149"/>
      <c r="AK107" s="148" t="str">
        <f t="shared" si="3"/>
        <v>GFS</v>
      </c>
      <c r="AL107" s="148" t="str">
        <f t="shared" si="4"/>
        <v>Non- ICB</v>
      </c>
      <c r="AM107" s="196" t="str">
        <f t="shared" si="5"/>
        <v>GFS/Non- ICB</v>
      </c>
    </row>
    <row r="108" spans="1:39" x14ac:dyDescent="0.25">
      <c r="A108" s="195" t="str">
        <f>IF(ISERROR(MATCH(H108,PriorMonth!H:H,0)),"New","Unresolved")</f>
        <v>Unresolved</v>
      </c>
      <c r="B108" s="148">
        <v>199</v>
      </c>
      <c r="C108" s="149" t="s">
        <v>137</v>
      </c>
      <c r="D108" s="148" t="s">
        <v>22</v>
      </c>
      <c r="E108" s="148">
        <v>693</v>
      </c>
      <c r="F108" s="149" t="s">
        <v>177</v>
      </c>
      <c r="G108" s="148" t="s">
        <v>16</v>
      </c>
      <c r="H108" s="148">
        <v>1990110069567</v>
      </c>
      <c r="I108" s="149" t="s">
        <v>56</v>
      </c>
      <c r="J108" s="148" t="s">
        <v>328</v>
      </c>
      <c r="K108" s="148">
        <v>42794</v>
      </c>
      <c r="L108" s="149">
        <v>99</v>
      </c>
      <c r="M108" s="148" t="s">
        <v>111</v>
      </c>
      <c r="N108" s="148" t="s">
        <v>42</v>
      </c>
      <c r="O108" s="149">
        <v>42859</v>
      </c>
      <c r="P108" s="148" t="s">
        <v>1878</v>
      </c>
      <c r="Q108" s="148">
        <v>34</v>
      </c>
      <c r="R108" s="149" t="s">
        <v>34</v>
      </c>
      <c r="S108" s="148">
        <v>101587</v>
      </c>
      <c r="T108" s="148" t="s">
        <v>248</v>
      </c>
      <c r="U108" s="149">
        <v>90532.93</v>
      </c>
      <c r="V108" s="148" t="s">
        <v>248</v>
      </c>
      <c r="W108" s="148">
        <v>101586.99719542335</v>
      </c>
      <c r="X108" s="149" t="s">
        <v>100</v>
      </c>
      <c r="Y108" s="148" t="s">
        <v>114</v>
      </c>
      <c r="Z108" s="148">
        <v>90.53</v>
      </c>
      <c r="AA108" s="149">
        <v>1</v>
      </c>
      <c r="AB108" s="148" t="s">
        <v>630</v>
      </c>
      <c r="AC108" s="148" t="s">
        <v>431</v>
      </c>
      <c r="AD108" s="149" t="s">
        <v>2104</v>
      </c>
      <c r="AE108" s="148" t="s">
        <v>350</v>
      </c>
      <c r="AF108" s="148"/>
      <c r="AG108" s="149"/>
      <c r="AH108" s="148"/>
      <c r="AI108" s="148"/>
      <c r="AJ108" s="149"/>
      <c r="AK108" s="148" t="str">
        <f t="shared" si="3"/>
        <v>GFS</v>
      </c>
      <c r="AL108" s="148" t="str">
        <f t="shared" si="4"/>
        <v>Non- ICB</v>
      </c>
      <c r="AM108" s="196" t="str">
        <f t="shared" si="5"/>
        <v>GFS/Non- ICB</v>
      </c>
    </row>
    <row r="109" spans="1:39" x14ac:dyDescent="0.25">
      <c r="A109" s="195" t="str">
        <f>IF(ISERROR(MATCH(H109,PriorMonth!H:H,0)),"New","Unresolved")</f>
        <v>Unresolved</v>
      </c>
      <c r="B109" s="148">
        <v>95</v>
      </c>
      <c r="C109" s="149" t="s">
        <v>153</v>
      </c>
      <c r="D109" s="148" t="s">
        <v>17</v>
      </c>
      <c r="E109" s="148">
        <v>635</v>
      </c>
      <c r="F109" s="149" t="s">
        <v>142</v>
      </c>
      <c r="G109" s="148" t="s">
        <v>16</v>
      </c>
      <c r="H109" s="148">
        <v>2016000855</v>
      </c>
      <c r="I109" s="149" t="s">
        <v>58</v>
      </c>
      <c r="J109" s="148" t="s">
        <v>195</v>
      </c>
      <c r="K109" s="148">
        <v>42760</v>
      </c>
      <c r="L109" s="149">
        <v>133</v>
      </c>
      <c r="M109" s="148" t="s">
        <v>111</v>
      </c>
      <c r="N109" s="148" t="s">
        <v>42</v>
      </c>
      <c r="O109" s="149">
        <v>42800</v>
      </c>
      <c r="P109" s="148" t="s">
        <v>838</v>
      </c>
      <c r="Q109" s="148">
        <v>93</v>
      </c>
      <c r="R109" s="149" t="s">
        <v>36</v>
      </c>
      <c r="S109" s="148">
        <v>90283.8</v>
      </c>
      <c r="T109" s="148" t="s">
        <v>100</v>
      </c>
      <c r="U109" s="149">
        <v>90283.8</v>
      </c>
      <c r="V109" s="148" t="s">
        <v>100</v>
      </c>
      <c r="W109" s="148">
        <v>90283.8</v>
      </c>
      <c r="X109" s="149" t="s">
        <v>100</v>
      </c>
      <c r="Y109" s="148" t="s">
        <v>114</v>
      </c>
      <c r="Z109" s="148">
        <v>90.28</v>
      </c>
      <c r="AA109" s="149">
        <v>1</v>
      </c>
      <c r="AB109" s="148" t="s">
        <v>630</v>
      </c>
      <c r="AC109" s="148" t="s">
        <v>445</v>
      </c>
      <c r="AD109" s="149" t="s">
        <v>1263</v>
      </c>
      <c r="AE109" s="148" t="s">
        <v>350</v>
      </c>
      <c r="AF109" s="148"/>
      <c r="AG109" s="149"/>
      <c r="AH109" s="148"/>
      <c r="AI109" s="148"/>
      <c r="AJ109" s="149"/>
      <c r="AK109" s="148" t="str">
        <f t="shared" si="3"/>
        <v>Non-GFS</v>
      </c>
      <c r="AL109" s="148" t="str">
        <f t="shared" si="4"/>
        <v>Non- ICB</v>
      </c>
      <c r="AM109" s="196" t="str">
        <f t="shared" si="5"/>
        <v>Non-GFS/Non- ICB</v>
      </c>
    </row>
    <row r="110" spans="1:39" x14ac:dyDescent="0.25">
      <c r="A110" s="195" t="str">
        <f>IF(ISERROR(MATCH(H110,PriorMonth!H:H,0)),"New","Unresolved")</f>
        <v>Unresolved</v>
      </c>
      <c r="B110" s="148">
        <v>95</v>
      </c>
      <c r="C110" s="149" t="s">
        <v>153</v>
      </c>
      <c r="D110" s="148" t="s">
        <v>17</v>
      </c>
      <c r="E110" s="148">
        <v>199</v>
      </c>
      <c r="F110" s="149" t="s">
        <v>137</v>
      </c>
      <c r="G110" s="148" t="s">
        <v>22</v>
      </c>
      <c r="H110" s="148">
        <v>950110010138</v>
      </c>
      <c r="I110" s="149" t="s">
        <v>58</v>
      </c>
      <c r="J110" s="148" t="s">
        <v>195</v>
      </c>
      <c r="K110" s="148">
        <v>42698</v>
      </c>
      <c r="L110" s="149">
        <v>195</v>
      </c>
      <c r="M110" s="148" t="s">
        <v>118</v>
      </c>
      <c r="N110" s="148" t="s">
        <v>41</v>
      </c>
      <c r="O110" s="149">
        <v>42775</v>
      </c>
      <c r="P110" s="148" t="s">
        <v>838</v>
      </c>
      <c r="Q110" s="148">
        <v>118</v>
      </c>
      <c r="R110" s="149" t="s">
        <v>36</v>
      </c>
      <c r="S110" s="148">
        <v>90000</v>
      </c>
      <c r="T110" s="148" t="s">
        <v>100</v>
      </c>
      <c r="U110" s="149">
        <v>90000</v>
      </c>
      <c r="V110" s="148" t="s">
        <v>100</v>
      </c>
      <c r="W110" s="148">
        <v>90000</v>
      </c>
      <c r="X110" s="149" t="s">
        <v>100</v>
      </c>
      <c r="Y110" s="148" t="s">
        <v>114</v>
      </c>
      <c r="Z110" s="148">
        <v>90</v>
      </c>
      <c r="AA110" s="149">
        <v>1</v>
      </c>
      <c r="AB110" s="148" t="s">
        <v>630</v>
      </c>
      <c r="AC110" s="148" t="s">
        <v>439</v>
      </c>
      <c r="AD110" s="149" t="s">
        <v>363</v>
      </c>
      <c r="AE110" s="148" t="s">
        <v>350</v>
      </c>
      <c r="AF110" s="148"/>
      <c r="AG110" s="149"/>
      <c r="AH110" s="148"/>
      <c r="AI110" s="148"/>
      <c r="AJ110" s="149"/>
      <c r="AK110" s="148" t="str">
        <f t="shared" si="3"/>
        <v>GFS</v>
      </c>
      <c r="AL110" s="148" t="str">
        <f t="shared" si="4"/>
        <v>Non- ICB</v>
      </c>
      <c r="AM110" s="196" t="str">
        <f t="shared" si="5"/>
        <v>GFS/Non- ICB</v>
      </c>
    </row>
    <row r="111" spans="1:39" x14ac:dyDescent="0.25">
      <c r="A111" s="195" t="str">
        <f>IF(ISERROR(MATCH(H111,PriorMonth!H:H,0)),"New","Unresolved")</f>
        <v>New</v>
      </c>
      <c r="B111" s="148">
        <v>95</v>
      </c>
      <c r="C111" s="149" t="s">
        <v>153</v>
      </c>
      <c r="D111" s="148" t="s">
        <v>17</v>
      </c>
      <c r="E111" s="148">
        <v>3014</v>
      </c>
      <c r="F111" s="149" t="s">
        <v>144</v>
      </c>
      <c r="G111" s="148" t="s">
        <v>16</v>
      </c>
      <c r="H111" s="148">
        <v>950110010876</v>
      </c>
      <c r="I111" s="149" t="s">
        <v>58</v>
      </c>
      <c r="J111" s="148" t="s">
        <v>195</v>
      </c>
      <c r="K111" s="148">
        <v>42821</v>
      </c>
      <c r="L111" s="149">
        <v>72</v>
      </c>
      <c r="M111" s="148" t="s">
        <v>111</v>
      </c>
      <c r="N111" s="148" t="s">
        <v>42</v>
      </c>
      <c r="O111" s="149">
        <v>42892</v>
      </c>
      <c r="P111" s="148" t="s">
        <v>1878</v>
      </c>
      <c r="Q111" s="148">
        <v>1</v>
      </c>
      <c r="R111" s="149" t="s">
        <v>33</v>
      </c>
      <c r="S111" s="148">
        <v>88563.76</v>
      </c>
      <c r="T111" s="148" t="s">
        <v>100</v>
      </c>
      <c r="U111" s="149">
        <v>88563.76</v>
      </c>
      <c r="V111" s="148" t="s">
        <v>100</v>
      </c>
      <c r="W111" s="148">
        <v>88563.76</v>
      </c>
      <c r="X111" s="149" t="s">
        <v>100</v>
      </c>
      <c r="Y111" s="148" t="s">
        <v>114</v>
      </c>
      <c r="Z111" s="148">
        <v>88.56</v>
      </c>
      <c r="AA111" s="149">
        <v>1</v>
      </c>
      <c r="AB111" s="148" t="s">
        <v>630</v>
      </c>
      <c r="AC111" s="148" t="s">
        <v>413</v>
      </c>
      <c r="AD111" s="149" t="s">
        <v>2727</v>
      </c>
      <c r="AE111" s="148" t="s">
        <v>350</v>
      </c>
      <c r="AF111" s="148"/>
      <c r="AG111" s="149"/>
      <c r="AH111" s="148"/>
      <c r="AI111" s="148"/>
      <c r="AJ111" s="149"/>
      <c r="AK111" s="148" t="str">
        <f t="shared" si="3"/>
        <v>GFS</v>
      </c>
      <c r="AL111" s="148" t="str">
        <f t="shared" si="4"/>
        <v>Non- ICB</v>
      </c>
      <c r="AM111" s="196" t="str">
        <f t="shared" si="5"/>
        <v>GFS/Non- ICB</v>
      </c>
    </row>
    <row r="112" spans="1:39" x14ac:dyDescent="0.25">
      <c r="A112" s="195" t="str">
        <f>IF(ISERROR(MATCH(H112,PriorMonth!H:H,0)),"New","Unresolved")</f>
        <v>New</v>
      </c>
      <c r="B112" s="148">
        <v>72</v>
      </c>
      <c r="C112" s="149" t="s">
        <v>174</v>
      </c>
      <c r="D112" s="148" t="s">
        <v>17</v>
      </c>
      <c r="E112" s="148">
        <v>635</v>
      </c>
      <c r="F112" s="149" t="s">
        <v>142</v>
      </c>
      <c r="G112" s="148" t="s">
        <v>16</v>
      </c>
      <c r="H112" s="148">
        <v>2017000116</v>
      </c>
      <c r="I112" s="149" t="s">
        <v>58</v>
      </c>
      <c r="J112" s="148" t="s">
        <v>195</v>
      </c>
      <c r="K112" s="148">
        <v>42824</v>
      </c>
      <c r="L112" s="149">
        <v>69</v>
      </c>
      <c r="M112" s="148" t="s">
        <v>127</v>
      </c>
      <c r="N112" s="148" t="s">
        <v>128</v>
      </c>
      <c r="O112" s="149">
        <v>42891</v>
      </c>
      <c r="P112" s="148" t="s">
        <v>1878</v>
      </c>
      <c r="Q112" s="148">
        <v>2</v>
      </c>
      <c r="R112" s="149" t="s">
        <v>33</v>
      </c>
      <c r="S112" s="148">
        <v>87868.97</v>
      </c>
      <c r="T112" s="148" t="s">
        <v>100</v>
      </c>
      <c r="U112" s="149">
        <v>87868.97</v>
      </c>
      <c r="V112" s="148" t="s">
        <v>100</v>
      </c>
      <c r="W112" s="148">
        <v>87868.97</v>
      </c>
      <c r="X112" s="149" t="s">
        <v>100</v>
      </c>
      <c r="Y112" s="148" t="s">
        <v>114</v>
      </c>
      <c r="Z112" s="148">
        <v>87.87</v>
      </c>
      <c r="AA112" s="149">
        <v>1</v>
      </c>
      <c r="AB112" s="148" t="s">
        <v>630</v>
      </c>
      <c r="AC112" s="148" t="s">
        <v>445</v>
      </c>
      <c r="AD112" s="149" t="s">
        <v>351</v>
      </c>
      <c r="AE112" s="148" t="s">
        <v>350</v>
      </c>
      <c r="AF112" s="148"/>
      <c r="AG112" s="149"/>
      <c r="AH112" s="148"/>
      <c r="AI112" s="148"/>
      <c r="AJ112" s="149"/>
      <c r="AK112" s="148" t="str">
        <f t="shared" si="3"/>
        <v>Non-GFS</v>
      </c>
      <c r="AL112" s="148" t="str">
        <f t="shared" si="4"/>
        <v>Non- ICB</v>
      </c>
      <c r="AM112" s="196" t="str">
        <f t="shared" si="5"/>
        <v>Non-GFS/Non- ICB</v>
      </c>
    </row>
    <row r="113" spans="1:39" x14ac:dyDescent="0.25">
      <c r="A113" s="195" t="str">
        <f>IF(ISERROR(MATCH(H113,PriorMonth!H:H,0)),"New","Unresolved")</f>
        <v>Unresolved</v>
      </c>
      <c r="B113" s="148">
        <v>635</v>
      </c>
      <c r="C113" s="149" t="s">
        <v>142</v>
      </c>
      <c r="D113" s="148" t="s">
        <v>16</v>
      </c>
      <c r="E113" s="148">
        <v>693</v>
      </c>
      <c r="F113" s="149" t="s">
        <v>177</v>
      </c>
      <c r="G113" s="148" t="s">
        <v>16</v>
      </c>
      <c r="H113" s="148">
        <v>63501111704043</v>
      </c>
      <c r="I113" s="149" t="s">
        <v>55</v>
      </c>
      <c r="J113" s="148" t="s">
        <v>870</v>
      </c>
      <c r="K113" s="148">
        <v>42794</v>
      </c>
      <c r="L113" s="149">
        <v>99</v>
      </c>
      <c r="M113" s="148" t="s">
        <v>111</v>
      </c>
      <c r="N113" s="148" t="s">
        <v>42</v>
      </c>
      <c r="O113" s="149">
        <v>42859</v>
      </c>
      <c r="P113" s="148" t="s">
        <v>1878</v>
      </c>
      <c r="Q113" s="148">
        <v>34</v>
      </c>
      <c r="R113" s="149" t="s">
        <v>34</v>
      </c>
      <c r="S113" s="148">
        <v>87318</v>
      </c>
      <c r="T113" s="148" t="s">
        <v>100</v>
      </c>
      <c r="U113" s="149">
        <v>87318</v>
      </c>
      <c r="V113" s="148" t="s">
        <v>100</v>
      </c>
      <c r="W113" s="148">
        <v>87318</v>
      </c>
      <c r="X113" s="149" t="s">
        <v>100</v>
      </c>
      <c r="Y113" s="148" t="s">
        <v>107</v>
      </c>
      <c r="Z113" s="148">
        <v>87.32</v>
      </c>
      <c r="AA113" s="149">
        <v>1</v>
      </c>
      <c r="AB113" s="148" t="s">
        <v>630</v>
      </c>
      <c r="AC113" s="148" t="s">
        <v>431</v>
      </c>
      <c r="AD113" s="149" t="s">
        <v>1919</v>
      </c>
      <c r="AE113" s="148" t="s">
        <v>350</v>
      </c>
      <c r="AF113" s="148"/>
      <c r="AG113" s="149"/>
      <c r="AH113" s="148"/>
      <c r="AI113" s="148"/>
      <c r="AJ113" s="149"/>
      <c r="AK113" s="148" t="str">
        <f t="shared" si="3"/>
        <v>GFS</v>
      </c>
      <c r="AL113" s="148" t="str">
        <f t="shared" si="4"/>
        <v>Non- ICB</v>
      </c>
      <c r="AM113" s="196" t="str">
        <f t="shared" si="5"/>
        <v>GFS/Non- ICB</v>
      </c>
    </row>
    <row r="114" spans="1:39" x14ac:dyDescent="0.25">
      <c r="A114" s="195" t="str">
        <f>IF(ISERROR(MATCH(H114,PriorMonth!H:H,0)),"New","Unresolved")</f>
        <v>Unresolved</v>
      </c>
      <c r="B114" s="148">
        <v>199</v>
      </c>
      <c r="C114" s="149" t="s">
        <v>137</v>
      </c>
      <c r="D114" s="148" t="s">
        <v>22</v>
      </c>
      <c r="E114" s="148">
        <v>8243</v>
      </c>
      <c r="F114" s="149" t="s">
        <v>120</v>
      </c>
      <c r="G114" s="148" t="s">
        <v>14</v>
      </c>
      <c r="H114" s="148">
        <v>1990110063771</v>
      </c>
      <c r="I114" s="149" t="s">
        <v>56</v>
      </c>
      <c r="J114" s="148" t="s">
        <v>328</v>
      </c>
      <c r="K114" s="148">
        <v>42724</v>
      </c>
      <c r="L114" s="149">
        <v>169</v>
      </c>
      <c r="M114" s="148" t="s">
        <v>127</v>
      </c>
      <c r="N114" s="148" t="s">
        <v>128</v>
      </c>
      <c r="O114" s="149">
        <v>42800</v>
      </c>
      <c r="P114" s="148" t="s">
        <v>838</v>
      </c>
      <c r="Q114" s="148">
        <v>93</v>
      </c>
      <c r="R114" s="149" t="s">
        <v>36</v>
      </c>
      <c r="S114" s="148">
        <v>97584</v>
      </c>
      <c r="T114" s="148" t="s">
        <v>248</v>
      </c>
      <c r="U114" s="149">
        <v>86965.51</v>
      </c>
      <c r="V114" s="148" t="s">
        <v>248</v>
      </c>
      <c r="W114" s="148">
        <v>97583.995353608479</v>
      </c>
      <c r="X114" s="149" t="s">
        <v>100</v>
      </c>
      <c r="Y114" s="148" t="s">
        <v>114</v>
      </c>
      <c r="Z114" s="148">
        <v>86.97</v>
      </c>
      <c r="AA114" s="149">
        <v>1</v>
      </c>
      <c r="AB114" s="148" t="s">
        <v>630</v>
      </c>
      <c r="AC114" s="148" t="s">
        <v>851</v>
      </c>
      <c r="AD114" s="149" t="s">
        <v>1357</v>
      </c>
      <c r="AE114" s="148" t="s">
        <v>350</v>
      </c>
      <c r="AF114" s="148"/>
      <c r="AG114" s="149"/>
      <c r="AH114" s="148"/>
      <c r="AI114" s="148"/>
      <c r="AJ114" s="149"/>
      <c r="AK114" s="148" t="str">
        <f t="shared" si="3"/>
        <v>GFS</v>
      </c>
      <c r="AL114" s="148" t="str">
        <f t="shared" si="4"/>
        <v>Non- ICB</v>
      </c>
      <c r="AM114" s="196" t="str">
        <f t="shared" si="5"/>
        <v>GFS/Non- ICB</v>
      </c>
    </row>
    <row r="115" spans="1:39" x14ac:dyDescent="0.25">
      <c r="A115" s="195" t="str">
        <f>IF(ISERROR(MATCH(H115,PriorMonth!H:H,0)),"New","Unresolved")</f>
        <v>New</v>
      </c>
      <c r="B115" s="148">
        <v>1960</v>
      </c>
      <c r="C115" s="149" t="s">
        <v>423</v>
      </c>
      <c r="D115" s="148" t="s">
        <v>22</v>
      </c>
      <c r="E115" s="148">
        <v>1750</v>
      </c>
      <c r="F115" s="149" t="s">
        <v>159</v>
      </c>
      <c r="G115" s="148" t="s">
        <v>18</v>
      </c>
      <c r="H115" s="148">
        <v>19600530003471</v>
      </c>
      <c r="I115" s="149" t="s">
        <v>538</v>
      </c>
      <c r="J115" s="148" t="s">
        <v>424</v>
      </c>
      <c r="K115" s="148">
        <v>42828</v>
      </c>
      <c r="L115" s="149">
        <v>65</v>
      </c>
      <c r="M115" s="148" t="s">
        <v>118</v>
      </c>
      <c r="N115" s="148" t="s">
        <v>41</v>
      </c>
      <c r="O115" s="149">
        <v>42891</v>
      </c>
      <c r="P115" s="148" t="s">
        <v>1878</v>
      </c>
      <c r="Q115" s="148">
        <v>2</v>
      </c>
      <c r="R115" s="149" t="s">
        <v>33</v>
      </c>
      <c r="S115" s="148">
        <v>86806.11</v>
      </c>
      <c r="T115" s="148" t="s">
        <v>100</v>
      </c>
      <c r="U115" s="149">
        <v>86806.11</v>
      </c>
      <c r="V115" s="148" t="s">
        <v>248</v>
      </c>
      <c r="W115" s="148">
        <v>97405.132619872253</v>
      </c>
      <c r="X115" s="149" t="s">
        <v>100</v>
      </c>
      <c r="Y115" s="148" t="s">
        <v>114</v>
      </c>
      <c r="Z115" s="148">
        <v>86.81</v>
      </c>
      <c r="AA115" s="149">
        <v>1</v>
      </c>
      <c r="AB115" s="148" t="s">
        <v>630</v>
      </c>
      <c r="AC115" s="148" t="s">
        <v>949</v>
      </c>
      <c r="AD115" s="149" t="s">
        <v>2686</v>
      </c>
      <c r="AE115" s="148" t="s">
        <v>350</v>
      </c>
      <c r="AF115" s="148"/>
      <c r="AG115" s="149"/>
      <c r="AH115" s="148"/>
      <c r="AI115" s="148"/>
      <c r="AJ115" s="149"/>
      <c r="AK115" s="148" t="str">
        <f t="shared" si="3"/>
        <v>GFS</v>
      </c>
      <c r="AL115" s="148" t="str">
        <f t="shared" si="4"/>
        <v>Non- ICB</v>
      </c>
      <c r="AM115" s="196" t="str">
        <f t="shared" si="5"/>
        <v>GFS/Non- ICB</v>
      </c>
    </row>
    <row r="116" spans="1:39" x14ac:dyDescent="0.25">
      <c r="A116" s="195" t="str">
        <f>IF(ISERROR(MATCH(H116,PriorMonth!H:H,0)),"New","Unresolved")</f>
        <v>Unresolved</v>
      </c>
      <c r="B116" s="148">
        <v>693</v>
      </c>
      <c r="C116" s="149" t="s">
        <v>177</v>
      </c>
      <c r="D116" s="148" t="s">
        <v>16</v>
      </c>
      <c r="E116" s="148">
        <v>692</v>
      </c>
      <c r="F116" s="149" t="s">
        <v>187</v>
      </c>
      <c r="G116" s="148" t="s">
        <v>16</v>
      </c>
      <c r="H116" s="148">
        <v>69301111700354</v>
      </c>
      <c r="I116" s="149" t="s">
        <v>56</v>
      </c>
      <c r="J116" s="148" t="s">
        <v>179</v>
      </c>
      <c r="K116" s="148">
        <v>42795</v>
      </c>
      <c r="L116" s="149">
        <v>98</v>
      </c>
      <c r="M116" s="148" t="s">
        <v>111</v>
      </c>
      <c r="N116" s="148" t="s">
        <v>42</v>
      </c>
      <c r="O116" s="149">
        <v>42859</v>
      </c>
      <c r="P116" s="148" t="s">
        <v>1878</v>
      </c>
      <c r="Q116" s="148">
        <v>34</v>
      </c>
      <c r="R116" s="149" t="s">
        <v>34</v>
      </c>
      <c r="S116" s="148">
        <v>85200</v>
      </c>
      <c r="T116" s="148" t="s">
        <v>100</v>
      </c>
      <c r="U116" s="149">
        <v>85200</v>
      </c>
      <c r="V116" s="148" t="s">
        <v>100</v>
      </c>
      <c r="W116" s="148">
        <v>85200</v>
      </c>
      <c r="X116" s="149" t="s">
        <v>100</v>
      </c>
      <c r="Y116" s="148" t="s">
        <v>107</v>
      </c>
      <c r="Z116" s="148">
        <v>85.2</v>
      </c>
      <c r="AA116" s="149">
        <v>1</v>
      </c>
      <c r="AB116" s="148" t="s">
        <v>630</v>
      </c>
      <c r="AC116" s="148" t="s">
        <v>1509</v>
      </c>
      <c r="AD116" s="149" t="s">
        <v>1249</v>
      </c>
      <c r="AE116" s="148" t="s">
        <v>350</v>
      </c>
      <c r="AF116" s="148"/>
      <c r="AG116" s="149"/>
      <c r="AH116" s="148"/>
      <c r="AI116" s="148"/>
      <c r="AJ116" s="149"/>
      <c r="AK116" s="148" t="str">
        <f t="shared" si="3"/>
        <v>GFS</v>
      </c>
      <c r="AL116" s="148" t="str">
        <f t="shared" si="4"/>
        <v>Non- ICB</v>
      </c>
      <c r="AM116" s="196" t="str">
        <f t="shared" si="5"/>
        <v>GFS/Non- ICB</v>
      </c>
    </row>
    <row r="117" spans="1:39" x14ac:dyDescent="0.25">
      <c r="A117" s="195" t="str">
        <f>IF(ISERROR(MATCH(H117,PriorMonth!H:H,0)),"New","Unresolved")</f>
        <v>New</v>
      </c>
      <c r="B117" s="148">
        <v>1960</v>
      </c>
      <c r="C117" s="149" t="s">
        <v>423</v>
      </c>
      <c r="D117" s="148" t="s">
        <v>22</v>
      </c>
      <c r="E117" s="148">
        <v>247</v>
      </c>
      <c r="F117" s="149" t="s">
        <v>198</v>
      </c>
      <c r="G117" s="148" t="s">
        <v>23</v>
      </c>
      <c r="H117" s="148">
        <v>19600530003539</v>
      </c>
      <c r="I117" s="149" t="s">
        <v>538</v>
      </c>
      <c r="J117" s="148" t="s">
        <v>2849</v>
      </c>
      <c r="K117" s="148">
        <v>42887</v>
      </c>
      <c r="L117" s="149">
        <v>6</v>
      </c>
      <c r="M117" s="148" t="s">
        <v>127</v>
      </c>
      <c r="N117" s="148" t="s">
        <v>128</v>
      </c>
      <c r="O117" s="149">
        <v>42893</v>
      </c>
      <c r="P117" s="148" t="s">
        <v>1878</v>
      </c>
      <c r="Q117" s="148">
        <v>0</v>
      </c>
      <c r="R117" s="149" t="s">
        <v>33</v>
      </c>
      <c r="S117" s="148">
        <v>95148.66</v>
      </c>
      <c r="T117" s="148" t="s">
        <v>248</v>
      </c>
      <c r="U117" s="149">
        <v>84795.17</v>
      </c>
      <c r="V117" s="148" t="s">
        <v>248</v>
      </c>
      <c r="W117" s="148">
        <v>95148.656924894021</v>
      </c>
      <c r="X117" s="149" t="s">
        <v>100</v>
      </c>
      <c r="Y117" s="148" t="s">
        <v>114</v>
      </c>
      <c r="Z117" s="148">
        <v>84.8</v>
      </c>
      <c r="AA117" s="149">
        <v>1</v>
      </c>
      <c r="AB117" s="148" t="s">
        <v>630</v>
      </c>
      <c r="AC117" s="148" t="s">
        <v>915</v>
      </c>
      <c r="AD117" s="149" t="s">
        <v>3036</v>
      </c>
      <c r="AE117" s="148" t="s">
        <v>350</v>
      </c>
      <c r="AF117" s="148"/>
      <c r="AG117" s="149"/>
      <c r="AH117" s="148"/>
      <c r="AI117" s="148"/>
      <c r="AJ117" s="149"/>
      <c r="AK117" s="148" t="str">
        <f t="shared" si="3"/>
        <v>GFS</v>
      </c>
      <c r="AL117" s="148" t="str">
        <f t="shared" si="4"/>
        <v>Non- ICB</v>
      </c>
      <c r="AM117" s="196" t="str">
        <f t="shared" si="5"/>
        <v>GFS/Non- ICB</v>
      </c>
    </row>
    <row r="118" spans="1:39" x14ac:dyDescent="0.25">
      <c r="A118" s="195" t="str">
        <f>IF(ISERROR(MATCH(H118,PriorMonth!H:H,0)),"New","Unresolved")</f>
        <v>New</v>
      </c>
      <c r="B118" s="148">
        <v>95</v>
      </c>
      <c r="C118" s="149" t="s">
        <v>153</v>
      </c>
      <c r="D118" s="148" t="s">
        <v>17</v>
      </c>
      <c r="E118" s="148">
        <v>692</v>
      </c>
      <c r="F118" s="149" t="s">
        <v>187</v>
      </c>
      <c r="G118" s="148" t="s">
        <v>16</v>
      </c>
      <c r="H118" s="148">
        <v>950110011194</v>
      </c>
      <c r="I118" s="149" t="s">
        <v>58</v>
      </c>
      <c r="J118" s="148" t="s">
        <v>195</v>
      </c>
      <c r="K118" s="148">
        <v>42821</v>
      </c>
      <c r="L118" s="149">
        <v>72</v>
      </c>
      <c r="M118" s="148" t="s">
        <v>127</v>
      </c>
      <c r="N118" s="148" t="s">
        <v>128</v>
      </c>
      <c r="O118" s="149">
        <v>42891</v>
      </c>
      <c r="P118" s="148" t="s">
        <v>1878</v>
      </c>
      <c r="Q118" s="148">
        <v>2</v>
      </c>
      <c r="R118" s="149" t="s">
        <v>33</v>
      </c>
      <c r="S118" s="148">
        <v>84244.800000000003</v>
      </c>
      <c r="T118" s="148" t="s">
        <v>100</v>
      </c>
      <c r="U118" s="149">
        <v>84244.800000000003</v>
      </c>
      <c r="V118" s="148" t="s">
        <v>100</v>
      </c>
      <c r="W118" s="148">
        <v>84244.800000000003</v>
      </c>
      <c r="X118" s="149" t="s">
        <v>100</v>
      </c>
      <c r="Y118" s="148" t="s">
        <v>114</v>
      </c>
      <c r="Z118" s="148">
        <v>84.24</v>
      </c>
      <c r="AA118" s="149">
        <v>1</v>
      </c>
      <c r="AB118" s="148" t="s">
        <v>630</v>
      </c>
      <c r="AC118" s="148" t="s">
        <v>463</v>
      </c>
      <c r="AD118" s="149" t="s">
        <v>352</v>
      </c>
      <c r="AE118" s="148" t="s">
        <v>350</v>
      </c>
      <c r="AF118" s="148"/>
      <c r="AG118" s="149"/>
      <c r="AH118" s="148"/>
      <c r="AI118" s="148"/>
      <c r="AJ118" s="149"/>
      <c r="AK118" s="148" t="str">
        <f t="shared" si="3"/>
        <v>GFS</v>
      </c>
      <c r="AL118" s="148" t="str">
        <f t="shared" si="4"/>
        <v>Non- ICB</v>
      </c>
      <c r="AM118" s="196" t="str">
        <f t="shared" si="5"/>
        <v>GFS/Non- ICB</v>
      </c>
    </row>
    <row r="119" spans="1:39" x14ac:dyDescent="0.25">
      <c r="A119" s="195" t="str">
        <f>IF(ISERROR(MATCH(H119,PriorMonth!H:H,0)),"New","Unresolved")</f>
        <v>Unresolved</v>
      </c>
      <c r="B119" s="148">
        <v>8310</v>
      </c>
      <c r="C119" s="149" t="s">
        <v>170</v>
      </c>
      <c r="D119" s="148" t="s">
        <v>14</v>
      </c>
      <c r="E119" s="148">
        <v>199</v>
      </c>
      <c r="F119" s="149" t="s">
        <v>137</v>
      </c>
      <c r="G119" s="148" t="s">
        <v>22</v>
      </c>
      <c r="H119" s="148" t="s">
        <v>997</v>
      </c>
      <c r="I119" s="149" t="s">
        <v>57</v>
      </c>
      <c r="J119" s="148" t="s">
        <v>133</v>
      </c>
      <c r="K119" s="148">
        <v>42677</v>
      </c>
      <c r="L119" s="149">
        <v>216</v>
      </c>
      <c r="M119" s="148" t="s">
        <v>111</v>
      </c>
      <c r="N119" s="148" t="s">
        <v>42</v>
      </c>
      <c r="O119" s="149">
        <v>42775</v>
      </c>
      <c r="P119" s="148" t="s">
        <v>838</v>
      </c>
      <c r="Q119" s="148">
        <v>118</v>
      </c>
      <c r="R119" s="149" t="s">
        <v>36</v>
      </c>
      <c r="S119" s="148">
        <v>350450.31</v>
      </c>
      <c r="T119" s="148" t="s">
        <v>242</v>
      </c>
      <c r="U119" s="149">
        <v>84016.68</v>
      </c>
      <c r="V119" s="148" t="s">
        <v>242</v>
      </c>
      <c r="W119" s="148">
        <v>350450.32268398319</v>
      </c>
      <c r="X119" s="149" t="s">
        <v>100</v>
      </c>
      <c r="Y119" s="148" t="s">
        <v>114</v>
      </c>
      <c r="Z119" s="148">
        <v>84.02</v>
      </c>
      <c r="AA119" s="149">
        <v>1</v>
      </c>
      <c r="AB119" s="148" t="s">
        <v>630</v>
      </c>
      <c r="AC119" s="148" t="s">
        <v>484</v>
      </c>
      <c r="AD119" s="149" t="s">
        <v>396</v>
      </c>
      <c r="AE119" s="148" t="s">
        <v>350</v>
      </c>
      <c r="AF119" s="148"/>
      <c r="AG119" s="149"/>
      <c r="AH119" s="148"/>
      <c r="AI119" s="148"/>
      <c r="AJ119" s="149"/>
      <c r="AK119" s="148" t="str">
        <f t="shared" si="3"/>
        <v>GFS</v>
      </c>
      <c r="AL119" s="148" t="str">
        <f t="shared" si="4"/>
        <v>Non- ICB</v>
      </c>
      <c r="AM119" s="196" t="str">
        <f t="shared" si="5"/>
        <v>GFS/Non- ICB</v>
      </c>
    </row>
    <row r="120" spans="1:39" x14ac:dyDescent="0.25">
      <c r="A120" s="195" t="str">
        <f>IF(ISERROR(MATCH(H120,PriorMonth!H:H,0)),"New","Unresolved")</f>
        <v>New</v>
      </c>
      <c r="B120" s="148">
        <v>787</v>
      </c>
      <c r="C120" s="149" t="s">
        <v>157</v>
      </c>
      <c r="D120" s="148" t="s">
        <v>16</v>
      </c>
      <c r="E120" s="148">
        <v>635</v>
      </c>
      <c r="F120" s="149" t="s">
        <v>142</v>
      </c>
      <c r="G120" s="148" t="s">
        <v>16</v>
      </c>
      <c r="H120" s="148">
        <v>78713300012143</v>
      </c>
      <c r="I120" s="149" t="s">
        <v>55</v>
      </c>
      <c r="J120" s="148" t="s">
        <v>534</v>
      </c>
      <c r="K120" s="148">
        <v>42826</v>
      </c>
      <c r="L120" s="149">
        <v>67</v>
      </c>
      <c r="M120" s="148" t="s">
        <v>111</v>
      </c>
      <c r="N120" s="148" t="s">
        <v>42</v>
      </c>
      <c r="O120" s="149">
        <v>42891</v>
      </c>
      <c r="P120" s="148" t="s">
        <v>1878</v>
      </c>
      <c r="Q120" s="148">
        <v>2</v>
      </c>
      <c r="R120" s="149" t="s">
        <v>33</v>
      </c>
      <c r="S120" s="148">
        <v>82037.05</v>
      </c>
      <c r="T120" s="148" t="s">
        <v>100</v>
      </c>
      <c r="U120" s="149">
        <v>82037.05</v>
      </c>
      <c r="V120" s="148" t="s">
        <v>100</v>
      </c>
      <c r="W120" s="148">
        <v>82037.05</v>
      </c>
      <c r="X120" s="149" t="s">
        <v>100</v>
      </c>
      <c r="Y120" s="148" t="s">
        <v>107</v>
      </c>
      <c r="Z120" s="148">
        <v>82.04</v>
      </c>
      <c r="AA120" s="149">
        <v>1</v>
      </c>
      <c r="AB120" s="148" t="s">
        <v>630</v>
      </c>
      <c r="AC120" s="148" t="s">
        <v>445</v>
      </c>
      <c r="AD120" s="149" t="s">
        <v>2751</v>
      </c>
      <c r="AE120" s="148" t="s">
        <v>350</v>
      </c>
      <c r="AF120" s="148"/>
      <c r="AG120" s="149"/>
      <c r="AH120" s="148"/>
      <c r="AI120" s="148"/>
      <c r="AJ120" s="149"/>
      <c r="AK120" s="148" t="str">
        <f t="shared" si="3"/>
        <v>GFS</v>
      </c>
      <c r="AL120" s="148" t="str">
        <f t="shared" si="4"/>
        <v>Non- ICB</v>
      </c>
      <c r="AM120" s="196" t="str">
        <f t="shared" si="5"/>
        <v>GFS/Non- ICB</v>
      </c>
    </row>
    <row r="121" spans="1:39" x14ac:dyDescent="0.25">
      <c r="A121" s="195" t="str">
        <f>IF(ISERROR(MATCH(H121,PriorMonth!H:H,0)),"New","Unresolved")</f>
        <v>Unresolved</v>
      </c>
      <c r="B121" s="148">
        <v>199</v>
      </c>
      <c r="C121" s="149" t="s">
        <v>137</v>
      </c>
      <c r="D121" s="148" t="s">
        <v>22</v>
      </c>
      <c r="E121" s="148">
        <v>8243</v>
      </c>
      <c r="F121" s="149" t="s">
        <v>120</v>
      </c>
      <c r="G121" s="148" t="s">
        <v>14</v>
      </c>
      <c r="H121" s="148">
        <v>1990110063751</v>
      </c>
      <c r="I121" s="149" t="s">
        <v>56</v>
      </c>
      <c r="J121" s="148" t="s">
        <v>328</v>
      </c>
      <c r="K121" s="148">
        <v>42724</v>
      </c>
      <c r="L121" s="149">
        <v>169</v>
      </c>
      <c r="M121" s="148" t="s">
        <v>111</v>
      </c>
      <c r="N121" s="148" t="s">
        <v>42</v>
      </c>
      <c r="O121" s="149">
        <v>42800</v>
      </c>
      <c r="P121" s="148" t="s">
        <v>838</v>
      </c>
      <c r="Q121" s="148">
        <v>93</v>
      </c>
      <c r="R121" s="149" t="s">
        <v>36</v>
      </c>
      <c r="S121" s="148">
        <v>91880</v>
      </c>
      <c r="T121" s="148" t="s">
        <v>248</v>
      </c>
      <c r="U121" s="149">
        <v>81882.19</v>
      </c>
      <c r="V121" s="148" t="s">
        <v>248</v>
      </c>
      <c r="W121" s="148">
        <v>91880.002181362317</v>
      </c>
      <c r="X121" s="149" t="s">
        <v>100</v>
      </c>
      <c r="Y121" s="148" t="s">
        <v>114</v>
      </c>
      <c r="Z121" s="148">
        <v>81.88</v>
      </c>
      <c r="AA121" s="149">
        <v>1</v>
      </c>
      <c r="AB121" s="148" t="s">
        <v>630</v>
      </c>
      <c r="AC121" s="148" t="s">
        <v>851</v>
      </c>
      <c r="AD121" s="149" t="s">
        <v>1351</v>
      </c>
      <c r="AE121" s="148" t="s">
        <v>350</v>
      </c>
      <c r="AF121" s="148"/>
      <c r="AG121" s="149"/>
      <c r="AH121" s="148"/>
      <c r="AI121" s="148"/>
      <c r="AJ121" s="149"/>
      <c r="AK121" s="148" t="str">
        <f t="shared" si="3"/>
        <v>GFS</v>
      </c>
      <c r="AL121" s="148" t="str">
        <f t="shared" si="4"/>
        <v>Non- ICB</v>
      </c>
      <c r="AM121" s="196" t="str">
        <f t="shared" si="5"/>
        <v>GFS/Non- ICB</v>
      </c>
    </row>
    <row r="122" spans="1:39" x14ac:dyDescent="0.25">
      <c r="A122" s="195" t="str">
        <f>IF(ISERROR(MATCH(H122,PriorMonth!H:H,0)),"New","Unresolved")</f>
        <v>New</v>
      </c>
      <c r="B122" s="148">
        <v>8113</v>
      </c>
      <c r="C122" s="149" t="s">
        <v>201</v>
      </c>
      <c r="D122" s="148" t="s">
        <v>22</v>
      </c>
      <c r="E122" s="148">
        <v>8110</v>
      </c>
      <c r="F122" s="149" t="s">
        <v>116</v>
      </c>
      <c r="G122" s="148" t="s">
        <v>15</v>
      </c>
      <c r="H122" s="148" t="s">
        <v>3031</v>
      </c>
      <c r="I122" s="149" t="s">
        <v>54</v>
      </c>
      <c r="J122" s="148" t="s">
        <v>329</v>
      </c>
      <c r="K122" s="148">
        <v>42829</v>
      </c>
      <c r="L122" s="149">
        <v>64</v>
      </c>
      <c r="M122" s="148" t="s">
        <v>111</v>
      </c>
      <c r="N122" s="148" t="s">
        <v>42</v>
      </c>
      <c r="O122" s="149">
        <v>42892</v>
      </c>
      <c r="P122" s="148" t="s">
        <v>1878</v>
      </c>
      <c r="Q122" s="148">
        <v>1</v>
      </c>
      <c r="R122" s="149" t="s">
        <v>33</v>
      </c>
      <c r="S122" s="148">
        <v>89504.94</v>
      </c>
      <c r="T122" s="148" t="s">
        <v>248</v>
      </c>
      <c r="U122" s="149">
        <v>79765.570000000007</v>
      </c>
      <c r="V122" s="148" t="s">
        <v>248</v>
      </c>
      <c r="W122" s="148">
        <v>89504.942962536908</v>
      </c>
      <c r="X122" s="149" t="s">
        <v>100</v>
      </c>
      <c r="Y122" s="148" t="s">
        <v>114</v>
      </c>
      <c r="Z122" s="148">
        <v>79.77</v>
      </c>
      <c r="AA122" s="149">
        <v>1</v>
      </c>
      <c r="AB122" s="148" t="s">
        <v>630</v>
      </c>
      <c r="AC122" s="148" t="s">
        <v>447</v>
      </c>
      <c r="AD122" s="149" t="s">
        <v>2821</v>
      </c>
      <c r="AE122" s="148" t="s">
        <v>350</v>
      </c>
      <c r="AF122" s="148"/>
      <c r="AG122" s="149"/>
      <c r="AH122" s="148"/>
      <c r="AI122" s="148"/>
      <c r="AJ122" s="149"/>
      <c r="AK122" s="148" t="str">
        <f t="shared" si="3"/>
        <v>GFS</v>
      </c>
      <c r="AL122" s="148" t="str">
        <f t="shared" si="4"/>
        <v>Non- ICB</v>
      </c>
      <c r="AM122" s="196" t="str">
        <f t="shared" si="5"/>
        <v>GFS/Non- ICB</v>
      </c>
    </row>
    <row r="123" spans="1:39" x14ac:dyDescent="0.25">
      <c r="A123" s="195" t="str">
        <f>IF(ISERROR(MATCH(H123,PriorMonth!H:H,0)),"New","Unresolved")</f>
        <v>Unresolved</v>
      </c>
      <c r="B123" s="148">
        <v>8520</v>
      </c>
      <c r="C123" s="149" t="s">
        <v>842</v>
      </c>
      <c r="D123" s="148" t="s">
        <v>19</v>
      </c>
      <c r="E123" s="148">
        <v>95</v>
      </c>
      <c r="F123" s="149" t="s">
        <v>153</v>
      </c>
      <c r="G123" s="148" t="s">
        <v>17</v>
      </c>
      <c r="H123" s="148" t="s">
        <v>817</v>
      </c>
      <c r="I123" s="149" t="s">
        <v>277</v>
      </c>
      <c r="J123" s="148" t="s">
        <v>493</v>
      </c>
      <c r="K123" s="148">
        <v>42670</v>
      </c>
      <c r="L123" s="149">
        <v>223</v>
      </c>
      <c r="M123" s="148" t="s">
        <v>111</v>
      </c>
      <c r="N123" s="148" t="s">
        <v>42</v>
      </c>
      <c r="O123" s="149">
        <v>42732</v>
      </c>
      <c r="P123" s="148" t="s">
        <v>651</v>
      </c>
      <c r="Q123" s="148">
        <v>161</v>
      </c>
      <c r="R123" s="149" t="s">
        <v>39</v>
      </c>
      <c r="S123" s="148">
        <v>5766030</v>
      </c>
      <c r="T123" s="148" t="s">
        <v>197</v>
      </c>
      <c r="U123" s="149">
        <v>79714.210000000006</v>
      </c>
      <c r="V123" s="148" t="s">
        <v>197</v>
      </c>
      <c r="W123" s="148">
        <v>5766029.888316649</v>
      </c>
      <c r="X123" s="149" t="s">
        <v>100</v>
      </c>
      <c r="Y123" s="148" t="s">
        <v>114</v>
      </c>
      <c r="Z123" s="148">
        <v>79.709999999999994</v>
      </c>
      <c r="AA123" s="149">
        <v>1</v>
      </c>
      <c r="AB123" s="148" t="s">
        <v>630</v>
      </c>
      <c r="AC123" s="148" t="s">
        <v>422</v>
      </c>
      <c r="AD123" s="149" t="s">
        <v>364</v>
      </c>
      <c r="AE123" s="148" t="s">
        <v>350</v>
      </c>
      <c r="AF123" s="148"/>
      <c r="AG123" s="149"/>
      <c r="AH123" s="148"/>
      <c r="AI123" s="148"/>
      <c r="AJ123" s="149"/>
      <c r="AK123" s="148" t="str">
        <f t="shared" si="3"/>
        <v>GFS</v>
      </c>
      <c r="AL123" s="148" t="str">
        <f t="shared" si="4"/>
        <v>ICB</v>
      </c>
      <c r="AM123" s="196" t="str">
        <f t="shared" si="5"/>
        <v>GFS/ICB</v>
      </c>
    </row>
    <row r="124" spans="1:39" x14ac:dyDescent="0.25">
      <c r="A124" s="195" t="str">
        <f>IF(ISERROR(MATCH(H124,PriorMonth!H:H,0)),"New","Unresolved")</f>
        <v>Unresolved</v>
      </c>
      <c r="B124" s="148">
        <v>199</v>
      </c>
      <c r="C124" s="149" t="s">
        <v>137</v>
      </c>
      <c r="D124" s="148" t="s">
        <v>22</v>
      </c>
      <c r="E124" s="148">
        <v>8243</v>
      </c>
      <c r="F124" s="149" t="s">
        <v>120</v>
      </c>
      <c r="G124" s="148" t="s">
        <v>14</v>
      </c>
      <c r="H124" s="148">
        <v>1990110063786</v>
      </c>
      <c r="I124" s="149" t="s">
        <v>56</v>
      </c>
      <c r="J124" s="148" t="s">
        <v>328</v>
      </c>
      <c r="K124" s="148">
        <v>42724</v>
      </c>
      <c r="L124" s="149">
        <v>169</v>
      </c>
      <c r="M124" s="148" t="s">
        <v>127</v>
      </c>
      <c r="N124" s="148" t="s">
        <v>128</v>
      </c>
      <c r="O124" s="149">
        <v>42800</v>
      </c>
      <c r="P124" s="148" t="s">
        <v>838</v>
      </c>
      <c r="Q124" s="148">
        <v>93</v>
      </c>
      <c r="R124" s="149" t="s">
        <v>36</v>
      </c>
      <c r="S124" s="148">
        <v>89220</v>
      </c>
      <c r="T124" s="148" t="s">
        <v>248</v>
      </c>
      <c r="U124" s="149">
        <v>79511.63</v>
      </c>
      <c r="V124" s="148" t="s">
        <v>248</v>
      </c>
      <c r="W124" s="148">
        <v>89219.996898515703</v>
      </c>
      <c r="X124" s="149" t="s">
        <v>100</v>
      </c>
      <c r="Y124" s="148" t="s">
        <v>114</v>
      </c>
      <c r="Z124" s="148">
        <v>79.510000000000005</v>
      </c>
      <c r="AA124" s="149">
        <v>1</v>
      </c>
      <c r="AB124" s="148" t="s">
        <v>630</v>
      </c>
      <c r="AC124" s="148" t="s">
        <v>851</v>
      </c>
      <c r="AD124" s="149" t="s">
        <v>1358</v>
      </c>
      <c r="AE124" s="148" t="s">
        <v>350</v>
      </c>
      <c r="AF124" s="148"/>
      <c r="AG124" s="149"/>
      <c r="AH124" s="148"/>
      <c r="AI124" s="148"/>
      <c r="AJ124" s="149"/>
      <c r="AK124" s="148" t="str">
        <f t="shared" si="3"/>
        <v>GFS</v>
      </c>
      <c r="AL124" s="148" t="str">
        <f t="shared" si="4"/>
        <v>Non- ICB</v>
      </c>
      <c r="AM124" s="196" t="str">
        <f t="shared" si="5"/>
        <v>GFS/Non- ICB</v>
      </c>
    </row>
    <row r="125" spans="1:39" x14ac:dyDescent="0.25">
      <c r="A125" s="195" t="str">
        <f>IF(ISERROR(MATCH(H125,PriorMonth!H:H,0)),"New","Unresolved")</f>
        <v>New</v>
      </c>
      <c r="B125" s="148">
        <v>9701</v>
      </c>
      <c r="C125" s="149" t="s">
        <v>199</v>
      </c>
      <c r="D125" s="148" t="s">
        <v>14</v>
      </c>
      <c r="E125" s="148">
        <v>8205</v>
      </c>
      <c r="F125" s="149" t="s">
        <v>130</v>
      </c>
      <c r="G125" s="148" t="s">
        <v>14</v>
      </c>
      <c r="H125" s="148">
        <v>97120170333</v>
      </c>
      <c r="I125" s="149" t="s">
        <v>57</v>
      </c>
      <c r="J125" s="148" t="s">
        <v>133</v>
      </c>
      <c r="K125" s="148">
        <v>42849</v>
      </c>
      <c r="L125" s="149">
        <v>44</v>
      </c>
      <c r="M125" s="148" t="s">
        <v>127</v>
      </c>
      <c r="N125" s="148" t="s">
        <v>128</v>
      </c>
      <c r="O125" s="149">
        <v>42892</v>
      </c>
      <c r="P125" s="148" t="s">
        <v>1878</v>
      </c>
      <c r="Q125" s="148">
        <v>1</v>
      </c>
      <c r="R125" s="149" t="s">
        <v>33</v>
      </c>
      <c r="S125" s="148">
        <v>79252.5</v>
      </c>
      <c r="T125" s="148" t="s">
        <v>100</v>
      </c>
      <c r="U125" s="149">
        <v>79252.5</v>
      </c>
      <c r="V125" s="148" t="s">
        <v>200</v>
      </c>
      <c r="W125" s="148">
        <v>361827.22233661334</v>
      </c>
      <c r="X125" s="149" t="s">
        <v>100</v>
      </c>
      <c r="Y125" s="148" t="s">
        <v>107</v>
      </c>
      <c r="Z125" s="148">
        <v>79.25</v>
      </c>
      <c r="AA125" s="149">
        <v>1</v>
      </c>
      <c r="AB125" s="148" t="s">
        <v>630</v>
      </c>
      <c r="AC125" s="148" t="s">
        <v>762</v>
      </c>
      <c r="AD125" s="149" t="s">
        <v>2784</v>
      </c>
      <c r="AE125" s="148" t="s">
        <v>350</v>
      </c>
      <c r="AF125" s="148"/>
      <c r="AG125" s="149"/>
      <c r="AH125" s="148"/>
      <c r="AI125" s="148"/>
      <c r="AJ125" s="149"/>
      <c r="AK125" s="148" t="str">
        <f t="shared" si="3"/>
        <v>Non-GFS</v>
      </c>
      <c r="AL125" s="148" t="str">
        <f t="shared" si="4"/>
        <v>Non- ICB</v>
      </c>
      <c r="AM125" s="196" t="str">
        <f t="shared" si="5"/>
        <v>Non-GFS/Non- ICB</v>
      </c>
    </row>
    <row r="126" spans="1:39" x14ac:dyDescent="0.25">
      <c r="A126" s="195" t="str">
        <f>IF(ISERROR(MATCH(H126,PriorMonth!H:H,0)),"New","Unresolved")</f>
        <v>Unresolved</v>
      </c>
      <c r="B126" s="148">
        <v>8520</v>
      </c>
      <c r="C126" s="149" t="s">
        <v>842</v>
      </c>
      <c r="D126" s="148" t="s">
        <v>19</v>
      </c>
      <c r="E126" s="148">
        <v>429</v>
      </c>
      <c r="F126" s="149" t="s">
        <v>162</v>
      </c>
      <c r="G126" s="148" t="s">
        <v>13</v>
      </c>
      <c r="H126" s="148">
        <v>85200410045021</v>
      </c>
      <c r="I126" s="149" t="s">
        <v>59</v>
      </c>
      <c r="J126" s="148" t="s">
        <v>1602</v>
      </c>
      <c r="K126" s="148">
        <v>42795</v>
      </c>
      <c r="L126" s="149">
        <v>98</v>
      </c>
      <c r="M126" s="148" t="s">
        <v>158</v>
      </c>
      <c r="N126" s="148" t="s">
        <v>41</v>
      </c>
      <c r="O126" s="149">
        <v>42859</v>
      </c>
      <c r="P126" s="148" t="s">
        <v>1878</v>
      </c>
      <c r="Q126" s="148">
        <v>34</v>
      </c>
      <c r="R126" s="149" t="s">
        <v>34</v>
      </c>
      <c r="S126" s="148">
        <v>5698400</v>
      </c>
      <c r="T126" s="148" t="s">
        <v>197</v>
      </c>
      <c r="U126" s="149">
        <v>78779.240000000005</v>
      </c>
      <c r="V126" s="148" t="s">
        <v>197</v>
      </c>
      <c r="W126" s="148">
        <v>5698399.9768531919</v>
      </c>
      <c r="X126" s="149" t="s">
        <v>100</v>
      </c>
      <c r="Y126" s="148" t="s">
        <v>114</v>
      </c>
      <c r="Z126" s="148">
        <v>78.78</v>
      </c>
      <c r="AA126" s="149">
        <v>1</v>
      </c>
      <c r="AB126" s="148" t="s">
        <v>630</v>
      </c>
      <c r="AC126" s="148" t="s">
        <v>425</v>
      </c>
      <c r="AD126" s="149" t="s">
        <v>2052</v>
      </c>
      <c r="AE126" s="148" t="s">
        <v>350</v>
      </c>
      <c r="AF126" s="148"/>
      <c r="AG126" s="149"/>
      <c r="AH126" s="148"/>
      <c r="AI126" s="148"/>
      <c r="AJ126" s="149"/>
      <c r="AK126" s="148" t="str">
        <f t="shared" si="3"/>
        <v>GFS</v>
      </c>
      <c r="AL126" s="148" t="str">
        <f t="shared" si="4"/>
        <v>Non- ICB</v>
      </c>
      <c r="AM126" s="196" t="str">
        <f t="shared" si="5"/>
        <v>GFS/Non- ICB</v>
      </c>
    </row>
    <row r="127" spans="1:39" x14ac:dyDescent="0.25">
      <c r="A127" s="195" t="str">
        <f>IF(ISERROR(MATCH(H127,PriorMonth!H:H,0)),"New","Unresolved")</f>
        <v>Unresolved</v>
      </c>
      <c r="B127" s="148">
        <v>8520</v>
      </c>
      <c r="C127" s="149" t="s">
        <v>842</v>
      </c>
      <c r="D127" s="148" t="s">
        <v>19</v>
      </c>
      <c r="E127" s="148">
        <v>795</v>
      </c>
      <c r="F127" s="149" t="s">
        <v>264</v>
      </c>
      <c r="G127" s="148" t="s">
        <v>14</v>
      </c>
      <c r="H127" s="148">
        <v>85200720008382</v>
      </c>
      <c r="I127" s="149" t="s">
        <v>55</v>
      </c>
      <c r="J127" s="148" t="s">
        <v>1758</v>
      </c>
      <c r="K127" s="148">
        <v>42795</v>
      </c>
      <c r="L127" s="149">
        <v>98</v>
      </c>
      <c r="M127" s="148" t="s">
        <v>111</v>
      </c>
      <c r="N127" s="148" t="s">
        <v>42</v>
      </c>
      <c r="O127" s="149">
        <v>42859</v>
      </c>
      <c r="P127" s="148" t="s">
        <v>1878</v>
      </c>
      <c r="Q127" s="148">
        <v>34</v>
      </c>
      <c r="R127" s="149" t="s">
        <v>34</v>
      </c>
      <c r="S127" s="148">
        <v>5698048.9699999997</v>
      </c>
      <c r="T127" s="148" t="s">
        <v>197</v>
      </c>
      <c r="U127" s="149">
        <v>78774.39</v>
      </c>
      <c r="V127" s="148" t="s">
        <v>197</v>
      </c>
      <c r="W127" s="148">
        <v>5698049.1580348359</v>
      </c>
      <c r="X127" s="149" t="s">
        <v>100</v>
      </c>
      <c r="Y127" s="148" t="s">
        <v>114</v>
      </c>
      <c r="Z127" s="148">
        <v>78.77</v>
      </c>
      <c r="AA127" s="149">
        <v>1</v>
      </c>
      <c r="AB127" s="148" t="s">
        <v>630</v>
      </c>
      <c r="AC127" s="148" t="s">
        <v>426</v>
      </c>
      <c r="AD127" s="149" t="s">
        <v>877</v>
      </c>
      <c r="AE127" s="148" t="s">
        <v>350</v>
      </c>
      <c r="AF127" s="148"/>
      <c r="AG127" s="149"/>
      <c r="AH127" s="148"/>
      <c r="AI127" s="148"/>
      <c r="AJ127" s="149"/>
      <c r="AK127" s="148" t="str">
        <f t="shared" si="3"/>
        <v>GFS</v>
      </c>
      <c r="AL127" s="148" t="str">
        <f t="shared" si="4"/>
        <v>ICB</v>
      </c>
      <c r="AM127" s="196" t="str">
        <f t="shared" si="5"/>
        <v>GFS/ICB</v>
      </c>
    </row>
    <row r="128" spans="1:39" x14ac:dyDescent="0.25">
      <c r="A128" s="195" t="str">
        <f>IF(ISERROR(MATCH(H128,PriorMonth!H:H,0)),"New","Unresolved")</f>
        <v>New</v>
      </c>
      <c r="B128" s="148">
        <v>8520</v>
      </c>
      <c r="C128" s="149" t="s">
        <v>842</v>
      </c>
      <c r="D128" s="148" t="s">
        <v>19</v>
      </c>
      <c r="E128" s="148">
        <v>3036</v>
      </c>
      <c r="F128" s="149" t="s">
        <v>202</v>
      </c>
      <c r="G128" s="148" t="s">
        <v>23</v>
      </c>
      <c r="H128" s="148">
        <v>85203510000233</v>
      </c>
      <c r="I128" s="149" t="s">
        <v>59</v>
      </c>
      <c r="J128" s="148" t="s">
        <v>916</v>
      </c>
      <c r="K128" s="148">
        <v>42857</v>
      </c>
      <c r="L128" s="149">
        <v>36</v>
      </c>
      <c r="M128" s="148" t="s">
        <v>122</v>
      </c>
      <c r="N128" s="148" t="s">
        <v>41</v>
      </c>
      <c r="O128" s="149">
        <v>42893</v>
      </c>
      <c r="P128" s="148" t="s">
        <v>1878</v>
      </c>
      <c r="Q128" s="148">
        <v>0</v>
      </c>
      <c r="R128" s="149" t="s">
        <v>33</v>
      </c>
      <c r="S128" s="148">
        <v>5671600</v>
      </c>
      <c r="T128" s="148" t="s">
        <v>197</v>
      </c>
      <c r="U128" s="149">
        <v>78408.740000000005</v>
      </c>
      <c r="V128" s="148" t="s">
        <v>197</v>
      </c>
      <c r="W128" s="148">
        <v>5671600.3124819165</v>
      </c>
      <c r="X128" s="149" t="s">
        <v>100</v>
      </c>
      <c r="Y128" s="148" t="s">
        <v>114</v>
      </c>
      <c r="Z128" s="148">
        <v>78.41</v>
      </c>
      <c r="AA128" s="149">
        <v>1</v>
      </c>
      <c r="AB128" s="148" t="s">
        <v>630</v>
      </c>
      <c r="AC128" s="148" t="s">
        <v>1397</v>
      </c>
      <c r="AD128" s="149" t="s">
        <v>2844</v>
      </c>
      <c r="AE128" s="148" t="s">
        <v>350</v>
      </c>
      <c r="AF128" s="148"/>
      <c r="AG128" s="149"/>
      <c r="AH128" s="148"/>
      <c r="AI128" s="148"/>
      <c r="AJ128" s="149"/>
      <c r="AK128" s="148" t="str">
        <f t="shared" si="3"/>
        <v>GFS</v>
      </c>
      <c r="AL128" s="148" t="str">
        <f t="shared" si="4"/>
        <v>Non- ICB</v>
      </c>
      <c r="AM128" s="196" t="str">
        <f t="shared" si="5"/>
        <v>GFS/Non- ICB</v>
      </c>
    </row>
    <row r="129" spans="1:39" x14ac:dyDescent="0.25">
      <c r="A129" s="195" t="str">
        <f>IF(ISERROR(MATCH(H129,PriorMonth!H:H,0)),"New","Unresolved")</f>
        <v>New</v>
      </c>
      <c r="B129" s="148">
        <v>8520</v>
      </c>
      <c r="C129" s="149" t="s">
        <v>842</v>
      </c>
      <c r="D129" s="148" t="s">
        <v>19</v>
      </c>
      <c r="E129" s="148">
        <v>429</v>
      </c>
      <c r="F129" s="149" t="s">
        <v>162</v>
      </c>
      <c r="G129" s="148" t="s">
        <v>13</v>
      </c>
      <c r="H129" s="148">
        <v>85200410045706</v>
      </c>
      <c r="I129" s="149" t="s">
        <v>59</v>
      </c>
      <c r="J129" s="148" t="s">
        <v>1602</v>
      </c>
      <c r="K129" s="148">
        <v>42829</v>
      </c>
      <c r="L129" s="149">
        <v>64</v>
      </c>
      <c r="M129" s="148" t="s">
        <v>111</v>
      </c>
      <c r="N129" s="148" t="s">
        <v>42</v>
      </c>
      <c r="O129" s="149">
        <v>42893</v>
      </c>
      <c r="P129" s="148" t="s">
        <v>1878</v>
      </c>
      <c r="Q129" s="148">
        <v>0</v>
      </c>
      <c r="R129" s="149" t="s">
        <v>33</v>
      </c>
      <c r="S129" s="148">
        <v>5627200</v>
      </c>
      <c r="T129" s="148" t="s">
        <v>197</v>
      </c>
      <c r="U129" s="149">
        <v>77794.91</v>
      </c>
      <c r="V129" s="148" t="s">
        <v>197</v>
      </c>
      <c r="W129" s="148">
        <v>5627199.6701579774</v>
      </c>
      <c r="X129" s="149" t="s">
        <v>100</v>
      </c>
      <c r="Y129" s="148" t="s">
        <v>114</v>
      </c>
      <c r="Z129" s="148">
        <v>77.790000000000006</v>
      </c>
      <c r="AA129" s="149">
        <v>1</v>
      </c>
      <c r="AB129" s="148" t="s">
        <v>630</v>
      </c>
      <c r="AC129" s="148" t="s">
        <v>425</v>
      </c>
      <c r="AD129" s="149" t="s">
        <v>560</v>
      </c>
      <c r="AE129" s="148" t="s">
        <v>350</v>
      </c>
      <c r="AF129" s="148"/>
      <c r="AG129" s="149"/>
      <c r="AH129" s="148"/>
      <c r="AI129" s="148"/>
      <c r="AJ129" s="149"/>
      <c r="AK129" s="148" t="str">
        <f t="shared" si="3"/>
        <v>GFS</v>
      </c>
      <c r="AL129" s="148" t="str">
        <f t="shared" si="4"/>
        <v>Non- ICB</v>
      </c>
      <c r="AM129" s="196" t="str">
        <f t="shared" si="5"/>
        <v>GFS/Non- ICB</v>
      </c>
    </row>
    <row r="130" spans="1:39" x14ac:dyDescent="0.25">
      <c r="A130" s="195" t="str">
        <f>IF(ISERROR(MATCH(H130,PriorMonth!H:H,0)),"New","Unresolved")</f>
        <v>New</v>
      </c>
      <c r="B130" s="148">
        <v>8520</v>
      </c>
      <c r="C130" s="149" t="s">
        <v>842</v>
      </c>
      <c r="D130" s="148" t="s">
        <v>19</v>
      </c>
      <c r="E130" s="148">
        <v>3036</v>
      </c>
      <c r="F130" s="149" t="s">
        <v>202</v>
      </c>
      <c r="G130" s="148" t="s">
        <v>23</v>
      </c>
      <c r="H130" s="148">
        <v>85200410046704</v>
      </c>
      <c r="I130" s="149" t="s">
        <v>59</v>
      </c>
      <c r="J130" s="148" t="s">
        <v>916</v>
      </c>
      <c r="K130" s="148">
        <v>42857</v>
      </c>
      <c r="L130" s="149">
        <v>36</v>
      </c>
      <c r="M130" s="148" t="s">
        <v>122</v>
      </c>
      <c r="N130" s="148" t="s">
        <v>41</v>
      </c>
      <c r="O130" s="149">
        <v>42893</v>
      </c>
      <c r="P130" s="148" t="s">
        <v>1878</v>
      </c>
      <c r="Q130" s="148">
        <v>0</v>
      </c>
      <c r="R130" s="149" t="s">
        <v>33</v>
      </c>
      <c r="S130" s="148">
        <v>5624600</v>
      </c>
      <c r="T130" s="148" t="s">
        <v>197</v>
      </c>
      <c r="U130" s="149">
        <v>77758.97</v>
      </c>
      <c r="V130" s="148" t="s">
        <v>197</v>
      </c>
      <c r="W130" s="148">
        <v>5624599.994213298</v>
      </c>
      <c r="X130" s="149" t="s">
        <v>100</v>
      </c>
      <c r="Y130" s="148" t="s">
        <v>114</v>
      </c>
      <c r="Z130" s="148">
        <v>77.760000000000005</v>
      </c>
      <c r="AA130" s="149">
        <v>1</v>
      </c>
      <c r="AB130" s="148" t="s">
        <v>630</v>
      </c>
      <c r="AC130" s="148" t="s">
        <v>1397</v>
      </c>
      <c r="AD130" s="149" t="s">
        <v>2840</v>
      </c>
      <c r="AE130" s="148" t="s">
        <v>350</v>
      </c>
      <c r="AF130" s="148"/>
      <c r="AG130" s="149"/>
      <c r="AH130" s="148"/>
      <c r="AI130" s="148"/>
      <c r="AJ130" s="149"/>
      <c r="AK130" s="148" t="str">
        <f t="shared" ref="AK130:AK193" si="6">IF(TEXT(B130,0)=LEFT(H130,LEN(B130)),"GFS","Non-GFS")</f>
        <v>GFS</v>
      </c>
      <c r="AL130" s="148" t="str">
        <f t="shared" ref="AL130:AL193" si="7">IF(AND(AK130="GFS",MID(H130,LEN(B130)+3,1)="2"),"ICB","Non- ICB")</f>
        <v>Non- ICB</v>
      </c>
      <c r="AM130" s="196" t="str">
        <f t="shared" ref="AM130:AM193" si="8">AK130&amp;"/"&amp;AL130</f>
        <v>GFS/Non- ICB</v>
      </c>
    </row>
    <row r="131" spans="1:39" x14ac:dyDescent="0.25">
      <c r="A131" s="195" t="str">
        <f>IF(ISERROR(MATCH(H131,PriorMonth!H:H,0)),"New","Unresolved")</f>
        <v>New</v>
      </c>
      <c r="B131" s="148">
        <v>72</v>
      </c>
      <c r="C131" s="149" t="s">
        <v>174</v>
      </c>
      <c r="D131" s="148" t="s">
        <v>17</v>
      </c>
      <c r="E131" s="148">
        <v>95</v>
      </c>
      <c r="F131" s="149" t="s">
        <v>153</v>
      </c>
      <c r="G131" s="148" t="s">
        <v>17</v>
      </c>
      <c r="H131" s="148">
        <v>2017000092</v>
      </c>
      <c r="I131" s="149" t="s">
        <v>58</v>
      </c>
      <c r="J131" s="148" t="s">
        <v>195</v>
      </c>
      <c r="K131" s="148">
        <v>42824</v>
      </c>
      <c r="L131" s="149">
        <v>69</v>
      </c>
      <c r="M131" s="148" t="s">
        <v>127</v>
      </c>
      <c r="N131" s="148" t="s">
        <v>128</v>
      </c>
      <c r="O131" s="149">
        <v>42892</v>
      </c>
      <c r="P131" s="148" t="s">
        <v>1878</v>
      </c>
      <c r="Q131" s="148">
        <v>1</v>
      </c>
      <c r="R131" s="149" t="s">
        <v>33</v>
      </c>
      <c r="S131" s="148">
        <v>77503.600000000006</v>
      </c>
      <c r="T131" s="148" t="s">
        <v>100</v>
      </c>
      <c r="U131" s="149">
        <v>77503.600000000006</v>
      </c>
      <c r="V131" s="148" t="s">
        <v>100</v>
      </c>
      <c r="W131" s="148">
        <v>77503.600000000006</v>
      </c>
      <c r="X131" s="149" t="s">
        <v>100</v>
      </c>
      <c r="Y131" s="148" t="s">
        <v>107</v>
      </c>
      <c r="Z131" s="148">
        <v>77.5</v>
      </c>
      <c r="AA131" s="149">
        <v>1</v>
      </c>
      <c r="AB131" s="148" t="s">
        <v>630</v>
      </c>
      <c r="AC131" s="148" t="s">
        <v>410</v>
      </c>
      <c r="AD131" s="149" t="s">
        <v>2683</v>
      </c>
      <c r="AE131" s="148" t="s">
        <v>350</v>
      </c>
      <c r="AF131" s="148"/>
      <c r="AG131" s="149"/>
      <c r="AH131" s="148"/>
      <c r="AI131" s="148"/>
      <c r="AJ131" s="149"/>
      <c r="AK131" s="148" t="str">
        <f t="shared" si="6"/>
        <v>Non-GFS</v>
      </c>
      <c r="AL131" s="148" t="str">
        <f t="shared" si="7"/>
        <v>Non- ICB</v>
      </c>
      <c r="AM131" s="196" t="str">
        <f t="shared" si="8"/>
        <v>Non-GFS/Non- ICB</v>
      </c>
    </row>
    <row r="132" spans="1:39" x14ac:dyDescent="0.25">
      <c r="A132" s="195" t="str">
        <f>IF(ISERROR(MATCH(H132,PriorMonth!H:H,0)),"New","Unresolved")</f>
        <v>New</v>
      </c>
      <c r="B132" s="148">
        <v>635</v>
      </c>
      <c r="C132" s="149" t="s">
        <v>142</v>
      </c>
      <c r="D132" s="148" t="s">
        <v>16</v>
      </c>
      <c r="E132" s="148">
        <v>693</v>
      </c>
      <c r="F132" s="149" t="s">
        <v>177</v>
      </c>
      <c r="G132" s="148" t="s">
        <v>16</v>
      </c>
      <c r="H132" s="148">
        <v>63501111708647</v>
      </c>
      <c r="I132" s="149" t="s">
        <v>55</v>
      </c>
      <c r="J132" s="148" t="s">
        <v>1257</v>
      </c>
      <c r="K132" s="148">
        <v>42821</v>
      </c>
      <c r="L132" s="149">
        <v>72</v>
      </c>
      <c r="M132" s="148" t="s">
        <v>111</v>
      </c>
      <c r="N132" s="148" t="s">
        <v>42</v>
      </c>
      <c r="O132" s="149">
        <v>42892</v>
      </c>
      <c r="P132" s="148" t="s">
        <v>1878</v>
      </c>
      <c r="Q132" s="148">
        <v>1</v>
      </c>
      <c r="R132" s="149" t="s">
        <v>33</v>
      </c>
      <c r="S132" s="148">
        <v>76892.34</v>
      </c>
      <c r="T132" s="148" t="s">
        <v>100</v>
      </c>
      <c r="U132" s="149">
        <v>76892.34</v>
      </c>
      <c r="V132" s="148" t="s">
        <v>100</v>
      </c>
      <c r="W132" s="148">
        <v>76892.34</v>
      </c>
      <c r="X132" s="149" t="s">
        <v>100</v>
      </c>
      <c r="Y132" s="148" t="s">
        <v>107</v>
      </c>
      <c r="Z132" s="148">
        <v>76.89</v>
      </c>
      <c r="AA132" s="149">
        <v>1</v>
      </c>
      <c r="AB132" s="148" t="s">
        <v>630</v>
      </c>
      <c r="AC132" s="148" t="s">
        <v>431</v>
      </c>
      <c r="AD132" s="149" t="s">
        <v>854</v>
      </c>
      <c r="AE132" s="148" t="s">
        <v>350</v>
      </c>
      <c r="AF132" s="148"/>
      <c r="AG132" s="149"/>
      <c r="AH132" s="148"/>
      <c r="AI132" s="148"/>
      <c r="AJ132" s="149"/>
      <c r="AK132" s="148" t="str">
        <f t="shared" si="6"/>
        <v>GFS</v>
      </c>
      <c r="AL132" s="148" t="str">
        <f t="shared" si="7"/>
        <v>Non- ICB</v>
      </c>
      <c r="AM132" s="196" t="str">
        <f t="shared" si="8"/>
        <v>GFS/Non- ICB</v>
      </c>
    </row>
    <row r="133" spans="1:39" x14ac:dyDescent="0.25">
      <c r="A133" s="195" t="str">
        <f>IF(ISERROR(MATCH(H133,PriorMonth!H:H,0)),"New","Unresolved")</f>
        <v>New</v>
      </c>
      <c r="B133" s="148">
        <v>95</v>
      </c>
      <c r="C133" s="149" t="s">
        <v>153</v>
      </c>
      <c r="D133" s="148" t="s">
        <v>17</v>
      </c>
      <c r="E133" s="148">
        <v>260</v>
      </c>
      <c r="F133" s="149" t="s">
        <v>113</v>
      </c>
      <c r="G133" s="148" t="s">
        <v>23</v>
      </c>
      <c r="H133" s="148">
        <v>950110011445</v>
      </c>
      <c r="I133" s="149" t="s">
        <v>58</v>
      </c>
      <c r="J133" s="148" t="s">
        <v>195</v>
      </c>
      <c r="K133" s="148">
        <v>42823</v>
      </c>
      <c r="L133" s="149">
        <v>70</v>
      </c>
      <c r="M133" s="148" t="s">
        <v>127</v>
      </c>
      <c r="N133" s="148" t="s">
        <v>128</v>
      </c>
      <c r="O133" s="149">
        <v>42892</v>
      </c>
      <c r="P133" s="148" t="s">
        <v>1878</v>
      </c>
      <c r="Q133" s="148">
        <v>1</v>
      </c>
      <c r="R133" s="149" t="s">
        <v>33</v>
      </c>
      <c r="S133" s="148">
        <v>76783.5</v>
      </c>
      <c r="T133" s="148" t="s">
        <v>100</v>
      </c>
      <c r="U133" s="149">
        <v>76783.5</v>
      </c>
      <c r="V133" s="148" t="s">
        <v>100</v>
      </c>
      <c r="W133" s="148">
        <v>76783.5</v>
      </c>
      <c r="X133" s="149" t="s">
        <v>100</v>
      </c>
      <c r="Y133" s="148" t="s">
        <v>114</v>
      </c>
      <c r="Z133" s="148">
        <v>76.78</v>
      </c>
      <c r="AA133" s="149">
        <v>1</v>
      </c>
      <c r="AB133" s="148" t="s">
        <v>630</v>
      </c>
      <c r="AC133" s="148" t="s">
        <v>442</v>
      </c>
      <c r="AD133" s="149" t="s">
        <v>354</v>
      </c>
      <c r="AE133" s="148" t="s">
        <v>350</v>
      </c>
      <c r="AF133" s="148"/>
      <c r="AG133" s="149"/>
      <c r="AH133" s="148"/>
      <c r="AI133" s="148"/>
      <c r="AJ133" s="149"/>
      <c r="AK133" s="148" t="str">
        <f t="shared" si="6"/>
        <v>GFS</v>
      </c>
      <c r="AL133" s="148" t="str">
        <f t="shared" si="7"/>
        <v>Non- ICB</v>
      </c>
      <c r="AM133" s="196" t="str">
        <f t="shared" si="8"/>
        <v>GFS/Non- ICB</v>
      </c>
    </row>
    <row r="134" spans="1:39" x14ac:dyDescent="0.25">
      <c r="A134" s="195" t="str">
        <f>IF(ISERROR(MATCH(H134,PriorMonth!H:H,0)),"New","Unresolved")</f>
        <v>Unresolved</v>
      </c>
      <c r="B134" s="148">
        <v>199</v>
      </c>
      <c r="C134" s="149" t="s">
        <v>137</v>
      </c>
      <c r="D134" s="148" t="s">
        <v>22</v>
      </c>
      <c r="E134" s="148">
        <v>8243</v>
      </c>
      <c r="F134" s="149" t="s">
        <v>120</v>
      </c>
      <c r="G134" s="148" t="s">
        <v>14</v>
      </c>
      <c r="H134" s="148">
        <v>1990110063754</v>
      </c>
      <c r="I134" s="149" t="s">
        <v>56</v>
      </c>
      <c r="J134" s="148" t="s">
        <v>328</v>
      </c>
      <c r="K134" s="148">
        <v>42724</v>
      </c>
      <c r="L134" s="149">
        <v>169</v>
      </c>
      <c r="M134" s="148" t="s">
        <v>127</v>
      </c>
      <c r="N134" s="148" t="s">
        <v>128</v>
      </c>
      <c r="O134" s="149">
        <v>42800</v>
      </c>
      <c r="P134" s="148" t="s">
        <v>838</v>
      </c>
      <c r="Q134" s="148">
        <v>93</v>
      </c>
      <c r="R134" s="149" t="s">
        <v>36</v>
      </c>
      <c r="S134" s="148">
        <v>86022</v>
      </c>
      <c r="T134" s="148" t="s">
        <v>248</v>
      </c>
      <c r="U134" s="149">
        <v>76661.62</v>
      </c>
      <c r="V134" s="148" t="s">
        <v>248</v>
      </c>
      <c r="W134" s="148">
        <v>86022.000789509519</v>
      </c>
      <c r="X134" s="149" t="s">
        <v>100</v>
      </c>
      <c r="Y134" s="148" t="s">
        <v>114</v>
      </c>
      <c r="Z134" s="148">
        <v>76.66</v>
      </c>
      <c r="AA134" s="149">
        <v>1</v>
      </c>
      <c r="AB134" s="148" t="s">
        <v>630</v>
      </c>
      <c r="AC134" s="148" t="s">
        <v>851</v>
      </c>
      <c r="AD134" s="149" t="s">
        <v>1355</v>
      </c>
      <c r="AE134" s="148" t="s">
        <v>350</v>
      </c>
      <c r="AF134" s="148"/>
      <c r="AG134" s="149"/>
      <c r="AH134" s="148"/>
      <c r="AI134" s="148"/>
      <c r="AJ134" s="149"/>
      <c r="AK134" s="148" t="str">
        <f t="shared" si="6"/>
        <v>GFS</v>
      </c>
      <c r="AL134" s="148" t="str">
        <f t="shared" si="7"/>
        <v>Non- ICB</v>
      </c>
      <c r="AM134" s="196" t="str">
        <f t="shared" si="8"/>
        <v>GFS/Non- ICB</v>
      </c>
    </row>
    <row r="135" spans="1:39" x14ac:dyDescent="0.25">
      <c r="A135" s="195" t="str">
        <f>IF(ISERROR(MATCH(H135,PriorMonth!H:H,0)),"New","Unresolved")</f>
        <v>New</v>
      </c>
      <c r="B135" s="148">
        <v>8520</v>
      </c>
      <c r="C135" s="149" t="s">
        <v>842</v>
      </c>
      <c r="D135" s="148" t="s">
        <v>19</v>
      </c>
      <c r="E135" s="148">
        <v>8110</v>
      </c>
      <c r="F135" s="149" t="s">
        <v>116</v>
      </c>
      <c r="G135" s="148" t="s">
        <v>15</v>
      </c>
      <c r="H135" s="148">
        <v>85200410045564</v>
      </c>
      <c r="I135" s="149" t="s">
        <v>55</v>
      </c>
      <c r="J135" s="148" t="s">
        <v>2830</v>
      </c>
      <c r="K135" s="148">
        <v>42829</v>
      </c>
      <c r="L135" s="149">
        <v>64</v>
      </c>
      <c r="M135" s="148" t="s">
        <v>111</v>
      </c>
      <c r="N135" s="148" t="s">
        <v>42</v>
      </c>
      <c r="O135" s="149">
        <v>42892</v>
      </c>
      <c r="P135" s="148" t="s">
        <v>1878</v>
      </c>
      <c r="Q135" s="148">
        <v>1</v>
      </c>
      <c r="R135" s="149" t="s">
        <v>33</v>
      </c>
      <c r="S135" s="148">
        <v>5506940.8799999999</v>
      </c>
      <c r="T135" s="148" t="s">
        <v>197</v>
      </c>
      <c r="U135" s="149">
        <v>76132.36</v>
      </c>
      <c r="V135" s="148" t="s">
        <v>197</v>
      </c>
      <c r="W135" s="148">
        <v>5506941.1492390484</v>
      </c>
      <c r="X135" s="149" t="s">
        <v>100</v>
      </c>
      <c r="Y135" s="148" t="s">
        <v>114</v>
      </c>
      <c r="Z135" s="148">
        <v>76.13</v>
      </c>
      <c r="AA135" s="149">
        <v>1</v>
      </c>
      <c r="AB135" s="148" t="s">
        <v>630</v>
      </c>
      <c r="AC135" s="148" t="s">
        <v>447</v>
      </c>
      <c r="AD135" s="149" t="s">
        <v>2821</v>
      </c>
      <c r="AE135" s="148" t="s">
        <v>350</v>
      </c>
      <c r="AF135" s="148"/>
      <c r="AG135" s="149"/>
      <c r="AH135" s="148"/>
      <c r="AI135" s="148"/>
      <c r="AJ135" s="149"/>
      <c r="AK135" s="148" t="str">
        <f t="shared" si="6"/>
        <v>GFS</v>
      </c>
      <c r="AL135" s="148" t="str">
        <f t="shared" si="7"/>
        <v>Non- ICB</v>
      </c>
      <c r="AM135" s="196" t="str">
        <f t="shared" si="8"/>
        <v>GFS/Non- ICB</v>
      </c>
    </row>
    <row r="136" spans="1:39" x14ac:dyDescent="0.25">
      <c r="A136" s="195" t="str">
        <f>IF(ISERROR(MATCH(H136,PriorMonth!H:H,0)),"New","Unresolved")</f>
        <v>Unresolved</v>
      </c>
      <c r="B136" s="148">
        <v>413</v>
      </c>
      <c r="C136" s="149" t="s">
        <v>136</v>
      </c>
      <c r="D136" s="148" t="s">
        <v>13</v>
      </c>
      <c r="E136" s="148">
        <v>1350</v>
      </c>
      <c r="F136" s="149" t="s">
        <v>124</v>
      </c>
      <c r="G136" s="148" t="s">
        <v>21</v>
      </c>
      <c r="H136" s="148">
        <v>4130110170527</v>
      </c>
      <c r="I136" s="149" t="s">
        <v>57</v>
      </c>
      <c r="J136" s="148" t="s">
        <v>857</v>
      </c>
      <c r="K136" s="148">
        <v>42727</v>
      </c>
      <c r="L136" s="149">
        <v>166</v>
      </c>
      <c r="M136" s="148" t="s">
        <v>111</v>
      </c>
      <c r="N136" s="148" t="s">
        <v>42</v>
      </c>
      <c r="O136" s="149">
        <v>42797</v>
      </c>
      <c r="P136" s="148" t="s">
        <v>838</v>
      </c>
      <c r="Q136" s="148">
        <v>96</v>
      </c>
      <c r="R136" s="149" t="s">
        <v>36</v>
      </c>
      <c r="S136" s="148">
        <v>75815.86</v>
      </c>
      <c r="T136" s="148" t="s">
        <v>100</v>
      </c>
      <c r="U136" s="149">
        <v>75815.86</v>
      </c>
      <c r="V136" s="148" t="s">
        <v>100</v>
      </c>
      <c r="W136" s="148">
        <v>75815.86</v>
      </c>
      <c r="X136" s="149" t="s">
        <v>100</v>
      </c>
      <c r="Y136" s="148" t="s">
        <v>114</v>
      </c>
      <c r="Z136" s="148">
        <v>75.819999999999993</v>
      </c>
      <c r="AA136" s="149">
        <v>1</v>
      </c>
      <c r="AB136" s="148" t="s">
        <v>630</v>
      </c>
      <c r="AC136" s="148" t="s">
        <v>436</v>
      </c>
      <c r="AD136" s="149" t="s">
        <v>358</v>
      </c>
      <c r="AE136" s="148" t="s">
        <v>350</v>
      </c>
      <c r="AF136" s="148"/>
      <c r="AG136" s="149"/>
      <c r="AH136" s="148"/>
      <c r="AI136" s="148"/>
      <c r="AJ136" s="149"/>
      <c r="AK136" s="148" t="str">
        <f t="shared" si="6"/>
        <v>GFS</v>
      </c>
      <c r="AL136" s="148" t="str">
        <f t="shared" si="7"/>
        <v>Non- ICB</v>
      </c>
      <c r="AM136" s="196" t="str">
        <f t="shared" si="8"/>
        <v>GFS/Non- ICB</v>
      </c>
    </row>
    <row r="137" spans="1:39" x14ac:dyDescent="0.25">
      <c r="A137" s="195" t="str">
        <f>IF(ISERROR(MATCH(H137,PriorMonth!H:H,0)),"New","Unresolved")</f>
        <v>Unresolved</v>
      </c>
      <c r="B137" s="148">
        <v>693</v>
      </c>
      <c r="C137" s="149" t="s">
        <v>177</v>
      </c>
      <c r="D137" s="148" t="s">
        <v>16</v>
      </c>
      <c r="E137" s="148">
        <v>635</v>
      </c>
      <c r="F137" s="149" t="s">
        <v>142</v>
      </c>
      <c r="G137" s="148" t="s">
        <v>16</v>
      </c>
      <c r="H137" s="148">
        <v>69301111603501</v>
      </c>
      <c r="I137" s="149" t="s">
        <v>56</v>
      </c>
      <c r="J137" s="148" t="s">
        <v>179</v>
      </c>
      <c r="K137" s="148">
        <v>42726</v>
      </c>
      <c r="L137" s="149">
        <v>167</v>
      </c>
      <c r="M137" s="148" t="s">
        <v>111</v>
      </c>
      <c r="N137" s="148" t="s">
        <v>42</v>
      </c>
      <c r="O137" s="149">
        <v>42797</v>
      </c>
      <c r="P137" s="148" t="s">
        <v>838</v>
      </c>
      <c r="Q137" s="148">
        <v>96</v>
      </c>
      <c r="R137" s="149" t="s">
        <v>36</v>
      </c>
      <c r="S137" s="148">
        <v>75600</v>
      </c>
      <c r="T137" s="148" t="s">
        <v>100</v>
      </c>
      <c r="U137" s="149">
        <v>75600</v>
      </c>
      <c r="V137" s="148" t="s">
        <v>100</v>
      </c>
      <c r="W137" s="148">
        <v>75600</v>
      </c>
      <c r="X137" s="149" t="s">
        <v>100</v>
      </c>
      <c r="Y137" s="148" t="s">
        <v>107</v>
      </c>
      <c r="Z137" s="148">
        <v>75.599999999999994</v>
      </c>
      <c r="AA137" s="149">
        <v>1</v>
      </c>
      <c r="AB137" s="148" t="s">
        <v>630</v>
      </c>
      <c r="AC137" s="148" t="s">
        <v>634</v>
      </c>
      <c r="AD137" s="149" t="s">
        <v>1261</v>
      </c>
      <c r="AE137" s="148" t="s">
        <v>350</v>
      </c>
      <c r="AF137" s="148"/>
      <c r="AG137" s="149"/>
      <c r="AH137" s="148"/>
      <c r="AI137" s="148"/>
      <c r="AJ137" s="149"/>
      <c r="AK137" s="148" t="str">
        <f t="shared" si="6"/>
        <v>GFS</v>
      </c>
      <c r="AL137" s="148" t="str">
        <f t="shared" si="7"/>
        <v>Non- ICB</v>
      </c>
      <c r="AM137" s="196" t="str">
        <f t="shared" si="8"/>
        <v>GFS/Non- ICB</v>
      </c>
    </row>
    <row r="138" spans="1:39" x14ac:dyDescent="0.25">
      <c r="A138" s="195" t="str">
        <f>IF(ISERROR(MATCH(H138,PriorMonth!H:H,0)),"New","Unresolved")</f>
        <v>Unresolved</v>
      </c>
      <c r="B138" s="148">
        <v>693</v>
      </c>
      <c r="C138" s="149" t="s">
        <v>177</v>
      </c>
      <c r="D138" s="148" t="s">
        <v>16</v>
      </c>
      <c r="E138" s="148">
        <v>635</v>
      </c>
      <c r="F138" s="149" t="s">
        <v>142</v>
      </c>
      <c r="G138" s="148" t="s">
        <v>16</v>
      </c>
      <c r="H138" s="148">
        <v>69301111700695</v>
      </c>
      <c r="I138" s="149" t="s">
        <v>56</v>
      </c>
      <c r="J138" s="148" t="s">
        <v>179</v>
      </c>
      <c r="K138" s="148">
        <v>42823</v>
      </c>
      <c r="L138" s="149">
        <v>70</v>
      </c>
      <c r="M138" s="148" t="s">
        <v>111</v>
      </c>
      <c r="N138" s="148" t="s">
        <v>42</v>
      </c>
      <c r="O138" s="149">
        <v>42859</v>
      </c>
      <c r="P138" s="148" t="s">
        <v>1878</v>
      </c>
      <c r="Q138" s="148">
        <v>34</v>
      </c>
      <c r="R138" s="149" t="s">
        <v>34</v>
      </c>
      <c r="S138" s="148">
        <v>75600</v>
      </c>
      <c r="T138" s="148" t="s">
        <v>100</v>
      </c>
      <c r="U138" s="149">
        <v>75600</v>
      </c>
      <c r="V138" s="148" t="s">
        <v>100</v>
      </c>
      <c r="W138" s="148">
        <v>75600</v>
      </c>
      <c r="X138" s="149" t="s">
        <v>100</v>
      </c>
      <c r="Y138" s="148" t="s">
        <v>107</v>
      </c>
      <c r="Z138" s="148">
        <v>75.599999999999994</v>
      </c>
      <c r="AA138" s="149">
        <v>1</v>
      </c>
      <c r="AB138" s="148" t="s">
        <v>630</v>
      </c>
      <c r="AC138" s="148" t="s">
        <v>1900</v>
      </c>
      <c r="AD138" s="149" t="s">
        <v>1908</v>
      </c>
      <c r="AE138" s="148" t="s">
        <v>350</v>
      </c>
      <c r="AF138" s="148"/>
      <c r="AG138" s="149"/>
      <c r="AH138" s="148"/>
      <c r="AI138" s="148"/>
      <c r="AJ138" s="149"/>
      <c r="AK138" s="148" t="str">
        <f t="shared" si="6"/>
        <v>GFS</v>
      </c>
      <c r="AL138" s="148" t="str">
        <f t="shared" si="7"/>
        <v>Non- ICB</v>
      </c>
      <c r="AM138" s="196" t="str">
        <f t="shared" si="8"/>
        <v>GFS/Non- ICB</v>
      </c>
    </row>
    <row r="139" spans="1:39" x14ac:dyDescent="0.25">
      <c r="A139" s="195" t="str">
        <f>IF(ISERROR(MATCH(H139,PriorMonth!H:H,0)),"New","Unresolved")</f>
        <v>Unresolved</v>
      </c>
      <c r="B139" s="148">
        <v>8520</v>
      </c>
      <c r="C139" s="149" t="s">
        <v>842</v>
      </c>
      <c r="D139" s="148" t="s">
        <v>19</v>
      </c>
      <c r="E139" s="148">
        <v>1750</v>
      </c>
      <c r="F139" s="149" t="s">
        <v>159</v>
      </c>
      <c r="G139" s="148" t="s">
        <v>18</v>
      </c>
      <c r="H139" s="148">
        <v>85201220009298</v>
      </c>
      <c r="I139" s="149" t="s">
        <v>538</v>
      </c>
      <c r="J139" s="148" t="s">
        <v>68</v>
      </c>
      <c r="K139" s="148">
        <v>42795</v>
      </c>
      <c r="L139" s="149">
        <v>98</v>
      </c>
      <c r="M139" s="148" t="s">
        <v>111</v>
      </c>
      <c r="N139" s="148" t="s">
        <v>42</v>
      </c>
      <c r="O139" s="149">
        <v>42860</v>
      </c>
      <c r="P139" s="148" t="s">
        <v>1878</v>
      </c>
      <c r="Q139" s="148">
        <v>33</v>
      </c>
      <c r="R139" s="149" t="s">
        <v>34</v>
      </c>
      <c r="S139" s="148">
        <v>5451524.7699999996</v>
      </c>
      <c r="T139" s="148" t="s">
        <v>197</v>
      </c>
      <c r="U139" s="149">
        <v>75366.240000000005</v>
      </c>
      <c r="V139" s="148" t="s">
        <v>197</v>
      </c>
      <c r="W139" s="148">
        <v>5451524.7960187495</v>
      </c>
      <c r="X139" s="149" t="s">
        <v>100</v>
      </c>
      <c r="Y139" s="148" t="s">
        <v>114</v>
      </c>
      <c r="Z139" s="148">
        <v>75.37</v>
      </c>
      <c r="AA139" s="149">
        <v>1</v>
      </c>
      <c r="AB139" s="148" t="s">
        <v>630</v>
      </c>
      <c r="AC139" s="148" t="s">
        <v>2042</v>
      </c>
      <c r="AD139" s="149" t="s">
        <v>2043</v>
      </c>
      <c r="AE139" s="148" t="s">
        <v>350</v>
      </c>
      <c r="AF139" s="148"/>
      <c r="AG139" s="149"/>
      <c r="AH139" s="148"/>
      <c r="AI139" s="148"/>
      <c r="AJ139" s="149"/>
      <c r="AK139" s="148" t="str">
        <f t="shared" si="6"/>
        <v>GFS</v>
      </c>
      <c r="AL139" s="148" t="str">
        <f t="shared" si="7"/>
        <v>ICB</v>
      </c>
      <c r="AM139" s="196" t="str">
        <f t="shared" si="8"/>
        <v>GFS/ICB</v>
      </c>
    </row>
    <row r="140" spans="1:39" x14ac:dyDescent="0.25">
      <c r="A140" s="195" t="str">
        <f>IF(ISERROR(MATCH(H140,PriorMonth!H:H,0)),"New","Unresolved")</f>
        <v>New</v>
      </c>
      <c r="B140" s="148">
        <v>260</v>
      </c>
      <c r="C140" s="149" t="s">
        <v>113</v>
      </c>
      <c r="D140" s="148" t="s">
        <v>23</v>
      </c>
      <c r="E140" s="148">
        <v>1750</v>
      </c>
      <c r="F140" s="149" t="s">
        <v>159</v>
      </c>
      <c r="G140" s="148" t="s">
        <v>18</v>
      </c>
      <c r="H140" s="148">
        <v>2600120001276</v>
      </c>
      <c r="I140" s="149" t="s">
        <v>60</v>
      </c>
      <c r="J140" s="148" t="s">
        <v>208</v>
      </c>
      <c r="K140" s="148">
        <v>42829</v>
      </c>
      <c r="L140" s="149">
        <v>64</v>
      </c>
      <c r="M140" s="148" t="s">
        <v>118</v>
      </c>
      <c r="N140" s="148" t="s">
        <v>41</v>
      </c>
      <c r="O140" s="149">
        <v>42892</v>
      </c>
      <c r="P140" s="148" t="s">
        <v>1878</v>
      </c>
      <c r="Q140" s="148">
        <v>1</v>
      </c>
      <c r="R140" s="149" t="s">
        <v>33</v>
      </c>
      <c r="S140" s="148">
        <v>65728.67</v>
      </c>
      <c r="T140" s="148" t="s">
        <v>186</v>
      </c>
      <c r="U140" s="149">
        <v>75234.55</v>
      </c>
      <c r="V140" s="148" t="s">
        <v>186</v>
      </c>
      <c r="W140" s="148">
        <v>65728.666492926801</v>
      </c>
      <c r="X140" s="149" t="s">
        <v>100</v>
      </c>
      <c r="Y140" s="148" t="s">
        <v>114</v>
      </c>
      <c r="Z140" s="148">
        <v>75.23</v>
      </c>
      <c r="AA140" s="149">
        <v>1</v>
      </c>
      <c r="AB140" s="148" t="s">
        <v>630</v>
      </c>
      <c r="AC140" s="148" t="s">
        <v>949</v>
      </c>
      <c r="AD140" s="149" t="s">
        <v>2636</v>
      </c>
      <c r="AE140" s="148" t="s">
        <v>350</v>
      </c>
      <c r="AF140" s="148"/>
      <c r="AG140" s="149"/>
      <c r="AH140" s="148"/>
      <c r="AI140" s="148"/>
      <c r="AJ140" s="149"/>
      <c r="AK140" s="148" t="str">
        <f t="shared" si="6"/>
        <v>GFS</v>
      </c>
      <c r="AL140" s="148" t="str">
        <f t="shared" si="7"/>
        <v>ICB</v>
      </c>
      <c r="AM140" s="196" t="str">
        <f t="shared" si="8"/>
        <v>GFS/ICB</v>
      </c>
    </row>
    <row r="141" spans="1:39" x14ac:dyDescent="0.25">
      <c r="A141" s="195" t="str">
        <f>IF(ISERROR(MATCH(H141,PriorMonth!H:H,0)),"New","Unresolved")</f>
        <v>New</v>
      </c>
      <c r="B141" s="148">
        <v>3022</v>
      </c>
      <c r="C141" s="149" t="s">
        <v>141</v>
      </c>
      <c r="D141" s="148" t="s">
        <v>16</v>
      </c>
      <c r="E141" s="148">
        <v>3014</v>
      </c>
      <c r="F141" s="149" t="s">
        <v>144</v>
      </c>
      <c r="G141" s="148" t="s">
        <v>16</v>
      </c>
      <c r="H141" s="148">
        <v>30220110071983</v>
      </c>
      <c r="I141" s="149" t="s">
        <v>59</v>
      </c>
      <c r="J141" s="148" t="s">
        <v>143</v>
      </c>
      <c r="K141" s="148">
        <v>42853</v>
      </c>
      <c r="L141" s="149">
        <v>40</v>
      </c>
      <c r="M141" s="148" t="s">
        <v>111</v>
      </c>
      <c r="N141" s="148" t="s">
        <v>42</v>
      </c>
      <c r="O141" s="149">
        <v>42893</v>
      </c>
      <c r="P141" s="148" t="s">
        <v>1878</v>
      </c>
      <c r="Q141" s="148">
        <v>0</v>
      </c>
      <c r="R141" s="149" t="s">
        <v>33</v>
      </c>
      <c r="S141" s="148">
        <v>75129.119999999995</v>
      </c>
      <c r="T141" s="148" t="s">
        <v>100</v>
      </c>
      <c r="U141" s="149">
        <v>75129.119999999995</v>
      </c>
      <c r="V141" s="148" t="s">
        <v>100</v>
      </c>
      <c r="W141" s="148">
        <v>75129.119999999995</v>
      </c>
      <c r="X141" s="149" t="s">
        <v>100</v>
      </c>
      <c r="Y141" s="148" t="s">
        <v>107</v>
      </c>
      <c r="Z141" s="148">
        <v>75.13</v>
      </c>
      <c r="AA141" s="149">
        <v>1</v>
      </c>
      <c r="AB141" s="148" t="s">
        <v>630</v>
      </c>
      <c r="AC141" s="148" t="s">
        <v>413</v>
      </c>
      <c r="AD141" s="149" t="s">
        <v>352</v>
      </c>
      <c r="AE141" s="148" t="s">
        <v>350</v>
      </c>
      <c r="AF141" s="148"/>
      <c r="AG141" s="149"/>
      <c r="AH141" s="148"/>
      <c r="AI141" s="148"/>
      <c r="AJ141" s="149"/>
      <c r="AK141" s="148" t="str">
        <f t="shared" si="6"/>
        <v>GFS</v>
      </c>
      <c r="AL141" s="148" t="str">
        <f t="shared" si="7"/>
        <v>Non- ICB</v>
      </c>
      <c r="AM141" s="196" t="str">
        <f t="shared" si="8"/>
        <v>GFS/Non- ICB</v>
      </c>
    </row>
    <row r="142" spans="1:39" x14ac:dyDescent="0.25">
      <c r="A142" s="195" t="str">
        <f>IF(ISERROR(MATCH(H142,PriorMonth!H:H,0)),"New","Unresolved")</f>
        <v>Unresolved</v>
      </c>
      <c r="B142" s="148">
        <v>413</v>
      </c>
      <c r="C142" s="149" t="s">
        <v>136</v>
      </c>
      <c r="D142" s="148" t="s">
        <v>13</v>
      </c>
      <c r="E142" s="148">
        <v>1350</v>
      </c>
      <c r="F142" s="149" t="s">
        <v>124</v>
      </c>
      <c r="G142" s="148" t="s">
        <v>21</v>
      </c>
      <c r="H142" s="148">
        <v>4130110170093</v>
      </c>
      <c r="I142" s="149" t="s">
        <v>55</v>
      </c>
      <c r="J142" s="148" t="s">
        <v>852</v>
      </c>
      <c r="K142" s="148">
        <v>42725</v>
      </c>
      <c r="L142" s="149">
        <v>168</v>
      </c>
      <c r="M142" s="148" t="s">
        <v>111</v>
      </c>
      <c r="N142" s="148" t="s">
        <v>42</v>
      </c>
      <c r="O142" s="149">
        <v>42797</v>
      </c>
      <c r="P142" s="148" t="s">
        <v>838</v>
      </c>
      <c r="Q142" s="148">
        <v>96</v>
      </c>
      <c r="R142" s="149" t="s">
        <v>36</v>
      </c>
      <c r="S142" s="148">
        <v>75083.100000000006</v>
      </c>
      <c r="T142" s="148" t="s">
        <v>100</v>
      </c>
      <c r="U142" s="149">
        <v>75083.100000000006</v>
      </c>
      <c r="V142" s="148" t="s">
        <v>100</v>
      </c>
      <c r="W142" s="148">
        <v>75083.100000000006</v>
      </c>
      <c r="X142" s="149" t="s">
        <v>100</v>
      </c>
      <c r="Y142" s="148" t="s">
        <v>114</v>
      </c>
      <c r="Z142" s="148">
        <v>75.08</v>
      </c>
      <c r="AA142" s="149">
        <v>1</v>
      </c>
      <c r="AB142" s="148" t="s">
        <v>630</v>
      </c>
      <c r="AC142" s="148" t="s">
        <v>436</v>
      </c>
      <c r="AD142" s="149" t="s">
        <v>358</v>
      </c>
      <c r="AE142" s="148" t="s">
        <v>350</v>
      </c>
      <c r="AF142" s="148"/>
      <c r="AG142" s="149"/>
      <c r="AH142" s="148"/>
      <c r="AI142" s="148"/>
      <c r="AJ142" s="149"/>
      <c r="AK142" s="148" t="str">
        <f t="shared" si="6"/>
        <v>GFS</v>
      </c>
      <c r="AL142" s="148" t="str">
        <f t="shared" si="7"/>
        <v>Non- ICB</v>
      </c>
      <c r="AM142" s="196" t="str">
        <f t="shared" si="8"/>
        <v>GFS/Non- ICB</v>
      </c>
    </row>
    <row r="143" spans="1:39" x14ac:dyDescent="0.25">
      <c r="A143" s="195" t="str">
        <f>IF(ISERROR(MATCH(H143,PriorMonth!H:H,0)),"New","Unresolved")</f>
        <v>New</v>
      </c>
      <c r="B143" s="148">
        <v>260</v>
      </c>
      <c r="C143" s="149" t="s">
        <v>113</v>
      </c>
      <c r="D143" s="148" t="s">
        <v>23</v>
      </c>
      <c r="E143" s="148">
        <v>1750</v>
      </c>
      <c r="F143" s="149" t="s">
        <v>159</v>
      </c>
      <c r="G143" s="148" t="s">
        <v>18</v>
      </c>
      <c r="H143" s="148">
        <v>2600120001405</v>
      </c>
      <c r="I143" s="149" t="s">
        <v>60</v>
      </c>
      <c r="J143" s="148" t="s">
        <v>208</v>
      </c>
      <c r="K143" s="148">
        <v>42857</v>
      </c>
      <c r="L143" s="149">
        <v>36</v>
      </c>
      <c r="M143" s="148" t="s">
        <v>118</v>
      </c>
      <c r="N143" s="148" t="s">
        <v>41</v>
      </c>
      <c r="O143" s="149">
        <v>42892</v>
      </c>
      <c r="P143" s="148" t="s">
        <v>1878</v>
      </c>
      <c r="Q143" s="148">
        <v>1</v>
      </c>
      <c r="R143" s="149" t="s">
        <v>33</v>
      </c>
      <c r="S143" s="148">
        <v>65382.83</v>
      </c>
      <c r="T143" s="148" t="s">
        <v>186</v>
      </c>
      <c r="U143" s="149">
        <v>74838.7</v>
      </c>
      <c r="V143" s="148" t="s">
        <v>186</v>
      </c>
      <c r="W143" s="148">
        <v>65382.83213050654</v>
      </c>
      <c r="X143" s="149" t="s">
        <v>100</v>
      </c>
      <c r="Y143" s="148" t="s">
        <v>114</v>
      </c>
      <c r="Z143" s="148">
        <v>74.84</v>
      </c>
      <c r="AA143" s="149">
        <v>1</v>
      </c>
      <c r="AB143" s="148" t="s">
        <v>630</v>
      </c>
      <c r="AC143" s="148" t="s">
        <v>949</v>
      </c>
      <c r="AD143" s="149" t="s">
        <v>2636</v>
      </c>
      <c r="AE143" s="148" t="s">
        <v>350</v>
      </c>
      <c r="AF143" s="148"/>
      <c r="AG143" s="149"/>
      <c r="AH143" s="148"/>
      <c r="AI143" s="148"/>
      <c r="AJ143" s="149"/>
      <c r="AK143" s="148" t="str">
        <f t="shared" si="6"/>
        <v>GFS</v>
      </c>
      <c r="AL143" s="148" t="str">
        <f t="shared" si="7"/>
        <v>ICB</v>
      </c>
      <c r="AM143" s="196" t="str">
        <f t="shared" si="8"/>
        <v>GFS/ICB</v>
      </c>
    </row>
    <row r="144" spans="1:39" x14ac:dyDescent="0.25">
      <c r="A144" s="195" t="str">
        <f>IF(ISERROR(MATCH(H144,PriorMonth!H:H,0)),"New","Unresolved")</f>
        <v>New</v>
      </c>
      <c r="B144" s="148">
        <v>95</v>
      </c>
      <c r="C144" s="149" t="s">
        <v>153</v>
      </c>
      <c r="D144" s="148" t="s">
        <v>17</v>
      </c>
      <c r="E144" s="148">
        <v>1750</v>
      </c>
      <c r="F144" s="149" t="s">
        <v>159</v>
      </c>
      <c r="G144" s="148" t="s">
        <v>18</v>
      </c>
      <c r="H144" s="148">
        <v>950110011913</v>
      </c>
      <c r="I144" s="149" t="s">
        <v>58</v>
      </c>
      <c r="J144" s="148" t="s">
        <v>195</v>
      </c>
      <c r="K144" s="148">
        <v>42828</v>
      </c>
      <c r="L144" s="149">
        <v>65</v>
      </c>
      <c r="M144" s="148" t="s">
        <v>118</v>
      </c>
      <c r="N144" s="148" t="s">
        <v>41</v>
      </c>
      <c r="O144" s="149">
        <v>42893</v>
      </c>
      <c r="P144" s="148" t="s">
        <v>1878</v>
      </c>
      <c r="Q144" s="148">
        <v>0</v>
      </c>
      <c r="R144" s="149" t="s">
        <v>33</v>
      </c>
      <c r="S144" s="148">
        <v>73447</v>
      </c>
      <c r="T144" s="148" t="s">
        <v>100</v>
      </c>
      <c r="U144" s="149">
        <v>73447</v>
      </c>
      <c r="V144" s="148" t="s">
        <v>100</v>
      </c>
      <c r="W144" s="148">
        <v>73447</v>
      </c>
      <c r="X144" s="149" t="s">
        <v>100</v>
      </c>
      <c r="Y144" s="148" t="s">
        <v>114</v>
      </c>
      <c r="Z144" s="148">
        <v>73.45</v>
      </c>
      <c r="AA144" s="149">
        <v>1</v>
      </c>
      <c r="AB144" s="148" t="s">
        <v>630</v>
      </c>
      <c r="AC144" s="148" t="s">
        <v>949</v>
      </c>
      <c r="AD144" s="149" t="s">
        <v>1457</v>
      </c>
      <c r="AE144" s="148" t="s">
        <v>350</v>
      </c>
      <c r="AF144" s="148"/>
      <c r="AG144" s="149"/>
      <c r="AH144" s="148"/>
      <c r="AI144" s="148"/>
      <c r="AJ144" s="149"/>
      <c r="AK144" s="148" t="str">
        <f t="shared" si="6"/>
        <v>GFS</v>
      </c>
      <c r="AL144" s="148" t="str">
        <f t="shared" si="7"/>
        <v>Non- ICB</v>
      </c>
      <c r="AM144" s="196" t="str">
        <f t="shared" si="8"/>
        <v>GFS/Non- ICB</v>
      </c>
    </row>
    <row r="145" spans="1:39" x14ac:dyDescent="0.25">
      <c r="A145" s="195" t="str">
        <f>IF(ISERROR(MATCH(H145,PriorMonth!H:H,0)),"New","Unresolved")</f>
        <v>Unresolved</v>
      </c>
      <c r="B145" s="148">
        <v>8520</v>
      </c>
      <c r="C145" s="149" t="s">
        <v>842</v>
      </c>
      <c r="D145" s="148" t="s">
        <v>19</v>
      </c>
      <c r="E145" s="148">
        <v>8420</v>
      </c>
      <c r="F145" s="149" t="s">
        <v>234</v>
      </c>
      <c r="G145" s="148" t="s">
        <v>19</v>
      </c>
      <c r="H145" s="148">
        <v>85200410040044</v>
      </c>
      <c r="I145" s="149" t="s">
        <v>57</v>
      </c>
      <c r="J145" s="148" t="s">
        <v>310</v>
      </c>
      <c r="K145" s="148">
        <v>42643</v>
      </c>
      <c r="L145" s="149">
        <v>250</v>
      </c>
      <c r="M145" s="148" t="s">
        <v>122</v>
      </c>
      <c r="N145" s="148" t="s">
        <v>41</v>
      </c>
      <c r="O145" s="149">
        <v>42775</v>
      </c>
      <c r="P145" s="148" t="s">
        <v>838</v>
      </c>
      <c r="Q145" s="148">
        <v>118</v>
      </c>
      <c r="R145" s="149" t="s">
        <v>36</v>
      </c>
      <c r="S145" s="148">
        <v>5232262.7</v>
      </c>
      <c r="T145" s="148" t="s">
        <v>197</v>
      </c>
      <c r="U145" s="149">
        <v>72334.990000000005</v>
      </c>
      <c r="V145" s="148" t="s">
        <v>197</v>
      </c>
      <c r="W145" s="148">
        <v>5232263.0345466118</v>
      </c>
      <c r="X145" s="149" t="s">
        <v>100</v>
      </c>
      <c r="Y145" s="148" t="s">
        <v>107</v>
      </c>
      <c r="Z145" s="148">
        <v>72.33</v>
      </c>
      <c r="AA145" s="149">
        <v>1</v>
      </c>
      <c r="AB145" s="148" t="s">
        <v>630</v>
      </c>
      <c r="AC145" s="148" t="s">
        <v>506</v>
      </c>
      <c r="AD145" s="149" t="s">
        <v>894</v>
      </c>
      <c r="AE145" s="148" t="s">
        <v>350</v>
      </c>
      <c r="AF145" s="148"/>
      <c r="AG145" s="149"/>
      <c r="AH145" s="148"/>
      <c r="AI145" s="148"/>
      <c r="AJ145" s="149"/>
      <c r="AK145" s="148" t="str">
        <f t="shared" si="6"/>
        <v>GFS</v>
      </c>
      <c r="AL145" s="148" t="str">
        <f t="shared" si="7"/>
        <v>Non- ICB</v>
      </c>
      <c r="AM145" s="196" t="str">
        <f t="shared" si="8"/>
        <v>GFS/Non- ICB</v>
      </c>
    </row>
    <row r="146" spans="1:39" x14ac:dyDescent="0.25">
      <c r="A146" s="195" t="str">
        <f>IF(ISERROR(MATCH(H146,PriorMonth!H:H,0)),"New","Unresolved")</f>
        <v>New</v>
      </c>
      <c r="B146" s="148">
        <v>635</v>
      </c>
      <c r="C146" s="149" t="s">
        <v>142</v>
      </c>
      <c r="D146" s="148" t="s">
        <v>16</v>
      </c>
      <c r="E146" s="148">
        <v>693</v>
      </c>
      <c r="F146" s="149" t="s">
        <v>177</v>
      </c>
      <c r="G146" s="148" t="s">
        <v>16</v>
      </c>
      <c r="H146" s="148">
        <v>63501111708648</v>
      </c>
      <c r="I146" s="149" t="s">
        <v>55</v>
      </c>
      <c r="J146" s="148" t="s">
        <v>1257</v>
      </c>
      <c r="K146" s="148">
        <v>42821</v>
      </c>
      <c r="L146" s="149">
        <v>72</v>
      </c>
      <c r="M146" s="148" t="s">
        <v>111</v>
      </c>
      <c r="N146" s="148" t="s">
        <v>42</v>
      </c>
      <c r="O146" s="149">
        <v>42892</v>
      </c>
      <c r="P146" s="148" t="s">
        <v>1878</v>
      </c>
      <c r="Q146" s="148">
        <v>1</v>
      </c>
      <c r="R146" s="149" t="s">
        <v>33</v>
      </c>
      <c r="S146" s="148">
        <v>72278.8</v>
      </c>
      <c r="T146" s="148" t="s">
        <v>100</v>
      </c>
      <c r="U146" s="149">
        <v>72278.8</v>
      </c>
      <c r="V146" s="148" t="s">
        <v>100</v>
      </c>
      <c r="W146" s="148">
        <v>72278.8</v>
      </c>
      <c r="X146" s="149" t="s">
        <v>100</v>
      </c>
      <c r="Y146" s="148" t="s">
        <v>107</v>
      </c>
      <c r="Z146" s="148">
        <v>72.28</v>
      </c>
      <c r="AA146" s="149">
        <v>1</v>
      </c>
      <c r="AB146" s="148" t="s">
        <v>630</v>
      </c>
      <c r="AC146" s="148" t="s">
        <v>431</v>
      </c>
      <c r="AD146" s="149" t="s">
        <v>854</v>
      </c>
      <c r="AE146" s="148" t="s">
        <v>350</v>
      </c>
      <c r="AF146" s="148"/>
      <c r="AG146" s="149"/>
      <c r="AH146" s="148"/>
      <c r="AI146" s="148"/>
      <c r="AJ146" s="149"/>
      <c r="AK146" s="148" t="str">
        <f t="shared" si="6"/>
        <v>GFS</v>
      </c>
      <c r="AL146" s="148" t="str">
        <f t="shared" si="7"/>
        <v>Non- ICB</v>
      </c>
      <c r="AM146" s="196" t="str">
        <f t="shared" si="8"/>
        <v>GFS/Non- ICB</v>
      </c>
    </row>
    <row r="147" spans="1:39" x14ac:dyDescent="0.25">
      <c r="A147" s="195" t="str">
        <f>IF(ISERROR(MATCH(H147,PriorMonth!H:H,0)),"New","Unresolved")</f>
        <v>Unresolved</v>
      </c>
      <c r="B147" s="148">
        <v>3802</v>
      </c>
      <c r="C147" s="149" t="s">
        <v>169</v>
      </c>
      <c r="D147" s="148" t="s">
        <v>16</v>
      </c>
      <c r="E147" s="148">
        <v>260</v>
      </c>
      <c r="F147" s="149" t="s">
        <v>113</v>
      </c>
      <c r="G147" s="148" t="s">
        <v>23</v>
      </c>
      <c r="H147" s="148">
        <v>701700890</v>
      </c>
      <c r="I147" s="149" t="s">
        <v>277</v>
      </c>
      <c r="J147" s="148" t="s">
        <v>171</v>
      </c>
      <c r="K147" s="148">
        <v>42774</v>
      </c>
      <c r="L147" s="149">
        <v>119</v>
      </c>
      <c r="M147" s="148" t="s">
        <v>111</v>
      </c>
      <c r="N147" s="148" t="s">
        <v>42</v>
      </c>
      <c r="O147" s="149">
        <v>42831</v>
      </c>
      <c r="P147" s="148" t="s">
        <v>838</v>
      </c>
      <c r="Q147" s="148">
        <v>62</v>
      </c>
      <c r="R147" s="149" t="s">
        <v>35</v>
      </c>
      <c r="S147" s="148">
        <v>71823.97</v>
      </c>
      <c r="T147" s="148" t="s">
        <v>100</v>
      </c>
      <c r="U147" s="149">
        <v>71823.97</v>
      </c>
      <c r="V147" s="148" t="s">
        <v>100</v>
      </c>
      <c r="W147" s="148">
        <v>71823.97</v>
      </c>
      <c r="X147" s="149" t="s">
        <v>100</v>
      </c>
      <c r="Y147" s="148" t="s">
        <v>114</v>
      </c>
      <c r="Z147" s="148">
        <v>71.819999999999993</v>
      </c>
      <c r="AA147" s="149">
        <v>1</v>
      </c>
      <c r="AB147" s="148" t="s">
        <v>630</v>
      </c>
      <c r="AC147" s="148" t="s">
        <v>495</v>
      </c>
      <c r="AD147" s="149" t="s">
        <v>1497</v>
      </c>
      <c r="AE147" s="148" t="s">
        <v>350</v>
      </c>
      <c r="AF147" s="148"/>
      <c r="AG147" s="149"/>
      <c r="AH147" s="148"/>
      <c r="AI147" s="148"/>
      <c r="AJ147" s="149"/>
      <c r="AK147" s="148" t="str">
        <f t="shared" si="6"/>
        <v>Non-GFS</v>
      </c>
      <c r="AL147" s="148" t="str">
        <f t="shared" si="7"/>
        <v>Non- ICB</v>
      </c>
      <c r="AM147" s="196" t="str">
        <f t="shared" si="8"/>
        <v>Non-GFS/Non- ICB</v>
      </c>
    </row>
    <row r="148" spans="1:39" x14ac:dyDescent="0.25">
      <c r="A148" s="195" t="str">
        <f>IF(ISERROR(MATCH(H148,PriorMonth!H:H,0)),"New","Unresolved")</f>
        <v>New</v>
      </c>
      <c r="B148" s="148">
        <v>8520</v>
      </c>
      <c r="C148" s="149" t="s">
        <v>842</v>
      </c>
      <c r="D148" s="148" t="s">
        <v>19</v>
      </c>
      <c r="E148" s="148">
        <v>3036</v>
      </c>
      <c r="F148" s="149" t="s">
        <v>202</v>
      </c>
      <c r="G148" s="148" t="s">
        <v>23</v>
      </c>
      <c r="H148" s="148">
        <v>85204010000019</v>
      </c>
      <c r="I148" s="149" t="s">
        <v>59</v>
      </c>
      <c r="J148" s="148" t="s">
        <v>916</v>
      </c>
      <c r="K148" s="148">
        <v>42857</v>
      </c>
      <c r="L148" s="149">
        <v>36</v>
      </c>
      <c r="M148" s="148" t="s">
        <v>122</v>
      </c>
      <c r="N148" s="148" t="s">
        <v>41</v>
      </c>
      <c r="O148" s="149">
        <v>42893</v>
      </c>
      <c r="P148" s="148" t="s">
        <v>1878</v>
      </c>
      <c r="Q148" s="148">
        <v>0</v>
      </c>
      <c r="R148" s="149" t="s">
        <v>33</v>
      </c>
      <c r="S148" s="148">
        <v>5064300</v>
      </c>
      <c r="T148" s="148" t="s">
        <v>197</v>
      </c>
      <c r="U148" s="149">
        <v>70012.929999999993</v>
      </c>
      <c r="V148" s="148" t="s">
        <v>197</v>
      </c>
      <c r="W148" s="148">
        <v>5064299.6643712744</v>
      </c>
      <c r="X148" s="149" t="s">
        <v>100</v>
      </c>
      <c r="Y148" s="148" t="s">
        <v>114</v>
      </c>
      <c r="Z148" s="148">
        <v>70.010000000000005</v>
      </c>
      <c r="AA148" s="149">
        <v>1</v>
      </c>
      <c r="AB148" s="148" t="s">
        <v>630</v>
      </c>
      <c r="AC148" s="148" t="s">
        <v>1397</v>
      </c>
      <c r="AD148" s="149" t="s">
        <v>2840</v>
      </c>
      <c r="AE148" s="148" t="s">
        <v>350</v>
      </c>
      <c r="AF148" s="148"/>
      <c r="AG148" s="149"/>
      <c r="AH148" s="148"/>
      <c r="AI148" s="148"/>
      <c r="AJ148" s="149"/>
      <c r="AK148" s="148" t="str">
        <f t="shared" si="6"/>
        <v>GFS</v>
      </c>
      <c r="AL148" s="148" t="str">
        <f t="shared" si="7"/>
        <v>Non- ICB</v>
      </c>
      <c r="AM148" s="196" t="str">
        <f t="shared" si="8"/>
        <v>GFS/Non- ICB</v>
      </c>
    </row>
    <row r="149" spans="1:39" x14ac:dyDescent="0.25">
      <c r="A149" s="195" t="str">
        <f>IF(ISERROR(MATCH(H149,PriorMonth!H:H,0)),"New","Unresolved")</f>
        <v>Unresolved</v>
      </c>
      <c r="B149" s="148">
        <v>8243</v>
      </c>
      <c r="C149" s="149" t="s">
        <v>120</v>
      </c>
      <c r="D149" s="148" t="s">
        <v>14</v>
      </c>
      <c r="E149" s="148">
        <v>8205</v>
      </c>
      <c r="F149" s="149" t="s">
        <v>130</v>
      </c>
      <c r="G149" s="148" t="s">
        <v>14</v>
      </c>
      <c r="H149" s="148">
        <v>82430160101692</v>
      </c>
      <c r="I149" s="149" t="s">
        <v>56</v>
      </c>
      <c r="J149" s="148" t="s">
        <v>300</v>
      </c>
      <c r="K149" s="148">
        <v>42829</v>
      </c>
      <c r="L149" s="149">
        <v>64</v>
      </c>
      <c r="M149" s="148" t="s">
        <v>111</v>
      </c>
      <c r="N149" s="148" t="s">
        <v>42</v>
      </c>
      <c r="O149" s="149">
        <v>42859</v>
      </c>
      <c r="P149" s="148" t="s">
        <v>1878</v>
      </c>
      <c r="Q149" s="148">
        <v>34</v>
      </c>
      <c r="R149" s="149" t="s">
        <v>34</v>
      </c>
      <c r="S149" s="148">
        <v>69587.5</v>
      </c>
      <c r="T149" s="148" t="s">
        <v>100</v>
      </c>
      <c r="U149" s="149">
        <v>69587.5</v>
      </c>
      <c r="V149" s="148" t="s">
        <v>100</v>
      </c>
      <c r="W149" s="148">
        <v>69587.5</v>
      </c>
      <c r="X149" s="149" t="s">
        <v>100</v>
      </c>
      <c r="Y149" s="148" t="s">
        <v>107</v>
      </c>
      <c r="Z149" s="148">
        <v>69.59</v>
      </c>
      <c r="AA149" s="149">
        <v>1</v>
      </c>
      <c r="AB149" s="148" t="s">
        <v>630</v>
      </c>
      <c r="AC149" s="148" t="s">
        <v>582</v>
      </c>
      <c r="AD149" s="149" t="s">
        <v>2708</v>
      </c>
      <c r="AE149" s="148" t="s">
        <v>350</v>
      </c>
      <c r="AF149" s="148"/>
      <c r="AG149" s="149"/>
      <c r="AH149" s="148"/>
      <c r="AI149" s="148"/>
      <c r="AJ149" s="149"/>
      <c r="AK149" s="148" t="str">
        <f t="shared" si="6"/>
        <v>GFS</v>
      </c>
      <c r="AL149" s="148" t="str">
        <f t="shared" si="7"/>
        <v>Non- ICB</v>
      </c>
      <c r="AM149" s="196" t="str">
        <f t="shared" si="8"/>
        <v>GFS/Non- ICB</v>
      </c>
    </row>
    <row r="150" spans="1:39" x14ac:dyDescent="0.25">
      <c r="A150" s="195" t="str">
        <f>IF(ISERROR(MATCH(H150,PriorMonth!H:H,0)),"New","Unresolved")</f>
        <v>New</v>
      </c>
      <c r="B150" s="148">
        <v>179</v>
      </c>
      <c r="C150" s="149" t="s">
        <v>1786</v>
      </c>
      <c r="D150" s="148" t="s">
        <v>22</v>
      </c>
      <c r="E150" s="148">
        <v>692</v>
      </c>
      <c r="F150" s="149" t="s">
        <v>187</v>
      </c>
      <c r="G150" s="148" t="s">
        <v>16</v>
      </c>
      <c r="H150" s="148">
        <v>179030000401</v>
      </c>
      <c r="I150" s="149" t="s">
        <v>277</v>
      </c>
      <c r="J150" s="148" t="s">
        <v>331</v>
      </c>
      <c r="K150" s="148">
        <v>42825</v>
      </c>
      <c r="L150" s="149">
        <v>68</v>
      </c>
      <c r="M150" s="148" t="s">
        <v>111</v>
      </c>
      <c r="N150" s="148" t="s">
        <v>42</v>
      </c>
      <c r="O150" s="149">
        <v>42892</v>
      </c>
      <c r="P150" s="148" t="s">
        <v>1878</v>
      </c>
      <c r="Q150" s="148">
        <v>1</v>
      </c>
      <c r="R150" s="149" t="s">
        <v>33</v>
      </c>
      <c r="S150" s="148">
        <v>102941.95</v>
      </c>
      <c r="T150" s="148" t="s">
        <v>581</v>
      </c>
      <c r="U150" s="149">
        <v>68137.38</v>
      </c>
      <c r="V150" s="148" t="s">
        <v>581</v>
      </c>
      <c r="W150" s="148">
        <v>102941.95053338794</v>
      </c>
      <c r="X150" s="149" t="s">
        <v>100</v>
      </c>
      <c r="Y150" s="148" t="s">
        <v>114</v>
      </c>
      <c r="Z150" s="148">
        <v>68.14</v>
      </c>
      <c r="AA150" s="149">
        <v>1</v>
      </c>
      <c r="AB150" s="148" t="s">
        <v>630</v>
      </c>
      <c r="AC150" s="148" t="s">
        <v>412</v>
      </c>
      <c r="AD150" s="149" t="s">
        <v>2606</v>
      </c>
      <c r="AE150" s="148" t="s">
        <v>350</v>
      </c>
      <c r="AF150" s="148"/>
      <c r="AG150" s="149"/>
      <c r="AH150" s="148"/>
      <c r="AI150" s="148"/>
      <c r="AJ150" s="149"/>
      <c r="AK150" s="148" t="str">
        <f t="shared" si="6"/>
        <v>GFS</v>
      </c>
      <c r="AL150" s="148" t="str">
        <f t="shared" si="7"/>
        <v>Non- ICB</v>
      </c>
      <c r="AM150" s="196" t="str">
        <f t="shared" si="8"/>
        <v>GFS/Non- ICB</v>
      </c>
    </row>
    <row r="151" spans="1:39" x14ac:dyDescent="0.25">
      <c r="A151" s="195" t="str">
        <f>IF(ISERROR(MATCH(H151,PriorMonth!H:H,0)),"New","Unresolved")</f>
        <v>New</v>
      </c>
      <c r="B151" s="148">
        <v>95</v>
      </c>
      <c r="C151" s="149" t="s">
        <v>153</v>
      </c>
      <c r="D151" s="148" t="s">
        <v>17</v>
      </c>
      <c r="E151" s="148">
        <v>260</v>
      </c>
      <c r="F151" s="149" t="s">
        <v>113</v>
      </c>
      <c r="G151" s="148" t="s">
        <v>23</v>
      </c>
      <c r="H151" s="148">
        <v>950110011379</v>
      </c>
      <c r="I151" s="149" t="s">
        <v>58</v>
      </c>
      <c r="J151" s="148" t="s">
        <v>195</v>
      </c>
      <c r="K151" s="148">
        <v>42821</v>
      </c>
      <c r="L151" s="149">
        <v>72</v>
      </c>
      <c r="M151" s="148" t="s">
        <v>111</v>
      </c>
      <c r="N151" s="148" t="s">
        <v>42</v>
      </c>
      <c r="O151" s="149">
        <v>42892</v>
      </c>
      <c r="P151" s="148" t="s">
        <v>1878</v>
      </c>
      <c r="Q151" s="148">
        <v>1</v>
      </c>
      <c r="R151" s="149" t="s">
        <v>33</v>
      </c>
      <c r="S151" s="148">
        <v>67800</v>
      </c>
      <c r="T151" s="148" t="s">
        <v>100</v>
      </c>
      <c r="U151" s="149">
        <v>67800</v>
      </c>
      <c r="V151" s="148" t="s">
        <v>100</v>
      </c>
      <c r="W151" s="148">
        <v>67800</v>
      </c>
      <c r="X151" s="149" t="s">
        <v>100</v>
      </c>
      <c r="Y151" s="148" t="s">
        <v>114</v>
      </c>
      <c r="Z151" s="148">
        <v>67.8</v>
      </c>
      <c r="AA151" s="149">
        <v>1</v>
      </c>
      <c r="AB151" s="148" t="s">
        <v>630</v>
      </c>
      <c r="AC151" s="148" t="s">
        <v>442</v>
      </c>
      <c r="AD151" s="149" t="s">
        <v>2701</v>
      </c>
      <c r="AE151" s="148" t="s">
        <v>350</v>
      </c>
      <c r="AF151" s="148"/>
      <c r="AG151" s="149"/>
      <c r="AH151" s="148"/>
      <c r="AI151" s="148"/>
      <c r="AJ151" s="149"/>
      <c r="AK151" s="148" t="str">
        <f t="shared" si="6"/>
        <v>GFS</v>
      </c>
      <c r="AL151" s="148" t="str">
        <f t="shared" si="7"/>
        <v>Non- ICB</v>
      </c>
      <c r="AM151" s="196" t="str">
        <f t="shared" si="8"/>
        <v>GFS/Non- ICB</v>
      </c>
    </row>
    <row r="152" spans="1:39" x14ac:dyDescent="0.25">
      <c r="A152" s="195" t="str">
        <f>IF(ISERROR(MATCH(H152,PriorMonth!H:H,0)),"New","Unresolved")</f>
        <v>New</v>
      </c>
      <c r="B152" s="148">
        <v>8520</v>
      </c>
      <c r="C152" s="149" t="s">
        <v>842</v>
      </c>
      <c r="D152" s="148" t="s">
        <v>19</v>
      </c>
      <c r="E152" s="148">
        <v>247</v>
      </c>
      <c r="F152" s="149" t="s">
        <v>198</v>
      </c>
      <c r="G152" s="148" t="s">
        <v>23</v>
      </c>
      <c r="H152" s="148">
        <v>85200310088484</v>
      </c>
      <c r="I152" s="149" t="s">
        <v>59</v>
      </c>
      <c r="J152" s="148" t="s">
        <v>320</v>
      </c>
      <c r="K152" s="148">
        <v>42887</v>
      </c>
      <c r="L152" s="149">
        <v>6</v>
      </c>
      <c r="M152" s="148" t="s">
        <v>111</v>
      </c>
      <c r="N152" s="148" t="s">
        <v>42</v>
      </c>
      <c r="O152" s="149">
        <v>42893</v>
      </c>
      <c r="P152" s="148" t="s">
        <v>1878</v>
      </c>
      <c r="Q152" s="148">
        <v>0</v>
      </c>
      <c r="R152" s="149" t="s">
        <v>33</v>
      </c>
      <c r="S152" s="148">
        <v>4887296</v>
      </c>
      <c r="T152" s="148" t="s">
        <v>197</v>
      </c>
      <c r="U152" s="149">
        <v>67565.89</v>
      </c>
      <c r="V152" s="148" t="s">
        <v>197</v>
      </c>
      <c r="W152" s="148">
        <v>4887296.0187489148</v>
      </c>
      <c r="X152" s="149" t="s">
        <v>100</v>
      </c>
      <c r="Y152" s="148" t="s">
        <v>114</v>
      </c>
      <c r="Z152" s="148">
        <v>67.569999999999993</v>
      </c>
      <c r="AA152" s="149">
        <v>1</v>
      </c>
      <c r="AB152" s="148" t="s">
        <v>630</v>
      </c>
      <c r="AC152" s="148" t="s">
        <v>915</v>
      </c>
      <c r="AD152" s="149" t="s">
        <v>1280</v>
      </c>
      <c r="AE152" s="148" t="s">
        <v>350</v>
      </c>
      <c r="AF152" s="148"/>
      <c r="AG152" s="149"/>
      <c r="AH152" s="148"/>
      <c r="AI152" s="148"/>
      <c r="AJ152" s="149"/>
      <c r="AK152" s="148" t="str">
        <f t="shared" si="6"/>
        <v>GFS</v>
      </c>
      <c r="AL152" s="148" t="str">
        <f t="shared" si="7"/>
        <v>Non- ICB</v>
      </c>
      <c r="AM152" s="196" t="str">
        <f t="shared" si="8"/>
        <v>GFS/Non- ICB</v>
      </c>
    </row>
    <row r="153" spans="1:39" x14ac:dyDescent="0.25">
      <c r="A153" s="195" t="str">
        <f>IF(ISERROR(MATCH(H153,PriorMonth!H:H,0)),"New","Unresolved")</f>
        <v>New</v>
      </c>
      <c r="B153" s="148">
        <v>635</v>
      </c>
      <c r="C153" s="149" t="s">
        <v>142</v>
      </c>
      <c r="D153" s="148" t="s">
        <v>16</v>
      </c>
      <c r="E153" s="148">
        <v>1350</v>
      </c>
      <c r="F153" s="149" t="s">
        <v>124</v>
      </c>
      <c r="G153" s="148" t="s">
        <v>21</v>
      </c>
      <c r="H153" s="148">
        <v>63501111709003</v>
      </c>
      <c r="I153" s="149" t="s">
        <v>55</v>
      </c>
      <c r="J153" s="148" t="s">
        <v>870</v>
      </c>
      <c r="K153" s="148">
        <v>42822</v>
      </c>
      <c r="L153" s="149">
        <v>71</v>
      </c>
      <c r="M153" s="148" t="s">
        <v>118</v>
      </c>
      <c r="N153" s="148" t="s">
        <v>41</v>
      </c>
      <c r="O153" s="149">
        <v>42891</v>
      </c>
      <c r="P153" s="148" t="s">
        <v>1878</v>
      </c>
      <c r="Q153" s="148">
        <v>2</v>
      </c>
      <c r="R153" s="149" t="s">
        <v>33</v>
      </c>
      <c r="S153" s="148">
        <v>67412.179999999993</v>
      </c>
      <c r="T153" s="148" t="s">
        <v>100</v>
      </c>
      <c r="U153" s="149">
        <v>67412.179999999993</v>
      </c>
      <c r="V153" s="148" t="s">
        <v>100</v>
      </c>
      <c r="W153" s="148">
        <v>67412.179999999993</v>
      </c>
      <c r="X153" s="149" t="s">
        <v>100</v>
      </c>
      <c r="Y153" s="148" t="s">
        <v>114</v>
      </c>
      <c r="Z153" s="148">
        <v>67.41</v>
      </c>
      <c r="AA153" s="149">
        <v>1</v>
      </c>
      <c r="AB153" s="148" t="s">
        <v>630</v>
      </c>
      <c r="AC153" s="148" t="s">
        <v>436</v>
      </c>
      <c r="AD153" s="149" t="s">
        <v>2737</v>
      </c>
      <c r="AE153" s="148" t="s">
        <v>350</v>
      </c>
      <c r="AF153" s="148"/>
      <c r="AG153" s="149"/>
      <c r="AH153" s="148"/>
      <c r="AI153" s="148"/>
      <c r="AJ153" s="149"/>
      <c r="AK153" s="148" t="str">
        <f t="shared" si="6"/>
        <v>GFS</v>
      </c>
      <c r="AL153" s="148" t="str">
        <f t="shared" si="7"/>
        <v>Non- ICB</v>
      </c>
      <c r="AM153" s="196" t="str">
        <f t="shared" si="8"/>
        <v>GFS/Non- ICB</v>
      </c>
    </row>
    <row r="154" spans="1:39" x14ac:dyDescent="0.25">
      <c r="A154" s="195" t="str">
        <f>IF(ISERROR(MATCH(H154,PriorMonth!H:H,0)),"New","Unresolved")</f>
        <v>New</v>
      </c>
      <c r="B154" s="148">
        <v>95</v>
      </c>
      <c r="C154" s="149" t="s">
        <v>153</v>
      </c>
      <c r="D154" s="148" t="s">
        <v>17</v>
      </c>
      <c r="E154" s="148">
        <v>8243</v>
      </c>
      <c r="F154" s="149" t="s">
        <v>120</v>
      </c>
      <c r="G154" s="148" t="s">
        <v>14</v>
      </c>
      <c r="H154" s="148">
        <v>950110011344</v>
      </c>
      <c r="I154" s="149" t="s">
        <v>58</v>
      </c>
      <c r="J154" s="148" t="s">
        <v>195</v>
      </c>
      <c r="K154" s="148">
        <v>42821</v>
      </c>
      <c r="L154" s="149">
        <v>72</v>
      </c>
      <c r="M154" s="148" t="s">
        <v>122</v>
      </c>
      <c r="N154" s="148" t="s">
        <v>41</v>
      </c>
      <c r="O154" s="149">
        <v>42893</v>
      </c>
      <c r="P154" s="148" t="s">
        <v>1878</v>
      </c>
      <c r="Q154" s="148">
        <v>0</v>
      </c>
      <c r="R154" s="149" t="s">
        <v>33</v>
      </c>
      <c r="S154" s="148">
        <v>66952.5</v>
      </c>
      <c r="T154" s="148" t="s">
        <v>100</v>
      </c>
      <c r="U154" s="149">
        <v>66952.5</v>
      </c>
      <c r="V154" s="148" t="s">
        <v>100</v>
      </c>
      <c r="W154" s="148">
        <v>66952.5</v>
      </c>
      <c r="X154" s="149" t="s">
        <v>100</v>
      </c>
      <c r="Y154" s="148" t="s">
        <v>114</v>
      </c>
      <c r="Z154" s="148">
        <v>66.95</v>
      </c>
      <c r="AA154" s="149">
        <v>1</v>
      </c>
      <c r="AB154" s="148" t="s">
        <v>630</v>
      </c>
      <c r="AC154" s="148" t="s">
        <v>426</v>
      </c>
      <c r="AD154" s="149" t="s">
        <v>2736</v>
      </c>
      <c r="AE154" s="148" t="s">
        <v>350</v>
      </c>
      <c r="AF154" s="148"/>
      <c r="AG154" s="149"/>
      <c r="AH154" s="148"/>
      <c r="AI154" s="148"/>
      <c r="AJ154" s="149"/>
      <c r="AK154" s="148" t="str">
        <f t="shared" si="6"/>
        <v>GFS</v>
      </c>
      <c r="AL154" s="148" t="str">
        <f t="shared" si="7"/>
        <v>Non- ICB</v>
      </c>
      <c r="AM154" s="196" t="str">
        <f t="shared" si="8"/>
        <v>GFS/Non- ICB</v>
      </c>
    </row>
    <row r="155" spans="1:39" x14ac:dyDescent="0.25">
      <c r="A155" s="195" t="str">
        <f>IF(ISERROR(MATCH(H155,PriorMonth!H:H,0)),"New","Unresolved")</f>
        <v>Unresolved</v>
      </c>
      <c r="B155" s="148">
        <v>8520</v>
      </c>
      <c r="C155" s="149" t="s">
        <v>842</v>
      </c>
      <c r="D155" s="148" t="s">
        <v>19</v>
      </c>
      <c r="E155" s="148">
        <v>260</v>
      </c>
      <c r="F155" s="149" t="s">
        <v>113</v>
      </c>
      <c r="G155" s="148" t="s">
        <v>23</v>
      </c>
      <c r="H155" s="148" t="s">
        <v>1586</v>
      </c>
      <c r="I155" s="149" t="s">
        <v>54</v>
      </c>
      <c r="J155" s="148" t="s">
        <v>381</v>
      </c>
      <c r="K155" s="148">
        <v>42768</v>
      </c>
      <c r="L155" s="149">
        <v>125</v>
      </c>
      <c r="M155" s="148" t="s">
        <v>127</v>
      </c>
      <c r="N155" s="148" t="s">
        <v>128</v>
      </c>
      <c r="O155" s="149">
        <v>42831</v>
      </c>
      <c r="P155" s="148" t="s">
        <v>838</v>
      </c>
      <c r="Q155" s="148">
        <v>62</v>
      </c>
      <c r="R155" s="149" t="s">
        <v>35</v>
      </c>
      <c r="S155" s="148">
        <v>4743158</v>
      </c>
      <c r="T155" s="148" t="s">
        <v>197</v>
      </c>
      <c r="U155" s="149">
        <v>65573.210000000006</v>
      </c>
      <c r="V155" s="148" t="s">
        <v>197</v>
      </c>
      <c r="W155" s="148">
        <v>4743157.9480354153</v>
      </c>
      <c r="X155" s="149" t="s">
        <v>100</v>
      </c>
      <c r="Y155" s="148" t="s">
        <v>114</v>
      </c>
      <c r="Z155" s="148">
        <v>65.569999999999993</v>
      </c>
      <c r="AA155" s="149">
        <v>1</v>
      </c>
      <c r="AB155" s="148" t="s">
        <v>630</v>
      </c>
      <c r="AC155" s="148" t="s">
        <v>681</v>
      </c>
      <c r="AD155" s="149" t="s">
        <v>354</v>
      </c>
      <c r="AE155" s="148" t="s">
        <v>350</v>
      </c>
      <c r="AF155" s="148"/>
      <c r="AG155" s="149"/>
      <c r="AH155" s="148"/>
      <c r="AI155" s="148"/>
      <c r="AJ155" s="149"/>
      <c r="AK155" s="148" t="str">
        <f t="shared" si="6"/>
        <v>Non-GFS</v>
      </c>
      <c r="AL155" s="148" t="str">
        <f t="shared" si="7"/>
        <v>Non- ICB</v>
      </c>
      <c r="AM155" s="196" t="str">
        <f t="shared" si="8"/>
        <v>Non-GFS/Non- ICB</v>
      </c>
    </row>
    <row r="156" spans="1:39" x14ac:dyDescent="0.25">
      <c r="A156" s="195" t="str">
        <f>IF(ISERROR(MATCH(H156,PriorMonth!H:H,0)),"New","Unresolved")</f>
        <v>Unresolved</v>
      </c>
      <c r="B156" s="148">
        <v>8520</v>
      </c>
      <c r="C156" s="149" t="s">
        <v>842</v>
      </c>
      <c r="D156" s="148" t="s">
        <v>19</v>
      </c>
      <c r="E156" s="148">
        <v>795</v>
      </c>
      <c r="F156" s="149" t="s">
        <v>264</v>
      </c>
      <c r="G156" s="148" t="s">
        <v>14</v>
      </c>
      <c r="H156" s="148">
        <v>85200320061695</v>
      </c>
      <c r="I156" s="149" t="s">
        <v>55</v>
      </c>
      <c r="J156" s="148" t="s">
        <v>1758</v>
      </c>
      <c r="K156" s="148">
        <v>42773</v>
      </c>
      <c r="L156" s="149">
        <v>120</v>
      </c>
      <c r="M156" s="148" t="s">
        <v>111</v>
      </c>
      <c r="N156" s="148" t="s">
        <v>42</v>
      </c>
      <c r="O156" s="149">
        <v>42831</v>
      </c>
      <c r="P156" s="148" t="s">
        <v>838</v>
      </c>
      <c r="Q156" s="148">
        <v>62</v>
      </c>
      <c r="R156" s="149" t="s">
        <v>35</v>
      </c>
      <c r="S156" s="148">
        <v>4677951.59</v>
      </c>
      <c r="T156" s="148" t="s">
        <v>197</v>
      </c>
      <c r="U156" s="149">
        <v>64671.75</v>
      </c>
      <c r="V156" s="148" t="s">
        <v>197</v>
      </c>
      <c r="W156" s="148">
        <v>4677951.9414385743</v>
      </c>
      <c r="X156" s="149" t="s">
        <v>100</v>
      </c>
      <c r="Y156" s="148" t="s">
        <v>114</v>
      </c>
      <c r="Z156" s="148">
        <v>64.67</v>
      </c>
      <c r="AA156" s="149">
        <v>1</v>
      </c>
      <c r="AB156" s="148" t="s">
        <v>630</v>
      </c>
      <c r="AC156" s="148" t="s">
        <v>426</v>
      </c>
      <c r="AD156" s="149" t="s">
        <v>1759</v>
      </c>
      <c r="AE156" s="148" t="s">
        <v>350</v>
      </c>
      <c r="AF156" s="148"/>
      <c r="AG156" s="149"/>
      <c r="AH156" s="148"/>
      <c r="AI156" s="148"/>
      <c r="AJ156" s="149"/>
      <c r="AK156" s="148" t="str">
        <f t="shared" si="6"/>
        <v>GFS</v>
      </c>
      <c r="AL156" s="148" t="str">
        <f t="shared" si="7"/>
        <v>ICB</v>
      </c>
      <c r="AM156" s="196" t="str">
        <f t="shared" si="8"/>
        <v>GFS/ICB</v>
      </c>
    </row>
    <row r="157" spans="1:39" x14ac:dyDescent="0.25">
      <c r="A157" s="195" t="str">
        <f>IF(ISERROR(MATCH(H157,PriorMonth!H:H,0)),"New","Unresolved")</f>
        <v>New</v>
      </c>
      <c r="B157" s="148">
        <v>8310</v>
      </c>
      <c r="C157" s="149" t="s">
        <v>170</v>
      </c>
      <c r="D157" s="148" t="s">
        <v>14</v>
      </c>
      <c r="E157" s="148">
        <v>95</v>
      </c>
      <c r="F157" s="149" t="s">
        <v>153</v>
      </c>
      <c r="G157" s="148" t="s">
        <v>17</v>
      </c>
      <c r="H157" s="148" t="s">
        <v>2948</v>
      </c>
      <c r="I157" s="149" t="s">
        <v>277</v>
      </c>
      <c r="J157" s="148" t="s">
        <v>241</v>
      </c>
      <c r="K157" s="148">
        <v>42731</v>
      </c>
      <c r="L157" s="149">
        <v>162</v>
      </c>
      <c r="M157" s="148" t="s">
        <v>158</v>
      </c>
      <c r="N157" s="148" t="s">
        <v>41</v>
      </c>
      <c r="O157" s="149">
        <v>42892</v>
      </c>
      <c r="P157" s="148" t="s">
        <v>1878</v>
      </c>
      <c r="Q157" s="148">
        <v>1</v>
      </c>
      <c r="R157" s="149" t="s">
        <v>33</v>
      </c>
      <c r="S157" s="148">
        <v>265645.53999999998</v>
      </c>
      <c r="T157" s="148" t="s">
        <v>242</v>
      </c>
      <c r="U157" s="149">
        <v>63685.65</v>
      </c>
      <c r="V157" s="148" t="s">
        <v>242</v>
      </c>
      <c r="W157" s="148">
        <v>265645.54315689713</v>
      </c>
      <c r="X157" s="149" t="s">
        <v>100</v>
      </c>
      <c r="Y157" s="148" t="s">
        <v>114</v>
      </c>
      <c r="Z157" s="148">
        <v>63.69</v>
      </c>
      <c r="AA157" s="149">
        <v>1</v>
      </c>
      <c r="AB157" s="148" t="s">
        <v>630</v>
      </c>
      <c r="AC157" s="148" t="s">
        <v>410</v>
      </c>
      <c r="AD157" s="149" t="s">
        <v>2949</v>
      </c>
      <c r="AE157" s="148" t="s">
        <v>350</v>
      </c>
      <c r="AF157" s="148"/>
      <c r="AG157" s="149"/>
      <c r="AH157" s="148"/>
      <c r="AI157" s="148"/>
      <c r="AJ157" s="149"/>
      <c r="AK157" s="148" t="str">
        <f t="shared" si="6"/>
        <v>GFS</v>
      </c>
      <c r="AL157" s="148" t="str">
        <f t="shared" si="7"/>
        <v>Non- ICB</v>
      </c>
      <c r="AM157" s="196" t="str">
        <f t="shared" si="8"/>
        <v>GFS/Non- ICB</v>
      </c>
    </row>
    <row r="158" spans="1:39" x14ac:dyDescent="0.25">
      <c r="A158" s="195" t="str">
        <f>IF(ISERROR(MATCH(H158,PriorMonth!H:H,0)),"New","Unresolved")</f>
        <v>Unresolved</v>
      </c>
      <c r="B158" s="148">
        <v>3802</v>
      </c>
      <c r="C158" s="149" t="s">
        <v>169</v>
      </c>
      <c r="D158" s="148" t="s">
        <v>16</v>
      </c>
      <c r="E158" s="148">
        <v>260</v>
      </c>
      <c r="F158" s="149" t="s">
        <v>113</v>
      </c>
      <c r="G158" s="148" t="s">
        <v>23</v>
      </c>
      <c r="H158" s="148">
        <v>701614245</v>
      </c>
      <c r="I158" s="149" t="s">
        <v>277</v>
      </c>
      <c r="J158" s="148" t="s">
        <v>171</v>
      </c>
      <c r="K158" s="148">
        <v>42731</v>
      </c>
      <c r="L158" s="149">
        <v>162</v>
      </c>
      <c r="M158" s="148" t="s">
        <v>111</v>
      </c>
      <c r="N158" s="148" t="s">
        <v>42</v>
      </c>
      <c r="O158" s="149">
        <v>42800</v>
      </c>
      <c r="P158" s="148" t="s">
        <v>838</v>
      </c>
      <c r="Q158" s="148">
        <v>93</v>
      </c>
      <c r="R158" s="149" t="s">
        <v>36</v>
      </c>
      <c r="S158" s="148">
        <v>63315.6</v>
      </c>
      <c r="T158" s="148" t="s">
        <v>100</v>
      </c>
      <c r="U158" s="149">
        <v>63315.6</v>
      </c>
      <c r="V158" s="148" t="s">
        <v>100</v>
      </c>
      <c r="W158" s="148">
        <v>63315.6</v>
      </c>
      <c r="X158" s="149" t="s">
        <v>100</v>
      </c>
      <c r="Y158" s="148" t="s">
        <v>114</v>
      </c>
      <c r="Z158" s="148">
        <v>63.32</v>
      </c>
      <c r="AA158" s="149">
        <v>1</v>
      </c>
      <c r="AB158" s="148" t="s">
        <v>630</v>
      </c>
      <c r="AC158" s="148" t="s">
        <v>495</v>
      </c>
      <c r="AD158" s="149" t="s">
        <v>373</v>
      </c>
      <c r="AE158" s="148" t="s">
        <v>350</v>
      </c>
      <c r="AF158" s="148"/>
      <c r="AG158" s="149"/>
      <c r="AH158" s="148"/>
      <c r="AI158" s="148"/>
      <c r="AJ158" s="149"/>
      <c r="AK158" s="148" t="str">
        <f t="shared" si="6"/>
        <v>Non-GFS</v>
      </c>
      <c r="AL158" s="148" t="str">
        <f t="shared" si="7"/>
        <v>Non- ICB</v>
      </c>
      <c r="AM158" s="196" t="str">
        <f t="shared" si="8"/>
        <v>Non-GFS/Non- ICB</v>
      </c>
    </row>
    <row r="159" spans="1:39" x14ac:dyDescent="0.25">
      <c r="A159" s="195" t="str">
        <f>IF(ISERROR(MATCH(H159,PriorMonth!H:H,0)),"New","Unresolved")</f>
        <v>Unresolved</v>
      </c>
      <c r="B159" s="148">
        <v>8520</v>
      </c>
      <c r="C159" s="149" t="s">
        <v>842</v>
      </c>
      <c r="D159" s="148" t="s">
        <v>19</v>
      </c>
      <c r="E159" s="148">
        <v>795</v>
      </c>
      <c r="F159" s="149" t="s">
        <v>264</v>
      </c>
      <c r="G159" s="148" t="s">
        <v>14</v>
      </c>
      <c r="H159" s="148">
        <v>85200320061841</v>
      </c>
      <c r="I159" s="149" t="s">
        <v>55</v>
      </c>
      <c r="J159" s="148" t="s">
        <v>1758</v>
      </c>
      <c r="K159" s="148">
        <v>42795</v>
      </c>
      <c r="L159" s="149">
        <v>98</v>
      </c>
      <c r="M159" s="148" t="s">
        <v>111</v>
      </c>
      <c r="N159" s="148" t="s">
        <v>42</v>
      </c>
      <c r="O159" s="149">
        <v>42859</v>
      </c>
      <c r="P159" s="148" t="s">
        <v>1878</v>
      </c>
      <c r="Q159" s="148">
        <v>34</v>
      </c>
      <c r="R159" s="149" t="s">
        <v>34</v>
      </c>
      <c r="S159" s="148">
        <v>4575753.68</v>
      </c>
      <c r="T159" s="148" t="s">
        <v>197</v>
      </c>
      <c r="U159" s="149">
        <v>63258.879999999997</v>
      </c>
      <c r="V159" s="148" t="s">
        <v>197</v>
      </c>
      <c r="W159" s="148">
        <v>4575753.7179561369</v>
      </c>
      <c r="X159" s="149" t="s">
        <v>100</v>
      </c>
      <c r="Y159" s="148" t="s">
        <v>114</v>
      </c>
      <c r="Z159" s="148">
        <v>63.26</v>
      </c>
      <c r="AA159" s="149">
        <v>1</v>
      </c>
      <c r="AB159" s="148" t="s">
        <v>630</v>
      </c>
      <c r="AC159" s="148" t="s">
        <v>426</v>
      </c>
      <c r="AD159" s="149" t="s">
        <v>877</v>
      </c>
      <c r="AE159" s="148" t="s">
        <v>350</v>
      </c>
      <c r="AF159" s="148"/>
      <c r="AG159" s="149"/>
      <c r="AH159" s="148"/>
      <c r="AI159" s="148"/>
      <c r="AJ159" s="149"/>
      <c r="AK159" s="148" t="str">
        <f t="shared" si="6"/>
        <v>GFS</v>
      </c>
      <c r="AL159" s="148" t="str">
        <f t="shared" si="7"/>
        <v>ICB</v>
      </c>
      <c r="AM159" s="196" t="str">
        <f t="shared" si="8"/>
        <v>GFS/ICB</v>
      </c>
    </row>
    <row r="160" spans="1:39" x14ac:dyDescent="0.25">
      <c r="A160" s="195" t="str">
        <f>IF(ISERROR(MATCH(H160,PriorMonth!H:H,0)),"New","Unresolved")</f>
        <v>Unresolved</v>
      </c>
      <c r="B160" s="148">
        <v>3071</v>
      </c>
      <c r="C160" s="149" t="s">
        <v>139</v>
      </c>
      <c r="D160" s="148" t="s">
        <v>21</v>
      </c>
      <c r="E160" s="148">
        <v>1350</v>
      </c>
      <c r="F160" s="149" t="s">
        <v>124</v>
      </c>
      <c r="G160" s="148" t="s">
        <v>21</v>
      </c>
      <c r="H160" s="148">
        <v>-1</v>
      </c>
      <c r="I160" s="149" t="s">
        <v>59</v>
      </c>
      <c r="J160" s="148" t="s">
        <v>125</v>
      </c>
      <c r="K160" s="148">
        <v>42727</v>
      </c>
      <c r="L160" s="149">
        <v>166</v>
      </c>
      <c r="M160" s="148" t="s">
        <v>111</v>
      </c>
      <c r="N160" s="148" t="s">
        <v>42</v>
      </c>
      <c r="O160" s="149">
        <v>42797</v>
      </c>
      <c r="P160" s="148" t="s">
        <v>838</v>
      </c>
      <c r="Q160" s="148">
        <v>96</v>
      </c>
      <c r="R160" s="149" t="s">
        <v>36</v>
      </c>
      <c r="S160" s="148">
        <v>615718.75</v>
      </c>
      <c r="T160" s="148" t="s">
        <v>243</v>
      </c>
      <c r="U160" s="149">
        <v>63113.08</v>
      </c>
      <c r="V160" s="148" t="s">
        <v>243</v>
      </c>
      <c r="W160" s="148">
        <v>615718.74411603168</v>
      </c>
      <c r="X160" s="149" t="s">
        <v>100</v>
      </c>
      <c r="Y160" s="148" t="s">
        <v>107</v>
      </c>
      <c r="Z160" s="148">
        <v>63.11</v>
      </c>
      <c r="AA160" s="149">
        <v>1</v>
      </c>
      <c r="AB160" s="148" t="s">
        <v>630</v>
      </c>
      <c r="AC160" s="148" t="s">
        <v>415</v>
      </c>
      <c r="AD160" s="149" t="s">
        <v>358</v>
      </c>
      <c r="AE160" s="148" t="s">
        <v>350</v>
      </c>
      <c r="AF160" s="148"/>
      <c r="AG160" s="149"/>
      <c r="AH160" s="148"/>
      <c r="AI160" s="148"/>
      <c r="AJ160" s="149"/>
      <c r="AK160" s="148" t="str">
        <f t="shared" si="6"/>
        <v>Non-GFS</v>
      </c>
      <c r="AL160" s="148" t="str">
        <f t="shared" si="7"/>
        <v>Non- ICB</v>
      </c>
      <c r="AM160" s="196" t="str">
        <f t="shared" si="8"/>
        <v>Non-GFS/Non- ICB</v>
      </c>
    </row>
    <row r="161" spans="1:39" x14ac:dyDescent="0.25">
      <c r="A161" s="195" t="str">
        <f>IF(ISERROR(MATCH(H161,PriorMonth!H:H,0)),"New","Unresolved")</f>
        <v>Unresolved</v>
      </c>
      <c r="B161" s="148">
        <v>95</v>
      </c>
      <c r="C161" s="149" t="s">
        <v>153</v>
      </c>
      <c r="D161" s="148" t="s">
        <v>17</v>
      </c>
      <c r="E161" s="148">
        <v>260</v>
      </c>
      <c r="F161" s="149" t="s">
        <v>113</v>
      </c>
      <c r="G161" s="148" t="s">
        <v>23</v>
      </c>
      <c r="H161" s="148">
        <v>950110010589</v>
      </c>
      <c r="I161" s="149" t="s">
        <v>58</v>
      </c>
      <c r="J161" s="148" t="s">
        <v>195</v>
      </c>
      <c r="K161" s="148">
        <v>42727</v>
      </c>
      <c r="L161" s="149">
        <v>166</v>
      </c>
      <c r="M161" s="148" t="s">
        <v>127</v>
      </c>
      <c r="N161" s="148" t="s">
        <v>128</v>
      </c>
      <c r="O161" s="149">
        <v>42800</v>
      </c>
      <c r="P161" s="148" t="s">
        <v>838</v>
      </c>
      <c r="Q161" s="148">
        <v>93</v>
      </c>
      <c r="R161" s="149" t="s">
        <v>36</v>
      </c>
      <c r="S161" s="148">
        <v>62330.09</v>
      </c>
      <c r="T161" s="148" t="s">
        <v>100</v>
      </c>
      <c r="U161" s="149">
        <v>62330.09</v>
      </c>
      <c r="V161" s="148" t="s">
        <v>100</v>
      </c>
      <c r="W161" s="148">
        <v>62330.09</v>
      </c>
      <c r="X161" s="149" t="s">
        <v>100</v>
      </c>
      <c r="Y161" s="148" t="s">
        <v>114</v>
      </c>
      <c r="Z161" s="148">
        <v>62.33</v>
      </c>
      <c r="AA161" s="149">
        <v>1</v>
      </c>
      <c r="AB161" s="148" t="s">
        <v>630</v>
      </c>
      <c r="AC161" s="148" t="s">
        <v>442</v>
      </c>
      <c r="AD161" s="149" t="s">
        <v>354</v>
      </c>
      <c r="AE161" s="148" t="s">
        <v>350</v>
      </c>
      <c r="AF161" s="148"/>
      <c r="AG161" s="149"/>
      <c r="AH161" s="148"/>
      <c r="AI161" s="148"/>
      <c r="AJ161" s="149"/>
      <c r="AK161" s="148" t="str">
        <f t="shared" si="6"/>
        <v>GFS</v>
      </c>
      <c r="AL161" s="148" t="str">
        <f t="shared" si="7"/>
        <v>Non- ICB</v>
      </c>
      <c r="AM161" s="196" t="str">
        <f t="shared" si="8"/>
        <v>GFS/Non- ICB</v>
      </c>
    </row>
    <row r="162" spans="1:39" x14ac:dyDescent="0.25">
      <c r="A162" s="195" t="str">
        <f>IF(ISERROR(MATCH(H162,PriorMonth!H:H,0)),"New","Unresolved")</f>
        <v>Unresolved</v>
      </c>
      <c r="B162" s="148">
        <v>8520</v>
      </c>
      <c r="C162" s="149" t="s">
        <v>842</v>
      </c>
      <c r="D162" s="148" t="s">
        <v>19</v>
      </c>
      <c r="E162" s="148">
        <v>8243</v>
      </c>
      <c r="F162" s="149" t="s">
        <v>120</v>
      </c>
      <c r="G162" s="148" t="s">
        <v>14</v>
      </c>
      <c r="H162" s="148" t="s">
        <v>1333</v>
      </c>
      <c r="I162" s="149" t="s">
        <v>54</v>
      </c>
      <c r="J162" s="148" t="s">
        <v>19</v>
      </c>
      <c r="K162" s="148">
        <v>42769</v>
      </c>
      <c r="L162" s="149">
        <v>124</v>
      </c>
      <c r="M162" s="148" t="s">
        <v>127</v>
      </c>
      <c r="N162" s="148" t="s">
        <v>128</v>
      </c>
      <c r="O162" s="149">
        <v>42800</v>
      </c>
      <c r="P162" s="148" t="s">
        <v>838</v>
      </c>
      <c r="Q162" s="148">
        <v>93</v>
      </c>
      <c r="R162" s="149" t="s">
        <v>36</v>
      </c>
      <c r="S162" s="148">
        <v>4508228</v>
      </c>
      <c r="T162" s="148" t="s">
        <v>197</v>
      </c>
      <c r="U162" s="149">
        <v>62325.35</v>
      </c>
      <c r="V162" s="148" t="s">
        <v>197</v>
      </c>
      <c r="W162" s="148">
        <v>4508227.9671315318</v>
      </c>
      <c r="X162" s="149" t="s">
        <v>100</v>
      </c>
      <c r="Y162" s="148" t="s">
        <v>114</v>
      </c>
      <c r="Z162" s="148">
        <v>62.33</v>
      </c>
      <c r="AA162" s="149">
        <v>1</v>
      </c>
      <c r="AB162" s="148" t="s">
        <v>630</v>
      </c>
      <c r="AC162" s="148" t="s">
        <v>660</v>
      </c>
      <c r="AD162" s="149" t="s">
        <v>358</v>
      </c>
      <c r="AE162" s="148" t="s">
        <v>350</v>
      </c>
      <c r="AF162" s="148"/>
      <c r="AG162" s="149"/>
      <c r="AH162" s="148"/>
      <c r="AI162" s="148"/>
      <c r="AJ162" s="149"/>
      <c r="AK162" s="148" t="str">
        <f t="shared" si="6"/>
        <v>Non-GFS</v>
      </c>
      <c r="AL162" s="148" t="str">
        <f t="shared" si="7"/>
        <v>Non- ICB</v>
      </c>
      <c r="AM162" s="196" t="str">
        <f t="shared" si="8"/>
        <v>Non-GFS/Non- ICB</v>
      </c>
    </row>
    <row r="163" spans="1:39" x14ac:dyDescent="0.25">
      <c r="A163" s="195" t="str">
        <f>IF(ISERROR(MATCH(H163,PriorMonth!H:H,0)),"New","Unresolved")</f>
        <v>New</v>
      </c>
      <c r="B163" s="148">
        <v>1970</v>
      </c>
      <c r="C163" s="149" t="s">
        <v>862</v>
      </c>
      <c r="D163" s="148" t="s">
        <v>23</v>
      </c>
      <c r="E163" s="148">
        <v>635</v>
      </c>
      <c r="F163" s="149" t="s">
        <v>142</v>
      </c>
      <c r="G163" s="148" t="s">
        <v>16</v>
      </c>
      <c r="H163" s="148">
        <v>19700110037916</v>
      </c>
      <c r="I163" s="149" t="s">
        <v>538</v>
      </c>
      <c r="J163" s="148" t="s">
        <v>267</v>
      </c>
      <c r="K163" s="148">
        <v>42857</v>
      </c>
      <c r="L163" s="149">
        <v>36</v>
      </c>
      <c r="M163" s="148" t="s">
        <v>111</v>
      </c>
      <c r="N163" s="148" t="s">
        <v>42</v>
      </c>
      <c r="O163" s="149">
        <v>42893</v>
      </c>
      <c r="P163" s="148" t="s">
        <v>1878</v>
      </c>
      <c r="Q163" s="148">
        <v>0</v>
      </c>
      <c r="R163" s="149" t="s">
        <v>33</v>
      </c>
      <c r="S163" s="148">
        <v>53640.959999999999</v>
      </c>
      <c r="T163" s="148" t="s">
        <v>186</v>
      </c>
      <c r="U163" s="149">
        <v>61398.68</v>
      </c>
      <c r="V163" s="148" t="s">
        <v>186</v>
      </c>
      <c r="W163" s="148">
        <v>53640.958320690886</v>
      </c>
      <c r="X163" s="149" t="s">
        <v>100</v>
      </c>
      <c r="Y163" s="148" t="s">
        <v>114</v>
      </c>
      <c r="Z163" s="148">
        <v>61.4</v>
      </c>
      <c r="AA163" s="149">
        <v>1</v>
      </c>
      <c r="AB163" s="148" t="s">
        <v>630</v>
      </c>
      <c r="AC163" s="148" t="s">
        <v>634</v>
      </c>
      <c r="AD163" s="149" t="s">
        <v>2803</v>
      </c>
      <c r="AE163" s="148" t="s">
        <v>350</v>
      </c>
      <c r="AF163" s="148"/>
      <c r="AG163" s="149"/>
      <c r="AH163" s="148"/>
      <c r="AI163" s="148"/>
      <c r="AJ163" s="149"/>
      <c r="AK163" s="148" t="str">
        <f t="shared" si="6"/>
        <v>GFS</v>
      </c>
      <c r="AL163" s="148" t="str">
        <f t="shared" si="7"/>
        <v>Non- ICB</v>
      </c>
      <c r="AM163" s="196" t="str">
        <f t="shared" si="8"/>
        <v>GFS/Non- ICB</v>
      </c>
    </row>
    <row r="164" spans="1:39" x14ac:dyDescent="0.25">
      <c r="A164" s="195" t="str">
        <f>IF(ISERROR(MATCH(H164,PriorMonth!H:H,0)),"New","Unresolved")</f>
        <v>Unresolved</v>
      </c>
      <c r="B164" s="148">
        <v>95</v>
      </c>
      <c r="C164" s="149" t="s">
        <v>153</v>
      </c>
      <c r="D164" s="148" t="s">
        <v>17</v>
      </c>
      <c r="E164" s="148">
        <v>8310</v>
      </c>
      <c r="F164" s="149" t="s">
        <v>170</v>
      </c>
      <c r="G164" s="148" t="s">
        <v>14</v>
      </c>
      <c r="H164" s="148">
        <v>950110009415</v>
      </c>
      <c r="I164" s="149" t="s">
        <v>58</v>
      </c>
      <c r="J164" s="148" t="s">
        <v>195</v>
      </c>
      <c r="K164" s="148">
        <v>42636</v>
      </c>
      <c r="L164" s="149">
        <v>257</v>
      </c>
      <c r="M164" s="148" t="s">
        <v>118</v>
      </c>
      <c r="N164" s="148" t="s">
        <v>41</v>
      </c>
      <c r="O164" s="149">
        <v>42859</v>
      </c>
      <c r="P164" s="148" t="s">
        <v>1878</v>
      </c>
      <c r="Q164" s="148">
        <v>34</v>
      </c>
      <c r="R164" s="149" t="s">
        <v>34</v>
      </c>
      <c r="S164" s="148">
        <v>60514</v>
      </c>
      <c r="T164" s="148" t="s">
        <v>100</v>
      </c>
      <c r="U164" s="149">
        <v>60514</v>
      </c>
      <c r="V164" s="148" t="s">
        <v>100</v>
      </c>
      <c r="W164" s="148">
        <v>60514</v>
      </c>
      <c r="X164" s="149" t="s">
        <v>100</v>
      </c>
      <c r="Y164" s="148" t="s">
        <v>114</v>
      </c>
      <c r="Z164" s="148">
        <v>60.51</v>
      </c>
      <c r="AA164" s="149">
        <v>1</v>
      </c>
      <c r="AB164" s="148" t="s">
        <v>630</v>
      </c>
      <c r="AC164" s="148" t="s">
        <v>420</v>
      </c>
      <c r="AD164" s="149" t="s">
        <v>1892</v>
      </c>
      <c r="AE164" s="148" t="s">
        <v>350</v>
      </c>
      <c r="AF164" s="148"/>
      <c r="AG164" s="149"/>
      <c r="AH164" s="148"/>
      <c r="AI164" s="148"/>
      <c r="AJ164" s="149"/>
      <c r="AK164" s="148" t="str">
        <f t="shared" si="6"/>
        <v>GFS</v>
      </c>
      <c r="AL164" s="148" t="str">
        <f t="shared" si="7"/>
        <v>Non- ICB</v>
      </c>
      <c r="AM164" s="196" t="str">
        <f t="shared" si="8"/>
        <v>GFS/Non- ICB</v>
      </c>
    </row>
    <row r="165" spans="1:39" x14ac:dyDescent="0.25">
      <c r="A165" s="195" t="str">
        <f>IF(ISERROR(MATCH(H165,PriorMonth!H:H,0)),"New","Unresolved")</f>
        <v>Unresolved</v>
      </c>
      <c r="B165" s="148">
        <v>8520</v>
      </c>
      <c r="C165" s="149" t="s">
        <v>842</v>
      </c>
      <c r="D165" s="148" t="s">
        <v>19</v>
      </c>
      <c r="E165" s="148">
        <v>1750</v>
      </c>
      <c r="F165" s="149" t="s">
        <v>159</v>
      </c>
      <c r="G165" s="148" t="s">
        <v>18</v>
      </c>
      <c r="H165" s="148">
        <v>85200610007326</v>
      </c>
      <c r="I165" s="149" t="s">
        <v>57</v>
      </c>
      <c r="J165" s="148" t="s">
        <v>499</v>
      </c>
      <c r="K165" s="148">
        <v>42773</v>
      </c>
      <c r="L165" s="149">
        <v>120</v>
      </c>
      <c r="M165" s="148" t="s">
        <v>111</v>
      </c>
      <c r="N165" s="148" t="s">
        <v>42</v>
      </c>
      <c r="O165" s="149">
        <v>42831</v>
      </c>
      <c r="P165" s="148" t="s">
        <v>838</v>
      </c>
      <c r="Q165" s="148">
        <v>62</v>
      </c>
      <c r="R165" s="149" t="s">
        <v>35</v>
      </c>
      <c r="S165" s="148">
        <v>4334186.5</v>
      </c>
      <c r="T165" s="148" t="s">
        <v>197</v>
      </c>
      <c r="U165" s="149">
        <v>59919.26</v>
      </c>
      <c r="V165" s="148" t="s">
        <v>197</v>
      </c>
      <c r="W165" s="148">
        <v>4334186.3896765234</v>
      </c>
      <c r="X165" s="149" t="s">
        <v>100</v>
      </c>
      <c r="Y165" s="148" t="s">
        <v>114</v>
      </c>
      <c r="Z165" s="148">
        <v>59.92</v>
      </c>
      <c r="AA165" s="149">
        <v>1</v>
      </c>
      <c r="AB165" s="148" t="s">
        <v>630</v>
      </c>
      <c r="AC165" s="148" t="s">
        <v>454</v>
      </c>
      <c r="AD165" s="149" t="s">
        <v>1498</v>
      </c>
      <c r="AE165" s="148" t="s">
        <v>350</v>
      </c>
      <c r="AF165" s="148"/>
      <c r="AG165" s="149"/>
      <c r="AH165" s="148"/>
      <c r="AI165" s="148"/>
      <c r="AJ165" s="149"/>
      <c r="AK165" s="148" t="str">
        <f t="shared" si="6"/>
        <v>GFS</v>
      </c>
      <c r="AL165" s="148" t="str">
        <f t="shared" si="7"/>
        <v>Non- ICB</v>
      </c>
      <c r="AM165" s="196" t="str">
        <f t="shared" si="8"/>
        <v>GFS/Non- ICB</v>
      </c>
    </row>
    <row r="166" spans="1:39" x14ac:dyDescent="0.25">
      <c r="A166" s="195" t="str">
        <f>IF(ISERROR(MATCH(H166,PriorMonth!H:H,0)),"New","Unresolved")</f>
        <v>Unresolved</v>
      </c>
      <c r="B166" s="148">
        <v>3802</v>
      </c>
      <c r="C166" s="149" t="s">
        <v>169</v>
      </c>
      <c r="D166" s="148" t="s">
        <v>16</v>
      </c>
      <c r="E166" s="148">
        <v>260</v>
      </c>
      <c r="F166" s="149" t="s">
        <v>113</v>
      </c>
      <c r="G166" s="148" t="s">
        <v>23</v>
      </c>
      <c r="H166" s="148">
        <v>701702645</v>
      </c>
      <c r="I166" s="149" t="s">
        <v>277</v>
      </c>
      <c r="J166" s="148" t="s">
        <v>171</v>
      </c>
      <c r="K166" s="148">
        <v>42823</v>
      </c>
      <c r="L166" s="149">
        <v>70</v>
      </c>
      <c r="M166" s="148" t="s">
        <v>149</v>
      </c>
      <c r="N166" s="148" t="s">
        <v>41</v>
      </c>
      <c r="O166" s="149">
        <v>42860</v>
      </c>
      <c r="P166" s="148" t="s">
        <v>1878</v>
      </c>
      <c r="Q166" s="148">
        <v>33</v>
      </c>
      <c r="R166" s="149" t="s">
        <v>34</v>
      </c>
      <c r="S166" s="148">
        <v>59181.56</v>
      </c>
      <c r="T166" s="148" t="s">
        <v>100</v>
      </c>
      <c r="U166" s="149">
        <v>59181.56</v>
      </c>
      <c r="V166" s="148" t="s">
        <v>100</v>
      </c>
      <c r="W166" s="148">
        <v>59181.56</v>
      </c>
      <c r="X166" s="149" t="s">
        <v>100</v>
      </c>
      <c r="Y166" s="148" t="s">
        <v>114</v>
      </c>
      <c r="Z166" s="148">
        <v>59.18</v>
      </c>
      <c r="AA166" s="149">
        <v>1</v>
      </c>
      <c r="AB166" s="148" t="s">
        <v>630</v>
      </c>
      <c r="AC166" s="148" t="s">
        <v>495</v>
      </c>
      <c r="AD166" s="149" t="s">
        <v>1937</v>
      </c>
      <c r="AE166" s="148" t="s">
        <v>350</v>
      </c>
      <c r="AF166" s="148"/>
      <c r="AG166" s="149"/>
      <c r="AH166" s="148"/>
      <c r="AI166" s="148"/>
      <c r="AJ166" s="149"/>
      <c r="AK166" s="148" t="str">
        <f t="shared" si="6"/>
        <v>Non-GFS</v>
      </c>
      <c r="AL166" s="148" t="str">
        <f t="shared" si="7"/>
        <v>Non- ICB</v>
      </c>
      <c r="AM166" s="196" t="str">
        <f t="shared" si="8"/>
        <v>Non-GFS/Non- ICB</v>
      </c>
    </row>
    <row r="167" spans="1:39" x14ac:dyDescent="0.25">
      <c r="A167" s="195" t="str">
        <f>IF(ISERROR(MATCH(H167,PriorMonth!H:H,0)),"New","Unresolved")</f>
        <v>Unresolved</v>
      </c>
      <c r="B167" s="148">
        <v>199</v>
      </c>
      <c r="C167" s="149" t="s">
        <v>137</v>
      </c>
      <c r="D167" s="148" t="s">
        <v>22</v>
      </c>
      <c r="E167" s="148">
        <v>8243</v>
      </c>
      <c r="F167" s="149" t="s">
        <v>120</v>
      </c>
      <c r="G167" s="148" t="s">
        <v>14</v>
      </c>
      <c r="H167" s="148">
        <v>1990110057419</v>
      </c>
      <c r="I167" s="149" t="s">
        <v>56</v>
      </c>
      <c r="J167" s="148" t="s">
        <v>328</v>
      </c>
      <c r="K167" s="148">
        <v>42636</v>
      </c>
      <c r="L167" s="149">
        <v>257</v>
      </c>
      <c r="M167" s="148" t="s">
        <v>127</v>
      </c>
      <c r="N167" s="148" t="s">
        <v>128</v>
      </c>
      <c r="O167" s="149">
        <v>42708</v>
      </c>
      <c r="P167" s="148" t="s">
        <v>651</v>
      </c>
      <c r="Q167" s="148">
        <v>185</v>
      </c>
      <c r="R167" s="149" t="s">
        <v>37</v>
      </c>
      <c r="S167" s="148">
        <v>65777</v>
      </c>
      <c r="T167" s="148" t="s">
        <v>248</v>
      </c>
      <c r="U167" s="149">
        <v>58619.55</v>
      </c>
      <c r="V167" s="148" t="s">
        <v>248</v>
      </c>
      <c r="W167" s="148">
        <v>65776.994751489648</v>
      </c>
      <c r="X167" s="149" t="s">
        <v>100</v>
      </c>
      <c r="Y167" s="148" t="s">
        <v>114</v>
      </c>
      <c r="Z167" s="148">
        <v>58.62</v>
      </c>
      <c r="AA167" s="149">
        <v>1</v>
      </c>
      <c r="AB167" s="148" t="s">
        <v>630</v>
      </c>
      <c r="AC167" s="148" t="s">
        <v>570</v>
      </c>
      <c r="AD167" s="149" t="s">
        <v>1365</v>
      </c>
      <c r="AE167" s="148" t="s">
        <v>350</v>
      </c>
      <c r="AF167" s="148"/>
      <c r="AG167" s="149"/>
      <c r="AH167" s="148"/>
      <c r="AI167" s="148"/>
      <c r="AJ167" s="149"/>
      <c r="AK167" s="148" t="str">
        <f t="shared" si="6"/>
        <v>GFS</v>
      </c>
      <c r="AL167" s="148" t="str">
        <f t="shared" si="7"/>
        <v>Non- ICB</v>
      </c>
      <c r="AM167" s="196" t="str">
        <f t="shared" si="8"/>
        <v>GFS/Non- ICB</v>
      </c>
    </row>
    <row r="168" spans="1:39" x14ac:dyDescent="0.25">
      <c r="A168" s="195" t="str">
        <f>IF(ISERROR(MATCH(H168,PriorMonth!H:H,0)),"New","Unresolved")</f>
        <v>Unresolved</v>
      </c>
      <c r="B168" s="148">
        <v>95</v>
      </c>
      <c r="C168" s="149" t="s">
        <v>153</v>
      </c>
      <c r="D168" s="148" t="s">
        <v>17</v>
      </c>
      <c r="E168" s="148">
        <v>635</v>
      </c>
      <c r="F168" s="149" t="s">
        <v>142</v>
      </c>
      <c r="G168" s="148" t="s">
        <v>16</v>
      </c>
      <c r="H168" s="148">
        <v>950110010642</v>
      </c>
      <c r="I168" s="149" t="s">
        <v>58</v>
      </c>
      <c r="J168" s="148" t="s">
        <v>195</v>
      </c>
      <c r="K168" s="148">
        <v>42727</v>
      </c>
      <c r="L168" s="149">
        <v>166</v>
      </c>
      <c r="M168" s="148" t="s">
        <v>111</v>
      </c>
      <c r="N168" s="148" t="s">
        <v>42</v>
      </c>
      <c r="O168" s="149">
        <v>42800</v>
      </c>
      <c r="P168" s="148" t="s">
        <v>838</v>
      </c>
      <c r="Q168" s="148">
        <v>93</v>
      </c>
      <c r="R168" s="149" t="s">
        <v>36</v>
      </c>
      <c r="S168" s="148">
        <v>58563.42</v>
      </c>
      <c r="T168" s="148" t="s">
        <v>100</v>
      </c>
      <c r="U168" s="149">
        <v>58563.42</v>
      </c>
      <c r="V168" s="148" t="s">
        <v>100</v>
      </c>
      <c r="W168" s="148">
        <v>58563.42</v>
      </c>
      <c r="X168" s="149" t="s">
        <v>100</v>
      </c>
      <c r="Y168" s="148" t="s">
        <v>114</v>
      </c>
      <c r="Z168" s="148">
        <v>58.56</v>
      </c>
      <c r="AA168" s="149">
        <v>1</v>
      </c>
      <c r="AB168" s="148" t="s">
        <v>630</v>
      </c>
      <c r="AC168" s="148" t="s">
        <v>445</v>
      </c>
      <c r="AD168" s="149" t="s">
        <v>1263</v>
      </c>
      <c r="AE168" s="148" t="s">
        <v>350</v>
      </c>
      <c r="AF168" s="148"/>
      <c r="AG168" s="149"/>
      <c r="AH168" s="148"/>
      <c r="AI168" s="148"/>
      <c r="AJ168" s="149"/>
      <c r="AK168" s="148" t="str">
        <f t="shared" si="6"/>
        <v>GFS</v>
      </c>
      <c r="AL168" s="148" t="str">
        <f t="shared" si="7"/>
        <v>Non- ICB</v>
      </c>
      <c r="AM168" s="196" t="str">
        <f t="shared" si="8"/>
        <v>GFS/Non- ICB</v>
      </c>
    </row>
    <row r="169" spans="1:39" x14ac:dyDescent="0.25">
      <c r="A169" s="195" t="str">
        <f>IF(ISERROR(MATCH(H169,PriorMonth!H:H,0)),"New","Unresolved")</f>
        <v>New</v>
      </c>
      <c r="B169" s="148">
        <v>8243</v>
      </c>
      <c r="C169" s="149" t="s">
        <v>120</v>
      </c>
      <c r="D169" s="148" t="s">
        <v>14</v>
      </c>
      <c r="E169" s="148">
        <v>1350</v>
      </c>
      <c r="F169" s="149" t="s">
        <v>124</v>
      </c>
      <c r="G169" s="148" t="s">
        <v>21</v>
      </c>
      <c r="H169" s="148">
        <v>82430160101748</v>
      </c>
      <c r="I169" s="149" t="s">
        <v>55</v>
      </c>
      <c r="J169" s="148" t="s">
        <v>2709</v>
      </c>
      <c r="K169" s="148">
        <v>42829</v>
      </c>
      <c r="L169" s="149">
        <v>64</v>
      </c>
      <c r="M169" s="148" t="s">
        <v>127</v>
      </c>
      <c r="N169" s="148" t="s">
        <v>128</v>
      </c>
      <c r="O169" s="149">
        <v>42891</v>
      </c>
      <c r="P169" s="148" t="s">
        <v>1878</v>
      </c>
      <c r="Q169" s="148">
        <v>2</v>
      </c>
      <c r="R169" s="149" t="s">
        <v>33</v>
      </c>
      <c r="S169" s="148">
        <v>57324.38</v>
      </c>
      <c r="T169" s="148" t="s">
        <v>100</v>
      </c>
      <c r="U169" s="149">
        <v>57324.38</v>
      </c>
      <c r="V169" s="148" t="s">
        <v>100</v>
      </c>
      <c r="W169" s="148">
        <v>57324.38</v>
      </c>
      <c r="X169" s="149" t="s">
        <v>100</v>
      </c>
      <c r="Y169" s="148" t="s">
        <v>114</v>
      </c>
      <c r="Z169" s="148">
        <v>57.32</v>
      </c>
      <c r="AA169" s="149">
        <v>1</v>
      </c>
      <c r="AB169" s="148" t="s">
        <v>630</v>
      </c>
      <c r="AC169" s="148" t="s">
        <v>436</v>
      </c>
      <c r="AD169" s="149" t="s">
        <v>2710</v>
      </c>
      <c r="AE169" s="148" t="s">
        <v>350</v>
      </c>
      <c r="AF169" s="148"/>
      <c r="AG169" s="149"/>
      <c r="AH169" s="148"/>
      <c r="AI169" s="148"/>
      <c r="AJ169" s="149"/>
      <c r="AK169" s="148" t="str">
        <f t="shared" si="6"/>
        <v>GFS</v>
      </c>
      <c r="AL169" s="148" t="str">
        <f t="shared" si="7"/>
        <v>Non- ICB</v>
      </c>
      <c r="AM169" s="196" t="str">
        <f t="shared" si="8"/>
        <v>GFS/Non- ICB</v>
      </c>
    </row>
    <row r="170" spans="1:39" x14ac:dyDescent="0.25">
      <c r="A170" s="195" t="str">
        <f>IF(ISERROR(MATCH(H170,PriorMonth!H:H,0)),"New","Unresolved")</f>
        <v>New</v>
      </c>
      <c r="B170" s="148">
        <v>95</v>
      </c>
      <c r="C170" s="149" t="s">
        <v>153</v>
      </c>
      <c r="D170" s="148" t="s">
        <v>17</v>
      </c>
      <c r="E170" s="148">
        <v>1750</v>
      </c>
      <c r="F170" s="149" t="s">
        <v>159</v>
      </c>
      <c r="G170" s="148" t="s">
        <v>18</v>
      </c>
      <c r="H170" s="148">
        <v>950110011918</v>
      </c>
      <c r="I170" s="149" t="s">
        <v>58</v>
      </c>
      <c r="J170" s="148" t="s">
        <v>195</v>
      </c>
      <c r="K170" s="148">
        <v>42828</v>
      </c>
      <c r="L170" s="149">
        <v>65</v>
      </c>
      <c r="M170" s="148" t="s">
        <v>118</v>
      </c>
      <c r="N170" s="148" t="s">
        <v>41</v>
      </c>
      <c r="O170" s="149">
        <v>42893</v>
      </c>
      <c r="P170" s="148" t="s">
        <v>1878</v>
      </c>
      <c r="Q170" s="148">
        <v>0</v>
      </c>
      <c r="R170" s="149" t="s">
        <v>33</v>
      </c>
      <c r="S170" s="148">
        <v>54415</v>
      </c>
      <c r="T170" s="148" t="s">
        <v>100</v>
      </c>
      <c r="U170" s="149">
        <v>54415</v>
      </c>
      <c r="V170" s="148" t="s">
        <v>100</v>
      </c>
      <c r="W170" s="148">
        <v>54415</v>
      </c>
      <c r="X170" s="149" t="s">
        <v>100</v>
      </c>
      <c r="Y170" s="148" t="s">
        <v>114</v>
      </c>
      <c r="Z170" s="148">
        <v>54.42</v>
      </c>
      <c r="AA170" s="149">
        <v>1</v>
      </c>
      <c r="AB170" s="148" t="s">
        <v>630</v>
      </c>
      <c r="AC170" s="148" t="s">
        <v>949</v>
      </c>
      <c r="AD170" s="149" t="s">
        <v>1457</v>
      </c>
      <c r="AE170" s="148" t="s">
        <v>350</v>
      </c>
      <c r="AF170" s="148"/>
      <c r="AG170" s="149"/>
      <c r="AH170" s="148"/>
      <c r="AI170" s="148"/>
      <c r="AJ170" s="149"/>
      <c r="AK170" s="148" t="str">
        <f t="shared" si="6"/>
        <v>GFS</v>
      </c>
      <c r="AL170" s="148" t="str">
        <f t="shared" si="7"/>
        <v>Non- ICB</v>
      </c>
      <c r="AM170" s="196" t="str">
        <f t="shared" si="8"/>
        <v>GFS/Non- ICB</v>
      </c>
    </row>
    <row r="171" spans="1:39" x14ac:dyDescent="0.25">
      <c r="A171" s="195" t="str">
        <f>IF(ISERROR(MATCH(H171,PriorMonth!H:H,0)),"New","Unresolved")</f>
        <v>Unresolved</v>
      </c>
      <c r="B171" s="148">
        <v>8243</v>
      </c>
      <c r="C171" s="149" t="s">
        <v>120</v>
      </c>
      <c r="D171" s="148" t="s">
        <v>14</v>
      </c>
      <c r="E171" s="148">
        <v>95</v>
      </c>
      <c r="F171" s="149" t="s">
        <v>153</v>
      </c>
      <c r="G171" s="148" t="s">
        <v>17</v>
      </c>
      <c r="H171" s="148">
        <v>82430160097826</v>
      </c>
      <c r="I171" s="149" t="s">
        <v>56</v>
      </c>
      <c r="J171" s="148" t="s">
        <v>300</v>
      </c>
      <c r="K171" s="148">
        <v>42728</v>
      </c>
      <c r="L171" s="149">
        <v>165</v>
      </c>
      <c r="M171" s="148" t="s">
        <v>118</v>
      </c>
      <c r="N171" s="148" t="s">
        <v>41</v>
      </c>
      <c r="O171" s="149">
        <v>42797</v>
      </c>
      <c r="P171" s="148" t="s">
        <v>838</v>
      </c>
      <c r="Q171" s="148">
        <v>96</v>
      </c>
      <c r="R171" s="149" t="s">
        <v>36</v>
      </c>
      <c r="S171" s="148">
        <v>54335</v>
      </c>
      <c r="T171" s="148" t="s">
        <v>100</v>
      </c>
      <c r="U171" s="149">
        <v>54335</v>
      </c>
      <c r="V171" s="148" t="s">
        <v>100</v>
      </c>
      <c r="W171" s="148">
        <v>54335</v>
      </c>
      <c r="X171" s="149" t="s">
        <v>100</v>
      </c>
      <c r="Y171" s="148" t="s">
        <v>114</v>
      </c>
      <c r="Z171" s="148">
        <v>54.34</v>
      </c>
      <c r="AA171" s="149">
        <v>1</v>
      </c>
      <c r="AB171" s="148" t="s">
        <v>630</v>
      </c>
      <c r="AC171" s="148" t="s">
        <v>422</v>
      </c>
      <c r="AD171" s="149" t="s">
        <v>1955</v>
      </c>
      <c r="AE171" s="148" t="s">
        <v>350</v>
      </c>
      <c r="AF171" s="148"/>
      <c r="AG171" s="149"/>
      <c r="AH171" s="148"/>
      <c r="AI171" s="148"/>
      <c r="AJ171" s="149"/>
      <c r="AK171" s="148" t="str">
        <f t="shared" si="6"/>
        <v>GFS</v>
      </c>
      <c r="AL171" s="148" t="str">
        <f t="shared" si="7"/>
        <v>Non- ICB</v>
      </c>
      <c r="AM171" s="196" t="str">
        <f t="shared" si="8"/>
        <v>GFS/Non- ICB</v>
      </c>
    </row>
    <row r="172" spans="1:39" x14ac:dyDescent="0.25">
      <c r="A172" s="195" t="str">
        <f>IF(ISERROR(MATCH(H172,PriorMonth!H:H,0)),"New","Unresolved")</f>
        <v>Unresolved</v>
      </c>
      <c r="B172" s="148">
        <v>199</v>
      </c>
      <c r="C172" s="149" t="s">
        <v>137</v>
      </c>
      <c r="D172" s="148" t="s">
        <v>22</v>
      </c>
      <c r="E172" s="148">
        <v>8243</v>
      </c>
      <c r="F172" s="149" t="s">
        <v>120</v>
      </c>
      <c r="G172" s="148" t="s">
        <v>14</v>
      </c>
      <c r="H172" s="148">
        <v>1990110057492</v>
      </c>
      <c r="I172" s="149" t="s">
        <v>56</v>
      </c>
      <c r="J172" s="148" t="s">
        <v>328</v>
      </c>
      <c r="K172" s="148">
        <v>42639</v>
      </c>
      <c r="L172" s="149">
        <v>254</v>
      </c>
      <c r="M172" s="148" t="s">
        <v>127</v>
      </c>
      <c r="N172" s="148" t="s">
        <v>128</v>
      </c>
      <c r="O172" s="149">
        <v>42708</v>
      </c>
      <c r="P172" s="148" t="s">
        <v>651</v>
      </c>
      <c r="Q172" s="148">
        <v>185</v>
      </c>
      <c r="R172" s="149" t="s">
        <v>37</v>
      </c>
      <c r="S172" s="148">
        <v>60879</v>
      </c>
      <c r="T172" s="148" t="s">
        <v>248</v>
      </c>
      <c r="U172" s="149">
        <v>54254.52</v>
      </c>
      <c r="V172" s="148" t="s">
        <v>248</v>
      </c>
      <c r="W172" s="148">
        <v>60878.994760017595</v>
      </c>
      <c r="X172" s="149" t="s">
        <v>100</v>
      </c>
      <c r="Y172" s="148" t="s">
        <v>114</v>
      </c>
      <c r="Z172" s="148">
        <v>54.25</v>
      </c>
      <c r="AA172" s="149">
        <v>1</v>
      </c>
      <c r="AB172" s="148" t="s">
        <v>630</v>
      </c>
      <c r="AC172" s="148" t="s">
        <v>570</v>
      </c>
      <c r="AD172" s="149" t="s">
        <v>1363</v>
      </c>
      <c r="AE172" s="148" t="s">
        <v>350</v>
      </c>
      <c r="AF172" s="148"/>
      <c r="AG172" s="149"/>
      <c r="AH172" s="148"/>
      <c r="AI172" s="148"/>
      <c r="AJ172" s="149"/>
      <c r="AK172" s="148" t="str">
        <f t="shared" si="6"/>
        <v>GFS</v>
      </c>
      <c r="AL172" s="148" t="str">
        <f t="shared" si="7"/>
        <v>Non- ICB</v>
      </c>
      <c r="AM172" s="196" t="str">
        <f t="shared" si="8"/>
        <v>GFS/Non- ICB</v>
      </c>
    </row>
    <row r="173" spans="1:39" x14ac:dyDescent="0.25">
      <c r="A173" s="195" t="str">
        <f>IF(ISERROR(MATCH(H173,PriorMonth!H:H,0)),"New","Unresolved")</f>
        <v>New</v>
      </c>
      <c r="B173" s="148">
        <v>1960</v>
      </c>
      <c r="C173" s="149" t="s">
        <v>423</v>
      </c>
      <c r="D173" s="148" t="s">
        <v>22</v>
      </c>
      <c r="E173" s="148">
        <v>3011</v>
      </c>
      <c r="F173" s="149" t="s">
        <v>164</v>
      </c>
      <c r="G173" s="148" t="s">
        <v>22</v>
      </c>
      <c r="H173" s="148">
        <v>19600510076923</v>
      </c>
      <c r="I173" s="149" t="s">
        <v>538</v>
      </c>
      <c r="J173" s="148" t="s">
        <v>263</v>
      </c>
      <c r="K173" s="148">
        <v>42857</v>
      </c>
      <c r="L173" s="149">
        <v>36</v>
      </c>
      <c r="M173" s="148" t="s">
        <v>122</v>
      </c>
      <c r="N173" s="148" t="s">
        <v>41</v>
      </c>
      <c r="O173" s="149">
        <v>42892</v>
      </c>
      <c r="P173" s="148" t="s">
        <v>1878</v>
      </c>
      <c r="Q173" s="148">
        <v>1</v>
      </c>
      <c r="R173" s="149" t="s">
        <v>33</v>
      </c>
      <c r="S173" s="148">
        <v>60844.1</v>
      </c>
      <c r="T173" s="148" t="s">
        <v>248</v>
      </c>
      <c r="U173" s="149">
        <v>54223.42</v>
      </c>
      <c r="V173" s="148" t="s">
        <v>248</v>
      </c>
      <c r="W173" s="148">
        <v>60844.097451239701</v>
      </c>
      <c r="X173" s="149" t="s">
        <v>100</v>
      </c>
      <c r="Y173" s="148" t="s">
        <v>107</v>
      </c>
      <c r="Z173" s="148">
        <v>54.22</v>
      </c>
      <c r="AA173" s="149">
        <v>1</v>
      </c>
      <c r="AB173" s="148" t="s">
        <v>630</v>
      </c>
      <c r="AC173" s="148" t="s">
        <v>635</v>
      </c>
      <c r="AD173" s="149" t="s">
        <v>3032</v>
      </c>
      <c r="AE173" s="148" t="s">
        <v>350</v>
      </c>
      <c r="AF173" s="148"/>
      <c r="AG173" s="149"/>
      <c r="AH173" s="148"/>
      <c r="AI173" s="148"/>
      <c r="AJ173" s="149"/>
      <c r="AK173" s="148" t="str">
        <f t="shared" si="6"/>
        <v>GFS</v>
      </c>
      <c r="AL173" s="148" t="str">
        <f t="shared" si="7"/>
        <v>Non- ICB</v>
      </c>
      <c r="AM173" s="196" t="str">
        <f t="shared" si="8"/>
        <v>GFS/Non- ICB</v>
      </c>
    </row>
    <row r="174" spans="1:39" x14ac:dyDescent="0.25">
      <c r="A174" s="195" t="str">
        <f>IF(ISERROR(MATCH(H174,PriorMonth!H:H,0)),"New","Unresolved")</f>
        <v>Unresolved</v>
      </c>
      <c r="B174" s="148">
        <v>3019</v>
      </c>
      <c r="C174" s="149" t="s">
        <v>134</v>
      </c>
      <c r="D174" s="148" t="s">
        <v>16</v>
      </c>
      <c r="E174" s="148">
        <v>3033</v>
      </c>
      <c r="F174" s="149" t="s">
        <v>156</v>
      </c>
      <c r="G174" s="148" t="s">
        <v>18</v>
      </c>
      <c r="H174" s="148">
        <v>30190110008198</v>
      </c>
      <c r="I174" s="149" t="s">
        <v>59</v>
      </c>
      <c r="J174" s="148" t="s">
        <v>135</v>
      </c>
      <c r="K174" s="148">
        <v>42829</v>
      </c>
      <c r="L174" s="149">
        <v>64</v>
      </c>
      <c r="M174" s="148" t="s">
        <v>127</v>
      </c>
      <c r="N174" s="148" t="s">
        <v>128</v>
      </c>
      <c r="O174" s="149">
        <v>42859</v>
      </c>
      <c r="P174" s="148" t="s">
        <v>1878</v>
      </c>
      <c r="Q174" s="148">
        <v>34</v>
      </c>
      <c r="R174" s="149" t="s">
        <v>34</v>
      </c>
      <c r="S174" s="148">
        <v>53480</v>
      </c>
      <c r="T174" s="148" t="s">
        <v>100</v>
      </c>
      <c r="U174" s="149">
        <v>53480</v>
      </c>
      <c r="V174" s="148" t="s">
        <v>100</v>
      </c>
      <c r="W174" s="148">
        <v>53480</v>
      </c>
      <c r="X174" s="149" t="s">
        <v>100</v>
      </c>
      <c r="Y174" s="148" t="s">
        <v>114</v>
      </c>
      <c r="Z174" s="148">
        <v>53.48</v>
      </c>
      <c r="AA174" s="149">
        <v>1</v>
      </c>
      <c r="AB174" s="148" t="s">
        <v>630</v>
      </c>
      <c r="AC174" s="148" t="s">
        <v>451</v>
      </c>
      <c r="AD174" s="149" t="s">
        <v>1982</v>
      </c>
      <c r="AE174" s="148" t="s">
        <v>350</v>
      </c>
      <c r="AF174" s="148"/>
      <c r="AG174" s="149"/>
      <c r="AH174" s="148"/>
      <c r="AI174" s="148"/>
      <c r="AJ174" s="149"/>
      <c r="AK174" s="148" t="str">
        <f t="shared" si="6"/>
        <v>GFS</v>
      </c>
      <c r="AL174" s="148" t="str">
        <f t="shared" si="7"/>
        <v>Non- ICB</v>
      </c>
      <c r="AM174" s="196" t="str">
        <f t="shared" si="8"/>
        <v>GFS/Non- ICB</v>
      </c>
    </row>
    <row r="175" spans="1:39" x14ac:dyDescent="0.25">
      <c r="A175" s="195" t="str">
        <f>IF(ISERROR(MATCH(H175,PriorMonth!H:H,0)),"New","Unresolved")</f>
        <v>New</v>
      </c>
      <c r="B175" s="148">
        <v>3802</v>
      </c>
      <c r="C175" s="149" t="s">
        <v>169</v>
      </c>
      <c r="D175" s="148" t="s">
        <v>16</v>
      </c>
      <c r="E175" s="148">
        <v>260</v>
      </c>
      <c r="F175" s="149" t="s">
        <v>113</v>
      </c>
      <c r="G175" s="148" t="s">
        <v>23</v>
      </c>
      <c r="H175" s="148">
        <v>701702826</v>
      </c>
      <c r="I175" s="149" t="s">
        <v>277</v>
      </c>
      <c r="J175" s="148" t="s">
        <v>171</v>
      </c>
      <c r="K175" s="148">
        <v>42823</v>
      </c>
      <c r="L175" s="149">
        <v>70</v>
      </c>
      <c r="M175" s="148" t="s">
        <v>111</v>
      </c>
      <c r="N175" s="148" t="s">
        <v>42</v>
      </c>
      <c r="O175" s="149">
        <v>42892</v>
      </c>
      <c r="P175" s="148" t="s">
        <v>1878</v>
      </c>
      <c r="Q175" s="148">
        <v>1</v>
      </c>
      <c r="R175" s="149" t="s">
        <v>33</v>
      </c>
      <c r="S175" s="148">
        <v>53344.32</v>
      </c>
      <c r="T175" s="148" t="s">
        <v>100</v>
      </c>
      <c r="U175" s="149">
        <v>53344.32</v>
      </c>
      <c r="V175" s="148" t="s">
        <v>100</v>
      </c>
      <c r="W175" s="148">
        <v>53344.32</v>
      </c>
      <c r="X175" s="149" t="s">
        <v>100</v>
      </c>
      <c r="Y175" s="148" t="s">
        <v>114</v>
      </c>
      <c r="Z175" s="148">
        <v>53.34</v>
      </c>
      <c r="AA175" s="149">
        <v>1</v>
      </c>
      <c r="AB175" s="148" t="s">
        <v>630</v>
      </c>
      <c r="AC175" s="148" t="s">
        <v>2677</v>
      </c>
      <c r="AD175" s="149" t="s">
        <v>355</v>
      </c>
      <c r="AE175" s="148" t="s">
        <v>350</v>
      </c>
      <c r="AF175" s="148"/>
      <c r="AG175" s="149"/>
      <c r="AH175" s="148"/>
      <c r="AI175" s="148"/>
      <c r="AJ175" s="149"/>
      <c r="AK175" s="148" t="str">
        <f t="shared" si="6"/>
        <v>Non-GFS</v>
      </c>
      <c r="AL175" s="148" t="str">
        <f t="shared" si="7"/>
        <v>Non- ICB</v>
      </c>
      <c r="AM175" s="196" t="str">
        <f t="shared" si="8"/>
        <v>Non-GFS/Non- ICB</v>
      </c>
    </row>
    <row r="176" spans="1:39" x14ac:dyDescent="0.25">
      <c r="A176" s="195" t="str">
        <f>IF(ISERROR(MATCH(H176,PriorMonth!H:H,0)),"New","Unresolved")</f>
        <v>Unresolved</v>
      </c>
      <c r="B176" s="148">
        <v>8310</v>
      </c>
      <c r="C176" s="149" t="s">
        <v>170</v>
      </c>
      <c r="D176" s="148" t="s">
        <v>14</v>
      </c>
      <c r="E176" s="148">
        <v>692</v>
      </c>
      <c r="F176" s="149" t="s">
        <v>187</v>
      </c>
      <c r="G176" s="148" t="s">
        <v>16</v>
      </c>
      <c r="H176" s="148" t="s">
        <v>565</v>
      </c>
      <c r="I176" s="149" t="s">
        <v>57</v>
      </c>
      <c r="J176" s="148" t="s">
        <v>133</v>
      </c>
      <c r="K176" s="148">
        <v>42584</v>
      </c>
      <c r="L176" s="149">
        <v>309</v>
      </c>
      <c r="M176" s="148" t="s">
        <v>127</v>
      </c>
      <c r="N176" s="148" t="s">
        <v>128</v>
      </c>
      <c r="O176" s="149">
        <v>42618</v>
      </c>
      <c r="P176" s="148" t="s">
        <v>406</v>
      </c>
      <c r="Q176" s="148">
        <v>275</v>
      </c>
      <c r="R176" s="149" t="s">
        <v>37</v>
      </c>
      <c r="S176" s="148">
        <v>221551.85</v>
      </c>
      <c r="T176" s="148" t="s">
        <v>242</v>
      </c>
      <c r="U176" s="149">
        <v>53114.66</v>
      </c>
      <c r="V176" s="148" t="s">
        <v>242</v>
      </c>
      <c r="W176" s="148">
        <v>221551.83632881063</v>
      </c>
      <c r="X176" s="149" t="s">
        <v>100</v>
      </c>
      <c r="Y176" s="148" t="s">
        <v>114</v>
      </c>
      <c r="Z176" s="148">
        <v>53.11</v>
      </c>
      <c r="AA176" s="149">
        <v>1</v>
      </c>
      <c r="AB176" s="148" t="s">
        <v>630</v>
      </c>
      <c r="AC176" s="148" t="s">
        <v>416</v>
      </c>
      <c r="AD176" s="149" t="s">
        <v>566</v>
      </c>
      <c r="AE176" s="148" t="s">
        <v>350</v>
      </c>
      <c r="AF176" s="148"/>
      <c r="AG176" s="149"/>
      <c r="AH176" s="148"/>
      <c r="AI176" s="148"/>
      <c r="AJ176" s="149"/>
      <c r="AK176" s="148" t="str">
        <f t="shared" si="6"/>
        <v>GFS</v>
      </c>
      <c r="AL176" s="148" t="str">
        <f t="shared" si="7"/>
        <v>Non- ICB</v>
      </c>
      <c r="AM176" s="196" t="str">
        <f t="shared" si="8"/>
        <v>GFS/Non- ICB</v>
      </c>
    </row>
    <row r="177" spans="1:39" x14ac:dyDescent="0.25">
      <c r="A177" s="195" t="str">
        <f>IF(ISERROR(MATCH(H177,PriorMonth!H:H,0)),"New","Unresolved")</f>
        <v>Unresolved</v>
      </c>
      <c r="B177" s="148">
        <v>8520</v>
      </c>
      <c r="C177" s="149" t="s">
        <v>842</v>
      </c>
      <c r="D177" s="148" t="s">
        <v>19</v>
      </c>
      <c r="E177" s="148">
        <v>795</v>
      </c>
      <c r="F177" s="149" t="s">
        <v>264</v>
      </c>
      <c r="G177" s="148" t="s">
        <v>14</v>
      </c>
      <c r="H177" s="148">
        <v>85208620000004</v>
      </c>
      <c r="I177" s="149" t="s">
        <v>55</v>
      </c>
      <c r="J177" s="148" t="s">
        <v>265</v>
      </c>
      <c r="K177" s="148">
        <v>42774</v>
      </c>
      <c r="L177" s="149">
        <v>119</v>
      </c>
      <c r="M177" s="148" t="s">
        <v>111</v>
      </c>
      <c r="N177" s="148" t="s">
        <v>42</v>
      </c>
      <c r="O177" s="149">
        <v>42831</v>
      </c>
      <c r="P177" s="148" t="s">
        <v>838</v>
      </c>
      <c r="Q177" s="148">
        <v>62</v>
      </c>
      <c r="R177" s="149" t="s">
        <v>35</v>
      </c>
      <c r="S177" s="148">
        <v>3815555.47</v>
      </c>
      <c r="T177" s="148" t="s">
        <v>197</v>
      </c>
      <c r="U177" s="149">
        <v>52749.29</v>
      </c>
      <c r="V177" s="148" t="s">
        <v>197</v>
      </c>
      <c r="W177" s="148">
        <v>3815555.3787396564</v>
      </c>
      <c r="X177" s="149" t="s">
        <v>100</v>
      </c>
      <c r="Y177" s="148" t="s">
        <v>114</v>
      </c>
      <c r="Z177" s="148">
        <v>52.75</v>
      </c>
      <c r="AA177" s="149">
        <v>1</v>
      </c>
      <c r="AB177" s="148" t="s">
        <v>630</v>
      </c>
      <c r="AC177" s="148" t="s">
        <v>426</v>
      </c>
      <c r="AD177" s="149" t="s">
        <v>839</v>
      </c>
      <c r="AE177" s="148" t="s">
        <v>350</v>
      </c>
      <c r="AF177" s="148"/>
      <c r="AG177" s="149"/>
      <c r="AH177" s="148"/>
      <c r="AI177" s="148"/>
      <c r="AJ177" s="149"/>
      <c r="AK177" s="148" t="str">
        <f t="shared" si="6"/>
        <v>GFS</v>
      </c>
      <c r="AL177" s="148" t="str">
        <f t="shared" si="7"/>
        <v>ICB</v>
      </c>
      <c r="AM177" s="196" t="str">
        <f t="shared" si="8"/>
        <v>GFS/ICB</v>
      </c>
    </row>
    <row r="178" spans="1:39" x14ac:dyDescent="0.25">
      <c r="A178" s="195" t="str">
        <f>IF(ISERROR(MATCH(H178,PriorMonth!H:H,0)),"New","Unresolved")</f>
        <v>New</v>
      </c>
      <c r="B178" s="148">
        <v>95</v>
      </c>
      <c r="C178" s="149" t="s">
        <v>153</v>
      </c>
      <c r="D178" s="148" t="s">
        <v>17</v>
      </c>
      <c r="E178" s="148">
        <v>3014</v>
      </c>
      <c r="F178" s="149" t="s">
        <v>144</v>
      </c>
      <c r="G178" s="148" t="s">
        <v>16</v>
      </c>
      <c r="H178" s="148">
        <v>950110010877</v>
      </c>
      <c r="I178" s="149" t="s">
        <v>58</v>
      </c>
      <c r="J178" s="148" t="s">
        <v>195</v>
      </c>
      <c r="K178" s="148">
        <v>42821</v>
      </c>
      <c r="L178" s="149">
        <v>72</v>
      </c>
      <c r="M178" s="148" t="s">
        <v>111</v>
      </c>
      <c r="N178" s="148" t="s">
        <v>42</v>
      </c>
      <c r="O178" s="149">
        <v>42892</v>
      </c>
      <c r="P178" s="148" t="s">
        <v>1878</v>
      </c>
      <c r="Q178" s="148">
        <v>1</v>
      </c>
      <c r="R178" s="149" t="s">
        <v>33</v>
      </c>
      <c r="S178" s="148">
        <v>52511.26</v>
      </c>
      <c r="T178" s="148" t="s">
        <v>100</v>
      </c>
      <c r="U178" s="149">
        <v>52511.26</v>
      </c>
      <c r="V178" s="148" t="s">
        <v>100</v>
      </c>
      <c r="W178" s="148">
        <v>52511.26</v>
      </c>
      <c r="X178" s="149" t="s">
        <v>100</v>
      </c>
      <c r="Y178" s="148" t="s">
        <v>114</v>
      </c>
      <c r="Z178" s="148">
        <v>52.51</v>
      </c>
      <c r="AA178" s="149">
        <v>1</v>
      </c>
      <c r="AB178" s="148" t="s">
        <v>630</v>
      </c>
      <c r="AC178" s="148" t="s">
        <v>413</v>
      </c>
      <c r="AD178" s="149" t="s">
        <v>1916</v>
      </c>
      <c r="AE178" s="148" t="s">
        <v>350</v>
      </c>
      <c r="AF178" s="148"/>
      <c r="AG178" s="149"/>
      <c r="AH178" s="148"/>
      <c r="AI178" s="148"/>
      <c r="AJ178" s="149"/>
      <c r="AK178" s="148" t="str">
        <f t="shared" si="6"/>
        <v>GFS</v>
      </c>
      <c r="AL178" s="148" t="str">
        <f t="shared" si="7"/>
        <v>Non- ICB</v>
      </c>
      <c r="AM178" s="196" t="str">
        <f t="shared" si="8"/>
        <v>GFS/Non- ICB</v>
      </c>
    </row>
    <row r="179" spans="1:39" x14ac:dyDescent="0.25">
      <c r="A179" s="195" t="str">
        <f>IF(ISERROR(MATCH(H179,PriorMonth!H:H,0)),"New","Unresolved")</f>
        <v>Unresolved</v>
      </c>
      <c r="B179" s="148">
        <v>72</v>
      </c>
      <c r="C179" s="149" t="s">
        <v>174</v>
      </c>
      <c r="D179" s="148" t="s">
        <v>17</v>
      </c>
      <c r="E179" s="148">
        <v>693</v>
      </c>
      <c r="F179" s="149" t="s">
        <v>177</v>
      </c>
      <c r="G179" s="148" t="s">
        <v>16</v>
      </c>
      <c r="H179" s="148">
        <v>2017000063</v>
      </c>
      <c r="I179" s="149" t="s">
        <v>58</v>
      </c>
      <c r="J179" s="148" t="s">
        <v>195</v>
      </c>
      <c r="K179" s="148">
        <v>42795</v>
      </c>
      <c r="L179" s="149">
        <v>98</v>
      </c>
      <c r="M179" s="148" t="s">
        <v>111</v>
      </c>
      <c r="N179" s="148" t="s">
        <v>42</v>
      </c>
      <c r="O179" s="149">
        <v>42859</v>
      </c>
      <c r="P179" s="148" t="s">
        <v>1878</v>
      </c>
      <c r="Q179" s="148">
        <v>34</v>
      </c>
      <c r="R179" s="149" t="s">
        <v>34</v>
      </c>
      <c r="S179" s="148">
        <v>52134.9</v>
      </c>
      <c r="T179" s="148" t="s">
        <v>100</v>
      </c>
      <c r="U179" s="149">
        <v>52134.9</v>
      </c>
      <c r="V179" s="148" t="s">
        <v>100</v>
      </c>
      <c r="W179" s="148">
        <v>52134.9</v>
      </c>
      <c r="X179" s="149" t="s">
        <v>100</v>
      </c>
      <c r="Y179" s="148" t="s">
        <v>114</v>
      </c>
      <c r="Z179" s="148">
        <v>52.13</v>
      </c>
      <c r="AA179" s="149">
        <v>1</v>
      </c>
      <c r="AB179" s="148" t="s">
        <v>630</v>
      </c>
      <c r="AC179" s="148" t="s">
        <v>431</v>
      </c>
      <c r="AD179" s="149" t="s">
        <v>1963</v>
      </c>
      <c r="AE179" s="148" t="s">
        <v>350</v>
      </c>
      <c r="AF179" s="148"/>
      <c r="AG179" s="149"/>
      <c r="AH179" s="148"/>
      <c r="AI179" s="148"/>
      <c r="AJ179" s="149"/>
      <c r="AK179" s="148" t="str">
        <f t="shared" si="6"/>
        <v>Non-GFS</v>
      </c>
      <c r="AL179" s="148" t="str">
        <f t="shared" si="7"/>
        <v>Non- ICB</v>
      </c>
      <c r="AM179" s="196" t="str">
        <f t="shared" si="8"/>
        <v>Non-GFS/Non- ICB</v>
      </c>
    </row>
    <row r="180" spans="1:39" x14ac:dyDescent="0.25">
      <c r="A180" s="195" t="str">
        <f>IF(ISERROR(MATCH(H180,PriorMonth!H:H,0)),"New","Unresolved")</f>
        <v>Unresolved</v>
      </c>
      <c r="B180" s="148">
        <v>3011</v>
      </c>
      <c r="C180" s="149" t="s">
        <v>164</v>
      </c>
      <c r="D180" s="148" t="s">
        <v>22</v>
      </c>
      <c r="E180" s="148">
        <v>199</v>
      </c>
      <c r="F180" s="149" t="s">
        <v>137</v>
      </c>
      <c r="G180" s="148" t="s">
        <v>22</v>
      </c>
      <c r="H180" s="148">
        <v>385742</v>
      </c>
      <c r="I180" s="149" t="s">
        <v>59</v>
      </c>
      <c r="J180" s="148" t="s">
        <v>255</v>
      </c>
      <c r="K180" s="148">
        <v>42769</v>
      </c>
      <c r="L180" s="149">
        <v>124</v>
      </c>
      <c r="M180" s="148" t="s">
        <v>158</v>
      </c>
      <c r="N180" s="148" t="s">
        <v>41</v>
      </c>
      <c r="O180" s="149">
        <v>42831</v>
      </c>
      <c r="P180" s="148" t="s">
        <v>838</v>
      </c>
      <c r="Q180" s="148">
        <v>62</v>
      </c>
      <c r="R180" s="149" t="s">
        <v>35</v>
      </c>
      <c r="S180" s="148">
        <v>57944</v>
      </c>
      <c r="T180" s="148" t="s">
        <v>248</v>
      </c>
      <c r="U180" s="149">
        <v>51638.89</v>
      </c>
      <c r="V180" s="148" t="s">
        <v>248</v>
      </c>
      <c r="W180" s="148">
        <v>57943.996439801238</v>
      </c>
      <c r="X180" s="149" t="s">
        <v>100</v>
      </c>
      <c r="Y180" s="148" t="s">
        <v>107</v>
      </c>
      <c r="Z180" s="148">
        <v>51.64</v>
      </c>
      <c r="AA180" s="149">
        <v>1</v>
      </c>
      <c r="AB180" s="148" t="s">
        <v>630</v>
      </c>
      <c r="AC180" s="148" t="s">
        <v>513</v>
      </c>
      <c r="AD180" s="149" t="s">
        <v>402</v>
      </c>
      <c r="AE180" s="148" t="s">
        <v>350</v>
      </c>
      <c r="AF180" s="148"/>
      <c r="AG180" s="149"/>
      <c r="AH180" s="148"/>
      <c r="AI180" s="148"/>
      <c r="AJ180" s="149"/>
      <c r="AK180" s="148" t="str">
        <f t="shared" si="6"/>
        <v>Non-GFS</v>
      </c>
      <c r="AL180" s="148" t="str">
        <f t="shared" si="7"/>
        <v>Non- ICB</v>
      </c>
      <c r="AM180" s="196" t="str">
        <f t="shared" si="8"/>
        <v>Non-GFS/Non- ICB</v>
      </c>
    </row>
    <row r="181" spans="1:39" x14ac:dyDescent="0.25">
      <c r="A181" s="195" t="str">
        <f>IF(ISERROR(MATCH(H181,PriorMonth!H:H,0)),"New","Unresolved")</f>
        <v>Unresolved</v>
      </c>
      <c r="B181" s="148">
        <v>260</v>
      </c>
      <c r="C181" s="149" t="s">
        <v>113</v>
      </c>
      <c r="D181" s="148" t="s">
        <v>23</v>
      </c>
      <c r="E181" s="148">
        <v>95</v>
      </c>
      <c r="F181" s="149" t="s">
        <v>153</v>
      </c>
      <c r="G181" s="148" t="s">
        <v>17</v>
      </c>
      <c r="H181" s="148">
        <v>260013008109</v>
      </c>
      <c r="I181" s="149" t="s">
        <v>60</v>
      </c>
      <c r="J181" s="148" t="s">
        <v>208</v>
      </c>
      <c r="K181" s="148">
        <v>42646</v>
      </c>
      <c r="L181" s="149">
        <v>247</v>
      </c>
      <c r="M181" s="148" t="s">
        <v>111</v>
      </c>
      <c r="N181" s="148" t="s">
        <v>42</v>
      </c>
      <c r="O181" s="149">
        <v>42709</v>
      </c>
      <c r="P181" s="148" t="s">
        <v>651</v>
      </c>
      <c r="Q181" s="148">
        <v>184</v>
      </c>
      <c r="R181" s="149" t="s">
        <v>37</v>
      </c>
      <c r="S181" s="148">
        <v>45011.25</v>
      </c>
      <c r="T181" s="148" t="s">
        <v>186</v>
      </c>
      <c r="U181" s="149">
        <v>51520.92</v>
      </c>
      <c r="V181" s="148" t="s">
        <v>186</v>
      </c>
      <c r="W181" s="148">
        <v>45011.253049147796</v>
      </c>
      <c r="X181" s="149" t="s">
        <v>100</v>
      </c>
      <c r="Y181" s="148" t="s">
        <v>114</v>
      </c>
      <c r="Z181" s="148">
        <v>51.52</v>
      </c>
      <c r="AA181" s="149">
        <v>1</v>
      </c>
      <c r="AB181" s="148" t="s">
        <v>630</v>
      </c>
      <c r="AC181" s="148" t="s">
        <v>422</v>
      </c>
      <c r="AD181" s="149" t="s">
        <v>370</v>
      </c>
      <c r="AE181" s="148" t="s">
        <v>350</v>
      </c>
      <c r="AF181" s="148"/>
      <c r="AG181" s="149"/>
      <c r="AH181" s="148"/>
      <c r="AI181" s="148"/>
      <c r="AJ181" s="149"/>
      <c r="AK181" s="148" t="str">
        <f t="shared" si="6"/>
        <v>GFS</v>
      </c>
      <c r="AL181" s="148" t="str">
        <f t="shared" si="7"/>
        <v>Non- ICB</v>
      </c>
      <c r="AM181" s="196" t="str">
        <f t="shared" si="8"/>
        <v>GFS/Non- ICB</v>
      </c>
    </row>
    <row r="182" spans="1:39" x14ac:dyDescent="0.25">
      <c r="A182" s="195" t="str">
        <f>IF(ISERROR(MATCH(H182,PriorMonth!H:H,0)),"New","Unresolved")</f>
        <v>Unresolved</v>
      </c>
      <c r="B182" s="148">
        <v>1350</v>
      </c>
      <c r="C182" s="149" t="s">
        <v>124</v>
      </c>
      <c r="D182" s="148" t="s">
        <v>21</v>
      </c>
      <c r="E182" s="148">
        <v>309</v>
      </c>
      <c r="F182" s="149" t="s">
        <v>123</v>
      </c>
      <c r="G182" s="148" t="s">
        <v>21</v>
      </c>
      <c r="H182" s="148">
        <v>13500210102683</v>
      </c>
      <c r="I182" s="149" t="s">
        <v>57</v>
      </c>
      <c r="J182" s="148" t="s">
        <v>214</v>
      </c>
      <c r="K182" s="148">
        <v>42727</v>
      </c>
      <c r="L182" s="149">
        <v>166</v>
      </c>
      <c r="M182" s="148" t="s">
        <v>127</v>
      </c>
      <c r="N182" s="148" t="s">
        <v>128</v>
      </c>
      <c r="O182" s="149">
        <v>42775</v>
      </c>
      <c r="P182" s="148" t="s">
        <v>838</v>
      </c>
      <c r="Q182" s="148">
        <v>118</v>
      </c>
      <c r="R182" s="149" t="s">
        <v>36</v>
      </c>
      <c r="S182" s="148">
        <v>501025</v>
      </c>
      <c r="T182" s="148" t="s">
        <v>243</v>
      </c>
      <c r="U182" s="149">
        <v>51356.62</v>
      </c>
      <c r="V182" s="148" t="s">
        <v>243</v>
      </c>
      <c r="W182" s="148">
        <v>501025.04216945637</v>
      </c>
      <c r="X182" s="149" t="s">
        <v>100</v>
      </c>
      <c r="Y182" s="148" t="s">
        <v>107</v>
      </c>
      <c r="Z182" s="148">
        <v>51.36</v>
      </c>
      <c r="AA182" s="149">
        <v>1</v>
      </c>
      <c r="AB182" s="148" t="s">
        <v>630</v>
      </c>
      <c r="AC182" s="148" t="s">
        <v>864</v>
      </c>
      <c r="AD182" s="149" t="s">
        <v>1008</v>
      </c>
      <c r="AE182" s="148" t="s">
        <v>350</v>
      </c>
      <c r="AF182" s="148"/>
      <c r="AG182" s="149"/>
      <c r="AH182" s="148"/>
      <c r="AI182" s="148"/>
      <c r="AJ182" s="149"/>
      <c r="AK182" s="148" t="str">
        <f t="shared" si="6"/>
        <v>GFS</v>
      </c>
      <c r="AL182" s="148" t="str">
        <f t="shared" si="7"/>
        <v>Non- ICB</v>
      </c>
      <c r="AM182" s="196" t="str">
        <f t="shared" si="8"/>
        <v>GFS/Non- ICB</v>
      </c>
    </row>
    <row r="183" spans="1:39" x14ac:dyDescent="0.25">
      <c r="A183" s="195" t="str">
        <f>IF(ISERROR(MATCH(H183,PriorMonth!H:H,0)),"New","Unresolved")</f>
        <v>Unresolved</v>
      </c>
      <c r="B183" s="148">
        <v>199</v>
      </c>
      <c r="C183" s="149" t="s">
        <v>137</v>
      </c>
      <c r="D183" s="148" t="s">
        <v>22</v>
      </c>
      <c r="E183" s="148">
        <v>8243</v>
      </c>
      <c r="F183" s="149" t="s">
        <v>120</v>
      </c>
      <c r="G183" s="148" t="s">
        <v>14</v>
      </c>
      <c r="H183" s="148">
        <v>199030003817</v>
      </c>
      <c r="I183" s="149" t="s">
        <v>56</v>
      </c>
      <c r="J183" s="148" t="s">
        <v>328</v>
      </c>
      <c r="K183" s="148">
        <v>42726</v>
      </c>
      <c r="L183" s="149">
        <v>167</v>
      </c>
      <c r="M183" s="148" t="s">
        <v>122</v>
      </c>
      <c r="N183" s="148" t="s">
        <v>41</v>
      </c>
      <c r="O183" s="149">
        <v>42800</v>
      </c>
      <c r="P183" s="148" t="s">
        <v>838</v>
      </c>
      <c r="Q183" s="148">
        <v>93</v>
      </c>
      <c r="R183" s="149" t="s">
        <v>36</v>
      </c>
      <c r="S183" s="148">
        <v>57503.7</v>
      </c>
      <c r="T183" s="148" t="s">
        <v>248</v>
      </c>
      <c r="U183" s="149">
        <v>51246.5</v>
      </c>
      <c r="V183" s="148" t="s">
        <v>248</v>
      </c>
      <c r="W183" s="148">
        <v>57503.695636220575</v>
      </c>
      <c r="X183" s="149" t="s">
        <v>100</v>
      </c>
      <c r="Y183" s="148" t="s">
        <v>114</v>
      </c>
      <c r="Z183" s="148">
        <v>51.25</v>
      </c>
      <c r="AA183" s="149">
        <v>1</v>
      </c>
      <c r="AB183" s="148" t="s">
        <v>630</v>
      </c>
      <c r="AC183" s="148" t="s">
        <v>851</v>
      </c>
      <c r="AD183" s="149" t="s">
        <v>1362</v>
      </c>
      <c r="AE183" s="148" t="s">
        <v>350</v>
      </c>
      <c r="AF183" s="148"/>
      <c r="AG183" s="149"/>
      <c r="AH183" s="148"/>
      <c r="AI183" s="148"/>
      <c r="AJ183" s="149"/>
      <c r="AK183" s="148" t="str">
        <f t="shared" si="6"/>
        <v>GFS</v>
      </c>
      <c r="AL183" s="148" t="str">
        <f t="shared" si="7"/>
        <v>Non- ICB</v>
      </c>
      <c r="AM183" s="196" t="str">
        <f t="shared" si="8"/>
        <v>GFS/Non- ICB</v>
      </c>
    </row>
    <row r="184" spans="1:39" x14ac:dyDescent="0.25">
      <c r="A184" s="195" t="str">
        <f>IF(ISERROR(MATCH(H184,PriorMonth!H:H,0)),"New","Unresolved")</f>
        <v>New</v>
      </c>
      <c r="B184" s="148">
        <v>95</v>
      </c>
      <c r="C184" s="149" t="s">
        <v>153</v>
      </c>
      <c r="D184" s="148" t="s">
        <v>17</v>
      </c>
      <c r="E184" s="148">
        <v>1750</v>
      </c>
      <c r="F184" s="149" t="s">
        <v>159</v>
      </c>
      <c r="G184" s="148" t="s">
        <v>18</v>
      </c>
      <c r="H184" s="148">
        <v>950120000354</v>
      </c>
      <c r="I184" s="149" t="s">
        <v>58</v>
      </c>
      <c r="J184" s="148" t="s">
        <v>195</v>
      </c>
      <c r="K184" s="148">
        <v>42852</v>
      </c>
      <c r="L184" s="149">
        <v>41</v>
      </c>
      <c r="M184" s="148" t="s">
        <v>118</v>
      </c>
      <c r="N184" s="148" t="s">
        <v>41</v>
      </c>
      <c r="O184" s="149">
        <v>42893</v>
      </c>
      <c r="P184" s="148" t="s">
        <v>1878</v>
      </c>
      <c r="Q184" s="148">
        <v>0</v>
      </c>
      <c r="R184" s="149" t="s">
        <v>33</v>
      </c>
      <c r="S184" s="148">
        <v>51219.4</v>
      </c>
      <c r="T184" s="148" t="s">
        <v>100</v>
      </c>
      <c r="U184" s="149">
        <v>51219.4</v>
      </c>
      <c r="V184" s="148" t="s">
        <v>100</v>
      </c>
      <c r="W184" s="148">
        <v>51219.4</v>
      </c>
      <c r="X184" s="149" t="s">
        <v>100</v>
      </c>
      <c r="Y184" s="148" t="s">
        <v>114</v>
      </c>
      <c r="Z184" s="148">
        <v>51.22</v>
      </c>
      <c r="AA184" s="149">
        <v>1</v>
      </c>
      <c r="AB184" s="148" t="s">
        <v>630</v>
      </c>
      <c r="AC184" s="148" t="s">
        <v>949</v>
      </c>
      <c r="AD184" s="149" t="s">
        <v>1457</v>
      </c>
      <c r="AE184" s="148" t="s">
        <v>350</v>
      </c>
      <c r="AF184" s="148"/>
      <c r="AG184" s="149"/>
      <c r="AH184" s="148"/>
      <c r="AI184" s="148"/>
      <c r="AJ184" s="149"/>
      <c r="AK184" s="148" t="str">
        <f t="shared" si="6"/>
        <v>GFS</v>
      </c>
      <c r="AL184" s="148" t="str">
        <f t="shared" si="7"/>
        <v>ICB</v>
      </c>
      <c r="AM184" s="196" t="str">
        <f t="shared" si="8"/>
        <v>GFS/ICB</v>
      </c>
    </row>
    <row r="185" spans="1:39" x14ac:dyDescent="0.25">
      <c r="A185" s="195" t="str">
        <f>IF(ISERROR(MATCH(H185,PriorMonth!H:H,0)),"New","Unresolved")</f>
        <v>New</v>
      </c>
      <c r="B185" s="148">
        <v>95</v>
      </c>
      <c r="C185" s="149" t="s">
        <v>153</v>
      </c>
      <c r="D185" s="148" t="s">
        <v>17</v>
      </c>
      <c r="E185" s="148">
        <v>4100</v>
      </c>
      <c r="F185" s="149" t="s">
        <v>163</v>
      </c>
      <c r="G185" s="148" t="s">
        <v>15</v>
      </c>
      <c r="H185" s="148">
        <v>950110003435</v>
      </c>
      <c r="I185" s="149" t="s">
        <v>58</v>
      </c>
      <c r="J185" s="148" t="s">
        <v>195</v>
      </c>
      <c r="K185" s="148">
        <v>41180</v>
      </c>
      <c r="L185" s="149">
        <v>1713</v>
      </c>
      <c r="M185" s="148" t="s">
        <v>118</v>
      </c>
      <c r="N185" s="148" t="s">
        <v>41</v>
      </c>
      <c r="O185" s="149">
        <v>42891</v>
      </c>
      <c r="P185" s="148" t="s">
        <v>1878</v>
      </c>
      <c r="Q185" s="148">
        <v>2</v>
      </c>
      <c r="R185" s="149" t="s">
        <v>33</v>
      </c>
      <c r="S185" s="148">
        <v>50949.2</v>
      </c>
      <c r="T185" s="148" t="s">
        <v>100</v>
      </c>
      <c r="U185" s="149">
        <v>50949.2</v>
      </c>
      <c r="V185" s="148" t="s">
        <v>100</v>
      </c>
      <c r="W185" s="148">
        <v>50949.2</v>
      </c>
      <c r="X185" s="149" t="s">
        <v>100</v>
      </c>
      <c r="Y185" s="148" t="s">
        <v>114</v>
      </c>
      <c r="Z185" s="148">
        <v>50.95</v>
      </c>
      <c r="AA185" s="149">
        <v>1</v>
      </c>
      <c r="AB185" s="148" t="s">
        <v>630</v>
      </c>
      <c r="AC185" s="148" t="s">
        <v>661</v>
      </c>
      <c r="AD185" s="149" t="s">
        <v>2700</v>
      </c>
      <c r="AE185" s="148" t="s">
        <v>350</v>
      </c>
      <c r="AF185" s="148"/>
      <c r="AG185" s="149"/>
      <c r="AH185" s="148"/>
      <c r="AI185" s="148"/>
      <c r="AJ185" s="149"/>
      <c r="AK185" s="148" t="str">
        <f t="shared" si="6"/>
        <v>GFS</v>
      </c>
      <c r="AL185" s="148" t="str">
        <f t="shared" si="7"/>
        <v>Non- ICB</v>
      </c>
      <c r="AM185" s="196" t="str">
        <f t="shared" si="8"/>
        <v>GFS/Non- ICB</v>
      </c>
    </row>
    <row r="186" spans="1:39" x14ac:dyDescent="0.25">
      <c r="A186" s="195" t="str">
        <f>IF(ISERROR(MATCH(H186,PriorMonth!H:H,0)),"New","Unresolved")</f>
        <v>Unresolved</v>
      </c>
      <c r="B186" s="148">
        <v>199</v>
      </c>
      <c r="C186" s="149" t="s">
        <v>137</v>
      </c>
      <c r="D186" s="148" t="s">
        <v>22</v>
      </c>
      <c r="E186" s="148">
        <v>8243</v>
      </c>
      <c r="F186" s="149" t="s">
        <v>120</v>
      </c>
      <c r="G186" s="148" t="s">
        <v>14</v>
      </c>
      <c r="H186" s="148">
        <v>1990110063721</v>
      </c>
      <c r="I186" s="149" t="s">
        <v>56</v>
      </c>
      <c r="J186" s="148" t="s">
        <v>328</v>
      </c>
      <c r="K186" s="148">
        <v>42724</v>
      </c>
      <c r="L186" s="149">
        <v>169</v>
      </c>
      <c r="M186" s="148" t="s">
        <v>111</v>
      </c>
      <c r="N186" s="148" t="s">
        <v>42</v>
      </c>
      <c r="O186" s="149">
        <v>42800</v>
      </c>
      <c r="P186" s="148" t="s">
        <v>838</v>
      </c>
      <c r="Q186" s="148">
        <v>93</v>
      </c>
      <c r="R186" s="149" t="s">
        <v>36</v>
      </c>
      <c r="S186" s="148">
        <v>56736</v>
      </c>
      <c r="T186" s="148" t="s">
        <v>248</v>
      </c>
      <c r="U186" s="149">
        <v>50562.34</v>
      </c>
      <c r="V186" s="148" t="s">
        <v>248</v>
      </c>
      <c r="W186" s="148">
        <v>56735.999727105285</v>
      </c>
      <c r="X186" s="149" t="s">
        <v>100</v>
      </c>
      <c r="Y186" s="148" t="s">
        <v>114</v>
      </c>
      <c r="Z186" s="148">
        <v>50.56</v>
      </c>
      <c r="AA186" s="149">
        <v>1</v>
      </c>
      <c r="AB186" s="148" t="s">
        <v>630</v>
      </c>
      <c r="AC186" s="148" t="s">
        <v>851</v>
      </c>
      <c r="AD186" s="149" t="s">
        <v>1351</v>
      </c>
      <c r="AE186" s="148" t="s">
        <v>350</v>
      </c>
      <c r="AF186" s="148"/>
      <c r="AG186" s="149"/>
      <c r="AH186" s="148"/>
      <c r="AI186" s="148"/>
      <c r="AJ186" s="149"/>
      <c r="AK186" s="148" t="str">
        <f t="shared" si="6"/>
        <v>GFS</v>
      </c>
      <c r="AL186" s="148" t="str">
        <f t="shared" si="7"/>
        <v>Non- ICB</v>
      </c>
      <c r="AM186" s="196" t="str">
        <f t="shared" si="8"/>
        <v>GFS/Non- ICB</v>
      </c>
    </row>
    <row r="187" spans="1:39" x14ac:dyDescent="0.25">
      <c r="A187" s="195" t="str">
        <f>IF(ISERROR(MATCH(H187,PriorMonth!H:H,0)),"New","Unresolved")</f>
        <v>Unresolved</v>
      </c>
      <c r="B187" s="148">
        <v>199</v>
      </c>
      <c r="C187" s="149" t="s">
        <v>137</v>
      </c>
      <c r="D187" s="148" t="s">
        <v>22</v>
      </c>
      <c r="E187" s="148">
        <v>1350</v>
      </c>
      <c r="F187" s="149" t="s">
        <v>124</v>
      </c>
      <c r="G187" s="148" t="s">
        <v>21</v>
      </c>
      <c r="H187" s="148">
        <v>1990110064432</v>
      </c>
      <c r="I187" s="149" t="s">
        <v>54</v>
      </c>
      <c r="J187" s="148" t="s">
        <v>326</v>
      </c>
      <c r="K187" s="148">
        <v>42724</v>
      </c>
      <c r="L187" s="149">
        <v>169</v>
      </c>
      <c r="M187" s="148" t="s">
        <v>111</v>
      </c>
      <c r="N187" s="148" t="s">
        <v>42</v>
      </c>
      <c r="O187" s="149">
        <v>42797</v>
      </c>
      <c r="P187" s="148" t="s">
        <v>838</v>
      </c>
      <c r="Q187" s="148">
        <v>96</v>
      </c>
      <c r="R187" s="149" t="s">
        <v>36</v>
      </c>
      <c r="S187" s="148">
        <v>56719.67</v>
      </c>
      <c r="T187" s="148" t="s">
        <v>248</v>
      </c>
      <c r="U187" s="149">
        <v>50547.79</v>
      </c>
      <c r="V187" s="148" t="s">
        <v>248</v>
      </c>
      <c r="W187" s="148">
        <v>56719.673172677045</v>
      </c>
      <c r="X187" s="149" t="s">
        <v>100</v>
      </c>
      <c r="Y187" s="148" t="s">
        <v>114</v>
      </c>
      <c r="Z187" s="148">
        <v>50.55</v>
      </c>
      <c r="AA187" s="149">
        <v>1</v>
      </c>
      <c r="AB187" s="148" t="s">
        <v>630</v>
      </c>
      <c r="AC187" s="148" t="s">
        <v>415</v>
      </c>
      <c r="AD187" s="149" t="s">
        <v>358</v>
      </c>
      <c r="AE187" s="148" t="s">
        <v>350</v>
      </c>
      <c r="AF187" s="148"/>
      <c r="AG187" s="149"/>
      <c r="AH187" s="148"/>
      <c r="AI187" s="148"/>
      <c r="AJ187" s="149"/>
      <c r="AK187" s="148" t="str">
        <f t="shared" si="6"/>
        <v>GFS</v>
      </c>
      <c r="AL187" s="148" t="str">
        <f t="shared" si="7"/>
        <v>Non- ICB</v>
      </c>
      <c r="AM187" s="196" t="str">
        <f t="shared" si="8"/>
        <v>GFS/Non- ICB</v>
      </c>
    </row>
    <row r="188" spans="1:39" x14ac:dyDescent="0.25">
      <c r="A188" s="195" t="str">
        <f>IF(ISERROR(MATCH(H188,PriorMonth!H:H,0)),"New","Unresolved")</f>
        <v>Unresolved</v>
      </c>
      <c r="B188" s="148">
        <v>8520</v>
      </c>
      <c r="C188" s="149" t="s">
        <v>842</v>
      </c>
      <c r="D188" s="148" t="s">
        <v>19</v>
      </c>
      <c r="E188" s="148">
        <v>1320</v>
      </c>
      <c r="F188" s="149" t="s">
        <v>188</v>
      </c>
      <c r="G188" s="148" t="s">
        <v>21</v>
      </c>
      <c r="H188" s="148" t="s">
        <v>1651</v>
      </c>
      <c r="I188" s="149" t="s">
        <v>55</v>
      </c>
      <c r="J188" s="148" t="s">
        <v>381</v>
      </c>
      <c r="K188" s="148">
        <v>42769</v>
      </c>
      <c r="L188" s="149">
        <v>124</v>
      </c>
      <c r="M188" s="148" t="s">
        <v>158</v>
      </c>
      <c r="N188" s="148" t="s">
        <v>41</v>
      </c>
      <c r="O188" s="149">
        <v>42831</v>
      </c>
      <c r="P188" s="148" t="s">
        <v>838</v>
      </c>
      <c r="Q188" s="148">
        <v>62</v>
      </c>
      <c r="R188" s="149" t="s">
        <v>35</v>
      </c>
      <c r="S188" s="148">
        <v>3650511</v>
      </c>
      <c r="T188" s="148" t="s">
        <v>197</v>
      </c>
      <c r="U188" s="149">
        <v>50467.58</v>
      </c>
      <c r="V188" s="148" t="s">
        <v>197</v>
      </c>
      <c r="W188" s="148">
        <v>3650510.6764654825</v>
      </c>
      <c r="X188" s="149" t="s">
        <v>100</v>
      </c>
      <c r="Y188" s="148" t="s">
        <v>114</v>
      </c>
      <c r="Z188" s="148">
        <v>50.47</v>
      </c>
      <c r="AA188" s="149">
        <v>1</v>
      </c>
      <c r="AB188" s="148" t="s">
        <v>630</v>
      </c>
      <c r="AC188" s="148" t="s">
        <v>440</v>
      </c>
      <c r="AD188" s="149" t="s">
        <v>1652</v>
      </c>
      <c r="AE188" s="148" t="s">
        <v>350</v>
      </c>
      <c r="AF188" s="148"/>
      <c r="AG188" s="149"/>
      <c r="AH188" s="148"/>
      <c r="AI188" s="148"/>
      <c r="AJ188" s="149"/>
      <c r="AK188" s="148" t="str">
        <f t="shared" si="6"/>
        <v>Non-GFS</v>
      </c>
      <c r="AL188" s="148" t="str">
        <f t="shared" si="7"/>
        <v>Non- ICB</v>
      </c>
      <c r="AM188" s="196" t="str">
        <f t="shared" si="8"/>
        <v>Non-GFS/Non- ICB</v>
      </c>
    </row>
    <row r="189" spans="1:39" x14ac:dyDescent="0.25">
      <c r="A189" s="195" t="str">
        <f>IF(ISERROR(MATCH(H189,PriorMonth!H:H,0)),"New","Unresolved")</f>
        <v>New</v>
      </c>
      <c r="B189" s="148">
        <v>692</v>
      </c>
      <c r="C189" s="149" t="s">
        <v>187</v>
      </c>
      <c r="D189" s="148" t="s">
        <v>16</v>
      </c>
      <c r="E189" s="148">
        <v>8105</v>
      </c>
      <c r="F189" s="149" t="s">
        <v>176</v>
      </c>
      <c r="G189" s="148" t="s">
        <v>22</v>
      </c>
      <c r="H189" s="148">
        <v>69201111702053</v>
      </c>
      <c r="I189" s="149" t="s">
        <v>57</v>
      </c>
      <c r="J189" s="148" t="s">
        <v>205</v>
      </c>
      <c r="K189" s="148">
        <v>42824</v>
      </c>
      <c r="L189" s="149">
        <v>69</v>
      </c>
      <c r="M189" s="148" t="s">
        <v>111</v>
      </c>
      <c r="N189" s="148" t="s">
        <v>42</v>
      </c>
      <c r="O189" s="149">
        <v>42892</v>
      </c>
      <c r="P189" s="148" t="s">
        <v>1878</v>
      </c>
      <c r="Q189" s="148">
        <v>1</v>
      </c>
      <c r="R189" s="149" t="s">
        <v>33</v>
      </c>
      <c r="S189" s="148">
        <v>50262.01</v>
      </c>
      <c r="T189" s="148" t="s">
        <v>100</v>
      </c>
      <c r="U189" s="149">
        <v>50262.01</v>
      </c>
      <c r="V189" s="148" t="s">
        <v>100</v>
      </c>
      <c r="W189" s="148">
        <v>50262.01</v>
      </c>
      <c r="X189" s="149" t="s">
        <v>100</v>
      </c>
      <c r="Y189" s="148" t="s">
        <v>114</v>
      </c>
      <c r="Z189" s="148">
        <v>50.26</v>
      </c>
      <c r="AA189" s="149">
        <v>1</v>
      </c>
      <c r="AB189" s="148" t="s">
        <v>630</v>
      </c>
      <c r="AC189" s="148" t="s">
        <v>446</v>
      </c>
      <c r="AD189" s="149" t="s">
        <v>2743</v>
      </c>
      <c r="AE189" s="148" t="s">
        <v>350</v>
      </c>
      <c r="AF189" s="148"/>
      <c r="AG189" s="149"/>
      <c r="AH189" s="148"/>
      <c r="AI189" s="148"/>
      <c r="AJ189" s="149"/>
      <c r="AK189" s="148" t="str">
        <f t="shared" si="6"/>
        <v>GFS</v>
      </c>
      <c r="AL189" s="148" t="str">
        <f t="shared" si="7"/>
        <v>Non- ICB</v>
      </c>
      <c r="AM189" s="196" t="str">
        <f t="shared" si="8"/>
        <v>GFS/Non- ICB</v>
      </c>
    </row>
    <row r="190" spans="1:39" x14ac:dyDescent="0.25">
      <c r="A190" s="195" t="str">
        <f>IF(ISERROR(MATCH(H190,PriorMonth!H:H,0)),"New","Unresolved")</f>
        <v>New</v>
      </c>
      <c r="B190" s="148">
        <v>95</v>
      </c>
      <c r="C190" s="149" t="s">
        <v>153</v>
      </c>
      <c r="D190" s="148" t="s">
        <v>17</v>
      </c>
      <c r="E190" s="148">
        <v>1750</v>
      </c>
      <c r="F190" s="149" t="s">
        <v>159</v>
      </c>
      <c r="G190" s="148" t="s">
        <v>18</v>
      </c>
      <c r="H190" s="148">
        <v>950110011763</v>
      </c>
      <c r="I190" s="149" t="s">
        <v>58</v>
      </c>
      <c r="J190" s="148" t="s">
        <v>195</v>
      </c>
      <c r="K190" s="148">
        <v>42825</v>
      </c>
      <c r="L190" s="149">
        <v>68</v>
      </c>
      <c r="M190" s="148" t="s">
        <v>118</v>
      </c>
      <c r="N190" s="148" t="s">
        <v>41</v>
      </c>
      <c r="O190" s="149">
        <v>42893</v>
      </c>
      <c r="P190" s="148" t="s">
        <v>1878</v>
      </c>
      <c r="Q190" s="148">
        <v>0</v>
      </c>
      <c r="R190" s="149" t="s">
        <v>33</v>
      </c>
      <c r="S190" s="148">
        <v>49965.4</v>
      </c>
      <c r="T190" s="148" t="s">
        <v>100</v>
      </c>
      <c r="U190" s="149">
        <v>49965.4</v>
      </c>
      <c r="V190" s="148" t="s">
        <v>100</v>
      </c>
      <c r="W190" s="148">
        <v>49965.4</v>
      </c>
      <c r="X190" s="149" t="s">
        <v>100</v>
      </c>
      <c r="Y190" s="148" t="s">
        <v>114</v>
      </c>
      <c r="Z190" s="148">
        <v>49.97</v>
      </c>
      <c r="AA190" s="149">
        <v>1</v>
      </c>
      <c r="AB190" s="148" t="s">
        <v>630</v>
      </c>
      <c r="AC190" s="148" t="s">
        <v>949</v>
      </c>
      <c r="AD190" s="149" t="s">
        <v>1457</v>
      </c>
      <c r="AE190" s="148" t="s">
        <v>350</v>
      </c>
      <c r="AF190" s="148"/>
      <c r="AG190" s="149"/>
      <c r="AH190" s="148"/>
      <c r="AI190" s="148"/>
      <c r="AJ190" s="149"/>
      <c r="AK190" s="148" t="str">
        <f t="shared" si="6"/>
        <v>GFS</v>
      </c>
      <c r="AL190" s="148" t="str">
        <f t="shared" si="7"/>
        <v>Non- ICB</v>
      </c>
      <c r="AM190" s="196" t="str">
        <f t="shared" si="8"/>
        <v>GFS/Non- ICB</v>
      </c>
    </row>
    <row r="191" spans="1:39" x14ac:dyDescent="0.25">
      <c r="A191" s="195" t="str">
        <f>IF(ISERROR(MATCH(H191,PriorMonth!H:H,0)),"New","Unresolved")</f>
        <v>Unresolved</v>
      </c>
      <c r="B191" s="148">
        <v>1970</v>
      </c>
      <c r="C191" s="149" t="s">
        <v>862</v>
      </c>
      <c r="D191" s="148" t="s">
        <v>23</v>
      </c>
      <c r="E191" s="148">
        <v>260</v>
      </c>
      <c r="F191" s="149" t="s">
        <v>113</v>
      </c>
      <c r="G191" s="148" t="s">
        <v>23</v>
      </c>
      <c r="H191" s="148">
        <v>19700110035400</v>
      </c>
      <c r="I191" s="149" t="s">
        <v>538</v>
      </c>
      <c r="J191" s="148" t="s">
        <v>263</v>
      </c>
      <c r="K191" s="148">
        <v>42728</v>
      </c>
      <c r="L191" s="149">
        <v>165</v>
      </c>
      <c r="M191" s="148" t="s">
        <v>111</v>
      </c>
      <c r="N191" s="148" t="s">
        <v>42</v>
      </c>
      <c r="O191" s="149">
        <v>42800</v>
      </c>
      <c r="P191" s="148" t="s">
        <v>838</v>
      </c>
      <c r="Q191" s="148">
        <v>93</v>
      </c>
      <c r="R191" s="149" t="s">
        <v>36</v>
      </c>
      <c r="S191" s="148">
        <v>43350</v>
      </c>
      <c r="T191" s="148" t="s">
        <v>186</v>
      </c>
      <c r="U191" s="149">
        <v>49619.41</v>
      </c>
      <c r="V191" s="148" t="s">
        <v>186</v>
      </c>
      <c r="W191" s="148">
        <v>43349.998789994715</v>
      </c>
      <c r="X191" s="149" t="s">
        <v>100</v>
      </c>
      <c r="Y191" s="148" t="s">
        <v>107</v>
      </c>
      <c r="Z191" s="148">
        <v>49.62</v>
      </c>
      <c r="AA191" s="149">
        <v>1</v>
      </c>
      <c r="AB191" s="148" t="s">
        <v>630</v>
      </c>
      <c r="AC191" s="148" t="s">
        <v>442</v>
      </c>
      <c r="AD191" s="149" t="s">
        <v>379</v>
      </c>
      <c r="AE191" s="148" t="s">
        <v>350</v>
      </c>
      <c r="AF191" s="148"/>
      <c r="AG191" s="149"/>
      <c r="AH191" s="148"/>
      <c r="AI191" s="148"/>
      <c r="AJ191" s="149"/>
      <c r="AK191" s="148" t="str">
        <f t="shared" si="6"/>
        <v>GFS</v>
      </c>
      <c r="AL191" s="148" t="str">
        <f t="shared" si="7"/>
        <v>Non- ICB</v>
      </c>
      <c r="AM191" s="196" t="str">
        <f t="shared" si="8"/>
        <v>GFS/Non- ICB</v>
      </c>
    </row>
    <row r="192" spans="1:39" x14ac:dyDescent="0.25">
      <c r="A192" s="195" t="str">
        <f>IF(ISERROR(MATCH(H192,PriorMonth!H:H,0)),"New","Unresolved")</f>
        <v>Unresolved</v>
      </c>
      <c r="B192" s="148">
        <v>787</v>
      </c>
      <c r="C192" s="149" t="s">
        <v>157</v>
      </c>
      <c r="D192" s="148" t="s">
        <v>16</v>
      </c>
      <c r="E192" s="148">
        <v>692</v>
      </c>
      <c r="F192" s="149" t="s">
        <v>187</v>
      </c>
      <c r="G192" s="148" t="s">
        <v>16</v>
      </c>
      <c r="H192" s="148">
        <v>78713300012120</v>
      </c>
      <c r="I192" s="149" t="s">
        <v>55</v>
      </c>
      <c r="J192" s="148" t="s">
        <v>534</v>
      </c>
      <c r="K192" s="148">
        <v>42770</v>
      </c>
      <c r="L192" s="149">
        <v>123</v>
      </c>
      <c r="M192" s="148" t="s">
        <v>111</v>
      </c>
      <c r="N192" s="148" t="s">
        <v>42</v>
      </c>
      <c r="O192" s="149">
        <v>42830</v>
      </c>
      <c r="P192" s="148" t="s">
        <v>838</v>
      </c>
      <c r="Q192" s="148">
        <v>63</v>
      </c>
      <c r="R192" s="149" t="s">
        <v>35</v>
      </c>
      <c r="S192" s="148">
        <v>49312</v>
      </c>
      <c r="T192" s="148" t="s">
        <v>100</v>
      </c>
      <c r="U192" s="149">
        <v>49312</v>
      </c>
      <c r="V192" s="148" t="s">
        <v>100</v>
      </c>
      <c r="W192" s="148">
        <v>49312</v>
      </c>
      <c r="X192" s="149" t="s">
        <v>100</v>
      </c>
      <c r="Y192" s="148" t="s">
        <v>107</v>
      </c>
      <c r="Z192" s="148">
        <v>49.31</v>
      </c>
      <c r="AA192" s="149">
        <v>1</v>
      </c>
      <c r="AB192" s="148" t="s">
        <v>630</v>
      </c>
      <c r="AC192" s="148" t="s">
        <v>1509</v>
      </c>
      <c r="AD192" s="149" t="s">
        <v>1249</v>
      </c>
      <c r="AE192" s="148" t="s">
        <v>350</v>
      </c>
      <c r="AF192" s="148"/>
      <c r="AG192" s="149"/>
      <c r="AH192" s="148"/>
      <c r="AI192" s="148"/>
      <c r="AJ192" s="149"/>
      <c r="AK192" s="148" t="str">
        <f t="shared" si="6"/>
        <v>GFS</v>
      </c>
      <c r="AL192" s="148" t="str">
        <f t="shared" si="7"/>
        <v>Non- ICB</v>
      </c>
      <c r="AM192" s="196" t="str">
        <f t="shared" si="8"/>
        <v>GFS/Non- ICB</v>
      </c>
    </row>
    <row r="193" spans="1:39" x14ac:dyDescent="0.25">
      <c r="A193" s="195" t="str">
        <f>IF(ISERROR(MATCH(H193,PriorMonth!H:H,0)),"New","Unresolved")</f>
        <v>Unresolved</v>
      </c>
      <c r="B193" s="148">
        <v>8520</v>
      </c>
      <c r="C193" s="149" t="s">
        <v>842</v>
      </c>
      <c r="D193" s="148" t="s">
        <v>19</v>
      </c>
      <c r="E193" s="148">
        <v>8420</v>
      </c>
      <c r="F193" s="149" t="s">
        <v>234</v>
      </c>
      <c r="G193" s="148" t="s">
        <v>19</v>
      </c>
      <c r="H193" s="148">
        <v>85200410040925</v>
      </c>
      <c r="I193" s="149" t="s">
        <v>57</v>
      </c>
      <c r="J193" s="148" t="s">
        <v>310</v>
      </c>
      <c r="K193" s="148">
        <v>42676</v>
      </c>
      <c r="L193" s="149">
        <v>217</v>
      </c>
      <c r="M193" s="148" t="s">
        <v>122</v>
      </c>
      <c r="N193" s="148" t="s">
        <v>41</v>
      </c>
      <c r="O193" s="149">
        <v>42775</v>
      </c>
      <c r="P193" s="148" t="s">
        <v>838</v>
      </c>
      <c r="Q193" s="148">
        <v>118</v>
      </c>
      <c r="R193" s="149" t="s">
        <v>36</v>
      </c>
      <c r="S193" s="148">
        <v>3549703.86</v>
      </c>
      <c r="T193" s="148" t="s">
        <v>197</v>
      </c>
      <c r="U193" s="149">
        <v>49073.95</v>
      </c>
      <c r="V193" s="148" t="s">
        <v>197</v>
      </c>
      <c r="W193" s="148">
        <v>3549704.1548521495</v>
      </c>
      <c r="X193" s="149" t="s">
        <v>100</v>
      </c>
      <c r="Y193" s="148" t="s">
        <v>107</v>
      </c>
      <c r="Z193" s="148">
        <v>49.07</v>
      </c>
      <c r="AA193" s="149">
        <v>1</v>
      </c>
      <c r="AB193" s="148" t="s">
        <v>630</v>
      </c>
      <c r="AC193" s="148" t="s">
        <v>506</v>
      </c>
      <c r="AD193" s="149" t="s">
        <v>899</v>
      </c>
      <c r="AE193" s="148" t="s">
        <v>350</v>
      </c>
      <c r="AF193" s="148"/>
      <c r="AG193" s="149"/>
      <c r="AH193" s="148"/>
      <c r="AI193" s="148"/>
      <c r="AJ193" s="149"/>
      <c r="AK193" s="148" t="str">
        <f t="shared" si="6"/>
        <v>GFS</v>
      </c>
      <c r="AL193" s="148" t="str">
        <f t="shared" si="7"/>
        <v>Non- ICB</v>
      </c>
      <c r="AM193" s="196" t="str">
        <f t="shared" si="8"/>
        <v>GFS/Non- ICB</v>
      </c>
    </row>
    <row r="194" spans="1:39" x14ac:dyDescent="0.25">
      <c r="A194" s="195" t="str">
        <f>IF(ISERROR(MATCH(H194,PriorMonth!H:H,0)),"New","Unresolved")</f>
        <v>Unresolved</v>
      </c>
      <c r="B194" s="148">
        <v>199</v>
      </c>
      <c r="C194" s="149" t="s">
        <v>137</v>
      </c>
      <c r="D194" s="148" t="s">
        <v>22</v>
      </c>
      <c r="E194" s="148">
        <v>1350</v>
      </c>
      <c r="F194" s="149" t="s">
        <v>124</v>
      </c>
      <c r="G194" s="148" t="s">
        <v>21</v>
      </c>
      <c r="H194" s="148">
        <v>199030003062</v>
      </c>
      <c r="I194" s="149" t="s">
        <v>57</v>
      </c>
      <c r="J194" s="148" t="s">
        <v>332</v>
      </c>
      <c r="K194" s="148">
        <v>42640</v>
      </c>
      <c r="L194" s="149">
        <v>253</v>
      </c>
      <c r="M194" s="148" t="s">
        <v>127</v>
      </c>
      <c r="N194" s="148" t="s">
        <v>128</v>
      </c>
      <c r="O194" s="149">
        <v>42706</v>
      </c>
      <c r="P194" s="148" t="s">
        <v>651</v>
      </c>
      <c r="Q194" s="148">
        <v>187</v>
      </c>
      <c r="R194" s="149" t="s">
        <v>37</v>
      </c>
      <c r="S194" s="148">
        <v>55014.21</v>
      </c>
      <c r="T194" s="148" t="s">
        <v>248</v>
      </c>
      <c r="U194" s="149">
        <v>49027.9</v>
      </c>
      <c r="V194" s="148" t="s">
        <v>248</v>
      </c>
      <c r="W194" s="148">
        <v>55014.204663402554</v>
      </c>
      <c r="X194" s="149" t="s">
        <v>100</v>
      </c>
      <c r="Y194" s="148" t="s">
        <v>114</v>
      </c>
      <c r="Z194" s="148">
        <v>49.03</v>
      </c>
      <c r="AA194" s="149">
        <v>1</v>
      </c>
      <c r="AB194" s="148" t="s">
        <v>630</v>
      </c>
      <c r="AC194" s="148" t="s">
        <v>415</v>
      </c>
      <c r="AD194" s="149" t="s">
        <v>353</v>
      </c>
      <c r="AE194" s="148" t="s">
        <v>350</v>
      </c>
      <c r="AF194" s="148"/>
      <c r="AG194" s="149"/>
      <c r="AH194" s="148"/>
      <c r="AI194" s="148"/>
      <c r="AJ194" s="149"/>
      <c r="AK194" s="148" t="str">
        <f t="shared" ref="AK194:AK257" si="9">IF(TEXT(B194,0)=LEFT(H194,LEN(B194)),"GFS","Non-GFS")</f>
        <v>GFS</v>
      </c>
      <c r="AL194" s="148" t="str">
        <f t="shared" ref="AL194:AL257" si="10">IF(AND(AK194="GFS",MID(H194,LEN(B194)+3,1)="2"),"ICB","Non- ICB")</f>
        <v>Non- ICB</v>
      </c>
      <c r="AM194" s="196" t="str">
        <f t="shared" ref="AM194:AM257" si="11">AK194&amp;"/"&amp;AL194</f>
        <v>GFS/Non- ICB</v>
      </c>
    </row>
    <row r="195" spans="1:39" x14ac:dyDescent="0.25">
      <c r="A195" s="195" t="str">
        <f>IF(ISERROR(MATCH(H195,PriorMonth!H:H,0)),"New","Unresolved")</f>
        <v>Unresolved</v>
      </c>
      <c r="B195" s="148">
        <v>3011</v>
      </c>
      <c r="C195" s="149" t="s">
        <v>164</v>
      </c>
      <c r="D195" s="148" t="s">
        <v>22</v>
      </c>
      <c r="E195" s="148">
        <v>199</v>
      </c>
      <c r="F195" s="149" t="s">
        <v>137</v>
      </c>
      <c r="G195" s="148" t="s">
        <v>22</v>
      </c>
      <c r="H195" s="148">
        <v>388072</v>
      </c>
      <c r="I195" s="149" t="s">
        <v>59</v>
      </c>
      <c r="J195" s="148" t="s">
        <v>255</v>
      </c>
      <c r="K195" s="148">
        <v>42795</v>
      </c>
      <c r="L195" s="149">
        <v>98</v>
      </c>
      <c r="M195" s="148" t="s">
        <v>118</v>
      </c>
      <c r="N195" s="148" t="s">
        <v>41</v>
      </c>
      <c r="O195" s="149">
        <v>42859</v>
      </c>
      <c r="P195" s="148" t="s">
        <v>1878</v>
      </c>
      <c r="Q195" s="148">
        <v>34</v>
      </c>
      <c r="R195" s="149" t="s">
        <v>34</v>
      </c>
      <c r="S195" s="148">
        <v>54908.639999999999</v>
      </c>
      <c r="T195" s="148" t="s">
        <v>248</v>
      </c>
      <c r="U195" s="149">
        <v>48933.82</v>
      </c>
      <c r="V195" s="148" t="s">
        <v>248</v>
      </c>
      <c r="W195" s="148">
        <v>54908.63749909951</v>
      </c>
      <c r="X195" s="149" t="s">
        <v>100</v>
      </c>
      <c r="Y195" s="148" t="s">
        <v>107</v>
      </c>
      <c r="Z195" s="148">
        <v>48.93</v>
      </c>
      <c r="AA195" s="149">
        <v>1</v>
      </c>
      <c r="AB195" s="148" t="s">
        <v>630</v>
      </c>
      <c r="AC195" s="148" t="s">
        <v>484</v>
      </c>
      <c r="AD195" s="149" t="s">
        <v>2116</v>
      </c>
      <c r="AE195" s="148" t="s">
        <v>350</v>
      </c>
      <c r="AF195" s="148"/>
      <c r="AG195" s="149"/>
      <c r="AH195" s="148"/>
      <c r="AI195" s="148"/>
      <c r="AJ195" s="149"/>
      <c r="AK195" s="148" t="str">
        <f t="shared" si="9"/>
        <v>Non-GFS</v>
      </c>
      <c r="AL195" s="148" t="str">
        <f t="shared" si="10"/>
        <v>Non- ICB</v>
      </c>
      <c r="AM195" s="196" t="str">
        <f t="shared" si="11"/>
        <v>Non-GFS/Non- ICB</v>
      </c>
    </row>
    <row r="196" spans="1:39" x14ac:dyDescent="0.25">
      <c r="A196" s="195" t="str">
        <f>IF(ISERROR(MATCH(H196,PriorMonth!H:H,0)),"New","Unresolved")</f>
        <v>Unresolved</v>
      </c>
      <c r="B196" s="148">
        <v>8520</v>
      </c>
      <c r="C196" s="149" t="s">
        <v>842</v>
      </c>
      <c r="D196" s="148" t="s">
        <v>19</v>
      </c>
      <c r="E196" s="148">
        <v>795</v>
      </c>
      <c r="F196" s="149" t="s">
        <v>264</v>
      </c>
      <c r="G196" s="148" t="s">
        <v>14</v>
      </c>
      <c r="H196" s="148">
        <v>85206620000018</v>
      </c>
      <c r="I196" s="149" t="s">
        <v>59</v>
      </c>
      <c r="J196" s="148" t="s">
        <v>2050</v>
      </c>
      <c r="K196" s="148">
        <v>42796</v>
      </c>
      <c r="L196" s="149">
        <v>97</v>
      </c>
      <c r="M196" s="148" t="s">
        <v>111</v>
      </c>
      <c r="N196" s="148" t="s">
        <v>42</v>
      </c>
      <c r="O196" s="149">
        <v>42859</v>
      </c>
      <c r="P196" s="148" t="s">
        <v>1878</v>
      </c>
      <c r="Q196" s="148">
        <v>34</v>
      </c>
      <c r="R196" s="149" t="s">
        <v>34</v>
      </c>
      <c r="S196" s="148">
        <v>3516239.21</v>
      </c>
      <c r="T196" s="148" t="s">
        <v>197</v>
      </c>
      <c r="U196" s="149">
        <v>48611.3</v>
      </c>
      <c r="V196" s="148" t="s">
        <v>197</v>
      </c>
      <c r="W196" s="148">
        <v>3516238.9329321221</v>
      </c>
      <c r="X196" s="149" t="s">
        <v>100</v>
      </c>
      <c r="Y196" s="148" t="s">
        <v>114</v>
      </c>
      <c r="Z196" s="148">
        <v>48.61</v>
      </c>
      <c r="AA196" s="149">
        <v>1</v>
      </c>
      <c r="AB196" s="148" t="s">
        <v>630</v>
      </c>
      <c r="AC196" s="148" t="s">
        <v>426</v>
      </c>
      <c r="AD196" s="149" t="s">
        <v>2046</v>
      </c>
      <c r="AE196" s="148" t="s">
        <v>350</v>
      </c>
      <c r="AF196" s="148"/>
      <c r="AG196" s="149"/>
      <c r="AH196" s="148"/>
      <c r="AI196" s="148"/>
      <c r="AJ196" s="149"/>
      <c r="AK196" s="148" t="str">
        <f t="shared" si="9"/>
        <v>GFS</v>
      </c>
      <c r="AL196" s="148" t="str">
        <f t="shared" si="10"/>
        <v>ICB</v>
      </c>
      <c r="AM196" s="196" t="str">
        <f t="shared" si="11"/>
        <v>GFS/ICB</v>
      </c>
    </row>
    <row r="197" spans="1:39" x14ac:dyDescent="0.25">
      <c r="A197" s="195" t="str">
        <f>IF(ISERROR(MATCH(H197,PriorMonth!H:H,0)),"New","Unresolved")</f>
        <v>Unresolved</v>
      </c>
      <c r="B197" s="148">
        <v>1960</v>
      </c>
      <c r="C197" s="149" t="s">
        <v>423</v>
      </c>
      <c r="D197" s="148" t="s">
        <v>22</v>
      </c>
      <c r="E197" s="148">
        <v>8243</v>
      </c>
      <c r="F197" s="149" t="s">
        <v>120</v>
      </c>
      <c r="G197" s="148" t="s">
        <v>14</v>
      </c>
      <c r="H197" s="148">
        <v>19600510062729</v>
      </c>
      <c r="I197" s="149" t="s">
        <v>538</v>
      </c>
      <c r="J197" s="148" t="s">
        <v>263</v>
      </c>
      <c r="K197" s="148">
        <v>42544</v>
      </c>
      <c r="L197" s="149">
        <v>349</v>
      </c>
      <c r="M197" s="148" t="s">
        <v>161</v>
      </c>
      <c r="N197" s="148" t="s">
        <v>128</v>
      </c>
      <c r="O197" s="149">
        <v>42648</v>
      </c>
      <c r="P197" s="148" t="s">
        <v>406</v>
      </c>
      <c r="Q197" s="148">
        <v>245</v>
      </c>
      <c r="R197" s="149" t="s">
        <v>37</v>
      </c>
      <c r="S197" s="148">
        <v>53941.79</v>
      </c>
      <c r="T197" s="148" t="s">
        <v>248</v>
      </c>
      <c r="U197" s="149">
        <v>48072.18</v>
      </c>
      <c r="V197" s="148" t="s">
        <v>248</v>
      </c>
      <c r="W197" s="148">
        <v>53941.79128895847</v>
      </c>
      <c r="X197" s="149" t="s">
        <v>100</v>
      </c>
      <c r="Y197" s="148" t="s">
        <v>114</v>
      </c>
      <c r="Z197" s="148">
        <v>48.07</v>
      </c>
      <c r="AA197" s="149">
        <v>1</v>
      </c>
      <c r="AB197" s="148" t="s">
        <v>630</v>
      </c>
      <c r="AC197" s="148" t="s">
        <v>570</v>
      </c>
      <c r="AD197" s="149" t="s">
        <v>571</v>
      </c>
      <c r="AE197" s="148" t="s">
        <v>350</v>
      </c>
      <c r="AF197" s="148"/>
      <c r="AG197" s="149"/>
      <c r="AH197" s="148"/>
      <c r="AI197" s="148"/>
      <c r="AJ197" s="149"/>
      <c r="AK197" s="148" t="str">
        <f t="shared" si="9"/>
        <v>GFS</v>
      </c>
      <c r="AL197" s="148" t="str">
        <f t="shared" si="10"/>
        <v>Non- ICB</v>
      </c>
      <c r="AM197" s="196" t="str">
        <f t="shared" si="11"/>
        <v>GFS/Non- ICB</v>
      </c>
    </row>
    <row r="198" spans="1:39" x14ac:dyDescent="0.25">
      <c r="A198" s="195" t="str">
        <f>IF(ISERROR(MATCH(H198,PriorMonth!H:H,0)),"New","Unresolved")</f>
        <v>Unresolved</v>
      </c>
      <c r="B198" s="148">
        <v>3019</v>
      </c>
      <c r="C198" s="149" t="s">
        <v>134</v>
      </c>
      <c r="D198" s="148" t="s">
        <v>16</v>
      </c>
      <c r="E198" s="148">
        <v>3014</v>
      </c>
      <c r="F198" s="149" t="s">
        <v>144</v>
      </c>
      <c r="G198" s="148" t="s">
        <v>16</v>
      </c>
      <c r="H198" s="148">
        <v>30190110008090</v>
      </c>
      <c r="I198" s="149" t="s">
        <v>59</v>
      </c>
      <c r="J198" s="148" t="s">
        <v>135</v>
      </c>
      <c r="K198" s="148">
        <v>42727</v>
      </c>
      <c r="L198" s="149">
        <v>166</v>
      </c>
      <c r="M198" s="148" t="s">
        <v>111</v>
      </c>
      <c r="N198" s="148" t="s">
        <v>42</v>
      </c>
      <c r="O198" s="149">
        <v>42797</v>
      </c>
      <c r="P198" s="148" t="s">
        <v>838</v>
      </c>
      <c r="Q198" s="148">
        <v>96</v>
      </c>
      <c r="R198" s="149" t="s">
        <v>36</v>
      </c>
      <c r="S198" s="148">
        <v>48000</v>
      </c>
      <c r="T198" s="148" t="s">
        <v>100</v>
      </c>
      <c r="U198" s="149">
        <v>48000</v>
      </c>
      <c r="V198" s="148" t="s">
        <v>100</v>
      </c>
      <c r="W198" s="148">
        <v>48000</v>
      </c>
      <c r="X198" s="149" t="s">
        <v>100</v>
      </c>
      <c r="Y198" s="148" t="s">
        <v>107</v>
      </c>
      <c r="Z198" s="148">
        <v>48</v>
      </c>
      <c r="AA198" s="149">
        <v>1</v>
      </c>
      <c r="AB198" s="148" t="s">
        <v>630</v>
      </c>
      <c r="AC198" s="148" t="s">
        <v>410</v>
      </c>
      <c r="AD198" s="149" t="s">
        <v>1230</v>
      </c>
      <c r="AE198" s="148" t="s">
        <v>350</v>
      </c>
      <c r="AF198" s="148"/>
      <c r="AG198" s="149"/>
      <c r="AH198" s="148"/>
      <c r="AI198" s="148"/>
      <c r="AJ198" s="149"/>
      <c r="AK198" s="148" t="str">
        <f t="shared" si="9"/>
        <v>GFS</v>
      </c>
      <c r="AL198" s="148" t="str">
        <f t="shared" si="10"/>
        <v>Non- ICB</v>
      </c>
      <c r="AM198" s="196" t="str">
        <f t="shared" si="11"/>
        <v>GFS/Non- ICB</v>
      </c>
    </row>
    <row r="199" spans="1:39" x14ac:dyDescent="0.25">
      <c r="A199" s="195" t="str">
        <f>IF(ISERROR(MATCH(H199,PriorMonth!H:H,0)),"New","Unresolved")</f>
        <v>Unresolved</v>
      </c>
      <c r="B199" s="148">
        <v>199</v>
      </c>
      <c r="C199" s="149" t="s">
        <v>137</v>
      </c>
      <c r="D199" s="148" t="s">
        <v>22</v>
      </c>
      <c r="E199" s="148">
        <v>8243</v>
      </c>
      <c r="F199" s="149" t="s">
        <v>120</v>
      </c>
      <c r="G199" s="148" t="s">
        <v>14</v>
      </c>
      <c r="H199" s="148">
        <v>1990110063811</v>
      </c>
      <c r="I199" s="149" t="s">
        <v>56</v>
      </c>
      <c r="J199" s="148" t="s">
        <v>328</v>
      </c>
      <c r="K199" s="148">
        <v>42724</v>
      </c>
      <c r="L199" s="149">
        <v>169</v>
      </c>
      <c r="M199" s="148" t="s">
        <v>127</v>
      </c>
      <c r="N199" s="148" t="s">
        <v>128</v>
      </c>
      <c r="O199" s="149">
        <v>42800</v>
      </c>
      <c r="P199" s="148" t="s">
        <v>838</v>
      </c>
      <c r="Q199" s="148">
        <v>93</v>
      </c>
      <c r="R199" s="149" t="s">
        <v>36</v>
      </c>
      <c r="S199" s="148">
        <v>53783</v>
      </c>
      <c r="T199" s="148" t="s">
        <v>248</v>
      </c>
      <c r="U199" s="149">
        <v>47930.67</v>
      </c>
      <c r="V199" s="148" t="s">
        <v>248</v>
      </c>
      <c r="W199" s="148">
        <v>53783.002923519234</v>
      </c>
      <c r="X199" s="149" t="s">
        <v>100</v>
      </c>
      <c r="Y199" s="148" t="s">
        <v>114</v>
      </c>
      <c r="Z199" s="148">
        <v>47.93</v>
      </c>
      <c r="AA199" s="149">
        <v>1</v>
      </c>
      <c r="AB199" s="148" t="s">
        <v>630</v>
      </c>
      <c r="AC199" s="148" t="s">
        <v>851</v>
      </c>
      <c r="AD199" s="149" t="s">
        <v>1358</v>
      </c>
      <c r="AE199" s="148" t="s">
        <v>350</v>
      </c>
      <c r="AF199" s="148"/>
      <c r="AG199" s="149"/>
      <c r="AH199" s="148"/>
      <c r="AI199" s="148"/>
      <c r="AJ199" s="149"/>
      <c r="AK199" s="148" t="str">
        <f t="shared" si="9"/>
        <v>GFS</v>
      </c>
      <c r="AL199" s="148" t="str">
        <f t="shared" si="10"/>
        <v>Non- ICB</v>
      </c>
      <c r="AM199" s="196" t="str">
        <f t="shared" si="11"/>
        <v>GFS/Non- ICB</v>
      </c>
    </row>
    <row r="200" spans="1:39" x14ac:dyDescent="0.25">
      <c r="A200" s="195" t="str">
        <f>IF(ISERROR(MATCH(H200,PriorMonth!H:H,0)),"New","Unresolved")</f>
        <v>Unresolved</v>
      </c>
      <c r="B200" s="148">
        <v>795</v>
      </c>
      <c r="C200" s="149" t="s">
        <v>264</v>
      </c>
      <c r="D200" s="148" t="s">
        <v>14</v>
      </c>
      <c r="E200" s="148">
        <v>413</v>
      </c>
      <c r="F200" s="149" t="s">
        <v>136</v>
      </c>
      <c r="G200" s="148" t="s">
        <v>13</v>
      </c>
      <c r="H200" s="148">
        <v>7950230000975</v>
      </c>
      <c r="I200" s="149" t="s">
        <v>60</v>
      </c>
      <c r="J200" s="148" t="s">
        <v>1884</v>
      </c>
      <c r="K200" s="148">
        <v>42829</v>
      </c>
      <c r="L200" s="149">
        <v>64</v>
      </c>
      <c r="M200" s="148" t="s">
        <v>158</v>
      </c>
      <c r="N200" s="148" t="s">
        <v>41</v>
      </c>
      <c r="O200" s="149">
        <v>42893</v>
      </c>
      <c r="P200" s="148" t="s">
        <v>1878</v>
      </c>
      <c r="Q200" s="148">
        <v>0</v>
      </c>
      <c r="R200" s="149" t="s">
        <v>33</v>
      </c>
      <c r="S200" s="148">
        <v>52100.6</v>
      </c>
      <c r="T200" s="148" t="s">
        <v>112</v>
      </c>
      <c r="U200" s="149">
        <v>47816.26</v>
      </c>
      <c r="V200" s="148" t="s">
        <v>112</v>
      </c>
      <c r="W200" s="148">
        <v>52100.596229112372</v>
      </c>
      <c r="X200" s="149" t="s">
        <v>100</v>
      </c>
      <c r="Y200" s="148" t="s">
        <v>114</v>
      </c>
      <c r="Z200" s="148">
        <v>47.82</v>
      </c>
      <c r="AA200" s="149">
        <v>1</v>
      </c>
      <c r="AB200" s="148" t="s">
        <v>630</v>
      </c>
      <c r="AC200" s="148" t="s">
        <v>428</v>
      </c>
      <c r="AD200" s="149" t="s">
        <v>359</v>
      </c>
      <c r="AE200" s="148" t="s">
        <v>350</v>
      </c>
      <c r="AF200" s="148"/>
      <c r="AG200" s="149"/>
      <c r="AH200" s="148"/>
      <c r="AI200" s="148"/>
      <c r="AJ200" s="149"/>
      <c r="AK200" s="148" t="str">
        <f t="shared" si="9"/>
        <v>GFS</v>
      </c>
      <c r="AL200" s="148" t="str">
        <f t="shared" si="10"/>
        <v>Non- ICB</v>
      </c>
      <c r="AM200" s="196" t="str">
        <f t="shared" si="11"/>
        <v>GFS/Non- ICB</v>
      </c>
    </row>
    <row r="201" spans="1:39" x14ac:dyDescent="0.25">
      <c r="A201" s="195" t="str">
        <f>IF(ISERROR(MATCH(H201,PriorMonth!H:H,0)),"New","Unresolved")</f>
        <v>New</v>
      </c>
      <c r="B201" s="148">
        <v>95</v>
      </c>
      <c r="C201" s="149" t="s">
        <v>153</v>
      </c>
      <c r="D201" s="148" t="s">
        <v>17</v>
      </c>
      <c r="E201" s="148">
        <v>260</v>
      </c>
      <c r="F201" s="149" t="s">
        <v>113</v>
      </c>
      <c r="G201" s="148" t="s">
        <v>23</v>
      </c>
      <c r="H201" s="148">
        <v>950110011457</v>
      </c>
      <c r="I201" s="149" t="s">
        <v>58</v>
      </c>
      <c r="J201" s="148" t="s">
        <v>195</v>
      </c>
      <c r="K201" s="148">
        <v>42823</v>
      </c>
      <c r="L201" s="149">
        <v>70</v>
      </c>
      <c r="M201" s="148" t="s">
        <v>111</v>
      </c>
      <c r="N201" s="148" t="s">
        <v>42</v>
      </c>
      <c r="O201" s="149">
        <v>42892</v>
      </c>
      <c r="P201" s="148" t="s">
        <v>1878</v>
      </c>
      <c r="Q201" s="148">
        <v>1</v>
      </c>
      <c r="R201" s="149" t="s">
        <v>33</v>
      </c>
      <c r="S201" s="148">
        <v>47569.57</v>
      </c>
      <c r="T201" s="148" t="s">
        <v>100</v>
      </c>
      <c r="U201" s="149">
        <v>47569.57</v>
      </c>
      <c r="V201" s="148" t="s">
        <v>100</v>
      </c>
      <c r="W201" s="148">
        <v>47569.57</v>
      </c>
      <c r="X201" s="149" t="s">
        <v>100</v>
      </c>
      <c r="Y201" s="148" t="s">
        <v>114</v>
      </c>
      <c r="Z201" s="148">
        <v>47.57</v>
      </c>
      <c r="AA201" s="149">
        <v>1</v>
      </c>
      <c r="AB201" s="148" t="s">
        <v>630</v>
      </c>
      <c r="AC201" s="148" t="s">
        <v>442</v>
      </c>
      <c r="AD201" s="149" t="s">
        <v>2701</v>
      </c>
      <c r="AE201" s="148" t="s">
        <v>350</v>
      </c>
      <c r="AF201" s="148"/>
      <c r="AG201" s="149"/>
      <c r="AH201" s="148"/>
      <c r="AI201" s="148"/>
      <c r="AJ201" s="149"/>
      <c r="AK201" s="148" t="str">
        <f t="shared" si="9"/>
        <v>GFS</v>
      </c>
      <c r="AL201" s="148" t="str">
        <f t="shared" si="10"/>
        <v>Non- ICB</v>
      </c>
      <c r="AM201" s="196" t="str">
        <f t="shared" si="11"/>
        <v>GFS/Non- ICB</v>
      </c>
    </row>
    <row r="202" spans="1:39" x14ac:dyDescent="0.25">
      <c r="A202" s="195" t="str">
        <f>IF(ISERROR(MATCH(H202,PriorMonth!H:H,0)),"New","Unresolved")</f>
        <v>Unresolved</v>
      </c>
      <c r="B202" s="148">
        <v>199</v>
      </c>
      <c r="C202" s="149" t="s">
        <v>137</v>
      </c>
      <c r="D202" s="148" t="s">
        <v>22</v>
      </c>
      <c r="E202" s="148">
        <v>8243</v>
      </c>
      <c r="F202" s="149" t="s">
        <v>120</v>
      </c>
      <c r="G202" s="148" t="s">
        <v>14</v>
      </c>
      <c r="H202" s="148">
        <v>1990110063696</v>
      </c>
      <c r="I202" s="149" t="s">
        <v>56</v>
      </c>
      <c r="J202" s="148" t="s">
        <v>328</v>
      </c>
      <c r="K202" s="148">
        <v>42724</v>
      </c>
      <c r="L202" s="149">
        <v>169</v>
      </c>
      <c r="M202" s="148" t="s">
        <v>127</v>
      </c>
      <c r="N202" s="148" t="s">
        <v>128</v>
      </c>
      <c r="O202" s="149">
        <v>42800</v>
      </c>
      <c r="P202" s="148" t="s">
        <v>838</v>
      </c>
      <c r="Q202" s="148">
        <v>93</v>
      </c>
      <c r="R202" s="149" t="s">
        <v>36</v>
      </c>
      <c r="S202" s="148">
        <v>53281</v>
      </c>
      <c r="T202" s="148" t="s">
        <v>248</v>
      </c>
      <c r="U202" s="149">
        <v>47483.29</v>
      </c>
      <c r="V202" s="148" t="s">
        <v>248</v>
      </c>
      <c r="W202" s="148">
        <v>53280.997843099452</v>
      </c>
      <c r="X202" s="149" t="s">
        <v>100</v>
      </c>
      <c r="Y202" s="148" t="s">
        <v>114</v>
      </c>
      <c r="Z202" s="148">
        <v>47.48</v>
      </c>
      <c r="AA202" s="149">
        <v>1</v>
      </c>
      <c r="AB202" s="148" t="s">
        <v>630</v>
      </c>
      <c r="AC202" s="148" t="s">
        <v>851</v>
      </c>
      <c r="AD202" s="149" t="s">
        <v>1352</v>
      </c>
      <c r="AE202" s="148" t="s">
        <v>350</v>
      </c>
      <c r="AF202" s="148"/>
      <c r="AG202" s="149"/>
      <c r="AH202" s="148"/>
      <c r="AI202" s="148"/>
      <c r="AJ202" s="149"/>
      <c r="AK202" s="148" t="str">
        <f t="shared" si="9"/>
        <v>GFS</v>
      </c>
      <c r="AL202" s="148" t="str">
        <f t="shared" si="10"/>
        <v>Non- ICB</v>
      </c>
      <c r="AM202" s="196" t="str">
        <f t="shared" si="11"/>
        <v>GFS/Non- ICB</v>
      </c>
    </row>
    <row r="203" spans="1:39" x14ac:dyDescent="0.25">
      <c r="A203" s="195" t="str">
        <f>IF(ISERROR(MATCH(H203,PriorMonth!H:H,0)),"New","Unresolved")</f>
        <v>Unresolved</v>
      </c>
      <c r="B203" s="148">
        <v>3014</v>
      </c>
      <c r="C203" s="149" t="s">
        <v>144</v>
      </c>
      <c r="D203" s="148" t="s">
        <v>16</v>
      </c>
      <c r="E203" s="148">
        <v>635</v>
      </c>
      <c r="F203" s="149" t="s">
        <v>142</v>
      </c>
      <c r="G203" s="148" t="s">
        <v>16</v>
      </c>
      <c r="H203" s="148">
        <v>30140110144604</v>
      </c>
      <c r="I203" s="149" t="s">
        <v>59</v>
      </c>
      <c r="J203" s="148" t="s">
        <v>135</v>
      </c>
      <c r="K203" s="148">
        <v>42727</v>
      </c>
      <c r="L203" s="149">
        <v>166</v>
      </c>
      <c r="M203" s="148" t="s">
        <v>127</v>
      </c>
      <c r="N203" s="148" t="s">
        <v>128</v>
      </c>
      <c r="O203" s="149">
        <v>42800</v>
      </c>
      <c r="P203" s="148" t="s">
        <v>838</v>
      </c>
      <c r="Q203" s="148">
        <v>93</v>
      </c>
      <c r="R203" s="149" t="s">
        <v>36</v>
      </c>
      <c r="S203" s="148">
        <v>47460</v>
      </c>
      <c r="T203" s="148" t="s">
        <v>100</v>
      </c>
      <c r="U203" s="149">
        <v>47460</v>
      </c>
      <c r="V203" s="148" t="s">
        <v>100</v>
      </c>
      <c r="W203" s="148">
        <v>47460</v>
      </c>
      <c r="X203" s="149" t="s">
        <v>100</v>
      </c>
      <c r="Y203" s="148" t="s">
        <v>107</v>
      </c>
      <c r="Z203" s="148">
        <v>47.46</v>
      </c>
      <c r="AA203" s="149">
        <v>1</v>
      </c>
      <c r="AB203" s="148" t="s">
        <v>630</v>
      </c>
      <c r="AC203" s="148" t="s">
        <v>634</v>
      </c>
      <c r="AD203" s="149" t="s">
        <v>2697</v>
      </c>
      <c r="AE203" s="148" t="s">
        <v>350</v>
      </c>
      <c r="AF203" s="148"/>
      <c r="AG203" s="149"/>
      <c r="AH203" s="148"/>
      <c r="AI203" s="148"/>
      <c r="AJ203" s="149"/>
      <c r="AK203" s="148" t="str">
        <f t="shared" si="9"/>
        <v>GFS</v>
      </c>
      <c r="AL203" s="148" t="str">
        <f t="shared" si="10"/>
        <v>Non- ICB</v>
      </c>
      <c r="AM203" s="196" t="str">
        <f t="shared" si="11"/>
        <v>GFS/Non- ICB</v>
      </c>
    </row>
    <row r="204" spans="1:39" x14ac:dyDescent="0.25">
      <c r="A204" s="195" t="str">
        <f>IF(ISERROR(MATCH(H204,PriorMonth!H:H,0)),"New","Unresolved")</f>
        <v>Unresolved</v>
      </c>
      <c r="B204" s="148">
        <v>132</v>
      </c>
      <c r="C204" s="149" t="s">
        <v>233</v>
      </c>
      <c r="D204" s="148" t="s">
        <v>22</v>
      </c>
      <c r="E204" s="148">
        <v>199</v>
      </c>
      <c r="F204" s="149" t="s">
        <v>137</v>
      </c>
      <c r="G204" s="148" t="s">
        <v>22</v>
      </c>
      <c r="H204" s="148">
        <v>1320130002426</v>
      </c>
      <c r="I204" s="149" t="s">
        <v>54</v>
      </c>
      <c r="J204" s="148" t="s">
        <v>330</v>
      </c>
      <c r="K204" s="148">
        <v>42640</v>
      </c>
      <c r="L204" s="149">
        <v>253</v>
      </c>
      <c r="M204" s="148" t="s">
        <v>118</v>
      </c>
      <c r="N204" s="148" t="s">
        <v>41</v>
      </c>
      <c r="O204" s="149">
        <v>42709</v>
      </c>
      <c r="P204" s="148" t="s">
        <v>651</v>
      </c>
      <c r="Q204" s="148">
        <v>184</v>
      </c>
      <c r="R204" s="149" t="s">
        <v>37</v>
      </c>
      <c r="S204" s="148">
        <v>53160.65</v>
      </c>
      <c r="T204" s="148" t="s">
        <v>248</v>
      </c>
      <c r="U204" s="149">
        <v>47376.04</v>
      </c>
      <c r="V204" s="148" t="s">
        <v>248</v>
      </c>
      <c r="W204" s="148">
        <v>53160.652622313944</v>
      </c>
      <c r="X204" s="149" t="s">
        <v>100</v>
      </c>
      <c r="Y204" s="148" t="s">
        <v>107</v>
      </c>
      <c r="Z204" s="148">
        <v>47.38</v>
      </c>
      <c r="AA204" s="149">
        <v>1</v>
      </c>
      <c r="AB204" s="148" t="s">
        <v>630</v>
      </c>
      <c r="AC204" s="148" t="s">
        <v>513</v>
      </c>
      <c r="AD204" s="149" t="s">
        <v>755</v>
      </c>
      <c r="AE204" s="148" t="s">
        <v>350</v>
      </c>
      <c r="AF204" s="148"/>
      <c r="AG204" s="149"/>
      <c r="AH204" s="148"/>
      <c r="AI204" s="148"/>
      <c r="AJ204" s="149"/>
      <c r="AK204" s="148" t="str">
        <f t="shared" si="9"/>
        <v>GFS</v>
      </c>
      <c r="AL204" s="148" t="str">
        <f t="shared" si="10"/>
        <v>Non- ICB</v>
      </c>
      <c r="AM204" s="196" t="str">
        <f t="shared" si="11"/>
        <v>GFS/Non- ICB</v>
      </c>
    </row>
    <row r="205" spans="1:39" x14ac:dyDescent="0.25">
      <c r="A205" s="195" t="str">
        <f>IF(ISERROR(MATCH(H205,PriorMonth!H:H,0)),"New","Unresolved")</f>
        <v>New</v>
      </c>
      <c r="B205" s="148">
        <v>1730</v>
      </c>
      <c r="C205" s="149" t="s">
        <v>172</v>
      </c>
      <c r="D205" s="148" t="s">
        <v>18</v>
      </c>
      <c r="E205" s="148">
        <v>8113</v>
      </c>
      <c r="F205" s="149" t="s">
        <v>201</v>
      </c>
      <c r="G205" s="148" t="s">
        <v>22</v>
      </c>
      <c r="H205" s="148">
        <v>9364</v>
      </c>
      <c r="I205" s="149" t="s">
        <v>55</v>
      </c>
      <c r="J205" s="148" t="s">
        <v>173</v>
      </c>
      <c r="K205" s="148">
        <v>42829</v>
      </c>
      <c r="L205" s="149">
        <v>64</v>
      </c>
      <c r="M205" s="148" t="s">
        <v>111</v>
      </c>
      <c r="N205" s="148" t="s">
        <v>42</v>
      </c>
      <c r="O205" s="149">
        <v>42891</v>
      </c>
      <c r="P205" s="148" t="s">
        <v>1878</v>
      </c>
      <c r="Q205" s="148">
        <v>2</v>
      </c>
      <c r="R205" s="149" t="s">
        <v>33</v>
      </c>
      <c r="S205" s="148">
        <v>46858.84</v>
      </c>
      <c r="T205" s="148" t="s">
        <v>100</v>
      </c>
      <c r="U205" s="149">
        <v>46858.84</v>
      </c>
      <c r="V205" s="148" t="s">
        <v>100</v>
      </c>
      <c r="W205" s="148">
        <v>46858.84</v>
      </c>
      <c r="X205" s="149" t="s">
        <v>100</v>
      </c>
      <c r="Y205" s="148" t="s">
        <v>114</v>
      </c>
      <c r="Z205" s="148">
        <v>46.86</v>
      </c>
      <c r="AA205" s="149">
        <v>1</v>
      </c>
      <c r="AB205" s="148" t="s">
        <v>630</v>
      </c>
      <c r="AC205" s="148" t="s">
        <v>439</v>
      </c>
      <c r="AD205" s="149" t="s">
        <v>2665</v>
      </c>
      <c r="AE205" s="148" t="s">
        <v>350</v>
      </c>
      <c r="AF205" s="148"/>
      <c r="AG205" s="149"/>
      <c r="AH205" s="148"/>
      <c r="AI205" s="148"/>
      <c r="AJ205" s="149"/>
      <c r="AK205" s="148" t="str">
        <f t="shared" si="9"/>
        <v>Non-GFS</v>
      </c>
      <c r="AL205" s="148" t="str">
        <f t="shared" si="10"/>
        <v>Non- ICB</v>
      </c>
      <c r="AM205" s="196" t="str">
        <f t="shared" si="11"/>
        <v>Non-GFS/Non- ICB</v>
      </c>
    </row>
    <row r="206" spans="1:39" x14ac:dyDescent="0.25">
      <c r="A206" s="195" t="str">
        <f>IF(ISERROR(MATCH(H206,PriorMonth!H:H,0)),"New","Unresolved")</f>
        <v>Unresolved</v>
      </c>
      <c r="B206" s="148">
        <v>8520</v>
      </c>
      <c r="C206" s="149" t="s">
        <v>842</v>
      </c>
      <c r="D206" s="148" t="s">
        <v>19</v>
      </c>
      <c r="E206" s="148">
        <v>795</v>
      </c>
      <c r="F206" s="149" t="s">
        <v>264</v>
      </c>
      <c r="G206" s="148" t="s">
        <v>14</v>
      </c>
      <c r="H206" s="148">
        <v>85208620000011</v>
      </c>
      <c r="I206" s="149" t="s">
        <v>55</v>
      </c>
      <c r="J206" s="148" t="s">
        <v>265</v>
      </c>
      <c r="K206" s="148">
        <v>42796</v>
      </c>
      <c r="L206" s="149">
        <v>97</v>
      </c>
      <c r="M206" s="148" t="s">
        <v>111</v>
      </c>
      <c r="N206" s="148" t="s">
        <v>42</v>
      </c>
      <c r="O206" s="149">
        <v>42859</v>
      </c>
      <c r="P206" s="148" t="s">
        <v>1878</v>
      </c>
      <c r="Q206" s="148">
        <v>34</v>
      </c>
      <c r="R206" s="149" t="s">
        <v>34</v>
      </c>
      <c r="S206" s="148">
        <v>3373038.64</v>
      </c>
      <c r="T206" s="148" t="s">
        <v>197</v>
      </c>
      <c r="U206" s="149">
        <v>46631.58</v>
      </c>
      <c r="V206" s="148" t="s">
        <v>197</v>
      </c>
      <c r="W206" s="148">
        <v>3373038.3079682891</v>
      </c>
      <c r="X206" s="149" t="s">
        <v>100</v>
      </c>
      <c r="Y206" s="148" t="s">
        <v>114</v>
      </c>
      <c r="Z206" s="148">
        <v>46.63</v>
      </c>
      <c r="AA206" s="149">
        <v>1</v>
      </c>
      <c r="AB206" s="148" t="s">
        <v>630</v>
      </c>
      <c r="AC206" s="148" t="s">
        <v>426</v>
      </c>
      <c r="AD206" s="149" t="s">
        <v>361</v>
      </c>
      <c r="AE206" s="148" t="s">
        <v>350</v>
      </c>
      <c r="AF206" s="148"/>
      <c r="AG206" s="149"/>
      <c r="AH206" s="148"/>
      <c r="AI206" s="148"/>
      <c r="AJ206" s="149"/>
      <c r="AK206" s="148" t="str">
        <f t="shared" si="9"/>
        <v>GFS</v>
      </c>
      <c r="AL206" s="148" t="str">
        <f t="shared" si="10"/>
        <v>ICB</v>
      </c>
      <c r="AM206" s="196" t="str">
        <f t="shared" si="11"/>
        <v>GFS/ICB</v>
      </c>
    </row>
    <row r="207" spans="1:39" x14ac:dyDescent="0.25">
      <c r="A207" s="195" t="str">
        <f>IF(ISERROR(MATCH(H207,PriorMonth!H:H,0)),"New","Unresolved")</f>
        <v>New</v>
      </c>
      <c r="B207" s="148">
        <v>199</v>
      </c>
      <c r="C207" s="149" t="s">
        <v>137</v>
      </c>
      <c r="D207" s="148" t="s">
        <v>22</v>
      </c>
      <c r="E207" s="148">
        <v>413</v>
      </c>
      <c r="F207" s="149" t="s">
        <v>136</v>
      </c>
      <c r="G207" s="148" t="s">
        <v>13</v>
      </c>
      <c r="H207" s="148">
        <v>1990110081027</v>
      </c>
      <c r="I207" s="149" t="s">
        <v>54</v>
      </c>
      <c r="J207" s="148" t="s">
        <v>324</v>
      </c>
      <c r="K207" s="148">
        <v>42879</v>
      </c>
      <c r="L207" s="149">
        <v>14</v>
      </c>
      <c r="M207" s="148" t="s">
        <v>149</v>
      </c>
      <c r="N207" s="148" t="s">
        <v>41</v>
      </c>
      <c r="O207" s="149">
        <v>42893</v>
      </c>
      <c r="P207" s="148" t="s">
        <v>1878</v>
      </c>
      <c r="Q207" s="148">
        <v>0</v>
      </c>
      <c r="R207" s="149" t="s">
        <v>33</v>
      </c>
      <c r="S207" s="148">
        <v>52188</v>
      </c>
      <c r="T207" s="148" t="s">
        <v>248</v>
      </c>
      <c r="U207" s="149">
        <v>46509.23</v>
      </c>
      <c r="V207" s="148" t="s">
        <v>248</v>
      </c>
      <c r="W207" s="148">
        <v>52188.005155376064</v>
      </c>
      <c r="X207" s="149" t="s">
        <v>100</v>
      </c>
      <c r="Y207" s="148" t="s">
        <v>114</v>
      </c>
      <c r="Z207" s="148">
        <v>46.51</v>
      </c>
      <c r="AA207" s="149">
        <v>1</v>
      </c>
      <c r="AB207" s="148" t="s">
        <v>630</v>
      </c>
      <c r="AC207" s="148" t="s">
        <v>477</v>
      </c>
      <c r="AD207" s="149" t="s">
        <v>3035</v>
      </c>
      <c r="AE207" s="148" t="s">
        <v>350</v>
      </c>
      <c r="AF207" s="148"/>
      <c r="AG207" s="149"/>
      <c r="AH207" s="148"/>
      <c r="AI207" s="148"/>
      <c r="AJ207" s="149"/>
      <c r="AK207" s="148" t="str">
        <f t="shared" si="9"/>
        <v>GFS</v>
      </c>
      <c r="AL207" s="148" t="str">
        <f t="shared" si="10"/>
        <v>Non- ICB</v>
      </c>
      <c r="AM207" s="196" t="str">
        <f t="shared" si="11"/>
        <v>GFS/Non- ICB</v>
      </c>
    </row>
    <row r="208" spans="1:39" x14ac:dyDescent="0.25">
      <c r="A208" s="195" t="str">
        <f>IF(ISERROR(MATCH(H208,PriorMonth!H:H,0)),"New","Unresolved")</f>
        <v>New</v>
      </c>
      <c r="B208" s="148">
        <v>95</v>
      </c>
      <c r="C208" s="149" t="s">
        <v>153</v>
      </c>
      <c r="D208" s="148" t="s">
        <v>17</v>
      </c>
      <c r="E208" s="148">
        <v>693</v>
      </c>
      <c r="F208" s="149" t="s">
        <v>177</v>
      </c>
      <c r="G208" s="148" t="s">
        <v>16</v>
      </c>
      <c r="H208" s="148">
        <v>950110011962</v>
      </c>
      <c r="I208" s="149" t="s">
        <v>58</v>
      </c>
      <c r="J208" s="148" t="s">
        <v>195</v>
      </c>
      <c r="K208" s="148">
        <v>42828</v>
      </c>
      <c r="L208" s="149">
        <v>65</v>
      </c>
      <c r="M208" s="148" t="s">
        <v>111</v>
      </c>
      <c r="N208" s="148" t="s">
        <v>42</v>
      </c>
      <c r="O208" s="149">
        <v>42892</v>
      </c>
      <c r="P208" s="148" t="s">
        <v>1878</v>
      </c>
      <c r="Q208" s="148">
        <v>1</v>
      </c>
      <c r="R208" s="149" t="s">
        <v>33</v>
      </c>
      <c r="S208" s="148">
        <v>46224</v>
      </c>
      <c r="T208" s="148" t="s">
        <v>100</v>
      </c>
      <c r="U208" s="149">
        <v>46224</v>
      </c>
      <c r="V208" s="148" t="s">
        <v>100</v>
      </c>
      <c r="W208" s="148">
        <v>46224</v>
      </c>
      <c r="X208" s="149" t="s">
        <v>100</v>
      </c>
      <c r="Y208" s="148" t="s">
        <v>114</v>
      </c>
      <c r="Z208" s="148">
        <v>46.22</v>
      </c>
      <c r="AA208" s="149">
        <v>1</v>
      </c>
      <c r="AB208" s="148" t="s">
        <v>630</v>
      </c>
      <c r="AC208" s="148" t="s">
        <v>431</v>
      </c>
      <c r="AD208" s="149" t="s">
        <v>2717</v>
      </c>
      <c r="AE208" s="148" t="s">
        <v>350</v>
      </c>
      <c r="AF208" s="148"/>
      <c r="AG208" s="149"/>
      <c r="AH208" s="148"/>
      <c r="AI208" s="148"/>
      <c r="AJ208" s="149"/>
      <c r="AK208" s="148" t="str">
        <f t="shared" si="9"/>
        <v>GFS</v>
      </c>
      <c r="AL208" s="148" t="str">
        <f t="shared" si="10"/>
        <v>Non- ICB</v>
      </c>
      <c r="AM208" s="196" t="str">
        <f t="shared" si="11"/>
        <v>GFS/Non- ICB</v>
      </c>
    </row>
    <row r="209" spans="1:39" x14ac:dyDescent="0.25">
      <c r="A209" s="195" t="str">
        <f>IF(ISERROR(MATCH(H209,PriorMonth!H:H,0)),"New","Unresolved")</f>
        <v>Unresolved</v>
      </c>
      <c r="B209" s="148">
        <v>1960</v>
      </c>
      <c r="C209" s="149" t="s">
        <v>423</v>
      </c>
      <c r="D209" s="148" t="s">
        <v>22</v>
      </c>
      <c r="E209" s="148">
        <v>3011</v>
      </c>
      <c r="F209" s="149" t="s">
        <v>164</v>
      </c>
      <c r="G209" s="148" t="s">
        <v>22</v>
      </c>
      <c r="H209" s="148">
        <v>19600510071129</v>
      </c>
      <c r="I209" s="149" t="s">
        <v>538</v>
      </c>
      <c r="J209" s="148" t="s">
        <v>263</v>
      </c>
      <c r="K209" s="148">
        <v>42733</v>
      </c>
      <c r="L209" s="149">
        <v>160</v>
      </c>
      <c r="M209" s="148" t="s">
        <v>122</v>
      </c>
      <c r="N209" s="148" t="s">
        <v>41</v>
      </c>
      <c r="O209" s="149">
        <v>42776</v>
      </c>
      <c r="P209" s="148" t="s">
        <v>838</v>
      </c>
      <c r="Q209" s="148">
        <v>117</v>
      </c>
      <c r="R209" s="149" t="s">
        <v>36</v>
      </c>
      <c r="S209" s="148">
        <v>51720.99</v>
      </c>
      <c r="T209" s="148" t="s">
        <v>248</v>
      </c>
      <c r="U209" s="149">
        <v>46093.03</v>
      </c>
      <c r="V209" s="148" t="s">
        <v>248</v>
      </c>
      <c r="W209" s="148">
        <v>51720.987151731024</v>
      </c>
      <c r="X209" s="149" t="s">
        <v>100</v>
      </c>
      <c r="Y209" s="148" t="s">
        <v>107</v>
      </c>
      <c r="Z209" s="148">
        <v>46.09</v>
      </c>
      <c r="AA209" s="149">
        <v>1</v>
      </c>
      <c r="AB209" s="148" t="s">
        <v>630</v>
      </c>
      <c r="AC209" s="148" t="s">
        <v>635</v>
      </c>
      <c r="AD209" s="149" t="s">
        <v>1783</v>
      </c>
      <c r="AE209" s="148" t="s">
        <v>350</v>
      </c>
      <c r="AF209" s="148"/>
      <c r="AG209" s="149"/>
      <c r="AH209" s="148"/>
      <c r="AI209" s="148"/>
      <c r="AJ209" s="149"/>
      <c r="AK209" s="148" t="str">
        <f t="shared" si="9"/>
        <v>GFS</v>
      </c>
      <c r="AL209" s="148" t="str">
        <f t="shared" si="10"/>
        <v>Non- ICB</v>
      </c>
      <c r="AM209" s="196" t="str">
        <f t="shared" si="11"/>
        <v>GFS/Non- ICB</v>
      </c>
    </row>
    <row r="210" spans="1:39" x14ac:dyDescent="0.25">
      <c r="A210" s="195" t="str">
        <f>IF(ISERROR(MATCH(H210,PriorMonth!H:H,0)),"New","Unresolved")</f>
        <v>New</v>
      </c>
      <c r="B210" s="148">
        <v>8310</v>
      </c>
      <c r="C210" s="149" t="s">
        <v>170</v>
      </c>
      <c r="D210" s="148" t="s">
        <v>14</v>
      </c>
      <c r="E210" s="148">
        <v>692</v>
      </c>
      <c r="F210" s="149" t="s">
        <v>187</v>
      </c>
      <c r="G210" s="148" t="s">
        <v>16</v>
      </c>
      <c r="H210" s="148" t="s">
        <v>2914</v>
      </c>
      <c r="I210" s="149" t="s">
        <v>277</v>
      </c>
      <c r="J210" s="148" t="s">
        <v>241</v>
      </c>
      <c r="K210" s="148">
        <v>42545</v>
      </c>
      <c r="L210" s="149">
        <v>348</v>
      </c>
      <c r="M210" s="148" t="s">
        <v>127</v>
      </c>
      <c r="N210" s="148" t="s">
        <v>128</v>
      </c>
      <c r="O210" s="149">
        <v>42892</v>
      </c>
      <c r="P210" s="148" t="s">
        <v>1878</v>
      </c>
      <c r="Q210" s="148">
        <v>1</v>
      </c>
      <c r="R210" s="149" t="s">
        <v>33</v>
      </c>
      <c r="S210" s="148">
        <v>191757.65</v>
      </c>
      <c r="T210" s="148" t="s">
        <v>242</v>
      </c>
      <c r="U210" s="149">
        <v>45971.83</v>
      </c>
      <c r="V210" s="148" t="s">
        <v>242</v>
      </c>
      <c r="W210" s="148">
        <v>191757.66833292178</v>
      </c>
      <c r="X210" s="149" t="s">
        <v>100</v>
      </c>
      <c r="Y210" s="148" t="s">
        <v>114</v>
      </c>
      <c r="Z210" s="148">
        <v>45.97</v>
      </c>
      <c r="AA210" s="149">
        <v>1</v>
      </c>
      <c r="AB210" s="148" t="s">
        <v>630</v>
      </c>
      <c r="AC210" s="148" t="s">
        <v>416</v>
      </c>
      <c r="AD210" s="149" t="s">
        <v>2915</v>
      </c>
      <c r="AE210" s="148" t="s">
        <v>350</v>
      </c>
      <c r="AF210" s="148"/>
      <c r="AG210" s="149"/>
      <c r="AH210" s="148"/>
      <c r="AI210" s="148"/>
      <c r="AJ210" s="149"/>
      <c r="AK210" s="148" t="str">
        <f t="shared" si="9"/>
        <v>GFS</v>
      </c>
      <c r="AL210" s="148" t="str">
        <f t="shared" si="10"/>
        <v>Non- ICB</v>
      </c>
      <c r="AM210" s="196" t="str">
        <f t="shared" si="11"/>
        <v>GFS/Non- ICB</v>
      </c>
    </row>
    <row r="211" spans="1:39" x14ac:dyDescent="0.25">
      <c r="A211" s="195" t="str">
        <f>IF(ISERROR(MATCH(H211,PriorMonth!H:H,0)),"New","Unresolved")</f>
        <v>New</v>
      </c>
      <c r="B211" s="148">
        <v>95</v>
      </c>
      <c r="C211" s="149" t="s">
        <v>153</v>
      </c>
      <c r="D211" s="148" t="s">
        <v>17</v>
      </c>
      <c r="E211" s="148">
        <v>260</v>
      </c>
      <c r="F211" s="149" t="s">
        <v>113</v>
      </c>
      <c r="G211" s="148" t="s">
        <v>23</v>
      </c>
      <c r="H211" s="148">
        <v>950110011463</v>
      </c>
      <c r="I211" s="149" t="s">
        <v>58</v>
      </c>
      <c r="J211" s="148" t="s">
        <v>195</v>
      </c>
      <c r="K211" s="148">
        <v>42823</v>
      </c>
      <c r="L211" s="149">
        <v>70</v>
      </c>
      <c r="M211" s="148" t="s">
        <v>127</v>
      </c>
      <c r="N211" s="148" t="s">
        <v>128</v>
      </c>
      <c r="O211" s="149">
        <v>42892</v>
      </c>
      <c r="P211" s="148" t="s">
        <v>1878</v>
      </c>
      <c r="Q211" s="148">
        <v>1</v>
      </c>
      <c r="R211" s="149" t="s">
        <v>33</v>
      </c>
      <c r="S211" s="148">
        <v>45526.5</v>
      </c>
      <c r="T211" s="148" t="s">
        <v>100</v>
      </c>
      <c r="U211" s="149">
        <v>45526.5</v>
      </c>
      <c r="V211" s="148" t="s">
        <v>100</v>
      </c>
      <c r="W211" s="148">
        <v>45526.5</v>
      </c>
      <c r="X211" s="149" t="s">
        <v>100</v>
      </c>
      <c r="Y211" s="148" t="s">
        <v>114</v>
      </c>
      <c r="Z211" s="148">
        <v>45.53</v>
      </c>
      <c r="AA211" s="149">
        <v>1</v>
      </c>
      <c r="AB211" s="148" t="s">
        <v>630</v>
      </c>
      <c r="AC211" s="148" t="s">
        <v>442</v>
      </c>
      <c r="AD211" s="149" t="s">
        <v>354</v>
      </c>
      <c r="AE211" s="148" t="s">
        <v>350</v>
      </c>
      <c r="AF211" s="148"/>
      <c r="AG211" s="149"/>
      <c r="AH211" s="148"/>
      <c r="AI211" s="148"/>
      <c r="AJ211" s="149"/>
      <c r="AK211" s="148" t="str">
        <f t="shared" si="9"/>
        <v>GFS</v>
      </c>
      <c r="AL211" s="148" t="str">
        <f t="shared" si="10"/>
        <v>Non- ICB</v>
      </c>
      <c r="AM211" s="196" t="str">
        <f t="shared" si="11"/>
        <v>GFS/Non- ICB</v>
      </c>
    </row>
    <row r="212" spans="1:39" x14ac:dyDescent="0.25">
      <c r="A212" s="195" t="str">
        <f>IF(ISERROR(MATCH(H212,PriorMonth!H:H,0)),"New","Unresolved")</f>
        <v>New</v>
      </c>
      <c r="B212" s="148">
        <v>95</v>
      </c>
      <c r="C212" s="149" t="s">
        <v>153</v>
      </c>
      <c r="D212" s="148" t="s">
        <v>17</v>
      </c>
      <c r="E212" s="148">
        <v>260</v>
      </c>
      <c r="F212" s="149" t="s">
        <v>113</v>
      </c>
      <c r="G212" s="148" t="s">
        <v>23</v>
      </c>
      <c r="H212" s="148">
        <v>950110011845</v>
      </c>
      <c r="I212" s="149" t="s">
        <v>58</v>
      </c>
      <c r="J212" s="148" t="s">
        <v>195</v>
      </c>
      <c r="K212" s="148">
        <v>42828</v>
      </c>
      <c r="L212" s="149">
        <v>65</v>
      </c>
      <c r="M212" s="148" t="s">
        <v>127</v>
      </c>
      <c r="N212" s="148" t="s">
        <v>128</v>
      </c>
      <c r="O212" s="149">
        <v>42892</v>
      </c>
      <c r="P212" s="148" t="s">
        <v>1878</v>
      </c>
      <c r="Q212" s="148">
        <v>1</v>
      </c>
      <c r="R212" s="149" t="s">
        <v>33</v>
      </c>
      <c r="S212" s="148">
        <v>45246.91</v>
      </c>
      <c r="T212" s="148" t="s">
        <v>100</v>
      </c>
      <c r="U212" s="149">
        <v>45246.91</v>
      </c>
      <c r="V212" s="148" t="s">
        <v>100</v>
      </c>
      <c r="W212" s="148">
        <v>45246.91</v>
      </c>
      <c r="X212" s="149" t="s">
        <v>100</v>
      </c>
      <c r="Y212" s="148" t="s">
        <v>114</v>
      </c>
      <c r="Z212" s="148">
        <v>45.25</v>
      </c>
      <c r="AA212" s="149">
        <v>1</v>
      </c>
      <c r="AB212" s="148" t="s">
        <v>630</v>
      </c>
      <c r="AC212" s="148" t="s">
        <v>442</v>
      </c>
      <c r="AD212" s="149" t="s">
        <v>354</v>
      </c>
      <c r="AE212" s="148" t="s">
        <v>350</v>
      </c>
      <c r="AF212" s="148"/>
      <c r="AG212" s="149"/>
      <c r="AH212" s="148"/>
      <c r="AI212" s="148"/>
      <c r="AJ212" s="149"/>
      <c r="AK212" s="148" t="str">
        <f t="shared" si="9"/>
        <v>GFS</v>
      </c>
      <c r="AL212" s="148" t="str">
        <f t="shared" si="10"/>
        <v>Non- ICB</v>
      </c>
      <c r="AM212" s="196" t="str">
        <f t="shared" si="11"/>
        <v>GFS/Non- ICB</v>
      </c>
    </row>
    <row r="213" spans="1:39" x14ac:dyDescent="0.25">
      <c r="A213" s="195" t="str">
        <f>IF(ISERROR(MATCH(H213,PriorMonth!H:H,0)),"New","Unresolved")</f>
        <v>Unresolved</v>
      </c>
      <c r="B213" s="148">
        <v>199</v>
      </c>
      <c r="C213" s="149" t="s">
        <v>137</v>
      </c>
      <c r="D213" s="148" t="s">
        <v>22</v>
      </c>
      <c r="E213" s="148">
        <v>8243</v>
      </c>
      <c r="F213" s="149" t="s">
        <v>120</v>
      </c>
      <c r="G213" s="148" t="s">
        <v>14</v>
      </c>
      <c r="H213" s="148">
        <v>1990110055560</v>
      </c>
      <c r="I213" s="149" t="s">
        <v>56</v>
      </c>
      <c r="J213" s="148" t="s">
        <v>328</v>
      </c>
      <c r="K213" s="148">
        <v>42607</v>
      </c>
      <c r="L213" s="149">
        <v>286</v>
      </c>
      <c r="M213" s="148" t="s">
        <v>127</v>
      </c>
      <c r="N213" s="148" t="s">
        <v>128</v>
      </c>
      <c r="O213" s="149">
        <v>42681</v>
      </c>
      <c r="P213" s="148" t="s">
        <v>651</v>
      </c>
      <c r="Q213" s="148">
        <v>212</v>
      </c>
      <c r="R213" s="149" t="s">
        <v>37</v>
      </c>
      <c r="S213" s="148">
        <v>50780</v>
      </c>
      <c r="T213" s="148" t="s">
        <v>248</v>
      </c>
      <c r="U213" s="149">
        <v>45254.44</v>
      </c>
      <c r="V213" s="148" t="s">
        <v>248</v>
      </c>
      <c r="W213" s="148">
        <v>50780.005345684214</v>
      </c>
      <c r="X213" s="149" t="s">
        <v>100</v>
      </c>
      <c r="Y213" s="148" t="s">
        <v>114</v>
      </c>
      <c r="Z213" s="148">
        <v>45.25</v>
      </c>
      <c r="AA213" s="149">
        <v>1</v>
      </c>
      <c r="AB213" s="148" t="s">
        <v>630</v>
      </c>
      <c r="AC213" s="148" t="s">
        <v>570</v>
      </c>
      <c r="AD213" s="149" t="s">
        <v>1367</v>
      </c>
      <c r="AE213" s="148" t="s">
        <v>350</v>
      </c>
      <c r="AF213" s="148"/>
      <c r="AG213" s="149"/>
      <c r="AH213" s="148"/>
      <c r="AI213" s="148"/>
      <c r="AJ213" s="149"/>
      <c r="AK213" s="148" t="str">
        <f t="shared" si="9"/>
        <v>GFS</v>
      </c>
      <c r="AL213" s="148" t="str">
        <f t="shared" si="10"/>
        <v>Non- ICB</v>
      </c>
      <c r="AM213" s="196" t="str">
        <f t="shared" si="11"/>
        <v>GFS/Non- ICB</v>
      </c>
    </row>
    <row r="214" spans="1:39" x14ac:dyDescent="0.25">
      <c r="A214" s="195" t="str">
        <f>IF(ISERROR(MATCH(H214,PriorMonth!H:H,0)),"New","Unresolved")</f>
        <v>Unresolved</v>
      </c>
      <c r="B214" s="148">
        <v>1960</v>
      </c>
      <c r="C214" s="149" t="s">
        <v>423</v>
      </c>
      <c r="D214" s="148" t="s">
        <v>22</v>
      </c>
      <c r="E214" s="148">
        <v>199</v>
      </c>
      <c r="F214" s="149" t="s">
        <v>137</v>
      </c>
      <c r="G214" s="148" t="s">
        <v>22</v>
      </c>
      <c r="H214" s="148">
        <v>19600530003445</v>
      </c>
      <c r="I214" s="149" t="s">
        <v>538</v>
      </c>
      <c r="J214" s="148" t="s">
        <v>263</v>
      </c>
      <c r="K214" s="148">
        <v>42795</v>
      </c>
      <c r="L214" s="149">
        <v>98</v>
      </c>
      <c r="M214" s="148" t="s">
        <v>118</v>
      </c>
      <c r="N214" s="148" t="s">
        <v>41</v>
      </c>
      <c r="O214" s="149">
        <v>42859</v>
      </c>
      <c r="P214" s="148" t="s">
        <v>1878</v>
      </c>
      <c r="Q214" s="148">
        <v>34</v>
      </c>
      <c r="R214" s="149" t="s">
        <v>34</v>
      </c>
      <c r="S214" s="148">
        <v>50055</v>
      </c>
      <c r="T214" s="148" t="s">
        <v>248</v>
      </c>
      <c r="U214" s="149">
        <v>44608.33</v>
      </c>
      <c r="V214" s="148" t="s">
        <v>248</v>
      </c>
      <c r="W214" s="148">
        <v>50055.005340073716</v>
      </c>
      <c r="X214" s="149" t="s">
        <v>100</v>
      </c>
      <c r="Y214" s="148" t="s">
        <v>107</v>
      </c>
      <c r="Z214" s="148">
        <v>44.61</v>
      </c>
      <c r="AA214" s="149">
        <v>1</v>
      </c>
      <c r="AB214" s="148" t="s">
        <v>630</v>
      </c>
      <c r="AC214" s="148" t="s">
        <v>484</v>
      </c>
      <c r="AD214" s="149" t="s">
        <v>770</v>
      </c>
      <c r="AE214" s="148" t="s">
        <v>350</v>
      </c>
      <c r="AF214" s="148"/>
      <c r="AG214" s="149"/>
      <c r="AH214" s="148"/>
      <c r="AI214" s="148"/>
      <c r="AJ214" s="149"/>
      <c r="AK214" s="148" t="str">
        <f t="shared" si="9"/>
        <v>GFS</v>
      </c>
      <c r="AL214" s="148" t="str">
        <f t="shared" si="10"/>
        <v>Non- ICB</v>
      </c>
      <c r="AM214" s="196" t="str">
        <f t="shared" si="11"/>
        <v>GFS/Non- ICB</v>
      </c>
    </row>
    <row r="215" spans="1:39" x14ac:dyDescent="0.25">
      <c r="A215" s="195" t="str">
        <f>IF(ISERROR(MATCH(H215,PriorMonth!H:H,0)),"New","Unresolved")</f>
        <v>Unresolved</v>
      </c>
      <c r="B215" s="148">
        <v>95</v>
      </c>
      <c r="C215" s="149" t="s">
        <v>153</v>
      </c>
      <c r="D215" s="148" t="s">
        <v>17</v>
      </c>
      <c r="E215" s="148">
        <v>8310</v>
      </c>
      <c r="F215" s="149" t="s">
        <v>170</v>
      </c>
      <c r="G215" s="148" t="s">
        <v>14</v>
      </c>
      <c r="H215" s="148">
        <v>950110010028</v>
      </c>
      <c r="I215" s="149" t="s">
        <v>58</v>
      </c>
      <c r="J215" s="148" t="s">
        <v>195</v>
      </c>
      <c r="K215" s="148">
        <v>42697</v>
      </c>
      <c r="L215" s="149">
        <v>196</v>
      </c>
      <c r="M215" s="148" t="s">
        <v>118</v>
      </c>
      <c r="N215" s="148" t="s">
        <v>41</v>
      </c>
      <c r="O215" s="149">
        <v>42859</v>
      </c>
      <c r="P215" s="148" t="s">
        <v>1878</v>
      </c>
      <c r="Q215" s="148">
        <v>34</v>
      </c>
      <c r="R215" s="149" t="s">
        <v>34</v>
      </c>
      <c r="S215" s="148">
        <v>44594</v>
      </c>
      <c r="T215" s="148" t="s">
        <v>100</v>
      </c>
      <c r="U215" s="149">
        <v>44594</v>
      </c>
      <c r="V215" s="148" t="s">
        <v>100</v>
      </c>
      <c r="W215" s="148">
        <v>44594</v>
      </c>
      <c r="X215" s="149" t="s">
        <v>100</v>
      </c>
      <c r="Y215" s="148" t="s">
        <v>114</v>
      </c>
      <c r="Z215" s="148">
        <v>44.59</v>
      </c>
      <c r="AA215" s="149">
        <v>1</v>
      </c>
      <c r="AB215" s="148" t="s">
        <v>630</v>
      </c>
      <c r="AC215" s="148" t="s">
        <v>420</v>
      </c>
      <c r="AD215" s="149" t="s">
        <v>1892</v>
      </c>
      <c r="AE215" s="148" t="s">
        <v>350</v>
      </c>
      <c r="AF215" s="148"/>
      <c r="AG215" s="149"/>
      <c r="AH215" s="148"/>
      <c r="AI215" s="148"/>
      <c r="AJ215" s="149"/>
      <c r="AK215" s="148" t="str">
        <f t="shared" si="9"/>
        <v>GFS</v>
      </c>
      <c r="AL215" s="148" t="str">
        <f t="shared" si="10"/>
        <v>Non- ICB</v>
      </c>
      <c r="AM215" s="196" t="str">
        <f t="shared" si="11"/>
        <v>GFS/Non- ICB</v>
      </c>
    </row>
    <row r="216" spans="1:39" x14ac:dyDescent="0.25">
      <c r="A216" s="195" t="str">
        <f>IF(ISERROR(MATCH(H216,PriorMonth!H:H,0)),"New","Unresolved")</f>
        <v>Unresolved</v>
      </c>
      <c r="B216" s="148">
        <v>1960</v>
      </c>
      <c r="C216" s="149" t="s">
        <v>423</v>
      </c>
      <c r="D216" s="148" t="s">
        <v>22</v>
      </c>
      <c r="E216" s="148">
        <v>8243</v>
      </c>
      <c r="F216" s="149" t="s">
        <v>120</v>
      </c>
      <c r="G216" s="148" t="s">
        <v>14</v>
      </c>
      <c r="H216" s="148">
        <v>19600510062725</v>
      </c>
      <c r="I216" s="149" t="s">
        <v>538</v>
      </c>
      <c r="J216" s="148" t="s">
        <v>263</v>
      </c>
      <c r="K216" s="148">
        <v>42544</v>
      </c>
      <c r="L216" s="149">
        <v>349</v>
      </c>
      <c r="M216" s="148" t="s">
        <v>161</v>
      </c>
      <c r="N216" s="148" t="s">
        <v>128</v>
      </c>
      <c r="O216" s="149">
        <v>42648</v>
      </c>
      <c r="P216" s="148" t="s">
        <v>406</v>
      </c>
      <c r="Q216" s="148">
        <v>245</v>
      </c>
      <c r="R216" s="149" t="s">
        <v>37</v>
      </c>
      <c r="S216" s="148">
        <v>49463.35</v>
      </c>
      <c r="T216" s="148" t="s">
        <v>248</v>
      </c>
      <c r="U216" s="149">
        <v>44081.05</v>
      </c>
      <c r="V216" s="148" t="s">
        <v>248</v>
      </c>
      <c r="W216" s="148">
        <v>49463.34447279368</v>
      </c>
      <c r="X216" s="149" t="s">
        <v>100</v>
      </c>
      <c r="Y216" s="148" t="s">
        <v>114</v>
      </c>
      <c r="Z216" s="148">
        <v>44.08</v>
      </c>
      <c r="AA216" s="149">
        <v>1</v>
      </c>
      <c r="AB216" s="148" t="s">
        <v>630</v>
      </c>
      <c r="AC216" s="148" t="s">
        <v>570</v>
      </c>
      <c r="AD216" s="149" t="s">
        <v>571</v>
      </c>
      <c r="AE216" s="148" t="s">
        <v>350</v>
      </c>
      <c r="AF216" s="148"/>
      <c r="AG216" s="149"/>
      <c r="AH216" s="148"/>
      <c r="AI216" s="148"/>
      <c r="AJ216" s="149"/>
      <c r="AK216" s="148" t="str">
        <f t="shared" si="9"/>
        <v>GFS</v>
      </c>
      <c r="AL216" s="148" t="str">
        <f t="shared" si="10"/>
        <v>Non- ICB</v>
      </c>
      <c r="AM216" s="196" t="str">
        <f t="shared" si="11"/>
        <v>GFS/Non- ICB</v>
      </c>
    </row>
    <row r="217" spans="1:39" x14ac:dyDescent="0.25">
      <c r="A217" s="195" t="str">
        <f>IF(ISERROR(MATCH(H217,PriorMonth!H:H,0)),"New","Unresolved")</f>
        <v>New</v>
      </c>
      <c r="B217" s="148">
        <v>95</v>
      </c>
      <c r="C217" s="149" t="s">
        <v>153</v>
      </c>
      <c r="D217" s="148" t="s">
        <v>17</v>
      </c>
      <c r="E217" s="148">
        <v>260</v>
      </c>
      <c r="F217" s="149" t="s">
        <v>113</v>
      </c>
      <c r="G217" s="148" t="s">
        <v>23</v>
      </c>
      <c r="H217" s="148">
        <v>950110011352</v>
      </c>
      <c r="I217" s="149" t="s">
        <v>58</v>
      </c>
      <c r="J217" s="148" t="s">
        <v>195</v>
      </c>
      <c r="K217" s="148">
        <v>42821</v>
      </c>
      <c r="L217" s="149">
        <v>72</v>
      </c>
      <c r="M217" s="148" t="s">
        <v>127</v>
      </c>
      <c r="N217" s="148" t="s">
        <v>128</v>
      </c>
      <c r="O217" s="149">
        <v>42892</v>
      </c>
      <c r="P217" s="148" t="s">
        <v>1878</v>
      </c>
      <c r="Q217" s="148">
        <v>1</v>
      </c>
      <c r="R217" s="149" t="s">
        <v>33</v>
      </c>
      <c r="S217" s="148">
        <v>44070</v>
      </c>
      <c r="T217" s="148" t="s">
        <v>100</v>
      </c>
      <c r="U217" s="149">
        <v>44070</v>
      </c>
      <c r="V217" s="148" t="s">
        <v>100</v>
      </c>
      <c r="W217" s="148">
        <v>44070</v>
      </c>
      <c r="X217" s="149" t="s">
        <v>100</v>
      </c>
      <c r="Y217" s="148" t="s">
        <v>114</v>
      </c>
      <c r="Z217" s="148">
        <v>44.07</v>
      </c>
      <c r="AA217" s="149">
        <v>1</v>
      </c>
      <c r="AB217" s="148" t="s">
        <v>630</v>
      </c>
      <c r="AC217" s="148" t="s">
        <v>442</v>
      </c>
      <c r="AD217" s="149" t="s">
        <v>354</v>
      </c>
      <c r="AE217" s="148" t="s">
        <v>350</v>
      </c>
      <c r="AF217" s="148"/>
      <c r="AG217" s="149"/>
      <c r="AH217" s="148"/>
      <c r="AI217" s="148"/>
      <c r="AJ217" s="149"/>
      <c r="AK217" s="148" t="str">
        <f t="shared" si="9"/>
        <v>GFS</v>
      </c>
      <c r="AL217" s="148" t="str">
        <f t="shared" si="10"/>
        <v>Non- ICB</v>
      </c>
      <c r="AM217" s="196" t="str">
        <f t="shared" si="11"/>
        <v>GFS/Non- ICB</v>
      </c>
    </row>
    <row r="218" spans="1:39" x14ac:dyDescent="0.25">
      <c r="A218" s="195" t="str">
        <f>IF(ISERROR(MATCH(H218,PriorMonth!H:H,0)),"New","Unresolved")</f>
        <v>Unresolved</v>
      </c>
      <c r="B218" s="148">
        <v>95</v>
      </c>
      <c r="C218" s="149" t="s">
        <v>153</v>
      </c>
      <c r="D218" s="148" t="s">
        <v>17</v>
      </c>
      <c r="E218" s="148">
        <v>1740</v>
      </c>
      <c r="F218" s="149" t="s">
        <v>261</v>
      </c>
      <c r="G218" s="148" t="s">
        <v>15</v>
      </c>
      <c r="H218" s="148">
        <v>950110010913</v>
      </c>
      <c r="I218" s="149" t="s">
        <v>58</v>
      </c>
      <c r="J218" s="148" t="s">
        <v>195</v>
      </c>
      <c r="K218" s="148">
        <v>42821</v>
      </c>
      <c r="L218" s="149">
        <v>72</v>
      </c>
      <c r="M218" s="148" t="s">
        <v>105</v>
      </c>
      <c r="N218" s="148" t="s">
        <v>41</v>
      </c>
      <c r="O218" s="149">
        <v>42831</v>
      </c>
      <c r="P218" s="148" t="s">
        <v>838</v>
      </c>
      <c r="Q218" s="148">
        <v>62</v>
      </c>
      <c r="R218" s="149" t="s">
        <v>35</v>
      </c>
      <c r="S218" s="148">
        <v>43900</v>
      </c>
      <c r="T218" s="148" t="s">
        <v>100</v>
      </c>
      <c r="U218" s="149">
        <v>43900</v>
      </c>
      <c r="V218" s="148" t="s">
        <v>100</v>
      </c>
      <c r="W218" s="148">
        <v>43900</v>
      </c>
      <c r="X218" s="149" t="s">
        <v>100</v>
      </c>
      <c r="Y218" s="148" t="s">
        <v>114</v>
      </c>
      <c r="Z218" s="148">
        <v>43.9</v>
      </c>
      <c r="AA218" s="149">
        <v>1</v>
      </c>
      <c r="AB218" s="148" t="s">
        <v>630</v>
      </c>
      <c r="AC218" s="148" t="s">
        <v>892</v>
      </c>
      <c r="AD218" s="149" t="s">
        <v>1469</v>
      </c>
      <c r="AE218" s="148" t="s">
        <v>350</v>
      </c>
      <c r="AF218" s="148"/>
      <c r="AG218" s="149"/>
      <c r="AH218" s="148"/>
      <c r="AI218" s="148"/>
      <c r="AJ218" s="149"/>
      <c r="AK218" s="148" t="str">
        <f t="shared" si="9"/>
        <v>GFS</v>
      </c>
      <c r="AL218" s="148" t="str">
        <f t="shared" si="10"/>
        <v>Non- ICB</v>
      </c>
      <c r="AM218" s="196" t="str">
        <f t="shared" si="11"/>
        <v>GFS/Non- ICB</v>
      </c>
    </row>
    <row r="219" spans="1:39" x14ac:dyDescent="0.25">
      <c r="A219" s="195" t="str">
        <f>IF(ISERROR(MATCH(H219,PriorMonth!H:H,0)),"New","Unresolved")</f>
        <v>Unresolved</v>
      </c>
      <c r="B219" s="148">
        <v>9701</v>
      </c>
      <c r="C219" s="149" t="s">
        <v>199</v>
      </c>
      <c r="D219" s="148" t="s">
        <v>14</v>
      </c>
      <c r="E219" s="148">
        <v>692</v>
      </c>
      <c r="F219" s="149" t="s">
        <v>187</v>
      </c>
      <c r="G219" s="148" t="s">
        <v>16</v>
      </c>
      <c r="H219" s="148">
        <v>97120170053</v>
      </c>
      <c r="I219" s="149" t="s">
        <v>57</v>
      </c>
      <c r="J219" s="148" t="s">
        <v>133</v>
      </c>
      <c r="K219" s="148">
        <v>42796</v>
      </c>
      <c r="L219" s="149">
        <v>97</v>
      </c>
      <c r="M219" s="148" t="s">
        <v>111</v>
      </c>
      <c r="N219" s="148" t="s">
        <v>42</v>
      </c>
      <c r="O219" s="149">
        <v>42860</v>
      </c>
      <c r="P219" s="148" t="s">
        <v>1878</v>
      </c>
      <c r="Q219" s="148">
        <v>33</v>
      </c>
      <c r="R219" s="149" t="s">
        <v>34</v>
      </c>
      <c r="S219" s="148">
        <v>43206.33</v>
      </c>
      <c r="T219" s="148" t="s">
        <v>100</v>
      </c>
      <c r="U219" s="149">
        <v>43206.33</v>
      </c>
      <c r="V219" s="148" t="s">
        <v>200</v>
      </c>
      <c r="W219" s="148">
        <v>197258.46340820903</v>
      </c>
      <c r="X219" s="149" t="s">
        <v>100</v>
      </c>
      <c r="Y219" s="148" t="s">
        <v>114</v>
      </c>
      <c r="Z219" s="148">
        <v>43.21</v>
      </c>
      <c r="AA219" s="149">
        <v>1</v>
      </c>
      <c r="AB219" s="148" t="s">
        <v>630</v>
      </c>
      <c r="AC219" s="148" t="s">
        <v>416</v>
      </c>
      <c r="AD219" s="149" t="s">
        <v>1231</v>
      </c>
      <c r="AE219" s="148" t="s">
        <v>350</v>
      </c>
      <c r="AF219" s="148"/>
      <c r="AG219" s="149"/>
      <c r="AH219" s="148"/>
      <c r="AI219" s="148"/>
      <c r="AJ219" s="149"/>
      <c r="AK219" s="148" t="str">
        <f t="shared" si="9"/>
        <v>Non-GFS</v>
      </c>
      <c r="AL219" s="148" t="str">
        <f t="shared" si="10"/>
        <v>Non- ICB</v>
      </c>
      <c r="AM219" s="196" t="str">
        <f t="shared" si="11"/>
        <v>Non-GFS/Non- ICB</v>
      </c>
    </row>
    <row r="220" spans="1:39" x14ac:dyDescent="0.25">
      <c r="A220" s="195" t="str">
        <f>IF(ISERROR(MATCH(H220,PriorMonth!H:H,0)),"New","Unresolved")</f>
        <v>New</v>
      </c>
      <c r="B220" s="148">
        <v>8520</v>
      </c>
      <c r="C220" s="149" t="s">
        <v>842</v>
      </c>
      <c r="D220" s="148" t="s">
        <v>19</v>
      </c>
      <c r="E220" s="148">
        <v>429</v>
      </c>
      <c r="F220" s="149" t="s">
        <v>162</v>
      </c>
      <c r="G220" s="148" t="s">
        <v>13</v>
      </c>
      <c r="H220" s="148">
        <v>85200410045715</v>
      </c>
      <c r="I220" s="149" t="s">
        <v>59</v>
      </c>
      <c r="J220" s="148" t="s">
        <v>1602</v>
      </c>
      <c r="K220" s="148">
        <v>42829</v>
      </c>
      <c r="L220" s="149">
        <v>64</v>
      </c>
      <c r="M220" s="148" t="s">
        <v>111</v>
      </c>
      <c r="N220" s="148" t="s">
        <v>42</v>
      </c>
      <c r="O220" s="149">
        <v>42893</v>
      </c>
      <c r="P220" s="148" t="s">
        <v>1878</v>
      </c>
      <c r="Q220" s="148">
        <v>0</v>
      </c>
      <c r="R220" s="149" t="s">
        <v>33</v>
      </c>
      <c r="S220" s="148">
        <v>3110004.31</v>
      </c>
      <c r="T220" s="148" t="s">
        <v>197</v>
      </c>
      <c r="U220" s="149">
        <v>42995.19</v>
      </c>
      <c r="V220" s="148" t="s">
        <v>197</v>
      </c>
      <c r="W220" s="148">
        <v>3110004.4846941731</v>
      </c>
      <c r="X220" s="149" t="s">
        <v>100</v>
      </c>
      <c r="Y220" s="148" t="s">
        <v>114</v>
      </c>
      <c r="Z220" s="148">
        <v>43</v>
      </c>
      <c r="AA220" s="149">
        <v>1</v>
      </c>
      <c r="AB220" s="148" t="s">
        <v>630</v>
      </c>
      <c r="AC220" s="148" t="s">
        <v>425</v>
      </c>
      <c r="AD220" s="149" t="s">
        <v>560</v>
      </c>
      <c r="AE220" s="148" t="s">
        <v>350</v>
      </c>
      <c r="AF220" s="148"/>
      <c r="AG220" s="149"/>
      <c r="AH220" s="148"/>
      <c r="AI220" s="148"/>
      <c r="AJ220" s="149"/>
      <c r="AK220" s="148" t="str">
        <f t="shared" si="9"/>
        <v>GFS</v>
      </c>
      <c r="AL220" s="148" t="str">
        <f t="shared" si="10"/>
        <v>Non- ICB</v>
      </c>
      <c r="AM220" s="196" t="str">
        <f t="shared" si="11"/>
        <v>GFS/Non- ICB</v>
      </c>
    </row>
    <row r="221" spans="1:39" x14ac:dyDescent="0.25">
      <c r="A221" s="195" t="str">
        <f>IF(ISERROR(MATCH(H221,PriorMonth!H:H,0)),"New","Unresolved")</f>
        <v>Unresolved</v>
      </c>
      <c r="B221" s="148">
        <v>260</v>
      </c>
      <c r="C221" s="149" t="s">
        <v>113</v>
      </c>
      <c r="D221" s="148" t="s">
        <v>23</v>
      </c>
      <c r="E221" s="148">
        <v>95</v>
      </c>
      <c r="F221" s="149" t="s">
        <v>153</v>
      </c>
      <c r="G221" s="148" t="s">
        <v>17</v>
      </c>
      <c r="H221" s="148">
        <v>2600110117451</v>
      </c>
      <c r="I221" s="149" t="s">
        <v>54</v>
      </c>
      <c r="J221" s="148" t="s">
        <v>185</v>
      </c>
      <c r="K221" s="148">
        <v>42724</v>
      </c>
      <c r="L221" s="149">
        <v>169</v>
      </c>
      <c r="M221" s="148" t="s">
        <v>111</v>
      </c>
      <c r="N221" s="148" t="s">
        <v>42</v>
      </c>
      <c r="O221" s="149">
        <v>42800</v>
      </c>
      <c r="P221" s="148" t="s">
        <v>838</v>
      </c>
      <c r="Q221" s="148">
        <v>93</v>
      </c>
      <c r="R221" s="149" t="s">
        <v>36</v>
      </c>
      <c r="S221" s="148">
        <v>37500</v>
      </c>
      <c r="T221" s="148" t="s">
        <v>186</v>
      </c>
      <c r="U221" s="149">
        <v>42923.37</v>
      </c>
      <c r="V221" s="148" t="s">
        <v>186</v>
      </c>
      <c r="W221" s="148">
        <v>37500.003276187599</v>
      </c>
      <c r="X221" s="149" t="s">
        <v>100</v>
      </c>
      <c r="Y221" s="148" t="s">
        <v>114</v>
      </c>
      <c r="Z221" s="148">
        <v>42.92</v>
      </c>
      <c r="AA221" s="149">
        <v>1</v>
      </c>
      <c r="AB221" s="148" t="s">
        <v>630</v>
      </c>
      <c r="AC221" s="148" t="s">
        <v>422</v>
      </c>
      <c r="AD221" s="149" t="s">
        <v>356</v>
      </c>
      <c r="AE221" s="148" t="s">
        <v>350</v>
      </c>
      <c r="AF221" s="148"/>
      <c r="AG221" s="149"/>
      <c r="AH221" s="148"/>
      <c r="AI221" s="148"/>
      <c r="AJ221" s="149"/>
      <c r="AK221" s="148" t="str">
        <f t="shared" si="9"/>
        <v>GFS</v>
      </c>
      <c r="AL221" s="148" t="str">
        <f t="shared" si="10"/>
        <v>Non- ICB</v>
      </c>
      <c r="AM221" s="196" t="str">
        <f t="shared" si="11"/>
        <v>GFS/Non- ICB</v>
      </c>
    </row>
    <row r="222" spans="1:39" x14ac:dyDescent="0.25">
      <c r="A222" s="195" t="str">
        <f>IF(ISERROR(MATCH(H222,PriorMonth!H:H,0)),"New","Unresolved")</f>
        <v>New</v>
      </c>
      <c r="B222" s="148">
        <v>95</v>
      </c>
      <c r="C222" s="149" t="s">
        <v>153</v>
      </c>
      <c r="D222" s="148" t="s">
        <v>17</v>
      </c>
      <c r="E222" s="148">
        <v>692</v>
      </c>
      <c r="F222" s="149" t="s">
        <v>187</v>
      </c>
      <c r="G222" s="148" t="s">
        <v>16</v>
      </c>
      <c r="H222" s="148">
        <v>950110011143</v>
      </c>
      <c r="I222" s="149" t="s">
        <v>58</v>
      </c>
      <c r="J222" s="148" t="s">
        <v>195</v>
      </c>
      <c r="K222" s="148">
        <v>42821</v>
      </c>
      <c r="L222" s="149">
        <v>72</v>
      </c>
      <c r="M222" s="148" t="s">
        <v>127</v>
      </c>
      <c r="N222" s="148" t="s">
        <v>128</v>
      </c>
      <c r="O222" s="149">
        <v>42891</v>
      </c>
      <c r="P222" s="148" t="s">
        <v>1878</v>
      </c>
      <c r="Q222" s="148">
        <v>2</v>
      </c>
      <c r="R222" s="149" t="s">
        <v>33</v>
      </c>
      <c r="S222" s="148">
        <v>42883.5</v>
      </c>
      <c r="T222" s="148" t="s">
        <v>100</v>
      </c>
      <c r="U222" s="149">
        <v>42883.5</v>
      </c>
      <c r="V222" s="148" t="s">
        <v>100</v>
      </c>
      <c r="W222" s="148">
        <v>42883.5</v>
      </c>
      <c r="X222" s="149" t="s">
        <v>100</v>
      </c>
      <c r="Y222" s="148" t="s">
        <v>114</v>
      </c>
      <c r="Z222" s="148">
        <v>42.88</v>
      </c>
      <c r="AA222" s="149">
        <v>1</v>
      </c>
      <c r="AB222" s="148" t="s">
        <v>630</v>
      </c>
      <c r="AC222" s="148" t="s">
        <v>463</v>
      </c>
      <c r="AD222" s="149" t="s">
        <v>352</v>
      </c>
      <c r="AE222" s="148" t="s">
        <v>350</v>
      </c>
      <c r="AF222" s="148"/>
      <c r="AG222" s="149"/>
      <c r="AH222" s="148"/>
      <c r="AI222" s="148"/>
      <c r="AJ222" s="149"/>
      <c r="AK222" s="148" t="str">
        <f t="shared" si="9"/>
        <v>GFS</v>
      </c>
      <c r="AL222" s="148" t="str">
        <f t="shared" si="10"/>
        <v>Non- ICB</v>
      </c>
      <c r="AM222" s="196" t="str">
        <f t="shared" si="11"/>
        <v>GFS/Non- ICB</v>
      </c>
    </row>
    <row r="223" spans="1:39" x14ac:dyDescent="0.25">
      <c r="A223" s="195" t="str">
        <f>IF(ISERROR(MATCH(H223,PriorMonth!H:H,0)),"New","Unresolved")</f>
        <v>Unresolved</v>
      </c>
      <c r="B223" s="148">
        <v>199</v>
      </c>
      <c r="C223" s="149" t="s">
        <v>137</v>
      </c>
      <c r="D223" s="148" t="s">
        <v>22</v>
      </c>
      <c r="E223" s="148">
        <v>8243</v>
      </c>
      <c r="F223" s="149" t="s">
        <v>120</v>
      </c>
      <c r="G223" s="148" t="s">
        <v>14</v>
      </c>
      <c r="H223" s="148">
        <v>1990110063818</v>
      </c>
      <c r="I223" s="149" t="s">
        <v>56</v>
      </c>
      <c r="J223" s="148" t="s">
        <v>328</v>
      </c>
      <c r="K223" s="148">
        <v>42724</v>
      </c>
      <c r="L223" s="149">
        <v>169</v>
      </c>
      <c r="M223" s="148" t="s">
        <v>127</v>
      </c>
      <c r="N223" s="148" t="s">
        <v>128</v>
      </c>
      <c r="O223" s="149">
        <v>42800</v>
      </c>
      <c r="P223" s="148" t="s">
        <v>838</v>
      </c>
      <c r="Q223" s="148">
        <v>93</v>
      </c>
      <c r="R223" s="149" t="s">
        <v>36</v>
      </c>
      <c r="S223" s="148">
        <v>48080</v>
      </c>
      <c r="T223" s="148" t="s">
        <v>248</v>
      </c>
      <c r="U223" s="149">
        <v>42848.23</v>
      </c>
      <c r="V223" s="148" t="s">
        <v>248</v>
      </c>
      <c r="W223" s="148">
        <v>48079.997199238496</v>
      </c>
      <c r="X223" s="149" t="s">
        <v>100</v>
      </c>
      <c r="Y223" s="148" t="s">
        <v>114</v>
      </c>
      <c r="Z223" s="148">
        <v>42.85</v>
      </c>
      <c r="AA223" s="149">
        <v>1</v>
      </c>
      <c r="AB223" s="148" t="s">
        <v>630</v>
      </c>
      <c r="AC223" s="148" t="s">
        <v>851</v>
      </c>
      <c r="AD223" s="149" t="s">
        <v>1358</v>
      </c>
      <c r="AE223" s="148" t="s">
        <v>350</v>
      </c>
      <c r="AF223" s="148"/>
      <c r="AG223" s="149"/>
      <c r="AH223" s="148"/>
      <c r="AI223" s="148"/>
      <c r="AJ223" s="149"/>
      <c r="AK223" s="148" t="str">
        <f t="shared" si="9"/>
        <v>GFS</v>
      </c>
      <c r="AL223" s="148" t="str">
        <f t="shared" si="10"/>
        <v>Non- ICB</v>
      </c>
      <c r="AM223" s="196" t="str">
        <f t="shared" si="11"/>
        <v>GFS/Non- ICB</v>
      </c>
    </row>
    <row r="224" spans="1:39" x14ac:dyDescent="0.25">
      <c r="A224" s="195" t="str">
        <f>IF(ISERROR(MATCH(H224,PriorMonth!H:H,0)),"New","Unresolved")</f>
        <v>Unresolved</v>
      </c>
      <c r="B224" s="148">
        <v>8520</v>
      </c>
      <c r="C224" s="149" t="s">
        <v>842</v>
      </c>
      <c r="D224" s="148" t="s">
        <v>19</v>
      </c>
      <c r="E224" s="148">
        <v>3071</v>
      </c>
      <c r="F224" s="149" t="s">
        <v>139</v>
      </c>
      <c r="G224" s="148" t="s">
        <v>21</v>
      </c>
      <c r="H224" s="148" t="s">
        <v>969</v>
      </c>
      <c r="I224" s="149" t="s">
        <v>59</v>
      </c>
      <c r="J224" s="148" t="s">
        <v>271</v>
      </c>
      <c r="K224" s="148">
        <v>42769</v>
      </c>
      <c r="L224" s="149">
        <v>124</v>
      </c>
      <c r="M224" s="148" t="s">
        <v>111</v>
      </c>
      <c r="N224" s="148" t="s">
        <v>42</v>
      </c>
      <c r="O224" s="149">
        <v>42775</v>
      </c>
      <c r="P224" s="148" t="s">
        <v>838</v>
      </c>
      <c r="Q224" s="148">
        <v>118</v>
      </c>
      <c r="R224" s="149" t="s">
        <v>36</v>
      </c>
      <c r="S224" s="148">
        <v>3096395</v>
      </c>
      <c r="T224" s="148" t="s">
        <v>197</v>
      </c>
      <c r="U224" s="149">
        <v>42807.040000000001</v>
      </c>
      <c r="V224" s="148" t="s">
        <v>197</v>
      </c>
      <c r="W224" s="148">
        <v>3096394.8845552919</v>
      </c>
      <c r="X224" s="149" t="s">
        <v>100</v>
      </c>
      <c r="Y224" s="148" t="s">
        <v>114</v>
      </c>
      <c r="Z224" s="148">
        <v>42.81</v>
      </c>
      <c r="AA224" s="149">
        <v>1</v>
      </c>
      <c r="AB224" s="148" t="s">
        <v>630</v>
      </c>
      <c r="AC224" s="148" t="s">
        <v>497</v>
      </c>
      <c r="AD224" s="149" t="s">
        <v>507</v>
      </c>
      <c r="AE224" s="148" t="s">
        <v>350</v>
      </c>
      <c r="AF224" s="148"/>
      <c r="AG224" s="149"/>
      <c r="AH224" s="148"/>
      <c r="AI224" s="148"/>
      <c r="AJ224" s="149"/>
      <c r="AK224" s="148" t="str">
        <f t="shared" si="9"/>
        <v>Non-GFS</v>
      </c>
      <c r="AL224" s="148" t="str">
        <f t="shared" si="10"/>
        <v>Non- ICB</v>
      </c>
      <c r="AM224" s="196" t="str">
        <f t="shared" si="11"/>
        <v>Non-GFS/Non- ICB</v>
      </c>
    </row>
    <row r="225" spans="1:39" x14ac:dyDescent="0.25">
      <c r="A225" s="195" t="str">
        <f>IF(ISERROR(MATCH(H225,PriorMonth!H:H,0)),"New","Unresolved")</f>
        <v>New</v>
      </c>
      <c r="B225" s="148">
        <v>3802</v>
      </c>
      <c r="C225" s="149" t="s">
        <v>169</v>
      </c>
      <c r="D225" s="148" t="s">
        <v>16</v>
      </c>
      <c r="E225" s="148">
        <v>8110</v>
      </c>
      <c r="F225" s="149" t="s">
        <v>116</v>
      </c>
      <c r="G225" s="148" t="s">
        <v>15</v>
      </c>
      <c r="H225" s="148">
        <v>701702843</v>
      </c>
      <c r="I225" s="149" t="s">
        <v>277</v>
      </c>
      <c r="J225" s="148" t="s">
        <v>171</v>
      </c>
      <c r="K225" s="148">
        <v>42823</v>
      </c>
      <c r="L225" s="149">
        <v>70</v>
      </c>
      <c r="M225" s="148" t="s">
        <v>111</v>
      </c>
      <c r="N225" s="148" t="s">
        <v>42</v>
      </c>
      <c r="O225" s="149">
        <v>42892</v>
      </c>
      <c r="P225" s="148" t="s">
        <v>1878</v>
      </c>
      <c r="Q225" s="148">
        <v>1</v>
      </c>
      <c r="R225" s="149" t="s">
        <v>33</v>
      </c>
      <c r="S225" s="148">
        <v>42783.66</v>
      </c>
      <c r="T225" s="148" t="s">
        <v>100</v>
      </c>
      <c r="U225" s="149">
        <v>42783.66</v>
      </c>
      <c r="V225" s="148" t="s">
        <v>100</v>
      </c>
      <c r="W225" s="148">
        <v>42783.66</v>
      </c>
      <c r="X225" s="149" t="s">
        <v>100</v>
      </c>
      <c r="Y225" s="148" t="s">
        <v>114</v>
      </c>
      <c r="Z225" s="148">
        <v>42.78</v>
      </c>
      <c r="AA225" s="149">
        <v>1</v>
      </c>
      <c r="AB225" s="148" t="s">
        <v>630</v>
      </c>
      <c r="AC225" s="148" t="s">
        <v>447</v>
      </c>
      <c r="AD225" s="149" t="s">
        <v>361</v>
      </c>
      <c r="AE225" s="148" t="s">
        <v>350</v>
      </c>
      <c r="AF225" s="148"/>
      <c r="AG225" s="149"/>
      <c r="AH225" s="148"/>
      <c r="AI225" s="148"/>
      <c r="AJ225" s="149"/>
      <c r="AK225" s="148" t="str">
        <f t="shared" si="9"/>
        <v>Non-GFS</v>
      </c>
      <c r="AL225" s="148" t="str">
        <f t="shared" si="10"/>
        <v>Non- ICB</v>
      </c>
      <c r="AM225" s="196" t="str">
        <f t="shared" si="11"/>
        <v>Non-GFS/Non- ICB</v>
      </c>
    </row>
    <row r="226" spans="1:39" x14ac:dyDescent="0.25">
      <c r="A226" s="195" t="str">
        <f>IF(ISERROR(MATCH(H226,PriorMonth!H:H,0)),"New","Unresolved")</f>
        <v>Unresolved</v>
      </c>
      <c r="B226" s="148">
        <v>8520</v>
      </c>
      <c r="C226" s="149" t="s">
        <v>842</v>
      </c>
      <c r="D226" s="148" t="s">
        <v>19</v>
      </c>
      <c r="E226" s="148">
        <v>260</v>
      </c>
      <c r="F226" s="149" t="s">
        <v>113</v>
      </c>
      <c r="G226" s="148" t="s">
        <v>23</v>
      </c>
      <c r="H226" s="148" t="s">
        <v>1561</v>
      </c>
      <c r="I226" s="149" t="s">
        <v>54</v>
      </c>
      <c r="J226" s="148" t="s">
        <v>381</v>
      </c>
      <c r="K226" s="148">
        <v>42768</v>
      </c>
      <c r="L226" s="149">
        <v>125</v>
      </c>
      <c r="M226" s="148" t="s">
        <v>127</v>
      </c>
      <c r="N226" s="148" t="s">
        <v>128</v>
      </c>
      <c r="O226" s="149">
        <v>42831</v>
      </c>
      <c r="P226" s="148" t="s">
        <v>838</v>
      </c>
      <c r="Q226" s="148">
        <v>62</v>
      </c>
      <c r="R226" s="149" t="s">
        <v>35</v>
      </c>
      <c r="S226" s="148">
        <v>3081725</v>
      </c>
      <c r="T226" s="148" t="s">
        <v>197</v>
      </c>
      <c r="U226" s="149">
        <v>42604.23</v>
      </c>
      <c r="V226" s="148" t="s">
        <v>197</v>
      </c>
      <c r="W226" s="148">
        <v>3081724.8712458774</v>
      </c>
      <c r="X226" s="149" t="s">
        <v>100</v>
      </c>
      <c r="Y226" s="148" t="s">
        <v>114</v>
      </c>
      <c r="Z226" s="148">
        <v>42.6</v>
      </c>
      <c r="AA226" s="149">
        <v>1</v>
      </c>
      <c r="AB226" s="148" t="s">
        <v>630</v>
      </c>
      <c r="AC226" s="148" t="s">
        <v>681</v>
      </c>
      <c r="AD226" s="149" t="s">
        <v>354</v>
      </c>
      <c r="AE226" s="148" t="s">
        <v>350</v>
      </c>
      <c r="AF226" s="148"/>
      <c r="AG226" s="149"/>
      <c r="AH226" s="148"/>
      <c r="AI226" s="148"/>
      <c r="AJ226" s="149"/>
      <c r="AK226" s="148" t="str">
        <f t="shared" si="9"/>
        <v>Non-GFS</v>
      </c>
      <c r="AL226" s="148" t="str">
        <f t="shared" si="10"/>
        <v>Non- ICB</v>
      </c>
      <c r="AM226" s="196" t="str">
        <f t="shared" si="11"/>
        <v>Non-GFS/Non- ICB</v>
      </c>
    </row>
    <row r="227" spans="1:39" x14ac:dyDescent="0.25">
      <c r="A227" s="195" t="str">
        <f>IF(ISERROR(MATCH(H227,PriorMonth!H:H,0)),"New","Unresolved")</f>
        <v>New</v>
      </c>
      <c r="B227" s="148">
        <v>8310</v>
      </c>
      <c r="C227" s="149" t="s">
        <v>170</v>
      </c>
      <c r="D227" s="148" t="s">
        <v>14</v>
      </c>
      <c r="E227" s="148">
        <v>413</v>
      </c>
      <c r="F227" s="149" t="s">
        <v>136</v>
      </c>
      <c r="G227" s="148" t="s">
        <v>13</v>
      </c>
      <c r="H227" s="148" t="s">
        <v>2975</v>
      </c>
      <c r="I227" s="149" t="s">
        <v>57</v>
      </c>
      <c r="J227" s="148" t="s">
        <v>133</v>
      </c>
      <c r="K227" s="148">
        <v>42829</v>
      </c>
      <c r="L227" s="149">
        <v>64</v>
      </c>
      <c r="M227" s="148" t="s">
        <v>161</v>
      </c>
      <c r="N227" s="148" t="s">
        <v>128</v>
      </c>
      <c r="O227" s="149">
        <v>42893</v>
      </c>
      <c r="P227" s="148" t="s">
        <v>1878</v>
      </c>
      <c r="Q227" s="148">
        <v>0</v>
      </c>
      <c r="R227" s="149" t="s">
        <v>33</v>
      </c>
      <c r="S227" s="148">
        <v>177384.42</v>
      </c>
      <c r="T227" s="148" t="s">
        <v>242</v>
      </c>
      <c r="U227" s="149">
        <v>42526</v>
      </c>
      <c r="V227" s="148" t="s">
        <v>242</v>
      </c>
      <c r="W227" s="148">
        <v>177384.42440785654</v>
      </c>
      <c r="X227" s="149" t="s">
        <v>100</v>
      </c>
      <c r="Y227" s="148" t="s">
        <v>114</v>
      </c>
      <c r="Z227" s="148">
        <v>42.53</v>
      </c>
      <c r="AA227" s="149">
        <v>1</v>
      </c>
      <c r="AB227" s="148" t="s">
        <v>630</v>
      </c>
      <c r="AC227" s="148" t="s">
        <v>428</v>
      </c>
      <c r="AD227" s="149" t="s">
        <v>690</v>
      </c>
      <c r="AE227" s="148" t="s">
        <v>350</v>
      </c>
      <c r="AF227" s="148"/>
      <c r="AG227" s="149"/>
      <c r="AH227" s="148"/>
      <c r="AI227" s="148"/>
      <c r="AJ227" s="149"/>
      <c r="AK227" s="148" t="str">
        <f t="shared" si="9"/>
        <v>GFS</v>
      </c>
      <c r="AL227" s="148" t="str">
        <f t="shared" si="10"/>
        <v>Non- ICB</v>
      </c>
      <c r="AM227" s="196" t="str">
        <f t="shared" si="11"/>
        <v>GFS/Non- ICB</v>
      </c>
    </row>
    <row r="228" spans="1:39" x14ac:dyDescent="0.25">
      <c r="A228" s="195" t="str">
        <f>IF(ISERROR(MATCH(H228,PriorMonth!H:H,0)),"New","Unresolved")</f>
        <v>Unresolved</v>
      </c>
      <c r="B228" s="148">
        <v>3022</v>
      </c>
      <c r="C228" s="149" t="s">
        <v>141</v>
      </c>
      <c r="D228" s="148" t="s">
        <v>16</v>
      </c>
      <c r="E228" s="148">
        <v>635</v>
      </c>
      <c r="F228" s="149" t="s">
        <v>142</v>
      </c>
      <c r="G228" s="148" t="s">
        <v>16</v>
      </c>
      <c r="H228" s="148">
        <v>30220110058151</v>
      </c>
      <c r="I228" s="149" t="s">
        <v>59</v>
      </c>
      <c r="J228" s="148" t="s">
        <v>143</v>
      </c>
      <c r="K228" s="148">
        <v>42543</v>
      </c>
      <c r="L228" s="149">
        <v>350</v>
      </c>
      <c r="M228" s="148" t="s">
        <v>158</v>
      </c>
      <c r="N228" s="148" t="s">
        <v>41</v>
      </c>
      <c r="O228" s="149">
        <v>42618</v>
      </c>
      <c r="P228" s="148" t="s">
        <v>406</v>
      </c>
      <c r="Q228" s="148">
        <v>275</v>
      </c>
      <c r="R228" s="149" t="s">
        <v>37</v>
      </c>
      <c r="S228" s="148">
        <v>42192</v>
      </c>
      <c r="T228" s="148" t="s">
        <v>100</v>
      </c>
      <c r="U228" s="149">
        <v>42192</v>
      </c>
      <c r="V228" s="148" t="s">
        <v>100</v>
      </c>
      <c r="W228" s="148">
        <v>42192</v>
      </c>
      <c r="X228" s="149" t="s">
        <v>100</v>
      </c>
      <c r="Y228" s="148" t="s">
        <v>107</v>
      </c>
      <c r="Z228" s="148">
        <v>42.19</v>
      </c>
      <c r="AA228" s="149">
        <v>1</v>
      </c>
      <c r="AB228" s="148" t="s">
        <v>630</v>
      </c>
      <c r="AC228" s="148" t="s">
        <v>412</v>
      </c>
      <c r="AD228" s="149" t="s">
        <v>1245</v>
      </c>
      <c r="AE228" s="148" t="s">
        <v>350</v>
      </c>
      <c r="AF228" s="148"/>
      <c r="AG228" s="149"/>
      <c r="AH228" s="148"/>
      <c r="AI228" s="148"/>
      <c r="AJ228" s="149"/>
      <c r="AK228" s="148" t="str">
        <f t="shared" si="9"/>
        <v>GFS</v>
      </c>
      <c r="AL228" s="148" t="str">
        <f t="shared" si="10"/>
        <v>Non- ICB</v>
      </c>
      <c r="AM228" s="196" t="str">
        <f t="shared" si="11"/>
        <v>GFS/Non- ICB</v>
      </c>
    </row>
    <row r="229" spans="1:39" x14ac:dyDescent="0.25">
      <c r="A229" s="195" t="str">
        <f>IF(ISERROR(MATCH(H229,PriorMonth!H:H,0)),"New","Unresolved")</f>
        <v>New</v>
      </c>
      <c r="B229" s="148">
        <v>95</v>
      </c>
      <c r="C229" s="149" t="s">
        <v>153</v>
      </c>
      <c r="D229" s="148" t="s">
        <v>17</v>
      </c>
      <c r="E229" s="148">
        <v>1750</v>
      </c>
      <c r="F229" s="149" t="s">
        <v>159</v>
      </c>
      <c r="G229" s="148" t="s">
        <v>18</v>
      </c>
      <c r="H229" s="148">
        <v>950110011742</v>
      </c>
      <c r="I229" s="149" t="s">
        <v>58</v>
      </c>
      <c r="J229" s="148" t="s">
        <v>195</v>
      </c>
      <c r="K229" s="148">
        <v>42825</v>
      </c>
      <c r="L229" s="149">
        <v>68</v>
      </c>
      <c r="M229" s="148" t="s">
        <v>118</v>
      </c>
      <c r="N229" s="148" t="s">
        <v>41</v>
      </c>
      <c r="O229" s="149">
        <v>42893</v>
      </c>
      <c r="P229" s="148" t="s">
        <v>1878</v>
      </c>
      <c r="Q229" s="148">
        <v>0</v>
      </c>
      <c r="R229" s="149" t="s">
        <v>33</v>
      </c>
      <c r="S229" s="148">
        <v>42194.16</v>
      </c>
      <c r="T229" s="148" t="s">
        <v>100</v>
      </c>
      <c r="U229" s="149">
        <v>42194.16</v>
      </c>
      <c r="V229" s="148" t="s">
        <v>100</v>
      </c>
      <c r="W229" s="148">
        <v>42194.16</v>
      </c>
      <c r="X229" s="149" t="s">
        <v>100</v>
      </c>
      <c r="Y229" s="148" t="s">
        <v>114</v>
      </c>
      <c r="Z229" s="148">
        <v>42.19</v>
      </c>
      <c r="AA229" s="149">
        <v>1</v>
      </c>
      <c r="AB229" s="148" t="s">
        <v>630</v>
      </c>
      <c r="AC229" s="148" t="s">
        <v>949</v>
      </c>
      <c r="AD229" s="149" t="s">
        <v>1457</v>
      </c>
      <c r="AE229" s="148" t="s">
        <v>350</v>
      </c>
      <c r="AF229" s="148"/>
      <c r="AG229" s="149"/>
      <c r="AH229" s="148"/>
      <c r="AI229" s="148"/>
      <c r="AJ229" s="149"/>
      <c r="AK229" s="148" t="str">
        <f t="shared" si="9"/>
        <v>GFS</v>
      </c>
      <c r="AL229" s="148" t="str">
        <f t="shared" si="10"/>
        <v>Non- ICB</v>
      </c>
      <c r="AM229" s="196" t="str">
        <f t="shared" si="11"/>
        <v>GFS/Non- ICB</v>
      </c>
    </row>
    <row r="230" spans="1:39" x14ac:dyDescent="0.25">
      <c r="A230" s="195" t="str">
        <f>IF(ISERROR(MATCH(H230,PriorMonth!H:H,0)),"New","Unresolved")</f>
        <v>New</v>
      </c>
      <c r="B230" s="148">
        <v>8310</v>
      </c>
      <c r="C230" s="149" t="s">
        <v>170</v>
      </c>
      <c r="D230" s="148" t="s">
        <v>14</v>
      </c>
      <c r="E230" s="148">
        <v>95</v>
      </c>
      <c r="F230" s="149" t="s">
        <v>153</v>
      </c>
      <c r="G230" s="148" t="s">
        <v>17</v>
      </c>
      <c r="H230" s="148" t="s">
        <v>2935</v>
      </c>
      <c r="I230" s="149" t="s">
        <v>277</v>
      </c>
      <c r="J230" s="148" t="s">
        <v>241</v>
      </c>
      <c r="K230" s="148">
        <v>42677</v>
      </c>
      <c r="L230" s="149">
        <v>216</v>
      </c>
      <c r="M230" s="148" t="s">
        <v>127</v>
      </c>
      <c r="N230" s="148" t="s">
        <v>128</v>
      </c>
      <c r="O230" s="149">
        <v>42892</v>
      </c>
      <c r="P230" s="148" t="s">
        <v>1878</v>
      </c>
      <c r="Q230" s="148">
        <v>1</v>
      </c>
      <c r="R230" s="149" t="s">
        <v>33</v>
      </c>
      <c r="S230" s="148">
        <v>175706.95</v>
      </c>
      <c r="T230" s="148" t="s">
        <v>242</v>
      </c>
      <c r="U230" s="149">
        <v>42123.839999999997</v>
      </c>
      <c r="V230" s="148" t="s">
        <v>242</v>
      </c>
      <c r="W230" s="148">
        <v>175706.93486922453</v>
      </c>
      <c r="X230" s="149" t="s">
        <v>100</v>
      </c>
      <c r="Y230" s="148" t="s">
        <v>114</v>
      </c>
      <c r="Z230" s="148">
        <v>42.12</v>
      </c>
      <c r="AA230" s="149">
        <v>1</v>
      </c>
      <c r="AB230" s="148" t="s">
        <v>630</v>
      </c>
      <c r="AC230" s="148" t="s">
        <v>410</v>
      </c>
      <c r="AD230" s="149" t="s">
        <v>2936</v>
      </c>
      <c r="AE230" s="148" t="s">
        <v>350</v>
      </c>
      <c r="AF230" s="148"/>
      <c r="AG230" s="149"/>
      <c r="AH230" s="148"/>
      <c r="AI230" s="148"/>
      <c r="AJ230" s="149"/>
      <c r="AK230" s="148" t="str">
        <f t="shared" si="9"/>
        <v>GFS</v>
      </c>
      <c r="AL230" s="148" t="str">
        <f t="shared" si="10"/>
        <v>Non- ICB</v>
      </c>
      <c r="AM230" s="196" t="str">
        <f t="shared" si="11"/>
        <v>GFS/Non- ICB</v>
      </c>
    </row>
    <row r="231" spans="1:39" x14ac:dyDescent="0.25">
      <c r="A231" s="195" t="str">
        <f>IF(ISERROR(MATCH(H231,PriorMonth!H:H,0)),"New","Unresolved")</f>
        <v>New</v>
      </c>
      <c r="B231" s="148">
        <v>95</v>
      </c>
      <c r="C231" s="149" t="s">
        <v>153</v>
      </c>
      <c r="D231" s="148" t="s">
        <v>17</v>
      </c>
      <c r="E231" s="148">
        <v>199</v>
      </c>
      <c r="F231" s="149" t="s">
        <v>137</v>
      </c>
      <c r="G231" s="148" t="s">
        <v>22</v>
      </c>
      <c r="H231" s="148">
        <v>950110011556</v>
      </c>
      <c r="I231" s="149" t="s">
        <v>58</v>
      </c>
      <c r="J231" s="148" t="s">
        <v>195</v>
      </c>
      <c r="K231" s="148">
        <v>42824</v>
      </c>
      <c r="L231" s="149">
        <v>69</v>
      </c>
      <c r="M231" s="148" t="s">
        <v>111</v>
      </c>
      <c r="N231" s="148" t="s">
        <v>42</v>
      </c>
      <c r="O231" s="149">
        <v>42893</v>
      </c>
      <c r="P231" s="148" t="s">
        <v>1878</v>
      </c>
      <c r="Q231" s="148">
        <v>0</v>
      </c>
      <c r="R231" s="149" t="s">
        <v>33</v>
      </c>
      <c r="S231" s="148">
        <v>42104.34</v>
      </c>
      <c r="T231" s="148" t="s">
        <v>100</v>
      </c>
      <c r="U231" s="149">
        <v>42104.34</v>
      </c>
      <c r="V231" s="148" t="s">
        <v>100</v>
      </c>
      <c r="W231" s="148">
        <v>42104.34</v>
      </c>
      <c r="X231" s="149" t="s">
        <v>100</v>
      </c>
      <c r="Y231" s="148" t="s">
        <v>114</v>
      </c>
      <c r="Z231" s="148">
        <v>42.1</v>
      </c>
      <c r="AA231" s="149">
        <v>1</v>
      </c>
      <c r="AB231" s="148" t="s">
        <v>630</v>
      </c>
      <c r="AC231" s="148" t="s">
        <v>513</v>
      </c>
      <c r="AD231" s="149" t="s">
        <v>402</v>
      </c>
      <c r="AE231" s="148" t="s">
        <v>350</v>
      </c>
      <c r="AF231" s="148"/>
      <c r="AG231" s="149"/>
      <c r="AH231" s="148"/>
      <c r="AI231" s="148"/>
      <c r="AJ231" s="149"/>
      <c r="AK231" s="148" t="str">
        <f t="shared" si="9"/>
        <v>GFS</v>
      </c>
      <c r="AL231" s="148" t="str">
        <f t="shared" si="10"/>
        <v>Non- ICB</v>
      </c>
      <c r="AM231" s="196" t="str">
        <f t="shared" si="11"/>
        <v>GFS/Non- ICB</v>
      </c>
    </row>
    <row r="232" spans="1:39" x14ac:dyDescent="0.25">
      <c r="A232" s="195" t="str">
        <f>IF(ISERROR(MATCH(H232,PriorMonth!H:H,0)),"New","Unresolved")</f>
        <v>New</v>
      </c>
      <c r="B232" s="148">
        <v>1730</v>
      </c>
      <c r="C232" s="149" t="s">
        <v>172</v>
      </c>
      <c r="D232" s="148" t="s">
        <v>18</v>
      </c>
      <c r="E232" s="148">
        <v>635</v>
      </c>
      <c r="F232" s="149" t="s">
        <v>142</v>
      </c>
      <c r="G232" s="148" t="s">
        <v>16</v>
      </c>
      <c r="H232" s="148">
        <v>9413</v>
      </c>
      <c r="I232" s="149" t="s">
        <v>55</v>
      </c>
      <c r="J232" s="148" t="s">
        <v>173</v>
      </c>
      <c r="K232" s="148">
        <v>42829</v>
      </c>
      <c r="L232" s="149">
        <v>64</v>
      </c>
      <c r="M232" s="148" t="s">
        <v>111</v>
      </c>
      <c r="N232" s="148" t="s">
        <v>42</v>
      </c>
      <c r="O232" s="149">
        <v>42891</v>
      </c>
      <c r="P232" s="148" t="s">
        <v>1878</v>
      </c>
      <c r="Q232" s="148">
        <v>2</v>
      </c>
      <c r="R232" s="149" t="s">
        <v>33</v>
      </c>
      <c r="S232" s="148">
        <v>42060</v>
      </c>
      <c r="T232" s="148" t="s">
        <v>100</v>
      </c>
      <c r="U232" s="149">
        <v>42060</v>
      </c>
      <c r="V232" s="148" t="s">
        <v>100</v>
      </c>
      <c r="W232" s="148">
        <v>42060</v>
      </c>
      <c r="X232" s="149" t="s">
        <v>100</v>
      </c>
      <c r="Y232" s="148" t="s">
        <v>114</v>
      </c>
      <c r="Z232" s="148">
        <v>42.06</v>
      </c>
      <c r="AA232" s="149">
        <v>1</v>
      </c>
      <c r="AB232" s="148" t="s">
        <v>630</v>
      </c>
      <c r="AC232" s="148" t="s">
        <v>634</v>
      </c>
      <c r="AD232" s="149" t="s">
        <v>1971</v>
      </c>
      <c r="AE232" s="148" t="s">
        <v>350</v>
      </c>
      <c r="AF232" s="148"/>
      <c r="AG232" s="149"/>
      <c r="AH232" s="148"/>
      <c r="AI232" s="148"/>
      <c r="AJ232" s="149"/>
      <c r="AK232" s="148" t="str">
        <f t="shared" si="9"/>
        <v>Non-GFS</v>
      </c>
      <c r="AL232" s="148" t="str">
        <f t="shared" si="10"/>
        <v>Non- ICB</v>
      </c>
      <c r="AM232" s="196" t="str">
        <f t="shared" si="11"/>
        <v>Non-GFS/Non- ICB</v>
      </c>
    </row>
    <row r="233" spans="1:39" x14ac:dyDescent="0.25">
      <c r="A233" s="195" t="str">
        <f>IF(ISERROR(MATCH(H233,PriorMonth!H:H,0)),"New","Unresolved")</f>
        <v>Unresolved</v>
      </c>
      <c r="B233" s="148">
        <v>9701</v>
      </c>
      <c r="C233" s="149" t="s">
        <v>199</v>
      </c>
      <c r="D233" s="148" t="s">
        <v>14</v>
      </c>
      <c r="E233" s="148">
        <v>692</v>
      </c>
      <c r="F233" s="149" t="s">
        <v>187</v>
      </c>
      <c r="G233" s="148" t="s">
        <v>16</v>
      </c>
      <c r="H233" s="148">
        <v>97120170106</v>
      </c>
      <c r="I233" s="149" t="s">
        <v>57</v>
      </c>
      <c r="J233" s="148" t="s">
        <v>133</v>
      </c>
      <c r="K233" s="148">
        <v>42796</v>
      </c>
      <c r="L233" s="149">
        <v>97</v>
      </c>
      <c r="M233" s="148" t="s">
        <v>111</v>
      </c>
      <c r="N233" s="148" t="s">
        <v>42</v>
      </c>
      <c r="O233" s="149">
        <v>42860</v>
      </c>
      <c r="P233" s="148" t="s">
        <v>1878</v>
      </c>
      <c r="Q233" s="148">
        <v>33</v>
      </c>
      <c r="R233" s="149" t="s">
        <v>34</v>
      </c>
      <c r="S233" s="148">
        <v>41949.01</v>
      </c>
      <c r="T233" s="148" t="s">
        <v>100</v>
      </c>
      <c r="U233" s="149">
        <v>41949.01</v>
      </c>
      <c r="V233" s="148" t="s">
        <v>200</v>
      </c>
      <c r="W233" s="148">
        <v>191518.1700018399</v>
      </c>
      <c r="X233" s="149" t="s">
        <v>100</v>
      </c>
      <c r="Y233" s="148" t="s">
        <v>114</v>
      </c>
      <c r="Z233" s="148">
        <v>41.95</v>
      </c>
      <c r="AA233" s="149">
        <v>1</v>
      </c>
      <c r="AB233" s="148" t="s">
        <v>630</v>
      </c>
      <c r="AC233" s="148" t="s">
        <v>416</v>
      </c>
      <c r="AD233" s="149" t="s">
        <v>1231</v>
      </c>
      <c r="AE233" s="148" t="s">
        <v>350</v>
      </c>
      <c r="AF233" s="148"/>
      <c r="AG233" s="149"/>
      <c r="AH233" s="148"/>
      <c r="AI233" s="148"/>
      <c r="AJ233" s="149"/>
      <c r="AK233" s="148" t="str">
        <f t="shared" si="9"/>
        <v>Non-GFS</v>
      </c>
      <c r="AL233" s="148" t="str">
        <f t="shared" si="10"/>
        <v>Non- ICB</v>
      </c>
      <c r="AM233" s="196" t="str">
        <f t="shared" si="11"/>
        <v>Non-GFS/Non- ICB</v>
      </c>
    </row>
    <row r="234" spans="1:39" x14ac:dyDescent="0.25">
      <c r="A234" s="195" t="str">
        <f>IF(ISERROR(MATCH(H234,PriorMonth!H:H,0)),"New","Unresolved")</f>
        <v>Unresolved</v>
      </c>
      <c r="B234" s="148">
        <v>199</v>
      </c>
      <c r="C234" s="149" t="s">
        <v>137</v>
      </c>
      <c r="D234" s="148" t="s">
        <v>22</v>
      </c>
      <c r="E234" s="148">
        <v>8243</v>
      </c>
      <c r="F234" s="149" t="s">
        <v>120</v>
      </c>
      <c r="G234" s="148" t="s">
        <v>14</v>
      </c>
      <c r="H234" s="148">
        <v>1990110057418</v>
      </c>
      <c r="I234" s="149" t="s">
        <v>56</v>
      </c>
      <c r="J234" s="148" t="s">
        <v>328</v>
      </c>
      <c r="K234" s="148">
        <v>42636</v>
      </c>
      <c r="L234" s="149">
        <v>257</v>
      </c>
      <c r="M234" s="148" t="s">
        <v>127</v>
      </c>
      <c r="N234" s="148" t="s">
        <v>128</v>
      </c>
      <c r="O234" s="149">
        <v>42708</v>
      </c>
      <c r="P234" s="148" t="s">
        <v>651</v>
      </c>
      <c r="Q234" s="148">
        <v>185</v>
      </c>
      <c r="R234" s="149" t="s">
        <v>37</v>
      </c>
      <c r="S234" s="148">
        <v>46779</v>
      </c>
      <c r="T234" s="148" t="s">
        <v>248</v>
      </c>
      <c r="U234" s="149">
        <v>41688.800000000003</v>
      </c>
      <c r="V234" s="148" t="s">
        <v>248</v>
      </c>
      <c r="W234" s="148">
        <v>46779.000841799389</v>
      </c>
      <c r="X234" s="149" t="s">
        <v>100</v>
      </c>
      <c r="Y234" s="148" t="s">
        <v>114</v>
      </c>
      <c r="Z234" s="148">
        <v>41.69</v>
      </c>
      <c r="AA234" s="149">
        <v>1</v>
      </c>
      <c r="AB234" s="148" t="s">
        <v>630</v>
      </c>
      <c r="AC234" s="148" t="s">
        <v>570</v>
      </c>
      <c r="AD234" s="149" t="s">
        <v>1364</v>
      </c>
      <c r="AE234" s="148" t="s">
        <v>350</v>
      </c>
      <c r="AF234" s="148"/>
      <c r="AG234" s="149"/>
      <c r="AH234" s="148"/>
      <c r="AI234" s="148"/>
      <c r="AJ234" s="149"/>
      <c r="AK234" s="148" t="str">
        <f t="shared" si="9"/>
        <v>GFS</v>
      </c>
      <c r="AL234" s="148" t="str">
        <f t="shared" si="10"/>
        <v>Non- ICB</v>
      </c>
      <c r="AM234" s="196" t="str">
        <f t="shared" si="11"/>
        <v>GFS/Non- ICB</v>
      </c>
    </row>
    <row r="235" spans="1:39" x14ac:dyDescent="0.25">
      <c r="A235" s="195" t="str">
        <f>IF(ISERROR(MATCH(H235,PriorMonth!H:H,0)),"New","Unresolved")</f>
        <v>Unresolved</v>
      </c>
      <c r="B235" s="148">
        <v>8310</v>
      </c>
      <c r="C235" s="149" t="s">
        <v>170</v>
      </c>
      <c r="D235" s="148" t="s">
        <v>14</v>
      </c>
      <c r="E235" s="148">
        <v>692</v>
      </c>
      <c r="F235" s="149" t="s">
        <v>187</v>
      </c>
      <c r="G235" s="148" t="s">
        <v>16</v>
      </c>
      <c r="H235" s="148" t="s">
        <v>567</v>
      </c>
      <c r="I235" s="149" t="s">
        <v>57</v>
      </c>
      <c r="J235" s="148" t="s">
        <v>133</v>
      </c>
      <c r="K235" s="148">
        <v>42584</v>
      </c>
      <c r="L235" s="149">
        <v>309</v>
      </c>
      <c r="M235" s="148" t="s">
        <v>127</v>
      </c>
      <c r="N235" s="148" t="s">
        <v>128</v>
      </c>
      <c r="O235" s="149">
        <v>42618</v>
      </c>
      <c r="P235" s="148" t="s">
        <v>406</v>
      </c>
      <c r="Q235" s="148">
        <v>275</v>
      </c>
      <c r="R235" s="149" t="s">
        <v>37</v>
      </c>
      <c r="S235" s="148">
        <v>173696.89</v>
      </c>
      <c r="T235" s="148" t="s">
        <v>242</v>
      </c>
      <c r="U235" s="149">
        <v>41641.949999999997</v>
      </c>
      <c r="V235" s="148" t="s">
        <v>242</v>
      </c>
      <c r="W235" s="148">
        <v>173696.8756048239</v>
      </c>
      <c r="X235" s="149" t="s">
        <v>100</v>
      </c>
      <c r="Y235" s="148" t="s">
        <v>114</v>
      </c>
      <c r="Z235" s="148">
        <v>41.64</v>
      </c>
      <c r="AA235" s="149">
        <v>1</v>
      </c>
      <c r="AB235" s="148" t="s">
        <v>630</v>
      </c>
      <c r="AC235" s="148" t="s">
        <v>416</v>
      </c>
      <c r="AD235" s="149" t="s">
        <v>568</v>
      </c>
      <c r="AE235" s="148" t="s">
        <v>350</v>
      </c>
      <c r="AF235" s="148"/>
      <c r="AG235" s="149"/>
      <c r="AH235" s="148"/>
      <c r="AI235" s="148"/>
      <c r="AJ235" s="149"/>
      <c r="AK235" s="148" t="str">
        <f t="shared" si="9"/>
        <v>GFS</v>
      </c>
      <c r="AL235" s="148" t="str">
        <f t="shared" si="10"/>
        <v>Non- ICB</v>
      </c>
      <c r="AM235" s="196" t="str">
        <f t="shared" si="11"/>
        <v>GFS/Non- ICB</v>
      </c>
    </row>
    <row r="236" spans="1:39" x14ac:dyDescent="0.25">
      <c r="A236" s="195" t="str">
        <f>IF(ISERROR(MATCH(H236,PriorMonth!H:H,0)),"New","Unresolved")</f>
        <v>New</v>
      </c>
      <c r="B236" s="148">
        <v>795</v>
      </c>
      <c r="C236" s="149" t="s">
        <v>264</v>
      </c>
      <c r="D236" s="148" t="s">
        <v>14</v>
      </c>
      <c r="E236" s="148">
        <v>413</v>
      </c>
      <c r="F236" s="149" t="s">
        <v>136</v>
      </c>
      <c r="G236" s="148" t="s">
        <v>13</v>
      </c>
      <c r="H236" s="148">
        <v>7950230001160</v>
      </c>
      <c r="I236" s="149" t="s">
        <v>60</v>
      </c>
      <c r="J236" s="148" t="s">
        <v>1884</v>
      </c>
      <c r="K236" s="148">
        <v>42858</v>
      </c>
      <c r="L236" s="149">
        <v>35</v>
      </c>
      <c r="M236" s="148" t="s">
        <v>158</v>
      </c>
      <c r="N236" s="148" t="s">
        <v>41</v>
      </c>
      <c r="O236" s="149">
        <v>42893</v>
      </c>
      <c r="P236" s="148" t="s">
        <v>1878</v>
      </c>
      <c r="Q236" s="148">
        <v>0</v>
      </c>
      <c r="R236" s="149" t="s">
        <v>33</v>
      </c>
      <c r="S236" s="148">
        <v>45257.52</v>
      </c>
      <c r="T236" s="148" t="s">
        <v>112</v>
      </c>
      <c r="U236" s="149">
        <v>41535.9</v>
      </c>
      <c r="V236" s="148" t="s">
        <v>112</v>
      </c>
      <c r="W236" s="148">
        <v>45257.516060703798</v>
      </c>
      <c r="X236" s="149" t="s">
        <v>100</v>
      </c>
      <c r="Y236" s="148" t="s">
        <v>114</v>
      </c>
      <c r="Z236" s="148">
        <v>41.54</v>
      </c>
      <c r="AA236" s="149">
        <v>1</v>
      </c>
      <c r="AB236" s="148" t="s">
        <v>630</v>
      </c>
      <c r="AC236" s="148" t="s">
        <v>428</v>
      </c>
      <c r="AD236" s="149" t="s">
        <v>359</v>
      </c>
      <c r="AE236" s="148" t="s">
        <v>350</v>
      </c>
      <c r="AF236" s="148"/>
      <c r="AG236" s="149"/>
      <c r="AH236" s="148"/>
      <c r="AI236" s="148"/>
      <c r="AJ236" s="149"/>
      <c r="AK236" s="148" t="str">
        <f t="shared" si="9"/>
        <v>GFS</v>
      </c>
      <c r="AL236" s="148" t="str">
        <f t="shared" si="10"/>
        <v>Non- ICB</v>
      </c>
      <c r="AM236" s="196" t="str">
        <f t="shared" si="11"/>
        <v>GFS/Non- ICB</v>
      </c>
    </row>
    <row r="237" spans="1:39" x14ac:dyDescent="0.25">
      <c r="A237" s="195" t="str">
        <f>IF(ISERROR(MATCH(H237,PriorMonth!H:H,0)),"New","Unresolved")</f>
        <v>Unresolved</v>
      </c>
      <c r="B237" s="148">
        <v>199</v>
      </c>
      <c r="C237" s="149" t="s">
        <v>137</v>
      </c>
      <c r="D237" s="148" t="s">
        <v>22</v>
      </c>
      <c r="E237" s="148">
        <v>8110</v>
      </c>
      <c r="F237" s="149" t="s">
        <v>116</v>
      </c>
      <c r="G237" s="148" t="s">
        <v>15</v>
      </c>
      <c r="H237" s="148" t="s">
        <v>532</v>
      </c>
      <c r="I237" s="149" t="s">
        <v>60</v>
      </c>
      <c r="J237" s="148" t="s">
        <v>325</v>
      </c>
      <c r="K237" s="148">
        <v>42583</v>
      </c>
      <c r="L237" s="149">
        <v>310</v>
      </c>
      <c r="M237" s="148" t="s">
        <v>118</v>
      </c>
      <c r="N237" s="148" t="s">
        <v>41</v>
      </c>
      <c r="O237" s="149">
        <v>42586</v>
      </c>
      <c r="P237" s="148" t="s">
        <v>406</v>
      </c>
      <c r="Q237" s="148">
        <v>307</v>
      </c>
      <c r="R237" s="149" t="s">
        <v>37</v>
      </c>
      <c r="S237" s="148">
        <v>46443.83</v>
      </c>
      <c r="T237" s="148" t="s">
        <v>248</v>
      </c>
      <c r="U237" s="149">
        <v>41390.1</v>
      </c>
      <c r="V237" s="148" t="s">
        <v>248</v>
      </c>
      <c r="W237" s="148">
        <v>46443.829583537081</v>
      </c>
      <c r="X237" s="149" t="s">
        <v>100</v>
      </c>
      <c r="Y237" s="148" t="s">
        <v>114</v>
      </c>
      <c r="Z237" s="148">
        <v>41.39</v>
      </c>
      <c r="AA237" s="149">
        <v>1</v>
      </c>
      <c r="AB237" s="148" t="s">
        <v>630</v>
      </c>
      <c r="AC237" s="148" t="s">
        <v>447</v>
      </c>
      <c r="AD237" s="149" t="s">
        <v>361</v>
      </c>
      <c r="AE237" s="148" t="s">
        <v>350</v>
      </c>
      <c r="AF237" s="148"/>
      <c r="AG237" s="149"/>
      <c r="AH237" s="148"/>
      <c r="AI237" s="148"/>
      <c r="AJ237" s="149"/>
      <c r="AK237" s="148" t="str">
        <f t="shared" si="9"/>
        <v>Non-GFS</v>
      </c>
      <c r="AL237" s="148" t="str">
        <f t="shared" si="10"/>
        <v>Non- ICB</v>
      </c>
      <c r="AM237" s="196" t="str">
        <f t="shared" si="11"/>
        <v>Non-GFS/Non- ICB</v>
      </c>
    </row>
    <row r="238" spans="1:39" x14ac:dyDescent="0.25">
      <c r="A238" s="195" t="str">
        <f>IF(ISERROR(MATCH(H238,PriorMonth!H:H,0)),"New","Unresolved")</f>
        <v>New</v>
      </c>
      <c r="B238" s="148">
        <v>9701</v>
      </c>
      <c r="C238" s="149" t="s">
        <v>199</v>
      </c>
      <c r="D238" s="148" t="s">
        <v>14</v>
      </c>
      <c r="E238" s="148">
        <v>692</v>
      </c>
      <c r="F238" s="149" t="s">
        <v>187</v>
      </c>
      <c r="G238" s="148" t="s">
        <v>16</v>
      </c>
      <c r="H238" s="148">
        <v>97120170239</v>
      </c>
      <c r="I238" s="149" t="s">
        <v>57</v>
      </c>
      <c r="J238" s="148" t="s">
        <v>133</v>
      </c>
      <c r="K238" s="148">
        <v>42828</v>
      </c>
      <c r="L238" s="149">
        <v>65</v>
      </c>
      <c r="M238" s="148" t="s">
        <v>111</v>
      </c>
      <c r="N238" s="148" t="s">
        <v>42</v>
      </c>
      <c r="O238" s="149">
        <v>42892</v>
      </c>
      <c r="P238" s="148" t="s">
        <v>1878</v>
      </c>
      <c r="Q238" s="148">
        <v>1</v>
      </c>
      <c r="R238" s="149" t="s">
        <v>33</v>
      </c>
      <c r="S238" s="148">
        <v>41361.08</v>
      </c>
      <c r="T238" s="148" t="s">
        <v>100</v>
      </c>
      <c r="U238" s="149">
        <v>41361.08</v>
      </c>
      <c r="V238" s="148" t="s">
        <v>200</v>
      </c>
      <c r="W238" s="148">
        <v>188833.97607952368</v>
      </c>
      <c r="X238" s="149" t="s">
        <v>100</v>
      </c>
      <c r="Y238" s="148" t="s">
        <v>114</v>
      </c>
      <c r="Z238" s="148">
        <v>41.36</v>
      </c>
      <c r="AA238" s="149">
        <v>1</v>
      </c>
      <c r="AB238" s="148" t="s">
        <v>630</v>
      </c>
      <c r="AC238" s="148" t="s">
        <v>416</v>
      </c>
      <c r="AD238" s="149" t="s">
        <v>1231</v>
      </c>
      <c r="AE238" s="148" t="s">
        <v>350</v>
      </c>
      <c r="AF238" s="148"/>
      <c r="AG238" s="149"/>
      <c r="AH238" s="148"/>
      <c r="AI238" s="148"/>
      <c r="AJ238" s="149"/>
      <c r="AK238" s="148" t="str">
        <f t="shared" si="9"/>
        <v>Non-GFS</v>
      </c>
      <c r="AL238" s="148" t="str">
        <f t="shared" si="10"/>
        <v>Non- ICB</v>
      </c>
      <c r="AM238" s="196" t="str">
        <f t="shared" si="11"/>
        <v>Non-GFS/Non- ICB</v>
      </c>
    </row>
    <row r="239" spans="1:39" x14ac:dyDescent="0.25">
      <c r="A239" s="195" t="str">
        <f>IF(ISERROR(MATCH(H239,PriorMonth!H:H,0)),"New","Unresolved")</f>
        <v>New</v>
      </c>
      <c r="B239" s="148">
        <v>3014</v>
      </c>
      <c r="C239" s="149" t="s">
        <v>144</v>
      </c>
      <c r="D239" s="148" t="s">
        <v>16</v>
      </c>
      <c r="E239" s="148">
        <v>635</v>
      </c>
      <c r="F239" s="149" t="s">
        <v>142</v>
      </c>
      <c r="G239" s="148" t="s">
        <v>16</v>
      </c>
      <c r="H239" s="148">
        <v>30140110152436</v>
      </c>
      <c r="I239" s="149" t="s">
        <v>59</v>
      </c>
      <c r="J239" s="148" t="s">
        <v>135</v>
      </c>
      <c r="K239" s="148">
        <v>42852</v>
      </c>
      <c r="L239" s="149">
        <v>41</v>
      </c>
      <c r="M239" s="148" t="s">
        <v>127</v>
      </c>
      <c r="N239" s="148" t="s">
        <v>128</v>
      </c>
      <c r="O239" s="149">
        <v>42893</v>
      </c>
      <c r="P239" s="148" t="s">
        <v>1878</v>
      </c>
      <c r="Q239" s="148">
        <v>0</v>
      </c>
      <c r="R239" s="149" t="s">
        <v>33</v>
      </c>
      <c r="S239" s="148">
        <v>40724.639999999999</v>
      </c>
      <c r="T239" s="148" t="s">
        <v>100</v>
      </c>
      <c r="U239" s="149">
        <v>40724.639999999999</v>
      </c>
      <c r="V239" s="148" t="s">
        <v>100</v>
      </c>
      <c r="W239" s="148">
        <v>40724.639999999999</v>
      </c>
      <c r="X239" s="149" t="s">
        <v>100</v>
      </c>
      <c r="Y239" s="148" t="s">
        <v>107</v>
      </c>
      <c r="Z239" s="148">
        <v>40.72</v>
      </c>
      <c r="AA239" s="149">
        <v>1</v>
      </c>
      <c r="AB239" s="148" t="s">
        <v>630</v>
      </c>
      <c r="AC239" s="148" t="s">
        <v>445</v>
      </c>
      <c r="AD239" s="149" t="s">
        <v>351</v>
      </c>
      <c r="AE239" s="148" t="s">
        <v>350</v>
      </c>
      <c r="AF239" s="148"/>
      <c r="AG239" s="149"/>
      <c r="AH239" s="148"/>
      <c r="AI239" s="148"/>
      <c r="AJ239" s="149"/>
      <c r="AK239" s="148" t="str">
        <f t="shared" si="9"/>
        <v>GFS</v>
      </c>
      <c r="AL239" s="148" t="str">
        <f t="shared" si="10"/>
        <v>Non- ICB</v>
      </c>
      <c r="AM239" s="196" t="str">
        <f t="shared" si="11"/>
        <v>GFS/Non- ICB</v>
      </c>
    </row>
    <row r="240" spans="1:39" x14ac:dyDescent="0.25">
      <c r="A240" s="195" t="str">
        <f>IF(ISERROR(MATCH(H240,PriorMonth!H:H,0)),"New","Unresolved")</f>
        <v>New</v>
      </c>
      <c r="B240" s="148">
        <v>8310</v>
      </c>
      <c r="C240" s="149" t="s">
        <v>170</v>
      </c>
      <c r="D240" s="148" t="s">
        <v>14</v>
      </c>
      <c r="E240" s="148">
        <v>413</v>
      </c>
      <c r="F240" s="149" t="s">
        <v>136</v>
      </c>
      <c r="G240" s="148" t="s">
        <v>13</v>
      </c>
      <c r="H240" s="148" t="s">
        <v>2970</v>
      </c>
      <c r="I240" s="149" t="s">
        <v>57</v>
      </c>
      <c r="J240" s="148" t="s">
        <v>133</v>
      </c>
      <c r="K240" s="148">
        <v>42829</v>
      </c>
      <c r="L240" s="149">
        <v>64</v>
      </c>
      <c r="M240" s="148" t="s">
        <v>161</v>
      </c>
      <c r="N240" s="148" t="s">
        <v>128</v>
      </c>
      <c r="O240" s="149">
        <v>42893</v>
      </c>
      <c r="P240" s="148" t="s">
        <v>1878</v>
      </c>
      <c r="Q240" s="148">
        <v>0</v>
      </c>
      <c r="R240" s="149" t="s">
        <v>33</v>
      </c>
      <c r="S240" s="148">
        <v>168990.39</v>
      </c>
      <c r="T240" s="148" t="s">
        <v>242</v>
      </c>
      <c r="U240" s="149">
        <v>40513.620000000003</v>
      </c>
      <c r="V240" s="148" t="s">
        <v>242</v>
      </c>
      <c r="W240" s="148">
        <v>168990.38621969207</v>
      </c>
      <c r="X240" s="149" t="s">
        <v>100</v>
      </c>
      <c r="Y240" s="148" t="s">
        <v>114</v>
      </c>
      <c r="Z240" s="148">
        <v>40.51</v>
      </c>
      <c r="AA240" s="149">
        <v>1</v>
      </c>
      <c r="AB240" s="148" t="s">
        <v>630</v>
      </c>
      <c r="AC240" s="148" t="s">
        <v>428</v>
      </c>
      <c r="AD240" s="149" t="s">
        <v>690</v>
      </c>
      <c r="AE240" s="148" t="s">
        <v>350</v>
      </c>
      <c r="AF240" s="148"/>
      <c r="AG240" s="149"/>
      <c r="AH240" s="148"/>
      <c r="AI240" s="148"/>
      <c r="AJ240" s="149"/>
      <c r="AK240" s="148" t="str">
        <f t="shared" si="9"/>
        <v>GFS</v>
      </c>
      <c r="AL240" s="148" t="str">
        <f t="shared" si="10"/>
        <v>Non- ICB</v>
      </c>
      <c r="AM240" s="196" t="str">
        <f t="shared" si="11"/>
        <v>GFS/Non- ICB</v>
      </c>
    </row>
    <row r="241" spans="1:39" x14ac:dyDescent="0.25">
      <c r="A241" s="195" t="str">
        <f>IF(ISERROR(MATCH(H241,PriorMonth!H:H,0)),"New","Unresolved")</f>
        <v>Unresolved</v>
      </c>
      <c r="B241" s="148">
        <v>1960</v>
      </c>
      <c r="C241" s="149" t="s">
        <v>423</v>
      </c>
      <c r="D241" s="148" t="s">
        <v>22</v>
      </c>
      <c r="E241" s="148">
        <v>3011</v>
      </c>
      <c r="F241" s="149" t="s">
        <v>164</v>
      </c>
      <c r="G241" s="148" t="s">
        <v>22</v>
      </c>
      <c r="H241" s="148">
        <v>19600510074495</v>
      </c>
      <c r="I241" s="149" t="s">
        <v>538</v>
      </c>
      <c r="J241" s="148" t="s">
        <v>263</v>
      </c>
      <c r="K241" s="148">
        <v>42828</v>
      </c>
      <c r="L241" s="149">
        <v>65</v>
      </c>
      <c r="M241" s="148" t="s">
        <v>122</v>
      </c>
      <c r="N241" s="148" t="s">
        <v>41</v>
      </c>
      <c r="O241" s="149">
        <v>42860</v>
      </c>
      <c r="P241" s="148" t="s">
        <v>1878</v>
      </c>
      <c r="Q241" s="148">
        <v>33</v>
      </c>
      <c r="R241" s="149" t="s">
        <v>34</v>
      </c>
      <c r="S241" s="148">
        <v>45212.88</v>
      </c>
      <c r="T241" s="148" t="s">
        <v>248</v>
      </c>
      <c r="U241" s="149">
        <v>40293.089999999997</v>
      </c>
      <c r="V241" s="148" t="s">
        <v>248</v>
      </c>
      <c r="W241" s="148">
        <v>45212.874705645125</v>
      </c>
      <c r="X241" s="149" t="s">
        <v>100</v>
      </c>
      <c r="Y241" s="148" t="s">
        <v>107</v>
      </c>
      <c r="Z241" s="148">
        <v>40.29</v>
      </c>
      <c r="AA241" s="149">
        <v>1</v>
      </c>
      <c r="AB241" s="148" t="s">
        <v>630</v>
      </c>
      <c r="AC241" s="148" t="s">
        <v>635</v>
      </c>
      <c r="AD241" s="149" t="s">
        <v>2118</v>
      </c>
      <c r="AE241" s="148" t="s">
        <v>350</v>
      </c>
      <c r="AF241" s="148"/>
      <c r="AG241" s="149"/>
      <c r="AH241" s="148"/>
      <c r="AI241" s="148"/>
      <c r="AJ241" s="149"/>
      <c r="AK241" s="148" t="str">
        <f t="shared" si="9"/>
        <v>GFS</v>
      </c>
      <c r="AL241" s="148" t="str">
        <f t="shared" si="10"/>
        <v>Non- ICB</v>
      </c>
      <c r="AM241" s="196" t="str">
        <f t="shared" si="11"/>
        <v>GFS/Non- ICB</v>
      </c>
    </row>
    <row r="242" spans="1:39" x14ac:dyDescent="0.25">
      <c r="A242" s="195" t="str">
        <f>IF(ISERROR(MATCH(H242,PriorMonth!H:H,0)),"New","Unresolved")</f>
        <v>New</v>
      </c>
      <c r="B242" s="148">
        <v>787</v>
      </c>
      <c r="C242" s="149" t="s">
        <v>157</v>
      </c>
      <c r="D242" s="148" t="s">
        <v>16</v>
      </c>
      <c r="E242" s="148">
        <v>635</v>
      </c>
      <c r="F242" s="149" t="s">
        <v>142</v>
      </c>
      <c r="G242" s="148" t="s">
        <v>16</v>
      </c>
      <c r="H242" s="148">
        <v>78713300012144</v>
      </c>
      <c r="I242" s="149" t="s">
        <v>55</v>
      </c>
      <c r="J242" s="148" t="s">
        <v>534</v>
      </c>
      <c r="K242" s="148">
        <v>42826</v>
      </c>
      <c r="L242" s="149">
        <v>67</v>
      </c>
      <c r="M242" s="148" t="s">
        <v>127</v>
      </c>
      <c r="N242" s="148" t="s">
        <v>128</v>
      </c>
      <c r="O242" s="149">
        <v>42891</v>
      </c>
      <c r="P242" s="148" t="s">
        <v>1878</v>
      </c>
      <c r="Q242" s="148">
        <v>2</v>
      </c>
      <c r="R242" s="149" t="s">
        <v>33</v>
      </c>
      <c r="S242" s="148">
        <v>40214.89</v>
      </c>
      <c r="T242" s="148" t="s">
        <v>100</v>
      </c>
      <c r="U242" s="149">
        <v>40214.89</v>
      </c>
      <c r="V242" s="148" t="s">
        <v>100</v>
      </c>
      <c r="W242" s="148">
        <v>40214.89</v>
      </c>
      <c r="X242" s="149" t="s">
        <v>100</v>
      </c>
      <c r="Y242" s="148" t="s">
        <v>107</v>
      </c>
      <c r="Z242" s="148">
        <v>40.21</v>
      </c>
      <c r="AA242" s="149">
        <v>1</v>
      </c>
      <c r="AB242" s="148" t="s">
        <v>630</v>
      </c>
      <c r="AC242" s="148" t="s">
        <v>445</v>
      </c>
      <c r="AD242" s="149" t="s">
        <v>351</v>
      </c>
      <c r="AE242" s="148" t="s">
        <v>350</v>
      </c>
      <c r="AF242" s="148"/>
      <c r="AG242" s="149"/>
      <c r="AH242" s="148"/>
      <c r="AI242" s="148"/>
      <c r="AJ242" s="149"/>
      <c r="AK242" s="148" t="str">
        <f t="shared" si="9"/>
        <v>GFS</v>
      </c>
      <c r="AL242" s="148" t="str">
        <f t="shared" si="10"/>
        <v>Non- ICB</v>
      </c>
      <c r="AM242" s="196" t="str">
        <f t="shared" si="11"/>
        <v>GFS/Non- ICB</v>
      </c>
    </row>
    <row r="243" spans="1:39" x14ac:dyDescent="0.25">
      <c r="A243" s="195" t="str">
        <f>IF(ISERROR(MATCH(H243,PriorMonth!H:H,0)),"New","Unresolved")</f>
        <v>New</v>
      </c>
      <c r="B243" s="148">
        <v>95</v>
      </c>
      <c r="C243" s="149" t="s">
        <v>153</v>
      </c>
      <c r="D243" s="148" t="s">
        <v>17</v>
      </c>
      <c r="E243" s="148">
        <v>260</v>
      </c>
      <c r="F243" s="149" t="s">
        <v>113</v>
      </c>
      <c r="G243" s="148" t="s">
        <v>23</v>
      </c>
      <c r="H243" s="148">
        <v>950110011454</v>
      </c>
      <c r="I243" s="149" t="s">
        <v>58</v>
      </c>
      <c r="J243" s="148" t="s">
        <v>195</v>
      </c>
      <c r="K243" s="148">
        <v>42823</v>
      </c>
      <c r="L243" s="149">
        <v>70</v>
      </c>
      <c r="M243" s="148" t="s">
        <v>111</v>
      </c>
      <c r="N243" s="148" t="s">
        <v>42</v>
      </c>
      <c r="O243" s="149">
        <v>42892</v>
      </c>
      <c r="P243" s="148" t="s">
        <v>1878</v>
      </c>
      <c r="Q243" s="148">
        <v>1</v>
      </c>
      <c r="R243" s="149" t="s">
        <v>33</v>
      </c>
      <c r="S243" s="148">
        <v>40200</v>
      </c>
      <c r="T243" s="148" t="s">
        <v>100</v>
      </c>
      <c r="U243" s="149">
        <v>40200</v>
      </c>
      <c r="V243" s="148" t="s">
        <v>100</v>
      </c>
      <c r="W243" s="148">
        <v>40200</v>
      </c>
      <c r="X243" s="149" t="s">
        <v>100</v>
      </c>
      <c r="Y243" s="148" t="s">
        <v>114</v>
      </c>
      <c r="Z243" s="148">
        <v>40.200000000000003</v>
      </c>
      <c r="AA243" s="149">
        <v>1</v>
      </c>
      <c r="AB243" s="148" t="s">
        <v>630</v>
      </c>
      <c r="AC243" s="148" t="s">
        <v>442</v>
      </c>
      <c r="AD243" s="149" t="s">
        <v>2701</v>
      </c>
      <c r="AE243" s="148" t="s">
        <v>350</v>
      </c>
      <c r="AF243" s="148"/>
      <c r="AG243" s="149"/>
      <c r="AH243" s="148"/>
      <c r="AI243" s="148"/>
      <c r="AJ243" s="149"/>
      <c r="AK243" s="148" t="str">
        <f t="shared" si="9"/>
        <v>GFS</v>
      </c>
      <c r="AL243" s="148" t="str">
        <f t="shared" si="10"/>
        <v>Non- ICB</v>
      </c>
      <c r="AM243" s="196" t="str">
        <f t="shared" si="11"/>
        <v>GFS/Non- ICB</v>
      </c>
    </row>
    <row r="244" spans="1:39" x14ac:dyDescent="0.25">
      <c r="A244" s="195" t="str">
        <f>IF(ISERROR(MATCH(H244,PriorMonth!H:H,0)),"New","Unresolved")</f>
        <v>Unresolved</v>
      </c>
      <c r="B244" s="148">
        <v>199</v>
      </c>
      <c r="C244" s="149" t="s">
        <v>137</v>
      </c>
      <c r="D244" s="148" t="s">
        <v>22</v>
      </c>
      <c r="E244" s="148">
        <v>95</v>
      </c>
      <c r="F244" s="149" t="s">
        <v>153</v>
      </c>
      <c r="G244" s="148" t="s">
        <v>17</v>
      </c>
      <c r="H244" s="148">
        <v>1990110055177</v>
      </c>
      <c r="I244" s="149" t="s">
        <v>57</v>
      </c>
      <c r="J244" s="148" t="s">
        <v>332</v>
      </c>
      <c r="K244" s="148">
        <v>42605</v>
      </c>
      <c r="L244" s="149">
        <v>288</v>
      </c>
      <c r="M244" s="148" t="s">
        <v>111</v>
      </c>
      <c r="N244" s="148" t="s">
        <v>42</v>
      </c>
      <c r="O244" s="149">
        <v>42678</v>
      </c>
      <c r="P244" s="148" t="s">
        <v>651</v>
      </c>
      <c r="Q244" s="148">
        <v>215</v>
      </c>
      <c r="R244" s="149" t="s">
        <v>37</v>
      </c>
      <c r="S244" s="148">
        <v>45063.040000000001</v>
      </c>
      <c r="T244" s="148" t="s">
        <v>248</v>
      </c>
      <c r="U244" s="149">
        <v>40159.56</v>
      </c>
      <c r="V244" s="148" t="s">
        <v>248</v>
      </c>
      <c r="W244" s="148">
        <v>45063.040697892313</v>
      </c>
      <c r="X244" s="149" t="s">
        <v>100</v>
      </c>
      <c r="Y244" s="148" t="s">
        <v>114</v>
      </c>
      <c r="Z244" s="148">
        <v>40.159999999999997</v>
      </c>
      <c r="AA244" s="149">
        <v>1</v>
      </c>
      <c r="AB244" s="148" t="s">
        <v>630</v>
      </c>
      <c r="AC244" s="148" t="s">
        <v>422</v>
      </c>
      <c r="AD244" s="149" t="s">
        <v>370</v>
      </c>
      <c r="AE244" s="148" t="s">
        <v>350</v>
      </c>
      <c r="AF244" s="148"/>
      <c r="AG244" s="149"/>
      <c r="AH244" s="148"/>
      <c r="AI244" s="148"/>
      <c r="AJ244" s="149"/>
      <c r="AK244" s="148" t="str">
        <f t="shared" si="9"/>
        <v>GFS</v>
      </c>
      <c r="AL244" s="148" t="str">
        <f t="shared" si="10"/>
        <v>Non- ICB</v>
      </c>
      <c r="AM244" s="196" t="str">
        <f t="shared" si="11"/>
        <v>GFS/Non- ICB</v>
      </c>
    </row>
    <row r="245" spans="1:39" x14ac:dyDescent="0.25">
      <c r="A245" s="195" t="str">
        <f>IF(ISERROR(MATCH(H245,PriorMonth!H:H,0)),"New","Unresolved")</f>
        <v>New</v>
      </c>
      <c r="B245" s="148">
        <v>635</v>
      </c>
      <c r="C245" s="149" t="s">
        <v>142</v>
      </c>
      <c r="D245" s="148" t="s">
        <v>16</v>
      </c>
      <c r="E245" s="148">
        <v>8110</v>
      </c>
      <c r="F245" s="149" t="s">
        <v>116</v>
      </c>
      <c r="G245" s="148" t="s">
        <v>15</v>
      </c>
      <c r="H245" s="148">
        <v>63501111709024</v>
      </c>
      <c r="I245" s="149" t="s">
        <v>55</v>
      </c>
      <c r="J245" s="148" t="s">
        <v>2738</v>
      </c>
      <c r="K245" s="148">
        <v>42822</v>
      </c>
      <c r="L245" s="149">
        <v>71</v>
      </c>
      <c r="M245" s="148" t="s">
        <v>111</v>
      </c>
      <c r="N245" s="148" t="s">
        <v>42</v>
      </c>
      <c r="O245" s="149">
        <v>42892</v>
      </c>
      <c r="P245" s="148" t="s">
        <v>1878</v>
      </c>
      <c r="Q245" s="148">
        <v>1</v>
      </c>
      <c r="R245" s="149" t="s">
        <v>33</v>
      </c>
      <c r="S245" s="148">
        <v>40000</v>
      </c>
      <c r="T245" s="148" t="s">
        <v>100</v>
      </c>
      <c r="U245" s="149">
        <v>40000</v>
      </c>
      <c r="V245" s="148" t="s">
        <v>100</v>
      </c>
      <c r="W245" s="148">
        <v>40000</v>
      </c>
      <c r="X245" s="149" t="s">
        <v>100</v>
      </c>
      <c r="Y245" s="148" t="s">
        <v>114</v>
      </c>
      <c r="Z245" s="148">
        <v>40</v>
      </c>
      <c r="AA245" s="149">
        <v>1</v>
      </c>
      <c r="AB245" s="148" t="s">
        <v>630</v>
      </c>
      <c r="AC245" s="148" t="s">
        <v>447</v>
      </c>
      <c r="AD245" s="149" t="s">
        <v>361</v>
      </c>
      <c r="AE245" s="148" t="s">
        <v>350</v>
      </c>
      <c r="AF245" s="148"/>
      <c r="AG245" s="149"/>
      <c r="AH245" s="148"/>
      <c r="AI245" s="148"/>
      <c r="AJ245" s="149"/>
      <c r="AK245" s="148" t="str">
        <f t="shared" si="9"/>
        <v>GFS</v>
      </c>
      <c r="AL245" s="148" t="str">
        <f t="shared" si="10"/>
        <v>Non- ICB</v>
      </c>
      <c r="AM245" s="196" t="str">
        <f t="shared" si="11"/>
        <v>GFS/Non- ICB</v>
      </c>
    </row>
    <row r="246" spans="1:39" x14ac:dyDescent="0.25">
      <c r="A246" s="195" t="str">
        <f>IF(ISERROR(MATCH(H246,PriorMonth!H:H,0)),"New","Unresolved")</f>
        <v>New</v>
      </c>
      <c r="B246" s="148">
        <v>456</v>
      </c>
      <c r="C246" s="149" t="s">
        <v>167</v>
      </c>
      <c r="D246" s="148" t="s">
        <v>14</v>
      </c>
      <c r="E246" s="148">
        <v>95</v>
      </c>
      <c r="F246" s="149" t="s">
        <v>153</v>
      </c>
      <c r="G246" s="148" t="s">
        <v>17</v>
      </c>
      <c r="H246" s="148">
        <v>2017030187</v>
      </c>
      <c r="I246" s="149" t="s">
        <v>59</v>
      </c>
      <c r="J246" s="148" t="s">
        <v>168</v>
      </c>
      <c r="K246" s="148">
        <v>42829</v>
      </c>
      <c r="L246" s="149">
        <v>64</v>
      </c>
      <c r="M246" s="148" t="s">
        <v>111</v>
      </c>
      <c r="N246" s="148" t="s">
        <v>42</v>
      </c>
      <c r="O246" s="149">
        <v>42892</v>
      </c>
      <c r="P246" s="148" t="s">
        <v>1878</v>
      </c>
      <c r="Q246" s="148">
        <v>1</v>
      </c>
      <c r="R246" s="149" t="s">
        <v>33</v>
      </c>
      <c r="S246" s="148">
        <v>39900</v>
      </c>
      <c r="T246" s="148" t="s">
        <v>100</v>
      </c>
      <c r="U246" s="149">
        <v>39900</v>
      </c>
      <c r="V246" s="148" t="s">
        <v>100</v>
      </c>
      <c r="W246" s="148">
        <v>39900</v>
      </c>
      <c r="X246" s="149" t="s">
        <v>100</v>
      </c>
      <c r="Y246" s="148" t="s">
        <v>114</v>
      </c>
      <c r="Z246" s="148">
        <v>39.9</v>
      </c>
      <c r="AA246" s="149">
        <v>1</v>
      </c>
      <c r="AB246" s="148" t="s">
        <v>630</v>
      </c>
      <c r="AC246" s="148" t="s">
        <v>410</v>
      </c>
      <c r="AD246" s="149" t="s">
        <v>2777</v>
      </c>
      <c r="AE246" s="148" t="s">
        <v>350</v>
      </c>
      <c r="AF246" s="148"/>
      <c r="AG246" s="149"/>
      <c r="AH246" s="148"/>
      <c r="AI246" s="148"/>
      <c r="AJ246" s="149"/>
      <c r="AK246" s="148" t="str">
        <f t="shared" si="9"/>
        <v>Non-GFS</v>
      </c>
      <c r="AL246" s="148" t="str">
        <f t="shared" si="10"/>
        <v>Non- ICB</v>
      </c>
      <c r="AM246" s="196" t="str">
        <f t="shared" si="11"/>
        <v>Non-GFS/Non- ICB</v>
      </c>
    </row>
    <row r="247" spans="1:39" x14ac:dyDescent="0.25">
      <c r="A247" s="195" t="str">
        <f>IF(ISERROR(MATCH(H247,PriorMonth!H:H,0)),"New","Unresolved")</f>
        <v>Unresolved</v>
      </c>
      <c r="B247" s="148">
        <v>9701</v>
      </c>
      <c r="C247" s="149" t="s">
        <v>199</v>
      </c>
      <c r="D247" s="148" t="s">
        <v>14</v>
      </c>
      <c r="E247" s="148">
        <v>692</v>
      </c>
      <c r="F247" s="149" t="s">
        <v>187</v>
      </c>
      <c r="G247" s="148" t="s">
        <v>16</v>
      </c>
      <c r="H247" s="148">
        <v>97120161025</v>
      </c>
      <c r="I247" s="149" t="s">
        <v>57</v>
      </c>
      <c r="J247" s="148" t="s">
        <v>133</v>
      </c>
      <c r="K247" s="148">
        <v>42731</v>
      </c>
      <c r="L247" s="149">
        <v>162</v>
      </c>
      <c r="M247" s="148" t="s">
        <v>111</v>
      </c>
      <c r="N247" s="148" t="s">
        <v>42</v>
      </c>
      <c r="O247" s="149">
        <v>42800</v>
      </c>
      <c r="P247" s="148" t="s">
        <v>838</v>
      </c>
      <c r="Q247" s="148">
        <v>93</v>
      </c>
      <c r="R247" s="149" t="s">
        <v>36</v>
      </c>
      <c r="S247" s="148">
        <v>39531.599999999999</v>
      </c>
      <c r="T247" s="148" t="s">
        <v>100</v>
      </c>
      <c r="U247" s="149">
        <v>39531.599999999999</v>
      </c>
      <c r="V247" s="148" t="s">
        <v>200</v>
      </c>
      <c r="W247" s="148">
        <v>180481.48667262311</v>
      </c>
      <c r="X247" s="149" t="s">
        <v>100</v>
      </c>
      <c r="Y247" s="148" t="s">
        <v>114</v>
      </c>
      <c r="Z247" s="148">
        <v>39.53</v>
      </c>
      <c r="AA247" s="149">
        <v>1</v>
      </c>
      <c r="AB247" s="148" t="s">
        <v>630</v>
      </c>
      <c r="AC247" s="148" t="s">
        <v>416</v>
      </c>
      <c r="AD247" s="149" t="s">
        <v>1276</v>
      </c>
      <c r="AE247" s="148" t="s">
        <v>350</v>
      </c>
      <c r="AF247" s="148"/>
      <c r="AG247" s="149"/>
      <c r="AH247" s="148"/>
      <c r="AI247" s="148"/>
      <c r="AJ247" s="149"/>
      <c r="AK247" s="148" t="str">
        <f t="shared" si="9"/>
        <v>Non-GFS</v>
      </c>
      <c r="AL247" s="148" t="str">
        <f t="shared" si="10"/>
        <v>Non- ICB</v>
      </c>
      <c r="AM247" s="196" t="str">
        <f t="shared" si="11"/>
        <v>Non-GFS/Non- ICB</v>
      </c>
    </row>
    <row r="248" spans="1:39" x14ac:dyDescent="0.25">
      <c r="A248" s="195" t="str">
        <f>IF(ISERROR(MATCH(H248,PriorMonth!H:H,0)),"New","Unresolved")</f>
        <v>New</v>
      </c>
      <c r="B248" s="148">
        <v>309</v>
      </c>
      <c r="C248" s="149" t="s">
        <v>123</v>
      </c>
      <c r="D248" s="148" t="s">
        <v>21</v>
      </c>
      <c r="E248" s="148">
        <v>635</v>
      </c>
      <c r="F248" s="149" t="s">
        <v>142</v>
      </c>
      <c r="G248" s="148" t="s">
        <v>16</v>
      </c>
      <c r="H248" s="148">
        <v>3090120001712</v>
      </c>
      <c r="I248" s="149" t="s">
        <v>59</v>
      </c>
      <c r="J248" s="148" t="s">
        <v>1796</v>
      </c>
      <c r="K248" s="148">
        <v>42829</v>
      </c>
      <c r="L248" s="149">
        <v>64</v>
      </c>
      <c r="M248" s="148" t="s">
        <v>127</v>
      </c>
      <c r="N248" s="148" t="s">
        <v>128</v>
      </c>
      <c r="O248" s="149">
        <v>42892</v>
      </c>
      <c r="P248" s="148" t="s">
        <v>1878</v>
      </c>
      <c r="Q248" s="148">
        <v>1</v>
      </c>
      <c r="R248" s="149" t="s">
        <v>33</v>
      </c>
      <c r="S248" s="148">
        <v>292261.06</v>
      </c>
      <c r="T248" s="148" t="s">
        <v>126</v>
      </c>
      <c r="U248" s="149">
        <v>39283.449999999997</v>
      </c>
      <c r="V248" s="148" t="s">
        <v>126</v>
      </c>
      <c r="W248" s="148">
        <v>292261.04475635389</v>
      </c>
      <c r="X248" s="149" t="s">
        <v>100</v>
      </c>
      <c r="Y248" s="148" t="s">
        <v>114</v>
      </c>
      <c r="Z248" s="148">
        <v>39.28</v>
      </c>
      <c r="AA248" s="149">
        <v>1</v>
      </c>
      <c r="AB248" s="148" t="s">
        <v>630</v>
      </c>
      <c r="AC248" s="148" t="s">
        <v>463</v>
      </c>
      <c r="AD248" s="149" t="s">
        <v>352</v>
      </c>
      <c r="AE248" s="148" t="s">
        <v>350</v>
      </c>
      <c r="AF248" s="148"/>
      <c r="AG248" s="149"/>
      <c r="AH248" s="148"/>
      <c r="AI248" s="148"/>
      <c r="AJ248" s="149"/>
      <c r="AK248" s="148" t="str">
        <f t="shared" si="9"/>
        <v>GFS</v>
      </c>
      <c r="AL248" s="148" t="str">
        <f t="shared" si="10"/>
        <v>ICB</v>
      </c>
      <c r="AM248" s="196" t="str">
        <f t="shared" si="11"/>
        <v>GFS/ICB</v>
      </c>
    </row>
    <row r="249" spans="1:39" x14ac:dyDescent="0.25">
      <c r="A249" s="195" t="str">
        <f>IF(ISERROR(MATCH(H249,PriorMonth!H:H,0)),"New","Unresolved")</f>
        <v>New</v>
      </c>
      <c r="B249" s="148">
        <v>8520</v>
      </c>
      <c r="C249" s="149" t="s">
        <v>842</v>
      </c>
      <c r="D249" s="148" t="s">
        <v>19</v>
      </c>
      <c r="E249" s="148">
        <v>3036</v>
      </c>
      <c r="F249" s="149" t="s">
        <v>202</v>
      </c>
      <c r="G249" s="148" t="s">
        <v>23</v>
      </c>
      <c r="H249" s="148">
        <v>85200910002208</v>
      </c>
      <c r="I249" s="149" t="s">
        <v>59</v>
      </c>
      <c r="J249" s="148" t="s">
        <v>916</v>
      </c>
      <c r="K249" s="148">
        <v>42857</v>
      </c>
      <c r="L249" s="149">
        <v>36</v>
      </c>
      <c r="M249" s="148" t="s">
        <v>122</v>
      </c>
      <c r="N249" s="148" t="s">
        <v>41</v>
      </c>
      <c r="O249" s="149">
        <v>42893</v>
      </c>
      <c r="P249" s="148" t="s">
        <v>1878</v>
      </c>
      <c r="Q249" s="148">
        <v>0</v>
      </c>
      <c r="R249" s="149" t="s">
        <v>33</v>
      </c>
      <c r="S249" s="148">
        <v>2830800</v>
      </c>
      <c r="T249" s="148" t="s">
        <v>197</v>
      </c>
      <c r="U249" s="149">
        <v>39135.24</v>
      </c>
      <c r="V249" s="148" t="s">
        <v>197</v>
      </c>
      <c r="W249" s="148">
        <v>2830799.7222382962</v>
      </c>
      <c r="X249" s="149" t="s">
        <v>100</v>
      </c>
      <c r="Y249" s="148" t="s">
        <v>114</v>
      </c>
      <c r="Z249" s="148">
        <v>39.14</v>
      </c>
      <c r="AA249" s="149">
        <v>1</v>
      </c>
      <c r="AB249" s="148" t="s">
        <v>630</v>
      </c>
      <c r="AC249" s="148" t="s">
        <v>1397</v>
      </c>
      <c r="AD249" s="149" t="s">
        <v>2843</v>
      </c>
      <c r="AE249" s="148" t="s">
        <v>350</v>
      </c>
      <c r="AF249" s="148"/>
      <c r="AG249" s="149"/>
      <c r="AH249" s="148"/>
      <c r="AI249" s="148"/>
      <c r="AJ249" s="149"/>
      <c r="AK249" s="148" t="str">
        <f t="shared" si="9"/>
        <v>GFS</v>
      </c>
      <c r="AL249" s="148" t="str">
        <f t="shared" si="10"/>
        <v>Non- ICB</v>
      </c>
      <c r="AM249" s="196" t="str">
        <f t="shared" si="11"/>
        <v>GFS/Non- ICB</v>
      </c>
    </row>
    <row r="250" spans="1:39" x14ac:dyDescent="0.25">
      <c r="A250" s="195" t="str">
        <f>IF(ISERROR(MATCH(H250,PriorMonth!H:H,0)),"New","Unresolved")</f>
        <v>New</v>
      </c>
      <c r="B250" s="148">
        <v>8520</v>
      </c>
      <c r="C250" s="149" t="s">
        <v>842</v>
      </c>
      <c r="D250" s="148" t="s">
        <v>19</v>
      </c>
      <c r="E250" s="148">
        <v>3036</v>
      </c>
      <c r="F250" s="149" t="s">
        <v>202</v>
      </c>
      <c r="G250" s="148" t="s">
        <v>23</v>
      </c>
      <c r="H250" s="148">
        <v>85200310087868</v>
      </c>
      <c r="I250" s="149" t="s">
        <v>59</v>
      </c>
      <c r="J250" s="148" t="s">
        <v>916</v>
      </c>
      <c r="K250" s="148">
        <v>42857</v>
      </c>
      <c r="L250" s="149">
        <v>36</v>
      </c>
      <c r="M250" s="148" t="s">
        <v>127</v>
      </c>
      <c r="N250" s="148" t="s">
        <v>128</v>
      </c>
      <c r="O250" s="149">
        <v>42893</v>
      </c>
      <c r="P250" s="148" t="s">
        <v>1878</v>
      </c>
      <c r="Q250" s="148">
        <v>0</v>
      </c>
      <c r="R250" s="149" t="s">
        <v>33</v>
      </c>
      <c r="S250" s="148">
        <v>2823000</v>
      </c>
      <c r="T250" s="148" t="s">
        <v>197</v>
      </c>
      <c r="U250" s="149">
        <v>39027.410000000003</v>
      </c>
      <c r="V250" s="148" t="s">
        <v>197</v>
      </c>
      <c r="W250" s="148">
        <v>2822999.9710664894</v>
      </c>
      <c r="X250" s="149" t="s">
        <v>100</v>
      </c>
      <c r="Y250" s="148" t="s">
        <v>114</v>
      </c>
      <c r="Z250" s="148">
        <v>39.03</v>
      </c>
      <c r="AA250" s="149">
        <v>1</v>
      </c>
      <c r="AB250" s="148" t="s">
        <v>630</v>
      </c>
      <c r="AC250" s="148" t="s">
        <v>1397</v>
      </c>
      <c r="AD250" s="149" t="s">
        <v>2834</v>
      </c>
      <c r="AE250" s="148" t="s">
        <v>350</v>
      </c>
      <c r="AF250" s="148"/>
      <c r="AG250" s="149"/>
      <c r="AH250" s="148"/>
      <c r="AI250" s="148"/>
      <c r="AJ250" s="149"/>
      <c r="AK250" s="148" t="str">
        <f t="shared" si="9"/>
        <v>GFS</v>
      </c>
      <c r="AL250" s="148" t="str">
        <f t="shared" si="10"/>
        <v>Non- ICB</v>
      </c>
      <c r="AM250" s="196" t="str">
        <f t="shared" si="11"/>
        <v>GFS/Non- ICB</v>
      </c>
    </row>
    <row r="251" spans="1:39" x14ac:dyDescent="0.25">
      <c r="A251" s="195" t="str">
        <f>IF(ISERROR(MATCH(H251,PriorMonth!H:H,0)),"New","Unresolved")</f>
        <v>Unresolved</v>
      </c>
      <c r="B251" s="148">
        <v>1960</v>
      </c>
      <c r="C251" s="149" t="s">
        <v>423</v>
      </c>
      <c r="D251" s="148" t="s">
        <v>22</v>
      </c>
      <c r="E251" s="148">
        <v>199</v>
      </c>
      <c r="F251" s="149" t="s">
        <v>137</v>
      </c>
      <c r="G251" s="148" t="s">
        <v>22</v>
      </c>
      <c r="H251" s="148" t="s">
        <v>1022</v>
      </c>
      <c r="I251" s="149" t="s">
        <v>538</v>
      </c>
      <c r="J251" s="148" t="s">
        <v>424</v>
      </c>
      <c r="K251" s="148">
        <v>42579</v>
      </c>
      <c r="L251" s="149">
        <v>314</v>
      </c>
      <c r="M251" s="148" t="s">
        <v>118</v>
      </c>
      <c r="N251" s="148" t="s">
        <v>41</v>
      </c>
      <c r="O251" s="149">
        <v>42776</v>
      </c>
      <c r="P251" s="148" t="s">
        <v>838</v>
      </c>
      <c r="Q251" s="148">
        <v>117</v>
      </c>
      <c r="R251" s="149" t="s">
        <v>36</v>
      </c>
      <c r="S251" s="148">
        <v>42728</v>
      </c>
      <c r="T251" s="148" t="s">
        <v>248</v>
      </c>
      <c r="U251" s="149">
        <v>38078.6</v>
      </c>
      <c r="V251" s="148" t="s">
        <v>248</v>
      </c>
      <c r="W251" s="148">
        <v>42727.995563665594</v>
      </c>
      <c r="X251" s="149" t="s">
        <v>100</v>
      </c>
      <c r="Y251" s="148" t="s">
        <v>107</v>
      </c>
      <c r="Z251" s="148">
        <v>38.08</v>
      </c>
      <c r="AA251" s="149">
        <v>1</v>
      </c>
      <c r="AB251" s="148" t="s">
        <v>630</v>
      </c>
      <c r="AC251" s="148" t="s">
        <v>513</v>
      </c>
      <c r="AD251" s="149" t="s">
        <v>402</v>
      </c>
      <c r="AE251" s="148" t="s">
        <v>350</v>
      </c>
      <c r="AF251" s="148"/>
      <c r="AG251" s="149"/>
      <c r="AH251" s="148"/>
      <c r="AI251" s="148"/>
      <c r="AJ251" s="149"/>
      <c r="AK251" s="148" t="str">
        <f t="shared" si="9"/>
        <v>GFS</v>
      </c>
      <c r="AL251" s="148" t="str">
        <f t="shared" si="10"/>
        <v>Non- ICB</v>
      </c>
      <c r="AM251" s="196" t="str">
        <f t="shared" si="11"/>
        <v>GFS/Non- ICB</v>
      </c>
    </row>
    <row r="252" spans="1:39" x14ac:dyDescent="0.25">
      <c r="A252" s="195" t="str">
        <f>IF(ISERROR(MATCH(H252,PriorMonth!H:H,0)),"New","Unresolved")</f>
        <v>New</v>
      </c>
      <c r="B252" s="148">
        <v>95</v>
      </c>
      <c r="C252" s="149" t="s">
        <v>153</v>
      </c>
      <c r="D252" s="148" t="s">
        <v>17</v>
      </c>
      <c r="E252" s="148">
        <v>8110</v>
      </c>
      <c r="F252" s="149" t="s">
        <v>116</v>
      </c>
      <c r="G252" s="148" t="s">
        <v>15</v>
      </c>
      <c r="H252" s="148">
        <v>950110011775</v>
      </c>
      <c r="I252" s="149" t="s">
        <v>58</v>
      </c>
      <c r="J252" s="148" t="s">
        <v>195</v>
      </c>
      <c r="K252" s="148">
        <v>42825</v>
      </c>
      <c r="L252" s="149">
        <v>68</v>
      </c>
      <c r="M252" s="148" t="s">
        <v>118</v>
      </c>
      <c r="N252" s="148" t="s">
        <v>41</v>
      </c>
      <c r="O252" s="149">
        <v>42892</v>
      </c>
      <c r="P252" s="148" t="s">
        <v>1878</v>
      </c>
      <c r="Q252" s="148">
        <v>1</v>
      </c>
      <c r="R252" s="149" t="s">
        <v>33</v>
      </c>
      <c r="S252" s="148">
        <v>37893.85</v>
      </c>
      <c r="T252" s="148" t="s">
        <v>100</v>
      </c>
      <c r="U252" s="149">
        <v>37893.85</v>
      </c>
      <c r="V252" s="148" t="s">
        <v>100</v>
      </c>
      <c r="W252" s="148">
        <v>37893.85</v>
      </c>
      <c r="X252" s="149" t="s">
        <v>100</v>
      </c>
      <c r="Y252" s="148" t="s">
        <v>114</v>
      </c>
      <c r="Z252" s="148">
        <v>37.89</v>
      </c>
      <c r="AA252" s="149">
        <v>1</v>
      </c>
      <c r="AB252" s="148" t="s">
        <v>630</v>
      </c>
      <c r="AC252" s="148" t="s">
        <v>447</v>
      </c>
      <c r="AD252" s="149" t="s">
        <v>2731</v>
      </c>
      <c r="AE252" s="148" t="s">
        <v>350</v>
      </c>
      <c r="AF252" s="148"/>
      <c r="AG252" s="149"/>
      <c r="AH252" s="148"/>
      <c r="AI252" s="148"/>
      <c r="AJ252" s="149"/>
      <c r="AK252" s="148" t="str">
        <f t="shared" si="9"/>
        <v>GFS</v>
      </c>
      <c r="AL252" s="148" t="str">
        <f t="shared" si="10"/>
        <v>Non- ICB</v>
      </c>
      <c r="AM252" s="196" t="str">
        <f t="shared" si="11"/>
        <v>GFS/Non- ICB</v>
      </c>
    </row>
    <row r="253" spans="1:39" x14ac:dyDescent="0.25">
      <c r="A253" s="195" t="str">
        <f>IF(ISERROR(MATCH(H253,PriorMonth!H:H,0)),"New","Unresolved")</f>
        <v>New</v>
      </c>
      <c r="B253" s="148">
        <v>8310</v>
      </c>
      <c r="C253" s="149" t="s">
        <v>170</v>
      </c>
      <c r="D253" s="148" t="s">
        <v>14</v>
      </c>
      <c r="E253" s="148">
        <v>795</v>
      </c>
      <c r="F253" s="149" t="s">
        <v>264</v>
      </c>
      <c r="G253" s="148" t="s">
        <v>14</v>
      </c>
      <c r="H253" s="148" t="s">
        <v>3006</v>
      </c>
      <c r="I253" s="149" t="s">
        <v>277</v>
      </c>
      <c r="J253" s="148" t="s">
        <v>241</v>
      </c>
      <c r="K253" s="148">
        <v>42829</v>
      </c>
      <c r="L253" s="149">
        <v>64</v>
      </c>
      <c r="M253" s="148" t="s">
        <v>111</v>
      </c>
      <c r="N253" s="148" t="s">
        <v>42</v>
      </c>
      <c r="O253" s="149">
        <v>42892</v>
      </c>
      <c r="P253" s="148" t="s">
        <v>1878</v>
      </c>
      <c r="Q253" s="148">
        <v>1</v>
      </c>
      <c r="R253" s="149" t="s">
        <v>33</v>
      </c>
      <c r="S253" s="148">
        <v>157301.04</v>
      </c>
      <c r="T253" s="148" t="s">
        <v>242</v>
      </c>
      <c r="U253" s="149">
        <v>37711.230000000003</v>
      </c>
      <c r="V253" s="148" t="s">
        <v>242</v>
      </c>
      <c r="W253" s="148">
        <v>157301.05881724809</v>
      </c>
      <c r="X253" s="149" t="s">
        <v>100</v>
      </c>
      <c r="Y253" s="148" t="s">
        <v>107</v>
      </c>
      <c r="Z253" s="148">
        <v>37.71</v>
      </c>
      <c r="AA253" s="149">
        <v>1</v>
      </c>
      <c r="AB253" s="148" t="s">
        <v>630</v>
      </c>
      <c r="AC253" s="148" t="s">
        <v>471</v>
      </c>
      <c r="AD253" s="149" t="s">
        <v>3001</v>
      </c>
      <c r="AE253" s="148" t="s">
        <v>350</v>
      </c>
      <c r="AF253" s="148"/>
      <c r="AG253" s="149"/>
      <c r="AH253" s="148"/>
      <c r="AI253" s="148"/>
      <c r="AJ253" s="149"/>
      <c r="AK253" s="148" t="str">
        <f t="shared" si="9"/>
        <v>GFS</v>
      </c>
      <c r="AL253" s="148" t="str">
        <f t="shared" si="10"/>
        <v>Non- ICB</v>
      </c>
      <c r="AM253" s="196" t="str">
        <f t="shared" si="11"/>
        <v>GFS/Non- ICB</v>
      </c>
    </row>
    <row r="254" spans="1:39" x14ac:dyDescent="0.25">
      <c r="A254" s="195" t="str">
        <f>IF(ISERROR(MATCH(H254,PriorMonth!H:H,0)),"New","Unresolved")</f>
        <v>New</v>
      </c>
      <c r="B254" s="148">
        <v>8520</v>
      </c>
      <c r="C254" s="149" t="s">
        <v>842</v>
      </c>
      <c r="D254" s="148" t="s">
        <v>19</v>
      </c>
      <c r="E254" s="148">
        <v>3011</v>
      </c>
      <c r="F254" s="149" t="s">
        <v>164</v>
      </c>
      <c r="G254" s="148" t="s">
        <v>22</v>
      </c>
      <c r="H254" s="148">
        <v>85200810000530</v>
      </c>
      <c r="I254" s="149" t="s">
        <v>59</v>
      </c>
      <c r="J254" s="148" t="s">
        <v>1602</v>
      </c>
      <c r="K254" s="148">
        <v>42857</v>
      </c>
      <c r="L254" s="149">
        <v>36</v>
      </c>
      <c r="M254" s="148" t="s">
        <v>105</v>
      </c>
      <c r="N254" s="148" t="s">
        <v>41</v>
      </c>
      <c r="O254" s="149">
        <v>42892</v>
      </c>
      <c r="P254" s="148" t="s">
        <v>1878</v>
      </c>
      <c r="Q254" s="148">
        <v>1</v>
      </c>
      <c r="R254" s="149" t="s">
        <v>33</v>
      </c>
      <c r="S254" s="148">
        <v>2726845.18</v>
      </c>
      <c r="T254" s="148" t="s">
        <v>197</v>
      </c>
      <c r="U254" s="149">
        <v>37698.089999999997</v>
      </c>
      <c r="V254" s="148" t="s">
        <v>197</v>
      </c>
      <c r="W254" s="148">
        <v>2726845.2346507721</v>
      </c>
      <c r="X254" s="149" t="s">
        <v>100</v>
      </c>
      <c r="Y254" s="148" t="s">
        <v>114</v>
      </c>
      <c r="Z254" s="148">
        <v>37.700000000000003</v>
      </c>
      <c r="AA254" s="149">
        <v>1</v>
      </c>
      <c r="AB254" s="148" t="s">
        <v>630</v>
      </c>
      <c r="AC254" s="148" t="s">
        <v>635</v>
      </c>
      <c r="AD254" s="149" t="s">
        <v>2842</v>
      </c>
      <c r="AE254" s="148" t="s">
        <v>350</v>
      </c>
      <c r="AF254" s="148"/>
      <c r="AG254" s="149"/>
      <c r="AH254" s="148"/>
      <c r="AI254" s="148"/>
      <c r="AJ254" s="149"/>
      <c r="AK254" s="148" t="str">
        <f t="shared" si="9"/>
        <v>GFS</v>
      </c>
      <c r="AL254" s="148" t="str">
        <f t="shared" si="10"/>
        <v>Non- ICB</v>
      </c>
      <c r="AM254" s="196" t="str">
        <f t="shared" si="11"/>
        <v>GFS/Non- ICB</v>
      </c>
    </row>
    <row r="255" spans="1:39" x14ac:dyDescent="0.25">
      <c r="A255" s="195" t="str">
        <f>IF(ISERROR(MATCH(H255,PriorMonth!H:H,0)),"New","Unresolved")</f>
        <v>Unresolved</v>
      </c>
      <c r="B255" s="148">
        <v>95</v>
      </c>
      <c r="C255" s="149" t="s">
        <v>153</v>
      </c>
      <c r="D255" s="148" t="s">
        <v>17</v>
      </c>
      <c r="E255" s="148">
        <v>3071</v>
      </c>
      <c r="F255" s="149" t="s">
        <v>139</v>
      </c>
      <c r="G255" s="148" t="s">
        <v>21</v>
      </c>
      <c r="H255" s="148">
        <v>950110011860</v>
      </c>
      <c r="I255" s="149" t="s">
        <v>58</v>
      </c>
      <c r="J255" s="148" t="s">
        <v>195</v>
      </c>
      <c r="K255" s="148">
        <v>42828</v>
      </c>
      <c r="L255" s="149">
        <v>65</v>
      </c>
      <c r="M255" s="148" t="s">
        <v>111</v>
      </c>
      <c r="N255" s="148" t="s">
        <v>42</v>
      </c>
      <c r="O255" s="149">
        <v>42859</v>
      </c>
      <c r="P255" s="148" t="s">
        <v>1878</v>
      </c>
      <c r="Q255" s="148">
        <v>34</v>
      </c>
      <c r="R255" s="149" t="s">
        <v>34</v>
      </c>
      <c r="S255" s="148">
        <v>37588.15</v>
      </c>
      <c r="T255" s="148" t="s">
        <v>100</v>
      </c>
      <c r="U255" s="149">
        <v>37588.15</v>
      </c>
      <c r="V255" s="148" t="s">
        <v>100</v>
      </c>
      <c r="W255" s="148">
        <v>37588.15</v>
      </c>
      <c r="X255" s="149" t="s">
        <v>100</v>
      </c>
      <c r="Y255" s="148" t="s">
        <v>114</v>
      </c>
      <c r="Z255" s="148">
        <v>37.590000000000003</v>
      </c>
      <c r="AA255" s="149">
        <v>1</v>
      </c>
      <c r="AB255" s="148" t="s">
        <v>630</v>
      </c>
      <c r="AC255" s="148" t="s">
        <v>443</v>
      </c>
      <c r="AD255" s="149" t="s">
        <v>1420</v>
      </c>
      <c r="AE255" s="148" t="s">
        <v>350</v>
      </c>
      <c r="AF255" s="148"/>
      <c r="AG255" s="149"/>
      <c r="AH255" s="148"/>
      <c r="AI255" s="148"/>
      <c r="AJ255" s="149"/>
      <c r="AK255" s="148" t="str">
        <f t="shared" si="9"/>
        <v>GFS</v>
      </c>
      <c r="AL255" s="148" t="str">
        <f t="shared" si="10"/>
        <v>Non- ICB</v>
      </c>
      <c r="AM255" s="196" t="str">
        <f t="shared" si="11"/>
        <v>GFS/Non- ICB</v>
      </c>
    </row>
    <row r="256" spans="1:39" x14ac:dyDescent="0.25">
      <c r="A256" s="195" t="str">
        <f>IF(ISERROR(MATCH(H256,PriorMonth!H:H,0)),"New","Unresolved")</f>
        <v>New</v>
      </c>
      <c r="B256" s="148">
        <v>3019</v>
      </c>
      <c r="C256" s="149" t="s">
        <v>134</v>
      </c>
      <c r="D256" s="148" t="s">
        <v>16</v>
      </c>
      <c r="E256" s="148">
        <v>3014</v>
      </c>
      <c r="F256" s="149" t="s">
        <v>144</v>
      </c>
      <c r="G256" s="148" t="s">
        <v>16</v>
      </c>
      <c r="H256" s="148">
        <v>30190110008290</v>
      </c>
      <c r="I256" s="149" t="s">
        <v>59</v>
      </c>
      <c r="J256" s="148" t="s">
        <v>135</v>
      </c>
      <c r="K256" s="148">
        <v>42829</v>
      </c>
      <c r="L256" s="149">
        <v>64</v>
      </c>
      <c r="M256" s="148" t="s">
        <v>111</v>
      </c>
      <c r="N256" s="148" t="s">
        <v>42</v>
      </c>
      <c r="O256" s="149">
        <v>42892</v>
      </c>
      <c r="P256" s="148" t="s">
        <v>1878</v>
      </c>
      <c r="Q256" s="148">
        <v>1</v>
      </c>
      <c r="R256" s="149" t="s">
        <v>33</v>
      </c>
      <c r="S256" s="148">
        <v>37422</v>
      </c>
      <c r="T256" s="148" t="s">
        <v>100</v>
      </c>
      <c r="U256" s="149">
        <v>37422</v>
      </c>
      <c r="V256" s="148" t="s">
        <v>100</v>
      </c>
      <c r="W256" s="148">
        <v>37422</v>
      </c>
      <c r="X256" s="149" t="s">
        <v>100</v>
      </c>
      <c r="Y256" s="148" t="s">
        <v>107</v>
      </c>
      <c r="Z256" s="148">
        <v>37.42</v>
      </c>
      <c r="AA256" s="149">
        <v>1</v>
      </c>
      <c r="AB256" s="148" t="s">
        <v>630</v>
      </c>
      <c r="AC256" s="148" t="s">
        <v>413</v>
      </c>
      <c r="AD256" s="149" t="s">
        <v>2661</v>
      </c>
      <c r="AE256" s="148" t="s">
        <v>350</v>
      </c>
      <c r="AF256" s="148"/>
      <c r="AG256" s="149"/>
      <c r="AH256" s="148"/>
      <c r="AI256" s="148"/>
      <c r="AJ256" s="149"/>
      <c r="AK256" s="148" t="str">
        <f t="shared" si="9"/>
        <v>GFS</v>
      </c>
      <c r="AL256" s="148" t="str">
        <f t="shared" si="10"/>
        <v>Non- ICB</v>
      </c>
      <c r="AM256" s="196" t="str">
        <f t="shared" si="11"/>
        <v>GFS/Non- ICB</v>
      </c>
    </row>
    <row r="257" spans="1:39" x14ac:dyDescent="0.25">
      <c r="A257" s="195" t="str">
        <f>IF(ISERROR(MATCH(H257,PriorMonth!H:H,0)),"New","Unresolved")</f>
        <v>New</v>
      </c>
      <c r="B257" s="148">
        <v>95</v>
      </c>
      <c r="C257" s="149" t="s">
        <v>153</v>
      </c>
      <c r="D257" s="148" t="s">
        <v>17</v>
      </c>
      <c r="E257" s="148">
        <v>260</v>
      </c>
      <c r="F257" s="149" t="s">
        <v>113</v>
      </c>
      <c r="G257" s="148" t="s">
        <v>23</v>
      </c>
      <c r="H257" s="148">
        <v>950110011192</v>
      </c>
      <c r="I257" s="149" t="s">
        <v>58</v>
      </c>
      <c r="J257" s="148" t="s">
        <v>195</v>
      </c>
      <c r="K257" s="148">
        <v>42821</v>
      </c>
      <c r="L257" s="149">
        <v>72</v>
      </c>
      <c r="M257" s="148" t="s">
        <v>111</v>
      </c>
      <c r="N257" s="148" t="s">
        <v>42</v>
      </c>
      <c r="O257" s="149">
        <v>42892</v>
      </c>
      <c r="P257" s="148" t="s">
        <v>1878</v>
      </c>
      <c r="Q257" s="148">
        <v>1</v>
      </c>
      <c r="R257" s="149" t="s">
        <v>33</v>
      </c>
      <c r="S257" s="148">
        <v>37287</v>
      </c>
      <c r="T257" s="148" t="s">
        <v>100</v>
      </c>
      <c r="U257" s="149">
        <v>37287</v>
      </c>
      <c r="V257" s="148" t="s">
        <v>100</v>
      </c>
      <c r="W257" s="148">
        <v>37287</v>
      </c>
      <c r="X257" s="149" t="s">
        <v>100</v>
      </c>
      <c r="Y257" s="148" t="s">
        <v>114</v>
      </c>
      <c r="Z257" s="148">
        <v>37.29</v>
      </c>
      <c r="AA257" s="149">
        <v>1</v>
      </c>
      <c r="AB257" s="148" t="s">
        <v>630</v>
      </c>
      <c r="AC257" s="148" t="s">
        <v>442</v>
      </c>
      <c r="AD257" s="149" t="s">
        <v>2701</v>
      </c>
      <c r="AE257" s="148" t="s">
        <v>350</v>
      </c>
      <c r="AF257" s="148"/>
      <c r="AG257" s="149"/>
      <c r="AH257" s="148"/>
      <c r="AI257" s="148"/>
      <c r="AJ257" s="149"/>
      <c r="AK257" s="148" t="str">
        <f t="shared" si="9"/>
        <v>GFS</v>
      </c>
      <c r="AL257" s="148" t="str">
        <f t="shared" si="10"/>
        <v>Non- ICB</v>
      </c>
      <c r="AM257" s="196" t="str">
        <f t="shared" si="11"/>
        <v>GFS/Non- ICB</v>
      </c>
    </row>
    <row r="258" spans="1:39" x14ac:dyDescent="0.25">
      <c r="A258" s="195" t="str">
        <f>IF(ISERROR(MATCH(H258,PriorMonth!H:H,0)),"New","Unresolved")</f>
        <v>Unresolved</v>
      </c>
      <c r="B258" s="148">
        <v>9701</v>
      </c>
      <c r="C258" s="149" t="s">
        <v>199</v>
      </c>
      <c r="D258" s="148" t="s">
        <v>14</v>
      </c>
      <c r="E258" s="148">
        <v>692</v>
      </c>
      <c r="F258" s="149" t="s">
        <v>187</v>
      </c>
      <c r="G258" s="148" t="s">
        <v>16</v>
      </c>
      <c r="H258" s="148">
        <v>97120170062</v>
      </c>
      <c r="I258" s="149" t="s">
        <v>57</v>
      </c>
      <c r="J258" s="148" t="s">
        <v>133</v>
      </c>
      <c r="K258" s="148">
        <v>42796</v>
      </c>
      <c r="L258" s="149">
        <v>97</v>
      </c>
      <c r="M258" s="148" t="s">
        <v>111</v>
      </c>
      <c r="N258" s="148" t="s">
        <v>42</v>
      </c>
      <c r="O258" s="149">
        <v>42860</v>
      </c>
      <c r="P258" s="148" t="s">
        <v>1878</v>
      </c>
      <c r="Q258" s="148">
        <v>33</v>
      </c>
      <c r="R258" s="149" t="s">
        <v>34</v>
      </c>
      <c r="S258" s="148">
        <v>36828.44</v>
      </c>
      <c r="T258" s="148" t="s">
        <v>100</v>
      </c>
      <c r="U258" s="149">
        <v>36828.44</v>
      </c>
      <c r="V258" s="148" t="s">
        <v>200</v>
      </c>
      <c r="W258" s="148">
        <v>168140.21195786408</v>
      </c>
      <c r="X258" s="149" t="s">
        <v>100</v>
      </c>
      <c r="Y258" s="148" t="s">
        <v>114</v>
      </c>
      <c r="Z258" s="148">
        <v>36.83</v>
      </c>
      <c r="AA258" s="149">
        <v>1</v>
      </c>
      <c r="AB258" s="148" t="s">
        <v>630</v>
      </c>
      <c r="AC258" s="148" t="s">
        <v>416</v>
      </c>
      <c r="AD258" s="149" t="s">
        <v>2005</v>
      </c>
      <c r="AE258" s="148" t="s">
        <v>350</v>
      </c>
      <c r="AF258" s="148"/>
      <c r="AG258" s="149"/>
      <c r="AH258" s="148"/>
      <c r="AI258" s="148"/>
      <c r="AJ258" s="149"/>
      <c r="AK258" s="148" t="str">
        <f t="shared" ref="AK258:AK321" si="12">IF(TEXT(B258,0)=LEFT(H258,LEN(B258)),"GFS","Non-GFS")</f>
        <v>Non-GFS</v>
      </c>
      <c r="AL258" s="148" t="str">
        <f t="shared" ref="AL258:AL321" si="13">IF(AND(AK258="GFS",MID(H258,LEN(B258)+3,1)="2"),"ICB","Non- ICB")</f>
        <v>Non- ICB</v>
      </c>
      <c r="AM258" s="196" t="str">
        <f t="shared" ref="AM258:AM321" si="14">AK258&amp;"/"&amp;AL258</f>
        <v>Non-GFS/Non- ICB</v>
      </c>
    </row>
    <row r="259" spans="1:39" x14ac:dyDescent="0.25">
      <c r="A259" s="195" t="str">
        <f>IF(ISERROR(MATCH(H259,PriorMonth!H:H,0)),"New","Unresolved")</f>
        <v>New</v>
      </c>
      <c r="B259" s="148">
        <v>692</v>
      </c>
      <c r="C259" s="149" t="s">
        <v>187</v>
      </c>
      <c r="D259" s="148" t="s">
        <v>16</v>
      </c>
      <c r="E259" s="148">
        <v>8105</v>
      </c>
      <c r="F259" s="149" t="s">
        <v>176</v>
      </c>
      <c r="G259" s="148" t="s">
        <v>22</v>
      </c>
      <c r="H259" s="148">
        <v>69201111702056</v>
      </c>
      <c r="I259" s="149" t="s">
        <v>57</v>
      </c>
      <c r="J259" s="148" t="s">
        <v>205</v>
      </c>
      <c r="K259" s="148">
        <v>42824</v>
      </c>
      <c r="L259" s="149">
        <v>69</v>
      </c>
      <c r="M259" s="148" t="s">
        <v>111</v>
      </c>
      <c r="N259" s="148" t="s">
        <v>42</v>
      </c>
      <c r="O259" s="149">
        <v>42892</v>
      </c>
      <c r="P259" s="148" t="s">
        <v>1878</v>
      </c>
      <c r="Q259" s="148">
        <v>1</v>
      </c>
      <c r="R259" s="149" t="s">
        <v>33</v>
      </c>
      <c r="S259" s="148">
        <v>36623.71</v>
      </c>
      <c r="T259" s="148" t="s">
        <v>100</v>
      </c>
      <c r="U259" s="149">
        <v>36623.71</v>
      </c>
      <c r="V259" s="148" t="s">
        <v>100</v>
      </c>
      <c r="W259" s="148">
        <v>36623.71</v>
      </c>
      <c r="X259" s="149" t="s">
        <v>100</v>
      </c>
      <c r="Y259" s="148" t="s">
        <v>114</v>
      </c>
      <c r="Z259" s="148">
        <v>36.619999999999997</v>
      </c>
      <c r="AA259" s="149">
        <v>1</v>
      </c>
      <c r="AB259" s="148" t="s">
        <v>630</v>
      </c>
      <c r="AC259" s="148" t="s">
        <v>446</v>
      </c>
      <c r="AD259" s="149" t="s">
        <v>2743</v>
      </c>
      <c r="AE259" s="148" t="s">
        <v>350</v>
      </c>
      <c r="AF259" s="148"/>
      <c r="AG259" s="149"/>
      <c r="AH259" s="148"/>
      <c r="AI259" s="148"/>
      <c r="AJ259" s="149"/>
      <c r="AK259" s="148" t="str">
        <f t="shared" si="12"/>
        <v>GFS</v>
      </c>
      <c r="AL259" s="148" t="str">
        <f t="shared" si="13"/>
        <v>Non- ICB</v>
      </c>
      <c r="AM259" s="196" t="str">
        <f t="shared" si="14"/>
        <v>GFS/Non- ICB</v>
      </c>
    </row>
    <row r="260" spans="1:39" x14ac:dyDescent="0.25">
      <c r="A260" s="195" t="str">
        <f>IF(ISERROR(MATCH(H260,PriorMonth!H:H,0)),"New","Unresolved")</f>
        <v>Unresolved</v>
      </c>
      <c r="B260" s="148">
        <v>8243</v>
      </c>
      <c r="C260" s="149" t="s">
        <v>120</v>
      </c>
      <c r="D260" s="148" t="s">
        <v>14</v>
      </c>
      <c r="E260" s="148">
        <v>635</v>
      </c>
      <c r="F260" s="149" t="s">
        <v>142</v>
      </c>
      <c r="G260" s="148" t="s">
        <v>16</v>
      </c>
      <c r="H260" s="148">
        <v>82430160097749</v>
      </c>
      <c r="I260" s="149" t="s">
        <v>55</v>
      </c>
      <c r="J260" s="148" t="s">
        <v>276</v>
      </c>
      <c r="K260" s="148">
        <v>42728</v>
      </c>
      <c r="L260" s="149">
        <v>165</v>
      </c>
      <c r="M260" s="148" t="s">
        <v>111</v>
      </c>
      <c r="N260" s="148" t="s">
        <v>42</v>
      </c>
      <c r="O260" s="149">
        <v>42797</v>
      </c>
      <c r="P260" s="148" t="s">
        <v>838</v>
      </c>
      <c r="Q260" s="148">
        <v>96</v>
      </c>
      <c r="R260" s="149" t="s">
        <v>36</v>
      </c>
      <c r="S260" s="148">
        <v>36602.22</v>
      </c>
      <c r="T260" s="148" t="s">
        <v>100</v>
      </c>
      <c r="U260" s="149">
        <v>36602.22</v>
      </c>
      <c r="V260" s="148" t="s">
        <v>100</v>
      </c>
      <c r="W260" s="148">
        <v>36602.22</v>
      </c>
      <c r="X260" s="149" t="s">
        <v>100</v>
      </c>
      <c r="Y260" s="148" t="s">
        <v>114</v>
      </c>
      <c r="Z260" s="148">
        <v>36.6</v>
      </c>
      <c r="AA260" s="149">
        <v>1</v>
      </c>
      <c r="AB260" s="148" t="s">
        <v>630</v>
      </c>
      <c r="AC260" s="148" t="s">
        <v>429</v>
      </c>
      <c r="AD260" s="149" t="s">
        <v>1954</v>
      </c>
      <c r="AE260" s="148" t="s">
        <v>350</v>
      </c>
      <c r="AF260" s="148"/>
      <c r="AG260" s="149"/>
      <c r="AH260" s="148"/>
      <c r="AI260" s="148"/>
      <c r="AJ260" s="149"/>
      <c r="AK260" s="148" t="str">
        <f t="shared" si="12"/>
        <v>GFS</v>
      </c>
      <c r="AL260" s="148" t="str">
        <f t="shared" si="13"/>
        <v>Non- ICB</v>
      </c>
      <c r="AM260" s="196" t="str">
        <f t="shared" si="14"/>
        <v>GFS/Non- ICB</v>
      </c>
    </row>
    <row r="261" spans="1:39" x14ac:dyDescent="0.25">
      <c r="A261" s="195" t="str">
        <f>IF(ISERROR(MATCH(H261,PriorMonth!H:H,0)),"New","Unresolved")</f>
        <v>New</v>
      </c>
      <c r="B261" s="148">
        <v>8520</v>
      </c>
      <c r="C261" s="149" t="s">
        <v>842</v>
      </c>
      <c r="D261" s="148" t="s">
        <v>19</v>
      </c>
      <c r="E261" s="148">
        <v>247</v>
      </c>
      <c r="F261" s="149" t="s">
        <v>198</v>
      </c>
      <c r="G261" s="148" t="s">
        <v>23</v>
      </c>
      <c r="H261" s="148">
        <v>85204410000289</v>
      </c>
      <c r="I261" s="149" t="s">
        <v>59</v>
      </c>
      <c r="J261" s="148" t="s">
        <v>320</v>
      </c>
      <c r="K261" s="148">
        <v>42857</v>
      </c>
      <c r="L261" s="149">
        <v>36</v>
      </c>
      <c r="M261" s="148" t="s">
        <v>111</v>
      </c>
      <c r="N261" s="148" t="s">
        <v>42</v>
      </c>
      <c r="O261" s="149">
        <v>42893</v>
      </c>
      <c r="P261" s="148" t="s">
        <v>1878</v>
      </c>
      <c r="Q261" s="148">
        <v>0</v>
      </c>
      <c r="R261" s="149" t="s">
        <v>33</v>
      </c>
      <c r="S261" s="148">
        <v>2639200</v>
      </c>
      <c r="T261" s="148" t="s">
        <v>197</v>
      </c>
      <c r="U261" s="149">
        <v>36486.410000000003</v>
      </c>
      <c r="V261" s="148" t="s">
        <v>197</v>
      </c>
      <c r="W261" s="148">
        <v>2639199.8437590422</v>
      </c>
      <c r="X261" s="149" t="s">
        <v>100</v>
      </c>
      <c r="Y261" s="148" t="s">
        <v>114</v>
      </c>
      <c r="Z261" s="148">
        <v>36.49</v>
      </c>
      <c r="AA261" s="149">
        <v>1</v>
      </c>
      <c r="AB261" s="148" t="s">
        <v>630</v>
      </c>
      <c r="AC261" s="148" t="s">
        <v>915</v>
      </c>
      <c r="AD261" s="149" t="s">
        <v>1280</v>
      </c>
      <c r="AE261" s="148" t="s">
        <v>350</v>
      </c>
      <c r="AF261" s="148"/>
      <c r="AG261" s="149"/>
      <c r="AH261" s="148"/>
      <c r="AI261" s="148"/>
      <c r="AJ261" s="149"/>
      <c r="AK261" s="148" t="str">
        <f t="shared" si="12"/>
        <v>GFS</v>
      </c>
      <c r="AL261" s="148" t="str">
        <f t="shared" si="13"/>
        <v>Non- ICB</v>
      </c>
      <c r="AM261" s="196" t="str">
        <f t="shared" si="14"/>
        <v>GFS/Non- ICB</v>
      </c>
    </row>
    <row r="262" spans="1:39" x14ac:dyDescent="0.25">
      <c r="A262" s="195" t="str">
        <f>IF(ISERROR(MATCH(H262,PriorMonth!H:H,0)),"New","Unresolved")</f>
        <v>New</v>
      </c>
      <c r="B262" s="148">
        <v>3019</v>
      </c>
      <c r="C262" s="149" t="s">
        <v>134</v>
      </c>
      <c r="D262" s="148" t="s">
        <v>16</v>
      </c>
      <c r="E262" s="148">
        <v>3033</v>
      </c>
      <c r="F262" s="149" t="s">
        <v>156</v>
      </c>
      <c r="G262" s="148" t="s">
        <v>18</v>
      </c>
      <c r="H262" s="148">
        <v>30190110008418</v>
      </c>
      <c r="I262" s="149" t="s">
        <v>59</v>
      </c>
      <c r="J262" s="148" t="s">
        <v>135</v>
      </c>
      <c r="K262" s="148">
        <v>42879</v>
      </c>
      <c r="L262" s="149">
        <v>14</v>
      </c>
      <c r="M262" s="148" t="s">
        <v>127</v>
      </c>
      <c r="N262" s="148" t="s">
        <v>128</v>
      </c>
      <c r="O262" s="149">
        <v>42891</v>
      </c>
      <c r="P262" s="148" t="s">
        <v>1878</v>
      </c>
      <c r="Q262" s="148">
        <v>2</v>
      </c>
      <c r="R262" s="149" t="s">
        <v>33</v>
      </c>
      <c r="S262" s="148">
        <v>36420</v>
      </c>
      <c r="T262" s="148" t="s">
        <v>100</v>
      </c>
      <c r="U262" s="149">
        <v>36420</v>
      </c>
      <c r="V262" s="148" t="s">
        <v>100</v>
      </c>
      <c r="W262" s="148">
        <v>36420</v>
      </c>
      <c r="X262" s="149" t="s">
        <v>100</v>
      </c>
      <c r="Y262" s="148" t="s">
        <v>114</v>
      </c>
      <c r="Z262" s="148">
        <v>36.42</v>
      </c>
      <c r="AA262" s="149">
        <v>1</v>
      </c>
      <c r="AB262" s="148" t="s">
        <v>630</v>
      </c>
      <c r="AC262" s="148" t="s">
        <v>451</v>
      </c>
      <c r="AD262" s="149" t="s">
        <v>2633</v>
      </c>
      <c r="AE262" s="148" t="s">
        <v>350</v>
      </c>
      <c r="AF262" s="148"/>
      <c r="AG262" s="149"/>
      <c r="AH262" s="148"/>
      <c r="AI262" s="148"/>
      <c r="AJ262" s="149"/>
      <c r="AK262" s="148" t="str">
        <f t="shared" si="12"/>
        <v>GFS</v>
      </c>
      <c r="AL262" s="148" t="str">
        <f t="shared" si="13"/>
        <v>Non- ICB</v>
      </c>
      <c r="AM262" s="196" t="str">
        <f t="shared" si="14"/>
        <v>GFS/Non- ICB</v>
      </c>
    </row>
    <row r="263" spans="1:39" x14ac:dyDescent="0.25">
      <c r="A263" s="195" t="str">
        <f>IF(ISERROR(MATCH(H263,PriorMonth!H:H,0)),"New","Unresolved")</f>
        <v>Unresolved</v>
      </c>
      <c r="B263" s="148">
        <v>8520</v>
      </c>
      <c r="C263" s="149" t="s">
        <v>842</v>
      </c>
      <c r="D263" s="148" t="s">
        <v>19</v>
      </c>
      <c r="E263" s="148">
        <v>199</v>
      </c>
      <c r="F263" s="149" t="s">
        <v>137</v>
      </c>
      <c r="G263" s="148" t="s">
        <v>22</v>
      </c>
      <c r="H263" s="148" t="s">
        <v>1722</v>
      </c>
      <c r="I263" s="149" t="s">
        <v>54</v>
      </c>
      <c r="J263" s="148" t="s">
        <v>381</v>
      </c>
      <c r="K263" s="148">
        <v>42768</v>
      </c>
      <c r="L263" s="149">
        <v>125</v>
      </c>
      <c r="M263" s="148" t="s">
        <v>118</v>
      </c>
      <c r="N263" s="148" t="s">
        <v>41</v>
      </c>
      <c r="O263" s="149">
        <v>42830</v>
      </c>
      <c r="P263" s="148" t="s">
        <v>838</v>
      </c>
      <c r="Q263" s="148">
        <v>63</v>
      </c>
      <c r="R263" s="149" t="s">
        <v>35</v>
      </c>
      <c r="S263" s="148">
        <v>2620782</v>
      </c>
      <c r="T263" s="148" t="s">
        <v>197</v>
      </c>
      <c r="U263" s="149">
        <v>36231.79</v>
      </c>
      <c r="V263" s="148" t="s">
        <v>197</v>
      </c>
      <c r="W263" s="148">
        <v>2620782.2174642673</v>
      </c>
      <c r="X263" s="149" t="s">
        <v>100</v>
      </c>
      <c r="Y263" s="148" t="s">
        <v>114</v>
      </c>
      <c r="Z263" s="148">
        <v>36.229999999999997</v>
      </c>
      <c r="AA263" s="149">
        <v>1</v>
      </c>
      <c r="AB263" s="148" t="s">
        <v>630</v>
      </c>
      <c r="AC263" s="148" t="s">
        <v>484</v>
      </c>
      <c r="AD263" s="149" t="s">
        <v>363</v>
      </c>
      <c r="AE263" s="148" t="s">
        <v>350</v>
      </c>
      <c r="AF263" s="148"/>
      <c r="AG263" s="149"/>
      <c r="AH263" s="148"/>
      <c r="AI263" s="148"/>
      <c r="AJ263" s="149"/>
      <c r="AK263" s="148" t="str">
        <f t="shared" si="12"/>
        <v>Non-GFS</v>
      </c>
      <c r="AL263" s="148" t="str">
        <f t="shared" si="13"/>
        <v>Non- ICB</v>
      </c>
      <c r="AM263" s="196" t="str">
        <f t="shared" si="14"/>
        <v>Non-GFS/Non- ICB</v>
      </c>
    </row>
    <row r="264" spans="1:39" x14ac:dyDescent="0.25">
      <c r="A264" s="195" t="str">
        <f>IF(ISERROR(MATCH(H264,PriorMonth!H:H,0)),"New","Unresolved")</f>
        <v>New</v>
      </c>
      <c r="B264" s="148">
        <v>8110</v>
      </c>
      <c r="C264" s="149" t="s">
        <v>116</v>
      </c>
      <c r="D264" s="148" t="s">
        <v>15</v>
      </c>
      <c r="E264" s="148">
        <v>199</v>
      </c>
      <c r="F264" s="149" t="s">
        <v>137</v>
      </c>
      <c r="G264" s="148" t="s">
        <v>22</v>
      </c>
      <c r="H264" s="148" t="s">
        <v>2870</v>
      </c>
      <c r="I264" s="149" t="s">
        <v>61</v>
      </c>
      <c r="J264" s="148" t="s">
        <v>237</v>
      </c>
      <c r="K264" s="148">
        <v>42829</v>
      </c>
      <c r="L264" s="149">
        <v>64</v>
      </c>
      <c r="M264" s="148" t="s">
        <v>111</v>
      </c>
      <c r="N264" s="148" t="s">
        <v>42</v>
      </c>
      <c r="O264" s="149">
        <v>42892</v>
      </c>
      <c r="P264" s="148" t="s">
        <v>1878</v>
      </c>
      <c r="Q264" s="148">
        <v>1</v>
      </c>
      <c r="R264" s="149" t="s">
        <v>33</v>
      </c>
      <c r="S264" s="148">
        <v>761565.75</v>
      </c>
      <c r="T264" s="148" t="s">
        <v>238</v>
      </c>
      <c r="U264" s="149">
        <v>36168.74</v>
      </c>
      <c r="V264" s="148" t="s">
        <v>238</v>
      </c>
      <c r="W264" s="148">
        <v>761565.80183017976</v>
      </c>
      <c r="X264" s="149" t="s">
        <v>100</v>
      </c>
      <c r="Y264" s="148" t="s">
        <v>114</v>
      </c>
      <c r="Z264" s="148">
        <v>36.17</v>
      </c>
      <c r="AA264" s="149">
        <v>1</v>
      </c>
      <c r="AB264" s="148" t="s">
        <v>630</v>
      </c>
      <c r="AC264" s="148" t="s">
        <v>439</v>
      </c>
      <c r="AD264" s="149" t="s">
        <v>364</v>
      </c>
      <c r="AE264" s="148" t="s">
        <v>350</v>
      </c>
      <c r="AF264" s="148"/>
      <c r="AG264" s="149"/>
      <c r="AH264" s="148"/>
      <c r="AI264" s="148"/>
      <c r="AJ264" s="149"/>
      <c r="AK264" s="148" t="str">
        <f t="shared" si="12"/>
        <v>Non-GFS</v>
      </c>
      <c r="AL264" s="148" t="str">
        <f t="shared" si="13"/>
        <v>Non- ICB</v>
      </c>
      <c r="AM264" s="196" t="str">
        <f t="shared" si="14"/>
        <v>Non-GFS/Non- ICB</v>
      </c>
    </row>
    <row r="265" spans="1:39" x14ac:dyDescent="0.25">
      <c r="A265" s="195" t="str">
        <f>IF(ISERROR(MATCH(H265,PriorMonth!H:H,0)),"New","Unresolved")</f>
        <v>Unresolved</v>
      </c>
      <c r="B265" s="148">
        <v>9701</v>
      </c>
      <c r="C265" s="149" t="s">
        <v>199</v>
      </c>
      <c r="D265" s="148" t="s">
        <v>14</v>
      </c>
      <c r="E265" s="148">
        <v>692</v>
      </c>
      <c r="F265" s="149" t="s">
        <v>187</v>
      </c>
      <c r="G265" s="148" t="s">
        <v>16</v>
      </c>
      <c r="H265" s="148">
        <v>97120170115</v>
      </c>
      <c r="I265" s="149" t="s">
        <v>57</v>
      </c>
      <c r="J265" s="148" t="s">
        <v>133</v>
      </c>
      <c r="K265" s="148">
        <v>42796</v>
      </c>
      <c r="L265" s="149">
        <v>97</v>
      </c>
      <c r="M265" s="148" t="s">
        <v>111</v>
      </c>
      <c r="N265" s="148" t="s">
        <v>42</v>
      </c>
      <c r="O265" s="149">
        <v>42860</v>
      </c>
      <c r="P265" s="148" t="s">
        <v>1878</v>
      </c>
      <c r="Q265" s="148">
        <v>33</v>
      </c>
      <c r="R265" s="149" t="s">
        <v>34</v>
      </c>
      <c r="S265" s="148">
        <v>36154.269999999997</v>
      </c>
      <c r="T265" s="148" t="s">
        <v>100</v>
      </c>
      <c r="U265" s="149">
        <v>36154.269999999997</v>
      </c>
      <c r="V265" s="148" t="s">
        <v>200</v>
      </c>
      <c r="W265" s="148">
        <v>165062.28938781677</v>
      </c>
      <c r="X265" s="149" t="s">
        <v>100</v>
      </c>
      <c r="Y265" s="148" t="s">
        <v>114</v>
      </c>
      <c r="Z265" s="148">
        <v>36.15</v>
      </c>
      <c r="AA265" s="149">
        <v>1</v>
      </c>
      <c r="AB265" s="148" t="s">
        <v>630</v>
      </c>
      <c r="AC265" s="148" t="s">
        <v>416</v>
      </c>
      <c r="AD265" s="149" t="s">
        <v>2005</v>
      </c>
      <c r="AE265" s="148" t="s">
        <v>350</v>
      </c>
      <c r="AF265" s="148"/>
      <c r="AG265" s="149"/>
      <c r="AH265" s="148"/>
      <c r="AI265" s="148"/>
      <c r="AJ265" s="149"/>
      <c r="AK265" s="148" t="str">
        <f t="shared" si="12"/>
        <v>Non-GFS</v>
      </c>
      <c r="AL265" s="148" t="str">
        <f t="shared" si="13"/>
        <v>Non- ICB</v>
      </c>
      <c r="AM265" s="196" t="str">
        <f t="shared" si="14"/>
        <v>Non-GFS/Non- ICB</v>
      </c>
    </row>
    <row r="266" spans="1:39" x14ac:dyDescent="0.25">
      <c r="A266" s="195" t="str">
        <f>IF(ISERROR(MATCH(H266,PriorMonth!H:H,0)),"New","Unresolved")</f>
        <v>Unresolved</v>
      </c>
      <c r="B266" s="148">
        <v>8113</v>
      </c>
      <c r="C266" s="149" t="s">
        <v>201</v>
      </c>
      <c r="D266" s="148" t="s">
        <v>22</v>
      </c>
      <c r="E266" s="148">
        <v>8110</v>
      </c>
      <c r="F266" s="149" t="s">
        <v>116</v>
      </c>
      <c r="G266" s="148" t="s">
        <v>15</v>
      </c>
      <c r="H266" s="148">
        <v>8113013001210</v>
      </c>
      <c r="I266" s="149" t="s">
        <v>54</v>
      </c>
      <c r="J266" s="148" t="s">
        <v>329</v>
      </c>
      <c r="K266" s="148">
        <v>42731</v>
      </c>
      <c r="L266" s="149">
        <v>162</v>
      </c>
      <c r="M266" s="148" t="s">
        <v>111</v>
      </c>
      <c r="N266" s="148" t="s">
        <v>42</v>
      </c>
      <c r="O266" s="149">
        <v>42797</v>
      </c>
      <c r="P266" s="148" t="s">
        <v>838</v>
      </c>
      <c r="Q266" s="148">
        <v>96</v>
      </c>
      <c r="R266" s="149" t="s">
        <v>36</v>
      </c>
      <c r="S266" s="148">
        <v>40384.04</v>
      </c>
      <c r="T266" s="148" t="s">
        <v>248</v>
      </c>
      <c r="U266" s="149">
        <v>35989.699999999997</v>
      </c>
      <c r="V266" s="148" t="s">
        <v>248</v>
      </c>
      <c r="W266" s="148">
        <v>40384.040955750883</v>
      </c>
      <c r="X266" s="149" t="s">
        <v>100</v>
      </c>
      <c r="Y266" s="148" t="s">
        <v>114</v>
      </c>
      <c r="Z266" s="148">
        <v>35.99</v>
      </c>
      <c r="AA266" s="149">
        <v>1</v>
      </c>
      <c r="AB266" s="148" t="s">
        <v>630</v>
      </c>
      <c r="AC266" s="148" t="s">
        <v>447</v>
      </c>
      <c r="AD266" s="149" t="s">
        <v>361</v>
      </c>
      <c r="AE266" s="148" t="s">
        <v>350</v>
      </c>
      <c r="AF266" s="148"/>
      <c r="AG266" s="149"/>
      <c r="AH266" s="148"/>
      <c r="AI266" s="148"/>
      <c r="AJ266" s="149"/>
      <c r="AK266" s="148" t="str">
        <f t="shared" si="12"/>
        <v>GFS</v>
      </c>
      <c r="AL266" s="148" t="str">
        <f t="shared" si="13"/>
        <v>Non- ICB</v>
      </c>
      <c r="AM266" s="196" t="str">
        <f t="shared" si="14"/>
        <v>GFS/Non- ICB</v>
      </c>
    </row>
    <row r="267" spans="1:39" x14ac:dyDescent="0.25">
      <c r="A267" s="195" t="str">
        <f>IF(ISERROR(MATCH(H267,PriorMonth!H:H,0)),"New","Unresolved")</f>
        <v>Unresolved</v>
      </c>
      <c r="B267" s="148">
        <v>1960</v>
      </c>
      <c r="C267" s="149" t="s">
        <v>423</v>
      </c>
      <c r="D267" s="148" t="s">
        <v>22</v>
      </c>
      <c r="E267" s="148">
        <v>3011</v>
      </c>
      <c r="F267" s="149" t="s">
        <v>164</v>
      </c>
      <c r="G267" s="148" t="s">
        <v>22</v>
      </c>
      <c r="H267" s="148">
        <v>19600510070837</v>
      </c>
      <c r="I267" s="149" t="s">
        <v>538</v>
      </c>
      <c r="J267" s="148" t="s">
        <v>263</v>
      </c>
      <c r="K267" s="148">
        <v>42728</v>
      </c>
      <c r="L267" s="149">
        <v>165</v>
      </c>
      <c r="M267" s="148" t="s">
        <v>122</v>
      </c>
      <c r="N267" s="148" t="s">
        <v>41</v>
      </c>
      <c r="O267" s="149">
        <v>42776</v>
      </c>
      <c r="P267" s="148" t="s">
        <v>838</v>
      </c>
      <c r="Q267" s="148">
        <v>117</v>
      </c>
      <c r="R267" s="149" t="s">
        <v>36</v>
      </c>
      <c r="S267" s="148">
        <v>40100.9</v>
      </c>
      <c r="T267" s="148" t="s">
        <v>248</v>
      </c>
      <c r="U267" s="149">
        <v>35737.370000000003</v>
      </c>
      <c r="V267" s="148" t="s">
        <v>248</v>
      </c>
      <c r="W267" s="148">
        <v>40100.901472666432</v>
      </c>
      <c r="X267" s="149" t="s">
        <v>100</v>
      </c>
      <c r="Y267" s="148" t="s">
        <v>107</v>
      </c>
      <c r="Z267" s="148">
        <v>35.74</v>
      </c>
      <c r="AA267" s="149">
        <v>1</v>
      </c>
      <c r="AB267" s="148" t="s">
        <v>630</v>
      </c>
      <c r="AC267" s="148" t="s">
        <v>635</v>
      </c>
      <c r="AD267" s="149" t="s">
        <v>1019</v>
      </c>
      <c r="AE267" s="148" t="s">
        <v>350</v>
      </c>
      <c r="AF267" s="148"/>
      <c r="AG267" s="149"/>
      <c r="AH267" s="148"/>
      <c r="AI267" s="148"/>
      <c r="AJ267" s="149"/>
      <c r="AK267" s="148" t="str">
        <f t="shared" si="12"/>
        <v>GFS</v>
      </c>
      <c r="AL267" s="148" t="str">
        <f t="shared" si="13"/>
        <v>Non- ICB</v>
      </c>
      <c r="AM267" s="196" t="str">
        <f t="shared" si="14"/>
        <v>GFS/Non- ICB</v>
      </c>
    </row>
    <row r="268" spans="1:39" x14ac:dyDescent="0.25">
      <c r="A268" s="195" t="str">
        <f>IF(ISERROR(MATCH(H268,PriorMonth!H:H,0)),"New","Unresolved")</f>
        <v>New</v>
      </c>
      <c r="B268" s="148">
        <v>9701</v>
      </c>
      <c r="C268" s="149" t="s">
        <v>199</v>
      </c>
      <c r="D268" s="148" t="s">
        <v>14</v>
      </c>
      <c r="E268" s="148">
        <v>692</v>
      </c>
      <c r="F268" s="149" t="s">
        <v>187</v>
      </c>
      <c r="G268" s="148" t="s">
        <v>16</v>
      </c>
      <c r="H268" s="148">
        <v>97120170256</v>
      </c>
      <c r="I268" s="149" t="s">
        <v>57</v>
      </c>
      <c r="J268" s="148" t="s">
        <v>133</v>
      </c>
      <c r="K268" s="148">
        <v>42828</v>
      </c>
      <c r="L268" s="149">
        <v>65</v>
      </c>
      <c r="M268" s="148" t="s">
        <v>111</v>
      </c>
      <c r="N268" s="148" t="s">
        <v>42</v>
      </c>
      <c r="O268" s="149">
        <v>42892</v>
      </c>
      <c r="P268" s="148" t="s">
        <v>1878</v>
      </c>
      <c r="Q268" s="148">
        <v>1</v>
      </c>
      <c r="R268" s="149" t="s">
        <v>33</v>
      </c>
      <c r="S268" s="148">
        <v>35328.44</v>
      </c>
      <c r="T268" s="148" t="s">
        <v>100</v>
      </c>
      <c r="U268" s="149">
        <v>35328.44</v>
      </c>
      <c r="V268" s="148" t="s">
        <v>200</v>
      </c>
      <c r="W268" s="148">
        <v>161291.96321486015</v>
      </c>
      <c r="X268" s="149" t="s">
        <v>100</v>
      </c>
      <c r="Y268" s="148" t="s">
        <v>114</v>
      </c>
      <c r="Z268" s="148">
        <v>35.33</v>
      </c>
      <c r="AA268" s="149">
        <v>1</v>
      </c>
      <c r="AB268" s="148" t="s">
        <v>630</v>
      </c>
      <c r="AC268" s="148" t="s">
        <v>416</v>
      </c>
      <c r="AD268" s="149" t="s">
        <v>1231</v>
      </c>
      <c r="AE268" s="148" t="s">
        <v>350</v>
      </c>
      <c r="AF268" s="148"/>
      <c r="AG268" s="149"/>
      <c r="AH268" s="148"/>
      <c r="AI268" s="148"/>
      <c r="AJ268" s="149"/>
      <c r="AK268" s="148" t="str">
        <f t="shared" si="12"/>
        <v>Non-GFS</v>
      </c>
      <c r="AL268" s="148" t="str">
        <f t="shared" si="13"/>
        <v>Non- ICB</v>
      </c>
      <c r="AM268" s="196" t="str">
        <f t="shared" si="14"/>
        <v>Non-GFS/Non- ICB</v>
      </c>
    </row>
    <row r="269" spans="1:39" x14ac:dyDescent="0.25">
      <c r="A269" s="195" t="str">
        <f>IF(ISERROR(MATCH(H269,PriorMonth!H:H,0)),"New","Unresolved")</f>
        <v>Unresolved</v>
      </c>
      <c r="B269" s="148">
        <v>8243</v>
      </c>
      <c r="C269" s="149" t="s">
        <v>120</v>
      </c>
      <c r="D269" s="148" t="s">
        <v>14</v>
      </c>
      <c r="E269" s="148">
        <v>8205</v>
      </c>
      <c r="F269" s="149" t="s">
        <v>130</v>
      </c>
      <c r="G269" s="148" t="s">
        <v>14</v>
      </c>
      <c r="H269" s="148">
        <v>82430160098497</v>
      </c>
      <c r="I269" s="149" t="s">
        <v>56</v>
      </c>
      <c r="J269" s="148" t="s">
        <v>300</v>
      </c>
      <c r="K269" s="148">
        <v>42773</v>
      </c>
      <c r="L269" s="149">
        <v>120</v>
      </c>
      <c r="M269" s="148" t="s">
        <v>111</v>
      </c>
      <c r="N269" s="148" t="s">
        <v>42</v>
      </c>
      <c r="O269" s="149">
        <v>42830</v>
      </c>
      <c r="P269" s="148" t="s">
        <v>838</v>
      </c>
      <c r="Q269" s="148">
        <v>63</v>
      </c>
      <c r="R269" s="149" t="s">
        <v>35</v>
      </c>
      <c r="S269" s="148">
        <v>35320</v>
      </c>
      <c r="T269" s="148" t="s">
        <v>100</v>
      </c>
      <c r="U269" s="149">
        <v>35320</v>
      </c>
      <c r="V269" s="148" t="s">
        <v>100</v>
      </c>
      <c r="W269" s="148">
        <v>35320</v>
      </c>
      <c r="X269" s="149" t="s">
        <v>100</v>
      </c>
      <c r="Y269" s="148" t="s">
        <v>107</v>
      </c>
      <c r="Z269" s="148">
        <v>35.32</v>
      </c>
      <c r="AA269" s="149">
        <v>1</v>
      </c>
      <c r="AB269" s="148" t="s">
        <v>630</v>
      </c>
      <c r="AC269" s="148" t="s">
        <v>762</v>
      </c>
      <c r="AD269" s="149" t="s">
        <v>1481</v>
      </c>
      <c r="AE269" s="148" t="s">
        <v>350</v>
      </c>
      <c r="AF269" s="148"/>
      <c r="AG269" s="149"/>
      <c r="AH269" s="148"/>
      <c r="AI269" s="148"/>
      <c r="AJ269" s="149"/>
      <c r="AK269" s="148" t="str">
        <f t="shared" si="12"/>
        <v>GFS</v>
      </c>
      <c r="AL269" s="148" t="str">
        <f t="shared" si="13"/>
        <v>Non- ICB</v>
      </c>
      <c r="AM269" s="196" t="str">
        <f t="shared" si="14"/>
        <v>GFS/Non- ICB</v>
      </c>
    </row>
    <row r="270" spans="1:39" x14ac:dyDescent="0.25">
      <c r="A270" s="195" t="str">
        <f>IF(ISERROR(MATCH(H270,PriorMonth!H:H,0)),"New","Unresolved")</f>
        <v>Unresolved</v>
      </c>
      <c r="B270" s="148">
        <v>199</v>
      </c>
      <c r="C270" s="149" t="s">
        <v>137</v>
      </c>
      <c r="D270" s="148" t="s">
        <v>22</v>
      </c>
      <c r="E270" s="148">
        <v>95</v>
      </c>
      <c r="F270" s="149" t="s">
        <v>153</v>
      </c>
      <c r="G270" s="148" t="s">
        <v>17</v>
      </c>
      <c r="H270" s="148">
        <v>1990110069786</v>
      </c>
      <c r="I270" s="149" t="s">
        <v>57</v>
      </c>
      <c r="J270" s="148" t="s">
        <v>332</v>
      </c>
      <c r="K270" s="148">
        <v>42795</v>
      </c>
      <c r="L270" s="149">
        <v>98</v>
      </c>
      <c r="M270" s="148" t="s">
        <v>111</v>
      </c>
      <c r="N270" s="148" t="s">
        <v>42</v>
      </c>
      <c r="O270" s="149">
        <v>42860</v>
      </c>
      <c r="P270" s="148" t="s">
        <v>1878</v>
      </c>
      <c r="Q270" s="148">
        <v>33</v>
      </c>
      <c r="R270" s="149" t="s">
        <v>34</v>
      </c>
      <c r="S270" s="148">
        <v>39520.339999999997</v>
      </c>
      <c r="T270" s="148" t="s">
        <v>248</v>
      </c>
      <c r="U270" s="149">
        <v>35219.980000000003</v>
      </c>
      <c r="V270" s="148" t="s">
        <v>248</v>
      </c>
      <c r="W270" s="148">
        <v>39520.338173997756</v>
      </c>
      <c r="X270" s="149" t="s">
        <v>100</v>
      </c>
      <c r="Y270" s="148" t="s">
        <v>114</v>
      </c>
      <c r="Z270" s="148">
        <v>35.22</v>
      </c>
      <c r="AA270" s="149">
        <v>1</v>
      </c>
      <c r="AB270" s="148" t="s">
        <v>630</v>
      </c>
      <c r="AC270" s="148" t="s">
        <v>422</v>
      </c>
      <c r="AD270" s="149" t="s">
        <v>370</v>
      </c>
      <c r="AE270" s="148" t="s">
        <v>350</v>
      </c>
      <c r="AF270" s="148"/>
      <c r="AG270" s="149"/>
      <c r="AH270" s="148"/>
      <c r="AI270" s="148"/>
      <c r="AJ270" s="149"/>
      <c r="AK270" s="148" t="str">
        <f t="shared" si="12"/>
        <v>GFS</v>
      </c>
      <c r="AL270" s="148" t="str">
        <f t="shared" si="13"/>
        <v>Non- ICB</v>
      </c>
      <c r="AM270" s="196" t="str">
        <f t="shared" si="14"/>
        <v>GFS/Non- ICB</v>
      </c>
    </row>
    <row r="271" spans="1:39" x14ac:dyDescent="0.25">
      <c r="A271" s="195" t="str">
        <f>IF(ISERROR(MATCH(H271,PriorMonth!H:H,0)),"New","Unresolved")</f>
        <v>Unresolved</v>
      </c>
      <c r="B271" s="148">
        <v>1516</v>
      </c>
      <c r="C271" s="149" t="s">
        <v>132</v>
      </c>
      <c r="D271" s="148" t="s">
        <v>14</v>
      </c>
      <c r="E271" s="148">
        <v>8243</v>
      </c>
      <c r="F271" s="149" t="s">
        <v>120</v>
      </c>
      <c r="G271" s="148" t="s">
        <v>14</v>
      </c>
      <c r="H271" s="148">
        <v>15160160005049</v>
      </c>
      <c r="I271" s="149" t="s">
        <v>57</v>
      </c>
      <c r="J271" s="148" t="s">
        <v>133</v>
      </c>
      <c r="K271" s="148">
        <v>42773</v>
      </c>
      <c r="L271" s="149">
        <v>120</v>
      </c>
      <c r="M271" s="148" t="s">
        <v>127</v>
      </c>
      <c r="N271" s="148" t="s">
        <v>128</v>
      </c>
      <c r="O271" s="149">
        <v>42830</v>
      </c>
      <c r="P271" s="148" t="s">
        <v>838</v>
      </c>
      <c r="Q271" s="148">
        <v>63</v>
      </c>
      <c r="R271" s="149" t="s">
        <v>35</v>
      </c>
      <c r="S271" s="148">
        <v>35124.080000000002</v>
      </c>
      <c r="T271" s="148" t="s">
        <v>100</v>
      </c>
      <c r="U271" s="149">
        <v>35124.080000000002</v>
      </c>
      <c r="V271" s="148" t="s">
        <v>100</v>
      </c>
      <c r="W271" s="148">
        <v>35124.080000000002</v>
      </c>
      <c r="X271" s="149" t="s">
        <v>100</v>
      </c>
      <c r="Y271" s="148" t="s">
        <v>107</v>
      </c>
      <c r="Z271" s="148">
        <v>35.119999999999997</v>
      </c>
      <c r="AA271" s="149">
        <v>1</v>
      </c>
      <c r="AB271" s="148" t="s">
        <v>630</v>
      </c>
      <c r="AC271" s="148" t="s">
        <v>851</v>
      </c>
      <c r="AD271" s="149" t="s">
        <v>1505</v>
      </c>
      <c r="AE271" s="148" t="s">
        <v>350</v>
      </c>
      <c r="AF271" s="148"/>
      <c r="AG271" s="149"/>
      <c r="AH271" s="148"/>
      <c r="AI271" s="148"/>
      <c r="AJ271" s="149"/>
      <c r="AK271" s="148" t="str">
        <f t="shared" si="12"/>
        <v>GFS</v>
      </c>
      <c r="AL271" s="148" t="str">
        <f t="shared" si="13"/>
        <v>Non- ICB</v>
      </c>
      <c r="AM271" s="196" t="str">
        <f t="shared" si="14"/>
        <v>GFS/Non- ICB</v>
      </c>
    </row>
    <row r="272" spans="1:39" x14ac:dyDescent="0.25">
      <c r="A272" s="195" t="str">
        <f>IF(ISERROR(MATCH(H272,PriorMonth!H:H,0)),"New","Unresolved")</f>
        <v>New</v>
      </c>
      <c r="B272" s="148">
        <v>9701</v>
      </c>
      <c r="C272" s="149" t="s">
        <v>199</v>
      </c>
      <c r="D272" s="148" t="s">
        <v>14</v>
      </c>
      <c r="E272" s="148">
        <v>692</v>
      </c>
      <c r="F272" s="149" t="s">
        <v>187</v>
      </c>
      <c r="G272" s="148" t="s">
        <v>16</v>
      </c>
      <c r="H272" s="148">
        <v>97120170282</v>
      </c>
      <c r="I272" s="149" t="s">
        <v>57</v>
      </c>
      <c r="J272" s="148" t="s">
        <v>133</v>
      </c>
      <c r="K272" s="148">
        <v>42828</v>
      </c>
      <c r="L272" s="149">
        <v>65</v>
      </c>
      <c r="M272" s="148" t="s">
        <v>111</v>
      </c>
      <c r="N272" s="148" t="s">
        <v>42</v>
      </c>
      <c r="O272" s="149">
        <v>42892</v>
      </c>
      <c r="P272" s="148" t="s">
        <v>1878</v>
      </c>
      <c r="Q272" s="148">
        <v>1</v>
      </c>
      <c r="R272" s="149" t="s">
        <v>33</v>
      </c>
      <c r="S272" s="148">
        <v>35013.83</v>
      </c>
      <c r="T272" s="148" t="s">
        <v>100</v>
      </c>
      <c r="U272" s="149">
        <v>35013.83</v>
      </c>
      <c r="V272" s="148" t="s">
        <v>200</v>
      </c>
      <c r="W272" s="148">
        <v>159855.61152350251</v>
      </c>
      <c r="X272" s="149" t="s">
        <v>100</v>
      </c>
      <c r="Y272" s="148" t="s">
        <v>114</v>
      </c>
      <c r="Z272" s="148">
        <v>35.01</v>
      </c>
      <c r="AA272" s="149">
        <v>1</v>
      </c>
      <c r="AB272" s="148" t="s">
        <v>630</v>
      </c>
      <c r="AC272" s="148" t="s">
        <v>416</v>
      </c>
      <c r="AD272" s="149" t="s">
        <v>1231</v>
      </c>
      <c r="AE272" s="148" t="s">
        <v>350</v>
      </c>
      <c r="AF272" s="148"/>
      <c r="AG272" s="149"/>
      <c r="AH272" s="148"/>
      <c r="AI272" s="148"/>
      <c r="AJ272" s="149"/>
      <c r="AK272" s="148" t="str">
        <f t="shared" si="12"/>
        <v>Non-GFS</v>
      </c>
      <c r="AL272" s="148" t="str">
        <f t="shared" si="13"/>
        <v>Non- ICB</v>
      </c>
      <c r="AM272" s="196" t="str">
        <f t="shared" si="14"/>
        <v>Non-GFS/Non- ICB</v>
      </c>
    </row>
    <row r="273" spans="1:39" x14ac:dyDescent="0.25">
      <c r="A273" s="195" t="str">
        <f>IF(ISERROR(MATCH(H273,PriorMonth!H:H,0)),"New","Unresolved")</f>
        <v>Unresolved</v>
      </c>
      <c r="B273" s="148">
        <v>693</v>
      </c>
      <c r="C273" s="149" t="s">
        <v>177</v>
      </c>
      <c r="D273" s="148" t="s">
        <v>16</v>
      </c>
      <c r="E273" s="148">
        <v>8243</v>
      </c>
      <c r="F273" s="149" t="s">
        <v>120</v>
      </c>
      <c r="G273" s="148" t="s">
        <v>14</v>
      </c>
      <c r="H273" s="148">
        <v>69301111602810</v>
      </c>
      <c r="I273" s="149" t="s">
        <v>56</v>
      </c>
      <c r="J273" s="148" t="s">
        <v>179</v>
      </c>
      <c r="K273" s="148">
        <v>42677</v>
      </c>
      <c r="L273" s="149">
        <v>216</v>
      </c>
      <c r="M273" s="148" t="s">
        <v>127</v>
      </c>
      <c r="N273" s="148" t="s">
        <v>128</v>
      </c>
      <c r="O273" s="149">
        <v>42733</v>
      </c>
      <c r="P273" s="148" t="s">
        <v>651</v>
      </c>
      <c r="Q273" s="148">
        <v>160</v>
      </c>
      <c r="R273" s="149" t="s">
        <v>39</v>
      </c>
      <c r="S273" s="148">
        <v>34392</v>
      </c>
      <c r="T273" s="148" t="s">
        <v>100</v>
      </c>
      <c r="U273" s="149">
        <v>34392</v>
      </c>
      <c r="V273" s="148" t="s">
        <v>100</v>
      </c>
      <c r="W273" s="148">
        <v>34392</v>
      </c>
      <c r="X273" s="149" t="s">
        <v>100</v>
      </c>
      <c r="Y273" s="148" t="s">
        <v>114</v>
      </c>
      <c r="Z273" s="148">
        <v>34.39</v>
      </c>
      <c r="AA273" s="149">
        <v>1</v>
      </c>
      <c r="AB273" s="148" t="s">
        <v>630</v>
      </c>
      <c r="AC273" s="148" t="s">
        <v>570</v>
      </c>
      <c r="AD273" s="149" t="s">
        <v>1267</v>
      </c>
      <c r="AE273" s="148" t="s">
        <v>350</v>
      </c>
      <c r="AF273" s="148"/>
      <c r="AG273" s="149"/>
      <c r="AH273" s="148"/>
      <c r="AI273" s="148"/>
      <c r="AJ273" s="149"/>
      <c r="AK273" s="148" t="str">
        <f t="shared" si="12"/>
        <v>GFS</v>
      </c>
      <c r="AL273" s="148" t="str">
        <f t="shared" si="13"/>
        <v>Non- ICB</v>
      </c>
      <c r="AM273" s="196" t="str">
        <f t="shared" si="14"/>
        <v>GFS/Non- ICB</v>
      </c>
    </row>
    <row r="274" spans="1:39" x14ac:dyDescent="0.25">
      <c r="A274" s="195" t="str">
        <f>IF(ISERROR(MATCH(H274,PriorMonth!H:H,0)),"New","Unresolved")</f>
        <v>Unresolved</v>
      </c>
      <c r="B274" s="148">
        <v>693</v>
      </c>
      <c r="C274" s="149" t="s">
        <v>177</v>
      </c>
      <c r="D274" s="148" t="s">
        <v>16</v>
      </c>
      <c r="E274" s="148">
        <v>8243</v>
      </c>
      <c r="F274" s="149" t="s">
        <v>120</v>
      </c>
      <c r="G274" s="148" t="s">
        <v>14</v>
      </c>
      <c r="H274" s="148">
        <v>69301111602814</v>
      </c>
      <c r="I274" s="149" t="s">
        <v>56</v>
      </c>
      <c r="J274" s="148" t="s">
        <v>179</v>
      </c>
      <c r="K274" s="148">
        <v>42677</v>
      </c>
      <c r="L274" s="149">
        <v>216</v>
      </c>
      <c r="M274" s="148" t="s">
        <v>127</v>
      </c>
      <c r="N274" s="148" t="s">
        <v>128</v>
      </c>
      <c r="O274" s="149">
        <v>42733</v>
      </c>
      <c r="P274" s="148" t="s">
        <v>651</v>
      </c>
      <c r="Q274" s="148">
        <v>160</v>
      </c>
      <c r="R274" s="149" t="s">
        <v>39</v>
      </c>
      <c r="S274" s="148">
        <v>34392</v>
      </c>
      <c r="T274" s="148" t="s">
        <v>100</v>
      </c>
      <c r="U274" s="149">
        <v>34392</v>
      </c>
      <c r="V274" s="148" t="s">
        <v>100</v>
      </c>
      <c r="W274" s="148">
        <v>34392</v>
      </c>
      <c r="X274" s="149" t="s">
        <v>100</v>
      </c>
      <c r="Y274" s="148" t="s">
        <v>114</v>
      </c>
      <c r="Z274" s="148">
        <v>34.39</v>
      </c>
      <c r="AA274" s="149">
        <v>1</v>
      </c>
      <c r="AB274" s="148" t="s">
        <v>630</v>
      </c>
      <c r="AC274" s="148" t="s">
        <v>570</v>
      </c>
      <c r="AD274" s="149" t="s">
        <v>1269</v>
      </c>
      <c r="AE274" s="148" t="s">
        <v>350</v>
      </c>
      <c r="AF274" s="148"/>
      <c r="AG274" s="149"/>
      <c r="AH274" s="148"/>
      <c r="AI274" s="148"/>
      <c r="AJ274" s="149"/>
      <c r="AK274" s="148" t="str">
        <f t="shared" si="12"/>
        <v>GFS</v>
      </c>
      <c r="AL274" s="148" t="str">
        <f t="shared" si="13"/>
        <v>Non- ICB</v>
      </c>
      <c r="AM274" s="196" t="str">
        <f t="shared" si="14"/>
        <v>GFS/Non- ICB</v>
      </c>
    </row>
    <row r="275" spans="1:39" x14ac:dyDescent="0.25">
      <c r="A275" s="195" t="str">
        <f>IF(ISERROR(MATCH(H275,PriorMonth!H:H,0)),"New","Unresolved")</f>
        <v>Unresolved</v>
      </c>
      <c r="B275" s="148">
        <v>199</v>
      </c>
      <c r="C275" s="149" t="s">
        <v>137</v>
      </c>
      <c r="D275" s="148" t="s">
        <v>22</v>
      </c>
      <c r="E275" s="148">
        <v>95</v>
      </c>
      <c r="F275" s="149" t="s">
        <v>153</v>
      </c>
      <c r="G275" s="148" t="s">
        <v>17</v>
      </c>
      <c r="H275" s="148">
        <v>1990110055178</v>
      </c>
      <c r="I275" s="149" t="s">
        <v>57</v>
      </c>
      <c r="J275" s="148" t="s">
        <v>332</v>
      </c>
      <c r="K275" s="148">
        <v>42605</v>
      </c>
      <c r="L275" s="149">
        <v>288</v>
      </c>
      <c r="M275" s="148" t="s">
        <v>111</v>
      </c>
      <c r="N275" s="148" t="s">
        <v>42</v>
      </c>
      <c r="O275" s="149">
        <v>42678</v>
      </c>
      <c r="P275" s="148" t="s">
        <v>651</v>
      </c>
      <c r="Q275" s="148">
        <v>215</v>
      </c>
      <c r="R275" s="149" t="s">
        <v>37</v>
      </c>
      <c r="S275" s="148">
        <v>38256.83</v>
      </c>
      <c r="T275" s="148" t="s">
        <v>248</v>
      </c>
      <c r="U275" s="149">
        <v>34093.96</v>
      </c>
      <c r="V275" s="148" t="s">
        <v>248</v>
      </c>
      <c r="W275" s="148">
        <v>38256.831176245767</v>
      </c>
      <c r="X275" s="149" t="s">
        <v>100</v>
      </c>
      <c r="Y275" s="148" t="s">
        <v>114</v>
      </c>
      <c r="Z275" s="148">
        <v>34.090000000000003</v>
      </c>
      <c r="AA275" s="149">
        <v>1</v>
      </c>
      <c r="AB275" s="148" t="s">
        <v>630</v>
      </c>
      <c r="AC275" s="148" t="s">
        <v>422</v>
      </c>
      <c r="AD275" s="149" t="s">
        <v>364</v>
      </c>
      <c r="AE275" s="148" t="s">
        <v>350</v>
      </c>
      <c r="AF275" s="148"/>
      <c r="AG275" s="149"/>
      <c r="AH275" s="148"/>
      <c r="AI275" s="148"/>
      <c r="AJ275" s="149"/>
      <c r="AK275" s="148" t="str">
        <f t="shared" si="12"/>
        <v>GFS</v>
      </c>
      <c r="AL275" s="148" t="str">
        <f t="shared" si="13"/>
        <v>Non- ICB</v>
      </c>
      <c r="AM275" s="196" t="str">
        <f t="shared" si="14"/>
        <v>GFS/Non- ICB</v>
      </c>
    </row>
    <row r="276" spans="1:39" x14ac:dyDescent="0.25">
      <c r="A276" s="195" t="str">
        <f>IF(ISERROR(MATCH(H276,PriorMonth!H:H,0)),"New","Unresolved")</f>
        <v>Unresolved</v>
      </c>
      <c r="B276" s="148">
        <v>199</v>
      </c>
      <c r="C276" s="149" t="s">
        <v>137</v>
      </c>
      <c r="D276" s="148" t="s">
        <v>22</v>
      </c>
      <c r="E276" s="148">
        <v>8243</v>
      </c>
      <c r="F276" s="149" t="s">
        <v>120</v>
      </c>
      <c r="G276" s="148" t="s">
        <v>14</v>
      </c>
      <c r="H276" s="148">
        <v>1990110063810</v>
      </c>
      <c r="I276" s="149" t="s">
        <v>56</v>
      </c>
      <c r="J276" s="148" t="s">
        <v>328</v>
      </c>
      <c r="K276" s="148">
        <v>42724</v>
      </c>
      <c r="L276" s="149">
        <v>169</v>
      </c>
      <c r="M276" s="148" t="s">
        <v>127</v>
      </c>
      <c r="N276" s="148" t="s">
        <v>128</v>
      </c>
      <c r="O276" s="149">
        <v>42800</v>
      </c>
      <c r="P276" s="148" t="s">
        <v>838</v>
      </c>
      <c r="Q276" s="148">
        <v>93</v>
      </c>
      <c r="R276" s="149" t="s">
        <v>36</v>
      </c>
      <c r="S276" s="148">
        <v>38157</v>
      </c>
      <c r="T276" s="148" t="s">
        <v>248</v>
      </c>
      <c r="U276" s="149">
        <v>34004.99</v>
      </c>
      <c r="V276" s="148" t="s">
        <v>248</v>
      </c>
      <c r="W276" s="148">
        <v>38156.997942741931</v>
      </c>
      <c r="X276" s="149" t="s">
        <v>100</v>
      </c>
      <c r="Y276" s="148" t="s">
        <v>114</v>
      </c>
      <c r="Z276" s="148">
        <v>34</v>
      </c>
      <c r="AA276" s="149">
        <v>1</v>
      </c>
      <c r="AB276" s="148" t="s">
        <v>630</v>
      </c>
      <c r="AC276" s="148" t="s">
        <v>851</v>
      </c>
      <c r="AD276" s="149" t="s">
        <v>1360</v>
      </c>
      <c r="AE276" s="148" t="s">
        <v>350</v>
      </c>
      <c r="AF276" s="148"/>
      <c r="AG276" s="149"/>
      <c r="AH276" s="148"/>
      <c r="AI276" s="148"/>
      <c r="AJ276" s="149"/>
      <c r="AK276" s="148" t="str">
        <f t="shared" si="12"/>
        <v>GFS</v>
      </c>
      <c r="AL276" s="148" t="str">
        <f t="shared" si="13"/>
        <v>Non- ICB</v>
      </c>
      <c r="AM276" s="196" t="str">
        <f t="shared" si="14"/>
        <v>GFS/Non- ICB</v>
      </c>
    </row>
    <row r="277" spans="1:39" x14ac:dyDescent="0.25">
      <c r="A277" s="195" t="str">
        <f>IF(ISERROR(MATCH(H277,PriorMonth!H:H,0)),"New","Unresolved")</f>
        <v>New</v>
      </c>
      <c r="B277" s="148">
        <v>95</v>
      </c>
      <c r="C277" s="149" t="s">
        <v>153</v>
      </c>
      <c r="D277" s="148" t="s">
        <v>17</v>
      </c>
      <c r="E277" s="148">
        <v>260</v>
      </c>
      <c r="F277" s="149" t="s">
        <v>113</v>
      </c>
      <c r="G277" s="148" t="s">
        <v>23</v>
      </c>
      <c r="H277" s="148">
        <v>950110011772</v>
      </c>
      <c r="I277" s="149" t="s">
        <v>58</v>
      </c>
      <c r="J277" s="148" t="s">
        <v>195</v>
      </c>
      <c r="K277" s="148">
        <v>42825</v>
      </c>
      <c r="L277" s="149">
        <v>68</v>
      </c>
      <c r="M277" s="148" t="s">
        <v>127</v>
      </c>
      <c r="N277" s="148" t="s">
        <v>128</v>
      </c>
      <c r="O277" s="149">
        <v>42892</v>
      </c>
      <c r="P277" s="148" t="s">
        <v>1878</v>
      </c>
      <c r="Q277" s="148">
        <v>1</v>
      </c>
      <c r="R277" s="149" t="s">
        <v>33</v>
      </c>
      <c r="S277" s="148">
        <v>33856.67</v>
      </c>
      <c r="T277" s="148" t="s">
        <v>100</v>
      </c>
      <c r="U277" s="149">
        <v>33856.67</v>
      </c>
      <c r="V277" s="148" t="s">
        <v>100</v>
      </c>
      <c r="W277" s="148">
        <v>33856.67</v>
      </c>
      <c r="X277" s="149" t="s">
        <v>100</v>
      </c>
      <c r="Y277" s="148" t="s">
        <v>114</v>
      </c>
      <c r="Z277" s="148">
        <v>33.86</v>
      </c>
      <c r="AA277" s="149">
        <v>1</v>
      </c>
      <c r="AB277" s="148" t="s">
        <v>630</v>
      </c>
      <c r="AC277" s="148" t="s">
        <v>442</v>
      </c>
      <c r="AD277" s="149" t="s">
        <v>354</v>
      </c>
      <c r="AE277" s="148" t="s">
        <v>350</v>
      </c>
      <c r="AF277" s="148"/>
      <c r="AG277" s="149"/>
      <c r="AH277" s="148"/>
      <c r="AI277" s="148"/>
      <c r="AJ277" s="149"/>
      <c r="AK277" s="148" t="str">
        <f t="shared" si="12"/>
        <v>GFS</v>
      </c>
      <c r="AL277" s="148" t="str">
        <f t="shared" si="13"/>
        <v>Non- ICB</v>
      </c>
      <c r="AM277" s="196" t="str">
        <f t="shared" si="14"/>
        <v>GFS/Non- ICB</v>
      </c>
    </row>
    <row r="278" spans="1:39" x14ac:dyDescent="0.25">
      <c r="A278" s="195" t="str">
        <f>IF(ISERROR(MATCH(H278,PriorMonth!H:H,0)),"New","Unresolved")</f>
        <v>Unresolved</v>
      </c>
      <c r="B278" s="148">
        <v>72</v>
      </c>
      <c r="C278" s="149" t="s">
        <v>174</v>
      </c>
      <c r="D278" s="148" t="s">
        <v>17</v>
      </c>
      <c r="E278" s="148">
        <v>199</v>
      </c>
      <c r="F278" s="149" t="s">
        <v>137</v>
      </c>
      <c r="G278" s="148" t="s">
        <v>22</v>
      </c>
      <c r="H278" s="148" t="s">
        <v>546</v>
      </c>
      <c r="I278" s="149" t="s">
        <v>58</v>
      </c>
      <c r="J278" s="148" t="s">
        <v>195</v>
      </c>
      <c r="K278" s="148">
        <v>42586</v>
      </c>
      <c r="L278" s="149">
        <v>307</v>
      </c>
      <c r="M278" s="148" t="s">
        <v>118</v>
      </c>
      <c r="N278" s="148" t="s">
        <v>41</v>
      </c>
      <c r="O278" s="149">
        <v>42618</v>
      </c>
      <c r="P278" s="148" t="s">
        <v>406</v>
      </c>
      <c r="Q278" s="148">
        <v>275</v>
      </c>
      <c r="R278" s="149" t="s">
        <v>37</v>
      </c>
      <c r="S278" s="148">
        <v>33795.82</v>
      </c>
      <c r="T278" s="148" t="s">
        <v>100</v>
      </c>
      <c r="U278" s="149">
        <v>33795.82</v>
      </c>
      <c r="V278" s="148" t="s">
        <v>100</v>
      </c>
      <c r="W278" s="148">
        <v>33795.82</v>
      </c>
      <c r="X278" s="149" t="s">
        <v>100</v>
      </c>
      <c r="Y278" s="148" t="s">
        <v>114</v>
      </c>
      <c r="Z278" s="148">
        <v>33.799999999999997</v>
      </c>
      <c r="AA278" s="149">
        <v>1</v>
      </c>
      <c r="AB278" s="148" t="s">
        <v>630</v>
      </c>
      <c r="AC278" s="148" t="s">
        <v>439</v>
      </c>
      <c r="AD278" s="149" t="s">
        <v>547</v>
      </c>
      <c r="AE278" s="148" t="s">
        <v>350</v>
      </c>
      <c r="AF278" s="148"/>
      <c r="AG278" s="149"/>
      <c r="AH278" s="148"/>
      <c r="AI278" s="148"/>
      <c r="AJ278" s="149"/>
      <c r="AK278" s="148" t="str">
        <f t="shared" si="12"/>
        <v>Non-GFS</v>
      </c>
      <c r="AL278" s="148" t="str">
        <f t="shared" si="13"/>
        <v>Non- ICB</v>
      </c>
      <c r="AM278" s="196" t="str">
        <f t="shared" si="14"/>
        <v>Non-GFS/Non- ICB</v>
      </c>
    </row>
    <row r="279" spans="1:39" x14ac:dyDescent="0.25">
      <c r="A279" s="195" t="str">
        <f>IF(ISERROR(MATCH(H279,PriorMonth!H:H,0)),"New","Unresolved")</f>
        <v>New</v>
      </c>
      <c r="B279" s="148">
        <v>72</v>
      </c>
      <c r="C279" s="149" t="s">
        <v>174</v>
      </c>
      <c r="D279" s="148" t="s">
        <v>17</v>
      </c>
      <c r="E279" s="148">
        <v>1960</v>
      </c>
      <c r="F279" s="149" t="s">
        <v>423</v>
      </c>
      <c r="G279" s="148" t="s">
        <v>22</v>
      </c>
      <c r="H279" s="148">
        <v>2017000194</v>
      </c>
      <c r="I279" s="149" t="s">
        <v>58</v>
      </c>
      <c r="J279" s="148" t="s">
        <v>195</v>
      </c>
      <c r="K279" s="148">
        <v>42888</v>
      </c>
      <c r="L279" s="149">
        <v>5</v>
      </c>
      <c r="M279" s="148" t="s">
        <v>127</v>
      </c>
      <c r="N279" s="148" t="s">
        <v>128</v>
      </c>
      <c r="O279" s="149">
        <v>42893</v>
      </c>
      <c r="P279" s="148" t="s">
        <v>1878</v>
      </c>
      <c r="Q279" s="148">
        <v>0</v>
      </c>
      <c r="R279" s="149" t="s">
        <v>33</v>
      </c>
      <c r="S279" s="148">
        <v>33795.82</v>
      </c>
      <c r="T279" s="148" t="s">
        <v>100</v>
      </c>
      <c r="U279" s="149">
        <v>33795.82</v>
      </c>
      <c r="V279" s="148" t="s">
        <v>100</v>
      </c>
      <c r="W279" s="148">
        <v>33795.82</v>
      </c>
      <c r="X279" s="149" t="s">
        <v>100</v>
      </c>
      <c r="Y279" s="148" t="s">
        <v>114</v>
      </c>
      <c r="Z279" s="148">
        <v>33.799999999999997</v>
      </c>
      <c r="AA279" s="149">
        <v>1</v>
      </c>
      <c r="AB279" s="148" t="s">
        <v>630</v>
      </c>
      <c r="AC279" s="148" t="s">
        <v>455</v>
      </c>
      <c r="AD279" s="149" t="s">
        <v>2703</v>
      </c>
      <c r="AE279" s="148" t="s">
        <v>350</v>
      </c>
      <c r="AF279" s="148"/>
      <c r="AG279" s="149"/>
      <c r="AH279" s="148"/>
      <c r="AI279" s="148"/>
      <c r="AJ279" s="149"/>
      <c r="AK279" s="148" t="str">
        <f t="shared" si="12"/>
        <v>Non-GFS</v>
      </c>
      <c r="AL279" s="148" t="str">
        <f t="shared" si="13"/>
        <v>Non- ICB</v>
      </c>
      <c r="AM279" s="196" t="str">
        <f t="shared" si="14"/>
        <v>Non-GFS/Non- ICB</v>
      </c>
    </row>
    <row r="280" spans="1:39" x14ac:dyDescent="0.25">
      <c r="A280" s="195" t="str">
        <f>IF(ISERROR(MATCH(H280,PriorMonth!H:H,0)),"New","Unresolved")</f>
        <v>Unresolved</v>
      </c>
      <c r="B280" s="148">
        <v>199</v>
      </c>
      <c r="C280" s="149" t="s">
        <v>137</v>
      </c>
      <c r="D280" s="148" t="s">
        <v>22</v>
      </c>
      <c r="E280" s="148">
        <v>8243</v>
      </c>
      <c r="F280" s="149" t="s">
        <v>120</v>
      </c>
      <c r="G280" s="148" t="s">
        <v>14</v>
      </c>
      <c r="H280" s="148">
        <v>1990110063695</v>
      </c>
      <c r="I280" s="149" t="s">
        <v>56</v>
      </c>
      <c r="J280" s="148" t="s">
        <v>328</v>
      </c>
      <c r="K280" s="148">
        <v>42724</v>
      </c>
      <c r="L280" s="149">
        <v>169</v>
      </c>
      <c r="M280" s="148" t="s">
        <v>111</v>
      </c>
      <c r="N280" s="148" t="s">
        <v>42</v>
      </c>
      <c r="O280" s="149">
        <v>42800</v>
      </c>
      <c r="P280" s="148" t="s">
        <v>838</v>
      </c>
      <c r="Q280" s="148">
        <v>93</v>
      </c>
      <c r="R280" s="149" t="s">
        <v>36</v>
      </c>
      <c r="S280" s="148">
        <v>37911</v>
      </c>
      <c r="T280" s="148" t="s">
        <v>248</v>
      </c>
      <c r="U280" s="149">
        <v>33785.760000000002</v>
      </c>
      <c r="V280" s="148" t="s">
        <v>248</v>
      </c>
      <c r="W280" s="148">
        <v>37910.99996835678</v>
      </c>
      <c r="X280" s="149" t="s">
        <v>100</v>
      </c>
      <c r="Y280" s="148" t="s">
        <v>114</v>
      </c>
      <c r="Z280" s="148">
        <v>33.79</v>
      </c>
      <c r="AA280" s="149">
        <v>1</v>
      </c>
      <c r="AB280" s="148" t="s">
        <v>630</v>
      </c>
      <c r="AC280" s="148" t="s">
        <v>851</v>
      </c>
      <c r="AD280" s="149" t="s">
        <v>1351</v>
      </c>
      <c r="AE280" s="148" t="s">
        <v>350</v>
      </c>
      <c r="AF280" s="148"/>
      <c r="AG280" s="149"/>
      <c r="AH280" s="148"/>
      <c r="AI280" s="148"/>
      <c r="AJ280" s="149"/>
      <c r="AK280" s="148" t="str">
        <f t="shared" si="12"/>
        <v>GFS</v>
      </c>
      <c r="AL280" s="148" t="str">
        <f t="shared" si="13"/>
        <v>Non- ICB</v>
      </c>
      <c r="AM280" s="196" t="str">
        <f t="shared" si="14"/>
        <v>GFS/Non- ICB</v>
      </c>
    </row>
    <row r="281" spans="1:39" x14ac:dyDescent="0.25">
      <c r="A281" s="195" t="str">
        <f>IF(ISERROR(MATCH(H281,PriorMonth!H:H,0)),"New","Unresolved")</f>
        <v>New</v>
      </c>
      <c r="B281" s="148">
        <v>3011</v>
      </c>
      <c r="C281" s="149" t="s">
        <v>164</v>
      </c>
      <c r="D281" s="148" t="s">
        <v>22</v>
      </c>
      <c r="E281" s="148">
        <v>199</v>
      </c>
      <c r="F281" s="149" t="s">
        <v>137</v>
      </c>
      <c r="G281" s="148" t="s">
        <v>22</v>
      </c>
      <c r="H281" s="148">
        <v>390579</v>
      </c>
      <c r="I281" s="149" t="s">
        <v>59</v>
      </c>
      <c r="J281" s="148" t="s">
        <v>255</v>
      </c>
      <c r="K281" s="148">
        <v>42829</v>
      </c>
      <c r="L281" s="149">
        <v>64</v>
      </c>
      <c r="M281" s="148" t="s">
        <v>111</v>
      </c>
      <c r="N281" s="148" t="s">
        <v>42</v>
      </c>
      <c r="O281" s="149">
        <v>42893</v>
      </c>
      <c r="P281" s="148" t="s">
        <v>1878</v>
      </c>
      <c r="Q281" s="148">
        <v>0</v>
      </c>
      <c r="R281" s="149" t="s">
        <v>33</v>
      </c>
      <c r="S281" s="148">
        <v>37520</v>
      </c>
      <c r="T281" s="148" t="s">
        <v>248</v>
      </c>
      <c r="U281" s="149">
        <v>33437.31</v>
      </c>
      <c r="V281" s="148" t="s">
        <v>248</v>
      </c>
      <c r="W281" s="148">
        <v>37520.004237049448</v>
      </c>
      <c r="X281" s="149" t="s">
        <v>100</v>
      </c>
      <c r="Y281" s="148" t="s">
        <v>107</v>
      </c>
      <c r="Z281" s="148">
        <v>33.44</v>
      </c>
      <c r="AA281" s="149">
        <v>1</v>
      </c>
      <c r="AB281" s="148" t="s">
        <v>630</v>
      </c>
      <c r="AC281" s="148" t="s">
        <v>484</v>
      </c>
      <c r="AD281" s="149" t="s">
        <v>396</v>
      </c>
      <c r="AE281" s="148" t="s">
        <v>350</v>
      </c>
      <c r="AF281" s="148"/>
      <c r="AG281" s="149"/>
      <c r="AH281" s="148"/>
      <c r="AI281" s="148"/>
      <c r="AJ281" s="149"/>
      <c r="AK281" s="148" t="str">
        <f t="shared" si="12"/>
        <v>Non-GFS</v>
      </c>
      <c r="AL281" s="148" t="str">
        <f t="shared" si="13"/>
        <v>Non- ICB</v>
      </c>
      <c r="AM281" s="196" t="str">
        <f t="shared" si="14"/>
        <v>Non-GFS/Non- ICB</v>
      </c>
    </row>
    <row r="282" spans="1:39" x14ac:dyDescent="0.25">
      <c r="A282" s="195" t="str">
        <f>IF(ISERROR(MATCH(H282,PriorMonth!H:H,0)),"New","Unresolved")</f>
        <v>New</v>
      </c>
      <c r="B282" s="148">
        <v>3075</v>
      </c>
      <c r="C282" s="149" t="s">
        <v>145</v>
      </c>
      <c r="D282" s="148" t="s">
        <v>21</v>
      </c>
      <c r="E282" s="148">
        <v>1340</v>
      </c>
      <c r="F282" s="149" t="s">
        <v>146</v>
      </c>
      <c r="G282" s="148" t="s">
        <v>21</v>
      </c>
      <c r="H282" s="148">
        <v>30751700246</v>
      </c>
      <c r="I282" s="149" t="s">
        <v>59</v>
      </c>
      <c r="J282" s="148" t="s">
        <v>125</v>
      </c>
      <c r="K282" s="148">
        <v>42828</v>
      </c>
      <c r="L282" s="149">
        <v>65</v>
      </c>
      <c r="M282" s="148" t="s">
        <v>111</v>
      </c>
      <c r="N282" s="148" t="s">
        <v>42</v>
      </c>
      <c r="O282" s="149">
        <v>42892</v>
      </c>
      <c r="P282" s="148" t="s">
        <v>1878</v>
      </c>
      <c r="Q282" s="148">
        <v>1</v>
      </c>
      <c r="R282" s="149" t="s">
        <v>33</v>
      </c>
      <c r="S282" s="148">
        <v>33212.160000000003</v>
      </c>
      <c r="T282" s="148" t="s">
        <v>100</v>
      </c>
      <c r="U282" s="149">
        <v>33212.160000000003</v>
      </c>
      <c r="V282" s="148" t="s">
        <v>100</v>
      </c>
      <c r="W282" s="148">
        <v>33212.160000000003</v>
      </c>
      <c r="X282" s="149" t="s">
        <v>100</v>
      </c>
      <c r="Y282" s="148" t="s">
        <v>107</v>
      </c>
      <c r="Z282" s="148">
        <v>33.21</v>
      </c>
      <c r="AA282" s="149">
        <v>1</v>
      </c>
      <c r="AB282" s="148" t="s">
        <v>630</v>
      </c>
      <c r="AC282" s="148" t="s">
        <v>415</v>
      </c>
      <c r="AD282" s="149" t="s">
        <v>358</v>
      </c>
      <c r="AE282" s="148" t="s">
        <v>350</v>
      </c>
      <c r="AF282" s="148"/>
      <c r="AG282" s="149"/>
      <c r="AH282" s="148"/>
      <c r="AI282" s="148"/>
      <c r="AJ282" s="149"/>
      <c r="AK282" s="148" t="str">
        <f t="shared" si="12"/>
        <v>GFS</v>
      </c>
      <c r="AL282" s="148" t="str">
        <f t="shared" si="13"/>
        <v>Non- ICB</v>
      </c>
      <c r="AM282" s="196" t="str">
        <f t="shared" si="14"/>
        <v>GFS/Non- ICB</v>
      </c>
    </row>
    <row r="283" spans="1:39" x14ac:dyDescent="0.25">
      <c r="A283" s="195" t="str">
        <f>IF(ISERROR(MATCH(H283,PriorMonth!H:H,0)),"New","Unresolved")</f>
        <v>New</v>
      </c>
      <c r="B283" s="148">
        <v>635</v>
      </c>
      <c r="C283" s="149" t="s">
        <v>142</v>
      </c>
      <c r="D283" s="148" t="s">
        <v>16</v>
      </c>
      <c r="E283" s="148">
        <v>693</v>
      </c>
      <c r="F283" s="149" t="s">
        <v>177</v>
      </c>
      <c r="G283" s="148" t="s">
        <v>16</v>
      </c>
      <c r="H283" s="148">
        <v>63501111708645</v>
      </c>
      <c r="I283" s="149" t="s">
        <v>55</v>
      </c>
      <c r="J283" s="148" t="s">
        <v>1257</v>
      </c>
      <c r="K283" s="148">
        <v>42821</v>
      </c>
      <c r="L283" s="149">
        <v>72</v>
      </c>
      <c r="M283" s="148" t="s">
        <v>111</v>
      </c>
      <c r="N283" s="148" t="s">
        <v>42</v>
      </c>
      <c r="O283" s="149">
        <v>42892</v>
      </c>
      <c r="P283" s="148" t="s">
        <v>1878</v>
      </c>
      <c r="Q283" s="148">
        <v>1</v>
      </c>
      <c r="R283" s="149" t="s">
        <v>33</v>
      </c>
      <c r="S283" s="148">
        <v>33192.44</v>
      </c>
      <c r="T283" s="148" t="s">
        <v>100</v>
      </c>
      <c r="U283" s="149">
        <v>33192.44</v>
      </c>
      <c r="V283" s="148" t="s">
        <v>100</v>
      </c>
      <c r="W283" s="148">
        <v>33192.44</v>
      </c>
      <c r="X283" s="149" t="s">
        <v>100</v>
      </c>
      <c r="Y283" s="148" t="s">
        <v>107</v>
      </c>
      <c r="Z283" s="148">
        <v>33.19</v>
      </c>
      <c r="AA283" s="149">
        <v>1</v>
      </c>
      <c r="AB283" s="148" t="s">
        <v>630</v>
      </c>
      <c r="AC283" s="148" t="s">
        <v>431</v>
      </c>
      <c r="AD283" s="149" t="s">
        <v>854</v>
      </c>
      <c r="AE283" s="148" t="s">
        <v>350</v>
      </c>
      <c r="AF283" s="148"/>
      <c r="AG283" s="149"/>
      <c r="AH283" s="148"/>
      <c r="AI283" s="148"/>
      <c r="AJ283" s="149"/>
      <c r="AK283" s="148" t="str">
        <f t="shared" si="12"/>
        <v>GFS</v>
      </c>
      <c r="AL283" s="148" t="str">
        <f t="shared" si="13"/>
        <v>Non- ICB</v>
      </c>
      <c r="AM283" s="196" t="str">
        <f t="shared" si="14"/>
        <v>GFS/Non- ICB</v>
      </c>
    </row>
    <row r="284" spans="1:39" x14ac:dyDescent="0.25">
      <c r="A284" s="195" t="str">
        <f>IF(ISERROR(MATCH(H284,PriorMonth!H:H,0)),"New","Unresolved")</f>
        <v>New</v>
      </c>
      <c r="B284" s="148">
        <v>635</v>
      </c>
      <c r="C284" s="149" t="s">
        <v>142</v>
      </c>
      <c r="D284" s="148" t="s">
        <v>16</v>
      </c>
      <c r="E284" s="148">
        <v>693</v>
      </c>
      <c r="F284" s="149" t="s">
        <v>177</v>
      </c>
      <c r="G284" s="148" t="s">
        <v>16</v>
      </c>
      <c r="H284" s="148">
        <v>63501111708643</v>
      </c>
      <c r="I284" s="149" t="s">
        <v>55</v>
      </c>
      <c r="J284" s="148" t="s">
        <v>1257</v>
      </c>
      <c r="K284" s="148">
        <v>42821</v>
      </c>
      <c r="L284" s="149">
        <v>72</v>
      </c>
      <c r="M284" s="148" t="s">
        <v>111</v>
      </c>
      <c r="N284" s="148" t="s">
        <v>42</v>
      </c>
      <c r="O284" s="149">
        <v>42892</v>
      </c>
      <c r="P284" s="148" t="s">
        <v>1878</v>
      </c>
      <c r="Q284" s="148">
        <v>1</v>
      </c>
      <c r="R284" s="149" t="s">
        <v>33</v>
      </c>
      <c r="S284" s="148">
        <v>33151.54</v>
      </c>
      <c r="T284" s="148" t="s">
        <v>100</v>
      </c>
      <c r="U284" s="149">
        <v>33151.54</v>
      </c>
      <c r="V284" s="148" t="s">
        <v>100</v>
      </c>
      <c r="W284" s="148">
        <v>33151.54</v>
      </c>
      <c r="X284" s="149" t="s">
        <v>100</v>
      </c>
      <c r="Y284" s="148" t="s">
        <v>107</v>
      </c>
      <c r="Z284" s="148">
        <v>33.15</v>
      </c>
      <c r="AA284" s="149">
        <v>1</v>
      </c>
      <c r="AB284" s="148" t="s">
        <v>630</v>
      </c>
      <c r="AC284" s="148" t="s">
        <v>431</v>
      </c>
      <c r="AD284" s="149" t="s">
        <v>854</v>
      </c>
      <c r="AE284" s="148" t="s">
        <v>350</v>
      </c>
      <c r="AF284" s="148"/>
      <c r="AG284" s="149"/>
      <c r="AH284" s="148"/>
      <c r="AI284" s="148"/>
      <c r="AJ284" s="149"/>
      <c r="AK284" s="148" t="str">
        <f t="shared" si="12"/>
        <v>GFS</v>
      </c>
      <c r="AL284" s="148" t="str">
        <f t="shared" si="13"/>
        <v>Non- ICB</v>
      </c>
      <c r="AM284" s="196" t="str">
        <f t="shared" si="14"/>
        <v>GFS/Non- ICB</v>
      </c>
    </row>
    <row r="285" spans="1:39" x14ac:dyDescent="0.25">
      <c r="A285" s="195" t="str">
        <f>IF(ISERROR(MATCH(H285,PriorMonth!H:H,0)),"New","Unresolved")</f>
        <v>New</v>
      </c>
      <c r="B285" s="148">
        <v>95</v>
      </c>
      <c r="C285" s="149" t="s">
        <v>153</v>
      </c>
      <c r="D285" s="148" t="s">
        <v>17</v>
      </c>
      <c r="E285" s="148">
        <v>1350</v>
      </c>
      <c r="F285" s="149" t="s">
        <v>124</v>
      </c>
      <c r="G285" s="148" t="s">
        <v>21</v>
      </c>
      <c r="H285" s="148">
        <v>950110011419</v>
      </c>
      <c r="I285" s="149" t="s">
        <v>58</v>
      </c>
      <c r="J285" s="148" t="s">
        <v>195</v>
      </c>
      <c r="K285" s="148">
        <v>42822</v>
      </c>
      <c r="L285" s="149">
        <v>71</v>
      </c>
      <c r="M285" s="148" t="s">
        <v>111</v>
      </c>
      <c r="N285" s="148" t="s">
        <v>42</v>
      </c>
      <c r="O285" s="149">
        <v>42892</v>
      </c>
      <c r="P285" s="148" t="s">
        <v>1878</v>
      </c>
      <c r="Q285" s="148">
        <v>1</v>
      </c>
      <c r="R285" s="149" t="s">
        <v>33</v>
      </c>
      <c r="S285" s="148">
        <v>32883</v>
      </c>
      <c r="T285" s="148" t="s">
        <v>100</v>
      </c>
      <c r="U285" s="149">
        <v>32883</v>
      </c>
      <c r="V285" s="148" t="s">
        <v>100</v>
      </c>
      <c r="W285" s="148">
        <v>32883</v>
      </c>
      <c r="X285" s="149" t="s">
        <v>100</v>
      </c>
      <c r="Y285" s="148" t="s">
        <v>114</v>
      </c>
      <c r="Z285" s="148">
        <v>32.880000000000003</v>
      </c>
      <c r="AA285" s="149">
        <v>1</v>
      </c>
      <c r="AB285" s="148" t="s">
        <v>630</v>
      </c>
      <c r="AC285" s="148" t="s">
        <v>436</v>
      </c>
      <c r="AD285" s="149" t="s">
        <v>358</v>
      </c>
      <c r="AE285" s="148" t="s">
        <v>350</v>
      </c>
      <c r="AF285" s="148"/>
      <c r="AG285" s="149"/>
      <c r="AH285" s="148"/>
      <c r="AI285" s="148"/>
      <c r="AJ285" s="149"/>
      <c r="AK285" s="148" t="str">
        <f t="shared" si="12"/>
        <v>GFS</v>
      </c>
      <c r="AL285" s="148" t="str">
        <f t="shared" si="13"/>
        <v>Non- ICB</v>
      </c>
      <c r="AM285" s="196" t="str">
        <f t="shared" si="14"/>
        <v>GFS/Non- ICB</v>
      </c>
    </row>
    <row r="286" spans="1:39" x14ac:dyDescent="0.25">
      <c r="A286" s="195" t="str">
        <f>IF(ISERROR(MATCH(H286,PriorMonth!H:H,0)),"New","Unresolved")</f>
        <v>Unresolved</v>
      </c>
      <c r="B286" s="148">
        <v>693</v>
      </c>
      <c r="C286" s="149" t="s">
        <v>177</v>
      </c>
      <c r="D286" s="148" t="s">
        <v>16</v>
      </c>
      <c r="E286" s="148">
        <v>8243</v>
      </c>
      <c r="F286" s="149" t="s">
        <v>120</v>
      </c>
      <c r="G286" s="148" t="s">
        <v>14</v>
      </c>
      <c r="H286" s="148">
        <v>69301111602816</v>
      </c>
      <c r="I286" s="149" t="s">
        <v>56</v>
      </c>
      <c r="J286" s="148" t="s">
        <v>179</v>
      </c>
      <c r="K286" s="148">
        <v>42677</v>
      </c>
      <c r="L286" s="149">
        <v>216</v>
      </c>
      <c r="M286" s="148" t="s">
        <v>127</v>
      </c>
      <c r="N286" s="148" t="s">
        <v>128</v>
      </c>
      <c r="O286" s="149">
        <v>42733</v>
      </c>
      <c r="P286" s="148" t="s">
        <v>651</v>
      </c>
      <c r="Q286" s="148">
        <v>160</v>
      </c>
      <c r="R286" s="149" t="s">
        <v>39</v>
      </c>
      <c r="S286" s="148">
        <v>32810.75</v>
      </c>
      <c r="T286" s="148" t="s">
        <v>100</v>
      </c>
      <c r="U286" s="149">
        <v>32810.75</v>
      </c>
      <c r="V286" s="148" t="s">
        <v>100</v>
      </c>
      <c r="W286" s="148">
        <v>32810.75</v>
      </c>
      <c r="X286" s="149" t="s">
        <v>100</v>
      </c>
      <c r="Y286" s="148" t="s">
        <v>114</v>
      </c>
      <c r="Z286" s="148">
        <v>32.81</v>
      </c>
      <c r="AA286" s="149">
        <v>1</v>
      </c>
      <c r="AB286" s="148" t="s">
        <v>630</v>
      </c>
      <c r="AC286" s="148" t="s">
        <v>570</v>
      </c>
      <c r="AD286" s="149" t="s">
        <v>858</v>
      </c>
      <c r="AE286" s="148" t="s">
        <v>350</v>
      </c>
      <c r="AF286" s="148"/>
      <c r="AG286" s="149"/>
      <c r="AH286" s="148"/>
      <c r="AI286" s="148"/>
      <c r="AJ286" s="149"/>
      <c r="AK286" s="148" t="str">
        <f t="shared" si="12"/>
        <v>GFS</v>
      </c>
      <c r="AL286" s="148" t="str">
        <f t="shared" si="13"/>
        <v>Non- ICB</v>
      </c>
      <c r="AM286" s="196" t="str">
        <f t="shared" si="14"/>
        <v>GFS/Non- ICB</v>
      </c>
    </row>
    <row r="287" spans="1:39" x14ac:dyDescent="0.25">
      <c r="A287" s="195" t="str">
        <f>IF(ISERROR(MATCH(H287,PriorMonth!H:H,0)),"New","Unresolved")</f>
        <v>Unresolved</v>
      </c>
      <c r="B287" s="148">
        <v>199</v>
      </c>
      <c r="C287" s="149" t="s">
        <v>137</v>
      </c>
      <c r="D287" s="148" t="s">
        <v>22</v>
      </c>
      <c r="E287" s="148">
        <v>132</v>
      </c>
      <c r="F287" s="149" t="s">
        <v>233</v>
      </c>
      <c r="G287" s="148" t="s">
        <v>22</v>
      </c>
      <c r="H287" s="148">
        <v>199030003131</v>
      </c>
      <c r="I287" s="149" t="s">
        <v>54</v>
      </c>
      <c r="J287" s="148" t="s">
        <v>324</v>
      </c>
      <c r="K287" s="148">
        <v>42642</v>
      </c>
      <c r="L287" s="149">
        <v>251</v>
      </c>
      <c r="M287" s="148" t="s">
        <v>158</v>
      </c>
      <c r="N287" s="148" t="s">
        <v>41</v>
      </c>
      <c r="O287" s="149">
        <v>42706</v>
      </c>
      <c r="P287" s="148" t="s">
        <v>651</v>
      </c>
      <c r="Q287" s="148">
        <v>187</v>
      </c>
      <c r="R287" s="149" t="s">
        <v>37</v>
      </c>
      <c r="S287" s="148">
        <v>36673</v>
      </c>
      <c r="T287" s="148" t="s">
        <v>248</v>
      </c>
      <c r="U287" s="149">
        <v>32682.47</v>
      </c>
      <c r="V287" s="148" t="s">
        <v>248</v>
      </c>
      <c r="W287" s="148">
        <v>36672.998302711596</v>
      </c>
      <c r="X287" s="149" t="s">
        <v>100</v>
      </c>
      <c r="Y287" s="148" t="s">
        <v>107</v>
      </c>
      <c r="Z287" s="148">
        <v>32.68</v>
      </c>
      <c r="AA287" s="149">
        <v>1</v>
      </c>
      <c r="AB287" s="148" t="s">
        <v>630</v>
      </c>
      <c r="AC287" s="148" t="s">
        <v>446</v>
      </c>
      <c r="AD287" s="149" t="s">
        <v>784</v>
      </c>
      <c r="AE287" s="148" t="s">
        <v>350</v>
      </c>
      <c r="AF287" s="148"/>
      <c r="AG287" s="149"/>
      <c r="AH287" s="148"/>
      <c r="AI287" s="148"/>
      <c r="AJ287" s="149"/>
      <c r="AK287" s="148" t="str">
        <f t="shared" si="12"/>
        <v>GFS</v>
      </c>
      <c r="AL287" s="148" t="str">
        <f t="shared" si="13"/>
        <v>Non- ICB</v>
      </c>
      <c r="AM287" s="196" t="str">
        <f t="shared" si="14"/>
        <v>GFS/Non- ICB</v>
      </c>
    </row>
    <row r="288" spans="1:39" x14ac:dyDescent="0.25">
      <c r="A288" s="195" t="str">
        <f>IF(ISERROR(MATCH(H288,PriorMonth!H:H,0)),"New","Unresolved")</f>
        <v>Unresolved</v>
      </c>
      <c r="B288" s="148">
        <v>95</v>
      </c>
      <c r="C288" s="149" t="s">
        <v>153</v>
      </c>
      <c r="D288" s="148" t="s">
        <v>17</v>
      </c>
      <c r="E288" s="148">
        <v>8310</v>
      </c>
      <c r="F288" s="149" t="s">
        <v>170</v>
      </c>
      <c r="G288" s="148" t="s">
        <v>14</v>
      </c>
      <c r="H288" s="148">
        <v>950110009672</v>
      </c>
      <c r="I288" s="149" t="s">
        <v>58</v>
      </c>
      <c r="J288" s="148" t="s">
        <v>195</v>
      </c>
      <c r="K288" s="148">
        <v>42636</v>
      </c>
      <c r="L288" s="149">
        <v>257</v>
      </c>
      <c r="M288" s="148" t="s">
        <v>118</v>
      </c>
      <c r="N288" s="148" t="s">
        <v>41</v>
      </c>
      <c r="O288" s="149">
        <v>42859</v>
      </c>
      <c r="P288" s="148" t="s">
        <v>1878</v>
      </c>
      <c r="Q288" s="148">
        <v>34</v>
      </c>
      <c r="R288" s="149" t="s">
        <v>34</v>
      </c>
      <c r="S288" s="148">
        <v>32625</v>
      </c>
      <c r="T288" s="148" t="s">
        <v>100</v>
      </c>
      <c r="U288" s="149">
        <v>32625</v>
      </c>
      <c r="V288" s="148" t="s">
        <v>100</v>
      </c>
      <c r="W288" s="148">
        <v>32625</v>
      </c>
      <c r="X288" s="149" t="s">
        <v>100</v>
      </c>
      <c r="Y288" s="148" t="s">
        <v>114</v>
      </c>
      <c r="Z288" s="148">
        <v>32.630000000000003</v>
      </c>
      <c r="AA288" s="149">
        <v>1</v>
      </c>
      <c r="AB288" s="148" t="s">
        <v>630</v>
      </c>
      <c r="AC288" s="148" t="s">
        <v>420</v>
      </c>
      <c r="AD288" s="149" t="s">
        <v>1892</v>
      </c>
      <c r="AE288" s="148" t="s">
        <v>350</v>
      </c>
      <c r="AF288" s="148"/>
      <c r="AG288" s="149"/>
      <c r="AH288" s="148"/>
      <c r="AI288" s="148"/>
      <c r="AJ288" s="149"/>
      <c r="AK288" s="148" t="str">
        <f t="shared" si="12"/>
        <v>GFS</v>
      </c>
      <c r="AL288" s="148" t="str">
        <f t="shared" si="13"/>
        <v>Non- ICB</v>
      </c>
      <c r="AM288" s="196" t="str">
        <f t="shared" si="14"/>
        <v>GFS/Non- ICB</v>
      </c>
    </row>
    <row r="289" spans="1:39" x14ac:dyDescent="0.25">
      <c r="A289" s="195" t="str">
        <f>IF(ISERROR(MATCH(H289,PriorMonth!H:H,0)),"New","Unresolved")</f>
        <v>New</v>
      </c>
      <c r="B289" s="148">
        <v>3635</v>
      </c>
      <c r="C289" s="149" t="s">
        <v>211</v>
      </c>
      <c r="D289" s="148" t="s">
        <v>14</v>
      </c>
      <c r="E289" s="148">
        <v>8243</v>
      </c>
      <c r="F289" s="149" t="s">
        <v>120</v>
      </c>
      <c r="G289" s="148" t="s">
        <v>14</v>
      </c>
      <c r="H289" s="148" t="s">
        <v>2807</v>
      </c>
      <c r="I289" s="149" t="s">
        <v>55</v>
      </c>
      <c r="J289" s="148" t="s">
        <v>2805</v>
      </c>
      <c r="K289" s="148">
        <v>42829</v>
      </c>
      <c r="L289" s="149">
        <v>64</v>
      </c>
      <c r="M289" s="148" t="s">
        <v>127</v>
      </c>
      <c r="N289" s="148" t="s">
        <v>128</v>
      </c>
      <c r="O289" s="149">
        <v>42891</v>
      </c>
      <c r="P289" s="148" t="s">
        <v>1878</v>
      </c>
      <c r="Q289" s="148">
        <v>2</v>
      </c>
      <c r="R289" s="149" t="s">
        <v>33</v>
      </c>
      <c r="S289" s="148">
        <v>9997594</v>
      </c>
      <c r="T289" s="148" t="s">
        <v>212</v>
      </c>
      <c r="U289" s="149">
        <v>32544.17</v>
      </c>
      <c r="V289" s="148" t="s">
        <v>212</v>
      </c>
      <c r="W289" s="148">
        <v>9997594.6178422198</v>
      </c>
      <c r="X289" s="149" t="s">
        <v>100</v>
      </c>
      <c r="Y289" s="148" t="s">
        <v>107</v>
      </c>
      <c r="Z289" s="148">
        <v>32.54</v>
      </c>
      <c r="AA289" s="149">
        <v>1</v>
      </c>
      <c r="AB289" s="148" t="s">
        <v>630</v>
      </c>
      <c r="AC289" s="148" t="s">
        <v>426</v>
      </c>
      <c r="AD289" s="149" t="s">
        <v>2808</v>
      </c>
      <c r="AE289" s="148" t="s">
        <v>350</v>
      </c>
      <c r="AF289" s="148"/>
      <c r="AG289" s="149"/>
      <c r="AH289" s="148"/>
      <c r="AI289" s="148"/>
      <c r="AJ289" s="149"/>
      <c r="AK289" s="148" t="str">
        <f t="shared" si="12"/>
        <v>Non-GFS</v>
      </c>
      <c r="AL289" s="148" t="str">
        <f t="shared" si="13"/>
        <v>Non- ICB</v>
      </c>
      <c r="AM289" s="196" t="str">
        <f t="shared" si="14"/>
        <v>Non-GFS/Non- ICB</v>
      </c>
    </row>
    <row r="290" spans="1:39" x14ac:dyDescent="0.25">
      <c r="A290" s="195" t="str">
        <f>IF(ISERROR(MATCH(H290,PriorMonth!H:H,0)),"New","Unresolved")</f>
        <v>Unresolved</v>
      </c>
      <c r="B290" s="148">
        <v>95</v>
      </c>
      <c r="C290" s="149" t="s">
        <v>153</v>
      </c>
      <c r="D290" s="148" t="s">
        <v>17</v>
      </c>
      <c r="E290" s="148">
        <v>8110</v>
      </c>
      <c r="F290" s="149" t="s">
        <v>116</v>
      </c>
      <c r="G290" s="148" t="s">
        <v>15</v>
      </c>
      <c r="H290" s="148">
        <v>950110010189</v>
      </c>
      <c r="I290" s="149" t="s">
        <v>58</v>
      </c>
      <c r="J290" s="148" t="s">
        <v>195</v>
      </c>
      <c r="K290" s="148">
        <v>42703</v>
      </c>
      <c r="L290" s="149">
        <v>190</v>
      </c>
      <c r="M290" s="148" t="s">
        <v>118</v>
      </c>
      <c r="N290" s="148" t="s">
        <v>41</v>
      </c>
      <c r="O290" s="149">
        <v>42732</v>
      </c>
      <c r="P290" s="148" t="s">
        <v>651</v>
      </c>
      <c r="Q290" s="148">
        <v>161</v>
      </c>
      <c r="R290" s="149" t="s">
        <v>39</v>
      </c>
      <c r="S290" s="148">
        <v>32391.5</v>
      </c>
      <c r="T290" s="148" t="s">
        <v>100</v>
      </c>
      <c r="U290" s="149">
        <v>32391.5</v>
      </c>
      <c r="V290" s="148" t="s">
        <v>100</v>
      </c>
      <c r="W290" s="148">
        <v>32391.5</v>
      </c>
      <c r="X290" s="149" t="s">
        <v>100</v>
      </c>
      <c r="Y290" s="148" t="s">
        <v>114</v>
      </c>
      <c r="Z290" s="148">
        <v>32.39</v>
      </c>
      <c r="AA290" s="149">
        <v>1</v>
      </c>
      <c r="AB290" s="148" t="s">
        <v>630</v>
      </c>
      <c r="AC290" s="148" t="s">
        <v>447</v>
      </c>
      <c r="AD290" s="149" t="s">
        <v>466</v>
      </c>
      <c r="AE290" s="148" t="s">
        <v>350</v>
      </c>
      <c r="AF290" s="148"/>
      <c r="AG290" s="149"/>
      <c r="AH290" s="148"/>
      <c r="AI290" s="148"/>
      <c r="AJ290" s="149"/>
      <c r="AK290" s="148" t="str">
        <f t="shared" si="12"/>
        <v>GFS</v>
      </c>
      <c r="AL290" s="148" t="str">
        <f t="shared" si="13"/>
        <v>Non- ICB</v>
      </c>
      <c r="AM290" s="196" t="str">
        <f t="shared" si="14"/>
        <v>GFS/Non- ICB</v>
      </c>
    </row>
    <row r="291" spans="1:39" x14ac:dyDescent="0.25">
      <c r="A291" s="195" t="str">
        <f>IF(ISERROR(MATCH(H291,PriorMonth!H:H,0)),"New","Unresolved")</f>
        <v>Unresolved</v>
      </c>
      <c r="B291" s="148">
        <v>95</v>
      </c>
      <c r="C291" s="149" t="s">
        <v>153</v>
      </c>
      <c r="D291" s="148" t="s">
        <v>17</v>
      </c>
      <c r="E291" s="148">
        <v>8110</v>
      </c>
      <c r="F291" s="149" t="s">
        <v>116</v>
      </c>
      <c r="G291" s="148" t="s">
        <v>15</v>
      </c>
      <c r="H291" s="148">
        <v>950110009795</v>
      </c>
      <c r="I291" s="149" t="s">
        <v>58</v>
      </c>
      <c r="J291" s="148" t="s">
        <v>195</v>
      </c>
      <c r="K291" s="148">
        <v>42642</v>
      </c>
      <c r="L291" s="149">
        <v>251</v>
      </c>
      <c r="M291" s="148" t="s">
        <v>118</v>
      </c>
      <c r="N291" s="148" t="s">
        <v>41</v>
      </c>
      <c r="O291" s="149">
        <v>42709</v>
      </c>
      <c r="P291" s="148" t="s">
        <v>651</v>
      </c>
      <c r="Q291" s="148">
        <v>184</v>
      </c>
      <c r="R291" s="149" t="s">
        <v>37</v>
      </c>
      <c r="S291" s="148">
        <v>32391.5</v>
      </c>
      <c r="T291" s="148" t="s">
        <v>100</v>
      </c>
      <c r="U291" s="149">
        <v>32391.5</v>
      </c>
      <c r="V291" s="148" t="s">
        <v>100</v>
      </c>
      <c r="W291" s="148">
        <v>32391.5</v>
      </c>
      <c r="X291" s="149" t="s">
        <v>100</v>
      </c>
      <c r="Y291" s="148" t="s">
        <v>114</v>
      </c>
      <c r="Z291" s="148">
        <v>32.39</v>
      </c>
      <c r="AA291" s="149">
        <v>1</v>
      </c>
      <c r="AB291" s="148" t="s">
        <v>630</v>
      </c>
      <c r="AC291" s="148" t="s">
        <v>447</v>
      </c>
      <c r="AD291" s="149" t="s">
        <v>761</v>
      </c>
      <c r="AE291" s="148" t="s">
        <v>350</v>
      </c>
      <c r="AF291" s="148"/>
      <c r="AG291" s="149"/>
      <c r="AH291" s="148"/>
      <c r="AI291" s="148"/>
      <c r="AJ291" s="149"/>
      <c r="AK291" s="148" t="str">
        <f t="shared" si="12"/>
        <v>GFS</v>
      </c>
      <c r="AL291" s="148" t="str">
        <f t="shared" si="13"/>
        <v>Non- ICB</v>
      </c>
      <c r="AM291" s="196" t="str">
        <f t="shared" si="14"/>
        <v>GFS/Non- ICB</v>
      </c>
    </row>
    <row r="292" spans="1:39" x14ac:dyDescent="0.25">
      <c r="A292" s="195" t="str">
        <f>IF(ISERROR(MATCH(H292,PriorMonth!H:H,0)),"New","Unresolved")</f>
        <v>Unresolved</v>
      </c>
      <c r="B292" s="148">
        <v>8243</v>
      </c>
      <c r="C292" s="149" t="s">
        <v>120</v>
      </c>
      <c r="D292" s="148" t="s">
        <v>14</v>
      </c>
      <c r="E292" s="148">
        <v>8205</v>
      </c>
      <c r="F292" s="149" t="s">
        <v>130</v>
      </c>
      <c r="G292" s="148" t="s">
        <v>14</v>
      </c>
      <c r="H292" s="148">
        <v>82430160098493</v>
      </c>
      <c r="I292" s="149" t="s">
        <v>56</v>
      </c>
      <c r="J292" s="148" t="s">
        <v>300</v>
      </c>
      <c r="K292" s="148">
        <v>42773</v>
      </c>
      <c r="L292" s="149">
        <v>120</v>
      </c>
      <c r="M292" s="148" t="s">
        <v>161</v>
      </c>
      <c r="N292" s="148" t="s">
        <v>128</v>
      </c>
      <c r="O292" s="149">
        <v>42830</v>
      </c>
      <c r="P292" s="148" t="s">
        <v>838</v>
      </c>
      <c r="Q292" s="148">
        <v>63</v>
      </c>
      <c r="R292" s="149" t="s">
        <v>35</v>
      </c>
      <c r="S292" s="148">
        <v>32327.5</v>
      </c>
      <c r="T292" s="148" t="s">
        <v>100</v>
      </c>
      <c r="U292" s="149">
        <v>32327.5</v>
      </c>
      <c r="V292" s="148" t="s">
        <v>100</v>
      </c>
      <c r="W292" s="148">
        <v>32327.5</v>
      </c>
      <c r="X292" s="149" t="s">
        <v>100</v>
      </c>
      <c r="Y292" s="148" t="s">
        <v>107</v>
      </c>
      <c r="Z292" s="148">
        <v>32.33</v>
      </c>
      <c r="AA292" s="149">
        <v>1</v>
      </c>
      <c r="AB292" s="148" t="s">
        <v>630</v>
      </c>
      <c r="AC292" s="148" t="s">
        <v>762</v>
      </c>
      <c r="AD292" s="149" t="s">
        <v>2708</v>
      </c>
      <c r="AE292" s="148" t="s">
        <v>350</v>
      </c>
      <c r="AF292" s="148"/>
      <c r="AG292" s="149"/>
      <c r="AH292" s="148"/>
      <c r="AI292" s="148"/>
      <c r="AJ292" s="149"/>
      <c r="AK292" s="148" t="str">
        <f t="shared" si="12"/>
        <v>GFS</v>
      </c>
      <c r="AL292" s="148" t="str">
        <f t="shared" si="13"/>
        <v>Non- ICB</v>
      </c>
      <c r="AM292" s="196" t="str">
        <f t="shared" si="14"/>
        <v>GFS/Non- ICB</v>
      </c>
    </row>
    <row r="293" spans="1:39" x14ac:dyDescent="0.25">
      <c r="A293" s="195" t="str">
        <f>IF(ISERROR(MATCH(H293,PriorMonth!H:H,0)),"New","Unresolved")</f>
        <v>Unresolved</v>
      </c>
      <c r="B293" s="148">
        <v>199</v>
      </c>
      <c r="C293" s="149" t="s">
        <v>137</v>
      </c>
      <c r="D293" s="148" t="s">
        <v>22</v>
      </c>
      <c r="E293" s="148">
        <v>8243</v>
      </c>
      <c r="F293" s="149" t="s">
        <v>120</v>
      </c>
      <c r="G293" s="148" t="s">
        <v>14</v>
      </c>
      <c r="H293" s="148">
        <v>1990110055559</v>
      </c>
      <c r="I293" s="149" t="s">
        <v>56</v>
      </c>
      <c r="J293" s="148" t="s">
        <v>328</v>
      </c>
      <c r="K293" s="148">
        <v>42607</v>
      </c>
      <c r="L293" s="149">
        <v>286</v>
      </c>
      <c r="M293" s="148" t="s">
        <v>127</v>
      </c>
      <c r="N293" s="148" t="s">
        <v>128</v>
      </c>
      <c r="O293" s="149">
        <v>42681</v>
      </c>
      <c r="P293" s="148" t="s">
        <v>651</v>
      </c>
      <c r="Q293" s="148">
        <v>212</v>
      </c>
      <c r="R293" s="149" t="s">
        <v>37</v>
      </c>
      <c r="S293" s="148">
        <v>36228</v>
      </c>
      <c r="T293" s="148" t="s">
        <v>248</v>
      </c>
      <c r="U293" s="149">
        <v>32285.89</v>
      </c>
      <c r="V293" s="148" t="s">
        <v>248</v>
      </c>
      <c r="W293" s="148">
        <v>36227.99590029558</v>
      </c>
      <c r="X293" s="149" t="s">
        <v>100</v>
      </c>
      <c r="Y293" s="148" t="s">
        <v>114</v>
      </c>
      <c r="Z293" s="148">
        <v>32.29</v>
      </c>
      <c r="AA293" s="149">
        <v>1</v>
      </c>
      <c r="AB293" s="148" t="s">
        <v>630</v>
      </c>
      <c r="AC293" s="148" t="s">
        <v>570</v>
      </c>
      <c r="AD293" s="149" t="s">
        <v>1366</v>
      </c>
      <c r="AE293" s="148" t="s">
        <v>350</v>
      </c>
      <c r="AF293" s="148"/>
      <c r="AG293" s="149"/>
      <c r="AH293" s="148"/>
      <c r="AI293" s="148"/>
      <c r="AJ293" s="149"/>
      <c r="AK293" s="148" t="str">
        <f t="shared" si="12"/>
        <v>GFS</v>
      </c>
      <c r="AL293" s="148" t="str">
        <f t="shared" si="13"/>
        <v>Non- ICB</v>
      </c>
      <c r="AM293" s="196" t="str">
        <f t="shared" si="14"/>
        <v>GFS/Non- ICB</v>
      </c>
    </row>
    <row r="294" spans="1:39" x14ac:dyDescent="0.25">
      <c r="A294" s="195" t="str">
        <f>IF(ISERROR(MATCH(H294,PriorMonth!H:H,0)),"New","Unresolved")</f>
        <v>Unresolved</v>
      </c>
      <c r="B294" s="148">
        <v>8205</v>
      </c>
      <c r="C294" s="149" t="s">
        <v>130</v>
      </c>
      <c r="D294" s="148" t="s">
        <v>14</v>
      </c>
      <c r="E294" s="148">
        <v>8243</v>
      </c>
      <c r="F294" s="149" t="s">
        <v>120</v>
      </c>
      <c r="G294" s="148" t="s">
        <v>14</v>
      </c>
      <c r="H294" s="148">
        <v>79320170100044</v>
      </c>
      <c r="I294" s="149" t="s">
        <v>55</v>
      </c>
      <c r="J294" s="148" t="s">
        <v>121</v>
      </c>
      <c r="K294" s="148">
        <v>42765</v>
      </c>
      <c r="L294" s="149">
        <v>128</v>
      </c>
      <c r="M294" s="148" t="s">
        <v>111</v>
      </c>
      <c r="N294" s="148" t="s">
        <v>42</v>
      </c>
      <c r="O294" s="149">
        <v>42830</v>
      </c>
      <c r="P294" s="148" t="s">
        <v>838</v>
      </c>
      <c r="Q294" s="148">
        <v>63</v>
      </c>
      <c r="R294" s="149" t="s">
        <v>35</v>
      </c>
      <c r="S294" s="148">
        <v>32265</v>
      </c>
      <c r="T294" s="148" t="s">
        <v>100</v>
      </c>
      <c r="U294" s="149">
        <v>32265</v>
      </c>
      <c r="V294" s="148" t="s">
        <v>100</v>
      </c>
      <c r="W294" s="148">
        <v>32265</v>
      </c>
      <c r="X294" s="149" t="s">
        <v>100</v>
      </c>
      <c r="Y294" s="148" t="s">
        <v>107</v>
      </c>
      <c r="Z294" s="148">
        <v>32.270000000000003</v>
      </c>
      <c r="AA294" s="149">
        <v>1</v>
      </c>
      <c r="AB294" s="148" t="s">
        <v>630</v>
      </c>
      <c r="AC294" s="148" t="s">
        <v>426</v>
      </c>
      <c r="AD294" s="149" t="s">
        <v>1460</v>
      </c>
      <c r="AE294" s="148" t="s">
        <v>350</v>
      </c>
      <c r="AF294" s="148"/>
      <c r="AG294" s="149"/>
      <c r="AH294" s="148"/>
      <c r="AI294" s="148"/>
      <c r="AJ294" s="149"/>
      <c r="AK294" s="148" t="str">
        <f t="shared" si="12"/>
        <v>Non-GFS</v>
      </c>
      <c r="AL294" s="148" t="str">
        <f t="shared" si="13"/>
        <v>Non- ICB</v>
      </c>
      <c r="AM294" s="196" t="str">
        <f t="shared" si="14"/>
        <v>Non-GFS/Non- ICB</v>
      </c>
    </row>
    <row r="295" spans="1:39" x14ac:dyDescent="0.25">
      <c r="A295" s="195" t="str">
        <f>IF(ISERROR(MATCH(H295,PriorMonth!H:H,0)),"New","Unresolved")</f>
        <v>New</v>
      </c>
      <c r="B295" s="148">
        <v>8520</v>
      </c>
      <c r="C295" s="149" t="s">
        <v>842</v>
      </c>
      <c r="D295" s="148" t="s">
        <v>19</v>
      </c>
      <c r="E295" s="148">
        <v>8420</v>
      </c>
      <c r="F295" s="149" t="s">
        <v>234</v>
      </c>
      <c r="G295" s="148" t="s">
        <v>19</v>
      </c>
      <c r="H295" s="148">
        <v>85200410034428</v>
      </c>
      <c r="I295" s="149" t="s">
        <v>54</v>
      </c>
      <c r="J295" s="148" t="s">
        <v>312</v>
      </c>
      <c r="K295" s="148">
        <v>42461</v>
      </c>
      <c r="L295" s="149">
        <v>432</v>
      </c>
      <c r="M295" s="148" t="s">
        <v>122</v>
      </c>
      <c r="N295" s="148" t="s">
        <v>41</v>
      </c>
      <c r="O295" s="149">
        <v>42891</v>
      </c>
      <c r="P295" s="148" t="s">
        <v>1878</v>
      </c>
      <c r="Q295" s="148">
        <v>2</v>
      </c>
      <c r="R295" s="149" t="s">
        <v>33</v>
      </c>
      <c r="S295" s="148">
        <v>2318005.56</v>
      </c>
      <c r="T295" s="148" t="s">
        <v>197</v>
      </c>
      <c r="U295" s="149">
        <v>32045.96</v>
      </c>
      <c r="V295" s="148" t="s">
        <v>197</v>
      </c>
      <c r="W295" s="148">
        <v>2318005.3237659857</v>
      </c>
      <c r="X295" s="149" t="s">
        <v>100</v>
      </c>
      <c r="Y295" s="148" t="s">
        <v>107</v>
      </c>
      <c r="Z295" s="148">
        <v>32.049999999999997</v>
      </c>
      <c r="AA295" s="149">
        <v>1</v>
      </c>
      <c r="AB295" s="148" t="s">
        <v>630</v>
      </c>
      <c r="AC295" s="148" t="s">
        <v>481</v>
      </c>
      <c r="AD295" s="149" t="s">
        <v>2811</v>
      </c>
      <c r="AE295" s="148" t="s">
        <v>350</v>
      </c>
      <c r="AF295" s="148"/>
      <c r="AG295" s="149"/>
      <c r="AH295" s="148"/>
      <c r="AI295" s="148"/>
      <c r="AJ295" s="149"/>
      <c r="AK295" s="148" t="str">
        <f t="shared" si="12"/>
        <v>GFS</v>
      </c>
      <c r="AL295" s="148" t="str">
        <f t="shared" si="13"/>
        <v>Non- ICB</v>
      </c>
      <c r="AM295" s="196" t="str">
        <f t="shared" si="14"/>
        <v>GFS/Non- ICB</v>
      </c>
    </row>
    <row r="296" spans="1:39" x14ac:dyDescent="0.25">
      <c r="A296" s="195" t="str">
        <f>IF(ISERROR(MATCH(H296,PriorMonth!H:H,0)),"New","Unresolved")</f>
        <v>Unresolved</v>
      </c>
      <c r="B296" s="148">
        <v>1516</v>
      </c>
      <c r="C296" s="149" t="s">
        <v>132</v>
      </c>
      <c r="D296" s="148" t="s">
        <v>14</v>
      </c>
      <c r="E296" s="148">
        <v>8243</v>
      </c>
      <c r="F296" s="149" t="s">
        <v>120</v>
      </c>
      <c r="G296" s="148" t="s">
        <v>14</v>
      </c>
      <c r="H296" s="148">
        <v>15160160005044</v>
      </c>
      <c r="I296" s="149" t="s">
        <v>57</v>
      </c>
      <c r="J296" s="148" t="s">
        <v>133</v>
      </c>
      <c r="K296" s="148">
        <v>42773</v>
      </c>
      <c r="L296" s="149">
        <v>120</v>
      </c>
      <c r="M296" s="148" t="s">
        <v>127</v>
      </c>
      <c r="N296" s="148" t="s">
        <v>128</v>
      </c>
      <c r="O296" s="149">
        <v>42830</v>
      </c>
      <c r="P296" s="148" t="s">
        <v>838</v>
      </c>
      <c r="Q296" s="148">
        <v>63</v>
      </c>
      <c r="R296" s="149" t="s">
        <v>35</v>
      </c>
      <c r="S296" s="148">
        <v>31853.18</v>
      </c>
      <c r="T296" s="148" t="s">
        <v>100</v>
      </c>
      <c r="U296" s="149">
        <v>31853.18</v>
      </c>
      <c r="V296" s="148" t="s">
        <v>100</v>
      </c>
      <c r="W296" s="148">
        <v>31853.18</v>
      </c>
      <c r="X296" s="149" t="s">
        <v>100</v>
      </c>
      <c r="Y296" s="148" t="s">
        <v>107</v>
      </c>
      <c r="Z296" s="148">
        <v>31.85</v>
      </c>
      <c r="AA296" s="149">
        <v>1</v>
      </c>
      <c r="AB296" s="148" t="s">
        <v>630</v>
      </c>
      <c r="AC296" s="148" t="s">
        <v>851</v>
      </c>
      <c r="AD296" s="149" t="s">
        <v>1503</v>
      </c>
      <c r="AE296" s="148" t="s">
        <v>350</v>
      </c>
      <c r="AF296" s="148"/>
      <c r="AG296" s="149"/>
      <c r="AH296" s="148"/>
      <c r="AI296" s="148"/>
      <c r="AJ296" s="149"/>
      <c r="AK296" s="148" t="str">
        <f t="shared" si="12"/>
        <v>GFS</v>
      </c>
      <c r="AL296" s="148" t="str">
        <f t="shared" si="13"/>
        <v>Non- ICB</v>
      </c>
      <c r="AM296" s="196" t="str">
        <f t="shared" si="14"/>
        <v>GFS/Non- ICB</v>
      </c>
    </row>
    <row r="297" spans="1:39" x14ac:dyDescent="0.25">
      <c r="A297" s="195" t="str">
        <f>IF(ISERROR(MATCH(H297,PriorMonth!H:H,0)),"New","Unresolved")</f>
        <v>Unresolved</v>
      </c>
      <c r="B297" s="148">
        <v>9701</v>
      </c>
      <c r="C297" s="149" t="s">
        <v>199</v>
      </c>
      <c r="D297" s="148" t="s">
        <v>14</v>
      </c>
      <c r="E297" s="148">
        <v>692</v>
      </c>
      <c r="F297" s="149" t="s">
        <v>187</v>
      </c>
      <c r="G297" s="148" t="s">
        <v>16</v>
      </c>
      <c r="H297" s="148">
        <v>97120170101</v>
      </c>
      <c r="I297" s="149" t="s">
        <v>57</v>
      </c>
      <c r="J297" s="148" t="s">
        <v>133</v>
      </c>
      <c r="K297" s="148">
        <v>42796</v>
      </c>
      <c r="L297" s="149">
        <v>97</v>
      </c>
      <c r="M297" s="148" t="s">
        <v>111</v>
      </c>
      <c r="N297" s="148" t="s">
        <v>42</v>
      </c>
      <c r="O297" s="149">
        <v>42860</v>
      </c>
      <c r="P297" s="148" t="s">
        <v>1878</v>
      </c>
      <c r="Q297" s="148">
        <v>33</v>
      </c>
      <c r="R297" s="149" t="s">
        <v>34</v>
      </c>
      <c r="S297" s="148">
        <v>31688.38</v>
      </c>
      <c r="T297" s="148" t="s">
        <v>100</v>
      </c>
      <c r="U297" s="149">
        <v>31688.38</v>
      </c>
      <c r="V297" s="148" t="s">
        <v>200</v>
      </c>
      <c r="W297" s="148">
        <v>144673.27233522086</v>
      </c>
      <c r="X297" s="149" t="s">
        <v>100</v>
      </c>
      <c r="Y297" s="148" t="s">
        <v>114</v>
      </c>
      <c r="Z297" s="148">
        <v>31.69</v>
      </c>
      <c r="AA297" s="149">
        <v>1</v>
      </c>
      <c r="AB297" s="148" t="s">
        <v>630</v>
      </c>
      <c r="AC297" s="148" t="s">
        <v>416</v>
      </c>
      <c r="AD297" s="149" t="s">
        <v>1231</v>
      </c>
      <c r="AE297" s="148" t="s">
        <v>350</v>
      </c>
      <c r="AF297" s="148"/>
      <c r="AG297" s="149"/>
      <c r="AH297" s="148"/>
      <c r="AI297" s="148"/>
      <c r="AJ297" s="149"/>
      <c r="AK297" s="148" t="str">
        <f t="shared" si="12"/>
        <v>Non-GFS</v>
      </c>
      <c r="AL297" s="148" t="str">
        <f t="shared" si="13"/>
        <v>Non- ICB</v>
      </c>
      <c r="AM297" s="196" t="str">
        <f t="shared" si="14"/>
        <v>Non-GFS/Non- ICB</v>
      </c>
    </row>
    <row r="298" spans="1:39" x14ac:dyDescent="0.25">
      <c r="A298" s="195" t="str">
        <f>IF(ISERROR(MATCH(H298,PriorMonth!H:H,0)),"New","Unresolved")</f>
        <v>Unresolved</v>
      </c>
      <c r="B298" s="148">
        <v>3011</v>
      </c>
      <c r="C298" s="149" t="s">
        <v>164</v>
      </c>
      <c r="D298" s="148" t="s">
        <v>22</v>
      </c>
      <c r="E298" s="148">
        <v>199</v>
      </c>
      <c r="F298" s="149" t="s">
        <v>137</v>
      </c>
      <c r="G298" s="148" t="s">
        <v>22</v>
      </c>
      <c r="H298" s="148">
        <v>388045</v>
      </c>
      <c r="I298" s="149" t="s">
        <v>59</v>
      </c>
      <c r="J298" s="148" t="s">
        <v>255</v>
      </c>
      <c r="K298" s="148">
        <v>42795</v>
      </c>
      <c r="L298" s="149">
        <v>98</v>
      </c>
      <c r="M298" s="148" t="s">
        <v>111</v>
      </c>
      <c r="N298" s="148" t="s">
        <v>42</v>
      </c>
      <c r="O298" s="149">
        <v>42859</v>
      </c>
      <c r="P298" s="148" t="s">
        <v>1878</v>
      </c>
      <c r="Q298" s="148">
        <v>34</v>
      </c>
      <c r="R298" s="149" t="s">
        <v>34</v>
      </c>
      <c r="S298" s="148">
        <v>35560</v>
      </c>
      <c r="T298" s="148" t="s">
        <v>248</v>
      </c>
      <c r="U298" s="149">
        <v>31690.58</v>
      </c>
      <c r="V298" s="148" t="s">
        <v>248</v>
      </c>
      <c r="W298" s="148">
        <v>35559.998572688848</v>
      </c>
      <c r="X298" s="149" t="s">
        <v>100</v>
      </c>
      <c r="Y298" s="148" t="s">
        <v>107</v>
      </c>
      <c r="Z298" s="148">
        <v>31.69</v>
      </c>
      <c r="AA298" s="149">
        <v>1</v>
      </c>
      <c r="AB298" s="148" t="s">
        <v>630</v>
      </c>
      <c r="AC298" s="148" t="s">
        <v>484</v>
      </c>
      <c r="AD298" s="149" t="s">
        <v>396</v>
      </c>
      <c r="AE298" s="148" t="s">
        <v>350</v>
      </c>
      <c r="AF298" s="148"/>
      <c r="AG298" s="149"/>
      <c r="AH298" s="148"/>
      <c r="AI298" s="148"/>
      <c r="AJ298" s="149"/>
      <c r="AK298" s="148" t="str">
        <f t="shared" si="12"/>
        <v>Non-GFS</v>
      </c>
      <c r="AL298" s="148" t="str">
        <f t="shared" si="13"/>
        <v>Non- ICB</v>
      </c>
      <c r="AM298" s="196" t="str">
        <f t="shared" si="14"/>
        <v>Non-GFS/Non- ICB</v>
      </c>
    </row>
    <row r="299" spans="1:39" x14ac:dyDescent="0.25">
      <c r="A299" s="195" t="str">
        <f>IF(ISERROR(MATCH(H299,PriorMonth!H:H,0)),"New","Unresolved")</f>
        <v>Unresolved</v>
      </c>
      <c r="B299" s="148">
        <v>8520</v>
      </c>
      <c r="C299" s="149" t="s">
        <v>842</v>
      </c>
      <c r="D299" s="148" t="s">
        <v>19</v>
      </c>
      <c r="E299" s="148">
        <v>3036</v>
      </c>
      <c r="F299" s="149" t="s">
        <v>202</v>
      </c>
      <c r="G299" s="148" t="s">
        <v>23</v>
      </c>
      <c r="H299" s="148">
        <v>85200310087586</v>
      </c>
      <c r="I299" s="149" t="s">
        <v>59</v>
      </c>
      <c r="J299" s="148" t="s">
        <v>916</v>
      </c>
      <c r="K299" s="148">
        <v>42829</v>
      </c>
      <c r="L299" s="149">
        <v>64</v>
      </c>
      <c r="M299" s="148" t="s">
        <v>118</v>
      </c>
      <c r="N299" s="148" t="s">
        <v>41</v>
      </c>
      <c r="O299" s="149">
        <v>42831</v>
      </c>
      <c r="P299" s="148" t="s">
        <v>838</v>
      </c>
      <c r="Q299" s="148">
        <v>62</v>
      </c>
      <c r="R299" s="149" t="s">
        <v>35</v>
      </c>
      <c r="S299" s="148">
        <v>2283450</v>
      </c>
      <c r="T299" s="148" t="s">
        <v>197</v>
      </c>
      <c r="U299" s="149">
        <v>31568.240000000002</v>
      </c>
      <c r="V299" s="148" t="s">
        <v>197</v>
      </c>
      <c r="W299" s="148">
        <v>2283450.0318268621</v>
      </c>
      <c r="X299" s="149" t="s">
        <v>100</v>
      </c>
      <c r="Y299" s="148" t="s">
        <v>114</v>
      </c>
      <c r="Z299" s="148">
        <v>31.57</v>
      </c>
      <c r="AA299" s="149">
        <v>1</v>
      </c>
      <c r="AB299" s="148" t="s">
        <v>630</v>
      </c>
      <c r="AC299" s="148" t="s">
        <v>557</v>
      </c>
      <c r="AD299" s="149" t="s">
        <v>1755</v>
      </c>
      <c r="AE299" s="148" t="s">
        <v>350</v>
      </c>
      <c r="AF299" s="148"/>
      <c r="AG299" s="149"/>
      <c r="AH299" s="148"/>
      <c r="AI299" s="148"/>
      <c r="AJ299" s="149"/>
      <c r="AK299" s="148" t="str">
        <f t="shared" si="12"/>
        <v>GFS</v>
      </c>
      <c r="AL299" s="148" t="str">
        <f t="shared" si="13"/>
        <v>Non- ICB</v>
      </c>
      <c r="AM299" s="196" t="str">
        <f t="shared" si="14"/>
        <v>GFS/Non- ICB</v>
      </c>
    </row>
    <row r="300" spans="1:39" x14ac:dyDescent="0.25">
      <c r="A300" s="195" t="str">
        <f>IF(ISERROR(MATCH(H300,PriorMonth!H:H,0)),"New","Unresolved")</f>
        <v>Unresolved</v>
      </c>
      <c r="B300" s="148">
        <v>3071</v>
      </c>
      <c r="C300" s="149" t="s">
        <v>139</v>
      </c>
      <c r="D300" s="148" t="s">
        <v>21</v>
      </c>
      <c r="E300" s="148">
        <v>1350</v>
      </c>
      <c r="F300" s="149" t="s">
        <v>124</v>
      </c>
      <c r="G300" s="148" t="s">
        <v>21</v>
      </c>
      <c r="H300" s="148">
        <v>30710310107934</v>
      </c>
      <c r="I300" s="149" t="s">
        <v>59</v>
      </c>
      <c r="J300" s="148" t="s">
        <v>125</v>
      </c>
      <c r="K300" s="148">
        <v>42728</v>
      </c>
      <c r="L300" s="149">
        <v>165</v>
      </c>
      <c r="M300" s="148" t="s">
        <v>111</v>
      </c>
      <c r="N300" s="148" t="s">
        <v>42</v>
      </c>
      <c r="O300" s="149">
        <v>42797</v>
      </c>
      <c r="P300" s="148" t="s">
        <v>838</v>
      </c>
      <c r="Q300" s="148">
        <v>96</v>
      </c>
      <c r="R300" s="149" t="s">
        <v>36</v>
      </c>
      <c r="S300" s="148">
        <v>304937.5</v>
      </c>
      <c r="T300" s="148" t="s">
        <v>243</v>
      </c>
      <c r="U300" s="149">
        <v>31257.040000000001</v>
      </c>
      <c r="V300" s="148" t="s">
        <v>243</v>
      </c>
      <c r="W300" s="148">
        <v>304937.50920703862</v>
      </c>
      <c r="X300" s="149" t="s">
        <v>100</v>
      </c>
      <c r="Y300" s="148" t="s">
        <v>107</v>
      </c>
      <c r="Z300" s="148">
        <v>31.26</v>
      </c>
      <c r="AA300" s="149">
        <v>1</v>
      </c>
      <c r="AB300" s="148" t="s">
        <v>630</v>
      </c>
      <c r="AC300" s="148" t="s">
        <v>415</v>
      </c>
      <c r="AD300" s="149" t="s">
        <v>358</v>
      </c>
      <c r="AE300" s="148" t="s">
        <v>350</v>
      </c>
      <c r="AF300" s="148"/>
      <c r="AG300" s="149"/>
      <c r="AH300" s="148"/>
      <c r="AI300" s="148"/>
      <c r="AJ300" s="149"/>
      <c r="AK300" s="148" t="str">
        <f t="shared" si="12"/>
        <v>GFS</v>
      </c>
      <c r="AL300" s="148" t="str">
        <f t="shared" si="13"/>
        <v>Non- ICB</v>
      </c>
      <c r="AM300" s="196" t="str">
        <f t="shared" si="14"/>
        <v>GFS/Non- ICB</v>
      </c>
    </row>
    <row r="301" spans="1:39" x14ac:dyDescent="0.25">
      <c r="A301" s="195" t="str">
        <f>IF(ISERROR(MATCH(H301,PriorMonth!H:H,0)),"New","Unresolved")</f>
        <v>New</v>
      </c>
      <c r="B301" s="148">
        <v>635</v>
      </c>
      <c r="C301" s="149" t="s">
        <v>142</v>
      </c>
      <c r="D301" s="148" t="s">
        <v>16</v>
      </c>
      <c r="E301" s="148">
        <v>693</v>
      </c>
      <c r="F301" s="149" t="s">
        <v>177</v>
      </c>
      <c r="G301" s="148" t="s">
        <v>16</v>
      </c>
      <c r="H301" s="148">
        <v>63501111708646</v>
      </c>
      <c r="I301" s="149" t="s">
        <v>55</v>
      </c>
      <c r="J301" s="148" t="s">
        <v>1257</v>
      </c>
      <c r="K301" s="148">
        <v>42821</v>
      </c>
      <c r="L301" s="149">
        <v>72</v>
      </c>
      <c r="M301" s="148" t="s">
        <v>111</v>
      </c>
      <c r="N301" s="148" t="s">
        <v>42</v>
      </c>
      <c r="O301" s="149">
        <v>42892</v>
      </c>
      <c r="P301" s="148" t="s">
        <v>1878</v>
      </c>
      <c r="Q301" s="148">
        <v>1</v>
      </c>
      <c r="R301" s="149" t="s">
        <v>33</v>
      </c>
      <c r="S301" s="148">
        <v>31200.89</v>
      </c>
      <c r="T301" s="148" t="s">
        <v>100</v>
      </c>
      <c r="U301" s="149">
        <v>31200.89</v>
      </c>
      <c r="V301" s="148" t="s">
        <v>100</v>
      </c>
      <c r="W301" s="148">
        <v>31200.89</v>
      </c>
      <c r="X301" s="149" t="s">
        <v>100</v>
      </c>
      <c r="Y301" s="148" t="s">
        <v>107</v>
      </c>
      <c r="Z301" s="148">
        <v>31.2</v>
      </c>
      <c r="AA301" s="149">
        <v>1</v>
      </c>
      <c r="AB301" s="148" t="s">
        <v>630</v>
      </c>
      <c r="AC301" s="148" t="s">
        <v>431</v>
      </c>
      <c r="AD301" s="149" t="s">
        <v>854</v>
      </c>
      <c r="AE301" s="148" t="s">
        <v>350</v>
      </c>
      <c r="AF301" s="148"/>
      <c r="AG301" s="149"/>
      <c r="AH301" s="148"/>
      <c r="AI301" s="148"/>
      <c r="AJ301" s="149"/>
      <c r="AK301" s="148" t="str">
        <f t="shared" si="12"/>
        <v>GFS</v>
      </c>
      <c r="AL301" s="148" t="str">
        <f t="shared" si="13"/>
        <v>Non- ICB</v>
      </c>
      <c r="AM301" s="196" t="str">
        <f t="shared" si="14"/>
        <v>GFS/Non- ICB</v>
      </c>
    </row>
    <row r="302" spans="1:39" x14ac:dyDescent="0.25">
      <c r="A302" s="195" t="str">
        <f>IF(ISERROR(MATCH(H302,PriorMonth!H:H,0)),"New","Unresolved")</f>
        <v>New</v>
      </c>
      <c r="B302" s="148">
        <v>635</v>
      </c>
      <c r="C302" s="149" t="s">
        <v>142</v>
      </c>
      <c r="D302" s="148" t="s">
        <v>16</v>
      </c>
      <c r="E302" s="148">
        <v>693</v>
      </c>
      <c r="F302" s="149" t="s">
        <v>177</v>
      </c>
      <c r="G302" s="148" t="s">
        <v>16</v>
      </c>
      <c r="H302" s="148">
        <v>63501111708644</v>
      </c>
      <c r="I302" s="149" t="s">
        <v>55</v>
      </c>
      <c r="J302" s="148" t="s">
        <v>1257</v>
      </c>
      <c r="K302" s="148">
        <v>42821</v>
      </c>
      <c r="L302" s="149">
        <v>72</v>
      </c>
      <c r="M302" s="148" t="s">
        <v>111</v>
      </c>
      <c r="N302" s="148" t="s">
        <v>42</v>
      </c>
      <c r="O302" s="149">
        <v>42892</v>
      </c>
      <c r="P302" s="148" t="s">
        <v>1878</v>
      </c>
      <c r="Q302" s="148">
        <v>1</v>
      </c>
      <c r="R302" s="149" t="s">
        <v>33</v>
      </c>
      <c r="S302" s="148">
        <v>31162.44</v>
      </c>
      <c r="T302" s="148" t="s">
        <v>100</v>
      </c>
      <c r="U302" s="149">
        <v>31162.44</v>
      </c>
      <c r="V302" s="148" t="s">
        <v>100</v>
      </c>
      <c r="W302" s="148">
        <v>31162.44</v>
      </c>
      <c r="X302" s="149" t="s">
        <v>100</v>
      </c>
      <c r="Y302" s="148" t="s">
        <v>107</v>
      </c>
      <c r="Z302" s="148">
        <v>31.16</v>
      </c>
      <c r="AA302" s="149">
        <v>1</v>
      </c>
      <c r="AB302" s="148" t="s">
        <v>630</v>
      </c>
      <c r="AC302" s="148" t="s">
        <v>431</v>
      </c>
      <c r="AD302" s="149" t="s">
        <v>854</v>
      </c>
      <c r="AE302" s="148" t="s">
        <v>350</v>
      </c>
      <c r="AF302" s="148"/>
      <c r="AG302" s="149"/>
      <c r="AH302" s="148"/>
      <c r="AI302" s="148"/>
      <c r="AJ302" s="149"/>
      <c r="AK302" s="148" t="str">
        <f t="shared" si="12"/>
        <v>GFS</v>
      </c>
      <c r="AL302" s="148" t="str">
        <f t="shared" si="13"/>
        <v>Non- ICB</v>
      </c>
      <c r="AM302" s="196" t="str">
        <f t="shared" si="14"/>
        <v>GFS/Non- ICB</v>
      </c>
    </row>
    <row r="303" spans="1:39" x14ac:dyDescent="0.25">
      <c r="A303" s="195" t="str">
        <f>IF(ISERROR(MATCH(H303,PriorMonth!H:H,0)),"New","Unresolved")</f>
        <v>New</v>
      </c>
      <c r="B303" s="148">
        <v>456</v>
      </c>
      <c r="C303" s="149" t="s">
        <v>167</v>
      </c>
      <c r="D303" s="148" t="s">
        <v>14</v>
      </c>
      <c r="E303" s="148">
        <v>8243</v>
      </c>
      <c r="F303" s="149" t="s">
        <v>120</v>
      </c>
      <c r="G303" s="148" t="s">
        <v>14</v>
      </c>
      <c r="H303" s="148">
        <v>2017030185</v>
      </c>
      <c r="I303" s="149" t="s">
        <v>59</v>
      </c>
      <c r="J303" s="148" t="s">
        <v>168</v>
      </c>
      <c r="K303" s="148">
        <v>42829</v>
      </c>
      <c r="L303" s="149">
        <v>64</v>
      </c>
      <c r="M303" s="148" t="s">
        <v>111</v>
      </c>
      <c r="N303" s="148" t="s">
        <v>42</v>
      </c>
      <c r="O303" s="149">
        <v>42891</v>
      </c>
      <c r="P303" s="148" t="s">
        <v>1878</v>
      </c>
      <c r="Q303" s="148">
        <v>2</v>
      </c>
      <c r="R303" s="149" t="s">
        <v>33</v>
      </c>
      <c r="S303" s="148">
        <v>31114.04</v>
      </c>
      <c r="T303" s="148" t="s">
        <v>100</v>
      </c>
      <c r="U303" s="149">
        <v>31114.04</v>
      </c>
      <c r="V303" s="148" t="s">
        <v>100</v>
      </c>
      <c r="W303" s="148">
        <v>31114.04</v>
      </c>
      <c r="X303" s="149" t="s">
        <v>100</v>
      </c>
      <c r="Y303" s="148" t="s">
        <v>107</v>
      </c>
      <c r="Z303" s="148">
        <v>31.11</v>
      </c>
      <c r="AA303" s="149">
        <v>1</v>
      </c>
      <c r="AB303" s="148" t="s">
        <v>630</v>
      </c>
      <c r="AC303" s="148" t="s">
        <v>426</v>
      </c>
      <c r="AD303" s="149" t="s">
        <v>2776</v>
      </c>
      <c r="AE303" s="148" t="s">
        <v>350</v>
      </c>
      <c r="AF303" s="148"/>
      <c r="AG303" s="149"/>
      <c r="AH303" s="148"/>
      <c r="AI303" s="148"/>
      <c r="AJ303" s="149"/>
      <c r="AK303" s="148" t="str">
        <f t="shared" si="12"/>
        <v>Non-GFS</v>
      </c>
      <c r="AL303" s="148" t="str">
        <f t="shared" si="13"/>
        <v>Non- ICB</v>
      </c>
      <c r="AM303" s="196" t="str">
        <f t="shared" si="14"/>
        <v>Non-GFS/Non- ICB</v>
      </c>
    </row>
    <row r="304" spans="1:39" x14ac:dyDescent="0.25">
      <c r="A304" s="195" t="str">
        <f>IF(ISERROR(MATCH(H304,PriorMonth!H:H,0)),"New","Unresolved")</f>
        <v>Unresolved</v>
      </c>
      <c r="B304" s="148">
        <v>199</v>
      </c>
      <c r="C304" s="149" t="s">
        <v>137</v>
      </c>
      <c r="D304" s="148" t="s">
        <v>22</v>
      </c>
      <c r="E304" s="148">
        <v>693</v>
      </c>
      <c r="F304" s="149" t="s">
        <v>177</v>
      </c>
      <c r="G304" s="148" t="s">
        <v>16</v>
      </c>
      <c r="H304" s="148">
        <v>1990110061478</v>
      </c>
      <c r="I304" s="149" t="s">
        <v>56</v>
      </c>
      <c r="J304" s="148" t="s">
        <v>328</v>
      </c>
      <c r="K304" s="148">
        <v>42697</v>
      </c>
      <c r="L304" s="149">
        <v>196</v>
      </c>
      <c r="M304" s="148" t="s">
        <v>161</v>
      </c>
      <c r="N304" s="148" t="s">
        <v>128</v>
      </c>
      <c r="O304" s="149">
        <v>42775</v>
      </c>
      <c r="P304" s="148" t="s">
        <v>838</v>
      </c>
      <c r="Q304" s="148">
        <v>118</v>
      </c>
      <c r="R304" s="149" t="s">
        <v>36</v>
      </c>
      <c r="S304" s="148">
        <v>34615</v>
      </c>
      <c r="T304" s="148" t="s">
        <v>248</v>
      </c>
      <c r="U304" s="149">
        <v>30848.41</v>
      </c>
      <c r="V304" s="148" t="s">
        <v>248</v>
      </c>
      <c r="W304" s="148">
        <v>34614.999648782708</v>
      </c>
      <c r="X304" s="149" t="s">
        <v>100</v>
      </c>
      <c r="Y304" s="148" t="s">
        <v>114</v>
      </c>
      <c r="Z304" s="148">
        <v>30.85</v>
      </c>
      <c r="AA304" s="149">
        <v>1</v>
      </c>
      <c r="AB304" s="148" t="s">
        <v>630</v>
      </c>
      <c r="AC304" s="148" t="s">
        <v>409</v>
      </c>
      <c r="AD304" s="149" t="s">
        <v>759</v>
      </c>
      <c r="AE304" s="148" t="s">
        <v>350</v>
      </c>
      <c r="AF304" s="148"/>
      <c r="AG304" s="149"/>
      <c r="AH304" s="148"/>
      <c r="AI304" s="148"/>
      <c r="AJ304" s="149"/>
      <c r="AK304" s="148" t="str">
        <f t="shared" si="12"/>
        <v>GFS</v>
      </c>
      <c r="AL304" s="148" t="str">
        <f t="shared" si="13"/>
        <v>Non- ICB</v>
      </c>
      <c r="AM304" s="196" t="str">
        <f t="shared" si="14"/>
        <v>GFS/Non- ICB</v>
      </c>
    </row>
    <row r="305" spans="1:39" x14ac:dyDescent="0.25">
      <c r="A305" s="195" t="str">
        <f>IF(ISERROR(MATCH(H305,PriorMonth!H:H,0)),"New","Unresolved")</f>
        <v>Unresolved</v>
      </c>
      <c r="B305" s="148">
        <v>199</v>
      </c>
      <c r="C305" s="149" t="s">
        <v>137</v>
      </c>
      <c r="D305" s="148" t="s">
        <v>22</v>
      </c>
      <c r="E305" s="148">
        <v>693</v>
      </c>
      <c r="F305" s="149" t="s">
        <v>177</v>
      </c>
      <c r="G305" s="148" t="s">
        <v>16</v>
      </c>
      <c r="H305" s="148">
        <v>1990110065107</v>
      </c>
      <c r="I305" s="149" t="s">
        <v>56</v>
      </c>
      <c r="J305" s="148" t="s">
        <v>328</v>
      </c>
      <c r="K305" s="148">
        <v>42731</v>
      </c>
      <c r="L305" s="149">
        <v>162</v>
      </c>
      <c r="M305" s="148" t="s">
        <v>161</v>
      </c>
      <c r="N305" s="148" t="s">
        <v>128</v>
      </c>
      <c r="O305" s="149">
        <v>42800</v>
      </c>
      <c r="P305" s="148" t="s">
        <v>838</v>
      </c>
      <c r="Q305" s="148">
        <v>93</v>
      </c>
      <c r="R305" s="149" t="s">
        <v>36</v>
      </c>
      <c r="S305" s="148">
        <v>34610</v>
      </c>
      <c r="T305" s="148" t="s">
        <v>248</v>
      </c>
      <c r="U305" s="149">
        <v>30843.95</v>
      </c>
      <c r="V305" s="148" t="s">
        <v>248</v>
      </c>
      <c r="W305" s="148">
        <v>34609.995082957968</v>
      </c>
      <c r="X305" s="149" t="s">
        <v>100</v>
      </c>
      <c r="Y305" s="148" t="s">
        <v>114</v>
      </c>
      <c r="Z305" s="148">
        <v>30.84</v>
      </c>
      <c r="AA305" s="149">
        <v>1</v>
      </c>
      <c r="AB305" s="148" t="s">
        <v>630</v>
      </c>
      <c r="AC305" s="148" t="s">
        <v>431</v>
      </c>
      <c r="AD305" s="149" t="s">
        <v>2101</v>
      </c>
      <c r="AE305" s="148" t="s">
        <v>350</v>
      </c>
      <c r="AF305" s="148"/>
      <c r="AG305" s="149"/>
      <c r="AH305" s="148"/>
      <c r="AI305" s="148"/>
      <c r="AJ305" s="149"/>
      <c r="AK305" s="148" t="str">
        <f t="shared" si="12"/>
        <v>GFS</v>
      </c>
      <c r="AL305" s="148" t="str">
        <f t="shared" si="13"/>
        <v>Non- ICB</v>
      </c>
      <c r="AM305" s="196" t="str">
        <f t="shared" si="14"/>
        <v>GFS/Non- ICB</v>
      </c>
    </row>
    <row r="306" spans="1:39" x14ac:dyDescent="0.25">
      <c r="A306" s="195" t="str">
        <f>IF(ISERROR(MATCH(H306,PriorMonth!H:H,0)),"New","Unresolved")</f>
        <v>Unresolved</v>
      </c>
      <c r="B306" s="148">
        <v>456</v>
      </c>
      <c r="C306" s="149" t="s">
        <v>167</v>
      </c>
      <c r="D306" s="148" t="s">
        <v>14</v>
      </c>
      <c r="E306" s="148">
        <v>8243</v>
      </c>
      <c r="F306" s="149" t="s">
        <v>120</v>
      </c>
      <c r="G306" s="148" t="s">
        <v>14</v>
      </c>
      <c r="H306" s="148">
        <v>2017010091</v>
      </c>
      <c r="I306" s="149" t="s">
        <v>59</v>
      </c>
      <c r="J306" s="148" t="s">
        <v>168</v>
      </c>
      <c r="K306" s="148">
        <v>42774</v>
      </c>
      <c r="L306" s="149">
        <v>119</v>
      </c>
      <c r="M306" s="148" t="s">
        <v>127</v>
      </c>
      <c r="N306" s="148" t="s">
        <v>128</v>
      </c>
      <c r="O306" s="149">
        <v>42830</v>
      </c>
      <c r="P306" s="148" t="s">
        <v>838</v>
      </c>
      <c r="Q306" s="148">
        <v>63</v>
      </c>
      <c r="R306" s="149" t="s">
        <v>35</v>
      </c>
      <c r="S306" s="148">
        <v>30745.14</v>
      </c>
      <c r="T306" s="148" t="s">
        <v>100</v>
      </c>
      <c r="U306" s="149">
        <v>30745.14</v>
      </c>
      <c r="V306" s="148" t="s">
        <v>100</v>
      </c>
      <c r="W306" s="148">
        <v>30745.14</v>
      </c>
      <c r="X306" s="149" t="s">
        <v>100</v>
      </c>
      <c r="Y306" s="148" t="s">
        <v>107</v>
      </c>
      <c r="Z306" s="148">
        <v>30.75</v>
      </c>
      <c r="AA306" s="149">
        <v>1</v>
      </c>
      <c r="AB306" s="148" t="s">
        <v>630</v>
      </c>
      <c r="AC306" s="148" t="s">
        <v>851</v>
      </c>
      <c r="AD306" s="149" t="s">
        <v>1478</v>
      </c>
      <c r="AE306" s="148" t="s">
        <v>350</v>
      </c>
      <c r="AF306" s="148"/>
      <c r="AG306" s="149"/>
      <c r="AH306" s="148"/>
      <c r="AI306" s="148"/>
      <c r="AJ306" s="149"/>
      <c r="AK306" s="148" t="str">
        <f t="shared" si="12"/>
        <v>Non-GFS</v>
      </c>
      <c r="AL306" s="148" t="str">
        <f t="shared" si="13"/>
        <v>Non- ICB</v>
      </c>
      <c r="AM306" s="196" t="str">
        <f t="shared" si="14"/>
        <v>Non-GFS/Non- ICB</v>
      </c>
    </row>
    <row r="307" spans="1:39" x14ac:dyDescent="0.25">
      <c r="A307" s="195" t="str">
        <f>IF(ISERROR(MATCH(H307,PriorMonth!H:H,0)),"New","Unresolved")</f>
        <v>Unresolved</v>
      </c>
      <c r="B307" s="148">
        <v>8310</v>
      </c>
      <c r="C307" s="149" t="s">
        <v>170</v>
      </c>
      <c r="D307" s="148" t="s">
        <v>14</v>
      </c>
      <c r="E307" s="148">
        <v>199</v>
      </c>
      <c r="F307" s="149" t="s">
        <v>137</v>
      </c>
      <c r="G307" s="148" t="s">
        <v>22</v>
      </c>
      <c r="H307" s="148" t="s">
        <v>999</v>
      </c>
      <c r="I307" s="149" t="s">
        <v>57</v>
      </c>
      <c r="J307" s="148" t="s">
        <v>133</v>
      </c>
      <c r="K307" s="148">
        <v>42677</v>
      </c>
      <c r="L307" s="149">
        <v>216</v>
      </c>
      <c r="M307" s="148" t="s">
        <v>111</v>
      </c>
      <c r="N307" s="148" t="s">
        <v>42</v>
      </c>
      <c r="O307" s="149">
        <v>42775</v>
      </c>
      <c r="P307" s="148" t="s">
        <v>838</v>
      </c>
      <c r="Q307" s="148">
        <v>118</v>
      </c>
      <c r="R307" s="149" t="s">
        <v>36</v>
      </c>
      <c r="S307" s="148">
        <v>128187.25</v>
      </c>
      <c r="T307" s="148" t="s">
        <v>242</v>
      </c>
      <c r="U307" s="149">
        <v>30731.51</v>
      </c>
      <c r="V307" s="148" t="s">
        <v>242</v>
      </c>
      <c r="W307" s="148">
        <v>128187.25515059697</v>
      </c>
      <c r="X307" s="149" t="s">
        <v>100</v>
      </c>
      <c r="Y307" s="148" t="s">
        <v>114</v>
      </c>
      <c r="Z307" s="148">
        <v>30.73</v>
      </c>
      <c r="AA307" s="149">
        <v>1</v>
      </c>
      <c r="AB307" s="148" t="s">
        <v>630</v>
      </c>
      <c r="AC307" s="148" t="s">
        <v>484</v>
      </c>
      <c r="AD307" s="149" t="s">
        <v>396</v>
      </c>
      <c r="AE307" s="148" t="s">
        <v>350</v>
      </c>
      <c r="AF307" s="148"/>
      <c r="AG307" s="149"/>
      <c r="AH307" s="148"/>
      <c r="AI307" s="148"/>
      <c r="AJ307" s="149"/>
      <c r="AK307" s="148" t="str">
        <f t="shared" si="12"/>
        <v>GFS</v>
      </c>
      <c r="AL307" s="148" t="str">
        <f t="shared" si="13"/>
        <v>Non- ICB</v>
      </c>
      <c r="AM307" s="196" t="str">
        <f t="shared" si="14"/>
        <v>GFS/Non- ICB</v>
      </c>
    </row>
    <row r="308" spans="1:39" x14ac:dyDescent="0.25">
      <c r="A308" s="195" t="str">
        <f>IF(ISERROR(MATCH(H308,PriorMonth!H:H,0)),"New","Unresolved")</f>
        <v>Unresolved</v>
      </c>
      <c r="B308" s="148">
        <v>8520</v>
      </c>
      <c r="C308" s="149" t="s">
        <v>842</v>
      </c>
      <c r="D308" s="148" t="s">
        <v>19</v>
      </c>
      <c r="E308" s="148">
        <v>199</v>
      </c>
      <c r="F308" s="149" t="s">
        <v>137</v>
      </c>
      <c r="G308" s="148" t="s">
        <v>22</v>
      </c>
      <c r="H308" s="148" t="s">
        <v>1523</v>
      </c>
      <c r="I308" s="149" t="s">
        <v>538</v>
      </c>
      <c r="J308" s="148" t="s">
        <v>381</v>
      </c>
      <c r="K308" s="148">
        <v>42768</v>
      </c>
      <c r="L308" s="149">
        <v>125</v>
      </c>
      <c r="M308" s="148" t="s">
        <v>118</v>
      </c>
      <c r="N308" s="148" t="s">
        <v>41</v>
      </c>
      <c r="O308" s="149">
        <v>42830</v>
      </c>
      <c r="P308" s="148" t="s">
        <v>838</v>
      </c>
      <c r="Q308" s="148">
        <v>63</v>
      </c>
      <c r="R308" s="149" t="s">
        <v>35</v>
      </c>
      <c r="S308" s="148">
        <v>26800</v>
      </c>
      <c r="T308" s="148" t="s">
        <v>186</v>
      </c>
      <c r="U308" s="149">
        <v>30675.9</v>
      </c>
      <c r="V308" s="148" t="s">
        <v>197</v>
      </c>
      <c r="W308" s="148">
        <v>2218903.7092760839</v>
      </c>
      <c r="X308" s="149" t="s">
        <v>100</v>
      </c>
      <c r="Y308" s="148" t="s">
        <v>114</v>
      </c>
      <c r="Z308" s="148">
        <v>30.68</v>
      </c>
      <c r="AA308" s="149">
        <v>1</v>
      </c>
      <c r="AB308" s="148" t="s">
        <v>630</v>
      </c>
      <c r="AC308" s="148" t="s">
        <v>484</v>
      </c>
      <c r="AD308" s="149" t="s">
        <v>363</v>
      </c>
      <c r="AE308" s="148" t="s">
        <v>350</v>
      </c>
      <c r="AF308" s="148"/>
      <c r="AG308" s="149"/>
      <c r="AH308" s="148"/>
      <c r="AI308" s="148"/>
      <c r="AJ308" s="149"/>
      <c r="AK308" s="148" t="str">
        <f t="shared" si="12"/>
        <v>Non-GFS</v>
      </c>
      <c r="AL308" s="148" t="str">
        <f t="shared" si="13"/>
        <v>Non- ICB</v>
      </c>
      <c r="AM308" s="196" t="str">
        <f t="shared" si="14"/>
        <v>Non-GFS/Non- ICB</v>
      </c>
    </row>
    <row r="309" spans="1:39" x14ac:dyDescent="0.25">
      <c r="A309" s="195" t="str">
        <f>IF(ISERROR(MATCH(H309,PriorMonth!H:H,0)),"New","Unresolved")</f>
        <v>Unresolved</v>
      </c>
      <c r="B309" s="148">
        <v>199</v>
      </c>
      <c r="C309" s="149" t="s">
        <v>137</v>
      </c>
      <c r="D309" s="148" t="s">
        <v>22</v>
      </c>
      <c r="E309" s="148">
        <v>8243</v>
      </c>
      <c r="F309" s="149" t="s">
        <v>120</v>
      </c>
      <c r="G309" s="148" t="s">
        <v>14</v>
      </c>
      <c r="H309" s="148">
        <v>1990110063814</v>
      </c>
      <c r="I309" s="149" t="s">
        <v>56</v>
      </c>
      <c r="J309" s="148" t="s">
        <v>328</v>
      </c>
      <c r="K309" s="148">
        <v>42724</v>
      </c>
      <c r="L309" s="149">
        <v>169</v>
      </c>
      <c r="M309" s="148" t="s">
        <v>127</v>
      </c>
      <c r="N309" s="148" t="s">
        <v>128</v>
      </c>
      <c r="O309" s="149">
        <v>42800</v>
      </c>
      <c r="P309" s="148" t="s">
        <v>838</v>
      </c>
      <c r="Q309" s="148">
        <v>93</v>
      </c>
      <c r="R309" s="149" t="s">
        <v>36</v>
      </c>
      <c r="S309" s="148">
        <v>34356</v>
      </c>
      <c r="T309" s="148" t="s">
        <v>248</v>
      </c>
      <c r="U309" s="149">
        <v>30617.59</v>
      </c>
      <c r="V309" s="148" t="s">
        <v>248</v>
      </c>
      <c r="W309" s="148">
        <v>34355.996535853003</v>
      </c>
      <c r="X309" s="149" t="s">
        <v>100</v>
      </c>
      <c r="Y309" s="148" t="s">
        <v>114</v>
      </c>
      <c r="Z309" s="148">
        <v>30.62</v>
      </c>
      <c r="AA309" s="149">
        <v>1</v>
      </c>
      <c r="AB309" s="148" t="s">
        <v>630</v>
      </c>
      <c r="AC309" s="148" t="s">
        <v>851</v>
      </c>
      <c r="AD309" s="149" t="s">
        <v>1361</v>
      </c>
      <c r="AE309" s="148" t="s">
        <v>350</v>
      </c>
      <c r="AF309" s="148"/>
      <c r="AG309" s="149"/>
      <c r="AH309" s="148"/>
      <c r="AI309" s="148"/>
      <c r="AJ309" s="149"/>
      <c r="AK309" s="148" t="str">
        <f t="shared" si="12"/>
        <v>GFS</v>
      </c>
      <c r="AL309" s="148" t="str">
        <f t="shared" si="13"/>
        <v>Non- ICB</v>
      </c>
      <c r="AM309" s="196" t="str">
        <f t="shared" si="14"/>
        <v>GFS/Non- ICB</v>
      </c>
    </row>
    <row r="310" spans="1:39" x14ac:dyDescent="0.25">
      <c r="A310" s="195" t="str">
        <f>IF(ISERROR(MATCH(H310,PriorMonth!H:H,0)),"New","Unresolved")</f>
        <v>Unresolved</v>
      </c>
      <c r="B310" s="148">
        <v>8310</v>
      </c>
      <c r="C310" s="149" t="s">
        <v>170</v>
      </c>
      <c r="D310" s="148" t="s">
        <v>14</v>
      </c>
      <c r="E310" s="148">
        <v>199</v>
      </c>
      <c r="F310" s="149" t="s">
        <v>137</v>
      </c>
      <c r="G310" s="148" t="s">
        <v>22</v>
      </c>
      <c r="H310" s="148" t="s">
        <v>621</v>
      </c>
      <c r="I310" s="149" t="s">
        <v>277</v>
      </c>
      <c r="J310" s="148" t="s">
        <v>241</v>
      </c>
      <c r="K310" s="148">
        <v>42584</v>
      </c>
      <c r="L310" s="149">
        <v>309</v>
      </c>
      <c r="M310" s="148" t="s">
        <v>111</v>
      </c>
      <c r="N310" s="148" t="s">
        <v>42</v>
      </c>
      <c r="O310" s="149">
        <v>42647</v>
      </c>
      <c r="P310" s="148" t="s">
        <v>406</v>
      </c>
      <c r="Q310" s="148">
        <v>246</v>
      </c>
      <c r="R310" s="149" t="s">
        <v>37</v>
      </c>
      <c r="S310" s="148">
        <v>127399</v>
      </c>
      <c r="T310" s="148" t="s">
        <v>242</v>
      </c>
      <c r="U310" s="149">
        <v>30542.53</v>
      </c>
      <c r="V310" s="148" t="s">
        <v>242</v>
      </c>
      <c r="W310" s="148">
        <v>127398.98189365776</v>
      </c>
      <c r="X310" s="149" t="s">
        <v>100</v>
      </c>
      <c r="Y310" s="148" t="s">
        <v>114</v>
      </c>
      <c r="Z310" s="148">
        <v>30.54</v>
      </c>
      <c r="AA310" s="149">
        <v>1</v>
      </c>
      <c r="AB310" s="148" t="s">
        <v>630</v>
      </c>
      <c r="AC310" s="148" t="s">
        <v>484</v>
      </c>
      <c r="AD310" s="149" t="s">
        <v>396</v>
      </c>
      <c r="AE310" s="148" t="s">
        <v>350</v>
      </c>
      <c r="AF310" s="148"/>
      <c r="AG310" s="149"/>
      <c r="AH310" s="148"/>
      <c r="AI310" s="148"/>
      <c r="AJ310" s="149"/>
      <c r="AK310" s="148" t="str">
        <f t="shared" si="12"/>
        <v>GFS</v>
      </c>
      <c r="AL310" s="148" t="str">
        <f t="shared" si="13"/>
        <v>Non- ICB</v>
      </c>
      <c r="AM310" s="196" t="str">
        <f t="shared" si="14"/>
        <v>GFS/Non- ICB</v>
      </c>
    </row>
    <row r="311" spans="1:39" x14ac:dyDescent="0.25">
      <c r="A311" s="195" t="str">
        <f>IF(ISERROR(MATCH(H311,PriorMonth!H:H,0)),"New","Unresolved")</f>
        <v>Unresolved</v>
      </c>
      <c r="B311" s="148">
        <v>8520</v>
      </c>
      <c r="C311" s="149" t="s">
        <v>842</v>
      </c>
      <c r="D311" s="148" t="s">
        <v>19</v>
      </c>
      <c r="E311" s="148">
        <v>199</v>
      </c>
      <c r="F311" s="149" t="s">
        <v>137</v>
      </c>
      <c r="G311" s="148" t="s">
        <v>22</v>
      </c>
      <c r="H311" s="148" t="s">
        <v>1689</v>
      </c>
      <c r="I311" s="149" t="s">
        <v>538</v>
      </c>
      <c r="J311" s="148" t="s">
        <v>381</v>
      </c>
      <c r="K311" s="148">
        <v>42768</v>
      </c>
      <c r="L311" s="149">
        <v>125</v>
      </c>
      <c r="M311" s="148" t="s">
        <v>118</v>
      </c>
      <c r="N311" s="148" t="s">
        <v>41</v>
      </c>
      <c r="O311" s="149">
        <v>42830</v>
      </c>
      <c r="P311" s="148" t="s">
        <v>838</v>
      </c>
      <c r="Q311" s="148">
        <v>63</v>
      </c>
      <c r="R311" s="149" t="s">
        <v>35</v>
      </c>
      <c r="S311" s="148">
        <v>2204169</v>
      </c>
      <c r="T311" s="148" t="s">
        <v>197</v>
      </c>
      <c r="U311" s="149">
        <v>30472.2</v>
      </c>
      <c r="V311" s="148" t="s">
        <v>197</v>
      </c>
      <c r="W311" s="148">
        <v>2204169.3189051561</v>
      </c>
      <c r="X311" s="149" t="s">
        <v>100</v>
      </c>
      <c r="Y311" s="148" t="s">
        <v>114</v>
      </c>
      <c r="Z311" s="148">
        <v>30.47</v>
      </c>
      <c r="AA311" s="149">
        <v>1</v>
      </c>
      <c r="AB311" s="148" t="s">
        <v>630</v>
      </c>
      <c r="AC311" s="148" t="s">
        <v>484</v>
      </c>
      <c r="AD311" s="149" t="s">
        <v>363</v>
      </c>
      <c r="AE311" s="148" t="s">
        <v>350</v>
      </c>
      <c r="AF311" s="148"/>
      <c r="AG311" s="149"/>
      <c r="AH311" s="148"/>
      <c r="AI311" s="148"/>
      <c r="AJ311" s="149"/>
      <c r="AK311" s="148" t="str">
        <f t="shared" si="12"/>
        <v>Non-GFS</v>
      </c>
      <c r="AL311" s="148" t="str">
        <f t="shared" si="13"/>
        <v>Non- ICB</v>
      </c>
      <c r="AM311" s="196" t="str">
        <f t="shared" si="14"/>
        <v>Non-GFS/Non- ICB</v>
      </c>
    </row>
    <row r="312" spans="1:39" x14ac:dyDescent="0.25">
      <c r="A312" s="195" t="str">
        <f>IF(ISERROR(MATCH(H312,PriorMonth!H:H,0)),"New","Unresolved")</f>
        <v>Unresolved</v>
      </c>
      <c r="B312" s="148">
        <v>3014</v>
      </c>
      <c r="C312" s="149" t="s">
        <v>144</v>
      </c>
      <c r="D312" s="148" t="s">
        <v>16</v>
      </c>
      <c r="E312" s="148">
        <v>3022</v>
      </c>
      <c r="F312" s="149" t="s">
        <v>141</v>
      </c>
      <c r="G312" s="148" t="s">
        <v>16</v>
      </c>
      <c r="H312" s="148">
        <v>30140110144209</v>
      </c>
      <c r="I312" s="149" t="s">
        <v>59</v>
      </c>
      <c r="J312" s="148" t="s">
        <v>135</v>
      </c>
      <c r="K312" s="148">
        <v>42725</v>
      </c>
      <c r="L312" s="149">
        <v>168</v>
      </c>
      <c r="M312" s="148" t="s">
        <v>118</v>
      </c>
      <c r="N312" s="148" t="s">
        <v>41</v>
      </c>
      <c r="O312" s="149">
        <v>42797</v>
      </c>
      <c r="P312" s="148" t="s">
        <v>838</v>
      </c>
      <c r="Q312" s="148">
        <v>96</v>
      </c>
      <c r="R312" s="149" t="s">
        <v>36</v>
      </c>
      <c r="S312" s="148">
        <v>30092.87</v>
      </c>
      <c r="T312" s="148" t="s">
        <v>100</v>
      </c>
      <c r="U312" s="149">
        <v>30092.87</v>
      </c>
      <c r="V312" s="148" t="s">
        <v>100</v>
      </c>
      <c r="W312" s="148">
        <v>30092.87</v>
      </c>
      <c r="X312" s="149" t="s">
        <v>100</v>
      </c>
      <c r="Y312" s="148" t="s">
        <v>107</v>
      </c>
      <c r="Z312" s="148">
        <v>30.09</v>
      </c>
      <c r="AA312" s="149">
        <v>1</v>
      </c>
      <c r="AB312" s="148" t="s">
        <v>630</v>
      </c>
      <c r="AC312" s="148" t="s">
        <v>409</v>
      </c>
      <c r="AD312" s="149" t="s">
        <v>1240</v>
      </c>
      <c r="AE312" s="148" t="s">
        <v>350</v>
      </c>
      <c r="AF312" s="148"/>
      <c r="AG312" s="149"/>
      <c r="AH312" s="148"/>
      <c r="AI312" s="148"/>
      <c r="AJ312" s="149"/>
      <c r="AK312" s="148" t="str">
        <f t="shared" si="12"/>
        <v>GFS</v>
      </c>
      <c r="AL312" s="148" t="str">
        <f t="shared" si="13"/>
        <v>Non- ICB</v>
      </c>
      <c r="AM312" s="196" t="str">
        <f t="shared" si="14"/>
        <v>GFS/Non- ICB</v>
      </c>
    </row>
    <row r="313" spans="1:39" x14ac:dyDescent="0.25">
      <c r="A313" s="195" t="str">
        <f>IF(ISERROR(MATCH(H313,PriorMonth!H:H,0)),"New","Unresolved")</f>
        <v>Unresolved</v>
      </c>
      <c r="B313" s="148">
        <v>8243</v>
      </c>
      <c r="C313" s="149" t="s">
        <v>120</v>
      </c>
      <c r="D313" s="148" t="s">
        <v>14</v>
      </c>
      <c r="E313" s="148">
        <v>8205</v>
      </c>
      <c r="F313" s="149" t="s">
        <v>130</v>
      </c>
      <c r="G313" s="148" t="s">
        <v>14</v>
      </c>
      <c r="H313" s="148">
        <v>82430160098489</v>
      </c>
      <c r="I313" s="149" t="s">
        <v>56</v>
      </c>
      <c r="J313" s="148" t="s">
        <v>300</v>
      </c>
      <c r="K313" s="148">
        <v>42773</v>
      </c>
      <c r="L313" s="149">
        <v>120</v>
      </c>
      <c r="M313" s="148" t="s">
        <v>111</v>
      </c>
      <c r="N313" s="148" t="s">
        <v>42</v>
      </c>
      <c r="O313" s="149">
        <v>42830</v>
      </c>
      <c r="P313" s="148" t="s">
        <v>838</v>
      </c>
      <c r="Q313" s="148">
        <v>63</v>
      </c>
      <c r="R313" s="149" t="s">
        <v>35</v>
      </c>
      <c r="S313" s="148">
        <v>29960</v>
      </c>
      <c r="T313" s="148" t="s">
        <v>100</v>
      </c>
      <c r="U313" s="149">
        <v>29960</v>
      </c>
      <c r="V313" s="148" t="s">
        <v>100</v>
      </c>
      <c r="W313" s="148">
        <v>29960</v>
      </c>
      <c r="X313" s="149" t="s">
        <v>100</v>
      </c>
      <c r="Y313" s="148" t="s">
        <v>107</v>
      </c>
      <c r="Z313" s="148">
        <v>29.96</v>
      </c>
      <c r="AA313" s="149">
        <v>1</v>
      </c>
      <c r="AB313" s="148" t="s">
        <v>630</v>
      </c>
      <c r="AC313" s="148" t="s">
        <v>762</v>
      </c>
      <c r="AD313" s="149" t="s">
        <v>1481</v>
      </c>
      <c r="AE313" s="148" t="s">
        <v>350</v>
      </c>
      <c r="AF313" s="148"/>
      <c r="AG313" s="149"/>
      <c r="AH313" s="148"/>
      <c r="AI313" s="148"/>
      <c r="AJ313" s="149"/>
      <c r="AK313" s="148" t="str">
        <f t="shared" si="12"/>
        <v>GFS</v>
      </c>
      <c r="AL313" s="148" t="str">
        <f t="shared" si="13"/>
        <v>Non- ICB</v>
      </c>
      <c r="AM313" s="196" t="str">
        <f t="shared" si="14"/>
        <v>GFS/Non- ICB</v>
      </c>
    </row>
    <row r="314" spans="1:39" x14ac:dyDescent="0.25">
      <c r="A314" s="195" t="str">
        <f>IF(ISERROR(MATCH(H314,PriorMonth!H:H,0)),"New","Unresolved")</f>
        <v>Unresolved</v>
      </c>
      <c r="B314" s="148">
        <v>1516</v>
      </c>
      <c r="C314" s="149" t="s">
        <v>132</v>
      </c>
      <c r="D314" s="148" t="s">
        <v>14</v>
      </c>
      <c r="E314" s="148">
        <v>8243</v>
      </c>
      <c r="F314" s="149" t="s">
        <v>120</v>
      </c>
      <c r="G314" s="148" t="s">
        <v>14</v>
      </c>
      <c r="H314" s="148">
        <v>15160160005054</v>
      </c>
      <c r="I314" s="149" t="s">
        <v>57</v>
      </c>
      <c r="J314" s="148" t="s">
        <v>133</v>
      </c>
      <c r="K314" s="148">
        <v>42773</v>
      </c>
      <c r="L314" s="149">
        <v>120</v>
      </c>
      <c r="M314" s="148" t="s">
        <v>127</v>
      </c>
      <c r="N314" s="148" t="s">
        <v>128</v>
      </c>
      <c r="O314" s="149">
        <v>42830</v>
      </c>
      <c r="P314" s="148" t="s">
        <v>838</v>
      </c>
      <c r="Q314" s="148">
        <v>63</v>
      </c>
      <c r="R314" s="149" t="s">
        <v>35</v>
      </c>
      <c r="S314" s="148">
        <v>29952.3</v>
      </c>
      <c r="T314" s="148" t="s">
        <v>100</v>
      </c>
      <c r="U314" s="149">
        <v>29952.3</v>
      </c>
      <c r="V314" s="148" t="s">
        <v>100</v>
      </c>
      <c r="W314" s="148">
        <v>29952.3</v>
      </c>
      <c r="X314" s="149" t="s">
        <v>100</v>
      </c>
      <c r="Y314" s="148" t="s">
        <v>107</v>
      </c>
      <c r="Z314" s="148">
        <v>29.95</v>
      </c>
      <c r="AA314" s="149">
        <v>1</v>
      </c>
      <c r="AB314" s="148" t="s">
        <v>630</v>
      </c>
      <c r="AC314" s="148" t="s">
        <v>851</v>
      </c>
      <c r="AD314" s="149" t="s">
        <v>1506</v>
      </c>
      <c r="AE314" s="148" t="s">
        <v>350</v>
      </c>
      <c r="AF314" s="148"/>
      <c r="AG314" s="149"/>
      <c r="AH314" s="148"/>
      <c r="AI314" s="148"/>
      <c r="AJ314" s="149"/>
      <c r="AK314" s="148" t="str">
        <f t="shared" si="12"/>
        <v>GFS</v>
      </c>
      <c r="AL314" s="148" t="str">
        <f t="shared" si="13"/>
        <v>Non- ICB</v>
      </c>
      <c r="AM314" s="196" t="str">
        <f t="shared" si="14"/>
        <v>GFS/Non- ICB</v>
      </c>
    </row>
    <row r="315" spans="1:39" x14ac:dyDescent="0.25">
      <c r="A315" s="195" t="str">
        <f>IF(ISERROR(MATCH(H315,PriorMonth!H:H,0)),"New","Unresolved")</f>
        <v>Unresolved</v>
      </c>
      <c r="B315" s="148">
        <v>8243</v>
      </c>
      <c r="C315" s="149" t="s">
        <v>120</v>
      </c>
      <c r="D315" s="148" t="s">
        <v>14</v>
      </c>
      <c r="E315" s="148">
        <v>309</v>
      </c>
      <c r="F315" s="149" t="s">
        <v>123</v>
      </c>
      <c r="G315" s="148" t="s">
        <v>21</v>
      </c>
      <c r="H315" s="148">
        <v>82430160096631</v>
      </c>
      <c r="I315" s="149" t="s">
        <v>56</v>
      </c>
      <c r="J315" s="148" t="s">
        <v>300</v>
      </c>
      <c r="K315" s="148">
        <v>42728</v>
      </c>
      <c r="L315" s="149">
        <v>165</v>
      </c>
      <c r="M315" s="148" t="s">
        <v>111</v>
      </c>
      <c r="N315" s="148" t="s">
        <v>42</v>
      </c>
      <c r="O315" s="149">
        <v>42775</v>
      </c>
      <c r="P315" s="148" t="s">
        <v>838</v>
      </c>
      <c r="Q315" s="148">
        <v>118</v>
      </c>
      <c r="R315" s="149" t="s">
        <v>36</v>
      </c>
      <c r="S315" s="148">
        <v>29828.48</v>
      </c>
      <c r="T315" s="148" t="s">
        <v>100</v>
      </c>
      <c r="U315" s="149">
        <v>29828.48</v>
      </c>
      <c r="V315" s="148" t="s">
        <v>100</v>
      </c>
      <c r="W315" s="148">
        <v>29828.48</v>
      </c>
      <c r="X315" s="149" t="s">
        <v>100</v>
      </c>
      <c r="Y315" s="148" t="s">
        <v>114</v>
      </c>
      <c r="Z315" s="148">
        <v>29.83</v>
      </c>
      <c r="AA315" s="149">
        <v>1</v>
      </c>
      <c r="AB315" s="148" t="s">
        <v>630</v>
      </c>
      <c r="AC315" s="148" t="s">
        <v>864</v>
      </c>
      <c r="AD315" s="149" t="s">
        <v>380</v>
      </c>
      <c r="AE315" s="148" t="s">
        <v>350</v>
      </c>
      <c r="AF315" s="148"/>
      <c r="AG315" s="149"/>
      <c r="AH315" s="148"/>
      <c r="AI315" s="148"/>
      <c r="AJ315" s="149"/>
      <c r="AK315" s="148" t="str">
        <f t="shared" si="12"/>
        <v>GFS</v>
      </c>
      <c r="AL315" s="148" t="str">
        <f t="shared" si="13"/>
        <v>Non- ICB</v>
      </c>
      <c r="AM315" s="196" t="str">
        <f t="shared" si="14"/>
        <v>GFS/Non- ICB</v>
      </c>
    </row>
    <row r="316" spans="1:39" x14ac:dyDescent="0.25">
      <c r="A316" s="195" t="str">
        <f>IF(ISERROR(MATCH(H316,PriorMonth!H:H,0)),"New","Unresolved")</f>
        <v>New</v>
      </c>
      <c r="B316" s="148">
        <v>95</v>
      </c>
      <c r="C316" s="149" t="s">
        <v>153</v>
      </c>
      <c r="D316" s="148" t="s">
        <v>17</v>
      </c>
      <c r="E316" s="148">
        <v>1750</v>
      </c>
      <c r="F316" s="149" t="s">
        <v>159</v>
      </c>
      <c r="G316" s="148" t="s">
        <v>18</v>
      </c>
      <c r="H316" s="148">
        <v>950110011114</v>
      </c>
      <c r="I316" s="149" t="s">
        <v>58</v>
      </c>
      <c r="J316" s="148" t="s">
        <v>195</v>
      </c>
      <c r="K316" s="148">
        <v>42821</v>
      </c>
      <c r="L316" s="149">
        <v>72</v>
      </c>
      <c r="M316" s="148" t="s">
        <v>118</v>
      </c>
      <c r="N316" s="148" t="s">
        <v>41</v>
      </c>
      <c r="O316" s="149">
        <v>42893</v>
      </c>
      <c r="P316" s="148" t="s">
        <v>1878</v>
      </c>
      <c r="Q316" s="148">
        <v>0</v>
      </c>
      <c r="R316" s="149" t="s">
        <v>33</v>
      </c>
      <c r="S316" s="148">
        <v>29732.74</v>
      </c>
      <c r="T316" s="148" t="s">
        <v>100</v>
      </c>
      <c r="U316" s="149">
        <v>29732.74</v>
      </c>
      <c r="V316" s="148" t="s">
        <v>100</v>
      </c>
      <c r="W316" s="148">
        <v>29732.74</v>
      </c>
      <c r="X316" s="149" t="s">
        <v>100</v>
      </c>
      <c r="Y316" s="148" t="s">
        <v>114</v>
      </c>
      <c r="Z316" s="148">
        <v>29.73</v>
      </c>
      <c r="AA316" s="149">
        <v>1</v>
      </c>
      <c r="AB316" s="148" t="s">
        <v>630</v>
      </c>
      <c r="AC316" s="148" t="s">
        <v>949</v>
      </c>
      <c r="AD316" s="149" t="s">
        <v>1474</v>
      </c>
      <c r="AE316" s="148" t="s">
        <v>350</v>
      </c>
      <c r="AF316" s="148"/>
      <c r="AG316" s="149"/>
      <c r="AH316" s="148"/>
      <c r="AI316" s="148"/>
      <c r="AJ316" s="149"/>
      <c r="AK316" s="148" t="str">
        <f t="shared" si="12"/>
        <v>GFS</v>
      </c>
      <c r="AL316" s="148" t="str">
        <f t="shared" si="13"/>
        <v>Non- ICB</v>
      </c>
      <c r="AM316" s="196" t="str">
        <f t="shared" si="14"/>
        <v>GFS/Non- ICB</v>
      </c>
    </row>
    <row r="317" spans="1:39" x14ac:dyDescent="0.25">
      <c r="A317" s="195" t="str">
        <f>IF(ISERROR(MATCH(H317,PriorMonth!H:H,0)),"New","Unresolved")</f>
        <v>New</v>
      </c>
      <c r="B317" s="148">
        <v>1730</v>
      </c>
      <c r="C317" s="149" t="s">
        <v>172</v>
      </c>
      <c r="D317" s="148" t="s">
        <v>18</v>
      </c>
      <c r="E317" s="148">
        <v>635</v>
      </c>
      <c r="F317" s="149" t="s">
        <v>142</v>
      </c>
      <c r="G317" s="148" t="s">
        <v>16</v>
      </c>
      <c r="H317" s="148">
        <v>9614</v>
      </c>
      <c r="I317" s="149" t="s">
        <v>55</v>
      </c>
      <c r="J317" s="148" t="s">
        <v>173</v>
      </c>
      <c r="K317" s="148">
        <v>42858</v>
      </c>
      <c r="L317" s="149">
        <v>35</v>
      </c>
      <c r="M317" s="148" t="s">
        <v>111</v>
      </c>
      <c r="N317" s="148" t="s">
        <v>42</v>
      </c>
      <c r="O317" s="149">
        <v>42893</v>
      </c>
      <c r="P317" s="148" t="s">
        <v>1878</v>
      </c>
      <c r="Q317" s="148">
        <v>0</v>
      </c>
      <c r="R317" s="149" t="s">
        <v>33</v>
      </c>
      <c r="S317" s="148">
        <v>29618</v>
      </c>
      <c r="T317" s="148" t="s">
        <v>100</v>
      </c>
      <c r="U317" s="149">
        <v>29618</v>
      </c>
      <c r="V317" s="148" t="s">
        <v>100</v>
      </c>
      <c r="W317" s="148">
        <v>29618</v>
      </c>
      <c r="X317" s="149" t="s">
        <v>100</v>
      </c>
      <c r="Y317" s="148" t="s">
        <v>114</v>
      </c>
      <c r="Z317" s="148">
        <v>29.62</v>
      </c>
      <c r="AA317" s="149">
        <v>1</v>
      </c>
      <c r="AB317" s="148" t="s">
        <v>630</v>
      </c>
      <c r="AC317" s="148" t="s">
        <v>634</v>
      </c>
      <c r="AD317" s="149" t="s">
        <v>2634</v>
      </c>
      <c r="AE317" s="148" t="s">
        <v>350</v>
      </c>
      <c r="AF317" s="148"/>
      <c r="AG317" s="149"/>
      <c r="AH317" s="148"/>
      <c r="AI317" s="148"/>
      <c r="AJ317" s="149"/>
      <c r="AK317" s="148" t="str">
        <f t="shared" si="12"/>
        <v>Non-GFS</v>
      </c>
      <c r="AL317" s="148" t="str">
        <f t="shared" si="13"/>
        <v>Non- ICB</v>
      </c>
      <c r="AM317" s="196" t="str">
        <f t="shared" si="14"/>
        <v>Non-GFS/Non- ICB</v>
      </c>
    </row>
    <row r="318" spans="1:39" x14ac:dyDescent="0.25">
      <c r="A318" s="195" t="str">
        <f>IF(ISERROR(MATCH(H318,PriorMonth!H:H,0)),"New","Unresolved")</f>
        <v>New</v>
      </c>
      <c r="B318" s="148">
        <v>8514</v>
      </c>
      <c r="C318" s="149" t="s">
        <v>847</v>
      </c>
      <c r="D318" s="148" t="s">
        <v>19</v>
      </c>
      <c r="E318" s="148">
        <v>3011</v>
      </c>
      <c r="F318" s="149" t="s">
        <v>164</v>
      </c>
      <c r="G318" s="148" t="s">
        <v>22</v>
      </c>
      <c r="H318" s="148" t="s">
        <v>2613</v>
      </c>
      <c r="I318" s="149" t="s">
        <v>54</v>
      </c>
      <c r="J318" s="148" t="s">
        <v>117</v>
      </c>
      <c r="K318" s="148">
        <v>42857</v>
      </c>
      <c r="L318" s="149">
        <v>36</v>
      </c>
      <c r="M318" s="148" t="s">
        <v>122</v>
      </c>
      <c r="N318" s="148" t="s">
        <v>41</v>
      </c>
      <c r="O318" s="149">
        <v>42892</v>
      </c>
      <c r="P318" s="148" t="s">
        <v>1878</v>
      </c>
      <c r="Q318" s="148">
        <v>1</v>
      </c>
      <c r="R318" s="149" t="s">
        <v>33</v>
      </c>
      <c r="S318" s="148">
        <v>225960.34</v>
      </c>
      <c r="T318" s="148" t="s">
        <v>119</v>
      </c>
      <c r="U318" s="149">
        <v>29557.01</v>
      </c>
      <c r="V318" s="148" t="s">
        <v>119</v>
      </c>
      <c r="W318" s="148">
        <v>29557.01</v>
      </c>
      <c r="X318" s="149" t="s">
        <v>100</v>
      </c>
      <c r="Y318" s="148" t="s">
        <v>114</v>
      </c>
      <c r="Z318" s="148">
        <v>29.56</v>
      </c>
      <c r="AA318" s="149">
        <v>1</v>
      </c>
      <c r="AB318" s="148" t="s">
        <v>630</v>
      </c>
      <c r="AC318" s="148" t="s">
        <v>635</v>
      </c>
      <c r="AD318" s="149" t="s">
        <v>2614</v>
      </c>
      <c r="AE318" s="148" t="s">
        <v>350</v>
      </c>
      <c r="AF318" s="148"/>
      <c r="AG318" s="149"/>
      <c r="AH318" s="148"/>
      <c r="AI318" s="148"/>
      <c r="AJ318" s="149"/>
      <c r="AK318" s="148" t="str">
        <f t="shared" si="12"/>
        <v>Non-GFS</v>
      </c>
      <c r="AL318" s="148" t="str">
        <f t="shared" si="13"/>
        <v>Non- ICB</v>
      </c>
      <c r="AM318" s="196" t="str">
        <f t="shared" si="14"/>
        <v>Non-GFS/Non- ICB</v>
      </c>
    </row>
    <row r="319" spans="1:39" x14ac:dyDescent="0.25">
      <c r="A319" s="195" t="str">
        <f>IF(ISERROR(MATCH(H319,PriorMonth!H:H,0)),"New","Unresolved")</f>
        <v>Unresolved</v>
      </c>
      <c r="B319" s="148">
        <v>8243</v>
      </c>
      <c r="C319" s="149" t="s">
        <v>120</v>
      </c>
      <c r="D319" s="148" t="s">
        <v>14</v>
      </c>
      <c r="E319" s="148">
        <v>635</v>
      </c>
      <c r="F319" s="149" t="s">
        <v>142</v>
      </c>
      <c r="G319" s="148" t="s">
        <v>16</v>
      </c>
      <c r="H319" s="148">
        <v>82430169003490</v>
      </c>
      <c r="I319" s="149" t="s">
        <v>55</v>
      </c>
      <c r="J319" s="148" t="s">
        <v>276</v>
      </c>
      <c r="K319" s="148">
        <v>42728</v>
      </c>
      <c r="L319" s="149">
        <v>165</v>
      </c>
      <c r="M319" s="148" t="s">
        <v>111</v>
      </c>
      <c r="N319" s="148" t="s">
        <v>42</v>
      </c>
      <c r="O319" s="149">
        <v>42797</v>
      </c>
      <c r="P319" s="148" t="s">
        <v>838</v>
      </c>
      <c r="Q319" s="148">
        <v>96</v>
      </c>
      <c r="R319" s="149" t="s">
        <v>36</v>
      </c>
      <c r="S319" s="148">
        <v>29529.48</v>
      </c>
      <c r="T319" s="148" t="s">
        <v>100</v>
      </c>
      <c r="U319" s="149">
        <v>29529.48</v>
      </c>
      <c r="V319" s="148" t="s">
        <v>100</v>
      </c>
      <c r="W319" s="148">
        <v>29529.48</v>
      </c>
      <c r="X319" s="149" t="s">
        <v>100</v>
      </c>
      <c r="Y319" s="148" t="s">
        <v>114</v>
      </c>
      <c r="Z319" s="148">
        <v>29.53</v>
      </c>
      <c r="AA319" s="149">
        <v>1</v>
      </c>
      <c r="AB319" s="148" t="s">
        <v>630</v>
      </c>
      <c r="AC319" s="148" t="s">
        <v>429</v>
      </c>
      <c r="AD319" s="149" t="s">
        <v>1234</v>
      </c>
      <c r="AE319" s="148" t="s">
        <v>350</v>
      </c>
      <c r="AF319" s="148"/>
      <c r="AG319" s="149"/>
      <c r="AH319" s="148"/>
      <c r="AI319" s="148"/>
      <c r="AJ319" s="149"/>
      <c r="AK319" s="148" t="str">
        <f t="shared" si="12"/>
        <v>GFS</v>
      </c>
      <c r="AL319" s="148" t="str">
        <f t="shared" si="13"/>
        <v>Non- ICB</v>
      </c>
      <c r="AM319" s="196" t="str">
        <f t="shared" si="14"/>
        <v>GFS/Non- ICB</v>
      </c>
    </row>
    <row r="320" spans="1:39" x14ac:dyDescent="0.25">
      <c r="A320" s="195" t="str">
        <f>IF(ISERROR(MATCH(H320,PriorMonth!H:H,0)),"New","Unresolved")</f>
        <v>Unresolved</v>
      </c>
      <c r="B320" s="148">
        <v>692</v>
      </c>
      <c r="C320" s="149" t="s">
        <v>187</v>
      </c>
      <c r="D320" s="148" t="s">
        <v>16</v>
      </c>
      <c r="E320" s="148">
        <v>3014</v>
      </c>
      <c r="F320" s="149" t="s">
        <v>144</v>
      </c>
      <c r="G320" s="148" t="s">
        <v>16</v>
      </c>
      <c r="H320" s="148">
        <v>69201111610425</v>
      </c>
      <c r="I320" s="149" t="s">
        <v>57</v>
      </c>
      <c r="J320" s="148" t="s">
        <v>191</v>
      </c>
      <c r="K320" s="148">
        <v>42704</v>
      </c>
      <c r="L320" s="149">
        <v>189</v>
      </c>
      <c r="M320" s="148" t="s">
        <v>111</v>
      </c>
      <c r="N320" s="148" t="s">
        <v>42</v>
      </c>
      <c r="O320" s="149">
        <v>42776</v>
      </c>
      <c r="P320" s="148" t="s">
        <v>838</v>
      </c>
      <c r="Q320" s="148">
        <v>117</v>
      </c>
      <c r="R320" s="149" t="s">
        <v>36</v>
      </c>
      <c r="S320" s="148">
        <v>29400</v>
      </c>
      <c r="T320" s="148" t="s">
        <v>100</v>
      </c>
      <c r="U320" s="149">
        <v>29400</v>
      </c>
      <c r="V320" s="148" t="s">
        <v>100</v>
      </c>
      <c r="W320" s="148">
        <v>29400</v>
      </c>
      <c r="X320" s="149" t="s">
        <v>100</v>
      </c>
      <c r="Y320" s="148" t="s">
        <v>107</v>
      </c>
      <c r="Z320" s="148">
        <v>29.4</v>
      </c>
      <c r="AA320" s="149">
        <v>1</v>
      </c>
      <c r="AB320" s="148" t="s">
        <v>630</v>
      </c>
      <c r="AC320" s="148" t="s">
        <v>413</v>
      </c>
      <c r="AD320" s="149" t="s">
        <v>636</v>
      </c>
      <c r="AE320" s="148" t="s">
        <v>350</v>
      </c>
      <c r="AF320" s="148"/>
      <c r="AG320" s="149"/>
      <c r="AH320" s="148"/>
      <c r="AI320" s="148"/>
      <c r="AJ320" s="149"/>
      <c r="AK320" s="148" t="str">
        <f t="shared" si="12"/>
        <v>GFS</v>
      </c>
      <c r="AL320" s="148" t="str">
        <f t="shared" si="13"/>
        <v>Non- ICB</v>
      </c>
      <c r="AM320" s="196" t="str">
        <f t="shared" si="14"/>
        <v>GFS/Non- ICB</v>
      </c>
    </row>
    <row r="321" spans="1:39" x14ac:dyDescent="0.25">
      <c r="A321" s="195" t="str">
        <f>IF(ISERROR(MATCH(H321,PriorMonth!H:H,0)),"New","Unresolved")</f>
        <v>New</v>
      </c>
      <c r="B321" s="148">
        <v>692</v>
      </c>
      <c r="C321" s="149" t="s">
        <v>187</v>
      </c>
      <c r="D321" s="148" t="s">
        <v>16</v>
      </c>
      <c r="E321" s="148">
        <v>1750</v>
      </c>
      <c r="F321" s="149" t="s">
        <v>159</v>
      </c>
      <c r="G321" s="148" t="s">
        <v>18</v>
      </c>
      <c r="H321" s="148">
        <v>69201121700453</v>
      </c>
      <c r="I321" s="149" t="s">
        <v>57</v>
      </c>
      <c r="J321" s="148" t="s">
        <v>205</v>
      </c>
      <c r="K321" s="148">
        <v>42858</v>
      </c>
      <c r="L321" s="149">
        <v>35</v>
      </c>
      <c r="M321" s="148" t="s">
        <v>118</v>
      </c>
      <c r="N321" s="148" t="s">
        <v>41</v>
      </c>
      <c r="O321" s="149">
        <v>42891</v>
      </c>
      <c r="P321" s="148" t="s">
        <v>1878</v>
      </c>
      <c r="Q321" s="148">
        <v>2</v>
      </c>
      <c r="R321" s="149" t="s">
        <v>33</v>
      </c>
      <c r="S321" s="148">
        <v>29393.95</v>
      </c>
      <c r="T321" s="148" t="s">
        <v>100</v>
      </c>
      <c r="U321" s="149">
        <v>29393.95</v>
      </c>
      <c r="V321" s="148" t="s">
        <v>100</v>
      </c>
      <c r="W321" s="148">
        <v>29393.95</v>
      </c>
      <c r="X321" s="149" t="s">
        <v>100</v>
      </c>
      <c r="Y321" s="148" t="s">
        <v>114</v>
      </c>
      <c r="Z321" s="148">
        <v>29.39</v>
      </c>
      <c r="AA321" s="149">
        <v>1</v>
      </c>
      <c r="AB321" s="148" t="s">
        <v>630</v>
      </c>
      <c r="AC321" s="148" t="s">
        <v>949</v>
      </c>
      <c r="AD321" s="149" t="s">
        <v>2636</v>
      </c>
      <c r="AE321" s="148" t="s">
        <v>350</v>
      </c>
      <c r="AF321" s="148"/>
      <c r="AG321" s="149"/>
      <c r="AH321" s="148"/>
      <c r="AI321" s="148"/>
      <c r="AJ321" s="149"/>
      <c r="AK321" s="148" t="str">
        <f t="shared" si="12"/>
        <v>GFS</v>
      </c>
      <c r="AL321" s="148" t="str">
        <f t="shared" si="13"/>
        <v>Non- ICB</v>
      </c>
      <c r="AM321" s="196" t="str">
        <f t="shared" si="14"/>
        <v>GFS/Non- ICB</v>
      </c>
    </row>
    <row r="322" spans="1:39" x14ac:dyDescent="0.25">
      <c r="A322" s="195" t="str">
        <f>IF(ISERROR(MATCH(H322,PriorMonth!H:H,0)),"New","Unresolved")</f>
        <v>Unresolved</v>
      </c>
      <c r="B322" s="148">
        <v>8243</v>
      </c>
      <c r="C322" s="149" t="s">
        <v>120</v>
      </c>
      <c r="D322" s="148" t="s">
        <v>14</v>
      </c>
      <c r="E322" s="148">
        <v>8205</v>
      </c>
      <c r="F322" s="149" t="s">
        <v>130</v>
      </c>
      <c r="G322" s="148" t="s">
        <v>14</v>
      </c>
      <c r="H322" s="148">
        <v>82430160098484</v>
      </c>
      <c r="I322" s="149" t="s">
        <v>56</v>
      </c>
      <c r="J322" s="148" t="s">
        <v>300</v>
      </c>
      <c r="K322" s="148">
        <v>42773</v>
      </c>
      <c r="L322" s="149">
        <v>120</v>
      </c>
      <c r="M322" s="148" t="s">
        <v>161</v>
      </c>
      <c r="N322" s="148" t="s">
        <v>128</v>
      </c>
      <c r="O322" s="149">
        <v>42830</v>
      </c>
      <c r="P322" s="148" t="s">
        <v>838</v>
      </c>
      <c r="Q322" s="148">
        <v>63</v>
      </c>
      <c r="R322" s="149" t="s">
        <v>35</v>
      </c>
      <c r="S322" s="148">
        <v>29172.5</v>
      </c>
      <c r="T322" s="148" t="s">
        <v>100</v>
      </c>
      <c r="U322" s="149">
        <v>29172.5</v>
      </c>
      <c r="V322" s="148" t="s">
        <v>100</v>
      </c>
      <c r="W322" s="148">
        <v>29172.5</v>
      </c>
      <c r="X322" s="149" t="s">
        <v>100</v>
      </c>
      <c r="Y322" s="148" t="s">
        <v>107</v>
      </c>
      <c r="Z322" s="148">
        <v>29.17</v>
      </c>
      <c r="AA322" s="149">
        <v>1</v>
      </c>
      <c r="AB322" s="148" t="s">
        <v>630</v>
      </c>
      <c r="AC322" s="148" t="s">
        <v>762</v>
      </c>
      <c r="AD322" s="149" t="s">
        <v>1481</v>
      </c>
      <c r="AE322" s="148" t="s">
        <v>350</v>
      </c>
      <c r="AF322" s="148"/>
      <c r="AG322" s="149"/>
      <c r="AH322" s="148"/>
      <c r="AI322" s="148"/>
      <c r="AJ322" s="149"/>
      <c r="AK322" s="148" t="str">
        <f t="shared" ref="AK322:AK385" si="15">IF(TEXT(B322,0)=LEFT(H322,LEN(B322)),"GFS","Non-GFS")</f>
        <v>GFS</v>
      </c>
      <c r="AL322" s="148" t="str">
        <f t="shared" ref="AL322:AL385" si="16">IF(AND(AK322="GFS",MID(H322,LEN(B322)+3,1)="2"),"ICB","Non- ICB")</f>
        <v>Non- ICB</v>
      </c>
      <c r="AM322" s="196" t="str">
        <f t="shared" ref="AM322:AM385" si="17">AK322&amp;"/"&amp;AL322</f>
        <v>GFS/Non- ICB</v>
      </c>
    </row>
    <row r="323" spans="1:39" x14ac:dyDescent="0.25">
      <c r="A323" s="195" t="str">
        <f>IF(ISERROR(MATCH(H323,PriorMonth!H:H,0)),"New","Unresolved")</f>
        <v>New</v>
      </c>
      <c r="B323" s="148">
        <v>8243</v>
      </c>
      <c r="C323" s="149" t="s">
        <v>120</v>
      </c>
      <c r="D323" s="148" t="s">
        <v>14</v>
      </c>
      <c r="E323" s="148">
        <v>1750</v>
      </c>
      <c r="F323" s="149" t="s">
        <v>159</v>
      </c>
      <c r="G323" s="148" t="s">
        <v>18</v>
      </c>
      <c r="H323" s="148">
        <v>82430160100798</v>
      </c>
      <c r="I323" s="149" t="s">
        <v>55</v>
      </c>
      <c r="J323" s="148" t="s">
        <v>2711</v>
      </c>
      <c r="K323" s="148">
        <v>42829</v>
      </c>
      <c r="L323" s="149">
        <v>64</v>
      </c>
      <c r="M323" s="148" t="s">
        <v>127</v>
      </c>
      <c r="N323" s="148" t="s">
        <v>128</v>
      </c>
      <c r="O323" s="149">
        <v>42891</v>
      </c>
      <c r="P323" s="148" t="s">
        <v>1878</v>
      </c>
      <c r="Q323" s="148">
        <v>2</v>
      </c>
      <c r="R323" s="149" t="s">
        <v>33</v>
      </c>
      <c r="S323" s="148">
        <v>29112.5</v>
      </c>
      <c r="T323" s="148" t="s">
        <v>100</v>
      </c>
      <c r="U323" s="149">
        <v>29112.5</v>
      </c>
      <c r="V323" s="148" t="s">
        <v>100</v>
      </c>
      <c r="W323" s="148">
        <v>29112.5</v>
      </c>
      <c r="X323" s="149" t="s">
        <v>100</v>
      </c>
      <c r="Y323" s="148" t="s">
        <v>114</v>
      </c>
      <c r="Z323" s="148">
        <v>29.11</v>
      </c>
      <c r="AA323" s="149">
        <v>1</v>
      </c>
      <c r="AB323" s="148" t="s">
        <v>630</v>
      </c>
      <c r="AC323" s="148" t="s">
        <v>2712</v>
      </c>
      <c r="AD323" s="149" t="s">
        <v>2713</v>
      </c>
      <c r="AE323" s="148" t="s">
        <v>350</v>
      </c>
      <c r="AF323" s="148"/>
      <c r="AG323" s="149"/>
      <c r="AH323" s="148"/>
      <c r="AI323" s="148"/>
      <c r="AJ323" s="149"/>
      <c r="AK323" s="148" t="str">
        <f t="shared" si="15"/>
        <v>GFS</v>
      </c>
      <c r="AL323" s="148" t="str">
        <f t="shared" si="16"/>
        <v>Non- ICB</v>
      </c>
      <c r="AM323" s="196" t="str">
        <f t="shared" si="17"/>
        <v>GFS/Non- ICB</v>
      </c>
    </row>
    <row r="324" spans="1:39" x14ac:dyDescent="0.25">
      <c r="A324" s="195" t="str">
        <f>IF(ISERROR(MATCH(H324,PriorMonth!H:H,0)),"New","Unresolved")</f>
        <v>Unresolved</v>
      </c>
      <c r="B324" s="148">
        <v>8243</v>
      </c>
      <c r="C324" s="149" t="s">
        <v>120</v>
      </c>
      <c r="D324" s="148" t="s">
        <v>14</v>
      </c>
      <c r="E324" s="148">
        <v>309</v>
      </c>
      <c r="F324" s="149" t="s">
        <v>123</v>
      </c>
      <c r="G324" s="148" t="s">
        <v>21</v>
      </c>
      <c r="H324" s="148">
        <v>82430160097684</v>
      </c>
      <c r="I324" s="149" t="s">
        <v>56</v>
      </c>
      <c r="J324" s="148" t="s">
        <v>300</v>
      </c>
      <c r="K324" s="148">
        <v>42728</v>
      </c>
      <c r="L324" s="149">
        <v>165</v>
      </c>
      <c r="M324" s="148" t="s">
        <v>111</v>
      </c>
      <c r="N324" s="148" t="s">
        <v>42</v>
      </c>
      <c r="O324" s="149">
        <v>42775</v>
      </c>
      <c r="P324" s="148" t="s">
        <v>838</v>
      </c>
      <c r="Q324" s="148">
        <v>118</v>
      </c>
      <c r="R324" s="149" t="s">
        <v>36</v>
      </c>
      <c r="S324" s="148">
        <v>29021.46</v>
      </c>
      <c r="T324" s="148" t="s">
        <v>100</v>
      </c>
      <c r="U324" s="149">
        <v>29021.46</v>
      </c>
      <c r="V324" s="148" t="s">
        <v>100</v>
      </c>
      <c r="W324" s="148">
        <v>29021.46</v>
      </c>
      <c r="X324" s="149" t="s">
        <v>100</v>
      </c>
      <c r="Y324" s="148" t="s">
        <v>114</v>
      </c>
      <c r="Z324" s="148">
        <v>29.02</v>
      </c>
      <c r="AA324" s="149">
        <v>1</v>
      </c>
      <c r="AB324" s="148" t="s">
        <v>630</v>
      </c>
      <c r="AC324" s="148" t="s">
        <v>864</v>
      </c>
      <c r="AD324" s="149" t="s">
        <v>380</v>
      </c>
      <c r="AE324" s="148" t="s">
        <v>350</v>
      </c>
      <c r="AF324" s="148"/>
      <c r="AG324" s="149"/>
      <c r="AH324" s="148"/>
      <c r="AI324" s="148"/>
      <c r="AJ324" s="149"/>
      <c r="AK324" s="148" t="str">
        <f t="shared" si="15"/>
        <v>GFS</v>
      </c>
      <c r="AL324" s="148" t="str">
        <f t="shared" si="16"/>
        <v>Non- ICB</v>
      </c>
      <c r="AM324" s="196" t="str">
        <f t="shared" si="17"/>
        <v>GFS/Non- ICB</v>
      </c>
    </row>
    <row r="325" spans="1:39" x14ac:dyDescent="0.25">
      <c r="A325" s="195" t="str">
        <f>IF(ISERROR(MATCH(H325,PriorMonth!H:H,0)),"New","Unresolved")</f>
        <v>Unresolved</v>
      </c>
      <c r="B325" s="148">
        <v>8520</v>
      </c>
      <c r="C325" s="149" t="s">
        <v>842</v>
      </c>
      <c r="D325" s="148" t="s">
        <v>19</v>
      </c>
      <c r="E325" s="148">
        <v>795</v>
      </c>
      <c r="F325" s="149" t="s">
        <v>264</v>
      </c>
      <c r="G325" s="148" t="s">
        <v>14</v>
      </c>
      <c r="H325" s="148">
        <v>85203820000473</v>
      </c>
      <c r="I325" s="149" t="s">
        <v>277</v>
      </c>
      <c r="J325" s="148" t="s">
        <v>306</v>
      </c>
      <c r="K325" s="148">
        <v>42796</v>
      </c>
      <c r="L325" s="149">
        <v>97</v>
      </c>
      <c r="M325" s="148" t="s">
        <v>161</v>
      </c>
      <c r="N325" s="148" t="s">
        <v>128</v>
      </c>
      <c r="O325" s="149">
        <v>42859</v>
      </c>
      <c r="P325" s="148" t="s">
        <v>1878</v>
      </c>
      <c r="Q325" s="148">
        <v>34</v>
      </c>
      <c r="R325" s="149" t="s">
        <v>34</v>
      </c>
      <c r="S325" s="148">
        <v>2068603.63</v>
      </c>
      <c r="T325" s="148" t="s">
        <v>197</v>
      </c>
      <c r="U325" s="149">
        <v>28598.03</v>
      </c>
      <c r="V325" s="148" t="s">
        <v>197</v>
      </c>
      <c r="W325" s="148">
        <v>2068603.5241016145</v>
      </c>
      <c r="X325" s="149" t="s">
        <v>100</v>
      </c>
      <c r="Y325" s="148" t="s">
        <v>114</v>
      </c>
      <c r="Z325" s="148">
        <v>28.6</v>
      </c>
      <c r="AA325" s="149">
        <v>1</v>
      </c>
      <c r="AB325" s="148" t="s">
        <v>630</v>
      </c>
      <c r="AC325" s="148" t="s">
        <v>426</v>
      </c>
      <c r="AD325" s="149" t="s">
        <v>877</v>
      </c>
      <c r="AE325" s="148" t="s">
        <v>350</v>
      </c>
      <c r="AF325" s="148"/>
      <c r="AG325" s="149"/>
      <c r="AH325" s="148"/>
      <c r="AI325" s="148"/>
      <c r="AJ325" s="149"/>
      <c r="AK325" s="148" t="str">
        <f t="shared" si="15"/>
        <v>GFS</v>
      </c>
      <c r="AL325" s="148" t="str">
        <f t="shared" si="16"/>
        <v>ICB</v>
      </c>
      <c r="AM325" s="196" t="str">
        <f t="shared" si="17"/>
        <v>GFS/ICB</v>
      </c>
    </row>
    <row r="326" spans="1:39" x14ac:dyDescent="0.25">
      <c r="A326" s="195" t="str">
        <f>IF(ISERROR(MATCH(H326,PriorMonth!H:H,0)),"New","Unresolved")</f>
        <v>New</v>
      </c>
      <c r="B326" s="148">
        <v>429</v>
      </c>
      <c r="C326" s="149" t="s">
        <v>162</v>
      </c>
      <c r="D326" s="148" t="s">
        <v>13</v>
      </c>
      <c r="E326" s="148">
        <v>413</v>
      </c>
      <c r="F326" s="149" t="s">
        <v>136</v>
      </c>
      <c r="G326" s="148" t="s">
        <v>13</v>
      </c>
      <c r="H326" s="148">
        <v>94404590</v>
      </c>
      <c r="I326" s="149" t="s">
        <v>59</v>
      </c>
      <c r="J326" s="148" t="s">
        <v>155</v>
      </c>
      <c r="K326" s="148">
        <v>42828</v>
      </c>
      <c r="L326" s="149">
        <v>65</v>
      </c>
      <c r="M326" s="148" t="s">
        <v>127</v>
      </c>
      <c r="N326" s="148" t="s">
        <v>128</v>
      </c>
      <c r="O326" s="149">
        <v>42893</v>
      </c>
      <c r="P326" s="148" t="s">
        <v>1878</v>
      </c>
      <c r="Q326" s="148">
        <v>0</v>
      </c>
      <c r="R326" s="149" t="s">
        <v>33</v>
      </c>
      <c r="S326" s="148">
        <v>28569.919999999998</v>
      </c>
      <c r="T326" s="148" t="s">
        <v>100</v>
      </c>
      <c r="U326" s="149">
        <v>28569.919999999998</v>
      </c>
      <c r="V326" s="148" t="s">
        <v>100</v>
      </c>
      <c r="W326" s="148">
        <v>28569.919999999998</v>
      </c>
      <c r="X326" s="149" t="s">
        <v>100</v>
      </c>
      <c r="Y326" s="148" t="s">
        <v>107</v>
      </c>
      <c r="Z326" s="148">
        <v>28.57</v>
      </c>
      <c r="AA326" s="149">
        <v>1</v>
      </c>
      <c r="AB326" s="148" t="s">
        <v>630</v>
      </c>
      <c r="AC326" s="148" t="s">
        <v>428</v>
      </c>
      <c r="AD326" s="149" t="s">
        <v>351</v>
      </c>
      <c r="AE326" s="148" t="s">
        <v>350</v>
      </c>
      <c r="AF326" s="148"/>
      <c r="AG326" s="149"/>
      <c r="AH326" s="148"/>
      <c r="AI326" s="148"/>
      <c r="AJ326" s="149"/>
      <c r="AK326" s="148" t="str">
        <f t="shared" si="15"/>
        <v>Non-GFS</v>
      </c>
      <c r="AL326" s="148" t="str">
        <f t="shared" si="16"/>
        <v>Non- ICB</v>
      </c>
      <c r="AM326" s="196" t="str">
        <f t="shared" si="17"/>
        <v>Non-GFS/Non- ICB</v>
      </c>
    </row>
    <row r="327" spans="1:39" x14ac:dyDescent="0.25">
      <c r="A327" s="195" t="str">
        <f>IF(ISERROR(MATCH(H327,PriorMonth!H:H,0)),"New","Unresolved")</f>
        <v>Unresolved</v>
      </c>
      <c r="B327" s="148">
        <v>902</v>
      </c>
      <c r="C327" s="149" t="s">
        <v>607</v>
      </c>
      <c r="D327" s="148" t="s">
        <v>19</v>
      </c>
      <c r="E327" s="148">
        <v>199</v>
      </c>
      <c r="F327" s="149" t="s">
        <v>137</v>
      </c>
      <c r="G327" s="148" t="s">
        <v>22</v>
      </c>
      <c r="H327" s="148" t="s">
        <v>622</v>
      </c>
      <c r="I327" s="149" t="s">
        <v>538</v>
      </c>
      <c r="J327" s="148" t="s">
        <v>625</v>
      </c>
      <c r="K327" s="148">
        <v>42579</v>
      </c>
      <c r="L327" s="149">
        <v>314</v>
      </c>
      <c r="M327" s="148" t="s">
        <v>111</v>
      </c>
      <c r="N327" s="148" t="s">
        <v>42</v>
      </c>
      <c r="O327" s="149">
        <v>42648</v>
      </c>
      <c r="P327" s="148" t="s">
        <v>406</v>
      </c>
      <c r="Q327" s="148">
        <v>245</v>
      </c>
      <c r="R327" s="149" t="s">
        <v>37</v>
      </c>
      <c r="S327" s="148">
        <v>31880</v>
      </c>
      <c r="T327" s="148" t="s">
        <v>248</v>
      </c>
      <c r="U327" s="149">
        <v>28411.02</v>
      </c>
      <c r="V327" s="148" t="s">
        <v>628</v>
      </c>
      <c r="W327" s="148">
        <v>3534324.384843132</v>
      </c>
      <c r="X327" s="149" t="s">
        <v>100</v>
      </c>
      <c r="Y327" s="148" t="s">
        <v>114</v>
      </c>
      <c r="Z327" s="148">
        <v>28.41</v>
      </c>
      <c r="AA327" s="149">
        <v>1</v>
      </c>
      <c r="AB327" s="148" t="s">
        <v>630</v>
      </c>
      <c r="AC327" s="148" t="s">
        <v>484</v>
      </c>
      <c r="AD327" s="149" t="s">
        <v>396</v>
      </c>
      <c r="AE327" s="148" t="s">
        <v>350</v>
      </c>
      <c r="AF327" s="148"/>
      <c r="AG327" s="149"/>
      <c r="AH327" s="148"/>
      <c r="AI327" s="148"/>
      <c r="AJ327" s="149"/>
      <c r="AK327" s="148" t="str">
        <f t="shared" si="15"/>
        <v>GFS</v>
      </c>
      <c r="AL327" s="148" t="str">
        <f t="shared" si="16"/>
        <v>Non- ICB</v>
      </c>
      <c r="AM327" s="196" t="str">
        <f t="shared" si="17"/>
        <v>GFS/Non- ICB</v>
      </c>
    </row>
    <row r="328" spans="1:39" x14ac:dyDescent="0.25">
      <c r="A328" s="195" t="str">
        <f>IF(ISERROR(MATCH(H328,PriorMonth!H:H,0)),"New","Unresolved")</f>
        <v>New</v>
      </c>
      <c r="B328" s="148">
        <v>95</v>
      </c>
      <c r="C328" s="149" t="s">
        <v>153</v>
      </c>
      <c r="D328" s="148" t="s">
        <v>17</v>
      </c>
      <c r="E328" s="148">
        <v>8243</v>
      </c>
      <c r="F328" s="149" t="s">
        <v>120</v>
      </c>
      <c r="G328" s="148" t="s">
        <v>14</v>
      </c>
      <c r="H328" s="148">
        <v>950110011424</v>
      </c>
      <c r="I328" s="149" t="s">
        <v>58</v>
      </c>
      <c r="J328" s="148" t="s">
        <v>195</v>
      </c>
      <c r="K328" s="148">
        <v>42822</v>
      </c>
      <c r="L328" s="149">
        <v>71</v>
      </c>
      <c r="M328" s="148" t="s">
        <v>118</v>
      </c>
      <c r="N328" s="148" t="s">
        <v>41</v>
      </c>
      <c r="O328" s="149">
        <v>42893</v>
      </c>
      <c r="P328" s="148" t="s">
        <v>1878</v>
      </c>
      <c r="Q328" s="148">
        <v>0</v>
      </c>
      <c r="R328" s="149" t="s">
        <v>33</v>
      </c>
      <c r="S328" s="148">
        <v>28240.5</v>
      </c>
      <c r="T328" s="148" t="s">
        <v>100</v>
      </c>
      <c r="U328" s="149">
        <v>28240.5</v>
      </c>
      <c r="V328" s="148" t="s">
        <v>100</v>
      </c>
      <c r="W328" s="148">
        <v>28240.5</v>
      </c>
      <c r="X328" s="149" t="s">
        <v>100</v>
      </c>
      <c r="Y328" s="148" t="s">
        <v>114</v>
      </c>
      <c r="Z328" s="148">
        <v>28.24</v>
      </c>
      <c r="AA328" s="149">
        <v>1</v>
      </c>
      <c r="AB328" s="148" t="s">
        <v>630</v>
      </c>
      <c r="AC328" s="148" t="s">
        <v>426</v>
      </c>
      <c r="AD328" s="149" t="s">
        <v>2739</v>
      </c>
      <c r="AE328" s="148" t="s">
        <v>350</v>
      </c>
      <c r="AF328" s="148"/>
      <c r="AG328" s="149"/>
      <c r="AH328" s="148"/>
      <c r="AI328" s="148"/>
      <c r="AJ328" s="149"/>
      <c r="AK328" s="148" t="str">
        <f t="shared" si="15"/>
        <v>GFS</v>
      </c>
      <c r="AL328" s="148" t="str">
        <f t="shared" si="16"/>
        <v>Non- ICB</v>
      </c>
      <c r="AM328" s="196" t="str">
        <f t="shared" si="17"/>
        <v>GFS/Non- ICB</v>
      </c>
    </row>
    <row r="329" spans="1:39" x14ac:dyDescent="0.25">
      <c r="A329" s="195" t="str">
        <f>IF(ISERROR(MATCH(H329,PriorMonth!H:H,0)),"New","Unresolved")</f>
        <v>Unresolved</v>
      </c>
      <c r="B329" s="148">
        <v>9701</v>
      </c>
      <c r="C329" s="149" t="s">
        <v>199</v>
      </c>
      <c r="D329" s="148" t="s">
        <v>14</v>
      </c>
      <c r="E329" s="148">
        <v>692</v>
      </c>
      <c r="F329" s="149" t="s">
        <v>187</v>
      </c>
      <c r="G329" s="148" t="s">
        <v>16</v>
      </c>
      <c r="H329" s="148">
        <v>97120170048</v>
      </c>
      <c r="I329" s="149" t="s">
        <v>57</v>
      </c>
      <c r="J329" s="148" t="s">
        <v>133</v>
      </c>
      <c r="K329" s="148">
        <v>42796</v>
      </c>
      <c r="L329" s="149">
        <v>97</v>
      </c>
      <c r="M329" s="148" t="s">
        <v>111</v>
      </c>
      <c r="N329" s="148" t="s">
        <v>42</v>
      </c>
      <c r="O329" s="149">
        <v>42860</v>
      </c>
      <c r="P329" s="148" t="s">
        <v>1878</v>
      </c>
      <c r="Q329" s="148">
        <v>33</v>
      </c>
      <c r="R329" s="149" t="s">
        <v>34</v>
      </c>
      <c r="S329" s="148">
        <v>28241.25</v>
      </c>
      <c r="T329" s="148" t="s">
        <v>100</v>
      </c>
      <c r="U329" s="149">
        <v>28241.25</v>
      </c>
      <c r="V329" s="148" t="s">
        <v>200</v>
      </c>
      <c r="W329" s="148">
        <v>128935.40320890673</v>
      </c>
      <c r="X329" s="149" t="s">
        <v>100</v>
      </c>
      <c r="Y329" s="148" t="s">
        <v>114</v>
      </c>
      <c r="Z329" s="148">
        <v>28.24</v>
      </c>
      <c r="AA329" s="149">
        <v>1</v>
      </c>
      <c r="AB329" s="148" t="s">
        <v>630</v>
      </c>
      <c r="AC329" s="148" t="s">
        <v>416</v>
      </c>
      <c r="AD329" s="149" t="s">
        <v>1231</v>
      </c>
      <c r="AE329" s="148" t="s">
        <v>350</v>
      </c>
      <c r="AF329" s="148"/>
      <c r="AG329" s="149"/>
      <c r="AH329" s="148"/>
      <c r="AI329" s="148"/>
      <c r="AJ329" s="149"/>
      <c r="AK329" s="148" t="str">
        <f t="shared" si="15"/>
        <v>Non-GFS</v>
      </c>
      <c r="AL329" s="148" t="str">
        <f t="shared" si="16"/>
        <v>Non- ICB</v>
      </c>
      <c r="AM329" s="196" t="str">
        <f t="shared" si="17"/>
        <v>Non-GFS/Non- ICB</v>
      </c>
    </row>
    <row r="330" spans="1:39" x14ac:dyDescent="0.25">
      <c r="A330" s="195" t="str">
        <f>IF(ISERROR(MATCH(H330,PriorMonth!H:H,0)),"New","Unresolved")</f>
        <v>Unresolved</v>
      </c>
      <c r="B330" s="148">
        <v>8520</v>
      </c>
      <c r="C330" s="149" t="s">
        <v>842</v>
      </c>
      <c r="D330" s="148" t="s">
        <v>19</v>
      </c>
      <c r="E330" s="148">
        <v>199</v>
      </c>
      <c r="F330" s="149" t="s">
        <v>137</v>
      </c>
      <c r="G330" s="148" t="s">
        <v>22</v>
      </c>
      <c r="H330" s="148">
        <v>85201030002469</v>
      </c>
      <c r="I330" s="149" t="s">
        <v>538</v>
      </c>
      <c r="J330" s="148" t="s">
        <v>424</v>
      </c>
      <c r="K330" s="148">
        <v>42705</v>
      </c>
      <c r="L330" s="149">
        <v>188</v>
      </c>
      <c r="M330" s="148" t="s">
        <v>118</v>
      </c>
      <c r="N330" s="148" t="s">
        <v>41</v>
      </c>
      <c r="O330" s="149">
        <v>42776</v>
      </c>
      <c r="P330" s="148" t="s">
        <v>838</v>
      </c>
      <c r="Q330" s="148">
        <v>117</v>
      </c>
      <c r="R330" s="149" t="s">
        <v>36</v>
      </c>
      <c r="S330" s="148">
        <v>2043054.87</v>
      </c>
      <c r="T330" s="148" t="s">
        <v>197</v>
      </c>
      <c r="U330" s="149">
        <v>28244.83</v>
      </c>
      <c r="V330" s="148" t="s">
        <v>197</v>
      </c>
      <c r="W330" s="148">
        <v>2043055.2340721025</v>
      </c>
      <c r="X330" s="149" t="s">
        <v>100</v>
      </c>
      <c r="Y330" s="148" t="s">
        <v>114</v>
      </c>
      <c r="Z330" s="148">
        <v>28.24</v>
      </c>
      <c r="AA330" s="149">
        <v>1</v>
      </c>
      <c r="AB330" s="148" t="s">
        <v>630</v>
      </c>
      <c r="AC330" s="148" t="s">
        <v>484</v>
      </c>
      <c r="AD330" s="149" t="s">
        <v>770</v>
      </c>
      <c r="AE330" s="148" t="s">
        <v>350</v>
      </c>
      <c r="AF330" s="148"/>
      <c r="AG330" s="149"/>
      <c r="AH330" s="148"/>
      <c r="AI330" s="148"/>
      <c r="AJ330" s="149"/>
      <c r="AK330" s="148" t="str">
        <f t="shared" si="15"/>
        <v>GFS</v>
      </c>
      <c r="AL330" s="148" t="str">
        <f t="shared" si="16"/>
        <v>Non- ICB</v>
      </c>
      <c r="AM330" s="196" t="str">
        <f t="shared" si="17"/>
        <v>GFS/Non- ICB</v>
      </c>
    </row>
    <row r="331" spans="1:39" x14ac:dyDescent="0.25">
      <c r="A331" s="195" t="str">
        <f>IF(ISERROR(MATCH(H331,PriorMonth!H:H,0)),"New","Unresolved")</f>
        <v>New</v>
      </c>
      <c r="B331" s="148">
        <v>95</v>
      </c>
      <c r="C331" s="149" t="s">
        <v>153</v>
      </c>
      <c r="D331" s="148" t="s">
        <v>17</v>
      </c>
      <c r="E331" s="148">
        <v>260</v>
      </c>
      <c r="F331" s="149" t="s">
        <v>113</v>
      </c>
      <c r="G331" s="148" t="s">
        <v>23</v>
      </c>
      <c r="H331" s="148">
        <v>950110011472</v>
      </c>
      <c r="I331" s="149" t="s">
        <v>58</v>
      </c>
      <c r="J331" s="148" t="s">
        <v>195</v>
      </c>
      <c r="K331" s="148">
        <v>42823</v>
      </c>
      <c r="L331" s="149">
        <v>70</v>
      </c>
      <c r="M331" s="148" t="s">
        <v>111</v>
      </c>
      <c r="N331" s="148" t="s">
        <v>42</v>
      </c>
      <c r="O331" s="149">
        <v>42892</v>
      </c>
      <c r="P331" s="148" t="s">
        <v>1878</v>
      </c>
      <c r="Q331" s="148">
        <v>1</v>
      </c>
      <c r="R331" s="149" t="s">
        <v>33</v>
      </c>
      <c r="S331" s="148">
        <v>28204.97</v>
      </c>
      <c r="T331" s="148" t="s">
        <v>100</v>
      </c>
      <c r="U331" s="149">
        <v>28204.97</v>
      </c>
      <c r="V331" s="148" t="s">
        <v>100</v>
      </c>
      <c r="W331" s="148">
        <v>28204.97</v>
      </c>
      <c r="X331" s="149" t="s">
        <v>100</v>
      </c>
      <c r="Y331" s="148" t="s">
        <v>114</v>
      </c>
      <c r="Z331" s="148">
        <v>28.2</v>
      </c>
      <c r="AA331" s="149">
        <v>1</v>
      </c>
      <c r="AB331" s="148" t="s">
        <v>630</v>
      </c>
      <c r="AC331" s="148" t="s">
        <v>442</v>
      </c>
      <c r="AD331" s="149" t="s">
        <v>2701</v>
      </c>
      <c r="AE331" s="148" t="s">
        <v>350</v>
      </c>
      <c r="AF331" s="148"/>
      <c r="AG331" s="149"/>
      <c r="AH331" s="148"/>
      <c r="AI331" s="148"/>
      <c r="AJ331" s="149"/>
      <c r="AK331" s="148" t="str">
        <f t="shared" si="15"/>
        <v>GFS</v>
      </c>
      <c r="AL331" s="148" t="str">
        <f t="shared" si="16"/>
        <v>Non- ICB</v>
      </c>
      <c r="AM331" s="196" t="str">
        <f t="shared" si="17"/>
        <v>GFS/Non- ICB</v>
      </c>
    </row>
    <row r="332" spans="1:39" x14ac:dyDescent="0.25">
      <c r="A332" s="195" t="str">
        <f>IF(ISERROR(MATCH(H332,PriorMonth!H:H,0)),"New","Unresolved")</f>
        <v>New</v>
      </c>
      <c r="B332" s="148">
        <v>95</v>
      </c>
      <c r="C332" s="149" t="s">
        <v>153</v>
      </c>
      <c r="D332" s="148" t="s">
        <v>17</v>
      </c>
      <c r="E332" s="148">
        <v>413</v>
      </c>
      <c r="F332" s="149" t="s">
        <v>136</v>
      </c>
      <c r="G332" s="148" t="s">
        <v>13</v>
      </c>
      <c r="H332" s="148">
        <v>950110011474</v>
      </c>
      <c r="I332" s="149" t="s">
        <v>58</v>
      </c>
      <c r="J332" s="148" t="s">
        <v>195</v>
      </c>
      <c r="K332" s="148">
        <v>42823</v>
      </c>
      <c r="L332" s="149">
        <v>70</v>
      </c>
      <c r="M332" s="148" t="s">
        <v>122</v>
      </c>
      <c r="N332" s="148" t="s">
        <v>41</v>
      </c>
      <c r="O332" s="149">
        <v>42893</v>
      </c>
      <c r="P332" s="148" t="s">
        <v>1878</v>
      </c>
      <c r="Q332" s="148">
        <v>0</v>
      </c>
      <c r="R332" s="149" t="s">
        <v>33</v>
      </c>
      <c r="S332" s="148">
        <v>28137</v>
      </c>
      <c r="T332" s="148" t="s">
        <v>100</v>
      </c>
      <c r="U332" s="149">
        <v>28137</v>
      </c>
      <c r="V332" s="148" t="s">
        <v>100</v>
      </c>
      <c r="W332" s="148">
        <v>28137</v>
      </c>
      <c r="X332" s="149" t="s">
        <v>100</v>
      </c>
      <c r="Y332" s="148" t="s">
        <v>114</v>
      </c>
      <c r="Z332" s="148">
        <v>28.14</v>
      </c>
      <c r="AA332" s="149">
        <v>1</v>
      </c>
      <c r="AB332" s="148" t="s">
        <v>630</v>
      </c>
      <c r="AC332" s="148" t="s">
        <v>428</v>
      </c>
      <c r="AD332" s="149" t="s">
        <v>367</v>
      </c>
      <c r="AE332" s="148" t="s">
        <v>350</v>
      </c>
      <c r="AF332" s="148"/>
      <c r="AG332" s="149"/>
      <c r="AH332" s="148"/>
      <c r="AI332" s="148"/>
      <c r="AJ332" s="149"/>
      <c r="AK332" s="148" t="str">
        <f t="shared" si="15"/>
        <v>GFS</v>
      </c>
      <c r="AL332" s="148" t="str">
        <f t="shared" si="16"/>
        <v>Non- ICB</v>
      </c>
      <c r="AM332" s="196" t="str">
        <f t="shared" si="17"/>
        <v>GFS/Non- ICB</v>
      </c>
    </row>
    <row r="333" spans="1:39" x14ac:dyDescent="0.25">
      <c r="A333" s="195" t="str">
        <f>IF(ISERROR(MATCH(H333,PriorMonth!H:H,0)),"New","Unresolved")</f>
        <v>Unresolved</v>
      </c>
      <c r="B333" s="148">
        <v>456</v>
      </c>
      <c r="C333" s="149" t="s">
        <v>167</v>
      </c>
      <c r="D333" s="148" t="s">
        <v>14</v>
      </c>
      <c r="E333" s="148">
        <v>8243</v>
      </c>
      <c r="F333" s="149" t="s">
        <v>120</v>
      </c>
      <c r="G333" s="148" t="s">
        <v>14</v>
      </c>
      <c r="H333" s="148">
        <v>2016120238</v>
      </c>
      <c r="I333" s="149" t="s">
        <v>59</v>
      </c>
      <c r="J333" s="148" t="s">
        <v>168</v>
      </c>
      <c r="K333" s="148">
        <v>42731</v>
      </c>
      <c r="L333" s="149">
        <v>162</v>
      </c>
      <c r="M333" s="148" t="s">
        <v>127</v>
      </c>
      <c r="N333" s="148" t="s">
        <v>128</v>
      </c>
      <c r="O333" s="149">
        <v>42800</v>
      </c>
      <c r="P333" s="148" t="s">
        <v>838</v>
      </c>
      <c r="Q333" s="148">
        <v>93</v>
      </c>
      <c r="R333" s="149" t="s">
        <v>36</v>
      </c>
      <c r="S333" s="148">
        <v>28103.040000000001</v>
      </c>
      <c r="T333" s="148" t="s">
        <v>100</v>
      </c>
      <c r="U333" s="149">
        <v>28103.040000000001</v>
      </c>
      <c r="V333" s="148" t="s">
        <v>100</v>
      </c>
      <c r="W333" s="148">
        <v>28103.040000000001</v>
      </c>
      <c r="X333" s="149" t="s">
        <v>100</v>
      </c>
      <c r="Y333" s="148" t="s">
        <v>107</v>
      </c>
      <c r="Z333" s="148">
        <v>28.1</v>
      </c>
      <c r="AA333" s="149">
        <v>1</v>
      </c>
      <c r="AB333" s="148" t="s">
        <v>630</v>
      </c>
      <c r="AC333" s="148" t="s">
        <v>851</v>
      </c>
      <c r="AD333" s="149" t="s">
        <v>1246</v>
      </c>
      <c r="AE333" s="148" t="s">
        <v>350</v>
      </c>
      <c r="AF333" s="148"/>
      <c r="AG333" s="149"/>
      <c r="AH333" s="148"/>
      <c r="AI333" s="148"/>
      <c r="AJ333" s="149"/>
      <c r="AK333" s="148" t="str">
        <f t="shared" si="15"/>
        <v>Non-GFS</v>
      </c>
      <c r="AL333" s="148" t="str">
        <f t="shared" si="16"/>
        <v>Non- ICB</v>
      </c>
      <c r="AM333" s="196" t="str">
        <f t="shared" si="17"/>
        <v>Non-GFS/Non- ICB</v>
      </c>
    </row>
    <row r="334" spans="1:39" x14ac:dyDescent="0.25">
      <c r="A334" s="195" t="str">
        <f>IF(ISERROR(MATCH(H334,PriorMonth!H:H,0)),"New","Unresolved")</f>
        <v>Unresolved</v>
      </c>
      <c r="B334" s="148">
        <v>413</v>
      </c>
      <c r="C334" s="149" t="s">
        <v>136</v>
      </c>
      <c r="D334" s="148" t="s">
        <v>13</v>
      </c>
      <c r="E334" s="148">
        <v>1350</v>
      </c>
      <c r="F334" s="149" t="s">
        <v>124</v>
      </c>
      <c r="G334" s="148" t="s">
        <v>21</v>
      </c>
      <c r="H334" s="148">
        <v>4130110158156</v>
      </c>
      <c r="I334" s="149" t="s">
        <v>55</v>
      </c>
      <c r="J334" s="148" t="s">
        <v>294</v>
      </c>
      <c r="K334" s="148">
        <v>42642</v>
      </c>
      <c r="L334" s="149">
        <v>251</v>
      </c>
      <c r="M334" s="148" t="s">
        <v>127</v>
      </c>
      <c r="N334" s="148" t="s">
        <v>128</v>
      </c>
      <c r="O334" s="149">
        <v>42706</v>
      </c>
      <c r="P334" s="148" t="s">
        <v>651</v>
      </c>
      <c r="Q334" s="148">
        <v>187</v>
      </c>
      <c r="R334" s="149" t="s">
        <v>37</v>
      </c>
      <c r="S334" s="148">
        <v>27968</v>
      </c>
      <c r="T334" s="148" t="s">
        <v>100</v>
      </c>
      <c r="U334" s="149">
        <v>27968</v>
      </c>
      <c r="V334" s="148" t="s">
        <v>100</v>
      </c>
      <c r="W334" s="148">
        <v>27968</v>
      </c>
      <c r="X334" s="149" t="s">
        <v>100</v>
      </c>
      <c r="Y334" s="148" t="s">
        <v>114</v>
      </c>
      <c r="Z334" s="148">
        <v>27.97</v>
      </c>
      <c r="AA334" s="149">
        <v>1</v>
      </c>
      <c r="AB334" s="148" t="s">
        <v>630</v>
      </c>
      <c r="AC334" s="148" t="s">
        <v>436</v>
      </c>
      <c r="AD334" s="149" t="s">
        <v>365</v>
      </c>
      <c r="AE334" s="148" t="s">
        <v>350</v>
      </c>
      <c r="AF334" s="148"/>
      <c r="AG334" s="149"/>
      <c r="AH334" s="148"/>
      <c r="AI334" s="148"/>
      <c r="AJ334" s="149"/>
      <c r="AK334" s="148" t="str">
        <f t="shared" si="15"/>
        <v>GFS</v>
      </c>
      <c r="AL334" s="148" t="str">
        <f t="shared" si="16"/>
        <v>Non- ICB</v>
      </c>
      <c r="AM334" s="196" t="str">
        <f t="shared" si="17"/>
        <v>GFS/Non- ICB</v>
      </c>
    </row>
    <row r="335" spans="1:39" x14ac:dyDescent="0.25">
      <c r="A335" s="195" t="str">
        <f>IF(ISERROR(MATCH(H335,PriorMonth!H:H,0)),"New","Unresolved")</f>
        <v>New</v>
      </c>
      <c r="B335" s="148">
        <v>9</v>
      </c>
      <c r="C335" s="149" t="s">
        <v>749</v>
      </c>
      <c r="D335" s="148" t="s">
        <v>17</v>
      </c>
      <c r="E335" s="148">
        <v>8110</v>
      </c>
      <c r="F335" s="149" t="s">
        <v>116</v>
      </c>
      <c r="G335" s="148" t="s">
        <v>15</v>
      </c>
      <c r="H335" s="148" t="s">
        <v>2858</v>
      </c>
      <c r="I335" s="149" t="s">
        <v>58</v>
      </c>
      <c r="J335" s="148" t="s">
        <v>195</v>
      </c>
      <c r="K335" s="148">
        <v>42818</v>
      </c>
      <c r="L335" s="149">
        <v>75</v>
      </c>
      <c r="M335" s="148" t="s">
        <v>111</v>
      </c>
      <c r="N335" s="148" t="s">
        <v>42</v>
      </c>
      <c r="O335" s="149">
        <v>42892</v>
      </c>
      <c r="P335" s="148" t="s">
        <v>1878</v>
      </c>
      <c r="Q335" s="148">
        <v>1</v>
      </c>
      <c r="R335" s="149" t="s">
        <v>33</v>
      </c>
      <c r="S335" s="148">
        <v>588997</v>
      </c>
      <c r="T335" s="148" t="s">
        <v>238</v>
      </c>
      <c r="U335" s="149">
        <v>27973</v>
      </c>
      <c r="V335" s="148" t="s">
        <v>100</v>
      </c>
      <c r="W335" s="148">
        <v>27973</v>
      </c>
      <c r="X335" s="149" t="s">
        <v>100</v>
      </c>
      <c r="Y335" s="148" t="s">
        <v>114</v>
      </c>
      <c r="Z335" s="148">
        <v>27.97</v>
      </c>
      <c r="AA335" s="149">
        <v>1</v>
      </c>
      <c r="AB335" s="148" t="s">
        <v>630</v>
      </c>
      <c r="AC335" s="148" t="s">
        <v>447</v>
      </c>
      <c r="AD335" s="149" t="s">
        <v>364</v>
      </c>
      <c r="AE335" s="148" t="s">
        <v>350</v>
      </c>
      <c r="AF335" s="148"/>
      <c r="AG335" s="149"/>
      <c r="AH335" s="148"/>
      <c r="AI335" s="148"/>
      <c r="AJ335" s="149"/>
      <c r="AK335" s="148" t="str">
        <f t="shared" si="15"/>
        <v>Non-GFS</v>
      </c>
      <c r="AL335" s="148" t="str">
        <f t="shared" si="16"/>
        <v>Non- ICB</v>
      </c>
      <c r="AM335" s="196" t="str">
        <f t="shared" si="17"/>
        <v>Non-GFS/Non- ICB</v>
      </c>
    </row>
    <row r="336" spans="1:39" x14ac:dyDescent="0.25">
      <c r="A336" s="195" t="str">
        <f>IF(ISERROR(MATCH(H336,PriorMonth!H:H,0)),"New","Unresolved")</f>
        <v>Unresolved</v>
      </c>
      <c r="B336" s="148">
        <v>795</v>
      </c>
      <c r="C336" s="149" t="s">
        <v>264</v>
      </c>
      <c r="D336" s="148" t="s">
        <v>14</v>
      </c>
      <c r="E336" s="148">
        <v>8243</v>
      </c>
      <c r="F336" s="149" t="s">
        <v>120</v>
      </c>
      <c r="G336" s="148" t="s">
        <v>14</v>
      </c>
      <c r="H336" s="148">
        <v>7950210003643</v>
      </c>
      <c r="I336" s="149" t="s">
        <v>56</v>
      </c>
      <c r="J336" s="148" t="s">
        <v>840</v>
      </c>
      <c r="K336" s="148">
        <v>42732</v>
      </c>
      <c r="L336" s="149">
        <v>161</v>
      </c>
      <c r="M336" s="148" t="s">
        <v>158</v>
      </c>
      <c r="N336" s="148" t="s">
        <v>41</v>
      </c>
      <c r="O336" s="149">
        <v>42798</v>
      </c>
      <c r="P336" s="148" t="s">
        <v>838</v>
      </c>
      <c r="Q336" s="148">
        <v>95</v>
      </c>
      <c r="R336" s="149" t="s">
        <v>36</v>
      </c>
      <c r="S336" s="148">
        <v>30348.58</v>
      </c>
      <c r="T336" s="148" t="s">
        <v>112</v>
      </c>
      <c r="U336" s="149">
        <v>27852.959999999999</v>
      </c>
      <c r="V336" s="148" t="s">
        <v>112</v>
      </c>
      <c r="W336" s="148">
        <v>30348.584827538114</v>
      </c>
      <c r="X336" s="149" t="s">
        <v>100</v>
      </c>
      <c r="Y336" s="148" t="s">
        <v>107</v>
      </c>
      <c r="Z336" s="148">
        <v>27.85</v>
      </c>
      <c r="AA336" s="149">
        <v>1</v>
      </c>
      <c r="AB336" s="148" t="s">
        <v>630</v>
      </c>
      <c r="AC336" s="148" t="s">
        <v>426</v>
      </c>
      <c r="AD336" s="149" t="s">
        <v>1222</v>
      </c>
      <c r="AE336" s="148" t="s">
        <v>350</v>
      </c>
      <c r="AF336" s="148"/>
      <c r="AG336" s="149"/>
      <c r="AH336" s="148"/>
      <c r="AI336" s="148"/>
      <c r="AJ336" s="149"/>
      <c r="AK336" s="148" t="str">
        <f t="shared" si="15"/>
        <v>GFS</v>
      </c>
      <c r="AL336" s="148" t="str">
        <f t="shared" si="16"/>
        <v>Non- ICB</v>
      </c>
      <c r="AM336" s="196" t="str">
        <f t="shared" si="17"/>
        <v>GFS/Non- ICB</v>
      </c>
    </row>
    <row r="337" spans="1:39" x14ac:dyDescent="0.25">
      <c r="A337" s="195" t="str">
        <f>IF(ISERROR(MATCH(H337,PriorMonth!H:H,0)),"New","Unresolved")</f>
        <v>Unresolved</v>
      </c>
      <c r="B337" s="148">
        <v>8243</v>
      </c>
      <c r="C337" s="149" t="s">
        <v>120</v>
      </c>
      <c r="D337" s="148" t="s">
        <v>14</v>
      </c>
      <c r="E337" s="148">
        <v>8205</v>
      </c>
      <c r="F337" s="149" t="s">
        <v>130</v>
      </c>
      <c r="G337" s="148" t="s">
        <v>14</v>
      </c>
      <c r="H337" s="148">
        <v>82430160098502</v>
      </c>
      <c r="I337" s="149" t="s">
        <v>56</v>
      </c>
      <c r="J337" s="148" t="s">
        <v>300</v>
      </c>
      <c r="K337" s="148">
        <v>42773</v>
      </c>
      <c r="L337" s="149">
        <v>120</v>
      </c>
      <c r="M337" s="148" t="s">
        <v>111</v>
      </c>
      <c r="N337" s="148" t="s">
        <v>42</v>
      </c>
      <c r="O337" s="149">
        <v>42830</v>
      </c>
      <c r="P337" s="148" t="s">
        <v>838</v>
      </c>
      <c r="Q337" s="148">
        <v>63</v>
      </c>
      <c r="R337" s="149" t="s">
        <v>35</v>
      </c>
      <c r="S337" s="148">
        <v>27795</v>
      </c>
      <c r="T337" s="148" t="s">
        <v>100</v>
      </c>
      <c r="U337" s="149">
        <v>27795</v>
      </c>
      <c r="V337" s="148" t="s">
        <v>100</v>
      </c>
      <c r="W337" s="148">
        <v>27795</v>
      </c>
      <c r="X337" s="149" t="s">
        <v>100</v>
      </c>
      <c r="Y337" s="148" t="s">
        <v>107</v>
      </c>
      <c r="Z337" s="148">
        <v>27.8</v>
      </c>
      <c r="AA337" s="149">
        <v>1</v>
      </c>
      <c r="AB337" s="148" t="s">
        <v>630</v>
      </c>
      <c r="AC337" s="148" t="s">
        <v>762</v>
      </c>
      <c r="AD337" s="149" t="s">
        <v>1481</v>
      </c>
      <c r="AE337" s="148" t="s">
        <v>350</v>
      </c>
      <c r="AF337" s="148"/>
      <c r="AG337" s="149"/>
      <c r="AH337" s="148"/>
      <c r="AI337" s="148"/>
      <c r="AJ337" s="149"/>
      <c r="AK337" s="148" t="str">
        <f t="shared" si="15"/>
        <v>GFS</v>
      </c>
      <c r="AL337" s="148" t="str">
        <f t="shared" si="16"/>
        <v>Non- ICB</v>
      </c>
      <c r="AM337" s="196" t="str">
        <f t="shared" si="17"/>
        <v>GFS/Non- ICB</v>
      </c>
    </row>
    <row r="338" spans="1:39" x14ac:dyDescent="0.25">
      <c r="A338" s="195" t="str">
        <f>IF(ISERROR(MATCH(H338,PriorMonth!H:H,0)),"New","Unresolved")</f>
        <v>Unresolved</v>
      </c>
      <c r="B338" s="148">
        <v>693</v>
      </c>
      <c r="C338" s="149" t="s">
        <v>177</v>
      </c>
      <c r="D338" s="148" t="s">
        <v>16</v>
      </c>
      <c r="E338" s="148">
        <v>635</v>
      </c>
      <c r="F338" s="149" t="s">
        <v>142</v>
      </c>
      <c r="G338" s="148" t="s">
        <v>16</v>
      </c>
      <c r="H338" s="148">
        <v>69301111700248</v>
      </c>
      <c r="I338" s="149" t="s">
        <v>56</v>
      </c>
      <c r="J338" s="148" t="s">
        <v>179</v>
      </c>
      <c r="K338" s="148">
        <v>42772</v>
      </c>
      <c r="L338" s="149">
        <v>121</v>
      </c>
      <c r="M338" s="148" t="s">
        <v>127</v>
      </c>
      <c r="N338" s="148" t="s">
        <v>128</v>
      </c>
      <c r="O338" s="149">
        <v>42830</v>
      </c>
      <c r="P338" s="148" t="s">
        <v>838</v>
      </c>
      <c r="Q338" s="148">
        <v>63</v>
      </c>
      <c r="R338" s="149" t="s">
        <v>35</v>
      </c>
      <c r="S338" s="148">
        <v>27680.639999999999</v>
      </c>
      <c r="T338" s="148" t="s">
        <v>100</v>
      </c>
      <c r="U338" s="149">
        <v>27680.639999999999</v>
      </c>
      <c r="V338" s="148" t="s">
        <v>100</v>
      </c>
      <c r="W338" s="148">
        <v>27680.639999999999</v>
      </c>
      <c r="X338" s="149" t="s">
        <v>100</v>
      </c>
      <c r="Y338" s="148" t="s">
        <v>107</v>
      </c>
      <c r="Z338" s="148">
        <v>27.68</v>
      </c>
      <c r="AA338" s="149">
        <v>1</v>
      </c>
      <c r="AB338" s="148" t="s">
        <v>630</v>
      </c>
      <c r="AC338" s="148" t="s">
        <v>859</v>
      </c>
      <c r="AD338" s="149" t="s">
        <v>1480</v>
      </c>
      <c r="AE338" s="148" t="s">
        <v>350</v>
      </c>
      <c r="AF338" s="148"/>
      <c r="AG338" s="149"/>
      <c r="AH338" s="148"/>
      <c r="AI338" s="148"/>
      <c r="AJ338" s="149"/>
      <c r="AK338" s="148" t="str">
        <f t="shared" si="15"/>
        <v>GFS</v>
      </c>
      <c r="AL338" s="148" t="str">
        <f t="shared" si="16"/>
        <v>Non- ICB</v>
      </c>
      <c r="AM338" s="196" t="str">
        <f t="shared" si="17"/>
        <v>GFS/Non- ICB</v>
      </c>
    </row>
    <row r="339" spans="1:39" x14ac:dyDescent="0.25">
      <c r="A339" s="195" t="str">
        <f>IF(ISERROR(MATCH(H339,PriorMonth!H:H,0)),"New","Unresolved")</f>
        <v>New</v>
      </c>
      <c r="B339" s="148">
        <v>95</v>
      </c>
      <c r="C339" s="149" t="s">
        <v>153</v>
      </c>
      <c r="D339" s="148" t="s">
        <v>17</v>
      </c>
      <c r="E339" s="148">
        <v>1320</v>
      </c>
      <c r="F339" s="149" t="s">
        <v>188</v>
      </c>
      <c r="G339" s="148" t="s">
        <v>21</v>
      </c>
      <c r="H339" s="148">
        <v>950110011337</v>
      </c>
      <c r="I339" s="149" t="s">
        <v>58</v>
      </c>
      <c r="J339" s="148" t="s">
        <v>195</v>
      </c>
      <c r="K339" s="148">
        <v>42821</v>
      </c>
      <c r="L339" s="149">
        <v>72</v>
      </c>
      <c r="M339" s="148" t="s">
        <v>105</v>
      </c>
      <c r="N339" s="148" t="s">
        <v>41</v>
      </c>
      <c r="O339" s="149">
        <v>42892</v>
      </c>
      <c r="P339" s="148" t="s">
        <v>1878</v>
      </c>
      <c r="Q339" s="148">
        <v>1</v>
      </c>
      <c r="R339" s="149" t="s">
        <v>33</v>
      </c>
      <c r="S339" s="148">
        <v>27628.5</v>
      </c>
      <c r="T339" s="148" t="s">
        <v>100</v>
      </c>
      <c r="U339" s="149">
        <v>27628.5</v>
      </c>
      <c r="V339" s="148" t="s">
        <v>100</v>
      </c>
      <c r="W339" s="148">
        <v>27628.5</v>
      </c>
      <c r="X339" s="149" t="s">
        <v>100</v>
      </c>
      <c r="Y339" s="148" t="s">
        <v>114</v>
      </c>
      <c r="Z339" s="148">
        <v>27.63</v>
      </c>
      <c r="AA339" s="149">
        <v>1</v>
      </c>
      <c r="AB339" s="148" t="s">
        <v>630</v>
      </c>
      <c r="AC339" s="148" t="s">
        <v>440</v>
      </c>
      <c r="AD339" s="149" t="s">
        <v>2735</v>
      </c>
      <c r="AE339" s="148" t="s">
        <v>350</v>
      </c>
      <c r="AF339" s="148"/>
      <c r="AG339" s="149"/>
      <c r="AH339" s="148"/>
      <c r="AI339" s="148"/>
      <c r="AJ339" s="149"/>
      <c r="AK339" s="148" t="str">
        <f t="shared" si="15"/>
        <v>GFS</v>
      </c>
      <c r="AL339" s="148" t="str">
        <f t="shared" si="16"/>
        <v>Non- ICB</v>
      </c>
      <c r="AM339" s="196" t="str">
        <f t="shared" si="17"/>
        <v>GFS/Non- ICB</v>
      </c>
    </row>
    <row r="340" spans="1:39" x14ac:dyDescent="0.25">
      <c r="A340" s="195" t="str">
        <f>IF(ISERROR(MATCH(H340,PriorMonth!H:H,0)),"New","Unresolved")</f>
        <v>Unresolved</v>
      </c>
      <c r="B340" s="148">
        <v>8520</v>
      </c>
      <c r="C340" s="149" t="s">
        <v>842</v>
      </c>
      <c r="D340" s="148" t="s">
        <v>19</v>
      </c>
      <c r="E340" s="148">
        <v>787</v>
      </c>
      <c r="F340" s="149" t="s">
        <v>157</v>
      </c>
      <c r="G340" s="148" t="s">
        <v>16</v>
      </c>
      <c r="H340" s="148">
        <v>85200310085941</v>
      </c>
      <c r="I340" s="149" t="s">
        <v>56</v>
      </c>
      <c r="J340" s="148" t="s">
        <v>219</v>
      </c>
      <c r="K340" s="148">
        <v>42704</v>
      </c>
      <c r="L340" s="149">
        <v>189</v>
      </c>
      <c r="M340" s="148" t="s">
        <v>111</v>
      </c>
      <c r="N340" s="148" t="s">
        <v>42</v>
      </c>
      <c r="O340" s="149">
        <v>42732</v>
      </c>
      <c r="P340" s="148" t="s">
        <v>651</v>
      </c>
      <c r="Q340" s="148">
        <v>161</v>
      </c>
      <c r="R340" s="149" t="s">
        <v>39</v>
      </c>
      <c r="S340" s="148">
        <v>1987936</v>
      </c>
      <c r="T340" s="148" t="s">
        <v>197</v>
      </c>
      <c r="U340" s="149">
        <v>27482.82</v>
      </c>
      <c r="V340" s="148" t="s">
        <v>197</v>
      </c>
      <c r="W340" s="148">
        <v>1987936.1726751924</v>
      </c>
      <c r="X340" s="149" t="s">
        <v>100</v>
      </c>
      <c r="Y340" s="148" t="s">
        <v>114</v>
      </c>
      <c r="Z340" s="148">
        <v>27.48</v>
      </c>
      <c r="AA340" s="149">
        <v>1</v>
      </c>
      <c r="AB340" s="148" t="s">
        <v>630</v>
      </c>
      <c r="AC340" s="148" t="s">
        <v>419</v>
      </c>
      <c r="AD340" s="149" t="s">
        <v>818</v>
      </c>
      <c r="AE340" s="148" t="s">
        <v>350</v>
      </c>
      <c r="AF340" s="148"/>
      <c r="AG340" s="149"/>
      <c r="AH340" s="148"/>
      <c r="AI340" s="148"/>
      <c r="AJ340" s="149"/>
      <c r="AK340" s="148" t="str">
        <f t="shared" si="15"/>
        <v>GFS</v>
      </c>
      <c r="AL340" s="148" t="str">
        <f t="shared" si="16"/>
        <v>Non- ICB</v>
      </c>
      <c r="AM340" s="196" t="str">
        <f t="shared" si="17"/>
        <v>GFS/Non- ICB</v>
      </c>
    </row>
    <row r="341" spans="1:39" x14ac:dyDescent="0.25">
      <c r="A341" s="195" t="str">
        <f>IF(ISERROR(MATCH(H341,PriorMonth!H:H,0)),"New","Unresolved")</f>
        <v>New</v>
      </c>
      <c r="B341" s="148">
        <v>8520</v>
      </c>
      <c r="C341" s="149" t="s">
        <v>842</v>
      </c>
      <c r="D341" s="148" t="s">
        <v>19</v>
      </c>
      <c r="E341" s="148">
        <v>95</v>
      </c>
      <c r="F341" s="149" t="s">
        <v>153</v>
      </c>
      <c r="G341" s="148" t="s">
        <v>17</v>
      </c>
      <c r="H341" s="148">
        <v>85200310087554</v>
      </c>
      <c r="I341" s="149" t="s">
        <v>56</v>
      </c>
      <c r="J341" s="148" t="s">
        <v>1599</v>
      </c>
      <c r="K341" s="148">
        <v>42829</v>
      </c>
      <c r="L341" s="149">
        <v>64</v>
      </c>
      <c r="M341" s="148" t="s">
        <v>111</v>
      </c>
      <c r="N341" s="148" t="s">
        <v>42</v>
      </c>
      <c r="O341" s="149">
        <v>42893</v>
      </c>
      <c r="P341" s="148" t="s">
        <v>1878</v>
      </c>
      <c r="Q341" s="148">
        <v>0</v>
      </c>
      <c r="R341" s="149" t="s">
        <v>33</v>
      </c>
      <c r="S341" s="148">
        <v>1987936</v>
      </c>
      <c r="T341" s="148" t="s">
        <v>197</v>
      </c>
      <c r="U341" s="149">
        <v>27482.82</v>
      </c>
      <c r="V341" s="148" t="s">
        <v>197</v>
      </c>
      <c r="W341" s="148">
        <v>1987936.1726751924</v>
      </c>
      <c r="X341" s="149" t="s">
        <v>100</v>
      </c>
      <c r="Y341" s="148" t="s">
        <v>114</v>
      </c>
      <c r="Z341" s="148">
        <v>27.48</v>
      </c>
      <c r="AA341" s="149">
        <v>1</v>
      </c>
      <c r="AB341" s="148" t="s">
        <v>630</v>
      </c>
      <c r="AC341" s="148" t="s">
        <v>422</v>
      </c>
      <c r="AD341" s="149" t="s">
        <v>370</v>
      </c>
      <c r="AE341" s="148" t="s">
        <v>350</v>
      </c>
      <c r="AF341" s="148"/>
      <c r="AG341" s="149"/>
      <c r="AH341" s="148"/>
      <c r="AI341" s="148"/>
      <c r="AJ341" s="149"/>
      <c r="AK341" s="148" t="str">
        <f t="shared" si="15"/>
        <v>GFS</v>
      </c>
      <c r="AL341" s="148" t="str">
        <f t="shared" si="16"/>
        <v>Non- ICB</v>
      </c>
      <c r="AM341" s="196" t="str">
        <f t="shared" si="17"/>
        <v>GFS/Non- ICB</v>
      </c>
    </row>
    <row r="342" spans="1:39" x14ac:dyDescent="0.25">
      <c r="A342" s="195" t="str">
        <f>IF(ISERROR(MATCH(H342,PriorMonth!H:H,0)),"New","Unresolved")</f>
        <v>New</v>
      </c>
      <c r="B342" s="148">
        <v>9701</v>
      </c>
      <c r="C342" s="149" t="s">
        <v>199</v>
      </c>
      <c r="D342" s="148" t="s">
        <v>14</v>
      </c>
      <c r="E342" s="148">
        <v>692</v>
      </c>
      <c r="F342" s="149" t="s">
        <v>187</v>
      </c>
      <c r="G342" s="148" t="s">
        <v>16</v>
      </c>
      <c r="H342" s="148">
        <v>97120170230</v>
      </c>
      <c r="I342" s="149" t="s">
        <v>57</v>
      </c>
      <c r="J342" s="148" t="s">
        <v>133</v>
      </c>
      <c r="K342" s="148">
        <v>42828</v>
      </c>
      <c r="L342" s="149">
        <v>65</v>
      </c>
      <c r="M342" s="148" t="s">
        <v>111</v>
      </c>
      <c r="N342" s="148" t="s">
        <v>42</v>
      </c>
      <c r="O342" s="149">
        <v>42892</v>
      </c>
      <c r="P342" s="148" t="s">
        <v>1878</v>
      </c>
      <c r="Q342" s="148">
        <v>1</v>
      </c>
      <c r="R342" s="149" t="s">
        <v>33</v>
      </c>
      <c r="S342" s="148">
        <v>27448.93</v>
      </c>
      <c r="T342" s="148" t="s">
        <v>100</v>
      </c>
      <c r="U342" s="149">
        <v>27448.93</v>
      </c>
      <c r="V342" s="148" t="s">
        <v>200</v>
      </c>
      <c r="W342" s="148">
        <v>125318.06691286882</v>
      </c>
      <c r="X342" s="149" t="s">
        <v>100</v>
      </c>
      <c r="Y342" s="148" t="s">
        <v>114</v>
      </c>
      <c r="Z342" s="148">
        <v>27.45</v>
      </c>
      <c r="AA342" s="149">
        <v>1</v>
      </c>
      <c r="AB342" s="148" t="s">
        <v>630</v>
      </c>
      <c r="AC342" s="148" t="s">
        <v>416</v>
      </c>
      <c r="AD342" s="149" t="s">
        <v>1231</v>
      </c>
      <c r="AE342" s="148" t="s">
        <v>350</v>
      </c>
      <c r="AF342" s="148"/>
      <c r="AG342" s="149"/>
      <c r="AH342" s="148"/>
      <c r="AI342" s="148"/>
      <c r="AJ342" s="149"/>
      <c r="AK342" s="148" t="str">
        <f t="shared" si="15"/>
        <v>Non-GFS</v>
      </c>
      <c r="AL342" s="148" t="str">
        <f t="shared" si="16"/>
        <v>Non- ICB</v>
      </c>
      <c r="AM342" s="196" t="str">
        <f t="shared" si="17"/>
        <v>Non-GFS/Non- ICB</v>
      </c>
    </row>
    <row r="343" spans="1:39" x14ac:dyDescent="0.25">
      <c r="A343" s="195" t="str">
        <f>IF(ISERROR(MATCH(H343,PriorMonth!H:H,0)),"New","Unresolved")</f>
        <v>New</v>
      </c>
      <c r="B343" s="148">
        <v>95</v>
      </c>
      <c r="C343" s="149" t="s">
        <v>153</v>
      </c>
      <c r="D343" s="148" t="s">
        <v>17</v>
      </c>
      <c r="E343" s="148">
        <v>1350</v>
      </c>
      <c r="F343" s="149" t="s">
        <v>124</v>
      </c>
      <c r="G343" s="148" t="s">
        <v>21</v>
      </c>
      <c r="H343" s="148">
        <v>950110010950</v>
      </c>
      <c r="I343" s="149" t="s">
        <v>58</v>
      </c>
      <c r="J343" s="148" t="s">
        <v>195</v>
      </c>
      <c r="K343" s="148">
        <v>42821</v>
      </c>
      <c r="L343" s="149">
        <v>72</v>
      </c>
      <c r="M343" s="148" t="s">
        <v>111</v>
      </c>
      <c r="N343" s="148" t="s">
        <v>42</v>
      </c>
      <c r="O343" s="149">
        <v>42892</v>
      </c>
      <c r="P343" s="148" t="s">
        <v>1878</v>
      </c>
      <c r="Q343" s="148">
        <v>1</v>
      </c>
      <c r="R343" s="149" t="s">
        <v>33</v>
      </c>
      <c r="S343" s="148">
        <v>27402.5</v>
      </c>
      <c r="T343" s="148" t="s">
        <v>100</v>
      </c>
      <c r="U343" s="149">
        <v>27402.5</v>
      </c>
      <c r="V343" s="148" t="s">
        <v>100</v>
      </c>
      <c r="W343" s="148">
        <v>27402.5</v>
      </c>
      <c r="X343" s="149" t="s">
        <v>100</v>
      </c>
      <c r="Y343" s="148" t="s">
        <v>114</v>
      </c>
      <c r="Z343" s="148">
        <v>27.4</v>
      </c>
      <c r="AA343" s="149">
        <v>1</v>
      </c>
      <c r="AB343" s="148" t="s">
        <v>630</v>
      </c>
      <c r="AC343" s="148" t="s">
        <v>436</v>
      </c>
      <c r="AD343" s="149" t="s">
        <v>358</v>
      </c>
      <c r="AE343" s="148" t="s">
        <v>350</v>
      </c>
      <c r="AF343" s="148"/>
      <c r="AG343" s="149"/>
      <c r="AH343" s="148"/>
      <c r="AI343" s="148"/>
      <c r="AJ343" s="149"/>
      <c r="AK343" s="148" t="str">
        <f t="shared" si="15"/>
        <v>GFS</v>
      </c>
      <c r="AL343" s="148" t="str">
        <f t="shared" si="16"/>
        <v>Non- ICB</v>
      </c>
      <c r="AM343" s="196" t="str">
        <f t="shared" si="17"/>
        <v>GFS/Non- ICB</v>
      </c>
    </row>
    <row r="344" spans="1:39" x14ac:dyDescent="0.25">
      <c r="A344" s="195" t="str">
        <f>IF(ISERROR(MATCH(H344,PriorMonth!H:H,0)),"New","Unresolved")</f>
        <v>Unresolved</v>
      </c>
      <c r="B344" s="148">
        <v>3019</v>
      </c>
      <c r="C344" s="149" t="s">
        <v>134</v>
      </c>
      <c r="D344" s="148" t="s">
        <v>16</v>
      </c>
      <c r="E344" s="148">
        <v>3033</v>
      </c>
      <c r="F344" s="149" t="s">
        <v>156</v>
      </c>
      <c r="G344" s="148" t="s">
        <v>18</v>
      </c>
      <c r="H344" s="148">
        <v>30190110008277</v>
      </c>
      <c r="I344" s="149" t="s">
        <v>59</v>
      </c>
      <c r="J344" s="148" t="s">
        <v>135</v>
      </c>
      <c r="K344" s="148">
        <v>42829</v>
      </c>
      <c r="L344" s="149">
        <v>64</v>
      </c>
      <c r="M344" s="148" t="s">
        <v>127</v>
      </c>
      <c r="N344" s="148" t="s">
        <v>128</v>
      </c>
      <c r="O344" s="149">
        <v>42859</v>
      </c>
      <c r="P344" s="148" t="s">
        <v>1878</v>
      </c>
      <c r="Q344" s="148">
        <v>34</v>
      </c>
      <c r="R344" s="149" t="s">
        <v>34</v>
      </c>
      <c r="S344" s="148">
        <v>27249.119999999999</v>
      </c>
      <c r="T344" s="148" t="s">
        <v>100</v>
      </c>
      <c r="U344" s="149">
        <v>27249.119999999999</v>
      </c>
      <c r="V344" s="148" t="s">
        <v>100</v>
      </c>
      <c r="W344" s="148">
        <v>27249.119999999999</v>
      </c>
      <c r="X344" s="149" t="s">
        <v>100</v>
      </c>
      <c r="Y344" s="148" t="s">
        <v>114</v>
      </c>
      <c r="Z344" s="148">
        <v>27.25</v>
      </c>
      <c r="AA344" s="149">
        <v>1</v>
      </c>
      <c r="AB344" s="148" t="s">
        <v>630</v>
      </c>
      <c r="AC344" s="148" t="s">
        <v>451</v>
      </c>
      <c r="AD344" s="149" t="s">
        <v>1985</v>
      </c>
      <c r="AE344" s="148" t="s">
        <v>350</v>
      </c>
      <c r="AF344" s="148"/>
      <c r="AG344" s="149"/>
      <c r="AH344" s="148"/>
      <c r="AI344" s="148"/>
      <c r="AJ344" s="149"/>
      <c r="AK344" s="148" t="str">
        <f t="shared" si="15"/>
        <v>GFS</v>
      </c>
      <c r="AL344" s="148" t="str">
        <f t="shared" si="16"/>
        <v>Non- ICB</v>
      </c>
      <c r="AM344" s="196" t="str">
        <f t="shared" si="17"/>
        <v>GFS/Non- ICB</v>
      </c>
    </row>
    <row r="345" spans="1:39" x14ac:dyDescent="0.25">
      <c r="A345" s="195" t="str">
        <f>IF(ISERROR(MATCH(H345,PriorMonth!H:H,0)),"New","Unresolved")</f>
        <v>Unresolved</v>
      </c>
      <c r="B345" s="148">
        <v>95</v>
      </c>
      <c r="C345" s="149" t="s">
        <v>153</v>
      </c>
      <c r="D345" s="148" t="s">
        <v>17</v>
      </c>
      <c r="E345" s="148">
        <v>8310</v>
      </c>
      <c r="F345" s="149" t="s">
        <v>170</v>
      </c>
      <c r="G345" s="148" t="s">
        <v>14</v>
      </c>
      <c r="H345" s="148">
        <v>950110008534</v>
      </c>
      <c r="I345" s="149" t="s">
        <v>58</v>
      </c>
      <c r="J345" s="148" t="s">
        <v>195</v>
      </c>
      <c r="K345" s="148">
        <v>42515</v>
      </c>
      <c r="L345" s="149">
        <v>378</v>
      </c>
      <c r="M345" s="148" t="s">
        <v>118</v>
      </c>
      <c r="N345" s="148" t="s">
        <v>41</v>
      </c>
      <c r="O345" s="149">
        <v>42859</v>
      </c>
      <c r="P345" s="148" t="s">
        <v>1878</v>
      </c>
      <c r="Q345" s="148">
        <v>34</v>
      </c>
      <c r="R345" s="149" t="s">
        <v>34</v>
      </c>
      <c r="S345" s="148">
        <v>27218</v>
      </c>
      <c r="T345" s="148" t="s">
        <v>100</v>
      </c>
      <c r="U345" s="149">
        <v>27218</v>
      </c>
      <c r="V345" s="148" t="s">
        <v>100</v>
      </c>
      <c r="W345" s="148">
        <v>27218</v>
      </c>
      <c r="X345" s="149" t="s">
        <v>100</v>
      </c>
      <c r="Y345" s="148" t="s">
        <v>114</v>
      </c>
      <c r="Z345" s="148">
        <v>27.22</v>
      </c>
      <c r="AA345" s="149">
        <v>1</v>
      </c>
      <c r="AB345" s="148" t="s">
        <v>630</v>
      </c>
      <c r="AC345" s="148" t="s">
        <v>420</v>
      </c>
      <c r="AD345" s="149" t="s">
        <v>1892</v>
      </c>
      <c r="AE345" s="148" t="s">
        <v>350</v>
      </c>
      <c r="AF345" s="148"/>
      <c r="AG345" s="149"/>
      <c r="AH345" s="148"/>
      <c r="AI345" s="148"/>
      <c r="AJ345" s="149"/>
      <c r="AK345" s="148" t="str">
        <f t="shared" si="15"/>
        <v>GFS</v>
      </c>
      <c r="AL345" s="148" t="str">
        <f t="shared" si="16"/>
        <v>Non- ICB</v>
      </c>
      <c r="AM345" s="196" t="str">
        <f t="shared" si="17"/>
        <v>GFS/Non- ICB</v>
      </c>
    </row>
    <row r="346" spans="1:39" x14ac:dyDescent="0.25">
      <c r="A346" s="195" t="str">
        <f>IF(ISERROR(MATCH(H346,PriorMonth!H:H,0)),"New","Unresolved")</f>
        <v>New</v>
      </c>
      <c r="B346" s="148">
        <v>3074</v>
      </c>
      <c r="C346" s="149" t="s">
        <v>240</v>
      </c>
      <c r="D346" s="148" t="s">
        <v>21</v>
      </c>
      <c r="E346" s="148">
        <v>1320</v>
      </c>
      <c r="F346" s="149" t="s">
        <v>188</v>
      </c>
      <c r="G346" s="148" t="s">
        <v>21</v>
      </c>
      <c r="H346" s="148">
        <v>3074170202</v>
      </c>
      <c r="I346" s="149" t="s">
        <v>59</v>
      </c>
      <c r="J346" s="148" t="s">
        <v>125</v>
      </c>
      <c r="K346" s="148">
        <v>42828</v>
      </c>
      <c r="L346" s="149">
        <v>65</v>
      </c>
      <c r="M346" s="148" t="s">
        <v>111</v>
      </c>
      <c r="N346" s="148" t="s">
        <v>42</v>
      </c>
      <c r="O346" s="149">
        <v>42891</v>
      </c>
      <c r="P346" s="148" t="s">
        <v>1878</v>
      </c>
      <c r="Q346" s="148">
        <v>2</v>
      </c>
      <c r="R346" s="149" t="s">
        <v>33</v>
      </c>
      <c r="S346" s="148">
        <v>256875</v>
      </c>
      <c r="T346" s="148" t="s">
        <v>189</v>
      </c>
      <c r="U346" s="149">
        <v>27214.799999999999</v>
      </c>
      <c r="V346" s="148" t="s">
        <v>189</v>
      </c>
      <c r="W346" s="148">
        <v>256874.98407202933</v>
      </c>
      <c r="X346" s="149" t="s">
        <v>100</v>
      </c>
      <c r="Y346" s="148" t="s">
        <v>107</v>
      </c>
      <c r="Z346" s="148">
        <v>27.21</v>
      </c>
      <c r="AA346" s="149">
        <v>1</v>
      </c>
      <c r="AB346" s="148" t="s">
        <v>630</v>
      </c>
      <c r="AC346" s="148" t="s">
        <v>440</v>
      </c>
      <c r="AD346" s="149" t="s">
        <v>368</v>
      </c>
      <c r="AE346" s="148" t="s">
        <v>350</v>
      </c>
      <c r="AF346" s="148"/>
      <c r="AG346" s="149"/>
      <c r="AH346" s="148"/>
      <c r="AI346" s="148"/>
      <c r="AJ346" s="149"/>
      <c r="AK346" s="148" t="str">
        <f t="shared" si="15"/>
        <v>GFS</v>
      </c>
      <c r="AL346" s="148" t="str">
        <f t="shared" si="16"/>
        <v>Non- ICB</v>
      </c>
      <c r="AM346" s="196" t="str">
        <f t="shared" si="17"/>
        <v>GFS/Non- ICB</v>
      </c>
    </row>
    <row r="347" spans="1:39" x14ac:dyDescent="0.25">
      <c r="A347" s="195" t="str">
        <f>IF(ISERROR(MATCH(H347,PriorMonth!H:H,0)),"New","Unresolved")</f>
        <v>Unresolved</v>
      </c>
      <c r="B347" s="148">
        <v>8520</v>
      </c>
      <c r="C347" s="149" t="s">
        <v>842</v>
      </c>
      <c r="D347" s="148" t="s">
        <v>19</v>
      </c>
      <c r="E347" s="148">
        <v>199</v>
      </c>
      <c r="F347" s="149" t="s">
        <v>137</v>
      </c>
      <c r="G347" s="148" t="s">
        <v>22</v>
      </c>
      <c r="H347" s="148" t="s">
        <v>1675</v>
      </c>
      <c r="I347" s="149" t="s">
        <v>54</v>
      </c>
      <c r="J347" s="148" t="s">
        <v>381</v>
      </c>
      <c r="K347" s="148">
        <v>42768</v>
      </c>
      <c r="L347" s="149">
        <v>125</v>
      </c>
      <c r="M347" s="148" t="s">
        <v>118</v>
      </c>
      <c r="N347" s="148" t="s">
        <v>41</v>
      </c>
      <c r="O347" s="149">
        <v>42830</v>
      </c>
      <c r="P347" s="148" t="s">
        <v>838</v>
      </c>
      <c r="Q347" s="148">
        <v>63</v>
      </c>
      <c r="R347" s="149" t="s">
        <v>35</v>
      </c>
      <c r="S347" s="148">
        <v>1944866</v>
      </c>
      <c r="T347" s="148" t="s">
        <v>197</v>
      </c>
      <c r="U347" s="149">
        <v>26887.38</v>
      </c>
      <c r="V347" s="148" t="s">
        <v>197</v>
      </c>
      <c r="W347" s="148">
        <v>1944865.7485099244</v>
      </c>
      <c r="X347" s="149" t="s">
        <v>100</v>
      </c>
      <c r="Y347" s="148" t="s">
        <v>114</v>
      </c>
      <c r="Z347" s="148">
        <v>26.89</v>
      </c>
      <c r="AA347" s="149">
        <v>1</v>
      </c>
      <c r="AB347" s="148" t="s">
        <v>630</v>
      </c>
      <c r="AC347" s="148" t="s">
        <v>484</v>
      </c>
      <c r="AD347" s="149" t="s">
        <v>363</v>
      </c>
      <c r="AE347" s="148" t="s">
        <v>350</v>
      </c>
      <c r="AF347" s="148"/>
      <c r="AG347" s="149"/>
      <c r="AH347" s="148"/>
      <c r="AI347" s="148"/>
      <c r="AJ347" s="149"/>
      <c r="AK347" s="148" t="str">
        <f t="shared" si="15"/>
        <v>Non-GFS</v>
      </c>
      <c r="AL347" s="148" t="str">
        <f t="shared" si="16"/>
        <v>Non- ICB</v>
      </c>
      <c r="AM347" s="196" t="str">
        <f t="shared" si="17"/>
        <v>Non-GFS/Non- ICB</v>
      </c>
    </row>
    <row r="348" spans="1:39" x14ac:dyDescent="0.25">
      <c r="A348" s="195" t="str">
        <f>IF(ISERROR(MATCH(H348,PriorMonth!H:H,0)),"New","Unresolved")</f>
        <v>Unresolved</v>
      </c>
      <c r="B348" s="148">
        <v>132</v>
      </c>
      <c r="C348" s="149" t="s">
        <v>233</v>
      </c>
      <c r="D348" s="148" t="s">
        <v>22</v>
      </c>
      <c r="E348" s="148">
        <v>199</v>
      </c>
      <c r="F348" s="149" t="s">
        <v>137</v>
      </c>
      <c r="G348" s="148" t="s">
        <v>22</v>
      </c>
      <c r="H348" s="148">
        <v>1320130002617</v>
      </c>
      <c r="I348" s="149" t="s">
        <v>54</v>
      </c>
      <c r="J348" s="148" t="s">
        <v>330</v>
      </c>
      <c r="K348" s="148">
        <v>42724</v>
      </c>
      <c r="L348" s="149">
        <v>169</v>
      </c>
      <c r="M348" s="148" t="s">
        <v>118</v>
      </c>
      <c r="N348" s="148" t="s">
        <v>41</v>
      </c>
      <c r="O348" s="149">
        <v>42800</v>
      </c>
      <c r="P348" s="148" t="s">
        <v>838</v>
      </c>
      <c r="Q348" s="148">
        <v>93</v>
      </c>
      <c r="R348" s="149" t="s">
        <v>36</v>
      </c>
      <c r="S348" s="148">
        <v>30000</v>
      </c>
      <c r="T348" s="148" t="s">
        <v>248</v>
      </c>
      <c r="U348" s="149">
        <v>26735.59</v>
      </c>
      <c r="V348" s="148" t="s">
        <v>248</v>
      </c>
      <c r="W348" s="148">
        <v>30000.004488399842</v>
      </c>
      <c r="X348" s="149" t="s">
        <v>100</v>
      </c>
      <c r="Y348" s="148" t="s">
        <v>107</v>
      </c>
      <c r="Z348" s="148">
        <v>26.74</v>
      </c>
      <c r="AA348" s="149">
        <v>1</v>
      </c>
      <c r="AB348" s="148" t="s">
        <v>630</v>
      </c>
      <c r="AC348" s="148" t="s">
        <v>513</v>
      </c>
      <c r="AD348" s="149" t="s">
        <v>402</v>
      </c>
      <c r="AE348" s="148" t="s">
        <v>350</v>
      </c>
      <c r="AF348" s="148"/>
      <c r="AG348" s="149"/>
      <c r="AH348" s="148"/>
      <c r="AI348" s="148"/>
      <c r="AJ348" s="149"/>
      <c r="AK348" s="148" t="str">
        <f t="shared" si="15"/>
        <v>GFS</v>
      </c>
      <c r="AL348" s="148" t="str">
        <f t="shared" si="16"/>
        <v>Non- ICB</v>
      </c>
      <c r="AM348" s="196" t="str">
        <f t="shared" si="17"/>
        <v>GFS/Non- ICB</v>
      </c>
    </row>
    <row r="349" spans="1:39" x14ac:dyDescent="0.25">
      <c r="A349" s="195" t="str">
        <f>IF(ISERROR(MATCH(H349,PriorMonth!H:H,0)),"New","Unresolved")</f>
        <v>New</v>
      </c>
      <c r="B349" s="148">
        <v>95</v>
      </c>
      <c r="C349" s="149" t="s">
        <v>153</v>
      </c>
      <c r="D349" s="148" t="s">
        <v>17</v>
      </c>
      <c r="E349" s="148">
        <v>1730</v>
      </c>
      <c r="F349" s="149" t="s">
        <v>172</v>
      </c>
      <c r="G349" s="148" t="s">
        <v>18</v>
      </c>
      <c r="H349" s="148">
        <v>950110011811</v>
      </c>
      <c r="I349" s="149" t="s">
        <v>58</v>
      </c>
      <c r="J349" s="148" t="s">
        <v>195</v>
      </c>
      <c r="K349" s="148">
        <v>42828</v>
      </c>
      <c r="L349" s="149">
        <v>65</v>
      </c>
      <c r="M349" s="148" t="s">
        <v>118</v>
      </c>
      <c r="N349" s="148" t="s">
        <v>41</v>
      </c>
      <c r="O349" s="149">
        <v>42893</v>
      </c>
      <c r="P349" s="148" t="s">
        <v>1878</v>
      </c>
      <c r="Q349" s="148">
        <v>0</v>
      </c>
      <c r="R349" s="149" t="s">
        <v>33</v>
      </c>
      <c r="S349" s="148">
        <v>26522</v>
      </c>
      <c r="T349" s="148" t="s">
        <v>100</v>
      </c>
      <c r="U349" s="149">
        <v>26522</v>
      </c>
      <c r="V349" s="148" t="s">
        <v>100</v>
      </c>
      <c r="W349" s="148">
        <v>26522</v>
      </c>
      <c r="X349" s="149" t="s">
        <v>100</v>
      </c>
      <c r="Y349" s="148" t="s">
        <v>114</v>
      </c>
      <c r="Z349" s="148">
        <v>26.52</v>
      </c>
      <c r="AA349" s="149">
        <v>1</v>
      </c>
      <c r="AB349" s="148" t="s">
        <v>630</v>
      </c>
      <c r="AC349" s="148" t="s">
        <v>437</v>
      </c>
      <c r="AD349" s="149" t="s">
        <v>1026</v>
      </c>
      <c r="AE349" s="148" t="s">
        <v>350</v>
      </c>
      <c r="AF349" s="148"/>
      <c r="AG349" s="149"/>
      <c r="AH349" s="148"/>
      <c r="AI349" s="148"/>
      <c r="AJ349" s="149"/>
      <c r="AK349" s="148" t="str">
        <f t="shared" si="15"/>
        <v>GFS</v>
      </c>
      <c r="AL349" s="148" t="str">
        <f t="shared" si="16"/>
        <v>Non- ICB</v>
      </c>
      <c r="AM349" s="196" t="str">
        <f t="shared" si="17"/>
        <v>GFS/Non- ICB</v>
      </c>
    </row>
    <row r="350" spans="1:39" x14ac:dyDescent="0.25">
      <c r="A350" s="195" t="str">
        <f>IF(ISERROR(MATCH(H350,PriorMonth!H:H,0)),"New","Unresolved")</f>
        <v>New</v>
      </c>
      <c r="B350" s="148">
        <v>95</v>
      </c>
      <c r="C350" s="149" t="s">
        <v>153</v>
      </c>
      <c r="D350" s="148" t="s">
        <v>17</v>
      </c>
      <c r="E350" s="148">
        <v>260</v>
      </c>
      <c r="F350" s="149" t="s">
        <v>113</v>
      </c>
      <c r="G350" s="148" t="s">
        <v>23</v>
      </c>
      <c r="H350" s="148">
        <v>950110011444</v>
      </c>
      <c r="I350" s="149" t="s">
        <v>58</v>
      </c>
      <c r="J350" s="148" t="s">
        <v>195</v>
      </c>
      <c r="K350" s="148">
        <v>42823</v>
      </c>
      <c r="L350" s="149">
        <v>70</v>
      </c>
      <c r="M350" s="148" t="s">
        <v>127</v>
      </c>
      <c r="N350" s="148" t="s">
        <v>128</v>
      </c>
      <c r="O350" s="149">
        <v>42892</v>
      </c>
      <c r="P350" s="148" t="s">
        <v>1878</v>
      </c>
      <c r="Q350" s="148">
        <v>1</v>
      </c>
      <c r="R350" s="149" t="s">
        <v>33</v>
      </c>
      <c r="S350" s="148">
        <v>26130</v>
      </c>
      <c r="T350" s="148" t="s">
        <v>100</v>
      </c>
      <c r="U350" s="149">
        <v>26130</v>
      </c>
      <c r="V350" s="148" t="s">
        <v>100</v>
      </c>
      <c r="W350" s="148">
        <v>26130</v>
      </c>
      <c r="X350" s="149" t="s">
        <v>100</v>
      </c>
      <c r="Y350" s="148" t="s">
        <v>114</v>
      </c>
      <c r="Z350" s="148">
        <v>26.13</v>
      </c>
      <c r="AA350" s="149">
        <v>1</v>
      </c>
      <c r="AB350" s="148" t="s">
        <v>630</v>
      </c>
      <c r="AC350" s="148" t="s">
        <v>442</v>
      </c>
      <c r="AD350" s="149" t="s">
        <v>354</v>
      </c>
      <c r="AE350" s="148" t="s">
        <v>350</v>
      </c>
      <c r="AF350" s="148"/>
      <c r="AG350" s="149"/>
      <c r="AH350" s="148"/>
      <c r="AI350" s="148"/>
      <c r="AJ350" s="149"/>
      <c r="AK350" s="148" t="str">
        <f t="shared" si="15"/>
        <v>GFS</v>
      </c>
      <c r="AL350" s="148" t="str">
        <f t="shared" si="16"/>
        <v>Non- ICB</v>
      </c>
      <c r="AM350" s="196" t="str">
        <f t="shared" si="17"/>
        <v>GFS/Non- ICB</v>
      </c>
    </row>
    <row r="351" spans="1:39" x14ac:dyDescent="0.25">
      <c r="A351" s="195" t="str">
        <f>IF(ISERROR(MATCH(H351,PriorMonth!H:H,0)),"New","Unresolved")</f>
        <v>Unresolved</v>
      </c>
      <c r="B351" s="148">
        <v>260</v>
      </c>
      <c r="C351" s="149" t="s">
        <v>113</v>
      </c>
      <c r="D351" s="148" t="s">
        <v>23</v>
      </c>
      <c r="E351" s="148">
        <v>95</v>
      </c>
      <c r="F351" s="149" t="s">
        <v>153</v>
      </c>
      <c r="G351" s="148" t="s">
        <v>17</v>
      </c>
      <c r="H351" s="148">
        <v>260013008122</v>
      </c>
      <c r="I351" s="149" t="s">
        <v>60</v>
      </c>
      <c r="J351" s="148" t="s">
        <v>207</v>
      </c>
      <c r="K351" s="148">
        <v>42646</v>
      </c>
      <c r="L351" s="149">
        <v>247</v>
      </c>
      <c r="M351" s="148" t="s">
        <v>111</v>
      </c>
      <c r="N351" s="148" t="s">
        <v>42</v>
      </c>
      <c r="O351" s="149">
        <v>42709</v>
      </c>
      <c r="P351" s="148" t="s">
        <v>651</v>
      </c>
      <c r="Q351" s="148">
        <v>184</v>
      </c>
      <c r="R351" s="149" t="s">
        <v>37</v>
      </c>
      <c r="S351" s="148">
        <v>22804.86</v>
      </c>
      <c r="T351" s="148" t="s">
        <v>186</v>
      </c>
      <c r="U351" s="149">
        <v>26102.97</v>
      </c>
      <c r="V351" s="148" t="s">
        <v>186</v>
      </c>
      <c r="W351" s="148">
        <v>22804.860394657422</v>
      </c>
      <c r="X351" s="149" t="s">
        <v>100</v>
      </c>
      <c r="Y351" s="148" t="s">
        <v>114</v>
      </c>
      <c r="Z351" s="148">
        <v>26.1</v>
      </c>
      <c r="AA351" s="149">
        <v>1</v>
      </c>
      <c r="AB351" s="148" t="s">
        <v>630</v>
      </c>
      <c r="AC351" s="148" t="s">
        <v>422</v>
      </c>
      <c r="AD351" s="149" t="s">
        <v>370</v>
      </c>
      <c r="AE351" s="148" t="s">
        <v>350</v>
      </c>
      <c r="AF351" s="148"/>
      <c r="AG351" s="149"/>
      <c r="AH351" s="148"/>
      <c r="AI351" s="148"/>
      <c r="AJ351" s="149"/>
      <c r="AK351" s="148" t="str">
        <f t="shared" si="15"/>
        <v>GFS</v>
      </c>
      <c r="AL351" s="148" t="str">
        <f t="shared" si="16"/>
        <v>Non- ICB</v>
      </c>
      <c r="AM351" s="196" t="str">
        <f t="shared" si="17"/>
        <v>GFS/Non- ICB</v>
      </c>
    </row>
    <row r="352" spans="1:39" x14ac:dyDescent="0.25">
      <c r="A352" s="195" t="str">
        <f>IF(ISERROR(MATCH(H352,PriorMonth!H:H,0)),"New","Unresolved")</f>
        <v>Unresolved</v>
      </c>
      <c r="B352" s="148">
        <v>8520</v>
      </c>
      <c r="C352" s="149" t="s">
        <v>842</v>
      </c>
      <c r="D352" s="148" t="s">
        <v>19</v>
      </c>
      <c r="E352" s="148">
        <v>199</v>
      </c>
      <c r="F352" s="149" t="s">
        <v>137</v>
      </c>
      <c r="G352" s="148" t="s">
        <v>22</v>
      </c>
      <c r="H352" s="148">
        <v>85201010000895</v>
      </c>
      <c r="I352" s="149" t="s">
        <v>538</v>
      </c>
      <c r="J352" s="148" t="s">
        <v>627</v>
      </c>
      <c r="K352" s="148">
        <v>42705</v>
      </c>
      <c r="L352" s="149">
        <v>188</v>
      </c>
      <c r="M352" s="148" t="s">
        <v>118</v>
      </c>
      <c r="N352" s="148" t="s">
        <v>41</v>
      </c>
      <c r="O352" s="149">
        <v>42776</v>
      </c>
      <c r="P352" s="148" t="s">
        <v>838</v>
      </c>
      <c r="Q352" s="148">
        <v>117</v>
      </c>
      <c r="R352" s="149" t="s">
        <v>36</v>
      </c>
      <c r="S352" s="148">
        <v>1885500</v>
      </c>
      <c r="T352" s="148" t="s">
        <v>197</v>
      </c>
      <c r="U352" s="149">
        <v>26066.66</v>
      </c>
      <c r="V352" s="148" t="s">
        <v>197</v>
      </c>
      <c r="W352" s="148">
        <v>1885499.9710664891</v>
      </c>
      <c r="X352" s="149" t="s">
        <v>100</v>
      </c>
      <c r="Y352" s="148" t="s">
        <v>114</v>
      </c>
      <c r="Z352" s="148">
        <v>26.07</v>
      </c>
      <c r="AA352" s="149">
        <v>1</v>
      </c>
      <c r="AB352" s="148" t="s">
        <v>630</v>
      </c>
      <c r="AC352" s="148" t="s">
        <v>484</v>
      </c>
      <c r="AD352" s="149" t="s">
        <v>770</v>
      </c>
      <c r="AE352" s="148" t="s">
        <v>350</v>
      </c>
      <c r="AF352" s="148"/>
      <c r="AG352" s="149"/>
      <c r="AH352" s="148"/>
      <c r="AI352" s="148"/>
      <c r="AJ352" s="149"/>
      <c r="AK352" s="148" t="str">
        <f t="shared" si="15"/>
        <v>GFS</v>
      </c>
      <c r="AL352" s="148" t="str">
        <f t="shared" si="16"/>
        <v>Non- ICB</v>
      </c>
      <c r="AM352" s="196" t="str">
        <f t="shared" si="17"/>
        <v>GFS/Non- ICB</v>
      </c>
    </row>
    <row r="353" spans="1:39" x14ac:dyDescent="0.25">
      <c r="A353" s="195" t="str">
        <f>IF(ISERROR(MATCH(H353,PriorMonth!H:H,0)),"New","Unresolved")</f>
        <v>New</v>
      </c>
      <c r="B353" s="148">
        <v>3019</v>
      </c>
      <c r="C353" s="149" t="s">
        <v>134</v>
      </c>
      <c r="D353" s="148" t="s">
        <v>16</v>
      </c>
      <c r="E353" s="148">
        <v>309</v>
      </c>
      <c r="F353" s="149" t="s">
        <v>123</v>
      </c>
      <c r="G353" s="148" t="s">
        <v>21</v>
      </c>
      <c r="H353" s="148">
        <v>30190110008193</v>
      </c>
      <c r="I353" s="149" t="s">
        <v>59</v>
      </c>
      <c r="J353" s="148" t="s">
        <v>135</v>
      </c>
      <c r="K353" s="148">
        <v>42829</v>
      </c>
      <c r="L353" s="149">
        <v>64</v>
      </c>
      <c r="M353" s="148" t="s">
        <v>111</v>
      </c>
      <c r="N353" s="148" t="s">
        <v>42</v>
      </c>
      <c r="O353" s="149">
        <v>42892</v>
      </c>
      <c r="P353" s="148" t="s">
        <v>1878</v>
      </c>
      <c r="Q353" s="148">
        <v>1</v>
      </c>
      <c r="R353" s="149" t="s">
        <v>33</v>
      </c>
      <c r="S353" s="148">
        <v>26043.29</v>
      </c>
      <c r="T353" s="148" t="s">
        <v>100</v>
      </c>
      <c r="U353" s="149">
        <v>26043.29</v>
      </c>
      <c r="V353" s="148" t="s">
        <v>100</v>
      </c>
      <c r="W353" s="148">
        <v>26043.29</v>
      </c>
      <c r="X353" s="149" t="s">
        <v>100</v>
      </c>
      <c r="Y353" s="148" t="s">
        <v>114</v>
      </c>
      <c r="Z353" s="148">
        <v>26.04</v>
      </c>
      <c r="AA353" s="149">
        <v>1</v>
      </c>
      <c r="AB353" s="148" t="s">
        <v>630</v>
      </c>
      <c r="AC353" s="148" t="s">
        <v>864</v>
      </c>
      <c r="AD353" s="149" t="s">
        <v>380</v>
      </c>
      <c r="AE353" s="148" t="s">
        <v>350</v>
      </c>
      <c r="AF353" s="148"/>
      <c r="AG353" s="149"/>
      <c r="AH353" s="148"/>
      <c r="AI353" s="148"/>
      <c r="AJ353" s="149"/>
      <c r="AK353" s="148" t="str">
        <f t="shared" si="15"/>
        <v>GFS</v>
      </c>
      <c r="AL353" s="148" t="str">
        <f t="shared" si="16"/>
        <v>Non- ICB</v>
      </c>
      <c r="AM353" s="196" t="str">
        <f t="shared" si="17"/>
        <v>GFS/Non- ICB</v>
      </c>
    </row>
    <row r="354" spans="1:39" x14ac:dyDescent="0.25">
      <c r="A354" s="195" t="str">
        <f>IF(ISERROR(MATCH(H354,PriorMonth!H:H,0)),"New","Unresolved")</f>
        <v>New</v>
      </c>
      <c r="B354" s="148">
        <v>8310</v>
      </c>
      <c r="C354" s="149" t="s">
        <v>170</v>
      </c>
      <c r="D354" s="148" t="s">
        <v>14</v>
      </c>
      <c r="E354" s="148">
        <v>787</v>
      </c>
      <c r="F354" s="149" t="s">
        <v>157</v>
      </c>
      <c r="G354" s="148" t="s">
        <v>16</v>
      </c>
      <c r="H354" s="148" t="s">
        <v>2938</v>
      </c>
      <c r="I354" s="149" t="s">
        <v>277</v>
      </c>
      <c r="J354" s="148" t="s">
        <v>241</v>
      </c>
      <c r="K354" s="148">
        <v>42677</v>
      </c>
      <c r="L354" s="149">
        <v>216</v>
      </c>
      <c r="M354" s="148" t="s">
        <v>127</v>
      </c>
      <c r="N354" s="148" t="s">
        <v>128</v>
      </c>
      <c r="O354" s="149">
        <v>42891</v>
      </c>
      <c r="P354" s="148" t="s">
        <v>1878</v>
      </c>
      <c r="Q354" s="148">
        <v>2</v>
      </c>
      <c r="R354" s="149" t="s">
        <v>33</v>
      </c>
      <c r="S354" s="148">
        <v>108117.96</v>
      </c>
      <c r="T354" s="148" t="s">
        <v>242</v>
      </c>
      <c r="U354" s="149">
        <v>25920.11</v>
      </c>
      <c r="V354" s="148" t="s">
        <v>242</v>
      </c>
      <c r="W354" s="148">
        <v>108117.94650186536</v>
      </c>
      <c r="X354" s="149" t="s">
        <v>100</v>
      </c>
      <c r="Y354" s="148" t="s">
        <v>114</v>
      </c>
      <c r="Z354" s="148">
        <v>25.92</v>
      </c>
      <c r="AA354" s="149">
        <v>1</v>
      </c>
      <c r="AB354" s="148" t="s">
        <v>630</v>
      </c>
      <c r="AC354" s="148" t="s">
        <v>1028</v>
      </c>
      <c r="AD354" s="149" t="s">
        <v>2642</v>
      </c>
      <c r="AE354" s="148" t="s">
        <v>350</v>
      </c>
      <c r="AF354" s="148"/>
      <c r="AG354" s="149"/>
      <c r="AH354" s="148"/>
      <c r="AI354" s="148"/>
      <c r="AJ354" s="149"/>
      <c r="AK354" s="148" t="str">
        <f t="shared" si="15"/>
        <v>GFS</v>
      </c>
      <c r="AL354" s="148" t="str">
        <f t="shared" si="16"/>
        <v>Non- ICB</v>
      </c>
      <c r="AM354" s="196" t="str">
        <f t="shared" si="17"/>
        <v>GFS/Non- ICB</v>
      </c>
    </row>
    <row r="355" spans="1:39" x14ac:dyDescent="0.25">
      <c r="A355" s="195" t="str">
        <f>IF(ISERROR(MATCH(H355,PriorMonth!H:H,0)),"New","Unresolved")</f>
        <v>Unresolved</v>
      </c>
      <c r="B355" s="148">
        <v>1960</v>
      </c>
      <c r="C355" s="149" t="s">
        <v>423</v>
      </c>
      <c r="D355" s="148" t="s">
        <v>22</v>
      </c>
      <c r="E355" s="148">
        <v>8243</v>
      </c>
      <c r="F355" s="149" t="s">
        <v>120</v>
      </c>
      <c r="G355" s="148" t="s">
        <v>14</v>
      </c>
      <c r="H355" s="148">
        <v>19600510066778</v>
      </c>
      <c r="I355" s="149" t="s">
        <v>538</v>
      </c>
      <c r="J355" s="148" t="s">
        <v>263</v>
      </c>
      <c r="K355" s="148">
        <v>42646</v>
      </c>
      <c r="L355" s="149">
        <v>247</v>
      </c>
      <c r="M355" s="148" t="s">
        <v>118</v>
      </c>
      <c r="N355" s="148" t="s">
        <v>41</v>
      </c>
      <c r="O355" s="149">
        <v>42708</v>
      </c>
      <c r="P355" s="148" t="s">
        <v>651</v>
      </c>
      <c r="Q355" s="148">
        <v>185</v>
      </c>
      <c r="R355" s="149" t="s">
        <v>37</v>
      </c>
      <c r="S355" s="148">
        <v>28998.11</v>
      </c>
      <c r="T355" s="148" t="s">
        <v>248</v>
      </c>
      <c r="U355" s="149">
        <v>25842.720000000001</v>
      </c>
      <c r="V355" s="148" t="s">
        <v>248</v>
      </c>
      <c r="W355" s="148">
        <v>28998.11509648601</v>
      </c>
      <c r="X355" s="149" t="s">
        <v>100</v>
      </c>
      <c r="Y355" s="148" t="s">
        <v>114</v>
      </c>
      <c r="Z355" s="148">
        <v>25.84</v>
      </c>
      <c r="AA355" s="149">
        <v>1</v>
      </c>
      <c r="AB355" s="148" t="s">
        <v>630</v>
      </c>
      <c r="AC355" s="148" t="s">
        <v>570</v>
      </c>
      <c r="AD355" s="149" t="s">
        <v>783</v>
      </c>
      <c r="AE355" s="148" t="s">
        <v>350</v>
      </c>
      <c r="AF355" s="148"/>
      <c r="AG355" s="149"/>
      <c r="AH355" s="148"/>
      <c r="AI355" s="148"/>
      <c r="AJ355" s="149"/>
      <c r="AK355" s="148" t="str">
        <f t="shared" si="15"/>
        <v>GFS</v>
      </c>
      <c r="AL355" s="148" t="str">
        <f t="shared" si="16"/>
        <v>Non- ICB</v>
      </c>
      <c r="AM355" s="196" t="str">
        <f t="shared" si="17"/>
        <v>GFS/Non- ICB</v>
      </c>
    </row>
    <row r="356" spans="1:39" x14ac:dyDescent="0.25">
      <c r="A356" s="195" t="str">
        <f>IF(ISERROR(MATCH(H356,PriorMonth!H:H,0)),"New","Unresolved")</f>
        <v>New</v>
      </c>
      <c r="B356" s="148">
        <v>72</v>
      </c>
      <c r="C356" s="149" t="s">
        <v>174</v>
      </c>
      <c r="D356" s="148" t="s">
        <v>17</v>
      </c>
      <c r="E356" s="148">
        <v>260</v>
      </c>
      <c r="F356" s="149" t="s">
        <v>113</v>
      </c>
      <c r="G356" s="148" t="s">
        <v>23</v>
      </c>
      <c r="H356" s="148">
        <v>2017000090</v>
      </c>
      <c r="I356" s="149" t="s">
        <v>58</v>
      </c>
      <c r="J356" s="148" t="s">
        <v>195</v>
      </c>
      <c r="K356" s="148">
        <v>42824</v>
      </c>
      <c r="L356" s="149">
        <v>69</v>
      </c>
      <c r="M356" s="148" t="s">
        <v>127</v>
      </c>
      <c r="N356" s="148" t="s">
        <v>128</v>
      </c>
      <c r="O356" s="149">
        <v>42892</v>
      </c>
      <c r="P356" s="148" t="s">
        <v>1878</v>
      </c>
      <c r="Q356" s="148">
        <v>1</v>
      </c>
      <c r="R356" s="149" t="s">
        <v>33</v>
      </c>
      <c r="S356" s="148">
        <v>25719.119999999999</v>
      </c>
      <c r="T356" s="148" t="s">
        <v>100</v>
      </c>
      <c r="U356" s="149">
        <v>25719.119999999999</v>
      </c>
      <c r="V356" s="148" t="s">
        <v>100</v>
      </c>
      <c r="W356" s="148">
        <v>25719.119999999999</v>
      </c>
      <c r="X356" s="149" t="s">
        <v>100</v>
      </c>
      <c r="Y356" s="148" t="s">
        <v>114</v>
      </c>
      <c r="Z356" s="148">
        <v>25.72</v>
      </c>
      <c r="AA356" s="149">
        <v>1</v>
      </c>
      <c r="AB356" s="148" t="s">
        <v>630</v>
      </c>
      <c r="AC356" s="148" t="s">
        <v>442</v>
      </c>
      <c r="AD356" s="149" t="s">
        <v>354</v>
      </c>
      <c r="AE356" s="148" t="s">
        <v>350</v>
      </c>
      <c r="AF356" s="148"/>
      <c r="AG356" s="149"/>
      <c r="AH356" s="148"/>
      <c r="AI356" s="148"/>
      <c r="AJ356" s="149"/>
      <c r="AK356" s="148" t="str">
        <f t="shared" si="15"/>
        <v>Non-GFS</v>
      </c>
      <c r="AL356" s="148" t="str">
        <f t="shared" si="16"/>
        <v>Non- ICB</v>
      </c>
      <c r="AM356" s="196" t="str">
        <f t="shared" si="17"/>
        <v>Non-GFS/Non- ICB</v>
      </c>
    </row>
    <row r="357" spans="1:39" x14ac:dyDescent="0.25">
      <c r="A357" s="195" t="str">
        <f>IF(ISERROR(MATCH(H357,PriorMonth!H:H,0)),"New","Unresolved")</f>
        <v>Unresolved</v>
      </c>
      <c r="B357" s="148">
        <v>8520</v>
      </c>
      <c r="C357" s="149" t="s">
        <v>842</v>
      </c>
      <c r="D357" s="148" t="s">
        <v>19</v>
      </c>
      <c r="E357" s="148">
        <v>8420</v>
      </c>
      <c r="F357" s="149" t="s">
        <v>234</v>
      </c>
      <c r="G357" s="148" t="s">
        <v>19</v>
      </c>
      <c r="H357" s="148">
        <v>85202110002236</v>
      </c>
      <c r="I357" s="149" t="s">
        <v>538</v>
      </c>
      <c r="J357" s="148" t="s">
        <v>897</v>
      </c>
      <c r="K357" s="148">
        <v>42728</v>
      </c>
      <c r="L357" s="149">
        <v>165</v>
      </c>
      <c r="M357" s="148" t="s">
        <v>122</v>
      </c>
      <c r="N357" s="148" t="s">
        <v>41</v>
      </c>
      <c r="O357" s="149">
        <v>42775</v>
      </c>
      <c r="P357" s="148" t="s">
        <v>838</v>
      </c>
      <c r="Q357" s="148">
        <v>118</v>
      </c>
      <c r="R357" s="149" t="s">
        <v>36</v>
      </c>
      <c r="S357" s="148">
        <v>1843098.95</v>
      </c>
      <c r="T357" s="148" t="s">
        <v>197</v>
      </c>
      <c r="U357" s="149">
        <v>25480.47</v>
      </c>
      <c r="V357" s="148" t="s">
        <v>197</v>
      </c>
      <c r="W357" s="148">
        <v>1843098.6343382907</v>
      </c>
      <c r="X357" s="149" t="s">
        <v>100</v>
      </c>
      <c r="Y357" s="148" t="s">
        <v>107</v>
      </c>
      <c r="Z357" s="148">
        <v>25.48</v>
      </c>
      <c r="AA357" s="149">
        <v>1</v>
      </c>
      <c r="AB357" s="148" t="s">
        <v>630</v>
      </c>
      <c r="AC357" s="148" t="s">
        <v>481</v>
      </c>
      <c r="AD357" s="149" t="s">
        <v>933</v>
      </c>
      <c r="AE357" s="148" t="s">
        <v>350</v>
      </c>
      <c r="AF357" s="148"/>
      <c r="AG357" s="149"/>
      <c r="AH357" s="148"/>
      <c r="AI357" s="148"/>
      <c r="AJ357" s="149"/>
      <c r="AK357" s="148" t="str">
        <f t="shared" si="15"/>
        <v>GFS</v>
      </c>
      <c r="AL357" s="148" t="str">
        <f t="shared" si="16"/>
        <v>Non- ICB</v>
      </c>
      <c r="AM357" s="196" t="str">
        <f t="shared" si="17"/>
        <v>GFS/Non- ICB</v>
      </c>
    </row>
    <row r="358" spans="1:39" x14ac:dyDescent="0.25">
      <c r="A358" s="195" t="str">
        <f>IF(ISERROR(MATCH(H358,PriorMonth!H:H,0)),"New","Unresolved")</f>
        <v>Unresolved</v>
      </c>
      <c r="B358" s="148">
        <v>1730</v>
      </c>
      <c r="C358" s="149" t="s">
        <v>172</v>
      </c>
      <c r="D358" s="148" t="s">
        <v>18</v>
      </c>
      <c r="E358" s="148">
        <v>8113</v>
      </c>
      <c r="F358" s="149" t="s">
        <v>201</v>
      </c>
      <c r="G358" s="148" t="s">
        <v>22</v>
      </c>
      <c r="H358" s="148">
        <v>9182</v>
      </c>
      <c r="I358" s="149" t="s">
        <v>55</v>
      </c>
      <c r="J358" s="148" t="s">
        <v>173</v>
      </c>
      <c r="K358" s="148">
        <v>42796</v>
      </c>
      <c r="L358" s="149">
        <v>97</v>
      </c>
      <c r="M358" s="148" t="s">
        <v>111</v>
      </c>
      <c r="N358" s="148" t="s">
        <v>42</v>
      </c>
      <c r="O358" s="149">
        <v>42859</v>
      </c>
      <c r="P358" s="148" t="s">
        <v>1878</v>
      </c>
      <c r="Q358" s="148">
        <v>34</v>
      </c>
      <c r="R358" s="149" t="s">
        <v>34</v>
      </c>
      <c r="S358" s="148">
        <v>25310.26</v>
      </c>
      <c r="T358" s="148" t="s">
        <v>100</v>
      </c>
      <c r="U358" s="149">
        <v>25310.26</v>
      </c>
      <c r="V358" s="148" t="s">
        <v>100</v>
      </c>
      <c r="W358" s="148">
        <v>25310.26</v>
      </c>
      <c r="X358" s="149" t="s">
        <v>100</v>
      </c>
      <c r="Y358" s="148" t="s">
        <v>114</v>
      </c>
      <c r="Z358" s="148">
        <v>25.31</v>
      </c>
      <c r="AA358" s="149">
        <v>1</v>
      </c>
      <c r="AB358" s="148" t="s">
        <v>630</v>
      </c>
      <c r="AC358" s="148" t="s">
        <v>439</v>
      </c>
      <c r="AD358" s="149" t="s">
        <v>380</v>
      </c>
      <c r="AE358" s="148" t="s">
        <v>350</v>
      </c>
      <c r="AF358" s="148"/>
      <c r="AG358" s="149"/>
      <c r="AH358" s="148"/>
      <c r="AI358" s="148"/>
      <c r="AJ358" s="149"/>
      <c r="AK358" s="148" t="str">
        <f t="shared" si="15"/>
        <v>Non-GFS</v>
      </c>
      <c r="AL358" s="148" t="str">
        <f t="shared" si="16"/>
        <v>Non- ICB</v>
      </c>
      <c r="AM358" s="196" t="str">
        <f t="shared" si="17"/>
        <v>Non-GFS/Non- ICB</v>
      </c>
    </row>
    <row r="359" spans="1:39" x14ac:dyDescent="0.25">
      <c r="A359" s="195" t="str">
        <f>IF(ISERROR(MATCH(H359,PriorMonth!H:H,0)),"New","Unresolved")</f>
        <v>Unresolved</v>
      </c>
      <c r="B359" s="148">
        <v>693</v>
      </c>
      <c r="C359" s="149" t="s">
        <v>177</v>
      </c>
      <c r="D359" s="148" t="s">
        <v>16</v>
      </c>
      <c r="E359" s="148">
        <v>8243</v>
      </c>
      <c r="F359" s="149" t="s">
        <v>120</v>
      </c>
      <c r="G359" s="148" t="s">
        <v>14</v>
      </c>
      <c r="H359" s="148">
        <v>69301111602812</v>
      </c>
      <c r="I359" s="149" t="s">
        <v>56</v>
      </c>
      <c r="J359" s="148" t="s">
        <v>179</v>
      </c>
      <c r="K359" s="148">
        <v>42677</v>
      </c>
      <c r="L359" s="149">
        <v>216</v>
      </c>
      <c r="M359" s="148" t="s">
        <v>127</v>
      </c>
      <c r="N359" s="148" t="s">
        <v>128</v>
      </c>
      <c r="O359" s="149">
        <v>42733</v>
      </c>
      <c r="P359" s="148" t="s">
        <v>651</v>
      </c>
      <c r="Q359" s="148">
        <v>160</v>
      </c>
      <c r="R359" s="149" t="s">
        <v>39</v>
      </c>
      <c r="S359" s="148">
        <v>25093</v>
      </c>
      <c r="T359" s="148" t="s">
        <v>100</v>
      </c>
      <c r="U359" s="149">
        <v>25093</v>
      </c>
      <c r="V359" s="148" t="s">
        <v>100</v>
      </c>
      <c r="W359" s="148">
        <v>25093</v>
      </c>
      <c r="X359" s="149" t="s">
        <v>100</v>
      </c>
      <c r="Y359" s="148" t="s">
        <v>114</v>
      </c>
      <c r="Z359" s="148">
        <v>25.09</v>
      </c>
      <c r="AA359" s="149">
        <v>1</v>
      </c>
      <c r="AB359" s="148" t="s">
        <v>630</v>
      </c>
      <c r="AC359" s="148" t="s">
        <v>570</v>
      </c>
      <c r="AD359" s="149" t="s">
        <v>1268</v>
      </c>
      <c r="AE359" s="148" t="s">
        <v>350</v>
      </c>
      <c r="AF359" s="148"/>
      <c r="AG359" s="149"/>
      <c r="AH359" s="148"/>
      <c r="AI359" s="148"/>
      <c r="AJ359" s="149"/>
      <c r="AK359" s="148" t="str">
        <f t="shared" si="15"/>
        <v>GFS</v>
      </c>
      <c r="AL359" s="148" t="str">
        <f t="shared" si="16"/>
        <v>Non- ICB</v>
      </c>
      <c r="AM359" s="196" t="str">
        <f t="shared" si="17"/>
        <v>GFS/Non- ICB</v>
      </c>
    </row>
    <row r="360" spans="1:39" x14ac:dyDescent="0.25">
      <c r="A360" s="195" t="str">
        <f>IF(ISERROR(MATCH(H360,PriorMonth!H:H,0)),"New","Unresolved")</f>
        <v>Unresolved</v>
      </c>
      <c r="B360" s="148">
        <v>693</v>
      </c>
      <c r="C360" s="149" t="s">
        <v>177</v>
      </c>
      <c r="D360" s="148" t="s">
        <v>16</v>
      </c>
      <c r="E360" s="148">
        <v>8243</v>
      </c>
      <c r="F360" s="149" t="s">
        <v>120</v>
      </c>
      <c r="G360" s="148" t="s">
        <v>14</v>
      </c>
      <c r="H360" s="148">
        <v>69301111602815</v>
      </c>
      <c r="I360" s="149" t="s">
        <v>56</v>
      </c>
      <c r="J360" s="148" t="s">
        <v>179</v>
      </c>
      <c r="K360" s="148">
        <v>42677</v>
      </c>
      <c r="L360" s="149">
        <v>216</v>
      </c>
      <c r="M360" s="148" t="s">
        <v>122</v>
      </c>
      <c r="N360" s="148" t="s">
        <v>41</v>
      </c>
      <c r="O360" s="149">
        <v>42733</v>
      </c>
      <c r="P360" s="148" t="s">
        <v>651</v>
      </c>
      <c r="Q360" s="148">
        <v>160</v>
      </c>
      <c r="R360" s="149" t="s">
        <v>39</v>
      </c>
      <c r="S360" s="148">
        <v>25093</v>
      </c>
      <c r="T360" s="148" t="s">
        <v>100</v>
      </c>
      <c r="U360" s="149">
        <v>25093</v>
      </c>
      <c r="V360" s="148" t="s">
        <v>100</v>
      </c>
      <c r="W360" s="148">
        <v>25093</v>
      </c>
      <c r="X360" s="149" t="s">
        <v>100</v>
      </c>
      <c r="Y360" s="148" t="s">
        <v>114</v>
      </c>
      <c r="Z360" s="148">
        <v>25.09</v>
      </c>
      <c r="AA360" s="149">
        <v>1</v>
      </c>
      <c r="AB360" s="148" t="s">
        <v>630</v>
      </c>
      <c r="AC360" s="148" t="s">
        <v>570</v>
      </c>
      <c r="AD360" s="149" t="s">
        <v>1270</v>
      </c>
      <c r="AE360" s="148" t="s">
        <v>350</v>
      </c>
      <c r="AF360" s="148"/>
      <c r="AG360" s="149"/>
      <c r="AH360" s="148"/>
      <c r="AI360" s="148"/>
      <c r="AJ360" s="149"/>
      <c r="AK360" s="148" t="str">
        <f t="shared" si="15"/>
        <v>GFS</v>
      </c>
      <c r="AL360" s="148" t="str">
        <f t="shared" si="16"/>
        <v>Non- ICB</v>
      </c>
      <c r="AM360" s="196" t="str">
        <f t="shared" si="17"/>
        <v>GFS/Non- ICB</v>
      </c>
    </row>
    <row r="361" spans="1:39" x14ac:dyDescent="0.25">
      <c r="A361" s="195" t="str">
        <f>IF(ISERROR(MATCH(H361,PriorMonth!H:H,0)),"New","Unresolved")</f>
        <v>Unresolved</v>
      </c>
      <c r="B361" s="148">
        <v>1960</v>
      </c>
      <c r="C361" s="149" t="s">
        <v>423</v>
      </c>
      <c r="D361" s="148" t="s">
        <v>22</v>
      </c>
      <c r="E361" s="148">
        <v>199</v>
      </c>
      <c r="F361" s="149" t="s">
        <v>137</v>
      </c>
      <c r="G361" s="148" t="s">
        <v>22</v>
      </c>
      <c r="H361" s="148">
        <v>19600510073624</v>
      </c>
      <c r="I361" s="149" t="s">
        <v>538</v>
      </c>
      <c r="J361" s="148" t="s">
        <v>68</v>
      </c>
      <c r="K361" s="148">
        <v>42795</v>
      </c>
      <c r="L361" s="149">
        <v>98</v>
      </c>
      <c r="M361" s="148" t="s">
        <v>111</v>
      </c>
      <c r="N361" s="148" t="s">
        <v>42</v>
      </c>
      <c r="O361" s="149">
        <v>42859</v>
      </c>
      <c r="P361" s="148" t="s">
        <v>1878</v>
      </c>
      <c r="Q361" s="148">
        <v>34</v>
      </c>
      <c r="R361" s="149" t="s">
        <v>34</v>
      </c>
      <c r="S361" s="148">
        <v>28133.47</v>
      </c>
      <c r="T361" s="148" t="s">
        <v>248</v>
      </c>
      <c r="U361" s="149">
        <v>25072.16</v>
      </c>
      <c r="V361" s="148" t="s">
        <v>248</v>
      </c>
      <c r="W361" s="148">
        <v>28133.469750765889</v>
      </c>
      <c r="X361" s="149" t="s">
        <v>100</v>
      </c>
      <c r="Y361" s="148" t="s">
        <v>107</v>
      </c>
      <c r="Z361" s="148">
        <v>25.07</v>
      </c>
      <c r="AA361" s="149">
        <v>1</v>
      </c>
      <c r="AB361" s="148" t="s">
        <v>630</v>
      </c>
      <c r="AC361" s="148" t="s">
        <v>484</v>
      </c>
      <c r="AD361" s="149" t="s">
        <v>396</v>
      </c>
      <c r="AE361" s="148" t="s">
        <v>350</v>
      </c>
      <c r="AF361" s="148"/>
      <c r="AG361" s="149"/>
      <c r="AH361" s="148"/>
      <c r="AI361" s="148"/>
      <c r="AJ361" s="149"/>
      <c r="AK361" s="148" t="str">
        <f t="shared" si="15"/>
        <v>GFS</v>
      </c>
      <c r="AL361" s="148" t="str">
        <f t="shared" si="16"/>
        <v>Non- ICB</v>
      </c>
      <c r="AM361" s="196" t="str">
        <f t="shared" si="17"/>
        <v>GFS/Non- ICB</v>
      </c>
    </row>
    <row r="362" spans="1:39" x14ac:dyDescent="0.25">
      <c r="A362" s="195" t="str">
        <f>IF(ISERROR(MATCH(H362,PriorMonth!H:H,0)),"New","Unresolved")</f>
        <v>Unresolved</v>
      </c>
      <c r="B362" s="148">
        <v>199</v>
      </c>
      <c r="C362" s="149" t="s">
        <v>137</v>
      </c>
      <c r="D362" s="148" t="s">
        <v>22</v>
      </c>
      <c r="E362" s="148">
        <v>693</v>
      </c>
      <c r="F362" s="149" t="s">
        <v>177</v>
      </c>
      <c r="G362" s="148" t="s">
        <v>16</v>
      </c>
      <c r="H362" s="148">
        <v>1990110065106</v>
      </c>
      <c r="I362" s="149" t="s">
        <v>56</v>
      </c>
      <c r="J362" s="148" t="s">
        <v>328</v>
      </c>
      <c r="K362" s="148">
        <v>42731</v>
      </c>
      <c r="L362" s="149">
        <v>162</v>
      </c>
      <c r="M362" s="148" t="s">
        <v>161</v>
      </c>
      <c r="N362" s="148" t="s">
        <v>128</v>
      </c>
      <c r="O362" s="149">
        <v>42800</v>
      </c>
      <c r="P362" s="148" t="s">
        <v>838</v>
      </c>
      <c r="Q362" s="148">
        <v>93</v>
      </c>
      <c r="R362" s="149" t="s">
        <v>36</v>
      </c>
      <c r="S362" s="148">
        <v>28080</v>
      </c>
      <c r="T362" s="148" t="s">
        <v>248</v>
      </c>
      <c r="U362" s="149">
        <v>25024.51</v>
      </c>
      <c r="V362" s="148" t="s">
        <v>248</v>
      </c>
      <c r="W362" s="148">
        <v>28080.001687638338</v>
      </c>
      <c r="X362" s="149" t="s">
        <v>100</v>
      </c>
      <c r="Y362" s="148" t="s">
        <v>114</v>
      </c>
      <c r="Z362" s="148">
        <v>25.02</v>
      </c>
      <c r="AA362" s="149">
        <v>1</v>
      </c>
      <c r="AB362" s="148" t="s">
        <v>630</v>
      </c>
      <c r="AC362" s="148" t="s">
        <v>431</v>
      </c>
      <c r="AD362" s="149" t="s">
        <v>759</v>
      </c>
      <c r="AE362" s="148" t="s">
        <v>350</v>
      </c>
      <c r="AF362" s="148"/>
      <c r="AG362" s="149"/>
      <c r="AH362" s="148"/>
      <c r="AI362" s="148"/>
      <c r="AJ362" s="149"/>
      <c r="AK362" s="148" t="str">
        <f t="shared" si="15"/>
        <v>GFS</v>
      </c>
      <c r="AL362" s="148" t="str">
        <f t="shared" si="16"/>
        <v>Non- ICB</v>
      </c>
      <c r="AM362" s="196" t="str">
        <f t="shared" si="17"/>
        <v>GFS/Non- ICB</v>
      </c>
    </row>
    <row r="363" spans="1:39" x14ac:dyDescent="0.25">
      <c r="A363" s="195" t="str">
        <f>IF(ISERROR(MATCH(H363,PriorMonth!H:H,0)),"New","Unresolved")</f>
        <v>New</v>
      </c>
      <c r="B363" s="148">
        <v>95</v>
      </c>
      <c r="C363" s="149" t="s">
        <v>153</v>
      </c>
      <c r="D363" s="148" t="s">
        <v>17</v>
      </c>
      <c r="E363" s="148">
        <v>1320</v>
      </c>
      <c r="F363" s="149" t="s">
        <v>188</v>
      </c>
      <c r="G363" s="148" t="s">
        <v>21</v>
      </c>
      <c r="H363" s="148">
        <v>950110010964</v>
      </c>
      <c r="I363" s="149" t="s">
        <v>58</v>
      </c>
      <c r="J363" s="148" t="s">
        <v>195</v>
      </c>
      <c r="K363" s="148">
        <v>42821</v>
      </c>
      <c r="L363" s="149">
        <v>72</v>
      </c>
      <c r="M363" s="148" t="s">
        <v>127</v>
      </c>
      <c r="N363" s="148" t="s">
        <v>128</v>
      </c>
      <c r="O363" s="149">
        <v>42892</v>
      </c>
      <c r="P363" s="148" t="s">
        <v>1878</v>
      </c>
      <c r="Q363" s="148">
        <v>1</v>
      </c>
      <c r="R363" s="149" t="s">
        <v>33</v>
      </c>
      <c r="S363" s="148">
        <v>25001.25</v>
      </c>
      <c r="T363" s="148" t="s">
        <v>100</v>
      </c>
      <c r="U363" s="149">
        <v>25001.25</v>
      </c>
      <c r="V363" s="148" t="s">
        <v>100</v>
      </c>
      <c r="W363" s="148">
        <v>25001.25</v>
      </c>
      <c r="X363" s="149" t="s">
        <v>100</v>
      </c>
      <c r="Y363" s="148" t="s">
        <v>114</v>
      </c>
      <c r="Z363" s="148">
        <v>25</v>
      </c>
      <c r="AA363" s="149">
        <v>1</v>
      </c>
      <c r="AB363" s="148" t="s">
        <v>630</v>
      </c>
      <c r="AC363" s="148" t="s">
        <v>440</v>
      </c>
      <c r="AD363" s="149" t="s">
        <v>2725</v>
      </c>
      <c r="AE363" s="148" t="s">
        <v>350</v>
      </c>
      <c r="AF363" s="148"/>
      <c r="AG363" s="149"/>
      <c r="AH363" s="148"/>
      <c r="AI363" s="148"/>
      <c r="AJ363" s="149"/>
      <c r="AK363" s="148" t="str">
        <f t="shared" si="15"/>
        <v>GFS</v>
      </c>
      <c r="AL363" s="148" t="str">
        <f t="shared" si="16"/>
        <v>Non- ICB</v>
      </c>
      <c r="AM363" s="196" t="str">
        <f t="shared" si="17"/>
        <v>GFS/Non- ICB</v>
      </c>
    </row>
    <row r="364" spans="1:39" x14ac:dyDescent="0.25">
      <c r="A364" s="195" t="str">
        <f>IF(ISERROR(MATCH(H364,PriorMonth!H:H,0)),"New","Unresolved")</f>
        <v>Unresolved</v>
      </c>
      <c r="B364" s="148">
        <v>8520</v>
      </c>
      <c r="C364" s="149" t="s">
        <v>842</v>
      </c>
      <c r="D364" s="148" t="s">
        <v>19</v>
      </c>
      <c r="E364" s="148">
        <v>199</v>
      </c>
      <c r="F364" s="149" t="s">
        <v>137</v>
      </c>
      <c r="G364" s="148" t="s">
        <v>22</v>
      </c>
      <c r="H364" s="148">
        <v>85201010000978</v>
      </c>
      <c r="I364" s="149" t="s">
        <v>538</v>
      </c>
      <c r="J364" s="148" t="s">
        <v>627</v>
      </c>
      <c r="K364" s="148">
        <v>42773</v>
      </c>
      <c r="L364" s="149">
        <v>120</v>
      </c>
      <c r="M364" s="148" t="s">
        <v>111</v>
      </c>
      <c r="N364" s="148" t="s">
        <v>42</v>
      </c>
      <c r="O364" s="149">
        <v>42797</v>
      </c>
      <c r="P364" s="148" t="s">
        <v>838</v>
      </c>
      <c r="Q364" s="148">
        <v>96</v>
      </c>
      <c r="R364" s="149" t="s">
        <v>36</v>
      </c>
      <c r="S364" s="148">
        <v>1787962.78</v>
      </c>
      <c r="T364" s="148" t="s">
        <v>197</v>
      </c>
      <c r="U364" s="149">
        <v>24718.23</v>
      </c>
      <c r="V364" s="148" t="s">
        <v>197</v>
      </c>
      <c r="W364" s="148">
        <v>1787962.9361726751</v>
      </c>
      <c r="X364" s="149" t="s">
        <v>100</v>
      </c>
      <c r="Y364" s="148" t="s">
        <v>114</v>
      </c>
      <c r="Z364" s="148">
        <v>24.72</v>
      </c>
      <c r="AA364" s="149">
        <v>1</v>
      </c>
      <c r="AB364" s="148" t="s">
        <v>630</v>
      </c>
      <c r="AC364" s="148" t="s">
        <v>484</v>
      </c>
      <c r="AD364" s="149" t="s">
        <v>396</v>
      </c>
      <c r="AE364" s="148" t="s">
        <v>350</v>
      </c>
      <c r="AF364" s="148"/>
      <c r="AG364" s="149"/>
      <c r="AH364" s="148"/>
      <c r="AI364" s="148"/>
      <c r="AJ364" s="149"/>
      <c r="AK364" s="148" t="str">
        <f t="shared" si="15"/>
        <v>GFS</v>
      </c>
      <c r="AL364" s="148" t="str">
        <f t="shared" si="16"/>
        <v>Non- ICB</v>
      </c>
      <c r="AM364" s="196" t="str">
        <f t="shared" si="17"/>
        <v>GFS/Non- ICB</v>
      </c>
    </row>
    <row r="365" spans="1:39" x14ac:dyDescent="0.25">
      <c r="A365" s="195" t="str">
        <f>IF(ISERROR(MATCH(H365,PriorMonth!H:H,0)),"New","Unresolved")</f>
        <v>New</v>
      </c>
      <c r="B365" s="148">
        <v>8520</v>
      </c>
      <c r="C365" s="149" t="s">
        <v>842</v>
      </c>
      <c r="D365" s="148" t="s">
        <v>19</v>
      </c>
      <c r="E365" s="148">
        <v>95</v>
      </c>
      <c r="F365" s="149" t="s">
        <v>153</v>
      </c>
      <c r="G365" s="148" t="s">
        <v>17</v>
      </c>
      <c r="H365" s="148">
        <v>85201030002502</v>
      </c>
      <c r="I365" s="149" t="s">
        <v>538</v>
      </c>
      <c r="J365" s="148" t="s">
        <v>68</v>
      </c>
      <c r="K365" s="148">
        <v>42828</v>
      </c>
      <c r="L365" s="149">
        <v>65</v>
      </c>
      <c r="M365" s="148" t="s">
        <v>111</v>
      </c>
      <c r="N365" s="148" t="s">
        <v>42</v>
      </c>
      <c r="O365" s="149">
        <v>42893</v>
      </c>
      <c r="P365" s="148" t="s">
        <v>1878</v>
      </c>
      <c r="Q365" s="148">
        <v>0</v>
      </c>
      <c r="R365" s="149" t="s">
        <v>33</v>
      </c>
      <c r="S365" s="148">
        <v>1780193.7</v>
      </c>
      <c r="T365" s="148" t="s">
        <v>197</v>
      </c>
      <c r="U365" s="149">
        <v>24610.82</v>
      </c>
      <c r="V365" s="148" t="s">
        <v>197</v>
      </c>
      <c r="W365" s="148">
        <v>1780193.5651871997</v>
      </c>
      <c r="X365" s="149" t="s">
        <v>100</v>
      </c>
      <c r="Y365" s="148" t="s">
        <v>114</v>
      </c>
      <c r="Z365" s="148">
        <v>24.61</v>
      </c>
      <c r="AA365" s="149">
        <v>1</v>
      </c>
      <c r="AB365" s="148" t="s">
        <v>630</v>
      </c>
      <c r="AC365" s="148" t="s">
        <v>422</v>
      </c>
      <c r="AD365" s="149" t="s">
        <v>370</v>
      </c>
      <c r="AE365" s="148" t="s">
        <v>350</v>
      </c>
      <c r="AF365" s="148"/>
      <c r="AG365" s="149"/>
      <c r="AH365" s="148"/>
      <c r="AI365" s="148"/>
      <c r="AJ365" s="149"/>
      <c r="AK365" s="148" t="str">
        <f t="shared" si="15"/>
        <v>GFS</v>
      </c>
      <c r="AL365" s="148" t="str">
        <f t="shared" si="16"/>
        <v>Non- ICB</v>
      </c>
      <c r="AM365" s="196" t="str">
        <f t="shared" si="17"/>
        <v>GFS/Non- ICB</v>
      </c>
    </row>
    <row r="366" spans="1:39" x14ac:dyDescent="0.25">
      <c r="A366" s="195" t="str">
        <f>IF(ISERROR(MATCH(H366,PriorMonth!H:H,0)),"New","Unresolved")</f>
        <v>Unresolved</v>
      </c>
      <c r="B366" s="148">
        <v>8243</v>
      </c>
      <c r="C366" s="149" t="s">
        <v>120</v>
      </c>
      <c r="D366" s="148" t="s">
        <v>14</v>
      </c>
      <c r="E366" s="148">
        <v>95</v>
      </c>
      <c r="F366" s="149" t="s">
        <v>153</v>
      </c>
      <c r="G366" s="148" t="s">
        <v>17</v>
      </c>
      <c r="H366" s="148">
        <v>82430160097834</v>
      </c>
      <c r="I366" s="149" t="s">
        <v>56</v>
      </c>
      <c r="J366" s="148" t="s">
        <v>300</v>
      </c>
      <c r="K366" s="148">
        <v>42728</v>
      </c>
      <c r="L366" s="149">
        <v>165</v>
      </c>
      <c r="M366" s="148" t="s">
        <v>161</v>
      </c>
      <c r="N366" s="148" t="s">
        <v>128</v>
      </c>
      <c r="O366" s="149">
        <v>42797</v>
      </c>
      <c r="P366" s="148" t="s">
        <v>838</v>
      </c>
      <c r="Q366" s="148">
        <v>96</v>
      </c>
      <c r="R366" s="149" t="s">
        <v>36</v>
      </c>
      <c r="S366" s="148">
        <v>24587.3</v>
      </c>
      <c r="T366" s="148" t="s">
        <v>100</v>
      </c>
      <c r="U366" s="149">
        <v>24587.3</v>
      </c>
      <c r="V366" s="148" t="s">
        <v>100</v>
      </c>
      <c r="W366" s="148">
        <v>24587.3</v>
      </c>
      <c r="X366" s="149" t="s">
        <v>100</v>
      </c>
      <c r="Y366" s="148" t="s">
        <v>114</v>
      </c>
      <c r="Z366" s="148">
        <v>24.59</v>
      </c>
      <c r="AA366" s="149">
        <v>1</v>
      </c>
      <c r="AB366" s="148" t="s">
        <v>630</v>
      </c>
      <c r="AC366" s="148" t="s">
        <v>422</v>
      </c>
      <c r="AD366" s="149" t="s">
        <v>1956</v>
      </c>
      <c r="AE366" s="148" t="s">
        <v>350</v>
      </c>
      <c r="AF366" s="148"/>
      <c r="AG366" s="149"/>
      <c r="AH366" s="148"/>
      <c r="AI366" s="148"/>
      <c r="AJ366" s="149"/>
      <c r="AK366" s="148" t="str">
        <f t="shared" si="15"/>
        <v>GFS</v>
      </c>
      <c r="AL366" s="148" t="str">
        <f t="shared" si="16"/>
        <v>Non- ICB</v>
      </c>
      <c r="AM366" s="196" t="str">
        <f t="shared" si="17"/>
        <v>GFS/Non- ICB</v>
      </c>
    </row>
    <row r="367" spans="1:39" x14ac:dyDescent="0.25">
      <c r="A367" s="195" t="str">
        <f>IF(ISERROR(MATCH(H367,PriorMonth!H:H,0)),"New","Unresolved")</f>
        <v>Unresolved</v>
      </c>
      <c r="B367" s="148">
        <v>8520</v>
      </c>
      <c r="C367" s="149" t="s">
        <v>842</v>
      </c>
      <c r="D367" s="148" t="s">
        <v>19</v>
      </c>
      <c r="E367" s="148">
        <v>795</v>
      </c>
      <c r="F367" s="149" t="s">
        <v>264</v>
      </c>
      <c r="G367" s="148" t="s">
        <v>14</v>
      </c>
      <c r="H367" s="148">
        <v>85200420032123</v>
      </c>
      <c r="I367" s="149" t="s">
        <v>55</v>
      </c>
      <c r="J367" s="148" t="s">
        <v>1758</v>
      </c>
      <c r="K367" s="148">
        <v>42795</v>
      </c>
      <c r="L367" s="149">
        <v>98</v>
      </c>
      <c r="M367" s="148" t="s">
        <v>111</v>
      </c>
      <c r="N367" s="148" t="s">
        <v>42</v>
      </c>
      <c r="O367" s="149">
        <v>42859</v>
      </c>
      <c r="P367" s="148" t="s">
        <v>1878</v>
      </c>
      <c r="Q367" s="148">
        <v>34</v>
      </c>
      <c r="R367" s="149" t="s">
        <v>34</v>
      </c>
      <c r="S367" s="148">
        <v>1769547.22</v>
      </c>
      <c r="T367" s="148" t="s">
        <v>197</v>
      </c>
      <c r="U367" s="149">
        <v>24463.64</v>
      </c>
      <c r="V367" s="148" t="s">
        <v>197</v>
      </c>
      <c r="W367" s="148">
        <v>1769547.4798912099</v>
      </c>
      <c r="X367" s="149" t="s">
        <v>100</v>
      </c>
      <c r="Y367" s="148" t="s">
        <v>114</v>
      </c>
      <c r="Z367" s="148">
        <v>24.46</v>
      </c>
      <c r="AA367" s="149">
        <v>1</v>
      </c>
      <c r="AB367" s="148" t="s">
        <v>630</v>
      </c>
      <c r="AC367" s="148" t="s">
        <v>426</v>
      </c>
      <c r="AD367" s="149" t="s">
        <v>877</v>
      </c>
      <c r="AE367" s="148" t="s">
        <v>350</v>
      </c>
      <c r="AF367" s="148"/>
      <c r="AG367" s="149"/>
      <c r="AH367" s="148"/>
      <c r="AI367" s="148"/>
      <c r="AJ367" s="149"/>
      <c r="AK367" s="148" t="str">
        <f t="shared" si="15"/>
        <v>GFS</v>
      </c>
      <c r="AL367" s="148" t="str">
        <f t="shared" si="16"/>
        <v>ICB</v>
      </c>
      <c r="AM367" s="196" t="str">
        <f t="shared" si="17"/>
        <v>GFS/ICB</v>
      </c>
    </row>
    <row r="368" spans="1:39" x14ac:dyDescent="0.25">
      <c r="A368" s="195" t="str">
        <f>IF(ISERROR(MATCH(H368,PriorMonth!H:H,0)),"New","Unresolved")</f>
        <v>New</v>
      </c>
      <c r="B368" s="148">
        <v>8520</v>
      </c>
      <c r="C368" s="149" t="s">
        <v>842</v>
      </c>
      <c r="D368" s="148" t="s">
        <v>19</v>
      </c>
      <c r="E368" s="148">
        <v>693</v>
      </c>
      <c r="F368" s="149" t="s">
        <v>177</v>
      </c>
      <c r="G368" s="148" t="s">
        <v>16</v>
      </c>
      <c r="H368" s="148">
        <v>85200310087780</v>
      </c>
      <c r="I368" s="149" t="s">
        <v>277</v>
      </c>
      <c r="J368" s="148" t="s">
        <v>1292</v>
      </c>
      <c r="K368" s="148">
        <v>42829</v>
      </c>
      <c r="L368" s="149">
        <v>64</v>
      </c>
      <c r="M368" s="148" t="s">
        <v>118</v>
      </c>
      <c r="N368" s="148" t="s">
        <v>41</v>
      </c>
      <c r="O368" s="149">
        <v>42891</v>
      </c>
      <c r="P368" s="148" t="s">
        <v>1878</v>
      </c>
      <c r="Q368" s="148">
        <v>2</v>
      </c>
      <c r="R368" s="149" t="s">
        <v>33</v>
      </c>
      <c r="S368" s="148">
        <v>1768896</v>
      </c>
      <c r="T368" s="148" t="s">
        <v>197</v>
      </c>
      <c r="U368" s="149">
        <v>24454.63</v>
      </c>
      <c r="V368" s="148" t="s">
        <v>197</v>
      </c>
      <c r="W368" s="148">
        <v>1768895.7525606158</v>
      </c>
      <c r="X368" s="149" t="s">
        <v>100</v>
      </c>
      <c r="Y368" s="148" t="s">
        <v>114</v>
      </c>
      <c r="Z368" s="148">
        <v>24.45</v>
      </c>
      <c r="AA368" s="149">
        <v>1</v>
      </c>
      <c r="AB368" s="148" t="s">
        <v>630</v>
      </c>
      <c r="AC368" s="148" t="s">
        <v>431</v>
      </c>
      <c r="AD368" s="149" t="s">
        <v>759</v>
      </c>
      <c r="AE368" s="148" t="s">
        <v>350</v>
      </c>
      <c r="AF368" s="148"/>
      <c r="AG368" s="149"/>
      <c r="AH368" s="148"/>
      <c r="AI368" s="148"/>
      <c r="AJ368" s="149"/>
      <c r="AK368" s="148" t="str">
        <f t="shared" si="15"/>
        <v>GFS</v>
      </c>
      <c r="AL368" s="148" t="str">
        <f t="shared" si="16"/>
        <v>Non- ICB</v>
      </c>
      <c r="AM368" s="196" t="str">
        <f t="shared" si="17"/>
        <v>GFS/Non- ICB</v>
      </c>
    </row>
    <row r="369" spans="1:39" x14ac:dyDescent="0.25">
      <c r="A369" s="195" t="str">
        <f>IF(ISERROR(MATCH(H369,PriorMonth!H:H,0)),"New","Unresolved")</f>
        <v>Unresolved</v>
      </c>
      <c r="B369" s="148">
        <v>693</v>
      </c>
      <c r="C369" s="149" t="s">
        <v>177</v>
      </c>
      <c r="D369" s="148" t="s">
        <v>16</v>
      </c>
      <c r="E369" s="148">
        <v>8243</v>
      </c>
      <c r="F369" s="149" t="s">
        <v>120</v>
      </c>
      <c r="G369" s="148" t="s">
        <v>14</v>
      </c>
      <c r="H369" s="148">
        <v>69301111602817</v>
      </c>
      <c r="I369" s="149" t="s">
        <v>56</v>
      </c>
      <c r="J369" s="148" t="s">
        <v>179</v>
      </c>
      <c r="K369" s="148">
        <v>42677</v>
      </c>
      <c r="L369" s="149">
        <v>216</v>
      </c>
      <c r="M369" s="148" t="s">
        <v>127</v>
      </c>
      <c r="N369" s="148" t="s">
        <v>128</v>
      </c>
      <c r="O369" s="149">
        <v>42733</v>
      </c>
      <c r="P369" s="148" t="s">
        <v>651</v>
      </c>
      <c r="Q369" s="148">
        <v>160</v>
      </c>
      <c r="R369" s="149" t="s">
        <v>39</v>
      </c>
      <c r="S369" s="148">
        <v>24372</v>
      </c>
      <c r="T369" s="148" t="s">
        <v>100</v>
      </c>
      <c r="U369" s="149">
        <v>24372</v>
      </c>
      <c r="V369" s="148" t="s">
        <v>100</v>
      </c>
      <c r="W369" s="148">
        <v>24372</v>
      </c>
      <c r="X369" s="149" t="s">
        <v>100</v>
      </c>
      <c r="Y369" s="148" t="s">
        <v>114</v>
      </c>
      <c r="Z369" s="148">
        <v>24.37</v>
      </c>
      <c r="AA369" s="149">
        <v>1</v>
      </c>
      <c r="AB369" s="148" t="s">
        <v>630</v>
      </c>
      <c r="AC369" s="148" t="s">
        <v>570</v>
      </c>
      <c r="AD369" s="149" t="s">
        <v>1271</v>
      </c>
      <c r="AE369" s="148" t="s">
        <v>350</v>
      </c>
      <c r="AF369" s="148"/>
      <c r="AG369" s="149"/>
      <c r="AH369" s="148"/>
      <c r="AI369" s="148"/>
      <c r="AJ369" s="149"/>
      <c r="AK369" s="148" t="str">
        <f t="shared" si="15"/>
        <v>GFS</v>
      </c>
      <c r="AL369" s="148" t="str">
        <f t="shared" si="16"/>
        <v>Non- ICB</v>
      </c>
      <c r="AM369" s="196" t="str">
        <f t="shared" si="17"/>
        <v>GFS/Non- ICB</v>
      </c>
    </row>
    <row r="370" spans="1:39" x14ac:dyDescent="0.25">
      <c r="A370" s="195" t="str">
        <f>IF(ISERROR(MATCH(H370,PriorMonth!H:H,0)),"New","Unresolved")</f>
        <v>New</v>
      </c>
      <c r="B370" s="148">
        <v>3019</v>
      </c>
      <c r="C370" s="149" t="s">
        <v>134</v>
      </c>
      <c r="D370" s="148" t="s">
        <v>16</v>
      </c>
      <c r="E370" s="148">
        <v>3014</v>
      </c>
      <c r="F370" s="149" t="s">
        <v>144</v>
      </c>
      <c r="G370" s="148" t="s">
        <v>16</v>
      </c>
      <c r="H370" s="148">
        <v>30190110008296</v>
      </c>
      <c r="I370" s="149" t="s">
        <v>59</v>
      </c>
      <c r="J370" s="148" t="s">
        <v>135</v>
      </c>
      <c r="K370" s="148">
        <v>42829</v>
      </c>
      <c r="L370" s="149">
        <v>64</v>
      </c>
      <c r="M370" s="148" t="s">
        <v>111</v>
      </c>
      <c r="N370" s="148" t="s">
        <v>42</v>
      </c>
      <c r="O370" s="149">
        <v>42892</v>
      </c>
      <c r="P370" s="148" t="s">
        <v>1878</v>
      </c>
      <c r="Q370" s="148">
        <v>1</v>
      </c>
      <c r="R370" s="149" t="s">
        <v>33</v>
      </c>
      <c r="S370" s="148">
        <v>24216.880000000001</v>
      </c>
      <c r="T370" s="148" t="s">
        <v>100</v>
      </c>
      <c r="U370" s="149">
        <v>24216.880000000001</v>
      </c>
      <c r="V370" s="148" t="s">
        <v>100</v>
      </c>
      <c r="W370" s="148">
        <v>24216.880000000001</v>
      </c>
      <c r="X370" s="149" t="s">
        <v>100</v>
      </c>
      <c r="Y370" s="148" t="s">
        <v>107</v>
      </c>
      <c r="Z370" s="148">
        <v>24.22</v>
      </c>
      <c r="AA370" s="149">
        <v>1</v>
      </c>
      <c r="AB370" s="148" t="s">
        <v>630</v>
      </c>
      <c r="AC370" s="148" t="s">
        <v>413</v>
      </c>
      <c r="AD370" s="149" t="s">
        <v>2660</v>
      </c>
      <c r="AE370" s="148" t="s">
        <v>350</v>
      </c>
      <c r="AF370" s="148"/>
      <c r="AG370" s="149"/>
      <c r="AH370" s="148"/>
      <c r="AI370" s="148"/>
      <c r="AJ370" s="149"/>
      <c r="AK370" s="148" t="str">
        <f t="shared" si="15"/>
        <v>GFS</v>
      </c>
      <c r="AL370" s="148" t="str">
        <f t="shared" si="16"/>
        <v>Non- ICB</v>
      </c>
      <c r="AM370" s="196" t="str">
        <f t="shared" si="17"/>
        <v>GFS/Non- ICB</v>
      </c>
    </row>
    <row r="371" spans="1:39" x14ac:dyDescent="0.25">
      <c r="A371" s="195" t="str">
        <f>IF(ISERROR(MATCH(H371,PriorMonth!H:H,0)),"New","Unresolved")</f>
        <v>Unresolved</v>
      </c>
      <c r="B371" s="148">
        <v>3019</v>
      </c>
      <c r="C371" s="149" t="s">
        <v>134</v>
      </c>
      <c r="D371" s="148" t="s">
        <v>16</v>
      </c>
      <c r="E371" s="148">
        <v>3033</v>
      </c>
      <c r="F371" s="149" t="s">
        <v>156</v>
      </c>
      <c r="G371" s="148" t="s">
        <v>18</v>
      </c>
      <c r="H371" s="148">
        <v>30190110008203</v>
      </c>
      <c r="I371" s="149" t="s">
        <v>59</v>
      </c>
      <c r="J371" s="148" t="s">
        <v>135</v>
      </c>
      <c r="K371" s="148">
        <v>42829</v>
      </c>
      <c r="L371" s="149">
        <v>64</v>
      </c>
      <c r="M371" s="148" t="s">
        <v>127</v>
      </c>
      <c r="N371" s="148" t="s">
        <v>128</v>
      </c>
      <c r="O371" s="149">
        <v>42859</v>
      </c>
      <c r="P371" s="148" t="s">
        <v>1878</v>
      </c>
      <c r="Q371" s="148">
        <v>34</v>
      </c>
      <c r="R371" s="149" t="s">
        <v>34</v>
      </c>
      <c r="S371" s="148">
        <v>24060</v>
      </c>
      <c r="T371" s="148" t="s">
        <v>100</v>
      </c>
      <c r="U371" s="149">
        <v>24060</v>
      </c>
      <c r="V371" s="148" t="s">
        <v>100</v>
      </c>
      <c r="W371" s="148">
        <v>24060</v>
      </c>
      <c r="X371" s="149" t="s">
        <v>100</v>
      </c>
      <c r="Y371" s="148" t="s">
        <v>114</v>
      </c>
      <c r="Z371" s="148">
        <v>24.06</v>
      </c>
      <c r="AA371" s="149">
        <v>1</v>
      </c>
      <c r="AB371" s="148" t="s">
        <v>630</v>
      </c>
      <c r="AC371" s="148" t="s">
        <v>451</v>
      </c>
      <c r="AD371" s="149" t="s">
        <v>1983</v>
      </c>
      <c r="AE371" s="148" t="s">
        <v>350</v>
      </c>
      <c r="AF371" s="148"/>
      <c r="AG371" s="149"/>
      <c r="AH371" s="148"/>
      <c r="AI371" s="148"/>
      <c r="AJ371" s="149"/>
      <c r="AK371" s="148" t="str">
        <f t="shared" si="15"/>
        <v>GFS</v>
      </c>
      <c r="AL371" s="148" t="str">
        <f t="shared" si="16"/>
        <v>Non- ICB</v>
      </c>
      <c r="AM371" s="196" t="str">
        <f t="shared" si="17"/>
        <v>GFS/Non- ICB</v>
      </c>
    </row>
    <row r="372" spans="1:39" x14ac:dyDescent="0.25">
      <c r="A372" s="195" t="str">
        <f>IF(ISERROR(MATCH(H372,PriorMonth!H:H,0)),"New","Unresolved")</f>
        <v>New</v>
      </c>
      <c r="B372" s="148">
        <v>8520</v>
      </c>
      <c r="C372" s="149" t="s">
        <v>842</v>
      </c>
      <c r="D372" s="148" t="s">
        <v>19</v>
      </c>
      <c r="E372" s="148">
        <v>247</v>
      </c>
      <c r="F372" s="149" t="s">
        <v>198</v>
      </c>
      <c r="G372" s="148" t="s">
        <v>23</v>
      </c>
      <c r="H372" s="148">
        <v>85204410000315</v>
      </c>
      <c r="I372" s="149" t="s">
        <v>59</v>
      </c>
      <c r="J372" s="148" t="s">
        <v>320</v>
      </c>
      <c r="K372" s="148">
        <v>42887</v>
      </c>
      <c r="L372" s="149">
        <v>6</v>
      </c>
      <c r="M372" s="148" t="s">
        <v>111</v>
      </c>
      <c r="N372" s="148" t="s">
        <v>42</v>
      </c>
      <c r="O372" s="149">
        <v>42893</v>
      </c>
      <c r="P372" s="148" t="s">
        <v>1878</v>
      </c>
      <c r="Q372" s="148">
        <v>0</v>
      </c>
      <c r="R372" s="149" t="s">
        <v>33</v>
      </c>
      <c r="S372" s="148">
        <v>1739700</v>
      </c>
      <c r="T372" s="148" t="s">
        <v>197</v>
      </c>
      <c r="U372" s="149">
        <v>24051</v>
      </c>
      <c r="V372" s="148" t="s">
        <v>197</v>
      </c>
      <c r="W372" s="148">
        <v>1739699.6701579769</v>
      </c>
      <c r="X372" s="149" t="s">
        <v>100</v>
      </c>
      <c r="Y372" s="148" t="s">
        <v>114</v>
      </c>
      <c r="Z372" s="148">
        <v>24.05</v>
      </c>
      <c r="AA372" s="149">
        <v>1</v>
      </c>
      <c r="AB372" s="148" t="s">
        <v>630</v>
      </c>
      <c r="AC372" s="148" t="s">
        <v>915</v>
      </c>
      <c r="AD372" s="149" t="s">
        <v>1280</v>
      </c>
      <c r="AE372" s="148" t="s">
        <v>350</v>
      </c>
      <c r="AF372" s="148"/>
      <c r="AG372" s="149"/>
      <c r="AH372" s="148"/>
      <c r="AI372" s="148"/>
      <c r="AJ372" s="149"/>
      <c r="AK372" s="148" t="str">
        <f t="shared" si="15"/>
        <v>GFS</v>
      </c>
      <c r="AL372" s="148" t="str">
        <f t="shared" si="16"/>
        <v>Non- ICB</v>
      </c>
      <c r="AM372" s="196" t="str">
        <f t="shared" si="17"/>
        <v>GFS/Non- ICB</v>
      </c>
    </row>
    <row r="373" spans="1:39" x14ac:dyDescent="0.25">
      <c r="A373" s="195" t="str">
        <f>IF(ISERROR(MATCH(H373,PriorMonth!H:H,0)),"New","Unresolved")</f>
        <v>New</v>
      </c>
      <c r="B373" s="148">
        <v>693</v>
      </c>
      <c r="C373" s="149" t="s">
        <v>177</v>
      </c>
      <c r="D373" s="148" t="s">
        <v>16</v>
      </c>
      <c r="E373" s="148">
        <v>8243</v>
      </c>
      <c r="F373" s="149" t="s">
        <v>120</v>
      </c>
      <c r="G373" s="148" t="s">
        <v>14</v>
      </c>
      <c r="H373" s="148">
        <v>69301111700564</v>
      </c>
      <c r="I373" s="149" t="s">
        <v>56</v>
      </c>
      <c r="J373" s="148" t="s">
        <v>179</v>
      </c>
      <c r="K373" s="148">
        <v>42829</v>
      </c>
      <c r="L373" s="149">
        <v>64</v>
      </c>
      <c r="M373" s="148" t="s">
        <v>161</v>
      </c>
      <c r="N373" s="148" t="s">
        <v>128</v>
      </c>
      <c r="O373" s="149">
        <v>42892</v>
      </c>
      <c r="P373" s="148" t="s">
        <v>1878</v>
      </c>
      <c r="Q373" s="148">
        <v>1</v>
      </c>
      <c r="R373" s="149" t="s">
        <v>33</v>
      </c>
      <c r="S373" s="148">
        <v>23920</v>
      </c>
      <c r="T373" s="148" t="s">
        <v>100</v>
      </c>
      <c r="U373" s="149">
        <v>23920</v>
      </c>
      <c r="V373" s="148" t="s">
        <v>100</v>
      </c>
      <c r="W373" s="148">
        <v>23920</v>
      </c>
      <c r="X373" s="149" t="s">
        <v>100</v>
      </c>
      <c r="Y373" s="148" t="s">
        <v>114</v>
      </c>
      <c r="Z373" s="148">
        <v>23.92</v>
      </c>
      <c r="AA373" s="149">
        <v>1</v>
      </c>
      <c r="AB373" s="148" t="s">
        <v>630</v>
      </c>
      <c r="AC373" s="148" t="s">
        <v>660</v>
      </c>
      <c r="AD373" s="149" t="s">
        <v>2773</v>
      </c>
      <c r="AE373" s="148" t="s">
        <v>350</v>
      </c>
      <c r="AF373" s="148"/>
      <c r="AG373" s="149"/>
      <c r="AH373" s="148"/>
      <c r="AI373" s="148"/>
      <c r="AJ373" s="149"/>
      <c r="AK373" s="148" t="str">
        <f t="shared" si="15"/>
        <v>GFS</v>
      </c>
      <c r="AL373" s="148" t="str">
        <f t="shared" si="16"/>
        <v>Non- ICB</v>
      </c>
      <c r="AM373" s="196" t="str">
        <f t="shared" si="17"/>
        <v>GFS/Non- ICB</v>
      </c>
    </row>
    <row r="374" spans="1:39" x14ac:dyDescent="0.25">
      <c r="A374" s="195" t="str">
        <f>IF(ISERROR(MATCH(H374,PriorMonth!H:H,0)),"New","Unresolved")</f>
        <v>Unresolved</v>
      </c>
      <c r="B374" s="148">
        <v>95</v>
      </c>
      <c r="C374" s="149" t="s">
        <v>153</v>
      </c>
      <c r="D374" s="148" t="s">
        <v>17</v>
      </c>
      <c r="E374" s="148">
        <v>692</v>
      </c>
      <c r="F374" s="149" t="s">
        <v>187</v>
      </c>
      <c r="G374" s="148" t="s">
        <v>16</v>
      </c>
      <c r="H374" s="148">
        <v>950110011163</v>
      </c>
      <c r="I374" s="149" t="s">
        <v>58</v>
      </c>
      <c r="J374" s="148" t="s">
        <v>195</v>
      </c>
      <c r="K374" s="148">
        <v>42821</v>
      </c>
      <c r="L374" s="149">
        <v>72</v>
      </c>
      <c r="M374" s="148" t="s">
        <v>158</v>
      </c>
      <c r="N374" s="148" t="s">
        <v>41</v>
      </c>
      <c r="O374" s="149">
        <v>42859</v>
      </c>
      <c r="P374" s="148" t="s">
        <v>1878</v>
      </c>
      <c r="Q374" s="148">
        <v>34</v>
      </c>
      <c r="R374" s="149" t="s">
        <v>34</v>
      </c>
      <c r="S374" s="148">
        <v>23899.5</v>
      </c>
      <c r="T374" s="148" t="s">
        <v>100</v>
      </c>
      <c r="U374" s="149">
        <v>23899.5</v>
      </c>
      <c r="V374" s="148" t="s">
        <v>100</v>
      </c>
      <c r="W374" s="148">
        <v>23899.5</v>
      </c>
      <c r="X374" s="149" t="s">
        <v>100</v>
      </c>
      <c r="Y374" s="148" t="s">
        <v>114</v>
      </c>
      <c r="Z374" s="148">
        <v>23.9</v>
      </c>
      <c r="AA374" s="149">
        <v>1</v>
      </c>
      <c r="AB374" s="148" t="s">
        <v>630</v>
      </c>
      <c r="AC374" s="148" t="s">
        <v>463</v>
      </c>
      <c r="AD374" s="149" t="s">
        <v>1903</v>
      </c>
      <c r="AE374" s="148" t="s">
        <v>350</v>
      </c>
      <c r="AF374" s="148"/>
      <c r="AG374" s="149"/>
      <c r="AH374" s="148"/>
      <c r="AI374" s="148"/>
      <c r="AJ374" s="149"/>
      <c r="AK374" s="148" t="str">
        <f t="shared" si="15"/>
        <v>GFS</v>
      </c>
      <c r="AL374" s="148" t="str">
        <f t="shared" si="16"/>
        <v>Non- ICB</v>
      </c>
      <c r="AM374" s="196" t="str">
        <f t="shared" si="17"/>
        <v>GFS/Non- ICB</v>
      </c>
    </row>
    <row r="375" spans="1:39" x14ac:dyDescent="0.25">
      <c r="A375" s="195" t="str">
        <f>IF(ISERROR(MATCH(H375,PriorMonth!H:H,0)),"New","Unresolved")</f>
        <v>Unresolved</v>
      </c>
      <c r="B375" s="148">
        <v>3074</v>
      </c>
      <c r="C375" s="149" t="s">
        <v>240</v>
      </c>
      <c r="D375" s="148" t="s">
        <v>21</v>
      </c>
      <c r="E375" s="148">
        <v>1320</v>
      </c>
      <c r="F375" s="149" t="s">
        <v>188</v>
      </c>
      <c r="G375" s="148" t="s">
        <v>21</v>
      </c>
      <c r="H375" s="148">
        <v>3074170122</v>
      </c>
      <c r="I375" s="149" t="s">
        <v>59</v>
      </c>
      <c r="J375" s="148" t="s">
        <v>125</v>
      </c>
      <c r="K375" s="148">
        <v>42795</v>
      </c>
      <c r="L375" s="149">
        <v>98</v>
      </c>
      <c r="M375" s="148" t="s">
        <v>111</v>
      </c>
      <c r="N375" s="148" t="s">
        <v>42</v>
      </c>
      <c r="O375" s="149">
        <v>42859</v>
      </c>
      <c r="P375" s="148" t="s">
        <v>1878</v>
      </c>
      <c r="Q375" s="148">
        <v>34</v>
      </c>
      <c r="R375" s="149" t="s">
        <v>34</v>
      </c>
      <c r="S375" s="148">
        <v>225625</v>
      </c>
      <c r="T375" s="148" t="s">
        <v>189</v>
      </c>
      <c r="U375" s="149">
        <v>23904</v>
      </c>
      <c r="V375" s="148" t="s">
        <v>189</v>
      </c>
      <c r="W375" s="148">
        <v>225625.01356827127</v>
      </c>
      <c r="X375" s="149" t="s">
        <v>100</v>
      </c>
      <c r="Y375" s="148" t="s">
        <v>107</v>
      </c>
      <c r="Z375" s="148">
        <v>23.9</v>
      </c>
      <c r="AA375" s="149">
        <v>1</v>
      </c>
      <c r="AB375" s="148" t="s">
        <v>630</v>
      </c>
      <c r="AC375" s="148" t="s">
        <v>440</v>
      </c>
      <c r="AD375" s="149" t="s">
        <v>368</v>
      </c>
      <c r="AE375" s="148" t="s">
        <v>350</v>
      </c>
      <c r="AF375" s="148"/>
      <c r="AG375" s="149"/>
      <c r="AH375" s="148"/>
      <c r="AI375" s="148"/>
      <c r="AJ375" s="149"/>
      <c r="AK375" s="148" t="str">
        <f t="shared" si="15"/>
        <v>GFS</v>
      </c>
      <c r="AL375" s="148" t="str">
        <f t="shared" si="16"/>
        <v>Non- ICB</v>
      </c>
      <c r="AM375" s="196" t="str">
        <f t="shared" si="17"/>
        <v>GFS/Non- ICB</v>
      </c>
    </row>
    <row r="376" spans="1:39" x14ac:dyDescent="0.25">
      <c r="A376" s="195" t="str">
        <f>IF(ISERROR(MATCH(H376,PriorMonth!H:H,0)),"New","Unresolved")</f>
        <v>Unresolved</v>
      </c>
      <c r="B376" s="148">
        <v>693</v>
      </c>
      <c r="C376" s="149" t="s">
        <v>177</v>
      </c>
      <c r="D376" s="148" t="s">
        <v>16</v>
      </c>
      <c r="E376" s="148">
        <v>8243</v>
      </c>
      <c r="F376" s="149" t="s">
        <v>120</v>
      </c>
      <c r="G376" s="148" t="s">
        <v>14</v>
      </c>
      <c r="H376" s="148">
        <v>69301111603146</v>
      </c>
      <c r="I376" s="149" t="s">
        <v>56</v>
      </c>
      <c r="J376" s="148" t="s">
        <v>179</v>
      </c>
      <c r="K376" s="148">
        <v>42705</v>
      </c>
      <c r="L376" s="149">
        <v>188</v>
      </c>
      <c r="M376" s="148" t="s">
        <v>127</v>
      </c>
      <c r="N376" s="148" t="s">
        <v>128</v>
      </c>
      <c r="O376" s="149">
        <v>42775</v>
      </c>
      <c r="P376" s="148" t="s">
        <v>838</v>
      </c>
      <c r="Q376" s="148">
        <v>118</v>
      </c>
      <c r="R376" s="149" t="s">
        <v>36</v>
      </c>
      <c r="S376" s="148">
        <v>23845</v>
      </c>
      <c r="T376" s="148" t="s">
        <v>100</v>
      </c>
      <c r="U376" s="149">
        <v>23845</v>
      </c>
      <c r="V376" s="148" t="s">
        <v>100</v>
      </c>
      <c r="W376" s="148">
        <v>23845</v>
      </c>
      <c r="X376" s="149" t="s">
        <v>100</v>
      </c>
      <c r="Y376" s="148" t="s">
        <v>114</v>
      </c>
      <c r="Z376" s="148">
        <v>23.85</v>
      </c>
      <c r="AA376" s="149">
        <v>1</v>
      </c>
      <c r="AB376" s="148" t="s">
        <v>630</v>
      </c>
      <c r="AC376" s="148" t="s">
        <v>851</v>
      </c>
      <c r="AD376" s="149" t="s">
        <v>1259</v>
      </c>
      <c r="AE376" s="148" t="s">
        <v>350</v>
      </c>
      <c r="AF376" s="148"/>
      <c r="AG376" s="149"/>
      <c r="AH376" s="148"/>
      <c r="AI376" s="148"/>
      <c r="AJ376" s="149"/>
      <c r="AK376" s="148" t="str">
        <f t="shared" si="15"/>
        <v>GFS</v>
      </c>
      <c r="AL376" s="148" t="str">
        <f t="shared" si="16"/>
        <v>Non- ICB</v>
      </c>
      <c r="AM376" s="196" t="str">
        <f t="shared" si="17"/>
        <v>GFS/Non- ICB</v>
      </c>
    </row>
    <row r="377" spans="1:39" x14ac:dyDescent="0.25">
      <c r="A377" s="195" t="str">
        <f>IF(ISERROR(MATCH(H377,PriorMonth!H:H,0)),"New","Unresolved")</f>
        <v>New</v>
      </c>
      <c r="B377" s="148">
        <v>95</v>
      </c>
      <c r="C377" s="149" t="s">
        <v>153</v>
      </c>
      <c r="D377" s="148" t="s">
        <v>17</v>
      </c>
      <c r="E377" s="148">
        <v>1750</v>
      </c>
      <c r="F377" s="149" t="s">
        <v>159</v>
      </c>
      <c r="G377" s="148" t="s">
        <v>18</v>
      </c>
      <c r="H377" s="148">
        <v>950110011857</v>
      </c>
      <c r="I377" s="149" t="s">
        <v>58</v>
      </c>
      <c r="J377" s="148" t="s">
        <v>195</v>
      </c>
      <c r="K377" s="148">
        <v>42828</v>
      </c>
      <c r="L377" s="149">
        <v>65</v>
      </c>
      <c r="M377" s="148" t="s">
        <v>118</v>
      </c>
      <c r="N377" s="148" t="s">
        <v>41</v>
      </c>
      <c r="O377" s="149">
        <v>42893</v>
      </c>
      <c r="P377" s="148" t="s">
        <v>1878</v>
      </c>
      <c r="Q377" s="148">
        <v>0</v>
      </c>
      <c r="R377" s="149" t="s">
        <v>33</v>
      </c>
      <c r="S377" s="148">
        <v>23825.05</v>
      </c>
      <c r="T377" s="148" t="s">
        <v>100</v>
      </c>
      <c r="U377" s="149">
        <v>23825.05</v>
      </c>
      <c r="V377" s="148" t="s">
        <v>100</v>
      </c>
      <c r="W377" s="148">
        <v>23825.05</v>
      </c>
      <c r="X377" s="149" t="s">
        <v>100</v>
      </c>
      <c r="Y377" s="148" t="s">
        <v>114</v>
      </c>
      <c r="Z377" s="148">
        <v>23.83</v>
      </c>
      <c r="AA377" s="149">
        <v>1</v>
      </c>
      <c r="AB377" s="148" t="s">
        <v>630</v>
      </c>
      <c r="AC377" s="148" t="s">
        <v>949</v>
      </c>
      <c r="AD377" s="149" t="s">
        <v>1457</v>
      </c>
      <c r="AE377" s="148" t="s">
        <v>350</v>
      </c>
      <c r="AF377" s="148"/>
      <c r="AG377" s="149"/>
      <c r="AH377" s="148"/>
      <c r="AI377" s="148"/>
      <c r="AJ377" s="149"/>
      <c r="AK377" s="148" t="str">
        <f t="shared" si="15"/>
        <v>GFS</v>
      </c>
      <c r="AL377" s="148" t="str">
        <f t="shared" si="16"/>
        <v>Non- ICB</v>
      </c>
      <c r="AM377" s="196" t="str">
        <f t="shared" si="17"/>
        <v>GFS/Non- ICB</v>
      </c>
    </row>
    <row r="378" spans="1:39" x14ac:dyDescent="0.25">
      <c r="A378" s="195" t="str">
        <f>IF(ISERROR(MATCH(H378,PriorMonth!H:H,0)),"New","Unresolved")</f>
        <v>Unresolved</v>
      </c>
      <c r="B378" s="148">
        <v>8243</v>
      </c>
      <c r="C378" s="149" t="s">
        <v>120</v>
      </c>
      <c r="D378" s="148" t="s">
        <v>14</v>
      </c>
      <c r="E378" s="148">
        <v>8205</v>
      </c>
      <c r="F378" s="149" t="s">
        <v>130</v>
      </c>
      <c r="G378" s="148" t="s">
        <v>14</v>
      </c>
      <c r="H378" s="148">
        <v>82430160098498</v>
      </c>
      <c r="I378" s="149" t="s">
        <v>56</v>
      </c>
      <c r="J378" s="148" t="s">
        <v>300</v>
      </c>
      <c r="K378" s="148">
        <v>42773</v>
      </c>
      <c r="L378" s="149">
        <v>120</v>
      </c>
      <c r="M378" s="148" t="s">
        <v>111</v>
      </c>
      <c r="N378" s="148" t="s">
        <v>42</v>
      </c>
      <c r="O378" s="149">
        <v>42830</v>
      </c>
      <c r="P378" s="148" t="s">
        <v>838</v>
      </c>
      <c r="Q378" s="148">
        <v>63</v>
      </c>
      <c r="R378" s="149" t="s">
        <v>35</v>
      </c>
      <c r="S378" s="148">
        <v>23680</v>
      </c>
      <c r="T378" s="148" t="s">
        <v>100</v>
      </c>
      <c r="U378" s="149">
        <v>23680</v>
      </c>
      <c r="V378" s="148" t="s">
        <v>100</v>
      </c>
      <c r="W378" s="148">
        <v>23680</v>
      </c>
      <c r="X378" s="149" t="s">
        <v>100</v>
      </c>
      <c r="Y378" s="148" t="s">
        <v>107</v>
      </c>
      <c r="Z378" s="148">
        <v>23.68</v>
      </c>
      <c r="AA378" s="149">
        <v>1</v>
      </c>
      <c r="AB378" s="148" t="s">
        <v>630</v>
      </c>
      <c r="AC378" s="148" t="s">
        <v>762</v>
      </c>
      <c r="AD378" s="149" t="s">
        <v>1481</v>
      </c>
      <c r="AE378" s="148" t="s">
        <v>350</v>
      </c>
      <c r="AF378" s="148"/>
      <c r="AG378" s="149"/>
      <c r="AH378" s="148"/>
      <c r="AI378" s="148"/>
      <c r="AJ378" s="149"/>
      <c r="AK378" s="148" t="str">
        <f t="shared" si="15"/>
        <v>GFS</v>
      </c>
      <c r="AL378" s="148" t="str">
        <f t="shared" si="16"/>
        <v>Non- ICB</v>
      </c>
      <c r="AM378" s="196" t="str">
        <f t="shared" si="17"/>
        <v>GFS/Non- ICB</v>
      </c>
    </row>
    <row r="379" spans="1:39" x14ac:dyDescent="0.25">
      <c r="A379" s="195" t="str">
        <f>IF(ISERROR(MATCH(H379,PriorMonth!H:H,0)),"New","Unresolved")</f>
        <v>Unresolved</v>
      </c>
      <c r="B379" s="148">
        <v>3019</v>
      </c>
      <c r="C379" s="149" t="s">
        <v>134</v>
      </c>
      <c r="D379" s="148" t="s">
        <v>16</v>
      </c>
      <c r="E379" s="148">
        <v>3014</v>
      </c>
      <c r="F379" s="149" t="s">
        <v>144</v>
      </c>
      <c r="G379" s="148" t="s">
        <v>16</v>
      </c>
      <c r="H379" s="148">
        <v>30190110007814</v>
      </c>
      <c r="I379" s="149" t="s">
        <v>59</v>
      </c>
      <c r="J379" s="148" t="s">
        <v>135</v>
      </c>
      <c r="K379" s="148">
        <v>42698</v>
      </c>
      <c r="L379" s="149">
        <v>195</v>
      </c>
      <c r="M379" s="148" t="s">
        <v>111</v>
      </c>
      <c r="N379" s="148" t="s">
        <v>42</v>
      </c>
      <c r="O379" s="149">
        <v>42775</v>
      </c>
      <c r="P379" s="148" t="s">
        <v>838</v>
      </c>
      <c r="Q379" s="148">
        <v>118</v>
      </c>
      <c r="R379" s="149" t="s">
        <v>36</v>
      </c>
      <c r="S379" s="148">
        <v>23430</v>
      </c>
      <c r="T379" s="148" t="s">
        <v>100</v>
      </c>
      <c r="U379" s="149">
        <v>23430</v>
      </c>
      <c r="V379" s="148" t="s">
        <v>100</v>
      </c>
      <c r="W379" s="148">
        <v>23430</v>
      </c>
      <c r="X379" s="149" t="s">
        <v>100</v>
      </c>
      <c r="Y379" s="148" t="s">
        <v>107</v>
      </c>
      <c r="Z379" s="148">
        <v>23.43</v>
      </c>
      <c r="AA379" s="149">
        <v>1</v>
      </c>
      <c r="AB379" s="148" t="s">
        <v>630</v>
      </c>
      <c r="AC379" s="148" t="s">
        <v>413</v>
      </c>
      <c r="AD379" s="149" t="s">
        <v>636</v>
      </c>
      <c r="AE379" s="148" t="s">
        <v>350</v>
      </c>
      <c r="AF379" s="148"/>
      <c r="AG379" s="149"/>
      <c r="AH379" s="148"/>
      <c r="AI379" s="148"/>
      <c r="AJ379" s="149"/>
      <c r="AK379" s="148" t="str">
        <f t="shared" si="15"/>
        <v>GFS</v>
      </c>
      <c r="AL379" s="148" t="str">
        <f t="shared" si="16"/>
        <v>Non- ICB</v>
      </c>
      <c r="AM379" s="196" t="str">
        <f t="shared" si="17"/>
        <v>GFS/Non- ICB</v>
      </c>
    </row>
    <row r="380" spans="1:39" x14ac:dyDescent="0.25">
      <c r="A380" s="195" t="str">
        <f>IF(ISERROR(MATCH(H380,PriorMonth!H:H,0)),"New","Unresolved")</f>
        <v>Unresolved</v>
      </c>
      <c r="B380" s="148">
        <v>132</v>
      </c>
      <c r="C380" s="149" t="s">
        <v>233</v>
      </c>
      <c r="D380" s="148" t="s">
        <v>22</v>
      </c>
      <c r="E380" s="148">
        <v>199</v>
      </c>
      <c r="F380" s="149" t="s">
        <v>137</v>
      </c>
      <c r="G380" s="148" t="s">
        <v>22</v>
      </c>
      <c r="H380" s="148">
        <v>1320130002424</v>
      </c>
      <c r="I380" s="149" t="s">
        <v>54</v>
      </c>
      <c r="J380" s="148" t="s">
        <v>330</v>
      </c>
      <c r="K380" s="148">
        <v>42640</v>
      </c>
      <c r="L380" s="149">
        <v>253</v>
      </c>
      <c r="M380" s="148" t="s">
        <v>118</v>
      </c>
      <c r="N380" s="148" t="s">
        <v>41</v>
      </c>
      <c r="O380" s="149">
        <v>42709</v>
      </c>
      <c r="P380" s="148" t="s">
        <v>651</v>
      </c>
      <c r="Q380" s="148">
        <v>184</v>
      </c>
      <c r="R380" s="149" t="s">
        <v>37</v>
      </c>
      <c r="S380" s="148">
        <v>26078.82</v>
      </c>
      <c r="T380" s="148" t="s">
        <v>248</v>
      </c>
      <c r="U380" s="149">
        <v>23241.08</v>
      </c>
      <c r="V380" s="148" t="s">
        <v>248</v>
      </c>
      <c r="W380" s="148">
        <v>26078.814954719903</v>
      </c>
      <c r="X380" s="149" t="s">
        <v>100</v>
      </c>
      <c r="Y380" s="148" t="s">
        <v>107</v>
      </c>
      <c r="Z380" s="148">
        <v>23.24</v>
      </c>
      <c r="AA380" s="149">
        <v>1</v>
      </c>
      <c r="AB380" s="148" t="s">
        <v>630</v>
      </c>
      <c r="AC380" s="148" t="s">
        <v>513</v>
      </c>
      <c r="AD380" s="149" t="s">
        <v>637</v>
      </c>
      <c r="AE380" s="148" t="s">
        <v>350</v>
      </c>
      <c r="AF380" s="148"/>
      <c r="AG380" s="149"/>
      <c r="AH380" s="148"/>
      <c r="AI380" s="148"/>
      <c r="AJ380" s="149"/>
      <c r="AK380" s="148" t="str">
        <f t="shared" si="15"/>
        <v>GFS</v>
      </c>
      <c r="AL380" s="148" t="str">
        <f t="shared" si="16"/>
        <v>Non- ICB</v>
      </c>
      <c r="AM380" s="196" t="str">
        <f t="shared" si="17"/>
        <v>GFS/Non- ICB</v>
      </c>
    </row>
    <row r="381" spans="1:39" x14ac:dyDescent="0.25">
      <c r="A381" s="195" t="str">
        <f>IF(ISERROR(MATCH(H381,PriorMonth!H:H,0)),"New","Unresolved")</f>
        <v>Unresolved</v>
      </c>
      <c r="B381" s="148">
        <v>3011</v>
      </c>
      <c r="C381" s="149" t="s">
        <v>164</v>
      </c>
      <c r="D381" s="148" t="s">
        <v>22</v>
      </c>
      <c r="E381" s="148">
        <v>199</v>
      </c>
      <c r="F381" s="149" t="s">
        <v>137</v>
      </c>
      <c r="G381" s="148" t="s">
        <v>22</v>
      </c>
      <c r="H381" s="148">
        <v>387804</v>
      </c>
      <c r="I381" s="149" t="s">
        <v>59</v>
      </c>
      <c r="J381" s="148" t="s">
        <v>255</v>
      </c>
      <c r="K381" s="148">
        <v>42795</v>
      </c>
      <c r="L381" s="149">
        <v>98</v>
      </c>
      <c r="M381" s="148" t="s">
        <v>111</v>
      </c>
      <c r="N381" s="148" t="s">
        <v>42</v>
      </c>
      <c r="O381" s="149">
        <v>42859</v>
      </c>
      <c r="P381" s="148" t="s">
        <v>1878</v>
      </c>
      <c r="Q381" s="148">
        <v>34</v>
      </c>
      <c r="R381" s="149" t="s">
        <v>34</v>
      </c>
      <c r="S381" s="148">
        <v>25949.79</v>
      </c>
      <c r="T381" s="148" t="s">
        <v>248</v>
      </c>
      <c r="U381" s="149">
        <v>23126.09</v>
      </c>
      <c r="V381" s="148" t="s">
        <v>248</v>
      </c>
      <c r="W381" s="148">
        <v>25949.784680238539</v>
      </c>
      <c r="X381" s="149" t="s">
        <v>100</v>
      </c>
      <c r="Y381" s="148" t="s">
        <v>107</v>
      </c>
      <c r="Z381" s="148">
        <v>23.13</v>
      </c>
      <c r="AA381" s="149">
        <v>1</v>
      </c>
      <c r="AB381" s="148" t="s">
        <v>630</v>
      </c>
      <c r="AC381" s="148" t="s">
        <v>484</v>
      </c>
      <c r="AD381" s="149" t="s">
        <v>396</v>
      </c>
      <c r="AE381" s="148" t="s">
        <v>350</v>
      </c>
      <c r="AF381" s="148"/>
      <c r="AG381" s="149"/>
      <c r="AH381" s="148"/>
      <c r="AI381" s="148"/>
      <c r="AJ381" s="149"/>
      <c r="AK381" s="148" t="str">
        <f t="shared" si="15"/>
        <v>Non-GFS</v>
      </c>
      <c r="AL381" s="148" t="str">
        <f t="shared" si="16"/>
        <v>Non- ICB</v>
      </c>
      <c r="AM381" s="196" t="str">
        <f t="shared" si="17"/>
        <v>Non-GFS/Non- ICB</v>
      </c>
    </row>
    <row r="382" spans="1:39" x14ac:dyDescent="0.25">
      <c r="A382" s="195" t="str">
        <f>IF(ISERROR(MATCH(H382,PriorMonth!H:H,0)),"New","Unresolved")</f>
        <v>Unresolved</v>
      </c>
      <c r="B382" s="148">
        <v>260</v>
      </c>
      <c r="C382" s="149" t="s">
        <v>113</v>
      </c>
      <c r="D382" s="148" t="s">
        <v>23</v>
      </c>
      <c r="E382" s="148">
        <v>95</v>
      </c>
      <c r="F382" s="149" t="s">
        <v>153</v>
      </c>
      <c r="G382" s="148" t="s">
        <v>17</v>
      </c>
      <c r="H382" s="148">
        <v>260013009029</v>
      </c>
      <c r="I382" s="149" t="s">
        <v>56</v>
      </c>
      <c r="J382" s="148" t="s">
        <v>304</v>
      </c>
      <c r="K382" s="148">
        <v>42765</v>
      </c>
      <c r="L382" s="149">
        <v>128</v>
      </c>
      <c r="M382" s="148" t="s">
        <v>111</v>
      </c>
      <c r="N382" s="148" t="s">
        <v>42</v>
      </c>
      <c r="O382" s="149">
        <v>42831</v>
      </c>
      <c r="P382" s="148" t="s">
        <v>838</v>
      </c>
      <c r="Q382" s="148">
        <v>62</v>
      </c>
      <c r="R382" s="149" t="s">
        <v>35</v>
      </c>
      <c r="S382" s="148">
        <v>19977.41</v>
      </c>
      <c r="T382" s="148" t="s">
        <v>186</v>
      </c>
      <c r="U382" s="149">
        <v>22866.61</v>
      </c>
      <c r="V382" s="148" t="s">
        <v>186</v>
      </c>
      <c r="W382" s="148">
        <v>19977.414399552134</v>
      </c>
      <c r="X382" s="149" t="s">
        <v>100</v>
      </c>
      <c r="Y382" s="148" t="s">
        <v>114</v>
      </c>
      <c r="Z382" s="148">
        <v>22.87</v>
      </c>
      <c r="AA382" s="149">
        <v>1</v>
      </c>
      <c r="AB382" s="148" t="s">
        <v>630</v>
      </c>
      <c r="AC382" s="148" t="s">
        <v>1080</v>
      </c>
      <c r="AD382" s="149" t="s">
        <v>370</v>
      </c>
      <c r="AE382" s="148" t="s">
        <v>350</v>
      </c>
      <c r="AF382" s="148"/>
      <c r="AG382" s="149"/>
      <c r="AH382" s="148"/>
      <c r="AI382" s="148"/>
      <c r="AJ382" s="149"/>
      <c r="AK382" s="148" t="str">
        <f t="shared" si="15"/>
        <v>GFS</v>
      </c>
      <c r="AL382" s="148" t="str">
        <f t="shared" si="16"/>
        <v>Non- ICB</v>
      </c>
      <c r="AM382" s="196" t="str">
        <f t="shared" si="17"/>
        <v>GFS/Non- ICB</v>
      </c>
    </row>
    <row r="383" spans="1:39" x14ac:dyDescent="0.25">
      <c r="A383" s="195" t="str">
        <f>IF(ISERROR(MATCH(H383,PriorMonth!H:H,0)),"New","Unresolved")</f>
        <v>Unresolved</v>
      </c>
      <c r="B383" s="148">
        <v>1516</v>
      </c>
      <c r="C383" s="149" t="s">
        <v>132</v>
      </c>
      <c r="D383" s="148" t="s">
        <v>14</v>
      </c>
      <c r="E383" s="148">
        <v>8243</v>
      </c>
      <c r="F383" s="149" t="s">
        <v>120</v>
      </c>
      <c r="G383" s="148" t="s">
        <v>14</v>
      </c>
      <c r="H383" s="148">
        <v>15160160005046</v>
      </c>
      <c r="I383" s="149" t="s">
        <v>57</v>
      </c>
      <c r="J383" s="148" t="s">
        <v>133</v>
      </c>
      <c r="K383" s="148">
        <v>42773</v>
      </c>
      <c r="L383" s="149">
        <v>120</v>
      </c>
      <c r="M383" s="148" t="s">
        <v>127</v>
      </c>
      <c r="N383" s="148" t="s">
        <v>128</v>
      </c>
      <c r="O383" s="149">
        <v>42830</v>
      </c>
      <c r="P383" s="148" t="s">
        <v>838</v>
      </c>
      <c r="Q383" s="148">
        <v>63</v>
      </c>
      <c r="R383" s="149" t="s">
        <v>35</v>
      </c>
      <c r="S383" s="148">
        <v>22852.36</v>
      </c>
      <c r="T383" s="148" t="s">
        <v>100</v>
      </c>
      <c r="U383" s="149">
        <v>22852.36</v>
      </c>
      <c r="V383" s="148" t="s">
        <v>100</v>
      </c>
      <c r="W383" s="148">
        <v>22852.36</v>
      </c>
      <c r="X383" s="149" t="s">
        <v>100</v>
      </c>
      <c r="Y383" s="148" t="s">
        <v>107</v>
      </c>
      <c r="Z383" s="148">
        <v>22.85</v>
      </c>
      <c r="AA383" s="149">
        <v>1</v>
      </c>
      <c r="AB383" s="148" t="s">
        <v>630</v>
      </c>
      <c r="AC383" s="148" t="s">
        <v>851</v>
      </c>
      <c r="AD383" s="149" t="s">
        <v>1504</v>
      </c>
      <c r="AE383" s="148" t="s">
        <v>350</v>
      </c>
      <c r="AF383" s="148"/>
      <c r="AG383" s="149"/>
      <c r="AH383" s="148"/>
      <c r="AI383" s="148"/>
      <c r="AJ383" s="149"/>
      <c r="AK383" s="148" t="str">
        <f t="shared" si="15"/>
        <v>GFS</v>
      </c>
      <c r="AL383" s="148" t="str">
        <f t="shared" si="16"/>
        <v>Non- ICB</v>
      </c>
      <c r="AM383" s="196" t="str">
        <f t="shared" si="17"/>
        <v>GFS/Non- ICB</v>
      </c>
    </row>
    <row r="384" spans="1:39" x14ac:dyDescent="0.25">
      <c r="A384" s="195" t="str">
        <f>IF(ISERROR(MATCH(H384,PriorMonth!H:H,0)),"New","Unresolved")</f>
        <v>Unresolved</v>
      </c>
      <c r="B384" s="148">
        <v>199</v>
      </c>
      <c r="C384" s="149" t="s">
        <v>137</v>
      </c>
      <c r="D384" s="148" t="s">
        <v>22</v>
      </c>
      <c r="E384" s="148">
        <v>429</v>
      </c>
      <c r="F384" s="149" t="s">
        <v>162</v>
      </c>
      <c r="G384" s="148" t="s">
        <v>13</v>
      </c>
      <c r="H384" s="148" t="s">
        <v>1370</v>
      </c>
      <c r="I384" s="149" t="s">
        <v>54</v>
      </c>
      <c r="J384" s="148" t="s">
        <v>329</v>
      </c>
      <c r="K384" s="148">
        <v>42773</v>
      </c>
      <c r="L384" s="149">
        <v>120</v>
      </c>
      <c r="M384" s="148" t="s">
        <v>127</v>
      </c>
      <c r="N384" s="148" t="s">
        <v>128</v>
      </c>
      <c r="O384" s="149">
        <v>42800</v>
      </c>
      <c r="P384" s="148" t="s">
        <v>838</v>
      </c>
      <c r="Q384" s="148">
        <v>93</v>
      </c>
      <c r="R384" s="149" t="s">
        <v>36</v>
      </c>
      <c r="S384" s="148">
        <v>25347</v>
      </c>
      <c r="T384" s="148" t="s">
        <v>248</v>
      </c>
      <c r="U384" s="149">
        <v>22588.9</v>
      </c>
      <c r="V384" s="148" t="s">
        <v>248</v>
      </c>
      <c r="W384" s="148">
        <v>25347.003802347928</v>
      </c>
      <c r="X384" s="149" t="s">
        <v>100</v>
      </c>
      <c r="Y384" s="148" t="s">
        <v>114</v>
      </c>
      <c r="Z384" s="148">
        <v>22.59</v>
      </c>
      <c r="AA384" s="149">
        <v>1</v>
      </c>
      <c r="AB384" s="148" t="s">
        <v>630</v>
      </c>
      <c r="AC384" s="148" t="s">
        <v>425</v>
      </c>
      <c r="AD384" s="149" t="s">
        <v>2109</v>
      </c>
      <c r="AE384" s="148" t="s">
        <v>350</v>
      </c>
      <c r="AF384" s="148"/>
      <c r="AG384" s="149"/>
      <c r="AH384" s="148"/>
      <c r="AI384" s="148"/>
      <c r="AJ384" s="149"/>
      <c r="AK384" s="148" t="str">
        <f t="shared" si="15"/>
        <v>Non-GFS</v>
      </c>
      <c r="AL384" s="148" t="str">
        <f t="shared" si="16"/>
        <v>Non- ICB</v>
      </c>
      <c r="AM384" s="196" t="str">
        <f t="shared" si="17"/>
        <v>Non-GFS/Non- ICB</v>
      </c>
    </row>
    <row r="385" spans="1:39" x14ac:dyDescent="0.25">
      <c r="A385" s="195" t="str">
        <f>IF(ISERROR(MATCH(H385,PriorMonth!H:H,0)),"New","Unresolved")</f>
        <v>New</v>
      </c>
      <c r="B385" s="148">
        <v>8310</v>
      </c>
      <c r="C385" s="149" t="s">
        <v>170</v>
      </c>
      <c r="D385" s="148" t="s">
        <v>14</v>
      </c>
      <c r="E385" s="148">
        <v>413</v>
      </c>
      <c r="F385" s="149" t="s">
        <v>136</v>
      </c>
      <c r="G385" s="148" t="s">
        <v>13</v>
      </c>
      <c r="H385" s="148" t="s">
        <v>2990</v>
      </c>
      <c r="I385" s="149" t="s">
        <v>277</v>
      </c>
      <c r="J385" s="148" t="s">
        <v>241</v>
      </c>
      <c r="K385" s="148">
        <v>42829</v>
      </c>
      <c r="L385" s="149">
        <v>64</v>
      </c>
      <c r="M385" s="148" t="s">
        <v>161</v>
      </c>
      <c r="N385" s="148" t="s">
        <v>128</v>
      </c>
      <c r="O385" s="149">
        <v>42893</v>
      </c>
      <c r="P385" s="148" t="s">
        <v>1878</v>
      </c>
      <c r="Q385" s="148">
        <v>0</v>
      </c>
      <c r="R385" s="149" t="s">
        <v>33</v>
      </c>
      <c r="S385" s="148">
        <v>94015.09</v>
      </c>
      <c r="T385" s="148" t="s">
        <v>242</v>
      </c>
      <c r="U385" s="149">
        <v>22539.1</v>
      </c>
      <c r="V385" s="148" t="s">
        <v>242</v>
      </c>
      <c r="W385" s="148">
        <v>94015.079719962348</v>
      </c>
      <c r="X385" s="149" t="s">
        <v>100</v>
      </c>
      <c r="Y385" s="148" t="s">
        <v>114</v>
      </c>
      <c r="Z385" s="148">
        <v>22.54</v>
      </c>
      <c r="AA385" s="149">
        <v>1</v>
      </c>
      <c r="AB385" s="148" t="s">
        <v>630</v>
      </c>
      <c r="AC385" s="148" t="s">
        <v>428</v>
      </c>
      <c r="AD385" s="149" t="s">
        <v>690</v>
      </c>
      <c r="AE385" s="148" t="s">
        <v>350</v>
      </c>
      <c r="AF385" s="148"/>
      <c r="AG385" s="149"/>
      <c r="AH385" s="148"/>
      <c r="AI385" s="148"/>
      <c r="AJ385" s="149"/>
      <c r="AK385" s="148" t="str">
        <f t="shared" si="15"/>
        <v>GFS</v>
      </c>
      <c r="AL385" s="148" t="str">
        <f t="shared" si="16"/>
        <v>Non- ICB</v>
      </c>
      <c r="AM385" s="196" t="str">
        <f t="shared" si="17"/>
        <v>GFS/Non- ICB</v>
      </c>
    </row>
    <row r="386" spans="1:39" x14ac:dyDescent="0.25">
      <c r="A386" s="195" t="str">
        <f>IF(ISERROR(MATCH(H386,PriorMonth!H:H,0)),"New","Unresolved")</f>
        <v>Unresolved</v>
      </c>
      <c r="B386" s="148">
        <v>8520</v>
      </c>
      <c r="C386" s="149" t="s">
        <v>842</v>
      </c>
      <c r="D386" s="148" t="s">
        <v>19</v>
      </c>
      <c r="E386" s="148">
        <v>8420</v>
      </c>
      <c r="F386" s="149" t="s">
        <v>234</v>
      </c>
      <c r="G386" s="148" t="s">
        <v>19</v>
      </c>
      <c r="H386" s="148">
        <v>85200310077649</v>
      </c>
      <c r="I386" s="149" t="s">
        <v>54</v>
      </c>
      <c r="J386" s="148" t="s">
        <v>312</v>
      </c>
      <c r="K386" s="148">
        <v>42430</v>
      </c>
      <c r="L386" s="149">
        <v>463</v>
      </c>
      <c r="M386" s="148" t="s">
        <v>122</v>
      </c>
      <c r="N386" s="148" t="s">
        <v>41</v>
      </c>
      <c r="O386" s="149">
        <v>42495</v>
      </c>
      <c r="P386" s="148" t="s">
        <v>268</v>
      </c>
      <c r="Q386" s="148">
        <v>398</v>
      </c>
      <c r="R386" s="149" t="s">
        <v>40</v>
      </c>
      <c r="S386" s="148">
        <v>1625000</v>
      </c>
      <c r="T386" s="148" t="s">
        <v>197</v>
      </c>
      <c r="U386" s="149">
        <v>22465.3</v>
      </c>
      <c r="V386" s="148" t="s">
        <v>197</v>
      </c>
      <c r="W386" s="148">
        <v>1625000</v>
      </c>
      <c r="X386" s="149" t="s">
        <v>100</v>
      </c>
      <c r="Y386" s="148" t="s">
        <v>107</v>
      </c>
      <c r="Z386" s="148">
        <v>22.47</v>
      </c>
      <c r="AA386" s="149">
        <v>1</v>
      </c>
      <c r="AB386" s="148" t="s">
        <v>630</v>
      </c>
      <c r="AC386" s="148" t="s">
        <v>481</v>
      </c>
      <c r="AD386" s="149" t="s">
        <v>401</v>
      </c>
      <c r="AE386" s="148" t="s">
        <v>350</v>
      </c>
      <c r="AF386" s="148"/>
      <c r="AG386" s="149"/>
      <c r="AH386" s="148"/>
      <c r="AI386" s="148"/>
      <c r="AJ386" s="149"/>
      <c r="AK386" s="148" t="str">
        <f t="shared" ref="AK386:AK449" si="18">IF(TEXT(B386,0)=LEFT(H386,LEN(B386)),"GFS","Non-GFS")</f>
        <v>GFS</v>
      </c>
      <c r="AL386" s="148" t="str">
        <f t="shared" ref="AL386:AL449" si="19">IF(AND(AK386="GFS",MID(H386,LEN(B386)+3,1)="2"),"ICB","Non- ICB")</f>
        <v>Non- ICB</v>
      </c>
      <c r="AM386" s="196" t="str">
        <f t="shared" ref="AM386:AM449" si="20">AK386&amp;"/"&amp;AL386</f>
        <v>GFS/Non- ICB</v>
      </c>
    </row>
    <row r="387" spans="1:39" x14ac:dyDescent="0.25">
      <c r="A387" s="195" t="str">
        <f>IF(ISERROR(MATCH(H387,PriorMonth!H:H,0)),"New","Unresolved")</f>
        <v>Unresolved</v>
      </c>
      <c r="B387" s="148">
        <v>199</v>
      </c>
      <c r="C387" s="149" t="s">
        <v>137</v>
      </c>
      <c r="D387" s="148" t="s">
        <v>22</v>
      </c>
      <c r="E387" s="148">
        <v>635</v>
      </c>
      <c r="F387" s="149" t="s">
        <v>142</v>
      </c>
      <c r="G387" s="148" t="s">
        <v>16</v>
      </c>
      <c r="H387" s="148" t="s">
        <v>1787</v>
      </c>
      <c r="I387" s="149" t="s">
        <v>54</v>
      </c>
      <c r="J387" s="148" t="s">
        <v>329</v>
      </c>
      <c r="K387" s="148">
        <v>42773</v>
      </c>
      <c r="L387" s="149">
        <v>120</v>
      </c>
      <c r="M387" s="148" t="s">
        <v>111</v>
      </c>
      <c r="N387" s="148" t="s">
        <v>42</v>
      </c>
      <c r="O387" s="149">
        <v>42797</v>
      </c>
      <c r="P387" s="148" t="s">
        <v>838</v>
      </c>
      <c r="Q387" s="148">
        <v>96</v>
      </c>
      <c r="R387" s="149" t="s">
        <v>36</v>
      </c>
      <c r="S387" s="148">
        <v>25093</v>
      </c>
      <c r="T387" s="148" t="s">
        <v>248</v>
      </c>
      <c r="U387" s="149">
        <v>22362.54</v>
      </c>
      <c r="V387" s="148" t="s">
        <v>248</v>
      </c>
      <c r="W387" s="148">
        <v>25093.005255242955</v>
      </c>
      <c r="X387" s="149" t="s">
        <v>100</v>
      </c>
      <c r="Y387" s="148" t="s">
        <v>114</v>
      </c>
      <c r="Z387" s="148">
        <v>22.36</v>
      </c>
      <c r="AA387" s="149">
        <v>1</v>
      </c>
      <c r="AB387" s="148" t="s">
        <v>630</v>
      </c>
      <c r="AC387" s="148" t="s">
        <v>429</v>
      </c>
      <c r="AD387" s="149" t="s">
        <v>2110</v>
      </c>
      <c r="AE387" s="148" t="s">
        <v>350</v>
      </c>
      <c r="AF387" s="148"/>
      <c r="AG387" s="149"/>
      <c r="AH387" s="148"/>
      <c r="AI387" s="148"/>
      <c r="AJ387" s="149"/>
      <c r="AK387" s="148" t="str">
        <f t="shared" si="18"/>
        <v>Non-GFS</v>
      </c>
      <c r="AL387" s="148" t="str">
        <f t="shared" si="19"/>
        <v>Non- ICB</v>
      </c>
      <c r="AM387" s="196" t="str">
        <f t="shared" si="20"/>
        <v>Non-GFS/Non- ICB</v>
      </c>
    </row>
    <row r="388" spans="1:39" x14ac:dyDescent="0.25">
      <c r="A388" s="195" t="str">
        <f>IF(ISERROR(MATCH(H388,PriorMonth!H:H,0)),"New","Unresolved")</f>
        <v>Unresolved</v>
      </c>
      <c r="B388" s="148">
        <v>8520</v>
      </c>
      <c r="C388" s="149" t="s">
        <v>842</v>
      </c>
      <c r="D388" s="148" t="s">
        <v>19</v>
      </c>
      <c r="E388" s="148">
        <v>8243</v>
      </c>
      <c r="F388" s="149" t="s">
        <v>120</v>
      </c>
      <c r="G388" s="148" t="s">
        <v>14</v>
      </c>
      <c r="H388" s="148" t="s">
        <v>1343</v>
      </c>
      <c r="I388" s="149" t="s">
        <v>55</v>
      </c>
      <c r="J388" s="148" t="s">
        <v>19</v>
      </c>
      <c r="K388" s="148">
        <v>42769</v>
      </c>
      <c r="L388" s="149">
        <v>124</v>
      </c>
      <c r="M388" s="148" t="s">
        <v>127</v>
      </c>
      <c r="N388" s="148" t="s">
        <v>128</v>
      </c>
      <c r="O388" s="149">
        <v>42800</v>
      </c>
      <c r="P388" s="148" t="s">
        <v>838</v>
      </c>
      <c r="Q388" s="148">
        <v>93</v>
      </c>
      <c r="R388" s="149" t="s">
        <v>36</v>
      </c>
      <c r="S388" s="148">
        <v>1610840</v>
      </c>
      <c r="T388" s="148" t="s">
        <v>197</v>
      </c>
      <c r="U388" s="149">
        <v>22269.54</v>
      </c>
      <c r="V388" s="148" t="s">
        <v>197</v>
      </c>
      <c r="W388" s="148">
        <v>1610839.9398182975</v>
      </c>
      <c r="X388" s="149" t="s">
        <v>100</v>
      </c>
      <c r="Y388" s="148" t="s">
        <v>114</v>
      </c>
      <c r="Z388" s="148">
        <v>22.27</v>
      </c>
      <c r="AA388" s="149">
        <v>1</v>
      </c>
      <c r="AB388" s="148" t="s">
        <v>630</v>
      </c>
      <c r="AC388" s="148" t="s">
        <v>660</v>
      </c>
      <c r="AD388" s="149" t="s">
        <v>1344</v>
      </c>
      <c r="AE388" s="148" t="s">
        <v>350</v>
      </c>
      <c r="AF388" s="148"/>
      <c r="AG388" s="149"/>
      <c r="AH388" s="148"/>
      <c r="AI388" s="148"/>
      <c r="AJ388" s="149"/>
      <c r="AK388" s="148" t="str">
        <f t="shared" si="18"/>
        <v>Non-GFS</v>
      </c>
      <c r="AL388" s="148" t="str">
        <f t="shared" si="19"/>
        <v>Non- ICB</v>
      </c>
      <c r="AM388" s="196" t="str">
        <f t="shared" si="20"/>
        <v>Non-GFS/Non- ICB</v>
      </c>
    </row>
    <row r="389" spans="1:39" x14ac:dyDescent="0.25">
      <c r="A389" s="195" t="str">
        <f>IF(ISERROR(MATCH(H389,PriorMonth!H:H,0)),"New","Unresolved")</f>
        <v>New</v>
      </c>
      <c r="B389" s="148">
        <v>8243</v>
      </c>
      <c r="C389" s="149" t="s">
        <v>120</v>
      </c>
      <c r="D389" s="148" t="s">
        <v>14</v>
      </c>
      <c r="E389" s="148">
        <v>693</v>
      </c>
      <c r="F389" s="149" t="s">
        <v>177</v>
      </c>
      <c r="G389" s="148" t="s">
        <v>16</v>
      </c>
      <c r="H389" s="148">
        <v>82430160101533</v>
      </c>
      <c r="I389" s="149" t="s">
        <v>56</v>
      </c>
      <c r="J389" s="148" t="s">
        <v>300</v>
      </c>
      <c r="K389" s="148">
        <v>42829</v>
      </c>
      <c r="L389" s="149">
        <v>64</v>
      </c>
      <c r="M389" s="148" t="s">
        <v>111</v>
      </c>
      <c r="N389" s="148" t="s">
        <v>42</v>
      </c>
      <c r="O389" s="149">
        <v>42891</v>
      </c>
      <c r="P389" s="148" t="s">
        <v>1878</v>
      </c>
      <c r="Q389" s="148">
        <v>2</v>
      </c>
      <c r="R389" s="149" t="s">
        <v>33</v>
      </c>
      <c r="S389" s="148">
        <v>22159.52</v>
      </c>
      <c r="T389" s="148" t="s">
        <v>100</v>
      </c>
      <c r="U389" s="149">
        <v>22159.52</v>
      </c>
      <c r="V389" s="148" t="s">
        <v>100</v>
      </c>
      <c r="W389" s="148">
        <v>22159.52</v>
      </c>
      <c r="X389" s="149" t="s">
        <v>100</v>
      </c>
      <c r="Y389" s="148" t="s">
        <v>114</v>
      </c>
      <c r="Z389" s="148">
        <v>22.16</v>
      </c>
      <c r="AA389" s="149">
        <v>1</v>
      </c>
      <c r="AB389" s="148" t="s">
        <v>630</v>
      </c>
      <c r="AC389" s="148" t="s">
        <v>431</v>
      </c>
      <c r="AD389" s="149" t="s">
        <v>2717</v>
      </c>
      <c r="AE389" s="148" t="s">
        <v>350</v>
      </c>
      <c r="AF389" s="148"/>
      <c r="AG389" s="149"/>
      <c r="AH389" s="148"/>
      <c r="AI389" s="148"/>
      <c r="AJ389" s="149"/>
      <c r="AK389" s="148" t="str">
        <f t="shared" si="18"/>
        <v>GFS</v>
      </c>
      <c r="AL389" s="148" t="str">
        <f t="shared" si="19"/>
        <v>Non- ICB</v>
      </c>
      <c r="AM389" s="196" t="str">
        <f t="shared" si="20"/>
        <v>GFS/Non- ICB</v>
      </c>
    </row>
    <row r="390" spans="1:39" x14ac:dyDescent="0.25">
      <c r="A390" s="195" t="str">
        <f>IF(ISERROR(MATCH(H390,PriorMonth!H:H,0)),"New","Unresolved")</f>
        <v>Unresolved</v>
      </c>
      <c r="B390" s="148">
        <v>8520</v>
      </c>
      <c r="C390" s="149" t="s">
        <v>842</v>
      </c>
      <c r="D390" s="148" t="s">
        <v>19</v>
      </c>
      <c r="E390" s="148">
        <v>199</v>
      </c>
      <c r="F390" s="149" t="s">
        <v>137</v>
      </c>
      <c r="G390" s="148" t="s">
        <v>22</v>
      </c>
      <c r="H390" s="148">
        <v>85200410042826</v>
      </c>
      <c r="I390" s="149" t="s">
        <v>59</v>
      </c>
      <c r="J390" s="148" t="s">
        <v>321</v>
      </c>
      <c r="K390" s="148">
        <v>42727</v>
      </c>
      <c r="L390" s="149">
        <v>166</v>
      </c>
      <c r="M390" s="148" t="s">
        <v>118</v>
      </c>
      <c r="N390" s="148" t="s">
        <v>41</v>
      </c>
      <c r="O390" s="149">
        <v>42797</v>
      </c>
      <c r="P390" s="148" t="s">
        <v>838</v>
      </c>
      <c r="Q390" s="148">
        <v>96</v>
      </c>
      <c r="R390" s="149" t="s">
        <v>36</v>
      </c>
      <c r="S390" s="148">
        <v>1599360.08</v>
      </c>
      <c r="T390" s="148" t="s">
        <v>197</v>
      </c>
      <c r="U390" s="149">
        <v>22110.83</v>
      </c>
      <c r="V390" s="148" t="s">
        <v>197</v>
      </c>
      <c r="W390" s="148">
        <v>1599359.8460737227</v>
      </c>
      <c r="X390" s="149" t="s">
        <v>100</v>
      </c>
      <c r="Y390" s="148" t="s">
        <v>114</v>
      </c>
      <c r="Z390" s="148">
        <v>22.11</v>
      </c>
      <c r="AA390" s="149">
        <v>1</v>
      </c>
      <c r="AB390" s="148" t="s">
        <v>630</v>
      </c>
      <c r="AC390" s="148" t="s">
        <v>484</v>
      </c>
      <c r="AD390" s="149" t="s">
        <v>363</v>
      </c>
      <c r="AE390" s="148" t="s">
        <v>350</v>
      </c>
      <c r="AF390" s="148"/>
      <c r="AG390" s="149"/>
      <c r="AH390" s="148"/>
      <c r="AI390" s="148"/>
      <c r="AJ390" s="149"/>
      <c r="AK390" s="148" t="str">
        <f t="shared" si="18"/>
        <v>GFS</v>
      </c>
      <c r="AL390" s="148" t="str">
        <f t="shared" si="19"/>
        <v>Non- ICB</v>
      </c>
      <c r="AM390" s="196" t="str">
        <f t="shared" si="20"/>
        <v>GFS/Non- ICB</v>
      </c>
    </row>
    <row r="391" spans="1:39" x14ac:dyDescent="0.25">
      <c r="A391" s="195" t="str">
        <f>IF(ISERROR(MATCH(H391,PriorMonth!H:H,0)),"New","Unresolved")</f>
        <v>New</v>
      </c>
      <c r="B391" s="148">
        <v>95</v>
      </c>
      <c r="C391" s="149" t="s">
        <v>153</v>
      </c>
      <c r="D391" s="148" t="s">
        <v>17</v>
      </c>
      <c r="E391" s="148">
        <v>260</v>
      </c>
      <c r="F391" s="149" t="s">
        <v>113</v>
      </c>
      <c r="G391" s="148" t="s">
        <v>23</v>
      </c>
      <c r="H391" s="148">
        <v>950110011368</v>
      </c>
      <c r="I391" s="149" t="s">
        <v>58</v>
      </c>
      <c r="J391" s="148" t="s">
        <v>195</v>
      </c>
      <c r="K391" s="148">
        <v>42821</v>
      </c>
      <c r="L391" s="149">
        <v>72</v>
      </c>
      <c r="M391" s="148" t="s">
        <v>127</v>
      </c>
      <c r="N391" s="148" t="s">
        <v>128</v>
      </c>
      <c r="O391" s="149">
        <v>42892</v>
      </c>
      <c r="P391" s="148" t="s">
        <v>1878</v>
      </c>
      <c r="Q391" s="148">
        <v>1</v>
      </c>
      <c r="R391" s="149" t="s">
        <v>33</v>
      </c>
      <c r="S391" s="148">
        <v>22035</v>
      </c>
      <c r="T391" s="148" t="s">
        <v>100</v>
      </c>
      <c r="U391" s="149">
        <v>22035</v>
      </c>
      <c r="V391" s="148" t="s">
        <v>100</v>
      </c>
      <c r="W391" s="148">
        <v>22035</v>
      </c>
      <c r="X391" s="149" t="s">
        <v>100</v>
      </c>
      <c r="Y391" s="148" t="s">
        <v>114</v>
      </c>
      <c r="Z391" s="148">
        <v>22.04</v>
      </c>
      <c r="AA391" s="149">
        <v>1</v>
      </c>
      <c r="AB391" s="148" t="s">
        <v>630</v>
      </c>
      <c r="AC391" s="148" t="s">
        <v>442</v>
      </c>
      <c r="AD391" s="149" t="s">
        <v>354</v>
      </c>
      <c r="AE391" s="148" t="s">
        <v>350</v>
      </c>
      <c r="AF391" s="148"/>
      <c r="AG391" s="149"/>
      <c r="AH391" s="148"/>
      <c r="AI391" s="148"/>
      <c r="AJ391" s="149"/>
      <c r="AK391" s="148" t="str">
        <f t="shared" si="18"/>
        <v>GFS</v>
      </c>
      <c r="AL391" s="148" t="str">
        <f t="shared" si="19"/>
        <v>Non- ICB</v>
      </c>
      <c r="AM391" s="196" t="str">
        <f t="shared" si="20"/>
        <v>GFS/Non- ICB</v>
      </c>
    </row>
    <row r="392" spans="1:39" x14ac:dyDescent="0.25">
      <c r="A392" s="195" t="str">
        <f>IF(ISERROR(MATCH(H392,PriorMonth!H:H,0)),"New","Unresolved")</f>
        <v>New</v>
      </c>
      <c r="B392" s="148">
        <v>3019</v>
      </c>
      <c r="C392" s="149" t="s">
        <v>134</v>
      </c>
      <c r="D392" s="148" t="s">
        <v>16</v>
      </c>
      <c r="E392" s="148">
        <v>3033</v>
      </c>
      <c r="F392" s="149" t="s">
        <v>156</v>
      </c>
      <c r="G392" s="148" t="s">
        <v>18</v>
      </c>
      <c r="H392" s="148">
        <v>30190110008479</v>
      </c>
      <c r="I392" s="149" t="s">
        <v>59</v>
      </c>
      <c r="J392" s="148" t="s">
        <v>135</v>
      </c>
      <c r="K392" s="148">
        <v>42885</v>
      </c>
      <c r="L392" s="149">
        <v>8</v>
      </c>
      <c r="M392" s="148" t="s">
        <v>127</v>
      </c>
      <c r="N392" s="148" t="s">
        <v>128</v>
      </c>
      <c r="O392" s="149">
        <v>42891</v>
      </c>
      <c r="P392" s="148" t="s">
        <v>1878</v>
      </c>
      <c r="Q392" s="148">
        <v>2</v>
      </c>
      <c r="R392" s="149" t="s">
        <v>33</v>
      </c>
      <c r="S392" s="148">
        <v>22029.79</v>
      </c>
      <c r="T392" s="148" t="s">
        <v>100</v>
      </c>
      <c r="U392" s="149">
        <v>22029.79</v>
      </c>
      <c r="V392" s="148" t="s">
        <v>100</v>
      </c>
      <c r="W392" s="148">
        <v>22029.79</v>
      </c>
      <c r="X392" s="149" t="s">
        <v>100</v>
      </c>
      <c r="Y392" s="148" t="s">
        <v>114</v>
      </c>
      <c r="Z392" s="148">
        <v>22.03</v>
      </c>
      <c r="AA392" s="149">
        <v>1</v>
      </c>
      <c r="AB392" s="148" t="s">
        <v>630</v>
      </c>
      <c r="AC392" s="148" t="s">
        <v>451</v>
      </c>
      <c r="AD392" s="149" t="s">
        <v>2628</v>
      </c>
      <c r="AE392" s="148" t="s">
        <v>350</v>
      </c>
      <c r="AF392" s="148"/>
      <c r="AG392" s="149"/>
      <c r="AH392" s="148"/>
      <c r="AI392" s="148"/>
      <c r="AJ392" s="149"/>
      <c r="AK392" s="148" t="str">
        <f t="shared" si="18"/>
        <v>GFS</v>
      </c>
      <c r="AL392" s="148" t="str">
        <f t="shared" si="19"/>
        <v>Non- ICB</v>
      </c>
      <c r="AM392" s="196" t="str">
        <f t="shared" si="20"/>
        <v>GFS/Non- ICB</v>
      </c>
    </row>
    <row r="393" spans="1:39" x14ac:dyDescent="0.25">
      <c r="A393" s="195" t="str">
        <f>IF(ISERROR(MATCH(H393,PriorMonth!H:H,0)),"New","Unresolved")</f>
        <v>Unresolved</v>
      </c>
      <c r="B393" s="148">
        <v>199</v>
      </c>
      <c r="C393" s="149" t="s">
        <v>137</v>
      </c>
      <c r="D393" s="148" t="s">
        <v>22</v>
      </c>
      <c r="E393" s="148">
        <v>8243</v>
      </c>
      <c r="F393" s="149" t="s">
        <v>120</v>
      </c>
      <c r="G393" s="148" t="s">
        <v>14</v>
      </c>
      <c r="H393" s="148">
        <v>1990110067861</v>
      </c>
      <c r="I393" s="149" t="s">
        <v>54</v>
      </c>
      <c r="J393" s="148" t="s">
        <v>327</v>
      </c>
      <c r="K393" s="148">
        <v>42794</v>
      </c>
      <c r="L393" s="149">
        <v>99</v>
      </c>
      <c r="M393" s="148" t="s">
        <v>111</v>
      </c>
      <c r="N393" s="148" t="s">
        <v>42</v>
      </c>
      <c r="O393" s="149">
        <v>42859</v>
      </c>
      <c r="P393" s="148" t="s">
        <v>1878</v>
      </c>
      <c r="Q393" s="148">
        <v>34</v>
      </c>
      <c r="R393" s="149" t="s">
        <v>34</v>
      </c>
      <c r="S393" s="148">
        <v>24540</v>
      </c>
      <c r="T393" s="148" t="s">
        <v>248</v>
      </c>
      <c r="U393" s="149">
        <v>21869.71</v>
      </c>
      <c r="V393" s="148" t="s">
        <v>248</v>
      </c>
      <c r="W393" s="148">
        <v>24540.000731609172</v>
      </c>
      <c r="X393" s="149" t="s">
        <v>100</v>
      </c>
      <c r="Y393" s="148" t="s">
        <v>114</v>
      </c>
      <c r="Z393" s="148">
        <v>21.87</v>
      </c>
      <c r="AA393" s="149">
        <v>1</v>
      </c>
      <c r="AB393" s="148" t="s">
        <v>630</v>
      </c>
      <c r="AC393" s="148" t="s">
        <v>660</v>
      </c>
      <c r="AD393" s="149" t="s">
        <v>2107</v>
      </c>
      <c r="AE393" s="148" t="s">
        <v>350</v>
      </c>
      <c r="AF393" s="148"/>
      <c r="AG393" s="149"/>
      <c r="AH393" s="148"/>
      <c r="AI393" s="148"/>
      <c r="AJ393" s="149"/>
      <c r="AK393" s="148" t="str">
        <f t="shared" si="18"/>
        <v>GFS</v>
      </c>
      <c r="AL393" s="148" t="str">
        <f t="shared" si="19"/>
        <v>Non- ICB</v>
      </c>
      <c r="AM393" s="196" t="str">
        <f t="shared" si="20"/>
        <v>GFS/Non- ICB</v>
      </c>
    </row>
    <row r="394" spans="1:39" x14ac:dyDescent="0.25">
      <c r="A394" s="195" t="str">
        <f>IF(ISERROR(MATCH(H394,PriorMonth!H:H,0)),"New","Unresolved")</f>
        <v>New</v>
      </c>
      <c r="B394" s="148">
        <v>260</v>
      </c>
      <c r="C394" s="149" t="s">
        <v>113</v>
      </c>
      <c r="D394" s="148" t="s">
        <v>23</v>
      </c>
      <c r="E394" s="148">
        <v>95</v>
      </c>
      <c r="F394" s="149" t="s">
        <v>153</v>
      </c>
      <c r="G394" s="148" t="s">
        <v>17</v>
      </c>
      <c r="H394" s="148">
        <v>260013009319</v>
      </c>
      <c r="I394" s="149" t="s">
        <v>56</v>
      </c>
      <c r="J394" s="148" t="s">
        <v>304</v>
      </c>
      <c r="K394" s="148">
        <v>42821</v>
      </c>
      <c r="L394" s="149">
        <v>72</v>
      </c>
      <c r="M394" s="148" t="s">
        <v>111</v>
      </c>
      <c r="N394" s="148" t="s">
        <v>42</v>
      </c>
      <c r="O394" s="149">
        <v>42893</v>
      </c>
      <c r="P394" s="148" t="s">
        <v>1878</v>
      </c>
      <c r="Q394" s="148">
        <v>0</v>
      </c>
      <c r="R394" s="149" t="s">
        <v>33</v>
      </c>
      <c r="S394" s="148">
        <v>19030.61</v>
      </c>
      <c r="T394" s="148" t="s">
        <v>186</v>
      </c>
      <c r="U394" s="149">
        <v>21782.880000000001</v>
      </c>
      <c r="V394" s="148" t="s">
        <v>186</v>
      </c>
      <c r="W394" s="148">
        <v>19030.613657893155</v>
      </c>
      <c r="X394" s="149" t="s">
        <v>100</v>
      </c>
      <c r="Y394" s="148" t="s">
        <v>114</v>
      </c>
      <c r="Z394" s="148">
        <v>21.78</v>
      </c>
      <c r="AA394" s="149">
        <v>1</v>
      </c>
      <c r="AB394" s="148" t="s">
        <v>630</v>
      </c>
      <c r="AC394" s="148" t="s">
        <v>410</v>
      </c>
      <c r="AD394" s="149" t="s">
        <v>370</v>
      </c>
      <c r="AE394" s="148" t="s">
        <v>350</v>
      </c>
      <c r="AF394" s="148"/>
      <c r="AG394" s="149"/>
      <c r="AH394" s="148"/>
      <c r="AI394" s="148"/>
      <c r="AJ394" s="149"/>
      <c r="AK394" s="148" t="str">
        <f t="shared" si="18"/>
        <v>GFS</v>
      </c>
      <c r="AL394" s="148" t="str">
        <f t="shared" si="19"/>
        <v>Non- ICB</v>
      </c>
      <c r="AM394" s="196" t="str">
        <f t="shared" si="20"/>
        <v>GFS/Non- ICB</v>
      </c>
    </row>
    <row r="395" spans="1:39" x14ac:dyDescent="0.25">
      <c r="A395" s="195" t="str">
        <f>IF(ISERROR(MATCH(H395,PriorMonth!H:H,0)),"New","Unresolved")</f>
        <v>Unresolved</v>
      </c>
      <c r="B395" s="148">
        <v>8243</v>
      </c>
      <c r="C395" s="149" t="s">
        <v>120</v>
      </c>
      <c r="D395" s="148" t="s">
        <v>14</v>
      </c>
      <c r="E395" s="148">
        <v>8205</v>
      </c>
      <c r="F395" s="149" t="s">
        <v>130</v>
      </c>
      <c r="G395" s="148" t="s">
        <v>14</v>
      </c>
      <c r="H395" s="148">
        <v>82430160098550</v>
      </c>
      <c r="I395" s="149" t="s">
        <v>56</v>
      </c>
      <c r="J395" s="148" t="s">
        <v>300</v>
      </c>
      <c r="K395" s="148">
        <v>42773</v>
      </c>
      <c r="L395" s="149">
        <v>120</v>
      </c>
      <c r="M395" s="148" t="s">
        <v>111</v>
      </c>
      <c r="N395" s="148" t="s">
        <v>42</v>
      </c>
      <c r="O395" s="149">
        <v>42830</v>
      </c>
      <c r="P395" s="148" t="s">
        <v>838</v>
      </c>
      <c r="Q395" s="148">
        <v>63</v>
      </c>
      <c r="R395" s="149" t="s">
        <v>35</v>
      </c>
      <c r="S395" s="148">
        <v>21542.5</v>
      </c>
      <c r="T395" s="148" t="s">
        <v>100</v>
      </c>
      <c r="U395" s="149">
        <v>21542.5</v>
      </c>
      <c r="V395" s="148" t="s">
        <v>100</v>
      </c>
      <c r="W395" s="148">
        <v>21542.5</v>
      </c>
      <c r="X395" s="149" t="s">
        <v>100</v>
      </c>
      <c r="Y395" s="148" t="s">
        <v>107</v>
      </c>
      <c r="Z395" s="148">
        <v>21.54</v>
      </c>
      <c r="AA395" s="149">
        <v>1</v>
      </c>
      <c r="AB395" s="148" t="s">
        <v>630</v>
      </c>
      <c r="AC395" s="148" t="s">
        <v>762</v>
      </c>
      <c r="AD395" s="149" t="s">
        <v>1483</v>
      </c>
      <c r="AE395" s="148" t="s">
        <v>350</v>
      </c>
      <c r="AF395" s="148"/>
      <c r="AG395" s="149"/>
      <c r="AH395" s="148"/>
      <c r="AI395" s="148"/>
      <c r="AJ395" s="149"/>
      <c r="AK395" s="148" t="str">
        <f t="shared" si="18"/>
        <v>GFS</v>
      </c>
      <c r="AL395" s="148" t="str">
        <f t="shared" si="19"/>
        <v>Non- ICB</v>
      </c>
      <c r="AM395" s="196" t="str">
        <f t="shared" si="20"/>
        <v>GFS/Non- ICB</v>
      </c>
    </row>
    <row r="396" spans="1:39" x14ac:dyDescent="0.25">
      <c r="A396" s="195" t="str">
        <f>IF(ISERROR(MATCH(H396,PriorMonth!H:H,0)),"New","Unresolved")</f>
        <v>Unresolved</v>
      </c>
      <c r="B396" s="148">
        <v>3075</v>
      </c>
      <c r="C396" s="149" t="s">
        <v>145</v>
      </c>
      <c r="D396" s="148" t="s">
        <v>21</v>
      </c>
      <c r="E396" s="148">
        <v>1340</v>
      </c>
      <c r="F396" s="149" t="s">
        <v>146</v>
      </c>
      <c r="G396" s="148" t="s">
        <v>21</v>
      </c>
      <c r="H396" s="148">
        <v>30751700008</v>
      </c>
      <c r="I396" s="149" t="s">
        <v>59</v>
      </c>
      <c r="J396" s="148" t="s">
        <v>125</v>
      </c>
      <c r="K396" s="148">
        <v>42773</v>
      </c>
      <c r="L396" s="149">
        <v>120</v>
      </c>
      <c r="M396" s="148" t="s">
        <v>111</v>
      </c>
      <c r="N396" s="148" t="s">
        <v>42</v>
      </c>
      <c r="O396" s="149">
        <v>42859</v>
      </c>
      <c r="P396" s="148" t="s">
        <v>1878</v>
      </c>
      <c r="Q396" s="148">
        <v>34</v>
      </c>
      <c r="R396" s="149" t="s">
        <v>34</v>
      </c>
      <c r="S396" s="148">
        <v>21492.3</v>
      </c>
      <c r="T396" s="148" t="s">
        <v>100</v>
      </c>
      <c r="U396" s="149">
        <v>21492.3</v>
      </c>
      <c r="V396" s="148" t="s">
        <v>100</v>
      </c>
      <c r="W396" s="148">
        <v>21492.3</v>
      </c>
      <c r="X396" s="149" t="s">
        <v>100</v>
      </c>
      <c r="Y396" s="148" t="s">
        <v>107</v>
      </c>
      <c r="Z396" s="148">
        <v>21.49</v>
      </c>
      <c r="AA396" s="149">
        <v>1</v>
      </c>
      <c r="AB396" s="148" t="s">
        <v>630</v>
      </c>
      <c r="AC396" s="148" t="s">
        <v>415</v>
      </c>
      <c r="AD396" s="149" t="s">
        <v>358</v>
      </c>
      <c r="AE396" s="148" t="s">
        <v>350</v>
      </c>
      <c r="AF396" s="148"/>
      <c r="AG396" s="149"/>
      <c r="AH396" s="148"/>
      <c r="AI396" s="148"/>
      <c r="AJ396" s="149"/>
      <c r="AK396" s="148" t="str">
        <f t="shared" si="18"/>
        <v>GFS</v>
      </c>
      <c r="AL396" s="148" t="str">
        <f t="shared" si="19"/>
        <v>Non- ICB</v>
      </c>
      <c r="AM396" s="196" t="str">
        <f t="shared" si="20"/>
        <v>GFS/Non- ICB</v>
      </c>
    </row>
    <row r="397" spans="1:39" x14ac:dyDescent="0.25">
      <c r="A397" s="195" t="str">
        <f>IF(ISERROR(MATCH(H397,PriorMonth!H:H,0)),"New","Unresolved")</f>
        <v>Unresolved</v>
      </c>
      <c r="B397" s="148">
        <v>8520</v>
      </c>
      <c r="C397" s="149" t="s">
        <v>842</v>
      </c>
      <c r="D397" s="148" t="s">
        <v>19</v>
      </c>
      <c r="E397" s="148">
        <v>795</v>
      </c>
      <c r="F397" s="149" t="s">
        <v>264</v>
      </c>
      <c r="G397" s="148" t="s">
        <v>14</v>
      </c>
      <c r="H397" s="148" t="s">
        <v>843</v>
      </c>
      <c r="I397" s="149" t="s">
        <v>1882</v>
      </c>
      <c r="J397" s="148" t="s">
        <v>271</v>
      </c>
      <c r="K397" s="148">
        <v>42769</v>
      </c>
      <c r="L397" s="149">
        <v>124</v>
      </c>
      <c r="M397" s="148" t="s">
        <v>111</v>
      </c>
      <c r="N397" s="148" t="s">
        <v>42</v>
      </c>
      <c r="O397" s="149">
        <v>42859</v>
      </c>
      <c r="P397" s="148" t="s">
        <v>1878</v>
      </c>
      <c r="Q397" s="148">
        <v>34</v>
      </c>
      <c r="R397" s="149" t="s">
        <v>34</v>
      </c>
      <c r="S397" s="148">
        <v>23310.080000000002</v>
      </c>
      <c r="T397" s="148" t="s">
        <v>112</v>
      </c>
      <c r="U397" s="149">
        <v>21393.25</v>
      </c>
      <c r="V397" s="148" t="s">
        <v>197</v>
      </c>
      <c r="W397" s="148">
        <v>1547454.5743880563</v>
      </c>
      <c r="X397" s="149" t="s">
        <v>100</v>
      </c>
      <c r="Y397" s="148" t="s">
        <v>114</v>
      </c>
      <c r="Z397" s="148">
        <v>21.39</v>
      </c>
      <c r="AA397" s="149">
        <v>1</v>
      </c>
      <c r="AB397" s="148" t="s">
        <v>630</v>
      </c>
      <c r="AC397" s="148" t="s">
        <v>844</v>
      </c>
      <c r="AD397" s="149" t="s">
        <v>845</v>
      </c>
      <c r="AE397" s="148" t="s">
        <v>350</v>
      </c>
      <c r="AF397" s="148"/>
      <c r="AG397" s="149"/>
      <c r="AH397" s="148"/>
      <c r="AI397" s="148"/>
      <c r="AJ397" s="149"/>
      <c r="AK397" s="148" t="str">
        <f t="shared" si="18"/>
        <v>Non-GFS</v>
      </c>
      <c r="AL397" s="148" t="str">
        <f t="shared" si="19"/>
        <v>Non- ICB</v>
      </c>
      <c r="AM397" s="196" t="str">
        <f t="shared" si="20"/>
        <v>Non-GFS/Non- ICB</v>
      </c>
    </row>
    <row r="398" spans="1:39" x14ac:dyDescent="0.25">
      <c r="A398" s="195" t="str">
        <f>IF(ISERROR(MATCH(H398,PriorMonth!H:H,0)),"New","Unresolved")</f>
        <v>New</v>
      </c>
      <c r="B398" s="148">
        <v>8110</v>
      </c>
      <c r="C398" s="149" t="s">
        <v>116</v>
      </c>
      <c r="D398" s="148" t="s">
        <v>15</v>
      </c>
      <c r="E398" s="148">
        <v>199</v>
      </c>
      <c r="F398" s="149" t="s">
        <v>137</v>
      </c>
      <c r="G398" s="148" t="s">
        <v>22</v>
      </c>
      <c r="H398" s="148" t="s">
        <v>2869</v>
      </c>
      <c r="I398" s="149" t="s">
        <v>61</v>
      </c>
      <c r="J398" s="148" t="s">
        <v>237</v>
      </c>
      <c r="K398" s="148">
        <v>42829</v>
      </c>
      <c r="L398" s="149">
        <v>64</v>
      </c>
      <c r="M398" s="148" t="s">
        <v>111</v>
      </c>
      <c r="N398" s="148" t="s">
        <v>42</v>
      </c>
      <c r="O398" s="149">
        <v>42892</v>
      </c>
      <c r="P398" s="148" t="s">
        <v>1878</v>
      </c>
      <c r="Q398" s="148">
        <v>1</v>
      </c>
      <c r="R398" s="149" t="s">
        <v>33</v>
      </c>
      <c r="S398" s="148">
        <v>449758.77</v>
      </c>
      <c r="T398" s="148" t="s">
        <v>238</v>
      </c>
      <c r="U398" s="149">
        <v>21360.21</v>
      </c>
      <c r="V398" s="148" t="s">
        <v>238</v>
      </c>
      <c r="W398" s="148">
        <v>449758.69924998836</v>
      </c>
      <c r="X398" s="149" t="s">
        <v>100</v>
      </c>
      <c r="Y398" s="148" t="s">
        <v>114</v>
      </c>
      <c r="Z398" s="148">
        <v>21.36</v>
      </c>
      <c r="AA398" s="149">
        <v>1</v>
      </c>
      <c r="AB398" s="148" t="s">
        <v>630</v>
      </c>
      <c r="AC398" s="148" t="s">
        <v>439</v>
      </c>
      <c r="AD398" s="149" t="s">
        <v>364</v>
      </c>
      <c r="AE398" s="148" t="s">
        <v>350</v>
      </c>
      <c r="AF398" s="148"/>
      <c r="AG398" s="149"/>
      <c r="AH398" s="148"/>
      <c r="AI398" s="148"/>
      <c r="AJ398" s="149"/>
      <c r="AK398" s="148" t="str">
        <f t="shared" si="18"/>
        <v>Non-GFS</v>
      </c>
      <c r="AL398" s="148" t="str">
        <f t="shared" si="19"/>
        <v>Non- ICB</v>
      </c>
      <c r="AM398" s="196" t="str">
        <f t="shared" si="20"/>
        <v>Non-GFS/Non- ICB</v>
      </c>
    </row>
    <row r="399" spans="1:39" x14ac:dyDescent="0.25">
      <c r="A399" s="195" t="str">
        <f>IF(ISERROR(MATCH(H399,PriorMonth!H:H,0)),"New","Unresolved")</f>
        <v>Unresolved</v>
      </c>
      <c r="B399" s="148">
        <v>413</v>
      </c>
      <c r="C399" s="149" t="s">
        <v>136</v>
      </c>
      <c r="D399" s="148" t="s">
        <v>13</v>
      </c>
      <c r="E399" s="148">
        <v>260</v>
      </c>
      <c r="F399" s="149" t="s">
        <v>113</v>
      </c>
      <c r="G399" s="148" t="s">
        <v>23</v>
      </c>
      <c r="H399" s="148">
        <v>4130130016994</v>
      </c>
      <c r="I399" s="149" t="s">
        <v>60</v>
      </c>
      <c r="J399" s="148" t="s">
        <v>292</v>
      </c>
      <c r="K399" s="148">
        <v>42727</v>
      </c>
      <c r="L399" s="149">
        <v>166</v>
      </c>
      <c r="M399" s="148" t="s">
        <v>111</v>
      </c>
      <c r="N399" s="148" t="s">
        <v>42</v>
      </c>
      <c r="O399" s="149">
        <v>42800</v>
      </c>
      <c r="P399" s="148" t="s">
        <v>838</v>
      </c>
      <c r="Q399" s="148">
        <v>93</v>
      </c>
      <c r="R399" s="149" t="s">
        <v>36</v>
      </c>
      <c r="S399" s="148">
        <v>21257.84</v>
      </c>
      <c r="T399" s="148" t="s">
        <v>100</v>
      </c>
      <c r="U399" s="149">
        <v>21257.84</v>
      </c>
      <c r="V399" s="148" t="s">
        <v>100</v>
      </c>
      <c r="W399" s="148">
        <v>21257.84</v>
      </c>
      <c r="X399" s="149" t="s">
        <v>100</v>
      </c>
      <c r="Y399" s="148" t="s">
        <v>114</v>
      </c>
      <c r="Z399" s="148">
        <v>21.26</v>
      </c>
      <c r="AA399" s="149">
        <v>1</v>
      </c>
      <c r="AB399" s="148" t="s">
        <v>630</v>
      </c>
      <c r="AC399" s="148" t="s">
        <v>495</v>
      </c>
      <c r="AD399" s="149" t="s">
        <v>379</v>
      </c>
      <c r="AE399" s="148" t="s">
        <v>350</v>
      </c>
      <c r="AF399" s="148"/>
      <c r="AG399" s="149"/>
      <c r="AH399" s="148"/>
      <c r="AI399" s="148"/>
      <c r="AJ399" s="149"/>
      <c r="AK399" s="148" t="str">
        <f t="shared" si="18"/>
        <v>GFS</v>
      </c>
      <c r="AL399" s="148" t="str">
        <f t="shared" si="19"/>
        <v>Non- ICB</v>
      </c>
      <c r="AM399" s="196" t="str">
        <f t="shared" si="20"/>
        <v>GFS/Non- ICB</v>
      </c>
    </row>
    <row r="400" spans="1:39" x14ac:dyDescent="0.25">
      <c r="A400" s="195" t="str">
        <f>IF(ISERROR(MATCH(H400,PriorMonth!H:H,0)),"New","Unresolved")</f>
        <v>Unresolved</v>
      </c>
      <c r="B400" s="148">
        <v>8520</v>
      </c>
      <c r="C400" s="149" t="s">
        <v>842</v>
      </c>
      <c r="D400" s="148" t="s">
        <v>19</v>
      </c>
      <c r="E400" s="148">
        <v>8420</v>
      </c>
      <c r="F400" s="149" t="s">
        <v>234</v>
      </c>
      <c r="G400" s="148" t="s">
        <v>19</v>
      </c>
      <c r="H400" s="148">
        <v>85200310087298</v>
      </c>
      <c r="I400" s="149" t="s">
        <v>54</v>
      </c>
      <c r="J400" s="148" t="s">
        <v>575</v>
      </c>
      <c r="K400" s="148">
        <v>42795</v>
      </c>
      <c r="L400" s="149">
        <v>98</v>
      </c>
      <c r="M400" s="148" t="s">
        <v>122</v>
      </c>
      <c r="N400" s="148" t="s">
        <v>41</v>
      </c>
      <c r="O400" s="149">
        <v>42859</v>
      </c>
      <c r="P400" s="148" t="s">
        <v>1878</v>
      </c>
      <c r="Q400" s="148">
        <v>34</v>
      </c>
      <c r="R400" s="149" t="s">
        <v>34</v>
      </c>
      <c r="S400" s="148">
        <v>1532153</v>
      </c>
      <c r="T400" s="148" t="s">
        <v>197</v>
      </c>
      <c r="U400" s="149">
        <v>21181.71</v>
      </c>
      <c r="V400" s="148" t="s">
        <v>197</v>
      </c>
      <c r="W400" s="148">
        <v>1532153.0872056014</v>
      </c>
      <c r="X400" s="149" t="s">
        <v>100</v>
      </c>
      <c r="Y400" s="148" t="s">
        <v>107</v>
      </c>
      <c r="Z400" s="148">
        <v>21.18</v>
      </c>
      <c r="AA400" s="149">
        <v>1</v>
      </c>
      <c r="AB400" s="148" t="s">
        <v>630</v>
      </c>
      <c r="AC400" s="148" t="s">
        <v>819</v>
      </c>
      <c r="AD400" s="149" t="s">
        <v>2057</v>
      </c>
      <c r="AE400" s="148" t="s">
        <v>350</v>
      </c>
      <c r="AF400" s="148"/>
      <c r="AG400" s="149"/>
      <c r="AH400" s="148"/>
      <c r="AI400" s="148"/>
      <c r="AJ400" s="149"/>
      <c r="AK400" s="148" t="str">
        <f t="shared" si="18"/>
        <v>GFS</v>
      </c>
      <c r="AL400" s="148" t="str">
        <f t="shared" si="19"/>
        <v>Non- ICB</v>
      </c>
      <c r="AM400" s="196" t="str">
        <f t="shared" si="20"/>
        <v>GFS/Non- ICB</v>
      </c>
    </row>
    <row r="401" spans="1:39" x14ac:dyDescent="0.25">
      <c r="A401" s="195" t="str">
        <f>IF(ISERROR(MATCH(H401,PriorMonth!H:H,0)),"New","Unresolved")</f>
        <v>Unresolved</v>
      </c>
      <c r="B401" s="148">
        <v>8520</v>
      </c>
      <c r="C401" s="149" t="s">
        <v>842</v>
      </c>
      <c r="D401" s="148" t="s">
        <v>19</v>
      </c>
      <c r="E401" s="148">
        <v>3011</v>
      </c>
      <c r="F401" s="149" t="s">
        <v>164</v>
      </c>
      <c r="G401" s="148" t="s">
        <v>22</v>
      </c>
      <c r="H401" s="148" t="s">
        <v>952</v>
      </c>
      <c r="I401" s="149" t="s">
        <v>57</v>
      </c>
      <c r="J401" s="148" t="s">
        <v>271</v>
      </c>
      <c r="K401" s="148">
        <v>42769</v>
      </c>
      <c r="L401" s="149">
        <v>124</v>
      </c>
      <c r="M401" s="148" t="s">
        <v>122</v>
      </c>
      <c r="N401" s="148" t="s">
        <v>41</v>
      </c>
      <c r="O401" s="149">
        <v>42776</v>
      </c>
      <c r="P401" s="148" t="s">
        <v>838</v>
      </c>
      <c r="Q401" s="148">
        <v>117</v>
      </c>
      <c r="R401" s="149" t="s">
        <v>36</v>
      </c>
      <c r="S401" s="148">
        <v>1526068</v>
      </c>
      <c r="T401" s="148" t="s">
        <v>197</v>
      </c>
      <c r="U401" s="149">
        <v>21097.58</v>
      </c>
      <c r="V401" s="148" t="s">
        <v>197</v>
      </c>
      <c r="W401" s="148">
        <v>1526067.6465482323</v>
      </c>
      <c r="X401" s="149" t="s">
        <v>100</v>
      </c>
      <c r="Y401" s="148" t="s">
        <v>114</v>
      </c>
      <c r="Z401" s="148">
        <v>21.1</v>
      </c>
      <c r="AA401" s="149">
        <v>1</v>
      </c>
      <c r="AB401" s="148" t="s">
        <v>630</v>
      </c>
      <c r="AC401" s="148" t="s">
        <v>635</v>
      </c>
      <c r="AD401" s="149" t="s">
        <v>951</v>
      </c>
      <c r="AE401" s="148" t="s">
        <v>350</v>
      </c>
      <c r="AF401" s="148"/>
      <c r="AG401" s="149"/>
      <c r="AH401" s="148"/>
      <c r="AI401" s="148"/>
      <c r="AJ401" s="149"/>
      <c r="AK401" s="148" t="str">
        <f t="shared" si="18"/>
        <v>Non-GFS</v>
      </c>
      <c r="AL401" s="148" t="str">
        <f t="shared" si="19"/>
        <v>Non- ICB</v>
      </c>
      <c r="AM401" s="196" t="str">
        <f t="shared" si="20"/>
        <v>Non-GFS/Non- ICB</v>
      </c>
    </row>
    <row r="402" spans="1:39" x14ac:dyDescent="0.25">
      <c r="A402" s="195" t="str">
        <f>IF(ISERROR(MATCH(H402,PriorMonth!H:H,0)),"New","Unresolved")</f>
        <v>Unresolved</v>
      </c>
      <c r="B402" s="148">
        <v>8520</v>
      </c>
      <c r="C402" s="149" t="s">
        <v>842</v>
      </c>
      <c r="D402" s="148" t="s">
        <v>19</v>
      </c>
      <c r="E402" s="148">
        <v>199</v>
      </c>
      <c r="F402" s="149" t="s">
        <v>137</v>
      </c>
      <c r="G402" s="148" t="s">
        <v>22</v>
      </c>
      <c r="H402" s="148">
        <v>85200410042828</v>
      </c>
      <c r="I402" s="149" t="s">
        <v>59</v>
      </c>
      <c r="J402" s="148" t="s">
        <v>321</v>
      </c>
      <c r="K402" s="148">
        <v>42727</v>
      </c>
      <c r="L402" s="149">
        <v>166</v>
      </c>
      <c r="M402" s="148" t="s">
        <v>118</v>
      </c>
      <c r="N402" s="148" t="s">
        <v>41</v>
      </c>
      <c r="O402" s="149">
        <v>42797</v>
      </c>
      <c r="P402" s="148" t="s">
        <v>838</v>
      </c>
      <c r="Q402" s="148">
        <v>96</v>
      </c>
      <c r="R402" s="149" t="s">
        <v>36</v>
      </c>
      <c r="S402" s="148">
        <v>1521000</v>
      </c>
      <c r="T402" s="148" t="s">
        <v>197</v>
      </c>
      <c r="U402" s="149">
        <v>21027.52</v>
      </c>
      <c r="V402" s="148" t="s">
        <v>197</v>
      </c>
      <c r="W402" s="148">
        <v>1520999.9421329785</v>
      </c>
      <c r="X402" s="149" t="s">
        <v>100</v>
      </c>
      <c r="Y402" s="148" t="s">
        <v>114</v>
      </c>
      <c r="Z402" s="148">
        <v>21.03</v>
      </c>
      <c r="AA402" s="149">
        <v>1</v>
      </c>
      <c r="AB402" s="148" t="s">
        <v>630</v>
      </c>
      <c r="AC402" s="148" t="s">
        <v>484</v>
      </c>
      <c r="AD402" s="149" t="s">
        <v>363</v>
      </c>
      <c r="AE402" s="148" t="s">
        <v>350</v>
      </c>
      <c r="AF402" s="148"/>
      <c r="AG402" s="149"/>
      <c r="AH402" s="148"/>
      <c r="AI402" s="148"/>
      <c r="AJ402" s="149"/>
      <c r="AK402" s="148" t="str">
        <f t="shared" si="18"/>
        <v>GFS</v>
      </c>
      <c r="AL402" s="148" t="str">
        <f t="shared" si="19"/>
        <v>Non- ICB</v>
      </c>
      <c r="AM402" s="196" t="str">
        <f t="shared" si="20"/>
        <v>GFS/Non- ICB</v>
      </c>
    </row>
    <row r="403" spans="1:39" x14ac:dyDescent="0.25">
      <c r="A403" s="195" t="str">
        <f>IF(ISERROR(MATCH(H403,PriorMonth!H:H,0)),"New","Unresolved")</f>
        <v>New</v>
      </c>
      <c r="B403" s="148">
        <v>8520</v>
      </c>
      <c r="C403" s="149" t="s">
        <v>842</v>
      </c>
      <c r="D403" s="148" t="s">
        <v>19</v>
      </c>
      <c r="E403" s="148">
        <v>3011</v>
      </c>
      <c r="F403" s="149" t="s">
        <v>164</v>
      </c>
      <c r="G403" s="148" t="s">
        <v>22</v>
      </c>
      <c r="H403" s="148">
        <v>85200310088053</v>
      </c>
      <c r="I403" s="149" t="s">
        <v>59</v>
      </c>
      <c r="J403" s="148" t="s">
        <v>320</v>
      </c>
      <c r="K403" s="148">
        <v>42857</v>
      </c>
      <c r="L403" s="149">
        <v>36</v>
      </c>
      <c r="M403" s="148" t="s">
        <v>122</v>
      </c>
      <c r="N403" s="148" t="s">
        <v>41</v>
      </c>
      <c r="O403" s="149">
        <v>42892</v>
      </c>
      <c r="P403" s="148" t="s">
        <v>1878</v>
      </c>
      <c r="Q403" s="148">
        <v>1</v>
      </c>
      <c r="R403" s="149" t="s">
        <v>33</v>
      </c>
      <c r="S403" s="148">
        <v>1520704.45</v>
      </c>
      <c r="T403" s="148" t="s">
        <v>197</v>
      </c>
      <c r="U403" s="149">
        <v>21023.43</v>
      </c>
      <c r="V403" s="148" t="s">
        <v>197</v>
      </c>
      <c r="W403" s="148">
        <v>1520704.0969851282</v>
      </c>
      <c r="X403" s="149" t="s">
        <v>100</v>
      </c>
      <c r="Y403" s="148" t="s">
        <v>114</v>
      </c>
      <c r="Z403" s="148">
        <v>21.02</v>
      </c>
      <c r="AA403" s="149">
        <v>1</v>
      </c>
      <c r="AB403" s="148" t="s">
        <v>630</v>
      </c>
      <c r="AC403" s="148" t="s">
        <v>635</v>
      </c>
      <c r="AD403" s="149" t="s">
        <v>2832</v>
      </c>
      <c r="AE403" s="148" t="s">
        <v>350</v>
      </c>
      <c r="AF403" s="148"/>
      <c r="AG403" s="149"/>
      <c r="AH403" s="148"/>
      <c r="AI403" s="148"/>
      <c r="AJ403" s="149"/>
      <c r="AK403" s="148" t="str">
        <f t="shared" si="18"/>
        <v>GFS</v>
      </c>
      <c r="AL403" s="148" t="str">
        <f t="shared" si="19"/>
        <v>Non- ICB</v>
      </c>
      <c r="AM403" s="196" t="str">
        <f t="shared" si="20"/>
        <v>GFS/Non- ICB</v>
      </c>
    </row>
    <row r="404" spans="1:39" x14ac:dyDescent="0.25">
      <c r="A404" s="195" t="str">
        <f>IF(ISERROR(MATCH(H404,PriorMonth!H:H,0)),"New","Unresolved")</f>
        <v>New</v>
      </c>
      <c r="B404" s="148">
        <v>1730</v>
      </c>
      <c r="C404" s="149" t="s">
        <v>172</v>
      </c>
      <c r="D404" s="148" t="s">
        <v>18</v>
      </c>
      <c r="E404" s="148">
        <v>95</v>
      </c>
      <c r="F404" s="149" t="s">
        <v>153</v>
      </c>
      <c r="G404" s="148" t="s">
        <v>17</v>
      </c>
      <c r="H404" s="148">
        <v>9518</v>
      </c>
      <c r="I404" s="149" t="s">
        <v>55</v>
      </c>
      <c r="J404" s="148" t="s">
        <v>173</v>
      </c>
      <c r="K404" s="148">
        <v>42829</v>
      </c>
      <c r="L404" s="149">
        <v>64</v>
      </c>
      <c r="M404" s="148" t="s">
        <v>111</v>
      </c>
      <c r="N404" s="148" t="s">
        <v>42</v>
      </c>
      <c r="O404" s="149">
        <v>42892</v>
      </c>
      <c r="P404" s="148" t="s">
        <v>1878</v>
      </c>
      <c r="Q404" s="148">
        <v>1</v>
      </c>
      <c r="R404" s="149" t="s">
        <v>33</v>
      </c>
      <c r="S404" s="148">
        <v>20940</v>
      </c>
      <c r="T404" s="148" t="s">
        <v>100</v>
      </c>
      <c r="U404" s="149">
        <v>20940</v>
      </c>
      <c r="V404" s="148" t="s">
        <v>100</v>
      </c>
      <c r="W404" s="148">
        <v>20940</v>
      </c>
      <c r="X404" s="149" t="s">
        <v>100</v>
      </c>
      <c r="Y404" s="148" t="s">
        <v>114</v>
      </c>
      <c r="Z404" s="148">
        <v>20.94</v>
      </c>
      <c r="AA404" s="149">
        <v>1</v>
      </c>
      <c r="AB404" s="148" t="s">
        <v>630</v>
      </c>
      <c r="AC404" s="148" t="s">
        <v>410</v>
      </c>
      <c r="AD404" s="149" t="s">
        <v>2652</v>
      </c>
      <c r="AE404" s="148" t="s">
        <v>350</v>
      </c>
      <c r="AF404" s="148"/>
      <c r="AG404" s="149"/>
      <c r="AH404" s="148"/>
      <c r="AI404" s="148"/>
      <c r="AJ404" s="149"/>
      <c r="AK404" s="148" t="str">
        <f t="shared" si="18"/>
        <v>Non-GFS</v>
      </c>
      <c r="AL404" s="148" t="str">
        <f t="shared" si="19"/>
        <v>Non- ICB</v>
      </c>
      <c r="AM404" s="196" t="str">
        <f t="shared" si="20"/>
        <v>Non-GFS/Non- ICB</v>
      </c>
    </row>
    <row r="405" spans="1:39" x14ac:dyDescent="0.25">
      <c r="A405" s="195" t="str">
        <f>IF(ISERROR(MATCH(H405,PriorMonth!H:H,0)),"New","Unresolved")</f>
        <v>Unresolved</v>
      </c>
      <c r="B405" s="148">
        <v>635</v>
      </c>
      <c r="C405" s="149" t="s">
        <v>142</v>
      </c>
      <c r="D405" s="148" t="s">
        <v>16</v>
      </c>
      <c r="E405" s="148">
        <v>260</v>
      </c>
      <c r="F405" s="149" t="s">
        <v>113</v>
      </c>
      <c r="G405" s="148" t="s">
        <v>23</v>
      </c>
      <c r="H405" s="148">
        <v>63503300006104</v>
      </c>
      <c r="I405" s="149" t="s">
        <v>56</v>
      </c>
      <c r="J405" s="148" t="s">
        <v>465</v>
      </c>
      <c r="K405" s="148">
        <v>42727</v>
      </c>
      <c r="L405" s="149">
        <v>166</v>
      </c>
      <c r="M405" s="148" t="s">
        <v>127</v>
      </c>
      <c r="N405" s="148" t="s">
        <v>128</v>
      </c>
      <c r="O405" s="149">
        <v>42800</v>
      </c>
      <c r="P405" s="148" t="s">
        <v>838</v>
      </c>
      <c r="Q405" s="148">
        <v>93</v>
      </c>
      <c r="R405" s="149" t="s">
        <v>36</v>
      </c>
      <c r="S405" s="148">
        <v>20924.5</v>
      </c>
      <c r="T405" s="148" t="s">
        <v>100</v>
      </c>
      <c r="U405" s="149">
        <v>20924.5</v>
      </c>
      <c r="V405" s="148" t="s">
        <v>100</v>
      </c>
      <c r="W405" s="148">
        <v>20924.5</v>
      </c>
      <c r="X405" s="149" t="s">
        <v>100</v>
      </c>
      <c r="Y405" s="148" t="s">
        <v>114</v>
      </c>
      <c r="Z405" s="148">
        <v>20.92</v>
      </c>
      <c r="AA405" s="149">
        <v>1</v>
      </c>
      <c r="AB405" s="148" t="s">
        <v>630</v>
      </c>
      <c r="AC405" s="148" t="s">
        <v>495</v>
      </c>
      <c r="AD405" s="149" t="s">
        <v>356</v>
      </c>
      <c r="AE405" s="148" t="s">
        <v>350</v>
      </c>
      <c r="AF405" s="148"/>
      <c r="AG405" s="149"/>
      <c r="AH405" s="148"/>
      <c r="AI405" s="148"/>
      <c r="AJ405" s="149"/>
      <c r="AK405" s="148" t="str">
        <f t="shared" si="18"/>
        <v>GFS</v>
      </c>
      <c r="AL405" s="148" t="str">
        <f t="shared" si="19"/>
        <v>Non- ICB</v>
      </c>
      <c r="AM405" s="196" t="str">
        <f t="shared" si="20"/>
        <v>GFS/Non- ICB</v>
      </c>
    </row>
    <row r="406" spans="1:39" x14ac:dyDescent="0.25">
      <c r="A406" s="195" t="str">
        <f>IF(ISERROR(MATCH(H406,PriorMonth!H:H,0)),"New","Unresolved")</f>
        <v>Unresolved</v>
      </c>
      <c r="B406" s="148">
        <v>3019</v>
      </c>
      <c r="C406" s="149" t="s">
        <v>134</v>
      </c>
      <c r="D406" s="148" t="s">
        <v>16</v>
      </c>
      <c r="E406" s="148">
        <v>3033</v>
      </c>
      <c r="F406" s="149" t="s">
        <v>156</v>
      </c>
      <c r="G406" s="148" t="s">
        <v>18</v>
      </c>
      <c r="H406" s="148">
        <v>30190110008279</v>
      </c>
      <c r="I406" s="149" t="s">
        <v>59</v>
      </c>
      <c r="J406" s="148" t="s">
        <v>135</v>
      </c>
      <c r="K406" s="148">
        <v>42829</v>
      </c>
      <c r="L406" s="149">
        <v>64</v>
      </c>
      <c r="M406" s="148" t="s">
        <v>127</v>
      </c>
      <c r="N406" s="148" t="s">
        <v>128</v>
      </c>
      <c r="O406" s="149">
        <v>42859</v>
      </c>
      <c r="P406" s="148" t="s">
        <v>1878</v>
      </c>
      <c r="Q406" s="148">
        <v>34</v>
      </c>
      <c r="R406" s="149" t="s">
        <v>34</v>
      </c>
      <c r="S406" s="148">
        <v>20829.43</v>
      </c>
      <c r="T406" s="148" t="s">
        <v>100</v>
      </c>
      <c r="U406" s="149">
        <v>20829.43</v>
      </c>
      <c r="V406" s="148" t="s">
        <v>100</v>
      </c>
      <c r="W406" s="148">
        <v>20829.43</v>
      </c>
      <c r="X406" s="149" t="s">
        <v>100</v>
      </c>
      <c r="Y406" s="148" t="s">
        <v>114</v>
      </c>
      <c r="Z406" s="148">
        <v>20.83</v>
      </c>
      <c r="AA406" s="149">
        <v>1</v>
      </c>
      <c r="AB406" s="148" t="s">
        <v>630</v>
      </c>
      <c r="AC406" s="148" t="s">
        <v>451</v>
      </c>
      <c r="AD406" s="149" t="s">
        <v>1986</v>
      </c>
      <c r="AE406" s="148" t="s">
        <v>350</v>
      </c>
      <c r="AF406" s="148"/>
      <c r="AG406" s="149"/>
      <c r="AH406" s="148"/>
      <c r="AI406" s="148"/>
      <c r="AJ406" s="149"/>
      <c r="AK406" s="148" t="str">
        <f t="shared" si="18"/>
        <v>GFS</v>
      </c>
      <c r="AL406" s="148" t="str">
        <f t="shared" si="19"/>
        <v>Non- ICB</v>
      </c>
      <c r="AM406" s="196" t="str">
        <f t="shared" si="20"/>
        <v>GFS/Non- ICB</v>
      </c>
    </row>
    <row r="407" spans="1:39" x14ac:dyDescent="0.25">
      <c r="A407" s="195" t="str">
        <f>IF(ISERROR(MATCH(H407,PriorMonth!H:H,0)),"New","Unresolved")</f>
        <v>Unresolved</v>
      </c>
      <c r="B407" s="148">
        <v>1350</v>
      </c>
      <c r="C407" s="149" t="s">
        <v>124</v>
      </c>
      <c r="D407" s="148" t="s">
        <v>21</v>
      </c>
      <c r="E407" s="148">
        <v>693</v>
      </c>
      <c r="F407" s="149" t="s">
        <v>177</v>
      </c>
      <c r="G407" s="148" t="s">
        <v>16</v>
      </c>
      <c r="H407" s="148">
        <v>13500210092554</v>
      </c>
      <c r="I407" s="149" t="s">
        <v>56</v>
      </c>
      <c r="J407" s="148" t="s">
        <v>512</v>
      </c>
      <c r="K407" s="148">
        <v>42492</v>
      </c>
      <c r="L407" s="149">
        <v>401</v>
      </c>
      <c r="M407" s="148" t="s">
        <v>158</v>
      </c>
      <c r="N407" s="148" t="s">
        <v>41</v>
      </c>
      <c r="O407" s="149">
        <v>42585</v>
      </c>
      <c r="P407" s="148" t="s">
        <v>406</v>
      </c>
      <c r="Q407" s="148">
        <v>308</v>
      </c>
      <c r="R407" s="149" t="s">
        <v>37</v>
      </c>
      <c r="S407" s="148">
        <v>202126.5</v>
      </c>
      <c r="T407" s="148" t="s">
        <v>243</v>
      </c>
      <c r="U407" s="149">
        <v>20718.59</v>
      </c>
      <c r="V407" s="148" t="s">
        <v>243</v>
      </c>
      <c r="W407" s="148">
        <v>202126.47227254591</v>
      </c>
      <c r="X407" s="149" t="s">
        <v>100</v>
      </c>
      <c r="Y407" s="148" t="s">
        <v>114</v>
      </c>
      <c r="Z407" s="148">
        <v>20.72</v>
      </c>
      <c r="AA407" s="149">
        <v>1</v>
      </c>
      <c r="AB407" s="148" t="s">
        <v>630</v>
      </c>
      <c r="AC407" s="148" t="s">
        <v>431</v>
      </c>
      <c r="AD407" s="149" t="s">
        <v>781</v>
      </c>
      <c r="AE407" s="148" t="s">
        <v>350</v>
      </c>
      <c r="AF407" s="148"/>
      <c r="AG407" s="149"/>
      <c r="AH407" s="148"/>
      <c r="AI407" s="148"/>
      <c r="AJ407" s="149"/>
      <c r="AK407" s="148" t="str">
        <f t="shared" si="18"/>
        <v>GFS</v>
      </c>
      <c r="AL407" s="148" t="str">
        <f t="shared" si="19"/>
        <v>Non- ICB</v>
      </c>
      <c r="AM407" s="196" t="str">
        <f t="shared" si="20"/>
        <v>GFS/Non- ICB</v>
      </c>
    </row>
    <row r="408" spans="1:39" x14ac:dyDescent="0.25">
      <c r="A408" s="195" t="str">
        <f>IF(ISERROR(MATCH(H408,PriorMonth!H:H,0)),"New","Unresolved")</f>
        <v>New</v>
      </c>
      <c r="B408" s="148">
        <v>95</v>
      </c>
      <c r="C408" s="149" t="s">
        <v>153</v>
      </c>
      <c r="D408" s="148" t="s">
        <v>17</v>
      </c>
      <c r="E408" s="148">
        <v>260</v>
      </c>
      <c r="F408" s="149" t="s">
        <v>113</v>
      </c>
      <c r="G408" s="148" t="s">
        <v>23</v>
      </c>
      <c r="H408" s="148">
        <v>950110011595</v>
      </c>
      <c r="I408" s="149" t="s">
        <v>58</v>
      </c>
      <c r="J408" s="148" t="s">
        <v>195</v>
      </c>
      <c r="K408" s="148">
        <v>42824</v>
      </c>
      <c r="L408" s="149">
        <v>69</v>
      </c>
      <c r="M408" s="148" t="s">
        <v>111</v>
      </c>
      <c r="N408" s="148" t="s">
        <v>42</v>
      </c>
      <c r="O408" s="149">
        <v>42892</v>
      </c>
      <c r="P408" s="148" t="s">
        <v>1878</v>
      </c>
      <c r="Q408" s="148">
        <v>1</v>
      </c>
      <c r="R408" s="149" t="s">
        <v>33</v>
      </c>
      <c r="S408" s="148">
        <v>20672.099999999999</v>
      </c>
      <c r="T408" s="148" t="s">
        <v>100</v>
      </c>
      <c r="U408" s="149">
        <v>20672.099999999999</v>
      </c>
      <c r="V408" s="148" t="s">
        <v>100</v>
      </c>
      <c r="W408" s="148">
        <v>20672.099999999999</v>
      </c>
      <c r="X408" s="149" t="s">
        <v>100</v>
      </c>
      <c r="Y408" s="148" t="s">
        <v>114</v>
      </c>
      <c r="Z408" s="148">
        <v>20.67</v>
      </c>
      <c r="AA408" s="149">
        <v>1</v>
      </c>
      <c r="AB408" s="148" t="s">
        <v>630</v>
      </c>
      <c r="AC408" s="148" t="s">
        <v>442</v>
      </c>
      <c r="AD408" s="149" t="s">
        <v>2701</v>
      </c>
      <c r="AE408" s="148" t="s">
        <v>350</v>
      </c>
      <c r="AF408" s="148"/>
      <c r="AG408" s="149"/>
      <c r="AH408" s="148"/>
      <c r="AI408" s="148"/>
      <c r="AJ408" s="149"/>
      <c r="AK408" s="148" t="str">
        <f t="shared" si="18"/>
        <v>GFS</v>
      </c>
      <c r="AL408" s="148" t="str">
        <f t="shared" si="19"/>
        <v>Non- ICB</v>
      </c>
      <c r="AM408" s="196" t="str">
        <f t="shared" si="20"/>
        <v>GFS/Non- ICB</v>
      </c>
    </row>
    <row r="409" spans="1:39" x14ac:dyDescent="0.25">
      <c r="A409" s="195" t="str">
        <f>IF(ISERROR(MATCH(H409,PriorMonth!H:H,0)),"New","Unresolved")</f>
        <v>Unresolved</v>
      </c>
      <c r="B409" s="148">
        <v>8520</v>
      </c>
      <c r="C409" s="149" t="s">
        <v>842</v>
      </c>
      <c r="D409" s="148" t="s">
        <v>19</v>
      </c>
      <c r="E409" s="148">
        <v>199</v>
      </c>
      <c r="F409" s="149" t="s">
        <v>137</v>
      </c>
      <c r="G409" s="148" t="s">
        <v>22</v>
      </c>
      <c r="H409" s="148" t="s">
        <v>1715</v>
      </c>
      <c r="I409" s="149" t="s">
        <v>54</v>
      </c>
      <c r="J409" s="148" t="s">
        <v>381</v>
      </c>
      <c r="K409" s="148">
        <v>42768</v>
      </c>
      <c r="L409" s="149">
        <v>125</v>
      </c>
      <c r="M409" s="148" t="s">
        <v>118</v>
      </c>
      <c r="N409" s="148" t="s">
        <v>41</v>
      </c>
      <c r="O409" s="149">
        <v>42830</v>
      </c>
      <c r="P409" s="148" t="s">
        <v>838</v>
      </c>
      <c r="Q409" s="148">
        <v>63</v>
      </c>
      <c r="R409" s="149" t="s">
        <v>35</v>
      </c>
      <c r="S409" s="148">
        <v>1491144</v>
      </c>
      <c r="T409" s="148" t="s">
        <v>197</v>
      </c>
      <c r="U409" s="149">
        <v>20614.77</v>
      </c>
      <c r="V409" s="148" t="s">
        <v>197</v>
      </c>
      <c r="W409" s="148">
        <v>1491144.1756842777</v>
      </c>
      <c r="X409" s="149" t="s">
        <v>100</v>
      </c>
      <c r="Y409" s="148" t="s">
        <v>114</v>
      </c>
      <c r="Z409" s="148">
        <v>20.61</v>
      </c>
      <c r="AA409" s="149">
        <v>1</v>
      </c>
      <c r="AB409" s="148" t="s">
        <v>630</v>
      </c>
      <c r="AC409" s="148" t="s">
        <v>484</v>
      </c>
      <c r="AD409" s="149" t="s">
        <v>363</v>
      </c>
      <c r="AE409" s="148" t="s">
        <v>350</v>
      </c>
      <c r="AF409" s="148"/>
      <c r="AG409" s="149"/>
      <c r="AH409" s="148"/>
      <c r="AI409" s="148"/>
      <c r="AJ409" s="149"/>
      <c r="AK409" s="148" t="str">
        <f t="shared" si="18"/>
        <v>Non-GFS</v>
      </c>
      <c r="AL409" s="148" t="str">
        <f t="shared" si="19"/>
        <v>Non- ICB</v>
      </c>
      <c r="AM409" s="196" t="str">
        <f t="shared" si="20"/>
        <v>Non-GFS/Non- ICB</v>
      </c>
    </row>
    <row r="410" spans="1:39" x14ac:dyDescent="0.25">
      <c r="A410" s="195" t="str">
        <f>IF(ISERROR(MATCH(H410,PriorMonth!H:H,0)),"New","Unresolved")</f>
        <v>Unresolved</v>
      </c>
      <c r="B410" s="148">
        <v>199</v>
      </c>
      <c r="C410" s="149" t="s">
        <v>137</v>
      </c>
      <c r="D410" s="148" t="s">
        <v>22</v>
      </c>
      <c r="E410" s="148">
        <v>8243</v>
      </c>
      <c r="F410" s="149" t="s">
        <v>120</v>
      </c>
      <c r="G410" s="148" t="s">
        <v>14</v>
      </c>
      <c r="H410" s="148">
        <v>1990110063787</v>
      </c>
      <c r="I410" s="149" t="s">
        <v>56</v>
      </c>
      <c r="J410" s="148" t="s">
        <v>328</v>
      </c>
      <c r="K410" s="148">
        <v>42724</v>
      </c>
      <c r="L410" s="149">
        <v>169</v>
      </c>
      <c r="M410" s="148" t="s">
        <v>161</v>
      </c>
      <c r="N410" s="148" t="s">
        <v>128</v>
      </c>
      <c r="O410" s="149">
        <v>42800</v>
      </c>
      <c r="P410" s="148" t="s">
        <v>838</v>
      </c>
      <c r="Q410" s="148">
        <v>93</v>
      </c>
      <c r="R410" s="149" t="s">
        <v>36</v>
      </c>
      <c r="S410" s="148">
        <v>23041.919999999998</v>
      </c>
      <c r="T410" s="148" t="s">
        <v>248</v>
      </c>
      <c r="U410" s="149">
        <v>20534.64</v>
      </c>
      <c r="V410" s="148" t="s">
        <v>248</v>
      </c>
      <c r="W410" s="148">
        <v>23041.918737072003</v>
      </c>
      <c r="X410" s="149" t="s">
        <v>100</v>
      </c>
      <c r="Y410" s="148" t="s">
        <v>114</v>
      </c>
      <c r="Z410" s="148">
        <v>20.53</v>
      </c>
      <c r="AA410" s="149">
        <v>1</v>
      </c>
      <c r="AB410" s="148" t="s">
        <v>630</v>
      </c>
      <c r="AC410" s="148" t="s">
        <v>851</v>
      </c>
      <c r="AD410" s="149" t="s">
        <v>1359</v>
      </c>
      <c r="AE410" s="148" t="s">
        <v>350</v>
      </c>
      <c r="AF410" s="148"/>
      <c r="AG410" s="149"/>
      <c r="AH410" s="148"/>
      <c r="AI410" s="148"/>
      <c r="AJ410" s="149"/>
      <c r="AK410" s="148" t="str">
        <f t="shared" si="18"/>
        <v>GFS</v>
      </c>
      <c r="AL410" s="148" t="str">
        <f t="shared" si="19"/>
        <v>Non- ICB</v>
      </c>
      <c r="AM410" s="196" t="str">
        <f t="shared" si="20"/>
        <v>GFS/Non- ICB</v>
      </c>
    </row>
    <row r="411" spans="1:39" x14ac:dyDescent="0.25">
      <c r="A411" s="195" t="str">
        <f>IF(ISERROR(MATCH(H411,PriorMonth!H:H,0)),"New","Unresolved")</f>
        <v>New</v>
      </c>
      <c r="B411" s="148">
        <v>3019</v>
      </c>
      <c r="C411" s="149" t="s">
        <v>134</v>
      </c>
      <c r="D411" s="148" t="s">
        <v>16</v>
      </c>
      <c r="E411" s="148">
        <v>635</v>
      </c>
      <c r="F411" s="149" t="s">
        <v>142</v>
      </c>
      <c r="G411" s="148" t="s">
        <v>16</v>
      </c>
      <c r="H411" s="148">
        <v>30190110008309</v>
      </c>
      <c r="I411" s="149" t="s">
        <v>59</v>
      </c>
      <c r="J411" s="148" t="s">
        <v>135</v>
      </c>
      <c r="K411" s="148">
        <v>42829</v>
      </c>
      <c r="L411" s="149">
        <v>64</v>
      </c>
      <c r="M411" s="148" t="s">
        <v>127</v>
      </c>
      <c r="N411" s="148" t="s">
        <v>128</v>
      </c>
      <c r="O411" s="149">
        <v>42891</v>
      </c>
      <c r="P411" s="148" t="s">
        <v>1878</v>
      </c>
      <c r="Q411" s="148">
        <v>2</v>
      </c>
      <c r="R411" s="149" t="s">
        <v>33</v>
      </c>
      <c r="S411" s="148">
        <v>20400</v>
      </c>
      <c r="T411" s="148" t="s">
        <v>100</v>
      </c>
      <c r="U411" s="149">
        <v>20400</v>
      </c>
      <c r="V411" s="148" t="s">
        <v>100</v>
      </c>
      <c r="W411" s="148">
        <v>20400</v>
      </c>
      <c r="X411" s="149" t="s">
        <v>100</v>
      </c>
      <c r="Y411" s="148" t="s">
        <v>107</v>
      </c>
      <c r="Z411" s="148">
        <v>20.399999999999999</v>
      </c>
      <c r="AA411" s="149">
        <v>1</v>
      </c>
      <c r="AB411" s="148" t="s">
        <v>630</v>
      </c>
      <c r="AC411" s="148" t="s">
        <v>859</v>
      </c>
      <c r="AD411" s="149" t="s">
        <v>351</v>
      </c>
      <c r="AE411" s="148" t="s">
        <v>350</v>
      </c>
      <c r="AF411" s="148"/>
      <c r="AG411" s="149"/>
      <c r="AH411" s="148"/>
      <c r="AI411" s="148"/>
      <c r="AJ411" s="149"/>
      <c r="AK411" s="148" t="str">
        <f t="shared" si="18"/>
        <v>GFS</v>
      </c>
      <c r="AL411" s="148" t="str">
        <f t="shared" si="19"/>
        <v>Non- ICB</v>
      </c>
      <c r="AM411" s="196" t="str">
        <f t="shared" si="20"/>
        <v>GFS/Non- ICB</v>
      </c>
    </row>
    <row r="412" spans="1:39" x14ac:dyDescent="0.25">
      <c r="A412" s="195" t="str">
        <f>IF(ISERROR(MATCH(H412,PriorMonth!H:H,0)),"New","Unresolved")</f>
        <v>New</v>
      </c>
      <c r="B412" s="148">
        <v>692</v>
      </c>
      <c r="C412" s="149" t="s">
        <v>187</v>
      </c>
      <c r="D412" s="148" t="s">
        <v>16</v>
      </c>
      <c r="E412" s="148">
        <v>635</v>
      </c>
      <c r="F412" s="149" t="s">
        <v>142</v>
      </c>
      <c r="G412" s="148" t="s">
        <v>16</v>
      </c>
      <c r="H412" s="148">
        <v>69201111702282</v>
      </c>
      <c r="I412" s="149" t="s">
        <v>57</v>
      </c>
      <c r="J412" s="148" t="s">
        <v>205</v>
      </c>
      <c r="K412" s="148">
        <v>42849</v>
      </c>
      <c r="L412" s="149">
        <v>44</v>
      </c>
      <c r="M412" s="148" t="s">
        <v>127</v>
      </c>
      <c r="N412" s="148" t="s">
        <v>128</v>
      </c>
      <c r="O412" s="149">
        <v>42893</v>
      </c>
      <c r="P412" s="148" t="s">
        <v>1878</v>
      </c>
      <c r="Q412" s="148">
        <v>0</v>
      </c>
      <c r="R412" s="149" t="s">
        <v>33</v>
      </c>
      <c r="S412" s="148">
        <v>20382.38</v>
      </c>
      <c r="T412" s="148" t="s">
        <v>100</v>
      </c>
      <c r="U412" s="149">
        <v>20382.38</v>
      </c>
      <c r="V412" s="148" t="s">
        <v>100</v>
      </c>
      <c r="W412" s="148">
        <v>20382.38</v>
      </c>
      <c r="X412" s="149" t="s">
        <v>100</v>
      </c>
      <c r="Y412" s="148" t="s">
        <v>107</v>
      </c>
      <c r="Z412" s="148">
        <v>20.38</v>
      </c>
      <c r="AA412" s="149">
        <v>1</v>
      </c>
      <c r="AB412" s="148" t="s">
        <v>630</v>
      </c>
      <c r="AC412" s="148" t="s">
        <v>445</v>
      </c>
      <c r="AD412" s="149" t="s">
        <v>351</v>
      </c>
      <c r="AE412" s="148" t="s">
        <v>350</v>
      </c>
      <c r="AF412" s="148"/>
      <c r="AG412" s="149"/>
      <c r="AH412" s="148"/>
      <c r="AI412" s="148"/>
      <c r="AJ412" s="149"/>
      <c r="AK412" s="148" t="str">
        <f t="shared" si="18"/>
        <v>GFS</v>
      </c>
      <c r="AL412" s="148" t="str">
        <f t="shared" si="19"/>
        <v>Non- ICB</v>
      </c>
      <c r="AM412" s="196" t="str">
        <f t="shared" si="20"/>
        <v>GFS/Non- ICB</v>
      </c>
    </row>
    <row r="413" spans="1:39" x14ac:dyDescent="0.25">
      <c r="A413" s="195" t="str">
        <f>IF(ISERROR(MATCH(H413,PriorMonth!H:H,0)),"New","Unresolved")</f>
        <v>Unresolved</v>
      </c>
      <c r="B413" s="148">
        <v>8243</v>
      </c>
      <c r="C413" s="149" t="s">
        <v>120</v>
      </c>
      <c r="D413" s="148" t="s">
        <v>14</v>
      </c>
      <c r="E413" s="148">
        <v>8205</v>
      </c>
      <c r="F413" s="149" t="s">
        <v>130</v>
      </c>
      <c r="G413" s="148" t="s">
        <v>14</v>
      </c>
      <c r="H413" s="148">
        <v>82430160098503</v>
      </c>
      <c r="I413" s="149" t="s">
        <v>56</v>
      </c>
      <c r="J413" s="148" t="s">
        <v>300</v>
      </c>
      <c r="K413" s="148">
        <v>42773</v>
      </c>
      <c r="L413" s="149">
        <v>120</v>
      </c>
      <c r="M413" s="148" t="s">
        <v>111</v>
      </c>
      <c r="N413" s="148" t="s">
        <v>42</v>
      </c>
      <c r="O413" s="149">
        <v>42830</v>
      </c>
      <c r="P413" s="148" t="s">
        <v>838</v>
      </c>
      <c r="Q413" s="148">
        <v>63</v>
      </c>
      <c r="R413" s="149" t="s">
        <v>35</v>
      </c>
      <c r="S413" s="148">
        <v>20307.5</v>
      </c>
      <c r="T413" s="148" t="s">
        <v>100</v>
      </c>
      <c r="U413" s="149">
        <v>20307.5</v>
      </c>
      <c r="V413" s="148" t="s">
        <v>100</v>
      </c>
      <c r="W413" s="148">
        <v>20307.5</v>
      </c>
      <c r="X413" s="149" t="s">
        <v>100</v>
      </c>
      <c r="Y413" s="148" t="s">
        <v>107</v>
      </c>
      <c r="Z413" s="148">
        <v>20.309999999999999</v>
      </c>
      <c r="AA413" s="149">
        <v>1</v>
      </c>
      <c r="AB413" s="148" t="s">
        <v>630</v>
      </c>
      <c r="AC413" s="148" t="s">
        <v>762</v>
      </c>
      <c r="AD413" s="149" t="s">
        <v>1481</v>
      </c>
      <c r="AE413" s="148" t="s">
        <v>350</v>
      </c>
      <c r="AF413" s="148"/>
      <c r="AG413" s="149"/>
      <c r="AH413" s="148"/>
      <c r="AI413" s="148"/>
      <c r="AJ413" s="149"/>
      <c r="AK413" s="148" t="str">
        <f t="shared" si="18"/>
        <v>GFS</v>
      </c>
      <c r="AL413" s="148" t="str">
        <f t="shared" si="19"/>
        <v>Non- ICB</v>
      </c>
      <c r="AM413" s="196" t="str">
        <f t="shared" si="20"/>
        <v>GFS/Non- ICB</v>
      </c>
    </row>
    <row r="414" spans="1:39" x14ac:dyDescent="0.25">
      <c r="A414" s="195" t="str">
        <f>IF(ISERROR(MATCH(H414,PriorMonth!H:H,0)),"New","Unresolved")</f>
        <v>New</v>
      </c>
      <c r="B414" s="148">
        <v>8520</v>
      </c>
      <c r="C414" s="149" t="s">
        <v>842</v>
      </c>
      <c r="D414" s="148" t="s">
        <v>19</v>
      </c>
      <c r="E414" s="148">
        <v>1750</v>
      </c>
      <c r="F414" s="149" t="s">
        <v>159</v>
      </c>
      <c r="G414" s="148" t="s">
        <v>18</v>
      </c>
      <c r="H414" s="148">
        <v>85200320062439</v>
      </c>
      <c r="I414" s="149" t="s">
        <v>55</v>
      </c>
      <c r="J414" s="148" t="s">
        <v>2850</v>
      </c>
      <c r="K414" s="148">
        <v>42888</v>
      </c>
      <c r="L414" s="149">
        <v>5</v>
      </c>
      <c r="M414" s="148" t="s">
        <v>118</v>
      </c>
      <c r="N414" s="148" t="s">
        <v>41</v>
      </c>
      <c r="O414" s="149">
        <v>42893</v>
      </c>
      <c r="P414" s="148" t="s">
        <v>1878</v>
      </c>
      <c r="Q414" s="148">
        <v>0</v>
      </c>
      <c r="R414" s="149" t="s">
        <v>33</v>
      </c>
      <c r="S414" s="148">
        <v>1469092.89</v>
      </c>
      <c r="T414" s="148" t="s">
        <v>197</v>
      </c>
      <c r="U414" s="149">
        <v>20309.919999999998</v>
      </c>
      <c r="V414" s="148" t="s">
        <v>197</v>
      </c>
      <c r="W414" s="148">
        <v>1469093.2237717723</v>
      </c>
      <c r="X414" s="149" t="s">
        <v>100</v>
      </c>
      <c r="Y414" s="148" t="s">
        <v>114</v>
      </c>
      <c r="Z414" s="148">
        <v>20.309999999999999</v>
      </c>
      <c r="AA414" s="149">
        <v>1</v>
      </c>
      <c r="AB414" s="148" t="s">
        <v>630</v>
      </c>
      <c r="AC414" s="148" t="s">
        <v>949</v>
      </c>
      <c r="AD414" s="149" t="s">
        <v>1763</v>
      </c>
      <c r="AE414" s="148" t="s">
        <v>350</v>
      </c>
      <c r="AF414" s="148"/>
      <c r="AG414" s="149"/>
      <c r="AH414" s="148"/>
      <c r="AI414" s="148"/>
      <c r="AJ414" s="149"/>
      <c r="AK414" s="148" t="str">
        <f t="shared" si="18"/>
        <v>GFS</v>
      </c>
      <c r="AL414" s="148" t="str">
        <f t="shared" si="19"/>
        <v>ICB</v>
      </c>
      <c r="AM414" s="196" t="str">
        <f t="shared" si="20"/>
        <v>GFS/ICB</v>
      </c>
    </row>
    <row r="415" spans="1:39" x14ac:dyDescent="0.25">
      <c r="A415" s="195" t="str">
        <f>IF(ISERROR(MATCH(H415,PriorMonth!H:H,0)),"New","Unresolved")</f>
        <v>New</v>
      </c>
      <c r="B415" s="148">
        <v>9701</v>
      </c>
      <c r="C415" s="149" t="s">
        <v>199</v>
      </c>
      <c r="D415" s="148" t="s">
        <v>14</v>
      </c>
      <c r="E415" s="148">
        <v>8205</v>
      </c>
      <c r="F415" s="149" t="s">
        <v>130</v>
      </c>
      <c r="G415" s="148" t="s">
        <v>14</v>
      </c>
      <c r="H415" s="148">
        <v>97120170332</v>
      </c>
      <c r="I415" s="149" t="s">
        <v>57</v>
      </c>
      <c r="J415" s="148" t="s">
        <v>133</v>
      </c>
      <c r="K415" s="148">
        <v>42849</v>
      </c>
      <c r="L415" s="149">
        <v>44</v>
      </c>
      <c r="M415" s="148" t="s">
        <v>127</v>
      </c>
      <c r="N415" s="148" t="s">
        <v>128</v>
      </c>
      <c r="O415" s="149">
        <v>42892</v>
      </c>
      <c r="P415" s="148" t="s">
        <v>1878</v>
      </c>
      <c r="Q415" s="148">
        <v>1</v>
      </c>
      <c r="R415" s="149" t="s">
        <v>33</v>
      </c>
      <c r="S415" s="148">
        <v>20200</v>
      </c>
      <c r="T415" s="148" t="s">
        <v>100</v>
      </c>
      <c r="U415" s="149">
        <v>20200</v>
      </c>
      <c r="V415" s="148" t="s">
        <v>200</v>
      </c>
      <c r="W415" s="148">
        <v>92223.083072453097</v>
      </c>
      <c r="X415" s="149" t="s">
        <v>100</v>
      </c>
      <c r="Y415" s="148" t="s">
        <v>107</v>
      </c>
      <c r="Z415" s="148">
        <v>20.2</v>
      </c>
      <c r="AA415" s="149">
        <v>1</v>
      </c>
      <c r="AB415" s="148" t="s">
        <v>630</v>
      </c>
      <c r="AC415" s="148" t="s">
        <v>762</v>
      </c>
      <c r="AD415" s="149" t="s">
        <v>2784</v>
      </c>
      <c r="AE415" s="148" t="s">
        <v>350</v>
      </c>
      <c r="AF415" s="148"/>
      <c r="AG415" s="149"/>
      <c r="AH415" s="148"/>
      <c r="AI415" s="148"/>
      <c r="AJ415" s="149"/>
      <c r="AK415" s="148" t="str">
        <f t="shared" si="18"/>
        <v>Non-GFS</v>
      </c>
      <c r="AL415" s="148" t="str">
        <f t="shared" si="19"/>
        <v>Non- ICB</v>
      </c>
      <c r="AM415" s="196" t="str">
        <f t="shared" si="20"/>
        <v>Non-GFS/Non- ICB</v>
      </c>
    </row>
    <row r="416" spans="1:39" x14ac:dyDescent="0.25">
      <c r="A416" s="195" t="str">
        <f>IF(ISERROR(MATCH(H416,PriorMonth!H:H,0)),"New","Unresolved")</f>
        <v>Unresolved</v>
      </c>
      <c r="B416" s="148">
        <v>8310</v>
      </c>
      <c r="C416" s="149" t="s">
        <v>170</v>
      </c>
      <c r="D416" s="148" t="s">
        <v>14</v>
      </c>
      <c r="E416" s="148">
        <v>260</v>
      </c>
      <c r="F416" s="149" t="s">
        <v>113</v>
      </c>
      <c r="G416" s="148" t="s">
        <v>23</v>
      </c>
      <c r="H416" s="148" t="s">
        <v>618</v>
      </c>
      <c r="I416" s="149" t="s">
        <v>57</v>
      </c>
      <c r="J416" s="148" t="s">
        <v>133</v>
      </c>
      <c r="K416" s="148">
        <v>42464</v>
      </c>
      <c r="L416" s="149">
        <v>429</v>
      </c>
      <c r="M416" s="148" t="s">
        <v>127</v>
      </c>
      <c r="N416" s="148" t="s">
        <v>128</v>
      </c>
      <c r="O416" s="149">
        <v>42648</v>
      </c>
      <c r="P416" s="148" t="s">
        <v>406</v>
      </c>
      <c r="Q416" s="148">
        <v>245</v>
      </c>
      <c r="R416" s="149" t="s">
        <v>37</v>
      </c>
      <c r="S416" s="148">
        <v>84119.02</v>
      </c>
      <c r="T416" s="148" t="s">
        <v>242</v>
      </c>
      <c r="U416" s="149">
        <v>20166.63</v>
      </c>
      <c r="V416" s="148" t="s">
        <v>242</v>
      </c>
      <c r="W416" s="148">
        <v>84119.034350661052</v>
      </c>
      <c r="X416" s="149" t="s">
        <v>100</v>
      </c>
      <c r="Y416" s="148" t="s">
        <v>114</v>
      </c>
      <c r="Z416" s="148">
        <v>20.170000000000002</v>
      </c>
      <c r="AA416" s="149">
        <v>1</v>
      </c>
      <c r="AB416" s="148" t="s">
        <v>630</v>
      </c>
      <c r="AC416" s="148" t="s">
        <v>450</v>
      </c>
      <c r="AD416" s="149" t="s">
        <v>356</v>
      </c>
      <c r="AE416" s="148" t="s">
        <v>350</v>
      </c>
      <c r="AF416" s="148"/>
      <c r="AG416" s="149"/>
      <c r="AH416" s="148"/>
      <c r="AI416" s="148"/>
      <c r="AJ416" s="149"/>
      <c r="AK416" s="148" t="str">
        <f t="shared" si="18"/>
        <v>GFS</v>
      </c>
      <c r="AL416" s="148" t="str">
        <f t="shared" si="19"/>
        <v>Non- ICB</v>
      </c>
      <c r="AM416" s="196" t="str">
        <f t="shared" si="20"/>
        <v>GFS/Non- ICB</v>
      </c>
    </row>
    <row r="417" spans="1:39" x14ac:dyDescent="0.25">
      <c r="A417" s="195" t="str">
        <f>IF(ISERROR(MATCH(H417,PriorMonth!H:H,0)),"New","Unresolved")</f>
        <v>New</v>
      </c>
      <c r="B417" s="148">
        <v>8310</v>
      </c>
      <c r="C417" s="149" t="s">
        <v>170</v>
      </c>
      <c r="D417" s="148" t="s">
        <v>14</v>
      </c>
      <c r="E417" s="148">
        <v>413</v>
      </c>
      <c r="F417" s="149" t="s">
        <v>136</v>
      </c>
      <c r="G417" s="148" t="s">
        <v>13</v>
      </c>
      <c r="H417" s="148" t="s">
        <v>2986</v>
      </c>
      <c r="I417" s="149" t="s">
        <v>57</v>
      </c>
      <c r="J417" s="148" t="s">
        <v>133</v>
      </c>
      <c r="K417" s="148">
        <v>42829</v>
      </c>
      <c r="L417" s="149">
        <v>64</v>
      </c>
      <c r="M417" s="148" t="s">
        <v>161</v>
      </c>
      <c r="N417" s="148" t="s">
        <v>128</v>
      </c>
      <c r="O417" s="149">
        <v>42893</v>
      </c>
      <c r="P417" s="148" t="s">
        <v>1878</v>
      </c>
      <c r="Q417" s="148">
        <v>0</v>
      </c>
      <c r="R417" s="149" t="s">
        <v>33</v>
      </c>
      <c r="S417" s="148">
        <v>84111.87</v>
      </c>
      <c r="T417" s="148" t="s">
        <v>242</v>
      </c>
      <c r="U417" s="149">
        <v>20164.91</v>
      </c>
      <c r="V417" s="148" t="s">
        <v>242</v>
      </c>
      <c r="W417" s="148">
        <v>84111.859887744678</v>
      </c>
      <c r="X417" s="149" t="s">
        <v>100</v>
      </c>
      <c r="Y417" s="148" t="s">
        <v>114</v>
      </c>
      <c r="Z417" s="148">
        <v>20.16</v>
      </c>
      <c r="AA417" s="149">
        <v>1</v>
      </c>
      <c r="AB417" s="148" t="s">
        <v>630</v>
      </c>
      <c r="AC417" s="148" t="s">
        <v>428</v>
      </c>
      <c r="AD417" s="149" t="s">
        <v>690</v>
      </c>
      <c r="AE417" s="148" t="s">
        <v>350</v>
      </c>
      <c r="AF417" s="148"/>
      <c r="AG417" s="149"/>
      <c r="AH417" s="148"/>
      <c r="AI417" s="148"/>
      <c r="AJ417" s="149"/>
      <c r="AK417" s="148" t="str">
        <f t="shared" si="18"/>
        <v>GFS</v>
      </c>
      <c r="AL417" s="148" t="str">
        <f t="shared" si="19"/>
        <v>Non- ICB</v>
      </c>
      <c r="AM417" s="196" t="str">
        <f t="shared" si="20"/>
        <v>GFS/Non- ICB</v>
      </c>
    </row>
    <row r="418" spans="1:39" x14ac:dyDescent="0.25">
      <c r="A418" s="195" t="str">
        <f>IF(ISERROR(MATCH(H418,PriorMonth!H:H,0)),"New","Unresolved")</f>
        <v>New</v>
      </c>
      <c r="B418" s="148">
        <v>95</v>
      </c>
      <c r="C418" s="149" t="s">
        <v>153</v>
      </c>
      <c r="D418" s="148" t="s">
        <v>17</v>
      </c>
      <c r="E418" s="148">
        <v>8243</v>
      </c>
      <c r="F418" s="149" t="s">
        <v>120</v>
      </c>
      <c r="G418" s="148" t="s">
        <v>14</v>
      </c>
      <c r="H418" s="148">
        <v>950110011630</v>
      </c>
      <c r="I418" s="149" t="s">
        <v>58</v>
      </c>
      <c r="J418" s="148" t="s">
        <v>195</v>
      </c>
      <c r="K418" s="148">
        <v>42825</v>
      </c>
      <c r="L418" s="149">
        <v>68</v>
      </c>
      <c r="M418" s="148" t="s">
        <v>118</v>
      </c>
      <c r="N418" s="148" t="s">
        <v>41</v>
      </c>
      <c r="O418" s="149">
        <v>42893</v>
      </c>
      <c r="P418" s="148" t="s">
        <v>1878</v>
      </c>
      <c r="Q418" s="148">
        <v>0</v>
      </c>
      <c r="R418" s="149" t="s">
        <v>33</v>
      </c>
      <c r="S418" s="148">
        <v>20097.36</v>
      </c>
      <c r="T418" s="148" t="s">
        <v>100</v>
      </c>
      <c r="U418" s="149">
        <v>20097.36</v>
      </c>
      <c r="V418" s="148" t="s">
        <v>100</v>
      </c>
      <c r="W418" s="148">
        <v>20097.36</v>
      </c>
      <c r="X418" s="149" t="s">
        <v>100</v>
      </c>
      <c r="Y418" s="148" t="s">
        <v>114</v>
      </c>
      <c r="Z418" s="148">
        <v>20.100000000000001</v>
      </c>
      <c r="AA418" s="149">
        <v>1</v>
      </c>
      <c r="AB418" s="148" t="s">
        <v>630</v>
      </c>
      <c r="AC418" s="148" t="s">
        <v>426</v>
      </c>
      <c r="AD418" s="149" t="s">
        <v>2739</v>
      </c>
      <c r="AE418" s="148" t="s">
        <v>350</v>
      </c>
      <c r="AF418" s="148"/>
      <c r="AG418" s="149"/>
      <c r="AH418" s="148"/>
      <c r="AI418" s="148"/>
      <c r="AJ418" s="149"/>
      <c r="AK418" s="148" t="str">
        <f t="shared" si="18"/>
        <v>GFS</v>
      </c>
      <c r="AL418" s="148" t="str">
        <f t="shared" si="19"/>
        <v>Non- ICB</v>
      </c>
      <c r="AM418" s="196" t="str">
        <f t="shared" si="20"/>
        <v>GFS/Non- ICB</v>
      </c>
    </row>
    <row r="419" spans="1:39" x14ac:dyDescent="0.25">
      <c r="A419" s="195" t="str">
        <f>IF(ISERROR(MATCH(H419,PriorMonth!H:H,0)),"New","Unresolved")</f>
        <v>New</v>
      </c>
      <c r="B419" s="148">
        <v>260</v>
      </c>
      <c r="C419" s="149" t="s">
        <v>113</v>
      </c>
      <c r="D419" s="148" t="s">
        <v>23</v>
      </c>
      <c r="E419" s="148">
        <v>8420</v>
      </c>
      <c r="F419" s="149" t="s">
        <v>234</v>
      </c>
      <c r="G419" s="148" t="s">
        <v>19</v>
      </c>
      <c r="H419" s="148">
        <v>2600110128758</v>
      </c>
      <c r="I419" s="149" t="s">
        <v>57</v>
      </c>
      <c r="J419" s="148" t="s">
        <v>204</v>
      </c>
      <c r="K419" s="148">
        <v>42821</v>
      </c>
      <c r="L419" s="149">
        <v>72</v>
      </c>
      <c r="M419" s="148" t="s">
        <v>105</v>
      </c>
      <c r="N419" s="148" t="s">
        <v>41</v>
      </c>
      <c r="O419" s="149">
        <v>42891</v>
      </c>
      <c r="P419" s="148" t="s">
        <v>1878</v>
      </c>
      <c r="Q419" s="148">
        <v>2</v>
      </c>
      <c r="R419" s="149" t="s">
        <v>33</v>
      </c>
      <c r="S419" s="148">
        <v>17562.71</v>
      </c>
      <c r="T419" s="148" t="s">
        <v>186</v>
      </c>
      <c r="U419" s="149">
        <v>20102.68</v>
      </c>
      <c r="V419" s="148" t="s">
        <v>186</v>
      </c>
      <c r="W419" s="148">
        <v>17562.706885786247</v>
      </c>
      <c r="X419" s="149" t="s">
        <v>100</v>
      </c>
      <c r="Y419" s="148" t="s">
        <v>114</v>
      </c>
      <c r="Z419" s="148">
        <v>20.100000000000001</v>
      </c>
      <c r="AA419" s="149">
        <v>1</v>
      </c>
      <c r="AB419" s="148" t="s">
        <v>630</v>
      </c>
      <c r="AC419" s="148" t="s">
        <v>481</v>
      </c>
      <c r="AD419" s="149" t="s">
        <v>2786</v>
      </c>
      <c r="AE419" s="148" t="s">
        <v>350</v>
      </c>
      <c r="AF419" s="148"/>
      <c r="AG419" s="149"/>
      <c r="AH419" s="148"/>
      <c r="AI419" s="148"/>
      <c r="AJ419" s="149"/>
      <c r="AK419" s="148" t="str">
        <f t="shared" si="18"/>
        <v>GFS</v>
      </c>
      <c r="AL419" s="148" t="str">
        <f t="shared" si="19"/>
        <v>Non- ICB</v>
      </c>
      <c r="AM419" s="196" t="str">
        <f t="shared" si="20"/>
        <v>GFS/Non- ICB</v>
      </c>
    </row>
    <row r="420" spans="1:39" x14ac:dyDescent="0.25">
      <c r="A420" s="195" t="str">
        <f>IF(ISERROR(MATCH(H420,PriorMonth!H:H,0)),"New","Unresolved")</f>
        <v>New</v>
      </c>
      <c r="B420" s="148">
        <v>3802</v>
      </c>
      <c r="C420" s="149" t="s">
        <v>169</v>
      </c>
      <c r="D420" s="148" t="s">
        <v>16</v>
      </c>
      <c r="E420" s="148">
        <v>8310</v>
      </c>
      <c r="F420" s="149" t="s">
        <v>170</v>
      </c>
      <c r="G420" s="148" t="s">
        <v>14</v>
      </c>
      <c r="H420" s="148">
        <v>701705318</v>
      </c>
      <c r="I420" s="149" t="s">
        <v>277</v>
      </c>
      <c r="J420" s="148" t="s">
        <v>171</v>
      </c>
      <c r="K420" s="148">
        <v>42884</v>
      </c>
      <c r="L420" s="149">
        <v>9</v>
      </c>
      <c r="M420" s="148" t="s">
        <v>105</v>
      </c>
      <c r="N420" s="148" t="s">
        <v>41</v>
      </c>
      <c r="O420" s="149">
        <v>42893</v>
      </c>
      <c r="P420" s="148" t="s">
        <v>1878</v>
      </c>
      <c r="Q420" s="148">
        <v>0</v>
      </c>
      <c r="R420" s="149" t="s">
        <v>33</v>
      </c>
      <c r="S420" s="148">
        <v>20000</v>
      </c>
      <c r="T420" s="148" t="s">
        <v>100</v>
      </c>
      <c r="U420" s="149">
        <v>20000</v>
      </c>
      <c r="V420" s="148" t="s">
        <v>100</v>
      </c>
      <c r="W420" s="148">
        <v>20000</v>
      </c>
      <c r="X420" s="149" t="s">
        <v>100</v>
      </c>
      <c r="Y420" s="148" t="s">
        <v>114</v>
      </c>
      <c r="Z420" s="148">
        <v>20</v>
      </c>
      <c r="AA420" s="149">
        <v>1</v>
      </c>
      <c r="AB420" s="148" t="s">
        <v>630</v>
      </c>
      <c r="AC420" s="148" t="s">
        <v>449</v>
      </c>
      <c r="AD420" s="149" t="s">
        <v>2635</v>
      </c>
      <c r="AE420" s="148" t="s">
        <v>350</v>
      </c>
      <c r="AF420" s="148"/>
      <c r="AG420" s="149"/>
      <c r="AH420" s="148"/>
      <c r="AI420" s="148"/>
      <c r="AJ420" s="149"/>
      <c r="AK420" s="148" t="str">
        <f t="shared" si="18"/>
        <v>Non-GFS</v>
      </c>
      <c r="AL420" s="148" t="str">
        <f t="shared" si="19"/>
        <v>Non- ICB</v>
      </c>
      <c r="AM420" s="196" t="str">
        <f t="shared" si="20"/>
        <v>Non-GFS/Non- ICB</v>
      </c>
    </row>
    <row r="421" spans="1:39" x14ac:dyDescent="0.25">
      <c r="A421" s="195" t="str">
        <f>IF(ISERROR(MATCH(H421,PriorMonth!H:H,0)),"New","Unresolved")</f>
        <v>New</v>
      </c>
      <c r="B421" s="148">
        <v>95</v>
      </c>
      <c r="C421" s="149" t="s">
        <v>153</v>
      </c>
      <c r="D421" s="148" t="s">
        <v>17</v>
      </c>
      <c r="E421" s="148">
        <v>260</v>
      </c>
      <c r="F421" s="149" t="s">
        <v>113</v>
      </c>
      <c r="G421" s="148" t="s">
        <v>23</v>
      </c>
      <c r="H421" s="148">
        <v>950110011963</v>
      </c>
      <c r="I421" s="149" t="s">
        <v>58</v>
      </c>
      <c r="J421" s="148" t="s">
        <v>195</v>
      </c>
      <c r="K421" s="148">
        <v>42828</v>
      </c>
      <c r="L421" s="149">
        <v>65</v>
      </c>
      <c r="M421" s="148" t="s">
        <v>127</v>
      </c>
      <c r="N421" s="148" t="s">
        <v>128</v>
      </c>
      <c r="O421" s="149">
        <v>42892</v>
      </c>
      <c r="P421" s="148" t="s">
        <v>1878</v>
      </c>
      <c r="Q421" s="148">
        <v>1</v>
      </c>
      <c r="R421" s="149" t="s">
        <v>33</v>
      </c>
      <c r="S421" s="148">
        <v>20000</v>
      </c>
      <c r="T421" s="148" t="s">
        <v>100</v>
      </c>
      <c r="U421" s="149">
        <v>20000</v>
      </c>
      <c r="V421" s="148" t="s">
        <v>100</v>
      </c>
      <c r="W421" s="148">
        <v>20000</v>
      </c>
      <c r="X421" s="149" t="s">
        <v>100</v>
      </c>
      <c r="Y421" s="148" t="s">
        <v>114</v>
      </c>
      <c r="Z421" s="148">
        <v>20</v>
      </c>
      <c r="AA421" s="149">
        <v>1</v>
      </c>
      <c r="AB421" s="148" t="s">
        <v>630</v>
      </c>
      <c r="AC421" s="148" t="s">
        <v>442</v>
      </c>
      <c r="AD421" s="149" t="s">
        <v>354</v>
      </c>
      <c r="AE421" s="148" t="s">
        <v>350</v>
      </c>
      <c r="AF421" s="148"/>
      <c r="AG421" s="149"/>
      <c r="AH421" s="148"/>
      <c r="AI421" s="148"/>
      <c r="AJ421" s="149"/>
      <c r="AK421" s="148" t="str">
        <f t="shared" si="18"/>
        <v>GFS</v>
      </c>
      <c r="AL421" s="148" t="str">
        <f t="shared" si="19"/>
        <v>Non- ICB</v>
      </c>
      <c r="AM421" s="196" t="str">
        <f t="shared" si="20"/>
        <v>GFS/Non- ICB</v>
      </c>
    </row>
    <row r="422" spans="1:39" x14ac:dyDescent="0.25">
      <c r="A422" s="195" t="str">
        <f>IF(ISERROR(MATCH(H422,PriorMonth!H:H,0)),"New","Unresolved")</f>
        <v>Unresolved</v>
      </c>
      <c r="B422" s="148">
        <v>95</v>
      </c>
      <c r="C422" s="149" t="s">
        <v>153</v>
      </c>
      <c r="D422" s="148" t="s">
        <v>17</v>
      </c>
      <c r="E422" s="148">
        <v>635</v>
      </c>
      <c r="F422" s="149" t="s">
        <v>142</v>
      </c>
      <c r="G422" s="148" t="s">
        <v>16</v>
      </c>
      <c r="H422" s="148">
        <v>950110010634</v>
      </c>
      <c r="I422" s="149" t="s">
        <v>58</v>
      </c>
      <c r="J422" s="148" t="s">
        <v>195</v>
      </c>
      <c r="K422" s="148">
        <v>42727</v>
      </c>
      <c r="L422" s="149">
        <v>166</v>
      </c>
      <c r="M422" s="148" t="s">
        <v>111</v>
      </c>
      <c r="N422" s="148" t="s">
        <v>42</v>
      </c>
      <c r="O422" s="149">
        <v>42800</v>
      </c>
      <c r="P422" s="148" t="s">
        <v>838</v>
      </c>
      <c r="Q422" s="148">
        <v>93</v>
      </c>
      <c r="R422" s="149" t="s">
        <v>36</v>
      </c>
      <c r="S422" s="148">
        <v>19776</v>
      </c>
      <c r="T422" s="148" t="s">
        <v>100</v>
      </c>
      <c r="U422" s="149">
        <v>19776</v>
      </c>
      <c r="V422" s="148" t="s">
        <v>100</v>
      </c>
      <c r="W422" s="148">
        <v>19776</v>
      </c>
      <c r="X422" s="149" t="s">
        <v>100</v>
      </c>
      <c r="Y422" s="148" t="s">
        <v>114</v>
      </c>
      <c r="Z422" s="148">
        <v>19.78</v>
      </c>
      <c r="AA422" s="149">
        <v>1</v>
      </c>
      <c r="AB422" s="148" t="s">
        <v>630</v>
      </c>
      <c r="AC422" s="148" t="s">
        <v>445</v>
      </c>
      <c r="AD422" s="149" t="s">
        <v>1262</v>
      </c>
      <c r="AE422" s="148" t="s">
        <v>350</v>
      </c>
      <c r="AF422" s="148"/>
      <c r="AG422" s="149"/>
      <c r="AH422" s="148"/>
      <c r="AI422" s="148"/>
      <c r="AJ422" s="149"/>
      <c r="AK422" s="148" t="str">
        <f t="shared" si="18"/>
        <v>GFS</v>
      </c>
      <c r="AL422" s="148" t="str">
        <f t="shared" si="19"/>
        <v>Non- ICB</v>
      </c>
      <c r="AM422" s="196" t="str">
        <f t="shared" si="20"/>
        <v>GFS/Non- ICB</v>
      </c>
    </row>
    <row r="423" spans="1:39" x14ac:dyDescent="0.25">
      <c r="A423" s="195" t="str">
        <f>IF(ISERROR(MATCH(H423,PriorMonth!H:H,0)),"New","Unresolved")</f>
        <v>New</v>
      </c>
      <c r="B423" s="148">
        <v>8520</v>
      </c>
      <c r="C423" s="149" t="s">
        <v>842</v>
      </c>
      <c r="D423" s="148" t="s">
        <v>19</v>
      </c>
      <c r="E423" s="148">
        <v>8110</v>
      </c>
      <c r="F423" s="149" t="s">
        <v>116</v>
      </c>
      <c r="G423" s="148" t="s">
        <v>15</v>
      </c>
      <c r="H423" s="148">
        <v>85200310087441</v>
      </c>
      <c r="I423" s="149" t="s">
        <v>55</v>
      </c>
      <c r="J423" s="148" t="s">
        <v>2828</v>
      </c>
      <c r="K423" s="148">
        <v>42829</v>
      </c>
      <c r="L423" s="149">
        <v>64</v>
      </c>
      <c r="M423" s="148" t="s">
        <v>111</v>
      </c>
      <c r="N423" s="148" t="s">
        <v>42</v>
      </c>
      <c r="O423" s="149">
        <v>42892</v>
      </c>
      <c r="P423" s="148" t="s">
        <v>1878</v>
      </c>
      <c r="Q423" s="148">
        <v>1</v>
      </c>
      <c r="R423" s="149" t="s">
        <v>33</v>
      </c>
      <c r="S423" s="148">
        <v>1428761.18</v>
      </c>
      <c r="T423" s="148" t="s">
        <v>197</v>
      </c>
      <c r="U423" s="149">
        <v>19752.34</v>
      </c>
      <c r="V423" s="148" t="s">
        <v>197</v>
      </c>
      <c r="W423" s="148">
        <v>1428761.356402986</v>
      </c>
      <c r="X423" s="149" t="s">
        <v>100</v>
      </c>
      <c r="Y423" s="148" t="s">
        <v>114</v>
      </c>
      <c r="Z423" s="148">
        <v>19.75</v>
      </c>
      <c r="AA423" s="149">
        <v>1</v>
      </c>
      <c r="AB423" s="148" t="s">
        <v>630</v>
      </c>
      <c r="AC423" s="148" t="s">
        <v>447</v>
      </c>
      <c r="AD423" s="149" t="s">
        <v>2821</v>
      </c>
      <c r="AE423" s="148" t="s">
        <v>350</v>
      </c>
      <c r="AF423" s="148"/>
      <c r="AG423" s="149"/>
      <c r="AH423" s="148"/>
      <c r="AI423" s="148"/>
      <c r="AJ423" s="149"/>
      <c r="AK423" s="148" t="str">
        <f t="shared" si="18"/>
        <v>GFS</v>
      </c>
      <c r="AL423" s="148" t="str">
        <f t="shared" si="19"/>
        <v>Non- ICB</v>
      </c>
      <c r="AM423" s="196" t="str">
        <f t="shared" si="20"/>
        <v>GFS/Non- ICB</v>
      </c>
    </row>
    <row r="424" spans="1:39" x14ac:dyDescent="0.25">
      <c r="A424" s="195" t="str">
        <f>IF(ISERROR(MATCH(H424,PriorMonth!H:H,0)),"New","Unresolved")</f>
        <v>New</v>
      </c>
      <c r="B424" s="148">
        <v>95</v>
      </c>
      <c r="C424" s="149" t="s">
        <v>153</v>
      </c>
      <c r="D424" s="148" t="s">
        <v>17</v>
      </c>
      <c r="E424" s="148">
        <v>1340</v>
      </c>
      <c r="F424" s="149" t="s">
        <v>146</v>
      </c>
      <c r="G424" s="148" t="s">
        <v>21</v>
      </c>
      <c r="H424" s="148">
        <v>950110011754</v>
      </c>
      <c r="I424" s="149" t="s">
        <v>58</v>
      </c>
      <c r="J424" s="148" t="s">
        <v>195</v>
      </c>
      <c r="K424" s="148">
        <v>42825</v>
      </c>
      <c r="L424" s="149">
        <v>68</v>
      </c>
      <c r="M424" s="148" t="s">
        <v>111</v>
      </c>
      <c r="N424" s="148" t="s">
        <v>42</v>
      </c>
      <c r="O424" s="149">
        <v>42892</v>
      </c>
      <c r="P424" s="148" t="s">
        <v>1878</v>
      </c>
      <c r="Q424" s="148">
        <v>1</v>
      </c>
      <c r="R424" s="149" t="s">
        <v>33</v>
      </c>
      <c r="S424" s="148">
        <v>19711.02</v>
      </c>
      <c r="T424" s="148" t="s">
        <v>100</v>
      </c>
      <c r="U424" s="149">
        <v>19711.02</v>
      </c>
      <c r="V424" s="148" t="s">
        <v>100</v>
      </c>
      <c r="W424" s="148">
        <v>19711.02</v>
      </c>
      <c r="X424" s="149" t="s">
        <v>100</v>
      </c>
      <c r="Y424" s="148" t="s">
        <v>114</v>
      </c>
      <c r="Z424" s="148">
        <v>19.71</v>
      </c>
      <c r="AA424" s="149">
        <v>1</v>
      </c>
      <c r="AB424" s="148" t="s">
        <v>630</v>
      </c>
      <c r="AC424" s="148" t="s">
        <v>415</v>
      </c>
      <c r="AD424" s="149" t="s">
        <v>358</v>
      </c>
      <c r="AE424" s="148" t="s">
        <v>350</v>
      </c>
      <c r="AF424" s="148"/>
      <c r="AG424" s="149"/>
      <c r="AH424" s="148"/>
      <c r="AI424" s="148"/>
      <c r="AJ424" s="149"/>
      <c r="AK424" s="148" t="str">
        <f t="shared" si="18"/>
        <v>GFS</v>
      </c>
      <c r="AL424" s="148" t="str">
        <f t="shared" si="19"/>
        <v>Non- ICB</v>
      </c>
      <c r="AM424" s="196" t="str">
        <f t="shared" si="20"/>
        <v>GFS/Non- ICB</v>
      </c>
    </row>
    <row r="425" spans="1:39" x14ac:dyDescent="0.25">
      <c r="A425" s="195" t="str">
        <f>IF(ISERROR(MATCH(H425,PriorMonth!H:H,0)),"New","Unresolved")</f>
        <v>Unresolved</v>
      </c>
      <c r="B425" s="148">
        <v>692</v>
      </c>
      <c r="C425" s="149" t="s">
        <v>187</v>
      </c>
      <c r="D425" s="148" t="s">
        <v>16</v>
      </c>
      <c r="E425" s="148">
        <v>635</v>
      </c>
      <c r="F425" s="149" t="s">
        <v>142</v>
      </c>
      <c r="G425" s="148" t="s">
        <v>16</v>
      </c>
      <c r="H425" s="148">
        <v>69201121700346</v>
      </c>
      <c r="I425" s="149" t="s">
        <v>57</v>
      </c>
      <c r="J425" s="148" t="s">
        <v>191</v>
      </c>
      <c r="K425" s="148">
        <v>42825</v>
      </c>
      <c r="L425" s="149">
        <v>68</v>
      </c>
      <c r="M425" s="148" t="s">
        <v>127</v>
      </c>
      <c r="N425" s="148" t="s">
        <v>128</v>
      </c>
      <c r="O425" s="149">
        <v>42860</v>
      </c>
      <c r="P425" s="148" t="s">
        <v>1878</v>
      </c>
      <c r="Q425" s="148">
        <v>33</v>
      </c>
      <c r="R425" s="149" t="s">
        <v>34</v>
      </c>
      <c r="S425" s="148">
        <v>19536</v>
      </c>
      <c r="T425" s="148" t="s">
        <v>100</v>
      </c>
      <c r="U425" s="149">
        <v>19536</v>
      </c>
      <c r="V425" s="148" t="s">
        <v>100</v>
      </c>
      <c r="W425" s="148">
        <v>19536</v>
      </c>
      <c r="X425" s="149" t="s">
        <v>100</v>
      </c>
      <c r="Y425" s="148" t="s">
        <v>107</v>
      </c>
      <c r="Z425" s="148">
        <v>19.54</v>
      </c>
      <c r="AA425" s="149">
        <v>1</v>
      </c>
      <c r="AB425" s="148" t="s">
        <v>630</v>
      </c>
      <c r="AC425" s="148" t="s">
        <v>412</v>
      </c>
      <c r="AD425" s="149" t="s">
        <v>1912</v>
      </c>
      <c r="AE425" s="148" t="s">
        <v>350</v>
      </c>
      <c r="AF425" s="148"/>
      <c r="AG425" s="149"/>
      <c r="AH425" s="148"/>
      <c r="AI425" s="148"/>
      <c r="AJ425" s="149"/>
      <c r="AK425" s="148" t="str">
        <f t="shared" si="18"/>
        <v>GFS</v>
      </c>
      <c r="AL425" s="148" t="str">
        <f t="shared" si="19"/>
        <v>Non- ICB</v>
      </c>
      <c r="AM425" s="196" t="str">
        <f t="shared" si="20"/>
        <v>GFS/Non- ICB</v>
      </c>
    </row>
    <row r="426" spans="1:39" x14ac:dyDescent="0.25">
      <c r="A426" s="195" t="str">
        <f>IF(ISERROR(MATCH(H426,PriorMonth!H:H,0)),"New","Unresolved")</f>
        <v>New</v>
      </c>
      <c r="B426" s="148">
        <v>8520</v>
      </c>
      <c r="C426" s="149" t="s">
        <v>842</v>
      </c>
      <c r="D426" s="148" t="s">
        <v>19</v>
      </c>
      <c r="E426" s="148">
        <v>199</v>
      </c>
      <c r="F426" s="149" t="s">
        <v>137</v>
      </c>
      <c r="G426" s="148" t="s">
        <v>22</v>
      </c>
      <c r="H426" s="148">
        <v>85203910000869</v>
      </c>
      <c r="I426" s="149" t="s">
        <v>277</v>
      </c>
      <c r="J426" s="148" t="s">
        <v>306</v>
      </c>
      <c r="K426" s="148">
        <v>42829</v>
      </c>
      <c r="L426" s="149">
        <v>64</v>
      </c>
      <c r="M426" s="148" t="s">
        <v>118</v>
      </c>
      <c r="N426" s="148" t="s">
        <v>41</v>
      </c>
      <c r="O426" s="149">
        <v>42893</v>
      </c>
      <c r="P426" s="148" t="s">
        <v>1878</v>
      </c>
      <c r="Q426" s="148">
        <v>0</v>
      </c>
      <c r="R426" s="149" t="s">
        <v>33</v>
      </c>
      <c r="S426" s="148">
        <v>1411077</v>
      </c>
      <c r="T426" s="148" t="s">
        <v>197</v>
      </c>
      <c r="U426" s="149">
        <v>19507.86</v>
      </c>
      <c r="V426" s="148" t="s">
        <v>197</v>
      </c>
      <c r="W426" s="148">
        <v>1411077.1946067936</v>
      </c>
      <c r="X426" s="149" t="s">
        <v>100</v>
      </c>
      <c r="Y426" s="148" t="s">
        <v>114</v>
      </c>
      <c r="Z426" s="148">
        <v>19.510000000000002</v>
      </c>
      <c r="AA426" s="149">
        <v>1</v>
      </c>
      <c r="AB426" s="148" t="s">
        <v>630</v>
      </c>
      <c r="AC426" s="148" t="s">
        <v>446</v>
      </c>
      <c r="AD426" s="149" t="s">
        <v>382</v>
      </c>
      <c r="AE426" s="148" t="s">
        <v>350</v>
      </c>
      <c r="AF426" s="148"/>
      <c r="AG426" s="149"/>
      <c r="AH426" s="148"/>
      <c r="AI426" s="148"/>
      <c r="AJ426" s="149"/>
      <c r="AK426" s="148" t="str">
        <f t="shared" si="18"/>
        <v>GFS</v>
      </c>
      <c r="AL426" s="148" t="str">
        <f t="shared" si="19"/>
        <v>Non- ICB</v>
      </c>
      <c r="AM426" s="196" t="str">
        <f t="shared" si="20"/>
        <v>GFS/Non- ICB</v>
      </c>
    </row>
    <row r="427" spans="1:39" x14ac:dyDescent="0.25">
      <c r="A427" s="195" t="str">
        <f>IF(ISERROR(MATCH(H427,PriorMonth!H:H,0)),"New","Unresolved")</f>
        <v>New</v>
      </c>
      <c r="B427" s="148">
        <v>95</v>
      </c>
      <c r="C427" s="149" t="s">
        <v>153</v>
      </c>
      <c r="D427" s="148" t="s">
        <v>17</v>
      </c>
      <c r="E427" s="148">
        <v>1350</v>
      </c>
      <c r="F427" s="149" t="s">
        <v>124</v>
      </c>
      <c r="G427" s="148" t="s">
        <v>21</v>
      </c>
      <c r="H427" s="148">
        <v>950110011325</v>
      </c>
      <c r="I427" s="149" t="s">
        <v>58</v>
      </c>
      <c r="J427" s="148" t="s">
        <v>195</v>
      </c>
      <c r="K427" s="148">
        <v>42821</v>
      </c>
      <c r="L427" s="149">
        <v>72</v>
      </c>
      <c r="M427" s="148" t="s">
        <v>111</v>
      </c>
      <c r="N427" s="148" t="s">
        <v>42</v>
      </c>
      <c r="O427" s="149">
        <v>42892</v>
      </c>
      <c r="P427" s="148" t="s">
        <v>1878</v>
      </c>
      <c r="Q427" s="148">
        <v>1</v>
      </c>
      <c r="R427" s="149" t="s">
        <v>33</v>
      </c>
      <c r="S427" s="148">
        <v>19497</v>
      </c>
      <c r="T427" s="148" t="s">
        <v>100</v>
      </c>
      <c r="U427" s="149">
        <v>19497</v>
      </c>
      <c r="V427" s="148" t="s">
        <v>100</v>
      </c>
      <c r="W427" s="148">
        <v>19497</v>
      </c>
      <c r="X427" s="149" t="s">
        <v>100</v>
      </c>
      <c r="Y427" s="148" t="s">
        <v>114</v>
      </c>
      <c r="Z427" s="148">
        <v>19.5</v>
      </c>
      <c r="AA427" s="149">
        <v>1</v>
      </c>
      <c r="AB427" s="148" t="s">
        <v>630</v>
      </c>
      <c r="AC427" s="148" t="s">
        <v>436</v>
      </c>
      <c r="AD427" s="149" t="s">
        <v>358</v>
      </c>
      <c r="AE427" s="148" t="s">
        <v>350</v>
      </c>
      <c r="AF427" s="148"/>
      <c r="AG427" s="149"/>
      <c r="AH427" s="148"/>
      <c r="AI427" s="148"/>
      <c r="AJ427" s="149"/>
      <c r="AK427" s="148" t="str">
        <f t="shared" si="18"/>
        <v>GFS</v>
      </c>
      <c r="AL427" s="148" t="str">
        <f t="shared" si="19"/>
        <v>Non- ICB</v>
      </c>
      <c r="AM427" s="196" t="str">
        <f t="shared" si="20"/>
        <v>GFS/Non- ICB</v>
      </c>
    </row>
    <row r="428" spans="1:39" x14ac:dyDescent="0.25">
      <c r="A428" s="195" t="str">
        <f>IF(ISERROR(MATCH(H428,PriorMonth!H:H,0)),"New","Unresolved")</f>
        <v>New</v>
      </c>
      <c r="B428" s="148">
        <v>72</v>
      </c>
      <c r="C428" s="149" t="s">
        <v>174</v>
      </c>
      <c r="D428" s="148" t="s">
        <v>17</v>
      </c>
      <c r="E428" s="148">
        <v>1320</v>
      </c>
      <c r="F428" s="149" t="s">
        <v>188</v>
      </c>
      <c r="G428" s="148" t="s">
        <v>21</v>
      </c>
      <c r="H428" s="148">
        <v>2017000124</v>
      </c>
      <c r="I428" s="149" t="s">
        <v>58</v>
      </c>
      <c r="J428" s="148" t="s">
        <v>195</v>
      </c>
      <c r="K428" s="148">
        <v>42824</v>
      </c>
      <c r="L428" s="149">
        <v>69</v>
      </c>
      <c r="M428" s="148" t="s">
        <v>111</v>
      </c>
      <c r="N428" s="148" t="s">
        <v>42</v>
      </c>
      <c r="O428" s="149">
        <v>42891</v>
      </c>
      <c r="P428" s="148" t="s">
        <v>1878</v>
      </c>
      <c r="Q428" s="148">
        <v>2</v>
      </c>
      <c r="R428" s="149" t="s">
        <v>33</v>
      </c>
      <c r="S428" s="148">
        <v>19428.900000000001</v>
      </c>
      <c r="T428" s="148" t="s">
        <v>100</v>
      </c>
      <c r="U428" s="149">
        <v>19428.900000000001</v>
      </c>
      <c r="V428" s="148" t="s">
        <v>100</v>
      </c>
      <c r="W428" s="148">
        <v>19428.900000000001</v>
      </c>
      <c r="X428" s="149" t="s">
        <v>100</v>
      </c>
      <c r="Y428" s="148" t="s">
        <v>114</v>
      </c>
      <c r="Z428" s="148">
        <v>19.43</v>
      </c>
      <c r="AA428" s="149">
        <v>1</v>
      </c>
      <c r="AB428" s="148" t="s">
        <v>630</v>
      </c>
      <c r="AC428" s="148" t="s">
        <v>440</v>
      </c>
      <c r="AD428" s="149" t="s">
        <v>368</v>
      </c>
      <c r="AE428" s="148" t="s">
        <v>350</v>
      </c>
      <c r="AF428" s="148"/>
      <c r="AG428" s="149"/>
      <c r="AH428" s="148"/>
      <c r="AI428" s="148"/>
      <c r="AJ428" s="149"/>
      <c r="AK428" s="148" t="str">
        <f t="shared" si="18"/>
        <v>Non-GFS</v>
      </c>
      <c r="AL428" s="148" t="str">
        <f t="shared" si="19"/>
        <v>Non- ICB</v>
      </c>
      <c r="AM428" s="196" t="str">
        <f t="shared" si="20"/>
        <v>Non-GFS/Non- ICB</v>
      </c>
    </row>
    <row r="429" spans="1:39" x14ac:dyDescent="0.25">
      <c r="A429" s="195" t="str">
        <f>IF(ISERROR(MATCH(H429,PriorMonth!H:H,0)),"New","Unresolved")</f>
        <v>Unresolved</v>
      </c>
      <c r="B429" s="148">
        <v>260</v>
      </c>
      <c r="C429" s="149" t="s">
        <v>113</v>
      </c>
      <c r="D429" s="148" t="s">
        <v>23</v>
      </c>
      <c r="E429" s="148">
        <v>95</v>
      </c>
      <c r="F429" s="149" t="s">
        <v>153</v>
      </c>
      <c r="G429" s="148" t="s">
        <v>17</v>
      </c>
      <c r="H429" s="148">
        <v>2600110112424</v>
      </c>
      <c r="I429" s="149" t="s">
        <v>56</v>
      </c>
      <c r="J429" s="148" t="s">
        <v>767</v>
      </c>
      <c r="K429" s="148">
        <v>42674</v>
      </c>
      <c r="L429" s="149">
        <v>219</v>
      </c>
      <c r="M429" s="148" t="s">
        <v>111</v>
      </c>
      <c r="N429" s="148" t="s">
        <v>42</v>
      </c>
      <c r="O429" s="149">
        <v>42893</v>
      </c>
      <c r="P429" s="148" t="s">
        <v>1878</v>
      </c>
      <c r="Q429" s="148">
        <v>0</v>
      </c>
      <c r="R429" s="149" t="s">
        <v>33</v>
      </c>
      <c r="S429" s="148">
        <v>16896</v>
      </c>
      <c r="T429" s="148" t="s">
        <v>186</v>
      </c>
      <c r="U429" s="149">
        <v>19339.55</v>
      </c>
      <c r="V429" s="148" t="s">
        <v>186</v>
      </c>
      <c r="W429" s="148">
        <v>16895.998342161711</v>
      </c>
      <c r="X429" s="149" t="s">
        <v>100</v>
      </c>
      <c r="Y429" s="148" t="s">
        <v>114</v>
      </c>
      <c r="Z429" s="148">
        <v>19.34</v>
      </c>
      <c r="AA429" s="149">
        <v>1</v>
      </c>
      <c r="AB429" s="148" t="s">
        <v>630</v>
      </c>
      <c r="AC429" s="148" t="s">
        <v>422</v>
      </c>
      <c r="AD429" s="149" t="s">
        <v>356</v>
      </c>
      <c r="AE429" s="148" t="s">
        <v>350</v>
      </c>
      <c r="AF429" s="148"/>
      <c r="AG429" s="149"/>
      <c r="AH429" s="148"/>
      <c r="AI429" s="148"/>
      <c r="AJ429" s="149"/>
      <c r="AK429" s="148" t="str">
        <f t="shared" si="18"/>
        <v>GFS</v>
      </c>
      <c r="AL429" s="148" t="str">
        <f t="shared" si="19"/>
        <v>Non- ICB</v>
      </c>
      <c r="AM429" s="196" t="str">
        <f t="shared" si="20"/>
        <v>GFS/Non- ICB</v>
      </c>
    </row>
    <row r="430" spans="1:39" x14ac:dyDescent="0.25">
      <c r="A430" s="195" t="str">
        <f>IF(ISERROR(MATCH(H430,PriorMonth!H:H,0)),"New","Unresolved")</f>
        <v>Unresolved</v>
      </c>
      <c r="B430" s="148">
        <v>95</v>
      </c>
      <c r="C430" s="149" t="s">
        <v>153</v>
      </c>
      <c r="D430" s="148" t="s">
        <v>17</v>
      </c>
      <c r="E430" s="148">
        <v>8310</v>
      </c>
      <c r="F430" s="149" t="s">
        <v>170</v>
      </c>
      <c r="G430" s="148" t="s">
        <v>14</v>
      </c>
      <c r="H430" s="148">
        <v>950110010065</v>
      </c>
      <c r="I430" s="149" t="s">
        <v>58</v>
      </c>
      <c r="J430" s="148" t="s">
        <v>195</v>
      </c>
      <c r="K430" s="148">
        <v>42697</v>
      </c>
      <c r="L430" s="149">
        <v>196</v>
      </c>
      <c r="M430" s="148" t="s">
        <v>118</v>
      </c>
      <c r="N430" s="148" t="s">
        <v>41</v>
      </c>
      <c r="O430" s="149">
        <v>42859</v>
      </c>
      <c r="P430" s="148" t="s">
        <v>1878</v>
      </c>
      <c r="Q430" s="148">
        <v>34</v>
      </c>
      <c r="R430" s="149" t="s">
        <v>34</v>
      </c>
      <c r="S430" s="148">
        <v>19255</v>
      </c>
      <c r="T430" s="148" t="s">
        <v>100</v>
      </c>
      <c r="U430" s="149">
        <v>19255</v>
      </c>
      <c r="V430" s="148" t="s">
        <v>100</v>
      </c>
      <c r="W430" s="148">
        <v>19255</v>
      </c>
      <c r="X430" s="149" t="s">
        <v>100</v>
      </c>
      <c r="Y430" s="148" t="s">
        <v>114</v>
      </c>
      <c r="Z430" s="148">
        <v>19.260000000000002</v>
      </c>
      <c r="AA430" s="149">
        <v>1</v>
      </c>
      <c r="AB430" s="148" t="s">
        <v>630</v>
      </c>
      <c r="AC430" s="148" t="s">
        <v>420</v>
      </c>
      <c r="AD430" s="149" t="s">
        <v>1892</v>
      </c>
      <c r="AE430" s="148" t="s">
        <v>350</v>
      </c>
      <c r="AF430" s="148"/>
      <c r="AG430" s="149"/>
      <c r="AH430" s="148"/>
      <c r="AI430" s="148"/>
      <c r="AJ430" s="149"/>
      <c r="AK430" s="148" t="str">
        <f t="shared" si="18"/>
        <v>GFS</v>
      </c>
      <c r="AL430" s="148" t="str">
        <f t="shared" si="19"/>
        <v>Non- ICB</v>
      </c>
      <c r="AM430" s="196" t="str">
        <f t="shared" si="20"/>
        <v>GFS/Non- ICB</v>
      </c>
    </row>
    <row r="431" spans="1:39" x14ac:dyDescent="0.25">
      <c r="A431" s="195" t="str">
        <f>IF(ISERROR(MATCH(H431,PriorMonth!H:H,0)),"New","Unresolved")</f>
        <v>Unresolved</v>
      </c>
      <c r="B431" s="148">
        <v>635</v>
      </c>
      <c r="C431" s="149" t="s">
        <v>142</v>
      </c>
      <c r="D431" s="148" t="s">
        <v>16</v>
      </c>
      <c r="E431" s="148">
        <v>692</v>
      </c>
      <c r="F431" s="149" t="s">
        <v>187</v>
      </c>
      <c r="G431" s="148" t="s">
        <v>16</v>
      </c>
      <c r="H431" s="148">
        <v>63503300005753</v>
      </c>
      <c r="I431" s="149" t="s">
        <v>60</v>
      </c>
      <c r="J431" s="148" t="s">
        <v>284</v>
      </c>
      <c r="K431" s="148">
        <v>42724</v>
      </c>
      <c r="L431" s="149">
        <v>169</v>
      </c>
      <c r="M431" s="148" t="s">
        <v>111</v>
      </c>
      <c r="N431" s="148" t="s">
        <v>42</v>
      </c>
      <c r="O431" s="149">
        <v>42797</v>
      </c>
      <c r="P431" s="148" t="s">
        <v>838</v>
      </c>
      <c r="Q431" s="148">
        <v>96</v>
      </c>
      <c r="R431" s="149" t="s">
        <v>36</v>
      </c>
      <c r="S431" s="148">
        <v>19202.400000000001</v>
      </c>
      <c r="T431" s="148" t="s">
        <v>100</v>
      </c>
      <c r="U431" s="149">
        <v>19202.400000000001</v>
      </c>
      <c r="V431" s="148" t="s">
        <v>100</v>
      </c>
      <c r="W431" s="148">
        <v>19202.400000000001</v>
      </c>
      <c r="X431" s="149" t="s">
        <v>100</v>
      </c>
      <c r="Y431" s="148" t="s">
        <v>107</v>
      </c>
      <c r="Z431" s="148">
        <v>19.2</v>
      </c>
      <c r="AA431" s="149">
        <v>1</v>
      </c>
      <c r="AB431" s="148" t="s">
        <v>630</v>
      </c>
      <c r="AC431" s="148" t="s">
        <v>410</v>
      </c>
      <c r="AD431" s="149" t="s">
        <v>1249</v>
      </c>
      <c r="AE431" s="148" t="s">
        <v>350</v>
      </c>
      <c r="AF431" s="148"/>
      <c r="AG431" s="149"/>
      <c r="AH431" s="148"/>
      <c r="AI431" s="148"/>
      <c r="AJ431" s="149"/>
      <c r="AK431" s="148" t="str">
        <f t="shared" si="18"/>
        <v>GFS</v>
      </c>
      <c r="AL431" s="148" t="str">
        <f t="shared" si="19"/>
        <v>Non- ICB</v>
      </c>
      <c r="AM431" s="196" t="str">
        <f t="shared" si="20"/>
        <v>GFS/Non- ICB</v>
      </c>
    </row>
    <row r="432" spans="1:39" x14ac:dyDescent="0.25">
      <c r="A432" s="195" t="str">
        <f>IF(ISERROR(MATCH(H432,PriorMonth!H:H,0)),"New","Unresolved")</f>
        <v>New</v>
      </c>
      <c r="B432" s="148">
        <v>72</v>
      </c>
      <c r="C432" s="149" t="s">
        <v>174</v>
      </c>
      <c r="D432" s="148" t="s">
        <v>17</v>
      </c>
      <c r="E432" s="148">
        <v>260</v>
      </c>
      <c r="F432" s="149" t="s">
        <v>113</v>
      </c>
      <c r="G432" s="148" t="s">
        <v>23</v>
      </c>
      <c r="H432" s="148">
        <v>2017000091</v>
      </c>
      <c r="I432" s="149" t="s">
        <v>58</v>
      </c>
      <c r="J432" s="148" t="s">
        <v>195</v>
      </c>
      <c r="K432" s="148">
        <v>42824</v>
      </c>
      <c r="L432" s="149">
        <v>69</v>
      </c>
      <c r="M432" s="148" t="s">
        <v>127</v>
      </c>
      <c r="N432" s="148" t="s">
        <v>128</v>
      </c>
      <c r="O432" s="149">
        <v>42892</v>
      </c>
      <c r="P432" s="148" t="s">
        <v>1878</v>
      </c>
      <c r="Q432" s="148">
        <v>1</v>
      </c>
      <c r="R432" s="149" t="s">
        <v>33</v>
      </c>
      <c r="S432" s="148">
        <v>19156.060000000001</v>
      </c>
      <c r="T432" s="148" t="s">
        <v>100</v>
      </c>
      <c r="U432" s="149">
        <v>19156.060000000001</v>
      </c>
      <c r="V432" s="148" t="s">
        <v>100</v>
      </c>
      <c r="W432" s="148">
        <v>19156.060000000001</v>
      </c>
      <c r="X432" s="149" t="s">
        <v>100</v>
      </c>
      <c r="Y432" s="148" t="s">
        <v>114</v>
      </c>
      <c r="Z432" s="148">
        <v>19.16</v>
      </c>
      <c r="AA432" s="149">
        <v>1</v>
      </c>
      <c r="AB432" s="148" t="s">
        <v>630</v>
      </c>
      <c r="AC432" s="148" t="s">
        <v>442</v>
      </c>
      <c r="AD432" s="149" t="s">
        <v>354</v>
      </c>
      <c r="AE432" s="148" t="s">
        <v>350</v>
      </c>
      <c r="AF432" s="148"/>
      <c r="AG432" s="149"/>
      <c r="AH432" s="148"/>
      <c r="AI432" s="148"/>
      <c r="AJ432" s="149"/>
      <c r="AK432" s="148" t="str">
        <f t="shared" si="18"/>
        <v>Non-GFS</v>
      </c>
      <c r="AL432" s="148" t="str">
        <f t="shared" si="19"/>
        <v>Non- ICB</v>
      </c>
      <c r="AM432" s="196" t="str">
        <f t="shared" si="20"/>
        <v>Non-GFS/Non- ICB</v>
      </c>
    </row>
    <row r="433" spans="1:39" x14ac:dyDescent="0.25">
      <c r="A433" s="195" t="str">
        <f>IF(ISERROR(MATCH(H433,PriorMonth!H:H,0)),"New","Unresolved")</f>
        <v>Unresolved</v>
      </c>
      <c r="B433" s="148">
        <v>8520</v>
      </c>
      <c r="C433" s="149" t="s">
        <v>842</v>
      </c>
      <c r="D433" s="148" t="s">
        <v>19</v>
      </c>
      <c r="E433" s="148">
        <v>8420</v>
      </c>
      <c r="F433" s="149" t="s">
        <v>234</v>
      </c>
      <c r="G433" s="148" t="s">
        <v>19</v>
      </c>
      <c r="H433" s="148">
        <v>85200410045170</v>
      </c>
      <c r="I433" s="149" t="s">
        <v>54</v>
      </c>
      <c r="J433" s="148" t="s">
        <v>575</v>
      </c>
      <c r="K433" s="148">
        <v>42795</v>
      </c>
      <c r="L433" s="149">
        <v>98</v>
      </c>
      <c r="M433" s="148" t="s">
        <v>122</v>
      </c>
      <c r="N433" s="148" t="s">
        <v>41</v>
      </c>
      <c r="O433" s="149">
        <v>42830</v>
      </c>
      <c r="P433" s="148" t="s">
        <v>838</v>
      </c>
      <c r="Q433" s="148">
        <v>63</v>
      </c>
      <c r="R433" s="149" t="s">
        <v>35</v>
      </c>
      <c r="S433" s="148">
        <v>1384988.8</v>
      </c>
      <c r="T433" s="148" t="s">
        <v>197</v>
      </c>
      <c r="U433" s="149">
        <v>19147.189999999999</v>
      </c>
      <c r="V433" s="148" t="s">
        <v>197</v>
      </c>
      <c r="W433" s="148">
        <v>1384988.5712632369</v>
      </c>
      <c r="X433" s="149" t="s">
        <v>100</v>
      </c>
      <c r="Y433" s="148" t="s">
        <v>107</v>
      </c>
      <c r="Z433" s="148">
        <v>19.149999999999999</v>
      </c>
      <c r="AA433" s="149">
        <v>1</v>
      </c>
      <c r="AB433" s="148" t="s">
        <v>630</v>
      </c>
      <c r="AC433" s="148" t="s">
        <v>481</v>
      </c>
      <c r="AD433" s="149" t="s">
        <v>1750</v>
      </c>
      <c r="AE433" s="148" t="s">
        <v>350</v>
      </c>
      <c r="AF433" s="148"/>
      <c r="AG433" s="149"/>
      <c r="AH433" s="148"/>
      <c r="AI433" s="148"/>
      <c r="AJ433" s="149"/>
      <c r="AK433" s="148" t="str">
        <f t="shared" si="18"/>
        <v>GFS</v>
      </c>
      <c r="AL433" s="148" t="str">
        <f t="shared" si="19"/>
        <v>Non- ICB</v>
      </c>
      <c r="AM433" s="196" t="str">
        <f t="shared" si="20"/>
        <v>GFS/Non- ICB</v>
      </c>
    </row>
    <row r="434" spans="1:39" x14ac:dyDescent="0.25">
      <c r="A434" s="195" t="str">
        <f>IF(ISERROR(MATCH(H434,PriorMonth!H:H,0)),"New","Unresolved")</f>
        <v>Unresolved</v>
      </c>
      <c r="B434" s="148">
        <v>8520</v>
      </c>
      <c r="C434" s="149" t="s">
        <v>842</v>
      </c>
      <c r="D434" s="148" t="s">
        <v>19</v>
      </c>
      <c r="E434" s="148">
        <v>95</v>
      </c>
      <c r="F434" s="149" t="s">
        <v>153</v>
      </c>
      <c r="G434" s="148" t="s">
        <v>17</v>
      </c>
      <c r="H434" s="148">
        <v>85203830000021</v>
      </c>
      <c r="I434" s="149" t="s">
        <v>277</v>
      </c>
      <c r="J434" s="148" t="s">
        <v>306</v>
      </c>
      <c r="K434" s="148">
        <v>42646</v>
      </c>
      <c r="L434" s="149">
        <v>247</v>
      </c>
      <c r="M434" s="148" t="s">
        <v>111</v>
      </c>
      <c r="N434" s="148" t="s">
        <v>42</v>
      </c>
      <c r="O434" s="149">
        <v>42732</v>
      </c>
      <c r="P434" s="148" t="s">
        <v>651</v>
      </c>
      <c r="Q434" s="148">
        <v>161</v>
      </c>
      <c r="R434" s="149" t="s">
        <v>39</v>
      </c>
      <c r="S434" s="148">
        <v>1382098</v>
      </c>
      <c r="T434" s="148" t="s">
        <v>197</v>
      </c>
      <c r="U434" s="149">
        <v>19107.23</v>
      </c>
      <c r="V434" s="148" t="s">
        <v>197</v>
      </c>
      <c r="W434" s="148">
        <v>1382098.1135350964</v>
      </c>
      <c r="X434" s="149" t="s">
        <v>100</v>
      </c>
      <c r="Y434" s="148" t="s">
        <v>114</v>
      </c>
      <c r="Z434" s="148">
        <v>19.11</v>
      </c>
      <c r="AA434" s="149">
        <v>1</v>
      </c>
      <c r="AB434" s="148" t="s">
        <v>630</v>
      </c>
      <c r="AC434" s="148" t="s">
        <v>422</v>
      </c>
      <c r="AD434" s="149" t="s">
        <v>364</v>
      </c>
      <c r="AE434" s="148" t="s">
        <v>350</v>
      </c>
      <c r="AF434" s="148"/>
      <c r="AG434" s="149"/>
      <c r="AH434" s="148"/>
      <c r="AI434" s="148"/>
      <c r="AJ434" s="149"/>
      <c r="AK434" s="148" t="str">
        <f t="shared" si="18"/>
        <v>GFS</v>
      </c>
      <c r="AL434" s="148" t="str">
        <f t="shared" si="19"/>
        <v>Non- ICB</v>
      </c>
      <c r="AM434" s="196" t="str">
        <f t="shared" si="20"/>
        <v>GFS/Non- ICB</v>
      </c>
    </row>
    <row r="435" spans="1:39" x14ac:dyDescent="0.25">
      <c r="A435" s="195" t="str">
        <f>IF(ISERROR(MATCH(H435,PriorMonth!H:H,0)),"New","Unresolved")</f>
        <v>Unresolved</v>
      </c>
      <c r="B435" s="148">
        <v>8520</v>
      </c>
      <c r="C435" s="149" t="s">
        <v>842</v>
      </c>
      <c r="D435" s="148" t="s">
        <v>19</v>
      </c>
      <c r="E435" s="148">
        <v>3100</v>
      </c>
      <c r="F435" s="149" t="s">
        <v>274</v>
      </c>
      <c r="G435" s="148" t="s">
        <v>13</v>
      </c>
      <c r="H435" s="148" t="s">
        <v>1325</v>
      </c>
      <c r="I435" s="149" t="s">
        <v>538</v>
      </c>
      <c r="J435" s="148" t="s">
        <v>19</v>
      </c>
      <c r="K435" s="148">
        <v>42769</v>
      </c>
      <c r="L435" s="149">
        <v>124</v>
      </c>
      <c r="M435" s="148" t="s">
        <v>111</v>
      </c>
      <c r="N435" s="148" t="s">
        <v>42</v>
      </c>
      <c r="O435" s="149">
        <v>42797</v>
      </c>
      <c r="P435" s="148" t="s">
        <v>838</v>
      </c>
      <c r="Q435" s="148">
        <v>96</v>
      </c>
      <c r="R435" s="149" t="s">
        <v>36</v>
      </c>
      <c r="S435" s="148">
        <v>1381925</v>
      </c>
      <c r="T435" s="148" t="s">
        <v>197</v>
      </c>
      <c r="U435" s="149">
        <v>19104.84</v>
      </c>
      <c r="V435" s="148" t="s">
        <v>197</v>
      </c>
      <c r="W435" s="148">
        <v>1381925.2358081129</v>
      </c>
      <c r="X435" s="149" t="s">
        <v>100</v>
      </c>
      <c r="Y435" s="148" t="s">
        <v>114</v>
      </c>
      <c r="Z435" s="148">
        <v>19.100000000000001</v>
      </c>
      <c r="AA435" s="149">
        <v>1</v>
      </c>
      <c r="AB435" s="148" t="s">
        <v>630</v>
      </c>
      <c r="AC435" s="148" t="s">
        <v>458</v>
      </c>
      <c r="AD435" s="149" t="s">
        <v>352</v>
      </c>
      <c r="AE435" s="148" t="s">
        <v>350</v>
      </c>
      <c r="AF435" s="148"/>
      <c r="AG435" s="149"/>
      <c r="AH435" s="148"/>
      <c r="AI435" s="148"/>
      <c r="AJ435" s="149"/>
      <c r="AK435" s="148" t="str">
        <f t="shared" si="18"/>
        <v>Non-GFS</v>
      </c>
      <c r="AL435" s="148" t="str">
        <f t="shared" si="19"/>
        <v>Non- ICB</v>
      </c>
      <c r="AM435" s="196" t="str">
        <f t="shared" si="20"/>
        <v>Non-GFS/Non- ICB</v>
      </c>
    </row>
    <row r="436" spans="1:39" x14ac:dyDescent="0.25">
      <c r="A436" s="195" t="str">
        <f>IF(ISERROR(MATCH(H436,PriorMonth!H:H,0)),"New","Unresolved")</f>
        <v>Unresolved</v>
      </c>
      <c r="B436" s="148">
        <v>8520</v>
      </c>
      <c r="C436" s="149" t="s">
        <v>842</v>
      </c>
      <c r="D436" s="148" t="s">
        <v>19</v>
      </c>
      <c r="E436" s="148">
        <v>3011</v>
      </c>
      <c r="F436" s="149" t="s">
        <v>164</v>
      </c>
      <c r="G436" s="148" t="s">
        <v>22</v>
      </c>
      <c r="H436" s="148">
        <v>85200410042874</v>
      </c>
      <c r="I436" s="149" t="s">
        <v>59</v>
      </c>
      <c r="J436" s="148" t="s">
        <v>320</v>
      </c>
      <c r="K436" s="148">
        <v>42727</v>
      </c>
      <c r="L436" s="149">
        <v>166</v>
      </c>
      <c r="M436" s="148" t="s">
        <v>122</v>
      </c>
      <c r="N436" s="148" t="s">
        <v>41</v>
      </c>
      <c r="O436" s="149">
        <v>42776</v>
      </c>
      <c r="P436" s="148" t="s">
        <v>838</v>
      </c>
      <c r="Q436" s="148">
        <v>117</v>
      </c>
      <c r="R436" s="149" t="s">
        <v>36</v>
      </c>
      <c r="S436" s="148">
        <v>1367124.44</v>
      </c>
      <c r="T436" s="148" t="s">
        <v>197</v>
      </c>
      <c r="U436" s="149">
        <v>18900.22</v>
      </c>
      <c r="V436" s="148" t="s">
        <v>197</v>
      </c>
      <c r="W436" s="148">
        <v>1367124.2983623634</v>
      </c>
      <c r="X436" s="149" t="s">
        <v>100</v>
      </c>
      <c r="Y436" s="148" t="s">
        <v>114</v>
      </c>
      <c r="Z436" s="148">
        <v>18.899999999999999</v>
      </c>
      <c r="AA436" s="149">
        <v>1</v>
      </c>
      <c r="AB436" s="148" t="s">
        <v>630</v>
      </c>
      <c r="AC436" s="148" t="s">
        <v>635</v>
      </c>
      <c r="AD436" s="149" t="s">
        <v>937</v>
      </c>
      <c r="AE436" s="148" t="s">
        <v>350</v>
      </c>
      <c r="AF436" s="148"/>
      <c r="AG436" s="149"/>
      <c r="AH436" s="148"/>
      <c r="AI436" s="148"/>
      <c r="AJ436" s="149"/>
      <c r="AK436" s="148" t="str">
        <f t="shared" si="18"/>
        <v>GFS</v>
      </c>
      <c r="AL436" s="148" t="str">
        <f t="shared" si="19"/>
        <v>Non- ICB</v>
      </c>
      <c r="AM436" s="196" t="str">
        <f t="shared" si="20"/>
        <v>GFS/Non- ICB</v>
      </c>
    </row>
    <row r="437" spans="1:39" x14ac:dyDescent="0.25">
      <c r="A437" s="195" t="str">
        <f>IF(ISERROR(MATCH(H437,PriorMonth!H:H,0)),"New","Unresolved")</f>
        <v>Unresolved</v>
      </c>
      <c r="B437" s="148">
        <v>199</v>
      </c>
      <c r="C437" s="149" t="s">
        <v>137</v>
      </c>
      <c r="D437" s="148" t="s">
        <v>22</v>
      </c>
      <c r="E437" s="148">
        <v>413</v>
      </c>
      <c r="F437" s="149" t="s">
        <v>136</v>
      </c>
      <c r="G437" s="148" t="s">
        <v>13</v>
      </c>
      <c r="H437" s="148">
        <v>199030003886</v>
      </c>
      <c r="I437" s="149" t="s">
        <v>57</v>
      </c>
      <c r="J437" s="148" t="s">
        <v>1781</v>
      </c>
      <c r="K437" s="148">
        <v>42761</v>
      </c>
      <c r="L437" s="149">
        <v>132</v>
      </c>
      <c r="M437" s="148" t="s">
        <v>122</v>
      </c>
      <c r="N437" s="148" t="s">
        <v>41</v>
      </c>
      <c r="O437" s="149">
        <v>42831</v>
      </c>
      <c r="P437" s="148" t="s">
        <v>838</v>
      </c>
      <c r="Q437" s="148">
        <v>62</v>
      </c>
      <c r="R437" s="149" t="s">
        <v>35</v>
      </c>
      <c r="S437" s="148">
        <v>21200</v>
      </c>
      <c r="T437" s="148" t="s">
        <v>248</v>
      </c>
      <c r="U437" s="149">
        <v>18893.150000000001</v>
      </c>
      <c r="V437" s="148" t="s">
        <v>248</v>
      </c>
      <c r="W437" s="148">
        <v>21200.0028725759</v>
      </c>
      <c r="X437" s="149" t="s">
        <v>100</v>
      </c>
      <c r="Y437" s="148" t="s">
        <v>114</v>
      </c>
      <c r="Z437" s="148">
        <v>18.89</v>
      </c>
      <c r="AA437" s="149">
        <v>1</v>
      </c>
      <c r="AB437" s="148" t="s">
        <v>630</v>
      </c>
      <c r="AC437" s="148" t="s">
        <v>477</v>
      </c>
      <c r="AD437" s="149" t="s">
        <v>668</v>
      </c>
      <c r="AE437" s="148" t="s">
        <v>350</v>
      </c>
      <c r="AF437" s="148"/>
      <c r="AG437" s="149"/>
      <c r="AH437" s="148"/>
      <c r="AI437" s="148"/>
      <c r="AJ437" s="149"/>
      <c r="AK437" s="148" t="str">
        <f t="shared" si="18"/>
        <v>GFS</v>
      </c>
      <c r="AL437" s="148" t="str">
        <f t="shared" si="19"/>
        <v>Non- ICB</v>
      </c>
      <c r="AM437" s="196" t="str">
        <f t="shared" si="20"/>
        <v>GFS/Non- ICB</v>
      </c>
    </row>
    <row r="438" spans="1:39" x14ac:dyDescent="0.25">
      <c r="A438" s="195" t="str">
        <f>IF(ISERROR(MATCH(H438,PriorMonth!H:H,0)),"New","Unresolved")</f>
        <v>Unresolved</v>
      </c>
      <c r="B438" s="148">
        <v>8243</v>
      </c>
      <c r="C438" s="149" t="s">
        <v>120</v>
      </c>
      <c r="D438" s="148" t="s">
        <v>14</v>
      </c>
      <c r="E438" s="148">
        <v>95</v>
      </c>
      <c r="F438" s="149" t="s">
        <v>153</v>
      </c>
      <c r="G438" s="148" t="s">
        <v>17</v>
      </c>
      <c r="H438" s="148">
        <v>82430169003337</v>
      </c>
      <c r="I438" s="149" t="s">
        <v>60</v>
      </c>
      <c r="J438" s="148" t="s">
        <v>302</v>
      </c>
      <c r="K438" s="148">
        <v>42677</v>
      </c>
      <c r="L438" s="149">
        <v>216</v>
      </c>
      <c r="M438" s="148" t="s">
        <v>158</v>
      </c>
      <c r="N438" s="148" t="s">
        <v>41</v>
      </c>
      <c r="O438" s="149">
        <v>42732</v>
      </c>
      <c r="P438" s="148" t="s">
        <v>651</v>
      </c>
      <c r="Q438" s="148">
        <v>161</v>
      </c>
      <c r="R438" s="149" t="s">
        <v>39</v>
      </c>
      <c r="S438" s="148">
        <v>18840</v>
      </c>
      <c r="T438" s="148" t="s">
        <v>100</v>
      </c>
      <c r="U438" s="149">
        <v>18840</v>
      </c>
      <c r="V438" s="148" t="s">
        <v>100</v>
      </c>
      <c r="W438" s="148">
        <v>18840</v>
      </c>
      <c r="X438" s="149" t="s">
        <v>100</v>
      </c>
      <c r="Y438" s="148" t="s">
        <v>114</v>
      </c>
      <c r="Z438" s="148">
        <v>18.84</v>
      </c>
      <c r="AA438" s="149">
        <v>1</v>
      </c>
      <c r="AB438" s="148" t="s">
        <v>630</v>
      </c>
      <c r="AC438" s="148" t="s">
        <v>804</v>
      </c>
      <c r="AD438" s="149" t="s">
        <v>1952</v>
      </c>
      <c r="AE438" s="148" t="s">
        <v>350</v>
      </c>
      <c r="AF438" s="148"/>
      <c r="AG438" s="149"/>
      <c r="AH438" s="148"/>
      <c r="AI438" s="148"/>
      <c r="AJ438" s="149"/>
      <c r="AK438" s="148" t="str">
        <f t="shared" si="18"/>
        <v>GFS</v>
      </c>
      <c r="AL438" s="148" t="str">
        <f t="shared" si="19"/>
        <v>Non- ICB</v>
      </c>
      <c r="AM438" s="196" t="str">
        <f t="shared" si="20"/>
        <v>GFS/Non- ICB</v>
      </c>
    </row>
    <row r="439" spans="1:39" x14ac:dyDescent="0.25">
      <c r="A439" s="195" t="str">
        <f>IF(ISERROR(MATCH(H439,PriorMonth!H:H,0)),"New","Unresolved")</f>
        <v>New</v>
      </c>
      <c r="B439" s="148">
        <v>95</v>
      </c>
      <c r="C439" s="149" t="s">
        <v>153</v>
      </c>
      <c r="D439" s="148" t="s">
        <v>17</v>
      </c>
      <c r="E439" s="148">
        <v>1750</v>
      </c>
      <c r="F439" s="149" t="s">
        <v>159</v>
      </c>
      <c r="G439" s="148" t="s">
        <v>18</v>
      </c>
      <c r="H439" s="148">
        <v>950110011926</v>
      </c>
      <c r="I439" s="149" t="s">
        <v>58</v>
      </c>
      <c r="J439" s="148" t="s">
        <v>195</v>
      </c>
      <c r="K439" s="148">
        <v>42828</v>
      </c>
      <c r="L439" s="149">
        <v>65</v>
      </c>
      <c r="M439" s="148" t="s">
        <v>118</v>
      </c>
      <c r="N439" s="148" t="s">
        <v>41</v>
      </c>
      <c r="O439" s="149">
        <v>42893</v>
      </c>
      <c r="P439" s="148" t="s">
        <v>1878</v>
      </c>
      <c r="Q439" s="148">
        <v>0</v>
      </c>
      <c r="R439" s="149" t="s">
        <v>33</v>
      </c>
      <c r="S439" s="148">
        <v>18740.46</v>
      </c>
      <c r="T439" s="148" t="s">
        <v>100</v>
      </c>
      <c r="U439" s="149">
        <v>18740.46</v>
      </c>
      <c r="V439" s="148" t="s">
        <v>100</v>
      </c>
      <c r="W439" s="148">
        <v>18740.46</v>
      </c>
      <c r="X439" s="149" t="s">
        <v>100</v>
      </c>
      <c r="Y439" s="148" t="s">
        <v>114</v>
      </c>
      <c r="Z439" s="148">
        <v>18.739999999999998</v>
      </c>
      <c r="AA439" s="149">
        <v>1</v>
      </c>
      <c r="AB439" s="148" t="s">
        <v>630</v>
      </c>
      <c r="AC439" s="148" t="s">
        <v>949</v>
      </c>
      <c r="AD439" s="149" t="s">
        <v>1457</v>
      </c>
      <c r="AE439" s="148" t="s">
        <v>350</v>
      </c>
      <c r="AF439" s="148"/>
      <c r="AG439" s="149"/>
      <c r="AH439" s="148"/>
      <c r="AI439" s="148"/>
      <c r="AJ439" s="149"/>
      <c r="AK439" s="148" t="str">
        <f t="shared" si="18"/>
        <v>GFS</v>
      </c>
      <c r="AL439" s="148" t="str">
        <f t="shared" si="19"/>
        <v>Non- ICB</v>
      </c>
      <c r="AM439" s="196" t="str">
        <f t="shared" si="20"/>
        <v>GFS/Non- ICB</v>
      </c>
    </row>
    <row r="440" spans="1:39" x14ac:dyDescent="0.25">
      <c r="A440" s="195" t="str">
        <f>IF(ISERROR(MATCH(H440,PriorMonth!H:H,0)),"New","Unresolved")</f>
        <v>Unresolved</v>
      </c>
      <c r="B440" s="148">
        <v>95</v>
      </c>
      <c r="C440" s="149" t="s">
        <v>153</v>
      </c>
      <c r="D440" s="148" t="s">
        <v>17</v>
      </c>
      <c r="E440" s="148">
        <v>8310</v>
      </c>
      <c r="F440" s="149" t="s">
        <v>170</v>
      </c>
      <c r="G440" s="148" t="s">
        <v>14</v>
      </c>
      <c r="H440" s="148">
        <v>950110010489</v>
      </c>
      <c r="I440" s="149" t="s">
        <v>58</v>
      </c>
      <c r="J440" s="148" t="s">
        <v>195</v>
      </c>
      <c r="K440" s="148">
        <v>42726</v>
      </c>
      <c r="L440" s="149">
        <v>167</v>
      </c>
      <c r="M440" s="148" t="s">
        <v>118</v>
      </c>
      <c r="N440" s="148" t="s">
        <v>41</v>
      </c>
      <c r="O440" s="149">
        <v>42859</v>
      </c>
      <c r="P440" s="148" t="s">
        <v>1878</v>
      </c>
      <c r="Q440" s="148">
        <v>34</v>
      </c>
      <c r="R440" s="149" t="s">
        <v>34</v>
      </c>
      <c r="S440" s="148">
        <v>18725</v>
      </c>
      <c r="T440" s="148" t="s">
        <v>100</v>
      </c>
      <c r="U440" s="149">
        <v>18725</v>
      </c>
      <c r="V440" s="148" t="s">
        <v>100</v>
      </c>
      <c r="W440" s="148">
        <v>18725</v>
      </c>
      <c r="X440" s="149" t="s">
        <v>100</v>
      </c>
      <c r="Y440" s="148" t="s">
        <v>114</v>
      </c>
      <c r="Z440" s="148">
        <v>18.73</v>
      </c>
      <c r="AA440" s="149">
        <v>1</v>
      </c>
      <c r="AB440" s="148" t="s">
        <v>630</v>
      </c>
      <c r="AC440" s="148" t="s">
        <v>420</v>
      </c>
      <c r="AD440" s="149" t="s">
        <v>1892</v>
      </c>
      <c r="AE440" s="148" t="s">
        <v>350</v>
      </c>
      <c r="AF440" s="148"/>
      <c r="AG440" s="149"/>
      <c r="AH440" s="148"/>
      <c r="AI440" s="148"/>
      <c r="AJ440" s="149"/>
      <c r="AK440" s="148" t="str">
        <f t="shared" si="18"/>
        <v>GFS</v>
      </c>
      <c r="AL440" s="148" t="str">
        <f t="shared" si="19"/>
        <v>Non- ICB</v>
      </c>
      <c r="AM440" s="196" t="str">
        <f t="shared" si="20"/>
        <v>GFS/Non- ICB</v>
      </c>
    </row>
    <row r="441" spans="1:39" x14ac:dyDescent="0.25">
      <c r="A441" s="195" t="str">
        <f>IF(ISERROR(MATCH(H441,PriorMonth!H:H,0)),"New","Unresolved")</f>
        <v>New</v>
      </c>
      <c r="B441" s="148">
        <v>1320</v>
      </c>
      <c r="C441" s="149" t="s">
        <v>188</v>
      </c>
      <c r="D441" s="148" t="s">
        <v>21</v>
      </c>
      <c r="E441" s="148">
        <v>1970</v>
      </c>
      <c r="F441" s="149" t="s">
        <v>862</v>
      </c>
      <c r="G441" s="148" t="s">
        <v>23</v>
      </c>
      <c r="H441" s="148">
        <v>13200110059916</v>
      </c>
      <c r="I441" s="149" t="s">
        <v>55</v>
      </c>
      <c r="J441" s="148" t="s">
        <v>996</v>
      </c>
      <c r="K441" s="148">
        <v>42857</v>
      </c>
      <c r="L441" s="149">
        <v>36</v>
      </c>
      <c r="M441" s="148" t="s">
        <v>122</v>
      </c>
      <c r="N441" s="148" t="s">
        <v>41</v>
      </c>
      <c r="O441" s="149">
        <v>42892</v>
      </c>
      <c r="P441" s="148" t="s">
        <v>1878</v>
      </c>
      <c r="Q441" s="148">
        <v>1</v>
      </c>
      <c r="R441" s="149" t="s">
        <v>33</v>
      </c>
      <c r="S441" s="148">
        <v>176350</v>
      </c>
      <c r="T441" s="148" t="s">
        <v>189</v>
      </c>
      <c r="U441" s="149">
        <v>18683.52</v>
      </c>
      <c r="V441" s="148" t="s">
        <v>189</v>
      </c>
      <c r="W441" s="148">
        <v>176349.9604042448</v>
      </c>
      <c r="X441" s="149" t="s">
        <v>100</v>
      </c>
      <c r="Y441" s="148" t="s">
        <v>114</v>
      </c>
      <c r="Z441" s="148">
        <v>18.68</v>
      </c>
      <c r="AA441" s="149">
        <v>1</v>
      </c>
      <c r="AB441" s="148" t="s">
        <v>630</v>
      </c>
      <c r="AC441" s="148" t="s">
        <v>455</v>
      </c>
      <c r="AD441" s="149" t="s">
        <v>806</v>
      </c>
      <c r="AE441" s="148" t="s">
        <v>350</v>
      </c>
      <c r="AF441" s="148"/>
      <c r="AG441" s="149"/>
      <c r="AH441" s="148"/>
      <c r="AI441" s="148"/>
      <c r="AJ441" s="149"/>
      <c r="AK441" s="148" t="str">
        <f t="shared" si="18"/>
        <v>GFS</v>
      </c>
      <c r="AL441" s="148" t="str">
        <f t="shared" si="19"/>
        <v>Non- ICB</v>
      </c>
      <c r="AM441" s="196" t="str">
        <f t="shared" si="20"/>
        <v>GFS/Non- ICB</v>
      </c>
    </row>
    <row r="442" spans="1:39" x14ac:dyDescent="0.25">
      <c r="A442" s="195" t="str">
        <f>IF(ISERROR(MATCH(H442,PriorMonth!H:H,0)),"New","Unresolved")</f>
        <v>Unresolved</v>
      </c>
      <c r="B442" s="148">
        <v>8243</v>
      </c>
      <c r="C442" s="149" t="s">
        <v>120</v>
      </c>
      <c r="D442" s="148" t="s">
        <v>14</v>
      </c>
      <c r="E442" s="148">
        <v>95</v>
      </c>
      <c r="F442" s="149" t="s">
        <v>153</v>
      </c>
      <c r="G442" s="148" t="s">
        <v>17</v>
      </c>
      <c r="H442" s="148">
        <v>82430120000042</v>
      </c>
      <c r="I442" s="149" t="s">
        <v>55</v>
      </c>
      <c r="J442" s="148" t="s">
        <v>131</v>
      </c>
      <c r="K442" s="148">
        <v>42795</v>
      </c>
      <c r="L442" s="149">
        <v>98</v>
      </c>
      <c r="M442" s="148" t="s">
        <v>111</v>
      </c>
      <c r="N442" s="148" t="s">
        <v>42</v>
      </c>
      <c r="O442" s="149">
        <v>42859</v>
      </c>
      <c r="P442" s="148" t="s">
        <v>1878</v>
      </c>
      <c r="Q442" s="148">
        <v>34</v>
      </c>
      <c r="R442" s="149" t="s">
        <v>34</v>
      </c>
      <c r="S442" s="148">
        <v>18664.45</v>
      </c>
      <c r="T442" s="148" t="s">
        <v>100</v>
      </c>
      <c r="U442" s="149">
        <v>18664.45</v>
      </c>
      <c r="V442" s="148" t="s">
        <v>100</v>
      </c>
      <c r="W442" s="148">
        <v>18664.45</v>
      </c>
      <c r="X442" s="149" t="s">
        <v>100</v>
      </c>
      <c r="Y442" s="148" t="s">
        <v>114</v>
      </c>
      <c r="Z442" s="148">
        <v>18.66</v>
      </c>
      <c r="AA442" s="149">
        <v>1</v>
      </c>
      <c r="AB442" s="148" t="s">
        <v>630</v>
      </c>
      <c r="AC442" s="148" t="s">
        <v>410</v>
      </c>
      <c r="AD442" s="149" t="s">
        <v>352</v>
      </c>
      <c r="AE442" s="148" t="s">
        <v>350</v>
      </c>
      <c r="AF442" s="148"/>
      <c r="AG442" s="149"/>
      <c r="AH442" s="148"/>
      <c r="AI442" s="148"/>
      <c r="AJ442" s="149"/>
      <c r="AK442" s="148" t="str">
        <f t="shared" si="18"/>
        <v>GFS</v>
      </c>
      <c r="AL442" s="148" t="str">
        <f t="shared" si="19"/>
        <v>ICB</v>
      </c>
      <c r="AM442" s="196" t="str">
        <f t="shared" si="20"/>
        <v>GFS/ICB</v>
      </c>
    </row>
    <row r="443" spans="1:39" x14ac:dyDescent="0.25">
      <c r="A443" s="195" t="str">
        <f>IF(ISERROR(MATCH(H443,PriorMonth!H:H,0)),"New","Unresolved")</f>
        <v>New</v>
      </c>
      <c r="B443" s="148">
        <v>8110</v>
      </c>
      <c r="C443" s="149" t="s">
        <v>116</v>
      </c>
      <c r="D443" s="148" t="s">
        <v>15</v>
      </c>
      <c r="E443" s="148">
        <v>635</v>
      </c>
      <c r="F443" s="149" t="s">
        <v>142</v>
      </c>
      <c r="G443" s="148" t="s">
        <v>16</v>
      </c>
      <c r="H443" s="148" t="s">
        <v>2877</v>
      </c>
      <c r="I443" s="149" t="s">
        <v>61</v>
      </c>
      <c r="J443" s="148" t="s">
        <v>237</v>
      </c>
      <c r="K443" s="148">
        <v>42829</v>
      </c>
      <c r="L443" s="149">
        <v>64</v>
      </c>
      <c r="M443" s="148" t="s">
        <v>127</v>
      </c>
      <c r="N443" s="148" t="s">
        <v>128</v>
      </c>
      <c r="O443" s="149">
        <v>42892</v>
      </c>
      <c r="P443" s="148" t="s">
        <v>1878</v>
      </c>
      <c r="Q443" s="148">
        <v>1</v>
      </c>
      <c r="R443" s="149" t="s">
        <v>33</v>
      </c>
      <c r="S443" s="148">
        <v>392925.87</v>
      </c>
      <c r="T443" s="148" t="s">
        <v>238</v>
      </c>
      <c r="U443" s="149">
        <v>18661.07</v>
      </c>
      <c r="V443" s="148" t="s">
        <v>238</v>
      </c>
      <c r="W443" s="148">
        <v>392925.84528958192</v>
      </c>
      <c r="X443" s="149" t="s">
        <v>100</v>
      </c>
      <c r="Y443" s="148" t="s">
        <v>114</v>
      </c>
      <c r="Z443" s="148">
        <v>18.66</v>
      </c>
      <c r="AA443" s="149">
        <v>1</v>
      </c>
      <c r="AB443" s="148" t="s">
        <v>630</v>
      </c>
      <c r="AC443" s="148" t="s">
        <v>463</v>
      </c>
      <c r="AD443" s="149" t="s">
        <v>352</v>
      </c>
      <c r="AE443" s="148" t="s">
        <v>350</v>
      </c>
      <c r="AF443" s="148"/>
      <c r="AG443" s="149"/>
      <c r="AH443" s="148"/>
      <c r="AI443" s="148"/>
      <c r="AJ443" s="149"/>
      <c r="AK443" s="148" t="str">
        <f t="shared" si="18"/>
        <v>Non-GFS</v>
      </c>
      <c r="AL443" s="148" t="str">
        <f t="shared" si="19"/>
        <v>Non- ICB</v>
      </c>
      <c r="AM443" s="196" t="str">
        <f t="shared" si="20"/>
        <v>Non-GFS/Non- ICB</v>
      </c>
    </row>
    <row r="444" spans="1:39" x14ac:dyDescent="0.25">
      <c r="A444" s="195" t="str">
        <f>IF(ISERROR(MATCH(H444,PriorMonth!H:H,0)),"New","Unresolved")</f>
        <v>Unresolved</v>
      </c>
      <c r="B444" s="148">
        <v>8520</v>
      </c>
      <c r="C444" s="149" t="s">
        <v>842</v>
      </c>
      <c r="D444" s="148" t="s">
        <v>19</v>
      </c>
      <c r="E444" s="148">
        <v>3036</v>
      </c>
      <c r="F444" s="149" t="s">
        <v>202</v>
      </c>
      <c r="G444" s="148" t="s">
        <v>23</v>
      </c>
      <c r="H444" s="148">
        <v>85200310087087</v>
      </c>
      <c r="I444" s="149" t="s">
        <v>59</v>
      </c>
      <c r="J444" s="148" t="s">
        <v>916</v>
      </c>
      <c r="K444" s="148">
        <v>42795</v>
      </c>
      <c r="L444" s="149">
        <v>98</v>
      </c>
      <c r="M444" s="148" t="s">
        <v>118</v>
      </c>
      <c r="N444" s="148" t="s">
        <v>41</v>
      </c>
      <c r="O444" s="149">
        <v>42831</v>
      </c>
      <c r="P444" s="148" t="s">
        <v>838</v>
      </c>
      <c r="Q444" s="148">
        <v>62</v>
      </c>
      <c r="R444" s="149" t="s">
        <v>35</v>
      </c>
      <c r="S444" s="148">
        <v>1339800</v>
      </c>
      <c r="T444" s="148" t="s">
        <v>197</v>
      </c>
      <c r="U444" s="149">
        <v>18522.47</v>
      </c>
      <c r="V444" s="148" t="s">
        <v>197</v>
      </c>
      <c r="W444" s="148">
        <v>1339800.21410798</v>
      </c>
      <c r="X444" s="149" t="s">
        <v>100</v>
      </c>
      <c r="Y444" s="148" t="s">
        <v>114</v>
      </c>
      <c r="Z444" s="148">
        <v>18.52</v>
      </c>
      <c r="AA444" s="149">
        <v>1</v>
      </c>
      <c r="AB444" s="148" t="s">
        <v>630</v>
      </c>
      <c r="AC444" s="148" t="s">
        <v>557</v>
      </c>
      <c r="AD444" s="149" t="s">
        <v>1755</v>
      </c>
      <c r="AE444" s="148" t="s">
        <v>350</v>
      </c>
      <c r="AF444" s="148"/>
      <c r="AG444" s="149"/>
      <c r="AH444" s="148"/>
      <c r="AI444" s="148"/>
      <c r="AJ444" s="149"/>
      <c r="AK444" s="148" t="str">
        <f t="shared" si="18"/>
        <v>GFS</v>
      </c>
      <c r="AL444" s="148" t="str">
        <f t="shared" si="19"/>
        <v>Non- ICB</v>
      </c>
      <c r="AM444" s="196" t="str">
        <f t="shared" si="20"/>
        <v>GFS/Non- ICB</v>
      </c>
    </row>
    <row r="445" spans="1:39" x14ac:dyDescent="0.25">
      <c r="A445" s="195" t="str">
        <f>IF(ISERROR(MATCH(H445,PriorMonth!H:H,0)),"New","Unresolved")</f>
        <v>New</v>
      </c>
      <c r="B445" s="148">
        <v>1730</v>
      </c>
      <c r="C445" s="149" t="s">
        <v>172</v>
      </c>
      <c r="D445" s="148" t="s">
        <v>18</v>
      </c>
      <c r="E445" s="148">
        <v>8113</v>
      </c>
      <c r="F445" s="149" t="s">
        <v>201</v>
      </c>
      <c r="G445" s="148" t="s">
        <v>22</v>
      </c>
      <c r="H445" s="148">
        <v>9406</v>
      </c>
      <c r="I445" s="149" t="s">
        <v>55</v>
      </c>
      <c r="J445" s="148" t="s">
        <v>173</v>
      </c>
      <c r="K445" s="148">
        <v>42829</v>
      </c>
      <c r="L445" s="149">
        <v>64</v>
      </c>
      <c r="M445" s="148" t="s">
        <v>111</v>
      </c>
      <c r="N445" s="148" t="s">
        <v>42</v>
      </c>
      <c r="O445" s="149">
        <v>42891</v>
      </c>
      <c r="P445" s="148" t="s">
        <v>1878</v>
      </c>
      <c r="Q445" s="148">
        <v>2</v>
      </c>
      <c r="R445" s="149" t="s">
        <v>33</v>
      </c>
      <c r="S445" s="148">
        <v>18442.66</v>
      </c>
      <c r="T445" s="148" t="s">
        <v>100</v>
      </c>
      <c r="U445" s="149">
        <v>18442.66</v>
      </c>
      <c r="V445" s="148" t="s">
        <v>100</v>
      </c>
      <c r="W445" s="148">
        <v>18442.66</v>
      </c>
      <c r="X445" s="149" t="s">
        <v>100</v>
      </c>
      <c r="Y445" s="148" t="s">
        <v>114</v>
      </c>
      <c r="Z445" s="148">
        <v>18.440000000000001</v>
      </c>
      <c r="AA445" s="149">
        <v>1</v>
      </c>
      <c r="AB445" s="148" t="s">
        <v>630</v>
      </c>
      <c r="AC445" s="148" t="s">
        <v>439</v>
      </c>
      <c r="AD445" s="149" t="s">
        <v>2665</v>
      </c>
      <c r="AE445" s="148" t="s">
        <v>350</v>
      </c>
      <c r="AF445" s="148"/>
      <c r="AG445" s="149"/>
      <c r="AH445" s="148"/>
      <c r="AI445" s="148"/>
      <c r="AJ445" s="149"/>
      <c r="AK445" s="148" t="str">
        <f t="shared" si="18"/>
        <v>Non-GFS</v>
      </c>
      <c r="AL445" s="148" t="str">
        <f t="shared" si="19"/>
        <v>Non- ICB</v>
      </c>
      <c r="AM445" s="196" t="str">
        <f t="shared" si="20"/>
        <v>Non-GFS/Non- ICB</v>
      </c>
    </row>
    <row r="446" spans="1:39" x14ac:dyDescent="0.25">
      <c r="A446" s="195" t="str">
        <f>IF(ISERROR(MATCH(H446,PriorMonth!H:H,0)),"New","Unresolved")</f>
        <v>Unresolved</v>
      </c>
      <c r="B446" s="148">
        <v>429</v>
      </c>
      <c r="C446" s="149" t="s">
        <v>162</v>
      </c>
      <c r="D446" s="148" t="s">
        <v>13</v>
      </c>
      <c r="E446" s="148">
        <v>456</v>
      </c>
      <c r="F446" s="149" t="s">
        <v>167</v>
      </c>
      <c r="G446" s="148" t="s">
        <v>14</v>
      </c>
      <c r="H446" s="148">
        <v>81600421</v>
      </c>
      <c r="I446" s="149" t="s">
        <v>59</v>
      </c>
      <c r="J446" s="148" t="s">
        <v>155</v>
      </c>
      <c r="K446" s="148">
        <v>42828</v>
      </c>
      <c r="L446" s="149">
        <v>65</v>
      </c>
      <c r="M446" s="148" t="s">
        <v>127</v>
      </c>
      <c r="N446" s="148" t="s">
        <v>128</v>
      </c>
      <c r="O446" s="149">
        <v>42859</v>
      </c>
      <c r="P446" s="148" t="s">
        <v>1878</v>
      </c>
      <c r="Q446" s="148">
        <v>34</v>
      </c>
      <c r="R446" s="149" t="s">
        <v>34</v>
      </c>
      <c r="S446" s="148">
        <v>18400</v>
      </c>
      <c r="T446" s="148" t="s">
        <v>100</v>
      </c>
      <c r="U446" s="149">
        <v>18400</v>
      </c>
      <c r="V446" s="148" t="s">
        <v>100</v>
      </c>
      <c r="W446" s="148">
        <v>18400</v>
      </c>
      <c r="X446" s="149" t="s">
        <v>100</v>
      </c>
      <c r="Y446" s="148" t="s">
        <v>114</v>
      </c>
      <c r="Z446" s="148">
        <v>18.399999999999999</v>
      </c>
      <c r="AA446" s="149">
        <v>1</v>
      </c>
      <c r="AB446" s="148" t="s">
        <v>630</v>
      </c>
      <c r="AC446" s="148" t="s">
        <v>561</v>
      </c>
      <c r="AD446" s="149" t="s">
        <v>1928</v>
      </c>
      <c r="AE446" s="148" t="s">
        <v>350</v>
      </c>
      <c r="AF446" s="148"/>
      <c r="AG446" s="149"/>
      <c r="AH446" s="148"/>
      <c r="AI446" s="148"/>
      <c r="AJ446" s="149"/>
      <c r="AK446" s="148" t="str">
        <f t="shared" si="18"/>
        <v>Non-GFS</v>
      </c>
      <c r="AL446" s="148" t="str">
        <f t="shared" si="19"/>
        <v>Non- ICB</v>
      </c>
      <c r="AM446" s="196" t="str">
        <f t="shared" si="20"/>
        <v>Non-GFS/Non- ICB</v>
      </c>
    </row>
    <row r="447" spans="1:39" x14ac:dyDescent="0.25">
      <c r="A447" s="195" t="str">
        <f>IF(ISERROR(MATCH(H447,PriorMonth!H:H,0)),"New","Unresolved")</f>
        <v>Unresolved</v>
      </c>
      <c r="B447" s="148">
        <v>429</v>
      </c>
      <c r="C447" s="149" t="s">
        <v>162</v>
      </c>
      <c r="D447" s="148" t="s">
        <v>13</v>
      </c>
      <c r="E447" s="148">
        <v>1350</v>
      </c>
      <c r="F447" s="149" t="s">
        <v>124</v>
      </c>
      <c r="G447" s="148" t="s">
        <v>21</v>
      </c>
      <c r="H447" s="148">
        <v>80802867</v>
      </c>
      <c r="I447" s="149" t="s">
        <v>59</v>
      </c>
      <c r="J447" s="148" t="s">
        <v>155</v>
      </c>
      <c r="K447" s="148">
        <v>42647</v>
      </c>
      <c r="L447" s="149">
        <v>246</v>
      </c>
      <c r="M447" s="148" t="s">
        <v>118</v>
      </c>
      <c r="N447" s="148" t="s">
        <v>41</v>
      </c>
      <c r="O447" s="149">
        <v>42706</v>
      </c>
      <c r="P447" s="148" t="s">
        <v>651</v>
      </c>
      <c r="Q447" s="148">
        <v>187</v>
      </c>
      <c r="R447" s="149" t="s">
        <v>37</v>
      </c>
      <c r="S447" s="148">
        <v>18400</v>
      </c>
      <c r="T447" s="148" t="s">
        <v>100</v>
      </c>
      <c r="U447" s="149">
        <v>18400</v>
      </c>
      <c r="V447" s="148" t="s">
        <v>100</v>
      </c>
      <c r="W447" s="148">
        <v>18400</v>
      </c>
      <c r="X447" s="149" t="s">
        <v>100</v>
      </c>
      <c r="Y447" s="148" t="s">
        <v>114</v>
      </c>
      <c r="Z447" s="148">
        <v>18.399999999999999</v>
      </c>
      <c r="AA447" s="149">
        <v>1</v>
      </c>
      <c r="AB447" s="148" t="s">
        <v>630</v>
      </c>
      <c r="AC447" s="148" t="s">
        <v>436</v>
      </c>
      <c r="AD447" s="149" t="s">
        <v>480</v>
      </c>
      <c r="AE447" s="148" t="s">
        <v>350</v>
      </c>
      <c r="AF447" s="148"/>
      <c r="AG447" s="149"/>
      <c r="AH447" s="148"/>
      <c r="AI447" s="148"/>
      <c r="AJ447" s="149"/>
      <c r="AK447" s="148" t="str">
        <f t="shared" si="18"/>
        <v>Non-GFS</v>
      </c>
      <c r="AL447" s="148" t="str">
        <f t="shared" si="19"/>
        <v>Non- ICB</v>
      </c>
      <c r="AM447" s="196" t="str">
        <f t="shared" si="20"/>
        <v>Non-GFS/Non- ICB</v>
      </c>
    </row>
    <row r="448" spans="1:39" x14ac:dyDescent="0.25">
      <c r="A448" s="195" t="str">
        <f>IF(ISERROR(MATCH(H448,PriorMonth!H:H,0)),"New","Unresolved")</f>
        <v>Unresolved</v>
      </c>
      <c r="B448" s="148">
        <v>199</v>
      </c>
      <c r="C448" s="149" t="s">
        <v>137</v>
      </c>
      <c r="D448" s="148" t="s">
        <v>22</v>
      </c>
      <c r="E448" s="148">
        <v>693</v>
      </c>
      <c r="F448" s="149" t="s">
        <v>177</v>
      </c>
      <c r="G448" s="148" t="s">
        <v>16</v>
      </c>
      <c r="H448" s="148">
        <v>1990110065104</v>
      </c>
      <c r="I448" s="149" t="s">
        <v>56</v>
      </c>
      <c r="J448" s="148" t="s">
        <v>328</v>
      </c>
      <c r="K448" s="148">
        <v>42731</v>
      </c>
      <c r="L448" s="149">
        <v>162</v>
      </c>
      <c r="M448" s="148" t="s">
        <v>161</v>
      </c>
      <c r="N448" s="148" t="s">
        <v>128</v>
      </c>
      <c r="O448" s="149">
        <v>42800</v>
      </c>
      <c r="P448" s="148" t="s">
        <v>838</v>
      </c>
      <c r="Q448" s="148">
        <v>93</v>
      </c>
      <c r="R448" s="149" t="s">
        <v>36</v>
      </c>
      <c r="S448" s="148">
        <v>20520</v>
      </c>
      <c r="T448" s="148" t="s">
        <v>248</v>
      </c>
      <c r="U448" s="149">
        <v>18287.14</v>
      </c>
      <c r="V448" s="148" t="s">
        <v>248</v>
      </c>
      <c r="W448" s="148">
        <v>20519.999075389631</v>
      </c>
      <c r="X448" s="149" t="s">
        <v>100</v>
      </c>
      <c r="Y448" s="148" t="s">
        <v>114</v>
      </c>
      <c r="Z448" s="148">
        <v>18.29</v>
      </c>
      <c r="AA448" s="149">
        <v>1</v>
      </c>
      <c r="AB448" s="148" t="s">
        <v>630</v>
      </c>
      <c r="AC448" s="148" t="s">
        <v>431</v>
      </c>
      <c r="AD448" s="149" t="s">
        <v>2101</v>
      </c>
      <c r="AE448" s="148" t="s">
        <v>350</v>
      </c>
      <c r="AF448" s="148"/>
      <c r="AG448" s="149"/>
      <c r="AH448" s="148"/>
      <c r="AI448" s="148"/>
      <c r="AJ448" s="149"/>
      <c r="AK448" s="148" t="str">
        <f t="shared" si="18"/>
        <v>GFS</v>
      </c>
      <c r="AL448" s="148" t="str">
        <f t="shared" si="19"/>
        <v>Non- ICB</v>
      </c>
      <c r="AM448" s="196" t="str">
        <f t="shared" si="20"/>
        <v>GFS/Non- ICB</v>
      </c>
    </row>
    <row r="449" spans="1:39" x14ac:dyDescent="0.25">
      <c r="A449" s="195" t="str">
        <f>IF(ISERROR(MATCH(H449,PriorMonth!H:H,0)),"New","Unresolved")</f>
        <v>Unresolved</v>
      </c>
      <c r="B449" s="148">
        <v>1350</v>
      </c>
      <c r="C449" s="149" t="s">
        <v>124</v>
      </c>
      <c r="D449" s="148" t="s">
        <v>21</v>
      </c>
      <c r="E449" s="148">
        <v>199</v>
      </c>
      <c r="F449" s="149" t="s">
        <v>137</v>
      </c>
      <c r="G449" s="148" t="s">
        <v>22</v>
      </c>
      <c r="H449" s="148">
        <v>13500230010556</v>
      </c>
      <c r="I449" s="149" t="s">
        <v>55</v>
      </c>
      <c r="J449" s="148" t="s">
        <v>1350</v>
      </c>
      <c r="K449" s="148">
        <v>42773</v>
      </c>
      <c r="L449" s="149">
        <v>120</v>
      </c>
      <c r="M449" s="148" t="s">
        <v>118</v>
      </c>
      <c r="N449" s="148" t="s">
        <v>41</v>
      </c>
      <c r="O449" s="149">
        <v>42830</v>
      </c>
      <c r="P449" s="148" t="s">
        <v>838</v>
      </c>
      <c r="Q449" s="148">
        <v>63</v>
      </c>
      <c r="R449" s="149" t="s">
        <v>35</v>
      </c>
      <c r="S449" s="148">
        <v>178205</v>
      </c>
      <c r="T449" s="148" t="s">
        <v>243</v>
      </c>
      <c r="U449" s="149">
        <v>18266.560000000001</v>
      </c>
      <c r="V449" s="148" t="s">
        <v>243</v>
      </c>
      <c r="W449" s="148">
        <v>178204.95185023674</v>
      </c>
      <c r="X449" s="149" t="s">
        <v>100</v>
      </c>
      <c r="Y449" s="148" t="s">
        <v>114</v>
      </c>
      <c r="Z449" s="148">
        <v>18.27</v>
      </c>
      <c r="AA449" s="149">
        <v>1</v>
      </c>
      <c r="AB449" s="148" t="s">
        <v>630</v>
      </c>
      <c r="AC449" s="148" t="s">
        <v>427</v>
      </c>
      <c r="AD449" s="149" t="s">
        <v>1466</v>
      </c>
      <c r="AE449" s="148" t="s">
        <v>350</v>
      </c>
      <c r="AF449" s="148"/>
      <c r="AG449" s="149"/>
      <c r="AH449" s="148"/>
      <c r="AI449" s="148"/>
      <c r="AJ449" s="149"/>
      <c r="AK449" s="148" t="str">
        <f t="shared" si="18"/>
        <v>GFS</v>
      </c>
      <c r="AL449" s="148" t="str">
        <f t="shared" si="19"/>
        <v>Non- ICB</v>
      </c>
      <c r="AM449" s="196" t="str">
        <f t="shared" si="20"/>
        <v>GFS/Non- ICB</v>
      </c>
    </row>
    <row r="450" spans="1:39" x14ac:dyDescent="0.25">
      <c r="A450" s="195" t="str">
        <f>IF(ISERROR(MATCH(H450,PriorMonth!H:H,0)),"New","Unresolved")</f>
        <v>Unresolved</v>
      </c>
      <c r="B450" s="148">
        <v>8520</v>
      </c>
      <c r="C450" s="149" t="s">
        <v>842</v>
      </c>
      <c r="D450" s="148" t="s">
        <v>19</v>
      </c>
      <c r="E450" s="148">
        <v>199</v>
      </c>
      <c r="F450" s="149" t="s">
        <v>137</v>
      </c>
      <c r="G450" s="148" t="s">
        <v>22</v>
      </c>
      <c r="H450" s="148">
        <v>85200330013615</v>
      </c>
      <c r="I450" s="149" t="s">
        <v>54</v>
      </c>
      <c r="J450" s="148" t="s">
        <v>317</v>
      </c>
      <c r="K450" s="148">
        <v>42583</v>
      </c>
      <c r="L450" s="149">
        <v>310</v>
      </c>
      <c r="M450" s="148" t="s">
        <v>111</v>
      </c>
      <c r="N450" s="148" t="s">
        <v>42</v>
      </c>
      <c r="O450" s="149">
        <v>42648</v>
      </c>
      <c r="P450" s="148" t="s">
        <v>406</v>
      </c>
      <c r="Q450" s="148">
        <v>245</v>
      </c>
      <c r="R450" s="149" t="s">
        <v>37</v>
      </c>
      <c r="S450" s="148">
        <v>1315552.8500000001</v>
      </c>
      <c r="T450" s="148" t="s">
        <v>197</v>
      </c>
      <c r="U450" s="149">
        <v>18187.259999999998</v>
      </c>
      <c r="V450" s="148" t="s">
        <v>197</v>
      </c>
      <c r="W450" s="148">
        <v>1315553.2087263467</v>
      </c>
      <c r="X450" s="149" t="s">
        <v>100</v>
      </c>
      <c r="Y450" s="148" t="s">
        <v>114</v>
      </c>
      <c r="Z450" s="148">
        <v>18.190000000000001</v>
      </c>
      <c r="AA450" s="149">
        <v>1</v>
      </c>
      <c r="AB450" s="148" t="s">
        <v>630</v>
      </c>
      <c r="AC450" s="148" t="s">
        <v>484</v>
      </c>
      <c r="AD450" s="149" t="s">
        <v>396</v>
      </c>
      <c r="AE450" s="148" t="s">
        <v>350</v>
      </c>
      <c r="AF450" s="148"/>
      <c r="AG450" s="149"/>
      <c r="AH450" s="148"/>
      <c r="AI450" s="148"/>
      <c r="AJ450" s="149"/>
      <c r="AK450" s="148" t="str">
        <f t="shared" ref="AK450:AK513" si="21">IF(TEXT(B450,0)=LEFT(H450,LEN(B450)),"GFS","Non-GFS")</f>
        <v>GFS</v>
      </c>
      <c r="AL450" s="148" t="str">
        <f t="shared" ref="AL450:AL513" si="22">IF(AND(AK450="GFS",MID(H450,LEN(B450)+3,1)="2"),"ICB","Non- ICB")</f>
        <v>Non- ICB</v>
      </c>
      <c r="AM450" s="196" t="str">
        <f t="shared" ref="AM450:AM513" si="23">AK450&amp;"/"&amp;AL450</f>
        <v>GFS/Non- ICB</v>
      </c>
    </row>
    <row r="451" spans="1:39" x14ac:dyDescent="0.25">
      <c r="A451" s="195" t="str">
        <f>IF(ISERROR(MATCH(H451,PriorMonth!H:H,0)),"New","Unresolved")</f>
        <v>Unresolved</v>
      </c>
      <c r="B451" s="148">
        <v>8520</v>
      </c>
      <c r="C451" s="149" t="s">
        <v>842</v>
      </c>
      <c r="D451" s="148" t="s">
        <v>19</v>
      </c>
      <c r="E451" s="148">
        <v>795</v>
      </c>
      <c r="F451" s="149" t="s">
        <v>264</v>
      </c>
      <c r="G451" s="148" t="s">
        <v>14</v>
      </c>
      <c r="H451" s="148" t="s">
        <v>1745</v>
      </c>
      <c r="I451" s="149" t="s">
        <v>277</v>
      </c>
      <c r="J451" s="148" t="s">
        <v>306</v>
      </c>
      <c r="K451" s="148">
        <v>42775</v>
      </c>
      <c r="L451" s="149">
        <v>118</v>
      </c>
      <c r="M451" s="148" t="s">
        <v>111</v>
      </c>
      <c r="N451" s="148" t="s">
        <v>42</v>
      </c>
      <c r="O451" s="149">
        <v>42831</v>
      </c>
      <c r="P451" s="148" t="s">
        <v>838</v>
      </c>
      <c r="Q451" s="148">
        <v>62</v>
      </c>
      <c r="R451" s="149" t="s">
        <v>35</v>
      </c>
      <c r="S451" s="148">
        <v>1312648.98</v>
      </c>
      <c r="T451" s="148" t="s">
        <v>197</v>
      </c>
      <c r="U451" s="149">
        <v>18147.11</v>
      </c>
      <c r="V451" s="148" t="s">
        <v>197</v>
      </c>
      <c r="W451" s="148">
        <v>1312649.00758058</v>
      </c>
      <c r="X451" s="149" t="s">
        <v>100</v>
      </c>
      <c r="Y451" s="148" t="s">
        <v>114</v>
      </c>
      <c r="Z451" s="148">
        <v>18.149999999999999</v>
      </c>
      <c r="AA451" s="149">
        <v>1</v>
      </c>
      <c r="AB451" s="148" t="s">
        <v>630</v>
      </c>
      <c r="AC451" s="148" t="s">
        <v>426</v>
      </c>
      <c r="AD451" s="149" t="s">
        <v>1737</v>
      </c>
      <c r="AE451" s="148" t="s">
        <v>350</v>
      </c>
      <c r="AF451" s="148"/>
      <c r="AG451" s="149"/>
      <c r="AH451" s="148"/>
      <c r="AI451" s="148"/>
      <c r="AJ451" s="149"/>
      <c r="AK451" s="148" t="str">
        <f t="shared" si="21"/>
        <v>GFS</v>
      </c>
      <c r="AL451" s="148" t="str">
        <f t="shared" si="22"/>
        <v>Non- ICB</v>
      </c>
      <c r="AM451" s="196" t="str">
        <f t="shared" si="23"/>
        <v>GFS/Non- ICB</v>
      </c>
    </row>
    <row r="452" spans="1:39" x14ac:dyDescent="0.25">
      <c r="A452" s="195" t="str">
        <f>IF(ISERROR(MATCH(H452,PriorMonth!H:H,0)),"New","Unresolved")</f>
        <v>New</v>
      </c>
      <c r="B452" s="148">
        <v>72</v>
      </c>
      <c r="C452" s="149" t="s">
        <v>174</v>
      </c>
      <c r="D452" s="148" t="s">
        <v>17</v>
      </c>
      <c r="E452" s="148">
        <v>635</v>
      </c>
      <c r="F452" s="149" t="s">
        <v>142</v>
      </c>
      <c r="G452" s="148" t="s">
        <v>16</v>
      </c>
      <c r="H452" s="148">
        <v>2017000158</v>
      </c>
      <c r="I452" s="149" t="s">
        <v>58</v>
      </c>
      <c r="J452" s="148" t="s">
        <v>195</v>
      </c>
      <c r="K452" s="148">
        <v>42858</v>
      </c>
      <c r="L452" s="149">
        <v>35</v>
      </c>
      <c r="M452" s="148" t="s">
        <v>127</v>
      </c>
      <c r="N452" s="148" t="s">
        <v>128</v>
      </c>
      <c r="O452" s="149">
        <v>42893</v>
      </c>
      <c r="P452" s="148" t="s">
        <v>1878</v>
      </c>
      <c r="Q452" s="148">
        <v>0</v>
      </c>
      <c r="R452" s="149" t="s">
        <v>33</v>
      </c>
      <c r="S452" s="148">
        <v>18060.900000000001</v>
      </c>
      <c r="T452" s="148" t="s">
        <v>100</v>
      </c>
      <c r="U452" s="149">
        <v>18060.900000000001</v>
      </c>
      <c r="V452" s="148" t="s">
        <v>100</v>
      </c>
      <c r="W452" s="148">
        <v>18060.900000000001</v>
      </c>
      <c r="X452" s="149" t="s">
        <v>100</v>
      </c>
      <c r="Y452" s="148" t="s">
        <v>114</v>
      </c>
      <c r="Z452" s="148">
        <v>18.059999999999999</v>
      </c>
      <c r="AA452" s="149">
        <v>1</v>
      </c>
      <c r="AB452" s="148" t="s">
        <v>630</v>
      </c>
      <c r="AC452" s="148" t="s">
        <v>445</v>
      </c>
      <c r="AD452" s="149" t="s">
        <v>351</v>
      </c>
      <c r="AE452" s="148" t="s">
        <v>350</v>
      </c>
      <c r="AF452" s="148"/>
      <c r="AG452" s="149"/>
      <c r="AH452" s="148"/>
      <c r="AI452" s="148"/>
      <c r="AJ452" s="149"/>
      <c r="AK452" s="148" t="str">
        <f t="shared" si="21"/>
        <v>Non-GFS</v>
      </c>
      <c r="AL452" s="148" t="str">
        <f t="shared" si="22"/>
        <v>Non- ICB</v>
      </c>
      <c r="AM452" s="196" t="str">
        <f t="shared" si="23"/>
        <v>Non-GFS/Non- ICB</v>
      </c>
    </row>
    <row r="453" spans="1:39" x14ac:dyDescent="0.25">
      <c r="A453" s="195" t="str">
        <f>IF(ISERROR(MATCH(H453,PriorMonth!H:H,0)),"New","Unresolved")</f>
        <v>New</v>
      </c>
      <c r="B453" s="148">
        <v>3019</v>
      </c>
      <c r="C453" s="149" t="s">
        <v>134</v>
      </c>
      <c r="D453" s="148" t="s">
        <v>16</v>
      </c>
      <c r="E453" s="148">
        <v>635</v>
      </c>
      <c r="F453" s="149" t="s">
        <v>142</v>
      </c>
      <c r="G453" s="148" t="s">
        <v>16</v>
      </c>
      <c r="H453" s="148">
        <v>30190110008298</v>
      </c>
      <c r="I453" s="149" t="s">
        <v>59</v>
      </c>
      <c r="J453" s="148" t="s">
        <v>135</v>
      </c>
      <c r="K453" s="148">
        <v>42829</v>
      </c>
      <c r="L453" s="149">
        <v>64</v>
      </c>
      <c r="M453" s="148" t="s">
        <v>127</v>
      </c>
      <c r="N453" s="148" t="s">
        <v>128</v>
      </c>
      <c r="O453" s="149">
        <v>42891</v>
      </c>
      <c r="P453" s="148" t="s">
        <v>1878</v>
      </c>
      <c r="Q453" s="148">
        <v>2</v>
      </c>
      <c r="R453" s="149" t="s">
        <v>33</v>
      </c>
      <c r="S453" s="148">
        <v>18000</v>
      </c>
      <c r="T453" s="148" t="s">
        <v>100</v>
      </c>
      <c r="U453" s="149">
        <v>18000</v>
      </c>
      <c r="V453" s="148" t="s">
        <v>100</v>
      </c>
      <c r="W453" s="148">
        <v>18000</v>
      </c>
      <c r="X453" s="149" t="s">
        <v>100</v>
      </c>
      <c r="Y453" s="148" t="s">
        <v>107</v>
      </c>
      <c r="Z453" s="148">
        <v>18</v>
      </c>
      <c r="AA453" s="149">
        <v>1</v>
      </c>
      <c r="AB453" s="148" t="s">
        <v>630</v>
      </c>
      <c r="AC453" s="148" t="s">
        <v>859</v>
      </c>
      <c r="AD453" s="149" t="s">
        <v>2663</v>
      </c>
      <c r="AE453" s="148" t="s">
        <v>350</v>
      </c>
      <c r="AF453" s="148"/>
      <c r="AG453" s="149"/>
      <c r="AH453" s="148"/>
      <c r="AI453" s="148"/>
      <c r="AJ453" s="149"/>
      <c r="AK453" s="148" t="str">
        <f t="shared" si="21"/>
        <v>GFS</v>
      </c>
      <c r="AL453" s="148" t="str">
        <f t="shared" si="22"/>
        <v>Non- ICB</v>
      </c>
      <c r="AM453" s="196" t="str">
        <f t="shared" si="23"/>
        <v>GFS/Non- ICB</v>
      </c>
    </row>
    <row r="454" spans="1:39" x14ac:dyDescent="0.25">
      <c r="A454" s="195" t="str">
        <f>IF(ISERROR(MATCH(H454,PriorMonth!H:H,0)),"New","Unresolved")</f>
        <v>New</v>
      </c>
      <c r="B454" s="148">
        <v>3014</v>
      </c>
      <c r="C454" s="149" t="s">
        <v>144</v>
      </c>
      <c r="D454" s="148" t="s">
        <v>16</v>
      </c>
      <c r="E454" s="148">
        <v>693</v>
      </c>
      <c r="F454" s="149" t="s">
        <v>177</v>
      </c>
      <c r="G454" s="148" t="s">
        <v>16</v>
      </c>
      <c r="H454" s="148">
        <v>30140110150679</v>
      </c>
      <c r="I454" s="149" t="s">
        <v>59</v>
      </c>
      <c r="J454" s="148" t="s">
        <v>135</v>
      </c>
      <c r="K454" s="148">
        <v>42829</v>
      </c>
      <c r="L454" s="149">
        <v>64</v>
      </c>
      <c r="M454" s="148" t="s">
        <v>111</v>
      </c>
      <c r="N454" s="148" t="s">
        <v>42</v>
      </c>
      <c r="O454" s="149">
        <v>42891</v>
      </c>
      <c r="P454" s="148" t="s">
        <v>1878</v>
      </c>
      <c r="Q454" s="148">
        <v>2</v>
      </c>
      <c r="R454" s="149" t="s">
        <v>33</v>
      </c>
      <c r="S454" s="148">
        <v>18000</v>
      </c>
      <c r="T454" s="148" t="s">
        <v>100</v>
      </c>
      <c r="U454" s="149">
        <v>18000</v>
      </c>
      <c r="V454" s="148" t="s">
        <v>100</v>
      </c>
      <c r="W454" s="148">
        <v>18000</v>
      </c>
      <c r="X454" s="149" t="s">
        <v>100</v>
      </c>
      <c r="Y454" s="148" t="s">
        <v>107</v>
      </c>
      <c r="Z454" s="148">
        <v>18</v>
      </c>
      <c r="AA454" s="149">
        <v>1</v>
      </c>
      <c r="AB454" s="148" t="s">
        <v>630</v>
      </c>
      <c r="AC454" s="148" t="s">
        <v>431</v>
      </c>
      <c r="AD454" s="149" t="s">
        <v>469</v>
      </c>
      <c r="AE454" s="148" t="s">
        <v>350</v>
      </c>
      <c r="AF454" s="148"/>
      <c r="AG454" s="149"/>
      <c r="AH454" s="148"/>
      <c r="AI454" s="148"/>
      <c r="AJ454" s="149"/>
      <c r="AK454" s="148" t="str">
        <f t="shared" si="21"/>
        <v>GFS</v>
      </c>
      <c r="AL454" s="148" t="str">
        <f t="shared" si="22"/>
        <v>Non- ICB</v>
      </c>
      <c r="AM454" s="196" t="str">
        <f t="shared" si="23"/>
        <v>GFS/Non- ICB</v>
      </c>
    </row>
    <row r="455" spans="1:39" x14ac:dyDescent="0.25">
      <c r="A455" s="195" t="str">
        <f>IF(ISERROR(MATCH(H455,PriorMonth!H:H,0)),"New","Unresolved")</f>
        <v>Unresolved</v>
      </c>
      <c r="B455" s="148">
        <v>8520</v>
      </c>
      <c r="C455" s="149" t="s">
        <v>842</v>
      </c>
      <c r="D455" s="148" t="s">
        <v>19</v>
      </c>
      <c r="E455" s="148">
        <v>420</v>
      </c>
      <c r="F455" s="149" t="s">
        <v>148</v>
      </c>
      <c r="G455" s="148" t="s">
        <v>13</v>
      </c>
      <c r="H455" s="148" t="s">
        <v>924</v>
      </c>
      <c r="I455" s="149" t="s">
        <v>55</v>
      </c>
      <c r="J455" s="148" t="s">
        <v>271</v>
      </c>
      <c r="K455" s="148">
        <v>42768</v>
      </c>
      <c r="L455" s="149">
        <v>125</v>
      </c>
      <c r="M455" s="148" t="s">
        <v>149</v>
      </c>
      <c r="N455" s="148" t="s">
        <v>41</v>
      </c>
      <c r="O455" s="149">
        <v>42775</v>
      </c>
      <c r="P455" s="148" t="s">
        <v>838</v>
      </c>
      <c r="Q455" s="148">
        <v>118</v>
      </c>
      <c r="R455" s="149" t="s">
        <v>36</v>
      </c>
      <c r="S455" s="148">
        <v>1300330</v>
      </c>
      <c r="T455" s="148" t="s">
        <v>197</v>
      </c>
      <c r="U455" s="149">
        <v>17976.8</v>
      </c>
      <c r="V455" s="148" t="s">
        <v>197</v>
      </c>
      <c r="W455" s="148">
        <v>1300329.8420230311</v>
      </c>
      <c r="X455" s="149" t="s">
        <v>100</v>
      </c>
      <c r="Y455" s="148" t="s">
        <v>114</v>
      </c>
      <c r="Z455" s="148">
        <v>17.98</v>
      </c>
      <c r="AA455" s="149">
        <v>1</v>
      </c>
      <c r="AB455" s="148" t="s">
        <v>630</v>
      </c>
      <c r="AC455" s="148" t="s">
        <v>444</v>
      </c>
      <c r="AD455" s="149" t="s">
        <v>352</v>
      </c>
      <c r="AE455" s="148" t="s">
        <v>350</v>
      </c>
      <c r="AF455" s="148"/>
      <c r="AG455" s="149"/>
      <c r="AH455" s="148"/>
      <c r="AI455" s="148"/>
      <c r="AJ455" s="149"/>
      <c r="AK455" s="148" t="str">
        <f t="shared" si="21"/>
        <v>Non-GFS</v>
      </c>
      <c r="AL455" s="148" t="str">
        <f t="shared" si="22"/>
        <v>Non- ICB</v>
      </c>
      <c r="AM455" s="196" t="str">
        <f t="shared" si="23"/>
        <v>Non-GFS/Non- ICB</v>
      </c>
    </row>
    <row r="456" spans="1:39" x14ac:dyDescent="0.25">
      <c r="A456" s="195" t="str">
        <f>IF(ISERROR(MATCH(H456,PriorMonth!H:H,0)),"New","Unresolved")</f>
        <v>New</v>
      </c>
      <c r="B456" s="148">
        <v>1320</v>
      </c>
      <c r="C456" s="149" t="s">
        <v>188</v>
      </c>
      <c r="D456" s="148" t="s">
        <v>21</v>
      </c>
      <c r="E456" s="148">
        <v>1970</v>
      </c>
      <c r="F456" s="149" t="s">
        <v>862</v>
      </c>
      <c r="G456" s="148" t="s">
        <v>23</v>
      </c>
      <c r="H456" s="148">
        <v>13200110058018</v>
      </c>
      <c r="I456" s="149" t="s">
        <v>55</v>
      </c>
      <c r="J456" s="148" t="s">
        <v>996</v>
      </c>
      <c r="K456" s="148">
        <v>42774</v>
      </c>
      <c r="L456" s="149">
        <v>119</v>
      </c>
      <c r="M456" s="148" t="s">
        <v>122</v>
      </c>
      <c r="N456" s="148" t="s">
        <v>41</v>
      </c>
      <c r="O456" s="149">
        <v>42892</v>
      </c>
      <c r="P456" s="148" t="s">
        <v>1878</v>
      </c>
      <c r="Q456" s="148">
        <v>1</v>
      </c>
      <c r="R456" s="149" t="s">
        <v>33</v>
      </c>
      <c r="S456" s="148">
        <v>168937.5</v>
      </c>
      <c r="T456" s="148" t="s">
        <v>189</v>
      </c>
      <c r="U456" s="149">
        <v>17898.2</v>
      </c>
      <c r="V456" s="148" t="s">
        <v>189</v>
      </c>
      <c r="W456" s="148">
        <v>168937.48401303685</v>
      </c>
      <c r="X456" s="149" t="s">
        <v>100</v>
      </c>
      <c r="Y456" s="148" t="s">
        <v>114</v>
      </c>
      <c r="Z456" s="148">
        <v>17.899999999999999</v>
      </c>
      <c r="AA456" s="149">
        <v>1</v>
      </c>
      <c r="AB456" s="148" t="s">
        <v>630</v>
      </c>
      <c r="AC456" s="148" t="s">
        <v>455</v>
      </c>
      <c r="AD456" s="149" t="s">
        <v>806</v>
      </c>
      <c r="AE456" s="148" t="s">
        <v>350</v>
      </c>
      <c r="AF456" s="148"/>
      <c r="AG456" s="149"/>
      <c r="AH456" s="148"/>
      <c r="AI456" s="148"/>
      <c r="AJ456" s="149"/>
      <c r="AK456" s="148" t="str">
        <f t="shared" si="21"/>
        <v>GFS</v>
      </c>
      <c r="AL456" s="148" t="str">
        <f t="shared" si="22"/>
        <v>Non- ICB</v>
      </c>
      <c r="AM456" s="196" t="str">
        <f t="shared" si="23"/>
        <v>GFS/Non- ICB</v>
      </c>
    </row>
    <row r="457" spans="1:39" x14ac:dyDescent="0.25">
      <c r="A457" s="195" t="str">
        <f>IF(ISERROR(MATCH(H457,PriorMonth!H:H,0)),"New","Unresolved")</f>
        <v>Unresolved</v>
      </c>
      <c r="B457" s="148">
        <v>429</v>
      </c>
      <c r="C457" s="149" t="s">
        <v>162</v>
      </c>
      <c r="D457" s="148" t="s">
        <v>13</v>
      </c>
      <c r="E457" s="148">
        <v>413</v>
      </c>
      <c r="F457" s="149" t="s">
        <v>136</v>
      </c>
      <c r="G457" s="148" t="s">
        <v>13</v>
      </c>
      <c r="H457" s="148">
        <v>94403926</v>
      </c>
      <c r="I457" s="149" t="s">
        <v>59</v>
      </c>
      <c r="J457" s="148" t="s">
        <v>155</v>
      </c>
      <c r="K457" s="148">
        <v>42705</v>
      </c>
      <c r="L457" s="149">
        <v>188</v>
      </c>
      <c r="M457" s="148" t="s">
        <v>118</v>
      </c>
      <c r="N457" s="148" t="s">
        <v>41</v>
      </c>
      <c r="O457" s="149">
        <v>42776</v>
      </c>
      <c r="P457" s="148" t="s">
        <v>838</v>
      </c>
      <c r="Q457" s="148">
        <v>117</v>
      </c>
      <c r="R457" s="149" t="s">
        <v>36</v>
      </c>
      <c r="S457" s="148">
        <v>17856.2</v>
      </c>
      <c r="T457" s="148" t="s">
        <v>100</v>
      </c>
      <c r="U457" s="149">
        <v>17856.2</v>
      </c>
      <c r="V457" s="148" t="s">
        <v>100</v>
      </c>
      <c r="W457" s="148">
        <v>17856.2</v>
      </c>
      <c r="X457" s="149" t="s">
        <v>100</v>
      </c>
      <c r="Y457" s="148" t="s">
        <v>107</v>
      </c>
      <c r="Z457" s="148">
        <v>17.86</v>
      </c>
      <c r="AA457" s="149">
        <v>1</v>
      </c>
      <c r="AB457" s="148" t="s">
        <v>630</v>
      </c>
      <c r="AC457" s="148" t="s">
        <v>428</v>
      </c>
      <c r="AD457" s="149" t="s">
        <v>366</v>
      </c>
      <c r="AE457" s="148" t="s">
        <v>350</v>
      </c>
      <c r="AF457" s="148"/>
      <c r="AG457" s="149"/>
      <c r="AH457" s="148"/>
      <c r="AI457" s="148"/>
      <c r="AJ457" s="149"/>
      <c r="AK457" s="148" t="str">
        <f t="shared" si="21"/>
        <v>Non-GFS</v>
      </c>
      <c r="AL457" s="148" t="str">
        <f t="shared" si="22"/>
        <v>Non- ICB</v>
      </c>
      <c r="AM457" s="196" t="str">
        <f t="shared" si="23"/>
        <v>Non-GFS/Non- ICB</v>
      </c>
    </row>
    <row r="458" spans="1:39" x14ac:dyDescent="0.25">
      <c r="A458" s="195" t="str">
        <f>IF(ISERROR(MATCH(H458,PriorMonth!H:H,0)),"New","Unresolved")</f>
        <v>Unresolved</v>
      </c>
      <c r="B458" s="148">
        <v>413</v>
      </c>
      <c r="C458" s="149" t="s">
        <v>136</v>
      </c>
      <c r="D458" s="148" t="s">
        <v>13</v>
      </c>
      <c r="E458" s="148">
        <v>95</v>
      </c>
      <c r="F458" s="149" t="s">
        <v>153</v>
      </c>
      <c r="G458" s="148" t="s">
        <v>17</v>
      </c>
      <c r="H458" s="148">
        <v>4130130016782</v>
      </c>
      <c r="I458" s="149" t="s">
        <v>60</v>
      </c>
      <c r="J458" s="148" t="s">
        <v>292</v>
      </c>
      <c r="K458" s="148">
        <v>42703</v>
      </c>
      <c r="L458" s="149">
        <v>190</v>
      </c>
      <c r="M458" s="148" t="s">
        <v>158</v>
      </c>
      <c r="N458" s="148" t="s">
        <v>41</v>
      </c>
      <c r="O458" s="149">
        <v>42775</v>
      </c>
      <c r="P458" s="148" t="s">
        <v>838</v>
      </c>
      <c r="Q458" s="148">
        <v>118</v>
      </c>
      <c r="R458" s="149" t="s">
        <v>36</v>
      </c>
      <c r="S458" s="148">
        <v>17816.07</v>
      </c>
      <c r="T458" s="148" t="s">
        <v>100</v>
      </c>
      <c r="U458" s="149">
        <v>17816.07</v>
      </c>
      <c r="V458" s="148" t="s">
        <v>100</v>
      </c>
      <c r="W458" s="148">
        <v>17816.07</v>
      </c>
      <c r="X458" s="149" t="s">
        <v>100</v>
      </c>
      <c r="Y458" s="148" t="s">
        <v>114</v>
      </c>
      <c r="Z458" s="148">
        <v>17.82</v>
      </c>
      <c r="AA458" s="149">
        <v>1</v>
      </c>
      <c r="AB458" s="148" t="s">
        <v>630</v>
      </c>
      <c r="AC458" s="148" t="s">
        <v>422</v>
      </c>
      <c r="AD458" s="149" t="s">
        <v>2000</v>
      </c>
      <c r="AE458" s="148" t="s">
        <v>350</v>
      </c>
      <c r="AF458" s="148"/>
      <c r="AG458" s="149"/>
      <c r="AH458" s="148"/>
      <c r="AI458" s="148"/>
      <c r="AJ458" s="149"/>
      <c r="AK458" s="148" t="str">
        <f t="shared" si="21"/>
        <v>GFS</v>
      </c>
      <c r="AL458" s="148" t="str">
        <f t="shared" si="22"/>
        <v>Non- ICB</v>
      </c>
      <c r="AM458" s="196" t="str">
        <f t="shared" si="23"/>
        <v>GFS/Non- ICB</v>
      </c>
    </row>
    <row r="459" spans="1:39" x14ac:dyDescent="0.25">
      <c r="A459" s="195" t="str">
        <f>IF(ISERROR(MATCH(H459,PriorMonth!H:H,0)),"New","Unresolved")</f>
        <v>New</v>
      </c>
      <c r="B459" s="148">
        <v>413</v>
      </c>
      <c r="C459" s="149" t="s">
        <v>136</v>
      </c>
      <c r="D459" s="148" t="s">
        <v>13</v>
      </c>
      <c r="E459" s="148">
        <v>635</v>
      </c>
      <c r="F459" s="149" t="s">
        <v>142</v>
      </c>
      <c r="G459" s="148" t="s">
        <v>16</v>
      </c>
      <c r="H459" s="148">
        <v>4130130017293</v>
      </c>
      <c r="I459" s="149" t="s">
        <v>55</v>
      </c>
      <c r="J459" s="148" t="s">
        <v>852</v>
      </c>
      <c r="K459" s="148">
        <v>42823</v>
      </c>
      <c r="L459" s="149">
        <v>70</v>
      </c>
      <c r="M459" s="148" t="s">
        <v>127</v>
      </c>
      <c r="N459" s="148" t="s">
        <v>128</v>
      </c>
      <c r="O459" s="149">
        <v>42891</v>
      </c>
      <c r="P459" s="148" t="s">
        <v>1878</v>
      </c>
      <c r="Q459" s="148">
        <v>2</v>
      </c>
      <c r="R459" s="149" t="s">
        <v>33</v>
      </c>
      <c r="S459" s="148">
        <v>17777.54</v>
      </c>
      <c r="T459" s="148" t="s">
        <v>100</v>
      </c>
      <c r="U459" s="149">
        <v>17777.54</v>
      </c>
      <c r="V459" s="148" t="s">
        <v>100</v>
      </c>
      <c r="W459" s="148">
        <v>17777.54</v>
      </c>
      <c r="X459" s="149" t="s">
        <v>100</v>
      </c>
      <c r="Y459" s="148" t="s">
        <v>114</v>
      </c>
      <c r="Z459" s="148">
        <v>17.78</v>
      </c>
      <c r="AA459" s="149">
        <v>1</v>
      </c>
      <c r="AB459" s="148" t="s">
        <v>630</v>
      </c>
      <c r="AC459" s="148" t="s">
        <v>859</v>
      </c>
      <c r="AD459" s="149" t="s">
        <v>2105</v>
      </c>
      <c r="AE459" s="148" t="s">
        <v>350</v>
      </c>
      <c r="AF459" s="148"/>
      <c r="AG459" s="149"/>
      <c r="AH459" s="148"/>
      <c r="AI459" s="148"/>
      <c r="AJ459" s="149"/>
      <c r="AK459" s="148" t="str">
        <f t="shared" si="21"/>
        <v>GFS</v>
      </c>
      <c r="AL459" s="148" t="str">
        <f t="shared" si="22"/>
        <v>Non- ICB</v>
      </c>
      <c r="AM459" s="196" t="str">
        <f t="shared" si="23"/>
        <v>GFS/Non- ICB</v>
      </c>
    </row>
    <row r="460" spans="1:39" x14ac:dyDescent="0.25">
      <c r="A460" s="195" t="str">
        <f>IF(ISERROR(MATCH(H460,PriorMonth!H:H,0)),"New","Unresolved")</f>
        <v>Unresolved</v>
      </c>
      <c r="B460" s="148">
        <v>95</v>
      </c>
      <c r="C460" s="149" t="s">
        <v>153</v>
      </c>
      <c r="D460" s="148" t="s">
        <v>17</v>
      </c>
      <c r="E460" s="148">
        <v>8310</v>
      </c>
      <c r="F460" s="149" t="s">
        <v>170</v>
      </c>
      <c r="G460" s="148" t="s">
        <v>14</v>
      </c>
      <c r="H460" s="148">
        <v>950110008834</v>
      </c>
      <c r="I460" s="149" t="s">
        <v>58</v>
      </c>
      <c r="J460" s="148" t="s">
        <v>195</v>
      </c>
      <c r="K460" s="148">
        <v>42541</v>
      </c>
      <c r="L460" s="149">
        <v>352</v>
      </c>
      <c r="M460" s="148" t="s">
        <v>118</v>
      </c>
      <c r="N460" s="148" t="s">
        <v>41</v>
      </c>
      <c r="O460" s="149">
        <v>42859</v>
      </c>
      <c r="P460" s="148" t="s">
        <v>1878</v>
      </c>
      <c r="Q460" s="148">
        <v>34</v>
      </c>
      <c r="R460" s="149" t="s">
        <v>34</v>
      </c>
      <c r="S460" s="148">
        <v>17719</v>
      </c>
      <c r="T460" s="148" t="s">
        <v>100</v>
      </c>
      <c r="U460" s="149">
        <v>17719</v>
      </c>
      <c r="V460" s="148" t="s">
        <v>100</v>
      </c>
      <c r="W460" s="148">
        <v>17719</v>
      </c>
      <c r="X460" s="149" t="s">
        <v>100</v>
      </c>
      <c r="Y460" s="148" t="s">
        <v>114</v>
      </c>
      <c r="Z460" s="148">
        <v>17.72</v>
      </c>
      <c r="AA460" s="149">
        <v>1</v>
      </c>
      <c r="AB460" s="148" t="s">
        <v>630</v>
      </c>
      <c r="AC460" s="148" t="s">
        <v>420</v>
      </c>
      <c r="AD460" s="149" t="s">
        <v>1892</v>
      </c>
      <c r="AE460" s="148" t="s">
        <v>350</v>
      </c>
      <c r="AF460" s="148"/>
      <c r="AG460" s="149"/>
      <c r="AH460" s="148"/>
      <c r="AI460" s="148"/>
      <c r="AJ460" s="149"/>
      <c r="AK460" s="148" t="str">
        <f t="shared" si="21"/>
        <v>GFS</v>
      </c>
      <c r="AL460" s="148" t="str">
        <f t="shared" si="22"/>
        <v>Non- ICB</v>
      </c>
      <c r="AM460" s="196" t="str">
        <f t="shared" si="23"/>
        <v>GFS/Non- ICB</v>
      </c>
    </row>
    <row r="461" spans="1:39" x14ac:dyDescent="0.25">
      <c r="A461" s="195" t="str">
        <f>IF(ISERROR(MATCH(H461,PriorMonth!H:H,0)),"New","Unresolved")</f>
        <v>Unresolved</v>
      </c>
      <c r="B461" s="148">
        <v>8520</v>
      </c>
      <c r="C461" s="149" t="s">
        <v>842</v>
      </c>
      <c r="D461" s="148" t="s">
        <v>19</v>
      </c>
      <c r="E461" s="148">
        <v>260</v>
      </c>
      <c r="F461" s="149" t="s">
        <v>113</v>
      </c>
      <c r="G461" s="148" t="s">
        <v>23</v>
      </c>
      <c r="H461" s="148" t="s">
        <v>1731</v>
      </c>
      <c r="I461" s="149" t="s">
        <v>54</v>
      </c>
      <c r="J461" s="148" t="s">
        <v>381</v>
      </c>
      <c r="K461" s="148">
        <v>42768</v>
      </c>
      <c r="L461" s="149">
        <v>125</v>
      </c>
      <c r="M461" s="148" t="s">
        <v>127</v>
      </c>
      <c r="N461" s="148" t="s">
        <v>128</v>
      </c>
      <c r="O461" s="149">
        <v>42831</v>
      </c>
      <c r="P461" s="148" t="s">
        <v>838</v>
      </c>
      <c r="Q461" s="148">
        <v>62</v>
      </c>
      <c r="R461" s="149" t="s">
        <v>35</v>
      </c>
      <c r="S461" s="148">
        <v>1279394</v>
      </c>
      <c r="T461" s="148" t="s">
        <v>197</v>
      </c>
      <c r="U461" s="149">
        <v>17687.37</v>
      </c>
      <c r="V461" s="148" t="s">
        <v>197</v>
      </c>
      <c r="W461" s="148">
        <v>1279394.2769515652</v>
      </c>
      <c r="X461" s="149" t="s">
        <v>100</v>
      </c>
      <c r="Y461" s="148" t="s">
        <v>114</v>
      </c>
      <c r="Z461" s="148">
        <v>17.690000000000001</v>
      </c>
      <c r="AA461" s="149">
        <v>1</v>
      </c>
      <c r="AB461" s="148" t="s">
        <v>630</v>
      </c>
      <c r="AC461" s="148" t="s">
        <v>681</v>
      </c>
      <c r="AD461" s="149" t="s">
        <v>354</v>
      </c>
      <c r="AE461" s="148" t="s">
        <v>350</v>
      </c>
      <c r="AF461" s="148"/>
      <c r="AG461" s="149"/>
      <c r="AH461" s="148"/>
      <c r="AI461" s="148"/>
      <c r="AJ461" s="149"/>
      <c r="AK461" s="148" t="str">
        <f t="shared" si="21"/>
        <v>Non-GFS</v>
      </c>
      <c r="AL461" s="148" t="str">
        <f t="shared" si="22"/>
        <v>Non- ICB</v>
      </c>
      <c r="AM461" s="196" t="str">
        <f t="shared" si="23"/>
        <v>Non-GFS/Non- ICB</v>
      </c>
    </row>
    <row r="462" spans="1:39" x14ac:dyDescent="0.25">
      <c r="A462" s="195" t="str">
        <f>IF(ISERROR(MATCH(H462,PriorMonth!H:H,0)),"New","Unresolved")</f>
        <v>Unresolved</v>
      </c>
      <c r="B462" s="148">
        <v>413</v>
      </c>
      <c r="C462" s="149" t="s">
        <v>136</v>
      </c>
      <c r="D462" s="148" t="s">
        <v>13</v>
      </c>
      <c r="E462" s="148">
        <v>8243</v>
      </c>
      <c r="F462" s="149" t="s">
        <v>120</v>
      </c>
      <c r="G462" s="148" t="s">
        <v>14</v>
      </c>
      <c r="H462" s="148">
        <v>4130110170555</v>
      </c>
      <c r="I462" s="149" t="s">
        <v>55</v>
      </c>
      <c r="J462" s="148" t="s">
        <v>852</v>
      </c>
      <c r="K462" s="148">
        <v>42727</v>
      </c>
      <c r="L462" s="149">
        <v>166</v>
      </c>
      <c r="M462" s="148" t="s">
        <v>127</v>
      </c>
      <c r="N462" s="148" t="s">
        <v>128</v>
      </c>
      <c r="O462" s="149">
        <v>42797</v>
      </c>
      <c r="P462" s="148" t="s">
        <v>838</v>
      </c>
      <c r="Q462" s="148">
        <v>96</v>
      </c>
      <c r="R462" s="149" t="s">
        <v>36</v>
      </c>
      <c r="S462" s="148">
        <v>17606.400000000001</v>
      </c>
      <c r="T462" s="148" t="s">
        <v>100</v>
      </c>
      <c r="U462" s="149">
        <v>17606.400000000001</v>
      </c>
      <c r="V462" s="148" t="s">
        <v>100</v>
      </c>
      <c r="W462" s="148">
        <v>17606.400000000001</v>
      </c>
      <c r="X462" s="149" t="s">
        <v>100</v>
      </c>
      <c r="Y462" s="148" t="s">
        <v>114</v>
      </c>
      <c r="Z462" s="148">
        <v>17.61</v>
      </c>
      <c r="AA462" s="149">
        <v>1</v>
      </c>
      <c r="AB462" s="148" t="s">
        <v>630</v>
      </c>
      <c r="AC462" s="148" t="s">
        <v>851</v>
      </c>
      <c r="AD462" s="149" t="s">
        <v>352</v>
      </c>
      <c r="AE462" s="148" t="s">
        <v>350</v>
      </c>
      <c r="AF462" s="148"/>
      <c r="AG462" s="149"/>
      <c r="AH462" s="148"/>
      <c r="AI462" s="148"/>
      <c r="AJ462" s="149"/>
      <c r="AK462" s="148" t="str">
        <f t="shared" si="21"/>
        <v>GFS</v>
      </c>
      <c r="AL462" s="148" t="str">
        <f t="shared" si="22"/>
        <v>Non- ICB</v>
      </c>
      <c r="AM462" s="196" t="str">
        <f t="shared" si="23"/>
        <v>GFS/Non- ICB</v>
      </c>
    </row>
    <row r="463" spans="1:39" x14ac:dyDescent="0.25">
      <c r="A463" s="195" t="str">
        <f>IF(ISERROR(MATCH(H463,PriorMonth!H:H,0)),"New","Unresolved")</f>
        <v>Unresolved</v>
      </c>
      <c r="B463" s="148">
        <v>429</v>
      </c>
      <c r="C463" s="149" t="s">
        <v>162</v>
      </c>
      <c r="D463" s="148" t="s">
        <v>13</v>
      </c>
      <c r="E463" s="148">
        <v>1350</v>
      </c>
      <c r="F463" s="149" t="s">
        <v>124</v>
      </c>
      <c r="G463" s="148" t="s">
        <v>21</v>
      </c>
      <c r="H463" s="148">
        <v>80802767</v>
      </c>
      <c r="I463" s="149" t="s">
        <v>59</v>
      </c>
      <c r="J463" s="148" t="s">
        <v>155</v>
      </c>
      <c r="K463" s="148">
        <v>42647</v>
      </c>
      <c r="L463" s="149">
        <v>246</v>
      </c>
      <c r="M463" s="148" t="s">
        <v>118</v>
      </c>
      <c r="N463" s="148" t="s">
        <v>41</v>
      </c>
      <c r="O463" s="149">
        <v>42706</v>
      </c>
      <c r="P463" s="148" t="s">
        <v>651</v>
      </c>
      <c r="Q463" s="148">
        <v>187</v>
      </c>
      <c r="R463" s="149" t="s">
        <v>37</v>
      </c>
      <c r="S463" s="148">
        <v>17600</v>
      </c>
      <c r="T463" s="148" t="s">
        <v>100</v>
      </c>
      <c r="U463" s="149">
        <v>17600</v>
      </c>
      <c r="V463" s="148" t="s">
        <v>100</v>
      </c>
      <c r="W463" s="148">
        <v>17600</v>
      </c>
      <c r="X463" s="149" t="s">
        <v>100</v>
      </c>
      <c r="Y463" s="148" t="s">
        <v>114</v>
      </c>
      <c r="Z463" s="148">
        <v>17.600000000000001</v>
      </c>
      <c r="AA463" s="149">
        <v>1</v>
      </c>
      <c r="AB463" s="148" t="s">
        <v>630</v>
      </c>
      <c r="AC463" s="148" t="s">
        <v>436</v>
      </c>
      <c r="AD463" s="149" t="s">
        <v>480</v>
      </c>
      <c r="AE463" s="148" t="s">
        <v>350</v>
      </c>
      <c r="AF463" s="148"/>
      <c r="AG463" s="149"/>
      <c r="AH463" s="148"/>
      <c r="AI463" s="148"/>
      <c r="AJ463" s="149"/>
      <c r="AK463" s="148" t="str">
        <f t="shared" si="21"/>
        <v>Non-GFS</v>
      </c>
      <c r="AL463" s="148" t="str">
        <f t="shared" si="22"/>
        <v>Non- ICB</v>
      </c>
      <c r="AM463" s="196" t="str">
        <f t="shared" si="23"/>
        <v>Non-GFS/Non- ICB</v>
      </c>
    </row>
    <row r="464" spans="1:39" x14ac:dyDescent="0.25">
      <c r="A464" s="195" t="str">
        <f>IF(ISERROR(MATCH(H464,PriorMonth!H:H,0)),"New","Unresolved")</f>
        <v>Unresolved</v>
      </c>
      <c r="B464" s="148">
        <v>429</v>
      </c>
      <c r="C464" s="149" t="s">
        <v>162</v>
      </c>
      <c r="D464" s="148" t="s">
        <v>13</v>
      </c>
      <c r="E464" s="148">
        <v>1350</v>
      </c>
      <c r="F464" s="149" t="s">
        <v>124</v>
      </c>
      <c r="G464" s="148" t="s">
        <v>21</v>
      </c>
      <c r="H464" s="148">
        <v>80802944</v>
      </c>
      <c r="I464" s="149" t="s">
        <v>59</v>
      </c>
      <c r="J464" s="148" t="s">
        <v>155</v>
      </c>
      <c r="K464" s="148">
        <v>42677</v>
      </c>
      <c r="L464" s="149">
        <v>216</v>
      </c>
      <c r="M464" s="148" t="s">
        <v>118</v>
      </c>
      <c r="N464" s="148" t="s">
        <v>41</v>
      </c>
      <c r="O464" s="149">
        <v>42775</v>
      </c>
      <c r="P464" s="148" t="s">
        <v>838</v>
      </c>
      <c r="Q464" s="148">
        <v>118</v>
      </c>
      <c r="R464" s="149" t="s">
        <v>36</v>
      </c>
      <c r="S464" s="148">
        <v>17600</v>
      </c>
      <c r="T464" s="148" t="s">
        <v>100</v>
      </c>
      <c r="U464" s="149">
        <v>17600</v>
      </c>
      <c r="V464" s="148" t="s">
        <v>100</v>
      </c>
      <c r="W464" s="148">
        <v>17600</v>
      </c>
      <c r="X464" s="149" t="s">
        <v>100</v>
      </c>
      <c r="Y464" s="148" t="s">
        <v>114</v>
      </c>
      <c r="Z464" s="148">
        <v>17.600000000000001</v>
      </c>
      <c r="AA464" s="149">
        <v>1</v>
      </c>
      <c r="AB464" s="148" t="s">
        <v>630</v>
      </c>
      <c r="AC464" s="148" t="s">
        <v>436</v>
      </c>
      <c r="AD464" s="149" t="s">
        <v>480</v>
      </c>
      <c r="AE464" s="148" t="s">
        <v>350</v>
      </c>
      <c r="AF464" s="148"/>
      <c r="AG464" s="149"/>
      <c r="AH464" s="148"/>
      <c r="AI464" s="148"/>
      <c r="AJ464" s="149"/>
      <c r="AK464" s="148" t="str">
        <f t="shared" si="21"/>
        <v>Non-GFS</v>
      </c>
      <c r="AL464" s="148" t="str">
        <f t="shared" si="22"/>
        <v>Non- ICB</v>
      </c>
      <c r="AM464" s="196" t="str">
        <f t="shared" si="23"/>
        <v>Non-GFS/Non- ICB</v>
      </c>
    </row>
    <row r="465" spans="1:39" x14ac:dyDescent="0.25">
      <c r="A465" s="195" t="str">
        <f>IF(ISERROR(MATCH(H465,PriorMonth!H:H,0)),"New","Unresolved")</f>
        <v>Unresolved</v>
      </c>
      <c r="B465" s="148">
        <v>1730</v>
      </c>
      <c r="C465" s="149" t="s">
        <v>172</v>
      </c>
      <c r="D465" s="148" t="s">
        <v>18</v>
      </c>
      <c r="E465" s="148">
        <v>635</v>
      </c>
      <c r="F465" s="149" t="s">
        <v>142</v>
      </c>
      <c r="G465" s="148" t="s">
        <v>16</v>
      </c>
      <c r="H465" s="148">
        <v>9043</v>
      </c>
      <c r="I465" s="149" t="s">
        <v>55</v>
      </c>
      <c r="J465" s="148" t="s">
        <v>173</v>
      </c>
      <c r="K465" s="148">
        <v>42774</v>
      </c>
      <c r="L465" s="149">
        <v>119</v>
      </c>
      <c r="M465" s="148" t="s">
        <v>111</v>
      </c>
      <c r="N465" s="148" t="s">
        <v>42</v>
      </c>
      <c r="O465" s="149">
        <v>42830</v>
      </c>
      <c r="P465" s="148" t="s">
        <v>838</v>
      </c>
      <c r="Q465" s="148">
        <v>63</v>
      </c>
      <c r="R465" s="149" t="s">
        <v>35</v>
      </c>
      <c r="S465" s="148">
        <v>17574</v>
      </c>
      <c r="T465" s="148" t="s">
        <v>100</v>
      </c>
      <c r="U465" s="149">
        <v>17574</v>
      </c>
      <c r="V465" s="148" t="s">
        <v>100</v>
      </c>
      <c r="W465" s="148">
        <v>17574</v>
      </c>
      <c r="X465" s="149" t="s">
        <v>100</v>
      </c>
      <c r="Y465" s="148" t="s">
        <v>114</v>
      </c>
      <c r="Z465" s="148">
        <v>17.57</v>
      </c>
      <c r="AA465" s="149">
        <v>1</v>
      </c>
      <c r="AB465" s="148" t="s">
        <v>630</v>
      </c>
      <c r="AC465" s="148" t="s">
        <v>634</v>
      </c>
      <c r="AD465" s="149" t="s">
        <v>432</v>
      </c>
      <c r="AE465" s="148" t="s">
        <v>350</v>
      </c>
      <c r="AF465" s="148"/>
      <c r="AG465" s="149"/>
      <c r="AH465" s="148"/>
      <c r="AI465" s="148"/>
      <c r="AJ465" s="149"/>
      <c r="AK465" s="148" t="str">
        <f t="shared" si="21"/>
        <v>Non-GFS</v>
      </c>
      <c r="AL465" s="148" t="str">
        <f t="shared" si="22"/>
        <v>Non- ICB</v>
      </c>
      <c r="AM465" s="196" t="str">
        <f t="shared" si="23"/>
        <v>Non-GFS/Non- ICB</v>
      </c>
    </row>
    <row r="466" spans="1:39" x14ac:dyDescent="0.25">
      <c r="A466" s="195" t="str">
        <f>IF(ISERROR(MATCH(H466,PriorMonth!H:H,0)),"New","Unresolved")</f>
        <v>New</v>
      </c>
      <c r="B466" s="148">
        <v>8110</v>
      </c>
      <c r="C466" s="149" t="s">
        <v>116</v>
      </c>
      <c r="D466" s="148" t="s">
        <v>15</v>
      </c>
      <c r="E466" s="148">
        <v>635</v>
      </c>
      <c r="F466" s="149" t="s">
        <v>142</v>
      </c>
      <c r="G466" s="148" t="s">
        <v>16</v>
      </c>
      <c r="H466" s="148" t="s">
        <v>2876</v>
      </c>
      <c r="I466" s="149" t="s">
        <v>61</v>
      </c>
      <c r="J466" s="148" t="s">
        <v>237</v>
      </c>
      <c r="K466" s="148">
        <v>42829</v>
      </c>
      <c r="L466" s="149">
        <v>64</v>
      </c>
      <c r="M466" s="148" t="s">
        <v>127</v>
      </c>
      <c r="N466" s="148" t="s">
        <v>128</v>
      </c>
      <c r="O466" s="149">
        <v>42892</v>
      </c>
      <c r="P466" s="148" t="s">
        <v>1878</v>
      </c>
      <c r="Q466" s="148">
        <v>1</v>
      </c>
      <c r="R466" s="149" t="s">
        <v>33</v>
      </c>
      <c r="S466" s="148">
        <v>368048.09</v>
      </c>
      <c r="T466" s="148" t="s">
        <v>238</v>
      </c>
      <c r="U466" s="149">
        <v>17479.560000000001</v>
      </c>
      <c r="V466" s="148" t="s">
        <v>238</v>
      </c>
      <c r="W466" s="148">
        <v>368048.07485797786</v>
      </c>
      <c r="X466" s="149" t="s">
        <v>100</v>
      </c>
      <c r="Y466" s="148" t="s">
        <v>114</v>
      </c>
      <c r="Z466" s="148">
        <v>17.48</v>
      </c>
      <c r="AA466" s="149">
        <v>1</v>
      </c>
      <c r="AB466" s="148" t="s">
        <v>630</v>
      </c>
      <c r="AC466" s="148" t="s">
        <v>463</v>
      </c>
      <c r="AD466" s="149" t="s">
        <v>352</v>
      </c>
      <c r="AE466" s="148" t="s">
        <v>350</v>
      </c>
      <c r="AF466" s="148"/>
      <c r="AG466" s="149"/>
      <c r="AH466" s="148"/>
      <c r="AI466" s="148"/>
      <c r="AJ466" s="149"/>
      <c r="AK466" s="148" t="str">
        <f t="shared" si="21"/>
        <v>Non-GFS</v>
      </c>
      <c r="AL466" s="148" t="str">
        <f t="shared" si="22"/>
        <v>Non- ICB</v>
      </c>
      <c r="AM466" s="196" t="str">
        <f t="shared" si="23"/>
        <v>Non-GFS/Non- ICB</v>
      </c>
    </row>
    <row r="467" spans="1:39" x14ac:dyDescent="0.25">
      <c r="A467" s="195" t="str">
        <f>IF(ISERROR(MATCH(H467,PriorMonth!H:H,0)),"New","Unresolved")</f>
        <v>Unresolved</v>
      </c>
      <c r="B467" s="148">
        <v>8520</v>
      </c>
      <c r="C467" s="149" t="s">
        <v>842</v>
      </c>
      <c r="D467" s="148" t="s">
        <v>19</v>
      </c>
      <c r="E467" s="148">
        <v>3071</v>
      </c>
      <c r="F467" s="149" t="s">
        <v>139</v>
      </c>
      <c r="G467" s="148" t="s">
        <v>21</v>
      </c>
      <c r="H467" s="148" t="s">
        <v>977</v>
      </c>
      <c r="I467" s="149" t="s">
        <v>59</v>
      </c>
      <c r="J467" s="148" t="s">
        <v>271</v>
      </c>
      <c r="K467" s="148">
        <v>42769</v>
      </c>
      <c r="L467" s="149">
        <v>124</v>
      </c>
      <c r="M467" s="148" t="s">
        <v>111</v>
      </c>
      <c r="N467" s="148" t="s">
        <v>42</v>
      </c>
      <c r="O467" s="149">
        <v>42775</v>
      </c>
      <c r="P467" s="148" t="s">
        <v>838</v>
      </c>
      <c r="Q467" s="148">
        <v>118</v>
      </c>
      <c r="R467" s="149" t="s">
        <v>36</v>
      </c>
      <c r="S467" s="148">
        <v>1259358</v>
      </c>
      <c r="T467" s="148" t="s">
        <v>197</v>
      </c>
      <c r="U467" s="149">
        <v>17410.37</v>
      </c>
      <c r="V467" s="148" t="s">
        <v>197</v>
      </c>
      <c r="W467" s="148">
        <v>1259357.820727967</v>
      </c>
      <c r="X467" s="149" t="s">
        <v>100</v>
      </c>
      <c r="Y467" s="148" t="s">
        <v>114</v>
      </c>
      <c r="Z467" s="148">
        <v>17.41</v>
      </c>
      <c r="AA467" s="149">
        <v>1</v>
      </c>
      <c r="AB467" s="148" t="s">
        <v>630</v>
      </c>
      <c r="AC467" s="148" t="s">
        <v>497</v>
      </c>
      <c r="AD467" s="149" t="s">
        <v>973</v>
      </c>
      <c r="AE467" s="148" t="s">
        <v>350</v>
      </c>
      <c r="AF467" s="148"/>
      <c r="AG467" s="149"/>
      <c r="AH467" s="148"/>
      <c r="AI467" s="148"/>
      <c r="AJ467" s="149"/>
      <c r="AK467" s="148" t="str">
        <f t="shared" si="21"/>
        <v>Non-GFS</v>
      </c>
      <c r="AL467" s="148" t="str">
        <f t="shared" si="22"/>
        <v>Non- ICB</v>
      </c>
      <c r="AM467" s="196" t="str">
        <f t="shared" si="23"/>
        <v>Non-GFS/Non- ICB</v>
      </c>
    </row>
    <row r="468" spans="1:39" x14ac:dyDescent="0.25">
      <c r="A468" s="195" t="str">
        <f>IF(ISERROR(MATCH(H468,PriorMonth!H:H,0)),"New","Unresolved")</f>
        <v>Unresolved</v>
      </c>
      <c r="B468" s="148">
        <v>95</v>
      </c>
      <c r="C468" s="149" t="s">
        <v>153</v>
      </c>
      <c r="D468" s="148" t="s">
        <v>17</v>
      </c>
      <c r="E468" s="148">
        <v>8110</v>
      </c>
      <c r="F468" s="149" t="s">
        <v>116</v>
      </c>
      <c r="G468" s="148" t="s">
        <v>15</v>
      </c>
      <c r="H468" s="148">
        <v>950110010072</v>
      </c>
      <c r="I468" s="149" t="s">
        <v>58</v>
      </c>
      <c r="J468" s="148" t="s">
        <v>195</v>
      </c>
      <c r="K468" s="148">
        <v>42697</v>
      </c>
      <c r="L468" s="149">
        <v>196</v>
      </c>
      <c r="M468" s="148" t="s">
        <v>118</v>
      </c>
      <c r="N468" s="148" t="s">
        <v>41</v>
      </c>
      <c r="O468" s="149">
        <v>42732</v>
      </c>
      <c r="P468" s="148" t="s">
        <v>651</v>
      </c>
      <c r="Q468" s="148">
        <v>161</v>
      </c>
      <c r="R468" s="149" t="s">
        <v>39</v>
      </c>
      <c r="S468" s="148">
        <v>17379</v>
      </c>
      <c r="T468" s="148" t="s">
        <v>100</v>
      </c>
      <c r="U468" s="149">
        <v>17379</v>
      </c>
      <c r="V468" s="148" t="s">
        <v>100</v>
      </c>
      <c r="W468" s="148">
        <v>17379</v>
      </c>
      <c r="X468" s="149" t="s">
        <v>100</v>
      </c>
      <c r="Y468" s="148" t="s">
        <v>114</v>
      </c>
      <c r="Z468" s="148">
        <v>17.38</v>
      </c>
      <c r="AA468" s="149">
        <v>1</v>
      </c>
      <c r="AB468" s="148" t="s">
        <v>630</v>
      </c>
      <c r="AC468" s="148" t="s">
        <v>447</v>
      </c>
      <c r="AD468" s="149" t="s">
        <v>466</v>
      </c>
      <c r="AE468" s="148" t="s">
        <v>350</v>
      </c>
      <c r="AF468" s="148"/>
      <c r="AG468" s="149"/>
      <c r="AH468" s="148"/>
      <c r="AI468" s="148"/>
      <c r="AJ468" s="149"/>
      <c r="AK468" s="148" t="str">
        <f t="shared" si="21"/>
        <v>GFS</v>
      </c>
      <c r="AL468" s="148" t="str">
        <f t="shared" si="22"/>
        <v>Non- ICB</v>
      </c>
      <c r="AM468" s="196" t="str">
        <f t="shared" si="23"/>
        <v>GFS/Non- ICB</v>
      </c>
    </row>
    <row r="469" spans="1:39" x14ac:dyDescent="0.25">
      <c r="A469" s="195" t="str">
        <f>IF(ISERROR(MATCH(H469,PriorMonth!H:H,0)),"New","Unresolved")</f>
        <v>Unresolved</v>
      </c>
      <c r="B469" s="148">
        <v>3075</v>
      </c>
      <c r="C469" s="149" t="s">
        <v>145</v>
      </c>
      <c r="D469" s="148" t="s">
        <v>21</v>
      </c>
      <c r="E469" s="148">
        <v>1340</v>
      </c>
      <c r="F469" s="149" t="s">
        <v>146</v>
      </c>
      <c r="G469" s="148" t="s">
        <v>21</v>
      </c>
      <c r="H469" s="148">
        <v>30751700026</v>
      </c>
      <c r="I469" s="149" t="s">
        <v>59</v>
      </c>
      <c r="J469" s="148" t="s">
        <v>125</v>
      </c>
      <c r="K469" s="148">
        <v>42773</v>
      </c>
      <c r="L469" s="149">
        <v>120</v>
      </c>
      <c r="M469" s="148" t="s">
        <v>111</v>
      </c>
      <c r="N469" s="148" t="s">
        <v>42</v>
      </c>
      <c r="O469" s="149">
        <v>42859</v>
      </c>
      <c r="P469" s="148" t="s">
        <v>1878</v>
      </c>
      <c r="Q469" s="148">
        <v>34</v>
      </c>
      <c r="R469" s="149" t="s">
        <v>34</v>
      </c>
      <c r="S469" s="148">
        <v>17338.3</v>
      </c>
      <c r="T469" s="148" t="s">
        <v>100</v>
      </c>
      <c r="U469" s="149">
        <v>17338.3</v>
      </c>
      <c r="V469" s="148" t="s">
        <v>100</v>
      </c>
      <c r="W469" s="148">
        <v>17338.3</v>
      </c>
      <c r="X469" s="149" t="s">
        <v>100</v>
      </c>
      <c r="Y469" s="148" t="s">
        <v>107</v>
      </c>
      <c r="Z469" s="148">
        <v>17.34</v>
      </c>
      <c r="AA469" s="149">
        <v>1</v>
      </c>
      <c r="AB469" s="148" t="s">
        <v>630</v>
      </c>
      <c r="AC469" s="148" t="s">
        <v>415</v>
      </c>
      <c r="AD469" s="149" t="s">
        <v>358</v>
      </c>
      <c r="AE469" s="148" t="s">
        <v>350</v>
      </c>
      <c r="AF469" s="148"/>
      <c r="AG469" s="149"/>
      <c r="AH469" s="148"/>
      <c r="AI469" s="148"/>
      <c r="AJ469" s="149"/>
      <c r="AK469" s="148" t="str">
        <f t="shared" si="21"/>
        <v>GFS</v>
      </c>
      <c r="AL469" s="148" t="str">
        <f t="shared" si="22"/>
        <v>Non- ICB</v>
      </c>
      <c r="AM469" s="196" t="str">
        <f t="shared" si="23"/>
        <v>GFS/Non- ICB</v>
      </c>
    </row>
    <row r="470" spans="1:39" x14ac:dyDescent="0.25">
      <c r="A470" s="195" t="str">
        <f>IF(ISERROR(MATCH(H470,PriorMonth!H:H,0)),"New","Unresolved")</f>
        <v>Unresolved</v>
      </c>
      <c r="B470" s="148">
        <v>199</v>
      </c>
      <c r="C470" s="149" t="s">
        <v>137</v>
      </c>
      <c r="D470" s="148" t="s">
        <v>22</v>
      </c>
      <c r="E470" s="148">
        <v>8113</v>
      </c>
      <c r="F470" s="149" t="s">
        <v>201</v>
      </c>
      <c r="G470" s="148" t="s">
        <v>22</v>
      </c>
      <c r="H470" s="148" t="s">
        <v>1789</v>
      </c>
      <c r="I470" s="149" t="s">
        <v>54</v>
      </c>
      <c r="J470" s="148" t="s">
        <v>329</v>
      </c>
      <c r="K470" s="148">
        <v>42773</v>
      </c>
      <c r="L470" s="149">
        <v>120</v>
      </c>
      <c r="M470" s="148" t="s">
        <v>118</v>
      </c>
      <c r="N470" s="148" t="s">
        <v>41</v>
      </c>
      <c r="O470" s="149">
        <v>42830</v>
      </c>
      <c r="P470" s="148" t="s">
        <v>838</v>
      </c>
      <c r="Q470" s="148">
        <v>63</v>
      </c>
      <c r="R470" s="149" t="s">
        <v>35</v>
      </c>
      <c r="S470" s="148">
        <v>19462</v>
      </c>
      <c r="T470" s="148" t="s">
        <v>248</v>
      </c>
      <c r="U470" s="149">
        <v>17344.27</v>
      </c>
      <c r="V470" s="148" t="s">
        <v>248</v>
      </c>
      <c r="W470" s="148">
        <v>19462.004685440595</v>
      </c>
      <c r="X470" s="149" t="s">
        <v>100</v>
      </c>
      <c r="Y470" s="148" t="s">
        <v>107</v>
      </c>
      <c r="Z470" s="148">
        <v>17.34</v>
      </c>
      <c r="AA470" s="149">
        <v>1</v>
      </c>
      <c r="AB470" s="148" t="s">
        <v>630</v>
      </c>
      <c r="AC470" s="148" t="s">
        <v>439</v>
      </c>
      <c r="AD470" s="149" t="s">
        <v>637</v>
      </c>
      <c r="AE470" s="148" t="s">
        <v>350</v>
      </c>
      <c r="AF470" s="148"/>
      <c r="AG470" s="149"/>
      <c r="AH470" s="148"/>
      <c r="AI470" s="148"/>
      <c r="AJ470" s="149"/>
      <c r="AK470" s="148" t="str">
        <f t="shared" si="21"/>
        <v>Non-GFS</v>
      </c>
      <c r="AL470" s="148" t="str">
        <f t="shared" si="22"/>
        <v>Non- ICB</v>
      </c>
      <c r="AM470" s="196" t="str">
        <f t="shared" si="23"/>
        <v>Non-GFS/Non- ICB</v>
      </c>
    </row>
    <row r="471" spans="1:39" x14ac:dyDescent="0.25">
      <c r="A471" s="195" t="str">
        <f>IF(ISERROR(MATCH(H471,PriorMonth!H:H,0)),"New","Unresolved")</f>
        <v>Unresolved</v>
      </c>
      <c r="B471" s="148">
        <v>8520</v>
      </c>
      <c r="C471" s="149" t="s">
        <v>842</v>
      </c>
      <c r="D471" s="148" t="s">
        <v>19</v>
      </c>
      <c r="E471" s="148">
        <v>8420</v>
      </c>
      <c r="F471" s="149" t="s">
        <v>234</v>
      </c>
      <c r="G471" s="148" t="s">
        <v>19</v>
      </c>
      <c r="H471" s="148">
        <v>85200910002072</v>
      </c>
      <c r="I471" s="149" t="s">
        <v>57</v>
      </c>
      <c r="J471" s="148" t="s">
        <v>224</v>
      </c>
      <c r="K471" s="148">
        <v>42614</v>
      </c>
      <c r="L471" s="149">
        <v>279</v>
      </c>
      <c r="M471" s="148" t="s">
        <v>122</v>
      </c>
      <c r="N471" s="148" t="s">
        <v>41</v>
      </c>
      <c r="O471" s="149">
        <v>42678</v>
      </c>
      <c r="P471" s="148" t="s">
        <v>651</v>
      </c>
      <c r="Q471" s="148">
        <v>215</v>
      </c>
      <c r="R471" s="149" t="s">
        <v>37</v>
      </c>
      <c r="S471" s="148">
        <v>1239284.04</v>
      </c>
      <c r="T471" s="148" t="s">
        <v>197</v>
      </c>
      <c r="U471" s="149">
        <v>17132.849999999999</v>
      </c>
      <c r="V471" s="148" t="s">
        <v>197</v>
      </c>
      <c r="W471" s="148">
        <v>1239283.7509403389</v>
      </c>
      <c r="X471" s="149" t="s">
        <v>100</v>
      </c>
      <c r="Y471" s="148" t="s">
        <v>107</v>
      </c>
      <c r="Z471" s="148">
        <v>17.13</v>
      </c>
      <c r="AA471" s="149">
        <v>1</v>
      </c>
      <c r="AB471" s="148" t="s">
        <v>630</v>
      </c>
      <c r="AC471" s="148" t="s">
        <v>481</v>
      </c>
      <c r="AD471" s="149" t="s">
        <v>683</v>
      </c>
      <c r="AE471" s="148" t="s">
        <v>350</v>
      </c>
      <c r="AF471" s="148"/>
      <c r="AG471" s="149"/>
      <c r="AH471" s="148"/>
      <c r="AI471" s="148"/>
      <c r="AJ471" s="149"/>
      <c r="AK471" s="148" t="str">
        <f t="shared" si="21"/>
        <v>GFS</v>
      </c>
      <c r="AL471" s="148" t="str">
        <f t="shared" si="22"/>
        <v>Non- ICB</v>
      </c>
      <c r="AM471" s="196" t="str">
        <f t="shared" si="23"/>
        <v>GFS/Non- ICB</v>
      </c>
    </row>
    <row r="472" spans="1:39" x14ac:dyDescent="0.25">
      <c r="A472" s="195" t="str">
        <f>IF(ISERROR(MATCH(H472,PriorMonth!H:H,0)),"New","Unresolved")</f>
        <v>New</v>
      </c>
      <c r="B472" s="148">
        <v>8110</v>
      </c>
      <c r="C472" s="149" t="s">
        <v>116</v>
      </c>
      <c r="D472" s="148" t="s">
        <v>15</v>
      </c>
      <c r="E472" s="148">
        <v>199</v>
      </c>
      <c r="F472" s="149" t="s">
        <v>137</v>
      </c>
      <c r="G472" s="148" t="s">
        <v>22</v>
      </c>
      <c r="H472" s="148" t="s">
        <v>2866</v>
      </c>
      <c r="I472" s="149" t="s">
        <v>61</v>
      </c>
      <c r="J472" s="148" t="s">
        <v>237</v>
      </c>
      <c r="K472" s="148">
        <v>42829</v>
      </c>
      <c r="L472" s="149">
        <v>64</v>
      </c>
      <c r="M472" s="148" t="s">
        <v>111</v>
      </c>
      <c r="N472" s="148" t="s">
        <v>42</v>
      </c>
      <c r="O472" s="149">
        <v>42892</v>
      </c>
      <c r="P472" s="148" t="s">
        <v>1878</v>
      </c>
      <c r="Q472" s="148">
        <v>1</v>
      </c>
      <c r="R472" s="149" t="s">
        <v>33</v>
      </c>
      <c r="S472" s="148">
        <v>360414.25</v>
      </c>
      <c r="T472" s="148" t="s">
        <v>238</v>
      </c>
      <c r="U472" s="149">
        <v>17117.009999999998</v>
      </c>
      <c r="V472" s="148" t="s">
        <v>238</v>
      </c>
      <c r="W472" s="148">
        <v>360414.25401009835</v>
      </c>
      <c r="X472" s="149" t="s">
        <v>100</v>
      </c>
      <c r="Y472" s="148" t="s">
        <v>114</v>
      </c>
      <c r="Z472" s="148">
        <v>17.12</v>
      </c>
      <c r="AA472" s="149">
        <v>1</v>
      </c>
      <c r="AB472" s="148" t="s">
        <v>630</v>
      </c>
      <c r="AC472" s="148" t="s">
        <v>439</v>
      </c>
      <c r="AD472" s="149" t="s">
        <v>364</v>
      </c>
      <c r="AE472" s="148" t="s">
        <v>350</v>
      </c>
      <c r="AF472" s="148"/>
      <c r="AG472" s="149"/>
      <c r="AH472" s="148"/>
      <c r="AI472" s="148"/>
      <c r="AJ472" s="149"/>
      <c r="AK472" s="148" t="str">
        <f t="shared" si="21"/>
        <v>Non-GFS</v>
      </c>
      <c r="AL472" s="148" t="str">
        <f t="shared" si="22"/>
        <v>Non- ICB</v>
      </c>
      <c r="AM472" s="196" t="str">
        <f t="shared" si="23"/>
        <v>Non-GFS/Non- ICB</v>
      </c>
    </row>
    <row r="473" spans="1:39" x14ac:dyDescent="0.25">
      <c r="A473" s="195" t="str">
        <f>IF(ISERROR(MATCH(H473,PriorMonth!H:H,0)),"New","Unresolved")</f>
        <v>Unresolved</v>
      </c>
      <c r="B473" s="148">
        <v>795</v>
      </c>
      <c r="C473" s="149" t="s">
        <v>264</v>
      </c>
      <c r="D473" s="148" t="s">
        <v>14</v>
      </c>
      <c r="E473" s="148">
        <v>199</v>
      </c>
      <c r="F473" s="149" t="s">
        <v>137</v>
      </c>
      <c r="G473" s="148" t="s">
        <v>22</v>
      </c>
      <c r="H473" s="148">
        <v>7950210003797</v>
      </c>
      <c r="I473" s="149" t="s">
        <v>56</v>
      </c>
      <c r="J473" s="148" t="s">
        <v>840</v>
      </c>
      <c r="K473" s="148">
        <v>42796</v>
      </c>
      <c r="L473" s="149">
        <v>97</v>
      </c>
      <c r="M473" s="148" t="s">
        <v>111</v>
      </c>
      <c r="N473" s="148" t="s">
        <v>42</v>
      </c>
      <c r="O473" s="149">
        <v>42859</v>
      </c>
      <c r="P473" s="148" t="s">
        <v>1878</v>
      </c>
      <c r="Q473" s="148">
        <v>34</v>
      </c>
      <c r="R473" s="149" t="s">
        <v>34</v>
      </c>
      <c r="S473" s="148">
        <v>18625.37</v>
      </c>
      <c r="T473" s="148" t="s">
        <v>112</v>
      </c>
      <c r="U473" s="149">
        <v>17093.77</v>
      </c>
      <c r="V473" s="148" t="s">
        <v>112</v>
      </c>
      <c r="W473" s="148">
        <v>18625.371553595243</v>
      </c>
      <c r="X473" s="149" t="s">
        <v>100</v>
      </c>
      <c r="Y473" s="148" t="s">
        <v>114</v>
      </c>
      <c r="Z473" s="148">
        <v>17.09</v>
      </c>
      <c r="AA473" s="149">
        <v>1</v>
      </c>
      <c r="AB473" s="148" t="s">
        <v>630</v>
      </c>
      <c r="AC473" s="148" t="s">
        <v>427</v>
      </c>
      <c r="AD473" s="149" t="s">
        <v>1883</v>
      </c>
      <c r="AE473" s="148" t="s">
        <v>350</v>
      </c>
      <c r="AF473" s="148"/>
      <c r="AG473" s="149"/>
      <c r="AH473" s="148"/>
      <c r="AI473" s="148"/>
      <c r="AJ473" s="149"/>
      <c r="AK473" s="148" t="str">
        <f t="shared" si="21"/>
        <v>GFS</v>
      </c>
      <c r="AL473" s="148" t="str">
        <f t="shared" si="22"/>
        <v>Non- ICB</v>
      </c>
      <c r="AM473" s="196" t="str">
        <f t="shared" si="23"/>
        <v>GFS/Non- ICB</v>
      </c>
    </row>
    <row r="474" spans="1:39" x14ac:dyDescent="0.25">
      <c r="A474" s="195" t="str">
        <f>IF(ISERROR(MATCH(H474,PriorMonth!H:H,0)),"New","Unresolved")</f>
        <v>New</v>
      </c>
      <c r="B474" s="148">
        <v>8205</v>
      </c>
      <c r="C474" s="149" t="s">
        <v>130</v>
      </c>
      <c r="D474" s="148" t="s">
        <v>14</v>
      </c>
      <c r="E474" s="148">
        <v>199</v>
      </c>
      <c r="F474" s="149" t="s">
        <v>137</v>
      </c>
      <c r="G474" s="148" t="s">
        <v>22</v>
      </c>
      <c r="H474" s="148">
        <v>79320170300034</v>
      </c>
      <c r="I474" s="149" t="s">
        <v>55</v>
      </c>
      <c r="J474" s="148" t="s">
        <v>121</v>
      </c>
      <c r="K474" s="148">
        <v>42818</v>
      </c>
      <c r="L474" s="149">
        <v>75</v>
      </c>
      <c r="M474" s="148" t="s">
        <v>111</v>
      </c>
      <c r="N474" s="148" t="s">
        <v>42</v>
      </c>
      <c r="O474" s="149">
        <v>42893</v>
      </c>
      <c r="P474" s="148" t="s">
        <v>1878</v>
      </c>
      <c r="Q474" s="148">
        <v>0</v>
      </c>
      <c r="R474" s="149" t="s">
        <v>33</v>
      </c>
      <c r="S474" s="148">
        <v>16912.5</v>
      </c>
      <c r="T474" s="148" t="s">
        <v>100</v>
      </c>
      <c r="U474" s="149">
        <v>16912.5</v>
      </c>
      <c r="V474" s="148" t="s">
        <v>100</v>
      </c>
      <c r="W474" s="148">
        <v>16912.5</v>
      </c>
      <c r="X474" s="149" t="s">
        <v>100</v>
      </c>
      <c r="Y474" s="148" t="s">
        <v>114</v>
      </c>
      <c r="Z474" s="148">
        <v>16.91</v>
      </c>
      <c r="AA474" s="149">
        <v>1</v>
      </c>
      <c r="AB474" s="148" t="s">
        <v>630</v>
      </c>
      <c r="AC474" s="148" t="s">
        <v>427</v>
      </c>
      <c r="AD474" s="149" t="s">
        <v>352</v>
      </c>
      <c r="AE474" s="148" t="s">
        <v>350</v>
      </c>
      <c r="AF474" s="148"/>
      <c r="AG474" s="149"/>
      <c r="AH474" s="148"/>
      <c r="AI474" s="148"/>
      <c r="AJ474" s="149"/>
      <c r="AK474" s="148" t="str">
        <f t="shared" si="21"/>
        <v>Non-GFS</v>
      </c>
      <c r="AL474" s="148" t="str">
        <f t="shared" si="22"/>
        <v>Non- ICB</v>
      </c>
      <c r="AM474" s="196" t="str">
        <f t="shared" si="23"/>
        <v>Non-GFS/Non- ICB</v>
      </c>
    </row>
    <row r="475" spans="1:39" x14ac:dyDescent="0.25">
      <c r="A475" s="195" t="str">
        <f>IF(ISERROR(MATCH(H475,PriorMonth!H:H,0)),"New","Unresolved")</f>
        <v>Unresolved</v>
      </c>
      <c r="B475" s="148">
        <v>8310</v>
      </c>
      <c r="C475" s="149" t="s">
        <v>170</v>
      </c>
      <c r="D475" s="148" t="s">
        <v>14</v>
      </c>
      <c r="E475" s="148">
        <v>260</v>
      </c>
      <c r="F475" s="149" t="s">
        <v>113</v>
      </c>
      <c r="G475" s="148" t="s">
        <v>23</v>
      </c>
      <c r="H475" s="148" t="s">
        <v>614</v>
      </c>
      <c r="I475" s="149" t="s">
        <v>57</v>
      </c>
      <c r="J475" s="148" t="s">
        <v>133</v>
      </c>
      <c r="K475" s="148">
        <v>42340</v>
      </c>
      <c r="L475" s="149">
        <v>553</v>
      </c>
      <c r="M475" s="148" t="s">
        <v>127</v>
      </c>
      <c r="N475" s="148" t="s">
        <v>128</v>
      </c>
      <c r="O475" s="149">
        <v>42648</v>
      </c>
      <c r="P475" s="148" t="s">
        <v>406</v>
      </c>
      <c r="Q475" s="148">
        <v>245</v>
      </c>
      <c r="R475" s="149" t="s">
        <v>37</v>
      </c>
      <c r="S475" s="148">
        <v>70423.7</v>
      </c>
      <c r="T475" s="148" t="s">
        <v>242</v>
      </c>
      <c r="U475" s="149">
        <v>16883.32</v>
      </c>
      <c r="V475" s="148" t="s">
        <v>242</v>
      </c>
      <c r="W475" s="148">
        <v>70423.693747205296</v>
      </c>
      <c r="X475" s="149" t="s">
        <v>100</v>
      </c>
      <c r="Y475" s="148" t="s">
        <v>114</v>
      </c>
      <c r="Z475" s="148">
        <v>16.88</v>
      </c>
      <c r="AA475" s="149">
        <v>1</v>
      </c>
      <c r="AB475" s="148" t="s">
        <v>630</v>
      </c>
      <c r="AC475" s="148" t="s">
        <v>450</v>
      </c>
      <c r="AD475" s="149" t="s">
        <v>356</v>
      </c>
      <c r="AE475" s="148" t="s">
        <v>350</v>
      </c>
      <c r="AF475" s="148"/>
      <c r="AG475" s="149"/>
      <c r="AH475" s="148"/>
      <c r="AI475" s="148"/>
      <c r="AJ475" s="149"/>
      <c r="AK475" s="148" t="str">
        <f t="shared" si="21"/>
        <v>GFS</v>
      </c>
      <c r="AL475" s="148" t="str">
        <f t="shared" si="22"/>
        <v>Non- ICB</v>
      </c>
      <c r="AM475" s="196" t="str">
        <f t="shared" si="23"/>
        <v>GFS/Non- ICB</v>
      </c>
    </row>
    <row r="476" spans="1:39" x14ac:dyDescent="0.25">
      <c r="A476" s="195" t="str">
        <f>IF(ISERROR(MATCH(H476,PriorMonth!H:H,0)),"New","Unresolved")</f>
        <v>Unresolved</v>
      </c>
      <c r="B476" s="148">
        <v>8310</v>
      </c>
      <c r="C476" s="149" t="s">
        <v>170</v>
      </c>
      <c r="D476" s="148" t="s">
        <v>14</v>
      </c>
      <c r="E476" s="148">
        <v>260</v>
      </c>
      <c r="F476" s="149" t="s">
        <v>113</v>
      </c>
      <c r="G476" s="148" t="s">
        <v>23</v>
      </c>
      <c r="H476" s="148" t="s">
        <v>615</v>
      </c>
      <c r="I476" s="149" t="s">
        <v>57</v>
      </c>
      <c r="J476" s="148" t="s">
        <v>133</v>
      </c>
      <c r="K476" s="148">
        <v>42366</v>
      </c>
      <c r="L476" s="149">
        <v>527</v>
      </c>
      <c r="M476" s="148" t="s">
        <v>127</v>
      </c>
      <c r="N476" s="148" t="s">
        <v>128</v>
      </c>
      <c r="O476" s="149">
        <v>42648</v>
      </c>
      <c r="P476" s="148" t="s">
        <v>406</v>
      </c>
      <c r="Q476" s="148">
        <v>245</v>
      </c>
      <c r="R476" s="149" t="s">
        <v>37</v>
      </c>
      <c r="S476" s="148">
        <v>70423.7</v>
      </c>
      <c r="T476" s="148" t="s">
        <v>242</v>
      </c>
      <c r="U476" s="149">
        <v>16883.32</v>
      </c>
      <c r="V476" s="148" t="s">
        <v>242</v>
      </c>
      <c r="W476" s="148">
        <v>70423.693747205296</v>
      </c>
      <c r="X476" s="149" t="s">
        <v>100</v>
      </c>
      <c r="Y476" s="148" t="s">
        <v>114</v>
      </c>
      <c r="Z476" s="148">
        <v>16.88</v>
      </c>
      <c r="AA476" s="149">
        <v>1</v>
      </c>
      <c r="AB476" s="148" t="s">
        <v>630</v>
      </c>
      <c r="AC476" s="148" t="s">
        <v>450</v>
      </c>
      <c r="AD476" s="149" t="s">
        <v>356</v>
      </c>
      <c r="AE476" s="148" t="s">
        <v>350</v>
      </c>
      <c r="AF476" s="148"/>
      <c r="AG476" s="149"/>
      <c r="AH476" s="148"/>
      <c r="AI476" s="148"/>
      <c r="AJ476" s="149"/>
      <c r="AK476" s="148" t="str">
        <f t="shared" si="21"/>
        <v>GFS</v>
      </c>
      <c r="AL476" s="148" t="str">
        <f t="shared" si="22"/>
        <v>Non- ICB</v>
      </c>
      <c r="AM476" s="196" t="str">
        <f t="shared" si="23"/>
        <v>GFS/Non- ICB</v>
      </c>
    </row>
    <row r="477" spans="1:39" x14ac:dyDescent="0.25">
      <c r="A477" s="195" t="str">
        <f>IF(ISERROR(MATCH(H477,PriorMonth!H:H,0)),"New","Unresolved")</f>
        <v>Unresolved</v>
      </c>
      <c r="B477" s="148">
        <v>3075</v>
      </c>
      <c r="C477" s="149" t="s">
        <v>145</v>
      </c>
      <c r="D477" s="148" t="s">
        <v>21</v>
      </c>
      <c r="E477" s="148">
        <v>1340</v>
      </c>
      <c r="F477" s="149" t="s">
        <v>146</v>
      </c>
      <c r="G477" s="148" t="s">
        <v>21</v>
      </c>
      <c r="H477" s="148">
        <v>30751700027</v>
      </c>
      <c r="I477" s="149" t="s">
        <v>59</v>
      </c>
      <c r="J477" s="148" t="s">
        <v>125</v>
      </c>
      <c r="K477" s="148">
        <v>42773</v>
      </c>
      <c r="L477" s="149">
        <v>120</v>
      </c>
      <c r="M477" s="148" t="s">
        <v>111</v>
      </c>
      <c r="N477" s="148" t="s">
        <v>42</v>
      </c>
      <c r="O477" s="149">
        <v>42859</v>
      </c>
      <c r="P477" s="148" t="s">
        <v>1878</v>
      </c>
      <c r="Q477" s="148">
        <v>34</v>
      </c>
      <c r="R477" s="149" t="s">
        <v>34</v>
      </c>
      <c r="S477" s="148">
        <v>16811.3</v>
      </c>
      <c r="T477" s="148" t="s">
        <v>100</v>
      </c>
      <c r="U477" s="149">
        <v>16811.3</v>
      </c>
      <c r="V477" s="148" t="s">
        <v>100</v>
      </c>
      <c r="W477" s="148">
        <v>16811.3</v>
      </c>
      <c r="X477" s="149" t="s">
        <v>100</v>
      </c>
      <c r="Y477" s="148" t="s">
        <v>107</v>
      </c>
      <c r="Z477" s="148">
        <v>16.809999999999999</v>
      </c>
      <c r="AA477" s="149">
        <v>1</v>
      </c>
      <c r="AB477" s="148" t="s">
        <v>630</v>
      </c>
      <c r="AC477" s="148" t="s">
        <v>415</v>
      </c>
      <c r="AD477" s="149" t="s">
        <v>358</v>
      </c>
      <c r="AE477" s="148" t="s">
        <v>350</v>
      </c>
      <c r="AF477" s="148"/>
      <c r="AG477" s="149"/>
      <c r="AH477" s="148"/>
      <c r="AI477" s="148"/>
      <c r="AJ477" s="149"/>
      <c r="AK477" s="148" t="str">
        <f t="shared" si="21"/>
        <v>GFS</v>
      </c>
      <c r="AL477" s="148" t="str">
        <f t="shared" si="22"/>
        <v>Non- ICB</v>
      </c>
      <c r="AM477" s="196" t="str">
        <f t="shared" si="23"/>
        <v>GFS/Non- ICB</v>
      </c>
    </row>
    <row r="478" spans="1:39" x14ac:dyDescent="0.25">
      <c r="A478" s="195" t="str">
        <f>IF(ISERROR(MATCH(H478,PriorMonth!H:H,0)),"New","Unresolved")</f>
        <v>Unresolved</v>
      </c>
      <c r="B478" s="148">
        <v>8110</v>
      </c>
      <c r="C478" s="149" t="s">
        <v>116</v>
      </c>
      <c r="D478" s="148" t="s">
        <v>15</v>
      </c>
      <c r="E478" s="148">
        <v>456</v>
      </c>
      <c r="F478" s="149" t="s">
        <v>167</v>
      </c>
      <c r="G478" s="148" t="s">
        <v>14</v>
      </c>
      <c r="H478" s="148" t="s">
        <v>2075</v>
      </c>
      <c r="I478" s="149" t="s">
        <v>61</v>
      </c>
      <c r="J478" s="148" t="s">
        <v>237</v>
      </c>
      <c r="K478" s="148">
        <v>42858</v>
      </c>
      <c r="L478" s="149">
        <v>35</v>
      </c>
      <c r="M478" s="148" t="s">
        <v>149</v>
      </c>
      <c r="N478" s="148" t="s">
        <v>41</v>
      </c>
      <c r="O478" s="149">
        <v>42860</v>
      </c>
      <c r="P478" s="148" t="s">
        <v>1878</v>
      </c>
      <c r="Q478" s="148">
        <v>33</v>
      </c>
      <c r="R478" s="149" t="s">
        <v>34</v>
      </c>
      <c r="S478" s="148">
        <v>352176.06</v>
      </c>
      <c r="T478" s="148" t="s">
        <v>238</v>
      </c>
      <c r="U478" s="149">
        <v>16725.759999999998</v>
      </c>
      <c r="V478" s="148" t="s">
        <v>238</v>
      </c>
      <c r="W478" s="148">
        <v>352176.12849159655</v>
      </c>
      <c r="X478" s="149" t="s">
        <v>100</v>
      </c>
      <c r="Y478" s="148" t="s">
        <v>114</v>
      </c>
      <c r="Z478" s="148">
        <v>16.73</v>
      </c>
      <c r="AA478" s="149">
        <v>1</v>
      </c>
      <c r="AB478" s="148" t="s">
        <v>630</v>
      </c>
      <c r="AC478" s="148" t="s">
        <v>826</v>
      </c>
      <c r="AD478" s="149" t="s">
        <v>2076</v>
      </c>
      <c r="AE478" s="148" t="s">
        <v>350</v>
      </c>
      <c r="AF478" s="148"/>
      <c r="AG478" s="149"/>
      <c r="AH478" s="148"/>
      <c r="AI478" s="148"/>
      <c r="AJ478" s="149"/>
      <c r="AK478" s="148" t="str">
        <f t="shared" si="21"/>
        <v>Non-GFS</v>
      </c>
      <c r="AL478" s="148" t="str">
        <f t="shared" si="22"/>
        <v>Non- ICB</v>
      </c>
      <c r="AM478" s="196" t="str">
        <f t="shared" si="23"/>
        <v>Non-GFS/Non- ICB</v>
      </c>
    </row>
    <row r="479" spans="1:39" x14ac:dyDescent="0.25">
      <c r="A479" s="195" t="str">
        <f>IF(ISERROR(MATCH(H479,PriorMonth!H:H,0)),"New","Unresolved")</f>
        <v>Unresolved</v>
      </c>
      <c r="B479" s="148">
        <v>3074</v>
      </c>
      <c r="C479" s="149" t="s">
        <v>240</v>
      </c>
      <c r="D479" s="148" t="s">
        <v>21</v>
      </c>
      <c r="E479" s="148">
        <v>1320</v>
      </c>
      <c r="F479" s="149" t="s">
        <v>188</v>
      </c>
      <c r="G479" s="148" t="s">
        <v>21</v>
      </c>
      <c r="H479" s="148">
        <v>3074160945</v>
      </c>
      <c r="I479" s="149" t="s">
        <v>59</v>
      </c>
      <c r="J479" s="148" t="s">
        <v>125</v>
      </c>
      <c r="K479" s="148">
        <v>42731</v>
      </c>
      <c r="L479" s="149">
        <v>162</v>
      </c>
      <c r="M479" s="148" t="s">
        <v>111</v>
      </c>
      <c r="N479" s="148" t="s">
        <v>42</v>
      </c>
      <c r="O479" s="149">
        <v>42797</v>
      </c>
      <c r="P479" s="148" t="s">
        <v>838</v>
      </c>
      <c r="Q479" s="148">
        <v>96</v>
      </c>
      <c r="R479" s="149" t="s">
        <v>36</v>
      </c>
      <c r="S479" s="148">
        <v>157500</v>
      </c>
      <c r="T479" s="148" t="s">
        <v>189</v>
      </c>
      <c r="U479" s="149">
        <v>16686.45</v>
      </c>
      <c r="V479" s="148" t="s">
        <v>189</v>
      </c>
      <c r="W479" s="148">
        <v>157500.02123729419</v>
      </c>
      <c r="X479" s="149" t="s">
        <v>100</v>
      </c>
      <c r="Y479" s="148" t="s">
        <v>107</v>
      </c>
      <c r="Z479" s="148">
        <v>16.690000000000001</v>
      </c>
      <c r="AA479" s="149">
        <v>1</v>
      </c>
      <c r="AB479" s="148" t="s">
        <v>630</v>
      </c>
      <c r="AC479" s="148" t="s">
        <v>440</v>
      </c>
      <c r="AD479" s="149" t="s">
        <v>368</v>
      </c>
      <c r="AE479" s="148" t="s">
        <v>350</v>
      </c>
      <c r="AF479" s="148"/>
      <c r="AG479" s="149"/>
      <c r="AH479" s="148"/>
      <c r="AI479" s="148"/>
      <c r="AJ479" s="149"/>
      <c r="AK479" s="148" t="str">
        <f t="shared" si="21"/>
        <v>GFS</v>
      </c>
      <c r="AL479" s="148" t="str">
        <f t="shared" si="22"/>
        <v>Non- ICB</v>
      </c>
      <c r="AM479" s="196" t="str">
        <f t="shared" si="23"/>
        <v>GFS/Non- ICB</v>
      </c>
    </row>
    <row r="480" spans="1:39" x14ac:dyDescent="0.25">
      <c r="A480" s="195" t="str">
        <f>IF(ISERROR(MATCH(H480,PriorMonth!H:H,0)),"New","Unresolved")</f>
        <v>New</v>
      </c>
      <c r="B480" s="148">
        <v>1320</v>
      </c>
      <c r="C480" s="149" t="s">
        <v>188</v>
      </c>
      <c r="D480" s="148" t="s">
        <v>21</v>
      </c>
      <c r="E480" s="148">
        <v>1970</v>
      </c>
      <c r="F480" s="149" t="s">
        <v>862</v>
      </c>
      <c r="G480" s="148" t="s">
        <v>23</v>
      </c>
      <c r="H480" s="148">
        <v>13200110058906</v>
      </c>
      <c r="I480" s="149" t="s">
        <v>55</v>
      </c>
      <c r="J480" s="148" t="s">
        <v>996</v>
      </c>
      <c r="K480" s="148">
        <v>42829</v>
      </c>
      <c r="L480" s="149">
        <v>64</v>
      </c>
      <c r="M480" s="148" t="s">
        <v>122</v>
      </c>
      <c r="N480" s="148" t="s">
        <v>41</v>
      </c>
      <c r="O480" s="149">
        <v>42892</v>
      </c>
      <c r="P480" s="148" t="s">
        <v>1878</v>
      </c>
      <c r="Q480" s="148">
        <v>1</v>
      </c>
      <c r="R480" s="149" t="s">
        <v>33</v>
      </c>
      <c r="S480" s="148">
        <v>156700</v>
      </c>
      <c r="T480" s="148" t="s">
        <v>189</v>
      </c>
      <c r="U480" s="149">
        <v>16601.689999999999</v>
      </c>
      <c r="V480" s="148" t="s">
        <v>189</v>
      </c>
      <c r="W480" s="148">
        <v>156699.98876783106</v>
      </c>
      <c r="X480" s="149" t="s">
        <v>100</v>
      </c>
      <c r="Y480" s="148" t="s">
        <v>114</v>
      </c>
      <c r="Z480" s="148">
        <v>16.600000000000001</v>
      </c>
      <c r="AA480" s="149">
        <v>1</v>
      </c>
      <c r="AB480" s="148" t="s">
        <v>630</v>
      </c>
      <c r="AC480" s="148" t="s">
        <v>455</v>
      </c>
      <c r="AD480" s="149" t="s">
        <v>806</v>
      </c>
      <c r="AE480" s="148" t="s">
        <v>350</v>
      </c>
      <c r="AF480" s="148"/>
      <c r="AG480" s="149"/>
      <c r="AH480" s="148"/>
      <c r="AI480" s="148"/>
      <c r="AJ480" s="149"/>
      <c r="AK480" s="148" t="str">
        <f t="shared" si="21"/>
        <v>GFS</v>
      </c>
      <c r="AL480" s="148" t="str">
        <f t="shared" si="22"/>
        <v>Non- ICB</v>
      </c>
      <c r="AM480" s="196" t="str">
        <f t="shared" si="23"/>
        <v>GFS/Non- ICB</v>
      </c>
    </row>
    <row r="481" spans="1:39" x14ac:dyDescent="0.25">
      <c r="A481" s="195" t="str">
        <f>IF(ISERROR(MATCH(H481,PriorMonth!H:H,0)),"New","Unresolved")</f>
        <v>New</v>
      </c>
      <c r="B481" s="148">
        <v>95</v>
      </c>
      <c r="C481" s="149" t="s">
        <v>153</v>
      </c>
      <c r="D481" s="148" t="s">
        <v>17</v>
      </c>
      <c r="E481" s="148">
        <v>692</v>
      </c>
      <c r="F481" s="149" t="s">
        <v>187</v>
      </c>
      <c r="G481" s="148" t="s">
        <v>16</v>
      </c>
      <c r="H481" s="148">
        <v>950110010859</v>
      </c>
      <c r="I481" s="149" t="s">
        <v>58</v>
      </c>
      <c r="J481" s="148" t="s">
        <v>195</v>
      </c>
      <c r="K481" s="148">
        <v>42821</v>
      </c>
      <c r="L481" s="149">
        <v>72</v>
      </c>
      <c r="M481" s="148" t="s">
        <v>127</v>
      </c>
      <c r="N481" s="148" t="s">
        <v>128</v>
      </c>
      <c r="O481" s="149">
        <v>42891</v>
      </c>
      <c r="P481" s="148" t="s">
        <v>1878</v>
      </c>
      <c r="Q481" s="148">
        <v>2</v>
      </c>
      <c r="R481" s="149" t="s">
        <v>33</v>
      </c>
      <c r="S481" s="148">
        <v>16570.900000000001</v>
      </c>
      <c r="T481" s="148" t="s">
        <v>100</v>
      </c>
      <c r="U481" s="149">
        <v>16570.900000000001</v>
      </c>
      <c r="V481" s="148" t="s">
        <v>100</v>
      </c>
      <c r="W481" s="148">
        <v>16570.900000000001</v>
      </c>
      <c r="X481" s="149" t="s">
        <v>100</v>
      </c>
      <c r="Y481" s="148" t="s">
        <v>114</v>
      </c>
      <c r="Z481" s="148">
        <v>16.57</v>
      </c>
      <c r="AA481" s="149">
        <v>1</v>
      </c>
      <c r="AB481" s="148" t="s">
        <v>630</v>
      </c>
      <c r="AC481" s="148" t="s">
        <v>463</v>
      </c>
      <c r="AD481" s="149" t="s">
        <v>352</v>
      </c>
      <c r="AE481" s="148" t="s">
        <v>350</v>
      </c>
      <c r="AF481" s="148"/>
      <c r="AG481" s="149"/>
      <c r="AH481" s="148"/>
      <c r="AI481" s="148"/>
      <c r="AJ481" s="149"/>
      <c r="AK481" s="148" t="str">
        <f t="shared" si="21"/>
        <v>GFS</v>
      </c>
      <c r="AL481" s="148" t="str">
        <f t="shared" si="22"/>
        <v>Non- ICB</v>
      </c>
      <c r="AM481" s="196" t="str">
        <f t="shared" si="23"/>
        <v>GFS/Non- ICB</v>
      </c>
    </row>
    <row r="482" spans="1:39" x14ac:dyDescent="0.25">
      <c r="A482" s="195" t="str">
        <f>IF(ISERROR(MATCH(H482,PriorMonth!H:H,0)),"New","Unresolved")</f>
        <v>New</v>
      </c>
      <c r="B482" s="148">
        <v>8310</v>
      </c>
      <c r="C482" s="149" t="s">
        <v>170</v>
      </c>
      <c r="D482" s="148" t="s">
        <v>14</v>
      </c>
      <c r="E482" s="148">
        <v>692</v>
      </c>
      <c r="F482" s="149" t="s">
        <v>187</v>
      </c>
      <c r="G482" s="148" t="s">
        <v>16</v>
      </c>
      <c r="H482" s="148" t="s">
        <v>2905</v>
      </c>
      <c r="I482" s="149" t="s">
        <v>57</v>
      </c>
      <c r="J482" s="148" t="s">
        <v>133</v>
      </c>
      <c r="K482" s="148">
        <v>42584</v>
      </c>
      <c r="L482" s="149">
        <v>309</v>
      </c>
      <c r="M482" s="148" t="s">
        <v>111</v>
      </c>
      <c r="N482" s="148" t="s">
        <v>42</v>
      </c>
      <c r="O482" s="149">
        <v>42891</v>
      </c>
      <c r="P482" s="148" t="s">
        <v>1878</v>
      </c>
      <c r="Q482" s="148">
        <v>2</v>
      </c>
      <c r="R482" s="149" t="s">
        <v>33</v>
      </c>
      <c r="S482" s="148">
        <v>68991.259999999995</v>
      </c>
      <c r="T482" s="148" t="s">
        <v>242</v>
      </c>
      <c r="U482" s="149">
        <v>16539.91</v>
      </c>
      <c r="V482" s="148" t="s">
        <v>242</v>
      </c>
      <c r="W482" s="148">
        <v>68991.262171559763</v>
      </c>
      <c r="X482" s="149" t="s">
        <v>100</v>
      </c>
      <c r="Y482" s="148" t="s">
        <v>114</v>
      </c>
      <c r="Z482" s="148">
        <v>16.54</v>
      </c>
      <c r="AA482" s="149">
        <v>1</v>
      </c>
      <c r="AB482" s="148" t="s">
        <v>630</v>
      </c>
      <c r="AC482" s="148" t="s">
        <v>416</v>
      </c>
      <c r="AD482" s="149" t="s">
        <v>2906</v>
      </c>
      <c r="AE482" s="148" t="s">
        <v>350</v>
      </c>
      <c r="AF482" s="148"/>
      <c r="AG482" s="149"/>
      <c r="AH482" s="148"/>
      <c r="AI482" s="148"/>
      <c r="AJ482" s="149"/>
      <c r="AK482" s="148" t="str">
        <f t="shared" si="21"/>
        <v>GFS</v>
      </c>
      <c r="AL482" s="148" t="str">
        <f t="shared" si="22"/>
        <v>Non- ICB</v>
      </c>
      <c r="AM482" s="196" t="str">
        <f t="shared" si="23"/>
        <v>GFS/Non- ICB</v>
      </c>
    </row>
    <row r="483" spans="1:39" x14ac:dyDescent="0.25">
      <c r="A483" s="195" t="str">
        <f>IF(ISERROR(MATCH(H483,PriorMonth!H:H,0)),"New","Unresolved")</f>
        <v>Unresolved</v>
      </c>
      <c r="B483" s="148">
        <v>8310</v>
      </c>
      <c r="C483" s="149" t="s">
        <v>170</v>
      </c>
      <c r="D483" s="148" t="s">
        <v>14</v>
      </c>
      <c r="E483" s="148">
        <v>260</v>
      </c>
      <c r="F483" s="149" t="s">
        <v>113</v>
      </c>
      <c r="G483" s="148" t="s">
        <v>23</v>
      </c>
      <c r="H483" s="148" t="s">
        <v>617</v>
      </c>
      <c r="I483" s="149" t="s">
        <v>57</v>
      </c>
      <c r="J483" s="148" t="s">
        <v>133</v>
      </c>
      <c r="K483" s="148">
        <v>42431</v>
      </c>
      <c r="L483" s="149">
        <v>462</v>
      </c>
      <c r="M483" s="148" t="s">
        <v>127</v>
      </c>
      <c r="N483" s="148" t="s">
        <v>128</v>
      </c>
      <c r="O483" s="149">
        <v>42648</v>
      </c>
      <c r="P483" s="148" t="s">
        <v>406</v>
      </c>
      <c r="Q483" s="148">
        <v>245</v>
      </c>
      <c r="R483" s="149" t="s">
        <v>37</v>
      </c>
      <c r="S483" s="148">
        <v>68878.81</v>
      </c>
      <c r="T483" s="148" t="s">
        <v>242</v>
      </c>
      <c r="U483" s="149">
        <v>16512.95</v>
      </c>
      <c r="V483" s="148" t="s">
        <v>242</v>
      </c>
      <c r="W483" s="148">
        <v>68878.80663654505</v>
      </c>
      <c r="X483" s="149" t="s">
        <v>100</v>
      </c>
      <c r="Y483" s="148" t="s">
        <v>114</v>
      </c>
      <c r="Z483" s="148">
        <v>16.510000000000002</v>
      </c>
      <c r="AA483" s="149">
        <v>1</v>
      </c>
      <c r="AB483" s="148" t="s">
        <v>630</v>
      </c>
      <c r="AC483" s="148" t="s">
        <v>450</v>
      </c>
      <c r="AD483" s="149" t="s">
        <v>356</v>
      </c>
      <c r="AE483" s="148" t="s">
        <v>350</v>
      </c>
      <c r="AF483" s="148"/>
      <c r="AG483" s="149"/>
      <c r="AH483" s="148"/>
      <c r="AI483" s="148"/>
      <c r="AJ483" s="149"/>
      <c r="AK483" s="148" t="str">
        <f t="shared" si="21"/>
        <v>GFS</v>
      </c>
      <c r="AL483" s="148" t="str">
        <f t="shared" si="22"/>
        <v>Non- ICB</v>
      </c>
      <c r="AM483" s="196" t="str">
        <f t="shared" si="23"/>
        <v>GFS/Non- ICB</v>
      </c>
    </row>
    <row r="484" spans="1:39" x14ac:dyDescent="0.25">
      <c r="A484" s="195" t="str">
        <f>IF(ISERROR(MATCH(H484,PriorMonth!H:H,0)),"New","Unresolved")</f>
        <v>Unresolved</v>
      </c>
      <c r="B484" s="148">
        <v>8310</v>
      </c>
      <c r="C484" s="149" t="s">
        <v>170</v>
      </c>
      <c r="D484" s="148" t="s">
        <v>14</v>
      </c>
      <c r="E484" s="148">
        <v>260</v>
      </c>
      <c r="F484" s="149" t="s">
        <v>113</v>
      </c>
      <c r="G484" s="148" t="s">
        <v>23</v>
      </c>
      <c r="H484" s="148" t="s">
        <v>616</v>
      </c>
      <c r="I484" s="149" t="s">
        <v>57</v>
      </c>
      <c r="J484" s="148" t="s">
        <v>133</v>
      </c>
      <c r="K484" s="148">
        <v>42431</v>
      </c>
      <c r="L484" s="149">
        <v>462</v>
      </c>
      <c r="M484" s="148" t="s">
        <v>127</v>
      </c>
      <c r="N484" s="148" t="s">
        <v>128</v>
      </c>
      <c r="O484" s="149">
        <v>42648</v>
      </c>
      <c r="P484" s="148" t="s">
        <v>406</v>
      </c>
      <c r="Q484" s="148">
        <v>245</v>
      </c>
      <c r="R484" s="149" t="s">
        <v>37</v>
      </c>
      <c r="S484" s="148">
        <v>68817.88</v>
      </c>
      <c r="T484" s="148" t="s">
        <v>242</v>
      </c>
      <c r="U484" s="149">
        <v>16498.34</v>
      </c>
      <c r="V484" s="148" t="s">
        <v>242</v>
      </c>
      <c r="W484" s="148">
        <v>68817.865413749605</v>
      </c>
      <c r="X484" s="149" t="s">
        <v>100</v>
      </c>
      <c r="Y484" s="148" t="s">
        <v>114</v>
      </c>
      <c r="Z484" s="148">
        <v>16.5</v>
      </c>
      <c r="AA484" s="149">
        <v>1</v>
      </c>
      <c r="AB484" s="148" t="s">
        <v>630</v>
      </c>
      <c r="AC484" s="148" t="s">
        <v>450</v>
      </c>
      <c r="AD484" s="149" t="s">
        <v>356</v>
      </c>
      <c r="AE484" s="148" t="s">
        <v>350</v>
      </c>
      <c r="AF484" s="148"/>
      <c r="AG484" s="149"/>
      <c r="AH484" s="148"/>
      <c r="AI484" s="148"/>
      <c r="AJ484" s="149"/>
      <c r="AK484" s="148" t="str">
        <f t="shared" si="21"/>
        <v>GFS</v>
      </c>
      <c r="AL484" s="148" t="str">
        <f t="shared" si="22"/>
        <v>Non- ICB</v>
      </c>
      <c r="AM484" s="196" t="str">
        <f t="shared" si="23"/>
        <v>GFS/Non- ICB</v>
      </c>
    </row>
    <row r="485" spans="1:39" x14ac:dyDescent="0.25">
      <c r="A485" s="195" t="str">
        <f>IF(ISERROR(MATCH(H485,PriorMonth!H:H,0)),"New","Unresolved")</f>
        <v>Unresolved</v>
      </c>
      <c r="B485" s="148">
        <v>260</v>
      </c>
      <c r="C485" s="149" t="s">
        <v>113</v>
      </c>
      <c r="D485" s="148" t="s">
        <v>23</v>
      </c>
      <c r="E485" s="148">
        <v>413</v>
      </c>
      <c r="F485" s="149" t="s">
        <v>136</v>
      </c>
      <c r="G485" s="148" t="s">
        <v>13</v>
      </c>
      <c r="H485" s="148">
        <v>2600110124548</v>
      </c>
      <c r="I485" s="149" t="s">
        <v>56</v>
      </c>
      <c r="J485" s="148" t="s">
        <v>767</v>
      </c>
      <c r="K485" s="148">
        <v>42794</v>
      </c>
      <c r="L485" s="149">
        <v>99</v>
      </c>
      <c r="M485" s="148" t="s">
        <v>161</v>
      </c>
      <c r="N485" s="148" t="s">
        <v>128</v>
      </c>
      <c r="O485" s="149">
        <v>42860</v>
      </c>
      <c r="P485" s="148" t="s">
        <v>1878</v>
      </c>
      <c r="Q485" s="148">
        <v>33</v>
      </c>
      <c r="R485" s="149" t="s">
        <v>34</v>
      </c>
      <c r="S485" s="148">
        <v>14395</v>
      </c>
      <c r="T485" s="148" t="s">
        <v>186</v>
      </c>
      <c r="U485" s="149">
        <v>16476.849999999999</v>
      </c>
      <c r="V485" s="148" t="s">
        <v>186</v>
      </c>
      <c r="W485" s="148">
        <v>14395.000415420585</v>
      </c>
      <c r="X485" s="149" t="s">
        <v>100</v>
      </c>
      <c r="Y485" s="148" t="s">
        <v>114</v>
      </c>
      <c r="Z485" s="148">
        <v>16.48</v>
      </c>
      <c r="AA485" s="149">
        <v>1</v>
      </c>
      <c r="AB485" s="148" t="s">
        <v>630</v>
      </c>
      <c r="AC485" s="148" t="s">
        <v>477</v>
      </c>
      <c r="AD485" s="149" t="s">
        <v>2121</v>
      </c>
      <c r="AE485" s="148" t="s">
        <v>350</v>
      </c>
      <c r="AF485" s="148"/>
      <c r="AG485" s="149"/>
      <c r="AH485" s="148"/>
      <c r="AI485" s="148"/>
      <c r="AJ485" s="149"/>
      <c r="AK485" s="148" t="str">
        <f t="shared" si="21"/>
        <v>GFS</v>
      </c>
      <c r="AL485" s="148" t="str">
        <f t="shared" si="22"/>
        <v>Non- ICB</v>
      </c>
      <c r="AM485" s="196" t="str">
        <f t="shared" si="23"/>
        <v>GFS/Non- ICB</v>
      </c>
    </row>
    <row r="486" spans="1:39" x14ac:dyDescent="0.25">
      <c r="A486" s="195" t="str">
        <f>IF(ISERROR(MATCH(H486,PriorMonth!H:H,0)),"New","Unresolved")</f>
        <v>Unresolved</v>
      </c>
      <c r="B486" s="148">
        <v>3802</v>
      </c>
      <c r="C486" s="149" t="s">
        <v>169</v>
      </c>
      <c r="D486" s="148" t="s">
        <v>16</v>
      </c>
      <c r="E486" s="148">
        <v>260</v>
      </c>
      <c r="F486" s="149" t="s">
        <v>113</v>
      </c>
      <c r="G486" s="148" t="s">
        <v>23</v>
      </c>
      <c r="H486" s="148">
        <v>701701386</v>
      </c>
      <c r="I486" s="149" t="s">
        <v>277</v>
      </c>
      <c r="J486" s="148" t="s">
        <v>171</v>
      </c>
      <c r="K486" s="148">
        <v>42790</v>
      </c>
      <c r="L486" s="149">
        <v>103</v>
      </c>
      <c r="M486" s="148" t="s">
        <v>149</v>
      </c>
      <c r="N486" s="148" t="s">
        <v>41</v>
      </c>
      <c r="O486" s="149">
        <v>42860</v>
      </c>
      <c r="P486" s="148" t="s">
        <v>1878</v>
      </c>
      <c r="Q486" s="148">
        <v>33</v>
      </c>
      <c r="R486" s="149" t="s">
        <v>34</v>
      </c>
      <c r="S486" s="148">
        <v>16465</v>
      </c>
      <c r="T486" s="148" t="s">
        <v>100</v>
      </c>
      <c r="U486" s="149">
        <v>16465</v>
      </c>
      <c r="V486" s="148" t="s">
        <v>100</v>
      </c>
      <c r="W486" s="148">
        <v>16465</v>
      </c>
      <c r="X486" s="149" t="s">
        <v>100</v>
      </c>
      <c r="Y486" s="148" t="s">
        <v>114</v>
      </c>
      <c r="Z486" s="148">
        <v>16.47</v>
      </c>
      <c r="AA486" s="149">
        <v>1</v>
      </c>
      <c r="AB486" s="148" t="s">
        <v>630</v>
      </c>
      <c r="AC486" s="148" t="s">
        <v>495</v>
      </c>
      <c r="AD486" s="149" t="s">
        <v>1937</v>
      </c>
      <c r="AE486" s="148" t="s">
        <v>350</v>
      </c>
      <c r="AF486" s="148"/>
      <c r="AG486" s="149"/>
      <c r="AH486" s="148"/>
      <c r="AI486" s="148"/>
      <c r="AJ486" s="149"/>
      <c r="AK486" s="148" t="str">
        <f t="shared" si="21"/>
        <v>Non-GFS</v>
      </c>
      <c r="AL486" s="148" t="str">
        <f t="shared" si="22"/>
        <v>Non- ICB</v>
      </c>
      <c r="AM486" s="196" t="str">
        <f t="shared" si="23"/>
        <v>Non-GFS/Non- ICB</v>
      </c>
    </row>
    <row r="487" spans="1:39" x14ac:dyDescent="0.25">
      <c r="A487" s="195" t="str">
        <f>IF(ISERROR(MATCH(H487,PriorMonth!H:H,0)),"New","Unresolved")</f>
        <v>Unresolved</v>
      </c>
      <c r="B487" s="148">
        <v>3011</v>
      </c>
      <c r="C487" s="149" t="s">
        <v>164</v>
      </c>
      <c r="D487" s="148" t="s">
        <v>22</v>
      </c>
      <c r="E487" s="148">
        <v>199</v>
      </c>
      <c r="F487" s="149" t="s">
        <v>137</v>
      </c>
      <c r="G487" s="148" t="s">
        <v>22</v>
      </c>
      <c r="H487" s="148">
        <v>383130</v>
      </c>
      <c r="I487" s="149" t="s">
        <v>59</v>
      </c>
      <c r="J487" s="148" t="s">
        <v>255</v>
      </c>
      <c r="K487" s="148">
        <v>42731</v>
      </c>
      <c r="L487" s="149">
        <v>162</v>
      </c>
      <c r="M487" s="148" t="s">
        <v>118</v>
      </c>
      <c r="N487" s="148" t="s">
        <v>41</v>
      </c>
      <c r="O487" s="149">
        <v>42800</v>
      </c>
      <c r="P487" s="148" t="s">
        <v>838</v>
      </c>
      <c r="Q487" s="148">
        <v>93</v>
      </c>
      <c r="R487" s="149" t="s">
        <v>36</v>
      </c>
      <c r="S487" s="148">
        <v>18455.740000000002</v>
      </c>
      <c r="T487" s="148" t="s">
        <v>248</v>
      </c>
      <c r="U487" s="149">
        <v>16447.5</v>
      </c>
      <c r="V487" s="148" t="s">
        <v>248</v>
      </c>
      <c r="W487" s="148">
        <v>18455.739103680015</v>
      </c>
      <c r="X487" s="149" t="s">
        <v>100</v>
      </c>
      <c r="Y487" s="148" t="s">
        <v>107</v>
      </c>
      <c r="Z487" s="148">
        <v>16.45</v>
      </c>
      <c r="AA487" s="149">
        <v>1</v>
      </c>
      <c r="AB487" s="148" t="s">
        <v>630</v>
      </c>
      <c r="AC487" s="148" t="s">
        <v>513</v>
      </c>
      <c r="AD487" s="149" t="s">
        <v>402</v>
      </c>
      <c r="AE487" s="148" t="s">
        <v>350</v>
      </c>
      <c r="AF487" s="148"/>
      <c r="AG487" s="149"/>
      <c r="AH487" s="148"/>
      <c r="AI487" s="148"/>
      <c r="AJ487" s="149"/>
      <c r="AK487" s="148" t="str">
        <f t="shared" si="21"/>
        <v>Non-GFS</v>
      </c>
      <c r="AL487" s="148" t="str">
        <f t="shared" si="22"/>
        <v>Non- ICB</v>
      </c>
      <c r="AM487" s="196" t="str">
        <f t="shared" si="23"/>
        <v>Non-GFS/Non- ICB</v>
      </c>
    </row>
    <row r="488" spans="1:39" x14ac:dyDescent="0.25">
      <c r="A488" s="195" t="str">
        <f>IF(ISERROR(MATCH(H488,PriorMonth!H:H,0)),"New","Unresolved")</f>
        <v>New</v>
      </c>
      <c r="B488" s="148">
        <v>95</v>
      </c>
      <c r="C488" s="149" t="s">
        <v>153</v>
      </c>
      <c r="D488" s="148" t="s">
        <v>17</v>
      </c>
      <c r="E488" s="148">
        <v>1320</v>
      </c>
      <c r="F488" s="149" t="s">
        <v>188</v>
      </c>
      <c r="G488" s="148" t="s">
        <v>21</v>
      </c>
      <c r="H488" s="148">
        <v>950110011338</v>
      </c>
      <c r="I488" s="149" t="s">
        <v>58</v>
      </c>
      <c r="J488" s="148" t="s">
        <v>195</v>
      </c>
      <c r="K488" s="148">
        <v>42821</v>
      </c>
      <c r="L488" s="149">
        <v>72</v>
      </c>
      <c r="M488" s="148" t="s">
        <v>105</v>
      </c>
      <c r="N488" s="148" t="s">
        <v>41</v>
      </c>
      <c r="O488" s="149">
        <v>42892</v>
      </c>
      <c r="P488" s="148" t="s">
        <v>1878</v>
      </c>
      <c r="Q488" s="148">
        <v>1</v>
      </c>
      <c r="R488" s="149" t="s">
        <v>33</v>
      </c>
      <c r="S488" s="148">
        <v>16381.5</v>
      </c>
      <c r="T488" s="148" t="s">
        <v>100</v>
      </c>
      <c r="U488" s="149">
        <v>16381.5</v>
      </c>
      <c r="V488" s="148" t="s">
        <v>100</v>
      </c>
      <c r="W488" s="148">
        <v>16381.5</v>
      </c>
      <c r="X488" s="149" t="s">
        <v>100</v>
      </c>
      <c r="Y488" s="148" t="s">
        <v>114</v>
      </c>
      <c r="Z488" s="148">
        <v>16.38</v>
      </c>
      <c r="AA488" s="149">
        <v>1</v>
      </c>
      <c r="AB488" s="148" t="s">
        <v>630</v>
      </c>
      <c r="AC488" s="148" t="s">
        <v>440</v>
      </c>
      <c r="AD488" s="149" t="s">
        <v>2735</v>
      </c>
      <c r="AE488" s="148" t="s">
        <v>350</v>
      </c>
      <c r="AF488" s="148"/>
      <c r="AG488" s="149"/>
      <c r="AH488" s="148"/>
      <c r="AI488" s="148"/>
      <c r="AJ488" s="149"/>
      <c r="AK488" s="148" t="str">
        <f t="shared" si="21"/>
        <v>GFS</v>
      </c>
      <c r="AL488" s="148" t="str">
        <f t="shared" si="22"/>
        <v>Non- ICB</v>
      </c>
      <c r="AM488" s="196" t="str">
        <f t="shared" si="23"/>
        <v>GFS/Non- ICB</v>
      </c>
    </row>
    <row r="489" spans="1:39" x14ac:dyDescent="0.25">
      <c r="A489" s="195" t="str">
        <f>IF(ISERROR(MATCH(H489,PriorMonth!H:H,0)),"New","Unresolved")</f>
        <v>New</v>
      </c>
      <c r="B489" s="148">
        <v>3011</v>
      </c>
      <c r="C489" s="149" t="s">
        <v>164</v>
      </c>
      <c r="D489" s="148" t="s">
        <v>22</v>
      </c>
      <c r="E489" s="148">
        <v>199</v>
      </c>
      <c r="F489" s="149" t="s">
        <v>137</v>
      </c>
      <c r="G489" s="148" t="s">
        <v>22</v>
      </c>
      <c r="H489" s="148">
        <v>390440</v>
      </c>
      <c r="I489" s="149" t="s">
        <v>59</v>
      </c>
      <c r="J489" s="148" t="s">
        <v>255</v>
      </c>
      <c r="K489" s="148">
        <v>42829</v>
      </c>
      <c r="L489" s="149">
        <v>64</v>
      </c>
      <c r="M489" s="148" t="s">
        <v>111</v>
      </c>
      <c r="N489" s="148" t="s">
        <v>42</v>
      </c>
      <c r="O489" s="149">
        <v>42893</v>
      </c>
      <c r="P489" s="148" t="s">
        <v>1878</v>
      </c>
      <c r="Q489" s="148">
        <v>0</v>
      </c>
      <c r="R489" s="149" t="s">
        <v>33</v>
      </c>
      <c r="S489" s="148">
        <v>18360</v>
      </c>
      <c r="T489" s="148" t="s">
        <v>248</v>
      </c>
      <c r="U489" s="149">
        <v>16362.18</v>
      </c>
      <c r="V489" s="148" t="s">
        <v>248</v>
      </c>
      <c r="W489" s="148">
        <v>18360.001535032745</v>
      </c>
      <c r="X489" s="149" t="s">
        <v>100</v>
      </c>
      <c r="Y489" s="148" t="s">
        <v>107</v>
      </c>
      <c r="Z489" s="148">
        <v>16.36</v>
      </c>
      <c r="AA489" s="149">
        <v>1</v>
      </c>
      <c r="AB489" s="148" t="s">
        <v>630</v>
      </c>
      <c r="AC489" s="148" t="s">
        <v>484</v>
      </c>
      <c r="AD489" s="149" t="s">
        <v>3037</v>
      </c>
      <c r="AE489" s="148" t="s">
        <v>350</v>
      </c>
      <c r="AF489" s="148"/>
      <c r="AG489" s="149"/>
      <c r="AH489" s="148"/>
      <c r="AI489" s="148"/>
      <c r="AJ489" s="149"/>
      <c r="AK489" s="148" t="str">
        <f t="shared" si="21"/>
        <v>Non-GFS</v>
      </c>
      <c r="AL489" s="148" t="str">
        <f t="shared" si="22"/>
        <v>Non- ICB</v>
      </c>
      <c r="AM489" s="196" t="str">
        <f t="shared" si="23"/>
        <v>Non-GFS/Non- ICB</v>
      </c>
    </row>
    <row r="490" spans="1:39" x14ac:dyDescent="0.25">
      <c r="A490" s="195" t="str">
        <f>IF(ISERROR(MATCH(H490,PriorMonth!H:H,0)),"New","Unresolved")</f>
        <v>Unresolved</v>
      </c>
      <c r="B490" s="148">
        <v>1730</v>
      </c>
      <c r="C490" s="149" t="s">
        <v>172</v>
      </c>
      <c r="D490" s="148" t="s">
        <v>18</v>
      </c>
      <c r="E490" s="148">
        <v>693</v>
      </c>
      <c r="F490" s="149" t="s">
        <v>177</v>
      </c>
      <c r="G490" s="148" t="s">
        <v>16</v>
      </c>
      <c r="H490" s="148">
        <v>9015</v>
      </c>
      <c r="I490" s="149" t="s">
        <v>55</v>
      </c>
      <c r="J490" s="148" t="s">
        <v>173</v>
      </c>
      <c r="K490" s="148">
        <v>42774</v>
      </c>
      <c r="L490" s="149">
        <v>119</v>
      </c>
      <c r="M490" s="148" t="s">
        <v>111</v>
      </c>
      <c r="N490" s="148" t="s">
        <v>42</v>
      </c>
      <c r="O490" s="149">
        <v>42859</v>
      </c>
      <c r="P490" s="148" t="s">
        <v>1878</v>
      </c>
      <c r="Q490" s="148">
        <v>34</v>
      </c>
      <c r="R490" s="149" t="s">
        <v>34</v>
      </c>
      <c r="S490" s="148">
        <v>16292</v>
      </c>
      <c r="T490" s="148" t="s">
        <v>100</v>
      </c>
      <c r="U490" s="149">
        <v>16292</v>
      </c>
      <c r="V490" s="148" t="s">
        <v>100</v>
      </c>
      <c r="W490" s="148">
        <v>16292</v>
      </c>
      <c r="X490" s="149" t="s">
        <v>100</v>
      </c>
      <c r="Y490" s="148" t="s">
        <v>114</v>
      </c>
      <c r="Z490" s="148">
        <v>16.29</v>
      </c>
      <c r="AA490" s="149">
        <v>1</v>
      </c>
      <c r="AB490" s="148" t="s">
        <v>630</v>
      </c>
      <c r="AC490" s="148" t="s">
        <v>431</v>
      </c>
      <c r="AD490" s="149" t="s">
        <v>433</v>
      </c>
      <c r="AE490" s="148" t="s">
        <v>350</v>
      </c>
      <c r="AF490" s="148"/>
      <c r="AG490" s="149"/>
      <c r="AH490" s="148"/>
      <c r="AI490" s="148"/>
      <c r="AJ490" s="149"/>
      <c r="AK490" s="148" t="str">
        <f t="shared" si="21"/>
        <v>Non-GFS</v>
      </c>
      <c r="AL490" s="148" t="str">
        <f t="shared" si="22"/>
        <v>Non- ICB</v>
      </c>
      <c r="AM490" s="196" t="str">
        <f t="shared" si="23"/>
        <v>Non-GFS/Non- ICB</v>
      </c>
    </row>
    <row r="491" spans="1:39" x14ac:dyDescent="0.25">
      <c r="A491" s="195" t="str">
        <f>IF(ISERROR(MATCH(H491,PriorMonth!H:H,0)),"New","Unresolved")</f>
        <v>Unresolved</v>
      </c>
      <c r="B491" s="148">
        <v>9701</v>
      </c>
      <c r="C491" s="149" t="s">
        <v>199</v>
      </c>
      <c r="D491" s="148" t="s">
        <v>14</v>
      </c>
      <c r="E491" s="148">
        <v>692</v>
      </c>
      <c r="F491" s="149" t="s">
        <v>187</v>
      </c>
      <c r="G491" s="148" t="s">
        <v>16</v>
      </c>
      <c r="H491" s="148">
        <v>97120170107</v>
      </c>
      <c r="I491" s="149" t="s">
        <v>57</v>
      </c>
      <c r="J491" s="148" t="s">
        <v>133</v>
      </c>
      <c r="K491" s="148">
        <v>42796</v>
      </c>
      <c r="L491" s="149">
        <v>97</v>
      </c>
      <c r="M491" s="148" t="s">
        <v>111</v>
      </c>
      <c r="N491" s="148" t="s">
        <v>42</v>
      </c>
      <c r="O491" s="149">
        <v>42860</v>
      </c>
      <c r="P491" s="148" t="s">
        <v>1878</v>
      </c>
      <c r="Q491" s="148">
        <v>33</v>
      </c>
      <c r="R491" s="149" t="s">
        <v>34</v>
      </c>
      <c r="S491" s="148">
        <v>16285.41</v>
      </c>
      <c r="T491" s="148" t="s">
        <v>100</v>
      </c>
      <c r="U491" s="149">
        <v>16285.41</v>
      </c>
      <c r="V491" s="148" t="s">
        <v>200</v>
      </c>
      <c r="W491" s="148">
        <v>74351.025707869223</v>
      </c>
      <c r="X491" s="149" t="s">
        <v>100</v>
      </c>
      <c r="Y491" s="148" t="s">
        <v>114</v>
      </c>
      <c r="Z491" s="148">
        <v>16.29</v>
      </c>
      <c r="AA491" s="149">
        <v>1</v>
      </c>
      <c r="AB491" s="148" t="s">
        <v>630</v>
      </c>
      <c r="AC491" s="148" t="s">
        <v>416</v>
      </c>
      <c r="AD491" s="149" t="s">
        <v>2005</v>
      </c>
      <c r="AE491" s="148" t="s">
        <v>350</v>
      </c>
      <c r="AF491" s="148"/>
      <c r="AG491" s="149"/>
      <c r="AH491" s="148"/>
      <c r="AI491" s="148"/>
      <c r="AJ491" s="149"/>
      <c r="AK491" s="148" t="str">
        <f t="shared" si="21"/>
        <v>Non-GFS</v>
      </c>
      <c r="AL491" s="148" t="str">
        <f t="shared" si="22"/>
        <v>Non- ICB</v>
      </c>
      <c r="AM491" s="196" t="str">
        <f t="shared" si="23"/>
        <v>Non-GFS/Non- ICB</v>
      </c>
    </row>
    <row r="492" spans="1:39" x14ac:dyDescent="0.25">
      <c r="A492" s="195" t="str">
        <f>IF(ISERROR(MATCH(H492,PriorMonth!H:H,0)),"New","Unresolved")</f>
        <v>Unresolved</v>
      </c>
      <c r="B492" s="148">
        <v>3635</v>
      </c>
      <c r="C492" s="149" t="s">
        <v>211</v>
      </c>
      <c r="D492" s="148" t="s">
        <v>14</v>
      </c>
      <c r="E492" s="148">
        <v>8243</v>
      </c>
      <c r="F492" s="149" t="s">
        <v>120</v>
      </c>
      <c r="G492" s="148" t="s">
        <v>14</v>
      </c>
      <c r="H492" s="148" t="s">
        <v>1284</v>
      </c>
      <c r="I492" s="149" t="s">
        <v>55</v>
      </c>
      <c r="J492" s="148" t="s">
        <v>121</v>
      </c>
      <c r="K492" s="148">
        <v>42731</v>
      </c>
      <c r="L492" s="149">
        <v>162</v>
      </c>
      <c r="M492" s="148" t="s">
        <v>111</v>
      </c>
      <c r="N492" s="148" t="s">
        <v>42</v>
      </c>
      <c r="O492" s="149">
        <v>42796</v>
      </c>
      <c r="P492" s="148" t="s">
        <v>838</v>
      </c>
      <c r="Q492" s="148">
        <v>97</v>
      </c>
      <c r="R492" s="149" t="s">
        <v>36</v>
      </c>
      <c r="S492" s="148">
        <v>5000000</v>
      </c>
      <c r="T492" s="148" t="s">
        <v>212</v>
      </c>
      <c r="U492" s="149">
        <v>16276</v>
      </c>
      <c r="V492" s="148" t="s">
        <v>212</v>
      </c>
      <c r="W492" s="148">
        <v>5000000</v>
      </c>
      <c r="X492" s="149" t="s">
        <v>100</v>
      </c>
      <c r="Y492" s="148" t="s">
        <v>107</v>
      </c>
      <c r="Z492" s="148">
        <v>16.28</v>
      </c>
      <c r="AA492" s="149">
        <v>1</v>
      </c>
      <c r="AB492" s="148" t="s">
        <v>630</v>
      </c>
      <c r="AC492" s="148" t="s">
        <v>426</v>
      </c>
      <c r="AD492" s="149" t="s">
        <v>1546</v>
      </c>
      <c r="AE492" s="148" t="s">
        <v>350</v>
      </c>
      <c r="AF492" s="148"/>
      <c r="AG492" s="149"/>
      <c r="AH492" s="148"/>
      <c r="AI492" s="148"/>
      <c r="AJ492" s="149"/>
      <c r="AK492" s="148" t="str">
        <f t="shared" si="21"/>
        <v>Non-GFS</v>
      </c>
      <c r="AL492" s="148" t="str">
        <f t="shared" si="22"/>
        <v>Non- ICB</v>
      </c>
      <c r="AM492" s="196" t="str">
        <f t="shared" si="23"/>
        <v>Non-GFS/Non- ICB</v>
      </c>
    </row>
    <row r="493" spans="1:39" x14ac:dyDescent="0.25">
      <c r="A493" s="195" t="str">
        <f>IF(ISERROR(MATCH(H493,PriorMonth!H:H,0)),"New","Unresolved")</f>
        <v>New</v>
      </c>
      <c r="B493" s="148">
        <v>199</v>
      </c>
      <c r="C493" s="149" t="s">
        <v>137</v>
      </c>
      <c r="D493" s="148" t="s">
        <v>22</v>
      </c>
      <c r="E493" s="148">
        <v>8110</v>
      </c>
      <c r="F493" s="149" t="s">
        <v>116</v>
      </c>
      <c r="G493" s="148" t="s">
        <v>15</v>
      </c>
      <c r="H493" s="148">
        <v>1990110070807</v>
      </c>
      <c r="I493" s="149" t="s">
        <v>54</v>
      </c>
      <c r="J493" s="148" t="s">
        <v>324</v>
      </c>
      <c r="K493" s="148">
        <v>42821</v>
      </c>
      <c r="L493" s="149">
        <v>72</v>
      </c>
      <c r="M493" s="148" t="s">
        <v>111</v>
      </c>
      <c r="N493" s="148" t="s">
        <v>42</v>
      </c>
      <c r="O493" s="149">
        <v>42891</v>
      </c>
      <c r="P493" s="148" t="s">
        <v>1878</v>
      </c>
      <c r="Q493" s="148">
        <v>2</v>
      </c>
      <c r="R493" s="149" t="s">
        <v>33</v>
      </c>
      <c r="S493" s="148">
        <v>18258.36</v>
      </c>
      <c r="T493" s="148" t="s">
        <v>248</v>
      </c>
      <c r="U493" s="149">
        <v>16271.6</v>
      </c>
      <c r="V493" s="148" t="s">
        <v>248</v>
      </c>
      <c r="W493" s="148">
        <v>18258.361720592173</v>
      </c>
      <c r="X493" s="149" t="s">
        <v>100</v>
      </c>
      <c r="Y493" s="148" t="s">
        <v>114</v>
      </c>
      <c r="Z493" s="148">
        <v>16.27</v>
      </c>
      <c r="AA493" s="149">
        <v>1</v>
      </c>
      <c r="AB493" s="148" t="s">
        <v>630</v>
      </c>
      <c r="AC493" s="148" t="s">
        <v>447</v>
      </c>
      <c r="AD493" s="149" t="s">
        <v>361</v>
      </c>
      <c r="AE493" s="148" t="s">
        <v>350</v>
      </c>
      <c r="AF493" s="148"/>
      <c r="AG493" s="149"/>
      <c r="AH493" s="148"/>
      <c r="AI493" s="148"/>
      <c r="AJ493" s="149"/>
      <c r="AK493" s="148" t="str">
        <f t="shared" si="21"/>
        <v>GFS</v>
      </c>
      <c r="AL493" s="148" t="str">
        <f t="shared" si="22"/>
        <v>Non- ICB</v>
      </c>
      <c r="AM493" s="196" t="str">
        <f t="shared" si="23"/>
        <v>GFS/Non- ICB</v>
      </c>
    </row>
    <row r="494" spans="1:39" x14ac:dyDescent="0.25">
      <c r="A494" s="195" t="str">
        <f>IF(ISERROR(MATCH(H494,PriorMonth!H:H,0)),"New","Unresolved")</f>
        <v>New</v>
      </c>
      <c r="B494" s="148">
        <v>95</v>
      </c>
      <c r="C494" s="149" t="s">
        <v>153</v>
      </c>
      <c r="D494" s="148" t="s">
        <v>17</v>
      </c>
      <c r="E494" s="148">
        <v>1350</v>
      </c>
      <c r="F494" s="149" t="s">
        <v>124</v>
      </c>
      <c r="G494" s="148" t="s">
        <v>21</v>
      </c>
      <c r="H494" s="148">
        <v>950110010999</v>
      </c>
      <c r="I494" s="149" t="s">
        <v>58</v>
      </c>
      <c r="J494" s="148" t="s">
        <v>195</v>
      </c>
      <c r="K494" s="148">
        <v>42821</v>
      </c>
      <c r="L494" s="149">
        <v>72</v>
      </c>
      <c r="M494" s="148" t="s">
        <v>111</v>
      </c>
      <c r="N494" s="148" t="s">
        <v>42</v>
      </c>
      <c r="O494" s="149">
        <v>42892</v>
      </c>
      <c r="P494" s="148" t="s">
        <v>1878</v>
      </c>
      <c r="Q494" s="148">
        <v>1</v>
      </c>
      <c r="R494" s="149" t="s">
        <v>33</v>
      </c>
      <c r="S494" s="148">
        <v>16247.5</v>
      </c>
      <c r="T494" s="148" t="s">
        <v>100</v>
      </c>
      <c r="U494" s="149">
        <v>16247.5</v>
      </c>
      <c r="V494" s="148" t="s">
        <v>100</v>
      </c>
      <c r="W494" s="148">
        <v>16247.5</v>
      </c>
      <c r="X494" s="149" t="s">
        <v>100</v>
      </c>
      <c r="Y494" s="148" t="s">
        <v>114</v>
      </c>
      <c r="Z494" s="148">
        <v>16.25</v>
      </c>
      <c r="AA494" s="149">
        <v>1</v>
      </c>
      <c r="AB494" s="148" t="s">
        <v>630</v>
      </c>
      <c r="AC494" s="148" t="s">
        <v>436</v>
      </c>
      <c r="AD494" s="149" t="s">
        <v>358</v>
      </c>
      <c r="AE494" s="148" t="s">
        <v>350</v>
      </c>
      <c r="AF494" s="148"/>
      <c r="AG494" s="149"/>
      <c r="AH494" s="148"/>
      <c r="AI494" s="148"/>
      <c r="AJ494" s="149"/>
      <c r="AK494" s="148" t="str">
        <f t="shared" si="21"/>
        <v>GFS</v>
      </c>
      <c r="AL494" s="148" t="str">
        <f t="shared" si="22"/>
        <v>Non- ICB</v>
      </c>
      <c r="AM494" s="196" t="str">
        <f t="shared" si="23"/>
        <v>GFS/Non- ICB</v>
      </c>
    </row>
    <row r="495" spans="1:39" x14ac:dyDescent="0.25">
      <c r="A495" s="195" t="str">
        <f>IF(ISERROR(MATCH(H495,PriorMonth!H:H,0)),"New","Unresolved")</f>
        <v>Unresolved</v>
      </c>
      <c r="B495" s="148">
        <v>199</v>
      </c>
      <c r="C495" s="149" t="s">
        <v>137</v>
      </c>
      <c r="D495" s="148" t="s">
        <v>22</v>
      </c>
      <c r="E495" s="148">
        <v>693</v>
      </c>
      <c r="F495" s="149" t="s">
        <v>177</v>
      </c>
      <c r="G495" s="148" t="s">
        <v>16</v>
      </c>
      <c r="H495" s="148">
        <v>1990110061467</v>
      </c>
      <c r="I495" s="149" t="s">
        <v>56</v>
      </c>
      <c r="J495" s="148" t="s">
        <v>328</v>
      </c>
      <c r="K495" s="148">
        <v>42697</v>
      </c>
      <c r="L495" s="149">
        <v>196</v>
      </c>
      <c r="M495" s="148" t="s">
        <v>161</v>
      </c>
      <c r="N495" s="148" t="s">
        <v>128</v>
      </c>
      <c r="O495" s="149">
        <v>42775</v>
      </c>
      <c r="P495" s="148" t="s">
        <v>838</v>
      </c>
      <c r="Q495" s="148">
        <v>118</v>
      </c>
      <c r="R495" s="149" t="s">
        <v>36</v>
      </c>
      <c r="S495" s="148">
        <v>18204.009999999998</v>
      </c>
      <c r="T495" s="148" t="s">
        <v>248</v>
      </c>
      <c r="U495" s="149">
        <v>16223.16</v>
      </c>
      <c r="V495" s="148" t="s">
        <v>248</v>
      </c>
      <c r="W495" s="148">
        <v>18204.007198495667</v>
      </c>
      <c r="X495" s="149" t="s">
        <v>100</v>
      </c>
      <c r="Y495" s="148" t="s">
        <v>114</v>
      </c>
      <c r="Z495" s="148">
        <v>16.22</v>
      </c>
      <c r="AA495" s="149">
        <v>1</v>
      </c>
      <c r="AB495" s="148" t="s">
        <v>630</v>
      </c>
      <c r="AC495" s="148" t="s">
        <v>409</v>
      </c>
      <c r="AD495" s="149" t="s">
        <v>759</v>
      </c>
      <c r="AE495" s="148" t="s">
        <v>350</v>
      </c>
      <c r="AF495" s="148"/>
      <c r="AG495" s="149"/>
      <c r="AH495" s="148"/>
      <c r="AI495" s="148"/>
      <c r="AJ495" s="149"/>
      <c r="AK495" s="148" t="str">
        <f t="shared" si="21"/>
        <v>GFS</v>
      </c>
      <c r="AL495" s="148" t="str">
        <f t="shared" si="22"/>
        <v>Non- ICB</v>
      </c>
      <c r="AM495" s="196" t="str">
        <f t="shared" si="23"/>
        <v>GFS/Non- ICB</v>
      </c>
    </row>
    <row r="496" spans="1:39" x14ac:dyDescent="0.25">
      <c r="A496" s="195" t="str">
        <f>IF(ISERROR(MATCH(H496,PriorMonth!H:H,0)),"New","Unresolved")</f>
        <v>New</v>
      </c>
      <c r="B496" s="148">
        <v>635</v>
      </c>
      <c r="C496" s="149" t="s">
        <v>142</v>
      </c>
      <c r="D496" s="148" t="s">
        <v>16</v>
      </c>
      <c r="E496" s="148">
        <v>9</v>
      </c>
      <c r="F496" s="149" t="s">
        <v>749</v>
      </c>
      <c r="G496" s="148" t="s">
        <v>17</v>
      </c>
      <c r="H496" s="148">
        <v>63503300006399</v>
      </c>
      <c r="I496" s="149" t="s">
        <v>60</v>
      </c>
      <c r="J496" s="148" t="s">
        <v>284</v>
      </c>
      <c r="K496" s="148">
        <v>42821</v>
      </c>
      <c r="L496" s="149">
        <v>72</v>
      </c>
      <c r="M496" s="148" t="s">
        <v>111</v>
      </c>
      <c r="N496" s="148" t="s">
        <v>42</v>
      </c>
      <c r="O496" s="149">
        <v>42892</v>
      </c>
      <c r="P496" s="148" t="s">
        <v>1878</v>
      </c>
      <c r="Q496" s="148">
        <v>1</v>
      </c>
      <c r="R496" s="149" t="s">
        <v>33</v>
      </c>
      <c r="S496" s="148">
        <v>16200</v>
      </c>
      <c r="T496" s="148" t="s">
        <v>100</v>
      </c>
      <c r="U496" s="149">
        <v>16200</v>
      </c>
      <c r="V496" s="148" t="s">
        <v>100</v>
      </c>
      <c r="W496" s="148">
        <v>16200</v>
      </c>
      <c r="X496" s="149" t="s">
        <v>100</v>
      </c>
      <c r="Y496" s="148" t="s">
        <v>114</v>
      </c>
      <c r="Z496" s="148">
        <v>16.2</v>
      </c>
      <c r="AA496" s="149">
        <v>1</v>
      </c>
      <c r="AB496" s="148" t="s">
        <v>630</v>
      </c>
      <c r="AC496" s="148" t="s">
        <v>435</v>
      </c>
      <c r="AD496" s="149" t="s">
        <v>877</v>
      </c>
      <c r="AE496" s="148" t="s">
        <v>350</v>
      </c>
      <c r="AF496" s="148"/>
      <c r="AG496" s="149"/>
      <c r="AH496" s="148"/>
      <c r="AI496" s="148"/>
      <c r="AJ496" s="149"/>
      <c r="AK496" s="148" t="str">
        <f t="shared" si="21"/>
        <v>GFS</v>
      </c>
      <c r="AL496" s="148" t="str">
        <f t="shared" si="22"/>
        <v>Non- ICB</v>
      </c>
      <c r="AM496" s="196" t="str">
        <f t="shared" si="23"/>
        <v>GFS/Non- ICB</v>
      </c>
    </row>
    <row r="497" spans="1:39" x14ac:dyDescent="0.25">
      <c r="A497" s="195" t="str">
        <f>IF(ISERROR(MATCH(H497,PriorMonth!H:H,0)),"New","Unresolved")</f>
        <v>Unresolved</v>
      </c>
      <c r="B497" s="148">
        <v>8520</v>
      </c>
      <c r="C497" s="149" t="s">
        <v>842</v>
      </c>
      <c r="D497" s="148" t="s">
        <v>19</v>
      </c>
      <c r="E497" s="148">
        <v>199</v>
      </c>
      <c r="F497" s="149" t="s">
        <v>137</v>
      </c>
      <c r="G497" s="148" t="s">
        <v>22</v>
      </c>
      <c r="H497" s="148">
        <v>85201010000937</v>
      </c>
      <c r="I497" s="149" t="s">
        <v>538</v>
      </c>
      <c r="J497" s="148" t="s">
        <v>627</v>
      </c>
      <c r="K497" s="148">
        <v>42728</v>
      </c>
      <c r="L497" s="149">
        <v>165</v>
      </c>
      <c r="M497" s="148" t="s">
        <v>118</v>
      </c>
      <c r="N497" s="148" t="s">
        <v>41</v>
      </c>
      <c r="O497" s="149">
        <v>42776</v>
      </c>
      <c r="P497" s="148" t="s">
        <v>838</v>
      </c>
      <c r="Q497" s="148">
        <v>117</v>
      </c>
      <c r="R497" s="149" t="s">
        <v>36</v>
      </c>
      <c r="S497" s="148">
        <v>1171681.6100000001</v>
      </c>
      <c r="T497" s="148" t="s">
        <v>197</v>
      </c>
      <c r="U497" s="149">
        <v>16198.26</v>
      </c>
      <c r="V497" s="148" t="s">
        <v>197</v>
      </c>
      <c r="W497" s="148">
        <v>1171681.3263121347</v>
      </c>
      <c r="X497" s="149" t="s">
        <v>100</v>
      </c>
      <c r="Y497" s="148" t="s">
        <v>114</v>
      </c>
      <c r="Z497" s="148">
        <v>16.2</v>
      </c>
      <c r="AA497" s="149">
        <v>1</v>
      </c>
      <c r="AB497" s="148" t="s">
        <v>630</v>
      </c>
      <c r="AC497" s="148" t="s">
        <v>484</v>
      </c>
      <c r="AD497" s="149" t="s">
        <v>770</v>
      </c>
      <c r="AE497" s="148" t="s">
        <v>350</v>
      </c>
      <c r="AF497" s="148"/>
      <c r="AG497" s="149"/>
      <c r="AH497" s="148"/>
      <c r="AI497" s="148"/>
      <c r="AJ497" s="149"/>
      <c r="AK497" s="148" t="str">
        <f t="shared" si="21"/>
        <v>GFS</v>
      </c>
      <c r="AL497" s="148" t="str">
        <f t="shared" si="22"/>
        <v>Non- ICB</v>
      </c>
      <c r="AM497" s="196" t="str">
        <f t="shared" si="23"/>
        <v>GFS/Non- ICB</v>
      </c>
    </row>
    <row r="498" spans="1:39" x14ac:dyDescent="0.25">
      <c r="A498" s="195" t="str">
        <f>IF(ISERROR(MATCH(H498,PriorMonth!H:H,0)),"New","Unresolved")</f>
        <v>New</v>
      </c>
      <c r="B498" s="148">
        <v>95</v>
      </c>
      <c r="C498" s="149" t="s">
        <v>153</v>
      </c>
      <c r="D498" s="148" t="s">
        <v>17</v>
      </c>
      <c r="E498" s="148">
        <v>3033</v>
      </c>
      <c r="F498" s="149" t="s">
        <v>156</v>
      </c>
      <c r="G498" s="148" t="s">
        <v>18</v>
      </c>
      <c r="H498" s="148">
        <v>950110012217</v>
      </c>
      <c r="I498" s="149" t="s">
        <v>58</v>
      </c>
      <c r="J498" s="148" t="s">
        <v>195</v>
      </c>
      <c r="K498" s="148">
        <v>42879</v>
      </c>
      <c r="L498" s="149">
        <v>14</v>
      </c>
      <c r="M498" s="148" t="s">
        <v>127</v>
      </c>
      <c r="N498" s="148" t="s">
        <v>128</v>
      </c>
      <c r="O498" s="149">
        <v>42891</v>
      </c>
      <c r="P498" s="148" t="s">
        <v>1878</v>
      </c>
      <c r="Q498" s="148">
        <v>2</v>
      </c>
      <c r="R498" s="149" t="s">
        <v>33</v>
      </c>
      <c r="S498" s="148">
        <v>16183</v>
      </c>
      <c r="T498" s="148" t="s">
        <v>100</v>
      </c>
      <c r="U498" s="149">
        <v>16183</v>
      </c>
      <c r="V498" s="148" t="s">
        <v>100</v>
      </c>
      <c r="W498" s="148">
        <v>16183</v>
      </c>
      <c r="X498" s="149" t="s">
        <v>100</v>
      </c>
      <c r="Y498" s="148" t="s">
        <v>114</v>
      </c>
      <c r="Z498" s="148">
        <v>16.18</v>
      </c>
      <c r="AA498" s="149">
        <v>1</v>
      </c>
      <c r="AB498" s="148" t="s">
        <v>630</v>
      </c>
      <c r="AC498" s="148" t="s">
        <v>451</v>
      </c>
      <c r="AD498" s="149" t="s">
        <v>2766</v>
      </c>
      <c r="AE498" s="148" t="s">
        <v>350</v>
      </c>
      <c r="AF498" s="148"/>
      <c r="AG498" s="149"/>
      <c r="AH498" s="148"/>
      <c r="AI498" s="148"/>
      <c r="AJ498" s="149"/>
      <c r="AK498" s="148" t="str">
        <f t="shared" si="21"/>
        <v>GFS</v>
      </c>
      <c r="AL498" s="148" t="str">
        <f t="shared" si="22"/>
        <v>Non- ICB</v>
      </c>
      <c r="AM498" s="196" t="str">
        <f t="shared" si="23"/>
        <v>GFS/Non- ICB</v>
      </c>
    </row>
    <row r="499" spans="1:39" x14ac:dyDescent="0.25">
      <c r="A499" s="195" t="str">
        <f>IF(ISERROR(MATCH(H499,PriorMonth!H:H,0)),"New","Unresolved")</f>
        <v>Unresolved</v>
      </c>
      <c r="B499" s="148">
        <v>8520</v>
      </c>
      <c r="C499" s="149" t="s">
        <v>842</v>
      </c>
      <c r="D499" s="148" t="s">
        <v>19</v>
      </c>
      <c r="E499" s="148">
        <v>199</v>
      </c>
      <c r="F499" s="149" t="s">
        <v>137</v>
      </c>
      <c r="G499" s="148" t="s">
        <v>22</v>
      </c>
      <c r="H499" s="148" t="s">
        <v>1704</v>
      </c>
      <c r="I499" s="149" t="s">
        <v>54</v>
      </c>
      <c r="J499" s="148" t="s">
        <v>381</v>
      </c>
      <c r="K499" s="148">
        <v>42768</v>
      </c>
      <c r="L499" s="149">
        <v>125</v>
      </c>
      <c r="M499" s="148" t="s">
        <v>118</v>
      </c>
      <c r="N499" s="148" t="s">
        <v>41</v>
      </c>
      <c r="O499" s="149">
        <v>42830</v>
      </c>
      <c r="P499" s="148" t="s">
        <v>838</v>
      </c>
      <c r="Q499" s="148">
        <v>63</v>
      </c>
      <c r="R499" s="149" t="s">
        <v>35</v>
      </c>
      <c r="S499" s="148">
        <v>1170103</v>
      </c>
      <c r="T499" s="148" t="s">
        <v>197</v>
      </c>
      <c r="U499" s="149">
        <v>16176.44</v>
      </c>
      <c r="V499" s="148" t="s">
        <v>197</v>
      </c>
      <c r="W499" s="148">
        <v>1170103.0032984202</v>
      </c>
      <c r="X499" s="149" t="s">
        <v>100</v>
      </c>
      <c r="Y499" s="148" t="s">
        <v>114</v>
      </c>
      <c r="Z499" s="148">
        <v>16.18</v>
      </c>
      <c r="AA499" s="149">
        <v>1</v>
      </c>
      <c r="AB499" s="148" t="s">
        <v>630</v>
      </c>
      <c r="AC499" s="148" t="s">
        <v>484</v>
      </c>
      <c r="AD499" s="149" t="s">
        <v>363</v>
      </c>
      <c r="AE499" s="148" t="s">
        <v>350</v>
      </c>
      <c r="AF499" s="148"/>
      <c r="AG499" s="149"/>
      <c r="AH499" s="148"/>
      <c r="AI499" s="148"/>
      <c r="AJ499" s="149"/>
      <c r="AK499" s="148" t="str">
        <f t="shared" si="21"/>
        <v>Non-GFS</v>
      </c>
      <c r="AL499" s="148" t="str">
        <f t="shared" si="22"/>
        <v>Non- ICB</v>
      </c>
      <c r="AM499" s="196" t="str">
        <f t="shared" si="23"/>
        <v>Non-GFS/Non- ICB</v>
      </c>
    </row>
    <row r="500" spans="1:39" x14ac:dyDescent="0.25">
      <c r="A500" s="195" t="str">
        <f>IF(ISERROR(MATCH(H500,PriorMonth!H:H,0)),"New","Unresolved")</f>
        <v>Unresolved</v>
      </c>
      <c r="B500" s="148">
        <v>199</v>
      </c>
      <c r="C500" s="149" t="s">
        <v>137</v>
      </c>
      <c r="D500" s="148" t="s">
        <v>22</v>
      </c>
      <c r="E500" s="148">
        <v>693</v>
      </c>
      <c r="F500" s="149" t="s">
        <v>177</v>
      </c>
      <c r="G500" s="148" t="s">
        <v>16</v>
      </c>
      <c r="H500" s="148">
        <v>1990110065103</v>
      </c>
      <c r="I500" s="149" t="s">
        <v>56</v>
      </c>
      <c r="J500" s="148" t="s">
        <v>328</v>
      </c>
      <c r="K500" s="148">
        <v>42731</v>
      </c>
      <c r="L500" s="149">
        <v>162</v>
      </c>
      <c r="M500" s="148" t="s">
        <v>161</v>
      </c>
      <c r="N500" s="148" t="s">
        <v>128</v>
      </c>
      <c r="O500" s="149">
        <v>42800</v>
      </c>
      <c r="P500" s="148" t="s">
        <v>838</v>
      </c>
      <c r="Q500" s="148">
        <v>93</v>
      </c>
      <c r="R500" s="149" t="s">
        <v>36</v>
      </c>
      <c r="S500" s="148">
        <v>18096</v>
      </c>
      <c r="T500" s="148" t="s">
        <v>248</v>
      </c>
      <c r="U500" s="149">
        <v>16126.91</v>
      </c>
      <c r="V500" s="148" t="s">
        <v>248</v>
      </c>
      <c r="W500" s="148">
        <v>18096.0050772779</v>
      </c>
      <c r="X500" s="149" t="s">
        <v>100</v>
      </c>
      <c r="Y500" s="148" t="s">
        <v>114</v>
      </c>
      <c r="Z500" s="148">
        <v>16.13</v>
      </c>
      <c r="AA500" s="149">
        <v>1</v>
      </c>
      <c r="AB500" s="148" t="s">
        <v>630</v>
      </c>
      <c r="AC500" s="148" t="s">
        <v>431</v>
      </c>
      <c r="AD500" s="149" t="s">
        <v>2101</v>
      </c>
      <c r="AE500" s="148" t="s">
        <v>350</v>
      </c>
      <c r="AF500" s="148"/>
      <c r="AG500" s="149"/>
      <c r="AH500" s="148"/>
      <c r="AI500" s="148"/>
      <c r="AJ500" s="149"/>
      <c r="AK500" s="148" t="str">
        <f t="shared" si="21"/>
        <v>GFS</v>
      </c>
      <c r="AL500" s="148" t="str">
        <f t="shared" si="22"/>
        <v>Non- ICB</v>
      </c>
      <c r="AM500" s="196" t="str">
        <f t="shared" si="23"/>
        <v>GFS/Non- ICB</v>
      </c>
    </row>
    <row r="501" spans="1:39" x14ac:dyDescent="0.25">
      <c r="A501" s="195" t="str">
        <f>IF(ISERROR(MATCH(H501,PriorMonth!H:H,0)),"New","Unresolved")</f>
        <v>New</v>
      </c>
      <c r="B501" s="148">
        <v>95</v>
      </c>
      <c r="C501" s="149" t="s">
        <v>153</v>
      </c>
      <c r="D501" s="148" t="s">
        <v>17</v>
      </c>
      <c r="E501" s="148">
        <v>692</v>
      </c>
      <c r="F501" s="149" t="s">
        <v>187</v>
      </c>
      <c r="G501" s="148" t="s">
        <v>16</v>
      </c>
      <c r="H501" s="148">
        <v>950110011616</v>
      </c>
      <c r="I501" s="149" t="s">
        <v>58</v>
      </c>
      <c r="J501" s="148" t="s">
        <v>195</v>
      </c>
      <c r="K501" s="148">
        <v>42825</v>
      </c>
      <c r="L501" s="149">
        <v>68</v>
      </c>
      <c r="M501" s="148" t="s">
        <v>127</v>
      </c>
      <c r="N501" s="148" t="s">
        <v>128</v>
      </c>
      <c r="O501" s="149">
        <v>42891</v>
      </c>
      <c r="P501" s="148" t="s">
        <v>1878</v>
      </c>
      <c r="Q501" s="148">
        <v>2</v>
      </c>
      <c r="R501" s="149" t="s">
        <v>33</v>
      </c>
      <c r="S501" s="148">
        <v>16107.55</v>
      </c>
      <c r="T501" s="148" t="s">
        <v>100</v>
      </c>
      <c r="U501" s="149">
        <v>16107.55</v>
      </c>
      <c r="V501" s="148" t="s">
        <v>100</v>
      </c>
      <c r="W501" s="148">
        <v>16107.55</v>
      </c>
      <c r="X501" s="149" t="s">
        <v>100</v>
      </c>
      <c r="Y501" s="148" t="s">
        <v>114</v>
      </c>
      <c r="Z501" s="148">
        <v>16.11</v>
      </c>
      <c r="AA501" s="149">
        <v>1</v>
      </c>
      <c r="AB501" s="148" t="s">
        <v>630</v>
      </c>
      <c r="AC501" s="148" t="s">
        <v>463</v>
      </c>
      <c r="AD501" s="149" t="s">
        <v>994</v>
      </c>
      <c r="AE501" s="148" t="s">
        <v>350</v>
      </c>
      <c r="AF501" s="148"/>
      <c r="AG501" s="149"/>
      <c r="AH501" s="148"/>
      <c r="AI501" s="148"/>
      <c r="AJ501" s="149"/>
      <c r="AK501" s="148" t="str">
        <f t="shared" si="21"/>
        <v>GFS</v>
      </c>
      <c r="AL501" s="148" t="str">
        <f t="shared" si="22"/>
        <v>Non- ICB</v>
      </c>
      <c r="AM501" s="196" t="str">
        <f t="shared" si="23"/>
        <v>GFS/Non- ICB</v>
      </c>
    </row>
    <row r="502" spans="1:39" x14ac:dyDescent="0.25">
      <c r="A502" s="195" t="str">
        <f>IF(ISERROR(MATCH(H502,PriorMonth!H:H,0)),"New","Unresolved")</f>
        <v>Unresolved</v>
      </c>
      <c r="B502" s="148">
        <v>8520</v>
      </c>
      <c r="C502" s="149" t="s">
        <v>842</v>
      </c>
      <c r="D502" s="148" t="s">
        <v>19</v>
      </c>
      <c r="E502" s="148">
        <v>8243</v>
      </c>
      <c r="F502" s="149" t="s">
        <v>120</v>
      </c>
      <c r="G502" s="148" t="s">
        <v>14</v>
      </c>
      <c r="H502" s="148" t="s">
        <v>1334</v>
      </c>
      <c r="I502" s="149" t="s">
        <v>55</v>
      </c>
      <c r="J502" s="148" t="s">
        <v>19</v>
      </c>
      <c r="K502" s="148">
        <v>42769</v>
      </c>
      <c r="L502" s="149">
        <v>124</v>
      </c>
      <c r="M502" s="148" t="s">
        <v>127</v>
      </c>
      <c r="N502" s="148" t="s">
        <v>128</v>
      </c>
      <c r="O502" s="149">
        <v>42800</v>
      </c>
      <c r="P502" s="148" t="s">
        <v>838</v>
      </c>
      <c r="Q502" s="148">
        <v>93</v>
      </c>
      <c r="R502" s="149" t="s">
        <v>36</v>
      </c>
      <c r="S502" s="148">
        <v>1164580</v>
      </c>
      <c r="T502" s="148" t="s">
        <v>197</v>
      </c>
      <c r="U502" s="149">
        <v>16100.09</v>
      </c>
      <c r="V502" s="148" t="s">
        <v>197</v>
      </c>
      <c r="W502" s="148">
        <v>1164580.3194259591</v>
      </c>
      <c r="X502" s="149" t="s">
        <v>100</v>
      </c>
      <c r="Y502" s="148" t="s">
        <v>114</v>
      </c>
      <c r="Z502" s="148">
        <v>16.100000000000001</v>
      </c>
      <c r="AA502" s="149">
        <v>1</v>
      </c>
      <c r="AB502" s="148" t="s">
        <v>630</v>
      </c>
      <c r="AC502" s="148" t="s">
        <v>660</v>
      </c>
      <c r="AD502" s="149" t="s">
        <v>1335</v>
      </c>
      <c r="AE502" s="148" t="s">
        <v>350</v>
      </c>
      <c r="AF502" s="148"/>
      <c r="AG502" s="149"/>
      <c r="AH502" s="148"/>
      <c r="AI502" s="148"/>
      <c r="AJ502" s="149"/>
      <c r="AK502" s="148" t="str">
        <f t="shared" si="21"/>
        <v>Non-GFS</v>
      </c>
      <c r="AL502" s="148" t="str">
        <f t="shared" si="22"/>
        <v>Non- ICB</v>
      </c>
      <c r="AM502" s="196" t="str">
        <f t="shared" si="23"/>
        <v>Non-GFS/Non- ICB</v>
      </c>
    </row>
    <row r="503" spans="1:39" x14ac:dyDescent="0.25">
      <c r="A503" s="195" t="str">
        <f>IF(ISERROR(MATCH(H503,PriorMonth!H:H,0)),"New","Unresolved")</f>
        <v>New</v>
      </c>
      <c r="B503" s="148">
        <v>1740</v>
      </c>
      <c r="C503" s="149" t="s">
        <v>261</v>
      </c>
      <c r="D503" s="148" t="s">
        <v>15</v>
      </c>
      <c r="E503" s="148">
        <v>1750</v>
      </c>
      <c r="F503" s="149" t="s">
        <v>159</v>
      </c>
      <c r="G503" s="148" t="s">
        <v>18</v>
      </c>
      <c r="H503" s="148" t="s">
        <v>2601</v>
      </c>
      <c r="I503" s="149" t="s">
        <v>61</v>
      </c>
      <c r="J503" s="148" t="s">
        <v>1442</v>
      </c>
      <c r="K503" s="148">
        <v>42884</v>
      </c>
      <c r="L503" s="149">
        <v>9</v>
      </c>
      <c r="M503" s="148" t="s">
        <v>118</v>
      </c>
      <c r="N503" s="148" t="s">
        <v>41</v>
      </c>
      <c r="O503" s="149">
        <v>42892</v>
      </c>
      <c r="P503" s="148" t="s">
        <v>1878</v>
      </c>
      <c r="Q503" s="148">
        <v>1</v>
      </c>
      <c r="R503" s="149" t="s">
        <v>33</v>
      </c>
      <c r="S503" s="148">
        <v>291262.52</v>
      </c>
      <c r="T503" s="148" t="s">
        <v>1443</v>
      </c>
      <c r="U503" s="149">
        <v>16069.62</v>
      </c>
      <c r="V503" s="148" t="s">
        <v>1443</v>
      </c>
      <c r="W503" s="148">
        <v>291262.46322883043</v>
      </c>
      <c r="X503" s="149" t="s">
        <v>100</v>
      </c>
      <c r="Y503" s="148" t="s">
        <v>114</v>
      </c>
      <c r="Z503" s="148">
        <v>16.07</v>
      </c>
      <c r="AA503" s="149">
        <v>1</v>
      </c>
      <c r="AB503" s="148" t="s">
        <v>630</v>
      </c>
      <c r="AC503" s="148" t="s">
        <v>454</v>
      </c>
      <c r="AD503" s="149" t="s">
        <v>2600</v>
      </c>
      <c r="AE503" s="148" t="s">
        <v>350</v>
      </c>
      <c r="AF503" s="148"/>
      <c r="AG503" s="149"/>
      <c r="AH503" s="148"/>
      <c r="AI503" s="148"/>
      <c r="AJ503" s="149"/>
      <c r="AK503" s="148" t="str">
        <f t="shared" si="21"/>
        <v>Non-GFS</v>
      </c>
      <c r="AL503" s="148" t="str">
        <f t="shared" si="22"/>
        <v>Non- ICB</v>
      </c>
      <c r="AM503" s="196" t="str">
        <f t="shared" si="23"/>
        <v>Non-GFS/Non- ICB</v>
      </c>
    </row>
    <row r="504" spans="1:39" x14ac:dyDescent="0.25">
      <c r="A504" s="195" t="str">
        <f>IF(ISERROR(MATCH(H504,PriorMonth!H:H,0)),"New","Unresolved")</f>
        <v>New</v>
      </c>
      <c r="B504" s="148">
        <v>3802</v>
      </c>
      <c r="C504" s="149" t="s">
        <v>169</v>
      </c>
      <c r="D504" s="148" t="s">
        <v>16</v>
      </c>
      <c r="E504" s="148">
        <v>260</v>
      </c>
      <c r="F504" s="149" t="s">
        <v>113</v>
      </c>
      <c r="G504" s="148" t="s">
        <v>23</v>
      </c>
      <c r="H504" s="148">
        <v>701702973</v>
      </c>
      <c r="I504" s="149" t="s">
        <v>277</v>
      </c>
      <c r="J504" s="148" t="s">
        <v>171</v>
      </c>
      <c r="K504" s="148">
        <v>42823</v>
      </c>
      <c r="L504" s="149">
        <v>70</v>
      </c>
      <c r="M504" s="148" t="s">
        <v>111</v>
      </c>
      <c r="N504" s="148" t="s">
        <v>42</v>
      </c>
      <c r="O504" s="149">
        <v>42892</v>
      </c>
      <c r="P504" s="148" t="s">
        <v>1878</v>
      </c>
      <c r="Q504" s="148">
        <v>1</v>
      </c>
      <c r="R504" s="149" t="s">
        <v>33</v>
      </c>
      <c r="S504" s="148">
        <v>16028.28</v>
      </c>
      <c r="T504" s="148" t="s">
        <v>100</v>
      </c>
      <c r="U504" s="149">
        <v>16028.28</v>
      </c>
      <c r="V504" s="148" t="s">
        <v>100</v>
      </c>
      <c r="W504" s="148">
        <v>16028.28</v>
      </c>
      <c r="X504" s="149" t="s">
        <v>100</v>
      </c>
      <c r="Y504" s="148" t="s">
        <v>114</v>
      </c>
      <c r="Z504" s="148">
        <v>16.03</v>
      </c>
      <c r="AA504" s="149">
        <v>1</v>
      </c>
      <c r="AB504" s="148" t="s">
        <v>630</v>
      </c>
      <c r="AC504" s="148" t="s">
        <v>2677</v>
      </c>
      <c r="AD504" s="149" t="s">
        <v>355</v>
      </c>
      <c r="AE504" s="148" t="s">
        <v>350</v>
      </c>
      <c r="AF504" s="148"/>
      <c r="AG504" s="149"/>
      <c r="AH504" s="148"/>
      <c r="AI504" s="148"/>
      <c r="AJ504" s="149"/>
      <c r="AK504" s="148" t="str">
        <f t="shared" si="21"/>
        <v>Non-GFS</v>
      </c>
      <c r="AL504" s="148" t="str">
        <f t="shared" si="22"/>
        <v>Non- ICB</v>
      </c>
      <c r="AM504" s="196" t="str">
        <f t="shared" si="23"/>
        <v>Non-GFS/Non- ICB</v>
      </c>
    </row>
    <row r="505" spans="1:39" x14ac:dyDescent="0.25">
      <c r="A505" s="195" t="str">
        <f>IF(ISERROR(MATCH(H505,PriorMonth!H:H,0)),"New","Unresolved")</f>
        <v>Unresolved</v>
      </c>
      <c r="B505" s="148">
        <v>8520</v>
      </c>
      <c r="C505" s="149" t="s">
        <v>842</v>
      </c>
      <c r="D505" s="148" t="s">
        <v>19</v>
      </c>
      <c r="E505" s="148">
        <v>199</v>
      </c>
      <c r="F505" s="149" t="s">
        <v>137</v>
      </c>
      <c r="G505" s="148" t="s">
        <v>22</v>
      </c>
      <c r="H505" s="148">
        <v>85201810009228</v>
      </c>
      <c r="I505" s="149" t="s">
        <v>54</v>
      </c>
      <c r="J505" s="148" t="s">
        <v>575</v>
      </c>
      <c r="K505" s="148">
        <v>42728</v>
      </c>
      <c r="L505" s="149">
        <v>165</v>
      </c>
      <c r="M505" s="148" t="s">
        <v>111</v>
      </c>
      <c r="N505" s="148" t="s">
        <v>42</v>
      </c>
      <c r="O505" s="149">
        <v>42797</v>
      </c>
      <c r="P505" s="148" t="s">
        <v>838</v>
      </c>
      <c r="Q505" s="148">
        <v>96</v>
      </c>
      <c r="R505" s="149" t="s">
        <v>36</v>
      </c>
      <c r="S505" s="148">
        <v>1158333</v>
      </c>
      <c r="T505" s="148" t="s">
        <v>197</v>
      </c>
      <c r="U505" s="149">
        <v>16013.72</v>
      </c>
      <c r="V505" s="148" t="s">
        <v>197</v>
      </c>
      <c r="W505" s="148">
        <v>1158332.8511081534</v>
      </c>
      <c r="X505" s="149" t="s">
        <v>100</v>
      </c>
      <c r="Y505" s="148" t="s">
        <v>114</v>
      </c>
      <c r="Z505" s="148">
        <v>16.010000000000002</v>
      </c>
      <c r="AA505" s="149">
        <v>1</v>
      </c>
      <c r="AB505" s="148" t="s">
        <v>630</v>
      </c>
      <c r="AC505" s="148" t="s">
        <v>484</v>
      </c>
      <c r="AD505" s="149" t="s">
        <v>396</v>
      </c>
      <c r="AE505" s="148" t="s">
        <v>350</v>
      </c>
      <c r="AF505" s="148"/>
      <c r="AG505" s="149"/>
      <c r="AH505" s="148"/>
      <c r="AI505" s="148"/>
      <c r="AJ505" s="149"/>
      <c r="AK505" s="148" t="str">
        <f t="shared" si="21"/>
        <v>GFS</v>
      </c>
      <c r="AL505" s="148" t="str">
        <f t="shared" si="22"/>
        <v>Non- ICB</v>
      </c>
      <c r="AM505" s="196" t="str">
        <f t="shared" si="23"/>
        <v>GFS/Non- ICB</v>
      </c>
    </row>
    <row r="506" spans="1:39" x14ac:dyDescent="0.25">
      <c r="A506" s="195" t="str">
        <f>IF(ISERROR(MATCH(H506,PriorMonth!H:H,0)),"New","Unresolved")</f>
        <v>Unresolved</v>
      </c>
      <c r="B506" s="148">
        <v>8520</v>
      </c>
      <c r="C506" s="149" t="s">
        <v>842</v>
      </c>
      <c r="D506" s="148" t="s">
        <v>19</v>
      </c>
      <c r="E506" s="148">
        <v>199</v>
      </c>
      <c r="F506" s="149" t="s">
        <v>137</v>
      </c>
      <c r="G506" s="148" t="s">
        <v>22</v>
      </c>
      <c r="H506" s="148">
        <v>85201810009229</v>
      </c>
      <c r="I506" s="149" t="s">
        <v>54</v>
      </c>
      <c r="J506" s="148" t="s">
        <v>575</v>
      </c>
      <c r="K506" s="148">
        <v>42728</v>
      </c>
      <c r="L506" s="149">
        <v>165</v>
      </c>
      <c r="M506" s="148" t="s">
        <v>111</v>
      </c>
      <c r="N506" s="148" t="s">
        <v>42</v>
      </c>
      <c r="O506" s="149">
        <v>42797</v>
      </c>
      <c r="P506" s="148" t="s">
        <v>838</v>
      </c>
      <c r="Q506" s="148">
        <v>96</v>
      </c>
      <c r="R506" s="149" t="s">
        <v>36</v>
      </c>
      <c r="S506" s="148">
        <v>1158333</v>
      </c>
      <c r="T506" s="148" t="s">
        <v>197</v>
      </c>
      <c r="U506" s="149">
        <v>16013.72</v>
      </c>
      <c r="V506" s="148" t="s">
        <v>197</v>
      </c>
      <c r="W506" s="148">
        <v>1158332.8511081534</v>
      </c>
      <c r="X506" s="149" t="s">
        <v>100</v>
      </c>
      <c r="Y506" s="148" t="s">
        <v>114</v>
      </c>
      <c r="Z506" s="148">
        <v>16.010000000000002</v>
      </c>
      <c r="AA506" s="149">
        <v>1</v>
      </c>
      <c r="AB506" s="148" t="s">
        <v>630</v>
      </c>
      <c r="AC506" s="148" t="s">
        <v>484</v>
      </c>
      <c r="AD506" s="149" t="s">
        <v>396</v>
      </c>
      <c r="AE506" s="148" t="s">
        <v>350</v>
      </c>
      <c r="AF506" s="148"/>
      <c r="AG506" s="149"/>
      <c r="AH506" s="148"/>
      <c r="AI506" s="148"/>
      <c r="AJ506" s="149"/>
      <c r="AK506" s="148" t="str">
        <f t="shared" si="21"/>
        <v>GFS</v>
      </c>
      <c r="AL506" s="148" t="str">
        <f t="shared" si="22"/>
        <v>Non- ICB</v>
      </c>
      <c r="AM506" s="196" t="str">
        <f t="shared" si="23"/>
        <v>GFS/Non- ICB</v>
      </c>
    </row>
    <row r="507" spans="1:39" x14ac:dyDescent="0.25">
      <c r="A507" s="195" t="str">
        <f>IF(ISERROR(MATCH(H507,PriorMonth!H:H,0)),"New","Unresolved")</f>
        <v>New</v>
      </c>
      <c r="B507" s="148">
        <v>8520</v>
      </c>
      <c r="C507" s="149" t="s">
        <v>842</v>
      </c>
      <c r="D507" s="148" t="s">
        <v>19</v>
      </c>
      <c r="E507" s="148">
        <v>199</v>
      </c>
      <c r="F507" s="149" t="s">
        <v>137</v>
      </c>
      <c r="G507" s="148" t="s">
        <v>22</v>
      </c>
      <c r="H507" s="148">
        <v>85201810009763</v>
      </c>
      <c r="I507" s="149" t="s">
        <v>54</v>
      </c>
      <c r="J507" s="148" t="s">
        <v>575</v>
      </c>
      <c r="K507" s="148">
        <v>42828</v>
      </c>
      <c r="L507" s="149">
        <v>65</v>
      </c>
      <c r="M507" s="148" t="s">
        <v>111</v>
      </c>
      <c r="N507" s="148" t="s">
        <v>42</v>
      </c>
      <c r="O507" s="149">
        <v>42893</v>
      </c>
      <c r="P507" s="148" t="s">
        <v>1878</v>
      </c>
      <c r="Q507" s="148">
        <v>0</v>
      </c>
      <c r="R507" s="149" t="s">
        <v>33</v>
      </c>
      <c r="S507" s="148">
        <v>1158333</v>
      </c>
      <c r="T507" s="148" t="s">
        <v>197</v>
      </c>
      <c r="U507" s="149">
        <v>16013.72</v>
      </c>
      <c r="V507" s="148" t="s">
        <v>197</v>
      </c>
      <c r="W507" s="148">
        <v>1158332.8511081534</v>
      </c>
      <c r="X507" s="149" t="s">
        <v>100</v>
      </c>
      <c r="Y507" s="148" t="s">
        <v>114</v>
      </c>
      <c r="Z507" s="148">
        <v>16.010000000000002</v>
      </c>
      <c r="AA507" s="149">
        <v>1</v>
      </c>
      <c r="AB507" s="148" t="s">
        <v>630</v>
      </c>
      <c r="AC507" s="148" t="s">
        <v>446</v>
      </c>
      <c r="AD507" s="149" t="s">
        <v>2059</v>
      </c>
      <c r="AE507" s="148" t="s">
        <v>350</v>
      </c>
      <c r="AF507" s="148"/>
      <c r="AG507" s="149"/>
      <c r="AH507" s="148"/>
      <c r="AI507" s="148"/>
      <c r="AJ507" s="149"/>
      <c r="AK507" s="148" t="str">
        <f t="shared" si="21"/>
        <v>GFS</v>
      </c>
      <c r="AL507" s="148" t="str">
        <f t="shared" si="22"/>
        <v>Non- ICB</v>
      </c>
      <c r="AM507" s="196" t="str">
        <f t="shared" si="23"/>
        <v>GFS/Non- ICB</v>
      </c>
    </row>
    <row r="508" spans="1:39" x14ac:dyDescent="0.25">
      <c r="A508" s="195" t="str">
        <f>IF(ISERROR(MATCH(H508,PriorMonth!H:H,0)),"New","Unresolved")</f>
        <v>New</v>
      </c>
      <c r="B508" s="148">
        <v>8520</v>
      </c>
      <c r="C508" s="149" t="s">
        <v>842</v>
      </c>
      <c r="D508" s="148" t="s">
        <v>19</v>
      </c>
      <c r="E508" s="148">
        <v>199</v>
      </c>
      <c r="F508" s="149" t="s">
        <v>137</v>
      </c>
      <c r="G508" s="148" t="s">
        <v>22</v>
      </c>
      <c r="H508" s="148">
        <v>85201810009764</v>
      </c>
      <c r="I508" s="149" t="s">
        <v>54</v>
      </c>
      <c r="J508" s="148" t="s">
        <v>575</v>
      </c>
      <c r="K508" s="148">
        <v>42828</v>
      </c>
      <c r="L508" s="149">
        <v>65</v>
      </c>
      <c r="M508" s="148" t="s">
        <v>111</v>
      </c>
      <c r="N508" s="148" t="s">
        <v>42</v>
      </c>
      <c r="O508" s="149">
        <v>42893</v>
      </c>
      <c r="P508" s="148" t="s">
        <v>1878</v>
      </c>
      <c r="Q508" s="148">
        <v>0</v>
      </c>
      <c r="R508" s="149" t="s">
        <v>33</v>
      </c>
      <c r="S508" s="148">
        <v>1158333</v>
      </c>
      <c r="T508" s="148" t="s">
        <v>197</v>
      </c>
      <c r="U508" s="149">
        <v>16013.72</v>
      </c>
      <c r="V508" s="148" t="s">
        <v>197</v>
      </c>
      <c r="W508" s="148">
        <v>1158332.8511081534</v>
      </c>
      <c r="X508" s="149" t="s">
        <v>100</v>
      </c>
      <c r="Y508" s="148" t="s">
        <v>114</v>
      </c>
      <c r="Z508" s="148">
        <v>16.010000000000002</v>
      </c>
      <c r="AA508" s="149">
        <v>1</v>
      </c>
      <c r="AB508" s="148" t="s">
        <v>630</v>
      </c>
      <c r="AC508" s="148" t="s">
        <v>446</v>
      </c>
      <c r="AD508" s="149" t="s">
        <v>2059</v>
      </c>
      <c r="AE508" s="148" t="s">
        <v>350</v>
      </c>
      <c r="AF508" s="148"/>
      <c r="AG508" s="149"/>
      <c r="AH508" s="148"/>
      <c r="AI508" s="148"/>
      <c r="AJ508" s="149"/>
      <c r="AK508" s="148" t="str">
        <f t="shared" si="21"/>
        <v>GFS</v>
      </c>
      <c r="AL508" s="148" t="str">
        <f t="shared" si="22"/>
        <v>Non- ICB</v>
      </c>
      <c r="AM508" s="196" t="str">
        <f t="shared" si="23"/>
        <v>GFS/Non- ICB</v>
      </c>
    </row>
    <row r="509" spans="1:39" x14ac:dyDescent="0.25">
      <c r="A509" s="195" t="str">
        <f>IF(ISERROR(MATCH(H509,PriorMonth!H:H,0)),"New","Unresolved")</f>
        <v>New</v>
      </c>
      <c r="B509" s="148">
        <v>8520</v>
      </c>
      <c r="C509" s="149" t="s">
        <v>842</v>
      </c>
      <c r="D509" s="148" t="s">
        <v>19</v>
      </c>
      <c r="E509" s="148">
        <v>199</v>
      </c>
      <c r="F509" s="149" t="s">
        <v>137</v>
      </c>
      <c r="G509" s="148" t="s">
        <v>22</v>
      </c>
      <c r="H509" s="148">
        <v>85201810009765</v>
      </c>
      <c r="I509" s="149" t="s">
        <v>54</v>
      </c>
      <c r="J509" s="148" t="s">
        <v>575</v>
      </c>
      <c r="K509" s="148">
        <v>42828</v>
      </c>
      <c r="L509" s="149">
        <v>65</v>
      </c>
      <c r="M509" s="148" t="s">
        <v>111</v>
      </c>
      <c r="N509" s="148" t="s">
        <v>42</v>
      </c>
      <c r="O509" s="149">
        <v>42893</v>
      </c>
      <c r="P509" s="148" t="s">
        <v>1878</v>
      </c>
      <c r="Q509" s="148">
        <v>0</v>
      </c>
      <c r="R509" s="149" t="s">
        <v>33</v>
      </c>
      <c r="S509" s="148">
        <v>1158333</v>
      </c>
      <c r="T509" s="148" t="s">
        <v>197</v>
      </c>
      <c r="U509" s="149">
        <v>16013.72</v>
      </c>
      <c r="V509" s="148" t="s">
        <v>197</v>
      </c>
      <c r="W509" s="148">
        <v>1158332.8511081534</v>
      </c>
      <c r="X509" s="149" t="s">
        <v>100</v>
      </c>
      <c r="Y509" s="148" t="s">
        <v>114</v>
      </c>
      <c r="Z509" s="148">
        <v>16.010000000000002</v>
      </c>
      <c r="AA509" s="149">
        <v>1</v>
      </c>
      <c r="AB509" s="148" t="s">
        <v>630</v>
      </c>
      <c r="AC509" s="148" t="s">
        <v>446</v>
      </c>
      <c r="AD509" s="149" t="s">
        <v>2059</v>
      </c>
      <c r="AE509" s="148" t="s">
        <v>350</v>
      </c>
      <c r="AF509" s="148"/>
      <c r="AG509" s="149"/>
      <c r="AH509" s="148"/>
      <c r="AI509" s="148"/>
      <c r="AJ509" s="149"/>
      <c r="AK509" s="148" t="str">
        <f t="shared" si="21"/>
        <v>GFS</v>
      </c>
      <c r="AL509" s="148" t="str">
        <f t="shared" si="22"/>
        <v>Non- ICB</v>
      </c>
      <c r="AM509" s="196" t="str">
        <f t="shared" si="23"/>
        <v>GFS/Non- ICB</v>
      </c>
    </row>
    <row r="510" spans="1:39" x14ac:dyDescent="0.25">
      <c r="A510" s="195" t="str">
        <f>IF(ISERROR(MATCH(H510,PriorMonth!H:H,0)),"New","Unresolved")</f>
        <v>Unresolved</v>
      </c>
      <c r="B510" s="148">
        <v>283</v>
      </c>
      <c r="C510" s="149" t="s">
        <v>109</v>
      </c>
      <c r="D510" s="148" t="s">
        <v>14</v>
      </c>
      <c r="E510" s="148">
        <v>8310</v>
      </c>
      <c r="F510" s="149" t="s">
        <v>170</v>
      </c>
      <c r="G510" s="148" t="s">
        <v>14</v>
      </c>
      <c r="H510" s="148">
        <v>2830169003512</v>
      </c>
      <c r="I510" s="149" t="s">
        <v>55</v>
      </c>
      <c r="J510" s="148" t="s">
        <v>131</v>
      </c>
      <c r="K510" s="148">
        <v>42795</v>
      </c>
      <c r="L510" s="149">
        <v>98</v>
      </c>
      <c r="M510" s="148" t="s">
        <v>118</v>
      </c>
      <c r="N510" s="148" t="s">
        <v>41</v>
      </c>
      <c r="O510" s="149">
        <v>42859</v>
      </c>
      <c r="P510" s="148" t="s">
        <v>1878</v>
      </c>
      <c r="Q510" s="148">
        <v>34</v>
      </c>
      <c r="R510" s="149" t="s">
        <v>34</v>
      </c>
      <c r="S510" s="148">
        <v>16004.36</v>
      </c>
      <c r="T510" s="148" t="s">
        <v>100</v>
      </c>
      <c r="U510" s="149">
        <v>16004.36</v>
      </c>
      <c r="V510" s="148" t="s">
        <v>100</v>
      </c>
      <c r="W510" s="148">
        <v>16004.36</v>
      </c>
      <c r="X510" s="149" t="s">
        <v>100</v>
      </c>
      <c r="Y510" s="148" t="s">
        <v>107</v>
      </c>
      <c r="Z510" s="148">
        <v>16</v>
      </c>
      <c r="AA510" s="149">
        <v>1</v>
      </c>
      <c r="AB510" s="148" t="s">
        <v>630</v>
      </c>
      <c r="AC510" s="148" t="s">
        <v>420</v>
      </c>
      <c r="AD510" s="149" t="s">
        <v>1967</v>
      </c>
      <c r="AE510" s="148" t="s">
        <v>350</v>
      </c>
      <c r="AF510" s="148"/>
      <c r="AG510" s="149"/>
      <c r="AH510" s="148"/>
      <c r="AI510" s="148"/>
      <c r="AJ510" s="149"/>
      <c r="AK510" s="148" t="str">
        <f t="shared" si="21"/>
        <v>GFS</v>
      </c>
      <c r="AL510" s="148" t="str">
        <f t="shared" si="22"/>
        <v>Non- ICB</v>
      </c>
      <c r="AM510" s="196" t="str">
        <f t="shared" si="23"/>
        <v>GFS/Non- ICB</v>
      </c>
    </row>
    <row r="511" spans="1:39" x14ac:dyDescent="0.25">
      <c r="A511" s="195" t="str">
        <f>IF(ISERROR(MATCH(H511,PriorMonth!H:H,0)),"New","Unresolved")</f>
        <v>Unresolved</v>
      </c>
      <c r="B511" s="148">
        <v>283</v>
      </c>
      <c r="C511" s="149" t="s">
        <v>109</v>
      </c>
      <c r="D511" s="148" t="s">
        <v>14</v>
      </c>
      <c r="E511" s="148">
        <v>8310</v>
      </c>
      <c r="F511" s="149" t="s">
        <v>170</v>
      </c>
      <c r="G511" s="148" t="s">
        <v>14</v>
      </c>
      <c r="H511" s="148">
        <v>2830169003473</v>
      </c>
      <c r="I511" s="149" t="s">
        <v>55</v>
      </c>
      <c r="J511" s="148" t="s">
        <v>131</v>
      </c>
      <c r="K511" s="148">
        <v>42773</v>
      </c>
      <c r="L511" s="149">
        <v>120</v>
      </c>
      <c r="M511" s="148" t="s">
        <v>118</v>
      </c>
      <c r="N511" s="148" t="s">
        <v>41</v>
      </c>
      <c r="O511" s="149">
        <v>42859</v>
      </c>
      <c r="P511" s="148" t="s">
        <v>1878</v>
      </c>
      <c r="Q511" s="148">
        <v>34</v>
      </c>
      <c r="R511" s="149" t="s">
        <v>34</v>
      </c>
      <c r="S511" s="148">
        <v>16004.36</v>
      </c>
      <c r="T511" s="148" t="s">
        <v>100</v>
      </c>
      <c r="U511" s="149">
        <v>16004.36</v>
      </c>
      <c r="V511" s="148" t="s">
        <v>100</v>
      </c>
      <c r="W511" s="148">
        <v>16004.36</v>
      </c>
      <c r="X511" s="149" t="s">
        <v>100</v>
      </c>
      <c r="Y511" s="148" t="s">
        <v>107</v>
      </c>
      <c r="Z511" s="148">
        <v>16</v>
      </c>
      <c r="AA511" s="149">
        <v>1</v>
      </c>
      <c r="AB511" s="148" t="s">
        <v>630</v>
      </c>
      <c r="AC511" s="148" t="s">
        <v>420</v>
      </c>
      <c r="AD511" s="149" t="s">
        <v>1991</v>
      </c>
      <c r="AE511" s="148" t="s">
        <v>350</v>
      </c>
      <c r="AF511" s="148"/>
      <c r="AG511" s="149"/>
      <c r="AH511" s="148"/>
      <c r="AI511" s="148"/>
      <c r="AJ511" s="149"/>
      <c r="AK511" s="148" t="str">
        <f t="shared" si="21"/>
        <v>GFS</v>
      </c>
      <c r="AL511" s="148" t="str">
        <f t="shared" si="22"/>
        <v>Non- ICB</v>
      </c>
      <c r="AM511" s="196" t="str">
        <f t="shared" si="23"/>
        <v>GFS/Non- ICB</v>
      </c>
    </row>
    <row r="512" spans="1:39" x14ac:dyDescent="0.25">
      <c r="A512" s="195" t="str">
        <f>IF(ISERROR(MATCH(H512,PriorMonth!H:H,0)),"New","Unresolved")</f>
        <v>Unresolved</v>
      </c>
      <c r="B512" s="148">
        <v>8520</v>
      </c>
      <c r="C512" s="149" t="s">
        <v>842</v>
      </c>
      <c r="D512" s="148" t="s">
        <v>19</v>
      </c>
      <c r="E512" s="148">
        <v>795</v>
      </c>
      <c r="F512" s="149" t="s">
        <v>264</v>
      </c>
      <c r="G512" s="148" t="s">
        <v>14</v>
      </c>
      <c r="H512" s="148">
        <v>85203920000203</v>
      </c>
      <c r="I512" s="149" t="s">
        <v>277</v>
      </c>
      <c r="J512" s="148" t="s">
        <v>306</v>
      </c>
      <c r="K512" s="148">
        <v>42796</v>
      </c>
      <c r="L512" s="149">
        <v>97</v>
      </c>
      <c r="M512" s="148" t="s">
        <v>111</v>
      </c>
      <c r="N512" s="148" t="s">
        <v>42</v>
      </c>
      <c r="O512" s="149">
        <v>42859</v>
      </c>
      <c r="P512" s="148" t="s">
        <v>1878</v>
      </c>
      <c r="Q512" s="148">
        <v>34</v>
      </c>
      <c r="R512" s="149" t="s">
        <v>34</v>
      </c>
      <c r="S512" s="148">
        <v>1156212.05</v>
      </c>
      <c r="T512" s="148" t="s">
        <v>197</v>
      </c>
      <c r="U512" s="149">
        <v>15984.4</v>
      </c>
      <c r="V512" s="148" t="s">
        <v>197</v>
      </c>
      <c r="W512" s="148">
        <v>1156212.0247670852</v>
      </c>
      <c r="X512" s="149" t="s">
        <v>100</v>
      </c>
      <c r="Y512" s="148" t="s">
        <v>114</v>
      </c>
      <c r="Z512" s="148">
        <v>15.98</v>
      </c>
      <c r="AA512" s="149">
        <v>1</v>
      </c>
      <c r="AB512" s="148" t="s">
        <v>630</v>
      </c>
      <c r="AC512" s="148" t="s">
        <v>426</v>
      </c>
      <c r="AD512" s="149" t="s">
        <v>361</v>
      </c>
      <c r="AE512" s="148" t="s">
        <v>350</v>
      </c>
      <c r="AF512" s="148"/>
      <c r="AG512" s="149"/>
      <c r="AH512" s="148"/>
      <c r="AI512" s="148"/>
      <c r="AJ512" s="149"/>
      <c r="AK512" s="148" t="str">
        <f t="shared" si="21"/>
        <v>GFS</v>
      </c>
      <c r="AL512" s="148" t="str">
        <f t="shared" si="22"/>
        <v>ICB</v>
      </c>
      <c r="AM512" s="196" t="str">
        <f t="shared" si="23"/>
        <v>GFS/ICB</v>
      </c>
    </row>
    <row r="513" spans="1:39" x14ac:dyDescent="0.25">
      <c r="A513" s="195" t="str">
        <f>IF(ISERROR(MATCH(H513,PriorMonth!H:H,0)),"New","Unresolved")</f>
        <v>Unresolved</v>
      </c>
      <c r="B513" s="148">
        <v>95</v>
      </c>
      <c r="C513" s="149" t="s">
        <v>153</v>
      </c>
      <c r="D513" s="148" t="s">
        <v>17</v>
      </c>
      <c r="E513" s="148">
        <v>8310</v>
      </c>
      <c r="F513" s="149" t="s">
        <v>170</v>
      </c>
      <c r="G513" s="148" t="s">
        <v>14</v>
      </c>
      <c r="H513" s="148">
        <v>950110009110</v>
      </c>
      <c r="I513" s="149" t="s">
        <v>58</v>
      </c>
      <c r="J513" s="148" t="s">
        <v>195</v>
      </c>
      <c r="K513" s="148">
        <v>42542</v>
      </c>
      <c r="L513" s="149">
        <v>351</v>
      </c>
      <c r="M513" s="148" t="s">
        <v>118</v>
      </c>
      <c r="N513" s="148" t="s">
        <v>41</v>
      </c>
      <c r="O513" s="149">
        <v>42859</v>
      </c>
      <c r="P513" s="148" t="s">
        <v>1878</v>
      </c>
      <c r="Q513" s="148">
        <v>34</v>
      </c>
      <c r="R513" s="149" t="s">
        <v>34</v>
      </c>
      <c r="S513" s="148">
        <v>15948</v>
      </c>
      <c r="T513" s="148" t="s">
        <v>100</v>
      </c>
      <c r="U513" s="149">
        <v>15948</v>
      </c>
      <c r="V513" s="148" t="s">
        <v>100</v>
      </c>
      <c r="W513" s="148">
        <v>15948</v>
      </c>
      <c r="X513" s="149" t="s">
        <v>100</v>
      </c>
      <c r="Y513" s="148" t="s">
        <v>114</v>
      </c>
      <c r="Z513" s="148">
        <v>15.95</v>
      </c>
      <c r="AA513" s="149">
        <v>1</v>
      </c>
      <c r="AB513" s="148" t="s">
        <v>630</v>
      </c>
      <c r="AC513" s="148" t="s">
        <v>420</v>
      </c>
      <c r="AD513" s="149" t="s">
        <v>1892</v>
      </c>
      <c r="AE513" s="148" t="s">
        <v>350</v>
      </c>
      <c r="AF513" s="148"/>
      <c r="AG513" s="149"/>
      <c r="AH513" s="148"/>
      <c r="AI513" s="148"/>
      <c r="AJ513" s="149"/>
      <c r="AK513" s="148" t="str">
        <f t="shared" si="21"/>
        <v>GFS</v>
      </c>
      <c r="AL513" s="148" t="str">
        <f t="shared" si="22"/>
        <v>Non- ICB</v>
      </c>
      <c r="AM513" s="196" t="str">
        <f t="shared" si="23"/>
        <v>GFS/Non- ICB</v>
      </c>
    </row>
    <row r="514" spans="1:39" x14ac:dyDescent="0.25">
      <c r="A514" s="195" t="str">
        <f>IF(ISERROR(MATCH(H514,PriorMonth!H:H,0)),"New","Unresolved")</f>
        <v>Unresolved</v>
      </c>
      <c r="B514" s="148">
        <v>413</v>
      </c>
      <c r="C514" s="149" t="s">
        <v>136</v>
      </c>
      <c r="D514" s="148" t="s">
        <v>13</v>
      </c>
      <c r="E514" s="148">
        <v>8243</v>
      </c>
      <c r="F514" s="149" t="s">
        <v>120</v>
      </c>
      <c r="G514" s="148" t="s">
        <v>14</v>
      </c>
      <c r="H514" s="148">
        <v>4130110170475</v>
      </c>
      <c r="I514" s="149" t="s">
        <v>55</v>
      </c>
      <c r="J514" s="148" t="s">
        <v>852</v>
      </c>
      <c r="K514" s="148">
        <v>42726</v>
      </c>
      <c r="L514" s="149">
        <v>167</v>
      </c>
      <c r="M514" s="148" t="s">
        <v>111</v>
      </c>
      <c r="N514" s="148" t="s">
        <v>42</v>
      </c>
      <c r="O514" s="149">
        <v>42797</v>
      </c>
      <c r="P514" s="148" t="s">
        <v>838</v>
      </c>
      <c r="Q514" s="148">
        <v>96</v>
      </c>
      <c r="R514" s="149" t="s">
        <v>36</v>
      </c>
      <c r="S514" s="148">
        <v>15929.6</v>
      </c>
      <c r="T514" s="148" t="s">
        <v>100</v>
      </c>
      <c r="U514" s="149">
        <v>15929.6</v>
      </c>
      <c r="V514" s="148" t="s">
        <v>100</v>
      </c>
      <c r="W514" s="148">
        <v>15929.6</v>
      </c>
      <c r="X514" s="149" t="s">
        <v>100</v>
      </c>
      <c r="Y514" s="148" t="s">
        <v>114</v>
      </c>
      <c r="Z514" s="148">
        <v>15.93</v>
      </c>
      <c r="AA514" s="149">
        <v>1</v>
      </c>
      <c r="AB514" s="148" t="s">
        <v>630</v>
      </c>
      <c r="AC514" s="148" t="s">
        <v>851</v>
      </c>
      <c r="AD514" s="149" t="s">
        <v>352</v>
      </c>
      <c r="AE514" s="148" t="s">
        <v>350</v>
      </c>
      <c r="AF514" s="148"/>
      <c r="AG514" s="149"/>
      <c r="AH514" s="148"/>
      <c r="AI514" s="148"/>
      <c r="AJ514" s="149"/>
      <c r="AK514" s="148" t="str">
        <f t="shared" ref="AK514:AK577" si="24">IF(TEXT(B514,0)=LEFT(H514,LEN(B514)),"GFS","Non-GFS")</f>
        <v>GFS</v>
      </c>
      <c r="AL514" s="148" t="str">
        <f t="shared" ref="AL514:AL577" si="25">IF(AND(AK514="GFS",MID(H514,LEN(B514)+3,1)="2"),"ICB","Non- ICB")</f>
        <v>Non- ICB</v>
      </c>
      <c r="AM514" s="196" t="str">
        <f t="shared" ref="AM514:AM577" si="26">AK514&amp;"/"&amp;AL514</f>
        <v>GFS/Non- ICB</v>
      </c>
    </row>
    <row r="515" spans="1:39" x14ac:dyDescent="0.25">
      <c r="A515" s="195" t="str">
        <f>IF(ISERROR(MATCH(H515,PriorMonth!H:H,0)),"New","Unresolved")</f>
        <v>Unresolved</v>
      </c>
      <c r="B515" s="148">
        <v>8520</v>
      </c>
      <c r="C515" s="149" t="s">
        <v>842</v>
      </c>
      <c r="D515" s="148" t="s">
        <v>19</v>
      </c>
      <c r="E515" s="148">
        <v>795</v>
      </c>
      <c r="F515" s="149" t="s">
        <v>264</v>
      </c>
      <c r="G515" s="148" t="s">
        <v>14</v>
      </c>
      <c r="H515" s="148">
        <v>85203920000204</v>
      </c>
      <c r="I515" s="149" t="s">
        <v>277</v>
      </c>
      <c r="J515" s="148" t="s">
        <v>306</v>
      </c>
      <c r="K515" s="148">
        <v>42796</v>
      </c>
      <c r="L515" s="149">
        <v>97</v>
      </c>
      <c r="M515" s="148" t="s">
        <v>161</v>
      </c>
      <c r="N515" s="148" t="s">
        <v>128</v>
      </c>
      <c r="O515" s="149">
        <v>42859</v>
      </c>
      <c r="P515" s="148" t="s">
        <v>1878</v>
      </c>
      <c r="Q515" s="148">
        <v>34</v>
      </c>
      <c r="R515" s="149" t="s">
        <v>34</v>
      </c>
      <c r="S515" s="148">
        <v>1152561.1000000001</v>
      </c>
      <c r="T515" s="148" t="s">
        <v>197</v>
      </c>
      <c r="U515" s="149">
        <v>15933.93</v>
      </c>
      <c r="V515" s="148" t="s">
        <v>197</v>
      </c>
      <c r="W515" s="148">
        <v>1152561.3390428794</v>
      </c>
      <c r="X515" s="149" t="s">
        <v>100</v>
      </c>
      <c r="Y515" s="148" t="s">
        <v>114</v>
      </c>
      <c r="Z515" s="148">
        <v>15.93</v>
      </c>
      <c r="AA515" s="149">
        <v>1</v>
      </c>
      <c r="AB515" s="148" t="s">
        <v>630</v>
      </c>
      <c r="AC515" s="148" t="s">
        <v>426</v>
      </c>
      <c r="AD515" s="149" t="s">
        <v>361</v>
      </c>
      <c r="AE515" s="148" t="s">
        <v>350</v>
      </c>
      <c r="AF515" s="148"/>
      <c r="AG515" s="149"/>
      <c r="AH515" s="148"/>
      <c r="AI515" s="148"/>
      <c r="AJ515" s="149"/>
      <c r="AK515" s="148" t="str">
        <f t="shared" si="24"/>
        <v>GFS</v>
      </c>
      <c r="AL515" s="148" t="str">
        <f t="shared" si="25"/>
        <v>ICB</v>
      </c>
      <c r="AM515" s="196" t="str">
        <f t="shared" si="26"/>
        <v>GFS/ICB</v>
      </c>
    </row>
    <row r="516" spans="1:39" x14ac:dyDescent="0.25">
      <c r="A516" s="195" t="str">
        <f>IF(ISERROR(MATCH(H516,PriorMonth!H:H,0)),"New","Unresolved")</f>
        <v>Unresolved</v>
      </c>
      <c r="B516" s="148">
        <v>8243</v>
      </c>
      <c r="C516" s="149" t="s">
        <v>120</v>
      </c>
      <c r="D516" s="148" t="s">
        <v>14</v>
      </c>
      <c r="E516" s="148">
        <v>8205</v>
      </c>
      <c r="F516" s="149" t="s">
        <v>130</v>
      </c>
      <c r="G516" s="148" t="s">
        <v>14</v>
      </c>
      <c r="H516" s="148">
        <v>82430160091290</v>
      </c>
      <c r="I516" s="149" t="s">
        <v>56</v>
      </c>
      <c r="J516" s="148" t="s">
        <v>300</v>
      </c>
      <c r="K516" s="148">
        <v>42647</v>
      </c>
      <c r="L516" s="149">
        <v>246</v>
      </c>
      <c r="M516" s="148" t="s">
        <v>122</v>
      </c>
      <c r="N516" s="148" t="s">
        <v>41</v>
      </c>
      <c r="O516" s="149">
        <v>42706</v>
      </c>
      <c r="P516" s="148" t="s">
        <v>651</v>
      </c>
      <c r="Q516" s="148">
        <v>187</v>
      </c>
      <c r="R516" s="149" t="s">
        <v>37</v>
      </c>
      <c r="S516" s="148">
        <v>15825</v>
      </c>
      <c r="T516" s="148" t="s">
        <v>100</v>
      </c>
      <c r="U516" s="149">
        <v>15825</v>
      </c>
      <c r="V516" s="148" t="s">
        <v>100</v>
      </c>
      <c r="W516" s="148">
        <v>15825</v>
      </c>
      <c r="X516" s="149" t="s">
        <v>100</v>
      </c>
      <c r="Y516" s="148" t="s">
        <v>107</v>
      </c>
      <c r="Z516" s="148">
        <v>15.83</v>
      </c>
      <c r="AA516" s="149">
        <v>1</v>
      </c>
      <c r="AB516" s="148" t="s">
        <v>630</v>
      </c>
      <c r="AC516" s="148" t="s">
        <v>762</v>
      </c>
      <c r="AD516" s="149" t="s">
        <v>2698</v>
      </c>
      <c r="AE516" s="148" t="s">
        <v>350</v>
      </c>
      <c r="AF516" s="148"/>
      <c r="AG516" s="149"/>
      <c r="AH516" s="148"/>
      <c r="AI516" s="148"/>
      <c r="AJ516" s="149"/>
      <c r="AK516" s="148" t="str">
        <f t="shared" si="24"/>
        <v>GFS</v>
      </c>
      <c r="AL516" s="148" t="str">
        <f t="shared" si="25"/>
        <v>Non- ICB</v>
      </c>
      <c r="AM516" s="196" t="str">
        <f t="shared" si="26"/>
        <v>GFS/Non- ICB</v>
      </c>
    </row>
    <row r="517" spans="1:39" x14ac:dyDescent="0.25">
      <c r="A517" s="195" t="str">
        <f>IF(ISERROR(MATCH(H517,PriorMonth!H:H,0)),"New","Unresolved")</f>
        <v>Unresolved</v>
      </c>
      <c r="B517" s="148">
        <v>1730</v>
      </c>
      <c r="C517" s="149" t="s">
        <v>172</v>
      </c>
      <c r="D517" s="148" t="s">
        <v>18</v>
      </c>
      <c r="E517" s="148">
        <v>635</v>
      </c>
      <c r="F517" s="149" t="s">
        <v>142</v>
      </c>
      <c r="G517" s="148" t="s">
        <v>16</v>
      </c>
      <c r="H517" s="148">
        <v>8833</v>
      </c>
      <c r="I517" s="149" t="s">
        <v>55</v>
      </c>
      <c r="J517" s="148" t="s">
        <v>173</v>
      </c>
      <c r="K517" s="148">
        <v>42731</v>
      </c>
      <c r="L517" s="149">
        <v>162</v>
      </c>
      <c r="M517" s="148" t="s">
        <v>111</v>
      </c>
      <c r="N517" s="148" t="s">
        <v>42</v>
      </c>
      <c r="O517" s="149">
        <v>42797</v>
      </c>
      <c r="P517" s="148" t="s">
        <v>838</v>
      </c>
      <c r="Q517" s="148">
        <v>96</v>
      </c>
      <c r="R517" s="149" t="s">
        <v>36</v>
      </c>
      <c r="S517" s="148">
        <v>15794</v>
      </c>
      <c r="T517" s="148" t="s">
        <v>100</v>
      </c>
      <c r="U517" s="149">
        <v>15794</v>
      </c>
      <c r="V517" s="148" t="s">
        <v>100</v>
      </c>
      <c r="W517" s="148">
        <v>15794</v>
      </c>
      <c r="X517" s="149" t="s">
        <v>100</v>
      </c>
      <c r="Y517" s="148" t="s">
        <v>114</v>
      </c>
      <c r="Z517" s="148">
        <v>15.79</v>
      </c>
      <c r="AA517" s="149">
        <v>1</v>
      </c>
      <c r="AB517" s="148" t="s">
        <v>630</v>
      </c>
      <c r="AC517" s="148" t="s">
        <v>634</v>
      </c>
      <c r="AD517" s="149" t="s">
        <v>1229</v>
      </c>
      <c r="AE517" s="148" t="s">
        <v>350</v>
      </c>
      <c r="AF517" s="148"/>
      <c r="AG517" s="149"/>
      <c r="AH517" s="148"/>
      <c r="AI517" s="148"/>
      <c r="AJ517" s="149"/>
      <c r="AK517" s="148" t="str">
        <f t="shared" si="24"/>
        <v>Non-GFS</v>
      </c>
      <c r="AL517" s="148" t="str">
        <f t="shared" si="25"/>
        <v>Non- ICB</v>
      </c>
      <c r="AM517" s="196" t="str">
        <f t="shared" si="26"/>
        <v>Non-GFS/Non- ICB</v>
      </c>
    </row>
    <row r="518" spans="1:39" x14ac:dyDescent="0.25">
      <c r="A518" s="195" t="str">
        <f>IF(ISERROR(MATCH(H518,PriorMonth!H:H,0)),"New","Unresolved")</f>
        <v>New</v>
      </c>
      <c r="B518" s="148">
        <v>3019</v>
      </c>
      <c r="C518" s="149" t="s">
        <v>134</v>
      </c>
      <c r="D518" s="148" t="s">
        <v>16</v>
      </c>
      <c r="E518" s="148">
        <v>3033</v>
      </c>
      <c r="F518" s="149" t="s">
        <v>156</v>
      </c>
      <c r="G518" s="148" t="s">
        <v>18</v>
      </c>
      <c r="H518" s="148">
        <v>30190110008425</v>
      </c>
      <c r="I518" s="149" t="s">
        <v>59</v>
      </c>
      <c r="J518" s="148" t="s">
        <v>135</v>
      </c>
      <c r="K518" s="148">
        <v>42879</v>
      </c>
      <c r="L518" s="149">
        <v>14</v>
      </c>
      <c r="M518" s="148" t="s">
        <v>127</v>
      </c>
      <c r="N518" s="148" t="s">
        <v>128</v>
      </c>
      <c r="O518" s="149">
        <v>42891</v>
      </c>
      <c r="P518" s="148" t="s">
        <v>1878</v>
      </c>
      <c r="Q518" s="148">
        <v>2</v>
      </c>
      <c r="R518" s="149" t="s">
        <v>33</v>
      </c>
      <c r="S518" s="148">
        <v>15740</v>
      </c>
      <c r="T518" s="148" t="s">
        <v>100</v>
      </c>
      <c r="U518" s="149">
        <v>15740</v>
      </c>
      <c r="V518" s="148" t="s">
        <v>100</v>
      </c>
      <c r="W518" s="148">
        <v>15740</v>
      </c>
      <c r="X518" s="149" t="s">
        <v>100</v>
      </c>
      <c r="Y518" s="148" t="s">
        <v>114</v>
      </c>
      <c r="Z518" s="148">
        <v>15.74</v>
      </c>
      <c r="AA518" s="149">
        <v>1</v>
      </c>
      <c r="AB518" s="148" t="s">
        <v>630</v>
      </c>
      <c r="AC518" s="148" t="s">
        <v>451</v>
      </c>
      <c r="AD518" s="149" t="s">
        <v>2629</v>
      </c>
      <c r="AE518" s="148" t="s">
        <v>350</v>
      </c>
      <c r="AF518" s="148"/>
      <c r="AG518" s="149"/>
      <c r="AH518" s="148"/>
      <c r="AI518" s="148"/>
      <c r="AJ518" s="149"/>
      <c r="AK518" s="148" t="str">
        <f t="shared" si="24"/>
        <v>GFS</v>
      </c>
      <c r="AL518" s="148" t="str">
        <f t="shared" si="25"/>
        <v>Non- ICB</v>
      </c>
      <c r="AM518" s="196" t="str">
        <f t="shared" si="26"/>
        <v>GFS/Non- ICB</v>
      </c>
    </row>
    <row r="519" spans="1:39" x14ac:dyDescent="0.25">
      <c r="A519" s="195" t="str">
        <f>IF(ISERROR(MATCH(H519,PriorMonth!H:H,0)),"New","Unresolved")</f>
        <v>Unresolved</v>
      </c>
      <c r="B519" s="148">
        <v>8520</v>
      </c>
      <c r="C519" s="149" t="s">
        <v>842</v>
      </c>
      <c r="D519" s="148" t="s">
        <v>19</v>
      </c>
      <c r="E519" s="148">
        <v>199</v>
      </c>
      <c r="F519" s="149" t="s">
        <v>137</v>
      </c>
      <c r="G519" s="148" t="s">
        <v>22</v>
      </c>
      <c r="H519" s="148" t="s">
        <v>1720</v>
      </c>
      <c r="I519" s="149" t="s">
        <v>55</v>
      </c>
      <c r="J519" s="148" t="s">
        <v>381</v>
      </c>
      <c r="K519" s="148">
        <v>42768</v>
      </c>
      <c r="L519" s="149">
        <v>125</v>
      </c>
      <c r="M519" s="148" t="s">
        <v>118</v>
      </c>
      <c r="N519" s="148" t="s">
        <v>41</v>
      </c>
      <c r="O519" s="149">
        <v>42830</v>
      </c>
      <c r="P519" s="148" t="s">
        <v>838</v>
      </c>
      <c r="Q519" s="148">
        <v>63</v>
      </c>
      <c r="R519" s="149" t="s">
        <v>35</v>
      </c>
      <c r="S519" s="148">
        <v>1138186</v>
      </c>
      <c r="T519" s="148" t="s">
        <v>197</v>
      </c>
      <c r="U519" s="149">
        <v>15735.19</v>
      </c>
      <c r="V519" s="148" t="s">
        <v>197</v>
      </c>
      <c r="W519" s="148">
        <v>1138185.7242057752</v>
      </c>
      <c r="X519" s="149" t="s">
        <v>100</v>
      </c>
      <c r="Y519" s="148" t="s">
        <v>114</v>
      </c>
      <c r="Z519" s="148">
        <v>15.74</v>
      </c>
      <c r="AA519" s="149">
        <v>1</v>
      </c>
      <c r="AB519" s="148" t="s">
        <v>630</v>
      </c>
      <c r="AC519" s="148" t="s">
        <v>484</v>
      </c>
      <c r="AD519" s="149" t="s">
        <v>363</v>
      </c>
      <c r="AE519" s="148" t="s">
        <v>350</v>
      </c>
      <c r="AF519" s="148"/>
      <c r="AG519" s="149"/>
      <c r="AH519" s="148"/>
      <c r="AI519" s="148"/>
      <c r="AJ519" s="149"/>
      <c r="AK519" s="148" t="str">
        <f t="shared" si="24"/>
        <v>Non-GFS</v>
      </c>
      <c r="AL519" s="148" t="str">
        <f t="shared" si="25"/>
        <v>Non- ICB</v>
      </c>
      <c r="AM519" s="196" t="str">
        <f t="shared" si="26"/>
        <v>Non-GFS/Non- ICB</v>
      </c>
    </row>
    <row r="520" spans="1:39" x14ac:dyDescent="0.25">
      <c r="A520" s="195" t="str">
        <f>IF(ISERROR(MATCH(H520,PriorMonth!H:H,0)),"New","Unresolved")</f>
        <v>New</v>
      </c>
      <c r="B520" s="148">
        <v>1740</v>
      </c>
      <c r="C520" s="149" t="s">
        <v>261</v>
      </c>
      <c r="D520" s="148" t="s">
        <v>15</v>
      </c>
      <c r="E520" s="148">
        <v>1750</v>
      </c>
      <c r="F520" s="149" t="s">
        <v>159</v>
      </c>
      <c r="G520" s="148" t="s">
        <v>18</v>
      </c>
      <c r="H520" s="148" t="s">
        <v>2706</v>
      </c>
      <c r="I520" s="149" t="s">
        <v>61</v>
      </c>
      <c r="J520" s="148" t="s">
        <v>1442</v>
      </c>
      <c r="K520" s="148">
        <v>42884</v>
      </c>
      <c r="L520" s="149">
        <v>9</v>
      </c>
      <c r="M520" s="148" t="s">
        <v>118</v>
      </c>
      <c r="N520" s="148" t="s">
        <v>41</v>
      </c>
      <c r="O520" s="149">
        <v>42892</v>
      </c>
      <c r="P520" s="148" t="s">
        <v>1878</v>
      </c>
      <c r="Q520" s="148">
        <v>1</v>
      </c>
      <c r="R520" s="149" t="s">
        <v>33</v>
      </c>
      <c r="S520" s="148">
        <v>15708</v>
      </c>
      <c r="T520" s="148" t="s">
        <v>100</v>
      </c>
      <c r="U520" s="149">
        <v>15708</v>
      </c>
      <c r="V520" s="148" t="s">
        <v>1443</v>
      </c>
      <c r="W520" s="148">
        <v>284708.08721042989</v>
      </c>
      <c r="X520" s="149" t="s">
        <v>100</v>
      </c>
      <c r="Y520" s="148" t="s">
        <v>114</v>
      </c>
      <c r="Z520" s="148">
        <v>15.71</v>
      </c>
      <c r="AA520" s="149">
        <v>1</v>
      </c>
      <c r="AB520" s="148" t="s">
        <v>630</v>
      </c>
      <c r="AC520" s="148" t="s">
        <v>949</v>
      </c>
      <c r="AD520" s="149" t="s">
        <v>2636</v>
      </c>
      <c r="AE520" s="148" t="s">
        <v>350</v>
      </c>
      <c r="AF520" s="148"/>
      <c r="AG520" s="149"/>
      <c r="AH520" s="148"/>
      <c r="AI520" s="148"/>
      <c r="AJ520" s="149"/>
      <c r="AK520" s="148" t="str">
        <f t="shared" si="24"/>
        <v>Non-GFS</v>
      </c>
      <c r="AL520" s="148" t="str">
        <f t="shared" si="25"/>
        <v>Non- ICB</v>
      </c>
      <c r="AM520" s="196" t="str">
        <f t="shared" si="26"/>
        <v>Non-GFS/Non- ICB</v>
      </c>
    </row>
    <row r="521" spans="1:39" x14ac:dyDescent="0.25">
      <c r="A521" s="195" t="str">
        <f>IF(ISERROR(MATCH(H521,PriorMonth!H:H,0)),"New","Unresolved")</f>
        <v>New</v>
      </c>
      <c r="B521" s="148">
        <v>8520</v>
      </c>
      <c r="C521" s="149" t="s">
        <v>842</v>
      </c>
      <c r="D521" s="148" t="s">
        <v>19</v>
      </c>
      <c r="E521" s="148">
        <v>199</v>
      </c>
      <c r="F521" s="149" t="s">
        <v>137</v>
      </c>
      <c r="G521" s="148" t="s">
        <v>22</v>
      </c>
      <c r="H521" s="148">
        <v>85203810003214</v>
      </c>
      <c r="I521" s="149" t="s">
        <v>277</v>
      </c>
      <c r="J521" s="148" t="s">
        <v>306</v>
      </c>
      <c r="K521" s="148">
        <v>42829</v>
      </c>
      <c r="L521" s="149">
        <v>64</v>
      </c>
      <c r="M521" s="148" t="s">
        <v>118</v>
      </c>
      <c r="N521" s="148" t="s">
        <v>41</v>
      </c>
      <c r="O521" s="149">
        <v>42893</v>
      </c>
      <c r="P521" s="148" t="s">
        <v>1878</v>
      </c>
      <c r="Q521" s="148">
        <v>0</v>
      </c>
      <c r="R521" s="149" t="s">
        <v>33</v>
      </c>
      <c r="S521" s="148">
        <v>1134660</v>
      </c>
      <c r="T521" s="148" t="s">
        <v>197</v>
      </c>
      <c r="U521" s="149">
        <v>15686.45</v>
      </c>
      <c r="V521" s="148" t="s">
        <v>197</v>
      </c>
      <c r="W521" s="148">
        <v>1134660.1759157458</v>
      </c>
      <c r="X521" s="149" t="s">
        <v>100</v>
      </c>
      <c r="Y521" s="148" t="s">
        <v>114</v>
      </c>
      <c r="Z521" s="148">
        <v>15.69</v>
      </c>
      <c r="AA521" s="149">
        <v>1</v>
      </c>
      <c r="AB521" s="148" t="s">
        <v>630</v>
      </c>
      <c r="AC521" s="148" t="s">
        <v>446</v>
      </c>
      <c r="AD521" s="149" t="s">
        <v>382</v>
      </c>
      <c r="AE521" s="148" t="s">
        <v>350</v>
      </c>
      <c r="AF521" s="148"/>
      <c r="AG521" s="149"/>
      <c r="AH521" s="148"/>
      <c r="AI521" s="148"/>
      <c r="AJ521" s="149"/>
      <c r="AK521" s="148" t="str">
        <f t="shared" si="24"/>
        <v>GFS</v>
      </c>
      <c r="AL521" s="148" t="str">
        <f t="shared" si="25"/>
        <v>Non- ICB</v>
      </c>
      <c r="AM521" s="196" t="str">
        <f t="shared" si="26"/>
        <v>GFS/Non- ICB</v>
      </c>
    </row>
    <row r="522" spans="1:39" x14ac:dyDescent="0.25">
      <c r="A522" s="195" t="str">
        <f>IF(ISERROR(MATCH(H522,PriorMonth!H:H,0)),"New","Unresolved")</f>
        <v>New</v>
      </c>
      <c r="B522" s="148">
        <v>3011</v>
      </c>
      <c r="C522" s="149" t="s">
        <v>164</v>
      </c>
      <c r="D522" s="148" t="s">
        <v>22</v>
      </c>
      <c r="E522" s="148">
        <v>199</v>
      </c>
      <c r="F522" s="149" t="s">
        <v>137</v>
      </c>
      <c r="G522" s="148" t="s">
        <v>22</v>
      </c>
      <c r="H522" s="148">
        <v>390578</v>
      </c>
      <c r="I522" s="149" t="s">
        <v>59</v>
      </c>
      <c r="J522" s="148" t="s">
        <v>255</v>
      </c>
      <c r="K522" s="148">
        <v>42829</v>
      </c>
      <c r="L522" s="149">
        <v>64</v>
      </c>
      <c r="M522" s="148" t="s">
        <v>111</v>
      </c>
      <c r="N522" s="148" t="s">
        <v>42</v>
      </c>
      <c r="O522" s="149">
        <v>42893</v>
      </c>
      <c r="P522" s="148" t="s">
        <v>1878</v>
      </c>
      <c r="Q522" s="148">
        <v>0</v>
      </c>
      <c r="R522" s="149" t="s">
        <v>33</v>
      </c>
      <c r="S522" s="148">
        <v>17603.14</v>
      </c>
      <c r="T522" s="148" t="s">
        <v>248</v>
      </c>
      <c r="U522" s="149">
        <v>15687.68</v>
      </c>
      <c r="V522" s="148" t="s">
        <v>248</v>
      </c>
      <c r="W522" s="148">
        <v>17603.145111537859</v>
      </c>
      <c r="X522" s="149" t="s">
        <v>100</v>
      </c>
      <c r="Y522" s="148" t="s">
        <v>107</v>
      </c>
      <c r="Z522" s="148">
        <v>15.69</v>
      </c>
      <c r="AA522" s="149">
        <v>1</v>
      </c>
      <c r="AB522" s="148" t="s">
        <v>630</v>
      </c>
      <c r="AC522" s="148" t="s">
        <v>484</v>
      </c>
      <c r="AD522" s="149" t="s">
        <v>396</v>
      </c>
      <c r="AE522" s="148" t="s">
        <v>350</v>
      </c>
      <c r="AF522" s="148"/>
      <c r="AG522" s="149"/>
      <c r="AH522" s="148"/>
      <c r="AI522" s="148"/>
      <c r="AJ522" s="149"/>
      <c r="AK522" s="148" t="str">
        <f t="shared" si="24"/>
        <v>Non-GFS</v>
      </c>
      <c r="AL522" s="148" t="str">
        <f t="shared" si="25"/>
        <v>Non- ICB</v>
      </c>
      <c r="AM522" s="196" t="str">
        <f t="shared" si="26"/>
        <v>Non-GFS/Non- ICB</v>
      </c>
    </row>
    <row r="523" spans="1:39" x14ac:dyDescent="0.25">
      <c r="A523" s="195" t="str">
        <f>IF(ISERROR(MATCH(H523,PriorMonth!H:H,0)),"New","Unresolved")</f>
        <v>Unresolved</v>
      </c>
      <c r="B523" s="148">
        <v>95</v>
      </c>
      <c r="C523" s="149" t="s">
        <v>153</v>
      </c>
      <c r="D523" s="148" t="s">
        <v>17</v>
      </c>
      <c r="E523" s="148">
        <v>1350</v>
      </c>
      <c r="F523" s="149" t="s">
        <v>124</v>
      </c>
      <c r="G523" s="148" t="s">
        <v>21</v>
      </c>
      <c r="H523" s="148">
        <v>950110010226</v>
      </c>
      <c r="I523" s="149" t="s">
        <v>58</v>
      </c>
      <c r="J523" s="148" t="s">
        <v>195</v>
      </c>
      <c r="K523" s="148">
        <v>42703</v>
      </c>
      <c r="L523" s="149">
        <v>190</v>
      </c>
      <c r="M523" s="148" t="s">
        <v>127</v>
      </c>
      <c r="N523" s="148" t="s">
        <v>128</v>
      </c>
      <c r="O523" s="149">
        <v>42775</v>
      </c>
      <c r="P523" s="148" t="s">
        <v>838</v>
      </c>
      <c r="Q523" s="148">
        <v>118</v>
      </c>
      <c r="R523" s="149" t="s">
        <v>36</v>
      </c>
      <c r="S523" s="148">
        <v>15680</v>
      </c>
      <c r="T523" s="148" t="s">
        <v>100</v>
      </c>
      <c r="U523" s="149">
        <v>15680</v>
      </c>
      <c r="V523" s="148" t="s">
        <v>100</v>
      </c>
      <c r="W523" s="148">
        <v>15680</v>
      </c>
      <c r="X523" s="149" t="s">
        <v>100</v>
      </c>
      <c r="Y523" s="148" t="s">
        <v>114</v>
      </c>
      <c r="Z523" s="148">
        <v>15.68</v>
      </c>
      <c r="AA523" s="149">
        <v>1</v>
      </c>
      <c r="AB523" s="148" t="s">
        <v>630</v>
      </c>
      <c r="AC523" s="148" t="s">
        <v>436</v>
      </c>
      <c r="AD523" s="149" t="s">
        <v>365</v>
      </c>
      <c r="AE523" s="148" t="s">
        <v>350</v>
      </c>
      <c r="AF523" s="148"/>
      <c r="AG523" s="149"/>
      <c r="AH523" s="148"/>
      <c r="AI523" s="148"/>
      <c r="AJ523" s="149"/>
      <c r="AK523" s="148" t="str">
        <f t="shared" si="24"/>
        <v>GFS</v>
      </c>
      <c r="AL523" s="148" t="str">
        <f t="shared" si="25"/>
        <v>Non- ICB</v>
      </c>
      <c r="AM523" s="196" t="str">
        <f t="shared" si="26"/>
        <v>GFS/Non- ICB</v>
      </c>
    </row>
    <row r="524" spans="1:39" x14ac:dyDescent="0.25">
      <c r="A524" s="195" t="str">
        <f>IF(ISERROR(MATCH(H524,PriorMonth!H:H,0)),"New","Unresolved")</f>
        <v>New</v>
      </c>
      <c r="B524" s="148">
        <v>8310</v>
      </c>
      <c r="C524" s="149" t="s">
        <v>170</v>
      </c>
      <c r="D524" s="148" t="s">
        <v>14</v>
      </c>
      <c r="E524" s="148">
        <v>692</v>
      </c>
      <c r="F524" s="149" t="s">
        <v>187</v>
      </c>
      <c r="G524" s="148" t="s">
        <v>16</v>
      </c>
      <c r="H524" s="148" t="s">
        <v>2916</v>
      </c>
      <c r="I524" s="149" t="s">
        <v>57</v>
      </c>
      <c r="J524" s="148" t="s">
        <v>133</v>
      </c>
      <c r="K524" s="148">
        <v>42545</v>
      </c>
      <c r="L524" s="149">
        <v>348</v>
      </c>
      <c r="M524" s="148" t="s">
        <v>111</v>
      </c>
      <c r="N524" s="148" t="s">
        <v>42</v>
      </c>
      <c r="O524" s="149">
        <v>42891</v>
      </c>
      <c r="P524" s="148" t="s">
        <v>1878</v>
      </c>
      <c r="Q524" s="148">
        <v>2</v>
      </c>
      <c r="R524" s="149" t="s">
        <v>33</v>
      </c>
      <c r="S524" s="148">
        <v>65350.2</v>
      </c>
      <c r="T524" s="148" t="s">
        <v>242</v>
      </c>
      <c r="U524" s="149">
        <v>15667</v>
      </c>
      <c r="V524" s="148" t="s">
        <v>242</v>
      </c>
      <c r="W524" s="148">
        <v>65350.180529508732</v>
      </c>
      <c r="X524" s="149" t="s">
        <v>100</v>
      </c>
      <c r="Y524" s="148" t="s">
        <v>114</v>
      </c>
      <c r="Z524" s="148">
        <v>15.67</v>
      </c>
      <c r="AA524" s="149">
        <v>1</v>
      </c>
      <c r="AB524" s="148" t="s">
        <v>630</v>
      </c>
      <c r="AC524" s="148" t="s">
        <v>416</v>
      </c>
      <c r="AD524" s="149" t="s">
        <v>2906</v>
      </c>
      <c r="AE524" s="148" t="s">
        <v>350</v>
      </c>
      <c r="AF524" s="148"/>
      <c r="AG524" s="149"/>
      <c r="AH524" s="148"/>
      <c r="AI524" s="148"/>
      <c r="AJ524" s="149"/>
      <c r="AK524" s="148" t="str">
        <f t="shared" si="24"/>
        <v>GFS</v>
      </c>
      <c r="AL524" s="148" t="str">
        <f t="shared" si="25"/>
        <v>Non- ICB</v>
      </c>
      <c r="AM524" s="196" t="str">
        <f t="shared" si="26"/>
        <v>GFS/Non- ICB</v>
      </c>
    </row>
    <row r="525" spans="1:39" x14ac:dyDescent="0.25">
      <c r="A525" s="195" t="str">
        <f>IF(ISERROR(MATCH(H525,PriorMonth!H:H,0)),"New","Unresolved")</f>
        <v>Unresolved</v>
      </c>
      <c r="B525" s="148">
        <v>199</v>
      </c>
      <c r="C525" s="149" t="s">
        <v>137</v>
      </c>
      <c r="D525" s="148" t="s">
        <v>22</v>
      </c>
      <c r="E525" s="148">
        <v>8243</v>
      </c>
      <c r="F525" s="149" t="s">
        <v>120</v>
      </c>
      <c r="G525" s="148" t="s">
        <v>14</v>
      </c>
      <c r="H525" s="148">
        <v>1990110063740</v>
      </c>
      <c r="I525" s="149" t="s">
        <v>56</v>
      </c>
      <c r="J525" s="148" t="s">
        <v>328</v>
      </c>
      <c r="K525" s="148">
        <v>42724</v>
      </c>
      <c r="L525" s="149">
        <v>169</v>
      </c>
      <c r="M525" s="148" t="s">
        <v>111</v>
      </c>
      <c r="N525" s="148" t="s">
        <v>42</v>
      </c>
      <c r="O525" s="149">
        <v>42800</v>
      </c>
      <c r="P525" s="148" t="s">
        <v>838</v>
      </c>
      <c r="Q525" s="148">
        <v>93</v>
      </c>
      <c r="R525" s="149" t="s">
        <v>36</v>
      </c>
      <c r="S525" s="148">
        <v>17571.37</v>
      </c>
      <c r="T525" s="148" t="s">
        <v>248</v>
      </c>
      <c r="U525" s="149">
        <v>15659.36</v>
      </c>
      <c r="V525" s="148" t="s">
        <v>248</v>
      </c>
      <c r="W525" s="148">
        <v>17571.367240650718</v>
      </c>
      <c r="X525" s="149" t="s">
        <v>100</v>
      </c>
      <c r="Y525" s="148" t="s">
        <v>114</v>
      </c>
      <c r="Z525" s="148">
        <v>15.66</v>
      </c>
      <c r="AA525" s="149">
        <v>1</v>
      </c>
      <c r="AB525" s="148" t="s">
        <v>630</v>
      </c>
      <c r="AC525" s="148" t="s">
        <v>851</v>
      </c>
      <c r="AD525" s="149" t="s">
        <v>1351</v>
      </c>
      <c r="AE525" s="148" t="s">
        <v>350</v>
      </c>
      <c r="AF525" s="148"/>
      <c r="AG525" s="149"/>
      <c r="AH525" s="148"/>
      <c r="AI525" s="148"/>
      <c r="AJ525" s="149"/>
      <c r="AK525" s="148" t="str">
        <f t="shared" si="24"/>
        <v>GFS</v>
      </c>
      <c r="AL525" s="148" t="str">
        <f t="shared" si="25"/>
        <v>Non- ICB</v>
      </c>
      <c r="AM525" s="196" t="str">
        <f t="shared" si="26"/>
        <v>GFS/Non- ICB</v>
      </c>
    </row>
    <row r="526" spans="1:39" x14ac:dyDescent="0.25">
      <c r="A526" s="195" t="str">
        <f>IF(ISERROR(MATCH(H526,PriorMonth!H:H,0)),"New","Unresolved")</f>
        <v>New</v>
      </c>
      <c r="B526" s="148">
        <v>1710</v>
      </c>
      <c r="C526" s="149" t="s">
        <v>181</v>
      </c>
      <c r="D526" s="148" t="s">
        <v>20</v>
      </c>
      <c r="E526" s="148">
        <v>692</v>
      </c>
      <c r="F526" s="149" t="s">
        <v>187</v>
      </c>
      <c r="G526" s="148" t="s">
        <v>16</v>
      </c>
      <c r="H526" s="148">
        <v>17100111701722</v>
      </c>
      <c r="I526" s="149" t="s">
        <v>55</v>
      </c>
      <c r="J526" s="148" t="s">
        <v>182</v>
      </c>
      <c r="K526" s="148">
        <v>42825</v>
      </c>
      <c r="L526" s="149">
        <v>68</v>
      </c>
      <c r="M526" s="148" t="s">
        <v>111</v>
      </c>
      <c r="N526" s="148" t="s">
        <v>42</v>
      </c>
      <c r="O526" s="149">
        <v>42893</v>
      </c>
      <c r="P526" s="148" t="s">
        <v>1878</v>
      </c>
      <c r="Q526" s="148">
        <v>0</v>
      </c>
      <c r="R526" s="149" t="s">
        <v>33</v>
      </c>
      <c r="S526" s="148">
        <v>15489.11</v>
      </c>
      <c r="T526" s="148" t="s">
        <v>100</v>
      </c>
      <c r="U526" s="149">
        <v>15489.11</v>
      </c>
      <c r="V526" s="148" t="s">
        <v>100</v>
      </c>
      <c r="W526" s="148">
        <v>15489.11</v>
      </c>
      <c r="X526" s="149" t="s">
        <v>100</v>
      </c>
      <c r="Y526" s="148" t="s">
        <v>114</v>
      </c>
      <c r="Z526" s="148">
        <v>15.49</v>
      </c>
      <c r="AA526" s="149">
        <v>1</v>
      </c>
      <c r="AB526" s="148" t="s">
        <v>630</v>
      </c>
      <c r="AC526" s="148" t="s">
        <v>412</v>
      </c>
      <c r="AD526" s="149" t="s">
        <v>2681</v>
      </c>
      <c r="AE526" s="148" t="s">
        <v>350</v>
      </c>
      <c r="AF526" s="148"/>
      <c r="AG526" s="149"/>
      <c r="AH526" s="148"/>
      <c r="AI526" s="148"/>
      <c r="AJ526" s="149"/>
      <c r="AK526" s="148" t="str">
        <f t="shared" si="24"/>
        <v>GFS</v>
      </c>
      <c r="AL526" s="148" t="str">
        <f t="shared" si="25"/>
        <v>Non- ICB</v>
      </c>
      <c r="AM526" s="196" t="str">
        <f t="shared" si="26"/>
        <v>GFS/Non- ICB</v>
      </c>
    </row>
    <row r="527" spans="1:39" x14ac:dyDescent="0.25">
      <c r="A527" s="195" t="str">
        <f>IF(ISERROR(MATCH(H527,PriorMonth!H:H,0)),"New","Unresolved")</f>
        <v>Unresolved</v>
      </c>
      <c r="B527" s="148">
        <v>3036</v>
      </c>
      <c r="C527" s="149" t="s">
        <v>202</v>
      </c>
      <c r="D527" s="148" t="s">
        <v>23</v>
      </c>
      <c r="E527" s="148">
        <v>260</v>
      </c>
      <c r="F527" s="149" t="s">
        <v>113</v>
      </c>
      <c r="G527" s="148" t="s">
        <v>23</v>
      </c>
      <c r="H527" s="148" t="s">
        <v>886</v>
      </c>
      <c r="I527" s="149" t="s">
        <v>59</v>
      </c>
      <c r="J527" s="148" t="s">
        <v>203</v>
      </c>
      <c r="K527" s="148">
        <v>42705</v>
      </c>
      <c r="L527" s="149">
        <v>188</v>
      </c>
      <c r="M527" s="148" t="s">
        <v>111</v>
      </c>
      <c r="N527" s="148" t="s">
        <v>42</v>
      </c>
      <c r="O527" s="149">
        <v>42776</v>
      </c>
      <c r="P527" s="148" t="s">
        <v>838</v>
      </c>
      <c r="Q527" s="148">
        <v>117</v>
      </c>
      <c r="R527" s="149" t="s">
        <v>36</v>
      </c>
      <c r="S527" s="148">
        <v>13530</v>
      </c>
      <c r="T527" s="148" t="s">
        <v>186</v>
      </c>
      <c r="U527" s="149">
        <v>15486.75</v>
      </c>
      <c r="V527" s="148" t="s">
        <v>186</v>
      </c>
      <c r="W527" s="148">
        <v>13529.999525608036</v>
      </c>
      <c r="X527" s="149" t="s">
        <v>100</v>
      </c>
      <c r="Y527" s="148" t="s">
        <v>107</v>
      </c>
      <c r="Z527" s="148">
        <v>15.49</v>
      </c>
      <c r="AA527" s="149">
        <v>1</v>
      </c>
      <c r="AB527" s="148" t="s">
        <v>630</v>
      </c>
      <c r="AC527" s="148" t="s">
        <v>442</v>
      </c>
      <c r="AD527" s="149" t="s">
        <v>549</v>
      </c>
      <c r="AE527" s="148" t="s">
        <v>350</v>
      </c>
      <c r="AF527" s="148"/>
      <c r="AG527" s="149"/>
      <c r="AH527" s="148"/>
      <c r="AI527" s="148"/>
      <c r="AJ527" s="149"/>
      <c r="AK527" s="148" t="str">
        <f t="shared" si="24"/>
        <v>Non-GFS</v>
      </c>
      <c r="AL527" s="148" t="str">
        <f t="shared" si="25"/>
        <v>Non- ICB</v>
      </c>
      <c r="AM527" s="196" t="str">
        <f t="shared" si="26"/>
        <v>Non-GFS/Non- ICB</v>
      </c>
    </row>
    <row r="528" spans="1:39" x14ac:dyDescent="0.25">
      <c r="A528" s="195" t="str">
        <f>IF(ISERROR(MATCH(H528,PriorMonth!H:H,0)),"New","Unresolved")</f>
        <v>New</v>
      </c>
      <c r="B528" s="148">
        <v>3802</v>
      </c>
      <c r="C528" s="149" t="s">
        <v>169</v>
      </c>
      <c r="D528" s="148" t="s">
        <v>16</v>
      </c>
      <c r="E528" s="148">
        <v>260</v>
      </c>
      <c r="F528" s="149" t="s">
        <v>113</v>
      </c>
      <c r="G528" s="148" t="s">
        <v>23</v>
      </c>
      <c r="H528" s="148">
        <v>701702827</v>
      </c>
      <c r="I528" s="149" t="s">
        <v>277</v>
      </c>
      <c r="J528" s="148" t="s">
        <v>171</v>
      </c>
      <c r="K528" s="148">
        <v>42823</v>
      </c>
      <c r="L528" s="149">
        <v>70</v>
      </c>
      <c r="M528" s="148" t="s">
        <v>111</v>
      </c>
      <c r="N528" s="148" t="s">
        <v>42</v>
      </c>
      <c r="O528" s="149">
        <v>42892</v>
      </c>
      <c r="P528" s="148" t="s">
        <v>1878</v>
      </c>
      <c r="Q528" s="148">
        <v>1</v>
      </c>
      <c r="R528" s="149" t="s">
        <v>33</v>
      </c>
      <c r="S528" s="148">
        <v>15481.81</v>
      </c>
      <c r="T528" s="148" t="s">
        <v>100</v>
      </c>
      <c r="U528" s="149">
        <v>15481.81</v>
      </c>
      <c r="V528" s="148" t="s">
        <v>100</v>
      </c>
      <c r="W528" s="148">
        <v>15481.81</v>
      </c>
      <c r="X528" s="149" t="s">
        <v>100</v>
      </c>
      <c r="Y528" s="148" t="s">
        <v>114</v>
      </c>
      <c r="Z528" s="148">
        <v>15.48</v>
      </c>
      <c r="AA528" s="149">
        <v>1</v>
      </c>
      <c r="AB528" s="148" t="s">
        <v>630</v>
      </c>
      <c r="AC528" s="148" t="s">
        <v>2677</v>
      </c>
      <c r="AD528" s="149" t="s">
        <v>355</v>
      </c>
      <c r="AE528" s="148" t="s">
        <v>350</v>
      </c>
      <c r="AF528" s="148"/>
      <c r="AG528" s="149"/>
      <c r="AH528" s="148"/>
      <c r="AI528" s="148"/>
      <c r="AJ528" s="149"/>
      <c r="AK528" s="148" t="str">
        <f t="shared" si="24"/>
        <v>Non-GFS</v>
      </c>
      <c r="AL528" s="148" t="str">
        <f t="shared" si="25"/>
        <v>Non- ICB</v>
      </c>
      <c r="AM528" s="196" t="str">
        <f t="shared" si="26"/>
        <v>Non-GFS/Non- ICB</v>
      </c>
    </row>
    <row r="529" spans="1:39" x14ac:dyDescent="0.25">
      <c r="A529" s="195" t="str">
        <f>IF(ISERROR(MATCH(H529,PriorMonth!H:H,0)),"New","Unresolved")</f>
        <v>New</v>
      </c>
      <c r="B529" s="148">
        <v>635</v>
      </c>
      <c r="C529" s="149" t="s">
        <v>142</v>
      </c>
      <c r="D529" s="148" t="s">
        <v>16</v>
      </c>
      <c r="E529" s="148">
        <v>413</v>
      </c>
      <c r="F529" s="149" t="s">
        <v>136</v>
      </c>
      <c r="G529" s="148" t="s">
        <v>13</v>
      </c>
      <c r="H529" s="148">
        <v>63503300006492</v>
      </c>
      <c r="I529" s="149" t="s">
        <v>57</v>
      </c>
      <c r="J529" s="148" t="s">
        <v>461</v>
      </c>
      <c r="K529" s="148">
        <v>42822</v>
      </c>
      <c r="L529" s="149">
        <v>71</v>
      </c>
      <c r="M529" s="148" t="s">
        <v>111</v>
      </c>
      <c r="N529" s="148" t="s">
        <v>42</v>
      </c>
      <c r="O529" s="149">
        <v>42893</v>
      </c>
      <c r="P529" s="148" t="s">
        <v>1878</v>
      </c>
      <c r="Q529" s="148">
        <v>0</v>
      </c>
      <c r="R529" s="149" t="s">
        <v>33</v>
      </c>
      <c r="S529" s="148">
        <v>15367</v>
      </c>
      <c r="T529" s="148" t="s">
        <v>100</v>
      </c>
      <c r="U529" s="149">
        <v>15367</v>
      </c>
      <c r="V529" s="148" t="s">
        <v>100</v>
      </c>
      <c r="W529" s="148">
        <v>15367</v>
      </c>
      <c r="X529" s="149" t="s">
        <v>100</v>
      </c>
      <c r="Y529" s="148" t="s">
        <v>114</v>
      </c>
      <c r="Z529" s="148">
        <v>15.37</v>
      </c>
      <c r="AA529" s="149">
        <v>1</v>
      </c>
      <c r="AB529" s="148" t="s">
        <v>630</v>
      </c>
      <c r="AC529" s="148" t="s">
        <v>428</v>
      </c>
      <c r="AD529" s="149" t="s">
        <v>360</v>
      </c>
      <c r="AE529" s="148" t="s">
        <v>350</v>
      </c>
      <c r="AF529" s="148"/>
      <c r="AG529" s="149"/>
      <c r="AH529" s="148"/>
      <c r="AI529" s="148"/>
      <c r="AJ529" s="149"/>
      <c r="AK529" s="148" t="str">
        <f t="shared" si="24"/>
        <v>GFS</v>
      </c>
      <c r="AL529" s="148" t="str">
        <f t="shared" si="25"/>
        <v>Non- ICB</v>
      </c>
      <c r="AM529" s="196" t="str">
        <f t="shared" si="26"/>
        <v>GFS/Non- ICB</v>
      </c>
    </row>
    <row r="530" spans="1:39" x14ac:dyDescent="0.25">
      <c r="A530" s="195" t="str">
        <f>IF(ISERROR(MATCH(H530,PriorMonth!H:H,0)),"New","Unresolved")</f>
        <v>Unresolved</v>
      </c>
      <c r="B530" s="148">
        <v>8520</v>
      </c>
      <c r="C530" s="149" t="s">
        <v>842</v>
      </c>
      <c r="D530" s="148" t="s">
        <v>19</v>
      </c>
      <c r="E530" s="148">
        <v>1750</v>
      </c>
      <c r="F530" s="149" t="s">
        <v>159</v>
      </c>
      <c r="G530" s="148" t="s">
        <v>18</v>
      </c>
      <c r="H530" s="148">
        <v>85202120000418</v>
      </c>
      <c r="I530" s="149" t="s">
        <v>538</v>
      </c>
      <c r="J530" s="148" t="s">
        <v>68</v>
      </c>
      <c r="K530" s="148">
        <v>42796</v>
      </c>
      <c r="L530" s="149">
        <v>97</v>
      </c>
      <c r="M530" s="148" t="s">
        <v>111</v>
      </c>
      <c r="N530" s="148" t="s">
        <v>42</v>
      </c>
      <c r="O530" s="149">
        <v>42860</v>
      </c>
      <c r="P530" s="148" t="s">
        <v>1878</v>
      </c>
      <c r="Q530" s="148">
        <v>33</v>
      </c>
      <c r="R530" s="149" t="s">
        <v>34</v>
      </c>
      <c r="S530" s="148">
        <v>1108517.03</v>
      </c>
      <c r="T530" s="148" t="s">
        <v>197</v>
      </c>
      <c r="U530" s="149">
        <v>15325.03</v>
      </c>
      <c r="V530" s="148" t="s">
        <v>197</v>
      </c>
      <c r="W530" s="148">
        <v>1108517.3022394539</v>
      </c>
      <c r="X530" s="149" t="s">
        <v>100</v>
      </c>
      <c r="Y530" s="148" t="s">
        <v>114</v>
      </c>
      <c r="Z530" s="148">
        <v>15.33</v>
      </c>
      <c r="AA530" s="149">
        <v>1</v>
      </c>
      <c r="AB530" s="148" t="s">
        <v>630</v>
      </c>
      <c r="AC530" s="148" t="s">
        <v>2042</v>
      </c>
      <c r="AD530" s="149" t="s">
        <v>2043</v>
      </c>
      <c r="AE530" s="148" t="s">
        <v>350</v>
      </c>
      <c r="AF530" s="148"/>
      <c r="AG530" s="149"/>
      <c r="AH530" s="148"/>
      <c r="AI530" s="148"/>
      <c r="AJ530" s="149"/>
      <c r="AK530" s="148" t="str">
        <f t="shared" si="24"/>
        <v>GFS</v>
      </c>
      <c r="AL530" s="148" t="str">
        <f t="shared" si="25"/>
        <v>ICB</v>
      </c>
      <c r="AM530" s="196" t="str">
        <f t="shared" si="26"/>
        <v>GFS/ICB</v>
      </c>
    </row>
    <row r="531" spans="1:39" x14ac:dyDescent="0.25">
      <c r="A531" s="195" t="str">
        <f>IF(ISERROR(MATCH(H531,PriorMonth!H:H,0)),"New","Unresolved")</f>
        <v>New</v>
      </c>
      <c r="B531" s="148">
        <v>635</v>
      </c>
      <c r="C531" s="149" t="s">
        <v>142</v>
      </c>
      <c r="D531" s="148" t="s">
        <v>16</v>
      </c>
      <c r="E531" s="148">
        <v>199</v>
      </c>
      <c r="F531" s="149" t="s">
        <v>137</v>
      </c>
      <c r="G531" s="148" t="s">
        <v>22</v>
      </c>
      <c r="H531" s="148">
        <v>63501111707413</v>
      </c>
      <c r="I531" s="149" t="s">
        <v>55</v>
      </c>
      <c r="J531" s="148" t="s">
        <v>1250</v>
      </c>
      <c r="K531" s="148">
        <v>42821</v>
      </c>
      <c r="L531" s="149">
        <v>72</v>
      </c>
      <c r="M531" s="148" t="s">
        <v>111</v>
      </c>
      <c r="N531" s="148" t="s">
        <v>42</v>
      </c>
      <c r="O531" s="149">
        <v>42893</v>
      </c>
      <c r="P531" s="148" t="s">
        <v>1878</v>
      </c>
      <c r="Q531" s="148">
        <v>0</v>
      </c>
      <c r="R531" s="149" t="s">
        <v>33</v>
      </c>
      <c r="S531" s="148">
        <v>15272.5</v>
      </c>
      <c r="T531" s="148" t="s">
        <v>100</v>
      </c>
      <c r="U531" s="149">
        <v>15272.5</v>
      </c>
      <c r="V531" s="148" t="s">
        <v>100</v>
      </c>
      <c r="W531" s="148">
        <v>15272.5</v>
      </c>
      <c r="X531" s="149" t="s">
        <v>100</v>
      </c>
      <c r="Y531" s="148" t="s">
        <v>114</v>
      </c>
      <c r="Z531" s="148">
        <v>15.27</v>
      </c>
      <c r="AA531" s="149">
        <v>1</v>
      </c>
      <c r="AB531" s="148" t="s">
        <v>630</v>
      </c>
      <c r="AC531" s="148" t="s">
        <v>427</v>
      </c>
      <c r="AD531" s="149" t="s">
        <v>352</v>
      </c>
      <c r="AE531" s="148" t="s">
        <v>350</v>
      </c>
      <c r="AF531" s="148"/>
      <c r="AG531" s="149"/>
      <c r="AH531" s="148"/>
      <c r="AI531" s="148"/>
      <c r="AJ531" s="149"/>
      <c r="AK531" s="148" t="str">
        <f t="shared" si="24"/>
        <v>GFS</v>
      </c>
      <c r="AL531" s="148" t="str">
        <f t="shared" si="25"/>
        <v>Non- ICB</v>
      </c>
      <c r="AM531" s="196" t="str">
        <f t="shared" si="26"/>
        <v>GFS/Non- ICB</v>
      </c>
    </row>
    <row r="532" spans="1:39" x14ac:dyDescent="0.25">
      <c r="A532" s="195" t="str">
        <f>IF(ISERROR(MATCH(H532,PriorMonth!H:H,0)),"New","Unresolved")</f>
        <v>Unresolved</v>
      </c>
      <c r="B532" s="148">
        <v>260</v>
      </c>
      <c r="C532" s="149" t="s">
        <v>113</v>
      </c>
      <c r="D532" s="148" t="s">
        <v>23</v>
      </c>
      <c r="E532" s="148">
        <v>95</v>
      </c>
      <c r="F532" s="149" t="s">
        <v>153</v>
      </c>
      <c r="G532" s="148" t="s">
        <v>17</v>
      </c>
      <c r="H532" s="148">
        <v>260013009161</v>
      </c>
      <c r="I532" s="149" t="s">
        <v>56</v>
      </c>
      <c r="J532" s="148" t="s">
        <v>304</v>
      </c>
      <c r="K532" s="148">
        <v>42796</v>
      </c>
      <c r="L532" s="149">
        <v>97</v>
      </c>
      <c r="M532" s="148" t="s">
        <v>111</v>
      </c>
      <c r="N532" s="148" t="s">
        <v>42</v>
      </c>
      <c r="O532" s="149">
        <v>42860</v>
      </c>
      <c r="P532" s="148" t="s">
        <v>1878</v>
      </c>
      <c r="Q532" s="148">
        <v>33</v>
      </c>
      <c r="R532" s="149" t="s">
        <v>34</v>
      </c>
      <c r="S532" s="148">
        <v>13339.4</v>
      </c>
      <c r="T532" s="148" t="s">
        <v>186</v>
      </c>
      <c r="U532" s="149">
        <v>15268.59</v>
      </c>
      <c r="V532" s="148" t="s">
        <v>186</v>
      </c>
      <c r="W532" s="148">
        <v>13339.404036140804</v>
      </c>
      <c r="X532" s="149" t="s">
        <v>100</v>
      </c>
      <c r="Y532" s="148" t="s">
        <v>114</v>
      </c>
      <c r="Z532" s="148">
        <v>15.27</v>
      </c>
      <c r="AA532" s="149">
        <v>1</v>
      </c>
      <c r="AB532" s="148" t="s">
        <v>630</v>
      </c>
      <c r="AC532" s="148" t="s">
        <v>422</v>
      </c>
      <c r="AD532" s="149" t="s">
        <v>370</v>
      </c>
      <c r="AE532" s="148" t="s">
        <v>350</v>
      </c>
      <c r="AF532" s="148"/>
      <c r="AG532" s="149"/>
      <c r="AH532" s="148"/>
      <c r="AI532" s="148"/>
      <c r="AJ532" s="149"/>
      <c r="AK532" s="148" t="str">
        <f t="shared" si="24"/>
        <v>GFS</v>
      </c>
      <c r="AL532" s="148" t="str">
        <f t="shared" si="25"/>
        <v>Non- ICB</v>
      </c>
      <c r="AM532" s="196" t="str">
        <f t="shared" si="26"/>
        <v>GFS/Non- ICB</v>
      </c>
    </row>
    <row r="533" spans="1:39" x14ac:dyDescent="0.25">
      <c r="A533" s="195" t="str">
        <f>IF(ISERROR(MATCH(H533,PriorMonth!H:H,0)),"New","Unresolved")</f>
        <v>New</v>
      </c>
      <c r="B533" s="148">
        <v>8310</v>
      </c>
      <c r="C533" s="149" t="s">
        <v>170</v>
      </c>
      <c r="D533" s="148" t="s">
        <v>14</v>
      </c>
      <c r="E533" s="148">
        <v>413</v>
      </c>
      <c r="F533" s="149" t="s">
        <v>136</v>
      </c>
      <c r="G533" s="148" t="s">
        <v>13</v>
      </c>
      <c r="H533" s="148" t="s">
        <v>2984</v>
      </c>
      <c r="I533" s="149" t="s">
        <v>57</v>
      </c>
      <c r="J533" s="148" t="s">
        <v>133</v>
      </c>
      <c r="K533" s="148">
        <v>42829</v>
      </c>
      <c r="L533" s="149">
        <v>64</v>
      </c>
      <c r="M533" s="148" t="s">
        <v>161</v>
      </c>
      <c r="N533" s="148" t="s">
        <v>128</v>
      </c>
      <c r="O533" s="149">
        <v>42893</v>
      </c>
      <c r="P533" s="148" t="s">
        <v>1878</v>
      </c>
      <c r="Q533" s="148">
        <v>0</v>
      </c>
      <c r="R533" s="149" t="s">
        <v>33</v>
      </c>
      <c r="S533" s="148">
        <v>63666.52</v>
      </c>
      <c r="T533" s="148" t="s">
        <v>242</v>
      </c>
      <c r="U533" s="149">
        <v>15263.36</v>
      </c>
      <c r="V533" s="148" t="s">
        <v>242</v>
      </c>
      <c r="W533" s="148">
        <v>63666.517615809178</v>
      </c>
      <c r="X533" s="149" t="s">
        <v>100</v>
      </c>
      <c r="Y533" s="148" t="s">
        <v>114</v>
      </c>
      <c r="Z533" s="148">
        <v>15.26</v>
      </c>
      <c r="AA533" s="149">
        <v>1</v>
      </c>
      <c r="AB533" s="148" t="s">
        <v>630</v>
      </c>
      <c r="AC533" s="148" t="s">
        <v>428</v>
      </c>
      <c r="AD533" s="149" t="s">
        <v>690</v>
      </c>
      <c r="AE533" s="148" t="s">
        <v>350</v>
      </c>
      <c r="AF533" s="148"/>
      <c r="AG533" s="149"/>
      <c r="AH533" s="148"/>
      <c r="AI533" s="148"/>
      <c r="AJ533" s="149"/>
      <c r="AK533" s="148" t="str">
        <f t="shared" si="24"/>
        <v>GFS</v>
      </c>
      <c r="AL533" s="148" t="str">
        <f t="shared" si="25"/>
        <v>Non- ICB</v>
      </c>
      <c r="AM533" s="196" t="str">
        <f t="shared" si="26"/>
        <v>GFS/Non- ICB</v>
      </c>
    </row>
    <row r="534" spans="1:39" x14ac:dyDescent="0.25">
      <c r="A534" s="195" t="str">
        <f>IF(ISERROR(MATCH(H534,PriorMonth!H:H,0)),"New","Unresolved")</f>
        <v>New</v>
      </c>
      <c r="B534" s="148">
        <v>8310</v>
      </c>
      <c r="C534" s="149" t="s">
        <v>170</v>
      </c>
      <c r="D534" s="148" t="s">
        <v>14</v>
      </c>
      <c r="E534" s="148">
        <v>692</v>
      </c>
      <c r="F534" s="149" t="s">
        <v>187</v>
      </c>
      <c r="G534" s="148" t="s">
        <v>16</v>
      </c>
      <c r="H534" s="148" t="s">
        <v>509</v>
      </c>
      <c r="I534" s="149" t="s">
        <v>277</v>
      </c>
      <c r="J534" s="148" t="s">
        <v>241</v>
      </c>
      <c r="K534" s="148">
        <v>42340</v>
      </c>
      <c r="L534" s="149">
        <v>553</v>
      </c>
      <c r="M534" s="148" t="s">
        <v>111</v>
      </c>
      <c r="N534" s="148" t="s">
        <v>42</v>
      </c>
      <c r="O534" s="149">
        <v>42891</v>
      </c>
      <c r="P534" s="148" t="s">
        <v>1878</v>
      </c>
      <c r="Q534" s="148">
        <v>2</v>
      </c>
      <c r="R534" s="149" t="s">
        <v>33</v>
      </c>
      <c r="S534" s="148">
        <v>63291.14</v>
      </c>
      <c r="T534" s="148" t="s">
        <v>242</v>
      </c>
      <c r="U534" s="149">
        <v>15173.37</v>
      </c>
      <c r="V534" s="148" t="s">
        <v>242</v>
      </c>
      <c r="W534" s="148">
        <v>63291.151384504497</v>
      </c>
      <c r="X534" s="149" t="s">
        <v>100</v>
      </c>
      <c r="Y534" s="148" t="s">
        <v>114</v>
      </c>
      <c r="Z534" s="148">
        <v>15.17</v>
      </c>
      <c r="AA534" s="149">
        <v>1</v>
      </c>
      <c r="AB534" s="148" t="s">
        <v>630</v>
      </c>
      <c r="AC534" s="148" t="s">
        <v>510</v>
      </c>
      <c r="AD534" s="149" t="s">
        <v>2888</v>
      </c>
      <c r="AE534" s="148" t="s">
        <v>350</v>
      </c>
      <c r="AF534" s="148"/>
      <c r="AG534" s="149"/>
      <c r="AH534" s="148"/>
      <c r="AI534" s="148"/>
      <c r="AJ534" s="149"/>
      <c r="AK534" s="148" t="str">
        <f t="shared" si="24"/>
        <v>GFS</v>
      </c>
      <c r="AL534" s="148" t="str">
        <f t="shared" si="25"/>
        <v>Non- ICB</v>
      </c>
      <c r="AM534" s="196" t="str">
        <f t="shared" si="26"/>
        <v>GFS/Non- ICB</v>
      </c>
    </row>
    <row r="535" spans="1:39" x14ac:dyDescent="0.25">
      <c r="A535" s="195" t="str">
        <f>IF(ISERROR(MATCH(H535,PriorMonth!H:H,0)),"New","Unresolved")</f>
        <v>New</v>
      </c>
      <c r="B535" s="148">
        <v>3635</v>
      </c>
      <c r="C535" s="149" t="s">
        <v>211</v>
      </c>
      <c r="D535" s="148" t="s">
        <v>14</v>
      </c>
      <c r="E535" s="148">
        <v>635</v>
      </c>
      <c r="F535" s="149" t="s">
        <v>142</v>
      </c>
      <c r="G535" s="148" t="s">
        <v>16</v>
      </c>
      <c r="H535" s="148" t="s">
        <v>2804</v>
      </c>
      <c r="I535" s="149" t="s">
        <v>55</v>
      </c>
      <c r="J535" s="148" t="s">
        <v>2805</v>
      </c>
      <c r="K535" s="148">
        <v>42858</v>
      </c>
      <c r="L535" s="149">
        <v>35</v>
      </c>
      <c r="M535" s="148" t="s">
        <v>111</v>
      </c>
      <c r="N535" s="148" t="s">
        <v>42</v>
      </c>
      <c r="O535" s="149">
        <v>42893</v>
      </c>
      <c r="P535" s="148" t="s">
        <v>1878</v>
      </c>
      <c r="Q535" s="148">
        <v>0</v>
      </c>
      <c r="R535" s="149" t="s">
        <v>33</v>
      </c>
      <c r="S535" s="148">
        <v>4650080</v>
      </c>
      <c r="T535" s="148" t="s">
        <v>212</v>
      </c>
      <c r="U535" s="149">
        <v>15136.94</v>
      </c>
      <c r="V535" s="148" t="s">
        <v>212</v>
      </c>
      <c r="W535" s="148">
        <v>4650079.8722044723</v>
      </c>
      <c r="X535" s="149" t="s">
        <v>100</v>
      </c>
      <c r="Y535" s="148" t="s">
        <v>114</v>
      </c>
      <c r="Z535" s="148">
        <v>15.14</v>
      </c>
      <c r="AA535" s="149">
        <v>1</v>
      </c>
      <c r="AB535" s="148" t="s">
        <v>630</v>
      </c>
      <c r="AC535" s="148" t="s">
        <v>634</v>
      </c>
      <c r="AD535" s="149" t="s">
        <v>2634</v>
      </c>
      <c r="AE535" s="148" t="s">
        <v>350</v>
      </c>
      <c r="AF535" s="148"/>
      <c r="AG535" s="149"/>
      <c r="AH535" s="148"/>
      <c r="AI535" s="148"/>
      <c r="AJ535" s="149"/>
      <c r="AK535" s="148" t="str">
        <f t="shared" si="24"/>
        <v>Non-GFS</v>
      </c>
      <c r="AL535" s="148" t="str">
        <f t="shared" si="25"/>
        <v>Non- ICB</v>
      </c>
      <c r="AM535" s="196" t="str">
        <f t="shared" si="26"/>
        <v>Non-GFS/Non- ICB</v>
      </c>
    </row>
    <row r="536" spans="1:39" x14ac:dyDescent="0.25">
      <c r="A536" s="195" t="str">
        <f>IF(ISERROR(MATCH(H536,PriorMonth!H:H,0)),"New","Unresolved")</f>
        <v>New</v>
      </c>
      <c r="B536" s="148">
        <v>3014</v>
      </c>
      <c r="C536" s="149" t="s">
        <v>144</v>
      </c>
      <c r="D536" s="148" t="s">
        <v>16</v>
      </c>
      <c r="E536" s="148">
        <v>693</v>
      </c>
      <c r="F536" s="149" t="s">
        <v>177</v>
      </c>
      <c r="G536" s="148" t="s">
        <v>16</v>
      </c>
      <c r="H536" s="148">
        <v>30140110150009</v>
      </c>
      <c r="I536" s="149" t="s">
        <v>59</v>
      </c>
      <c r="J536" s="148" t="s">
        <v>135</v>
      </c>
      <c r="K536" s="148">
        <v>42829</v>
      </c>
      <c r="L536" s="149">
        <v>64</v>
      </c>
      <c r="M536" s="148" t="s">
        <v>111</v>
      </c>
      <c r="N536" s="148" t="s">
        <v>42</v>
      </c>
      <c r="O536" s="149">
        <v>42891</v>
      </c>
      <c r="P536" s="148" t="s">
        <v>1878</v>
      </c>
      <c r="Q536" s="148">
        <v>2</v>
      </c>
      <c r="R536" s="149" t="s">
        <v>33</v>
      </c>
      <c r="S536" s="148">
        <v>15120</v>
      </c>
      <c r="T536" s="148" t="s">
        <v>100</v>
      </c>
      <c r="U536" s="149">
        <v>15120</v>
      </c>
      <c r="V536" s="148" t="s">
        <v>100</v>
      </c>
      <c r="W536" s="148">
        <v>15120</v>
      </c>
      <c r="X536" s="149" t="s">
        <v>100</v>
      </c>
      <c r="Y536" s="148" t="s">
        <v>107</v>
      </c>
      <c r="Z536" s="148">
        <v>15.12</v>
      </c>
      <c r="AA536" s="149">
        <v>1</v>
      </c>
      <c r="AB536" s="148" t="s">
        <v>630</v>
      </c>
      <c r="AC536" s="148" t="s">
        <v>431</v>
      </c>
      <c r="AD536" s="149" t="s">
        <v>469</v>
      </c>
      <c r="AE536" s="148" t="s">
        <v>350</v>
      </c>
      <c r="AF536" s="148"/>
      <c r="AG536" s="149"/>
      <c r="AH536" s="148"/>
      <c r="AI536" s="148"/>
      <c r="AJ536" s="149"/>
      <c r="AK536" s="148" t="str">
        <f t="shared" si="24"/>
        <v>GFS</v>
      </c>
      <c r="AL536" s="148" t="str">
        <f t="shared" si="25"/>
        <v>Non- ICB</v>
      </c>
      <c r="AM536" s="196" t="str">
        <f t="shared" si="26"/>
        <v>GFS/Non- ICB</v>
      </c>
    </row>
    <row r="537" spans="1:39" x14ac:dyDescent="0.25">
      <c r="A537" s="195" t="str">
        <f>IF(ISERROR(MATCH(H537,PriorMonth!H:H,0)),"New","Unresolved")</f>
        <v>Unresolved</v>
      </c>
      <c r="B537" s="148">
        <v>413</v>
      </c>
      <c r="C537" s="149" t="s">
        <v>136</v>
      </c>
      <c r="D537" s="148" t="s">
        <v>13</v>
      </c>
      <c r="E537" s="148">
        <v>8243</v>
      </c>
      <c r="F537" s="149" t="s">
        <v>120</v>
      </c>
      <c r="G537" s="148" t="s">
        <v>14</v>
      </c>
      <c r="H537" s="148">
        <v>4130110170577</v>
      </c>
      <c r="I537" s="149" t="s">
        <v>55</v>
      </c>
      <c r="J537" s="148" t="s">
        <v>852</v>
      </c>
      <c r="K537" s="148">
        <v>42727</v>
      </c>
      <c r="L537" s="149">
        <v>166</v>
      </c>
      <c r="M537" s="148" t="s">
        <v>111</v>
      </c>
      <c r="N537" s="148" t="s">
        <v>42</v>
      </c>
      <c r="O537" s="149">
        <v>42797</v>
      </c>
      <c r="P537" s="148" t="s">
        <v>838</v>
      </c>
      <c r="Q537" s="148">
        <v>96</v>
      </c>
      <c r="R537" s="149" t="s">
        <v>36</v>
      </c>
      <c r="S537" s="148">
        <v>15120</v>
      </c>
      <c r="T537" s="148" t="s">
        <v>100</v>
      </c>
      <c r="U537" s="149">
        <v>15120</v>
      </c>
      <c r="V537" s="148" t="s">
        <v>100</v>
      </c>
      <c r="W537" s="148">
        <v>15120</v>
      </c>
      <c r="X537" s="149" t="s">
        <v>100</v>
      </c>
      <c r="Y537" s="148" t="s">
        <v>114</v>
      </c>
      <c r="Z537" s="148">
        <v>15.12</v>
      </c>
      <c r="AA537" s="149">
        <v>1</v>
      </c>
      <c r="AB537" s="148" t="s">
        <v>630</v>
      </c>
      <c r="AC537" s="148" t="s">
        <v>851</v>
      </c>
      <c r="AD537" s="149" t="s">
        <v>558</v>
      </c>
      <c r="AE537" s="148" t="s">
        <v>350</v>
      </c>
      <c r="AF537" s="148"/>
      <c r="AG537" s="149"/>
      <c r="AH537" s="148"/>
      <c r="AI537" s="148"/>
      <c r="AJ537" s="149"/>
      <c r="AK537" s="148" t="str">
        <f t="shared" si="24"/>
        <v>GFS</v>
      </c>
      <c r="AL537" s="148" t="str">
        <f t="shared" si="25"/>
        <v>Non- ICB</v>
      </c>
      <c r="AM537" s="196" t="str">
        <f t="shared" si="26"/>
        <v>GFS/Non- ICB</v>
      </c>
    </row>
    <row r="538" spans="1:39" x14ac:dyDescent="0.25">
      <c r="A538" s="195" t="str">
        <f>IF(ISERROR(MATCH(H538,PriorMonth!H:H,0)),"New","Unresolved")</f>
        <v>Unresolved</v>
      </c>
      <c r="B538" s="148">
        <v>795</v>
      </c>
      <c r="C538" s="149" t="s">
        <v>264</v>
      </c>
      <c r="D538" s="148" t="s">
        <v>14</v>
      </c>
      <c r="E538" s="148">
        <v>199</v>
      </c>
      <c r="F538" s="149" t="s">
        <v>137</v>
      </c>
      <c r="G538" s="148" t="s">
        <v>22</v>
      </c>
      <c r="H538" s="148">
        <v>7950210003740</v>
      </c>
      <c r="I538" s="149" t="s">
        <v>55</v>
      </c>
      <c r="J538" s="148" t="s">
        <v>121</v>
      </c>
      <c r="K538" s="148">
        <v>42774</v>
      </c>
      <c r="L538" s="149">
        <v>119</v>
      </c>
      <c r="M538" s="148" t="s">
        <v>127</v>
      </c>
      <c r="N538" s="148" t="s">
        <v>128</v>
      </c>
      <c r="O538" s="149">
        <v>42830</v>
      </c>
      <c r="P538" s="148" t="s">
        <v>838</v>
      </c>
      <c r="Q538" s="148">
        <v>63</v>
      </c>
      <c r="R538" s="149" t="s">
        <v>35</v>
      </c>
      <c r="S538" s="148">
        <v>16434.150000000001</v>
      </c>
      <c r="T538" s="148" t="s">
        <v>112</v>
      </c>
      <c r="U538" s="149">
        <v>15082.74</v>
      </c>
      <c r="V538" s="148" t="s">
        <v>112</v>
      </c>
      <c r="W538" s="148">
        <v>16434.153293642838</v>
      </c>
      <c r="X538" s="149" t="s">
        <v>100</v>
      </c>
      <c r="Y538" s="148" t="s">
        <v>114</v>
      </c>
      <c r="Z538" s="148">
        <v>15.08</v>
      </c>
      <c r="AA538" s="149">
        <v>1</v>
      </c>
      <c r="AB538" s="148" t="s">
        <v>630</v>
      </c>
      <c r="AC538" s="148" t="s">
        <v>427</v>
      </c>
      <c r="AD538" s="149" t="s">
        <v>1454</v>
      </c>
      <c r="AE538" s="148" t="s">
        <v>350</v>
      </c>
      <c r="AF538" s="148"/>
      <c r="AG538" s="149"/>
      <c r="AH538" s="148"/>
      <c r="AI538" s="148"/>
      <c r="AJ538" s="149"/>
      <c r="AK538" s="148" t="str">
        <f t="shared" si="24"/>
        <v>GFS</v>
      </c>
      <c r="AL538" s="148" t="str">
        <f t="shared" si="25"/>
        <v>Non- ICB</v>
      </c>
      <c r="AM538" s="196" t="str">
        <f t="shared" si="26"/>
        <v>GFS/Non- ICB</v>
      </c>
    </row>
    <row r="539" spans="1:39" x14ac:dyDescent="0.25">
      <c r="A539" s="195" t="str">
        <f>IF(ISERROR(MATCH(H539,PriorMonth!H:H,0)),"New","Unresolved")</f>
        <v>New</v>
      </c>
      <c r="B539" s="148">
        <v>3014</v>
      </c>
      <c r="C539" s="149" t="s">
        <v>144</v>
      </c>
      <c r="D539" s="148" t="s">
        <v>16</v>
      </c>
      <c r="E539" s="148">
        <v>635</v>
      </c>
      <c r="F539" s="149" t="s">
        <v>142</v>
      </c>
      <c r="G539" s="148" t="s">
        <v>16</v>
      </c>
      <c r="H539" s="148">
        <v>30140110152246</v>
      </c>
      <c r="I539" s="149" t="s">
        <v>59</v>
      </c>
      <c r="J539" s="148" t="s">
        <v>135</v>
      </c>
      <c r="K539" s="148">
        <v>42851</v>
      </c>
      <c r="L539" s="149">
        <v>42</v>
      </c>
      <c r="M539" s="148" t="s">
        <v>127</v>
      </c>
      <c r="N539" s="148" t="s">
        <v>128</v>
      </c>
      <c r="O539" s="149">
        <v>42893</v>
      </c>
      <c r="P539" s="148" t="s">
        <v>1878</v>
      </c>
      <c r="Q539" s="148">
        <v>0</v>
      </c>
      <c r="R539" s="149" t="s">
        <v>33</v>
      </c>
      <c r="S539" s="148">
        <v>15066</v>
      </c>
      <c r="T539" s="148" t="s">
        <v>100</v>
      </c>
      <c r="U539" s="149">
        <v>15066</v>
      </c>
      <c r="V539" s="148" t="s">
        <v>100</v>
      </c>
      <c r="W539" s="148">
        <v>15066</v>
      </c>
      <c r="X539" s="149" t="s">
        <v>100</v>
      </c>
      <c r="Y539" s="148" t="s">
        <v>107</v>
      </c>
      <c r="Z539" s="148">
        <v>15.07</v>
      </c>
      <c r="AA539" s="149">
        <v>1</v>
      </c>
      <c r="AB539" s="148" t="s">
        <v>630</v>
      </c>
      <c r="AC539" s="148" t="s">
        <v>445</v>
      </c>
      <c r="AD539" s="149" t="s">
        <v>351</v>
      </c>
      <c r="AE539" s="148" t="s">
        <v>350</v>
      </c>
      <c r="AF539" s="148"/>
      <c r="AG539" s="149"/>
      <c r="AH539" s="148"/>
      <c r="AI539" s="148"/>
      <c r="AJ539" s="149"/>
      <c r="AK539" s="148" t="str">
        <f t="shared" si="24"/>
        <v>GFS</v>
      </c>
      <c r="AL539" s="148" t="str">
        <f t="shared" si="25"/>
        <v>Non- ICB</v>
      </c>
      <c r="AM539" s="196" t="str">
        <f t="shared" si="26"/>
        <v>GFS/Non- ICB</v>
      </c>
    </row>
    <row r="540" spans="1:39" x14ac:dyDescent="0.25">
      <c r="A540" s="195" t="str">
        <f>IF(ISERROR(MATCH(H540,PriorMonth!H:H,0)),"New","Unresolved")</f>
        <v>Unresolved</v>
      </c>
      <c r="B540" s="148">
        <v>132</v>
      </c>
      <c r="C540" s="149" t="s">
        <v>233</v>
      </c>
      <c r="D540" s="148" t="s">
        <v>22</v>
      </c>
      <c r="E540" s="148">
        <v>199</v>
      </c>
      <c r="F540" s="149" t="s">
        <v>137</v>
      </c>
      <c r="G540" s="148" t="s">
        <v>22</v>
      </c>
      <c r="H540" s="148">
        <v>1320130002425</v>
      </c>
      <c r="I540" s="149" t="s">
        <v>54</v>
      </c>
      <c r="J540" s="148" t="s">
        <v>330</v>
      </c>
      <c r="K540" s="148">
        <v>42640</v>
      </c>
      <c r="L540" s="149">
        <v>253</v>
      </c>
      <c r="M540" s="148" t="s">
        <v>118</v>
      </c>
      <c r="N540" s="148" t="s">
        <v>41</v>
      </c>
      <c r="O540" s="149">
        <v>42709</v>
      </c>
      <c r="P540" s="148" t="s">
        <v>651</v>
      </c>
      <c r="Q540" s="148">
        <v>184</v>
      </c>
      <c r="R540" s="149" t="s">
        <v>37</v>
      </c>
      <c r="S540" s="148">
        <v>16839.669999999998</v>
      </c>
      <c r="T540" s="148" t="s">
        <v>248</v>
      </c>
      <c r="U540" s="149">
        <v>15007.28</v>
      </c>
      <c r="V540" s="148" t="s">
        <v>248</v>
      </c>
      <c r="W540" s="148">
        <v>16839.668298274817</v>
      </c>
      <c r="X540" s="149" t="s">
        <v>100</v>
      </c>
      <c r="Y540" s="148" t="s">
        <v>107</v>
      </c>
      <c r="Z540" s="148">
        <v>15.01</v>
      </c>
      <c r="AA540" s="149">
        <v>1</v>
      </c>
      <c r="AB540" s="148" t="s">
        <v>630</v>
      </c>
      <c r="AC540" s="148" t="s">
        <v>513</v>
      </c>
      <c r="AD540" s="149" t="s">
        <v>637</v>
      </c>
      <c r="AE540" s="148" t="s">
        <v>350</v>
      </c>
      <c r="AF540" s="148"/>
      <c r="AG540" s="149"/>
      <c r="AH540" s="148"/>
      <c r="AI540" s="148"/>
      <c r="AJ540" s="149"/>
      <c r="AK540" s="148" t="str">
        <f t="shared" si="24"/>
        <v>GFS</v>
      </c>
      <c r="AL540" s="148" t="str">
        <f t="shared" si="25"/>
        <v>Non- ICB</v>
      </c>
      <c r="AM540" s="196" t="str">
        <f t="shared" si="26"/>
        <v>GFS/Non- ICB</v>
      </c>
    </row>
    <row r="541" spans="1:39" x14ac:dyDescent="0.25">
      <c r="A541" s="195" t="str">
        <f>IF(ISERROR(MATCH(H541,PriorMonth!H:H,0)),"New","Unresolved")</f>
        <v>Unresolved</v>
      </c>
      <c r="B541" s="148">
        <v>3036</v>
      </c>
      <c r="C541" s="149" t="s">
        <v>202</v>
      </c>
      <c r="D541" s="148" t="s">
        <v>23</v>
      </c>
      <c r="E541" s="148">
        <v>5502</v>
      </c>
      <c r="F541" s="149" t="s">
        <v>563</v>
      </c>
      <c r="G541" s="148" t="s">
        <v>23</v>
      </c>
      <c r="H541" s="148" t="s">
        <v>610</v>
      </c>
      <c r="I541" s="149" t="s">
        <v>59</v>
      </c>
      <c r="J541" s="148" t="s">
        <v>203</v>
      </c>
      <c r="K541" s="148">
        <v>42647</v>
      </c>
      <c r="L541" s="149">
        <v>246</v>
      </c>
      <c r="M541" s="148" t="s">
        <v>127</v>
      </c>
      <c r="N541" s="148" t="s">
        <v>128</v>
      </c>
      <c r="O541" s="149">
        <v>42649</v>
      </c>
      <c r="P541" s="148" t="s">
        <v>406</v>
      </c>
      <c r="Q541" s="148">
        <v>244</v>
      </c>
      <c r="R541" s="149" t="s">
        <v>37</v>
      </c>
      <c r="S541" s="148">
        <v>13104</v>
      </c>
      <c r="T541" s="148" t="s">
        <v>186</v>
      </c>
      <c r="U541" s="149">
        <v>14999.14</v>
      </c>
      <c r="V541" s="148" t="s">
        <v>186</v>
      </c>
      <c r="W541" s="148">
        <v>13103.999036888212</v>
      </c>
      <c r="X541" s="149" t="s">
        <v>100</v>
      </c>
      <c r="Y541" s="148" t="s">
        <v>107</v>
      </c>
      <c r="Z541" s="148">
        <v>15</v>
      </c>
      <c r="AA541" s="149">
        <v>1</v>
      </c>
      <c r="AB541" s="148" t="s">
        <v>630</v>
      </c>
      <c r="AC541" s="148" t="s">
        <v>632</v>
      </c>
      <c r="AD541" s="149" t="s">
        <v>404</v>
      </c>
      <c r="AE541" s="148" t="s">
        <v>350</v>
      </c>
      <c r="AF541" s="148"/>
      <c r="AG541" s="149"/>
      <c r="AH541" s="148"/>
      <c r="AI541" s="148"/>
      <c r="AJ541" s="149"/>
      <c r="AK541" s="148" t="str">
        <f t="shared" si="24"/>
        <v>Non-GFS</v>
      </c>
      <c r="AL541" s="148" t="str">
        <f t="shared" si="25"/>
        <v>Non- ICB</v>
      </c>
      <c r="AM541" s="196" t="str">
        <f t="shared" si="26"/>
        <v>Non-GFS/Non- ICB</v>
      </c>
    </row>
    <row r="542" spans="1:39" x14ac:dyDescent="0.25">
      <c r="A542" s="195" t="str">
        <f>IF(ISERROR(MATCH(H542,PriorMonth!H:H,0)),"New","Unresolved")</f>
        <v>New</v>
      </c>
      <c r="B542" s="148">
        <v>95</v>
      </c>
      <c r="C542" s="149" t="s">
        <v>153</v>
      </c>
      <c r="D542" s="148" t="s">
        <v>17</v>
      </c>
      <c r="E542" s="148">
        <v>260</v>
      </c>
      <c r="F542" s="149" t="s">
        <v>113</v>
      </c>
      <c r="G542" s="148" t="s">
        <v>23</v>
      </c>
      <c r="H542" s="148">
        <v>950110011492</v>
      </c>
      <c r="I542" s="149" t="s">
        <v>58</v>
      </c>
      <c r="J542" s="148" t="s">
        <v>195</v>
      </c>
      <c r="K542" s="148">
        <v>42824</v>
      </c>
      <c r="L542" s="149">
        <v>69</v>
      </c>
      <c r="M542" s="148" t="s">
        <v>127</v>
      </c>
      <c r="N542" s="148" t="s">
        <v>128</v>
      </c>
      <c r="O542" s="149">
        <v>42892</v>
      </c>
      <c r="P542" s="148" t="s">
        <v>1878</v>
      </c>
      <c r="Q542" s="148">
        <v>1</v>
      </c>
      <c r="R542" s="149" t="s">
        <v>33</v>
      </c>
      <c r="S542" s="148">
        <v>14961.78</v>
      </c>
      <c r="T542" s="148" t="s">
        <v>100</v>
      </c>
      <c r="U542" s="149">
        <v>14961.78</v>
      </c>
      <c r="V542" s="148" t="s">
        <v>100</v>
      </c>
      <c r="W542" s="148">
        <v>14961.78</v>
      </c>
      <c r="X542" s="149" t="s">
        <v>100</v>
      </c>
      <c r="Y542" s="148" t="s">
        <v>114</v>
      </c>
      <c r="Z542" s="148">
        <v>14.96</v>
      </c>
      <c r="AA542" s="149">
        <v>1</v>
      </c>
      <c r="AB542" s="148" t="s">
        <v>630</v>
      </c>
      <c r="AC542" s="148" t="s">
        <v>442</v>
      </c>
      <c r="AD542" s="149" t="s">
        <v>354</v>
      </c>
      <c r="AE542" s="148" t="s">
        <v>350</v>
      </c>
      <c r="AF542" s="148"/>
      <c r="AG542" s="149"/>
      <c r="AH542" s="148"/>
      <c r="AI542" s="148"/>
      <c r="AJ542" s="149"/>
      <c r="AK542" s="148" t="str">
        <f t="shared" si="24"/>
        <v>GFS</v>
      </c>
      <c r="AL542" s="148" t="str">
        <f t="shared" si="25"/>
        <v>Non- ICB</v>
      </c>
      <c r="AM542" s="196" t="str">
        <f t="shared" si="26"/>
        <v>GFS/Non- ICB</v>
      </c>
    </row>
    <row r="543" spans="1:39" x14ac:dyDescent="0.25">
      <c r="A543" s="195" t="str">
        <f>IF(ISERROR(MATCH(H543,PriorMonth!H:H,0)),"New","Unresolved")</f>
        <v>New</v>
      </c>
      <c r="B543" s="148">
        <v>3027</v>
      </c>
      <c r="C543" s="149" t="s">
        <v>154</v>
      </c>
      <c r="D543" s="148" t="s">
        <v>13</v>
      </c>
      <c r="E543" s="148">
        <v>635</v>
      </c>
      <c r="F543" s="149" t="s">
        <v>142</v>
      </c>
      <c r="G543" s="148" t="s">
        <v>16</v>
      </c>
      <c r="H543" s="148">
        <v>302714000014125</v>
      </c>
      <c r="I543" s="149" t="s">
        <v>59</v>
      </c>
      <c r="J543" s="148" t="s">
        <v>275</v>
      </c>
      <c r="K543" s="148">
        <v>42849</v>
      </c>
      <c r="L543" s="149">
        <v>44</v>
      </c>
      <c r="M543" s="148" t="s">
        <v>127</v>
      </c>
      <c r="N543" s="148" t="s">
        <v>128</v>
      </c>
      <c r="O543" s="149">
        <v>42893</v>
      </c>
      <c r="P543" s="148" t="s">
        <v>1878</v>
      </c>
      <c r="Q543" s="148">
        <v>0</v>
      </c>
      <c r="R543" s="149" t="s">
        <v>33</v>
      </c>
      <c r="S543" s="148">
        <v>14927</v>
      </c>
      <c r="T543" s="148" t="s">
        <v>100</v>
      </c>
      <c r="U543" s="149">
        <v>14927</v>
      </c>
      <c r="V543" s="148" t="s">
        <v>100</v>
      </c>
      <c r="W543" s="148">
        <v>14927</v>
      </c>
      <c r="X543" s="149" t="s">
        <v>100</v>
      </c>
      <c r="Y543" s="148" t="s">
        <v>114</v>
      </c>
      <c r="Z543" s="148">
        <v>14.93</v>
      </c>
      <c r="AA543" s="149">
        <v>1</v>
      </c>
      <c r="AB543" s="148" t="s">
        <v>630</v>
      </c>
      <c r="AC543" s="148" t="s">
        <v>859</v>
      </c>
      <c r="AD543" s="149" t="s">
        <v>2658</v>
      </c>
      <c r="AE543" s="148" t="s">
        <v>350</v>
      </c>
      <c r="AF543" s="148"/>
      <c r="AG543" s="149"/>
      <c r="AH543" s="148"/>
      <c r="AI543" s="148"/>
      <c r="AJ543" s="149"/>
      <c r="AK543" s="148" t="str">
        <f t="shared" si="24"/>
        <v>GFS</v>
      </c>
      <c r="AL543" s="148" t="str">
        <f t="shared" si="25"/>
        <v>Non- ICB</v>
      </c>
      <c r="AM543" s="196" t="str">
        <f t="shared" si="26"/>
        <v>GFS/Non- ICB</v>
      </c>
    </row>
    <row r="544" spans="1:39" x14ac:dyDescent="0.25">
      <c r="A544" s="195" t="str">
        <f>IF(ISERROR(MATCH(H544,PriorMonth!H:H,0)),"New","Unresolved")</f>
        <v>New</v>
      </c>
      <c r="B544" s="148">
        <v>9701</v>
      </c>
      <c r="C544" s="149" t="s">
        <v>199</v>
      </c>
      <c r="D544" s="148" t="s">
        <v>14</v>
      </c>
      <c r="E544" s="148">
        <v>692</v>
      </c>
      <c r="F544" s="149" t="s">
        <v>187</v>
      </c>
      <c r="G544" s="148" t="s">
        <v>16</v>
      </c>
      <c r="H544" s="148">
        <v>97120170241</v>
      </c>
      <c r="I544" s="149" t="s">
        <v>57</v>
      </c>
      <c r="J544" s="148" t="s">
        <v>133</v>
      </c>
      <c r="K544" s="148">
        <v>42828</v>
      </c>
      <c r="L544" s="149">
        <v>65</v>
      </c>
      <c r="M544" s="148" t="s">
        <v>111</v>
      </c>
      <c r="N544" s="148" t="s">
        <v>42</v>
      </c>
      <c r="O544" s="149">
        <v>42892</v>
      </c>
      <c r="P544" s="148" t="s">
        <v>1878</v>
      </c>
      <c r="Q544" s="148">
        <v>1</v>
      </c>
      <c r="R544" s="149" t="s">
        <v>33</v>
      </c>
      <c r="S544" s="148">
        <v>14926.32</v>
      </c>
      <c r="T544" s="148" t="s">
        <v>100</v>
      </c>
      <c r="U544" s="149">
        <v>14926.32</v>
      </c>
      <c r="V544" s="148" t="s">
        <v>200</v>
      </c>
      <c r="W544" s="148">
        <v>68146.101451783077</v>
      </c>
      <c r="X544" s="149" t="s">
        <v>100</v>
      </c>
      <c r="Y544" s="148" t="s">
        <v>114</v>
      </c>
      <c r="Z544" s="148">
        <v>14.93</v>
      </c>
      <c r="AA544" s="149">
        <v>1</v>
      </c>
      <c r="AB544" s="148" t="s">
        <v>630</v>
      </c>
      <c r="AC544" s="148" t="s">
        <v>416</v>
      </c>
      <c r="AD544" s="149" t="s">
        <v>2782</v>
      </c>
      <c r="AE544" s="148" t="s">
        <v>350</v>
      </c>
      <c r="AF544" s="148"/>
      <c r="AG544" s="149"/>
      <c r="AH544" s="148"/>
      <c r="AI544" s="148"/>
      <c r="AJ544" s="149"/>
      <c r="AK544" s="148" t="str">
        <f t="shared" si="24"/>
        <v>Non-GFS</v>
      </c>
      <c r="AL544" s="148" t="str">
        <f t="shared" si="25"/>
        <v>Non- ICB</v>
      </c>
      <c r="AM544" s="196" t="str">
        <f t="shared" si="26"/>
        <v>Non-GFS/Non- ICB</v>
      </c>
    </row>
    <row r="545" spans="1:39" x14ac:dyDescent="0.25">
      <c r="A545" s="195" t="str">
        <f>IF(ISERROR(MATCH(H545,PriorMonth!H:H,0)),"New","Unresolved")</f>
        <v>Unresolved</v>
      </c>
      <c r="B545" s="148">
        <v>8520</v>
      </c>
      <c r="C545" s="149" t="s">
        <v>842</v>
      </c>
      <c r="D545" s="148" t="s">
        <v>19</v>
      </c>
      <c r="E545" s="148">
        <v>260</v>
      </c>
      <c r="F545" s="149" t="s">
        <v>113</v>
      </c>
      <c r="G545" s="148" t="s">
        <v>23</v>
      </c>
      <c r="H545" s="148" t="s">
        <v>1587</v>
      </c>
      <c r="I545" s="149" t="s">
        <v>54</v>
      </c>
      <c r="J545" s="148" t="s">
        <v>381</v>
      </c>
      <c r="K545" s="148">
        <v>42768</v>
      </c>
      <c r="L545" s="149">
        <v>125</v>
      </c>
      <c r="M545" s="148" t="s">
        <v>127</v>
      </c>
      <c r="N545" s="148" t="s">
        <v>128</v>
      </c>
      <c r="O545" s="149">
        <v>42831</v>
      </c>
      <c r="P545" s="148" t="s">
        <v>838</v>
      </c>
      <c r="Q545" s="148">
        <v>62</v>
      </c>
      <c r="R545" s="149" t="s">
        <v>35</v>
      </c>
      <c r="S545" s="148">
        <v>1078794</v>
      </c>
      <c r="T545" s="148" t="s">
        <v>197</v>
      </c>
      <c r="U545" s="149">
        <v>14914.11</v>
      </c>
      <c r="V545" s="148" t="s">
        <v>197</v>
      </c>
      <c r="W545" s="148">
        <v>1078793.9066026271</v>
      </c>
      <c r="X545" s="149" t="s">
        <v>100</v>
      </c>
      <c r="Y545" s="148" t="s">
        <v>114</v>
      </c>
      <c r="Z545" s="148">
        <v>14.91</v>
      </c>
      <c r="AA545" s="149">
        <v>1</v>
      </c>
      <c r="AB545" s="148" t="s">
        <v>630</v>
      </c>
      <c r="AC545" s="148" t="s">
        <v>681</v>
      </c>
      <c r="AD545" s="149" t="s">
        <v>354</v>
      </c>
      <c r="AE545" s="148" t="s">
        <v>350</v>
      </c>
      <c r="AF545" s="148"/>
      <c r="AG545" s="149"/>
      <c r="AH545" s="148"/>
      <c r="AI545" s="148"/>
      <c r="AJ545" s="149"/>
      <c r="AK545" s="148" t="str">
        <f t="shared" si="24"/>
        <v>Non-GFS</v>
      </c>
      <c r="AL545" s="148" t="str">
        <f t="shared" si="25"/>
        <v>Non- ICB</v>
      </c>
      <c r="AM545" s="196" t="str">
        <f t="shared" si="26"/>
        <v>Non-GFS/Non- ICB</v>
      </c>
    </row>
    <row r="546" spans="1:39" x14ac:dyDescent="0.25">
      <c r="A546" s="195" t="str">
        <f>IF(ISERROR(MATCH(H546,PriorMonth!H:H,0)),"New","Unresolved")</f>
        <v>New</v>
      </c>
      <c r="B546" s="148">
        <v>635</v>
      </c>
      <c r="C546" s="149" t="s">
        <v>142</v>
      </c>
      <c r="D546" s="148" t="s">
        <v>16</v>
      </c>
      <c r="E546" s="148">
        <v>199</v>
      </c>
      <c r="F546" s="149" t="s">
        <v>137</v>
      </c>
      <c r="G546" s="148" t="s">
        <v>22</v>
      </c>
      <c r="H546" s="148">
        <v>63501111707414</v>
      </c>
      <c r="I546" s="149" t="s">
        <v>55</v>
      </c>
      <c r="J546" s="148" t="s">
        <v>1250</v>
      </c>
      <c r="K546" s="148">
        <v>42821</v>
      </c>
      <c r="L546" s="149">
        <v>72</v>
      </c>
      <c r="M546" s="148" t="s">
        <v>111</v>
      </c>
      <c r="N546" s="148" t="s">
        <v>42</v>
      </c>
      <c r="O546" s="149">
        <v>42893</v>
      </c>
      <c r="P546" s="148" t="s">
        <v>1878</v>
      </c>
      <c r="Q546" s="148">
        <v>0</v>
      </c>
      <c r="R546" s="149" t="s">
        <v>33</v>
      </c>
      <c r="S546" s="148">
        <v>14900</v>
      </c>
      <c r="T546" s="148" t="s">
        <v>100</v>
      </c>
      <c r="U546" s="149">
        <v>14900</v>
      </c>
      <c r="V546" s="148" t="s">
        <v>100</v>
      </c>
      <c r="W546" s="148">
        <v>14900</v>
      </c>
      <c r="X546" s="149" t="s">
        <v>100</v>
      </c>
      <c r="Y546" s="148" t="s">
        <v>114</v>
      </c>
      <c r="Z546" s="148">
        <v>14.9</v>
      </c>
      <c r="AA546" s="149">
        <v>1</v>
      </c>
      <c r="AB546" s="148" t="s">
        <v>630</v>
      </c>
      <c r="AC546" s="148" t="s">
        <v>427</v>
      </c>
      <c r="AD546" s="149" t="s">
        <v>352</v>
      </c>
      <c r="AE546" s="148" t="s">
        <v>350</v>
      </c>
      <c r="AF546" s="148"/>
      <c r="AG546" s="149"/>
      <c r="AH546" s="148"/>
      <c r="AI546" s="148"/>
      <c r="AJ546" s="149"/>
      <c r="AK546" s="148" t="str">
        <f t="shared" si="24"/>
        <v>GFS</v>
      </c>
      <c r="AL546" s="148" t="str">
        <f t="shared" si="25"/>
        <v>Non- ICB</v>
      </c>
      <c r="AM546" s="196" t="str">
        <f t="shared" si="26"/>
        <v>GFS/Non- ICB</v>
      </c>
    </row>
    <row r="547" spans="1:39" x14ac:dyDescent="0.25">
      <c r="A547" s="195" t="str">
        <f>IF(ISERROR(MATCH(H547,PriorMonth!H:H,0)),"New","Unresolved")</f>
        <v>Unresolved</v>
      </c>
      <c r="B547" s="148">
        <v>8520</v>
      </c>
      <c r="C547" s="149" t="s">
        <v>842</v>
      </c>
      <c r="D547" s="148" t="s">
        <v>19</v>
      </c>
      <c r="E547" s="148">
        <v>260</v>
      </c>
      <c r="F547" s="149" t="s">
        <v>113</v>
      </c>
      <c r="G547" s="148" t="s">
        <v>23</v>
      </c>
      <c r="H547" s="148" t="s">
        <v>1581</v>
      </c>
      <c r="I547" s="149" t="s">
        <v>59</v>
      </c>
      <c r="J547" s="148" t="s">
        <v>381</v>
      </c>
      <c r="K547" s="148">
        <v>42768</v>
      </c>
      <c r="L547" s="149">
        <v>125</v>
      </c>
      <c r="M547" s="148" t="s">
        <v>127</v>
      </c>
      <c r="N547" s="148" t="s">
        <v>128</v>
      </c>
      <c r="O547" s="149">
        <v>42831</v>
      </c>
      <c r="P547" s="148" t="s">
        <v>838</v>
      </c>
      <c r="Q547" s="148">
        <v>62</v>
      </c>
      <c r="R547" s="149" t="s">
        <v>35</v>
      </c>
      <c r="S547" s="148">
        <v>1077017</v>
      </c>
      <c r="T547" s="148" t="s">
        <v>197</v>
      </c>
      <c r="U547" s="149">
        <v>14889.54</v>
      </c>
      <c r="V547" s="148" t="s">
        <v>197</v>
      </c>
      <c r="W547" s="148">
        <v>1077016.6657022163</v>
      </c>
      <c r="X547" s="149" t="s">
        <v>100</v>
      </c>
      <c r="Y547" s="148" t="s">
        <v>114</v>
      </c>
      <c r="Z547" s="148">
        <v>14.89</v>
      </c>
      <c r="AA547" s="149">
        <v>1</v>
      </c>
      <c r="AB547" s="148" t="s">
        <v>630</v>
      </c>
      <c r="AC547" s="148" t="s">
        <v>681</v>
      </c>
      <c r="AD547" s="149" t="s">
        <v>354</v>
      </c>
      <c r="AE547" s="148" t="s">
        <v>350</v>
      </c>
      <c r="AF547" s="148"/>
      <c r="AG547" s="149"/>
      <c r="AH547" s="148"/>
      <c r="AI547" s="148"/>
      <c r="AJ547" s="149"/>
      <c r="AK547" s="148" t="str">
        <f t="shared" si="24"/>
        <v>Non-GFS</v>
      </c>
      <c r="AL547" s="148" t="str">
        <f t="shared" si="25"/>
        <v>Non- ICB</v>
      </c>
      <c r="AM547" s="196" t="str">
        <f t="shared" si="26"/>
        <v>Non-GFS/Non- ICB</v>
      </c>
    </row>
    <row r="548" spans="1:39" x14ac:dyDescent="0.25">
      <c r="A548" s="195" t="str">
        <f>IF(ISERROR(MATCH(H548,PriorMonth!H:H,0)),"New","Unresolved")</f>
        <v>Unresolved</v>
      </c>
      <c r="B548" s="148">
        <v>8520</v>
      </c>
      <c r="C548" s="149" t="s">
        <v>842</v>
      </c>
      <c r="D548" s="148" t="s">
        <v>19</v>
      </c>
      <c r="E548" s="148">
        <v>199</v>
      </c>
      <c r="F548" s="149" t="s">
        <v>137</v>
      </c>
      <c r="G548" s="148" t="s">
        <v>22</v>
      </c>
      <c r="H548" s="148" t="s">
        <v>1710</v>
      </c>
      <c r="I548" s="149" t="s">
        <v>54</v>
      </c>
      <c r="J548" s="148" t="s">
        <v>381</v>
      </c>
      <c r="K548" s="148">
        <v>42768</v>
      </c>
      <c r="L548" s="149">
        <v>125</v>
      </c>
      <c r="M548" s="148" t="s">
        <v>118</v>
      </c>
      <c r="N548" s="148" t="s">
        <v>41</v>
      </c>
      <c r="O548" s="149">
        <v>42830</v>
      </c>
      <c r="P548" s="148" t="s">
        <v>838</v>
      </c>
      <c r="Q548" s="148">
        <v>63</v>
      </c>
      <c r="R548" s="149" t="s">
        <v>35</v>
      </c>
      <c r="S548" s="148">
        <v>1075237</v>
      </c>
      <c r="T548" s="148" t="s">
        <v>197</v>
      </c>
      <c r="U548" s="149">
        <v>14864.94</v>
      </c>
      <c r="V548" s="148" t="s">
        <v>197</v>
      </c>
      <c r="W548" s="148">
        <v>1075237.2547884961</v>
      </c>
      <c r="X548" s="149" t="s">
        <v>100</v>
      </c>
      <c r="Y548" s="148" t="s">
        <v>114</v>
      </c>
      <c r="Z548" s="148">
        <v>14.86</v>
      </c>
      <c r="AA548" s="149">
        <v>1</v>
      </c>
      <c r="AB548" s="148" t="s">
        <v>630</v>
      </c>
      <c r="AC548" s="148" t="s">
        <v>484</v>
      </c>
      <c r="AD548" s="149" t="s">
        <v>363</v>
      </c>
      <c r="AE548" s="148" t="s">
        <v>350</v>
      </c>
      <c r="AF548" s="148"/>
      <c r="AG548" s="149"/>
      <c r="AH548" s="148"/>
      <c r="AI548" s="148"/>
      <c r="AJ548" s="149"/>
      <c r="AK548" s="148" t="str">
        <f t="shared" si="24"/>
        <v>Non-GFS</v>
      </c>
      <c r="AL548" s="148" t="str">
        <f t="shared" si="25"/>
        <v>Non- ICB</v>
      </c>
      <c r="AM548" s="196" t="str">
        <f t="shared" si="26"/>
        <v>Non-GFS/Non- ICB</v>
      </c>
    </row>
    <row r="549" spans="1:39" x14ac:dyDescent="0.25">
      <c r="A549" s="195" t="str">
        <f>IF(ISERROR(MATCH(H549,PriorMonth!H:H,0)),"New","Unresolved")</f>
        <v>New</v>
      </c>
      <c r="B549" s="148">
        <v>95</v>
      </c>
      <c r="C549" s="149" t="s">
        <v>153</v>
      </c>
      <c r="D549" s="148" t="s">
        <v>17</v>
      </c>
      <c r="E549" s="148">
        <v>795</v>
      </c>
      <c r="F549" s="149" t="s">
        <v>264</v>
      </c>
      <c r="G549" s="148" t="s">
        <v>14</v>
      </c>
      <c r="H549" s="148" t="s">
        <v>2756</v>
      </c>
      <c r="I549" s="149" t="s">
        <v>58</v>
      </c>
      <c r="J549" s="148" t="s">
        <v>195</v>
      </c>
      <c r="K549" s="148">
        <v>42831</v>
      </c>
      <c r="L549" s="149">
        <v>62</v>
      </c>
      <c r="M549" s="148" t="s">
        <v>111</v>
      </c>
      <c r="N549" s="148" t="s">
        <v>42</v>
      </c>
      <c r="O549" s="149">
        <v>42893</v>
      </c>
      <c r="P549" s="148" t="s">
        <v>1878</v>
      </c>
      <c r="Q549" s="148">
        <v>0</v>
      </c>
      <c r="R549" s="149" t="s">
        <v>33</v>
      </c>
      <c r="S549" s="148">
        <v>14852</v>
      </c>
      <c r="T549" s="148" t="s">
        <v>100</v>
      </c>
      <c r="U549" s="149">
        <v>14852</v>
      </c>
      <c r="V549" s="148" t="s">
        <v>100</v>
      </c>
      <c r="W549" s="148">
        <v>14852</v>
      </c>
      <c r="X549" s="149" t="s">
        <v>100</v>
      </c>
      <c r="Y549" s="148" t="s">
        <v>114</v>
      </c>
      <c r="Z549" s="148">
        <v>14.85</v>
      </c>
      <c r="AA549" s="149">
        <v>1</v>
      </c>
      <c r="AB549" s="148" t="s">
        <v>630</v>
      </c>
      <c r="AC549" s="148" t="s">
        <v>426</v>
      </c>
      <c r="AD549" s="149" t="s">
        <v>352</v>
      </c>
      <c r="AE549" s="148" t="s">
        <v>350</v>
      </c>
      <c r="AF549" s="148"/>
      <c r="AG549" s="149"/>
      <c r="AH549" s="148"/>
      <c r="AI549" s="148"/>
      <c r="AJ549" s="149"/>
      <c r="AK549" s="148" t="str">
        <f t="shared" si="24"/>
        <v>GFS</v>
      </c>
      <c r="AL549" s="148" t="str">
        <f t="shared" si="25"/>
        <v>Non- ICB</v>
      </c>
      <c r="AM549" s="196" t="str">
        <f t="shared" si="26"/>
        <v>GFS/Non- ICB</v>
      </c>
    </row>
    <row r="550" spans="1:39" x14ac:dyDescent="0.25">
      <c r="A550" s="195" t="str">
        <f>IF(ISERROR(MATCH(H550,PriorMonth!H:H,0)),"New","Unresolved")</f>
        <v>Unresolved</v>
      </c>
      <c r="B550" s="148">
        <v>199</v>
      </c>
      <c r="C550" s="149" t="s">
        <v>137</v>
      </c>
      <c r="D550" s="148" t="s">
        <v>22</v>
      </c>
      <c r="E550" s="148">
        <v>8243</v>
      </c>
      <c r="F550" s="149" t="s">
        <v>120</v>
      </c>
      <c r="G550" s="148" t="s">
        <v>14</v>
      </c>
      <c r="H550" s="148">
        <v>1990110063757</v>
      </c>
      <c r="I550" s="149" t="s">
        <v>56</v>
      </c>
      <c r="J550" s="148" t="s">
        <v>328</v>
      </c>
      <c r="K550" s="148">
        <v>42724</v>
      </c>
      <c r="L550" s="149">
        <v>169</v>
      </c>
      <c r="M550" s="148" t="s">
        <v>111</v>
      </c>
      <c r="N550" s="148" t="s">
        <v>42</v>
      </c>
      <c r="O550" s="149">
        <v>42800</v>
      </c>
      <c r="P550" s="148" t="s">
        <v>838</v>
      </c>
      <c r="Q550" s="148">
        <v>93</v>
      </c>
      <c r="R550" s="149" t="s">
        <v>36</v>
      </c>
      <c r="S550" s="148">
        <v>16511.62</v>
      </c>
      <c r="T550" s="148" t="s">
        <v>248</v>
      </c>
      <c r="U550" s="149">
        <v>14714.93</v>
      </c>
      <c r="V550" s="148" t="s">
        <v>248</v>
      </c>
      <c r="W550" s="148">
        <v>16511.622374762985</v>
      </c>
      <c r="X550" s="149" t="s">
        <v>100</v>
      </c>
      <c r="Y550" s="148" t="s">
        <v>114</v>
      </c>
      <c r="Z550" s="148">
        <v>14.71</v>
      </c>
      <c r="AA550" s="149">
        <v>1</v>
      </c>
      <c r="AB550" s="148" t="s">
        <v>630</v>
      </c>
      <c r="AC550" s="148" t="s">
        <v>851</v>
      </c>
      <c r="AD550" s="149" t="s">
        <v>1351</v>
      </c>
      <c r="AE550" s="148" t="s">
        <v>350</v>
      </c>
      <c r="AF550" s="148"/>
      <c r="AG550" s="149"/>
      <c r="AH550" s="148"/>
      <c r="AI550" s="148"/>
      <c r="AJ550" s="149"/>
      <c r="AK550" s="148" t="str">
        <f t="shared" si="24"/>
        <v>GFS</v>
      </c>
      <c r="AL550" s="148" t="str">
        <f t="shared" si="25"/>
        <v>Non- ICB</v>
      </c>
      <c r="AM550" s="196" t="str">
        <f t="shared" si="26"/>
        <v>GFS/Non- ICB</v>
      </c>
    </row>
    <row r="551" spans="1:39" x14ac:dyDescent="0.25">
      <c r="A551" s="195" t="str">
        <f>IF(ISERROR(MATCH(H551,PriorMonth!H:H,0)),"New","Unresolved")</f>
        <v>New</v>
      </c>
      <c r="B551" s="148">
        <v>95</v>
      </c>
      <c r="C551" s="149" t="s">
        <v>153</v>
      </c>
      <c r="D551" s="148" t="s">
        <v>17</v>
      </c>
      <c r="E551" s="148">
        <v>4100</v>
      </c>
      <c r="F551" s="149" t="s">
        <v>163</v>
      </c>
      <c r="G551" s="148" t="s">
        <v>15</v>
      </c>
      <c r="H551" s="148">
        <v>950110009855</v>
      </c>
      <c r="I551" s="149" t="s">
        <v>58</v>
      </c>
      <c r="J551" s="148" t="s">
        <v>195</v>
      </c>
      <c r="K551" s="148">
        <v>42697</v>
      </c>
      <c r="L551" s="149">
        <v>196</v>
      </c>
      <c r="M551" s="148" t="s">
        <v>118</v>
      </c>
      <c r="N551" s="148" t="s">
        <v>41</v>
      </c>
      <c r="O551" s="149">
        <v>42891</v>
      </c>
      <c r="P551" s="148" t="s">
        <v>1878</v>
      </c>
      <c r="Q551" s="148">
        <v>2</v>
      </c>
      <c r="R551" s="149" t="s">
        <v>33</v>
      </c>
      <c r="S551" s="148">
        <v>14700</v>
      </c>
      <c r="T551" s="148" t="s">
        <v>100</v>
      </c>
      <c r="U551" s="149">
        <v>14700</v>
      </c>
      <c r="V551" s="148" t="s">
        <v>100</v>
      </c>
      <c r="W551" s="148">
        <v>14700</v>
      </c>
      <c r="X551" s="149" t="s">
        <v>100</v>
      </c>
      <c r="Y551" s="148" t="s">
        <v>114</v>
      </c>
      <c r="Z551" s="148">
        <v>14.7</v>
      </c>
      <c r="AA551" s="149">
        <v>1</v>
      </c>
      <c r="AB551" s="148" t="s">
        <v>630</v>
      </c>
      <c r="AC551" s="148" t="s">
        <v>661</v>
      </c>
      <c r="AD551" s="149" t="s">
        <v>2700</v>
      </c>
      <c r="AE551" s="148" t="s">
        <v>350</v>
      </c>
      <c r="AF551" s="148"/>
      <c r="AG551" s="149"/>
      <c r="AH551" s="148"/>
      <c r="AI551" s="148"/>
      <c r="AJ551" s="149"/>
      <c r="AK551" s="148" t="str">
        <f t="shared" si="24"/>
        <v>GFS</v>
      </c>
      <c r="AL551" s="148" t="str">
        <f t="shared" si="25"/>
        <v>Non- ICB</v>
      </c>
      <c r="AM551" s="196" t="str">
        <f t="shared" si="26"/>
        <v>GFS/Non- ICB</v>
      </c>
    </row>
    <row r="552" spans="1:39" x14ac:dyDescent="0.25">
      <c r="A552" s="195" t="str">
        <f>IF(ISERROR(MATCH(H552,PriorMonth!H:H,0)),"New","Unresolved")</f>
        <v>Unresolved</v>
      </c>
      <c r="B552" s="148">
        <v>8520</v>
      </c>
      <c r="C552" s="149" t="s">
        <v>842</v>
      </c>
      <c r="D552" s="148" t="s">
        <v>19</v>
      </c>
      <c r="E552" s="148">
        <v>199</v>
      </c>
      <c r="F552" s="149" t="s">
        <v>137</v>
      </c>
      <c r="G552" s="148" t="s">
        <v>22</v>
      </c>
      <c r="H552" s="148" t="s">
        <v>1672</v>
      </c>
      <c r="I552" s="149" t="s">
        <v>54</v>
      </c>
      <c r="J552" s="148" t="s">
        <v>381</v>
      </c>
      <c r="K552" s="148">
        <v>42768</v>
      </c>
      <c r="L552" s="149">
        <v>125</v>
      </c>
      <c r="M552" s="148" t="s">
        <v>118</v>
      </c>
      <c r="N552" s="148" t="s">
        <v>41</v>
      </c>
      <c r="O552" s="149">
        <v>42830</v>
      </c>
      <c r="P552" s="148" t="s">
        <v>838</v>
      </c>
      <c r="Q552" s="148">
        <v>63</v>
      </c>
      <c r="R552" s="149" t="s">
        <v>35</v>
      </c>
      <c r="S552" s="148">
        <v>1058993</v>
      </c>
      <c r="T552" s="148" t="s">
        <v>197</v>
      </c>
      <c r="U552" s="149">
        <v>14640.37</v>
      </c>
      <c r="V552" s="148" t="s">
        <v>197</v>
      </c>
      <c r="W552" s="148">
        <v>1058993.2584919855</v>
      </c>
      <c r="X552" s="149" t="s">
        <v>100</v>
      </c>
      <c r="Y552" s="148" t="s">
        <v>114</v>
      </c>
      <c r="Z552" s="148">
        <v>14.64</v>
      </c>
      <c r="AA552" s="149">
        <v>1</v>
      </c>
      <c r="AB552" s="148" t="s">
        <v>630</v>
      </c>
      <c r="AC552" s="148" t="s">
        <v>484</v>
      </c>
      <c r="AD552" s="149" t="s">
        <v>363</v>
      </c>
      <c r="AE552" s="148" t="s">
        <v>350</v>
      </c>
      <c r="AF552" s="148"/>
      <c r="AG552" s="149"/>
      <c r="AH552" s="148"/>
      <c r="AI552" s="148"/>
      <c r="AJ552" s="149"/>
      <c r="AK552" s="148" t="str">
        <f t="shared" si="24"/>
        <v>Non-GFS</v>
      </c>
      <c r="AL552" s="148" t="str">
        <f t="shared" si="25"/>
        <v>Non- ICB</v>
      </c>
      <c r="AM552" s="196" t="str">
        <f t="shared" si="26"/>
        <v>Non-GFS/Non- ICB</v>
      </c>
    </row>
    <row r="553" spans="1:39" x14ac:dyDescent="0.25">
      <c r="A553" s="195" t="str">
        <f>IF(ISERROR(MATCH(H553,PriorMonth!H:H,0)),"New","Unresolved")</f>
        <v>New</v>
      </c>
      <c r="B553" s="148">
        <v>8520</v>
      </c>
      <c r="C553" s="149" t="s">
        <v>842</v>
      </c>
      <c r="D553" s="148" t="s">
        <v>19</v>
      </c>
      <c r="E553" s="148">
        <v>199</v>
      </c>
      <c r="F553" s="149" t="s">
        <v>137</v>
      </c>
      <c r="G553" s="148" t="s">
        <v>22</v>
      </c>
      <c r="H553" s="148">
        <v>85203810003287</v>
      </c>
      <c r="I553" s="149" t="s">
        <v>277</v>
      </c>
      <c r="J553" s="148" t="s">
        <v>306</v>
      </c>
      <c r="K553" s="148">
        <v>42829</v>
      </c>
      <c r="L553" s="149">
        <v>64</v>
      </c>
      <c r="M553" s="148" t="s">
        <v>118</v>
      </c>
      <c r="N553" s="148" t="s">
        <v>41</v>
      </c>
      <c r="O553" s="149">
        <v>42893</v>
      </c>
      <c r="P553" s="148" t="s">
        <v>1878</v>
      </c>
      <c r="Q553" s="148">
        <v>0</v>
      </c>
      <c r="R553" s="149" t="s">
        <v>33</v>
      </c>
      <c r="S553" s="148">
        <v>1055170.32</v>
      </c>
      <c r="T553" s="148" t="s">
        <v>197</v>
      </c>
      <c r="U553" s="149">
        <v>14587.52</v>
      </c>
      <c r="V553" s="148" t="s">
        <v>197</v>
      </c>
      <c r="W553" s="148">
        <v>1055170.4183785662</v>
      </c>
      <c r="X553" s="149" t="s">
        <v>100</v>
      </c>
      <c r="Y553" s="148" t="s">
        <v>114</v>
      </c>
      <c r="Z553" s="148">
        <v>14.59</v>
      </c>
      <c r="AA553" s="149">
        <v>1</v>
      </c>
      <c r="AB553" s="148" t="s">
        <v>630</v>
      </c>
      <c r="AC553" s="148" t="s">
        <v>446</v>
      </c>
      <c r="AD553" s="149" t="s">
        <v>382</v>
      </c>
      <c r="AE553" s="148" t="s">
        <v>350</v>
      </c>
      <c r="AF553" s="148"/>
      <c r="AG553" s="149"/>
      <c r="AH553" s="148"/>
      <c r="AI553" s="148"/>
      <c r="AJ553" s="149"/>
      <c r="AK553" s="148" t="str">
        <f t="shared" si="24"/>
        <v>GFS</v>
      </c>
      <c r="AL553" s="148" t="str">
        <f t="shared" si="25"/>
        <v>Non- ICB</v>
      </c>
      <c r="AM553" s="196" t="str">
        <f t="shared" si="26"/>
        <v>GFS/Non- ICB</v>
      </c>
    </row>
    <row r="554" spans="1:39" x14ac:dyDescent="0.25">
      <c r="A554" s="195" t="str">
        <f>IF(ISERROR(MATCH(H554,PriorMonth!H:H,0)),"New","Unresolved")</f>
        <v>Unresolved</v>
      </c>
      <c r="B554" s="148">
        <v>3014</v>
      </c>
      <c r="C554" s="149" t="s">
        <v>144</v>
      </c>
      <c r="D554" s="148" t="s">
        <v>16</v>
      </c>
      <c r="E554" s="148">
        <v>692</v>
      </c>
      <c r="F554" s="149" t="s">
        <v>187</v>
      </c>
      <c r="G554" s="148" t="s">
        <v>16</v>
      </c>
      <c r="H554" s="148">
        <v>30140110136164</v>
      </c>
      <c r="I554" s="149" t="s">
        <v>59</v>
      </c>
      <c r="J554" s="148" t="s">
        <v>135</v>
      </c>
      <c r="K554" s="148">
        <v>42642</v>
      </c>
      <c r="L554" s="149">
        <v>251</v>
      </c>
      <c r="M554" s="148" t="s">
        <v>111</v>
      </c>
      <c r="N554" s="148" t="s">
        <v>42</v>
      </c>
      <c r="O554" s="149">
        <v>42709</v>
      </c>
      <c r="P554" s="148" t="s">
        <v>651</v>
      </c>
      <c r="Q554" s="148">
        <v>184</v>
      </c>
      <c r="R554" s="149" t="s">
        <v>37</v>
      </c>
      <c r="S554" s="148">
        <v>14400</v>
      </c>
      <c r="T554" s="148" t="s">
        <v>100</v>
      </c>
      <c r="U554" s="149">
        <v>14400</v>
      </c>
      <c r="V554" s="148" t="s">
        <v>100</v>
      </c>
      <c r="W554" s="148">
        <v>14400</v>
      </c>
      <c r="X554" s="149" t="s">
        <v>100</v>
      </c>
      <c r="Y554" s="148" t="s">
        <v>107</v>
      </c>
      <c r="Z554" s="148">
        <v>14.4</v>
      </c>
      <c r="AA554" s="149">
        <v>1</v>
      </c>
      <c r="AB554" s="148" t="s">
        <v>630</v>
      </c>
      <c r="AC554" s="148" t="s">
        <v>412</v>
      </c>
      <c r="AD554" s="149" t="s">
        <v>1512</v>
      </c>
      <c r="AE554" s="148" t="s">
        <v>350</v>
      </c>
      <c r="AF554" s="148"/>
      <c r="AG554" s="149"/>
      <c r="AH554" s="148"/>
      <c r="AI554" s="148"/>
      <c r="AJ554" s="149"/>
      <c r="AK554" s="148" t="str">
        <f t="shared" si="24"/>
        <v>GFS</v>
      </c>
      <c r="AL554" s="148" t="str">
        <f t="shared" si="25"/>
        <v>Non- ICB</v>
      </c>
      <c r="AM554" s="196" t="str">
        <f t="shared" si="26"/>
        <v>GFS/Non- ICB</v>
      </c>
    </row>
    <row r="555" spans="1:39" x14ac:dyDescent="0.25">
      <c r="A555" s="195" t="str">
        <f>IF(ISERROR(MATCH(H555,PriorMonth!H:H,0)),"New","Unresolved")</f>
        <v>Unresolved</v>
      </c>
      <c r="B555" s="148">
        <v>3805</v>
      </c>
      <c r="C555" s="149" t="s">
        <v>606</v>
      </c>
      <c r="D555" s="148" t="s">
        <v>16</v>
      </c>
      <c r="E555" s="148">
        <v>635</v>
      </c>
      <c r="F555" s="149" t="s">
        <v>142</v>
      </c>
      <c r="G555" s="148" t="s">
        <v>16</v>
      </c>
      <c r="H555" s="148">
        <v>701700075</v>
      </c>
      <c r="I555" s="149" t="s">
        <v>56</v>
      </c>
      <c r="J555" s="148" t="s">
        <v>1931</v>
      </c>
      <c r="K555" s="148">
        <v>42796</v>
      </c>
      <c r="L555" s="149">
        <v>97</v>
      </c>
      <c r="M555" s="148" t="s">
        <v>111</v>
      </c>
      <c r="N555" s="148" t="s">
        <v>42</v>
      </c>
      <c r="O555" s="149">
        <v>42859</v>
      </c>
      <c r="P555" s="148" t="s">
        <v>1878</v>
      </c>
      <c r="Q555" s="148">
        <v>34</v>
      </c>
      <c r="R555" s="149" t="s">
        <v>34</v>
      </c>
      <c r="S555" s="148">
        <v>14400</v>
      </c>
      <c r="T555" s="148" t="s">
        <v>100</v>
      </c>
      <c r="U555" s="149">
        <v>14400</v>
      </c>
      <c r="V555" s="148" t="s">
        <v>100</v>
      </c>
      <c r="W555" s="148">
        <v>14400</v>
      </c>
      <c r="X555" s="149" t="s">
        <v>100</v>
      </c>
      <c r="Y555" s="148" t="s">
        <v>107</v>
      </c>
      <c r="Z555" s="148">
        <v>14.4</v>
      </c>
      <c r="AA555" s="149">
        <v>1</v>
      </c>
      <c r="AB555" s="148" t="s">
        <v>630</v>
      </c>
      <c r="AC555" s="148" t="s">
        <v>445</v>
      </c>
      <c r="AD555" s="149" t="s">
        <v>1974</v>
      </c>
      <c r="AE555" s="148" t="s">
        <v>350</v>
      </c>
      <c r="AF555" s="148"/>
      <c r="AG555" s="149"/>
      <c r="AH555" s="148"/>
      <c r="AI555" s="148"/>
      <c r="AJ555" s="149"/>
      <c r="AK555" s="148" t="str">
        <f t="shared" si="24"/>
        <v>Non-GFS</v>
      </c>
      <c r="AL555" s="148" t="str">
        <f t="shared" si="25"/>
        <v>Non- ICB</v>
      </c>
      <c r="AM555" s="196" t="str">
        <f t="shared" si="26"/>
        <v>Non-GFS/Non- ICB</v>
      </c>
    </row>
    <row r="556" spans="1:39" x14ac:dyDescent="0.25">
      <c r="A556" s="195" t="str">
        <f>IF(ISERROR(MATCH(H556,PriorMonth!H:H,0)),"New","Unresolved")</f>
        <v>New</v>
      </c>
      <c r="B556" s="148">
        <v>260</v>
      </c>
      <c r="C556" s="149" t="s">
        <v>113</v>
      </c>
      <c r="D556" s="148" t="s">
        <v>23</v>
      </c>
      <c r="E556" s="148">
        <v>8420</v>
      </c>
      <c r="F556" s="149" t="s">
        <v>234</v>
      </c>
      <c r="G556" s="148" t="s">
        <v>19</v>
      </c>
      <c r="H556" s="148">
        <v>2600110125313</v>
      </c>
      <c r="I556" s="149" t="s">
        <v>57</v>
      </c>
      <c r="J556" s="148" t="s">
        <v>204</v>
      </c>
      <c r="K556" s="148">
        <v>42794</v>
      </c>
      <c r="L556" s="149">
        <v>99</v>
      </c>
      <c r="M556" s="148" t="s">
        <v>105</v>
      </c>
      <c r="N556" s="148" t="s">
        <v>41</v>
      </c>
      <c r="O556" s="149">
        <v>42891</v>
      </c>
      <c r="P556" s="148" t="s">
        <v>1878</v>
      </c>
      <c r="Q556" s="148">
        <v>2</v>
      </c>
      <c r="R556" s="149" t="s">
        <v>33</v>
      </c>
      <c r="S556" s="148">
        <v>12579.8</v>
      </c>
      <c r="T556" s="148" t="s">
        <v>186</v>
      </c>
      <c r="U556" s="149">
        <v>14399.13</v>
      </c>
      <c r="V556" s="148" t="s">
        <v>186</v>
      </c>
      <c r="W556" s="148">
        <v>12579.80028535157</v>
      </c>
      <c r="X556" s="149" t="s">
        <v>100</v>
      </c>
      <c r="Y556" s="148" t="s">
        <v>114</v>
      </c>
      <c r="Z556" s="148">
        <v>14.4</v>
      </c>
      <c r="AA556" s="149">
        <v>1</v>
      </c>
      <c r="AB556" s="148" t="s">
        <v>630</v>
      </c>
      <c r="AC556" s="148" t="s">
        <v>481</v>
      </c>
      <c r="AD556" s="149" t="s">
        <v>2786</v>
      </c>
      <c r="AE556" s="148" t="s">
        <v>350</v>
      </c>
      <c r="AF556" s="148"/>
      <c r="AG556" s="149"/>
      <c r="AH556" s="148"/>
      <c r="AI556" s="148"/>
      <c r="AJ556" s="149"/>
      <c r="AK556" s="148" t="str">
        <f t="shared" si="24"/>
        <v>GFS</v>
      </c>
      <c r="AL556" s="148" t="str">
        <f t="shared" si="25"/>
        <v>Non- ICB</v>
      </c>
      <c r="AM556" s="196" t="str">
        <f t="shared" si="26"/>
        <v>GFS/Non- ICB</v>
      </c>
    </row>
    <row r="557" spans="1:39" x14ac:dyDescent="0.25">
      <c r="A557" s="195" t="str">
        <f>IF(ISERROR(MATCH(H557,PriorMonth!H:H,0)),"New","Unresolved")</f>
        <v>New</v>
      </c>
      <c r="B557" s="148">
        <v>8310</v>
      </c>
      <c r="C557" s="149" t="s">
        <v>170</v>
      </c>
      <c r="D557" s="148" t="s">
        <v>14</v>
      </c>
      <c r="E557" s="148">
        <v>413</v>
      </c>
      <c r="F557" s="149" t="s">
        <v>136</v>
      </c>
      <c r="G557" s="148" t="s">
        <v>13</v>
      </c>
      <c r="H557" s="148" t="s">
        <v>3012</v>
      </c>
      <c r="I557" s="149" t="s">
        <v>57</v>
      </c>
      <c r="J557" s="148" t="s">
        <v>133</v>
      </c>
      <c r="K557" s="148">
        <v>42858</v>
      </c>
      <c r="L557" s="149">
        <v>35</v>
      </c>
      <c r="M557" s="148" t="s">
        <v>161</v>
      </c>
      <c r="N557" s="148" t="s">
        <v>128</v>
      </c>
      <c r="O557" s="149">
        <v>42893</v>
      </c>
      <c r="P557" s="148" t="s">
        <v>1878</v>
      </c>
      <c r="Q557" s="148">
        <v>0</v>
      </c>
      <c r="R557" s="149" t="s">
        <v>33</v>
      </c>
      <c r="S557" s="148">
        <v>59560.55</v>
      </c>
      <c r="T557" s="148" t="s">
        <v>242</v>
      </c>
      <c r="U557" s="149">
        <v>14279</v>
      </c>
      <c r="V557" s="148" t="s">
        <v>242</v>
      </c>
      <c r="W557" s="148">
        <v>59560.55580397365</v>
      </c>
      <c r="X557" s="149" t="s">
        <v>100</v>
      </c>
      <c r="Y557" s="148" t="s">
        <v>114</v>
      </c>
      <c r="Z557" s="148">
        <v>14.28</v>
      </c>
      <c r="AA557" s="149">
        <v>1</v>
      </c>
      <c r="AB557" s="148" t="s">
        <v>630</v>
      </c>
      <c r="AC557" s="148" t="s">
        <v>428</v>
      </c>
      <c r="AD557" s="149" t="s">
        <v>690</v>
      </c>
      <c r="AE557" s="148" t="s">
        <v>350</v>
      </c>
      <c r="AF557" s="148"/>
      <c r="AG557" s="149"/>
      <c r="AH557" s="148"/>
      <c r="AI557" s="148"/>
      <c r="AJ557" s="149"/>
      <c r="AK557" s="148" t="str">
        <f t="shared" si="24"/>
        <v>GFS</v>
      </c>
      <c r="AL557" s="148" t="str">
        <f t="shared" si="25"/>
        <v>Non- ICB</v>
      </c>
      <c r="AM557" s="196" t="str">
        <f t="shared" si="26"/>
        <v>GFS/Non- ICB</v>
      </c>
    </row>
    <row r="558" spans="1:39" x14ac:dyDescent="0.25">
      <c r="A558" s="195" t="str">
        <f>IF(ISERROR(MATCH(H558,PriorMonth!H:H,0)),"New","Unresolved")</f>
        <v>Unresolved</v>
      </c>
      <c r="B558" s="148">
        <v>95</v>
      </c>
      <c r="C558" s="149" t="s">
        <v>153</v>
      </c>
      <c r="D558" s="148" t="s">
        <v>17</v>
      </c>
      <c r="E558" s="148">
        <v>260</v>
      </c>
      <c r="F558" s="149" t="s">
        <v>113</v>
      </c>
      <c r="G558" s="148" t="s">
        <v>23</v>
      </c>
      <c r="H558" s="148">
        <v>950110010692</v>
      </c>
      <c r="I558" s="149" t="s">
        <v>58</v>
      </c>
      <c r="J558" s="148" t="s">
        <v>195</v>
      </c>
      <c r="K558" s="148">
        <v>42727</v>
      </c>
      <c r="L558" s="149">
        <v>166</v>
      </c>
      <c r="M558" s="148" t="s">
        <v>111</v>
      </c>
      <c r="N558" s="148" t="s">
        <v>42</v>
      </c>
      <c r="O558" s="149">
        <v>42800</v>
      </c>
      <c r="P558" s="148" t="s">
        <v>838</v>
      </c>
      <c r="Q558" s="148">
        <v>93</v>
      </c>
      <c r="R558" s="149" t="s">
        <v>36</v>
      </c>
      <c r="S558" s="148">
        <v>14256</v>
      </c>
      <c r="T558" s="148" t="s">
        <v>100</v>
      </c>
      <c r="U558" s="149">
        <v>14256</v>
      </c>
      <c r="V558" s="148" t="s">
        <v>100</v>
      </c>
      <c r="W558" s="148">
        <v>14256</v>
      </c>
      <c r="X558" s="149" t="s">
        <v>100</v>
      </c>
      <c r="Y558" s="148" t="s">
        <v>114</v>
      </c>
      <c r="Z558" s="148">
        <v>14.26</v>
      </c>
      <c r="AA558" s="149">
        <v>1</v>
      </c>
      <c r="AB558" s="148" t="s">
        <v>630</v>
      </c>
      <c r="AC558" s="148" t="s">
        <v>442</v>
      </c>
      <c r="AD558" s="149" t="s">
        <v>2701</v>
      </c>
      <c r="AE558" s="148" t="s">
        <v>350</v>
      </c>
      <c r="AF558" s="148"/>
      <c r="AG558" s="149"/>
      <c r="AH558" s="148"/>
      <c r="AI558" s="148"/>
      <c r="AJ558" s="149"/>
      <c r="AK558" s="148" t="str">
        <f t="shared" si="24"/>
        <v>GFS</v>
      </c>
      <c r="AL558" s="148" t="str">
        <f t="shared" si="25"/>
        <v>Non- ICB</v>
      </c>
      <c r="AM558" s="196" t="str">
        <f t="shared" si="26"/>
        <v>GFS/Non- ICB</v>
      </c>
    </row>
    <row r="559" spans="1:39" x14ac:dyDescent="0.25">
      <c r="A559" s="195" t="str">
        <f>IF(ISERROR(MATCH(H559,PriorMonth!H:H,0)),"New","Unresolved")</f>
        <v>New</v>
      </c>
      <c r="B559" s="148">
        <v>8520</v>
      </c>
      <c r="C559" s="149" t="s">
        <v>842</v>
      </c>
      <c r="D559" s="148" t="s">
        <v>19</v>
      </c>
      <c r="E559" s="148">
        <v>247</v>
      </c>
      <c r="F559" s="149" t="s">
        <v>198</v>
      </c>
      <c r="G559" s="148" t="s">
        <v>23</v>
      </c>
      <c r="H559" s="148">
        <v>85204410000280</v>
      </c>
      <c r="I559" s="149" t="s">
        <v>59</v>
      </c>
      <c r="J559" s="148" t="s">
        <v>320</v>
      </c>
      <c r="K559" s="148">
        <v>42828</v>
      </c>
      <c r="L559" s="149">
        <v>65</v>
      </c>
      <c r="M559" s="148" t="s">
        <v>111</v>
      </c>
      <c r="N559" s="148" t="s">
        <v>42</v>
      </c>
      <c r="O559" s="149">
        <v>42893</v>
      </c>
      <c r="P559" s="148" t="s">
        <v>1878</v>
      </c>
      <c r="Q559" s="148">
        <v>0</v>
      </c>
      <c r="R559" s="149" t="s">
        <v>33</v>
      </c>
      <c r="S559" s="148">
        <v>1030600</v>
      </c>
      <c r="T559" s="148" t="s">
        <v>197</v>
      </c>
      <c r="U559" s="149">
        <v>14247.84</v>
      </c>
      <c r="V559" s="148" t="s">
        <v>197</v>
      </c>
      <c r="W559" s="148">
        <v>1030600.0810138303</v>
      </c>
      <c r="X559" s="149" t="s">
        <v>100</v>
      </c>
      <c r="Y559" s="148" t="s">
        <v>114</v>
      </c>
      <c r="Z559" s="148">
        <v>14.25</v>
      </c>
      <c r="AA559" s="149">
        <v>1</v>
      </c>
      <c r="AB559" s="148" t="s">
        <v>630</v>
      </c>
      <c r="AC559" s="148" t="s">
        <v>915</v>
      </c>
      <c r="AD559" s="149" t="s">
        <v>1280</v>
      </c>
      <c r="AE559" s="148" t="s">
        <v>350</v>
      </c>
      <c r="AF559" s="148"/>
      <c r="AG559" s="149"/>
      <c r="AH559" s="148"/>
      <c r="AI559" s="148"/>
      <c r="AJ559" s="149"/>
      <c r="AK559" s="148" t="str">
        <f t="shared" si="24"/>
        <v>GFS</v>
      </c>
      <c r="AL559" s="148" t="str">
        <f t="shared" si="25"/>
        <v>Non- ICB</v>
      </c>
      <c r="AM559" s="196" t="str">
        <f t="shared" si="26"/>
        <v>GFS/Non- ICB</v>
      </c>
    </row>
    <row r="560" spans="1:39" x14ac:dyDescent="0.25">
      <c r="A560" s="195" t="str">
        <f>IF(ISERROR(MATCH(H560,PriorMonth!H:H,0)),"New","Unresolved")</f>
        <v>New</v>
      </c>
      <c r="B560" s="148">
        <v>8110</v>
      </c>
      <c r="C560" s="149" t="s">
        <v>116</v>
      </c>
      <c r="D560" s="148" t="s">
        <v>15</v>
      </c>
      <c r="E560" s="148">
        <v>199</v>
      </c>
      <c r="F560" s="149" t="s">
        <v>137</v>
      </c>
      <c r="G560" s="148" t="s">
        <v>22</v>
      </c>
      <c r="H560" s="148" t="s">
        <v>2872</v>
      </c>
      <c r="I560" s="149" t="s">
        <v>61</v>
      </c>
      <c r="J560" s="148" t="s">
        <v>237</v>
      </c>
      <c r="K560" s="148">
        <v>42829</v>
      </c>
      <c r="L560" s="149">
        <v>64</v>
      </c>
      <c r="M560" s="148" t="s">
        <v>118</v>
      </c>
      <c r="N560" s="148" t="s">
        <v>41</v>
      </c>
      <c r="O560" s="149">
        <v>42892</v>
      </c>
      <c r="P560" s="148" t="s">
        <v>1878</v>
      </c>
      <c r="Q560" s="148">
        <v>1</v>
      </c>
      <c r="R560" s="149" t="s">
        <v>33</v>
      </c>
      <c r="S560" s="148">
        <v>299771.63</v>
      </c>
      <c r="T560" s="148" t="s">
        <v>238</v>
      </c>
      <c r="U560" s="149">
        <v>14236.93</v>
      </c>
      <c r="V560" s="148" t="s">
        <v>238</v>
      </c>
      <c r="W560" s="148">
        <v>299771.5433562281</v>
      </c>
      <c r="X560" s="149" t="s">
        <v>100</v>
      </c>
      <c r="Y560" s="148" t="s">
        <v>114</v>
      </c>
      <c r="Z560" s="148">
        <v>14.24</v>
      </c>
      <c r="AA560" s="149">
        <v>1</v>
      </c>
      <c r="AB560" s="148" t="s">
        <v>630</v>
      </c>
      <c r="AC560" s="148" t="s">
        <v>439</v>
      </c>
      <c r="AD560" s="149" t="s">
        <v>2873</v>
      </c>
      <c r="AE560" s="148" t="s">
        <v>350</v>
      </c>
      <c r="AF560" s="148"/>
      <c r="AG560" s="149"/>
      <c r="AH560" s="148"/>
      <c r="AI560" s="148"/>
      <c r="AJ560" s="149"/>
      <c r="AK560" s="148" t="str">
        <f t="shared" si="24"/>
        <v>Non-GFS</v>
      </c>
      <c r="AL560" s="148" t="str">
        <f t="shared" si="25"/>
        <v>Non- ICB</v>
      </c>
      <c r="AM560" s="196" t="str">
        <f t="shared" si="26"/>
        <v>Non-GFS/Non- ICB</v>
      </c>
    </row>
    <row r="561" spans="1:39" x14ac:dyDescent="0.25">
      <c r="A561" s="195" t="str">
        <f>IF(ISERROR(MATCH(H561,PriorMonth!H:H,0)),"New","Unresolved")</f>
        <v>Unresolved</v>
      </c>
      <c r="B561" s="148">
        <v>260</v>
      </c>
      <c r="C561" s="149" t="s">
        <v>113</v>
      </c>
      <c r="D561" s="148" t="s">
        <v>23</v>
      </c>
      <c r="E561" s="148">
        <v>95</v>
      </c>
      <c r="F561" s="149" t="s">
        <v>153</v>
      </c>
      <c r="G561" s="148" t="s">
        <v>17</v>
      </c>
      <c r="H561" s="148">
        <v>260013008879</v>
      </c>
      <c r="I561" s="149" t="s">
        <v>60</v>
      </c>
      <c r="J561" s="148" t="s">
        <v>207</v>
      </c>
      <c r="K561" s="148">
        <v>42726</v>
      </c>
      <c r="L561" s="149">
        <v>167</v>
      </c>
      <c r="M561" s="148" t="s">
        <v>111</v>
      </c>
      <c r="N561" s="148" t="s">
        <v>42</v>
      </c>
      <c r="O561" s="149">
        <v>42800</v>
      </c>
      <c r="P561" s="148" t="s">
        <v>838</v>
      </c>
      <c r="Q561" s="148">
        <v>93</v>
      </c>
      <c r="R561" s="149" t="s">
        <v>36</v>
      </c>
      <c r="S561" s="148">
        <v>12378</v>
      </c>
      <c r="T561" s="148" t="s">
        <v>186</v>
      </c>
      <c r="U561" s="149">
        <v>14168.14</v>
      </c>
      <c r="V561" s="148" t="s">
        <v>186</v>
      </c>
      <c r="W561" s="148">
        <v>12377.995866062811</v>
      </c>
      <c r="X561" s="149" t="s">
        <v>100</v>
      </c>
      <c r="Y561" s="148" t="s">
        <v>114</v>
      </c>
      <c r="Z561" s="148">
        <v>14.17</v>
      </c>
      <c r="AA561" s="149">
        <v>1</v>
      </c>
      <c r="AB561" s="148" t="s">
        <v>630</v>
      </c>
      <c r="AC561" s="148" t="s">
        <v>422</v>
      </c>
      <c r="AD561" s="149" t="s">
        <v>356</v>
      </c>
      <c r="AE561" s="148" t="s">
        <v>350</v>
      </c>
      <c r="AF561" s="148"/>
      <c r="AG561" s="149"/>
      <c r="AH561" s="148"/>
      <c r="AI561" s="148"/>
      <c r="AJ561" s="149"/>
      <c r="AK561" s="148" t="str">
        <f t="shared" si="24"/>
        <v>GFS</v>
      </c>
      <c r="AL561" s="148" t="str">
        <f t="shared" si="25"/>
        <v>Non- ICB</v>
      </c>
      <c r="AM561" s="196" t="str">
        <f t="shared" si="26"/>
        <v>GFS/Non- ICB</v>
      </c>
    </row>
    <row r="562" spans="1:39" x14ac:dyDescent="0.25">
      <c r="A562" s="195" t="str">
        <f>IF(ISERROR(MATCH(H562,PriorMonth!H:H,0)),"New","Unresolved")</f>
        <v>Unresolved</v>
      </c>
      <c r="B562" s="148">
        <v>8520</v>
      </c>
      <c r="C562" s="149" t="s">
        <v>842</v>
      </c>
      <c r="D562" s="148" t="s">
        <v>19</v>
      </c>
      <c r="E562" s="148">
        <v>8420</v>
      </c>
      <c r="F562" s="149" t="s">
        <v>234</v>
      </c>
      <c r="G562" s="148" t="s">
        <v>19</v>
      </c>
      <c r="H562" s="148" t="s">
        <v>991</v>
      </c>
      <c r="I562" s="149" t="s">
        <v>54</v>
      </c>
      <c r="J562" s="148" t="s">
        <v>271</v>
      </c>
      <c r="K562" s="148">
        <v>42769</v>
      </c>
      <c r="L562" s="149">
        <v>124</v>
      </c>
      <c r="M562" s="148" t="s">
        <v>122</v>
      </c>
      <c r="N562" s="148" t="s">
        <v>41</v>
      </c>
      <c r="O562" s="149">
        <v>42775</v>
      </c>
      <c r="P562" s="148" t="s">
        <v>838</v>
      </c>
      <c r="Q562" s="148">
        <v>118</v>
      </c>
      <c r="R562" s="149" t="s">
        <v>36</v>
      </c>
      <c r="S562" s="148">
        <v>1023035</v>
      </c>
      <c r="T562" s="148" t="s">
        <v>197</v>
      </c>
      <c r="U562" s="149">
        <v>14143.25</v>
      </c>
      <c r="V562" s="148" t="s">
        <v>197</v>
      </c>
      <c r="W562" s="148">
        <v>1023034.6912794398</v>
      </c>
      <c r="X562" s="149" t="s">
        <v>100</v>
      </c>
      <c r="Y562" s="148" t="s">
        <v>107</v>
      </c>
      <c r="Z562" s="148">
        <v>14.14</v>
      </c>
      <c r="AA562" s="149">
        <v>1</v>
      </c>
      <c r="AB562" s="148" t="s">
        <v>630</v>
      </c>
      <c r="AC562" s="148" t="s">
        <v>819</v>
      </c>
      <c r="AD562" s="149" t="s">
        <v>992</v>
      </c>
      <c r="AE562" s="148" t="s">
        <v>350</v>
      </c>
      <c r="AF562" s="148"/>
      <c r="AG562" s="149"/>
      <c r="AH562" s="148"/>
      <c r="AI562" s="148"/>
      <c r="AJ562" s="149"/>
      <c r="AK562" s="148" t="str">
        <f t="shared" si="24"/>
        <v>Non-GFS</v>
      </c>
      <c r="AL562" s="148" t="str">
        <f t="shared" si="25"/>
        <v>Non- ICB</v>
      </c>
      <c r="AM562" s="196" t="str">
        <f t="shared" si="26"/>
        <v>Non-GFS/Non- ICB</v>
      </c>
    </row>
    <row r="563" spans="1:39" x14ac:dyDescent="0.25">
      <c r="A563" s="195" t="str">
        <f>IF(ISERROR(MATCH(H563,PriorMonth!H:H,0)),"New","Unresolved")</f>
        <v>New</v>
      </c>
      <c r="B563" s="148">
        <v>199</v>
      </c>
      <c r="C563" s="149" t="s">
        <v>137</v>
      </c>
      <c r="D563" s="148" t="s">
        <v>22</v>
      </c>
      <c r="E563" s="148">
        <v>693</v>
      </c>
      <c r="F563" s="149" t="s">
        <v>177</v>
      </c>
      <c r="G563" s="148" t="s">
        <v>16</v>
      </c>
      <c r="H563" s="148">
        <v>1990110076021</v>
      </c>
      <c r="I563" s="149" t="s">
        <v>56</v>
      </c>
      <c r="J563" s="148" t="s">
        <v>328</v>
      </c>
      <c r="K563" s="148">
        <v>42849</v>
      </c>
      <c r="L563" s="149">
        <v>44</v>
      </c>
      <c r="M563" s="148" t="s">
        <v>127</v>
      </c>
      <c r="N563" s="148" t="s">
        <v>128</v>
      </c>
      <c r="O563" s="149">
        <v>42893</v>
      </c>
      <c r="P563" s="148" t="s">
        <v>1878</v>
      </c>
      <c r="Q563" s="148">
        <v>0</v>
      </c>
      <c r="R563" s="149" t="s">
        <v>33</v>
      </c>
      <c r="S563" s="148">
        <v>15824</v>
      </c>
      <c r="T563" s="148" t="s">
        <v>248</v>
      </c>
      <c r="U563" s="149">
        <v>14102.13</v>
      </c>
      <c r="V563" s="148" t="s">
        <v>248</v>
      </c>
      <c r="W563" s="148">
        <v>15823.999518843535</v>
      </c>
      <c r="X563" s="149" t="s">
        <v>100</v>
      </c>
      <c r="Y563" s="148" t="s">
        <v>114</v>
      </c>
      <c r="Z563" s="148">
        <v>14.1</v>
      </c>
      <c r="AA563" s="149">
        <v>1</v>
      </c>
      <c r="AB563" s="148" t="s">
        <v>630</v>
      </c>
      <c r="AC563" s="148" t="s">
        <v>431</v>
      </c>
      <c r="AD563" s="149" t="s">
        <v>2820</v>
      </c>
      <c r="AE563" s="148" t="s">
        <v>350</v>
      </c>
      <c r="AF563" s="148"/>
      <c r="AG563" s="149"/>
      <c r="AH563" s="148"/>
      <c r="AI563" s="148"/>
      <c r="AJ563" s="149"/>
      <c r="AK563" s="148" t="str">
        <f t="shared" si="24"/>
        <v>GFS</v>
      </c>
      <c r="AL563" s="148" t="str">
        <f t="shared" si="25"/>
        <v>Non- ICB</v>
      </c>
      <c r="AM563" s="196" t="str">
        <f t="shared" si="26"/>
        <v>GFS/Non- ICB</v>
      </c>
    </row>
    <row r="564" spans="1:39" x14ac:dyDescent="0.25">
      <c r="A564" s="195" t="str">
        <f>IF(ISERROR(MATCH(H564,PriorMonth!H:H,0)),"New","Unresolved")</f>
        <v>New</v>
      </c>
      <c r="B564" s="148">
        <v>95</v>
      </c>
      <c r="C564" s="149" t="s">
        <v>153</v>
      </c>
      <c r="D564" s="148" t="s">
        <v>17</v>
      </c>
      <c r="E564" s="148">
        <v>260</v>
      </c>
      <c r="F564" s="149" t="s">
        <v>113</v>
      </c>
      <c r="G564" s="148" t="s">
        <v>23</v>
      </c>
      <c r="H564" s="148">
        <v>950110012000</v>
      </c>
      <c r="I564" s="149" t="s">
        <v>58</v>
      </c>
      <c r="J564" s="148" t="s">
        <v>195</v>
      </c>
      <c r="K564" s="148">
        <v>42829</v>
      </c>
      <c r="L564" s="149">
        <v>64</v>
      </c>
      <c r="M564" s="148" t="s">
        <v>111</v>
      </c>
      <c r="N564" s="148" t="s">
        <v>42</v>
      </c>
      <c r="O564" s="149">
        <v>42892</v>
      </c>
      <c r="P564" s="148" t="s">
        <v>1878</v>
      </c>
      <c r="Q564" s="148">
        <v>1</v>
      </c>
      <c r="R564" s="149" t="s">
        <v>33</v>
      </c>
      <c r="S564" s="148">
        <v>14062.57</v>
      </c>
      <c r="T564" s="148" t="s">
        <v>100</v>
      </c>
      <c r="U564" s="149">
        <v>14062.57</v>
      </c>
      <c r="V564" s="148" t="s">
        <v>100</v>
      </c>
      <c r="W564" s="148">
        <v>14062.57</v>
      </c>
      <c r="X564" s="149" t="s">
        <v>100</v>
      </c>
      <c r="Y564" s="148" t="s">
        <v>114</v>
      </c>
      <c r="Z564" s="148">
        <v>14.06</v>
      </c>
      <c r="AA564" s="149">
        <v>1</v>
      </c>
      <c r="AB564" s="148" t="s">
        <v>630</v>
      </c>
      <c r="AC564" s="148" t="s">
        <v>442</v>
      </c>
      <c r="AD564" s="149" t="s">
        <v>2701</v>
      </c>
      <c r="AE564" s="148" t="s">
        <v>350</v>
      </c>
      <c r="AF564" s="148"/>
      <c r="AG564" s="149"/>
      <c r="AH564" s="148"/>
      <c r="AI564" s="148"/>
      <c r="AJ564" s="149"/>
      <c r="AK564" s="148" t="str">
        <f t="shared" si="24"/>
        <v>GFS</v>
      </c>
      <c r="AL564" s="148" t="str">
        <f t="shared" si="25"/>
        <v>Non- ICB</v>
      </c>
      <c r="AM564" s="196" t="str">
        <f t="shared" si="26"/>
        <v>GFS/Non- ICB</v>
      </c>
    </row>
    <row r="565" spans="1:39" x14ac:dyDescent="0.25">
      <c r="A565" s="195" t="str">
        <f>IF(ISERROR(MATCH(H565,PriorMonth!H:H,0)),"New","Unresolved")</f>
        <v>Unresolved</v>
      </c>
      <c r="B565" s="148">
        <v>8520</v>
      </c>
      <c r="C565" s="149" t="s">
        <v>842</v>
      </c>
      <c r="D565" s="148" t="s">
        <v>19</v>
      </c>
      <c r="E565" s="148">
        <v>8420</v>
      </c>
      <c r="F565" s="149" t="s">
        <v>234</v>
      </c>
      <c r="G565" s="148" t="s">
        <v>19</v>
      </c>
      <c r="H565" s="148">
        <v>85200410045171</v>
      </c>
      <c r="I565" s="149" t="s">
        <v>54</v>
      </c>
      <c r="J565" s="148" t="s">
        <v>575</v>
      </c>
      <c r="K565" s="148">
        <v>42795</v>
      </c>
      <c r="L565" s="149">
        <v>98</v>
      </c>
      <c r="M565" s="148" t="s">
        <v>122</v>
      </c>
      <c r="N565" s="148" t="s">
        <v>41</v>
      </c>
      <c r="O565" s="149">
        <v>42830</v>
      </c>
      <c r="P565" s="148" t="s">
        <v>838</v>
      </c>
      <c r="Q565" s="148">
        <v>63</v>
      </c>
      <c r="R565" s="149" t="s">
        <v>35</v>
      </c>
      <c r="S565" s="148">
        <v>1017000</v>
      </c>
      <c r="T565" s="148" t="s">
        <v>197</v>
      </c>
      <c r="U565" s="149">
        <v>14059.82</v>
      </c>
      <c r="V565" s="148" t="s">
        <v>197</v>
      </c>
      <c r="W565" s="148">
        <v>1016999.8842659568</v>
      </c>
      <c r="X565" s="149" t="s">
        <v>100</v>
      </c>
      <c r="Y565" s="148" t="s">
        <v>107</v>
      </c>
      <c r="Z565" s="148">
        <v>14.06</v>
      </c>
      <c r="AA565" s="149">
        <v>1</v>
      </c>
      <c r="AB565" s="148" t="s">
        <v>630</v>
      </c>
      <c r="AC565" s="148" t="s">
        <v>481</v>
      </c>
      <c r="AD565" s="149" t="s">
        <v>1751</v>
      </c>
      <c r="AE565" s="148" t="s">
        <v>350</v>
      </c>
      <c r="AF565" s="148"/>
      <c r="AG565" s="149"/>
      <c r="AH565" s="148"/>
      <c r="AI565" s="148"/>
      <c r="AJ565" s="149"/>
      <c r="AK565" s="148" t="str">
        <f t="shared" si="24"/>
        <v>GFS</v>
      </c>
      <c r="AL565" s="148" t="str">
        <f t="shared" si="25"/>
        <v>Non- ICB</v>
      </c>
      <c r="AM565" s="196" t="str">
        <f t="shared" si="26"/>
        <v>GFS/Non- ICB</v>
      </c>
    </row>
    <row r="566" spans="1:39" x14ac:dyDescent="0.25">
      <c r="A566" s="195" t="str">
        <f>IF(ISERROR(MATCH(H566,PriorMonth!H:H,0)),"New","Unresolved")</f>
        <v>New</v>
      </c>
      <c r="B566" s="148">
        <v>1740</v>
      </c>
      <c r="C566" s="149" t="s">
        <v>261</v>
      </c>
      <c r="D566" s="148" t="s">
        <v>15</v>
      </c>
      <c r="E566" s="148">
        <v>1750</v>
      </c>
      <c r="F566" s="149" t="s">
        <v>159</v>
      </c>
      <c r="G566" s="148" t="s">
        <v>18</v>
      </c>
      <c r="H566" s="148" t="s">
        <v>2599</v>
      </c>
      <c r="I566" s="149" t="s">
        <v>61</v>
      </c>
      <c r="J566" s="148" t="s">
        <v>1442</v>
      </c>
      <c r="K566" s="148">
        <v>42853</v>
      </c>
      <c r="L566" s="149">
        <v>40</v>
      </c>
      <c r="M566" s="148" t="s">
        <v>118</v>
      </c>
      <c r="N566" s="148" t="s">
        <v>41</v>
      </c>
      <c r="O566" s="149">
        <v>42892</v>
      </c>
      <c r="P566" s="148" t="s">
        <v>1878</v>
      </c>
      <c r="Q566" s="148">
        <v>1</v>
      </c>
      <c r="R566" s="149" t="s">
        <v>33</v>
      </c>
      <c r="S566" s="148">
        <v>253870.72</v>
      </c>
      <c r="T566" s="148" t="s">
        <v>1443</v>
      </c>
      <c r="U566" s="149">
        <v>14006.63</v>
      </c>
      <c r="V566" s="148" t="s">
        <v>1443</v>
      </c>
      <c r="W566" s="148">
        <v>253870.69235830297</v>
      </c>
      <c r="X566" s="149" t="s">
        <v>100</v>
      </c>
      <c r="Y566" s="148" t="s">
        <v>114</v>
      </c>
      <c r="Z566" s="148">
        <v>14.01</v>
      </c>
      <c r="AA566" s="149">
        <v>1</v>
      </c>
      <c r="AB566" s="148" t="s">
        <v>630</v>
      </c>
      <c r="AC566" s="148" t="s">
        <v>454</v>
      </c>
      <c r="AD566" s="149" t="s">
        <v>2600</v>
      </c>
      <c r="AE566" s="148" t="s">
        <v>350</v>
      </c>
      <c r="AF566" s="148"/>
      <c r="AG566" s="149"/>
      <c r="AH566" s="148"/>
      <c r="AI566" s="148"/>
      <c r="AJ566" s="149"/>
      <c r="AK566" s="148" t="str">
        <f t="shared" si="24"/>
        <v>Non-GFS</v>
      </c>
      <c r="AL566" s="148" t="str">
        <f t="shared" si="25"/>
        <v>Non- ICB</v>
      </c>
      <c r="AM566" s="196" t="str">
        <f t="shared" si="26"/>
        <v>Non-GFS/Non- ICB</v>
      </c>
    </row>
    <row r="567" spans="1:39" x14ac:dyDescent="0.25">
      <c r="A567" s="195" t="str">
        <f>IF(ISERROR(MATCH(H567,PriorMonth!H:H,0)),"New","Unresolved")</f>
        <v>Unresolved</v>
      </c>
      <c r="B567" s="148">
        <v>8520</v>
      </c>
      <c r="C567" s="149" t="s">
        <v>842</v>
      </c>
      <c r="D567" s="148" t="s">
        <v>19</v>
      </c>
      <c r="E567" s="148">
        <v>787</v>
      </c>
      <c r="F567" s="149" t="s">
        <v>157</v>
      </c>
      <c r="G567" s="148" t="s">
        <v>16</v>
      </c>
      <c r="H567" s="148">
        <v>85200310087220</v>
      </c>
      <c r="I567" s="149" t="s">
        <v>55</v>
      </c>
      <c r="J567" s="148" t="s">
        <v>322</v>
      </c>
      <c r="K567" s="148">
        <v>42795</v>
      </c>
      <c r="L567" s="149">
        <v>98</v>
      </c>
      <c r="M567" s="148" t="s">
        <v>127</v>
      </c>
      <c r="N567" s="148" t="s">
        <v>128</v>
      </c>
      <c r="O567" s="149">
        <v>42860</v>
      </c>
      <c r="P567" s="148" t="s">
        <v>1878</v>
      </c>
      <c r="Q567" s="148">
        <v>33</v>
      </c>
      <c r="R567" s="149" t="s">
        <v>34</v>
      </c>
      <c r="S567" s="148">
        <v>1007999.37</v>
      </c>
      <c r="T567" s="148" t="s">
        <v>197</v>
      </c>
      <c r="U567" s="149">
        <v>13935.39</v>
      </c>
      <c r="V567" s="148" t="s">
        <v>197</v>
      </c>
      <c r="W567" s="148">
        <v>1007999.3923962733</v>
      </c>
      <c r="X567" s="149" t="s">
        <v>100</v>
      </c>
      <c r="Y567" s="148" t="s">
        <v>114</v>
      </c>
      <c r="Z567" s="148">
        <v>13.94</v>
      </c>
      <c r="AA567" s="149">
        <v>1</v>
      </c>
      <c r="AB567" s="148" t="s">
        <v>630</v>
      </c>
      <c r="AC567" s="148" t="s">
        <v>416</v>
      </c>
      <c r="AD567" s="149" t="s">
        <v>2055</v>
      </c>
      <c r="AE567" s="148" t="s">
        <v>350</v>
      </c>
      <c r="AF567" s="148"/>
      <c r="AG567" s="149"/>
      <c r="AH567" s="148"/>
      <c r="AI567" s="148"/>
      <c r="AJ567" s="149"/>
      <c r="AK567" s="148" t="str">
        <f t="shared" si="24"/>
        <v>GFS</v>
      </c>
      <c r="AL567" s="148" t="str">
        <f t="shared" si="25"/>
        <v>Non- ICB</v>
      </c>
      <c r="AM567" s="196" t="str">
        <f t="shared" si="26"/>
        <v>GFS/Non- ICB</v>
      </c>
    </row>
    <row r="568" spans="1:39" x14ac:dyDescent="0.25">
      <c r="A568" s="195" t="str">
        <f>IF(ISERROR(MATCH(H568,PriorMonth!H:H,0)),"New","Unresolved")</f>
        <v>Unresolved</v>
      </c>
      <c r="B568" s="148">
        <v>8520</v>
      </c>
      <c r="C568" s="149" t="s">
        <v>842</v>
      </c>
      <c r="D568" s="148" t="s">
        <v>19</v>
      </c>
      <c r="E568" s="148">
        <v>3100</v>
      </c>
      <c r="F568" s="149" t="s">
        <v>274</v>
      </c>
      <c r="G568" s="148" t="s">
        <v>13</v>
      </c>
      <c r="H568" s="148" t="s">
        <v>1322</v>
      </c>
      <c r="I568" s="149" t="s">
        <v>538</v>
      </c>
      <c r="J568" s="148" t="s">
        <v>19</v>
      </c>
      <c r="K568" s="148">
        <v>42769</v>
      </c>
      <c r="L568" s="149">
        <v>124</v>
      </c>
      <c r="M568" s="148" t="s">
        <v>111</v>
      </c>
      <c r="N568" s="148" t="s">
        <v>42</v>
      </c>
      <c r="O568" s="149">
        <v>42797</v>
      </c>
      <c r="P568" s="148" t="s">
        <v>838</v>
      </c>
      <c r="Q568" s="148">
        <v>96</v>
      </c>
      <c r="R568" s="149" t="s">
        <v>36</v>
      </c>
      <c r="S568" s="148">
        <v>1007143</v>
      </c>
      <c r="T568" s="148" t="s">
        <v>197</v>
      </c>
      <c r="U568" s="149">
        <v>13923.55</v>
      </c>
      <c r="V568" s="148" t="s">
        <v>197</v>
      </c>
      <c r="W568" s="148">
        <v>1007142.9604768242</v>
      </c>
      <c r="X568" s="149" t="s">
        <v>100</v>
      </c>
      <c r="Y568" s="148" t="s">
        <v>114</v>
      </c>
      <c r="Z568" s="148">
        <v>13.92</v>
      </c>
      <c r="AA568" s="149">
        <v>1</v>
      </c>
      <c r="AB568" s="148" t="s">
        <v>630</v>
      </c>
      <c r="AC568" s="148" t="s">
        <v>458</v>
      </c>
      <c r="AD568" s="149" t="s">
        <v>352</v>
      </c>
      <c r="AE568" s="148" t="s">
        <v>350</v>
      </c>
      <c r="AF568" s="148"/>
      <c r="AG568" s="149"/>
      <c r="AH568" s="148"/>
      <c r="AI568" s="148"/>
      <c r="AJ568" s="149"/>
      <c r="AK568" s="148" t="str">
        <f t="shared" si="24"/>
        <v>Non-GFS</v>
      </c>
      <c r="AL568" s="148" t="str">
        <f t="shared" si="25"/>
        <v>Non- ICB</v>
      </c>
      <c r="AM568" s="196" t="str">
        <f t="shared" si="26"/>
        <v>Non-GFS/Non- ICB</v>
      </c>
    </row>
    <row r="569" spans="1:39" x14ac:dyDescent="0.25">
      <c r="A569" s="195" t="str">
        <f>IF(ISERROR(MATCH(H569,PriorMonth!H:H,0)),"New","Unresolved")</f>
        <v>New</v>
      </c>
      <c r="B569" s="148">
        <v>95</v>
      </c>
      <c r="C569" s="149" t="s">
        <v>153</v>
      </c>
      <c r="D569" s="148" t="s">
        <v>17</v>
      </c>
      <c r="E569" s="148">
        <v>1750</v>
      </c>
      <c r="F569" s="149" t="s">
        <v>159</v>
      </c>
      <c r="G569" s="148" t="s">
        <v>18</v>
      </c>
      <c r="H569" s="148">
        <v>950110011931</v>
      </c>
      <c r="I569" s="149" t="s">
        <v>58</v>
      </c>
      <c r="J569" s="148" t="s">
        <v>195</v>
      </c>
      <c r="K569" s="148">
        <v>42828</v>
      </c>
      <c r="L569" s="149">
        <v>65</v>
      </c>
      <c r="M569" s="148" t="s">
        <v>118</v>
      </c>
      <c r="N569" s="148" t="s">
        <v>41</v>
      </c>
      <c r="O569" s="149">
        <v>42893</v>
      </c>
      <c r="P569" s="148" t="s">
        <v>1878</v>
      </c>
      <c r="Q569" s="148">
        <v>0</v>
      </c>
      <c r="R569" s="149" t="s">
        <v>33</v>
      </c>
      <c r="S569" s="148">
        <v>13884.31</v>
      </c>
      <c r="T569" s="148" t="s">
        <v>100</v>
      </c>
      <c r="U569" s="149">
        <v>13884.31</v>
      </c>
      <c r="V569" s="148" t="s">
        <v>100</v>
      </c>
      <c r="W569" s="148">
        <v>13884.31</v>
      </c>
      <c r="X569" s="149" t="s">
        <v>100</v>
      </c>
      <c r="Y569" s="148" t="s">
        <v>114</v>
      </c>
      <c r="Z569" s="148">
        <v>13.88</v>
      </c>
      <c r="AA569" s="149">
        <v>1</v>
      </c>
      <c r="AB569" s="148" t="s">
        <v>630</v>
      </c>
      <c r="AC569" s="148" t="s">
        <v>949</v>
      </c>
      <c r="AD569" s="149" t="s">
        <v>1457</v>
      </c>
      <c r="AE569" s="148" t="s">
        <v>350</v>
      </c>
      <c r="AF569" s="148"/>
      <c r="AG569" s="149"/>
      <c r="AH569" s="148"/>
      <c r="AI569" s="148"/>
      <c r="AJ569" s="149"/>
      <c r="AK569" s="148" t="str">
        <f t="shared" si="24"/>
        <v>GFS</v>
      </c>
      <c r="AL569" s="148" t="str">
        <f t="shared" si="25"/>
        <v>Non- ICB</v>
      </c>
      <c r="AM569" s="196" t="str">
        <f t="shared" si="26"/>
        <v>GFS/Non- ICB</v>
      </c>
    </row>
    <row r="570" spans="1:39" x14ac:dyDescent="0.25">
      <c r="A570" s="195" t="str">
        <f>IF(ISERROR(MATCH(H570,PriorMonth!H:H,0)),"New","Unresolved")</f>
        <v>Unresolved</v>
      </c>
      <c r="B570" s="148">
        <v>8520</v>
      </c>
      <c r="C570" s="149" t="s">
        <v>842</v>
      </c>
      <c r="D570" s="148" t="s">
        <v>19</v>
      </c>
      <c r="E570" s="148">
        <v>199</v>
      </c>
      <c r="F570" s="149" t="s">
        <v>137</v>
      </c>
      <c r="G570" s="148" t="s">
        <v>22</v>
      </c>
      <c r="H570" s="148">
        <v>85203810002680</v>
      </c>
      <c r="I570" s="149" t="s">
        <v>277</v>
      </c>
      <c r="J570" s="148" t="s">
        <v>306</v>
      </c>
      <c r="K570" s="148">
        <v>42705</v>
      </c>
      <c r="L570" s="149">
        <v>188</v>
      </c>
      <c r="M570" s="148" t="s">
        <v>118</v>
      </c>
      <c r="N570" s="148" t="s">
        <v>41</v>
      </c>
      <c r="O570" s="149">
        <v>42776</v>
      </c>
      <c r="P570" s="148" t="s">
        <v>838</v>
      </c>
      <c r="Q570" s="148">
        <v>117</v>
      </c>
      <c r="R570" s="149" t="s">
        <v>36</v>
      </c>
      <c r="S570" s="148">
        <v>999000</v>
      </c>
      <c r="T570" s="148" t="s">
        <v>197</v>
      </c>
      <c r="U570" s="149">
        <v>13810.98</v>
      </c>
      <c r="V570" s="148" t="s">
        <v>197</v>
      </c>
      <c r="W570" s="148">
        <v>999000.34720212943</v>
      </c>
      <c r="X570" s="149" t="s">
        <v>100</v>
      </c>
      <c r="Y570" s="148" t="s">
        <v>114</v>
      </c>
      <c r="Z570" s="148">
        <v>13.81</v>
      </c>
      <c r="AA570" s="149">
        <v>1</v>
      </c>
      <c r="AB570" s="148" t="s">
        <v>630</v>
      </c>
      <c r="AC570" s="148" t="s">
        <v>484</v>
      </c>
      <c r="AD570" s="149" t="s">
        <v>770</v>
      </c>
      <c r="AE570" s="148" t="s">
        <v>350</v>
      </c>
      <c r="AF570" s="148"/>
      <c r="AG570" s="149"/>
      <c r="AH570" s="148"/>
      <c r="AI570" s="148"/>
      <c r="AJ570" s="149"/>
      <c r="AK570" s="148" t="str">
        <f t="shared" si="24"/>
        <v>GFS</v>
      </c>
      <c r="AL570" s="148" t="str">
        <f t="shared" si="25"/>
        <v>Non- ICB</v>
      </c>
      <c r="AM570" s="196" t="str">
        <f t="shared" si="26"/>
        <v>GFS/Non- ICB</v>
      </c>
    </row>
    <row r="571" spans="1:39" x14ac:dyDescent="0.25">
      <c r="A571" s="195" t="str">
        <f>IF(ISERROR(MATCH(H571,PriorMonth!H:H,0)),"New","Unresolved")</f>
        <v>New</v>
      </c>
      <c r="B571" s="148">
        <v>95</v>
      </c>
      <c r="C571" s="149" t="s">
        <v>153</v>
      </c>
      <c r="D571" s="148" t="s">
        <v>17</v>
      </c>
      <c r="E571" s="148">
        <v>199</v>
      </c>
      <c r="F571" s="149" t="s">
        <v>137</v>
      </c>
      <c r="G571" s="148" t="s">
        <v>22</v>
      </c>
      <c r="H571" s="148">
        <v>950110011446</v>
      </c>
      <c r="I571" s="149" t="s">
        <v>58</v>
      </c>
      <c r="J571" s="148" t="s">
        <v>195</v>
      </c>
      <c r="K571" s="148">
        <v>42823</v>
      </c>
      <c r="L571" s="149">
        <v>70</v>
      </c>
      <c r="M571" s="148" t="s">
        <v>111</v>
      </c>
      <c r="N571" s="148" t="s">
        <v>42</v>
      </c>
      <c r="O571" s="149">
        <v>42893</v>
      </c>
      <c r="P571" s="148" t="s">
        <v>1878</v>
      </c>
      <c r="Q571" s="148">
        <v>0</v>
      </c>
      <c r="R571" s="149" t="s">
        <v>33</v>
      </c>
      <c r="S571" s="148">
        <v>13729.5</v>
      </c>
      <c r="T571" s="148" t="s">
        <v>100</v>
      </c>
      <c r="U571" s="149">
        <v>13729.5</v>
      </c>
      <c r="V571" s="148" t="s">
        <v>100</v>
      </c>
      <c r="W571" s="148">
        <v>13729.5</v>
      </c>
      <c r="X571" s="149" t="s">
        <v>100</v>
      </c>
      <c r="Y571" s="148" t="s">
        <v>114</v>
      </c>
      <c r="Z571" s="148">
        <v>13.73</v>
      </c>
      <c r="AA571" s="149">
        <v>1</v>
      </c>
      <c r="AB571" s="148" t="s">
        <v>630</v>
      </c>
      <c r="AC571" s="148" t="s">
        <v>513</v>
      </c>
      <c r="AD571" s="149" t="s">
        <v>402</v>
      </c>
      <c r="AE571" s="148" t="s">
        <v>350</v>
      </c>
      <c r="AF571" s="148"/>
      <c r="AG571" s="149"/>
      <c r="AH571" s="148"/>
      <c r="AI571" s="148"/>
      <c r="AJ571" s="149"/>
      <c r="AK571" s="148" t="str">
        <f t="shared" si="24"/>
        <v>GFS</v>
      </c>
      <c r="AL571" s="148" t="str">
        <f t="shared" si="25"/>
        <v>Non- ICB</v>
      </c>
      <c r="AM571" s="196" t="str">
        <f t="shared" si="26"/>
        <v>GFS/Non- ICB</v>
      </c>
    </row>
    <row r="572" spans="1:39" x14ac:dyDescent="0.25">
      <c r="A572" s="195" t="str">
        <f>IF(ISERROR(MATCH(H572,PriorMonth!H:H,0)),"New","Unresolved")</f>
        <v>Unresolved</v>
      </c>
      <c r="B572" s="148">
        <v>8520</v>
      </c>
      <c r="C572" s="149" t="s">
        <v>842</v>
      </c>
      <c r="D572" s="148" t="s">
        <v>19</v>
      </c>
      <c r="E572" s="148">
        <v>199</v>
      </c>
      <c r="F572" s="149" t="s">
        <v>137</v>
      </c>
      <c r="G572" s="148" t="s">
        <v>22</v>
      </c>
      <c r="H572" s="148">
        <v>85200330013623</v>
      </c>
      <c r="I572" s="149" t="s">
        <v>537</v>
      </c>
      <c r="J572" s="148" t="s">
        <v>311</v>
      </c>
      <c r="K572" s="148">
        <v>42583</v>
      </c>
      <c r="L572" s="149">
        <v>310</v>
      </c>
      <c r="M572" s="148" t="s">
        <v>111</v>
      </c>
      <c r="N572" s="148" t="s">
        <v>42</v>
      </c>
      <c r="O572" s="149">
        <v>42648</v>
      </c>
      <c r="P572" s="148" t="s">
        <v>406</v>
      </c>
      <c r="Q572" s="148">
        <v>245</v>
      </c>
      <c r="R572" s="149" t="s">
        <v>37</v>
      </c>
      <c r="S572" s="148">
        <v>990952.8</v>
      </c>
      <c r="T572" s="148" t="s">
        <v>197</v>
      </c>
      <c r="U572" s="149">
        <v>13699.72</v>
      </c>
      <c r="V572" s="148" t="s">
        <v>197</v>
      </c>
      <c r="W572" s="148">
        <v>990952.49117527914</v>
      </c>
      <c r="X572" s="149" t="s">
        <v>100</v>
      </c>
      <c r="Y572" s="148" t="s">
        <v>114</v>
      </c>
      <c r="Z572" s="148">
        <v>13.7</v>
      </c>
      <c r="AA572" s="149">
        <v>1</v>
      </c>
      <c r="AB572" s="148" t="s">
        <v>630</v>
      </c>
      <c r="AC572" s="148" t="s">
        <v>484</v>
      </c>
      <c r="AD572" s="149" t="s">
        <v>396</v>
      </c>
      <c r="AE572" s="148" t="s">
        <v>350</v>
      </c>
      <c r="AF572" s="148"/>
      <c r="AG572" s="149"/>
      <c r="AH572" s="148"/>
      <c r="AI572" s="148"/>
      <c r="AJ572" s="149"/>
      <c r="AK572" s="148" t="str">
        <f t="shared" si="24"/>
        <v>GFS</v>
      </c>
      <c r="AL572" s="148" t="str">
        <f t="shared" si="25"/>
        <v>Non- ICB</v>
      </c>
      <c r="AM572" s="196" t="str">
        <f t="shared" si="26"/>
        <v>GFS/Non- ICB</v>
      </c>
    </row>
    <row r="573" spans="1:39" x14ac:dyDescent="0.25">
      <c r="A573" s="195" t="str">
        <f>IF(ISERROR(MATCH(H573,PriorMonth!H:H,0)),"New","Unresolved")</f>
        <v>New</v>
      </c>
      <c r="B573" s="148">
        <v>8310</v>
      </c>
      <c r="C573" s="149" t="s">
        <v>170</v>
      </c>
      <c r="D573" s="148" t="s">
        <v>14</v>
      </c>
      <c r="E573" s="148">
        <v>199</v>
      </c>
      <c r="F573" s="149" t="s">
        <v>137</v>
      </c>
      <c r="G573" s="148" t="s">
        <v>22</v>
      </c>
      <c r="H573" s="148" t="s">
        <v>3023</v>
      </c>
      <c r="I573" s="149" t="s">
        <v>277</v>
      </c>
      <c r="J573" s="148" t="s">
        <v>241</v>
      </c>
      <c r="K573" s="148">
        <v>42774</v>
      </c>
      <c r="L573" s="149">
        <v>119</v>
      </c>
      <c r="M573" s="148" t="s">
        <v>111</v>
      </c>
      <c r="N573" s="148" t="s">
        <v>42</v>
      </c>
      <c r="O573" s="149">
        <v>42892</v>
      </c>
      <c r="P573" s="148" t="s">
        <v>1878</v>
      </c>
      <c r="Q573" s="148">
        <v>1</v>
      </c>
      <c r="R573" s="149" t="s">
        <v>33</v>
      </c>
      <c r="S573" s="148">
        <v>57060</v>
      </c>
      <c r="T573" s="148" t="s">
        <v>242</v>
      </c>
      <c r="U573" s="149">
        <v>13679.52</v>
      </c>
      <c r="V573" s="148" t="s">
        <v>242</v>
      </c>
      <c r="W573" s="148">
        <v>57060.005205656809</v>
      </c>
      <c r="X573" s="149" t="s">
        <v>100</v>
      </c>
      <c r="Y573" s="148" t="s">
        <v>114</v>
      </c>
      <c r="Z573" s="148">
        <v>13.68</v>
      </c>
      <c r="AA573" s="149">
        <v>1</v>
      </c>
      <c r="AB573" s="148" t="s">
        <v>630</v>
      </c>
      <c r="AC573" s="148" t="s">
        <v>484</v>
      </c>
      <c r="AD573" s="149" t="s">
        <v>396</v>
      </c>
      <c r="AE573" s="148" t="s">
        <v>350</v>
      </c>
      <c r="AF573" s="148"/>
      <c r="AG573" s="149"/>
      <c r="AH573" s="148"/>
      <c r="AI573" s="148"/>
      <c r="AJ573" s="149"/>
      <c r="AK573" s="148" t="str">
        <f t="shared" si="24"/>
        <v>GFS</v>
      </c>
      <c r="AL573" s="148" t="str">
        <f t="shared" si="25"/>
        <v>Non- ICB</v>
      </c>
      <c r="AM573" s="196" t="str">
        <f t="shared" si="26"/>
        <v>GFS/Non- ICB</v>
      </c>
    </row>
    <row r="574" spans="1:39" x14ac:dyDescent="0.25">
      <c r="A574" s="195" t="str">
        <f>IF(ISERROR(MATCH(H574,PriorMonth!H:H,0)),"New","Unresolved")</f>
        <v>New</v>
      </c>
      <c r="B574" s="148">
        <v>1970</v>
      </c>
      <c r="C574" s="149" t="s">
        <v>862</v>
      </c>
      <c r="D574" s="148" t="s">
        <v>23</v>
      </c>
      <c r="E574" s="148">
        <v>635</v>
      </c>
      <c r="F574" s="149" t="s">
        <v>142</v>
      </c>
      <c r="G574" s="148" t="s">
        <v>16</v>
      </c>
      <c r="H574" s="148">
        <v>19700110032173</v>
      </c>
      <c r="I574" s="149" t="s">
        <v>538</v>
      </c>
      <c r="J574" s="148" t="s">
        <v>68</v>
      </c>
      <c r="K574" s="148">
        <v>42614</v>
      </c>
      <c r="L574" s="149">
        <v>279</v>
      </c>
      <c r="M574" s="148" t="s">
        <v>111</v>
      </c>
      <c r="N574" s="148" t="s">
        <v>42</v>
      </c>
      <c r="O574" s="149">
        <v>42831</v>
      </c>
      <c r="P574" s="148" t="s">
        <v>838</v>
      </c>
      <c r="Q574" s="148">
        <v>62</v>
      </c>
      <c r="R574" s="149" t="s">
        <v>35</v>
      </c>
      <c r="S574" s="148">
        <v>11810.86</v>
      </c>
      <c r="T574" s="148" t="s">
        <v>186</v>
      </c>
      <c r="U574" s="149">
        <v>13518.98</v>
      </c>
      <c r="V574" s="148" t="s">
        <v>186</v>
      </c>
      <c r="W574" s="148">
        <v>11810.857215794438</v>
      </c>
      <c r="X574" s="149" t="s">
        <v>100</v>
      </c>
      <c r="Y574" s="148" t="s">
        <v>114</v>
      </c>
      <c r="Z574" s="148">
        <v>13.52</v>
      </c>
      <c r="AA574" s="149">
        <v>1</v>
      </c>
      <c r="AB574" s="148" t="s">
        <v>630</v>
      </c>
      <c r="AC574" s="148" t="s">
        <v>467</v>
      </c>
      <c r="AD574" s="149" t="s">
        <v>2787</v>
      </c>
      <c r="AE574" s="148" t="s">
        <v>350</v>
      </c>
      <c r="AF574" s="148"/>
      <c r="AG574" s="149"/>
      <c r="AH574" s="148"/>
      <c r="AI574" s="148"/>
      <c r="AJ574" s="149"/>
      <c r="AK574" s="148" t="str">
        <f t="shared" si="24"/>
        <v>GFS</v>
      </c>
      <c r="AL574" s="148" t="str">
        <f t="shared" si="25"/>
        <v>Non- ICB</v>
      </c>
      <c r="AM574" s="196" t="str">
        <f t="shared" si="26"/>
        <v>GFS/Non- ICB</v>
      </c>
    </row>
    <row r="575" spans="1:39" x14ac:dyDescent="0.25">
      <c r="A575" s="195" t="str">
        <f>IF(ISERROR(MATCH(H575,PriorMonth!H:H,0)),"New","Unresolved")</f>
        <v>Unresolved</v>
      </c>
      <c r="B575" s="148">
        <v>8520</v>
      </c>
      <c r="C575" s="149" t="s">
        <v>842</v>
      </c>
      <c r="D575" s="148" t="s">
        <v>19</v>
      </c>
      <c r="E575" s="148">
        <v>199</v>
      </c>
      <c r="F575" s="149" t="s">
        <v>137</v>
      </c>
      <c r="G575" s="148" t="s">
        <v>22</v>
      </c>
      <c r="H575" s="148" t="s">
        <v>1461</v>
      </c>
      <c r="I575" s="149" t="s">
        <v>59</v>
      </c>
      <c r="J575" s="148" t="s">
        <v>381</v>
      </c>
      <c r="K575" s="148">
        <v>42768</v>
      </c>
      <c r="L575" s="149">
        <v>125</v>
      </c>
      <c r="M575" s="148" t="s">
        <v>118</v>
      </c>
      <c r="N575" s="148" t="s">
        <v>41</v>
      </c>
      <c r="O575" s="149">
        <v>42830</v>
      </c>
      <c r="P575" s="148" t="s">
        <v>838</v>
      </c>
      <c r="Q575" s="148">
        <v>63</v>
      </c>
      <c r="R575" s="149" t="s">
        <v>35</v>
      </c>
      <c r="S575" s="148">
        <v>13500</v>
      </c>
      <c r="T575" s="148" t="s">
        <v>100</v>
      </c>
      <c r="U575" s="149">
        <v>13500</v>
      </c>
      <c r="V575" s="148" t="s">
        <v>197</v>
      </c>
      <c r="W575" s="148">
        <v>976505.98923673399</v>
      </c>
      <c r="X575" s="149" t="s">
        <v>100</v>
      </c>
      <c r="Y575" s="148" t="s">
        <v>114</v>
      </c>
      <c r="Z575" s="148">
        <v>13.5</v>
      </c>
      <c r="AA575" s="149">
        <v>1</v>
      </c>
      <c r="AB575" s="148" t="s">
        <v>630</v>
      </c>
      <c r="AC575" s="148" t="s">
        <v>484</v>
      </c>
      <c r="AD575" s="149" t="s">
        <v>363</v>
      </c>
      <c r="AE575" s="148" t="s">
        <v>350</v>
      </c>
      <c r="AF575" s="148"/>
      <c r="AG575" s="149"/>
      <c r="AH575" s="148"/>
      <c r="AI575" s="148"/>
      <c r="AJ575" s="149"/>
      <c r="AK575" s="148" t="str">
        <f t="shared" si="24"/>
        <v>Non-GFS</v>
      </c>
      <c r="AL575" s="148" t="str">
        <f t="shared" si="25"/>
        <v>Non- ICB</v>
      </c>
      <c r="AM575" s="196" t="str">
        <f t="shared" si="26"/>
        <v>Non-GFS/Non- ICB</v>
      </c>
    </row>
    <row r="576" spans="1:39" x14ac:dyDescent="0.25">
      <c r="A576" s="195" t="str">
        <f>IF(ISERROR(MATCH(H576,PriorMonth!H:H,0)),"New","Unresolved")</f>
        <v>Unresolved</v>
      </c>
      <c r="B576" s="148">
        <v>8520</v>
      </c>
      <c r="C576" s="149" t="s">
        <v>842</v>
      </c>
      <c r="D576" s="148" t="s">
        <v>19</v>
      </c>
      <c r="E576" s="148">
        <v>199</v>
      </c>
      <c r="F576" s="149" t="s">
        <v>137</v>
      </c>
      <c r="G576" s="148" t="s">
        <v>22</v>
      </c>
      <c r="H576" s="148" t="s">
        <v>1700</v>
      </c>
      <c r="I576" s="149" t="s">
        <v>54</v>
      </c>
      <c r="J576" s="148" t="s">
        <v>381</v>
      </c>
      <c r="K576" s="148">
        <v>42768</v>
      </c>
      <c r="L576" s="149">
        <v>125</v>
      </c>
      <c r="M576" s="148" t="s">
        <v>118</v>
      </c>
      <c r="N576" s="148" t="s">
        <v>41</v>
      </c>
      <c r="O576" s="149">
        <v>42830</v>
      </c>
      <c r="P576" s="148" t="s">
        <v>838</v>
      </c>
      <c r="Q576" s="148">
        <v>63</v>
      </c>
      <c r="R576" s="149" t="s">
        <v>35</v>
      </c>
      <c r="S576" s="148">
        <v>970744</v>
      </c>
      <c r="T576" s="148" t="s">
        <v>197</v>
      </c>
      <c r="U576" s="149">
        <v>13420.34</v>
      </c>
      <c r="V576" s="148" t="s">
        <v>197</v>
      </c>
      <c r="W576" s="148">
        <v>970743.8805624675</v>
      </c>
      <c r="X576" s="149" t="s">
        <v>100</v>
      </c>
      <c r="Y576" s="148" t="s">
        <v>114</v>
      </c>
      <c r="Z576" s="148">
        <v>13.42</v>
      </c>
      <c r="AA576" s="149">
        <v>1</v>
      </c>
      <c r="AB576" s="148" t="s">
        <v>630</v>
      </c>
      <c r="AC576" s="148" t="s">
        <v>484</v>
      </c>
      <c r="AD576" s="149" t="s">
        <v>363</v>
      </c>
      <c r="AE576" s="148" t="s">
        <v>350</v>
      </c>
      <c r="AF576" s="148"/>
      <c r="AG576" s="149"/>
      <c r="AH576" s="148"/>
      <c r="AI576" s="148"/>
      <c r="AJ576" s="149"/>
      <c r="AK576" s="148" t="str">
        <f t="shared" si="24"/>
        <v>Non-GFS</v>
      </c>
      <c r="AL576" s="148" t="str">
        <f t="shared" si="25"/>
        <v>Non- ICB</v>
      </c>
      <c r="AM576" s="196" t="str">
        <f t="shared" si="26"/>
        <v>Non-GFS/Non- ICB</v>
      </c>
    </row>
    <row r="577" spans="1:39" x14ac:dyDescent="0.25">
      <c r="A577" s="195" t="str">
        <f>IF(ISERROR(MATCH(H577,PriorMonth!H:H,0)),"New","Unresolved")</f>
        <v>New</v>
      </c>
      <c r="B577" s="148">
        <v>9701</v>
      </c>
      <c r="C577" s="149" t="s">
        <v>199</v>
      </c>
      <c r="D577" s="148" t="s">
        <v>14</v>
      </c>
      <c r="E577" s="148">
        <v>635</v>
      </c>
      <c r="F577" s="149" t="s">
        <v>142</v>
      </c>
      <c r="G577" s="148" t="s">
        <v>16</v>
      </c>
      <c r="H577" s="148">
        <v>97120170343</v>
      </c>
      <c r="I577" s="149" t="s">
        <v>57</v>
      </c>
      <c r="J577" s="148" t="s">
        <v>133</v>
      </c>
      <c r="K577" s="148">
        <v>42849</v>
      </c>
      <c r="L577" s="149">
        <v>44</v>
      </c>
      <c r="M577" s="148" t="s">
        <v>111</v>
      </c>
      <c r="N577" s="148" t="s">
        <v>42</v>
      </c>
      <c r="O577" s="149">
        <v>42893</v>
      </c>
      <c r="P577" s="148" t="s">
        <v>1878</v>
      </c>
      <c r="Q577" s="148">
        <v>0</v>
      </c>
      <c r="R577" s="149" t="s">
        <v>33</v>
      </c>
      <c r="S577" s="148">
        <v>13376</v>
      </c>
      <c r="T577" s="148" t="s">
        <v>100</v>
      </c>
      <c r="U577" s="149">
        <v>13376</v>
      </c>
      <c r="V577" s="148" t="s">
        <v>200</v>
      </c>
      <c r="W577" s="148">
        <v>61068.116790947162</v>
      </c>
      <c r="X577" s="149" t="s">
        <v>100</v>
      </c>
      <c r="Y577" s="148" t="s">
        <v>114</v>
      </c>
      <c r="Z577" s="148">
        <v>13.38</v>
      </c>
      <c r="AA577" s="149">
        <v>1</v>
      </c>
      <c r="AB577" s="148" t="s">
        <v>630</v>
      </c>
      <c r="AC577" s="148" t="s">
        <v>634</v>
      </c>
      <c r="AD577" s="149" t="s">
        <v>2634</v>
      </c>
      <c r="AE577" s="148" t="s">
        <v>350</v>
      </c>
      <c r="AF577" s="148"/>
      <c r="AG577" s="149"/>
      <c r="AH577" s="148"/>
      <c r="AI577" s="148"/>
      <c r="AJ577" s="149"/>
      <c r="AK577" s="148" t="str">
        <f t="shared" si="24"/>
        <v>Non-GFS</v>
      </c>
      <c r="AL577" s="148" t="str">
        <f t="shared" si="25"/>
        <v>Non- ICB</v>
      </c>
      <c r="AM577" s="196" t="str">
        <f t="shared" si="26"/>
        <v>Non-GFS/Non- ICB</v>
      </c>
    </row>
    <row r="578" spans="1:39" x14ac:dyDescent="0.25">
      <c r="A578" s="195" t="str">
        <f>IF(ISERROR(MATCH(H578,PriorMonth!H:H,0)),"New","Unresolved")</f>
        <v>New</v>
      </c>
      <c r="B578" s="148">
        <v>199</v>
      </c>
      <c r="C578" s="149" t="s">
        <v>137</v>
      </c>
      <c r="D578" s="148" t="s">
        <v>22</v>
      </c>
      <c r="E578" s="148">
        <v>635</v>
      </c>
      <c r="F578" s="149" t="s">
        <v>142</v>
      </c>
      <c r="G578" s="148" t="s">
        <v>16</v>
      </c>
      <c r="H578" s="148">
        <v>199030004123</v>
      </c>
      <c r="I578" s="149" t="s">
        <v>60</v>
      </c>
      <c r="J578" s="148" t="s">
        <v>250</v>
      </c>
      <c r="K578" s="148">
        <v>42821</v>
      </c>
      <c r="L578" s="149">
        <v>72</v>
      </c>
      <c r="M578" s="148" t="s">
        <v>111</v>
      </c>
      <c r="N578" s="148" t="s">
        <v>42</v>
      </c>
      <c r="O578" s="149">
        <v>42892</v>
      </c>
      <c r="P578" s="148" t="s">
        <v>1878</v>
      </c>
      <c r="Q578" s="148">
        <v>1</v>
      </c>
      <c r="R578" s="149" t="s">
        <v>33</v>
      </c>
      <c r="S578" s="148">
        <v>15000</v>
      </c>
      <c r="T578" s="148" t="s">
        <v>248</v>
      </c>
      <c r="U578" s="149">
        <v>13367.79</v>
      </c>
      <c r="V578" s="148" t="s">
        <v>248</v>
      </c>
      <c r="W578" s="148">
        <v>14999.996633700119</v>
      </c>
      <c r="X578" s="149" t="s">
        <v>100</v>
      </c>
      <c r="Y578" s="148" t="s">
        <v>114</v>
      </c>
      <c r="Z578" s="148">
        <v>13.37</v>
      </c>
      <c r="AA578" s="149">
        <v>1</v>
      </c>
      <c r="AB578" s="148" t="s">
        <v>630</v>
      </c>
      <c r="AC578" s="148" t="s">
        <v>429</v>
      </c>
      <c r="AD578" s="149" t="s">
        <v>1788</v>
      </c>
      <c r="AE578" s="148" t="s">
        <v>350</v>
      </c>
      <c r="AF578" s="148"/>
      <c r="AG578" s="149"/>
      <c r="AH578" s="148"/>
      <c r="AI578" s="148"/>
      <c r="AJ578" s="149"/>
      <c r="AK578" s="148" t="str">
        <f t="shared" ref="AK578:AK641" si="27">IF(TEXT(B578,0)=LEFT(H578,LEN(B578)),"GFS","Non-GFS")</f>
        <v>GFS</v>
      </c>
      <c r="AL578" s="148" t="str">
        <f t="shared" ref="AL578:AL641" si="28">IF(AND(AK578="GFS",MID(H578,LEN(B578)+3,1)="2"),"ICB","Non- ICB")</f>
        <v>Non- ICB</v>
      </c>
      <c r="AM578" s="196" t="str">
        <f t="shared" ref="AM578:AM641" si="29">AK578&amp;"/"&amp;AL578</f>
        <v>GFS/Non- ICB</v>
      </c>
    </row>
    <row r="579" spans="1:39" x14ac:dyDescent="0.25">
      <c r="A579" s="195" t="str">
        <f>IF(ISERROR(MATCH(H579,PriorMonth!H:H,0)),"New","Unresolved")</f>
        <v>Unresolved</v>
      </c>
      <c r="B579" s="148">
        <v>260</v>
      </c>
      <c r="C579" s="149" t="s">
        <v>113</v>
      </c>
      <c r="D579" s="148" t="s">
        <v>23</v>
      </c>
      <c r="E579" s="148">
        <v>95</v>
      </c>
      <c r="F579" s="149" t="s">
        <v>153</v>
      </c>
      <c r="G579" s="148" t="s">
        <v>17</v>
      </c>
      <c r="H579" s="148">
        <v>2600110112422</v>
      </c>
      <c r="I579" s="149" t="s">
        <v>56</v>
      </c>
      <c r="J579" s="148" t="s">
        <v>767</v>
      </c>
      <c r="K579" s="148">
        <v>42674</v>
      </c>
      <c r="L579" s="149">
        <v>219</v>
      </c>
      <c r="M579" s="148" t="s">
        <v>111</v>
      </c>
      <c r="N579" s="148" t="s">
        <v>42</v>
      </c>
      <c r="O579" s="149">
        <v>42893</v>
      </c>
      <c r="P579" s="148" t="s">
        <v>1878</v>
      </c>
      <c r="Q579" s="148">
        <v>0</v>
      </c>
      <c r="R579" s="149" t="s">
        <v>33</v>
      </c>
      <c r="S579" s="148">
        <v>11664</v>
      </c>
      <c r="T579" s="148" t="s">
        <v>186</v>
      </c>
      <c r="U579" s="149">
        <v>13350.88</v>
      </c>
      <c r="V579" s="148" t="s">
        <v>186</v>
      </c>
      <c r="W579" s="148">
        <v>11663.996646581743</v>
      </c>
      <c r="X579" s="149" t="s">
        <v>100</v>
      </c>
      <c r="Y579" s="148" t="s">
        <v>114</v>
      </c>
      <c r="Z579" s="148">
        <v>13.35</v>
      </c>
      <c r="AA579" s="149">
        <v>1</v>
      </c>
      <c r="AB579" s="148" t="s">
        <v>630</v>
      </c>
      <c r="AC579" s="148" t="s">
        <v>422</v>
      </c>
      <c r="AD579" s="149" t="s">
        <v>356</v>
      </c>
      <c r="AE579" s="148" t="s">
        <v>350</v>
      </c>
      <c r="AF579" s="148"/>
      <c r="AG579" s="149"/>
      <c r="AH579" s="148"/>
      <c r="AI579" s="148"/>
      <c r="AJ579" s="149"/>
      <c r="AK579" s="148" t="str">
        <f t="shared" si="27"/>
        <v>GFS</v>
      </c>
      <c r="AL579" s="148" t="str">
        <f t="shared" si="28"/>
        <v>Non- ICB</v>
      </c>
      <c r="AM579" s="196" t="str">
        <f t="shared" si="29"/>
        <v>GFS/Non- ICB</v>
      </c>
    </row>
    <row r="580" spans="1:39" x14ac:dyDescent="0.25">
      <c r="A580" s="195" t="str">
        <f>IF(ISERROR(MATCH(H580,PriorMonth!H:H,0)),"New","Unresolved")</f>
        <v>Unresolved</v>
      </c>
      <c r="B580" s="148">
        <v>8520</v>
      </c>
      <c r="C580" s="149" t="s">
        <v>842</v>
      </c>
      <c r="D580" s="148" t="s">
        <v>19</v>
      </c>
      <c r="E580" s="148">
        <v>1750</v>
      </c>
      <c r="F580" s="149" t="s">
        <v>159</v>
      </c>
      <c r="G580" s="148" t="s">
        <v>18</v>
      </c>
      <c r="H580" s="148">
        <v>85202120000440</v>
      </c>
      <c r="I580" s="149" t="s">
        <v>538</v>
      </c>
      <c r="J580" s="148" t="s">
        <v>68</v>
      </c>
      <c r="K580" s="148">
        <v>42829</v>
      </c>
      <c r="L580" s="149">
        <v>64</v>
      </c>
      <c r="M580" s="148" t="s">
        <v>111</v>
      </c>
      <c r="N580" s="148" t="s">
        <v>42</v>
      </c>
      <c r="O580" s="149">
        <v>42860</v>
      </c>
      <c r="P580" s="148" t="s">
        <v>1878</v>
      </c>
      <c r="Q580" s="148">
        <v>33</v>
      </c>
      <c r="R580" s="149" t="s">
        <v>34</v>
      </c>
      <c r="S580" s="148">
        <v>959280.8</v>
      </c>
      <c r="T580" s="148" t="s">
        <v>197</v>
      </c>
      <c r="U580" s="149">
        <v>13261.87</v>
      </c>
      <c r="V580" s="148" t="s">
        <v>197</v>
      </c>
      <c r="W580" s="148">
        <v>959281.14692436787</v>
      </c>
      <c r="X580" s="149" t="s">
        <v>100</v>
      </c>
      <c r="Y580" s="148" t="s">
        <v>114</v>
      </c>
      <c r="Z580" s="148">
        <v>13.26</v>
      </c>
      <c r="AA580" s="149">
        <v>1</v>
      </c>
      <c r="AB580" s="148" t="s">
        <v>630</v>
      </c>
      <c r="AC580" s="148" t="s">
        <v>2042</v>
      </c>
      <c r="AD580" s="149" t="s">
        <v>2043</v>
      </c>
      <c r="AE580" s="148" t="s">
        <v>350</v>
      </c>
      <c r="AF580" s="148"/>
      <c r="AG580" s="149"/>
      <c r="AH580" s="148"/>
      <c r="AI580" s="148"/>
      <c r="AJ580" s="149"/>
      <c r="AK580" s="148" t="str">
        <f t="shared" si="27"/>
        <v>GFS</v>
      </c>
      <c r="AL580" s="148" t="str">
        <f t="shared" si="28"/>
        <v>ICB</v>
      </c>
      <c r="AM580" s="196" t="str">
        <f t="shared" si="29"/>
        <v>GFS/ICB</v>
      </c>
    </row>
    <row r="581" spans="1:39" x14ac:dyDescent="0.25">
      <c r="A581" s="195" t="str">
        <f>IF(ISERROR(MATCH(H581,PriorMonth!H:H,0)),"New","Unresolved")</f>
        <v>New</v>
      </c>
      <c r="B581" s="148">
        <v>1960</v>
      </c>
      <c r="C581" s="149" t="s">
        <v>423</v>
      </c>
      <c r="D581" s="148" t="s">
        <v>22</v>
      </c>
      <c r="E581" s="148">
        <v>795</v>
      </c>
      <c r="F581" s="149" t="s">
        <v>264</v>
      </c>
      <c r="G581" s="148" t="s">
        <v>14</v>
      </c>
      <c r="H581" s="148">
        <v>19600530003467</v>
      </c>
      <c r="I581" s="149" t="s">
        <v>538</v>
      </c>
      <c r="J581" s="148" t="s">
        <v>424</v>
      </c>
      <c r="K581" s="148">
        <v>42828</v>
      </c>
      <c r="L581" s="149">
        <v>65</v>
      </c>
      <c r="M581" s="148" t="s">
        <v>127</v>
      </c>
      <c r="N581" s="148" t="s">
        <v>128</v>
      </c>
      <c r="O581" s="149">
        <v>42891</v>
      </c>
      <c r="P581" s="148" t="s">
        <v>1878</v>
      </c>
      <c r="Q581" s="148">
        <v>2</v>
      </c>
      <c r="R581" s="149" t="s">
        <v>33</v>
      </c>
      <c r="S581" s="148">
        <v>13188.83</v>
      </c>
      <c r="T581" s="148" t="s">
        <v>100</v>
      </c>
      <c r="U581" s="149">
        <v>13188.83</v>
      </c>
      <c r="V581" s="148" t="s">
        <v>248</v>
      </c>
      <c r="W581" s="148">
        <v>14799.185624732519</v>
      </c>
      <c r="X581" s="149" t="s">
        <v>100</v>
      </c>
      <c r="Y581" s="148" t="s">
        <v>114</v>
      </c>
      <c r="Z581" s="148">
        <v>13.19</v>
      </c>
      <c r="AA581" s="149">
        <v>1</v>
      </c>
      <c r="AB581" s="148" t="s">
        <v>630</v>
      </c>
      <c r="AC581" s="148" t="s">
        <v>2006</v>
      </c>
      <c r="AD581" s="149" t="s">
        <v>2667</v>
      </c>
      <c r="AE581" s="148" t="s">
        <v>350</v>
      </c>
      <c r="AF581" s="148"/>
      <c r="AG581" s="149"/>
      <c r="AH581" s="148"/>
      <c r="AI581" s="148"/>
      <c r="AJ581" s="149"/>
      <c r="AK581" s="148" t="str">
        <f t="shared" si="27"/>
        <v>GFS</v>
      </c>
      <c r="AL581" s="148" t="str">
        <f t="shared" si="28"/>
        <v>Non- ICB</v>
      </c>
      <c r="AM581" s="196" t="str">
        <f t="shared" si="29"/>
        <v>GFS/Non- ICB</v>
      </c>
    </row>
    <row r="582" spans="1:39" x14ac:dyDescent="0.25">
      <c r="A582" s="195" t="str">
        <f>IF(ISERROR(MATCH(H582,PriorMonth!H:H,0)),"New","Unresolved")</f>
        <v>New</v>
      </c>
      <c r="B582" s="148">
        <v>95</v>
      </c>
      <c r="C582" s="149" t="s">
        <v>153</v>
      </c>
      <c r="D582" s="148" t="s">
        <v>17</v>
      </c>
      <c r="E582" s="148">
        <v>1750</v>
      </c>
      <c r="F582" s="149" t="s">
        <v>159</v>
      </c>
      <c r="G582" s="148" t="s">
        <v>18</v>
      </c>
      <c r="H582" s="148">
        <v>950110011571</v>
      </c>
      <c r="I582" s="149" t="s">
        <v>58</v>
      </c>
      <c r="J582" s="148" t="s">
        <v>195</v>
      </c>
      <c r="K582" s="148">
        <v>42824</v>
      </c>
      <c r="L582" s="149">
        <v>69</v>
      </c>
      <c r="M582" s="148" t="s">
        <v>118</v>
      </c>
      <c r="N582" s="148" t="s">
        <v>41</v>
      </c>
      <c r="O582" s="149">
        <v>42893</v>
      </c>
      <c r="P582" s="148" t="s">
        <v>1878</v>
      </c>
      <c r="Q582" s="148">
        <v>0</v>
      </c>
      <c r="R582" s="149" t="s">
        <v>33</v>
      </c>
      <c r="S582" s="148">
        <v>13172.68</v>
      </c>
      <c r="T582" s="148" t="s">
        <v>100</v>
      </c>
      <c r="U582" s="149">
        <v>13172.68</v>
      </c>
      <c r="V582" s="148" t="s">
        <v>100</v>
      </c>
      <c r="W582" s="148">
        <v>13172.68</v>
      </c>
      <c r="X582" s="149" t="s">
        <v>100</v>
      </c>
      <c r="Y582" s="148" t="s">
        <v>114</v>
      </c>
      <c r="Z582" s="148">
        <v>13.17</v>
      </c>
      <c r="AA582" s="149">
        <v>1</v>
      </c>
      <c r="AB582" s="148" t="s">
        <v>630</v>
      </c>
      <c r="AC582" s="148" t="s">
        <v>949</v>
      </c>
      <c r="AD582" s="149" t="s">
        <v>1457</v>
      </c>
      <c r="AE582" s="148" t="s">
        <v>350</v>
      </c>
      <c r="AF582" s="148"/>
      <c r="AG582" s="149"/>
      <c r="AH582" s="148"/>
      <c r="AI582" s="148"/>
      <c r="AJ582" s="149"/>
      <c r="AK582" s="148" t="str">
        <f t="shared" si="27"/>
        <v>GFS</v>
      </c>
      <c r="AL582" s="148" t="str">
        <f t="shared" si="28"/>
        <v>Non- ICB</v>
      </c>
      <c r="AM582" s="196" t="str">
        <f t="shared" si="29"/>
        <v>GFS/Non- ICB</v>
      </c>
    </row>
    <row r="583" spans="1:39" x14ac:dyDescent="0.25">
      <c r="A583" s="195" t="str">
        <f>IF(ISERROR(MATCH(H583,PriorMonth!H:H,0)),"New","Unresolved")</f>
        <v>Unresolved</v>
      </c>
      <c r="B583" s="148">
        <v>8520</v>
      </c>
      <c r="C583" s="149" t="s">
        <v>842</v>
      </c>
      <c r="D583" s="148" t="s">
        <v>19</v>
      </c>
      <c r="E583" s="148">
        <v>199</v>
      </c>
      <c r="F583" s="149" t="s">
        <v>137</v>
      </c>
      <c r="G583" s="148" t="s">
        <v>22</v>
      </c>
      <c r="H583" s="148" t="s">
        <v>1450</v>
      </c>
      <c r="I583" s="149" t="s">
        <v>54</v>
      </c>
      <c r="J583" s="148" t="s">
        <v>381</v>
      </c>
      <c r="K583" s="148">
        <v>42768</v>
      </c>
      <c r="L583" s="149">
        <v>125</v>
      </c>
      <c r="M583" s="148" t="s">
        <v>118</v>
      </c>
      <c r="N583" s="148" t="s">
        <v>41</v>
      </c>
      <c r="O583" s="149">
        <v>42830</v>
      </c>
      <c r="P583" s="148" t="s">
        <v>838</v>
      </c>
      <c r="Q583" s="148">
        <v>63</v>
      </c>
      <c r="R583" s="149" t="s">
        <v>35</v>
      </c>
      <c r="S583" s="148">
        <v>19850</v>
      </c>
      <c r="T583" s="148" t="s">
        <v>581</v>
      </c>
      <c r="U583" s="149">
        <v>13138.73</v>
      </c>
      <c r="V583" s="148" t="s">
        <v>197</v>
      </c>
      <c r="W583" s="148">
        <v>950373.96562698914</v>
      </c>
      <c r="X583" s="149" t="s">
        <v>100</v>
      </c>
      <c r="Y583" s="148" t="s">
        <v>114</v>
      </c>
      <c r="Z583" s="148">
        <v>13.14</v>
      </c>
      <c r="AA583" s="149">
        <v>1</v>
      </c>
      <c r="AB583" s="148" t="s">
        <v>630</v>
      </c>
      <c r="AC583" s="148" t="s">
        <v>484</v>
      </c>
      <c r="AD583" s="149" t="s">
        <v>363</v>
      </c>
      <c r="AE583" s="148" t="s">
        <v>350</v>
      </c>
      <c r="AF583" s="148"/>
      <c r="AG583" s="149"/>
      <c r="AH583" s="148"/>
      <c r="AI583" s="148"/>
      <c r="AJ583" s="149"/>
      <c r="AK583" s="148" t="str">
        <f t="shared" si="27"/>
        <v>Non-GFS</v>
      </c>
      <c r="AL583" s="148" t="str">
        <f t="shared" si="28"/>
        <v>Non- ICB</v>
      </c>
      <c r="AM583" s="196" t="str">
        <f t="shared" si="29"/>
        <v>Non-GFS/Non- ICB</v>
      </c>
    </row>
    <row r="584" spans="1:39" x14ac:dyDescent="0.25">
      <c r="A584" s="195" t="str">
        <f>IF(ISERROR(MATCH(H584,PriorMonth!H:H,0)),"New","Unresolved")</f>
        <v>New</v>
      </c>
      <c r="B584" s="148">
        <v>8520</v>
      </c>
      <c r="C584" s="149" t="s">
        <v>842</v>
      </c>
      <c r="D584" s="148" t="s">
        <v>19</v>
      </c>
      <c r="E584" s="148">
        <v>247</v>
      </c>
      <c r="F584" s="149" t="s">
        <v>198</v>
      </c>
      <c r="G584" s="148" t="s">
        <v>23</v>
      </c>
      <c r="H584" s="148">
        <v>85204410000295</v>
      </c>
      <c r="I584" s="149" t="s">
        <v>59</v>
      </c>
      <c r="J584" s="148" t="s">
        <v>916</v>
      </c>
      <c r="K584" s="148">
        <v>42857</v>
      </c>
      <c r="L584" s="149">
        <v>36</v>
      </c>
      <c r="M584" s="148" t="s">
        <v>111</v>
      </c>
      <c r="N584" s="148" t="s">
        <v>42</v>
      </c>
      <c r="O584" s="149">
        <v>42893</v>
      </c>
      <c r="P584" s="148" t="s">
        <v>1878</v>
      </c>
      <c r="Q584" s="148">
        <v>0</v>
      </c>
      <c r="R584" s="149" t="s">
        <v>33</v>
      </c>
      <c r="S584" s="148">
        <v>949400</v>
      </c>
      <c r="T584" s="148" t="s">
        <v>197</v>
      </c>
      <c r="U584" s="149">
        <v>13125.27</v>
      </c>
      <c r="V584" s="148" t="s">
        <v>197</v>
      </c>
      <c r="W584" s="148">
        <v>949400.3529888317</v>
      </c>
      <c r="X584" s="149" t="s">
        <v>100</v>
      </c>
      <c r="Y584" s="148" t="s">
        <v>114</v>
      </c>
      <c r="Z584" s="148">
        <v>13.13</v>
      </c>
      <c r="AA584" s="149">
        <v>1</v>
      </c>
      <c r="AB584" s="148" t="s">
        <v>630</v>
      </c>
      <c r="AC584" s="148" t="s">
        <v>915</v>
      </c>
      <c r="AD584" s="149" t="s">
        <v>2845</v>
      </c>
      <c r="AE584" s="148" t="s">
        <v>350</v>
      </c>
      <c r="AF584" s="148"/>
      <c r="AG584" s="149"/>
      <c r="AH584" s="148"/>
      <c r="AI584" s="148"/>
      <c r="AJ584" s="149"/>
      <c r="AK584" s="148" t="str">
        <f t="shared" si="27"/>
        <v>GFS</v>
      </c>
      <c r="AL584" s="148" t="str">
        <f t="shared" si="28"/>
        <v>Non- ICB</v>
      </c>
      <c r="AM584" s="196" t="str">
        <f t="shared" si="29"/>
        <v>GFS/Non- ICB</v>
      </c>
    </row>
    <row r="585" spans="1:39" x14ac:dyDescent="0.25">
      <c r="A585" s="195" t="str">
        <f>IF(ISERROR(MATCH(H585,PriorMonth!H:H,0)),"New","Unresolved")</f>
        <v>Unresolved</v>
      </c>
      <c r="B585" s="148">
        <v>132</v>
      </c>
      <c r="C585" s="149" t="s">
        <v>233</v>
      </c>
      <c r="D585" s="148" t="s">
        <v>22</v>
      </c>
      <c r="E585" s="148">
        <v>199</v>
      </c>
      <c r="F585" s="149" t="s">
        <v>137</v>
      </c>
      <c r="G585" s="148" t="s">
        <v>22</v>
      </c>
      <c r="H585" s="148">
        <v>1320130002509</v>
      </c>
      <c r="I585" s="149" t="s">
        <v>54</v>
      </c>
      <c r="J585" s="148" t="s">
        <v>659</v>
      </c>
      <c r="K585" s="148">
        <v>42697</v>
      </c>
      <c r="L585" s="149">
        <v>196</v>
      </c>
      <c r="M585" s="148" t="s">
        <v>118</v>
      </c>
      <c r="N585" s="148" t="s">
        <v>41</v>
      </c>
      <c r="O585" s="149">
        <v>42776</v>
      </c>
      <c r="P585" s="148" t="s">
        <v>838</v>
      </c>
      <c r="Q585" s="148">
        <v>117</v>
      </c>
      <c r="R585" s="149" t="s">
        <v>36</v>
      </c>
      <c r="S585" s="148">
        <v>14705.65</v>
      </c>
      <c r="T585" s="148" t="s">
        <v>248</v>
      </c>
      <c r="U585" s="149">
        <v>13105.47</v>
      </c>
      <c r="V585" s="148" t="s">
        <v>248</v>
      </c>
      <c r="W585" s="148">
        <v>14705.647372008227</v>
      </c>
      <c r="X585" s="149" t="s">
        <v>100</v>
      </c>
      <c r="Y585" s="148" t="s">
        <v>107</v>
      </c>
      <c r="Z585" s="148">
        <v>13.11</v>
      </c>
      <c r="AA585" s="149">
        <v>1</v>
      </c>
      <c r="AB585" s="148" t="s">
        <v>630</v>
      </c>
      <c r="AC585" s="148" t="s">
        <v>513</v>
      </c>
      <c r="AD585" s="149" t="s">
        <v>402</v>
      </c>
      <c r="AE585" s="148" t="s">
        <v>350</v>
      </c>
      <c r="AF585" s="148"/>
      <c r="AG585" s="149"/>
      <c r="AH585" s="148"/>
      <c r="AI585" s="148"/>
      <c r="AJ585" s="149"/>
      <c r="AK585" s="148" t="str">
        <f t="shared" si="27"/>
        <v>GFS</v>
      </c>
      <c r="AL585" s="148" t="str">
        <f t="shared" si="28"/>
        <v>Non- ICB</v>
      </c>
      <c r="AM585" s="196" t="str">
        <f t="shared" si="29"/>
        <v>GFS/Non- ICB</v>
      </c>
    </row>
    <row r="586" spans="1:39" x14ac:dyDescent="0.25">
      <c r="A586" s="195" t="str">
        <f>IF(ISERROR(MATCH(H586,PriorMonth!H:H,0)),"New","Unresolved")</f>
        <v>New</v>
      </c>
      <c r="B586" s="148">
        <v>8310</v>
      </c>
      <c r="C586" s="149" t="s">
        <v>170</v>
      </c>
      <c r="D586" s="148" t="s">
        <v>14</v>
      </c>
      <c r="E586" s="148">
        <v>795</v>
      </c>
      <c r="F586" s="149" t="s">
        <v>264</v>
      </c>
      <c r="G586" s="148" t="s">
        <v>14</v>
      </c>
      <c r="H586" s="148" t="s">
        <v>3007</v>
      </c>
      <c r="I586" s="149" t="s">
        <v>277</v>
      </c>
      <c r="J586" s="148" t="s">
        <v>241</v>
      </c>
      <c r="K586" s="148">
        <v>42829</v>
      </c>
      <c r="L586" s="149">
        <v>64</v>
      </c>
      <c r="M586" s="148" t="s">
        <v>111</v>
      </c>
      <c r="N586" s="148" t="s">
        <v>42</v>
      </c>
      <c r="O586" s="149">
        <v>42892</v>
      </c>
      <c r="P586" s="148" t="s">
        <v>1878</v>
      </c>
      <c r="Q586" s="148">
        <v>1</v>
      </c>
      <c r="R586" s="149" t="s">
        <v>33</v>
      </c>
      <c r="S586" s="148">
        <v>54631.21</v>
      </c>
      <c r="T586" s="148" t="s">
        <v>242</v>
      </c>
      <c r="U586" s="149">
        <v>13097.24</v>
      </c>
      <c r="V586" s="148" t="s">
        <v>242</v>
      </c>
      <c r="W586" s="148">
        <v>54631.199236503664</v>
      </c>
      <c r="X586" s="149" t="s">
        <v>100</v>
      </c>
      <c r="Y586" s="148" t="s">
        <v>107</v>
      </c>
      <c r="Z586" s="148">
        <v>13.1</v>
      </c>
      <c r="AA586" s="149">
        <v>1</v>
      </c>
      <c r="AB586" s="148" t="s">
        <v>630</v>
      </c>
      <c r="AC586" s="148" t="s">
        <v>471</v>
      </c>
      <c r="AD586" s="149" t="s">
        <v>3001</v>
      </c>
      <c r="AE586" s="148" t="s">
        <v>350</v>
      </c>
      <c r="AF586" s="148"/>
      <c r="AG586" s="149"/>
      <c r="AH586" s="148"/>
      <c r="AI586" s="148"/>
      <c r="AJ586" s="149"/>
      <c r="AK586" s="148" t="str">
        <f t="shared" si="27"/>
        <v>GFS</v>
      </c>
      <c r="AL586" s="148" t="str">
        <f t="shared" si="28"/>
        <v>Non- ICB</v>
      </c>
      <c r="AM586" s="196" t="str">
        <f t="shared" si="29"/>
        <v>GFS/Non- ICB</v>
      </c>
    </row>
    <row r="587" spans="1:39" x14ac:dyDescent="0.25">
      <c r="A587" s="195" t="str">
        <f>IF(ISERROR(MATCH(H587,PriorMonth!H:H,0)),"New","Unresolved")</f>
        <v>New</v>
      </c>
      <c r="B587" s="148">
        <v>95</v>
      </c>
      <c r="C587" s="149" t="s">
        <v>153</v>
      </c>
      <c r="D587" s="148" t="s">
        <v>17</v>
      </c>
      <c r="E587" s="148">
        <v>260</v>
      </c>
      <c r="F587" s="149" t="s">
        <v>113</v>
      </c>
      <c r="G587" s="148" t="s">
        <v>23</v>
      </c>
      <c r="H587" s="148">
        <v>950110011450</v>
      </c>
      <c r="I587" s="149" t="s">
        <v>58</v>
      </c>
      <c r="J587" s="148" t="s">
        <v>195</v>
      </c>
      <c r="K587" s="148">
        <v>42823</v>
      </c>
      <c r="L587" s="149">
        <v>70</v>
      </c>
      <c r="M587" s="148" t="s">
        <v>127</v>
      </c>
      <c r="N587" s="148" t="s">
        <v>128</v>
      </c>
      <c r="O587" s="149">
        <v>42892</v>
      </c>
      <c r="P587" s="148" t="s">
        <v>1878</v>
      </c>
      <c r="Q587" s="148">
        <v>1</v>
      </c>
      <c r="R587" s="149" t="s">
        <v>33</v>
      </c>
      <c r="S587" s="148">
        <v>13065</v>
      </c>
      <c r="T587" s="148" t="s">
        <v>100</v>
      </c>
      <c r="U587" s="149">
        <v>13065</v>
      </c>
      <c r="V587" s="148" t="s">
        <v>100</v>
      </c>
      <c r="W587" s="148">
        <v>13065</v>
      </c>
      <c r="X587" s="149" t="s">
        <v>100</v>
      </c>
      <c r="Y587" s="148" t="s">
        <v>114</v>
      </c>
      <c r="Z587" s="148">
        <v>13.07</v>
      </c>
      <c r="AA587" s="149">
        <v>1</v>
      </c>
      <c r="AB587" s="148" t="s">
        <v>630</v>
      </c>
      <c r="AC587" s="148" t="s">
        <v>442</v>
      </c>
      <c r="AD587" s="149" t="s">
        <v>354</v>
      </c>
      <c r="AE587" s="148" t="s">
        <v>350</v>
      </c>
      <c r="AF587" s="148"/>
      <c r="AG587" s="149"/>
      <c r="AH587" s="148"/>
      <c r="AI587" s="148"/>
      <c r="AJ587" s="149"/>
      <c r="AK587" s="148" t="str">
        <f t="shared" si="27"/>
        <v>GFS</v>
      </c>
      <c r="AL587" s="148" t="str">
        <f t="shared" si="28"/>
        <v>Non- ICB</v>
      </c>
      <c r="AM587" s="196" t="str">
        <f t="shared" si="29"/>
        <v>GFS/Non- ICB</v>
      </c>
    </row>
    <row r="588" spans="1:39" x14ac:dyDescent="0.25">
      <c r="A588" s="195" t="str">
        <f>IF(ISERROR(MATCH(H588,PriorMonth!H:H,0)),"New","Unresolved")</f>
        <v>New</v>
      </c>
      <c r="B588" s="148">
        <v>3075</v>
      </c>
      <c r="C588" s="149" t="s">
        <v>145</v>
      </c>
      <c r="D588" s="148" t="s">
        <v>21</v>
      </c>
      <c r="E588" s="148">
        <v>1340</v>
      </c>
      <c r="F588" s="149" t="s">
        <v>146</v>
      </c>
      <c r="G588" s="148" t="s">
        <v>21</v>
      </c>
      <c r="H588" s="148">
        <v>30751700238</v>
      </c>
      <c r="I588" s="149" t="s">
        <v>59</v>
      </c>
      <c r="J588" s="148" t="s">
        <v>125</v>
      </c>
      <c r="K588" s="148">
        <v>42828</v>
      </c>
      <c r="L588" s="149">
        <v>65</v>
      </c>
      <c r="M588" s="148" t="s">
        <v>111</v>
      </c>
      <c r="N588" s="148" t="s">
        <v>42</v>
      </c>
      <c r="O588" s="149">
        <v>42892</v>
      </c>
      <c r="P588" s="148" t="s">
        <v>1878</v>
      </c>
      <c r="Q588" s="148">
        <v>1</v>
      </c>
      <c r="R588" s="149" t="s">
        <v>33</v>
      </c>
      <c r="S588" s="148">
        <v>13020</v>
      </c>
      <c r="T588" s="148" t="s">
        <v>100</v>
      </c>
      <c r="U588" s="149">
        <v>13020</v>
      </c>
      <c r="V588" s="148" t="s">
        <v>100</v>
      </c>
      <c r="W588" s="148">
        <v>13020</v>
      </c>
      <c r="X588" s="149" t="s">
        <v>100</v>
      </c>
      <c r="Y588" s="148" t="s">
        <v>107</v>
      </c>
      <c r="Z588" s="148">
        <v>13.02</v>
      </c>
      <c r="AA588" s="149">
        <v>1</v>
      </c>
      <c r="AB588" s="148" t="s">
        <v>630</v>
      </c>
      <c r="AC588" s="148" t="s">
        <v>415</v>
      </c>
      <c r="AD588" s="149" t="s">
        <v>358</v>
      </c>
      <c r="AE588" s="148" t="s">
        <v>350</v>
      </c>
      <c r="AF588" s="148"/>
      <c r="AG588" s="149"/>
      <c r="AH588" s="148"/>
      <c r="AI588" s="148"/>
      <c r="AJ588" s="149"/>
      <c r="AK588" s="148" t="str">
        <f t="shared" si="27"/>
        <v>GFS</v>
      </c>
      <c r="AL588" s="148" t="str">
        <f t="shared" si="28"/>
        <v>Non- ICB</v>
      </c>
      <c r="AM588" s="196" t="str">
        <f t="shared" si="29"/>
        <v>GFS/Non- ICB</v>
      </c>
    </row>
    <row r="589" spans="1:39" x14ac:dyDescent="0.25">
      <c r="A589" s="195" t="str">
        <f>IF(ISERROR(MATCH(H589,PriorMonth!H:H,0)),"New","Unresolved")</f>
        <v>New</v>
      </c>
      <c r="B589" s="148">
        <v>3014</v>
      </c>
      <c r="C589" s="149" t="s">
        <v>144</v>
      </c>
      <c r="D589" s="148" t="s">
        <v>16</v>
      </c>
      <c r="E589" s="148">
        <v>635</v>
      </c>
      <c r="F589" s="149" t="s">
        <v>142</v>
      </c>
      <c r="G589" s="148" t="s">
        <v>16</v>
      </c>
      <c r="H589" s="148">
        <v>30140110141535</v>
      </c>
      <c r="I589" s="149" t="s">
        <v>59</v>
      </c>
      <c r="J589" s="148" t="s">
        <v>135</v>
      </c>
      <c r="K589" s="148">
        <v>42704</v>
      </c>
      <c r="L589" s="149">
        <v>189</v>
      </c>
      <c r="M589" s="148" t="s">
        <v>161</v>
      </c>
      <c r="N589" s="148" t="s">
        <v>128</v>
      </c>
      <c r="O589" s="149">
        <v>42776</v>
      </c>
      <c r="P589" s="148" t="s">
        <v>838</v>
      </c>
      <c r="Q589" s="148">
        <v>117</v>
      </c>
      <c r="R589" s="149" t="s">
        <v>36</v>
      </c>
      <c r="S589" s="148">
        <v>12972.96</v>
      </c>
      <c r="T589" s="148" t="s">
        <v>100</v>
      </c>
      <c r="U589" s="149">
        <v>12972.96</v>
      </c>
      <c r="V589" s="148" t="s">
        <v>100</v>
      </c>
      <c r="W589" s="148">
        <v>12972.96</v>
      </c>
      <c r="X589" s="149" t="s">
        <v>100</v>
      </c>
      <c r="Y589" s="148" t="s">
        <v>107</v>
      </c>
      <c r="Z589" s="148">
        <v>12.97</v>
      </c>
      <c r="AA589" s="149">
        <v>1</v>
      </c>
      <c r="AB589" s="148" t="s">
        <v>630</v>
      </c>
      <c r="AC589" s="148" t="s">
        <v>457</v>
      </c>
      <c r="AD589" s="149" t="s">
        <v>2695</v>
      </c>
      <c r="AE589" s="148" t="s">
        <v>350</v>
      </c>
      <c r="AF589" s="148"/>
      <c r="AG589" s="149"/>
      <c r="AH589" s="148"/>
      <c r="AI589" s="148"/>
      <c r="AJ589" s="149"/>
      <c r="AK589" s="148" t="str">
        <f t="shared" si="27"/>
        <v>GFS</v>
      </c>
      <c r="AL589" s="148" t="str">
        <f t="shared" si="28"/>
        <v>Non- ICB</v>
      </c>
      <c r="AM589" s="196" t="str">
        <f t="shared" si="29"/>
        <v>GFS/Non- ICB</v>
      </c>
    </row>
    <row r="590" spans="1:39" x14ac:dyDescent="0.25">
      <c r="A590" s="195" t="str">
        <f>IF(ISERROR(MATCH(H590,PriorMonth!H:H,0)),"New","Unresolved")</f>
        <v>Unresolved</v>
      </c>
      <c r="B590" s="148">
        <v>413</v>
      </c>
      <c r="C590" s="149" t="s">
        <v>136</v>
      </c>
      <c r="D590" s="148" t="s">
        <v>13</v>
      </c>
      <c r="E590" s="148">
        <v>8243</v>
      </c>
      <c r="F590" s="149" t="s">
        <v>120</v>
      </c>
      <c r="G590" s="148" t="s">
        <v>14</v>
      </c>
      <c r="H590" s="148">
        <v>4130110170729</v>
      </c>
      <c r="I590" s="149" t="s">
        <v>55</v>
      </c>
      <c r="J590" s="148" t="s">
        <v>852</v>
      </c>
      <c r="K590" s="148">
        <v>42727</v>
      </c>
      <c r="L590" s="149">
        <v>166</v>
      </c>
      <c r="M590" s="148" t="s">
        <v>111</v>
      </c>
      <c r="N590" s="148" t="s">
        <v>42</v>
      </c>
      <c r="O590" s="149">
        <v>42797</v>
      </c>
      <c r="P590" s="148" t="s">
        <v>838</v>
      </c>
      <c r="Q590" s="148">
        <v>96</v>
      </c>
      <c r="R590" s="149" t="s">
        <v>36</v>
      </c>
      <c r="S590" s="148">
        <v>12972</v>
      </c>
      <c r="T590" s="148" t="s">
        <v>100</v>
      </c>
      <c r="U590" s="149">
        <v>12972</v>
      </c>
      <c r="V590" s="148" t="s">
        <v>100</v>
      </c>
      <c r="W590" s="148">
        <v>12972</v>
      </c>
      <c r="X590" s="149" t="s">
        <v>100</v>
      </c>
      <c r="Y590" s="148" t="s">
        <v>114</v>
      </c>
      <c r="Z590" s="148">
        <v>12.97</v>
      </c>
      <c r="AA590" s="149">
        <v>1</v>
      </c>
      <c r="AB590" s="148" t="s">
        <v>630</v>
      </c>
      <c r="AC590" s="148" t="s">
        <v>851</v>
      </c>
      <c r="AD590" s="149" t="s">
        <v>352</v>
      </c>
      <c r="AE590" s="148" t="s">
        <v>350</v>
      </c>
      <c r="AF590" s="148"/>
      <c r="AG590" s="149"/>
      <c r="AH590" s="148"/>
      <c r="AI590" s="148"/>
      <c r="AJ590" s="149"/>
      <c r="AK590" s="148" t="str">
        <f t="shared" si="27"/>
        <v>GFS</v>
      </c>
      <c r="AL590" s="148" t="str">
        <f t="shared" si="28"/>
        <v>Non- ICB</v>
      </c>
      <c r="AM590" s="196" t="str">
        <f t="shared" si="29"/>
        <v>GFS/Non- ICB</v>
      </c>
    </row>
    <row r="591" spans="1:39" x14ac:dyDescent="0.25">
      <c r="A591" s="195" t="str">
        <f>IF(ISERROR(MATCH(H591,PriorMonth!H:H,0)),"New","Unresolved")</f>
        <v>Unresolved</v>
      </c>
      <c r="B591" s="148">
        <v>8520</v>
      </c>
      <c r="C591" s="149" t="s">
        <v>842</v>
      </c>
      <c r="D591" s="148" t="s">
        <v>19</v>
      </c>
      <c r="E591" s="148">
        <v>1350</v>
      </c>
      <c r="F591" s="149" t="s">
        <v>124</v>
      </c>
      <c r="G591" s="148" t="s">
        <v>21</v>
      </c>
      <c r="H591" s="148" t="s">
        <v>1660</v>
      </c>
      <c r="I591" s="149" t="s">
        <v>538</v>
      </c>
      <c r="J591" s="148" t="s">
        <v>381</v>
      </c>
      <c r="K591" s="148">
        <v>42769</v>
      </c>
      <c r="L591" s="149">
        <v>124</v>
      </c>
      <c r="M591" s="148" t="s">
        <v>127</v>
      </c>
      <c r="N591" s="148" t="s">
        <v>128</v>
      </c>
      <c r="O591" s="149">
        <v>42831</v>
      </c>
      <c r="P591" s="148" t="s">
        <v>838</v>
      </c>
      <c r="Q591" s="148">
        <v>62</v>
      </c>
      <c r="R591" s="149" t="s">
        <v>35</v>
      </c>
      <c r="S591" s="148">
        <v>937982</v>
      </c>
      <c r="T591" s="148" t="s">
        <v>197</v>
      </c>
      <c r="U591" s="149">
        <v>12967.41</v>
      </c>
      <c r="V591" s="148" t="s">
        <v>197</v>
      </c>
      <c r="W591" s="148">
        <v>937981.74295469013</v>
      </c>
      <c r="X591" s="149" t="s">
        <v>100</v>
      </c>
      <c r="Y591" s="148" t="s">
        <v>114</v>
      </c>
      <c r="Z591" s="148">
        <v>12.97</v>
      </c>
      <c r="AA591" s="149">
        <v>1</v>
      </c>
      <c r="AB591" s="148" t="s">
        <v>630</v>
      </c>
      <c r="AC591" s="148" t="s">
        <v>436</v>
      </c>
      <c r="AD591" s="149" t="s">
        <v>1661</v>
      </c>
      <c r="AE591" s="148" t="s">
        <v>350</v>
      </c>
      <c r="AF591" s="148"/>
      <c r="AG591" s="149"/>
      <c r="AH591" s="148"/>
      <c r="AI591" s="148"/>
      <c r="AJ591" s="149"/>
      <c r="AK591" s="148" t="str">
        <f t="shared" si="27"/>
        <v>Non-GFS</v>
      </c>
      <c r="AL591" s="148" t="str">
        <f t="shared" si="28"/>
        <v>Non- ICB</v>
      </c>
      <c r="AM591" s="196" t="str">
        <f t="shared" si="29"/>
        <v>Non-GFS/Non- ICB</v>
      </c>
    </row>
    <row r="592" spans="1:39" x14ac:dyDescent="0.25">
      <c r="A592" s="195" t="str">
        <f>IF(ISERROR(MATCH(H592,PriorMonth!H:H,0)),"New","Unresolved")</f>
        <v>New</v>
      </c>
      <c r="B592" s="148">
        <v>8310</v>
      </c>
      <c r="C592" s="149" t="s">
        <v>170</v>
      </c>
      <c r="D592" s="148" t="s">
        <v>14</v>
      </c>
      <c r="E592" s="148">
        <v>795</v>
      </c>
      <c r="F592" s="149" t="s">
        <v>264</v>
      </c>
      <c r="G592" s="148" t="s">
        <v>14</v>
      </c>
      <c r="H592" s="148" t="s">
        <v>3018</v>
      </c>
      <c r="I592" s="149" t="s">
        <v>277</v>
      </c>
      <c r="J592" s="148" t="s">
        <v>241</v>
      </c>
      <c r="K592" s="148">
        <v>42796</v>
      </c>
      <c r="L592" s="149">
        <v>97</v>
      </c>
      <c r="M592" s="148" t="s">
        <v>111</v>
      </c>
      <c r="N592" s="148" t="s">
        <v>42</v>
      </c>
      <c r="O592" s="149">
        <v>42892</v>
      </c>
      <c r="P592" s="148" t="s">
        <v>1878</v>
      </c>
      <c r="Q592" s="148">
        <v>1</v>
      </c>
      <c r="R592" s="149" t="s">
        <v>33</v>
      </c>
      <c r="S592" s="148">
        <v>54067.44</v>
      </c>
      <c r="T592" s="148" t="s">
        <v>242</v>
      </c>
      <c r="U592" s="149">
        <v>12962.08</v>
      </c>
      <c r="V592" s="148" t="s">
        <v>242</v>
      </c>
      <c r="W592" s="148">
        <v>54067.419929656891</v>
      </c>
      <c r="X592" s="149" t="s">
        <v>100</v>
      </c>
      <c r="Y592" s="148" t="s">
        <v>107</v>
      </c>
      <c r="Z592" s="148">
        <v>12.96</v>
      </c>
      <c r="AA592" s="149">
        <v>1</v>
      </c>
      <c r="AB592" s="148" t="s">
        <v>630</v>
      </c>
      <c r="AC592" s="148" t="s">
        <v>471</v>
      </c>
      <c r="AD592" s="149" t="s">
        <v>3019</v>
      </c>
      <c r="AE592" s="148" t="s">
        <v>350</v>
      </c>
      <c r="AF592" s="148"/>
      <c r="AG592" s="149"/>
      <c r="AH592" s="148"/>
      <c r="AI592" s="148"/>
      <c r="AJ592" s="149"/>
      <c r="AK592" s="148" t="str">
        <f t="shared" si="27"/>
        <v>GFS</v>
      </c>
      <c r="AL592" s="148" t="str">
        <f t="shared" si="28"/>
        <v>Non- ICB</v>
      </c>
      <c r="AM592" s="196" t="str">
        <f t="shared" si="29"/>
        <v>GFS/Non- ICB</v>
      </c>
    </row>
    <row r="593" spans="1:39" x14ac:dyDescent="0.25">
      <c r="A593" s="195" t="str">
        <f>IF(ISERROR(MATCH(H593,PriorMonth!H:H,0)),"New","Unresolved")</f>
        <v>New</v>
      </c>
      <c r="B593" s="148">
        <v>693</v>
      </c>
      <c r="C593" s="149" t="s">
        <v>177</v>
      </c>
      <c r="D593" s="148" t="s">
        <v>16</v>
      </c>
      <c r="E593" s="148">
        <v>8243</v>
      </c>
      <c r="F593" s="149" t="s">
        <v>120</v>
      </c>
      <c r="G593" s="148" t="s">
        <v>14</v>
      </c>
      <c r="H593" s="148">
        <v>69301111700567</v>
      </c>
      <c r="I593" s="149" t="s">
        <v>56</v>
      </c>
      <c r="J593" s="148" t="s">
        <v>179</v>
      </c>
      <c r="K593" s="148">
        <v>42829</v>
      </c>
      <c r="L593" s="149">
        <v>64</v>
      </c>
      <c r="M593" s="148" t="s">
        <v>161</v>
      </c>
      <c r="N593" s="148" t="s">
        <v>128</v>
      </c>
      <c r="O593" s="149">
        <v>42892</v>
      </c>
      <c r="P593" s="148" t="s">
        <v>1878</v>
      </c>
      <c r="Q593" s="148">
        <v>1</v>
      </c>
      <c r="R593" s="149" t="s">
        <v>33</v>
      </c>
      <c r="S593" s="148">
        <v>12945</v>
      </c>
      <c r="T593" s="148" t="s">
        <v>100</v>
      </c>
      <c r="U593" s="149">
        <v>12945</v>
      </c>
      <c r="V593" s="148" t="s">
        <v>100</v>
      </c>
      <c r="W593" s="148">
        <v>12945</v>
      </c>
      <c r="X593" s="149" t="s">
        <v>100</v>
      </c>
      <c r="Y593" s="148" t="s">
        <v>114</v>
      </c>
      <c r="Z593" s="148">
        <v>12.95</v>
      </c>
      <c r="AA593" s="149">
        <v>1</v>
      </c>
      <c r="AB593" s="148" t="s">
        <v>630</v>
      </c>
      <c r="AC593" s="148" t="s">
        <v>660</v>
      </c>
      <c r="AD593" s="149" t="s">
        <v>2773</v>
      </c>
      <c r="AE593" s="148" t="s">
        <v>350</v>
      </c>
      <c r="AF593" s="148"/>
      <c r="AG593" s="149"/>
      <c r="AH593" s="148"/>
      <c r="AI593" s="148"/>
      <c r="AJ593" s="149"/>
      <c r="AK593" s="148" t="str">
        <f t="shared" si="27"/>
        <v>GFS</v>
      </c>
      <c r="AL593" s="148" t="str">
        <f t="shared" si="28"/>
        <v>Non- ICB</v>
      </c>
      <c r="AM593" s="196" t="str">
        <f t="shared" si="29"/>
        <v>GFS/Non- ICB</v>
      </c>
    </row>
    <row r="594" spans="1:39" x14ac:dyDescent="0.25">
      <c r="A594" s="195" t="str">
        <f>IF(ISERROR(MATCH(H594,PriorMonth!H:H,0)),"New","Unresolved")</f>
        <v>Unresolved</v>
      </c>
      <c r="B594" s="148">
        <v>1730</v>
      </c>
      <c r="C594" s="149" t="s">
        <v>172</v>
      </c>
      <c r="D594" s="148" t="s">
        <v>18</v>
      </c>
      <c r="E594" s="148">
        <v>635</v>
      </c>
      <c r="F594" s="149" t="s">
        <v>142</v>
      </c>
      <c r="G594" s="148" t="s">
        <v>16</v>
      </c>
      <c r="H594" s="148">
        <v>9194</v>
      </c>
      <c r="I594" s="149" t="s">
        <v>55</v>
      </c>
      <c r="J594" s="148" t="s">
        <v>173</v>
      </c>
      <c r="K594" s="148">
        <v>42796</v>
      </c>
      <c r="L594" s="149">
        <v>97</v>
      </c>
      <c r="M594" s="148" t="s">
        <v>111</v>
      </c>
      <c r="N594" s="148" t="s">
        <v>42</v>
      </c>
      <c r="O594" s="149">
        <v>42859</v>
      </c>
      <c r="P594" s="148" t="s">
        <v>1878</v>
      </c>
      <c r="Q594" s="148">
        <v>34</v>
      </c>
      <c r="R594" s="149" t="s">
        <v>34</v>
      </c>
      <c r="S594" s="148">
        <v>12921</v>
      </c>
      <c r="T594" s="148" t="s">
        <v>100</v>
      </c>
      <c r="U594" s="149">
        <v>12921</v>
      </c>
      <c r="V594" s="148" t="s">
        <v>100</v>
      </c>
      <c r="W594" s="148">
        <v>12921</v>
      </c>
      <c r="X594" s="149" t="s">
        <v>100</v>
      </c>
      <c r="Y594" s="148" t="s">
        <v>114</v>
      </c>
      <c r="Z594" s="148">
        <v>12.92</v>
      </c>
      <c r="AA594" s="149">
        <v>1</v>
      </c>
      <c r="AB594" s="148" t="s">
        <v>630</v>
      </c>
      <c r="AC594" s="148" t="s">
        <v>634</v>
      </c>
      <c r="AD594" s="149" t="s">
        <v>1970</v>
      </c>
      <c r="AE594" s="148" t="s">
        <v>350</v>
      </c>
      <c r="AF594" s="148"/>
      <c r="AG594" s="149"/>
      <c r="AH594" s="148"/>
      <c r="AI594" s="148"/>
      <c r="AJ594" s="149"/>
      <c r="AK594" s="148" t="str">
        <f t="shared" si="27"/>
        <v>Non-GFS</v>
      </c>
      <c r="AL594" s="148" t="str">
        <f t="shared" si="28"/>
        <v>Non- ICB</v>
      </c>
      <c r="AM594" s="196" t="str">
        <f t="shared" si="29"/>
        <v>Non-GFS/Non- ICB</v>
      </c>
    </row>
    <row r="595" spans="1:39" x14ac:dyDescent="0.25">
      <c r="A595" s="195" t="str">
        <f>IF(ISERROR(MATCH(H595,PriorMonth!H:H,0)),"New","Unresolved")</f>
        <v>New</v>
      </c>
      <c r="B595" s="148">
        <v>72</v>
      </c>
      <c r="C595" s="149" t="s">
        <v>174</v>
      </c>
      <c r="D595" s="148" t="s">
        <v>17</v>
      </c>
      <c r="E595" s="148">
        <v>693</v>
      </c>
      <c r="F595" s="149" t="s">
        <v>177</v>
      </c>
      <c r="G595" s="148" t="s">
        <v>16</v>
      </c>
      <c r="H595" s="148">
        <v>2017000122</v>
      </c>
      <c r="I595" s="149" t="s">
        <v>58</v>
      </c>
      <c r="J595" s="148" t="s">
        <v>195</v>
      </c>
      <c r="K595" s="148">
        <v>42824</v>
      </c>
      <c r="L595" s="149">
        <v>69</v>
      </c>
      <c r="M595" s="148" t="s">
        <v>111</v>
      </c>
      <c r="N595" s="148" t="s">
        <v>42</v>
      </c>
      <c r="O595" s="149">
        <v>42891</v>
      </c>
      <c r="P595" s="148" t="s">
        <v>1878</v>
      </c>
      <c r="Q595" s="148">
        <v>2</v>
      </c>
      <c r="R595" s="149" t="s">
        <v>33</v>
      </c>
      <c r="S595" s="148">
        <v>12857.5</v>
      </c>
      <c r="T595" s="148" t="s">
        <v>100</v>
      </c>
      <c r="U595" s="149">
        <v>12857.5</v>
      </c>
      <c r="V595" s="148" t="s">
        <v>100</v>
      </c>
      <c r="W595" s="148">
        <v>12857.5</v>
      </c>
      <c r="X595" s="149" t="s">
        <v>100</v>
      </c>
      <c r="Y595" s="148" t="s">
        <v>114</v>
      </c>
      <c r="Z595" s="148">
        <v>12.86</v>
      </c>
      <c r="AA595" s="149">
        <v>1</v>
      </c>
      <c r="AB595" s="148" t="s">
        <v>630</v>
      </c>
      <c r="AC595" s="148" t="s">
        <v>431</v>
      </c>
      <c r="AD595" s="149" t="s">
        <v>469</v>
      </c>
      <c r="AE595" s="148" t="s">
        <v>350</v>
      </c>
      <c r="AF595" s="148"/>
      <c r="AG595" s="149"/>
      <c r="AH595" s="148"/>
      <c r="AI595" s="148"/>
      <c r="AJ595" s="149"/>
      <c r="AK595" s="148" t="str">
        <f t="shared" si="27"/>
        <v>Non-GFS</v>
      </c>
      <c r="AL595" s="148" t="str">
        <f t="shared" si="28"/>
        <v>Non- ICB</v>
      </c>
      <c r="AM595" s="196" t="str">
        <f t="shared" si="29"/>
        <v>Non-GFS/Non- ICB</v>
      </c>
    </row>
    <row r="596" spans="1:39" x14ac:dyDescent="0.25">
      <c r="A596" s="195" t="str">
        <f>IF(ISERROR(MATCH(H596,PriorMonth!H:H,0)),"New","Unresolved")</f>
        <v>Unresolved</v>
      </c>
      <c r="B596" s="148">
        <v>429</v>
      </c>
      <c r="C596" s="149" t="s">
        <v>162</v>
      </c>
      <c r="D596" s="148" t="s">
        <v>13</v>
      </c>
      <c r="E596" s="148">
        <v>1350</v>
      </c>
      <c r="F596" s="149" t="s">
        <v>124</v>
      </c>
      <c r="G596" s="148" t="s">
        <v>21</v>
      </c>
      <c r="H596" s="148">
        <v>80802790</v>
      </c>
      <c r="I596" s="149" t="s">
        <v>59</v>
      </c>
      <c r="J596" s="148" t="s">
        <v>155</v>
      </c>
      <c r="K596" s="148">
        <v>42647</v>
      </c>
      <c r="L596" s="149">
        <v>246</v>
      </c>
      <c r="M596" s="148" t="s">
        <v>118</v>
      </c>
      <c r="N596" s="148" t="s">
        <v>41</v>
      </c>
      <c r="O596" s="149">
        <v>42706</v>
      </c>
      <c r="P596" s="148" t="s">
        <v>651</v>
      </c>
      <c r="Q596" s="148">
        <v>187</v>
      </c>
      <c r="R596" s="149" t="s">
        <v>37</v>
      </c>
      <c r="S596" s="148">
        <v>12800</v>
      </c>
      <c r="T596" s="148" t="s">
        <v>100</v>
      </c>
      <c r="U596" s="149">
        <v>12800</v>
      </c>
      <c r="V596" s="148" t="s">
        <v>100</v>
      </c>
      <c r="W596" s="148">
        <v>12800</v>
      </c>
      <c r="X596" s="149" t="s">
        <v>100</v>
      </c>
      <c r="Y596" s="148" t="s">
        <v>114</v>
      </c>
      <c r="Z596" s="148">
        <v>12.8</v>
      </c>
      <c r="AA596" s="149">
        <v>1</v>
      </c>
      <c r="AB596" s="148" t="s">
        <v>630</v>
      </c>
      <c r="AC596" s="148" t="s">
        <v>436</v>
      </c>
      <c r="AD596" s="149" t="s">
        <v>480</v>
      </c>
      <c r="AE596" s="148" t="s">
        <v>350</v>
      </c>
      <c r="AF596" s="148"/>
      <c r="AG596" s="149"/>
      <c r="AH596" s="148"/>
      <c r="AI596" s="148"/>
      <c r="AJ596" s="149"/>
      <c r="AK596" s="148" t="str">
        <f t="shared" si="27"/>
        <v>Non-GFS</v>
      </c>
      <c r="AL596" s="148" t="str">
        <f t="shared" si="28"/>
        <v>Non- ICB</v>
      </c>
      <c r="AM596" s="196" t="str">
        <f t="shared" si="29"/>
        <v>Non-GFS/Non- ICB</v>
      </c>
    </row>
    <row r="597" spans="1:39" x14ac:dyDescent="0.25">
      <c r="A597" s="195" t="str">
        <f>IF(ISERROR(MATCH(H597,PriorMonth!H:H,0)),"New","Unresolved")</f>
        <v>Unresolved</v>
      </c>
      <c r="B597" s="148">
        <v>8520</v>
      </c>
      <c r="C597" s="149" t="s">
        <v>842</v>
      </c>
      <c r="D597" s="148" t="s">
        <v>19</v>
      </c>
      <c r="E597" s="148">
        <v>199</v>
      </c>
      <c r="F597" s="149" t="s">
        <v>137</v>
      </c>
      <c r="G597" s="148" t="s">
        <v>22</v>
      </c>
      <c r="H597" s="148" t="s">
        <v>1693</v>
      </c>
      <c r="I597" s="149" t="s">
        <v>54</v>
      </c>
      <c r="J597" s="148" t="s">
        <v>381</v>
      </c>
      <c r="K597" s="148">
        <v>42768</v>
      </c>
      <c r="L597" s="149">
        <v>125</v>
      </c>
      <c r="M597" s="148" t="s">
        <v>118</v>
      </c>
      <c r="N597" s="148" t="s">
        <v>41</v>
      </c>
      <c r="O597" s="149">
        <v>42830</v>
      </c>
      <c r="P597" s="148" t="s">
        <v>838</v>
      </c>
      <c r="Q597" s="148">
        <v>63</v>
      </c>
      <c r="R597" s="149" t="s">
        <v>35</v>
      </c>
      <c r="S597" s="148">
        <v>926041</v>
      </c>
      <c r="T597" s="148" t="s">
        <v>197</v>
      </c>
      <c r="U597" s="149">
        <v>12802.33</v>
      </c>
      <c r="V597" s="148" t="s">
        <v>197</v>
      </c>
      <c r="W597" s="148">
        <v>926040.88305074943</v>
      </c>
      <c r="X597" s="149" t="s">
        <v>100</v>
      </c>
      <c r="Y597" s="148" t="s">
        <v>114</v>
      </c>
      <c r="Z597" s="148">
        <v>12.8</v>
      </c>
      <c r="AA597" s="149">
        <v>1</v>
      </c>
      <c r="AB597" s="148" t="s">
        <v>630</v>
      </c>
      <c r="AC597" s="148" t="s">
        <v>484</v>
      </c>
      <c r="AD597" s="149" t="s">
        <v>363</v>
      </c>
      <c r="AE597" s="148" t="s">
        <v>350</v>
      </c>
      <c r="AF597" s="148"/>
      <c r="AG597" s="149"/>
      <c r="AH597" s="148"/>
      <c r="AI597" s="148"/>
      <c r="AJ597" s="149"/>
      <c r="AK597" s="148" t="str">
        <f t="shared" si="27"/>
        <v>Non-GFS</v>
      </c>
      <c r="AL597" s="148" t="str">
        <f t="shared" si="28"/>
        <v>Non- ICB</v>
      </c>
      <c r="AM597" s="196" t="str">
        <f t="shared" si="29"/>
        <v>Non-GFS/Non- ICB</v>
      </c>
    </row>
    <row r="598" spans="1:39" x14ac:dyDescent="0.25">
      <c r="A598" s="195" t="str">
        <f>IF(ISERROR(MATCH(H598,PriorMonth!H:H,0)),"New","Unresolved")</f>
        <v>Unresolved</v>
      </c>
      <c r="B598" s="148">
        <v>9701</v>
      </c>
      <c r="C598" s="149" t="s">
        <v>199</v>
      </c>
      <c r="D598" s="148" t="s">
        <v>14</v>
      </c>
      <c r="E598" s="148">
        <v>635</v>
      </c>
      <c r="F598" s="149" t="s">
        <v>142</v>
      </c>
      <c r="G598" s="148" t="s">
        <v>16</v>
      </c>
      <c r="H598" s="148">
        <v>97120160973</v>
      </c>
      <c r="I598" s="149" t="s">
        <v>57</v>
      </c>
      <c r="J598" s="148" t="s">
        <v>133</v>
      </c>
      <c r="K598" s="148">
        <v>42728</v>
      </c>
      <c r="L598" s="149">
        <v>165</v>
      </c>
      <c r="M598" s="148" t="s">
        <v>111</v>
      </c>
      <c r="N598" s="148" t="s">
        <v>42</v>
      </c>
      <c r="O598" s="149">
        <v>42797</v>
      </c>
      <c r="P598" s="148" t="s">
        <v>838</v>
      </c>
      <c r="Q598" s="148">
        <v>96</v>
      </c>
      <c r="R598" s="149" t="s">
        <v>36</v>
      </c>
      <c r="S598" s="148">
        <v>12768</v>
      </c>
      <c r="T598" s="148" t="s">
        <v>100</v>
      </c>
      <c r="U598" s="149">
        <v>12768</v>
      </c>
      <c r="V598" s="148" t="s">
        <v>200</v>
      </c>
      <c r="W598" s="148">
        <v>58292.293300449564</v>
      </c>
      <c r="X598" s="149" t="s">
        <v>100</v>
      </c>
      <c r="Y598" s="148" t="s">
        <v>114</v>
      </c>
      <c r="Z598" s="148">
        <v>12.77</v>
      </c>
      <c r="AA598" s="149">
        <v>1</v>
      </c>
      <c r="AB598" s="148" t="s">
        <v>630</v>
      </c>
      <c r="AC598" s="148" t="s">
        <v>457</v>
      </c>
      <c r="AD598" s="149" t="s">
        <v>2785</v>
      </c>
      <c r="AE598" s="148" t="s">
        <v>350</v>
      </c>
      <c r="AF598" s="148"/>
      <c r="AG598" s="149"/>
      <c r="AH598" s="148"/>
      <c r="AI598" s="148"/>
      <c r="AJ598" s="149"/>
      <c r="AK598" s="148" t="str">
        <f t="shared" si="27"/>
        <v>Non-GFS</v>
      </c>
      <c r="AL598" s="148" t="str">
        <f t="shared" si="28"/>
        <v>Non- ICB</v>
      </c>
      <c r="AM598" s="196" t="str">
        <f t="shared" si="29"/>
        <v>Non-GFS/Non- ICB</v>
      </c>
    </row>
    <row r="599" spans="1:39" x14ac:dyDescent="0.25">
      <c r="A599" s="195" t="str">
        <f>IF(ISERROR(MATCH(H599,PriorMonth!H:H,0)),"New","Unresolved")</f>
        <v>Unresolved</v>
      </c>
      <c r="B599" s="148">
        <v>260</v>
      </c>
      <c r="C599" s="149" t="s">
        <v>113</v>
      </c>
      <c r="D599" s="148" t="s">
        <v>23</v>
      </c>
      <c r="E599" s="148">
        <v>95</v>
      </c>
      <c r="F599" s="149" t="s">
        <v>153</v>
      </c>
      <c r="G599" s="148" t="s">
        <v>17</v>
      </c>
      <c r="H599" s="148">
        <v>260013008121</v>
      </c>
      <c r="I599" s="149" t="s">
        <v>60</v>
      </c>
      <c r="J599" s="148" t="s">
        <v>207</v>
      </c>
      <c r="K599" s="148">
        <v>42646</v>
      </c>
      <c r="L599" s="149">
        <v>247</v>
      </c>
      <c r="M599" s="148" t="s">
        <v>111</v>
      </c>
      <c r="N599" s="148" t="s">
        <v>42</v>
      </c>
      <c r="O599" s="149">
        <v>42709</v>
      </c>
      <c r="P599" s="148" t="s">
        <v>651</v>
      </c>
      <c r="Q599" s="148">
        <v>184</v>
      </c>
      <c r="R599" s="149" t="s">
        <v>37</v>
      </c>
      <c r="S599" s="148">
        <v>11151.4</v>
      </c>
      <c r="T599" s="148" t="s">
        <v>186</v>
      </c>
      <c r="U599" s="149">
        <v>12764.15</v>
      </c>
      <c r="V599" s="148" t="s">
        <v>186</v>
      </c>
      <c r="W599" s="148">
        <v>11151.399967377907</v>
      </c>
      <c r="X599" s="149" t="s">
        <v>100</v>
      </c>
      <c r="Y599" s="148" t="s">
        <v>114</v>
      </c>
      <c r="Z599" s="148">
        <v>12.76</v>
      </c>
      <c r="AA599" s="149">
        <v>1</v>
      </c>
      <c r="AB599" s="148" t="s">
        <v>630</v>
      </c>
      <c r="AC599" s="148" t="s">
        <v>422</v>
      </c>
      <c r="AD599" s="149" t="s">
        <v>370</v>
      </c>
      <c r="AE599" s="148" t="s">
        <v>350</v>
      </c>
      <c r="AF599" s="148"/>
      <c r="AG599" s="149"/>
      <c r="AH599" s="148"/>
      <c r="AI599" s="148"/>
      <c r="AJ599" s="149"/>
      <c r="AK599" s="148" t="str">
        <f t="shared" si="27"/>
        <v>GFS</v>
      </c>
      <c r="AL599" s="148" t="str">
        <f t="shared" si="28"/>
        <v>Non- ICB</v>
      </c>
      <c r="AM599" s="196" t="str">
        <f t="shared" si="29"/>
        <v>GFS/Non- ICB</v>
      </c>
    </row>
    <row r="600" spans="1:39" x14ac:dyDescent="0.25">
      <c r="A600" s="195" t="str">
        <f>IF(ISERROR(MATCH(H600,PriorMonth!H:H,0)),"New","Unresolved")</f>
        <v>Unresolved</v>
      </c>
      <c r="B600" s="148">
        <v>8520</v>
      </c>
      <c r="C600" s="149" t="s">
        <v>842</v>
      </c>
      <c r="D600" s="148" t="s">
        <v>19</v>
      </c>
      <c r="E600" s="148">
        <v>260</v>
      </c>
      <c r="F600" s="149" t="s">
        <v>113</v>
      </c>
      <c r="G600" s="148" t="s">
        <v>23</v>
      </c>
      <c r="H600" s="148" t="s">
        <v>1554</v>
      </c>
      <c r="I600" s="149" t="s">
        <v>54</v>
      </c>
      <c r="J600" s="148" t="s">
        <v>381</v>
      </c>
      <c r="K600" s="148">
        <v>42768</v>
      </c>
      <c r="L600" s="149">
        <v>125</v>
      </c>
      <c r="M600" s="148" t="s">
        <v>127</v>
      </c>
      <c r="N600" s="148" t="s">
        <v>128</v>
      </c>
      <c r="O600" s="149">
        <v>42831</v>
      </c>
      <c r="P600" s="148" t="s">
        <v>838</v>
      </c>
      <c r="Q600" s="148">
        <v>62</v>
      </c>
      <c r="R600" s="149" t="s">
        <v>35</v>
      </c>
      <c r="S600" s="148">
        <v>920772</v>
      </c>
      <c r="T600" s="148" t="s">
        <v>197</v>
      </c>
      <c r="U600" s="149">
        <v>12729.49</v>
      </c>
      <c r="V600" s="148" t="s">
        <v>197</v>
      </c>
      <c r="W600" s="148">
        <v>920772.09073548985</v>
      </c>
      <c r="X600" s="149" t="s">
        <v>100</v>
      </c>
      <c r="Y600" s="148" t="s">
        <v>114</v>
      </c>
      <c r="Z600" s="148">
        <v>12.73</v>
      </c>
      <c r="AA600" s="149">
        <v>1</v>
      </c>
      <c r="AB600" s="148" t="s">
        <v>630</v>
      </c>
      <c r="AC600" s="148" t="s">
        <v>681</v>
      </c>
      <c r="AD600" s="149" t="s">
        <v>354</v>
      </c>
      <c r="AE600" s="148" t="s">
        <v>350</v>
      </c>
      <c r="AF600" s="148"/>
      <c r="AG600" s="149"/>
      <c r="AH600" s="148"/>
      <c r="AI600" s="148"/>
      <c r="AJ600" s="149"/>
      <c r="AK600" s="148" t="str">
        <f t="shared" si="27"/>
        <v>Non-GFS</v>
      </c>
      <c r="AL600" s="148" t="str">
        <f t="shared" si="28"/>
        <v>Non- ICB</v>
      </c>
      <c r="AM600" s="196" t="str">
        <f t="shared" si="29"/>
        <v>Non-GFS/Non- ICB</v>
      </c>
    </row>
    <row r="601" spans="1:39" x14ac:dyDescent="0.25">
      <c r="A601" s="195" t="str">
        <f>IF(ISERROR(MATCH(H601,PriorMonth!H:H,0)),"New","Unresolved")</f>
        <v>New</v>
      </c>
      <c r="B601" s="148">
        <v>95</v>
      </c>
      <c r="C601" s="149" t="s">
        <v>153</v>
      </c>
      <c r="D601" s="148" t="s">
        <v>17</v>
      </c>
      <c r="E601" s="148">
        <v>429</v>
      </c>
      <c r="F601" s="149" t="s">
        <v>162</v>
      </c>
      <c r="G601" s="148" t="s">
        <v>13</v>
      </c>
      <c r="H601" s="148">
        <v>950110011271</v>
      </c>
      <c r="I601" s="149" t="s">
        <v>58</v>
      </c>
      <c r="J601" s="148" t="s">
        <v>195</v>
      </c>
      <c r="K601" s="148">
        <v>42821</v>
      </c>
      <c r="L601" s="149">
        <v>72</v>
      </c>
      <c r="M601" s="148" t="s">
        <v>122</v>
      </c>
      <c r="N601" s="148" t="s">
        <v>41</v>
      </c>
      <c r="O601" s="149">
        <v>42893</v>
      </c>
      <c r="P601" s="148" t="s">
        <v>1878</v>
      </c>
      <c r="Q601" s="148">
        <v>0</v>
      </c>
      <c r="R601" s="149" t="s">
        <v>33</v>
      </c>
      <c r="S601" s="148">
        <v>12712.5</v>
      </c>
      <c r="T601" s="148" t="s">
        <v>100</v>
      </c>
      <c r="U601" s="149">
        <v>12712.5</v>
      </c>
      <c r="V601" s="148" t="s">
        <v>100</v>
      </c>
      <c r="W601" s="148">
        <v>12712.5</v>
      </c>
      <c r="X601" s="149" t="s">
        <v>100</v>
      </c>
      <c r="Y601" s="148" t="s">
        <v>114</v>
      </c>
      <c r="Z601" s="148">
        <v>12.71</v>
      </c>
      <c r="AA601" s="149">
        <v>1</v>
      </c>
      <c r="AB601" s="148" t="s">
        <v>630</v>
      </c>
      <c r="AC601" s="148" t="s">
        <v>425</v>
      </c>
      <c r="AD601" s="149" t="s">
        <v>377</v>
      </c>
      <c r="AE601" s="148" t="s">
        <v>350</v>
      </c>
      <c r="AF601" s="148"/>
      <c r="AG601" s="149"/>
      <c r="AH601" s="148"/>
      <c r="AI601" s="148"/>
      <c r="AJ601" s="149"/>
      <c r="AK601" s="148" t="str">
        <f t="shared" si="27"/>
        <v>GFS</v>
      </c>
      <c r="AL601" s="148" t="str">
        <f t="shared" si="28"/>
        <v>Non- ICB</v>
      </c>
      <c r="AM601" s="196" t="str">
        <f t="shared" si="29"/>
        <v>GFS/Non- ICB</v>
      </c>
    </row>
    <row r="602" spans="1:39" x14ac:dyDescent="0.25">
      <c r="A602" s="195" t="str">
        <f>IF(ISERROR(MATCH(H602,PriorMonth!H:H,0)),"New","Unresolved")</f>
        <v>New</v>
      </c>
      <c r="B602" s="148">
        <v>3027</v>
      </c>
      <c r="C602" s="149" t="s">
        <v>154</v>
      </c>
      <c r="D602" s="148" t="s">
        <v>13</v>
      </c>
      <c r="E602" s="148">
        <v>635</v>
      </c>
      <c r="F602" s="149" t="s">
        <v>142</v>
      </c>
      <c r="G602" s="148" t="s">
        <v>16</v>
      </c>
      <c r="H602" s="148">
        <v>302714000014124</v>
      </c>
      <c r="I602" s="149" t="s">
        <v>59</v>
      </c>
      <c r="J602" s="148" t="s">
        <v>275</v>
      </c>
      <c r="K602" s="148">
        <v>42849</v>
      </c>
      <c r="L602" s="149">
        <v>44</v>
      </c>
      <c r="M602" s="148" t="s">
        <v>127</v>
      </c>
      <c r="N602" s="148" t="s">
        <v>128</v>
      </c>
      <c r="O602" s="149">
        <v>42893</v>
      </c>
      <c r="P602" s="148" t="s">
        <v>1878</v>
      </c>
      <c r="Q602" s="148">
        <v>0</v>
      </c>
      <c r="R602" s="149" t="s">
        <v>33</v>
      </c>
      <c r="S602" s="148">
        <v>12655.5</v>
      </c>
      <c r="T602" s="148" t="s">
        <v>100</v>
      </c>
      <c r="U602" s="149">
        <v>12655.5</v>
      </c>
      <c r="V602" s="148" t="s">
        <v>100</v>
      </c>
      <c r="W602" s="148">
        <v>12655.5</v>
      </c>
      <c r="X602" s="149" t="s">
        <v>100</v>
      </c>
      <c r="Y602" s="148" t="s">
        <v>114</v>
      </c>
      <c r="Z602" s="148">
        <v>12.66</v>
      </c>
      <c r="AA602" s="149">
        <v>1</v>
      </c>
      <c r="AB602" s="148" t="s">
        <v>630</v>
      </c>
      <c r="AC602" s="148" t="s">
        <v>859</v>
      </c>
      <c r="AD602" s="149" t="s">
        <v>2657</v>
      </c>
      <c r="AE602" s="148" t="s">
        <v>350</v>
      </c>
      <c r="AF602" s="148"/>
      <c r="AG602" s="149"/>
      <c r="AH602" s="148"/>
      <c r="AI602" s="148"/>
      <c r="AJ602" s="149"/>
      <c r="AK602" s="148" t="str">
        <f t="shared" si="27"/>
        <v>GFS</v>
      </c>
      <c r="AL602" s="148" t="str">
        <f t="shared" si="28"/>
        <v>Non- ICB</v>
      </c>
      <c r="AM602" s="196" t="str">
        <f t="shared" si="29"/>
        <v>GFS/Non- ICB</v>
      </c>
    </row>
    <row r="603" spans="1:39" x14ac:dyDescent="0.25">
      <c r="A603" s="195" t="str">
        <f>IF(ISERROR(MATCH(H603,PriorMonth!H:H,0)),"New","Unresolved")</f>
        <v>Unresolved</v>
      </c>
      <c r="B603" s="148">
        <v>3027</v>
      </c>
      <c r="C603" s="149" t="s">
        <v>154</v>
      </c>
      <c r="D603" s="148" t="s">
        <v>13</v>
      </c>
      <c r="E603" s="148">
        <v>635</v>
      </c>
      <c r="F603" s="149" t="s">
        <v>142</v>
      </c>
      <c r="G603" s="148" t="s">
        <v>16</v>
      </c>
      <c r="H603" s="148">
        <v>302714000012821</v>
      </c>
      <c r="I603" s="149" t="s">
        <v>59</v>
      </c>
      <c r="J603" s="148" t="s">
        <v>275</v>
      </c>
      <c r="K603" s="148">
        <v>42727</v>
      </c>
      <c r="L603" s="149">
        <v>166</v>
      </c>
      <c r="M603" s="148" t="s">
        <v>111</v>
      </c>
      <c r="N603" s="148" t="s">
        <v>42</v>
      </c>
      <c r="O603" s="149">
        <v>42797</v>
      </c>
      <c r="P603" s="148" t="s">
        <v>838</v>
      </c>
      <c r="Q603" s="148">
        <v>96</v>
      </c>
      <c r="R603" s="149" t="s">
        <v>36</v>
      </c>
      <c r="S603" s="148">
        <v>12655.5</v>
      </c>
      <c r="T603" s="148" t="s">
        <v>100</v>
      </c>
      <c r="U603" s="149">
        <v>12655.5</v>
      </c>
      <c r="V603" s="148" t="s">
        <v>100</v>
      </c>
      <c r="W603" s="148">
        <v>12655.5</v>
      </c>
      <c r="X603" s="149" t="s">
        <v>100</v>
      </c>
      <c r="Y603" s="148" t="s">
        <v>114</v>
      </c>
      <c r="Z603" s="148">
        <v>12.66</v>
      </c>
      <c r="AA603" s="149">
        <v>1</v>
      </c>
      <c r="AB603" s="148" t="s">
        <v>630</v>
      </c>
      <c r="AC603" s="148" t="s">
        <v>457</v>
      </c>
      <c r="AD603" s="149" t="s">
        <v>1232</v>
      </c>
      <c r="AE603" s="148" t="s">
        <v>350</v>
      </c>
      <c r="AF603" s="148"/>
      <c r="AG603" s="149"/>
      <c r="AH603" s="148"/>
      <c r="AI603" s="148"/>
      <c r="AJ603" s="149"/>
      <c r="AK603" s="148" t="str">
        <f t="shared" si="27"/>
        <v>GFS</v>
      </c>
      <c r="AL603" s="148" t="str">
        <f t="shared" si="28"/>
        <v>Non- ICB</v>
      </c>
      <c r="AM603" s="196" t="str">
        <f t="shared" si="29"/>
        <v>GFS/Non- ICB</v>
      </c>
    </row>
    <row r="604" spans="1:39" x14ac:dyDescent="0.25">
      <c r="A604" s="195" t="str">
        <f>IF(ISERROR(MATCH(H604,PriorMonth!H:H,0)),"New","Unresolved")</f>
        <v>New</v>
      </c>
      <c r="B604" s="148">
        <v>8110</v>
      </c>
      <c r="C604" s="149" t="s">
        <v>116</v>
      </c>
      <c r="D604" s="148" t="s">
        <v>15</v>
      </c>
      <c r="E604" s="148">
        <v>199</v>
      </c>
      <c r="F604" s="149" t="s">
        <v>137</v>
      </c>
      <c r="G604" s="148" t="s">
        <v>22</v>
      </c>
      <c r="H604" s="148" t="s">
        <v>2874</v>
      </c>
      <c r="I604" s="149" t="s">
        <v>61</v>
      </c>
      <c r="J604" s="148" t="s">
        <v>237</v>
      </c>
      <c r="K604" s="148">
        <v>42829</v>
      </c>
      <c r="L604" s="149">
        <v>64</v>
      </c>
      <c r="M604" s="148" t="s">
        <v>118</v>
      </c>
      <c r="N604" s="148" t="s">
        <v>41</v>
      </c>
      <c r="O604" s="149">
        <v>42892</v>
      </c>
      <c r="P604" s="148" t="s">
        <v>1878</v>
      </c>
      <c r="Q604" s="148">
        <v>1</v>
      </c>
      <c r="R604" s="149" t="s">
        <v>33</v>
      </c>
      <c r="S604" s="148">
        <v>265839.46000000002</v>
      </c>
      <c r="T604" s="148" t="s">
        <v>238</v>
      </c>
      <c r="U604" s="149">
        <v>12625.41</v>
      </c>
      <c r="V604" s="148" t="s">
        <v>238</v>
      </c>
      <c r="W604" s="148">
        <v>265839.52026210399</v>
      </c>
      <c r="X604" s="149" t="s">
        <v>100</v>
      </c>
      <c r="Y604" s="148" t="s">
        <v>114</v>
      </c>
      <c r="Z604" s="148">
        <v>12.63</v>
      </c>
      <c r="AA604" s="149">
        <v>1</v>
      </c>
      <c r="AB604" s="148" t="s">
        <v>630</v>
      </c>
      <c r="AC604" s="148" t="s">
        <v>439</v>
      </c>
      <c r="AD604" s="149" t="s">
        <v>2875</v>
      </c>
      <c r="AE604" s="148" t="s">
        <v>350</v>
      </c>
      <c r="AF604" s="148"/>
      <c r="AG604" s="149"/>
      <c r="AH604" s="148"/>
      <c r="AI604" s="148"/>
      <c r="AJ604" s="149"/>
      <c r="AK604" s="148" t="str">
        <f t="shared" si="27"/>
        <v>Non-GFS</v>
      </c>
      <c r="AL604" s="148" t="str">
        <f t="shared" si="28"/>
        <v>Non- ICB</v>
      </c>
      <c r="AM604" s="196" t="str">
        <f t="shared" si="29"/>
        <v>Non-GFS/Non- ICB</v>
      </c>
    </row>
    <row r="605" spans="1:39" x14ac:dyDescent="0.25">
      <c r="A605" s="195" t="str">
        <f>IF(ISERROR(MATCH(H605,PriorMonth!H:H,0)),"New","Unresolved")</f>
        <v>New</v>
      </c>
      <c r="B605" s="148">
        <v>8520</v>
      </c>
      <c r="C605" s="149" t="s">
        <v>842</v>
      </c>
      <c r="D605" s="148" t="s">
        <v>19</v>
      </c>
      <c r="E605" s="148">
        <v>199</v>
      </c>
      <c r="F605" s="149" t="s">
        <v>137</v>
      </c>
      <c r="G605" s="148" t="s">
        <v>22</v>
      </c>
      <c r="H605" s="148">
        <v>85202010001007</v>
      </c>
      <c r="I605" s="149" t="s">
        <v>538</v>
      </c>
      <c r="J605" s="148" t="s">
        <v>68</v>
      </c>
      <c r="K605" s="148">
        <v>42828</v>
      </c>
      <c r="L605" s="149">
        <v>65</v>
      </c>
      <c r="M605" s="148" t="s">
        <v>111</v>
      </c>
      <c r="N605" s="148" t="s">
        <v>42</v>
      </c>
      <c r="O605" s="149">
        <v>42893</v>
      </c>
      <c r="P605" s="148" t="s">
        <v>1878</v>
      </c>
      <c r="Q605" s="148">
        <v>0</v>
      </c>
      <c r="R605" s="149" t="s">
        <v>33</v>
      </c>
      <c r="S605" s="148">
        <v>909500</v>
      </c>
      <c r="T605" s="148" t="s">
        <v>197</v>
      </c>
      <c r="U605" s="149">
        <v>12573.66</v>
      </c>
      <c r="V605" s="148" t="s">
        <v>197</v>
      </c>
      <c r="W605" s="148">
        <v>909500.31826861866</v>
      </c>
      <c r="X605" s="149" t="s">
        <v>100</v>
      </c>
      <c r="Y605" s="148" t="s">
        <v>114</v>
      </c>
      <c r="Z605" s="148">
        <v>12.57</v>
      </c>
      <c r="AA605" s="149">
        <v>1</v>
      </c>
      <c r="AB605" s="148" t="s">
        <v>630</v>
      </c>
      <c r="AC605" s="148" t="s">
        <v>446</v>
      </c>
      <c r="AD605" s="149" t="s">
        <v>2051</v>
      </c>
      <c r="AE605" s="148" t="s">
        <v>350</v>
      </c>
      <c r="AF605" s="148"/>
      <c r="AG605" s="149"/>
      <c r="AH605" s="148"/>
      <c r="AI605" s="148"/>
      <c r="AJ605" s="149"/>
      <c r="AK605" s="148" t="str">
        <f t="shared" si="27"/>
        <v>GFS</v>
      </c>
      <c r="AL605" s="148" t="str">
        <f t="shared" si="28"/>
        <v>Non- ICB</v>
      </c>
      <c r="AM605" s="196" t="str">
        <f t="shared" si="29"/>
        <v>GFS/Non- ICB</v>
      </c>
    </row>
    <row r="606" spans="1:39" x14ac:dyDescent="0.25">
      <c r="A606" s="195" t="str">
        <f>IF(ISERROR(MATCH(H606,PriorMonth!H:H,0)),"New","Unresolved")</f>
        <v>New</v>
      </c>
      <c r="B606" s="148">
        <v>95</v>
      </c>
      <c r="C606" s="149" t="s">
        <v>153</v>
      </c>
      <c r="D606" s="148" t="s">
        <v>17</v>
      </c>
      <c r="E606" s="148">
        <v>1750</v>
      </c>
      <c r="F606" s="149" t="s">
        <v>159</v>
      </c>
      <c r="G606" s="148" t="s">
        <v>18</v>
      </c>
      <c r="H606" s="148">
        <v>950110011339</v>
      </c>
      <c r="I606" s="149" t="s">
        <v>58</v>
      </c>
      <c r="J606" s="148" t="s">
        <v>195</v>
      </c>
      <c r="K606" s="148">
        <v>42821</v>
      </c>
      <c r="L606" s="149">
        <v>72</v>
      </c>
      <c r="M606" s="148" t="s">
        <v>118</v>
      </c>
      <c r="N606" s="148" t="s">
        <v>41</v>
      </c>
      <c r="O606" s="149">
        <v>42893</v>
      </c>
      <c r="P606" s="148" t="s">
        <v>1878</v>
      </c>
      <c r="Q606" s="148">
        <v>0</v>
      </c>
      <c r="R606" s="149" t="s">
        <v>33</v>
      </c>
      <c r="S606" s="148">
        <v>12543</v>
      </c>
      <c r="T606" s="148" t="s">
        <v>100</v>
      </c>
      <c r="U606" s="149">
        <v>12543</v>
      </c>
      <c r="V606" s="148" t="s">
        <v>100</v>
      </c>
      <c r="W606" s="148">
        <v>12543</v>
      </c>
      <c r="X606" s="149" t="s">
        <v>100</v>
      </c>
      <c r="Y606" s="148" t="s">
        <v>114</v>
      </c>
      <c r="Z606" s="148">
        <v>12.54</v>
      </c>
      <c r="AA606" s="149">
        <v>1</v>
      </c>
      <c r="AB606" s="148" t="s">
        <v>630</v>
      </c>
      <c r="AC606" s="148" t="s">
        <v>949</v>
      </c>
      <c r="AD606" s="149" t="s">
        <v>1474</v>
      </c>
      <c r="AE606" s="148" t="s">
        <v>350</v>
      </c>
      <c r="AF606" s="148"/>
      <c r="AG606" s="149"/>
      <c r="AH606" s="148"/>
      <c r="AI606" s="148"/>
      <c r="AJ606" s="149"/>
      <c r="AK606" s="148" t="str">
        <f t="shared" si="27"/>
        <v>GFS</v>
      </c>
      <c r="AL606" s="148" t="str">
        <f t="shared" si="28"/>
        <v>Non- ICB</v>
      </c>
      <c r="AM606" s="196" t="str">
        <f t="shared" si="29"/>
        <v>GFS/Non- ICB</v>
      </c>
    </row>
    <row r="607" spans="1:39" x14ac:dyDescent="0.25">
      <c r="A607" s="195" t="str">
        <f>IF(ISERROR(MATCH(H607,PriorMonth!H:H,0)),"New","Unresolved")</f>
        <v>Unresolved</v>
      </c>
      <c r="B607" s="148">
        <v>260</v>
      </c>
      <c r="C607" s="149" t="s">
        <v>113</v>
      </c>
      <c r="D607" s="148" t="s">
        <v>23</v>
      </c>
      <c r="E607" s="148">
        <v>95</v>
      </c>
      <c r="F607" s="149" t="s">
        <v>153</v>
      </c>
      <c r="G607" s="148" t="s">
        <v>17</v>
      </c>
      <c r="H607" s="148">
        <v>2600110115630</v>
      </c>
      <c r="I607" s="149" t="s">
        <v>56</v>
      </c>
      <c r="J607" s="148" t="s">
        <v>767</v>
      </c>
      <c r="K607" s="148">
        <v>42703</v>
      </c>
      <c r="L607" s="149">
        <v>190</v>
      </c>
      <c r="M607" s="148" t="s">
        <v>111</v>
      </c>
      <c r="N607" s="148" t="s">
        <v>42</v>
      </c>
      <c r="O607" s="149">
        <v>42775</v>
      </c>
      <c r="P607" s="148" t="s">
        <v>838</v>
      </c>
      <c r="Q607" s="148">
        <v>118</v>
      </c>
      <c r="R607" s="149" t="s">
        <v>36</v>
      </c>
      <c r="S607" s="148">
        <v>10956</v>
      </c>
      <c r="T607" s="148" t="s">
        <v>186</v>
      </c>
      <c r="U607" s="149">
        <v>12540.49</v>
      </c>
      <c r="V607" s="148" t="s">
        <v>186</v>
      </c>
      <c r="W607" s="148">
        <v>10955.999402772843</v>
      </c>
      <c r="X607" s="149" t="s">
        <v>100</v>
      </c>
      <c r="Y607" s="148" t="s">
        <v>114</v>
      </c>
      <c r="Z607" s="148">
        <v>12.54</v>
      </c>
      <c r="AA607" s="149">
        <v>1</v>
      </c>
      <c r="AB607" s="148" t="s">
        <v>630</v>
      </c>
      <c r="AC607" s="148" t="s">
        <v>422</v>
      </c>
      <c r="AD607" s="149" t="s">
        <v>370</v>
      </c>
      <c r="AE607" s="148" t="s">
        <v>350</v>
      </c>
      <c r="AF607" s="148"/>
      <c r="AG607" s="149"/>
      <c r="AH607" s="148"/>
      <c r="AI607" s="148"/>
      <c r="AJ607" s="149"/>
      <c r="AK607" s="148" t="str">
        <f t="shared" si="27"/>
        <v>GFS</v>
      </c>
      <c r="AL607" s="148" t="str">
        <f t="shared" si="28"/>
        <v>Non- ICB</v>
      </c>
      <c r="AM607" s="196" t="str">
        <f t="shared" si="29"/>
        <v>GFS/Non- ICB</v>
      </c>
    </row>
    <row r="608" spans="1:39" x14ac:dyDescent="0.25">
      <c r="A608" s="195" t="str">
        <f>IF(ISERROR(MATCH(H608,PriorMonth!H:H,0)),"New","Unresolved")</f>
        <v>New</v>
      </c>
      <c r="B608" s="148">
        <v>8310</v>
      </c>
      <c r="C608" s="149" t="s">
        <v>170</v>
      </c>
      <c r="D608" s="148" t="s">
        <v>14</v>
      </c>
      <c r="E608" s="148">
        <v>1350</v>
      </c>
      <c r="F608" s="149" t="s">
        <v>124</v>
      </c>
      <c r="G608" s="148" t="s">
        <v>21</v>
      </c>
      <c r="H608" s="148" t="s">
        <v>2963</v>
      </c>
      <c r="I608" s="149" t="s">
        <v>57</v>
      </c>
      <c r="J608" s="148" t="s">
        <v>133</v>
      </c>
      <c r="K608" s="148">
        <v>42705</v>
      </c>
      <c r="L608" s="149">
        <v>188</v>
      </c>
      <c r="M608" s="148" t="s">
        <v>105</v>
      </c>
      <c r="N608" s="148" t="s">
        <v>41</v>
      </c>
      <c r="O608" s="149">
        <v>42893</v>
      </c>
      <c r="P608" s="148" t="s">
        <v>1878</v>
      </c>
      <c r="Q608" s="148">
        <v>0</v>
      </c>
      <c r="R608" s="149" t="s">
        <v>33</v>
      </c>
      <c r="S608" s="148">
        <v>51997.97</v>
      </c>
      <c r="T608" s="148" t="s">
        <v>242</v>
      </c>
      <c r="U608" s="149">
        <v>12465.95</v>
      </c>
      <c r="V608" s="148" t="s">
        <v>242</v>
      </c>
      <c r="W608" s="148">
        <v>51997.962786227698</v>
      </c>
      <c r="X608" s="149" t="s">
        <v>100</v>
      </c>
      <c r="Y608" s="148" t="s">
        <v>114</v>
      </c>
      <c r="Z608" s="148">
        <v>12.47</v>
      </c>
      <c r="AA608" s="149">
        <v>1</v>
      </c>
      <c r="AB608" s="148" t="s">
        <v>630</v>
      </c>
      <c r="AC608" s="148" t="s">
        <v>436</v>
      </c>
      <c r="AD608" s="149" t="s">
        <v>2964</v>
      </c>
      <c r="AE608" s="148" t="s">
        <v>350</v>
      </c>
      <c r="AF608" s="148"/>
      <c r="AG608" s="149"/>
      <c r="AH608" s="148"/>
      <c r="AI608" s="148"/>
      <c r="AJ608" s="149"/>
      <c r="AK608" s="148" t="str">
        <f t="shared" si="27"/>
        <v>GFS</v>
      </c>
      <c r="AL608" s="148" t="str">
        <f t="shared" si="28"/>
        <v>Non- ICB</v>
      </c>
      <c r="AM608" s="196" t="str">
        <f t="shared" si="29"/>
        <v>GFS/Non- ICB</v>
      </c>
    </row>
    <row r="609" spans="1:39" x14ac:dyDescent="0.25">
      <c r="A609" s="195" t="str">
        <f>IF(ISERROR(MATCH(H609,PriorMonth!H:H,0)),"New","Unresolved")</f>
        <v>New</v>
      </c>
      <c r="B609" s="148">
        <v>8310</v>
      </c>
      <c r="C609" s="149" t="s">
        <v>170</v>
      </c>
      <c r="D609" s="148" t="s">
        <v>14</v>
      </c>
      <c r="E609" s="148">
        <v>3011</v>
      </c>
      <c r="F609" s="149" t="s">
        <v>164</v>
      </c>
      <c r="G609" s="148" t="s">
        <v>22</v>
      </c>
      <c r="H609" s="148" t="s">
        <v>3011</v>
      </c>
      <c r="I609" s="149" t="s">
        <v>57</v>
      </c>
      <c r="J609" s="148" t="s">
        <v>133</v>
      </c>
      <c r="K609" s="148">
        <v>42858</v>
      </c>
      <c r="L609" s="149">
        <v>35</v>
      </c>
      <c r="M609" s="148" t="s">
        <v>111</v>
      </c>
      <c r="N609" s="148" t="s">
        <v>42</v>
      </c>
      <c r="O609" s="149">
        <v>42892</v>
      </c>
      <c r="P609" s="148" t="s">
        <v>1878</v>
      </c>
      <c r="Q609" s="148">
        <v>1</v>
      </c>
      <c r="R609" s="149" t="s">
        <v>33</v>
      </c>
      <c r="S609" s="148">
        <v>51926.54</v>
      </c>
      <c r="T609" s="148" t="s">
        <v>242</v>
      </c>
      <c r="U609" s="149">
        <v>12448.83</v>
      </c>
      <c r="V609" s="148" t="s">
        <v>242</v>
      </c>
      <c r="W609" s="148">
        <v>51926.551853013603</v>
      </c>
      <c r="X609" s="149" t="s">
        <v>100</v>
      </c>
      <c r="Y609" s="148" t="s">
        <v>114</v>
      </c>
      <c r="Z609" s="148">
        <v>12.45</v>
      </c>
      <c r="AA609" s="149">
        <v>1</v>
      </c>
      <c r="AB609" s="148" t="s">
        <v>630</v>
      </c>
      <c r="AC609" s="148" t="s">
        <v>635</v>
      </c>
      <c r="AD609" s="149" t="s">
        <v>802</v>
      </c>
      <c r="AE609" s="148" t="s">
        <v>350</v>
      </c>
      <c r="AF609" s="148"/>
      <c r="AG609" s="149"/>
      <c r="AH609" s="148"/>
      <c r="AI609" s="148"/>
      <c r="AJ609" s="149"/>
      <c r="AK609" s="148" t="str">
        <f t="shared" si="27"/>
        <v>GFS</v>
      </c>
      <c r="AL609" s="148" t="str">
        <f t="shared" si="28"/>
        <v>Non- ICB</v>
      </c>
      <c r="AM609" s="196" t="str">
        <f t="shared" si="29"/>
        <v>GFS/Non- ICB</v>
      </c>
    </row>
    <row r="610" spans="1:39" x14ac:dyDescent="0.25">
      <c r="A610" s="195" t="str">
        <f>IF(ISERROR(MATCH(H610,PriorMonth!H:H,0)),"New","Unresolved")</f>
        <v>Unresolved</v>
      </c>
      <c r="B610" s="148">
        <v>3019</v>
      </c>
      <c r="C610" s="149" t="s">
        <v>134</v>
      </c>
      <c r="D610" s="148" t="s">
        <v>16</v>
      </c>
      <c r="E610" s="148">
        <v>3033</v>
      </c>
      <c r="F610" s="149" t="s">
        <v>156</v>
      </c>
      <c r="G610" s="148" t="s">
        <v>18</v>
      </c>
      <c r="H610" s="148">
        <v>30190110008190</v>
      </c>
      <c r="I610" s="149" t="s">
        <v>59</v>
      </c>
      <c r="J610" s="148" t="s">
        <v>135</v>
      </c>
      <c r="K610" s="148">
        <v>42829</v>
      </c>
      <c r="L610" s="149">
        <v>64</v>
      </c>
      <c r="M610" s="148" t="s">
        <v>127</v>
      </c>
      <c r="N610" s="148" t="s">
        <v>128</v>
      </c>
      <c r="O610" s="149">
        <v>42859</v>
      </c>
      <c r="P610" s="148" t="s">
        <v>1878</v>
      </c>
      <c r="Q610" s="148">
        <v>34</v>
      </c>
      <c r="R610" s="149" t="s">
        <v>34</v>
      </c>
      <c r="S610" s="148">
        <v>12402.29</v>
      </c>
      <c r="T610" s="148" t="s">
        <v>100</v>
      </c>
      <c r="U610" s="149">
        <v>12402.29</v>
      </c>
      <c r="V610" s="148" t="s">
        <v>100</v>
      </c>
      <c r="W610" s="148">
        <v>12402.29</v>
      </c>
      <c r="X610" s="149" t="s">
        <v>100</v>
      </c>
      <c r="Y610" s="148" t="s">
        <v>114</v>
      </c>
      <c r="Z610" s="148">
        <v>12.4</v>
      </c>
      <c r="AA610" s="149">
        <v>1</v>
      </c>
      <c r="AB610" s="148" t="s">
        <v>630</v>
      </c>
      <c r="AC610" s="148" t="s">
        <v>451</v>
      </c>
      <c r="AD610" s="149" t="s">
        <v>1981</v>
      </c>
      <c r="AE610" s="148" t="s">
        <v>350</v>
      </c>
      <c r="AF610" s="148"/>
      <c r="AG610" s="149"/>
      <c r="AH610" s="148"/>
      <c r="AI610" s="148"/>
      <c r="AJ610" s="149"/>
      <c r="AK610" s="148" t="str">
        <f t="shared" si="27"/>
        <v>GFS</v>
      </c>
      <c r="AL610" s="148" t="str">
        <f t="shared" si="28"/>
        <v>Non- ICB</v>
      </c>
      <c r="AM610" s="196" t="str">
        <f t="shared" si="29"/>
        <v>GFS/Non- ICB</v>
      </c>
    </row>
    <row r="611" spans="1:39" x14ac:dyDescent="0.25">
      <c r="A611" s="195" t="str">
        <f>IF(ISERROR(MATCH(H611,PriorMonth!H:H,0)),"New","Unresolved")</f>
        <v>Unresolved</v>
      </c>
      <c r="B611" s="148">
        <v>795</v>
      </c>
      <c r="C611" s="149" t="s">
        <v>264</v>
      </c>
      <c r="D611" s="148" t="s">
        <v>14</v>
      </c>
      <c r="E611" s="148">
        <v>8243</v>
      </c>
      <c r="F611" s="149" t="s">
        <v>120</v>
      </c>
      <c r="G611" s="148" t="s">
        <v>14</v>
      </c>
      <c r="H611" s="148">
        <v>7950210003644</v>
      </c>
      <c r="I611" s="149" t="s">
        <v>56</v>
      </c>
      <c r="J611" s="148" t="s">
        <v>840</v>
      </c>
      <c r="K611" s="148">
        <v>42732</v>
      </c>
      <c r="L611" s="149">
        <v>161</v>
      </c>
      <c r="M611" s="148" t="s">
        <v>127</v>
      </c>
      <c r="N611" s="148" t="s">
        <v>128</v>
      </c>
      <c r="O611" s="149">
        <v>42798</v>
      </c>
      <c r="P611" s="148" t="s">
        <v>838</v>
      </c>
      <c r="Q611" s="148">
        <v>95</v>
      </c>
      <c r="R611" s="149" t="s">
        <v>36</v>
      </c>
      <c r="S611" s="148">
        <v>13488.26</v>
      </c>
      <c r="T611" s="148" t="s">
        <v>112</v>
      </c>
      <c r="U611" s="149">
        <v>12379.09</v>
      </c>
      <c r="V611" s="148" t="s">
        <v>112</v>
      </c>
      <c r="W611" s="148">
        <v>13488.256291350319</v>
      </c>
      <c r="X611" s="149" t="s">
        <v>100</v>
      </c>
      <c r="Y611" s="148" t="s">
        <v>107</v>
      </c>
      <c r="Z611" s="148">
        <v>12.38</v>
      </c>
      <c r="AA611" s="149">
        <v>1</v>
      </c>
      <c r="AB611" s="148" t="s">
        <v>630</v>
      </c>
      <c r="AC611" s="148" t="s">
        <v>426</v>
      </c>
      <c r="AD611" s="149" t="s">
        <v>1222</v>
      </c>
      <c r="AE611" s="148" t="s">
        <v>350</v>
      </c>
      <c r="AF611" s="148"/>
      <c r="AG611" s="149"/>
      <c r="AH611" s="148"/>
      <c r="AI611" s="148"/>
      <c r="AJ611" s="149"/>
      <c r="AK611" s="148" t="str">
        <f t="shared" si="27"/>
        <v>GFS</v>
      </c>
      <c r="AL611" s="148" t="str">
        <f t="shared" si="28"/>
        <v>Non- ICB</v>
      </c>
      <c r="AM611" s="196" t="str">
        <f t="shared" si="29"/>
        <v>GFS/Non- ICB</v>
      </c>
    </row>
    <row r="612" spans="1:39" x14ac:dyDescent="0.25">
      <c r="A612" s="195" t="str">
        <f>IF(ISERROR(MATCH(H612,PriorMonth!H:H,0)),"New","Unresolved")</f>
        <v>New</v>
      </c>
      <c r="B612" s="148">
        <v>1740</v>
      </c>
      <c r="C612" s="149" t="s">
        <v>261</v>
      </c>
      <c r="D612" s="148" t="s">
        <v>15</v>
      </c>
      <c r="E612" s="148">
        <v>1750</v>
      </c>
      <c r="F612" s="149" t="s">
        <v>159</v>
      </c>
      <c r="G612" s="148" t="s">
        <v>18</v>
      </c>
      <c r="H612" s="148" t="s">
        <v>2602</v>
      </c>
      <c r="I612" s="149" t="s">
        <v>61</v>
      </c>
      <c r="J612" s="148" t="s">
        <v>1442</v>
      </c>
      <c r="K612" s="148">
        <v>42765</v>
      </c>
      <c r="L612" s="149">
        <v>128</v>
      </c>
      <c r="M612" s="148" t="s">
        <v>118</v>
      </c>
      <c r="N612" s="148" t="s">
        <v>41</v>
      </c>
      <c r="O612" s="149">
        <v>42892</v>
      </c>
      <c r="P612" s="148" t="s">
        <v>1878</v>
      </c>
      <c r="Q612" s="148">
        <v>1</v>
      </c>
      <c r="R612" s="149" t="s">
        <v>33</v>
      </c>
      <c r="S612" s="148">
        <v>223466.35</v>
      </c>
      <c r="T612" s="148" t="s">
        <v>1443</v>
      </c>
      <c r="U612" s="149">
        <v>12329.15</v>
      </c>
      <c r="V612" s="148" t="s">
        <v>1443</v>
      </c>
      <c r="W612" s="148">
        <v>223466.30464925332</v>
      </c>
      <c r="X612" s="149" t="s">
        <v>100</v>
      </c>
      <c r="Y612" s="148" t="s">
        <v>114</v>
      </c>
      <c r="Z612" s="148">
        <v>12.33</v>
      </c>
      <c r="AA612" s="149">
        <v>1</v>
      </c>
      <c r="AB612" s="148" t="s">
        <v>630</v>
      </c>
      <c r="AC612" s="148" t="s">
        <v>454</v>
      </c>
      <c r="AD612" s="149" t="s">
        <v>2600</v>
      </c>
      <c r="AE612" s="148" t="s">
        <v>350</v>
      </c>
      <c r="AF612" s="148"/>
      <c r="AG612" s="149"/>
      <c r="AH612" s="148"/>
      <c r="AI612" s="148"/>
      <c r="AJ612" s="149"/>
      <c r="AK612" s="148" t="str">
        <f t="shared" si="27"/>
        <v>Non-GFS</v>
      </c>
      <c r="AL612" s="148" t="str">
        <f t="shared" si="28"/>
        <v>Non- ICB</v>
      </c>
      <c r="AM612" s="196" t="str">
        <f t="shared" si="29"/>
        <v>Non-GFS/Non- ICB</v>
      </c>
    </row>
    <row r="613" spans="1:39" x14ac:dyDescent="0.25">
      <c r="A613" s="195" t="str">
        <f>IF(ISERROR(MATCH(H613,PriorMonth!H:H,0)),"New","Unresolved")</f>
        <v>Unresolved</v>
      </c>
      <c r="B613" s="148">
        <v>8520</v>
      </c>
      <c r="C613" s="149" t="s">
        <v>842</v>
      </c>
      <c r="D613" s="148" t="s">
        <v>19</v>
      </c>
      <c r="E613" s="148">
        <v>787</v>
      </c>
      <c r="F613" s="149" t="s">
        <v>157</v>
      </c>
      <c r="G613" s="148" t="s">
        <v>16</v>
      </c>
      <c r="H613" s="148">
        <v>85200310087229</v>
      </c>
      <c r="I613" s="149" t="s">
        <v>55</v>
      </c>
      <c r="J613" s="148" t="s">
        <v>322</v>
      </c>
      <c r="K613" s="148">
        <v>42795</v>
      </c>
      <c r="L613" s="149">
        <v>98</v>
      </c>
      <c r="M613" s="148" t="s">
        <v>111</v>
      </c>
      <c r="N613" s="148" t="s">
        <v>42</v>
      </c>
      <c r="O613" s="149">
        <v>42860</v>
      </c>
      <c r="P613" s="148" t="s">
        <v>1878</v>
      </c>
      <c r="Q613" s="148">
        <v>33</v>
      </c>
      <c r="R613" s="149" t="s">
        <v>34</v>
      </c>
      <c r="S613" s="148">
        <v>889327.45</v>
      </c>
      <c r="T613" s="148" t="s">
        <v>197</v>
      </c>
      <c r="U613" s="149">
        <v>12294.77</v>
      </c>
      <c r="V613" s="148" t="s">
        <v>197</v>
      </c>
      <c r="W613" s="148">
        <v>889327.15120652749</v>
      </c>
      <c r="X613" s="149" t="s">
        <v>100</v>
      </c>
      <c r="Y613" s="148" t="s">
        <v>114</v>
      </c>
      <c r="Z613" s="148">
        <v>12.29</v>
      </c>
      <c r="AA613" s="149">
        <v>1</v>
      </c>
      <c r="AB613" s="148" t="s">
        <v>630</v>
      </c>
      <c r="AC613" s="148" t="s">
        <v>416</v>
      </c>
      <c r="AD613" s="149" t="s">
        <v>2056</v>
      </c>
      <c r="AE613" s="148" t="s">
        <v>350</v>
      </c>
      <c r="AF613" s="148"/>
      <c r="AG613" s="149"/>
      <c r="AH613" s="148"/>
      <c r="AI613" s="148"/>
      <c r="AJ613" s="149"/>
      <c r="AK613" s="148" t="str">
        <f t="shared" si="27"/>
        <v>GFS</v>
      </c>
      <c r="AL613" s="148" t="str">
        <f t="shared" si="28"/>
        <v>Non- ICB</v>
      </c>
      <c r="AM613" s="196" t="str">
        <f t="shared" si="29"/>
        <v>GFS/Non- ICB</v>
      </c>
    </row>
    <row r="614" spans="1:39" x14ac:dyDescent="0.25">
      <c r="A614" s="195" t="str">
        <f>IF(ISERROR(MATCH(H614,PriorMonth!H:H,0)),"New","Unresolved")</f>
        <v>New</v>
      </c>
      <c r="B614" s="148">
        <v>9701</v>
      </c>
      <c r="C614" s="149" t="s">
        <v>199</v>
      </c>
      <c r="D614" s="148" t="s">
        <v>14</v>
      </c>
      <c r="E614" s="148">
        <v>8243</v>
      </c>
      <c r="F614" s="149" t="s">
        <v>120</v>
      </c>
      <c r="G614" s="148" t="s">
        <v>14</v>
      </c>
      <c r="H614" s="148">
        <v>97120170174</v>
      </c>
      <c r="I614" s="149" t="s">
        <v>57</v>
      </c>
      <c r="J614" s="148" t="s">
        <v>133</v>
      </c>
      <c r="K614" s="148">
        <v>42818</v>
      </c>
      <c r="L614" s="149">
        <v>75</v>
      </c>
      <c r="M614" s="148" t="s">
        <v>127</v>
      </c>
      <c r="N614" s="148" t="s">
        <v>128</v>
      </c>
      <c r="O614" s="149">
        <v>42891</v>
      </c>
      <c r="P614" s="148" t="s">
        <v>1878</v>
      </c>
      <c r="Q614" s="148">
        <v>2</v>
      </c>
      <c r="R614" s="149" t="s">
        <v>33</v>
      </c>
      <c r="S614" s="148">
        <v>12250</v>
      </c>
      <c r="T614" s="148" t="s">
        <v>100</v>
      </c>
      <c r="U614" s="149">
        <v>12250</v>
      </c>
      <c r="V614" s="148" t="s">
        <v>200</v>
      </c>
      <c r="W614" s="148">
        <v>55927.364734532202</v>
      </c>
      <c r="X614" s="149" t="s">
        <v>100</v>
      </c>
      <c r="Y614" s="148" t="s">
        <v>107</v>
      </c>
      <c r="Z614" s="148">
        <v>12.25</v>
      </c>
      <c r="AA614" s="149">
        <v>1</v>
      </c>
      <c r="AB614" s="148" t="s">
        <v>630</v>
      </c>
      <c r="AC614" s="148" t="s">
        <v>426</v>
      </c>
      <c r="AD614" s="149" t="s">
        <v>2781</v>
      </c>
      <c r="AE614" s="148" t="s">
        <v>350</v>
      </c>
      <c r="AF614" s="148"/>
      <c r="AG614" s="149"/>
      <c r="AH614" s="148"/>
      <c r="AI614" s="148"/>
      <c r="AJ614" s="149"/>
      <c r="AK614" s="148" t="str">
        <f t="shared" si="27"/>
        <v>Non-GFS</v>
      </c>
      <c r="AL614" s="148" t="str">
        <f t="shared" si="28"/>
        <v>Non- ICB</v>
      </c>
      <c r="AM614" s="196" t="str">
        <f t="shared" si="29"/>
        <v>Non-GFS/Non- ICB</v>
      </c>
    </row>
    <row r="615" spans="1:39" x14ac:dyDescent="0.25">
      <c r="A615" s="195" t="str">
        <f>IF(ISERROR(MATCH(H615,PriorMonth!H:H,0)),"New","Unresolved")</f>
        <v>Unresolved</v>
      </c>
      <c r="B615" s="148">
        <v>199</v>
      </c>
      <c r="C615" s="149" t="s">
        <v>137</v>
      </c>
      <c r="D615" s="148" t="s">
        <v>22</v>
      </c>
      <c r="E615" s="148">
        <v>3011</v>
      </c>
      <c r="F615" s="149" t="s">
        <v>164</v>
      </c>
      <c r="G615" s="148" t="s">
        <v>22</v>
      </c>
      <c r="H615" s="148" t="s">
        <v>1012</v>
      </c>
      <c r="I615" s="149" t="s">
        <v>54</v>
      </c>
      <c r="J615" s="148" t="s">
        <v>659</v>
      </c>
      <c r="K615" s="148">
        <v>42773</v>
      </c>
      <c r="L615" s="149">
        <v>120</v>
      </c>
      <c r="M615" s="148" t="s">
        <v>122</v>
      </c>
      <c r="N615" s="148" t="s">
        <v>41</v>
      </c>
      <c r="O615" s="149">
        <v>42776</v>
      </c>
      <c r="P615" s="148" t="s">
        <v>838</v>
      </c>
      <c r="Q615" s="148">
        <v>117</v>
      </c>
      <c r="R615" s="149" t="s">
        <v>36</v>
      </c>
      <c r="S615" s="148">
        <v>13674</v>
      </c>
      <c r="T615" s="148" t="s">
        <v>248</v>
      </c>
      <c r="U615" s="149">
        <v>12186.08</v>
      </c>
      <c r="V615" s="148" t="s">
        <v>248</v>
      </c>
      <c r="W615" s="148">
        <v>13673.999889136523</v>
      </c>
      <c r="X615" s="149" t="s">
        <v>100</v>
      </c>
      <c r="Y615" s="148" t="s">
        <v>107</v>
      </c>
      <c r="Z615" s="148">
        <v>12.19</v>
      </c>
      <c r="AA615" s="149">
        <v>1</v>
      </c>
      <c r="AB615" s="148" t="s">
        <v>630</v>
      </c>
      <c r="AC615" s="148" t="s">
        <v>635</v>
      </c>
      <c r="AD615" s="149" t="s">
        <v>1013</v>
      </c>
      <c r="AE615" s="148" t="s">
        <v>350</v>
      </c>
      <c r="AF615" s="148"/>
      <c r="AG615" s="149"/>
      <c r="AH615" s="148"/>
      <c r="AI615" s="148"/>
      <c r="AJ615" s="149"/>
      <c r="AK615" s="148" t="str">
        <f t="shared" si="27"/>
        <v>Non-GFS</v>
      </c>
      <c r="AL615" s="148" t="str">
        <f t="shared" si="28"/>
        <v>Non- ICB</v>
      </c>
      <c r="AM615" s="196" t="str">
        <f t="shared" si="29"/>
        <v>Non-GFS/Non- ICB</v>
      </c>
    </row>
    <row r="616" spans="1:39" x14ac:dyDescent="0.25">
      <c r="A616" s="195" t="str">
        <f>IF(ISERROR(MATCH(H616,PriorMonth!H:H,0)),"New","Unresolved")</f>
        <v>Unresolved</v>
      </c>
      <c r="B616" s="148">
        <v>8520</v>
      </c>
      <c r="C616" s="149" t="s">
        <v>842</v>
      </c>
      <c r="D616" s="148" t="s">
        <v>19</v>
      </c>
      <c r="E616" s="148">
        <v>199</v>
      </c>
      <c r="F616" s="149" t="s">
        <v>137</v>
      </c>
      <c r="G616" s="148" t="s">
        <v>22</v>
      </c>
      <c r="H616" s="148">
        <v>85200330013614</v>
      </c>
      <c r="I616" s="149" t="s">
        <v>54</v>
      </c>
      <c r="J616" s="148" t="s">
        <v>317</v>
      </c>
      <c r="K616" s="148">
        <v>42583</v>
      </c>
      <c r="L616" s="149">
        <v>310</v>
      </c>
      <c r="M616" s="148" t="s">
        <v>111</v>
      </c>
      <c r="N616" s="148" t="s">
        <v>42</v>
      </c>
      <c r="O616" s="149">
        <v>42648</v>
      </c>
      <c r="P616" s="148" t="s">
        <v>406</v>
      </c>
      <c r="Q616" s="148">
        <v>245</v>
      </c>
      <c r="R616" s="149" t="s">
        <v>37</v>
      </c>
      <c r="S616" s="148">
        <v>880228.7</v>
      </c>
      <c r="T616" s="148" t="s">
        <v>197</v>
      </c>
      <c r="U616" s="149">
        <v>12168.99</v>
      </c>
      <c r="V616" s="148" t="s">
        <v>197</v>
      </c>
      <c r="W616" s="148">
        <v>880229.0087379202</v>
      </c>
      <c r="X616" s="149" t="s">
        <v>100</v>
      </c>
      <c r="Y616" s="148" t="s">
        <v>114</v>
      </c>
      <c r="Z616" s="148">
        <v>12.17</v>
      </c>
      <c r="AA616" s="149">
        <v>1</v>
      </c>
      <c r="AB616" s="148" t="s">
        <v>630</v>
      </c>
      <c r="AC616" s="148" t="s">
        <v>484</v>
      </c>
      <c r="AD616" s="149" t="s">
        <v>396</v>
      </c>
      <c r="AE616" s="148" t="s">
        <v>350</v>
      </c>
      <c r="AF616" s="148"/>
      <c r="AG616" s="149"/>
      <c r="AH616" s="148"/>
      <c r="AI616" s="148"/>
      <c r="AJ616" s="149"/>
      <c r="AK616" s="148" t="str">
        <f t="shared" si="27"/>
        <v>GFS</v>
      </c>
      <c r="AL616" s="148" t="str">
        <f t="shared" si="28"/>
        <v>Non- ICB</v>
      </c>
      <c r="AM616" s="196" t="str">
        <f t="shared" si="29"/>
        <v>GFS/Non- ICB</v>
      </c>
    </row>
    <row r="617" spans="1:39" x14ac:dyDescent="0.25">
      <c r="A617" s="195" t="str">
        <f>IF(ISERROR(MATCH(H617,PriorMonth!H:H,0)),"New","Unresolved")</f>
        <v>New</v>
      </c>
      <c r="B617" s="148">
        <v>8310</v>
      </c>
      <c r="C617" s="149" t="s">
        <v>170</v>
      </c>
      <c r="D617" s="148" t="s">
        <v>14</v>
      </c>
      <c r="E617" s="148">
        <v>1350</v>
      </c>
      <c r="F617" s="149" t="s">
        <v>124</v>
      </c>
      <c r="G617" s="148" t="s">
        <v>21</v>
      </c>
      <c r="H617" s="148" t="s">
        <v>2962</v>
      </c>
      <c r="I617" s="149" t="s">
        <v>277</v>
      </c>
      <c r="J617" s="148" t="s">
        <v>241</v>
      </c>
      <c r="K617" s="148">
        <v>42705</v>
      </c>
      <c r="L617" s="149">
        <v>188</v>
      </c>
      <c r="M617" s="148" t="s">
        <v>111</v>
      </c>
      <c r="N617" s="148" t="s">
        <v>42</v>
      </c>
      <c r="O617" s="149">
        <v>42893</v>
      </c>
      <c r="P617" s="148" t="s">
        <v>1878</v>
      </c>
      <c r="Q617" s="148">
        <v>0</v>
      </c>
      <c r="R617" s="149" t="s">
        <v>33</v>
      </c>
      <c r="S617" s="148">
        <v>50745.24</v>
      </c>
      <c r="T617" s="148" t="s">
        <v>242</v>
      </c>
      <c r="U617" s="149">
        <v>12165.62</v>
      </c>
      <c r="V617" s="148" t="s">
        <v>242</v>
      </c>
      <c r="W617" s="148">
        <v>50745.226479440993</v>
      </c>
      <c r="X617" s="149" t="s">
        <v>100</v>
      </c>
      <c r="Y617" s="148" t="s">
        <v>114</v>
      </c>
      <c r="Z617" s="148">
        <v>12.17</v>
      </c>
      <c r="AA617" s="149">
        <v>1</v>
      </c>
      <c r="AB617" s="148" t="s">
        <v>630</v>
      </c>
      <c r="AC617" s="148" t="s">
        <v>436</v>
      </c>
      <c r="AD617" s="149" t="s">
        <v>368</v>
      </c>
      <c r="AE617" s="148" t="s">
        <v>350</v>
      </c>
      <c r="AF617" s="148"/>
      <c r="AG617" s="149"/>
      <c r="AH617" s="148"/>
      <c r="AI617" s="148"/>
      <c r="AJ617" s="149"/>
      <c r="AK617" s="148" t="str">
        <f t="shared" si="27"/>
        <v>GFS</v>
      </c>
      <c r="AL617" s="148" t="str">
        <f t="shared" si="28"/>
        <v>Non- ICB</v>
      </c>
      <c r="AM617" s="196" t="str">
        <f t="shared" si="29"/>
        <v>GFS/Non- ICB</v>
      </c>
    </row>
    <row r="618" spans="1:39" x14ac:dyDescent="0.25">
      <c r="A618" s="195" t="str">
        <f>IF(ISERROR(MATCH(H618,PriorMonth!H:H,0)),"New","Unresolved")</f>
        <v>Unresolved</v>
      </c>
      <c r="B618" s="148">
        <v>260</v>
      </c>
      <c r="C618" s="149" t="s">
        <v>113</v>
      </c>
      <c r="D618" s="148" t="s">
        <v>23</v>
      </c>
      <c r="E618" s="148">
        <v>95</v>
      </c>
      <c r="F618" s="149" t="s">
        <v>153</v>
      </c>
      <c r="G618" s="148" t="s">
        <v>17</v>
      </c>
      <c r="H618" s="148">
        <v>260013009021</v>
      </c>
      <c r="I618" s="149" t="s">
        <v>56</v>
      </c>
      <c r="J618" s="148" t="s">
        <v>304</v>
      </c>
      <c r="K618" s="148">
        <v>42765</v>
      </c>
      <c r="L618" s="149">
        <v>128</v>
      </c>
      <c r="M618" s="148" t="s">
        <v>111</v>
      </c>
      <c r="N618" s="148" t="s">
        <v>42</v>
      </c>
      <c r="O618" s="149">
        <v>42831</v>
      </c>
      <c r="P618" s="148" t="s">
        <v>838</v>
      </c>
      <c r="Q618" s="148">
        <v>62</v>
      </c>
      <c r="R618" s="149" t="s">
        <v>35</v>
      </c>
      <c r="S618" s="148">
        <v>10621.33</v>
      </c>
      <c r="T618" s="148" t="s">
        <v>186</v>
      </c>
      <c r="U618" s="149">
        <v>12157.42</v>
      </c>
      <c r="V618" s="148" t="s">
        <v>186</v>
      </c>
      <c r="W618" s="148">
        <v>10621.330287672859</v>
      </c>
      <c r="X618" s="149" t="s">
        <v>100</v>
      </c>
      <c r="Y618" s="148" t="s">
        <v>114</v>
      </c>
      <c r="Z618" s="148">
        <v>12.16</v>
      </c>
      <c r="AA618" s="149">
        <v>1</v>
      </c>
      <c r="AB618" s="148" t="s">
        <v>630</v>
      </c>
      <c r="AC618" s="148" t="s">
        <v>1080</v>
      </c>
      <c r="AD618" s="149" t="s">
        <v>370</v>
      </c>
      <c r="AE618" s="148" t="s">
        <v>350</v>
      </c>
      <c r="AF618" s="148"/>
      <c r="AG618" s="149"/>
      <c r="AH618" s="148"/>
      <c r="AI618" s="148"/>
      <c r="AJ618" s="149"/>
      <c r="AK618" s="148" t="str">
        <f t="shared" si="27"/>
        <v>GFS</v>
      </c>
      <c r="AL618" s="148" t="str">
        <f t="shared" si="28"/>
        <v>Non- ICB</v>
      </c>
      <c r="AM618" s="196" t="str">
        <f t="shared" si="29"/>
        <v>GFS/Non- ICB</v>
      </c>
    </row>
    <row r="619" spans="1:39" x14ac:dyDescent="0.25">
      <c r="A619" s="195" t="str">
        <f>IF(ISERROR(MATCH(H619,PriorMonth!H:H,0)),"New","Unresolved")</f>
        <v>New</v>
      </c>
      <c r="B619" s="148">
        <v>260</v>
      </c>
      <c r="C619" s="149" t="s">
        <v>113</v>
      </c>
      <c r="D619" s="148" t="s">
        <v>23</v>
      </c>
      <c r="E619" s="148">
        <v>95</v>
      </c>
      <c r="F619" s="149" t="s">
        <v>153</v>
      </c>
      <c r="G619" s="148" t="s">
        <v>17</v>
      </c>
      <c r="H619" s="148">
        <v>260013009313</v>
      </c>
      <c r="I619" s="149" t="s">
        <v>56</v>
      </c>
      <c r="J619" s="148" t="s">
        <v>304</v>
      </c>
      <c r="K619" s="148">
        <v>42821</v>
      </c>
      <c r="L619" s="149">
        <v>72</v>
      </c>
      <c r="M619" s="148" t="s">
        <v>111</v>
      </c>
      <c r="N619" s="148" t="s">
        <v>42</v>
      </c>
      <c r="O619" s="149">
        <v>42893</v>
      </c>
      <c r="P619" s="148" t="s">
        <v>1878</v>
      </c>
      <c r="Q619" s="148">
        <v>0</v>
      </c>
      <c r="R619" s="149" t="s">
        <v>33</v>
      </c>
      <c r="S619" s="148">
        <v>10621.33</v>
      </c>
      <c r="T619" s="148" t="s">
        <v>186</v>
      </c>
      <c r="U619" s="149">
        <v>12157.42</v>
      </c>
      <c r="V619" s="148" t="s">
        <v>186</v>
      </c>
      <c r="W619" s="148">
        <v>10621.330287672859</v>
      </c>
      <c r="X619" s="149" t="s">
        <v>100</v>
      </c>
      <c r="Y619" s="148" t="s">
        <v>114</v>
      </c>
      <c r="Z619" s="148">
        <v>12.16</v>
      </c>
      <c r="AA619" s="149">
        <v>1</v>
      </c>
      <c r="AB619" s="148" t="s">
        <v>630</v>
      </c>
      <c r="AC619" s="148" t="s">
        <v>410</v>
      </c>
      <c r="AD619" s="149" t="s">
        <v>2788</v>
      </c>
      <c r="AE619" s="148" t="s">
        <v>350</v>
      </c>
      <c r="AF619" s="148"/>
      <c r="AG619" s="149"/>
      <c r="AH619" s="148"/>
      <c r="AI619" s="148"/>
      <c r="AJ619" s="149"/>
      <c r="AK619" s="148" t="str">
        <f t="shared" si="27"/>
        <v>GFS</v>
      </c>
      <c r="AL619" s="148" t="str">
        <f t="shared" si="28"/>
        <v>Non- ICB</v>
      </c>
      <c r="AM619" s="196" t="str">
        <f t="shared" si="29"/>
        <v>GFS/Non- ICB</v>
      </c>
    </row>
    <row r="620" spans="1:39" x14ac:dyDescent="0.25">
      <c r="A620" s="195" t="str">
        <f>IF(ISERROR(MATCH(H620,PriorMonth!H:H,0)),"New","Unresolved")</f>
        <v>Unresolved</v>
      </c>
      <c r="B620" s="148">
        <v>635</v>
      </c>
      <c r="C620" s="149" t="s">
        <v>142</v>
      </c>
      <c r="D620" s="148" t="s">
        <v>16</v>
      </c>
      <c r="E620" s="148">
        <v>1350</v>
      </c>
      <c r="F620" s="149" t="s">
        <v>124</v>
      </c>
      <c r="G620" s="148" t="s">
        <v>21</v>
      </c>
      <c r="H620" s="148">
        <v>63503300004708</v>
      </c>
      <c r="I620" s="149" t="s">
        <v>55</v>
      </c>
      <c r="J620" s="148" t="s">
        <v>460</v>
      </c>
      <c r="K620" s="148">
        <v>42543</v>
      </c>
      <c r="L620" s="149">
        <v>350</v>
      </c>
      <c r="M620" s="148" t="s">
        <v>127</v>
      </c>
      <c r="N620" s="148" t="s">
        <v>128</v>
      </c>
      <c r="O620" s="149">
        <v>42618</v>
      </c>
      <c r="P620" s="148" t="s">
        <v>406</v>
      </c>
      <c r="Q620" s="148">
        <v>275</v>
      </c>
      <c r="R620" s="149" t="s">
        <v>37</v>
      </c>
      <c r="S620" s="148">
        <v>12129.08</v>
      </c>
      <c r="T620" s="148" t="s">
        <v>100</v>
      </c>
      <c r="U620" s="149">
        <v>12129.08</v>
      </c>
      <c r="V620" s="148" t="s">
        <v>100</v>
      </c>
      <c r="W620" s="148">
        <v>12129.08</v>
      </c>
      <c r="X620" s="149" t="s">
        <v>100</v>
      </c>
      <c r="Y620" s="148" t="s">
        <v>114</v>
      </c>
      <c r="Z620" s="148">
        <v>12.13</v>
      </c>
      <c r="AA620" s="149">
        <v>1</v>
      </c>
      <c r="AB620" s="148" t="s">
        <v>630</v>
      </c>
      <c r="AC620" s="148" t="s">
        <v>411</v>
      </c>
      <c r="AD620" s="149" t="s">
        <v>362</v>
      </c>
      <c r="AE620" s="148" t="s">
        <v>350</v>
      </c>
      <c r="AF620" s="148"/>
      <c r="AG620" s="149"/>
      <c r="AH620" s="148"/>
      <c r="AI620" s="148"/>
      <c r="AJ620" s="149"/>
      <c r="AK620" s="148" t="str">
        <f t="shared" si="27"/>
        <v>GFS</v>
      </c>
      <c r="AL620" s="148" t="str">
        <f t="shared" si="28"/>
        <v>Non- ICB</v>
      </c>
      <c r="AM620" s="196" t="str">
        <f t="shared" si="29"/>
        <v>GFS/Non- ICB</v>
      </c>
    </row>
    <row r="621" spans="1:39" x14ac:dyDescent="0.25">
      <c r="A621" s="195" t="str">
        <f>IF(ISERROR(MATCH(H621,PriorMonth!H:H,0)),"New","Unresolved")</f>
        <v>New</v>
      </c>
      <c r="B621" s="148">
        <v>635</v>
      </c>
      <c r="C621" s="149" t="s">
        <v>142</v>
      </c>
      <c r="D621" s="148" t="s">
        <v>16</v>
      </c>
      <c r="E621" s="148">
        <v>3014</v>
      </c>
      <c r="F621" s="149" t="s">
        <v>144</v>
      </c>
      <c r="G621" s="148" t="s">
        <v>16</v>
      </c>
      <c r="H621" s="148">
        <v>63501111709799</v>
      </c>
      <c r="I621" s="149" t="s">
        <v>538</v>
      </c>
      <c r="J621" s="148" t="s">
        <v>65</v>
      </c>
      <c r="K621" s="148">
        <v>42826</v>
      </c>
      <c r="L621" s="149">
        <v>67</v>
      </c>
      <c r="M621" s="148" t="s">
        <v>111</v>
      </c>
      <c r="N621" s="148" t="s">
        <v>42</v>
      </c>
      <c r="O621" s="149">
        <v>42892</v>
      </c>
      <c r="P621" s="148" t="s">
        <v>1878</v>
      </c>
      <c r="Q621" s="148">
        <v>1</v>
      </c>
      <c r="R621" s="149" t="s">
        <v>33</v>
      </c>
      <c r="S621" s="148">
        <v>12096</v>
      </c>
      <c r="T621" s="148" t="s">
        <v>100</v>
      </c>
      <c r="U621" s="149">
        <v>12096</v>
      </c>
      <c r="V621" s="148" t="s">
        <v>100</v>
      </c>
      <c r="W621" s="148">
        <v>12096</v>
      </c>
      <c r="X621" s="149" t="s">
        <v>100</v>
      </c>
      <c r="Y621" s="148" t="s">
        <v>107</v>
      </c>
      <c r="Z621" s="148">
        <v>12.1</v>
      </c>
      <c r="AA621" s="149">
        <v>1</v>
      </c>
      <c r="AB621" s="148" t="s">
        <v>630</v>
      </c>
      <c r="AC621" s="148" t="s">
        <v>413</v>
      </c>
      <c r="AD621" s="149" t="s">
        <v>2752</v>
      </c>
      <c r="AE621" s="148" t="s">
        <v>350</v>
      </c>
      <c r="AF621" s="148"/>
      <c r="AG621" s="149"/>
      <c r="AH621" s="148"/>
      <c r="AI621" s="148"/>
      <c r="AJ621" s="149"/>
      <c r="AK621" s="148" t="str">
        <f t="shared" si="27"/>
        <v>GFS</v>
      </c>
      <c r="AL621" s="148" t="str">
        <f t="shared" si="28"/>
        <v>Non- ICB</v>
      </c>
      <c r="AM621" s="196" t="str">
        <f t="shared" si="29"/>
        <v>GFS/Non- ICB</v>
      </c>
    </row>
    <row r="622" spans="1:39" x14ac:dyDescent="0.25">
      <c r="A622" s="195" t="str">
        <f>IF(ISERROR(MATCH(H622,PriorMonth!H:H,0)),"New","Unresolved")</f>
        <v>New</v>
      </c>
      <c r="B622" s="148">
        <v>1730</v>
      </c>
      <c r="C622" s="149" t="s">
        <v>172</v>
      </c>
      <c r="D622" s="148" t="s">
        <v>18</v>
      </c>
      <c r="E622" s="148">
        <v>635</v>
      </c>
      <c r="F622" s="149" t="s">
        <v>142</v>
      </c>
      <c r="G622" s="148" t="s">
        <v>16</v>
      </c>
      <c r="H622" s="148">
        <v>9517</v>
      </c>
      <c r="I622" s="149" t="s">
        <v>55</v>
      </c>
      <c r="J622" s="148" t="s">
        <v>173</v>
      </c>
      <c r="K622" s="148">
        <v>42829</v>
      </c>
      <c r="L622" s="149">
        <v>64</v>
      </c>
      <c r="M622" s="148" t="s">
        <v>111</v>
      </c>
      <c r="N622" s="148" t="s">
        <v>42</v>
      </c>
      <c r="O622" s="149">
        <v>42891</v>
      </c>
      <c r="P622" s="148" t="s">
        <v>1878</v>
      </c>
      <c r="Q622" s="148">
        <v>2</v>
      </c>
      <c r="R622" s="149" t="s">
        <v>33</v>
      </c>
      <c r="S622" s="148">
        <v>11976</v>
      </c>
      <c r="T622" s="148" t="s">
        <v>100</v>
      </c>
      <c r="U622" s="149">
        <v>11976</v>
      </c>
      <c r="V622" s="148" t="s">
        <v>100</v>
      </c>
      <c r="W622" s="148">
        <v>11976</v>
      </c>
      <c r="X622" s="149" t="s">
        <v>100</v>
      </c>
      <c r="Y622" s="148" t="s">
        <v>114</v>
      </c>
      <c r="Z622" s="148">
        <v>11.98</v>
      </c>
      <c r="AA622" s="149">
        <v>1</v>
      </c>
      <c r="AB622" s="148" t="s">
        <v>630</v>
      </c>
      <c r="AC622" s="148" t="s">
        <v>634</v>
      </c>
      <c r="AD622" s="149" t="s">
        <v>1970</v>
      </c>
      <c r="AE622" s="148" t="s">
        <v>350</v>
      </c>
      <c r="AF622" s="148"/>
      <c r="AG622" s="149"/>
      <c r="AH622" s="148"/>
      <c r="AI622" s="148"/>
      <c r="AJ622" s="149"/>
      <c r="AK622" s="148" t="str">
        <f t="shared" si="27"/>
        <v>Non-GFS</v>
      </c>
      <c r="AL622" s="148" t="str">
        <f t="shared" si="28"/>
        <v>Non- ICB</v>
      </c>
      <c r="AM622" s="196" t="str">
        <f t="shared" si="29"/>
        <v>Non-GFS/Non- ICB</v>
      </c>
    </row>
    <row r="623" spans="1:39" x14ac:dyDescent="0.25">
      <c r="A623" s="195" t="str">
        <f>IF(ISERROR(MATCH(H623,PriorMonth!H:H,0)),"New","Unresolved")</f>
        <v>Unresolved</v>
      </c>
      <c r="B623" s="148">
        <v>3022</v>
      </c>
      <c r="C623" s="149" t="s">
        <v>141</v>
      </c>
      <c r="D623" s="148" t="s">
        <v>16</v>
      </c>
      <c r="E623" s="148">
        <v>3014</v>
      </c>
      <c r="F623" s="149" t="s">
        <v>144</v>
      </c>
      <c r="G623" s="148" t="s">
        <v>16</v>
      </c>
      <c r="H623" s="148">
        <v>30220110065401</v>
      </c>
      <c r="I623" s="149" t="s">
        <v>59</v>
      </c>
      <c r="J623" s="148" t="s">
        <v>143</v>
      </c>
      <c r="K623" s="148">
        <v>42704</v>
      </c>
      <c r="L623" s="149">
        <v>189</v>
      </c>
      <c r="M623" s="148" t="s">
        <v>111</v>
      </c>
      <c r="N623" s="148" t="s">
        <v>42</v>
      </c>
      <c r="O623" s="149">
        <v>42775</v>
      </c>
      <c r="P623" s="148" t="s">
        <v>838</v>
      </c>
      <c r="Q623" s="148">
        <v>118</v>
      </c>
      <c r="R623" s="149" t="s">
        <v>36</v>
      </c>
      <c r="S623" s="148">
        <v>11981.88</v>
      </c>
      <c r="T623" s="148" t="s">
        <v>100</v>
      </c>
      <c r="U623" s="149">
        <v>11981.88</v>
      </c>
      <c r="V623" s="148" t="s">
        <v>100</v>
      </c>
      <c r="W623" s="148">
        <v>11981.88</v>
      </c>
      <c r="X623" s="149" t="s">
        <v>100</v>
      </c>
      <c r="Y623" s="148" t="s">
        <v>107</v>
      </c>
      <c r="Z623" s="148">
        <v>11.98</v>
      </c>
      <c r="AA623" s="149">
        <v>1</v>
      </c>
      <c r="AB623" s="148" t="s">
        <v>630</v>
      </c>
      <c r="AC623" s="148" t="s">
        <v>413</v>
      </c>
      <c r="AD623" s="149" t="s">
        <v>636</v>
      </c>
      <c r="AE623" s="148" t="s">
        <v>350</v>
      </c>
      <c r="AF623" s="148"/>
      <c r="AG623" s="149"/>
      <c r="AH623" s="148"/>
      <c r="AI623" s="148"/>
      <c r="AJ623" s="149"/>
      <c r="AK623" s="148" t="str">
        <f t="shared" si="27"/>
        <v>GFS</v>
      </c>
      <c r="AL623" s="148" t="str">
        <f t="shared" si="28"/>
        <v>Non- ICB</v>
      </c>
      <c r="AM623" s="196" t="str">
        <f t="shared" si="29"/>
        <v>GFS/Non- ICB</v>
      </c>
    </row>
    <row r="624" spans="1:39" x14ac:dyDescent="0.25">
      <c r="A624" s="195" t="str">
        <f>IF(ISERROR(MATCH(H624,PriorMonth!H:H,0)),"New","Unresolved")</f>
        <v>Unresolved</v>
      </c>
      <c r="B624" s="148">
        <v>8520</v>
      </c>
      <c r="C624" s="149" t="s">
        <v>842</v>
      </c>
      <c r="D624" s="148" t="s">
        <v>19</v>
      </c>
      <c r="E624" s="148">
        <v>3011</v>
      </c>
      <c r="F624" s="149" t="s">
        <v>164</v>
      </c>
      <c r="G624" s="148" t="s">
        <v>22</v>
      </c>
      <c r="H624" s="148">
        <v>85200410042875</v>
      </c>
      <c r="I624" s="149" t="s">
        <v>59</v>
      </c>
      <c r="J624" s="148" t="s">
        <v>320</v>
      </c>
      <c r="K624" s="148">
        <v>42727</v>
      </c>
      <c r="L624" s="149">
        <v>166</v>
      </c>
      <c r="M624" s="148" t="s">
        <v>158</v>
      </c>
      <c r="N624" s="148" t="s">
        <v>41</v>
      </c>
      <c r="O624" s="149">
        <v>42776</v>
      </c>
      <c r="P624" s="148" t="s">
        <v>838</v>
      </c>
      <c r="Q624" s="148">
        <v>117</v>
      </c>
      <c r="R624" s="149" t="s">
        <v>36</v>
      </c>
      <c r="S624" s="148">
        <v>866448.75</v>
      </c>
      <c r="T624" s="148" t="s">
        <v>197</v>
      </c>
      <c r="U624" s="149">
        <v>11978.48</v>
      </c>
      <c r="V624" s="148" t="s">
        <v>197</v>
      </c>
      <c r="W624" s="148">
        <v>866448.70088536537</v>
      </c>
      <c r="X624" s="149" t="s">
        <v>100</v>
      </c>
      <c r="Y624" s="148" t="s">
        <v>114</v>
      </c>
      <c r="Z624" s="148">
        <v>11.98</v>
      </c>
      <c r="AA624" s="149">
        <v>1</v>
      </c>
      <c r="AB624" s="148" t="s">
        <v>630</v>
      </c>
      <c r="AC624" s="148" t="s">
        <v>635</v>
      </c>
      <c r="AD624" s="149" t="s">
        <v>938</v>
      </c>
      <c r="AE624" s="148" t="s">
        <v>350</v>
      </c>
      <c r="AF624" s="148"/>
      <c r="AG624" s="149"/>
      <c r="AH624" s="148"/>
      <c r="AI624" s="148"/>
      <c r="AJ624" s="149"/>
      <c r="AK624" s="148" t="str">
        <f t="shared" si="27"/>
        <v>GFS</v>
      </c>
      <c r="AL624" s="148" t="str">
        <f t="shared" si="28"/>
        <v>Non- ICB</v>
      </c>
      <c r="AM624" s="196" t="str">
        <f t="shared" si="29"/>
        <v>GFS/Non- ICB</v>
      </c>
    </row>
    <row r="625" spans="1:39" x14ac:dyDescent="0.25">
      <c r="A625" s="195" t="str">
        <f>IF(ISERROR(MATCH(H625,PriorMonth!H:H,0)),"New","Unresolved")</f>
        <v>Unresolved</v>
      </c>
      <c r="B625" s="148">
        <v>8520</v>
      </c>
      <c r="C625" s="149" t="s">
        <v>842</v>
      </c>
      <c r="D625" s="148" t="s">
        <v>19</v>
      </c>
      <c r="E625" s="148">
        <v>199</v>
      </c>
      <c r="F625" s="149" t="s">
        <v>137</v>
      </c>
      <c r="G625" s="148" t="s">
        <v>22</v>
      </c>
      <c r="H625" s="148">
        <v>85203810003154</v>
      </c>
      <c r="I625" s="149" t="s">
        <v>277</v>
      </c>
      <c r="J625" s="148" t="s">
        <v>306</v>
      </c>
      <c r="K625" s="148">
        <v>42796</v>
      </c>
      <c r="L625" s="149">
        <v>97</v>
      </c>
      <c r="M625" s="148" t="s">
        <v>118</v>
      </c>
      <c r="N625" s="148" t="s">
        <v>41</v>
      </c>
      <c r="O625" s="149">
        <v>42860</v>
      </c>
      <c r="P625" s="148" t="s">
        <v>1878</v>
      </c>
      <c r="Q625" s="148">
        <v>33</v>
      </c>
      <c r="R625" s="149" t="s">
        <v>34</v>
      </c>
      <c r="S625" s="148">
        <v>865494.08</v>
      </c>
      <c r="T625" s="148" t="s">
        <v>197</v>
      </c>
      <c r="U625" s="149">
        <v>11965.28</v>
      </c>
      <c r="V625" s="148" t="s">
        <v>197</v>
      </c>
      <c r="W625" s="148">
        <v>865493.89502922294</v>
      </c>
      <c r="X625" s="149" t="s">
        <v>100</v>
      </c>
      <c r="Y625" s="148" t="s">
        <v>114</v>
      </c>
      <c r="Z625" s="148">
        <v>11.97</v>
      </c>
      <c r="AA625" s="149">
        <v>1</v>
      </c>
      <c r="AB625" s="148" t="s">
        <v>630</v>
      </c>
      <c r="AC625" s="148" t="s">
        <v>446</v>
      </c>
      <c r="AD625" s="149" t="s">
        <v>363</v>
      </c>
      <c r="AE625" s="148" t="s">
        <v>350</v>
      </c>
      <c r="AF625" s="148"/>
      <c r="AG625" s="149"/>
      <c r="AH625" s="148"/>
      <c r="AI625" s="148"/>
      <c r="AJ625" s="149"/>
      <c r="AK625" s="148" t="str">
        <f t="shared" si="27"/>
        <v>GFS</v>
      </c>
      <c r="AL625" s="148" t="str">
        <f t="shared" si="28"/>
        <v>Non- ICB</v>
      </c>
      <c r="AM625" s="196" t="str">
        <f t="shared" si="29"/>
        <v>GFS/Non- ICB</v>
      </c>
    </row>
    <row r="626" spans="1:39" x14ac:dyDescent="0.25">
      <c r="A626" s="195" t="str">
        <f>IF(ISERROR(MATCH(H626,PriorMonth!H:H,0)),"New","Unresolved")</f>
        <v>Unresolved</v>
      </c>
      <c r="B626" s="148">
        <v>8243</v>
      </c>
      <c r="C626" s="149" t="s">
        <v>120</v>
      </c>
      <c r="D626" s="148" t="s">
        <v>14</v>
      </c>
      <c r="E626" s="148">
        <v>199</v>
      </c>
      <c r="F626" s="149" t="s">
        <v>137</v>
      </c>
      <c r="G626" s="148" t="s">
        <v>22</v>
      </c>
      <c r="H626" s="148">
        <v>82430160096706</v>
      </c>
      <c r="I626" s="149" t="s">
        <v>55</v>
      </c>
      <c r="J626" s="148" t="s">
        <v>276</v>
      </c>
      <c r="K626" s="148">
        <v>42728</v>
      </c>
      <c r="L626" s="149">
        <v>165</v>
      </c>
      <c r="M626" s="148" t="s">
        <v>127</v>
      </c>
      <c r="N626" s="148" t="s">
        <v>128</v>
      </c>
      <c r="O626" s="149">
        <v>42800</v>
      </c>
      <c r="P626" s="148" t="s">
        <v>838</v>
      </c>
      <c r="Q626" s="148">
        <v>93</v>
      </c>
      <c r="R626" s="149" t="s">
        <v>36</v>
      </c>
      <c r="S626" s="148">
        <v>11907</v>
      </c>
      <c r="T626" s="148" t="s">
        <v>100</v>
      </c>
      <c r="U626" s="149">
        <v>11907</v>
      </c>
      <c r="V626" s="148" t="s">
        <v>100</v>
      </c>
      <c r="W626" s="148">
        <v>11907</v>
      </c>
      <c r="X626" s="149" t="s">
        <v>100</v>
      </c>
      <c r="Y626" s="148" t="s">
        <v>114</v>
      </c>
      <c r="Z626" s="148">
        <v>11.91</v>
      </c>
      <c r="AA626" s="149">
        <v>1</v>
      </c>
      <c r="AB626" s="148" t="s">
        <v>630</v>
      </c>
      <c r="AC626" s="148" t="s">
        <v>427</v>
      </c>
      <c r="AD626" s="149" t="s">
        <v>1258</v>
      </c>
      <c r="AE626" s="148" t="s">
        <v>350</v>
      </c>
      <c r="AF626" s="148"/>
      <c r="AG626" s="149"/>
      <c r="AH626" s="148"/>
      <c r="AI626" s="148"/>
      <c r="AJ626" s="149"/>
      <c r="AK626" s="148" t="str">
        <f t="shared" si="27"/>
        <v>GFS</v>
      </c>
      <c r="AL626" s="148" t="str">
        <f t="shared" si="28"/>
        <v>Non- ICB</v>
      </c>
      <c r="AM626" s="196" t="str">
        <f t="shared" si="29"/>
        <v>GFS/Non- ICB</v>
      </c>
    </row>
    <row r="627" spans="1:39" x14ac:dyDescent="0.25">
      <c r="A627" s="195" t="str">
        <f>IF(ISERROR(MATCH(H627,PriorMonth!H:H,0)),"New","Unresolved")</f>
        <v>Unresolved</v>
      </c>
      <c r="B627" s="148">
        <v>8243</v>
      </c>
      <c r="C627" s="149" t="s">
        <v>120</v>
      </c>
      <c r="D627" s="148" t="s">
        <v>14</v>
      </c>
      <c r="E627" s="148">
        <v>199</v>
      </c>
      <c r="F627" s="149" t="s">
        <v>137</v>
      </c>
      <c r="G627" s="148" t="s">
        <v>22</v>
      </c>
      <c r="H627" s="148">
        <v>82430160097760</v>
      </c>
      <c r="I627" s="149" t="s">
        <v>55</v>
      </c>
      <c r="J627" s="148" t="s">
        <v>276</v>
      </c>
      <c r="K627" s="148">
        <v>42728</v>
      </c>
      <c r="L627" s="149">
        <v>165</v>
      </c>
      <c r="M627" s="148" t="s">
        <v>127</v>
      </c>
      <c r="N627" s="148" t="s">
        <v>128</v>
      </c>
      <c r="O627" s="149">
        <v>42800</v>
      </c>
      <c r="P627" s="148" t="s">
        <v>838</v>
      </c>
      <c r="Q627" s="148">
        <v>93</v>
      </c>
      <c r="R627" s="149" t="s">
        <v>36</v>
      </c>
      <c r="S627" s="148">
        <v>11907</v>
      </c>
      <c r="T627" s="148" t="s">
        <v>100</v>
      </c>
      <c r="U627" s="149">
        <v>11907</v>
      </c>
      <c r="V627" s="148" t="s">
        <v>100</v>
      </c>
      <c r="W627" s="148">
        <v>11907</v>
      </c>
      <c r="X627" s="149" t="s">
        <v>100</v>
      </c>
      <c r="Y627" s="148" t="s">
        <v>114</v>
      </c>
      <c r="Z627" s="148">
        <v>11.91</v>
      </c>
      <c r="AA627" s="149">
        <v>1</v>
      </c>
      <c r="AB627" s="148" t="s">
        <v>630</v>
      </c>
      <c r="AC627" s="148" t="s">
        <v>427</v>
      </c>
      <c r="AD627" s="149" t="s">
        <v>1258</v>
      </c>
      <c r="AE627" s="148" t="s">
        <v>350</v>
      </c>
      <c r="AF627" s="148"/>
      <c r="AG627" s="149"/>
      <c r="AH627" s="148"/>
      <c r="AI627" s="148"/>
      <c r="AJ627" s="149"/>
      <c r="AK627" s="148" t="str">
        <f t="shared" si="27"/>
        <v>GFS</v>
      </c>
      <c r="AL627" s="148" t="str">
        <f t="shared" si="28"/>
        <v>Non- ICB</v>
      </c>
      <c r="AM627" s="196" t="str">
        <f t="shared" si="29"/>
        <v>GFS/Non- ICB</v>
      </c>
    </row>
    <row r="628" spans="1:39" x14ac:dyDescent="0.25">
      <c r="A628" s="195" t="str">
        <f>IF(ISERROR(MATCH(H628,PriorMonth!H:H,0)),"New","Unresolved")</f>
        <v>New</v>
      </c>
      <c r="B628" s="148">
        <v>95</v>
      </c>
      <c r="C628" s="149" t="s">
        <v>153</v>
      </c>
      <c r="D628" s="148" t="s">
        <v>17</v>
      </c>
      <c r="E628" s="148">
        <v>1750</v>
      </c>
      <c r="F628" s="149" t="s">
        <v>159</v>
      </c>
      <c r="G628" s="148" t="s">
        <v>18</v>
      </c>
      <c r="H628" s="148">
        <v>950120000278</v>
      </c>
      <c r="I628" s="149" t="s">
        <v>58</v>
      </c>
      <c r="J628" s="148" t="s">
        <v>195</v>
      </c>
      <c r="K628" s="148">
        <v>42828</v>
      </c>
      <c r="L628" s="149">
        <v>65</v>
      </c>
      <c r="M628" s="148" t="s">
        <v>118</v>
      </c>
      <c r="N628" s="148" t="s">
        <v>41</v>
      </c>
      <c r="O628" s="149">
        <v>42893</v>
      </c>
      <c r="P628" s="148" t="s">
        <v>1878</v>
      </c>
      <c r="Q628" s="148">
        <v>0</v>
      </c>
      <c r="R628" s="149" t="s">
        <v>33</v>
      </c>
      <c r="S628" s="148">
        <v>11836.89</v>
      </c>
      <c r="T628" s="148" t="s">
        <v>100</v>
      </c>
      <c r="U628" s="149">
        <v>11836.89</v>
      </c>
      <c r="V628" s="148" t="s">
        <v>100</v>
      </c>
      <c r="W628" s="148">
        <v>11836.89</v>
      </c>
      <c r="X628" s="149" t="s">
        <v>100</v>
      </c>
      <c r="Y628" s="148" t="s">
        <v>114</v>
      </c>
      <c r="Z628" s="148">
        <v>11.84</v>
      </c>
      <c r="AA628" s="149">
        <v>1</v>
      </c>
      <c r="AB628" s="148" t="s">
        <v>630</v>
      </c>
      <c r="AC628" s="148" t="s">
        <v>949</v>
      </c>
      <c r="AD628" s="149" t="s">
        <v>1457</v>
      </c>
      <c r="AE628" s="148" t="s">
        <v>350</v>
      </c>
      <c r="AF628" s="148"/>
      <c r="AG628" s="149"/>
      <c r="AH628" s="148"/>
      <c r="AI628" s="148"/>
      <c r="AJ628" s="149"/>
      <c r="AK628" s="148" t="str">
        <f t="shared" si="27"/>
        <v>GFS</v>
      </c>
      <c r="AL628" s="148" t="str">
        <f t="shared" si="28"/>
        <v>ICB</v>
      </c>
      <c r="AM628" s="196" t="str">
        <f t="shared" si="29"/>
        <v>GFS/ICB</v>
      </c>
    </row>
    <row r="629" spans="1:39" x14ac:dyDescent="0.25">
      <c r="A629" s="195" t="str">
        <f>IF(ISERROR(MATCH(H629,PriorMonth!H:H,0)),"New","Unresolved")</f>
        <v>Unresolved</v>
      </c>
      <c r="B629" s="148">
        <v>456</v>
      </c>
      <c r="C629" s="149" t="s">
        <v>167</v>
      </c>
      <c r="D629" s="148" t="s">
        <v>14</v>
      </c>
      <c r="E629" s="148">
        <v>8243</v>
      </c>
      <c r="F629" s="149" t="s">
        <v>120</v>
      </c>
      <c r="G629" s="148" t="s">
        <v>14</v>
      </c>
      <c r="H629" s="148">
        <v>2017020080</v>
      </c>
      <c r="I629" s="149" t="s">
        <v>59</v>
      </c>
      <c r="J629" s="148" t="s">
        <v>168</v>
      </c>
      <c r="K629" s="148">
        <v>42795</v>
      </c>
      <c r="L629" s="149">
        <v>98</v>
      </c>
      <c r="M629" s="148" t="s">
        <v>111</v>
      </c>
      <c r="N629" s="148" t="s">
        <v>42</v>
      </c>
      <c r="O629" s="149">
        <v>42859</v>
      </c>
      <c r="P629" s="148" t="s">
        <v>1878</v>
      </c>
      <c r="Q629" s="148">
        <v>34</v>
      </c>
      <c r="R629" s="149" t="s">
        <v>34</v>
      </c>
      <c r="S629" s="148">
        <v>11772.53</v>
      </c>
      <c r="T629" s="148" t="s">
        <v>100</v>
      </c>
      <c r="U629" s="149">
        <v>11772.53</v>
      </c>
      <c r="V629" s="148" t="s">
        <v>100</v>
      </c>
      <c r="W629" s="148">
        <v>11772.53</v>
      </c>
      <c r="X629" s="149" t="s">
        <v>100</v>
      </c>
      <c r="Y629" s="148" t="s">
        <v>107</v>
      </c>
      <c r="Z629" s="148">
        <v>11.77</v>
      </c>
      <c r="AA629" s="149">
        <v>1</v>
      </c>
      <c r="AB629" s="148" t="s">
        <v>630</v>
      </c>
      <c r="AC629" s="148" t="s">
        <v>851</v>
      </c>
      <c r="AD629" s="149" t="s">
        <v>1914</v>
      </c>
      <c r="AE629" s="148" t="s">
        <v>350</v>
      </c>
      <c r="AF629" s="148"/>
      <c r="AG629" s="149"/>
      <c r="AH629" s="148"/>
      <c r="AI629" s="148"/>
      <c r="AJ629" s="149"/>
      <c r="AK629" s="148" t="str">
        <f t="shared" si="27"/>
        <v>Non-GFS</v>
      </c>
      <c r="AL629" s="148" t="str">
        <f t="shared" si="28"/>
        <v>Non- ICB</v>
      </c>
      <c r="AM629" s="196" t="str">
        <f t="shared" si="29"/>
        <v>Non-GFS/Non- ICB</v>
      </c>
    </row>
    <row r="630" spans="1:39" x14ac:dyDescent="0.25">
      <c r="A630" s="195" t="str">
        <f>IF(ISERROR(MATCH(H630,PriorMonth!H:H,0)),"New","Unresolved")</f>
        <v>Unresolved</v>
      </c>
      <c r="B630" s="148">
        <v>8520</v>
      </c>
      <c r="C630" s="149" t="s">
        <v>842</v>
      </c>
      <c r="D630" s="148" t="s">
        <v>19</v>
      </c>
      <c r="E630" s="148">
        <v>795</v>
      </c>
      <c r="F630" s="149" t="s">
        <v>264</v>
      </c>
      <c r="G630" s="148" t="s">
        <v>14</v>
      </c>
      <c r="H630" s="148">
        <v>85200320061766</v>
      </c>
      <c r="I630" s="149" t="s">
        <v>277</v>
      </c>
      <c r="J630" s="148" t="s">
        <v>2058</v>
      </c>
      <c r="K630" s="148">
        <v>42795</v>
      </c>
      <c r="L630" s="149">
        <v>98</v>
      </c>
      <c r="M630" s="148" t="s">
        <v>111</v>
      </c>
      <c r="N630" s="148" t="s">
        <v>42</v>
      </c>
      <c r="O630" s="149">
        <v>42859</v>
      </c>
      <c r="P630" s="148" t="s">
        <v>1878</v>
      </c>
      <c r="Q630" s="148">
        <v>34</v>
      </c>
      <c r="R630" s="149" t="s">
        <v>34</v>
      </c>
      <c r="S630" s="148">
        <v>850599</v>
      </c>
      <c r="T630" s="148" t="s">
        <v>197</v>
      </c>
      <c r="U630" s="149">
        <v>11759.36</v>
      </c>
      <c r="V630" s="148" t="s">
        <v>197</v>
      </c>
      <c r="W630" s="148">
        <v>850598.92367339856</v>
      </c>
      <c r="X630" s="149" t="s">
        <v>100</v>
      </c>
      <c r="Y630" s="148" t="s">
        <v>114</v>
      </c>
      <c r="Z630" s="148">
        <v>11.76</v>
      </c>
      <c r="AA630" s="149">
        <v>1</v>
      </c>
      <c r="AB630" s="148" t="s">
        <v>630</v>
      </c>
      <c r="AC630" s="148" t="s">
        <v>426</v>
      </c>
      <c r="AD630" s="149" t="s">
        <v>877</v>
      </c>
      <c r="AE630" s="148" t="s">
        <v>350</v>
      </c>
      <c r="AF630" s="148"/>
      <c r="AG630" s="149"/>
      <c r="AH630" s="148"/>
      <c r="AI630" s="148"/>
      <c r="AJ630" s="149"/>
      <c r="AK630" s="148" t="str">
        <f t="shared" si="27"/>
        <v>GFS</v>
      </c>
      <c r="AL630" s="148" t="str">
        <f t="shared" si="28"/>
        <v>ICB</v>
      </c>
      <c r="AM630" s="196" t="str">
        <f t="shared" si="29"/>
        <v>GFS/ICB</v>
      </c>
    </row>
    <row r="631" spans="1:39" x14ac:dyDescent="0.25">
      <c r="A631" s="195" t="str">
        <f>IF(ISERROR(MATCH(H631,PriorMonth!H:H,0)),"New","Unresolved")</f>
        <v>New</v>
      </c>
      <c r="B631" s="148">
        <v>1740</v>
      </c>
      <c r="C631" s="149" t="s">
        <v>261</v>
      </c>
      <c r="D631" s="148" t="s">
        <v>15</v>
      </c>
      <c r="E631" s="148">
        <v>1750</v>
      </c>
      <c r="F631" s="149" t="s">
        <v>159</v>
      </c>
      <c r="G631" s="148" t="s">
        <v>18</v>
      </c>
      <c r="H631" s="148" t="s">
        <v>2603</v>
      </c>
      <c r="I631" s="149" t="s">
        <v>61</v>
      </c>
      <c r="J631" s="148" t="s">
        <v>1442</v>
      </c>
      <c r="K631" s="148">
        <v>42795</v>
      </c>
      <c r="L631" s="149">
        <v>98</v>
      </c>
      <c r="M631" s="148" t="s">
        <v>118</v>
      </c>
      <c r="N631" s="148" t="s">
        <v>41</v>
      </c>
      <c r="O631" s="149">
        <v>42892</v>
      </c>
      <c r="P631" s="148" t="s">
        <v>1878</v>
      </c>
      <c r="Q631" s="148">
        <v>1</v>
      </c>
      <c r="R631" s="149" t="s">
        <v>33</v>
      </c>
      <c r="S631" s="148">
        <v>212542.92</v>
      </c>
      <c r="T631" s="148" t="s">
        <v>1443</v>
      </c>
      <c r="U631" s="149">
        <v>11726.48</v>
      </c>
      <c r="V631" s="148" t="s">
        <v>1443</v>
      </c>
      <c r="W631" s="148">
        <v>212542.88836970725</v>
      </c>
      <c r="X631" s="149" t="s">
        <v>100</v>
      </c>
      <c r="Y631" s="148" t="s">
        <v>114</v>
      </c>
      <c r="Z631" s="148">
        <v>11.73</v>
      </c>
      <c r="AA631" s="149">
        <v>1</v>
      </c>
      <c r="AB631" s="148" t="s">
        <v>630</v>
      </c>
      <c r="AC631" s="148" t="s">
        <v>454</v>
      </c>
      <c r="AD631" s="149" t="s">
        <v>2600</v>
      </c>
      <c r="AE631" s="148" t="s">
        <v>350</v>
      </c>
      <c r="AF631" s="148"/>
      <c r="AG631" s="149"/>
      <c r="AH631" s="148"/>
      <c r="AI631" s="148"/>
      <c r="AJ631" s="149"/>
      <c r="AK631" s="148" t="str">
        <f t="shared" si="27"/>
        <v>Non-GFS</v>
      </c>
      <c r="AL631" s="148" t="str">
        <f t="shared" si="28"/>
        <v>Non- ICB</v>
      </c>
      <c r="AM631" s="196" t="str">
        <f t="shared" si="29"/>
        <v>Non-GFS/Non- ICB</v>
      </c>
    </row>
    <row r="632" spans="1:39" x14ac:dyDescent="0.25">
      <c r="A632" s="195" t="str">
        <f>IF(ISERROR(MATCH(H632,PriorMonth!H:H,0)),"New","Unresolved")</f>
        <v>Unresolved</v>
      </c>
      <c r="B632" s="148">
        <v>8243</v>
      </c>
      <c r="C632" s="149" t="s">
        <v>120</v>
      </c>
      <c r="D632" s="148" t="s">
        <v>14</v>
      </c>
      <c r="E632" s="148">
        <v>8205</v>
      </c>
      <c r="F632" s="149" t="s">
        <v>130</v>
      </c>
      <c r="G632" s="148" t="s">
        <v>14</v>
      </c>
      <c r="H632" s="148">
        <v>82430160098549</v>
      </c>
      <c r="I632" s="149" t="s">
        <v>56</v>
      </c>
      <c r="J632" s="148" t="s">
        <v>300</v>
      </c>
      <c r="K632" s="148">
        <v>42773</v>
      </c>
      <c r="L632" s="149">
        <v>120</v>
      </c>
      <c r="M632" s="148" t="s">
        <v>111</v>
      </c>
      <c r="N632" s="148" t="s">
        <v>42</v>
      </c>
      <c r="O632" s="149">
        <v>42830</v>
      </c>
      <c r="P632" s="148" t="s">
        <v>838</v>
      </c>
      <c r="Q632" s="148">
        <v>63</v>
      </c>
      <c r="R632" s="149" t="s">
        <v>35</v>
      </c>
      <c r="S632" s="148">
        <v>11707.5</v>
      </c>
      <c r="T632" s="148" t="s">
        <v>100</v>
      </c>
      <c r="U632" s="149">
        <v>11707.5</v>
      </c>
      <c r="V632" s="148" t="s">
        <v>100</v>
      </c>
      <c r="W632" s="148">
        <v>11707.5</v>
      </c>
      <c r="X632" s="149" t="s">
        <v>100</v>
      </c>
      <c r="Y632" s="148" t="s">
        <v>107</v>
      </c>
      <c r="Z632" s="148">
        <v>11.71</v>
      </c>
      <c r="AA632" s="149">
        <v>1</v>
      </c>
      <c r="AB632" s="148" t="s">
        <v>630</v>
      </c>
      <c r="AC632" s="148" t="s">
        <v>762</v>
      </c>
      <c r="AD632" s="149" t="s">
        <v>1482</v>
      </c>
      <c r="AE632" s="148" t="s">
        <v>350</v>
      </c>
      <c r="AF632" s="148"/>
      <c r="AG632" s="149"/>
      <c r="AH632" s="148"/>
      <c r="AI632" s="148"/>
      <c r="AJ632" s="149"/>
      <c r="AK632" s="148" t="str">
        <f t="shared" si="27"/>
        <v>GFS</v>
      </c>
      <c r="AL632" s="148" t="str">
        <f t="shared" si="28"/>
        <v>Non- ICB</v>
      </c>
      <c r="AM632" s="196" t="str">
        <f t="shared" si="29"/>
        <v>GFS/Non- ICB</v>
      </c>
    </row>
    <row r="633" spans="1:39" x14ac:dyDescent="0.25">
      <c r="A633" s="195" t="str">
        <f>IF(ISERROR(MATCH(H633,PriorMonth!H:H,0)),"New","Unresolved")</f>
        <v>Unresolved</v>
      </c>
      <c r="B633" s="148">
        <v>8520</v>
      </c>
      <c r="C633" s="149" t="s">
        <v>842</v>
      </c>
      <c r="D633" s="148" t="s">
        <v>19</v>
      </c>
      <c r="E633" s="148">
        <v>3011</v>
      </c>
      <c r="F633" s="149" t="s">
        <v>164</v>
      </c>
      <c r="G633" s="148" t="s">
        <v>22</v>
      </c>
      <c r="H633" s="148">
        <v>85200410042876</v>
      </c>
      <c r="I633" s="149" t="s">
        <v>59</v>
      </c>
      <c r="J633" s="148" t="s">
        <v>320</v>
      </c>
      <c r="K633" s="148">
        <v>42727</v>
      </c>
      <c r="L633" s="149">
        <v>166</v>
      </c>
      <c r="M633" s="148" t="s">
        <v>122</v>
      </c>
      <c r="N633" s="148" t="s">
        <v>41</v>
      </c>
      <c r="O633" s="149">
        <v>42776</v>
      </c>
      <c r="P633" s="148" t="s">
        <v>838</v>
      </c>
      <c r="Q633" s="148">
        <v>117</v>
      </c>
      <c r="R633" s="149" t="s">
        <v>36</v>
      </c>
      <c r="S633" s="148">
        <v>845550</v>
      </c>
      <c r="T633" s="148" t="s">
        <v>197</v>
      </c>
      <c r="U633" s="149">
        <v>11689.56</v>
      </c>
      <c r="V633" s="148" t="s">
        <v>197</v>
      </c>
      <c r="W633" s="148">
        <v>845550.02604015963</v>
      </c>
      <c r="X633" s="149" t="s">
        <v>100</v>
      </c>
      <c r="Y633" s="148" t="s">
        <v>114</v>
      </c>
      <c r="Z633" s="148">
        <v>11.69</v>
      </c>
      <c r="AA633" s="149">
        <v>1</v>
      </c>
      <c r="AB633" s="148" t="s">
        <v>630</v>
      </c>
      <c r="AC633" s="148" t="s">
        <v>635</v>
      </c>
      <c r="AD633" s="149" t="s">
        <v>939</v>
      </c>
      <c r="AE633" s="148" t="s">
        <v>350</v>
      </c>
      <c r="AF633" s="148"/>
      <c r="AG633" s="149"/>
      <c r="AH633" s="148"/>
      <c r="AI633" s="148"/>
      <c r="AJ633" s="149"/>
      <c r="AK633" s="148" t="str">
        <f t="shared" si="27"/>
        <v>GFS</v>
      </c>
      <c r="AL633" s="148" t="str">
        <f t="shared" si="28"/>
        <v>Non- ICB</v>
      </c>
      <c r="AM633" s="196" t="str">
        <f t="shared" si="29"/>
        <v>GFS/Non- ICB</v>
      </c>
    </row>
    <row r="634" spans="1:39" x14ac:dyDescent="0.25">
      <c r="A634" s="195" t="str">
        <f>IF(ISERROR(MATCH(H634,PriorMonth!H:H,0)),"New","Unresolved")</f>
        <v>New</v>
      </c>
      <c r="B634" s="148">
        <v>309</v>
      </c>
      <c r="C634" s="149" t="s">
        <v>123</v>
      </c>
      <c r="D634" s="148" t="s">
        <v>21</v>
      </c>
      <c r="E634" s="148">
        <v>692</v>
      </c>
      <c r="F634" s="149" t="s">
        <v>187</v>
      </c>
      <c r="G634" s="148" t="s">
        <v>16</v>
      </c>
      <c r="H634" s="148">
        <v>3090120001734</v>
      </c>
      <c r="I634" s="149" t="s">
        <v>2620</v>
      </c>
      <c r="J634" s="148" t="s">
        <v>748</v>
      </c>
      <c r="K634" s="148">
        <v>42858</v>
      </c>
      <c r="L634" s="149">
        <v>35</v>
      </c>
      <c r="M634" s="148" t="s">
        <v>111</v>
      </c>
      <c r="N634" s="148" t="s">
        <v>42</v>
      </c>
      <c r="O634" s="149">
        <v>42893</v>
      </c>
      <c r="P634" s="148" t="s">
        <v>1878</v>
      </c>
      <c r="Q634" s="148">
        <v>0</v>
      </c>
      <c r="R634" s="149" t="s">
        <v>33</v>
      </c>
      <c r="S634" s="148">
        <v>86821.83</v>
      </c>
      <c r="T634" s="148" t="s">
        <v>126</v>
      </c>
      <c r="U634" s="149">
        <v>11669.91</v>
      </c>
      <c r="V634" s="148" t="s">
        <v>126</v>
      </c>
      <c r="W634" s="148">
        <v>86821.806353887514</v>
      </c>
      <c r="X634" s="149" t="s">
        <v>100</v>
      </c>
      <c r="Y634" s="148" t="s">
        <v>114</v>
      </c>
      <c r="Z634" s="148">
        <v>11.67</v>
      </c>
      <c r="AA634" s="149">
        <v>1</v>
      </c>
      <c r="AB634" s="148" t="s">
        <v>630</v>
      </c>
      <c r="AC634" s="148" t="s">
        <v>412</v>
      </c>
      <c r="AD634" s="149" t="s">
        <v>2621</v>
      </c>
      <c r="AE634" s="148" t="s">
        <v>350</v>
      </c>
      <c r="AF634" s="148"/>
      <c r="AG634" s="149"/>
      <c r="AH634" s="148"/>
      <c r="AI634" s="148"/>
      <c r="AJ634" s="149"/>
      <c r="AK634" s="148" t="str">
        <f t="shared" si="27"/>
        <v>GFS</v>
      </c>
      <c r="AL634" s="148" t="str">
        <f t="shared" si="28"/>
        <v>ICB</v>
      </c>
      <c r="AM634" s="196" t="str">
        <f t="shared" si="29"/>
        <v>GFS/ICB</v>
      </c>
    </row>
    <row r="635" spans="1:39" x14ac:dyDescent="0.25">
      <c r="A635" s="195" t="str">
        <f>IF(ISERROR(MATCH(H635,PriorMonth!H:H,0)),"New","Unresolved")</f>
        <v>New</v>
      </c>
      <c r="B635" s="148">
        <v>3036</v>
      </c>
      <c r="C635" s="149" t="s">
        <v>202</v>
      </c>
      <c r="D635" s="148" t="s">
        <v>23</v>
      </c>
      <c r="E635" s="148">
        <v>260</v>
      </c>
      <c r="F635" s="149" t="s">
        <v>113</v>
      </c>
      <c r="G635" s="148" t="s">
        <v>23</v>
      </c>
      <c r="H635" s="148" t="s">
        <v>2795</v>
      </c>
      <c r="I635" s="149" t="s">
        <v>59</v>
      </c>
      <c r="J635" s="148" t="s">
        <v>203</v>
      </c>
      <c r="K635" s="148">
        <v>42829</v>
      </c>
      <c r="L635" s="149">
        <v>64</v>
      </c>
      <c r="M635" s="148" t="s">
        <v>118</v>
      </c>
      <c r="N635" s="148" t="s">
        <v>41</v>
      </c>
      <c r="O635" s="149">
        <v>42892</v>
      </c>
      <c r="P635" s="148" t="s">
        <v>1878</v>
      </c>
      <c r="Q635" s="148">
        <v>1</v>
      </c>
      <c r="R635" s="149" t="s">
        <v>33</v>
      </c>
      <c r="S635" s="148">
        <v>10184.4</v>
      </c>
      <c r="T635" s="148" t="s">
        <v>186</v>
      </c>
      <c r="U635" s="149">
        <v>11657.3</v>
      </c>
      <c r="V635" s="148" t="s">
        <v>186</v>
      </c>
      <c r="W635" s="148">
        <v>10184.400437139526</v>
      </c>
      <c r="X635" s="149" t="s">
        <v>100</v>
      </c>
      <c r="Y635" s="148" t="s">
        <v>107</v>
      </c>
      <c r="Z635" s="148">
        <v>11.66</v>
      </c>
      <c r="AA635" s="149">
        <v>1</v>
      </c>
      <c r="AB635" s="148" t="s">
        <v>630</v>
      </c>
      <c r="AC635" s="148" t="s">
        <v>450</v>
      </c>
      <c r="AD635" s="149" t="s">
        <v>2794</v>
      </c>
      <c r="AE635" s="148" t="s">
        <v>350</v>
      </c>
      <c r="AF635" s="148"/>
      <c r="AG635" s="149"/>
      <c r="AH635" s="148"/>
      <c r="AI635" s="148"/>
      <c r="AJ635" s="149"/>
      <c r="AK635" s="148" t="str">
        <f t="shared" si="27"/>
        <v>Non-GFS</v>
      </c>
      <c r="AL635" s="148" t="str">
        <f t="shared" si="28"/>
        <v>Non- ICB</v>
      </c>
      <c r="AM635" s="196" t="str">
        <f t="shared" si="29"/>
        <v>Non-GFS/Non- ICB</v>
      </c>
    </row>
    <row r="636" spans="1:39" x14ac:dyDescent="0.25">
      <c r="A636" s="195" t="str">
        <f>IF(ISERROR(MATCH(H636,PriorMonth!H:H,0)),"New","Unresolved")</f>
        <v>Unresolved</v>
      </c>
      <c r="B636" s="148">
        <v>8520</v>
      </c>
      <c r="C636" s="149" t="s">
        <v>842</v>
      </c>
      <c r="D636" s="148" t="s">
        <v>19</v>
      </c>
      <c r="E636" s="148">
        <v>199</v>
      </c>
      <c r="F636" s="149" t="s">
        <v>137</v>
      </c>
      <c r="G636" s="148" t="s">
        <v>22</v>
      </c>
      <c r="H636" s="148" t="s">
        <v>1680</v>
      </c>
      <c r="I636" s="149" t="s">
        <v>54</v>
      </c>
      <c r="J636" s="148" t="s">
        <v>381</v>
      </c>
      <c r="K636" s="148">
        <v>42768</v>
      </c>
      <c r="L636" s="149">
        <v>125</v>
      </c>
      <c r="M636" s="148" t="s">
        <v>118</v>
      </c>
      <c r="N636" s="148" t="s">
        <v>41</v>
      </c>
      <c r="O636" s="149">
        <v>42830</v>
      </c>
      <c r="P636" s="148" t="s">
        <v>838</v>
      </c>
      <c r="Q636" s="148">
        <v>63</v>
      </c>
      <c r="R636" s="149" t="s">
        <v>35</v>
      </c>
      <c r="S636" s="148">
        <v>843262</v>
      </c>
      <c r="T636" s="148" t="s">
        <v>197</v>
      </c>
      <c r="U636" s="149">
        <v>11657.93</v>
      </c>
      <c r="V636" s="148" t="s">
        <v>197</v>
      </c>
      <c r="W636" s="148">
        <v>843262.10867426661</v>
      </c>
      <c r="X636" s="149" t="s">
        <v>100</v>
      </c>
      <c r="Y636" s="148" t="s">
        <v>114</v>
      </c>
      <c r="Z636" s="148">
        <v>11.66</v>
      </c>
      <c r="AA636" s="149">
        <v>1</v>
      </c>
      <c r="AB636" s="148" t="s">
        <v>630</v>
      </c>
      <c r="AC636" s="148" t="s">
        <v>484</v>
      </c>
      <c r="AD636" s="149" t="s">
        <v>363</v>
      </c>
      <c r="AE636" s="148" t="s">
        <v>350</v>
      </c>
      <c r="AF636" s="148"/>
      <c r="AG636" s="149"/>
      <c r="AH636" s="148"/>
      <c r="AI636" s="148"/>
      <c r="AJ636" s="149"/>
      <c r="AK636" s="148" t="str">
        <f t="shared" si="27"/>
        <v>Non-GFS</v>
      </c>
      <c r="AL636" s="148" t="str">
        <f t="shared" si="28"/>
        <v>Non- ICB</v>
      </c>
      <c r="AM636" s="196" t="str">
        <f t="shared" si="29"/>
        <v>Non-GFS/Non- ICB</v>
      </c>
    </row>
    <row r="637" spans="1:39" x14ac:dyDescent="0.25">
      <c r="A637" s="195" t="str">
        <f>IF(ISERROR(MATCH(H637,PriorMonth!H:H,0)),"New","Unresolved")</f>
        <v>Unresolved</v>
      </c>
      <c r="B637" s="148">
        <v>199</v>
      </c>
      <c r="C637" s="149" t="s">
        <v>137</v>
      </c>
      <c r="D637" s="148" t="s">
        <v>22</v>
      </c>
      <c r="E637" s="148">
        <v>8105</v>
      </c>
      <c r="F637" s="149" t="s">
        <v>176</v>
      </c>
      <c r="G637" s="148" t="s">
        <v>22</v>
      </c>
      <c r="H637" s="148">
        <v>199030003187</v>
      </c>
      <c r="I637" s="149" t="s">
        <v>60</v>
      </c>
      <c r="J637" s="148" t="s">
        <v>325</v>
      </c>
      <c r="K637" s="148">
        <v>42667</v>
      </c>
      <c r="L637" s="149">
        <v>226</v>
      </c>
      <c r="M637" s="148" t="s">
        <v>118</v>
      </c>
      <c r="N637" s="148" t="s">
        <v>41</v>
      </c>
      <c r="O637" s="149">
        <v>42732</v>
      </c>
      <c r="P637" s="148" t="s">
        <v>651</v>
      </c>
      <c r="Q637" s="148">
        <v>161</v>
      </c>
      <c r="R637" s="149" t="s">
        <v>39</v>
      </c>
      <c r="S637" s="148">
        <v>13037.7</v>
      </c>
      <c r="T637" s="148" t="s">
        <v>248</v>
      </c>
      <c r="U637" s="149">
        <v>11619.02</v>
      </c>
      <c r="V637" s="148" t="s">
        <v>248</v>
      </c>
      <c r="W637" s="148">
        <v>13037.701885419679</v>
      </c>
      <c r="X637" s="149" t="s">
        <v>100</v>
      </c>
      <c r="Y637" s="148" t="s">
        <v>107</v>
      </c>
      <c r="Z637" s="148">
        <v>11.62</v>
      </c>
      <c r="AA637" s="149">
        <v>1</v>
      </c>
      <c r="AB637" s="148" t="s">
        <v>630</v>
      </c>
      <c r="AC637" s="148" t="s">
        <v>446</v>
      </c>
      <c r="AD637" s="149" t="s">
        <v>828</v>
      </c>
      <c r="AE637" s="148" t="s">
        <v>350</v>
      </c>
      <c r="AF637" s="148"/>
      <c r="AG637" s="149"/>
      <c r="AH637" s="148"/>
      <c r="AI637" s="148"/>
      <c r="AJ637" s="149"/>
      <c r="AK637" s="148" t="str">
        <f t="shared" si="27"/>
        <v>GFS</v>
      </c>
      <c r="AL637" s="148" t="str">
        <f t="shared" si="28"/>
        <v>Non- ICB</v>
      </c>
      <c r="AM637" s="196" t="str">
        <f t="shared" si="29"/>
        <v>GFS/Non- ICB</v>
      </c>
    </row>
    <row r="638" spans="1:39" x14ac:dyDescent="0.25">
      <c r="A638" s="195" t="str">
        <f>IF(ISERROR(MATCH(H638,PriorMonth!H:H,0)),"New","Unresolved")</f>
        <v>Unresolved</v>
      </c>
      <c r="B638" s="148">
        <v>3036</v>
      </c>
      <c r="C638" s="149" t="s">
        <v>202</v>
      </c>
      <c r="D638" s="148" t="s">
        <v>23</v>
      </c>
      <c r="E638" s="148">
        <v>260</v>
      </c>
      <c r="F638" s="149" t="s">
        <v>113</v>
      </c>
      <c r="G638" s="148" t="s">
        <v>23</v>
      </c>
      <c r="H638" s="148" t="s">
        <v>887</v>
      </c>
      <c r="I638" s="149" t="s">
        <v>59</v>
      </c>
      <c r="J638" s="148" t="s">
        <v>203</v>
      </c>
      <c r="K638" s="148">
        <v>42705</v>
      </c>
      <c r="L638" s="149">
        <v>188</v>
      </c>
      <c r="M638" s="148" t="s">
        <v>111</v>
      </c>
      <c r="N638" s="148" t="s">
        <v>42</v>
      </c>
      <c r="O638" s="149">
        <v>42776</v>
      </c>
      <c r="P638" s="148" t="s">
        <v>838</v>
      </c>
      <c r="Q638" s="148">
        <v>117</v>
      </c>
      <c r="R638" s="149" t="s">
        <v>36</v>
      </c>
      <c r="S638" s="148">
        <v>10080</v>
      </c>
      <c r="T638" s="148" t="s">
        <v>186</v>
      </c>
      <c r="U638" s="149">
        <v>11537.8</v>
      </c>
      <c r="V638" s="148" t="s">
        <v>186</v>
      </c>
      <c r="W638" s="148">
        <v>10079.999259144777</v>
      </c>
      <c r="X638" s="149" t="s">
        <v>100</v>
      </c>
      <c r="Y638" s="148" t="s">
        <v>107</v>
      </c>
      <c r="Z638" s="148">
        <v>11.54</v>
      </c>
      <c r="AA638" s="149">
        <v>1</v>
      </c>
      <c r="AB638" s="148" t="s">
        <v>630</v>
      </c>
      <c r="AC638" s="148" t="s">
        <v>442</v>
      </c>
      <c r="AD638" s="149" t="s">
        <v>549</v>
      </c>
      <c r="AE638" s="148" t="s">
        <v>350</v>
      </c>
      <c r="AF638" s="148"/>
      <c r="AG638" s="149"/>
      <c r="AH638" s="148"/>
      <c r="AI638" s="148"/>
      <c r="AJ638" s="149"/>
      <c r="AK638" s="148" t="str">
        <f t="shared" si="27"/>
        <v>Non-GFS</v>
      </c>
      <c r="AL638" s="148" t="str">
        <f t="shared" si="28"/>
        <v>Non- ICB</v>
      </c>
      <c r="AM638" s="196" t="str">
        <f t="shared" si="29"/>
        <v>Non-GFS/Non- ICB</v>
      </c>
    </row>
    <row r="639" spans="1:39" x14ac:dyDescent="0.25">
      <c r="A639" s="195" t="str">
        <f>IF(ISERROR(MATCH(H639,PriorMonth!H:H,0)),"New","Unresolved")</f>
        <v>Unresolved</v>
      </c>
      <c r="B639" s="148">
        <v>1960</v>
      </c>
      <c r="C639" s="149" t="s">
        <v>423</v>
      </c>
      <c r="D639" s="148" t="s">
        <v>22</v>
      </c>
      <c r="E639" s="148">
        <v>3011</v>
      </c>
      <c r="F639" s="149" t="s">
        <v>164</v>
      </c>
      <c r="G639" s="148" t="s">
        <v>22</v>
      </c>
      <c r="H639" s="148">
        <v>19600510065279</v>
      </c>
      <c r="I639" s="149" t="s">
        <v>538</v>
      </c>
      <c r="J639" s="148" t="s">
        <v>263</v>
      </c>
      <c r="K639" s="148">
        <v>42614</v>
      </c>
      <c r="L639" s="149">
        <v>279</v>
      </c>
      <c r="M639" s="148" t="s">
        <v>158</v>
      </c>
      <c r="N639" s="148" t="s">
        <v>41</v>
      </c>
      <c r="O639" s="149">
        <v>42649</v>
      </c>
      <c r="P639" s="148" t="s">
        <v>406</v>
      </c>
      <c r="Q639" s="148">
        <v>244</v>
      </c>
      <c r="R639" s="149" t="s">
        <v>37</v>
      </c>
      <c r="S639" s="148">
        <v>12922.94</v>
      </c>
      <c r="T639" s="148" t="s">
        <v>248</v>
      </c>
      <c r="U639" s="149">
        <v>11516.75</v>
      </c>
      <c r="V639" s="148" t="s">
        <v>248</v>
      </c>
      <c r="W639" s="148">
        <v>12922.944722438475</v>
      </c>
      <c r="X639" s="149" t="s">
        <v>100</v>
      </c>
      <c r="Y639" s="148" t="s">
        <v>107</v>
      </c>
      <c r="Z639" s="148">
        <v>11.52</v>
      </c>
      <c r="AA639" s="149">
        <v>1</v>
      </c>
      <c r="AB639" s="148" t="s">
        <v>630</v>
      </c>
      <c r="AC639" s="148" t="s">
        <v>635</v>
      </c>
      <c r="AD639" s="149" t="s">
        <v>692</v>
      </c>
      <c r="AE639" s="148" t="s">
        <v>350</v>
      </c>
      <c r="AF639" s="148"/>
      <c r="AG639" s="149"/>
      <c r="AH639" s="148"/>
      <c r="AI639" s="148"/>
      <c r="AJ639" s="149"/>
      <c r="AK639" s="148" t="str">
        <f t="shared" si="27"/>
        <v>GFS</v>
      </c>
      <c r="AL639" s="148" t="str">
        <f t="shared" si="28"/>
        <v>Non- ICB</v>
      </c>
      <c r="AM639" s="196" t="str">
        <f t="shared" si="29"/>
        <v>GFS/Non- ICB</v>
      </c>
    </row>
    <row r="640" spans="1:39" x14ac:dyDescent="0.25">
      <c r="A640" s="195" t="str">
        <f>IF(ISERROR(MATCH(H640,PriorMonth!H:H,0)),"New","Unresolved")</f>
        <v>Unresolved</v>
      </c>
      <c r="B640" s="148">
        <v>8243</v>
      </c>
      <c r="C640" s="149" t="s">
        <v>120</v>
      </c>
      <c r="D640" s="148" t="s">
        <v>14</v>
      </c>
      <c r="E640" s="148">
        <v>635</v>
      </c>
      <c r="F640" s="149" t="s">
        <v>142</v>
      </c>
      <c r="G640" s="148" t="s">
        <v>16</v>
      </c>
      <c r="H640" s="148">
        <v>82430160099569</v>
      </c>
      <c r="I640" s="149" t="s">
        <v>55</v>
      </c>
      <c r="J640" s="148" t="s">
        <v>1893</v>
      </c>
      <c r="K640" s="148">
        <v>42795</v>
      </c>
      <c r="L640" s="149">
        <v>98</v>
      </c>
      <c r="M640" s="148" t="s">
        <v>111</v>
      </c>
      <c r="N640" s="148" t="s">
        <v>42</v>
      </c>
      <c r="O640" s="149">
        <v>42831</v>
      </c>
      <c r="P640" s="148" t="s">
        <v>838</v>
      </c>
      <c r="Q640" s="148">
        <v>62</v>
      </c>
      <c r="R640" s="149" t="s">
        <v>35</v>
      </c>
      <c r="S640" s="148">
        <v>11500</v>
      </c>
      <c r="T640" s="148" t="s">
        <v>100</v>
      </c>
      <c r="U640" s="149">
        <v>11500</v>
      </c>
      <c r="V640" s="148" t="s">
        <v>100</v>
      </c>
      <c r="W640" s="148">
        <v>11500</v>
      </c>
      <c r="X640" s="149" t="s">
        <v>100</v>
      </c>
      <c r="Y640" s="148" t="s">
        <v>114</v>
      </c>
      <c r="Z640" s="148">
        <v>11.5</v>
      </c>
      <c r="AA640" s="149">
        <v>1</v>
      </c>
      <c r="AB640" s="148" t="s">
        <v>630</v>
      </c>
      <c r="AC640" s="148" t="s">
        <v>429</v>
      </c>
      <c r="AD640" s="149" t="s">
        <v>1788</v>
      </c>
      <c r="AE640" s="148" t="s">
        <v>350</v>
      </c>
      <c r="AF640" s="148"/>
      <c r="AG640" s="149"/>
      <c r="AH640" s="148"/>
      <c r="AI640" s="148"/>
      <c r="AJ640" s="149"/>
      <c r="AK640" s="148" t="str">
        <f t="shared" si="27"/>
        <v>GFS</v>
      </c>
      <c r="AL640" s="148" t="str">
        <f t="shared" si="28"/>
        <v>Non- ICB</v>
      </c>
      <c r="AM640" s="196" t="str">
        <f t="shared" si="29"/>
        <v>GFS/Non- ICB</v>
      </c>
    </row>
    <row r="641" spans="1:39" x14ac:dyDescent="0.25">
      <c r="A641" s="195" t="str">
        <f>IF(ISERROR(MATCH(H641,PriorMonth!H:H,0)),"New","Unresolved")</f>
        <v>New</v>
      </c>
      <c r="B641" s="148">
        <v>9701</v>
      </c>
      <c r="C641" s="149" t="s">
        <v>199</v>
      </c>
      <c r="D641" s="148" t="s">
        <v>14</v>
      </c>
      <c r="E641" s="148">
        <v>8205</v>
      </c>
      <c r="F641" s="149" t="s">
        <v>130</v>
      </c>
      <c r="G641" s="148" t="s">
        <v>14</v>
      </c>
      <c r="H641" s="148">
        <v>97120170331</v>
      </c>
      <c r="I641" s="149" t="s">
        <v>57</v>
      </c>
      <c r="J641" s="148" t="s">
        <v>133</v>
      </c>
      <c r="K641" s="148">
        <v>42849</v>
      </c>
      <c r="L641" s="149">
        <v>44</v>
      </c>
      <c r="M641" s="148" t="s">
        <v>127</v>
      </c>
      <c r="N641" s="148" t="s">
        <v>128</v>
      </c>
      <c r="O641" s="149">
        <v>42892</v>
      </c>
      <c r="P641" s="148" t="s">
        <v>1878</v>
      </c>
      <c r="Q641" s="148">
        <v>1</v>
      </c>
      <c r="R641" s="149" t="s">
        <v>33</v>
      </c>
      <c r="S641" s="148">
        <v>11500</v>
      </c>
      <c r="T641" s="148" t="s">
        <v>100</v>
      </c>
      <c r="U641" s="149">
        <v>11500</v>
      </c>
      <c r="V641" s="148" t="s">
        <v>200</v>
      </c>
      <c r="W641" s="148">
        <v>52503.240363030229</v>
      </c>
      <c r="X641" s="149" t="s">
        <v>100</v>
      </c>
      <c r="Y641" s="148" t="s">
        <v>107</v>
      </c>
      <c r="Z641" s="148">
        <v>11.5</v>
      </c>
      <c r="AA641" s="149">
        <v>1</v>
      </c>
      <c r="AB641" s="148" t="s">
        <v>630</v>
      </c>
      <c r="AC641" s="148" t="s">
        <v>762</v>
      </c>
      <c r="AD641" s="149" t="s">
        <v>1513</v>
      </c>
      <c r="AE641" s="148" t="s">
        <v>350</v>
      </c>
      <c r="AF641" s="148"/>
      <c r="AG641" s="149"/>
      <c r="AH641" s="148"/>
      <c r="AI641" s="148"/>
      <c r="AJ641" s="149"/>
      <c r="AK641" s="148" t="str">
        <f t="shared" si="27"/>
        <v>Non-GFS</v>
      </c>
      <c r="AL641" s="148" t="str">
        <f t="shared" si="28"/>
        <v>Non- ICB</v>
      </c>
      <c r="AM641" s="196" t="str">
        <f t="shared" si="29"/>
        <v>Non-GFS/Non- ICB</v>
      </c>
    </row>
    <row r="642" spans="1:39" x14ac:dyDescent="0.25">
      <c r="A642" s="195" t="str">
        <f>IF(ISERROR(MATCH(H642,PriorMonth!H:H,0)),"New","Unresolved")</f>
        <v>Unresolved</v>
      </c>
      <c r="B642" s="148">
        <v>795</v>
      </c>
      <c r="C642" s="149" t="s">
        <v>264</v>
      </c>
      <c r="D642" s="148" t="s">
        <v>14</v>
      </c>
      <c r="E642" s="148">
        <v>8205</v>
      </c>
      <c r="F642" s="149" t="s">
        <v>130</v>
      </c>
      <c r="G642" s="148" t="s">
        <v>14</v>
      </c>
      <c r="H642" s="148">
        <v>7950210003648</v>
      </c>
      <c r="I642" s="149" t="s">
        <v>56</v>
      </c>
      <c r="J642" s="148" t="s">
        <v>840</v>
      </c>
      <c r="K642" s="148">
        <v>42733</v>
      </c>
      <c r="L642" s="149">
        <v>160</v>
      </c>
      <c r="M642" s="148" t="s">
        <v>127</v>
      </c>
      <c r="N642" s="148" t="s">
        <v>128</v>
      </c>
      <c r="O642" s="149">
        <v>42797</v>
      </c>
      <c r="P642" s="148" t="s">
        <v>838</v>
      </c>
      <c r="Q642" s="148">
        <v>96</v>
      </c>
      <c r="R642" s="149" t="s">
        <v>36</v>
      </c>
      <c r="S642" s="148">
        <v>12516</v>
      </c>
      <c r="T642" s="148" t="s">
        <v>112</v>
      </c>
      <c r="U642" s="149">
        <v>11486.78</v>
      </c>
      <c r="V642" s="148" t="s">
        <v>112</v>
      </c>
      <c r="W642" s="148">
        <v>12515.995327795261</v>
      </c>
      <c r="X642" s="149" t="s">
        <v>100</v>
      </c>
      <c r="Y642" s="148" t="s">
        <v>107</v>
      </c>
      <c r="Z642" s="148">
        <v>11.49</v>
      </c>
      <c r="AA642" s="149">
        <v>1</v>
      </c>
      <c r="AB642" s="148" t="s">
        <v>630</v>
      </c>
      <c r="AC642" s="148" t="s">
        <v>762</v>
      </c>
      <c r="AD642" s="149" t="s">
        <v>1225</v>
      </c>
      <c r="AE642" s="148" t="s">
        <v>350</v>
      </c>
      <c r="AF642" s="148"/>
      <c r="AG642" s="149"/>
      <c r="AH642" s="148"/>
      <c r="AI642" s="148"/>
      <c r="AJ642" s="149"/>
      <c r="AK642" s="148" t="str">
        <f t="shared" ref="AK642:AK705" si="30">IF(TEXT(B642,0)=LEFT(H642,LEN(B642)),"GFS","Non-GFS")</f>
        <v>GFS</v>
      </c>
      <c r="AL642" s="148" t="str">
        <f t="shared" ref="AL642:AL705" si="31">IF(AND(AK642="GFS",MID(H642,LEN(B642)+3,1)="2"),"ICB","Non- ICB")</f>
        <v>Non- ICB</v>
      </c>
      <c r="AM642" s="196" t="str">
        <f t="shared" ref="AM642:AM705" si="32">AK642&amp;"/"&amp;AL642</f>
        <v>GFS/Non- ICB</v>
      </c>
    </row>
    <row r="643" spans="1:39" x14ac:dyDescent="0.25">
      <c r="A643" s="195" t="str">
        <f>IF(ISERROR(MATCH(H643,PriorMonth!H:H,0)),"New","Unresolved")</f>
        <v>Unresolved</v>
      </c>
      <c r="B643" s="148">
        <v>3014</v>
      </c>
      <c r="C643" s="149" t="s">
        <v>144</v>
      </c>
      <c r="D643" s="148" t="s">
        <v>16</v>
      </c>
      <c r="E643" s="148">
        <v>693</v>
      </c>
      <c r="F643" s="149" t="s">
        <v>177</v>
      </c>
      <c r="G643" s="148" t="s">
        <v>16</v>
      </c>
      <c r="H643" s="148">
        <v>30140110147597</v>
      </c>
      <c r="I643" s="149" t="s">
        <v>59</v>
      </c>
      <c r="J643" s="148" t="s">
        <v>135</v>
      </c>
      <c r="K643" s="148">
        <v>42794</v>
      </c>
      <c r="L643" s="149">
        <v>99</v>
      </c>
      <c r="M643" s="148" t="s">
        <v>111</v>
      </c>
      <c r="N643" s="148" t="s">
        <v>42</v>
      </c>
      <c r="O643" s="149">
        <v>42859</v>
      </c>
      <c r="P643" s="148" t="s">
        <v>1878</v>
      </c>
      <c r="Q643" s="148">
        <v>34</v>
      </c>
      <c r="R643" s="149" t="s">
        <v>34</v>
      </c>
      <c r="S643" s="148">
        <v>11491.2</v>
      </c>
      <c r="T643" s="148" t="s">
        <v>100</v>
      </c>
      <c r="U643" s="149">
        <v>11491.2</v>
      </c>
      <c r="V643" s="148" t="s">
        <v>100</v>
      </c>
      <c r="W643" s="148">
        <v>11491.2</v>
      </c>
      <c r="X643" s="149" t="s">
        <v>100</v>
      </c>
      <c r="Y643" s="148" t="s">
        <v>107</v>
      </c>
      <c r="Z643" s="148">
        <v>11.49</v>
      </c>
      <c r="AA643" s="149">
        <v>1</v>
      </c>
      <c r="AB643" s="148" t="s">
        <v>630</v>
      </c>
      <c r="AC643" s="148" t="s">
        <v>431</v>
      </c>
      <c r="AD643" s="149" t="s">
        <v>1293</v>
      </c>
      <c r="AE643" s="148" t="s">
        <v>350</v>
      </c>
      <c r="AF643" s="148"/>
      <c r="AG643" s="149"/>
      <c r="AH643" s="148"/>
      <c r="AI643" s="148"/>
      <c r="AJ643" s="149"/>
      <c r="AK643" s="148" t="str">
        <f t="shared" si="30"/>
        <v>GFS</v>
      </c>
      <c r="AL643" s="148" t="str">
        <f t="shared" si="31"/>
        <v>Non- ICB</v>
      </c>
      <c r="AM643" s="196" t="str">
        <f t="shared" si="32"/>
        <v>GFS/Non- ICB</v>
      </c>
    </row>
    <row r="644" spans="1:39" x14ac:dyDescent="0.25">
      <c r="A644" s="195" t="str">
        <f>IF(ISERROR(MATCH(H644,PriorMonth!H:H,0)),"New","Unresolved")</f>
        <v>New</v>
      </c>
      <c r="B644" s="148">
        <v>3019</v>
      </c>
      <c r="C644" s="149" t="s">
        <v>134</v>
      </c>
      <c r="D644" s="148" t="s">
        <v>16</v>
      </c>
      <c r="E644" s="148">
        <v>3033</v>
      </c>
      <c r="F644" s="149" t="s">
        <v>156</v>
      </c>
      <c r="G644" s="148" t="s">
        <v>18</v>
      </c>
      <c r="H644" s="148">
        <v>30190110008494</v>
      </c>
      <c r="I644" s="149" t="s">
        <v>59</v>
      </c>
      <c r="J644" s="148" t="s">
        <v>135</v>
      </c>
      <c r="K644" s="148">
        <v>42885</v>
      </c>
      <c r="L644" s="149">
        <v>8</v>
      </c>
      <c r="M644" s="148" t="s">
        <v>127</v>
      </c>
      <c r="N644" s="148" t="s">
        <v>128</v>
      </c>
      <c r="O644" s="149">
        <v>42891</v>
      </c>
      <c r="P644" s="148" t="s">
        <v>1878</v>
      </c>
      <c r="Q644" s="148">
        <v>2</v>
      </c>
      <c r="R644" s="149" t="s">
        <v>33</v>
      </c>
      <c r="S644" s="148">
        <v>11476.23</v>
      </c>
      <c r="T644" s="148" t="s">
        <v>100</v>
      </c>
      <c r="U644" s="149">
        <v>11476.23</v>
      </c>
      <c r="V644" s="148" t="s">
        <v>100</v>
      </c>
      <c r="W644" s="148">
        <v>11476.23</v>
      </c>
      <c r="X644" s="149" t="s">
        <v>100</v>
      </c>
      <c r="Y644" s="148" t="s">
        <v>114</v>
      </c>
      <c r="Z644" s="148">
        <v>11.48</v>
      </c>
      <c r="AA644" s="149">
        <v>1</v>
      </c>
      <c r="AB644" s="148" t="s">
        <v>630</v>
      </c>
      <c r="AC644" s="148" t="s">
        <v>451</v>
      </c>
      <c r="AD644" s="149" t="s">
        <v>2629</v>
      </c>
      <c r="AE644" s="148" t="s">
        <v>350</v>
      </c>
      <c r="AF644" s="148"/>
      <c r="AG644" s="149"/>
      <c r="AH644" s="148"/>
      <c r="AI644" s="148"/>
      <c r="AJ644" s="149"/>
      <c r="AK644" s="148" t="str">
        <f t="shared" si="30"/>
        <v>GFS</v>
      </c>
      <c r="AL644" s="148" t="str">
        <f t="shared" si="31"/>
        <v>Non- ICB</v>
      </c>
      <c r="AM644" s="196" t="str">
        <f t="shared" si="32"/>
        <v>GFS/Non- ICB</v>
      </c>
    </row>
    <row r="645" spans="1:39" x14ac:dyDescent="0.25">
      <c r="A645" s="195" t="str">
        <f>IF(ISERROR(MATCH(H645,PriorMonth!H:H,0)),"New","Unresolved")</f>
        <v>Unresolved</v>
      </c>
      <c r="B645" s="148">
        <v>3014</v>
      </c>
      <c r="C645" s="149" t="s">
        <v>144</v>
      </c>
      <c r="D645" s="148" t="s">
        <v>16</v>
      </c>
      <c r="E645" s="148">
        <v>692</v>
      </c>
      <c r="F645" s="149" t="s">
        <v>187</v>
      </c>
      <c r="G645" s="148" t="s">
        <v>16</v>
      </c>
      <c r="H645" s="148">
        <v>30140110147918</v>
      </c>
      <c r="I645" s="149" t="s">
        <v>59</v>
      </c>
      <c r="J645" s="148" t="s">
        <v>135</v>
      </c>
      <c r="K645" s="148">
        <v>42794</v>
      </c>
      <c r="L645" s="149">
        <v>99</v>
      </c>
      <c r="M645" s="148" t="s">
        <v>111</v>
      </c>
      <c r="N645" s="148" t="s">
        <v>42</v>
      </c>
      <c r="O645" s="149">
        <v>42859</v>
      </c>
      <c r="P645" s="148" t="s">
        <v>1878</v>
      </c>
      <c r="Q645" s="148">
        <v>34</v>
      </c>
      <c r="R645" s="149" t="s">
        <v>34</v>
      </c>
      <c r="S645" s="148">
        <v>11448</v>
      </c>
      <c r="T645" s="148" t="s">
        <v>100</v>
      </c>
      <c r="U645" s="149">
        <v>11448</v>
      </c>
      <c r="V645" s="148" t="s">
        <v>100</v>
      </c>
      <c r="W645" s="148">
        <v>11448</v>
      </c>
      <c r="X645" s="149" t="s">
        <v>100</v>
      </c>
      <c r="Y645" s="148" t="s">
        <v>107</v>
      </c>
      <c r="Z645" s="148">
        <v>11.45</v>
      </c>
      <c r="AA645" s="149">
        <v>1</v>
      </c>
      <c r="AB645" s="148" t="s">
        <v>630</v>
      </c>
      <c r="AC645" s="148" t="s">
        <v>1509</v>
      </c>
      <c r="AD645" s="149" t="s">
        <v>1510</v>
      </c>
      <c r="AE645" s="148" t="s">
        <v>350</v>
      </c>
      <c r="AF645" s="148"/>
      <c r="AG645" s="149"/>
      <c r="AH645" s="148"/>
      <c r="AI645" s="148"/>
      <c r="AJ645" s="149"/>
      <c r="AK645" s="148" t="str">
        <f t="shared" si="30"/>
        <v>GFS</v>
      </c>
      <c r="AL645" s="148" t="str">
        <f t="shared" si="31"/>
        <v>Non- ICB</v>
      </c>
      <c r="AM645" s="196" t="str">
        <f t="shared" si="32"/>
        <v>GFS/Non- ICB</v>
      </c>
    </row>
    <row r="646" spans="1:39" x14ac:dyDescent="0.25">
      <c r="A646" s="195" t="str">
        <f>IF(ISERROR(MATCH(H646,PriorMonth!H:H,0)),"New","Unresolved")</f>
        <v>New</v>
      </c>
      <c r="B646" s="148">
        <v>8520</v>
      </c>
      <c r="C646" s="149" t="s">
        <v>842</v>
      </c>
      <c r="D646" s="148" t="s">
        <v>19</v>
      </c>
      <c r="E646" s="148">
        <v>95</v>
      </c>
      <c r="F646" s="149" t="s">
        <v>153</v>
      </c>
      <c r="G646" s="148" t="s">
        <v>17</v>
      </c>
      <c r="H646" s="148">
        <v>85202730000131</v>
      </c>
      <c r="I646" s="149" t="s">
        <v>60</v>
      </c>
      <c r="J646" s="148" t="s">
        <v>483</v>
      </c>
      <c r="K646" s="148">
        <v>42828</v>
      </c>
      <c r="L646" s="149">
        <v>65</v>
      </c>
      <c r="M646" s="148" t="s">
        <v>111</v>
      </c>
      <c r="N646" s="148" t="s">
        <v>42</v>
      </c>
      <c r="O646" s="149">
        <v>42893</v>
      </c>
      <c r="P646" s="148" t="s">
        <v>1878</v>
      </c>
      <c r="Q646" s="148">
        <v>0</v>
      </c>
      <c r="R646" s="149" t="s">
        <v>33</v>
      </c>
      <c r="S646" s="148">
        <v>827914</v>
      </c>
      <c r="T646" s="148" t="s">
        <v>197</v>
      </c>
      <c r="U646" s="149">
        <v>11445.75</v>
      </c>
      <c r="V646" s="148" t="s">
        <v>197</v>
      </c>
      <c r="W646" s="148">
        <v>827914.32787454431</v>
      </c>
      <c r="X646" s="149" t="s">
        <v>100</v>
      </c>
      <c r="Y646" s="148" t="s">
        <v>114</v>
      </c>
      <c r="Z646" s="148">
        <v>11.45</v>
      </c>
      <c r="AA646" s="149">
        <v>1</v>
      </c>
      <c r="AB646" s="148" t="s">
        <v>630</v>
      </c>
      <c r="AC646" s="148" t="s">
        <v>422</v>
      </c>
      <c r="AD646" s="149" t="s">
        <v>370</v>
      </c>
      <c r="AE646" s="148" t="s">
        <v>350</v>
      </c>
      <c r="AF646" s="148"/>
      <c r="AG646" s="149"/>
      <c r="AH646" s="148"/>
      <c r="AI646" s="148"/>
      <c r="AJ646" s="149"/>
      <c r="AK646" s="148" t="str">
        <f t="shared" si="30"/>
        <v>GFS</v>
      </c>
      <c r="AL646" s="148" t="str">
        <f t="shared" si="31"/>
        <v>Non- ICB</v>
      </c>
      <c r="AM646" s="196" t="str">
        <f t="shared" si="32"/>
        <v>GFS/Non- ICB</v>
      </c>
    </row>
    <row r="647" spans="1:39" x14ac:dyDescent="0.25">
      <c r="A647" s="195" t="str">
        <f>IF(ISERROR(MATCH(H647,PriorMonth!H:H,0)),"New","Unresolved")</f>
        <v>Unresolved</v>
      </c>
      <c r="B647" s="148">
        <v>413</v>
      </c>
      <c r="C647" s="149" t="s">
        <v>136</v>
      </c>
      <c r="D647" s="148" t="s">
        <v>13</v>
      </c>
      <c r="E647" s="148">
        <v>1350</v>
      </c>
      <c r="F647" s="149" t="s">
        <v>124</v>
      </c>
      <c r="G647" s="148" t="s">
        <v>21</v>
      </c>
      <c r="H647" s="148">
        <v>4130110158423</v>
      </c>
      <c r="I647" s="149" t="s">
        <v>55</v>
      </c>
      <c r="J647" s="148" t="s">
        <v>294</v>
      </c>
      <c r="K647" s="148">
        <v>42642</v>
      </c>
      <c r="L647" s="149">
        <v>251</v>
      </c>
      <c r="M647" s="148" t="s">
        <v>127</v>
      </c>
      <c r="N647" s="148" t="s">
        <v>128</v>
      </c>
      <c r="O647" s="149">
        <v>42706</v>
      </c>
      <c r="P647" s="148" t="s">
        <v>651</v>
      </c>
      <c r="Q647" s="148">
        <v>187</v>
      </c>
      <c r="R647" s="149" t="s">
        <v>37</v>
      </c>
      <c r="S647" s="148">
        <v>11440</v>
      </c>
      <c r="T647" s="148" t="s">
        <v>100</v>
      </c>
      <c r="U647" s="149">
        <v>11440</v>
      </c>
      <c r="V647" s="148" t="s">
        <v>100</v>
      </c>
      <c r="W647" s="148">
        <v>11440</v>
      </c>
      <c r="X647" s="149" t="s">
        <v>100</v>
      </c>
      <c r="Y647" s="148" t="s">
        <v>114</v>
      </c>
      <c r="Z647" s="148">
        <v>11.44</v>
      </c>
      <c r="AA647" s="149">
        <v>1</v>
      </c>
      <c r="AB647" s="148" t="s">
        <v>630</v>
      </c>
      <c r="AC647" s="148" t="s">
        <v>436</v>
      </c>
      <c r="AD647" s="149" t="s">
        <v>371</v>
      </c>
      <c r="AE647" s="148" t="s">
        <v>350</v>
      </c>
      <c r="AF647" s="148"/>
      <c r="AG647" s="149"/>
      <c r="AH647" s="148"/>
      <c r="AI647" s="148"/>
      <c r="AJ647" s="149"/>
      <c r="AK647" s="148" t="str">
        <f t="shared" si="30"/>
        <v>GFS</v>
      </c>
      <c r="AL647" s="148" t="str">
        <f t="shared" si="31"/>
        <v>Non- ICB</v>
      </c>
      <c r="AM647" s="196" t="str">
        <f t="shared" si="32"/>
        <v>GFS/Non- ICB</v>
      </c>
    </row>
    <row r="648" spans="1:39" x14ac:dyDescent="0.25">
      <c r="A648" s="195" t="str">
        <f>IF(ISERROR(MATCH(H648,PriorMonth!H:H,0)),"New","Unresolved")</f>
        <v>Unresolved</v>
      </c>
      <c r="B648" s="148">
        <v>95</v>
      </c>
      <c r="C648" s="149" t="s">
        <v>153</v>
      </c>
      <c r="D648" s="148" t="s">
        <v>17</v>
      </c>
      <c r="E648" s="148">
        <v>8310</v>
      </c>
      <c r="F648" s="149" t="s">
        <v>170</v>
      </c>
      <c r="G648" s="148" t="s">
        <v>14</v>
      </c>
      <c r="H648" s="148">
        <v>950110008636</v>
      </c>
      <c r="I648" s="149" t="s">
        <v>58</v>
      </c>
      <c r="J648" s="148" t="s">
        <v>195</v>
      </c>
      <c r="K648" s="148">
        <v>42516</v>
      </c>
      <c r="L648" s="149">
        <v>377</v>
      </c>
      <c r="M648" s="148" t="s">
        <v>118</v>
      </c>
      <c r="N648" s="148" t="s">
        <v>41</v>
      </c>
      <c r="O648" s="149">
        <v>42859</v>
      </c>
      <c r="P648" s="148" t="s">
        <v>1878</v>
      </c>
      <c r="Q648" s="148">
        <v>34</v>
      </c>
      <c r="R648" s="149" t="s">
        <v>34</v>
      </c>
      <c r="S648" s="148">
        <v>11400</v>
      </c>
      <c r="T648" s="148" t="s">
        <v>100</v>
      </c>
      <c r="U648" s="149">
        <v>11400</v>
      </c>
      <c r="V648" s="148" t="s">
        <v>100</v>
      </c>
      <c r="W648" s="148">
        <v>11400</v>
      </c>
      <c r="X648" s="149" t="s">
        <v>100</v>
      </c>
      <c r="Y648" s="148" t="s">
        <v>114</v>
      </c>
      <c r="Z648" s="148">
        <v>11.4</v>
      </c>
      <c r="AA648" s="149">
        <v>1</v>
      </c>
      <c r="AB648" s="148" t="s">
        <v>630</v>
      </c>
      <c r="AC648" s="148" t="s">
        <v>420</v>
      </c>
      <c r="AD648" s="149" t="s">
        <v>1892</v>
      </c>
      <c r="AE648" s="148" t="s">
        <v>350</v>
      </c>
      <c r="AF648" s="148"/>
      <c r="AG648" s="149"/>
      <c r="AH648" s="148"/>
      <c r="AI648" s="148"/>
      <c r="AJ648" s="149"/>
      <c r="AK648" s="148" t="str">
        <f t="shared" si="30"/>
        <v>GFS</v>
      </c>
      <c r="AL648" s="148" t="str">
        <f t="shared" si="31"/>
        <v>Non- ICB</v>
      </c>
      <c r="AM648" s="196" t="str">
        <f t="shared" si="32"/>
        <v>GFS/Non- ICB</v>
      </c>
    </row>
    <row r="649" spans="1:39" x14ac:dyDescent="0.25">
      <c r="A649" s="195" t="str">
        <f>IF(ISERROR(MATCH(H649,PriorMonth!H:H,0)),"New","Unresolved")</f>
        <v>New</v>
      </c>
      <c r="B649" s="148">
        <v>72</v>
      </c>
      <c r="C649" s="149" t="s">
        <v>174</v>
      </c>
      <c r="D649" s="148" t="s">
        <v>17</v>
      </c>
      <c r="E649" s="148">
        <v>635</v>
      </c>
      <c r="F649" s="149" t="s">
        <v>142</v>
      </c>
      <c r="G649" s="148" t="s">
        <v>16</v>
      </c>
      <c r="H649" s="148">
        <v>2017000114</v>
      </c>
      <c r="I649" s="149" t="s">
        <v>58</v>
      </c>
      <c r="J649" s="148" t="s">
        <v>195</v>
      </c>
      <c r="K649" s="148">
        <v>42824</v>
      </c>
      <c r="L649" s="149">
        <v>69</v>
      </c>
      <c r="M649" s="148" t="s">
        <v>111</v>
      </c>
      <c r="N649" s="148" t="s">
        <v>42</v>
      </c>
      <c r="O649" s="149">
        <v>42891</v>
      </c>
      <c r="P649" s="148" t="s">
        <v>1878</v>
      </c>
      <c r="Q649" s="148">
        <v>2</v>
      </c>
      <c r="R649" s="149" t="s">
        <v>33</v>
      </c>
      <c r="S649" s="148">
        <v>11372.3</v>
      </c>
      <c r="T649" s="148" t="s">
        <v>100</v>
      </c>
      <c r="U649" s="149">
        <v>11372.3</v>
      </c>
      <c r="V649" s="148" t="s">
        <v>100</v>
      </c>
      <c r="W649" s="148">
        <v>11372.3</v>
      </c>
      <c r="X649" s="149" t="s">
        <v>100</v>
      </c>
      <c r="Y649" s="148" t="s">
        <v>114</v>
      </c>
      <c r="Z649" s="148">
        <v>11.37</v>
      </c>
      <c r="AA649" s="149">
        <v>1</v>
      </c>
      <c r="AB649" s="148" t="s">
        <v>630</v>
      </c>
      <c r="AC649" s="148" t="s">
        <v>445</v>
      </c>
      <c r="AD649" s="149" t="s">
        <v>2685</v>
      </c>
      <c r="AE649" s="148" t="s">
        <v>350</v>
      </c>
      <c r="AF649" s="148"/>
      <c r="AG649" s="149"/>
      <c r="AH649" s="148"/>
      <c r="AI649" s="148"/>
      <c r="AJ649" s="149"/>
      <c r="AK649" s="148" t="str">
        <f t="shared" si="30"/>
        <v>Non-GFS</v>
      </c>
      <c r="AL649" s="148" t="str">
        <f t="shared" si="31"/>
        <v>Non- ICB</v>
      </c>
      <c r="AM649" s="196" t="str">
        <f t="shared" si="32"/>
        <v>Non-GFS/Non- ICB</v>
      </c>
    </row>
    <row r="650" spans="1:39" x14ac:dyDescent="0.25">
      <c r="A650" s="195" t="str">
        <f>IF(ISERROR(MATCH(H650,PriorMonth!H:H,0)),"New","Unresolved")</f>
        <v>Unresolved</v>
      </c>
      <c r="B650" s="148">
        <v>413</v>
      </c>
      <c r="C650" s="149" t="s">
        <v>136</v>
      </c>
      <c r="D650" s="148" t="s">
        <v>13</v>
      </c>
      <c r="E650" s="148">
        <v>260</v>
      </c>
      <c r="F650" s="149" t="s">
        <v>113</v>
      </c>
      <c r="G650" s="148" t="s">
        <v>23</v>
      </c>
      <c r="H650" s="148">
        <v>4130110168085</v>
      </c>
      <c r="I650" s="149" t="s">
        <v>57</v>
      </c>
      <c r="J650" s="148" t="s">
        <v>857</v>
      </c>
      <c r="K650" s="148">
        <v>42724</v>
      </c>
      <c r="L650" s="149">
        <v>169</v>
      </c>
      <c r="M650" s="148" t="s">
        <v>111</v>
      </c>
      <c r="N650" s="148" t="s">
        <v>42</v>
      </c>
      <c r="O650" s="149">
        <v>42800</v>
      </c>
      <c r="P650" s="148" t="s">
        <v>838</v>
      </c>
      <c r="Q650" s="148">
        <v>93</v>
      </c>
      <c r="R650" s="149" t="s">
        <v>36</v>
      </c>
      <c r="S650" s="148">
        <v>11264</v>
      </c>
      <c r="T650" s="148" t="s">
        <v>100</v>
      </c>
      <c r="U650" s="149">
        <v>11264</v>
      </c>
      <c r="V650" s="148" t="s">
        <v>100</v>
      </c>
      <c r="W650" s="148">
        <v>11264</v>
      </c>
      <c r="X650" s="149" t="s">
        <v>100</v>
      </c>
      <c r="Y650" s="148" t="s">
        <v>114</v>
      </c>
      <c r="Z650" s="148">
        <v>11.26</v>
      </c>
      <c r="AA650" s="149">
        <v>1</v>
      </c>
      <c r="AB650" s="148" t="s">
        <v>630</v>
      </c>
      <c r="AC650" s="148" t="s">
        <v>495</v>
      </c>
      <c r="AD650" s="149" t="s">
        <v>379</v>
      </c>
      <c r="AE650" s="148" t="s">
        <v>350</v>
      </c>
      <c r="AF650" s="148"/>
      <c r="AG650" s="149"/>
      <c r="AH650" s="148"/>
      <c r="AI650" s="148"/>
      <c r="AJ650" s="149"/>
      <c r="AK650" s="148" t="str">
        <f t="shared" si="30"/>
        <v>GFS</v>
      </c>
      <c r="AL650" s="148" t="str">
        <f t="shared" si="31"/>
        <v>Non- ICB</v>
      </c>
      <c r="AM650" s="196" t="str">
        <f t="shared" si="32"/>
        <v>GFS/Non- ICB</v>
      </c>
    </row>
    <row r="651" spans="1:39" x14ac:dyDescent="0.25">
      <c r="A651" s="195" t="str">
        <f>IF(ISERROR(MATCH(H651,PriorMonth!H:H,0)),"New","Unresolved")</f>
        <v>New</v>
      </c>
      <c r="B651" s="148">
        <v>95</v>
      </c>
      <c r="C651" s="149" t="s">
        <v>153</v>
      </c>
      <c r="D651" s="148" t="s">
        <v>17</v>
      </c>
      <c r="E651" s="148">
        <v>1750</v>
      </c>
      <c r="F651" s="149" t="s">
        <v>159</v>
      </c>
      <c r="G651" s="148" t="s">
        <v>18</v>
      </c>
      <c r="H651" s="148">
        <v>950110011753</v>
      </c>
      <c r="I651" s="149" t="s">
        <v>58</v>
      </c>
      <c r="J651" s="148" t="s">
        <v>195</v>
      </c>
      <c r="K651" s="148">
        <v>42825</v>
      </c>
      <c r="L651" s="149">
        <v>68</v>
      </c>
      <c r="M651" s="148" t="s">
        <v>118</v>
      </c>
      <c r="N651" s="148" t="s">
        <v>41</v>
      </c>
      <c r="O651" s="149">
        <v>42893</v>
      </c>
      <c r="P651" s="148" t="s">
        <v>1878</v>
      </c>
      <c r="Q651" s="148">
        <v>0</v>
      </c>
      <c r="R651" s="149" t="s">
        <v>33</v>
      </c>
      <c r="S651" s="148">
        <v>11215.44</v>
      </c>
      <c r="T651" s="148" t="s">
        <v>100</v>
      </c>
      <c r="U651" s="149">
        <v>11215.44</v>
      </c>
      <c r="V651" s="148" t="s">
        <v>100</v>
      </c>
      <c r="W651" s="148">
        <v>11215.44</v>
      </c>
      <c r="X651" s="149" t="s">
        <v>100</v>
      </c>
      <c r="Y651" s="148" t="s">
        <v>114</v>
      </c>
      <c r="Z651" s="148">
        <v>11.22</v>
      </c>
      <c r="AA651" s="149">
        <v>1</v>
      </c>
      <c r="AB651" s="148" t="s">
        <v>630</v>
      </c>
      <c r="AC651" s="148" t="s">
        <v>949</v>
      </c>
      <c r="AD651" s="149" t="s">
        <v>1457</v>
      </c>
      <c r="AE651" s="148" t="s">
        <v>350</v>
      </c>
      <c r="AF651" s="148"/>
      <c r="AG651" s="149"/>
      <c r="AH651" s="148"/>
      <c r="AI651" s="148"/>
      <c r="AJ651" s="149"/>
      <c r="AK651" s="148" t="str">
        <f t="shared" si="30"/>
        <v>GFS</v>
      </c>
      <c r="AL651" s="148" t="str">
        <f t="shared" si="31"/>
        <v>Non- ICB</v>
      </c>
      <c r="AM651" s="196" t="str">
        <f t="shared" si="32"/>
        <v>GFS/Non- ICB</v>
      </c>
    </row>
    <row r="652" spans="1:39" x14ac:dyDescent="0.25">
      <c r="A652" s="195" t="str">
        <f>IF(ISERROR(MATCH(H652,PriorMonth!H:H,0)),"New","Unresolved")</f>
        <v>Unresolved</v>
      </c>
      <c r="B652" s="148">
        <v>1960</v>
      </c>
      <c r="C652" s="149" t="s">
        <v>423</v>
      </c>
      <c r="D652" s="148" t="s">
        <v>22</v>
      </c>
      <c r="E652" s="148">
        <v>199</v>
      </c>
      <c r="F652" s="149" t="s">
        <v>137</v>
      </c>
      <c r="G652" s="148" t="s">
        <v>22</v>
      </c>
      <c r="H652" s="148" t="s">
        <v>623</v>
      </c>
      <c r="I652" s="149" t="s">
        <v>538</v>
      </c>
      <c r="J652" s="148" t="s">
        <v>263</v>
      </c>
      <c r="K652" s="148">
        <v>42579</v>
      </c>
      <c r="L652" s="149">
        <v>314</v>
      </c>
      <c r="M652" s="148" t="s">
        <v>122</v>
      </c>
      <c r="N652" s="148" t="s">
        <v>41</v>
      </c>
      <c r="O652" s="149">
        <v>42649</v>
      </c>
      <c r="P652" s="148" t="s">
        <v>406</v>
      </c>
      <c r="Q652" s="148">
        <v>244</v>
      </c>
      <c r="R652" s="149" t="s">
        <v>37</v>
      </c>
      <c r="S652" s="148">
        <v>12573.88</v>
      </c>
      <c r="T652" s="148" t="s">
        <v>248</v>
      </c>
      <c r="U652" s="149">
        <v>11205.67</v>
      </c>
      <c r="V652" s="148" t="s">
        <v>248</v>
      </c>
      <c r="W652" s="148">
        <v>12573.881866662656</v>
      </c>
      <c r="X652" s="149" t="s">
        <v>100</v>
      </c>
      <c r="Y652" s="148" t="s">
        <v>107</v>
      </c>
      <c r="Z652" s="148">
        <v>11.21</v>
      </c>
      <c r="AA652" s="149">
        <v>1</v>
      </c>
      <c r="AB652" s="148" t="s">
        <v>630</v>
      </c>
      <c r="AC652" s="148" t="s">
        <v>513</v>
      </c>
      <c r="AD652" s="149" t="s">
        <v>488</v>
      </c>
      <c r="AE652" s="148" t="s">
        <v>350</v>
      </c>
      <c r="AF652" s="148"/>
      <c r="AG652" s="149"/>
      <c r="AH652" s="148"/>
      <c r="AI652" s="148"/>
      <c r="AJ652" s="149"/>
      <c r="AK652" s="148" t="str">
        <f t="shared" si="30"/>
        <v>GFS</v>
      </c>
      <c r="AL652" s="148" t="str">
        <f t="shared" si="31"/>
        <v>Non- ICB</v>
      </c>
      <c r="AM652" s="196" t="str">
        <f t="shared" si="32"/>
        <v>GFS/Non- ICB</v>
      </c>
    </row>
    <row r="653" spans="1:39" x14ac:dyDescent="0.25">
      <c r="A653" s="195" t="str">
        <f>IF(ISERROR(MATCH(H653,PriorMonth!H:H,0)),"New","Unresolved")</f>
        <v>New</v>
      </c>
      <c r="B653" s="148">
        <v>8520</v>
      </c>
      <c r="C653" s="149" t="s">
        <v>842</v>
      </c>
      <c r="D653" s="148" t="s">
        <v>19</v>
      </c>
      <c r="E653" s="148">
        <v>3036</v>
      </c>
      <c r="F653" s="149" t="s">
        <v>202</v>
      </c>
      <c r="G653" s="148" t="s">
        <v>23</v>
      </c>
      <c r="H653" s="148">
        <v>85200310087832</v>
      </c>
      <c r="I653" s="149" t="s">
        <v>59</v>
      </c>
      <c r="J653" s="148" t="s">
        <v>320</v>
      </c>
      <c r="K653" s="148">
        <v>42857</v>
      </c>
      <c r="L653" s="149">
        <v>36</v>
      </c>
      <c r="M653" s="148" t="s">
        <v>122</v>
      </c>
      <c r="N653" s="148" t="s">
        <v>41</v>
      </c>
      <c r="O653" s="149">
        <v>42893</v>
      </c>
      <c r="P653" s="148" t="s">
        <v>1878</v>
      </c>
      <c r="Q653" s="148">
        <v>0</v>
      </c>
      <c r="R653" s="149" t="s">
        <v>33</v>
      </c>
      <c r="S653" s="148">
        <v>810250</v>
      </c>
      <c r="T653" s="148" t="s">
        <v>197</v>
      </c>
      <c r="U653" s="149">
        <v>11201.54</v>
      </c>
      <c r="V653" s="148" t="s">
        <v>197</v>
      </c>
      <c r="W653" s="148">
        <v>810249.69619813678</v>
      </c>
      <c r="X653" s="149" t="s">
        <v>100</v>
      </c>
      <c r="Y653" s="148" t="s">
        <v>114</v>
      </c>
      <c r="Z653" s="148">
        <v>11.2</v>
      </c>
      <c r="AA653" s="149">
        <v>1</v>
      </c>
      <c r="AB653" s="148" t="s">
        <v>630</v>
      </c>
      <c r="AC653" s="148" t="s">
        <v>1397</v>
      </c>
      <c r="AD653" s="149" t="s">
        <v>2839</v>
      </c>
      <c r="AE653" s="148" t="s">
        <v>350</v>
      </c>
      <c r="AF653" s="148"/>
      <c r="AG653" s="149"/>
      <c r="AH653" s="148"/>
      <c r="AI653" s="148"/>
      <c r="AJ653" s="149"/>
      <c r="AK653" s="148" t="str">
        <f t="shared" si="30"/>
        <v>GFS</v>
      </c>
      <c r="AL653" s="148" t="str">
        <f t="shared" si="31"/>
        <v>Non- ICB</v>
      </c>
      <c r="AM653" s="196" t="str">
        <f t="shared" si="32"/>
        <v>GFS/Non- ICB</v>
      </c>
    </row>
    <row r="654" spans="1:39" x14ac:dyDescent="0.25">
      <c r="A654" s="195" t="str">
        <f>IF(ISERROR(MATCH(H654,PriorMonth!H:H,0)),"New","Unresolved")</f>
        <v>Unresolved</v>
      </c>
      <c r="B654" s="148">
        <v>3802</v>
      </c>
      <c r="C654" s="149" t="s">
        <v>169</v>
      </c>
      <c r="D654" s="148" t="s">
        <v>16</v>
      </c>
      <c r="E654" s="148">
        <v>260</v>
      </c>
      <c r="F654" s="149" t="s">
        <v>113</v>
      </c>
      <c r="G654" s="148" t="s">
        <v>23</v>
      </c>
      <c r="H654" s="148">
        <v>701703353</v>
      </c>
      <c r="I654" s="149" t="s">
        <v>277</v>
      </c>
      <c r="J654" s="148" t="s">
        <v>171</v>
      </c>
      <c r="K654" s="148">
        <v>42853</v>
      </c>
      <c r="L654" s="149">
        <v>40</v>
      </c>
      <c r="M654" s="148" t="s">
        <v>149</v>
      </c>
      <c r="N654" s="148" t="s">
        <v>41</v>
      </c>
      <c r="O654" s="149">
        <v>42860</v>
      </c>
      <c r="P654" s="148" t="s">
        <v>1878</v>
      </c>
      <c r="Q654" s="148">
        <v>33</v>
      </c>
      <c r="R654" s="149" t="s">
        <v>34</v>
      </c>
      <c r="S654" s="148">
        <v>11157.29</v>
      </c>
      <c r="T654" s="148" t="s">
        <v>100</v>
      </c>
      <c r="U654" s="149">
        <v>11157.29</v>
      </c>
      <c r="V654" s="148" t="s">
        <v>100</v>
      </c>
      <c r="W654" s="148">
        <v>11157.29</v>
      </c>
      <c r="X654" s="149" t="s">
        <v>100</v>
      </c>
      <c r="Y654" s="148" t="s">
        <v>114</v>
      </c>
      <c r="Z654" s="148">
        <v>11.16</v>
      </c>
      <c r="AA654" s="149">
        <v>1</v>
      </c>
      <c r="AB654" s="148" t="s">
        <v>630</v>
      </c>
      <c r="AC654" s="148" t="s">
        <v>495</v>
      </c>
      <c r="AD654" s="149" t="s">
        <v>1937</v>
      </c>
      <c r="AE654" s="148" t="s">
        <v>350</v>
      </c>
      <c r="AF654" s="148"/>
      <c r="AG654" s="149"/>
      <c r="AH654" s="148"/>
      <c r="AI654" s="148"/>
      <c r="AJ654" s="149"/>
      <c r="AK654" s="148" t="str">
        <f t="shared" si="30"/>
        <v>Non-GFS</v>
      </c>
      <c r="AL654" s="148" t="str">
        <f t="shared" si="31"/>
        <v>Non- ICB</v>
      </c>
      <c r="AM654" s="196" t="str">
        <f t="shared" si="32"/>
        <v>Non-GFS/Non- ICB</v>
      </c>
    </row>
    <row r="655" spans="1:39" x14ac:dyDescent="0.25">
      <c r="A655" s="195" t="str">
        <f>IF(ISERROR(MATCH(H655,PriorMonth!H:H,0)),"New","Unresolved")</f>
        <v>Unresolved</v>
      </c>
      <c r="B655" s="148">
        <v>8520</v>
      </c>
      <c r="C655" s="149" t="s">
        <v>842</v>
      </c>
      <c r="D655" s="148" t="s">
        <v>19</v>
      </c>
      <c r="E655" s="148">
        <v>260</v>
      </c>
      <c r="F655" s="149" t="s">
        <v>113</v>
      </c>
      <c r="G655" s="148" t="s">
        <v>23</v>
      </c>
      <c r="H655" s="148" t="s">
        <v>1592</v>
      </c>
      <c r="I655" s="149" t="s">
        <v>54</v>
      </c>
      <c r="J655" s="148" t="s">
        <v>381</v>
      </c>
      <c r="K655" s="148">
        <v>42768</v>
      </c>
      <c r="L655" s="149">
        <v>125</v>
      </c>
      <c r="M655" s="148" t="s">
        <v>127</v>
      </c>
      <c r="N655" s="148" t="s">
        <v>128</v>
      </c>
      <c r="O655" s="149">
        <v>42831</v>
      </c>
      <c r="P655" s="148" t="s">
        <v>838</v>
      </c>
      <c r="Q655" s="148">
        <v>62</v>
      </c>
      <c r="R655" s="149" t="s">
        <v>35</v>
      </c>
      <c r="S655" s="148">
        <v>807307</v>
      </c>
      <c r="T655" s="148" t="s">
        <v>197</v>
      </c>
      <c r="U655" s="149">
        <v>11160.86</v>
      </c>
      <c r="V655" s="148" t="s">
        <v>197</v>
      </c>
      <c r="W655" s="148">
        <v>807307.15815057</v>
      </c>
      <c r="X655" s="149" t="s">
        <v>100</v>
      </c>
      <c r="Y655" s="148" t="s">
        <v>114</v>
      </c>
      <c r="Z655" s="148">
        <v>11.16</v>
      </c>
      <c r="AA655" s="149">
        <v>1</v>
      </c>
      <c r="AB655" s="148" t="s">
        <v>630</v>
      </c>
      <c r="AC655" s="148" t="s">
        <v>681</v>
      </c>
      <c r="AD655" s="149" t="s">
        <v>354</v>
      </c>
      <c r="AE655" s="148" t="s">
        <v>350</v>
      </c>
      <c r="AF655" s="148"/>
      <c r="AG655" s="149"/>
      <c r="AH655" s="148"/>
      <c r="AI655" s="148"/>
      <c r="AJ655" s="149"/>
      <c r="AK655" s="148" t="str">
        <f t="shared" si="30"/>
        <v>Non-GFS</v>
      </c>
      <c r="AL655" s="148" t="str">
        <f t="shared" si="31"/>
        <v>Non- ICB</v>
      </c>
      <c r="AM655" s="196" t="str">
        <f t="shared" si="32"/>
        <v>Non-GFS/Non- ICB</v>
      </c>
    </row>
    <row r="656" spans="1:39" x14ac:dyDescent="0.25">
      <c r="A656" s="195" t="str">
        <f>IF(ISERROR(MATCH(H656,PriorMonth!H:H,0)),"New","Unresolved")</f>
        <v>Unresolved</v>
      </c>
      <c r="B656" s="148">
        <v>8520</v>
      </c>
      <c r="C656" s="149" t="s">
        <v>842</v>
      </c>
      <c r="D656" s="148" t="s">
        <v>19</v>
      </c>
      <c r="E656" s="148">
        <v>199</v>
      </c>
      <c r="F656" s="149" t="s">
        <v>137</v>
      </c>
      <c r="G656" s="148" t="s">
        <v>22</v>
      </c>
      <c r="H656" s="148">
        <v>85200410042830</v>
      </c>
      <c r="I656" s="149" t="s">
        <v>59</v>
      </c>
      <c r="J656" s="148" t="s">
        <v>321</v>
      </c>
      <c r="K656" s="148">
        <v>42727</v>
      </c>
      <c r="L656" s="149">
        <v>166</v>
      </c>
      <c r="M656" s="148" t="s">
        <v>118</v>
      </c>
      <c r="N656" s="148" t="s">
        <v>41</v>
      </c>
      <c r="O656" s="149">
        <v>42797</v>
      </c>
      <c r="P656" s="148" t="s">
        <v>838</v>
      </c>
      <c r="Q656" s="148">
        <v>96</v>
      </c>
      <c r="R656" s="149" t="s">
        <v>36</v>
      </c>
      <c r="S656" s="148">
        <v>804240</v>
      </c>
      <c r="T656" s="148" t="s">
        <v>197</v>
      </c>
      <c r="U656" s="149">
        <v>11118.46</v>
      </c>
      <c r="V656" s="148" t="s">
        <v>197</v>
      </c>
      <c r="W656" s="148">
        <v>804240.2060065968</v>
      </c>
      <c r="X656" s="149" t="s">
        <v>100</v>
      </c>
      <c r="Y656" s="148" t="s">
        <v>114</v>
      </c>
      <c r="Z656" s="148">
        <v>11.12</v>
      </c>
      <c r="AA656" s="149">
        <v>1</v>
      </c>
      <c r="AB656" s="148" t="s">
        <v>630</v>
      </c>
      <c r="AC656" s="148" t="s">
        <v>484</v>
      </c>
      <c r="AD656" s="149" t="s">
        <v>363</v>
      </c>
      <c r="AE656" s="148" t="s">
        <v>350</v>
      </c>
      <c r="AF656" s="148"/>
      <c r="AG656" s="149"/>
      <c r="AH656" s="148"/>
      <c r="AI656" s="148"/>
      <c r="AJ656" s="149"/>
      <c r="AK656" s="148" t="str">
        <f t="shared" si="30"/>
        <v>GFS</v>
      </c>
      <c r="AL656" s="148" t="str">
        <f t="shared" si="31"/>
        <v>Non- ICB</v>
      </c>
      <c r="AM656" s="196" t="str">
        <f t="shared" si="32"/>
        <v>GFS/Non- ICB</v>
      </c>
    </row>
    <row r="657" spans="1:39" x14ac:dyDescent="0.25">
      <c r="A657" s="195" t="str">
        <f>IF(ISERROR(MATCH(H657,PriorMonth!H:H,0)),"New","Unresolved")</f>
        <v>Unresolved</v>
      </c>
      <c r="B657" s="148">
        <v>635</v>
      </c>
      <c r="C657" s="149" t="s">
        <v>142</v>
      </c>
      <c r="D657" s="148" t="s">
        <v>16</v>
      </c>
      <c r="E657" s="148">
        <v>780</v>
      </c>
      <c r="F657" s="149" t="s">
        <v>1264</v>
      </c>
      <c r="G657" s="148" t="s">
        <v>16</v>
      </c>
      <c r="H657" s="148">
        <v>63501111652603</v>
      </c>
      <c r="I657" s="149" t="s">
        <v>60</v>
      </c>
      <c r="J657" s="148" t="s">
        <v>284</v>
      </c>
      <c r="K657" s="148">
        <v>42727</v>
      </c>
      <c r="L657" s="149">
        <v>166</v>
      </c>
      <c r="M657" s="148" t="s">
        <v>111</v>
      </c>
      <c r="N657" s="148" t="s">
        <v>42</v>
      </c>
      <c r="O657" s="149">
        <v>42797</v>
      </c>
      <c r="P657" s="148" t="s">
        <v>838</v>
      </c>
      <c r="Q657" s="148">
        <v>96</v>
      </c>
      <c r="R657" s="149" t="s">
        <v>36</v>
      </c>
      <c r="S657" s="148">
        <v>11001</v>
      </c>
      <c r="T657" s="148" t="s">
        <v>100</v>
      </c>
      <c r="U657" s="149">
        <v>11001</v>
      </c>
      <c r="V657" s="148" t="s">
        <v>100</v>
      </c>
      <c r="W657" s="148">
        <v>11001</v>
      </c>
      <c r="X657" s="149" t="s">
        <v>100</v>
      </c>
      <c r="Y657" s="148" t="s">
        <v>107</v>
      </c>
      <c r="Z657" s="148">
        <v>11</v>
      </c>
      <c r="AA657" s="149">
        <v>1</v>
      </c>
      <c r="AB657" s="148" t="s">
        <v>630</v>
      </c>
      <c r="AC657" s="148" t="s">
        <v>416</v>
      </c>
      <c r="AD657" s="149" t="s">
        <v>1265</v>
      </c>
      <c r="AE657" s="148" t="s">
        <v>350</v>
      </c>
      <c r="AF657" s="148"/>
      <c r="AG657" s="149"/>
      <c r="AH657" s="148"/>
      <c r="AI657" s="148"/>
      <c r="AJ657" s="149"/>
      <c r="AK657" s="148" t="str">
        <f t="shared" si="30"/>
        <v>GFS</v>
      </c>
      <c r="AL657" s="148" t="str">
        <f t="shared" si="31"/>
        <v>Non- ICB</v>
      </c>
      <c r="AM657" s="196" t="str">
        <f t="shared" si="32"/>
        <v>GFS/Non- ICB</v>
      </c>
    </row>
    <row r="658" spans="1:39" x14ac:dyDescent="0.25">
      <c r="A658" s="195" t="str">
        <f>IF(ISERROR(MATCH(H658,PriorMonth!H:H,0)),"New","Unresolved")</f>
        <v>Unresolved</v>
      </c>
      <c r="B658" s="148">
        <v>95</v>
      </c>
      <c r="C658" s="149" t="s">
        <v>153</v>
      </c>
      <c r="D658" s="148" t="s">
        <v>17</v>
      </c>
      <c r="E658" s="148">
        <v>8310</v>
      </c>
      <c r="F658" s="149" t="s">
        <v>170</v>
      </c>
      <c r="G658" s="148" t="s">
        <v>14</v>
      </c>
      <c r="H658" s="148">
        <v>950110007973</v>
      </c>
      <c r="I658" s="149" t="s">
        <v>58</v>
      </c>
      <c r="J658" s="148" t="s">
        <v>195</v>
      </c>
      <c r="K658" s="148">
        <v>42461</v>
      </c>
      <c r="L658" s="149">
        <v>432</v>
      </c>
      <c r="M658" s="148" t="s">
        <v>118</v>
      </c>
      <c r="N658" s="148" t="s">
        <v>41</v>
      </c>
      <c r="O658" s="149">
        <v>42859</v>
      </c>
      <c r="P658" s="148" t="s">
        <v>1878</v>
      </c>
      <c r="Q658" s="148">
        <v>34</v>
      </c>
      <c r="R658" s="149" t="s">
        <v>34</v>
      </c>
      <c r="S658" s="148">
        <v>10974</v>
      </c>
      <c r="T658" s="148" t="s">
        <v>100</v>
      </c>
      <c r="U658" s="149">
        <v>10974</v>
      </c>
      <c r="V658" s="148" t="s">
        <v>100</v>
      </c>
      <c r="W658" s="148">
        <v>10974</v>
      </c>
      <c r="X658" s="149" t="s">
        <v>100</v>
      </c>
      <c r="Y658" s="148" t="s">
        <v>114</v>
      </c>
      <c r="Z658" s="148">
        <v>10.97</v>
      </c>
      <c r="AA658" s="149">
        <v>1</v>
      </c>
      <c r="AB658" s="148" t="s">
        <v>630</v>
      </c>
      <c r="AC658" s="148" t="s">
        <v>420</v>
      </c>
      <c r="AD658" s="149" t="s">
        <v>1892</v>
      </c>
      <c r="AE658" s="148" t="s">
        <v>350</v>
      </c>
      <c r="AF658" s="148"/>
      <c r="AG658" s="149"/>
      <c r="AH658" s="148"/>
      <c r="AI658" s="148"/>
      <c r="AJ658" s="149"/>
      <c r="AK658" s="148" t="str">
        <f t="shared" si="30"/>
        <v>GFS</v>
      </c>
      <c r="AL658" s="148" t="str">
        <f t="shared" si="31"/>
        <v>Non- ICB</v>
      </c>
      <c r="AM658" s="196" t="str">
        <f t="shared" si="32"/>
        <v>GFS/Non- ICB</v>
      </c>
    </row>
    <row r="659" spans="1:39" x14ac:dyDescent="0.25">
      <c r="A659" s="195" t="str">
        <f>IF(ISERROR(MATCH(H659,PriorMonth!H:H,0)),"New","Unresolved")</f>
        <v>Unresolved</v>
      </c>
      <c r="B659" s="148">
        <v>95</v>
      </c>
      <c r="C659" s="149" t="s">
        <v>153</v>
      </c>
      <c r="D659" s="148" t="s">
        <v>17</v>
      </c>
      <c r="E659" s="148">
        <v>8310</v>
      </c>
      <c r="F659" s="149" t="s">
        <v>170</v>
      </c>
      <c r="G659" s="148" t="s">
        <v>14</v>
      </c>
      <c r="H659" s="148">
        <v>950110009542</v>
      </c>
      <c r="I659" s="149" t="s">
        <v>58</v>
      </c>
      <c r="J659" s="148" t="s">
        <v>195</v>
      </c>
      <c r="K659" s="148">
        <v>42636</v>
      </c>
      <c r="L659" s="149">
        <v>257</v>
      </c>
      <c r="M659" s="148" t="s">
        <v>118</v>
      </c>
      <c r="N659" s="148" t="s">
        <v>41</v>
      </c>
      <c r="O659" s="149">
        <v>42859</v>
      </c>
      <c r="P659" s="148" t="s">
        <v>1878</v>
      </c>
      <c r="Q659" s="148">
        <v>34</v>
      </c>
      <c r="R659" s="149" t="s">
        <v>34</v>
      </c>
      <c r="S659" s="148">
        <v>10974</v>
      </c>
      <c r="T659" s="148" t="s">
        <v>100</v>
      </c>
      <c r="U659" s="149">
        <v>10974</v>
      </c>
      <c r="V659" s="148" t="s">
        <v>100</v>
      </c>
      <c r="W659" s="148">
        <v>10974</v>
      </c>
      <c r="X659" s="149" t="s">
        <v>100</v>
      </c>
      <c r="Y659" s="148" t="s">
        <v>114</v>
      </c>
      <c r="Z659" s="148">
        <v>10.97</v>
      </c>
      <c r="AA659" s="149">
        <v>1</v>
      </c>
      <c r="AB659" s="148" t="s">
        <v>630</v>
      </c>
      <c r="AC659" s="148" t="s">
        <v>420</v>
      </c>
      <c r="AD659" s="149" t="s">
        <v>1892</v>
      </c>
      <c r="AE659" s="148" t="s">
        <v>350</v>
      </c>
      <c r="AF659" s="148"/>
      <c r="AG659" s="149"/>
      <c r="AH659" s="148"/>
      <c r="AI659" s="148"/>
      <c r="AJ659" s="149"/>
      <c r="AK659" s="148" t="str">
        <f t="shared" si="30"/>
        <v>GFS</v>
      </c>
      <c r="AL659" s="148" t="str">
        <f t="shared" si="31"/>
        <v>Non- ICB</v>
      </c>
      <c r="AM659" s="196" t="str">
        <f t="shared" si="32"/>
        <v>GFS/Non- ICB</v>
      </c>
    </row>
    <row r="660" spans="1:39" x14ac:dyDescent="0.25">
      <c r="A660" s="195" t="str">
        <f>IF(ISERROR(MATCH(H660,PriorMonth!H:H,0)),"New","Unresolved")</f>
        <v>Unresolved</v>
      </c>
      <c r="B660" s="148">
        <v>8243</v>
      </c>
      <c r="C660" s="149" t="s">
        <v>120</v>
      </c>
      <c r="D660" s="148" t="s">
        <v>14</v>
      </c>
      <c r="E660" s="148">
        <v>8205</v>
      </c>
      <c r="F660" s="149" t="s">
        <v>130</v>
      </c>
      <c r="G660" s="148" t="s">
        <v>14</v>
      </c>
      <c r="H660" s="148">
        <v>82430160101360</v>
      </c>
      <c r="I660" s="149" t="s">
        <v>56</v>
      </c>
      <c r="J660" s="148" t="s">
        <v>300</v>
      </c>
      <c r="K660" s="148">
        <v>42829</v>
      </c>
      <c r="L660" s="149">
        <v>64</v>
      </c>
      <c r="M660" s="148" t="s">
        <v>111</v>
      </c>
      <c r="N660" s="148" t="s">
        <v>42</v>
      </c>
      <c r="O660" s="149">
        <v>42859</v>
      </c>
      <c r="P660" s="148" t="s">
        <v>1878</v>
      </c>
      <c r="Q660" s="148">
        <v>34</v>
      </c>
      <c r="R660" s="149" t="s">
        <v>34</v>
      </c>
      <c r="S660" s="148">
        <v>10966.54</v>
      </c>
      <c r="T660" s="148" t="s">
        <v>100</v>
      </c>
      <c r="U660" s="149">
        <v>10966.54</v>
      </c>
      <c r="V660" s="148" t="s">
        <v>100</v>
      </c>
      <c r="W660" s="148">
        <v>10966.54</v>
      </c>
      <c r="X660" s="149" t="s">
        <v>100</v>
      </c>
      <c r="Y660" s="148" t="s">
        <v>107</v>
      </c>
      <c r="Z660" s="148">
        <v>10.97</v>
      </c>
      <c r="AA660" s="149">
        <v>1</v>
      </c>
      <c r="AB660" s="148" t="s">
        <v>630</v>
      </c>
      <c r="AC660" s="148" t="s">
        <v>582</v>
      </c>
      <c r="AD660" s="149" t="s">
        <v>2708</v>
      </c>
      <c r="AE660" s="148" t="s">
        <v>350</v>
      </c>
      <c r="AF660" s="148"/>
      <c r="AG660" s="149"/>
      <c r="AH660" s="148"/>
      <c r="AI660" s="148"/>
      <c r="AJ660" s="149"/>
      <c r="AK660" s="148" t="str">
        <f t="shared" si="30"/>
        <v>GFS</v>
      </c>
      <c r="AL660" s="148" t="str">
        <f t="shared" si="31"/>
        <v>Non- ICB</v>
      </c>
      <c r="AM660" s="196" t="str">
        <f t="shared" si="32"/>
        <v>GFS/Non- ICB</v>
      </c>
    </row>
    <row r="661" spans="1:39" x14ac:dyDescent="0.25">
      <c r="A661" s="195" t="str">
        <f>IF(ISERROR(MATCH(H661,PriorMonth!H:H,0)),"New","Unresolved")</f>
        <v>Unresolved</v>
      </c>
      <c r="B661" s="148">
        <v>8520</v>
      </c>
      <c r="C661" s="149" t="s">
        <v>842</v>
      </c>
      <c r="D661" s="148" t="s">
        <v>19</v>
      </c>
      <c r="E661" s="148">
        <v>3011</v>
      </c>
      <c r="F661" s="149" t="s">
        <v>164</v>
      </c>
      <c r="G661" s="148" t="s">
        <v>22</v>
      </c>
      <c r="H661" s="148">
        <v>85203010001353</v>
      </c>
      <c r="I661" s="149" t="s">
        <v>54</v>
      </c>
      <c r="J661" s="148" t="s">
        <v>317</v>
      </c>
      <c r="K661" s="148">
        <v>42828</v>
      </c>
      <c r="L661" s="149">
        <v>65</v>
      </c>
      <c r="M661" s="148" t="s">
        <v>122</v>
      </c>
      <c r="N661" s="148" t="s">
        <v>41</v>
      </c>
      <c r="O661" s="149">
        <v>42860</v>
      </c>
      <c r="P661" s="148" t="s">
        <v>1878</v>
      </c>
      <c r="Q661" s="148">
        <v>33</v>
      </c>
      <c r="R661" s="149" t="s">
        <v>34</v>
      </c>
      <c r="S661" s="148">
        <v>792717.66</v>
      </c>
      <c r="T661" s="148" t="s">
        <v>197</v>
      </c>
      <c r="U661" s="149">
        <v>10959.16</v>
      </c>
      <c r="V661" s="148" t="s">
        <v>197</v>
      </c>
      <c r="W661" s="148">
        <v>792717.43533360341</v>
      </c>
      <c r="X661" s="149" t="s">
        <v>100</v>
      </c>
      <c r="Y661" s="148" t="s">
        <v>114</v>
      </c>
      <c r="Z661" s="148">
        <v>10.96</v>
      </c>
      <c r="AA661" s="149">
        <v>1</v>
      </c>
      <c r="AB661" s="148" t="s">
        <v>630</v>
      </c>
      <c r="AC661" s="148" t="s">
        <v>635</v>
      </c>
      <c r="AD661" s="149" t="s">
        <v>2064</v>
      </c>
      <c r="AE661" s="148" t="s">
        <v>350</v>
      </c>
      <c r="AF661" s="148"/>
      <c r="AG661" s="149"/>
      <c r="AH661" s="148"/>
      <c r="AI661" s="148"/>
      <c r="AJ661" s="149"/>
      <c r="AK661" s="148" t="str">
        <f t="shared" si="30"/>
        <v>GFS</v>
      </c>
      <c r="AL661" s="148" t="str">
        <f t="shared" si="31"/>
        <v>Non- ICB</v>
      </c>
      <c r="AM661" s="196" t="str">
        <f t="shared" si="32"/>
        <v>GFS/Non- ICB</v>
      </c>
    </row>
    <row r="662" spans="1:39" x14ac:dyDescent="0.25">
      <c r="A662" s="195" t="str">
        <f>IF(ISERROR(MATCH(H662,PriorMonth!H:H,0)),"New","Unresolved")</f>
        <v>Unresolved</v>
      </c>
      <c r="B662" s="148">
        <v>8520</v>
      </c>
      <c r="C662" s="149" t="s">
        <v>842</v>
      </c>
      <c r="D662" s="148" t="s">
        <v>19</v>
      </c>
      <c r="E662" s="148">
        <v>260</v>
      </c>
      <c r="F662" s="149" t="s">
        <v>113</v>
      </c>
      <c r="G662" s="148" t="s">
        <v>23</v>
      </c>
      <c r="H662" s="148" t="s">
        <v>1570</v>
      </c>
      <c r="I662" s="149" t="s">
        <v>54</v>
      </c>
      <c r="J662" s="148" t="s">
        <v>381</v>
      </c>
      <c r="K662" s="148">
        <v>42768</v>
      </c>
      <c r="L662" s="149">
        <v>125</v>
      </c>
      <c r="M662" s="148" t="s">
        <v>122</v>
      </c>
      <c r="N662" s="148" t="s">
        <v>41</v>
      </c>
      <c r="O662" s="149">
        <v>42831</v>
      </c>
      <c r="P662" s="148" t="s">
        <v>838</v>
      </c>
      <c r="Q662" s="148">
        <v>62</v>
      </c>
      <c r="R662" s="149" t="s">
        <v>35</v>
      </c>
      <c r="S662" s="148">
        <v>790206</v>
      </c>
      <c r="T662" s="148" t="s">
        <v>197</v>
      </c>
      <c r="U662" s="149">
        <v>10924.44</v>
      </c>
      <c r="V662" s="148" t="s">
        <v>197</v>
      </c>
      <c r="W662" s="148">
        <v>790206.00659684045</v>
      </c>
      <c r="X662" s="149" t="s">
        <v>100</v>
      </c>
      <c r="Y662" s="148" t="s">
        <v>114</v>
      </c>
      <c r="Z662" s="148">
        <v>10.92</v>
      </c>
      <c r="AA662" s="149">
        <v>1</v>
      </c>
      <c r="AB662" s="148" t="s">
        <v>630</v>
      </c>
      <c r="AC662" s="148" t="s">
        <v>681</v>
      </c>
      <c r="AD662" s="149" t="s">
        <v>354</v>
      </c>
      <c r="AE662" s="148" t="s">
        <v>350</v>
      </c>
      <c r="AF662" s="148"/>
      <c r="AG662" s="149"/>
      <c r="AH662" s="148"/>
      <c r="AI662" s="148"/>
      <c r="AJ662" s="149"/>
      <c r="AK662" s="148" t="str">
        <f t="shared" si="30"/>
        <v>Non-GFS</v>
      </c>
      <c r="AL662" s="148" t="str">
        <f t="shared" si="31"/>
        <v>Non- ICB</v>
      </c>
      <c r="AM662" s="196" t="str">
        <f t="shared" si="32"/>
        <v>Non-GFS/Non- ICB</v>
      </c>
    </row>
    <row r="663" spans="1:39" x14ac:dyDescent="0.25">
      <c r="A663" s="195" t="str">
        <f>IF(ISERROR(MATCH(H663,PriorMonth!H:H,0)),"New","Unresolved")</f>
        <v>Unresolved</v>
      </c>
      <c r="B663" s="148">
        <v>95</v>
      </c>
      <c r="C663" s="149" t="s">
        <v>153</v>
      </c>
      <c r="D663" s="148" t="s">
        <v>17</v>
      </c>
      <c r="E663" s="148">
        <v>8310</v>
      </c>
      <c r="F663" s="149" t="s">
        <v>170</v>
      </c>
      <c r="G663" s="148" t="s">
        <v>14</v>
      </c>
      <c r="H663" s="148">
        <v>950110010803</v>
      </c>
      <c r="I663" s="149" t="s">
        <v>58</v>
      </c>
      <c r="J663" s="148" t="s">
        <v>195</v>
      </c>
      <c r="K663" s="148">
        <v>42795</v>
      </c>
      <c r="L663" s="149">
        <v>98</v>
      </c>
      <c r="M663" s="148" t="s">
        <v>118</v>
      </c>
      <c r="N663" s="148" t="s">
        <v>41</v>
      </c>
      <c r="O663" s="149">
        <v>42830</v>
      </c>
      <c r="P663" s="148" t="s">
        <v>838</v>
      </c>
      <c r="Q663" s="148">
        <v>63</v>
      </c>
      <c r="R663" s="149" t="s">
        <v>35</v>
      </c>
      <c r="S663" s="148">
        <v>10912.57</v>
      </c>
      <c r="T663" s="148" t="s">
        <v>100</v>
      </c>
      <c r="U663" s="149">
        <v>10912.57</v>
      </c>
      <c r="V663" s="148" t="s">
        <v>100</v>
      </c>
      <c r="W663" s="148">
        <v>10912.57</v>
      </c>
      <c r="X663" s="149" t="s">
        <v>100</v>
      </c>
      <c r="Y663" s="148" t="s">
        <v>114</v>
      </c>
      <c r="Z663" s="148">
        <v>10.91</v>
      </c>
      <c r="AA663" s="149">
        <v>1</v>
      </c>
      <c r="AB663" s="148" t="s">
        <v>630</v>
      </c>
      <c r="AC663" s="148" t="s">
        <v>449</v>
      </c>
      <c r="AD663" s="149" t="s">
        <v>421</v>
      </c>
      <c r="AE663" s="148" t="s">
        <v>350</v>
      </c>
      <c r="AF663" s="148"/>
      <c r="AG663" s="149"/>
      <c r="AH663" s="148"/>
      <c r="AI663" s="148"/>
      <c r="AJ663" s="149"/>
      <c r="AK663" s="148" t="str">
        <f t="shared" si="30"/>
        <v>GFS</v>
      </c>
      <c r="AL663" s="148" t="str">
        <f t="shared" si="31"/>
        <v>Non- ICB</v>
      </c>
      <c r="AM663" s="196" t="str">
        <f t="shared" si="32"/>
        <v>GFS/Non- ICB</v>
      </c>
    </row>
    <row r="664" spans="1:39" x14ac:dyDescent="0.25">
      <c r="A664" s="195" t="str">
        <f>IF(ISERROR(MATCH(H664,PriorMonth!H:H,0)),"New","Unresolved")</f>
        <v>Unresolved</v>
      </c>
      <c r="B664" s="148">
        <v>3011</v>
      </c>
      <c r="C664" s="149" t="s">
        <v>164</v>
      </c>
      <c r="D664" s="148" t="s">
        <v>22</v>
      </c>
      <c r="E664" s="148">
        <v>199</v>
      </c>
      <c r="F664" s="149" t="s">
        <v>137</v>
      </c>
      <c r="G664" s="148" t="s">
        <v>22</v>
      </c>
      <c r="H664" s="148">
        <v>388043</v>
      </c>
      <c r="I664" s="149" t="s">
        <v>59</v>
      </c>
      <c r="J664" s="148" t="s">
        <v>255</v>
      </c>
      <c r="K664" s="148">
        <v>42795</v>
      </c>
      <c r="L664" s="149">
        <v>98</v>
      </c>
      <c r="M664" s="148" t="s">
        <v>118</v>
      </c>
      <c r="N664" s="148" t="s">
        <v>41</v>
      </c>
      <c r="O664" s="149">
        <v>42859</v>
      </c>
      <c r="P664" s="148" t="s">
        <v>1878</v>
      </c>
      <c r="Q664" s="148">
        <v>34</v>
      </c>
      <c r="R664" s="149" t="s">
        <v>34</v>
      </c>
      <c r="S664" s="148">
        <v>12160</v>
      </c>
      <c r="T664" s="148" t="s">
        <v>248</v>
      </c>
      <c r="U664" s="149">
        <v>10836.82</v>
      </c>
      <c r="V664" s="148" t="s">
        <v>248</v>
      </c>
      <c r="W664" s="148">
        <v>12159.995296156963</v>
      </c>
      <c r="X664" s="149" t="s">
        <v>100</v>
      </c>
      <c r="Y664" s="148" t="s">
        <v>107</v>
      </c>
      <c r="Z664" s="148">
        <v>10.84</v>
      </c>
      <c r="AA664" s="149">
        <v>1</v>
      </c>
      <c r="AB664" s="148" t="s">
        <v>630</v>
      </c>
      <c r="AC664" s="148" t="s">
        <v>484</v>
      </c>
      <c r="AD664" s="149" t="s">
        <v>2116</v>
      </c>
      <c r="AE664" s="148" t="s">
        <v>350</v>
      </c>
      <c r="AF664" s="148"/>
      <c r="AG664" s="149"/>
      <c r="AH664" s="148"/>
      <c r="AI664" s="148"/>
      <c r="AJ664" s="149"/>
      <c r="AK664" s="148" t="str">
        <f t="shared" si="30"/>
        <v>Non-GFS</v>
      </c>
      <c r="AL664" s="148" t="str">
        <f t="shared" si="31"/>
        <v>Non- ICB</v>
      </c>
      <c r="AM664" s="196" t="str">
        <f t="shared" si="32"/>
        <v>Non-GFS/Non- ICB</v>
      </c>
    </row>
    <row r="665" spans="1:39" x14ac:dyDescent="0.25">
      <c r="A665" s="195" t="str">
        <f>IF(ISERROR(MATCH(H665,PriorMonth!H:H,0)),"New","Unresolved")</f>
        <v>New</v>
      </c>
      <c r="B665" s="148">
        <v>95</v>
      </c>
      <c r="C665" s="149" t="s">
        <v>153</v>
      </c>
      <c r="D665" s="148" t="s">
        <v>17</v>
      </c>
      <c r="E665" s="148">
        <v>1750</v>
      </c>
      <c r="F665" s="149" t="s">
        <v>159</v>
      </c>
      <c r="G665" s="148" t="s">
        <v>18</v>
      </c>
      <c r="H665" s="148">
        <v>950110011692</v>
      </c>
      <c r="I665" s="149" t="s">
        <v>58</v>
      </c>
      <c r="J665" s="148" t="s">
        <v>195</v>
      </c>
      <c r="K665" s="148">
        <v>42825</v>
      </c>
      <c r="L665" s="149">
        <v>68</v>
      </c>
      <c r="M665" s="148" t="s">
        <v>118</v>
      </c>
      <c r="N665" s="148" t="s">
        <v>41</v>
      </c>
      <c r="O665" s="149">
        <v>42893</v>
      </c>
      <c r="P665" s="148" t="s">
        <v>1878</v>
      </c>
      <c r="Q665" s="148">
        <v>0</v>
      </c>
      <c r="R665" s="149" t="s">
        <v>33</v>
      </c>
      <c r="S665" s="148">
        <v>10818.1</v>
      </c>
      <c r="T665" s="148" t="s">
        <v>100</v>
      </c>
      <c r="U665" s="149">
        <v>10818.1</v>
      </c>
      <c r="V665" s="148" t="s">
        <v>100</v>
      </c>
      <c r="W665" s="148">
        <v>10818.1</v>
      </c>
      <c r="X665" s="149" t="s">
        <v>100</v>
      </c>
      <c r="Y665" s="148" t="s">
        <v>114</v>
      </c>
      <c r="Z665" s="148">
        <v>10.82</v>
      </c>
      <c r="AA665" s="149">
        <v>1</v>
      </c>
      <c r="AB665" s="148" t="s">
        <v>630</v>
      </c>
      <c r="AC665" s="148" t="s">
        <v>949</v>
      </c>
      <c r="AD665" s="149" t="s">
        <v>1457</v>
      </c>
      <c r="AE665" s="148" t="s">
        <v>350</v>
      </c>
      <c r="AF665" s="148"/>
      <c r="AG665" s="149"/>
      <c r="AH665" s="148"/>
      <c r="AI665" s="148"/>
      <c r="AJ665" s="149"/>
      <c r="AK665" s="148" t="str">
        <f t="shared" si="30"/>
        <v>GFS</v>
      </c>
      <c r="AL665" s="148" t="str">
        <f t="shared" si="31"/>
        <v>Non- ICB</v>
      </c>
      <c r="AM665" s="196" t="str">
        <f t="shared" si="32"/>
        <v>GFS/Non- ICB</v>
      </c>
    </row>
    <row r="666" spans="1:39" x14ac:dyDescent="0.25">
      <c r="A666" s="195" t="str">
        <f>IF(ISERROR(MATCH(H666,PriorMonth!H:H,0)),"New","Unresolved")</f>
        <v>Unresolved</v>
      </c>
      <c r="B666" s="148">
        <v>8520</v>
      </c>
      <c r="C666" s="149" t="s">
        <v>842</v>
      </c>
      <c r="D666" s="148" t="s">
        <v>19</v>
      </c>
      <c r="E666" s="148">
        <v>260</v>
      </c>
      <c r="F666" s="149" t="s">
        <v>113</v>
      </c>
      <c r="G666" s="148" t="s">
        <v>23</v>
      </c>
      <c r="H666" s="148" t="s">
        <v>1734</v>
      </c>
      <c r="I666" s="149" t="s">
        <v>54</v>
      </c>
      <c r="J666" s="148" t="s">
        <v>381</v>
      </c>
      <c r="K666" s="148">
        <v>42768</v>
      </c>
      <c r="L666" s="149">
        <v>125</v>
      </c>
      <c r="M666" s="148" t="s">
        <v>127</v>
      </c>
      <c r="N666" s="148" t="s">
        <v>128</v>
      </c>
      <c r="O666" s="149">
        <v>42831</v>
      </c>
      <c r="P666" s="148" t="s">
        <v>838</v>
      </c>
      <c r="Q666" s="148">
        <v>62</v>
      </c>
      <c r="R666" s="149" t="s">
        <v>35</v>
      </c>
      <c r="S666" s="148">
        <v>781021</v>
      </c>
      <c r="T666" s="148" t="s">
        <v>197</v>
      </c>
      <c r="U666" s="149">
        <v>10797.46</v>
      </c>
      <c r="V666" s="148" t="s">
        <v>197</v>
      </c>
      <c r="W666" s="148">
        <v>781021.06359585666</v>
      </c>
      <c r="X666" s="149" t="s">
        <v>100</v>
      </c>
      <c r="Y666" s="148" t="s">
        <v>114</v>
      </c>
      <c r="Z666" s="148">
        <v>10.8</v>
      </c>
      <c r="AA666" s="149">
        <v>1</v>
      </c>
      <c r="AB666" s="148" t="s">
        <v>630</v>
      </c>
      <c r="AC666" s="148" t="s">
        <v>681</v>
      </c>
      <c r="AD666" s="149" t="s">
        <v>354</v>
      </c>
      <c r="AE666" s="148" t="s">
        <v>350</v>
      </c>
      <c r="AF666" s="148"/>
      <c r="AG666" s="149"/>
      <c r="AH666" s="148"/>
      <c r="AI666" s="148"/>
      <c r="AJ666" s="149"/>
      <c r="AK666" s="148" t="str">
        <f t="shared" si="30"/>
        <v>Non-GFS</v>
      </c>
      <c r="AL666" s="148" t="str">
        <f t="shared" si="31"/>
        <v>Non- ICB</v>
      </c>
      <c r="AM666" s="196" t="str">
        <f t="shared" si="32"/>
        <v>Non-GFS/Non- ICB</v>
      </c>
    </row>
    <row r="667" spans="1:39" x14ac:dyDescent="0.25">
      <c r="A667" s="195" t="str">
        <f>IF(ISERROR(MATCH(H667,PriorMonth!H:H,0)),"New","Unresolved")</f>
        <v>Unresolved</v>
      </c>
      <c r="B667" s="148">
        <v>8520</v>
      </c>
      <c r="C667" s="149" t="s">
        <v>842</v>
      </c>
      <c r="D667" s="148" t="s">
        <v>19</v>
      </c>
      <c r="E667" s="148">
        <v>3011</v>
      </c>
      <c r="F667" s="149" t="s">
        <v>164</v>
      </c>
      <c r="G667" s="148" t="s">
        <v>22</v>
      </c>
      <c r="H667" s="148" t="s">
        <v>965</v>
      </c>
      <c r="I667" s="149" t="s">
        <v>54</v>
      </c>
      <c r="J667" s="148" t="s">
        <v>271</v>
      </c>
      <c r="K667" s="148">
        <v>42769</v>
      </c>
      <c r="L667" s="149">
        <v>124</v>
      </c>
      <c r="M667" s="148" t="s">
        <v>122</v>
      </c>
      <c r="N667" s="148" t="s">
        <v>41</v>
      </c>
      <c r="O667" s="149">
        <v>42776</v>
      </c>
      <c r="P667" s="148" t="s">
        <v>838</v>
      </c>
      <c r="Q667" s="148">
        <v>117</v>
      </c>
      <c r="R667" s="149" t="s">
        <v>36</v>
      </c>
      <c r="S667" s="148">
        <v>778960</v>
      </c>
      <c r="T667" s="148" t="s">
        <v>197</v>
      </c>
      <c r="U667" s="149">
        <v>10768.97</v>
      </c>
      <c r="V667" s="148" t="s">
        <v>197</v>
      </c>
      <c r="W667" s="148">
        <v>778960.27428968227</v>
      </c>
      <c r="X667" s="149" t="s">
        <v>100</v>
      </c>
      <c r="Y667" s="148" t="s">
        <v>114</v>
      </c>
      <c r="Z667" s="148">
        <v>10.77</v>
      </c>
      <c r="AA667" s="149">
        <v>1</v>
      </c>
      <c r="AB667" s="148" t="s">
        <v>630</v>
      </c>
      <c r="AC667" s="148" t="s">
        <v>635</v>
      </c>
      <c r="AD667" s="149" t="s">
        <v>821</v>
      </c>
      <c r="AE667" s="148" t="s">
        <v>350</v>
      </c>
      <c r="AF667" s="148"/>
      <c r="AG667" s="149"/>
      <c r="AH667" s="148"/>
      <c r="AI667" s="148"/>
      <c r="AJ667" s="149"/>
      <c r="AK667" s="148" t="str">
        <f t="shared" si="30"/>
        <v>Non-GFS</v>
      </c>
      <c r="AL667" s="148" t="str">
        <f t="shared" si="31"/>
        <v>Non- ICB</v>
      </c>
      <c r="AM667" s="196" t="str">
        <f t="shared" si="32"/>
        <v>Non-GFS/Non- ICB</v>
      </c>
    </row>
    <row r="668" spans="1:39" x14ac:dyDescent="0.25">
      <c r="A668" s="195" t="str">
        <f>IF(ISERROR(MATCH(H668,PriorMonth!H:H,0)),"New","Unresolved")</f>
        <v>Unresolved</v>
      </c>
      <c r="B668" s="148">
        <v>3027</v>
      </c>
      <c r="C668" s="149" t="s">
        <v>154</v>
      </c>
      <c r="D668" s="148" t="s">
        <v>13</v>
      </c>
      <c r="E668" s="148">
        <v>635</v>
      </c>
      <c r="F668" s="149" t="s">
        <v>142</v>
      </c>
      <c r="G668" s="148" t="s">
        <v>16</v>
      </c>
      <c r="H668" s="148">
        <v>302714000013197</v>
      </c>
      <c r="I668" s="149" t="s">
        <v>59</v>
      </c>
      <c r="J668" s="148" t="s">
        <v>275</v>
      </c>
      <c r="K668" s="148">
        <v>42760</v>
      </c>
      <c r="L668" s="149">
        <v>133</v>
      </c>
      <c r="M668" s="148" t="s">
        <v>127</v>
      </c>
      <c r="N668" s="148" t="s">
        <v>128</v>
      </c>
      <c r="O668" s="149">
        <v>42830</v>
      </c>
      <c r="P668" s="148" t="s">
        <v>838</v>
      </c>
      <c r="Q668" s="148">
        <v>63</v>
      </c>
      <c r="R668" s="149" t="s">
        <v>35</v>
      </c>
      <c r="S668" s="148">
        <v>10708.5</v>
      </c>
      <c r="T668" s="148" t="s">
        <v>100</v>
      </c>
      <c r="U668" s="149">
        <v>10708.5</v>
      </c>
      <c r="V668" s="148" t="s">
        <v>100</v>
      </c>
      <c r="W668" s="148">
        <v>10708.5</v>
      </c>
      <c r="X668" s="149" t="s">
        <v>100</v>
      </c>
      <c r="Y668" s="148" t="s">
        <v>114</v>
      </c>
      <c r="Z668" s="148">
        <v>10.71</v>
      </c>
      <c r="AA668" s="149">
        <v>1</v>
      </c>
      <c r="AB668" s="148" t="s">
        <v>630</v>
      </c>
      <c r="AC668" s="148" t="s">
        <v>463</v>
      </c>
      <c r="AD668" s="149" t="s">
        <v>1508</v>
      </c>
      <c r="AE668" s="148" t="s">
        <v>350</v>
      </c>
      <c r="AF668" s="148"/>
      <c r="AG668" s="149"/>
      <c r="AH668" s="148"/>
      <c r="AI668" s="148"/>
      <c r="AJ668" s="149"/>
      <c r="AK668" s="148" t="str">
        <f t="shared" si="30"/>
        <v>GFS</v>
      </c>
      <c r="AL668" s="148" t="str">
        <f t="shared" si="31"/>
        <v>Non- ICB</v>
      </c>
      <c r="AM668" s="196" t="str">
        <f t="shared" si="32"/>
        <v>GFS/Non- ICB</v>
      </c>
    </row>
    <row r="669" spans="1:39" x14ac:dyDescent="0.25">
      <c r="A669" s="195" t="str">
        <f>IF(ISERROR(MATCH(H669,PriorMonth!H:H,0)),"New","Unresolved")</f>
        <v>New</v>
      </c>
      <c r="B669" s="148">
        <v>692</v>
      </c>
      <c r="C669" s="149" t="s">
        <v>187</v>
      </c>
      <c r="D669" s="148" t="s">
        <v>16</v>
      </c>
      <c r="E669" s="148">
        <v>635</v>
      </c>
      <c r="F669" s="149" t="s">
        <v>142</v>
      </c>
      <c r="G669" s="148" t="s">
        <v>16</v>
      </c>
      <c r="H669" s="148">
        <v>6920330000200</v>
      </c>
      <c r="I669" s="149" t="s">
        <v>57</v>
      </c>
      <c r="J669" s="148" t="s">
        <v>205</v>
      </c>
      <c r="K669" s="148">
        <v>42818</v>
      </c>
      <c r="L669" s="149">
        <v>75</v>
      </c>
      <c r="M669" s="148" t="s">
        <v>127</v>
      </c>
      <c r="N669" s="148" t="s">
        <v>128</v>
      </c>
      <c r="O669" s="149">
        <v>42891</v>
      </c>
      <c r="P669" s="148" t="s">
        <v>1878</v>
      </c>
      <c r="Q669" s="148">
        <v>2</v>
      </c>
      <c r="R669" s="149" t="s">
        <v>33</v>
      </c>
      <c r="S669" s="148">
        <v>10656.08</v>
      </c>
      <c r="T669" s="148" t="s">
        <v>100</v>
      </c>
      <c r="U669" s="149">
        <v>10656.08</v>
      </c>
      <c r="V669" s="148" t="s">
        <v>100</v>
      </c>
      <c r="W669" s="148">
        <v>10656.08</v>
      </c>
      <c r="X669" s="149" t="s">
        <v>100</v>
      </c>
      <c r="Y669" s="148" t="s">
        <v>107</v>
      </c>
      <c r="Z669" s="148">
        <v>10.66</v>
      </c>
      <c r="AA669" s="149">
        <v>1</v>
      </c>
      <c r="AB669" s="148" t="s">
        <v>630</v>
      </c>
      <c r="AC669" s="148" t="s">
        <v>859</v>
      </c>
      <c r="AD669" s="149" t="s">
        <v>2767</v>
      </c>
      <c r="AE669" s="148" t="s">
        <v>350</v>
      </c>
      <c r="AF669" s="148"/>
      <c r="AG669" s="149"/>
      <c r="AH669" s="148"/>
      <c r="AI669" s="148"/>
      <c r="AJ669" s="149"/>
      <c r="AK669" s="148" t="str">
        <f t="shared" si="30"/>
        <v>GFS</v>
      </c>
      <c r="AL669" s="148" t="str">
        <f t="shared" si="31"/>
        <v>Non- ICB</v>
      </c>
      <c r="AM669" s="196" t="str">
        <f t="shared" si="32"/>
        <v>GFS/Non- ICB</v>
      </c>
    </row>
    <row r="670" spans="1:39" x14ac:dyDescent="0.25">
      <c r="A670" s="195" t="str">
        <f>IF(ISERROR(MATCH(H670,PriorMonth!H:H,0)),"New","Unresolved")</f>
        <v>Unresolved</v>
      </c>
      <c r="B670" s="148">
        <v>1710</v>
      </c>
      <c r="C670" s="149" t="s">
        <v>181</v>
      </c>
      <c r="D670" s="148" t="s">
        <v>20</v>
      </c>
      <c r="E670" s="148">
        <v>9701</v>
      </c>
      <c r="F670" s="149" t="s">
        <v>199</v>
      </c>
      <c r="G670" s="148" t="s">
        <v>14</v>
      </c>
      <c r="H670" s="148">
        <v>17100111701454</v>
      </c>
      <c r="I670" s="149" t="s">
        <v>55</v>
      </c>
      <c r="J670" s="148" t="s">
        <v>182</v>
      </c>
      <c r="K670" s="148">
        <v>42821</v>
      </c>
      <c r="L670" s="149">
        <v>72</v>
      </c>
      <c r="M670" s="148" t="s">
        <v>118</v>
      </c>
      <c r="N670" s="148" t="s">
        <v>41</v>
      </c>
      <c r="O670" s="149">
        <v>42830</v>
      </c>
      <c r="P670" s="148" t="s">
        <v>838</v>
      </c>
      <c r="Q670" s="148">
        <v>63</v>
      </c>
      <c r="R670" s="149" t="s">
        <v>35</v>
      </c>
      <c r="S670" s="148">
        <v>10584.61</v>
      </c>
      <c r="T670" s="148" t="s">
        <v>100</v>
      </c>
      <c r="U670" s="149">
        <v>10584.61</v>
      </c>
      <c r="V670" s="148" t="s">
        <v>100</v>
      </c>
      <c r="W670" s="148">
        <v>10584.61</v>
      </c>
      <c r="X670" s="149" t="s">
        <v>100</v>
      </c>
      <c r="Y670" s="148" t="s">
        <v>114</v>
      </c>
      <c r="Z670" s="148">
        <v>10.58</v>
      </c>
      <c r="AA670" s="149">
        <v>1</v>
      </c>
      <c r="AB670" s="148" t="s">
        <v>630</v>
      </c>
      <c r="AC670" s="148" t="s">
        <v>578</v>
      </c>
      <c r="AD670" s="149" t="s">
        <v>361</v>
      </c>
      <c r="AE670" s="148" t="s">
        <v>350</v>
      </c>
      <c r="AF670" s="148"/>
      <c r="AG670" s="149"/>
      <c r="AH670" s="148"/>
      <c r="AI670" s="148"/>
      <c r="AJ670" s="149"/>
      <c r="AK670" s="148" t="str">
        <f t="shared" si="30"/>
        <v>GFS</v>
      </c>
      <c r="AL670" s="148" t="str">
        <f t="shared" si="31"/>
        <v>Non- ICB</v>
      </c>
      <c r="AM670" s="196" t="str">
        <f t="shared" si="32"/>
        <v>GFS/Non- ICB</v>
      </c>
    </row>
    <row r="671" spans="1:39" x14ac:dyDescent="0.25">
      <c r="A671" s="195" t="str">
        <f>IF(ISERROR(MATCH(H671,PriorMonth!H:H,0)),"New","Unresolved")</f>
        <v>New</v>
      </c>
      <c r="B671" s="148">
        <v>95</v>
      </c>
      <c r="C671" s="149" t="s">
        <v>153</v>
      </c>
      <c r="D671" s="148" t="s">
        <v>17</v>
      </c>
      <c r="E671" s="148">
        <v>693</v>
      </c>
      <c r="F671" s="149" t="s">
        <v>177</v>
      </c>
      <c r="G671" s="148" t="s">
        <v>16</v>
      </c>
      <c r="H671" s="148">
        <v>950110011531</v>
      </c>
      <c r="I671" s="149" t="s">
        <v>58</v>
      </c>
      <c r="J671" s="148" t="s">
        <v>195</v>
      </c>
      <c r="K671" s="148">
        <v>42824</v>
      </c>
      <c r="L671" s="149">
        <v>69</v>
      </c>
      <c r="M671" s="148" t="s">
        <v>111</v>
      </c>
      <c r="N671" s="148" t="s">
        <v>42</v>
      </c>
      <c r="O671" s="149">
        <v>42892</v>
      </c>
      <c r="P671" s="148" t="s">
        <v>1878</v>
      </c>
      <c r="Q671" s="148">
        <v>1</v>
      </c>
      <c r="R671" s="149" t="s">
        <v>33</v>
      </c>
      <c r="S671" s="148">
        <v>10578.93</v>
      </c>
      <c r="T671" s="148" t="s">
        <v>100</v>
      </c>
      <c r="U671" s="149">
        <v>10578.93</v>
      </c>
      <c r="V671" s="148" t="s">
        <v>100</v>
      </c>
      <c r="W671" s="148">
        <v>10578.93</v>
      </c>
      <c r="X671" s="149" t="s">
        <v>100</v>
      </c>
      <c r="Y671" s="148" t="s">
        <v>114</v>
      </c>
      <c r="Z671" s="148">
        <v>10.58</v>
      </c>
      <c r="AA671" s="149">
        <v>1</v>
      </c>
      <c r="AB671" s="148" t="s">
        <v>630</v>
      </c>
      <c r="AC671" s="148" t="s">
        <v>431</v>
      </c>
      <c r="AD671" s="149" t="s">
        <v>2717</v>
      </c>
      <c r="AE671" s="148" t="s">
        <v>350</v>
      </c>
      <c r="AF671" s="148"/>
      <c r="AG671" s="149"/>
      <c r="AH671" s="148"/>
      <c r="AI671" s="148"/>
      <c r="AJ671" s="149"/>
      <c r="AK671" s="148" t="str">
        <f t="shared" si="30"/>
        <v>GFS</v>
      </c>
      <c r="AL671" s="148" t="str">
        <f t="shared" si="31"/>
        <v>Non- ICB</v>
      </c>
      <c r="AM671" s="196" t="str">
        <f t="shared" si="32"/>
        <v>GFS/Non- ICB</v>
      </c>
    </row>
    <row r="672" spans="1:39" x14ac:dyDescent="0.25">
      <c r="A672" s="195" t="str">
        <f>IF(ISERROR(MATCH(H672,PriorMonth!H:H,0)),"New","Unresolved")</f>
        <v>Unresolved</v>
      </c>
      <c r="B672" s="148">
        <v>8420</v>
      </c>
      <c r="C672" s="149" t="s">
        <v>234</v>
      </c>
      <c r="D672" s="148" t="s">
        <v>19</v>
      </c>
      <c r="E672" s="148">
        <v>814</v>
      </c>
      <c r="F672" s="149" t="s">
        <v>192</v>
      </c>
      <c r="G672" s="148" t="s">
        <v>19</v>
      </c>
      <c r="H672" s="148">
        <v>320997</v>
      </c>
      <c r="I672" s="149" t="s">
        <v>54</v>
      </c>
      <c r="J672" s="148" t="s">
        <v>269</v>
      </c>
      <c r="K672" s="148">
        <v>41914</v>
      </c>
      <c r="L672" s="149">
        <v>979</v>
      </c>
      <c r="M672" s="148" t="s">
        <v>105</v>
      </c>
      <c r="N672" s="148" t="s">
        <v>41</v>
      </c>
      <c r="O672" s="149">
        <v>42831</v>
      </c>
      <c r="P672" s="148" t="s">
        <v>838</v>
      </c>
      <c r="Q672" s="148">
        <v>62</v>
      </c>
      <c r="R672" s="149" t="s">
        <v>35</v>
      </c>
      <c r="S672" s="148">
        <v>15917.07</v>
      </c>
      <c r="T672" s="148" t="s">
        <v>270</v>
      </c>
      <c r="U672" s="149">
        <v>10573.32</v>
      </c>
      <c r="V672" s="148" t="s">
        <v>270</v>
      </c>
      <c r="W672" s="148">
        <v>15917.0753451167</v>
      </c>
      <c r="X672" s="149" t="s">
        <v>100</v>
      </c>
      <c r="Y672" s="148" t="s">
        <v>107</v>
      </c>
      <c r="Z672" s="148">
        <v>10.57</v>
      </c>
      <c r="AA672" s="149">
        <v>1</v>
      </c>
      <c r="AB672" s="148" t="s">
        <v>630</v>
      </c>
      <c r="AC672" s="148" t="s">
        <v>455</v>
      </c>
      <c r="AD672" s="149" t="s">
        <v>1446</v>
      </c>
      <c r="AE672" s="148" t="s">
        <v>350</v>
      </c>
      <c r="AF672" s="148"/>
      <c r="AG672" s="149"/>
      <c r="AH672" s="148"/>
      <c r="AI672" s="148"/>
      <c r="AJ672" s="149"/>
      <c r="AK672" s="148" t="str">
        <f t="shared" si="30"/>
        <v>Non-GFS</v>
      </c>
      <c r="AL672" s="148" t="str">
        <f t="shared" si="31"/>
        <v>Non- ICB</v>
      </c>
      <c r="AM672" s="196" t="str">
        <f t="shared" si="32"/>
        <v>Non-GFS/Non- ICB</v>
      </c>
    </row>
    <row r="673" spans="1:39" x14ac:dyDescent="0.25">
      <c r="A673" s="195" t="str">
        <f>IF(ISERROR(MATCH(H673,PriorMonth!H:H,0)),"New","Unresolved")</f>
        <v>New</v>
      </c>
      <c r="B673" s="148">
        <v>1970</v>
      </c>
      <c r="C673" s="149" t="s">
        <v>862</v>
      </c>
      <c r="D673" s="148" t="s">
        <v>23</v>
      </c>
      <c r="E673" s="148">
        <v>635</v>
      </c>
      <c r="F673" s="149" t="s">
        <v>142</v>
      </c>
      <c r="G673" s="148" t="s">
        <v>16</v>
      </c>
      <c r="H673" s="148">
        <v>19700110037917</v>
      </c>
      <c r="I673" s="149" t="s">
        <v>538</v>
      </c>
      <c r="J673" s="148" t="s">
        <v>267</v>
      </c>
      <c r="K673" s="148">
        <v>42857</v>
      </c>
      <c r="L673" s="149">
        <v>36</v>
      </c>
      <c r="M673" s="148" t="s">
        <v>111</v>
      </c>
      <c r="N673" s="148" t="s">
        <v>42</v>
      </c>
      <c r="O673" s="149">
        <v>42893</v>
      </c>
      <c r="P673" s="148" t="s">
        <v>1878</v>
      </c>
      <c r="Q673" s="148">
        <v>0</v>
      </c>
      <c r="R673" s="149" t="s">
        <v>33</v>
      </c>
      <c r="S673" s="148">
        <v>9237.18</v>
      </c>
      <c r="T673" s="148" t="s">
        <v>186</v>
      </c>
      <c r="U673" s="149">
        <v>10573.09</v>
      </c>
      <c r="V673" s="148" t="s">
        <v>186</v>
      </c>
      <c r="W673" s="148">
        <v>9237.1803434685189</v>
      </c>
      <c r="X673" s="149" t="s">
        <v>100</v>
      </c>
      <c r="Y673" s="148" t="s">
        <v>114</v>
      </c>
      <c r="Z673" s="148">
        <v>10.57</v>
      </c>
      <c r="AA673" s="149">
        <v>1</v>
      </c>
      <c r="AB673" s="148" t="s">
        <v>629</v>
      </c>
      <c r="AC673" s="148" t="s">
        <v>634</v>
      </c>
      <c r="AD673" s="149" t="s">
        <v>2803</v>
      </c>
      <c r="AE673" s="148" t="s">
        <v>349</v>
      </c>
      <c r="AF673" s="148"/>
      <c r="AG673" s="149"/>
      <c r="AH673" s="148"/>
      <c r="AI673" s="148"/>
      <c r="AJ673" s="149"/>
      <c r="AK673" s="148" t="str">
        <f t="shared" si="30"/>
        <v>GFS</v>
      </c>
      <c r="AL673" s="148" t="str">
        <f t="shared" si="31"/>
        <v>Non- ICB</v>
      </c>
      <c r="AM673" s="196" t="str">
        <f t="shared" si="32"/>
        <v>GFS/Non- ICB</v>
      </c>
    </row>
    <row r="674" spans="1:39" x14ac:dyDescent="0.25">
      <c r="A674" s="195" t="str">
        <f>IF(ISERROR(MATCH(H674,PriorMonth!H:H,0)),"New","Unresolved")</f>
        <v>Unresolved</v>
      </c>
      <c r="B674" s="148">
        <v>8520</v>
      </c>
      <c r="C674" s="149" t="s">
        <v>842</v>
      </c>
      <c r="D674" s="148" t="s">
        <v>19</v>
      </c>
      <c r="E674" s="148">
        <v>413</v>
      </c>
      <c r="F674" s="149" t="s">
        <v>136</v>
      </c>
      <c r="G674" s="148" t="s">
        <v>13</v>
      </c>
      <c r="H674" s="148" t="s">
        <v>1550</v>
      </c>
      <c r="I674" s="149" t="s">
        <v>57</v>
      </c>
      <c r="J674" s="148" t="s">
        <v>381</v>
      </c>
      <c r="K674" s="148">
        <v>42768</v>
      </c>
      <c r="L674" s="149">
        <v>125</v>
      </c>
      <c r="M674" s="148" t="s">
        <v>122</v>
      </c>
      <c r="N674" s="148" t="s">
        <v>41</v>
      </c>
      <c r="O674" s="149">
        <v>42831</v>
      </c>
      <c r="P674" s="148" t="s">
        <v>838</v>
      </c>
      <c r="Q674" s="148">
        <v>62</v>
      </c>
      <c r="R674" s="149" t="s">
        <v>35</v>
      </c>
      <c r="S674" s="148">
        <v>761775</v>
      </c>
      <c r="T674" s="148" t="s">
        <v>197</v>
      </c>
      <c r="U674" s="149">
        <v>10531.39</v>
      </c>
      <c r="V674" s="148" t="s">
        <v>197</v>
      </c>
      <c r="W674" s="148">
        <v>761775.21555465541</v>
      </c>
      <c r="X674" s="149" t="s">
        <v>100</v>
      </c>
      <c r="Y674" s="148" t="s">
        <v>114</v>
      </c>
      <c r="Z674" s="148">
        <v>10.53</v>
      </c>
      <c r="AA674" s="149">
        <v>1</v>
      </c>
      <c r="AB674" s="148" t="s">
        <v>630</v>
      </c>
      <c r="AC674" s="148" t="s">
        <v>753</v>
      </c>
      <c r="AD674" s="149" t="s">
        <v>377</v>
      </c>
      <c r="AE674" s="148" t="s">
        <v>350</v>
      </c>
      <c r="AF674" s="148"/>
      <c r="AG674" s="149"/>
      <c r="AH674" s="148"/>
      <c r="AI674" s="148"/>
      <c r="AJ674" s="149"/>
      <c r="AK674" s="148" t="str">
        <f t="shared" si="30"/>
        <v>Non-GFS</v>
      </c>
      <c r="AL674" s="148" t="str">
        <f t="shared" si="31"/>
        <v>Non- ICB</v>
      </c>
      <c r="AM674" s="196" t="str">
        <f t="shared" si="32"/>
        <v>Non-GFS/Non- ICB</v>
      </c>
    </row>
    <row r="675" spans="1:39" x14ac:dyDescent="0.25">
      <c r="A675" s="195" t="str">
        <f>IF(ISERROR(MATCH(H675,PriorMonth!H:H,0)),"New","Unresolved")</f>
        <v>Unresolved</v>
      </c>
      <c r="B675" s="148">
        <v>8520</v>
      </c>
      <c r="C675" s="149" t="s">
        <v>842</v>
      </c>
      <c r="D675" s="148" t="s">
        <v>19</v>
      </c>
      <c r="E675" s="148">
        <v>260</v>
      </c>
      <c r="F675" s="149" t="s">
        <v>113</v>
      </c>
      <c r="G675" s="148" t="s">
        <v>23</v>
      </c>
      <c r="H675" s="148" t="s">
        <v>1558</v>
      </c>
      <c r="I675" s="149" t="s">
        <v>54</v>
      </c>
      <c r="J675" s="148" t="s">
        <v>381</v>
      </c>
      <c r="K675" s="148">
        <v>42768</v>
      </c>
      <c r="L675" s="149">
        <v>125</v>
      </c>
      <c r="M675" s="148" t="s">
        <v>127</v>
      </c>
      <c r="N675" s="148" t="s">
        <v>128</v>
      </c>
      <c r="O675" s="149">
        <v>42831</v>
      </c>
      <c r="P675" s="148" t="s">
        <v>838</v>
      </c>
      <c r="Q675" s="148">
        <v>62</v>
      </c>
      <c r="R675" s="149" t="s">
        <v>35</v>
      </c>
      <c r="S675" s="148">
        <v>760615</v>
      </c>
      <c r="T675" s="148" t="s">
        <v>197</v>
      </c>
      <c r="U675" s="149">
        <v>10515.35</v>
      </c>
      <c r="V675" s="148" t="s">
        <v>197</v>
      </c>
      <c r="W675" s="148">
        <v>760614.98177188821</v>
      </c>
      <c r="X675" s="149" t="s">
        <v>100</v>
      </c>
      <c r="Y675" s="148" t="s">
        <v>114</v>
      </c>
      <c r="Z675" s="148">
        <v>10.52</v>
      </c>
      <c r="AA675" s="149">
        <v>1</v>
      </c>
      <c r="AB675" s="148" t="s">
        <v>630</v>
      </c>
      <c r="AC675" s="148" t="s">
        <v>681</v>
      </c>
      <c r="AD675" s="149" t="s">
        <v>354</v>
      </c>
      <c r="AE675" s="148" t="s">
        <v>350</v>
      </c>
      <c r="AF675" s="148"/>
      <c r="AG675" s="149"/>
      <c r="AH675" s="148"/>
      <c r="AI675" s="148"/>
      <c r="AJ675" s="149"/>
      <c r="AK675" s="148" t="str">
        <f t="shared" si="30"/>
        <v>Non-GFS</v>
      </c>
      <c r="AL675" s="148" t="str">
        <f t="shared" si="31"/>
        <v>Non- ICB</v>
      </c>
      <c r="AM675" s="196" t="str">
        <f t="shared" si="32"/>
        <v>Non-GFS/Non- ICB</v>
      </c>
    </row>
    <row r="676" spans="1:39" x14ac:dyDescent="0.25">
      <c r="A676" s="195" t="str">
        <f>IF(ISERROR(MATCH(H676,PriorMonth!H:H,0)),"New","Unresolved")</f>
        <v>Unresolved</v>
      </c>
      <c r="B676" s="148">
        <v>8520</v>
      </c>
      <c r="C676" s="149" t="s">
        <v>842</v>
      </c>
      <c r="D676" s="148" t="s">
        <v>19</v>
      </c>
      <c r="E676" s="148">
        <v>3071</v>
      </c>
      <c r="F676" s="149" t="s">
        <v>139</v>
      </c>
      <c r="G676" s="148" t="s">
        <v>21</v>
      </c>
      <c r="H676" s="148" t="s">
        <v>967</v>
      </c>
      <c r="I676" s="149" t="s">
        <v>59</v>
      </c>
      <c r="J676" s="148" t="s">
        <v>271</v>
      </c>
      <c r="K676" s="148">
        <v>42769</v>
      </c>
      <c r="L676" s="149">
        <v>124</v>
      </c>
      <c r="M676" s="148" t="s">
        <v>111</v>
      </c>
      <c r="N676" s="148" t="s">
        <v>42</v>
      </c>
      <c r="O676" s="149">
        <v>42775</v>
      </c>
      <c r="P676" s="148" t="s">
        <v>838</v>
      </c>
      <c r="Q676" s="148">
        <v>118</v>
      </c>
      <c r="R676" s="149" t="s">
        <v>36</v>
      </c>
      <c r="S676" s="148">
        <v>759934</v>
      </c>
      <c r="T676" s="148" t="s">
        <v>197</v>
      </c>
      <c r="U676" s="149">
        <v>10505.94</v>
      </c>
      <c r="V676" s="148" t="s">
        <v>197</v>
      </c>
      <c r="W676" s="148">
        <v>759934.3209305018</v>
      </c>
      <c r="X676" s="149" t="s">
        <v>100</v>
      </c>
      <c r="Y676" s="148" t="s">
        <v>114</v>
      </c>
      <c r="Z676" s="148">
        <v>10.51</v>
      </c>
      <c r="AA676" s="149">
        <v>1</v>
      </c>
      <c r="AB676" s="148" t="s">
        <v>630</v>
      </c>
      <c r="AC676" s="148" t="s">
        <v>497</v>
      </c>
      <c r="AD676" s="149" t="s">
        <v>507</v>
      </c>
      <c r="AE676" s="148" t="s">
        <v>350</v>
      </c>
      <c r="AF676" s="148"/>
      <c r="AG676" s="149"/>
      <c r="AH676" s="148"/>
      <c r="AI676" s="148"/>
      <c r="AJ676" s="149"/>
      <c r="AK676" s="148" t="str">
        <f t="shared" si="30"/>
        <v>Non-GFS</v>
      </c>
      <c r="AL676" s="148" t="str">
        <f t="shared" si="31"/>
        <v>Non- ICB</v>
      </c>
      <c r="AM676" s="196" t="str">
        <f t="shared" si="32"/>
        <v>Non-GFS/Non- ICB</v>
      </c>
    </row>
    <row r="677" spans="1:39" x14ac:dyDescent="0.25">
      <c r="A677" s="195" t="str">
        <f>IF(ISERROR(MATCH(H677,PriorMonth!H:H,0)),"New","Unresolved")</f>
        <v>Unresolved</v>
      </c>
      <c r="B677" s="148">
        <v>3019</v>
      </c>
      <c r="C677" s="149" t="s">
        <v>134</v>
      </c>
      <c r="D677" s="148" t="s">
        <v>16</v>
      </c>
      <c r="E677" s="148">
        <v>3033</v>
      </c>
      <c r="F677" s="149" t="s">
        <v>156</v>
      </c>
      <c r="G677" s="148" t="s">
        <v>18</v>
      </c>
      <c r="H677" s="148">
        <v>30190110008243</v>
      </c>
      <c r="I677" s="149" t="s">
        <v>59</v>
      </c>
      <c r="J677" s="148" t="s">
        <v>135</v>
      </c>
      <c r="K677" s="148">
        <v>42829</v>
      </c>
      <c r="L677" s="149">
        <v>64</v>
      </c>
      <c r="M677" s="148" t="s">
        <v>127</v>
      </c>
      <c r="N677" s="148" t="s">
        <v>128</v>
      </c>
      <c r="O677" s="149">
        <v>42859</v>
      </c>
      <c r="P677" s="148" t="s">
        <v>1878</v>
      </c>
      <c r="Q677" s="148">
        <v>34</v>
      </c>
      <c r="R677" s="149" t="s">
        <v>34</v>
      </c>
      <c r="S677" s="148">
        <v>10501.95</v>
      </c>
      <c r="T677" s="148" t="s">
        <v>100</v>
      </c>
      <c r="U677" s="149">
        <v>10501.95</v>
      </c>
      <c r="V677" s="148" t="s">
        <v>100</v>
      </c>
      <c r="W677" s="148">
        <v>10501.95</v>
      </c>
      <c r="X677" s="149" t="s">
        <v>100</v>
      </c>
      <c r="Y677" s="148" t="s">
        <v>114</v>
      </c>
      <c r="Z677" s="148">
        <v>10.5</v>
      </c>
      <c r="AA677" s="149">
        <v>1</v>
      </c>
      <c r="AB677" s="148" t="s">
        <v>630</v>
      </c>
      <c r="AC677" s="148" t="s">
        <v>451</v>
      </c>
      <c r="AD677" s="149" t="s">
        <v>1983</v>
      </c>
      <c r="AE677" s="148" t="s">
        <v>350</v>
      </c>
      <c r="AF677" s="148"/>
      <c r="AG677" s="149"/>
      <c r="AH677" s="148"/>
      <c r="AI677" s="148"/>
      <c r="AJ677" s="149"/>
      <c r="AK677" s="148" t="str">
        <f t="shared" si="30"/>
        <v>GFS</v>
      </c>
      <c r="AL677" s="148" t="str">
        <f t="shared" si="31"/>
        <v>Non- ICB</v>
      </c>
      <c r="AM677" s="196" t="str">
        <f t="shared" si="32"/>
        <v>GFS/Non- ICB</v>
      </c>
    </row>
    <row r="678" spans="1:39" x14ac:dyDescent="0.25">
      <c r="A678" s="195" t="str">
        <f>IF(ISERROR(MATCH(H678,PriorMonth!H:H,0)),"New","Unresolved")</f>
        <v>Unresolved</v>
      </c>
      <c r="B678" s="148">
        <v>199</v>
      </c>
      <c r="C678" s="149" t="s">
        <v>137</v>
      </c>
      <c r="D678" s="148" t="s">
        <v>22</v>
      </c>
      <c r="E678" s="148">
        <v>8243</v>
      </c>
      <c r="F678" s="149" t="s">
        <v>120</v>
      </c>
      <c r="G678" s="148" t="s">
        <v>14</v>
      </c>
      <c r="H678" s="148">
        <v>1990110063766</v>
      </c>
      <c r="I678" s="149" t="s">
        <v>56</v>
      </c>
      <c r="J678" s="148" t="s">
        <v>328</v>
      </c>
      <c r="K678" s="148">
        <v>42724</v>
      </c>
      <c r="L678" s="149">
        <v>169</v>
      </c>
      <c r="M678" s="148" t="s">
        <v>127</v>
      </c>
      <c r="N678" s="148" t="s">
        <v>128</v>
      </c>
      <c r="O678" s="149">
        <v>42800</v>
      </c>
      <c r="P678" s="148" t="s">
        <v>838</v>
      </c>
      <c r="Q678" s="148">
        <v>93</v>
      </c>
      <c r="R678" s="149" t="s">
        <v>36</v>
      </c>
      <c r="S678" s="148">
        <v>11778.93</v>
      </c>
      <c r="T678" s="148" t="s">
        <v>248</v>
      </c>
      <c r="U678" s="149">
        <v>10497.22</v>
      </c>
      <c r="V678" s="148" t="s">
        <v>248</v>
      </c>
      <c r="W678" s="148">
        <v>11778.930149501864</v>
      </c>
      <c r="X678" s="149" t="s">
        <v>100</v>
      </c>
      <c r="Y678" s="148" t="s">
        <v>114</v>
      </c>
      <c r="Z678" s="148">
        <v>10.5</v>
      </c>
      <c r="AA678" s="149">
        <v>1</v>
      </c>
      <c r="AB678" s="148" t="s">
        <v>630</v>
      </c>
      <c r="AC678" s="148" t="s">
        <v>851</v>
      </c>
      <c r="AD678" s="149" t="s">
        <v>1357</v>
      </c>
      <c r="AE678" s="148" t="s">
        <v>350</v>
      </c>
      <c r="AF678" s="148"/>
      <c r="AG678" s="149"/>
      <c r="AH678" s="148"/>
      <c r="AI678" s="148"/>
      <c r="AJ678" s="149"/>
      <c r="AK678" s="148" t="str">
        <f t="shared" si="30"/>
        <v>GFS</v>
      </c>
      <c r="AL678" s="148" t="str">
        <f t="shared" si="31"/>
        <v>Non- ICB</v>
      </c>
      <c r="AM678" s="196" t="str">
        <f t="shared" si="32"/>
        <v>GFS/Non- ICB</v>
      </c>
    </row>
    <row r="679" spans="1:39" x14ac:dyDescent="0.25">
      <c r="A679" s="195" t="str">
        <f>IF(ISERROR(MATCH(H679,PriorMonth!H:H,0)),"New","Unresolved")</f>
        <v>Unresolved</v>
      </c>
      <c r="B679" s="148">
        <v>8520</v>
      </c>
      <c r="C679" s="149" t="s">
        <v>842</v>
      </c>
      <c r="D679" s="148" t="s">
        <v>19</v>
      </c>
      <c r="E679" s="148">
        <v>795</v>
      </c>
      <c r="F679" s="149" t="s">
        <v>264</v>
      </c>
      <c r="G679" s="148" t="s">
        <v>14</v>
      </c>
      <c r="H679" s="148" t="s">
        <v>1625</v>
      </c>
      <c r="I679" s="149" t="s">
        <v>57</v>
      </c>
      <c r="J679" s="148" t="s">
        <v>381</v>
      </c>
      <c r="K679" s="148">
        <v>42769</v>
      </c>
      <c r="L679" s="149">
        <v>124</v>
      </c>
      <c r="M679" s="148" t="s">
        <v>111</v>
      </c>
      <c r="N679" s="148" t="s">
        <v>42</v>
      </c>
      <c r="O679" s="149">
        <v>42831</v>
      </c>
      <c r="P679" s="148" t="s">
        <v>838</v>
      </c>
      <c r="Q679" s="148">
        <v>62</v>
      </c>
      <c r="R679" s="149" t="s">
        <v>35</v>
      </c>
      <c r="S679" s="148">
        <v>758641</v>
      </c>
      <c r="T679" s="148" t="s">
        <v>197</v>
      </c>
      <c r="U679" s="149">
        <v>10488.06</v>
      </c>
      <c r="V679" s="148" t="s">
        <v>197</v>
      </c>
      <c r="W679" s="148">
        <v>758640.99299809034</v>
      </c>
      <c r="X679" s="149" t="s">
        <v>100</v>
      </c>
      <c r="Y679" s="148" t="s">
        <v>114</v>
      </c>
      <c r="Z679" s="148">
        <v>10.49</v>
      </c>
      <c r="AA679" s="149">
        <v>1</v>
      </c>
      <c r="AB679" s="148" t="s">
        <v>630</v>
      </c>
      <c r="AC679" s="148" t="s">
        <v>426</v>
      </c>
      <c r="AD679" s="149" t="s">
        <v>1610</v>
      </c>
      <c r="AE679" s="148" t="s">
        <v>350</v>
      </c>
      <c r="AF679" s="148"/>
      <c r="AG679" s="149"/>
      <c r="AH679" s="148"/>
      <c r="AI679" s="148"/>
      <c r="AJ679" s="149"/>
      <c r="AK679" s="148" t="str">
        <f t="shared" si="30"/>
        <v>Non-GFS</v>
      </c>
      <c r="AL679" s="148" t="str">
        <f t="shared" si="31"/>
        <v>Non- ICB</v>
      </c>
      <c r="AM679" s="196" t="str">
        <f t="shared" si="32"/>
        <v>Non-GFS/Non- ICB</v>
      </c>
    </row>
    <row r="680" spans="1:39" x14ac:dyDescent="0.25">
      <c r="A680" s="195" t="str">
        <f>IF(ISERROR(MATCH(H680,PriorMonth!H:H,0)),"New","Unresolved")</f>
        <v>New</v>
      </c>
      <c r="B680" s="148">
        <v>635</v>
      </c>
      <c r="C680" s="149" t="s">
        <v>142</v>
      </c>
      <c r="D680" s="148" t="s">
        <v>16</v>
      </c>
      <c r="E680" s="148">
        <v>1730</v>
      </c>
      <c r="F680" s="149" t="s">
        <v>172</v>
      </c>
      <c r="G680" s="148" t="s">
        <v>18</v>
      </c>
      <c r="H680" s="148">
        <v>63503300006559</v>
      </c>
      <c r="I680" s="149" t="s">
        <v>55</v>
      </c>
      <c r="J680" s="148" t="s">
        <v>462</v>
      </c>
      <c r="K680" s="148">
        <v>42857</v>
      </c>
      <c r="L680" s="149">
        <v>36</v>
      </c>
      <c r="M680" s="148" t="s">
        <v>118</v>
      </c>
      <c r="N680" s="148" t="s">
        <v>41</v>
      </c>
      <c r="O680" s="149">
        <v>42893</v>
      </c>
      <c r="P680" s="148" t="s">
        <v>1878</v>
      </c>
      <c r="Q680" s="148">
        <v>0</v>
      </c>
      <c r="R680" s="149" t="s">
        <v>33</v>
      </c>
      <c r="S680" s="148">
        <v>10459.82</v>
      </c>
      <c r="T680" s="148" t="s">
        <v>100</v>
      </c>
      <c r="U680" s="149">
        <v>10459.82</v>
      </c>
      <c r="V680" s="148" t="s">
        <v>100</v>
      </c>
      <c r="W680" s="148">
        <v>10459.82</v>
      </c>
      <c r="X680" s="149" t="s">
        <v>100</v>
      </c>
      <c r="Y680" s="148" t="s">
        <v>114</v>
      </c>
      <c r="Z680" s="148">
        <v>10.46</v>
      </c>
      <c r="AA680" s="149">
        <v>1</v>
      </c>
      <c r="AB680" s="148" t="s">
        <v>630</v>
      </c>
      <c r="AC680" s="148" t="s">
        <v>437</v>
      </c>
      <c r="AD680" s="149" t="s">
        <v>2759</v>
      </c>
      <c r="AE680" s="148" t="s">
        <v>350</v>
      </c>
      <c r="AF680" s="148"/>
      <c r="AG680" s="149"/>
      <c r="AH680" s="148"/>
      <c r="AI680" s="148"/>
      <c r="AJ680" s="149"/>
      <c r="AK680" s="148" t="str">
        <f t="shared" si="30"/>
        <v>GFS</v>
      </c>
      <c r="AL680" s="148" t="str">
        <f t="shared" si="31"/>
        <v>Non- ICB</v>
      </c>
      <c r="AM680" s="196" t="str">
        <f t="shared" si="32"/>
        <v>GFS/Non- ICB</v>
      </c>
    </row>
    <row r="681" spans="1:39" x14ac:dyDescent="0.25">
      <c r="A681" s="195" t="str">
        <f>IF(ISERROR(MATCH(H681,PriorMonth!H:H,0)),"New","Unresolved")</f>
        <v>New</v>
      </c>
      <c r="B681" s="148">
        <v>95</v>
      </c>
      <c r="C681" s="149" t="s">
        <v>153</v>
      </c>
      <c r="D681" s="148" t="s">
        <v>17</v>
      </c>
      <c r="E681" s="148">
        <v>4100</v>
      </c>
      <c r="F681" s="149" t="s">
        <v>163</v>
      </c>
      <c r="G681" s="148" t="s">
        <v>15</v>
      </c>
      <c r="H681" s="148">
        <v>950110010590</v>
      </c>
      <c r="I681" s="149" t="s">
        <v>58</v>
      </c>
      <c r="J681" s="148" t="s">
        <v>195</v>
      </c>
      <c r="K681" s="148">
        <v>42727</v>
      </c>
      <c r="L681" s="149">
        <v>166</v>
      </c>
      <c r="M681" s="148" t="s">
        <v>118</v>
      </c>
      <c r="N681" s="148" t="s">
        <v>41</v>
      </c>
      <c r="O681" s="149">
        <v>42891</v>
      </c>
      <c r="P681" s="148" t="s">
        <v>1878</v>
      </c>
      <c r="Q681" s="148">
        <v>2</v>
      </c>
      <c r="R681" s="149" t="s">
        <v>33</v>
      </c>
      <c r="S681" s="148">
        <v>10406.19</v>
      </c>
      <c r="T681" s="148" t="s">
        <v>100</v>
      </c>
      <c r="U681" s="149">
        <v>10406.19</v>
      </c>
      <c r="V681" s="148" t="s">
        <v>100</v>
      </c>
      <c r="W681" s="148">
        <v>10406.19</v>
      </c>
      <c r="X681" s="149" t="s">
        <v>100</v>
      </c>
      <c r="Y681" s="148" t="s">
        <v>114</v>
      </c>
      <c r="Z681" s="148">
        <v>10.41</v>
      </c>
      <c r="AA681" s="149">
        <v>1</v>
      </c>
      <c r="AB681" s="148" t="s">
        <v>630</v>
      </c>
      <c r="AC681" s="148" t="s">
        <v>661</v>
      </c>
      <c r="AD681" s="149" t="s">
        <v>2700</v>
      </c>
      <c r="AE681" s="148" t="s">
        <v>350</v>
      </c>
      <c r="AF681" s="148"/>
      <c r="AG681" s="149"/>
      <c r="AH681" s="148"/>
      <c r="AI681" s="148"/>
      <c r="AJ681" s="149"/>
      <c r="AK681" s="148" t="str">
        <f t="shared" si="30"/>
        <v>GFS</v>
      </c>
      <c r="AL681" s="148" t="str">
        <f t="shared" si="31"/>
        <v>Non- ICB</v>
      </c>
      <c r="AM681" s="196" t="str">
        <f t="shared" si="32"/>
        <v>GFS/Non- ICB</v>
      </c>
    </row>
    <row r="682" spans="1:39" x14ac:dyDescent="0.25">
      <c r="A682" s="195" t="str">
        <f>IF(ISERROR(MATCH(H682,PriorMonth!H:H,0)),"New","Unresolved")</f>
        <v>Unresolved</v>
      </c>
      <c r="B682" s="148">
        <v>8520</v>
      </c>
      <c r="C682" s="149" t="s">
        <v>842</v>
      </c>
      <c r="D682" s="148" t="s">
        <v>19</v>
      </c>
      <c r="E682" s="148">
        <v>8243</v>
      </c>
      <c r="F682" s="149" t="s">
        <v>120</v>
      </c>
      <c r="G682" s="148" t="s">
        <v>14</v>
      </c>
      <c r="H682" s="148" t="s">
        <v>1340</v>
      </c>
      <c r="I682" s="149" t="s">
        <v>55</v>
      </c>
      <c r="J682" s="148" t="s">
        <v>19</v>
      </c>
      <c r="K682" s="148">
        <v>42769</v>
      </c>
      <c r="L682" s="149">
        <v>124</v>
      </c>
      <c r="M682" s="148" t="s">
        <v>127</v>
      </c>
      <c r="N682" s="148" t="s">
        <v>128</v>
      </c>
      <c r="O682" s="149">
        <v>42800</v>
      </c>
      <c r="P682" s="148" t="s">
        <v>838</v>
      </c>
      <c r="Q682" s="148">
        <v>93</v>
      </c>
      <c r="R682" s="149" t="s">
        <v>36</v>
      </c>
      <c r="S682" s="148">
        <v>751554</v>
      </c>
      <c r="T682" s="148" t="s">
        <v>197</v>
      </c>
      <c r="U682" s="149">
        <v>10390.08</v>
      </c>
      <c r="V682" s="148" t="s">
        <v>197</v>
      </c>
      <c r="W682" s="148">
        <v>751553.7295295411</v>
      </c>
      <c r="X682" s="149" t="s">
        <v>100</v>
      </c>
      <c r="Y682" s="148" t="s">
        <v>114</v>
      </c>
      <c r="Z682" s="148">
        <v>10.39</v>
      </c>
      <c r="AA682" s="149">
        <v>1</v>
      </c>
      <c r="AB682" s="148" t="s">
        <v>630</v>
      </c>
      <c r="AC682" s="148" t="s">
        <v>660</v>
      </c>
      <c r="AD682" s="149" t="s">
        <v>395</v>
      </c>
      <c r="AE682" s="148" t="s">
        <v>350</v>
      </c>
      <c r="AF682" s="148"/>
      <c r="AG682" s="149"/>
      <c r="AH682" s="148"/>
      <c r="AI682" s="148"/>
      <c r="AJ682" s="149"/>
      <c r="AK682" s="148" t="str">
        <f t="shared" si="30"/>
        <v>Non-GFS</v>
      </c>
      <c r="AL682" s="148" t="str">
        <f t="shared" si="31"/>
        <v>Non- ICB</v>
      </c>
      <c r="AM682" s="196" t="str">
        <f t="shared" si="32"/>
        <v>Non-GFS/Non- ICB</v>
      </c>
    </row>
    <row r="683" spans="1:39" x14ac:dyDescent="0.25">
      <c r="A683" s="195" t="str">
        <f>IF(ISERROR(MATCH(H683,PriorMonth!H:H,0)),"New","Unresolved")</f>
        <v>New</v>
      </c>
      <c r="B683" s="148">
        <v>3036</v>
      </c>
      <c r="C683" s="149" t="s">
        <v>202</v>
      </c>
      <c r="D683" s="148" t="s">
        <v>23</v>
      </c>
      <c r="E683" s="148">
        <v>260</v>
      </c>
      <c r="F683" s="149" t="s">
        <v>113</v>
      </c>
      <c r="G683" s="148" t="s">
        <v>23</v>
      </c>
      <c r="H683" s="148" t="s">
        <v>2800</v>
      </c>
      <c r="I683" s="149" t="s">
        <v>59</v>
      </c>
      <c r="J683" s="148" t="s">
        <v>203</v>
      </c>
      <c r="K683" s="148">
        <v>42829</v>
      </c>
      <c r="L683" s="149">
        <v>64</v>
      </c>
      <c r="M683" s="148" t="s">
        <v>111</v>
      </c>
      <c r="N683" s="148" t="s">
        <v>42</v>
      </c>
      <c r="O683" s="149">
        <v>42892</v>
      </c>
      <c r="P683" s="148" t="s">
        <v>1878</v>
      </c>
      <c r="Q683" s="148">
        <v>1</v>
      </c>
      <c r="R683" s="149" t="s">
        <v>33</v>
      </c>
      <c r="S683" s="148">
        <v>9027</v>
      </c>
      <c r="T683" s="148" t="s">
        <v>186</v>
      </c>
      <c r="U683" s="149">
        <v>10332.51</v>
      </c>
      <c r="V683" s="148" t="s">
        <v>186</v>
      </c>
      <c r="W683" s="148">
        <v>9026.9976204394261</v>
      </c>
      <c r="X683" s="149" t="s">
        <v>100</v>
      </c>
      <c r="Y683" s="148" t="s">
        <v>107</v>
      </c>
      <c r="Z683" s="148">
        <v>10.33</v>
      </c>
      <c r="AA683" s="149">
        <v>1</v>
      </c>
      <c r="AB683" s="148" t="s">
        <v>629</v>
      </c>
      <c r="AC683" s="148" t="s">
        <v>450</v>
      </c>
      <c r="AD683" s="149" t="s">
        <v>355</v>
      </c>
      <c r="AE683" s="148" t="s">
        <v>349</v>
      </c>
      <c r="AF683" s="148"/>
      <c r="AG683" s="149"/>
      <c r="AH683" s="148"/>
      <c r="AI683" s="148"/>
      <c r="AJ683" s="149"/>
      <c r="AK683" s="148" t="str">
        <f t="shared" si="30"/>
        <v>Non-GFS</v>
      </c>
      <c r="AL683" s="148" t="str">
        <f t="shared" si="31"/>
        <v>Non- ICB</v>
      </c>
      <c r="AM683" s="196" t="str">
        <f t="shared" si="32"/>
        <v>Non-GFS/Non- ICB</v>
      </c>
    </row>
    <row r="684" spans="1:39" x14ac:dyDescent="0.25">
      <c r="A684" s="195" t="str">
        <f>IF(ISERROR(MATCH(H684,PriorMonth!H:H,0)),"New","Unresolved")</f>
        <v>Unresolved</v>
      </c>
      <c r="B684" s="148">
        <v>8520</v>
      </c>
      <c r="C684" s="149" t="s">
        <v>842</v>
      </c>
      <c r="D684" s="148" t="s">
        <v>19</v>
      </c>
      <c r="E684" s="148">
        <v>199</v>
      </c>
      <c r="F684" s="149" t="s">
        <v>137</v>
      </c>
      <c r="G684" s="148" t="s">
        <v>22</v>
      </c>
      <c r="H684" s="148" t="s">
        <v>1724</v>
      </c>
      <c r="I684" s="149" t="s">
        <v>54</v>
      </c>
      <c r="J684" s="148" t="s">
        <v>381</v>
      </c>
      <c r="K684" s="148">
        <v>42768</v>
      </c>
      <c r="L684" s="149">
        <v>125</v>
      </c>
      <c r="M684" s="148" t="s">
        <v>118</v>
      </c>
      <c r="N684" s="148" t="s">
        <v>41</v>
      </c>
      <c r="O684" s="149">
        <v>42830</v>
      </c>
      <c r="P684" s="148" t="s">
        <v>838</v>
      </c>
      <c r="Q684" s="148">
        <v>63</v>
      </c>
      <c r="R684" s="149" t="s">
        <v>35</v>
      </c>
      <c r="S684" s="148">
        <v>744262</v>
      </c>
      <c r="T684" s="148" t="s">
        <v>197</v>
      </c>
      <c r="U684" s="149">
        <v>10289.27</v>
      </c>
      <c r="V684" s="148" t="s">
        <v>197</v>
      </c>
      <c r="W684" s="148">
        <v>744261.76147213706</v>
      </c>
      <c r="X684" s="149" t="s">
        <v>100</v>
      </c>
      <c r="Y684" s="148" t="s">
        <v>114</v>
      </c>
      <c r="Z684" s="148">
        <v>10.29</v>
      </c>
      <c r="AA684" s="149">
        <v>1</v>
      </c>
      <c r="AB684" s="148" t="s">
        <v>630</v>
      </c>
      <c r="AC684" s="148" t="s">
        <v>484</v>
      </c>
      <c r="AD684" s="149" t="s">
        <v>363</v>
      </c>
      <c r="AE684" s="148" t="s">
        <v>350</v>
      </c>
      <c r="AF684" s="148"/>
      <c r="AG684" s="149"/>
      <c r="AH684" s="148"/>
      <c r="AI684" s="148"/>
      <c r="AJ684" s="149"/>
      <c r="AK684" s="148" t="str">
        <f t="shared" si="30"/>
        <v>Non-GFS</v>
      </c>
      <c r="AL684" s="148" t="str">
        <f t="shared" si="31"/>
        <v>Non- ICB</v>
      </c>
      <c r="AM684" s="196" t="str">
        <f t="shared" si="32"/>
        <v>Non-GFS/Non- ICB</v>
      </c>
    </row>
    <row r="685" spans="1:39" x14ac:dyDescent="0.25">
      <c r="A685" s="195" t="str">
        <f>IF(ISERROR(MATCH(H685,PriorMonth!H:H,0)),"New","Unresolved")</f>
        <v>Unresolved</v>
      </c>
      <c r="B685" s="148">
        <v>8520</v>
      </c>
      <c r="C685" s="149" t="s">
        <v>842</v>
      </c>
      <c r="D685" s="148" t="s">
        <v>19</v>
      </c>
      <c r="E685" s="148">
        <v>795</v>
      </c>
      <c r="F685" s="149" t="s">
        <v>264</v>
      </c>
      <c r="G685" s="148" t="s">
        <v>14</v>
      </c>
      <c r="H685" s="148">
        <v>85200620020349</v>
      </c>
      <c r="I685" s="149" t="s">
        <v>55</v>
      </c>
      <c r="J685" s="148" t="s">
        <v>1758</v>
      </c>
      <c r="K685" s="148">
        <v>42795</v>
      </c>
      <c r="L685" s="149">
        <v>98</v>
      </c>
      <c r="M685" s="148" t="s">
        <v>111</v>
      </c>
      <c r="N685" s="148" t="s">
        <v>42</v>
      </c>
      <c r="O685" s="149">
        <v>42859</v>
      </c>
      <c r="P685" s="148" t="s">
        <v>1878</v>
      </c>
      <c r="Q685" s="148">
        <v>34</v>
      </c>
      <c r="R685" s="149" t="s">
        <v>34</v>
      </c>
      <c r="S685" s="148">
        <v>744471.99</v>
      </c>
      <c r="T685" s="148" t="s">
        <v>197</v>
      </c>
      <c r="U685" s="149">
        <v>10292.18</v>
      </c>
      <c r="V685" s="148" t="s">
        <v>197</v>
      </c>
      <c r="W685" s="148">
        <v>744472.25276315026</v>
      </c>
      <c r="X685" s="149" t="s">
        <v>100</v>
      </c>
      <c r="Y685" s="148" t="s">
        <v>114</v>
      </c>
      <c r="Z685" s="148">
        <v>10.29</v>
      </c>
      <c r="AA685" s="149">
        <v>1</v>
      </c>
      <c r="AB685" s="148" t="s">
        <v>630</v>
      </c>
      <c r="AC685" s="148" t="s">
        <v>426</v>
      </c>
      <c r="AD685" s="149" t="s">
        <v>877</v>
      </c>
      <c r="AE685" s="148" t="s">
        <v>350</v>
      </c>
      <c r="AF685" s="148"/>
      <c r="AG685" s="149"/>
      <c r="AH685" s="148"/>
      <c r="AI685" s="148"/>
      <c r="AJ685" s="149"/>
      <c r="AK685" s="148" t="str">
        <f t="shared" si="30"/>
        <v>GFS</v>
      </c>
      <c r="AL685" s="148" t="str">
        <f t="shared" si="31"/>
        <v>ICB</v>
      </c>
      <c r="AM685" s="196" t="str">
        <f t="shared" si="32"/>
        <v>GFS/ICB</v>
      </c>
    </row>
    <row r="686" spans="1:39" x14ac:dyDescent="0.25">
      <c r="A686" s="195" t="str">
        <f>IF(ISERROR(MATCH(H686,PriorMonth!H:H,0)),"New","Unresolved")</f>
        <v>Unresolved</v>
      </c>
      <c r="B686" s="148">
        <v>95</v>
      </c>
      <c r="C686" s="149" t="s">
        <v>153</v>
      </c>
      <c r="D686" s="148" t="s">
        <v>17</v>
      </c>
      <c r="E686" s="148">
        <v>692</v>
      </c>
      <c r="F686" s="149" t="s">
        <v>187</v>
      </c>
      <c r="G686" s="148" t="s">
        <v>16</v>
      </c>
      <c r="H686" s="148">
        <v>950110009338</v>
      </c>
      <c r="I686" s="149" t="s">
        <v>58</v>
      </c>
      <c r="J686" s="148" t="s">
        <v>195</v>
      </c>
      <c r="K686" s="148">
        <v>42577</v>
      </c>
      <c r="L686" s="149">
        <v>316</v>
      </c>
      <c r="M686" s="148" t="s">
        <v>118</v>
      </c>
      <c r="N686" s="148" t="s">
        <v>41</v>
      </c>
      <c r="O686" s="149">
        <v>42648</v>
      </c>
      <c r="P686" s="148" t="s">
        <v>406</v>
      </c>
      <c r="Q686" s="148">
        <v>245</v>
      </c>
      <c r="R686" s="149" t="s">
        <v>37</v>
      </c>
      <c r="S686" s="148">
        <v>10276.799999999999</v>
      </c>
      <c r="T686" s="148" t="s">
        <v>100</v>
      </c>
      <c r="U686" s="149">
        <v>10276.799999999999</v>
      </c>
      <c r="V686" s="148" t="s">
        <v>100</v>
      </c>
      <c r="W686" s="148">
        <v>10276.799999999999</v>
      </c>
      <c r="X686" s="149" t="s">
        <v>100</v>
      </c>
      <c r="Y686" s="148" t="s">
        <v>114</v>
      </c>
      <c r="Z686" s="148">
        <v>10.28</v>
      </c>
      <c r="AA686" s="149">
        <v>1</v>
      </c>
      <c r="AB686" s="148" t="s">
        <v>630</v>
      </c>
      <c r="AC686" s="148" t="s">
        <v>463</v>
      </c>
      <c r="AD686" s="149" t="s">
        <v>642</v>
      </c>
      <c r="AE686" s="148" t="s">
        <v>350</v>
      </c>
      <c r="AF686" s="148"/>
      <c r="AG686" s="149"/>
      <c r="AH686" s="148"/>
      <c r="AI686" s="148"/>
      <c r="AJ686" s="149"/>
      <c r="AK686" s="148" t="str">
        <f t="shared" si="30"/>
        <v>GFS</v>
      </c>
      <c r="AL686" s="148" t="str">
        <f t="shared" si="31"/>
        <v>Non- ICB</v>
      </c>
      <c r="AM686" s="196" t="str">
        <f t="shared" si="32"/>
        <v>GFS/Non- ICB</v>
      </c>
    </row>
    <row r="687" spans="1:39" x14ac:dyDescent="0.25">
      <c r="A687" s="195" t="str">
        <f>IF(ISERROR(MATCH(H687,PriorMonth!H:H,0)),"New","Unresolved")</f>
        <v>Unresolved</v>
      </c>
      <c r="B687" s="148">
        <v>8520</v>
      </c>
      <c r="C687" s="149" t="s">
        <v>842</v>
      </c>
      <c r="D687" s="148" t="s">
        <v>19</v>
      </c>
      <c r="E687" s="148">
        <v>260</v>
      </c>
      <c r="F687" s="149" t="s">
        <v>113</v>
      </c>
      <c r="G687" s="148" t="s">
        <v>23</v>
      </c>
      <c r="H687" s="148" t="s">
        <v>1557</v>
      </c>
      <c r="I687" s="149" t="s">
        <v>54</v>
      </c>
      <c r="J687" s="148" t="s">
        <v>381</v>
      </c>
      <c r="K687" s="148">
        <v>42768</v>
      </c>
      <c r="L687" s="149">
        <v>125</v>
      </c>
      <c r="M687" s="148" t="s">
        <v>127</v>
      </c>
      <c r="N687" s="148" t="s">
        <v>128</v>
      </c>
      <c r="O687" s="149">
        <v>42831</v>
      </c>
      <c r="P687" s="148" t="s">
        <v>838</v>
      </c>
      <c r="Q687" s="148">
        <v>62</v>
      </c>
      <c r="R687" s="149" t="s">
        <v>35</v>
      </c>
      <c r="S687" s="148">
        <v>743259</v>
      </c>
      <c r="T687" s="148" t="s">
        <v>197</v>
      </c>
      <c r="U687" s="149">
        <v>10275.41</v>
      </c>
      <c r="V687" s="148" t="s">
        <v>197</v>
      </c>
      <c r="W687" s="148">
        <v>743259.21532318729</v>
      </c>
      <c r="X687" s="149" t="s">
        <v>100</v>
      </c>
      <c r="Y687" s="148" t="s">
        <v>114</v>
      </c>
      <c r="Z687" s="148">
        <v>10.28</v>
      </c>
      <c r="AA687" s="149">
        <v>1</v>
      </c>
      <c r="AB687" s="148" t="s">
        <v>630</v>
      </c>
      <c r="AC687" s="148" t="s">
        <v>681</v>
      </c>
      <c r="AD687" s="149" t="s">
        <v>354</v>
      </c>
      <c r="AE687" s="148" t="s">
        <v>350</v>
      </c>
      <c r="AF687" s="148"/>
      <c r="AG687" s="149"/>
      <c r="AH687" s="148"/>
      <c r="AI687" s="148"/>
      <c r="AJ687" s="149"/>
      <c r="AK687" s="148" t="str">
        <f t="shared" si="30"/>
        <v>Non-GFS</v>
      </c>
      <c r="AL687" s="148" t="str">
        <f t="shared" si="31"/>
        <v>Non- ICB</v>
      </c>
      <c r="AM687" s="196" t="str">
        <f t="shared" si="32"/>
        <v>Non-GFS/Non- ICB</v>
      </c>
    </row>
    <row r="688" spans="1:39" x14ac:dyDescent="0.25">
      <c r="A688" s="195" t="str">
        <f>IF(ISERROR(MATCH(H688,PriorMonth!H:H,0)),"New","Unresolved")</f>
        <v>New</v>
      </c>
      <c r="B688" s="148">
        <v>260</v>
      </c>
      <c r="C688" s="149" t="s">
        <v>113</v>
      </c>
      <c r="D688" s="148" t="s">
        <v>23</v>
      </c>
      <c r="E688" s="148">
        <v>692</v>
      </c>
      <c r="F688" s="149" t="s">
        <v>187</v>
      </c>
      <c r="G688" s="148" t="s">
        <v>16</v>
      </c>
      <c r="H688" s="148">
        <v>2600110128809</v>
      </c>
      <c r="I688" s="149" t="s">
        <v>57</v>
      </c>
      <c r="J688" s="148" t="s">
        <v>204</v>
      </c>
      <c r="K688" s="148">
        <v>42822</v>
      </c>
      <c r="L688" s="149">
        <v>71</v>
      </c>
      <c r="M688" s="148" t="s">
        <v>111</v>
      </c>
      <c r="N688" s="148" t="s">
        <v>42</v>
      </c>
      <c r="O688" s="149">
        <v>42891</v>
      </c>
      <c r="P688" s="148" t="s">
        <v>1878</v>
      </c>
      <c r="Q688" s="148">
        <v>2</v>
      </c>
      <c r="R688" s="149" t="s">
        <v>33</v>
      </c>
      <c r="S688" s="148">
        <v>8909.25</v>
      </c>
      <c r="T688" s="148" t="s">
        <v>186</v>
      </c>
      <c r="U688" s="149">
        <v>10197.73</v>
      </c>
      <c r="V688" s="148" t="s">
        <v>186</v>
      </c>
      <c r="W688" s="148">
        <v>8909.2470700617523</v>
      </c>
      <c r="X688" s="149" t="s">
        <v>100</v>
      </c>
      <c r="Y688" s="148" t="s">
        <v>114</v>
      </c>
      <c r="Z688" s="148">
        <v>10.199999999999999</v>
      </c>
      <c r="AA688" s="149">
        <v>1</v>
      </c>
      <c r="AB688" s="148" t="s">
        <v>629</v>
      </c>
      <c r="AC688" s="148" t="s">
        <v>416</v>
      </c>
      <c r="AD688" s="149" t="s">
        <v>1231</v>
      </c>
      <c r="AE688" s="148" t="s">
        <v>349</v>
      </c>
      <c r="AF688" s="148"/>
      <c r="AG688" s="149"/>
      <c r="AH688" s="148"/>
      <c r="AI688" s="148"/>
      <c r="AJ688" s="149"/>
      <c r="AK688" s="148" t="str">
        <f t="shared" si="30"/>
        <v>GFS</v>
      </c>
      <c r="AL688" s="148" t="str">
        <f t="shared" si="31"/>
        <v>Non- ICB</v>
      </c>
      <c r="AM688" s="196" t="str">
        <f t="shared" si="32"/>
        <v>GFS/Non- ICB</v>
      </c>
    </row>
    <row r="689" spans="1:39" x14ac:dyDescent="0.25">
      <c r="A689" s="195" t="str">
        <f>IF(ISERROR(MATCH(H689,PriorMonth!H:H,0)),"New","Unresolved")</f>
        <v>Unresolved</v>
      </c>
      <c r="B689" s="148">
        <v>95</v>
      </c>
      <c r="C689" s="149" t="s">
        <v>153</v>
      </c>
      <c r="D689" s="148" t="s">
        <v>17</v>
      </c>
      <c r="E689" s="148">
        <v>8310</v>
      </c>
      <c r="F689" s="149" t="s">
        <v>170</v>
      </c>
      <c r="G689" s="148" t="s">
        <v>14</v>
      </c>
      <c r="H689" s="148">
        <v>950110009543</v>
      </c>
      <c r="I689" s="149" t="s">
        <v>58</v>
      </c>
      <c r="J689" s="148" t="s">
        <v>195</v>
      </c>
      <c r="K689" s="148">
        <v>42636</v>
      </c>
      <c r="L689" s="149">
        <v>257</v>
      </c>
      <c r="M689" s="148" t="s">
        <v>118</v>
      </c>
      <c r="N689" s="148" t="s">
        <v>41</v>
      </c>
      <c r="O689" s="149">
        <v>42859</v>
      </c>
      <c r="P689" s="148" t="s">
        <v>1878</v>
      </c>
      <c r="Q689" s="148">
        <v>34</v>
      </c>
      <c r="R689" s="149" t="s">
        <v>34</v>
      </c>
      <c r="S689" s="148">
        <v>10166</v>
      </c>
      <c r="T689" s="148" t="s">
        <v>100</v>
      </c>
      <c r="U689" s="149">
        <v>10166</v>
      </c>
      <c r="V689" s="148" t="s">
        <v>100</v>
      </c>
      <c r="W689" s="148">
        <v>10166</v>
      </c>
      <c r="X689" s="149" t="s">
        <v>100</v>
      </c>
      <c r="Y689" s="148" t="s">
        <v>114</v>
      </c>
      <c r="Z689" s="148">
        <v>10.17</v>
      </c>
      <c r="AA689" s="149">
        <v>1</v>
      </c>
      <c r="AB689" s="148" t="s">
        <v>630</v>
      </c>
      <c r="AC689" s="148" t="s">
        <v>420</v>
      </c>
      <c r="AD689" s="149" t="s">
        <v>1892</v>
      </c>
      <c r="AE689" s="148" t="s">
        <v>350</v>
      </c>
      <c r="AF689" s="148"/>
      <c r="AG689" s="149"/>
      <c r="AH689" s="148"/>
      <c r="AI689" s="148"/>
      <c r="AJ689" s="149"/>
      <c r="AK689" s="148" t="str">
        <f t="shared" si="30"/>
        <v>GFS</v>
      </c>
      <c r="AL689" s="148" t="str">
        <f t="shared" si="31"/>
        <v>Non- ICB</v>
      </c>
      <c r="AM689" s="196" t="str">
        <f t="shared" si="32"/>
        <v>GFS/Non- ICB</v>
      </c>
    </row>
    <row r="690" spans="1:39" x14ac:dyDescent="0.25">
      <c r="A690" s="195" t="str">
        <f>IF(ISERROR(MATCH(H690,PriorMonth!H:H,0)),"New","Unresolved")</f>
        <v>Unresolved</v>
      </c>
      <c r="B690" s="148">
        <v>8520</v>
      </c>
      <c r="C690" s="149" t="s">
        <v>842</v>
      </c>
      <c r="D690" s="148" t="s">
        <v>19</v>
      </c>
      <c r="E690" s="148">
        <v>795</v>
      </c>
      <c r="F690" s="149" t="s">
        <v>264</v>
      </c>
      <c r="G690" s="148" t="s">
        <v>14</v>
      </c>
      <c r="H690" s="148">
        <v>85204520000304</v>
      </c>
      <c r="I690" s="149" t="s">
        <v>55</v>
      </c>
      <c r="J690" s="148" t="s">
        <v>2048</v>
      </c>
      <c r="K690" s="148">
        <v>42796</v>
      </c>
      <c r="L690" s="149">
        <v>97</v>
      </c>
      <c r="M690" s="148" t="s">
        <v>111</v>
      </c>
      <c r="N690" s="148" t="s">
        <v>42</v>
      </c>
      <c r="O690" s="149">
        <v>42859</v>
      </c>
      <c r="P690" s="148" t="s">
        <v>1878</v>
      </c>
      <c r="Q690" s="148">
        <v>34</v>
      </c>
      <c r="R690" s="149" t="s">
        <v>34</v>
      </c>
      <c r="S690" s="148">
        <v>735649.19</v>
      </c>
      <c r="T690" s="148" t="s">
        <v>197</v>
      </c>
      <c r="U690" s="149">
        <v>10170.200000000001</v>
      </c>
      <c r="V690" s="148" t="s">
        <v>197</v>
      </c>
      <c r="W690" s="148">
        <v>735648.97864706907</v>
      </c>
      <c r="X690" s="149" t="s">
        <v>100</v>
      </c>
      <c r="Y690" s="148" t="s">
        <v>114</v>
      </c>
      <c r="Z690" s="148">
        <v>10.17</v>
      </c>
      <c r="AA690" s="149">
        <v>1</v>
      </c>
      <c r="AB690" s="148" t="s">
        <v>630</v>
      </c>
      <c r="AC690" s="148" t="s">
        <v>426</v>
      </c>
      <c r="AD690" s="149" t="s">
        <v>2046</v>
      </c>
      <c r="AE690" s="148" t="s">
        <v>350</v>
      </c>
      <c r="AF690" s="148"/>
      <c r="AG690" s="149"/>
      <c r="AH690" s="148"/>
      <c r="AI690" s="148"/>
      <c r="AJ690" s="149"/>
      <c r="AK690" s="148" t="str">
        <f t="shared" si="30"/>
        <v>GFS</v>
      </c>
      <c r="AL690" s="148" t="str">
        <f t="shared" si="31"/>
        <v>ICB</v>
      </c>
      <c r="AM690" s="196" t="str">
        <f t="shared" si="32"/>
        <v>GFS/ICB</v>
      </c>
    </row>
    <row r="691" spans="1:39" x14ac:dyDescent="0.25">
      <c r="A691" s="195" t="str">
        <f>IF(ISERROR(MATCH(H691,PriorMonth!H:H,0)),"New","Unresolved")</f>
        <v>New</v>
      </c>
      <c r="B691" s="148">
        <v>8520</v>
      </c>
      <c r="C691" s="149" t="s">
        <v>842</v>
      </c>
      <c r="D691" s="148" t="s">
        <v>19</v>
      </c>
      <c r="E691" s="148">
        <v>199</v>
      </c>
      <c r="F691" s="149" t="s">
        <v>137</v>
      </c>
      <c r="G691" s="148" t="s">
        <v>22</v>
      </c>
      <c r="H691" s="148">
        <v>85203910000880</v>
      </c>
      <c r="I691" s="149" t="s">
        <v>277</v>
      </c>
      <c r="J691" s="148" t="s">
        <v>306</v>
      </c>
      <c r="K691" s="148">
        <v>42829</v>
      </c>
      <c r="L691" s="149">
        <v>64</v>
      </c>
      <c r="M691" s="148" t="s">
        <v>118</v>
      </c>
      <c r="N691" s="148" t="s">
        <v>41</v>
      </c>
      <c r="O691" s="149">
        <v>42893</v>
      </c>
      <c r="P691" s="148" t="s">
        <v>1878</v>
      </c>
      <c r="Q691" s="148">
        <v>0</v>
      </c>
      <c r="R691" s="149" t="s">
        <v>33</v>
      </c>
      <c r="S691" s="148">
        <v>735600</v>
      </c>
      <c r="T691" s="148" t="s">
        <v>197</v>
      </c>
      <c r="U691" s="149">
        <v>10169.52</v>
      </c>
      <c r="V691" s="148" t="s">
        <v>197</v>
      </c>
      <c r="W691" s="148">
        <v>735599.79167872237</v>
      </c>
      <c r="X691" s="149" t="s">
        <v>100</v>
      </c>
      <c r="Y691" s="148" t="s">
        <v>114</v>
      </c>
      <c r="Z691" s="148">
        <v>10.17</v>
      </c>
      <c r="AA691" s="149">
        <v>1</v>
      </c>
      <c r="AB691" s="148" t="s">
        <v>630</v>
      </c>
      <c r="AC691" s="148" t="s">
        <v>446</v>
      </c>
      <c r="AD691" s="149" t="s">
        <v>382</v>
      </c>
      <c r="AE691" s="148" t="s">
        <v>350</v>
      </c>
      <c r="AF691" s="148"/>
      <c r="AG691" s="149"/>
      <c r="AH691" s="148"/>
      <c r="AI691" s="148"/>
      <c r="AJ691" s="149"/>
      <c r="AK691" s="148" t="str">
        <f t="shared" si="30"/>
        <v>GFS</v>
      </c>
      <c r="AL691" s="148" t="str">
        <f t="shared" si="31"/>
        <v>Non- ICB</v>
      </c>
      <c r="AM691" s="196" t="str">
        <f t="shared" si="32"/>
        <v>GFS/Non- ICB</v>
      </c>
    </row>
    <row r="692" spans="1:39" x14ac:dyDescent="0.25">
      <c r="A692" s="195" t="str">
        <f>IF(ISERROR(MATCH(H692,PriorMonth!H:H,0)),"New","Unresolved")</f>
        <v>Unresolved</v>
      </c>
      <c r="B692" s="148">
        <v>199</v>
      </c>
      <c r="C692" s="149" t="s">
        <v>137</v>
      </c>
      <c r="D692" s="148" t="s">
        <v>22</v>
      </c>
      <c r="E692" s="148">
        <v>693</v>
      </c>
      <c r="F692" s="149" t="s">
        <v>177</v>
      </c>
      <c r="G692" s="148" t="s">
        <v>16</v>
      </c>
      <c r="H692" s="148">
        <v>1990110061435</v>
      </c>
      <c r="I692" s="149" t="s">
        <v>56</v>
      </c>
      <c r="J692" s="148" t="s">
        <v>328</v>
      </c>
      <c r="K692" s="148">
        <v>42697</v>
      </c>
      <c r="L692" s="149">
        <v>196</v>
      </c>
      <c r="M692" s="148" t="s">
        <v>161</v>
      </c>
      <c r="N692" s="148" t="s">
        <v>128</v>
      </c>
      <c r="O692" s="149">
        <v>42775</v>
      </c>
      <c r="P692" s="148" t="s">
        <v>838</v>
      </c>
      <c r="Q692" s="148">
        <v>118</v>
      </c>
      <c r="R692" s="149" t="s">
        <v>36</v>
      </c>
      <c r="S692" s="148">
        <v>11400</v>
      </c>
      <c r="T692" s="148" t="s">
        <v>248</v>
      </c>
      <c r="U692" s="149">
        <v>10159.52</v>
      </c>
      <c r="V692" s="148" t="s">
        <v>248</v>
      </c>
      <c r="W692" s="148">
        <v>11399.996992772105</v>
      </c>
      <c r="X692" s="149" t="s">
        <v>100</v>
      </c>
      <c r="Y692" s="148" t="s">
        <v>114</v>
      </c>
      <c r="Z692" s="148">
        <v>10.16</v>
      </c>
      <c r="AA692" s="149">
        <v>1</v>
      </c>
      <c r="AB692" s="148" t="s">
        <v>630</v>
      </c>
      <c r="AC692" s="148" t="s">
        <v>409</v>
      </c>
      <c r="AD692" s="149" t="s">
        <v>759</v>
      </c>
      <c r="AE692" s="148" t="s">
        <v>350</v>
      </c>
      <c r="AF692" s="148"/>
      <c r="AG692" s="149"/>
      <c r="AH692" s="148"/>
      <c r="AI692" s="148"/>
      <c r="AJ692" s="149"/>
      <c r="AK692" s="148" t="str">
        <f t="shared" si="30"/>
        <v>GFS</v>
      </c>
      <c r="AL692" s="148" t="str">
        <f t="shared" si="31"/>
        <v>Non- ICB</v>
      </c>
      <c r="AM692" s="196" t="str">
        <f t="shared" si="32"/>
        <v>GFS/Non- ICB</v>
      </c>
    </row>
    <row r="693" spans="1:39" x14ac:dyDescent="0.25">
      <c r="A693" s="195" t="str">
        <f>IF(ISERROR(MATCH(H693,PriorMonth!H:H,0)),"New","Unresolved")</f>
        <v>New</v>
      </c>
      <c r="B693" s="148">
        <v>1350</v>
      </c>
      <c r="C693" s="149" t="s">
        <v>124</v>
      </c>
      <c r="D693" s="148" t="s">
        <v>21</v>
      </c>
      <c r="E693" s="148">
        <v>8520</v>
      </c>
      <c r="F693" s="149" t="s">
        <v>842</v>
      </c>
      <c r="G693" s="148" t="s">
        <v>19</v>
      </c>
      <c r="H693" s="148">
        <v>13500210107025</v>
      </c>
      <c r="I693" s="149" t="s">
        <v>55</v>
      </c>
      <c r="J693" s="148" t="s">
        <v>1006</v>
      </c>
      <c r="K693" s="148">
        <v>42829</v>
      </c>
      <c r="L693" s="149">
        <v>64</v>
      </c>
      <c r="M693" s="148" t="s">
        <v>149</v>
      </c>
      <c r="N693" s="148" t="s">
        <v>41</v>
      </c>
      <c r="O693" s="149">
        <v>42893</v>
      </c>
      <c r="P693" s="148" t="s">
        <v>1878</v>
      </c>
      <c r="Q693" s="148">
        <v>0</v>
      </c>
      <c r="R693" s="149" t="s">
        <v>33</v>
      </c>
      <c r="S693" s="148">
        <v>10149</v>
      </c>
      <c r="T693" s="148" t="s">
        <v>100</v>
      </c>
      <c r="U693" s="149">
        <v>10149</v>
      </c>
      <c r="V693" s="148" t="s">
        <v>243</v>
      </c>
      <c r="W693" s="148">
        <v>99011.63964797162</v>
      </c>
      <c r="X693" s="149" t="s">
        <v>100</v>
      </c>
      <c r="Y693" s="148" t="s">
        <v>114</v>
      </c>
      <c r="Z693" s="148">
        <v>10.15</v>
      </c>
      <c r="AA693" s="149">
        <v>1</v>
      </c>
      <c r="AB693" s="148" t="s">
        <v>630</v>
      </c>
      <c r="AC693" s="148" t="s">
        <v>455</v>
      </c>
      <c r="AD693" s="149" t="s">
        <v>2651</v>
      </c>
      <c r="AE693" s="148" t="s">
        <v>350</v>
      </c>
      <c r="AF693" s="148"/>
      <c r="AG693" s="149"/>
      <c r="AH693" s="148"/>
      <c r="AI693" s="148"/>
      <c r="AJ693" s="149"/>
      <c r="AK693" s="148" t="str">
        <f t="shared" si="30"/>
        <v>GFS</v>
      </c>
      <c r="AL693" s="148" t="str">
        <f t="shared" si="31"/>
        <v>Non- ICB</v>
      </c>
      <c r="AM693" s="196" t="str">
        <f t="shared" si="32"/>
        <v>GFS/Non- ICB</v>
      </c>
    </row>
    <row r="694" spans="1:39" x14ac:dyDescent="0.25">
      <c r="A694" s="195" t="str">
        <f>IF(ISERROR(MATCH(H694,PriorMonth!H:H,0)),"New","Unresolved")</f>
        <v>New</v>
      </c>
      <c r="B694" s="148">
        <v>635</v>
      </c>
      <c r="C694" s="149" t="s">
        <v>142</v>
      </c>
      <c r="D694" s="148" t="s">
        <v>16</v>
      </c>
      <c r="E694" s="148">
        <v>413</v>
      </c>
      <c r="F694" s="149" t="s">
        <v>136</v>
      </c>
      <c r="G694" s="148" t="s">
        <v>13</v>
      </c>
      <c r="H694" s="148">
        <v>63501121700221</v>
      </c>
      <c r="I694" s="149" t="s">
        <v>55</v>
      </c>
      <c r="J694" s="148" t="s">
        <v>1250</v>
      </c>
      <c r="K694" s="148">
        <v>42826</v>
      </c>
      <c r="L694" s="149">
        <v>67</v>
      </c>
      <c r="M694" s="148" t="s">
        <v>111</v>
      </c>
      <c r="N694" s="148" t="s">
        <v>42</v>
      </c>
      <c r="O694" s="149">
        <v>42893</v>
      </c>
      <c r="P694" s="148" t="s">
        <v>1878</v>
      </c>
      <c r="Q694" s="148">
        <v>0</v>
      </c>
      <c r="R694" s="149" t="s">
        <v>33</v>
      </c>
      <c r="S694" s="148">
        <v>10076</v>
      </c>
      <c r="T694" s="148" t="s">
        <v>100</v>
      </c>
      <c r="U694" s="149">
        <v>10076</v>
      </c>
      <c r="V694" s="148" t="s">
        <v>100</v>
      </c>
      <c r="W694" s="148">
        <v>10076</v>
      </c>
      <c r="X694" s="149" t="s">
        <v>100</v>
      </c>
      <c r="Y694" s="148" t="s">
        <v>114</v>
      </c>
      <c r="Z694" s="148">
        <v>10.08</v>
      </c>
      <c r="AA694" s="149">
        <v>1</v>
      </c>
      <c r="AB694" s="148" t="s">
        <v>630</v>
      </c>
      <c r="AC694" s="148" t="s">
        <v>428</v>
      </c>
      <c r="AD694" s="149" t="s">
        <v>360</v>
      </c>
      <c r="AE694" s="148" t="s">
        <v>350</v>
      </c>
      <c r="AF694" s="148"/>
      <c r="AG694" s="149"/>
      <c r="AH694" s="148"/>
      <c r="AI694" s="148"/>
      <c r="AJ694" s="149"/>
      <c r="AK694" s="148" t="str">
        <f t="shared" si="30"/>
        <v>GFS</v>
      </c>
      <c r="AL694" s="148" t="str">
        <f t="shared" si="31"/>
        <v>Non- ICB</v>
      </c>
      <c r="AM694" s="196" t="str">
        <f t="shared" si="32"/>
        <v>GFS/Non- ICB</v>
      </c>
    </row>
    <row r="695" spans="1:39" x14ac:dyDescent="0.25">
      <c r="A695" s="195" t="str">
        <f>IF(ISERROR(MATCH(H695,PriorMonth!H:H,0)),"New","Unresolved")</f>
        <v>Unresolved</v>
      </c>
      <c r="B695" s="148">
        <v>8520</v>
      </c>
      <c r="C695" s="149" t="s">
        <v>842</v>
      </c>
      <c r="D695" s="148" t="s">
        <v>19</v>
      </c>
      <c r="E695" s="148">
        <v>787</v>
      </c>
      <c r="F695" s="149" t="s">
        <v>157</v>
      </c>
      <c r="G695" s="148" t="s">
        <v>16</v>
      </c>
      <c r="H695" s="148">
        <v>85200310087178</v>
      </c>
      <c r="I695" s="149" t="s">
        <v>56</v>
      </c>
      <c r="J695" s="148" t="s">
        <v>1599</v>
      </c>
      <c r="K695" s="148">
        <v>42795</v>
      </c>
      <c r="L695" s="149">
        <v>98</v>
      </c>
      <c r="M695" s="148" t="s">
        <v>111</v>
      </c>
      <c r="N695" s="148" t="s">
        <v>42</v>
      </c>
      <c r="O695" s="149">
        <v>42860</v>
      </c>
      <c r="P695" s="148" t="s">
        <v>1878</v>
      </c>
      <c r="Q695" s="148">
        <v>33</v>
      </c>
      <c r="R695" s="149" t="s">
        <v>34</v>
      </c>
      <c r="S695" s="148">
        <v>720390</v>
      </c>
      <c r="T695" s="148" t="s">
        <v>197</v>
      </c>
      <c r="U695" s="149">
        <v>9959.25</v>
      </c>
      <c r="V695" s="148" t="s">
        <v>197</v>
      </c>
      <c r="W695" s="148">
        <v>720390.16839303286</v>
      </c>
      <c r="X695" s="149" t="s">
        <v>100</v>
      </c>
      <c r="Y695" s="148" t="s">
        <v>114</v>
      </c>
      <c r="Z695" s="148">
        <v>9.9600000000000009</v>
      </c>
      <c r="AA695" s="149">
        <v>1</v>
      </c>
      <c r="AB695" s="148" t="s">
        <v>630</v>
      </c>
      <c r="AC695" s="148" t="s">
        <v>416</v>
      </c>
      <c r="AD695" s="149" t="s">
        <v>2053</v>
      </c>
      <c r="AE695" s="148" t="s">
        <v>350</v>
      </c>
      <c r="AF695" s="148"/>
      <c r="AG695" s="149"/>
      <c r="AH695" s="148"/>
      <c r="AI695" s="148"/>
      <c r="AJ695" s="149"/>
      <c r="AK695" s="148" t="str">
        <f t="shared" si="30"/>
        <v>GFS</v>
      </c>
      <c r="AL695" s="148" t="str">
        <f t="shared" si="31"/>
        <v>Non- ICB</v>
      </c>
      <c r="AM695" s="196" t="str">
        <f t="shared" si="32"/>
        <v>GFS/Non- ICB</v>
      </c>
    </row>
    <row r="696" spans="1:39" x14ac:dyDescent="0.25">
      <c r="A696" s="195" t="str">
        <f>IF(ISERROR(MATCH(H696,PriorMonth!H:H,0)),"New","Unresolved")</f>
        <v>Unresolved</v>
      </c>
      <c r="B696" s="148">
        <v>8520</v>
      </c>
      <c r="C696" s="149" t="s">
        <v>842</v>
      </c>
      <c r="D696" s="148" t="s">
        <v>19</v>
      </c>
      <c r="E696" s="148">
        <v>199</v>
      </c>
      <c r="F696" s="149" t="s">
        <v>137</v>
      </c>
      <c r="G696" s="148" t="s">
        <v>22</v>
      </c>
      <c r="H696" s="148">
        <v>85203410000025</v>
      </c>
      <c r="I696" s="149" t="s">
        <v>538</v>
      </c>
      <c r="J696" s="148" t="s">
        <v>68</v>
      </c>
      <c r="K696" s="148">
        <v>42795</v>
      </c>
      <c r="L696" s="149">
        <v>98</v>
      </c>
      <c r="M696" s="148" t="s">
        <v>111</v>
      </c>
      <c r="N696" s="148" t="s">
        <v>42</v>
      </c>
      <c r="O696" s="149">
        <v>42860</v>
      </c>
      <c r="P696" s="148" t="s">
        <v>1878</v>
      </c>
      <c r="Q696" s="148">
        <v>33</v>
      </c>
      <c r="R696" s="149" t="s">
        <v>34</v>
      </c>
      <c r="S696" s="148">
        <v>717000</v>
      </c>
      <c r="T696" s="148" t="s">
        <v>197</v>
      </c>
      <c r="U696" s="149">
        <v>9912.3799999999992</v>
      </c>
      <c r="V696" s="148" t="s">
        <v>197</v>
      </c>
      <c r="W696" s="148">
        <v>716999.88426595682</v>
      </c>
      <c r="X696" s="149" t="s">
        <v>100</v>
      </c>
      <c r="Y696" s="148" t="s">
        <v>114</v>
      </c>
      <c r="Z696" s="148">
        <v>9.91</v>
      </c>
      <c r="AA696" s="149">
        <v>1</v>
      </c>
      <c r="AB696" s="148" t="s">
        <v>630</v>
      </c>
      <c r="AC696" s="148" t="s">
        <v>446</v>
      </c>
      <c r="AD696" s="149" t="s">
        <v>2041</v>
      </c>
      <c r="AE696" s="148" t="s">
        <v>350</v>
      </c>
      <c r="AF696" s="148"/>
      <c r="AG696" s="149"/>
      <c r="AH696" s="148"/>
      <c r="AI696" s="148"/>
      <c r="AJ696" s="149"/>
      <c r="AK696" s="148" t="str">
        <f t="shared" si="30"/>
        <v>GFS</v>
      </c>
      <c r="AL696" s="148" t="str">
        <f t="shared" si="31"/>
        <v>Non- ICB</v>
      </c>
      <c r="AM696" s="196" t="str">
        <f t="shared" si="32"/>
        <v>GFS/Non- ICB</v>
      </c>
    </row>
    <row r="697" spans="1:39" x14ac:dyDescent="0.25">
      <c r="A697" s="195" t="str">
        <f>IF(ISERROR(MATCH(H697,PriorMonth!H:H,0)),"New","Unresolved")</f>
        <v>New</v>
      </c>
      <c r="B697" s="148">
        <v>420</v>
      </c>
      <c r="C697" s="149" t="s">
        <v>148</v>
      </c>
      <c r="D697" s="148" t="s">
        <v>13</v>
      </c>
      <c r="E697" s="148">
        <v>199</v>
      </c>
      <c r="F697" s="149" t="s">
        <v>137</v>
      </c>
      <c r="G697" s="148" t="s">
        <v>22</v>
      </c>
      <c r="H697" s="148">
        <v>4200110026306</v>
      </c>
      <c r="I697" s="149" t="s">
        <v>55</v>
      </c>
      <c r="J697" s="148" t="s">
        <v>2670</v>
      </c>
      <c r="K697" s="148">
        <v>42828</v>
      </c>
      <c r="L697" s="149">
        <v>65</v>
      </c>
      <c r="M697" s="148" t="s">
        <v>111</v>
      </c>
      <c r="N697" s="148" t="s">
        <v>42</v>
      </c>
      <c r="O697" s="149">
        <v>42892</v>
      </c>
      <c r="P697" s="148" t="s">
        <v>1878</v>
      </c>
      <c r="Q697" s="148">
        <v>1</v>
      </c>
      <c r="R697" s="149" t="s">
        <v>33</v>
      </c>
      <c r="S697" s="148">
        <v>9900</v>
      </c>
      <c r="T697" s="148" t="s">
        <v>100</v>
      </c>
      <c r="U697" s="149">
        <v>9900</v>
      </c>
      <c r="V697" s="148" t="s">
        <v>100</v>
      </c>
      <c r="W697" s="148">
        <v>9900</v>
      </c>
      <c r="X697" s="149" t="s">
        <v>100</v>
      </c>
      <c r="Y697" s="148" t="s">
        <v>114</v>
      </c>
      <c r="Z697" s="148">
        <v>9.9</v>
      </c>
      <c r="AA697" s="149">
        <v>1</v>
      </c>
      <c r="AB697" s="148" t="s">
        <v>629</v>
      </c>
      <c r="AC697" s="148" t="s">
        <v>427</v>
      </c>
      <c r="AD697" s="149" t="s">
        <v>352</v>
      </c>
      <c r="AE697" s="148" t="s">
        <v>349</v>
      </c>
      <c r="AF697" s="148"/>
      <c r="AG697" s="149"/>
      <c r="AH697" s="148"/>
      <c r="AI697" s="148"/>
      <c r="AJ697" s="149"/>
      <c r="AK697" s="148" t="str">
        <f t="shared" si="30"/>
        <v>GFS</v>
      </c>
      <c r="AL697" s="148" t="str">
        <f t="shared" si="31"/>
        <v>Non- ICB</v>
      </c>
      <c r="AM697" s="196" t="str">
        <f t="shared" si="32"/>
        <v>GFS/Non- ICB</v>
      </c>
    </row>
    <row r="698" spans="1:39" x14ac:dyDescent="0.25">
      <c r="A698" s="195" t="str">
        <f>IF(ISERROR(MATCH(H698,PriorMonth!H:H,0)),"New","Unresolved")</f>
        <v>Unresolved</v>
      </c>
      <c r="B698" s="148">
        <v>8520</v>
      </c>
      <c r="C698" s="149" t="s">
        <v>842</v>
      </c>
      <c r="D698" s="148" t="s">
        <v>19</v>
      </c>
      <c r="E698" s="148">
        <v>95</v>
      </c>
      <c r="F698" s="149" t="s">
        <v>153</v>
      </c>
      <c r="G698" s="148" t="s">
        <v>17</v>
      </c>
      <c r="H698" s="148">
        <v>85203830000027</v>
      </c>
      <c r="I698" s="149" t="s">
        <v>277</v>
      </c>
      <c r="J698" s="148" t="s">
        <v>493</v>
      </c>
      <c r="K698" s="148">
        <v>42677</v>
      </c>
      <c r="L698" s="149">
        <v>216</v>
      </c>
      <c r="M698" s="148" t="s">
        <v>111</v>
      </c>
      <c r="N698" s="148" t="s">
        <v>42</v>
      </c>
      <c r="O698" s="149">
        <v>42732</v>
      </c>
      <c r="P698" s="148" t="s">
        <v>651</v>
      </c>
      <c r="Q698" s="148">
        <v>161</v>
      </c>
      <c r="R698" s="149" t="s">
        <v>39</v>
      </c>
      <c r="S698" s="148">
        <v>713907</v>
      </c>
      <c r="T698" s="148" t="s">
        <v>197</v>
      </c>
      <c r="U698" s="149">
        <v>9869.6200000000008</v>
      </c>
      <c r="V698" s="148" t="s">
        <v>197</v>
      </c>
      <c r="W698" s="148">
        <v>713906.89196227072</v>
      </c>
      <c r="X698" s="149" t="s">
        <v>100</v>
      </c>
      <c r="Y698" s="148" t="s">
        <v>114</v>
      </c>
      <c r="Z698" s="148">
        <v>9.8699999999999992</v>
      </c>
      <c r="AA698" s="149">
        <v>1</v>
      </c>
      <c r="AB698" s="148" t="s">
        <v>630</v>
      </c>
      <c r="AC698" s="148" t="s">
        <v>422</v>
      </c>
      <c r="AD698" s="149" t="s">
        <v>364</v>
      </c>
      <c r="AE698" s="148" t="s">
        <v>350</v>
      </c>
      <c r="AF698" s="148"/>
      <c r="AG698" s="149"/>
      <c r="AH698" s="148"/>
      <c r="AI698" s="148"/>
      <c r="AJ698" s="149"/>
      <c r="AK698" s="148" t="str">
        <f t="shared" si="30"/>
        <v>GFS</v>
      </c>
      <c r="AL698" s="148" t="str">
        <f t="shared" si="31"/>
        <v>Non- ICB</v>
      </c>
      <c r="AM698" s="196" t="str">
        <f t="shared" si="32"/>
        <v>GFS/Non- ICB</v>
      </c>
    </row>
    <row r="699" spans="1:39" x14ac:dyDescent="0.25">
      <c r="A699" s="195" t="str">
        <f>IF(ISERROR(MATCH(H699,PriorMonth!H:H,0)),"New","Unresolved")</f>
        <v>New</v>
      </c>
      <c r="B699" s="148">
        <v>8520</v>
      </c>
      <c r="C699" s="149" t="s">
        <v>842</v>
      </c>
      <c r="D699" s="148" t="s">
        <v>19</v>
      </c>
      <c r="E699" s="148">
        <v>1750</v>
      </c>
      <c r="F699" s="149" t="s">
        <v>159</v>
      </c>
      <c r="G699" s="148" t="s">
        <v>18</v>
      </c>
      <c r="H699" s="148">
        <v>85201120004339</v>
      </c>
      <c r="I699" s="149" t="s">
        <v>538</v>
      </c>
      <c r="J699" s="148" t="s">
        <v>68</v>
      </c>
      <c r="K699" s="148">
        <v>42888</v>
      </c>
      <c r="L699" s="149">
        <v>5</v>
      </c>
      <c r="M699" s="148" t="s">
        <v>111</v>
      </c>
      <c r="N699" s="148" t="s">
        <v>42</v>
      </c>
      <c r="O699" s="149">
        <v>42893</v>
      </c>
      <c r="P699" s="148" t="s">
        <v>1878</v>
      </c>
      <c r="Q699" s="148">
        <v>0</v>
      </c>
      <c r="R699" s="149" t="s">
        <v>33</v>
      </c>
      <c r="S699" s="148">
        <v>713725.01</v>
      </c>
      <c r="T699" s="148" t="s">
        <v>197</v>
      </c>
      <c r="U699" s="149">
        <v>9867.11</v>
      </c>
      <c r="V699" s="148" t="s">
        <v>197</v>
      </c>
      <c r="W699" s="148">
        <v>713725.33418204973</v>
      </c>
      <c r="X699" s="149" t="s">
        <v>100</v>
      </c>
      <c r="Y699" s="148" t="s">
        <v>114</v>
      </c>
      <c r="Z699" s="148">
        <v>9.8699999999999992</v>
      </c>
      <c r="AA699" s="149">
        <v>1</v>
      </c>
      <c r="AB699" s="148" t="s">
        <v>630</v>
      </c>
      <c r="AC699" s="148" t="s">
        <v>2042</v>
      </c>
      <c r="AD699" s="149" t="s">
        <v>2043</v>
      </c>
      <c r="AE699" s="148" t="s">
        <v>350</v>
      </c>
      <c r="AF699" s="148"/>
      <c r="AG699" s="149"/>
      <c r="AH699" s="148"/>
      <c r="AI699" s="148"/>
      <c r="AJ699" s="149"/>
      <c r="AK699" s="148" t="str">
        <f t="shared" si="30"/>
        <v>GFS</v>
      </c>
      <c r="AL699" s="148" t="str">
        <f t="shared" si="31"/>
        <v>ICB</v>
      </c>
      <c r="AM699" s="196" t="str">
        <f t="shared" si="32"/>
        <v>GFS/ICB</v>
      </c>
    </row>
    <row r="700" spans="1:39" x14ac:dyDescent="0.25">
      <c r="A700" s="195" t="str">
        <f>IF(ISERROR(MATCH(H700,PriorMonth!H:H,0)),"New","Unresolved")</f>
        <v>Unresolved</v>
      </c>
      <c r="B700" s="148">
        <v>8520</v>
      </c>
      <c r="C700" s="149" t="s">
        <v>842</v>
      </c>
      <c r="D700" s="148" t="s">
        <v>19</v>
      </c>
      <c r="E700" s="148">
        <v>199</v>
      </c>
      <c r="F700" s="149" t="s">
        <v>137</v>
      </c>
      <c r="G700" s="148" t="s">
        <v>22</v>
      </c>
      <c r="H700" s="148" t="s">
        <v>1687</v>
      </c>
      <c r="I700" s="149" t="s">
        <v>54</v>
      </c>
      <c r="J700" s="148" t="s">
        <v>381</v>
      </c>
      <c r="K700" s="148">
        <v>42768</v>
      </c>
      <c r="L700" s="149">
        <v>125</v>
      </c>
      <c r="M700" s="148" t="s">
        <v>118</v>
      </c>
      <c r="N700" s="148" t="s">
        <v>41</v>
      </c>
      <c r="O700" s="149">
        <v>42830</v>
      </c>
      <c r="P700" s="148" t="s">
        <v>838</v>
      </c>
      <c r="Q700" s="148">
        <v>63</v>
      </c>
      <c r="R700" s="149" t="s">
        <v>35</v>
      </c>
      <c r="S700" s="148">
        <v>710436</v>
      </c>
      <c r="T700" s="148" t="s">
        <v>197</v>
      </c>
      <c r="U700" s="149">
        <v>9821.64</v>
      </c>
      <c r="V700" s="148" t="s">
        <v>197</v>
      </c>
      <c r="W700" s="148">
        <v>710436.3173427463</v>
      </c>
      <c r="X700" s="149" t="s">
        <v>100</v>
      </c>
      <c r="Y700" s="148" t="s">
        <v>114</v>
      </c>
      <c r="Z700" s="148">
        <v>9.82</v>
      </c>
      <c r="AA700" s="149">
        <v>1</v>
      </c>
      <c r="AB700" s="148" t="s">
        <v>630</v>
      </c>
      <c r="AC700" s="148" t="s">
        <v>484</v>
      </c>
      <c r="AD700" s="149" t="s">
        <v>363</v>
      </c>
      <c r="AE700" s="148" t="s">
        <v>350</v>
      </c>
      <c r="AF700" s="148"/>
      <c r="AG700" s="149"/>
      <c r="AH700" s="148"/>
      <c r="AI700" s="148"/>
      <c r="AJ700" s="149"/>
      <c r="AK700" s="148" t="str">
        <f t="shared" si="30"/>
        <v>Non-GFS</v>
      </c>
      <c r="AL700" s="148" t="str">
        <f t="shared" si="31"/>
        <v>Non- ICB</v>
      </c>
      <c r="AM700" s="196" t="str">
        <f t="shared" si="32"/>
        <v>Non-GFS/Non- ICB</v>
      </c>
    </row>
    <row r="701" spans="1:39" x14ac:dyDescent="0.25">
      <c r="A701" s="195" t="str">
        <f>IF(ISERROR(MATCH(H701,PriorMonth!H:H,0)),"New","Unresolved")</f>
        <v>New</v>
      </c>
      <c r="B701" s="148">
        <v>8110</v>
      </c>
      <c r="C701" s="149" t="s">
        <v>116</v>
      </c>
      <c r="D701" s="148" t="s">
        <v>15</v>
      </c>
      <c r="E701" s="148">
        <v>635</v>
      </c>
      <c r="F701" s="149" t="s">
        <v>142</v>
      </c>
      <c r="G701" s="148" t="s">
        <v>16</v>
      </c>
      <c r="H701" s="148" t="s">
        <v>2878</v>
      </c>
      <c r="I701" s="149" t="s">
        <v>61</v>
      </c>
      <c r="J701" s="148" t="s">
        <v>237</v>
      </c>
      <c r="K701" s="148">
        <v>42829</v>
      </c>
      <c r="L701" s="149">
        <v>64</v>
      </c>
      <c r="M701" s="148" t="s">
        <v>127</v>
      </c>
      <c r="N701" s="148" t="s">
        <v>128</v>
      </c>
      <c r="O701" s="149">
        <v>42892</v>
      </c>
      <c r="P701" s="148" t="s">
        <v>1878</v>
      </c>
      <c r="Q701" s="148">
        <v>1</v>
      </c>
      <c r="R701" s="149" t="s">
        <v>33</v>
      </c>
      <c r="S701" s="148">
        <v>206758.59</v>
      </c>
      <c r="T701" s="148" t="s">
        <v>238</v>
      </c>
      <c r="U701" s="149">
        <v>9819.5</v>
      </c>
      <c r="V701" s="148" t="s">
        <v>238</v>
      </c>
      <c r="W701" s="148">
        <v>206758.52659151109</v>
      </c>
      <c r="X701" s="149" t="s">
        <v>100</v>
      </c>
      <c r="Y701" s="148" t="s">
        <v>114</v>
      </c>
      <c r="Z701" s="148">
        <v>9.82</v>
      </c>
      <c r="AA701" s="149">
        <v>1</v>
      </c>
      <c r="AB701" s="148" t="s">
        <v>630</v>
      </c>
      <c r="AC701" s="148" t="s">
        <v>463</v>
      </c>
      <c r="AD701" s="149" t="s">
        <v>352</v>
      </c>
      <c r="AE701" s="148" t="s">
        <v>350</v>
      </c>
      <c r="AF701" s="148"/>
      <c r="AG701" s="149"/>
      <c r="AH701" s="148"/>
      <c r="AI701" s="148"/>
      <c r="AJ701" s="149"/>
      <c r="AK701" s="148" t="str">
        <f t="shared" si="30"/>
        <v>Non-GFS</v>
      </c>
      <c r="AL701" s="148" t="str">
        <f t="shared" si="31"/>
        <v>Non- ICB</v>
      </c>
      <c r="AM701" s="196" t="str">
        <f t="shared" si="32"/>
        <v>Non-GFS/Non- ICB</v>
      </c>
    </row>
    <row r="702" spans="1:39" x14ac:dyDescent="0.25">
      <c r="A702" s="195" t="str">
        <f>IF(ISERROR(MATCH(H702,PriorMonth!H:H,0)),"New","Unresolved")</f>
        <v>Unresolved</v>
      </c>
      <c r="B702" s="148">
        <v>635</v>
      </c>
      <c r="C702" s="149" t="s">
        <v>142</v>
      </c>
      <c r="D702" s="148" t="s">
        <v>16</v>
      </c>
      <c r="E702" s="148">
        <v>1750</v>
      </c>
      <c r="F702" s="149" t="s">
        <v>159</v>
      </c>
      <c r="G702" s="148" t="s">
        <v>18</v>
      </c>
      <c r="H702" s="148">
        <v>63503300006368</v>
      </c>
      <c r="I702" s="149" t="s">
        <v>57</v>
      </c>
      <c r="J702" s="148" t="s">
        <v>461</v>
      </c>
      <c r="K702" s="148">
        <v>42821</v>
      </c>
      <c r="L702" s="149">
        <v>72</v>
      </c>
      <c r="M702" s="148" t="s">
        <v>105</v>
      </c>
      <c r="N702" s="148" t="s">
        <v>41</v>
      </c>
      <c r="O702" s="149">
        <v>42829</v>
      </c>
      <c r="P702" s="148" t="s">
        <v>838</v>
      </c>
      <c r="Q702" s="148">
        <v>64</v>
      </c>
      <c r="R702" s="149" t="s">
        <v>35</v>
      </c>
      <c r="S702" s="148">
        <v>9814</v>
      </c>
      <c r="T702" s="148" t="s">
        <v>100</v>
      </c>
      <c r="U702" s="149">
        <v>9814</v>
      </c>
      <c r="V702" s="148" t="s">
        <v>100</v>
      </c>
      <c r="W702" s="148">
        <v>9814</v>
      </c>
      <c r="X702" s="149" t="s">
        <v>100</v>
      </c>
      <c r="Y702" s="148" t="s">
        <v>114</v>
      </c>
      <c r="Z702" s="148">
        <v>9.81</v>
      </c>
      <c r="AA702" s="149">
        <v>1</v>
      </c>
      <c r="AB702" s="148" t="s">
        <v>629</v>
      </c>
      <c r="AC702" s="148" t="s">
        <v>949</v>
      </c>
      <c r="AD702" s="149" t="s">
        <v>1467</v>
      </c>
      <c r="AE702" s="148" t="s">
        <v>349</v>
      </c>
      <c r="AF702" s="148"/>
      <c r="AG702" s="149"/>
      <c r="AH702" s="148"/>
      <c r="AI702" s="148"/>
      <c r="AJ702" s="149"/>
      <c r="AK702" s="148" t="str">
        <f t="shared" si="30"/>
        <v>GFS</v>
      </c>
      <c r="AL702" s="148" t="str">
        <f t="shared" si="31"/>
        <v>Non- ICB</v>
      </c>
      <c r="AM702" s="196" t="str">
        <f t="shared" si="32"/>
        <v>GFS/Non- ICB</v>
      </c>
    </row>
    <row r="703" spans="1:39" x14ac:dyDescent="0.25">
      <c r="A703" s="195" t="str">
        <f>IF(ISERROR(MATCH(H703,PriorMonth!H:H,0)),"New","Unresolved")</f>
        <v>Unresolved</v>
      </c>
      <c r="B703" s="148">
        <v>8520</v>
      </c>
      <c r="C703" s="149" t="s">
        <v>842</v>
      </c>
      <c r="D703" s="148" t="s">
        <v>19</v>
      </c>
      <c r="E703" s="148">
        <v>8420</v>
      </c>
      <c r="F703" s="149" t="s">
        <v>234</v>
      </c>
      <c r="G703" s="148" t="s">
        <v>19</v>
      </c>
      <c r="H703" s="148">
        <v>85202710000512</v>
      </c>
      <c r="I703" s="149" t="s">
        <v>537</v>
      </c>
      <c r="J703" s="148" t="s">
        <v>311</v>
      </c>
      <c r="K703" s="148">
        <v>42773</v>
      </c>
      <c r="L703" s="149">
        <v>120</v>
      </c>
      <c r="M703" s="148" t="s">
        <v>105</v>
      </c>
      <c r="N703" s="148" t="s">
        <v>41</v>
      </c>
      <c r="O703" s="149">
        <v>42793</v>
      </c>
      <c r="P703" s="148" t="s">
        <v>838</v>
      </c>
      <c r="Q703" s="148">
        <v>100</v>
      </c>
      <c r="R703" s="149" t="s">
        <v>36</v>
      </c>
      <c r="S703" s="148">
        <v>709680.26</v>
      </c>
      <c r="T703" s="148" t="s">
        <v>197</v>
      </c>
      <c r="U703" s="149">
        <v>9811.19</v>
      </c>
      <c r="V703" s="148" t="s">
        <v>197</v>
      </c>
      <c r="W703" s="148">
        <v>709680.42937330017</v>
      </c>
      <c r="X703" s="149" t="s">
        <v>100</v>
      </c>
      <c r="Y703" s="148" t="s">
        <v>107</v>
      </c>
      <c r="Z703" s="148">
        <v>9.81</v>
      </c>
      <c r="AA703" s="149">
        <v>1</v>
      </c>
      <c r="AB703" s="148" t="s">
        <v>630</v>
      </c>
      <c r="AC703" s="148" t="s">
        <v>819</v>
      </c>
      <c r="AD703" s="149" t="s">
        <v>1316</v>
      </c>
      <c r="AE703" s="148" t="s">
        <v>350</v>
      </c>
      <c r="AF703" s="148"/>
      <c r="AG703" s="149"/>
      <c r="AH703" s="148"/>
      <c r="AI703" s="148"/>
      <c r="AJ703" s="149"/>
      <c r="AK703" s="148" t="str">
        <f t="shared" si="30"/>
        <v>GFS</v>
      </c>
      <c r="AL703" s="148" t="str">
        <f t="shared" si="31"/>
        <v>Non- ICB</v>
      </c>
      <c r="AM703" s="196" t="str">
        <f t="shared" si="32"/>
        <v>GFS/Non- ICB</v>
      </c>
    </row>
    <row r="704" spans="1:39" x14ac:dyDescent="0.25">
      <c r="A704" s="195" t="str">
        <f>IF(ISERROR(MATCH(H704,PriorMonth!H:H,0)),"New","Unresolved")</f>
        <v>New</v>
      </c>
      <c r="B704" s="148">
        <v>9701</v>
      </c>
      <c r="C704" s="149" t="s">
        <v>199</v>
      </c>
      <c r="D704" s="148" t="s">
        <v>14</v>
      </c>
      <c r="E704" s="148">
        <v>199</v>
      </c>
      <c r="F704" s="149" t="s">
        <v>137</v>
      </c>
      <c r="G704" s="148" t="s">
        <v>22</v>
      </c>
      <c r="H704" s="148">
        <v>97120170251</v>
      </c>
      <c r="I704" s="149" t="s">
        <v>57</v>
      </c>
      <c r="J704" s="148" t="s">
        <v>133</v>
      </c>
      <c r="K704" s="148">
        <v>42828</v>
      </c>
      <c r="L704" s="149">
        <v>65</v>
      </c>
      <c r="M704" s="148" t="s">
        <v>111</v>
      </c>
      <c r="N704" s="148" t="s">
        <v>42</v>
      </c>
      <c r="O704" s="149">
        <v>42893</v>
      </c>
      <c r="P704" s="148" t="s">
        <v>1878</v>
      </c>
      <c r="Q704" s="148">
        <v>0</v>
      </c>
      <c r="R704" s="149" t="s">
        <v>33</v>
      </c>
      <c r="S704" s="148">
        <v>44637</v>
      </c>
      <c r="T704" s="148" t="s">
        <v>200</v>
      </c>
      <c r="U704" s="149">
        <v>9777.0300000000007</v>
      </c>
      <c r="V704" s="148" t="s">
        <v>200</v>
      </c>
      <c r="W704" s="148">
        <v>44637.022271874564</v>
      </c>
      <c r="X704" s="149" t="s">
        <v>100</v>
      </c>
      <c r="Y704" s="148" t="s">
        <v>114</v>
      </c>
      <c r="Z704" s="148">
        <v>9.7799999999999994</v>
      </c>
      <c r="AA704" s="149">
        <v>1</v>
      </c>
      <c r="AB704" s="148" t="s">
        <v>630</v>
      </c>
      <c r="AC704" s="148" t="s">
        <v>427</v>
      </c>
      <c r="AD704" s="149" t="s">
        <v>352</v>
      </c>
      <c r="AE704" s="148" t="s">
        <v>350</v>
      </c>
      <c r="AF704" s="148"/>
      <c r="AG704" s="149"/>
      <c r="AH704" s="148"/>
      <c r="AI704" s="148"/>
      <c r="AJ704" s="149"/>
      <c r="AK704" s="148" t="str">
        <f t="shared" si="30"/>
        <v>Non-GFS</v>
      </c>
      <c r="AL704" s="148" t="str">
        <f t="shared" si="31"/>
        <v>Non- ICB</v>
      </c>
      <c r="AM704" s="196" t="str">
        <f t="shared" si="32"/>
        <v>Non-GFS/Non- ICB</v>
      </c>
    </row>
    <row r="705" spans="1:39" x14ac:dyDescent="0.25">
      <c r="A705" s="195" t="str">
        <f>IF(ISERROR(MATCH(H705,PriorMonth!H:H,0)),"New","Unresolved")</f>
        <v>Unresolved</v>
      </c>
      <c r="B705" s="148">
        <v>8520</v>
      </c>
      <c r="C705" s="149" t="s">
        <v>842</v>
      </c>
      <c r="D705" s="148" t="s">
        <v>19</v>
      </c>
      <c r="E705" s="148">
        <v>199</v>
      </c>
      <c r="F705" s="149" t="s">
        <v>137</v>
      </c>
      <c r="G705" s="148" t="s">
        <v>22</v>
      </c>
      <c r="H705" s="148">
        <v>85200330013613</v>
      </c>
      <c r="I705" s="149" t="s">
        <v>54</v>
      </c>
      <c r="J705" s="148" t="s">
        <v>317</v>
      </c>
      <c r="K705" s="148">
        <v>42583</v>
      </c>
      <c r="L705" s="149">
        <v>310</v>
      </c>
      <c r="M705" s="148" t="s">
        <v>111</v>
      </c>
      <c r="N705" s="148" t="s">
        <v>42</v>
      </c>
      <c r="O705" s="149">
        <v>42648</v>
      </c>
      <c r="P705" s="148" t="s">
        <v>406</v>
      </c>
      <c r="Q705" s="148">
        <v>245</v>
      </c>
      <c r="R705" s="149" t="s">
        <v>37</v>
      </c>
      <c r="S705" s="148">
        <v>705311.2</v>
      </c>
      <c r="T705" s="148" t="s">
        <v>197</v>
      </c>
      <c r="U705" s="149">
        <v>9750.7900000000009</v>
      </c>
      <c r="V705" s="148" t="s">
        <v>197</v>
      </c>
      <c r="W705" s="148">
        <v>705311.46924367815</v>
      </c>
      <c r="X705" s="149" t="s">
        <v>100</v>
      </c>
      <c r="Y705" s="148" t="s">
        <v>114</v>
      </c>
      <c r="Z705" s="148">
        <v>9.75</v>
      </c>
      <c r="AA705" s="149">
        <v>1</v>
      </c>
      <c r="AB705" s="148" t="s">
        <v>630</v>
      </c>
      <c r="AC705" s="148" t="s">
        <v>484</v>
      </c>
      <c r="AD705" s="149" t="s">
        <v>396</v>
      </c>
      <c r="AE705" s="148" t="s">
        <v>350</v>
      </c>
      <c r="AF705" s="148"/>
      <c r="AG705" s="149"/>
      <c r="AH705" s="148"/>
      <c r="AI705" s="148"/>
      <c r="AJ705" s="149"/>
      <c r="AK705" s="148" t="str">
        <f t="shared" si="30"/>
        <v>GFS</v>
      </c>
      <c r="AL705" s="148" t="str">
        <f t="shared" si="31"/>
        <v>Non- ICB</v>
      </c>
      <c r="AM705" s="196" t="str">
        <f t="shared" si="32"/>
        <v>GFS/Non- ICB</v>
      </c>
    </row>
    <row r="706" spans="1:39" x14ac:dyDescent="0.25">
      <c r="A706" s="195" t="str">
        <f>IF(ISERROR(MATCH(H706,PriorMonth!H:H,0)),"New","Unresolved")</f>
        <v>Unresolved</v>
      </c>
      <c r="B706" s="148">
        <v>8520</v>
      </c>
      <c r="C706" s="149" t="s">
        <v>842</v>
      </c>
      <c r="D706" s="148" t="s">
        <v>19</v>
      </c>
      <c r="E706" s="148">
        <v>199</v>
      </c>
      <c r="F706" s="149" t="s">
        <v>137</v>
      </c>
      <c r="G706" s="148" t="s">
        <v>22</v>
      </c>
      <c r="H706" s="148">
        <v>85201010000896</v>
      </c>
      <c r="I706" s="149" t="s">
        <v>538</v>
      </c>
      <c r="J706" s="148" t="s">
        <v>627</v>
      </c>
      <c r="K706" s="148">
        <v>42705</v>
      </c>
      <c r="L706" s="149">
        <v>188</v>
      </c>
      <c r="M706" s="148" t="s">
        <v>118</v>
      </c>
      <c r="N706" s="148" t="s">
        <v>41</v>
      </c>
      <c r="O706" s="149">
        <v>42776</v>
      </c>
      <c r="P706" s="148" t="s">
        <v>838</v>
      </c>
      <c r="Q706" s="148">
        <v>117</v>
      </c>
      <c r="R706" s="149" t="s">
        <v>36</v>
      </c>
      <c r="S706" s="148">
        <v>704700</v>
      </c>
      <c r="T706" s="148" t="s">
        <v>197</v>
      </c>
      <c r="U706" s="149">
        <v>9742.34</v>
      </c>
      <c r="V706" s="148" t="s">
        <v>197</v>
      </c>
      <c r="W706" s="148">
        <v>704700.24882819282</v>
      </c>
      <c r="X706" s="149" t="s">
        <v>100</v>
      </c>
      <c r="Y706" s="148" t="s">
        <v>114</v>
      </c>
      <c r="Z706" s="148">
        <v>9.74</v>
      </c>
      <c r="AA706" s="149">
        <v>1</v>
      </c>
      <c r="AB706" s="148" t="s">
        <v>630</v>
      </c>
      <c r="AC706" s="148" t="s">
        <v>484</v>
      </c>
      <c r="AD706" s="149" t="s">
        <v>770</v>
      </c>
      <c r="AE706" s="148" t="s">
        <v>350</v>
      </c>
      <c r="AF706" s="148"/>
      <c r="AG706" s="149"/>
      <c r="AH706" s="148"/>
      <c r="AI706" s="148"/>
      <c r="AJ706" s="149"/>
      <c r="AK706" s="148" t="str">
        <f t="shared" ref="AK706:AK769" si="33">IF(TEXT(B706,0)=LEFT(H706,LEN(B706)),"GFS","Non-GFS")</f>
        <v>GFS</v>
      </c>
      <c r="AL706" s="148" t="str">
        <f t="shared" ref="AL706:AL769" si="34">IF(AND(AK706="GFS",MID(H706,LEN(B706)+3,1)="2"),"ICB","Non- ICB")</f>
        <v>Non- ICB</v>
      </c>
      <c r="AM706" s="196" t="str">
        <f t="shared" ref="AM706:AM769" si="35">AK706&amp;"/"&amp;AL706</f>
        <v>GFS/Non- ICB</v>
      </c>
    </row>
    <row r="707" spans="1:39" x14ac:dyDescent="0.25">
      <c r="A707" s="195" t="str">
        <f>IF(ISERROR(MATCH(H707,PriorMonth!H:H,0)),"New","Unresolved")</f>
        <v>Unresolved</v>
      </c>
      <c r="B707" s="148">
        <v>8520</v>
      </c>
      <c r="C707" s="149" t="s">
        <v>842</v>
      </c>
      <c r="D707" s="148" t="s">
        <v>19</v>
      </c>
      <c r="E707" s="148">
        <v>795</v>
      </c>
      <c r="F707" s="149" t="s">
        <v>264</v>
      </c>
      <c r="G707" s="148" t="s">
        <v>14</v>
      </c>
      <c r="H707" s="148" t="s">
        <v>1632</v>
      </c>
      <c r="I707" s="149" t="s">
        <v>538</v>
      </c>
      <c r="J707" s="148" t="s">
        <v>381</v>
      </c>
      <c r="K707" s="148">
        <v>42769</v>
      </c>
      <c r="L707" s="149">
        <v>124</v>
      </c>
      <c r="M707" s="148" t="s">
        <v>111</v>
      </c>
      <c r="N707" s="148" t="s">
        <v>42</v>
      </c>
      <c r="O707" s="149">
        <v>42831</v>
      </c>
      <c r="P707" s="148" t="s">
        <v>838</v>
      </c>
      <c r="Q707" s="148">
        <v>62</v>
      </c>
      <c r="R707" s="149" t="s">
        <v>35</v>
      </c>
      <c r="S707" s="148">
        <v>702858</v>
      </c>
      <c r="T707" s="148" t="s">
        <v>197</v>
      </c>
      <c r="U707" s="149">
        <v>9716.8700000000008</v>
      </c>
      <c r="V707" s="148" t="s">
        <v>197</v>
      </c>
      <c r="W707" s="148">
        <v>702857.90752849961</v>
      </c>
      <c r="X707" s="149" t="s">
        <v>100</v>
      </c>
      <c r="Y707" s="148" t="s">
        <v>114</v>
      </c>
      <c r="Z707" s="148">
        <v>9.7200000000000006</v>
      </c>
      <c r="AA707" s="149">
        <v>1</v>
      </c>
      <c r="AB707" s="148" t="s">
        <v>630</v>
      </c>
      <c r="AC707" s="148" t="s">
        <v>426</v>
      </c>
      <c r="AD707" s="149" t="s">
        <v>361</v>
      </c>
      <c r="AE707" s="148" t="s">
        <v>350</v>
      </c>
      <c r="AF707" s="148"/>
      <c r="AG707" s="149"/>
      <c r="AH707" s="148"/>
      <c r="AI707" s="148"/>
      <c r="AJ707" s="149"/>
      <c r="AK707" s="148" t="str">
        <f t="shared" si="33"/>
        <v>Non-GFS</v>
      </c>
      <c r="AL707" s="148" t="str">
        <f t="shared" si="34"/>
        <v>Non- ICB</v>
      </c>
      <c r="AM707" s="196" t="str">
        <f t="shared" si="35"/>
        <v>Non-GFS/Non- ICB</v>
      </c>
    </row>
    <row r="708" spans="1:39" x14ac:dyDescent="0.25">
      <c r="A708" s="195" t="str">
        <f>IF(ISERROR(MATCH(H708,PriorMonth!H:H,0)),"New","Unresolved")</f>
        <v>New</v>
      </c>
      <c r="B708" s="148">
        <v>3011</v>
      </c>
      <c r="C708" s="149" t="s">
        <v>164</v>
      </c>
      <c r="D708" s="148" t="s">
        <v>22</v>
      </c>
      <c r="E708" s="148">
        <v>199</v>
      </c>
      <c r="F708" s="149" t="s">
        <v>137</v>
      </c>
      <c r="G708" s="148" t="s">
        <v>22</v>
      </c>
      <c r="H708" s="148">
        <v>390584</v>
      </c>
      <c r="I708" s="149" t="s">
        <v>59</v>
      </c>
      <c r="J708" s="148" t="s">
        <v>255</v>
      </c>
      <c r="K708" s="148">
        <v>42829</v>
      </c>
      <c r="L708" s="149">
        <v>64</v>
      </c>
      <c r="M708" s="148" t="s">
        <v>111</v>
      </c>
      <c r="N708" s="148" t="s">
        <v>42</v>
      </c>
      <c r="O708" s="149">
        <v>42893</v>
      </c>
      <c r="P708" s="148" t="s">
        <v>1878</v>
      </c>
      <c r="Q708" s="148">
        <v>0</v>
      </c>
      <c r="R708" s="149" t="s">
        <v>33</v>
      </c>
      <c r="S708" s="148">
        <v>10875</v>
      </c>
      <c r="T708" s="148" t="s">
        <v>248</v>
      </c>
      <c r="U708" s="149">
        <v>9691.65</v>
      </c>
      <c r="V708" s="148" t="s">
        <v>248</v>
      </c>
      <c r="W708" s="148">
        <v>10875.000084157497</v>
      </c>
      <c r="X708" s="149" t="s">
        <v>100</v>
      </c>
      <c r="Y708" s="148" t="s">
        <v>107</v>
      </c>
      <c r="Z708" s="148">
        <v>9.69</v>
      </c>
      <c r="AA708" s="149">
        <v>1</v>
      </c>
      <c r="AB708" s="148" t="s">
        <v>630</v>
      </c>
      <c r="AC708" s="148" t="s">
        <v>484</v>
      </c>
      <c r="AD708" s="149" t="s">
        <v>396</v>
      </c>
      <c r="AE708" s="148" t="s">
        <v>350</v>
      </c>
      <c r="AF708" s="148"/>
      <c r="AG708" s="149"/>
      <c r="AH708" s="148"/>
      <c r="AI708" s="148"/>
      <c r="AJ708" s="149"/>
      <c r="AK708" s="148" t="str">
        <f t="shared" si="33"/>
        <v>Non-GFS</v>
      </c>
      <c r="AL708" s="148" t="str">
        <f t="shared" si="34"/>
        <v>Non- ICB</v>
      </c>
      <c r="AM708" s="196" t="str">
        <f t="shared" si="35"/>
        <v>Non-GFS/Non- ICB</v>
      </c>
    </row>
    <row r="709" spans="1:39" x14ac:dyDescent="0.25">
      <c r="A709" s="195" t="str">
        <f>IF(ISERROR(MATCH(H709,PriorMonth!H:H,0)),"New","Unresolved")</f>
        <v>New</v>
      </c>
      <c r="B709" s="148">
        <v>3036</v>
      </c>
      <c r="C709" s="149" t="s">
        <v>202</v>
      </c>
      <c r="D709" s="148" t="s">
        <v>23</v>
      </c>
      <c r="E709" s="148">
        <v>260</v>
      </c>
      <c r="F709" s="149" t="s">
        <v>113</v>
      </c>
      <c r="G709" s="148" t="s">
        <v>23</v>
      </c>
      <c r="H709" s="148" t="s">
        <v>2793</v>
      </c>
      <c r="I709" s="149" t="s">
        <v>59</v>
      </c>
      <c r="J709" s="148" t="s">
        <v>203</v>
      </c>
      <c r="K709" s="148">
        <v>42829</v>
      </c>
      <c r="L709" s="149">
        <v>64</v>
      </c>
      <c r="M709" s="148" t="s">
        <v>118</v>
      </c>
      <c r="N709" s="148" t="s">
        <v>41</v>
      </c>
      <c r="O709" s="149">
        <v>42892</v>
      </c>
      <c r="P709" s="148" t="s">
        <v>1878</v>
      </c>
      <c r="Q709" s="148">
        <v>1</v>
      </c>
      <c r="R709" s="149" t="s">
        <v>33</v>
      </c>
      <c r="S709" s="148">
        <v>8445.6</v>
      </c>
      <c r="T709" s="148" t="s">
        <v>186</v>
      </c>
      <c r="U709" s="149">
        <v>9667.0300000000007</v>
      </c>
      <c r="V709" s="148" t="s">
        <v>186</v>
      </c>
      <c r="W709" s="148">
        <v>8445.6010017620647</v>
      </c>
      <c r="X709" s="149" t="s">
        <v>100</v>
      </c>
      <c r="Y709" s="148" t="s">
        <v>107</v>
      </c>
      <c r="Z709" s="148">
        <v>9.67</v>
      </c>
      <c r="AA709" s="149">
        <v>1</v>
      </c>
      <c r="AB709" s="148" t="s">
        <v>629</v>
      </c>
      <c r="AC709" s="148" t="s">
        <v>450</v>
      </c>
      <c r="AD709" s="149" t="s">
        <v>2794</v>
      </c>
      <c r="AE709" s="148" t="s">
        <v>349</v>
      </c>
      <c r="AF709" s="148"/>
      <c r="AG709" s="149"/>
      <c r="AH709" s="148"/>
      <c r="AI709" s="148"/>
      <c r="AJ709" s="149"/>
      <c r="AK709" s="148" t="str">
        <f t="shared" si="33"/>
        <v>Non-GFS</v>
      </c>
      <c r="AL709" s="148" t="str">
        <f t="shared" si="34"/>
        <v>Non- ICB</v>
      </c>
      <c r="AM709" s="196" t="str">
        <f t="shared" si="35"/>
        <v>Non-GFS/Non- ICB</v>
      </c>
    </row>
    <row r="710" spans="1:39" x14ac:dyDescent="0.25">
      <c r="A710" s="195" t="str">
        <f>IF(ISERROR(MATCH(H710,PriorMonth!H:H,0)),"New","Unresolved")</f>
        <v>New</v>
      </c>
      <c r="B710" s="148">
        <v>8520</v>
      </c>
      <c r="C710" s="149" t="s">
        <v>842</v>
      </c>
      <c r="D710" s="148" t="s">
        <v>19</v>
      </c>
      <c r="E710" s="148">
        <v>456</v>
      </c>
      <c r="F710" s="149" t="s">
        <v>167</v>
      </c>
      <c r="G710" s="148" t="s">
        <v>14</v>
      </c>
      <c r="H710" s="148">
        <v>85200310087827</v>
      </c>
      <c r="I710" s="149" t="s">
        <v>59</v>
      </c>
      <c r="J710" s="148" t="s">
        <v>916</v>
      </c>
      <c r="K710" s="148">
        <v>42857</v>
      </c>
      <c r="L710" s="149">
        <v>36</v>
      </c>
      <c r="M710" s="148" t="s">
        <v>127</v>
      </c>
      <c r="N710" s="148" t="s">
        <v>128</v>
      </c>
      <c r="O710" s="149">
        <v>42892</v>
      </c>
      <c r="P710" s="148" t="s">
        <v>1878</v>
      </c>
      <c r="Q710" s="148">
        <v>1</v>
      </c>
      <c r="R710" s="149" t="s">
        <v>33</v>
      </c>
      <c r="S710" s="148">
        <v>699300</v>
      </c>
      <c r="T710" s="148" t="s">
        <v>197</v>
      </c>
      <c r="U710" s="149">
        <v>9667.68</v>
      </c>
      <c r="V710" s="148" t="s">
        <v>197</v>
      </c>
      <c r="W710" s="148">
        <v>699299.80903882883</v>
      </c>
      <c r="X710" s="149" t="s">
        <v>100</v>
      </c>
      <c r="Y710" s="148" t="s">
        <v>114</v>
      </c>
      <c r="Z710" s="148">
        <v>9.67</v>
      </c>
      <c r="AA710" s="149">
        <v>1</v>
      </c>
      <c r="AB710" s="148" t="s">
        <v>630</v>
      </c>
      <c r="AC710" s="148" t="s">
        <v>826</v>
      </c>
      <c r="AD710" s="149" t="s">
        <v>2835</v>
      </c>
      <c r="AE710" s="148" t="s">
        <v>350</v>
      </c>
      <c r="AF710" s="148"/>
      <c r="AG710" s="149"/>
      <c r="AH710" s="148"/>
      <c r="AI710" s="148"/>
      <c r="AJ710" s="149"/>
      <c r="AK710" s="148" t="str">
        <f t="shared" si="33"/>
        <v>GFS</v>
      </c>
      <c r="AL710" s="148" t="str">
        <f t="shared" si="34"/>
        <v>Non- ICB</v>
      </c>
      <c r="AM710" s="196" t="str">
        <f t="shared" si="35"/>
        <v>GFS/Non- ICB</v>
      </c>
    </row>
    <row r="711" spans="1:39" x14ac:dyDescent="0.25">
      <c r="A711" s="195" t="str">
        <f>IF(ISERROR(MATCH(H711,PriorMonth!H:H,0)),"New","Unresolved")</f>
        <v>New</v>
      </c>
      <c r="B711" s="148">
        <v>635</v>
      </c>
      <c r="C711" s="149" t="s">
        <v>142</v>
      </c>
      <c r="D711" s="148" t="s">
        <v>16</v>
      </c>
      <c r="E711" s="148">
        <v>413</v>
      </c>
      <c r="F711" s="149" t="s">
        <v>136</v>
      </c>
      <c r="G711" s="148" t="s">
        <v>13</v>
      </c>
      <c r="H711" s="148">
        <v>63501121700223</v>
      </c>
      <c r="I711" s="149" t="s">
        <v>55</v>
      </c>
      <c r="J711" s="148" t="s">
        <v>1250</v>
      </c>
      <c r="K711" s="148">
        <v>42826</v>
      </c>
      <c r="L711" s="149">
        <v>67</v>
      </c>
      <c r="M711" s="148" t="s">
        <v>111</v>
      </c>
      <c r="N711" s="148" t="s">
        <v>42</v>
      </c>
      <c r="O711" s="149">
        <v>42893</v>
      </c>
      <c r="P711" s="148" t="s">
        <v>1878</v>
      </c>
      <c r="Q711" s="148">
        <v>0</v>
      </c>
      <c r="R711" s="149" t="s">
        <v>33</v>
      </c>
      <c r="S711" s="148">
        <v>9618</v>
      </c>
      <c r="T711" s="148" t="s">
        <v>100</v>
      </c>
      <c r="U711" s="149">
        <v>9618</v>
      </c>
      <c r="V711" s="148" t="s">
        <v>100</v>
      </c>
      <c r="W711" s="148">
        <v>9618</v>
      </c>
      <c r="X711" s="149" t="s">
        <v>100</v>
      </c>
      <c r="Y711" s="148" t="s">
        <v>114</v>
      </c>
      <c r="Z711" s="148">
        <v>9.6199999999999992</v>
      </c>
      <c r="AA711" s="149">
        <v>1</v>
      </c>
      <c r="AB711" s="148" t="s">
        <v>629</v>
      </c>
      <c r="AC711" s="148" t="s">
        <v>428</v>
      </c>
      <c r="AD711" s="149" t="s">
        <v>360</v>
      </c>
      <c r="AE711" s="148" t="s">
        <v>349</v>
      </c>
      <c r="AF711" s="148"/>
      <c r="AG711" s="149"/>
      <c r="AH711" s="148"/>
      <c r="AI711" s="148"/>
      <c r="AJ711" s="149"/>
      <c r="AK711" s="148" t="str">
        <f t="shared" si="33"/>
        <v>GFS</v>
      </c>
      <c r="AL711" s="148" t="str">
        <f t="shared" si="34"/>
        <v>Non- ICB</v>
      </c>
      <c r="AM711" s="196" t="str">
        <f t="shared" si="35"/>
        <v>GFS/Non- ICB</v>
      </c>
    </row>
    <row r="712" spans="1:39" x14ac:dyDescent="0.25">
      <c r="A712" s="195" t="str">
        <f>IF(ISERROR(MATCH(H712,PriorMonth!H:H,0)),"New","Unresolved")</f>
        <v>New</v>
      </c>
      <c r="B712" s="148">
        <v>3011</v>
      </c>
      <c r="C712" s="149" t="s">
        <v>164</v>
      </c>
      <c r="D712" s="148" t="s">
        <v>22</v>
      </c>
      <c r="E712" s="148">
        <v>199</v>
      </c>
      <c r="F712" s="149" t="s">
        <v>137</v>
      </c>
      <c r="G712" s="148" t="s">
        <v>22</v>
      </c>
      <c r="H712" s="148">
        <v>390574</v>
      </c>
      <c r="I712" s="149" t="s">
        <v>59</v>
      </c>
      <c r="J712" s="148" t="s">
        <v>255</v>
      </c>
      <c r="K712" s="148">
        <v>42829</v>
      </c>
      <c r="L712" s="149">
        <v>64</v>
      </c>
      <c r="M712" s="148" t="s">
        <v>111</v>
      </c>
      <c r="N712" s="148" t="s">
        <v>42</v>
      </c>
      <c r="O712" s="149">
        <v>42893</v>
      </c>
      <c r="P712" s="148" t="s">
        <v>1878</v>
      </c>
      <c r="Q712" s="148">
        <v>0</v>
      </c>
      <c r="R712" s="149" t="s">
        <v>33</v>
      </c>
      <c r="S712" s="148">
        <v>10800</v>
      </c>
      <c r="T712" s="148" t="s">
        <v>248</v>
      </c>
      <c r="U712" s="149">
        <v>9624.81</v>
      </c>
      <c r="V712" s="148" t="s">
        <v>248</v>
      </c>
      <c r="W712" s="148">
        <v>10799.998922784036</v>
      </c>
      <c r="X712" s="149" t="s">
        <v>100</v>
      </c>
      <c r="Y712" s="148" t="s">
        <v>107</v>
      </c>
      <c r="Z712" s="148">
        <v>9.6199999999999992</v>
      </c>
      <c r="AA712" s="149">
        <v>1</v>
      </c>
      <c r="AB712" s="148" t="s">
        <v>630</v>
      </c>
      <c r="AC712" s="148" t="s">
        <v>484</v>
      </c>
      <c r="AD712" s="149" t="s">
        <v>396</v>
      </c>
      <c r="AE712" s="148" t="s">
        <v>350</v>
      </c>
      <c r="AF712" s="148"/>
      <c r="AG712" s="149"/>
      <c r="AH712" s="148"/>
      <c r="AI712" s="148"/>
      <c r="AJ712" s="149"/>
      <c r="AK712" s="148" t="str">
        <f t="shared" si="33"/>
        <v>Non-GFS</v>
      </c>
      <c r="AL712" s="148" t="str">
        <f t="shared" si="34"/>
        <v>Non- ICB</v>
      </c>
      <c r="AM712" s="196" t="str">
        <f t="shared" si="35"/>
        <v>Non-GFS/Non- ICB</v>
      </c>
    </row>
    <row r="713" spans="1:39" x14ac:dyDescent="0.25">
      <c r="A713" s="195" t="str">
        <f>IF(ISERROR(MATCH(H713,PriorMonth!H:H,0)),"New","Unresolved")</f>
        <v>New</v>
      </c>
      <c r="B713" s="148">
        <v>199</v>
      </c>
      <c r="C713" s="149" t="s">
        <v>137</v>
      </c>
      <c r="D713" s="148" t="s">
        <v>22</v>
      </c>
      <c r="E713" s="148">
        <v>413</v>
      </c>
      <c r="F713" s="149" t="s">
        <v>136</v>
      </c>
      <c r="G713" s="148" t="s">
        <v>13</v>
      </c>
      <c r="H713" s="148">
        <v>1990110071568</v>
      </c>
      <c r="I713" s="149" t="s">
        <v>54</v>
      </c>
      <c r="J713" s="148" t="s">
        <v>327</v>
      </c>
      <c r="K713" s="148">
        <v>42829</v>
      </c>
      <c r="L713" s="149">
        <v>64</v>
      </c>
      <c r="M713" s="148" t="s">
        <v>127</v>
      </c>
      <c r="N713" s="148" t="s">
        <v>128</v>
      </c>
      <c r="O713" s="149">
        <v>42893</v>
      </c>
      <c r="P713" s="148" t="s">
        <v>1878</v>
      </c>
      <c r="Q713" s="148">
        <v>0</v>
      </c>
      <c r="R713" s="149" t="s">
        <v>33</v>
      </c>
      <c r="S713" s="148">
        <v>9569.7000000000007</v>
      </c>
      <c r="T713" s="148" t="s">
        <v>100</v>
      </c>
      <c r="U713" s="149">
        <v>9569.7000000000007</v>
      </c>
      <c r="V713" s="148" t="s">
        <v>248</v>
      </c>
      <c r="W713" s="148">
        <v>10738.159993949637</v>
      </c>
      <c r="X713" s="149" t="s">
        <v>100</v>
      </c>
      <c r="Y713" s="148" t="s">
        <v>114</v>
      </c>
      <c r="Z713" s="148">
        <v>9.57</v>
      </c>
      <c r="AA713" s="149">
        <v>1</v>
      </c>
      <c r="AB713" s="148" t="s">
        <v>630</v>
      </c>
      <c r="AC713" s="148" t="s">
        <v>477</v>
      </c>
      <c r="AD713" s="149" t="s">
        <v>372</v>
      </c>
      <c r="AE713" s="148" t="s">
        <v>349</v>
      </c>
      <c r="AF713" s="148"/>
      <c r="AG713" s="149"/>
      <c r="AH713" s="148"/>
      <c r="AI713" s="148"/>
      <c r="AJ713" s="149"/>
      <c r="AK713" s="148" t="str">
        <f t="shared" si="33"/>
        <v>GFS</v>
      </c>
      <c r="AL713" s="148" t="str">
        <f t="shared" si="34"/>
        <v>Non- ICB</v>
      </c>
      <c r="AM713" s="196" t="str">
        <f t="shared" si="35"/>
        <v>GFS/Non- ICB</v>
      </c>
    </row>
    <row r="714" spans="1:39" x14ac:dyDescent="0.25">
      <c r="A714" s="195" t="str">
        <f>IF(ISERROR(MATCH(H714,PriorMonth!H:H,0)),"New","Unresolved")</f>
        <v>Unresolved</v>
      </c>
      <c r="B714" s="148">
        <v>413</v>
      </c>
      <c r="C714" s="149" t="s">
        <v>136</v>
      </c>
      <c r="D714" s="148" t="s">
        <v>13</v>
      </c>
      <c r="E714" s="148">
        <v>1750</v>
      </c>
      <c r="F714" s="149" t="s">
        <v>159</v>
      </c>
      <c r="G714" s="148" t="s">
        <v>18</v>
      </c>
      <c r="H714" s="148">
        <v>4130110166333</v>
      </c>
      <c r="I714" s="149" t="s">
        <v>55</v>
      </c>
      <c r="J714" s="148" t="s">
        <v>852</v>
      </c>
      <c r="K714" s="148">
        <v>42702</v>
      </c>
      <c r="L714" s="149">
        <v>191</v>
      </c>
      <c r="M714" s="148" t="s">
        <v>118</v>
      </c>
      <c r="N714" s="148" t="s">
        <v>41</v>
      </c>
      <c r="O714" s="149">
        <v>42775</v>
      </c>
      <c r="P714" s="148" t="s">
        <v>838</v>
      </c>
      <c r="Q714" s="148">
        <v>118</v>
      </c>
      <c r="R714" s="149" t="s">
        <v>36</v>
      </c>
      <c r="S714" s="148">
        <v>9500</v>
      </c>
      <c r="T714" s="148" t="s">
        <v>100</v>
      </c>
      <c r="U714" s="149">
        <v>9500</v>
      </c>
      <c r="V714" s="148" t="s">
        <v>100</v>
      </c>
      <c r="W714" s="148">
        <v>9500</v>
      </c>
      <c r="X714" s="149" t="s">
        <v>100</v>
      </c>
      <c r="Y714" s="148" t="s">
        <v>114</v>
      </c>
      <c r="Z714" s="148">
        <v>9.5</v>
      </c>
      <c r="AA714" s="149">
        <v>1</v>
      </c>
      <c r="AB714" s="148" t="s">
        <v>629</v>
      </c>
      <c r="AC714" s="148" t="s">
        <v>805</v>
      </c>
      <c r="AD714" s="149" t="s">
        <v>2694</v>
      </c>
      <c r="AE714" s="148" t="s">
        <v>349</v>
      </c>
      <c r="AF714" s="148"/>
      <c r="AG714" s="149"/>
      <c r="AH714" s="148"/>
      <c r="AI714" s="148"/>
      <c r="AJ714" s="149"/>
      <c r="AK714" s="148" t="str">
        <f t="shared" si="33"/>
        <v>GFS</v>
      </c>
      <c r="AL714" s="148" t="str">
        <f t="shared" si="34"/>
        <v>Non- ICB</v>
      </c>
      <c r="AM714" s="196" t="str">
        <f t="shared" si="35"/>
        <v>GFS/Non- ICB</v>
      </c>
    </row>
    <row r="715" spans="1:39" x14ac:dyDescent="0.25">
      <c r="A715" s="195" t="str">
        <f>IF(ISERROR(MATCH(H715,PriorMonth!H:H,0)),"New","Unresolved")</f>
        <v>Unresolved</v>
      </c>
      <c r="B715" s="148">
        <v>8520</v>
      </c>
      <c r="C715" s="149" t="s">
        <v>842</v>
      </c>
      <c r="D715" s="148" t="s">
        <v>19</v>
      </c>
      <c r="E715" s="148">
        <v>1750</v>
      </c>
      <c r="F715" s="149" t="s">
        <v>159</v>
      </c>
      <c r="G715" s="148" t="s">
        <v>18</v>
      </c>
      <c r="H715" s="148" t="s">
        <v>948</v>
      </c>
      <c r="I715" s="149" t="s">
        <v>54</v>
      </c>
      <c r="J715" s="148" t="s">
        <v>271</v>
      </c>
      <c r="K715" s="148">
        <v>42769</v>
      </c>
      <c r="L715" s="149">
        <v>124</v>
      </c>
      <c r="M715" s="148" t="s">
        <v>149</v>
      </c>
      <c r="N715" s="148" t="s">
        <v>41</v>
      </c>
      <c r="O715" s="149">
        <v>42775</v>
      </c>
      <c r="P715" s="148" t="s">
        <v>838</v>
      </c>
      <c r="Q715" s="148">
        <v>118</v>
      </c>
      <c r="R715" s="149" t="s">
        <v>36</v>
      </c>
      <c r="S715" s="148">
        <v>687188</v>
      </c>
      <c r="T715" s="148" t="s">
        <v>197</v>
      </c>
      <c r="U715" s="149">
        <v>9500.24</v>
      </c>
      <c r="V715" s="148" t="s">
        <v>197</v>
      </c>
      <c r="W715" s="148">
        <v>687188.24142121407</v>
      </c>
      <c r="X715" s="149" t="s">
        <v>100</v>
      </c>
      <c r="Y715" s="148" t="s">
        <v>114</v>
      </c>
      <c r="Z715" s="148">
        <v>9.5</v>
      </c>
      <c r="AA715" s="149">
        <v>1</v>
      </c>
      <c r="AB715" s="148" t="s">
        <v>630</v>
      </c>
      <c r="AC715" s="148" t="s">
        <v>949</v>
      </c>
      <c r="AD715" s="149" t="s">
        <v>2815</v>
      </c>
      <c r="AE715" s="148" t="s">
        <v>350</v>
      </c>
      <c r="AF715" s="148"/>
      <c r="AG715" s="149"/>
      <c r="AH715" s="148"/>
      <c r="AI715" s="148"/>
      <c r="AJ715" s="149"/>
      <c r="AK715" s="148" t="str">
        <f t="shared" si="33"/>
        <v>Non-GFS</v>
      </c>
      <c r="AL715" s="148" t="str">
        <f t="shared" si="34"/>
        <v>Non- ICB</v>
      </c>
      <c r="AM715" s="196" t="str">
        <f t="shared" si="35"/>
        <v>Non-GFS/Non- ICB</v>
      </c>
    </row>
    <row r="716" spans="1:39" x14ac:dyDescent="0.25">
      <c r="A716" s="195" t="str">
        <f>IF(ISERROR(MATCH(H716,PriorMonth!H:H,0)),"New","Unresolved")</f>
        <v>Unresolved</v>
      </c>
      <c r="B716" s="148">
        <v>8520</v>
      </c>
      <c r="C716" s="149" t="s">
        <v>842</v>
      </c>
      <c r="D716" s="148" t="s">
        <v>19</v>
      </c>
      <c r="E716" s="148">
        <v>260</v>
      </c>
      <c r="F716" s="149" t="s">
        <v>113</v>
      </c>
      <c r="G716" s="148" t="s">
        <v>23</v>
      </c>
      <c r="H716" s="148" t="s">
        <v>1588</v>
      </c>
      <c r="I716" s="149" t="s">
        <v>54</v>
      </c>
      <c r="J716" s="148" t="s">
        <v>381</v>
      </c>
      <c r="K716" s="148">
        <v>42768</v>
      </c>
      <c r="L716" s="149">
        <v>125</v>
      </c>
      <c r="M716" s="148" t="s">
        <v>127</v>
      </c>
      <c r="N716" s="148" t="s">
        <v>128</v>
      </c>
      <c r="O716" s="149">
        <v>42831</v>
      </c>
      <c r="P716" s="148" t="s">
        <v>838</v>
      </c>
      <c r="Q716" s="148">
        <v>62</v>
      </c>
      <c r="R716" s="149" t="s">
        <v>35</v>
      </c>
      <c r="S716" s="148">
        <v>686433</v>
      </c>
      <c r="T716" s="148" t="s">
        <v>197</v>
      </c>
      <c r="U716" s="149">
        <v>9489.7999999999993</v>
      </c>
      <c r="V716" s="148" t="s">
        <v>197</v>
      </c>
      <c r="W716" s="148">
        <v>686433.07678953756</v>
      </c>
      <c r="X716" s="149" t="s">
        <v>100</v>
      </c>
      <c r="Y716" s="148" t="s">
        <v>114</v>
      </c>
      <c r="Z716" s="148">
        <v>9.49</v>
      </c>
      <c r="AA716" s="149">
        <v>1</v>
      </c>
      <c r="AB716" s="148" t="s">
        <v>630</v>
      </c>
      <c r="AC716" s="148" t="s">
        <v>681</v>
      </c>
      <c r="AD716" s="149" t="s">
        <v>354</v>
      </c>
      <c r="AE716" s="148" t="s">
        <v>350</v>
      </c>
      <c r="AF716" s="148"/>
      <c r="AG716" s="149"/>
      <c r="AH716" s="148"/>
      <c r="AI716" s="148"/>
      <c r="AJ716" s="149"/>
      <c r="AK716" s="148" t="str">
        <f t="shared" si="33"/>
        <v>Non-GFS</v>
      </c>
      <c r="AL716" s="148" t="str">
        <f t="shared" si="34"/>
        <v>Non- ICB</v>
      </c>
      <c r="AM716" s="196" t="str">
        <f t="shared" si="35"/>
        <v>Non-GFS/Non- ICB</v>
      </c>
    </row>
    <row r="717" spans="1:39" x14ac:dyDescent="0.25">
      <c r="A717" s="195" t="str">
        <f>IF(ISERROR(MATCH(H717,PriorMonth!H:H,0)),"New","Unresolved")</f>
        <v>New</v>
      </c>
      <c r="B717" s="148">
        <v>413</v>
      </c>
      <c r="C717" s="149" t="s">
        <v>136</v>
      </c>
      <c r="D717" s="148" t="s">
        <v>13</v>
      </c>
      <c r="E717" s="148">
        <v>1970</v>
      </c>
      <c r="F717" s="149" t="s">
        <v>862</v>
      </c>
      <c r="G717" s="148" t="s">
        <v>23</v>
      </c>
      <c r="H717" s="148">
        <v>4130110165492</v>
      </c>
      <c r="I717" s="149" t="s">
        <v>538</v>
      </c>
      <c r="J717" s="148" t="s">
        <v>67</v>
      </c>
      <c r="K717" s="148">
        <v>42697</v>
      </c>
      <c r="L717" s="149">
        <v>196</v>
      </c>
      <c r="M717" s="148" t="s">
        <v>158</v>
      </c>
      <c r="N717" s="148" t="s">
        <v>41</v>
      </c>
      <c r="O717" s="149">
        <v>42892</v>
      </c>
      <c r="P717" s="148" t="s">
        <v>1878</v>
      </c>
      <c r="Q717" s="148">
        <v>1</v>
      </c>
      <c r="R717" s="149" t="s">
        <v>33</v>
      </c>
      <c r="S717" s="148">
        <v>9442.01</v>
      </c>
      <c r="T717" s="148" t="s">
        <v>100</v>
      </c>
      <c r="U717" s="149">
        <v>9442.01</v>
      </c>
      <c r="V717" s="148" t="s">
        <v>100</v>
      </c>
      <c r="W717" s="148">
        <v>9442.01</v>
      </c>
      <c r="X717" s="149" t="s">
        <v>100</v>
      </c>
      <c r="Y717" s="148" t="s">
        <v>114</v>
      </c>
      <c r="Z717" s="148">
        <v>9.44</v>
      </c>
      <c r="AA717" s="149">
        <v>1</v>
      </c>
      <c r="AB717" s="148" t="s">
        <v>629</v>
      </c>
      <c r="AC717" s="148" t="s">
        <v>455</v>
      </c>
      <c r="AD717" s="149" t="s">
        <v>2693</v>
      </c>
      <c r="AE717" s="148" t="s">
        <v>349</v>
      </c>
      <c r="AF717" s="148"/>
      <c r="AG717" s="149"/>
      <c r="AH717" s="148"/>
      <c r="AI717" s="148"/>
      <c r="AJ717" s="149"/>
      <c r="AK717" s="148" t="str">
        <f t="shared" si="33"/>
        <v>GFS</v>
      </c>
      <c r="AL717" s="148" t="str">
        <f t="shared" si="34"/>
        <v>Non- ICB</v>
      </c>
      <c r="AM717" s="196" t="str">
        <f t="shared" si="35"/>
        <v>GFS/Non- ICB</v>
      </c>
    </row>
    <row r="718" spans="1:39" x14ac:dyDescent="0.25">
      <c r="A718" s="195" t="str">
        <f>IF(ISERROR(MATCH(H718,PriorMonth!H:H,0)),"New","Unresolved")</f>
        <v>New</v>
      </c>
      <c r="B718" s="148">
        <v>8520</v>
      </c>
      <c r="C718" s="149" t="s">
        <v>842</v>
      </c>
      <c r="D718" s="148" t="s">
        <v>19</v>
      </c>
      <c r="E718" s="148">
        <v>247</v>
      </c>
      <c r="F718" s="149" t="s">
        <v>198</v>
      </c>
      <c r="G718" s="148" t="s">
        <v>23</v>
      </c>
      <c r="H718" s="148">
        <v>85200310087609</v>
      </c>
      <c r="I718" s="149" t="s">
        <v>59</v>
      </c>
      <c r="J718" s="148" t="s">
        <v>320</v>
      </c>
      <c r="K718" s="148">
        <v>42828</v>
      </c>
      <c r="L718" s="149">
        <v>65</v>
      </c>
      <c r="M718" s="148" t="s">
        <v>111</v>
      </c>
      <c r="N718" s="148" t="s">
        <v>42</v>
      </c>
      <c r="O718" s="149">
        <v>42893</v>
      </c>
      <c r="P718" s="148" t="s">
        <v>1878</v>
      </c>
      <c r="Q718" s="148">
        <v>0</v>
      </c>
      <c r="R718" s="149" t="s">
        <v>33</v>
      </c>
      <c r="S718" s="148">
        <v>682700</v>
      </c>
      <c r="T718" s="148" t="s">
        <v>197</v>
      </c>
      <c r="U718" s="149">
        <v>9438.19</v>
      </c>
      <c r="V718" s="148" t="s">
        <v>197</v>
      </c>
      <c r="W718" s="148">
        <v>682699.93055957416</v>
      </c>
      <c r="X718" s="149" t="s">
        <v>100</v>
      </c>
      <c r="Y718" s="148" t="s">
        <v>114</v>
      </c>
      <c r="Z718" s="148">
        <v>9.44</v>
      </c>
      <c r="AA718" s="149">
        <v>1</v>
      </c>
      <c r="AB718" s="148" t="s">
        <v>630</v>
      </c>
      <c r="AC718" s="148" t="s">
        <v>915</v>
      </c>
      <c r="AD718" s="149" t="s">
        <v>1280</v>
      </c>
      <c r="AE718" s="148" t="s">
        <v>350</v>
      </c>
      <c r="AF718" s="148"/>
      <c r="AG718" s="149"/>
      <c r="AH718" s="148"/>
      <c r="AI718" s="148"/>
      <c r="AJ718" s="149"/>
      <c r="AK718" s="148" t="str">
        <f t="shared" si="33"/>
        <v>GFS</v>
      </c>
      <c r="AL718" s="148" t="str">
        <f t="shared" si="34"/>
        <v>Non- ICB</v>
      </c>
      <c r="AM718" s="196" t="str">
        <f t="shared" si="35"/>
        <v>GFS/Non- ICB</v>
      </c>
    </row>
    <row r="719" spans="1:39" x14ac:dyDescent="0.25">
      <c r="A719" s="195" t="str">
        <f>IF(ISERROR(MATCH(H719,PriorMonth!H:H,0)),"New","Unresolved")</f>
        <v>Unresolved</v>
      </c>
      <c r="B719" s="148">
        <v>8520</v>
      </c>
      <c r="C719" s="149" t="s">
        <v>842</v>
      </c>
      <c r="D719" s="148" t="s">
        <v>19</v>
      </c>
      <c r="E719" s="148">
        <v>199</v>
      </c>
      <c r="F719" s="149" t="s">
        <v>137</v>
      </c>
      <c r="G719" s="148" t="s">
        <v>22</v>
      </c>
      <c r="H719" s="148">
        <v>85201010000976</v>
      </c>
      <c r="I719" s="149" t="s">
        <v>538</v>
      </c>
      <c r="J719" s="148" t="s">
        <v>627</v>
      </c>
      <c r="K719" s="148">
        <v>42773</v>
      </c>
      <c r="L719" s="149">
        <v>120</v>
      </c>
      <c r="M719" s="148" t="s">
        <v>111</v>
      </c>
      <c r="N719" s="148" t="s">
        <v>42</v>
      </c>
      <c r="O719" s="149">
        <v>42797</v>
      </c>
      <c r="P719" s="148" t="s">
        <v>838</v>
      </c>
      <c r="Q719" s="148">
        <v>96</v>
      </c>
      <c r="R719" s="149" t="s">
        <v>36</v>
      </c>
      <c r="S719" s="148">
        <v>682170</v>
      </c>
      <c r="T719" s="148" t="s">
        <v>197</v>
      </c>
      <c r="U719" s="149">
        <v>9430.86</v>
      </c>
      <c r="V719" s="148" t="s">
        <v>197</v>
      </c>
      <c r="W719" s="148">
        <v>682169.72397430707</v>
      </c>
      <c r="X719" s="149" t="s">
        <v>100</v>
      </c>
      <c r="Y719" s="148" t="s">
        <v>114</v>
      </c>
      <c r="Z719" s="148">
        <v>9.43</v>
      </c>
      <c r="AA719" s="149">
        <v>1</v>
      </c>
      <c r="AB719" s="148" t="s">
        <v>630</v>
      </c>
      <c r="AC719" s="148" t="s">
        <v>484</v>
      </c>
      <c r="AD719" s="149" t="s">
        <v>396</v>
      </c>
      <c r="AE719" s="148" t="s">
        <v>350</v>
      </c>
      <c r="AF719" s="148"/>
      <c r="AG719" s="149"/>
      <c r="AH719" s="148"/>
      <c r="AI719" s="148"/>
      <c r="AJ719" s="149"/>
      <c r="AK719" s="148" t="str">
        <f t="shared" si="33"/>
        <v>GFS</v>
      </c>
      <c r="AL719" s="148" t="str">
        <f t="shared" si="34"/>
        <v>Non- ICB</v>
      </c>
      <c r="AM719" s="196" t="str">
        <f t="shared" si="35"/>
        <v>GFS/Non- ICB</v>
      </c>
    </row>
    <row r="720" spans="1:39" x14ac:dyDescent="0.25">
      <c r="A720" s="195" t="str">
        <f>IF(ISERROR(MATCH(H720,PriorMonth!H:H,0)),"New","Unresolved")</f>
        <v>Unresolved</v>
      </c>
      <c r="B720" s="148">
        <v>1740</v>
      </c>
      <c r="C720" s="149" t="s">
        <v>261</v>
      </c>
      <c r="D720" s="148" t="s">
        <v>15</v>
      </c>
      <c r="E720" s="148">
        <v>8243</v>
      </c>
      <c r="F720" s="149" t="s">
        <v>120</v>
      </c>
      <c r="G720" s="148" t="s">
        <v>14</v>
      </c>
      <c r="H720" s="148" t="s">
        <v>1879</v>
      </c>
      <c r="I720" s="149" t="s">
        <v>61</v>
      </c>
      <c r="J720" s="148" t="s">
        <v>1442</v>
      </c>
      <c r="K720" s="148">
        <v>42795</v>
      </c>
      <c r="L720" s="149">
        <v>98</v>
      </c>
      <c r="M720" s="148" t="s">
        <v>161</v>
      </c>
      <c r="N720" s="148" t="s">
        <v>128</v>
      </c>
      <c r="O720" s="149">
        <v>42860</v>
      </c>
      <c r="P720" s="148" t="s">
        <v>1878</v>
      </c>
      <c r="Q720" s="148">
        <v>33</v>
      </c>
      <c r="R720" s="149" t="s">
        <v>34</v>
      </c>
      <c r="S720" s="148">
        <v>169746.42</v>
      </c>
      <c r="T720" s="148" t="s">
        <v>1443</v>
      </c>
      <c r="U720" s="149">
        <v>9365.2999999999993</v>
      </c>
      <c r="V720" s="148" t="s">
        <v>1443</v>
      </c>
      <c r="W720" s="148">
        <v>169746.41260197599</v>
      </c>
      <c r="X720" s="149" t="s">
        <v>100</v>
      </c>
      <c r="Y720" s="148" t="s">
        <v>114</v>
      </c>
      <c r="Z720" s="148">
        <v>9.3699999999999992</v>
      </c>
      <c r="AA720" s="149">
        <v>1</v>
      </c>
      <c r="AB720" s="148" t="s">
        <v>630</v>
      </c>
      <c r="AC720" s="148" t="s">
        <v>660</v>
      </c>
      <c r="AD720" s="149" t="s">
        <v>1735</v>
      </c>
      <c r="AE720" s="148" t="s">
        <v>350</v>
      </c>
      <c r="AF720" s="148"/>
      <c r="AG720" s="149"/>
      <c r="AH720" s="148"/>
      <c r="AI720" s="148"/>
      <c r="AJ720" s="149"/>
      <c r="AK720" s="148" t="str">
        <f t="shared" si="33"/>
        <v>Non-GFS</v>
      </c>
      <c r="AL720" s="148" t="str">
        <f t="shared" si="34"/>
        <v>Non- ICB</v>
      </c>
      <c r="AM720" s="196" t="str">
        <f t="shared" si="35"/>
        <v>Non-GFS/Non- ICB</v>
      </c>
    </row>
    <row r="721" spans="1:39" x14ac:dyDescent="0.25">
      <c r="A721" s="195" t="str">
        <f>IF(ISERROR(MATCH(H721,PriorMonth!H:H,0)),"New","Unresolved")</f>
        <v>Unresolved</v>
      </c>
      <c r="B721" s="148">
        <v>8520</v>
      </c>
      <c r="C721" s="149" t="s">
        <v>842</v>
      </c>
      <c r="D721" s="148" t="s">
        <v>19</v>
      </c>
      <c r="E721" s="148">
        <v>795</v>
      </c>
      <c r="F721" s="149" t="s">
        <v>264</v>
      </c>
      <c r="G721" s="148" t="s">
        <v>14</v>
      </c>
      <c r="H721" s="148" t="s">
        <v>1639</v>
      </c>
      <c r="I721" s="149" t="s">
        <v>57</v>
      </c>
      <c r="J721" s="148" t="s">
        <v>381</v>
      </c>
      <c r="K721" s="148">
        <v>42769</v>
      </c>
      <c r="L721" s="149">
        <v>124</v>
      </c>
      <c r="M721" s="148" t="s">
        <v>111</v>
      </c>
      <c r="N721" s="148" t="s">
        <v>42</v>
      </c>
      <c r="O721" s="149">
        <v>42831</v>
      </c>
      <c r="P721" s="148" t="s">
        <v>838</v>
      </c>
      <c r="Q721" s="148">
        <v>62</v>
      </c>
      <c r="R721" s="149" t="s">
        <v>35</v>
      </c>
      <c r="S721" s="148">
        <v>677509</v>
      </c>
      <c r="T721" s="148" t="s">
        <v>197</v>
      </c>
      <c r="U721" s="149">
        <v>9366.43</v>
      </c>
      <c r="V721" s="148" t="s">
        <v>197</v>
      </c>
      <c r="W721" s="148">
        <v>677509.2587234535</v>
      </c>
      <c r="X721" s="149" t="s">
        <v>100</v>
      </c>
      <c r="Y721" s="148" t="s">
        <v>114</v>
      </c>
      <c r="Z721" s="148">
        <v>9.3699999999999992</v>
      </c>
      <c r="AA721" s="149">
        <v>1</v>
      </c>
      <c r="AB721" s="148" t="s">
        <v>630</v>
      </c>
      <c r="AC721" s="148" t="s">
        <v>426</v>
      </c>
      <c r="AD721" s="149" t="s">
        <v>361</v>
      </c>
      <c r="AE721" s="148" t="s">
        <v>350</v>
      </c>
      <c r="AF721" s="148"/>
      <c r="AG721" s="149"/>
      <c r="AH721" s="148"/>
      <c r="AI721" s="148"/>
      <c r="AJ721" s="149"/>
      <c r="AK721" s="148" t="str">
        <f t="shared" si="33"/>
        <v>Non-GFS</v>
      </c>
      <c r="AL721" s="148" t="str">
        <f t="shared" si="34"/>
        <v>Non- ICB</v>
      </c>
      <c r="AM721" s="196" t="str">
        <f t="shared" si="35"/>
        <v>Non-GFS/Non- ICB</v>
      </c>
    </row>
    <row r="722" spans="1:39" x14ac:dyDescent="0.25">
      <c r="A722" s="195" t="str">
        <f>IF(ISERROR(MATCH(H722,PriorMonth!H:H,0)),"New","Unresolved")</f>
        <v>Unresolved</v>
      </c>
      <c r="B722" s="148">
        <v>8520</v>
      </c>
      <c r="C722" s="149" t="s">
        <v>842</v>
      </c>
      <c r="D722" s="148" t="s">
        <v>19</v>
      </c>
      <c r="E722" s="148">
        <v>199</v>
      </c>
      <c r="F722" s="149" t="s">
        <v>137</v>
      </c>
      <c r="G722" s="148" t="s">
        <v>22</v>
      </c>
      <c r="H722" s="148" t="s">
        <v>1696</v>
      </c>
      <c r="I722" s="149" t="s">
        <v>54</v>
      </c>
      <c r="J722" s="148" t="s">
        <v>381</v>
      </c>
      <c r="K722" s="148">
        <v>42768</v>
      </c>
      <c r="L722" s="149">
        <v>125</v>
      </c>
      <c r="M722" s="148" t="s">
        <v>118</v>
      </c>
      <c r="N722" s="148" t="s">
        <v>41</v>
      </c>
      <c r="O722" s="149">
        <v>42830</v>
      </c>
      <c r="P722" s="148" t="s">
        <v>838</v>
      </c>
      <c r="Q722" s="148">
        <v>63</v>
      </c>
      <c r="R722" s="149" t="s">
        <v>35</v>
      </c>
      <c r="S722" s="148">
        <v>676699</v>
      </c>
      <c r="T722" s="148" t="s">
        <v>197</v>
      </c>
      <c r="U722" s="149">
        <v>9355.23</v>
      </c>
      <c r="V722" s="148" t="s">
        <v>197</v>
      </c>
      <c r="W722" s="148">
        <v>676699.12042127189</v>
      </c>
      <c r="X722" s="149" t="s">
        <v>100</v>
      </c>
      <c r="Y722" s="148" t="s">
        <v>114</v>
      </c>
      <c r="Z722" s="148">
        <v>9.36</v>
      </c>
      <c r="AA722" s="149">
        <v>1</v>
      </c>
      <c r="AB722" s="148" t="s">
        <v>630</v>
      </c>
      <c r="AC722" s="148" t="s">
        <v>484</v>
      </c>
      <c r="AD722" s="149" t="s">
        <v>363</v>
      </c>
      <c r="AE722" s="148" t="s">
        <v>350</v>
      </c>
      <c r="AF722" s="148"/>
      <c r="AG722" s="149"/>
      <c r="AH722" s="148"/>
      <c r="AI722" s="148"/>
      <c r="AJ722" s="149"/>
      <c r="AK722" s="148" t="str">
        <f t="shared" si="33"/>
        <v>Non-GFS</v>
      </c>
      <c r="AL722" s="148" t="str">
        <f t="shared" si="34"/>
        <v>Non- ICB</v>
      </c>
      <c r="AM722" s="196" t="str">
        <f t="shared" si="35"/>
        <v>Non-GFS/Non- ICB</v>
      </c>
    </row>
    <row r="723" spans="1:39" x14ac:dyDescent="0.25">
      <c r="A723" s="195" t="str">
        <f>IF(ISERROR(MATCH(H723,PriorMonth!H:H,0)),"New","Unresolved")</f>
        <v>New</v>
      </c>
      <c r="B723" s="148">
        <v>8310</v>
      </c>
      <c r="C723" s="149" t="s">
        <v>170</v>
      </c>
      <c r="D723" s="148" t="s">
        <v>14</v>
      </c>
      <c r="E723" s="148">
        <v>413</v>
      </c>
      <c r="F723" s="149" t="s">
        <v>136</v>
      </c>
      <c r="G723" s="148" t="s">
        <v>13</v>
      </c>
      <c r="H723" s="148" t="s">
        <v>2993</v>
      </c>
      <c r="I723" s="149" t="s">
        <v>57</v>
      </c>
      <c r="J723" s="148" t="s">
        <v>133</v>
      </c>
      <c r="K723" s="148">
        <v>42829</v>
      </c>
      <c r="L723" s="149">
        <v>64</v>
      </c>
      <c r="M723" s="148" t="s">
        <v>161</v>
      </c>
      <c r="N723" s="148" t="s">
        <v>128</v>
      </c>
      <c r="O723" s="149">
        <v>42893</v>
      </c>
      <c r="P723" s="148" t="s">
        <v>1878</v>
      </c>
      <c r="Q723" s="148">
        <v>0</v>
      </c>
      <c r="R723" s="149" t="s">
        <v>33</v>
      </c>
      <c r="S723" s="148">
        <v>39048.61</v>
      </c>
      <c r="T723" s="148" t="s">
        <v>242</v>
      </c>
      <c r="U723" s="149">
        <v>9361.48</v>
      </c>
      <c r="V723" s="148" t="s">
        <v>242</v>
      </c>
      <c r="W723" s="148">
        <v>39048.599478099532</v>
      </c>
      <c r="X723" s="149" t="s">
        <v>100</v>
      </c>
      <c r="Y723" s="148" t="s">
        <v>114</v>
      </c>
      <c r="Z723" s="148">
        <v>9.36</v>
      </c>
      <c r="AA723" s="149">
        <v>1</v>
      </c>
      <c r="AB723" s="148" t="s">
        <v>630</v>
      </c>
      <c r="AC723" s="148" t="s">
        <v>428</v>
      </c>
      <c r="AD723" s="149" t="s">
        <v>690</v>
      </c>
      <c r="AE723" s="148" t="s">
        <v>350</v>
      </c>
      <c r="AF723" s="148"/>
      <c r="AG723" s="149"/>
      <c r="AH723" s="148"/>
      <c r="AI723" s="148"/>
      <c r="AJ723" s="149"/>
      <c r="AK723" s="148" t="str">
        <f t="shared" si="33"/>
        <v>GFS</v>
      </c>
      <c r="AL723" s="148" t="str">
        <f t="shared" si="34"/>
        <v>Non- ICB</v>
      </c>
      <c r="AM723" s="196" t="str">
        <f t="shared" si="35"/>
        <v>GFS/Non- ICB</v>
      </c>
    </row>
    <row r="724" spans="1:39" x14ac:dyDescent="0.25">
      <c r="A724" s="195" t="str">
        <f>IF(ISERROR(MATCH(H724,PriorMonth!H:H,0)),"New","Unresolved")</f>
        <v>Unresolved</v>
      </c>
      <c r="B724" s="148">
        <v>199</v>
      </c>
      <c r="C724" s="149" t="s">
        <v>137</v>
      </c>
      <c r="D724" s="148" t="s">
        <v>22</v>
      </c>
      <c r="E724" s="148">
        <v>3011</v>
      </c>
      <c r="F724" s="149" t="s">
        <v>164</v>
      </c>
      <c r="G724" s="148" t="s">
        <v>22</v>
      </c>
      <c r="H724" s="148" t="s">
        <v>1016</v>
      </c>
      <c r="I724" s="149" t="s">
        <v>54</v>
      </c>
      <c r="J724" s="148" t="s">
        <v>659</v>
      </c>
      <c r="K724" s="148">
        <v>42773</v>
      </c>
      <c r="L724" s="149">
        <v>120</v>
      </c>
      <c r="M724" s="148" t="s">
        <v>122</v>
      </c>
      <c r="N724" s="148" t="s">
        <v>41</v>
      </c>
      <c r="O724" s="149">
        <v>42776</v>
      </c>
      <c r="P724" s="148" t="s">
        <v>838</v>
      </c>
      <c r="Q724" s="148">
        <v>117</v>
      </c>
      <c r="R724" s="149" t="s">
        <v>36</v>
      </c>
      <c r="S724" s="148">
        <v>10469</v>
      </c>
      <c r="T724" s="148" t="s">
        <v>248</v>
      </c>
      <c r="U724" s="149">
        <v>9329.83</v>
      </c>
      <c r="V724" s="148" t="s">
        <v>248</v>
      </c>
      <c r="W724" s="148">
        <v>10469.001876375554</v>
      </c>
      <c r="X724" s="149" t="s">
        <v>100</v>
      </c>
      <c r="Y724" s="148" t="s">
        <v>107</v>
      </c>
      <c r="Z724" s="148">
        <v>9.33</v>
      </c>
      <c r="AA724" s="149">
        <v>1</v>
      </c>
      <c r="AB724" s="148" t="s">
        <v>630</v>
      </c>
      <c r="AC724" s="148" t="s">
        <v>635</v>
      </c>
      <c r="AD724" s="149" t="s">
        <v>1013</v>
      </c>
      <c r="AE724" s="148" t="s">
        <v>350</v>
      </c>
      <c r="AF724" s="148"/>
      <c r="AG724" s="149"/>
      <c r="AH724" s="148"/>
      <c r="AI724" s="148"/>
      <c r="AJ724" s="149"/>
      <c r="AK724" s="148" t="str">
        <f t="shared" si="33"/>
        <v>Non-GFS</v>
      </c>
      <c r="AL724" s="148" t="str">
        <f t="shared" si="34"/>
        <v>Non- ICB</v>
      </c>
      <c r="AM724" s="196" t="str">
        <f t="shared" si="35"/>
        <v>Non-GFS/Non- ICB</v>
      </c>
    </row>
    <row r="725" spans="1:39" x14ac:dyDescent="0.25">
      <c r="A725" s="195" t="str">
        <f>IF(ISERROR(MATCH(H725,PriorMonth!H:H,0)),"New","Unresolved")</f>
        <v>New</v>
      </c>
      <c r="B725" s="148">
        <v>635</v>
      </c>
      <c r="C725" s="149" t="s">
        <v>142</v>
      </c>
      <c r="D725" s="148" t="s">
        <v>16</v>
      </c>
      <c r="E725" s="148">
        <v>413</v>
      </c>
      <c r="F725" s="149" t="s">
        <v>136</v>
      </c>
      <c r="G725" s="148" t="s">
        <v>13</v>
      </c>
      <c r="H725" s="148">
        <v>63501121700228</v>
      </c>
      <c r="I725" s="149" t="s">
        <v>55</v>
      </c>
      <c r="J725" s="148" t="s">
        <v>1250</v>
      </c>
      <c r="K725" s="148">
        <v>42826</v>
      </c>
      <c r="L725" s="149">
        <v>67</v>
      </c>
      <c r="M725" s="148" t="s">
        <v>111</v>
      </c>
      <c r="N725" s="148" t="s">
        <v>42</v>
      </c>
      <c r="O725" s="149">
        <v>42893</v>
      </c>
      <c r="P725" s="148" t="s">
        <v>1878</v>
      </c>
      <c r="Q725" s="148">
        <v>0</v>
      </c>
      <c r="R725" s="149" t="s">
        <v>33</v>
      </c>
      <c r="S725" s="148">
        <v>9296.25</v>
      </c>
      <c r="T725" s="148" t="s">
        <v>100</v>
      </c>
      <c r="U725" s="149">
        <v>9296.25</v>
      </c>
      <c r="V725" s="148" t="s">
        <v>100</v>
      </c>
      <c r="W725" s="148">
        <v>9296.25</v>
      </c>
      <c r="X725" s="149" t="s">
        <v>100</v>
      </c>
      <c r="Y725" s="148" t="s">
        <v>114</v>
      </c>
      <c r="Z725" s="148">
        <v>9.3000000000000007</v>
      </c>
      <c r="AA725" s="149">
        <v>1</v>
      </c>
      <c r="AB725" s="148" t="s">
        <v>629</v>
      </c>
      <c r="AC725" s="148" t="s">
        <v>428</v>
      </c>
      <c r="AD725" s="149" t="s">
        <v>360</v>
      </c>
      <c r="AE725" s="148" t="s">
        <v>349</v>
      </c>
      <c r="AF725" s="148"/>
      <c r="AG725" s="149"/>
      <c r="AH725" s="148"/>
      <c r="AI725" s="148"/>
      <c r="AJ725" s="149"/>
      <c r="AK725" s="148" t="str">
        <f t="shared" si="33"/>
        <v>GFS</v>
      </c>
      <c r="AL725" s="148" t="str">
        <f t="shared" si="34"/>
        <v>Non- ICB</v>
      </c>
      <c r="AM725" s="196" t="str">
        <f t="shared" si="35"/>
        <v>GFS/Non- ICB</v>
      </c>
    </row>
    <row r="726" spans="1:39" x14ac:dyDescent="0.25">
      <c r="A726" s="195" t="str">
        <f>IF(ISERROR(MATCH(H726,PriorMonth!H:H,0)),"New","Unresolved")</f>
        <v>New</v>
      </c>
      <c r="B726" s="148">
        <v>8310</v>
      </c>
      <c r="C726" s="149" t="s">
        <v>170</v>
      </c>
      <c r="D726" s="148" t="s">
        <v>14</v>
      </c>
      <c r="E726" s="148">
        <v>95</v>
      </c>
      <c r="F726" s="149" t="s">
        <v>153</v>
      </c>
      <c r="G726" s="148" t="s">
        <v>17</v>
      </c>
      <c r="H726" s="148" t="s">
        <v>2881</v>
      </c>
      <c r="I726" s="149" t="s">
        <v>57</v>
      </c>
      <c r="J726" s="148" t="s">
        <v>133</v>
      </c>
      <c r="K726" s="148">
        <v>42129</v>
      </c>
      <c r="L726" s="149">
        <v>764</v>
      </c>
      <c r="M726" s="148" t="s">
        <v>158</v>
      </c>
      <c r="N726" s="148" t="s">
        <v>41</v>
      </c>
      <c r="O726" s="149">
        <v>42892</v>
      </c>
      <c r="P726" s="148" t="s">
        <v>1878</v>
      </c>
      <c r="Q726" s="148">
        <v>1</v>
      </c>
      <c r="R726" s="149" t="s">
        <v>33</v>
      </c>
      <c r="S726" s="148">
        <v>38789.32</v>
      </c>
      <c r="T726" s="148" t="s">
        <v>242</v>
      </c>
      <c r="U726" s="149">
        <v>9299.32</v>
      </c>
      <c r="V726" s="148" t="s">
        <v>242</v>
      </c>
      <c r="W726" s="148">
        <v>38789.317725261448</v>
      </c>
      <c r="X726" s="149" t="s">
        <v>100</v>
      </c>
      <c r="Y726" s="148" t="s">
        <v>114</v>
      </c>
      <c r="Z726" s="148">
        <v>9.3000000000000007</v>
      </c>
      <c r="AA726" s="149">
        <v>1</v>
      </c>
      <c r="AB726" s="148" t="s">
        <v>630</v>
      </c>
      <c r="AC726" s="148" t="s">
        <v>410</v>
      </c>
      <c r="AD726" s="149" t="s">
        <v>2882</v>
      </c>
      <c r="AE726" s="148" t="s">
        <v>350</v>
      </c>
      <c r="AF726" s="148"/>
      <c r="AG726" s="149"/>
      <c r="AH726" s="148"/>
      <c r="AI726" s="148"/>
      <c r="AJ726" s="149"/>
      <c r="AK726" s="148" t="str">
        <f t="shared" si="33"/>
        <v>GFS</v>
      </c>
      <c r="AL726" s="148" t="str">
        <f t="shared" si="34"/>
        <v>Non- ICB</v>
      </c>
      <c r="AM726" s="196" t="str">
        <f t="shared" si="35"/>
        <v>GFS/Non- ICB</v>
      </c>
    </row>
    <row r="727" spans="1:39" x14ac:dyDescent="0.25">
      <c r="A727" s="195" t="str">
        <f>IF(ISERROR(MATCH(H727,PriorMonth!H:H,0)),"New","Unresolved")</f>
        <v>New</v>
      </c>
      <c r="B727" s="148">
        <v>8520</v>
      </c>
      <c r="C727" s="149" t="s">
        <v>842</v>
      </c>
      <c r="D727" s="148" t="s">
        <v>19</v>
      </c>
      <c r="E727" s="148">
        <v>1750</v>
      </c>
      <c r="F727" s="149" t="s">
        <v>159</v>
      </c>
      <c r="G727" s="148" t="s">
        <v>18</v>
      </c>
      <c r="H727" s="148">
        <v>85202120000465</v>
      </c>
      <c r="I727" s="149" t="s">
        <v>538</v>
      </c>
      <c r="J727" s="148" t="s">
        <v>68</v>
      </c>
      <c r="K727" s="148">
        <v>42858</v>
      </c>
      <c r="L727" s="149">
        <v>35</v>
      </c>
      <c r="M727" s="148" t="s">
        <v>111</v>
      </c>
      <c r="N727" s="148" t="s">
        <v>42</v>
      </c>
      <c r="O727" s="149">
        <v>42893</v>
      </c>
      <c r="P727" s="148" t="s">
        <v>1878</v>
      </c>
      <c r="Q727" s="148">
        <v>0</v>
      </c>
      <c r="R727" s="149" t="s">
        <v>33</v>
      </c>
      <c r="S727" s="148">
        <v>670915.34</v>
      </c>
      <c r="T727" s="148" t="s">
        <v>197</v>
      </c>
      <c r="U727" s="149">
        <v>9275.27</v>
      </c>
      <c r="V727" s="148" t="s">
        <v>197</v>
      </c>
      <c r="W727" s="148">
        <v>670915.3116139113</v>
      </c>
      <c r="X727" s="149" t="s">
        <v>100</v>
      </c>
      <c r="Y727" s="148" t="s">
        <v>114</v>
      </c>
      <c r="Z727" s="148">
        <v>9.2799999999999994</v>
      </c>
      <c r="AA727" s="149">
        <v>1</v>
      </c>
      <c r="AB727" s="148" t="s">
        <v>630</v>
      </c>
      <c r="AC727" s="148" t="s">
        <v>2042</v>
      </c>
      <c r="AD727" s="149" t="s">
        <v>2043</v>
      </c>
      <c r="AE727" s="148" t="s">
        <v>350</v>
      </c>
      <c r="AF727" s="148"/>
      <c r="AG727" s="149"/>
      <c r="AH727" s="148"/>
      <c r="AI727" s="148"/>
      <c r="AJ727" s="149"/>
      <c r="AK727" s="148" t="str">
        <f t="shared" si="33"/>
        <v>GFS</v>
      </c>
      <c r="AL727" s="148" t="str">
        <f t="shared" si="34"/>
        <v>ICB</v>
      </c>
      <c r="AM727" s="196" t="str">
        <f t="shared" si="35"/>
        <v>GFS/ICB</v>
      </c>
    </row>
    <row r="728" spans="1:39" x14ac:dyDescent="0.25">
      <c r="A728" s="195" t="str">
        <f>IF(ISERROR(MATCH(H728,PriorMonth!H:H,0)),"New","Unresolved")</f>
        <v>New</v>
      </c>
      <c r="B728" s="148">
        <v>3075</v>
      </c>
      <c r="C728" s="149" t="s">
        <v>145</v>
      </c>
      <c r="D728" s="148" t="s">
        <v>21</v>
      </c>
      <c r="E728" s="148">
        <v>1340</v>
      </c>
      <c r="F728" s="149" t="s">
        <v>146</v>
      </c>
      <c r="G728" s="148" t="s">
        <v>21</v>
      </c>
      <c r="H728" s="148">
        <v>30751700243</v>
      </c>
      <c r="I728" s="149" t="s">
        <v>59</v>
      </c>
      <c r="J728" s="148" t="s">
        <v>125</v>
      </c>
      <c r="K728" s="148">
        <v>42828</v>
      </c>
      <c r="L728" s="149">
        <v>65</v>
      </c>
      <c r="M728" s="148" t="s">
        <v>111</v>
      </c>
      <c r="N728" s="148" t="s">
        <v>42</v>
      </c>
      <c r="O728" s="149">
        <v>42892</v>
      </c>
      <c r="P728" s="148" t="s">
        <v>1878</v>
      </c>
      <c r="Q728" s="148">
        <v>1</v>
      </c>
      <c r="R728" s="149" t="s">
        <v>33</v>
      </c>
      <c r="S728" s="148">
        <v>9265.2800000000007</v>
      </c>
      <c r="T728" s="148" t="s">
        <v>100</v>
      </c>
      <c r="U728" s="149">
        <v>9265.2800000000007</v>
      </c>
      <c r="V728" s="148" t="s">
        <v>100</v>
      </c>
      <c r="W728" s="148">
        <v>9265.2800000000007</v>
      </c>
      <c r="X728" s="149" t="s">
        <v>100</v>
      </c>
      <c r="Y728" s="148" t="s">
        <v>107</v>
      </c>
      <c r="Z728" s="148">
        <v>9.27</v>
      </c>
      <c r="AA728" s="149">
        <v>1</v>
      </c>
      <c r="AB728" s="148" t="s">
        <v>629</v>
      </c>
      <c r="AC728" s="148" t="s">
        <v>415</v>
      </c>
      <c r="AD728" s="149" t="s">
        <v>358</v>
      </c>
      <c r="AE728" s="148" t="s">
        <v>349</v>
      </c>
      <c r="AF728" s="148"/>
      <c r="AG728" s="149"/>
      <c r="AH728" s="148"/>
      <c r="AI728" s="148"/>
      <c r="AJ728" s="149"/>
      <c r="AK728" s="148" t="str">
        <f t="shared" si="33"/>
        <v>GFS</v>
      </c>
      <c r="AL728" s="148" t="str">
        <f t="shared" si="34"/>
        <v>Non- ICB</v>
      </c>
      <c r="AM728" s="196" t="str">
        <f t="shared" si="35"/>
        <v>GFS/Non- ICB</v>
      </c>
    </row>
    <row r="729" spans="1:39" x14ac:dyDescent="0.25">
      <c r="A729" s="195" t="str">
        <f>IF(ISERROR(MATCH(H729,PriorMonth!H:H,0)),"New","Unresolved")</f>
        <v>New</v>
      </c>
      <c r="B729" s="148">
        <v>95</v>
      </c>
      <c r="C729" s="149" t="s">
        <v>153</v>
      </c>
      <c r="D729" s="148" t="s">
        <v>17</v>
      </c>
      <c r="E729" s="148">
        <v>795</v>
      </c>
      <c r="F729" s="149" t="s">
        <v>264</v>
      </c>
      <c r="G729" s="148" t="s">
        <v>14</v>
      </c>
      <c r="H729" s="148" t="s">
        <v>2757</v>
      </c>
      <c r="I729" s="149" t="s">
        <v>58</v>
      </c>
      <c r="J729" s="148" t="s">
        <v>195</v>
      </c>
      <c r="K729" s="148">
        <v>42831</v>
      </c>
      <c r="L729" s="149">
        <v>62</v>
      </c>
      <c r="M729" s="148" t="s">
        <v>111</v>
      </c>
      <c r="N729" s="148" t="s">
        <v>42</v>
      </c>
      <c r="O729" s="149">
        <v>42893</v>
      </c>
      <c r="P729" s="148" t="s">
        <v>1878</v>
      </c>
      <c r="Q729" s="148">
        <v>0</v>
      </c>
      <c r="R729" s="149" t="s">
        <v>33</v>
      </c>
      <c r="S729" s="148">
        <v>9263</v>
      </c>
      <c r="T729" s="148" t="s">
        <v>100</v>
      </c>
      <c r="U729" s="149">
        <v>9263</v>
      </c>
      <c r="V729" s="148" t="s">
        <v>100</v>
      </c>
      <c r="W729" s="148">
        <v>9263</v>
      </c>
      <c r="X729" s="149" t="s">
        <v>100</v>
      </c>
      <c r="Y729" s="148" t="s">
        <v>114</v>
      </c>
      <c r="Z729" s="148">
        <v>9.26</v>
      </c>
      <c r="AA729" s="149">
        <v>1</v>
      </c>
      <c r="AB729" s="148" t="s">
        <v>629</v>
      </c>
      <c r="AC729" s="148" t="s">
        <v>426</v>
      </c>
      <c r="AD729" s="149" t="s">
        <v>2758</v>
      </c>
      <c r="AE729" s="148" t="s">
        <v>349</v>
      </c>
      <c r="AF729" s="148"/>
      <c r="AG729" s="149"/>
      <c r="AH729" s="148"/>
      <c r="AI729" s="148"/>
      <c r="AJ729" s="149"/>
      <c r="AK729" s="148" t="str">
        <f t="shared" si="33"/>
        <v>GFS</v>
      </c>
      <c r="AL729" s="148" t="str">
        <f t="shared" si="34"/>
        <v>Non- ICB</v>
      </c>
      <c r="AM729" s="196" t="str">
        <f t="shared" si="35"/>
        <v>GFS/Non- ICB</v>
      </c>
    </row>
    <row r="730" spans="1:39" x14ac:dyDescent="0.25">
      <c r="A730" s="195" t="str">
        <f>IF(ISERROR(MATCH(H730,PriorMonth!H:H,0)),"New","Unresolved")</f>
        <v>New</v>
      </c>
      <c r="B730" s="148">
        <v>3019</v>
      </c>
      <c r="C730" s="149" t="s">
        <v>134</v>
      </c>
      <c r="D730" s="148" t="s">
        <v>16</v>
      </c>
      <c r="E730" s="148">
        <v>635</v>
      </c>
      <c r="F730" s="149" t="s">
        <v>142</v>
      </c>
      <c r="G730" s="148" t="s">
        <v>16</v>
      </c>
      <c r="H730" s="148">
        <v>30190110008306</v>
      </c>
      <c r="I730" s="149" t="s">
        <v>59</v>
      </c>
      <c r="J730" s="148" t="s">
        <v>135</v>
      </c>
      <c r="K730" s="148">
        <v>42829</v>
      </c>
      <c r="L730" s="149">
        <v>64</v>
      </c>
      <c r="M730" s="148" t="s">
        <v>127</v>
      </c>
      <c r="N730" s="148" t="s">
        <v>128</v>
      </c>
      <c r="O730" s="149">
        <v>42891</v>
      </c>
      <c r="P730" s="148" t="s">
        <v>1878</v>
      </c>
      <c r="Q730" s="148">
        <v>2</v>
      </c>
      <c r="R730" s="149" t="s">
        <v>33</v>
      </c>
      <c r="S730" s="148">
        <v>9229.44</v>
      </c>
      <c r="T730" s="148" t="s">
        <v>100</v>
      </c>
      <c r="U730" s="149">
        <v>9229.44</v>
      </c>
      <c r="V730" s="148" t="s">
        <v>100</v>
      </c>
      <c r="W730" s="148">
        <v>9229.44</v>
      </c>
      <c r="X730" s="149" t="s">
        <v>100</v>
      </c>
      <c r="Y730" s="148" t="s">
        <v>107</v>
      </c>
      <c r="Z730" s="148">
        <v>9.23</v>
      </c>
      <c r="AA730" s="149">
        <v>1</v>
      </c>
      <c r="AB730" s="148" t="s">
        <v>629</v>
      </c>
      <c r="AC730" s="148" t="s">
        <v>859</v>
      </c>
      <c r="AD730" s="149" t="s">
        <v>351</v>
      </c>
      <c r="AE730" s="148" t="s">
        <v>349</v>
      </c>
      <c r="AF730" s="148"/>
      <c r="AG730" s="149"/>
      <c r="AH730" s="148"/>
      <c r="AI730" s="148"/>
      <c r="AJ730" s="149"/>
      <c r="AK730" s="148" t="str">
        <f t="shared" si="33"/>
        <v>GFS</v>
      </c>
      <c r="AL730" s="148" t="str">
        <f t="shared" si="34"/>
        <v>Non- ICB</v>
      </c>
      <c r="AM730" s="196" t="str">
        <f t="shared" si="35"/>
        <v>GFS/Non- ICB</v>
      </c>
    </row>
    <row r="731" spans="1:39" x14ac:dyDescent="0.25">
      <c r="A731" s="195" t="str">
        <f>IF(ISERROR(MATCH(H731,PriorMonth!H:H,0)),"New","Unresolved")</f>
        <v>New</v>
      </c>
      <c r="B731" s="148">
        <v>95</v>
      </c>
      <c r="C731" s="149" t="s">
        <v>153</v>
      </c>
      <c r="D731" s="148" t="s">
        <v>17</v>
      </c>
      <c r="E731" s="148">
        <v>1750</v>
      </c>
      <c r="F731" s="149" t="s">
        <v>159</v>
      </c>
      <c r="G731" s="148" t="s">
        <v>18</v>
      </c>
      <c r="H731" s="148">
        <v>950110011906</v>
      </c>
      <c r="I731" s="149" t="s">
        <v>58</v>
      </c>
      <c r="J731" s="148" t="s">
        <v>195</v>
      </c>
      <c r="K731" s="148">
        <v>42828</v>
      </c>
      <c r="L731" s="149">
        <v>65</v>
      </c>
      <c r="M731" s="148" t="s">
        <v>118</v>
      </c>
      <c r="N731" s="148" t="s">
        <v>41</v>
      </c>
      <c r="O731" s="149">
        <v>42893</v>
      </c>
      <c r="P731" s="148" t="s">
        <v>1878</v>
      </c>
      <c r="Q731" s="148">
        <v>0</v>
      </c>
      <c r="R731" s="149" t="s">
        <v>33</v>
      </c>
      <c r="S731" s="148">
        <v>9217</v>
      </c>
      <c r="T731" s="148" t="s">
        <v>100</v>
      </c>
      <c r="U731" s="149">
        <v>9217</v>
      </c>
      <c r="V731" s="148" t="s">
        <v>100</v>
      </c>
      <c r="W731" s="148">
        <v>9217</v>
      </c>
      <c r="X731" s="149" t="s">
        <v>100</v>
      </c>
      <c r="Y731" s="148" t="s">
        <v>114</v>
      </c>
      <c r="Z731" s="148">
        <v>9.2200000000000006</v>
      </c>
      <c r="AA731" s="149">
        <v>1</v>
      </c>
      <c r="AB731" s="148" t="s">
        <v>629</v>
      </c>
      <c r="AC731" s="148" t="s">
        <v>949</v>
      </c>
      <c r="AD731" s="149" t="s">
        <v>1457</v>
      </c>
      <c r="AE731" s="148" t="s">
        <v>349</v>
      </c>
      <c r="AF731" s="148"/>
      <c r="AG731" s="149"/>
      <c r="AH731" s="148"/>
      <c r="AI731" s="148"/>
      <c r="AJ731" s="149"/>
      <c r="AK731" s="148" t="str">
        <f t="shared" si="33"/>
        <v>GFS</v>
      </c>
      <c r="AL731" s="148" t="str">
        <f t="shared" si="34"/>
        <v>Non- ICB</v>
      </c>
      <c r="AM731" s="196" t="str">
        <f t="shared" si="35"/>
        <v>GFS/Non- ICB</v>
      </c>
    </row>
    <row r="732" spans="1:39" x14ac:dyDescent="0.25">
      <c r="A732" s="195" t="str">
        <f>IF(ISERROR(MATCH(H732,PriorMonth!H:H,0)),"New","Unresolved")</f>
        <v>Unresolved</v>
      </c>
      <c r="B732" s="148">
        <v>1516</v>
      </c>
      <c r="C732" s="149" t="s">
        <v>132</v>
      </c>
      <c r="D732" s="148" t="s">
        <v>14</v>
      </c>
      <c r="E732" s="148">
        <v>199</v>
      </c>
      <c r="F732" s="149" t="s">
        <v>137</v>
      </c>
      <c r="G732" s="148" t="s">
        <v>22</v>
      </c>
      <c r="H732" s="148">
        <v>15160160004314</v>
      </c>
      <c r="I732" s="149" t="s">
        <v>57</v>
      </c>
      <c r="J732" s="148" t="s">
        <v>133</v>
      </c>
      <c r="K732" s="148">
        <v>42728</v>
      </c>
      <c r="L732" s="149">
        <v>165</v>
      </c>
      <c r="M732" s="148" t="s">
        <v>118</v>
      </c>
      <c r="N732" s="148" t="s">
        <v>41</v>
      </c>
      <c r="O732" s="149">
        <v>42800</v>
      </c>
      <c r="P732" s="148" t="s">
        <v>838</v>
      </c>
      <c r="Q732" s="148">
        <v>93</v>
      </c>
      <c r="R732" s="149" t="s">
        <v>36</v>
      </c>
      <c r="S732" s="148">
        <v>9167.9699999999993</v>
      </c>
      <c r="T732" s="148" t="s">
        <v>100</v>
      </c>
      <c r="U732" s="149">
        <v>9167.9699999999993</v>
      </c>
      <c r="V732" s="148" t="s">
        <v>100</v>
      </c>
      <c r="W732" s="148">
        <v>9167.9699999999993</v>
      </c>
      <c r="X732" s="149" t="s">
        <v>100</v>
      </c>
      <c r="Y732" s="148" t="s">
        <v>114</v>
      </c>
      <c r="Z732" s="148">
        <v>9.17</v>
      </c>
      <c r="AA732" s="149">
        <v>1</v>
      </c>
      <c r="AB732" s="148" t="s">
        <v>629</v>
      </c>
      <c r="AC732" s="148" t="s">
        <v>427</v>
      </c>
      <c r="AD732" s="149" t="s">
        <v>480</v>
      </c>
      <c r="AE732" s="148" t="s">
        <v>349</v>
      </c>
      <c r="AF732" s="148"/>
      <c r="AG732" s="149"/>
      <c r="AH732" s="148"/>
      <c r="AI732" s="148"/>
      <c r="AJ732" s="149"/>
      <c r="AK732" s="148" t="str">
        <f t="shared" si="33"/>
        <v>GFS</v>
      </c>
      <c r="AL732" s="148" t="str">
        <f t="shared" si="34"/>
        <v>Non- ICB</v>
      </c>
      <c r="AM732" s="196" t="str">
        <f t="shared" si="35"/>
        <v>GFS/Non- ICB</v>
      </c>
    </row>
    <row r="733" spans="1:39" x14ac:dyDescent="0.25">
      <c r="A733" s="195" t="str">
        <f>IF(ISERROR(MATCH(H733,PriorMonth!H:H,0)),"New","Unresolved")</f>
        <v>New</v>
      </c>
      <c r="B733" s="148">
        <v>635</v>
      </c>
      <c r="C733" s="149" t="s">
        <v>142</v>
      </c>
      <c r="D733" s="148" t="s">
        <v>16</v>
      </c>
      <c r="E733" s="148">
        <v>413</v>
      </c>
      <c r="F733" s="149" t="s">
        <v>136</v>
      </c>
      <c r="G733" s="148" t="s">
        <v>13</v>
      </c>
      <c r="H733" s="148">
        <v>63501121700222</v>
      </c>
      <c r="I733" s="149" t="s">
        <v>55</v>
      </c>
      <c r="J733" s="148" t="s">
        <v>1250</v>
      </c>
      <c r="K733" s="148">
        <v>42826</v>
      </c>
      <c r="L733" s="149">
        <v>67</v>
      </c>
      <c r="M733" s="148" t="s">
        <v>111</v>
      </c>
      <c r="N733" s="148" t="s">
        <v>42</v>
      </c>
      <c r="O733" s="149">
        <v>42893</v>
      </c>
      <c r="P733" s="148" t="s">
        <v>1878</v>
      </c>
      <c r="Q733" s="148">
        <v>0</v>
      </c>
      <c r="R733" s="149" t="s">
        <v>33</v>
      </c>
      <c r="S733" s="148">
        <v>9160</v>
      </c>
      <c r="T733" s="148" t="s">
        <v>100</v>
      </c>
      <c r="U733" s="149">
        <v>9160</v>
      </c>
      <c r="V733" s="148" t="s">
        <v>100</v>
      </c>
      <c r="W733" s="148">
        <v>9160</v>
      </c>
      <c r="X733" s="149" t="s">
        <v>100</v>
      </c>
      <c r="Y733" s="148" t="s">
        <v>114</v>
      </c>
      <c r="Z733" s="148">
        <v>9.16</v>
      </c>
      <c r="AA733" s="149">
        <v>1</v>
      </c>
      <c r="AB733" s="148" t="s">
        <v>629</v>
      </c>
      <c r="AC733" s="148" t="s">
        <v>428</v>
      </c>
      <c r="AD733" s="149" t="s">
        <v>360</v>
      </c>
      <c r="AE733" s="148" t="s">
        <v>349</v>
      </c>
      <c r="AF733" s="148"/>
      <c r="AG733" s="149"/>
      <c r="AH733" s="148"/>
      <c r="AI733" s="148"/>
      <c r="AJ733" s="149"/>
      <c r="AK733" s="148" t="str">
        <f t="shared" si="33"/>
        <v>GFS</v>
      </c>
      <c r="AL733" s="148" t="str">
        <f t="shared" si="34"/>
        <v>Non- ICB</v>
      </c>
      <c r="AM733" s="196" t="str">
        <f t="shared" si="35"/>
        <v>GFS/Non- ICB</v>
      </c>
    </row>
    <row r="734" spans="1:39" x14ac:dyDescent="0.25">
      <c r="A734" s="195" t="str">
        <f>IF(ISERROR(MATCH(H734,PriorMonth!H:H,0)),"New","Unresolved")</f>
        <v>New</v>
      </c>
      <c r="B734" s="148">
        <v>635</v>
      </c>
      <c r="C734" s="149" t="s">
        <v>142</v>
      </c>
      <c r="D734" s="148" t="s">
        <v>16</v>
      </c>
      <c r="E734" s="148">
        <v>413</v>
      </c>
      <c r="F734" s="149" t="s">
        <v>136</v>
      </c>
      <c r="G734" s="148" t="s">
        <v>13</v>
      </c>
      <c r="H734" s="148">
        <v>63501121700224</v>
      </c>
      <c r="I734" s="149" t="s">
        <v>55</v>
      </c>
      <c r="J734" s="148" t="s">
        <v>1250</v>
      </c>
      <c r="K734" s="148">
        <v>42826</v>
      </c>
      <c r="L734" s="149">
        <v>67</v>
      </c>
      <c r="M734" s="148" t="s">
        <v>111</v>
      </c>
      <c r="N734" s="148" t="s">
        <v>42</v>
      </c>
      <c r="O734" s="149">
        <v>42893</v>
      </c>
      <c r="P734" s="148" t="s">
        <v>1878</v>
      </c>
      <c r="Q734" s="148">
        <v>0</v>
      </c>
      <c r="R734" s="149" t="s">
        <v>33</v>
      </c>
      <c r="S734" s="148">
        <v>9160</v>
      </c>
      <c r="T734" s="148" t="s">
        <v>100</v>
      </c>
      <c r="U734" s="149">
        <v>9160</v>
      </c>
      <c r="V734" s="148" t="s">
        <v>100</v>
      </c>
      <c r="W734" s="148">
        <v>9160</v>
      </c>
      <c r="X734" s="149" t="s">
        <v>100</v>
      </c>
      <c r="Y734" s="148" t="s">
        <v>114</v>
      </c>
      <c r="Z734" s="148">
        <v>9.16</v>
      </c>
      <c r="AA734" s="149">
        <v>1</v>
      </c>
      <c r="AB734" s="148" t="s">
        <v>629</v>
      </c>
      <c r="AC734" s="148" t="s">
        <v>428</v>
      </c>
      <c r="AD734" s="149" t="s">
        <v>360</v>
      </c>
      <c r="AE734" s="148" t="s">
        <v>349</v>
      </c>
      <c r="AF734" s="148"/>
      <c r="AG734" s="149"/>
      <c r="AH734" s="148"/>
      <c r="AI734" s="148"/>
      <c r="AJ734" s="149"/>
      <c r="AK734" s="148" t="str">
        <f t="shared" si="33"/>
        <v>GFS</v>
      </c>
      <c r="AL734" s="148" t="str">
        <f t="shared" si="34"/>
        <v>Non- ICB</v>
      </c>
      <c r="AM734" s="196" t="str">
        <f t="shared" si="35"/>
        <v>GFS/Non- ICB</v>
      </c>
    </row>
    <row r="735" spans="1:39" x14ac:dyDescent="0.25">
      <c r="A735" s="195" t="str">
        <f>IF(ISERROR(MATCH(H735,PriorMonth!H:H,0)),"New","Unresolved")</f>
        <v>New</v>
      </c>
      <c r="B735" s="148">
        <v>8520</v>
      </c>
      <c r="C735" s="149" t="s">
        <v>842</v>
      </c>
      <c r="D735" s="148" t="s">
        <v>19</v>
      </c>
      <c r="E735" s="148">
        <v>1750</v>
      </c>
      <c r="F735" s="149" t="s">
        <v>159</v>
      </c>
      <c r="G735" s="148" t="s">
        <v>18</v>
      </c>
      <c r="H735" s="148">
        <v>85202120000484</v>
      </c>
      <c r="I735" s="149" t="s">
        <v>538</v>
      </c>
      <c r="J735" s="148" t="s">
        <v>68</v>
      </c>
      <c r="K735" s="148">
        <v>42888</v>
      </c>
      <c r="L735" s="149">
        <v>5</v>
      </c>
      <c r="M735" s="148" t="s">
        <v>111</v>
      </c>
      <c r="N735" s="148" t="s">
        <v>42</v>
      </c>
      <c r="O735" s="149">
        <v>42893</v>
      </c>
      <c r="P735" s="148" t="s">
        <v>1878</v>
      </c>
      <c r="Q735" s="148">
        <v>0</v>
      </c>
      <c r="R735" s="149" t="s">
        <v>33</v>
      </c>
      <c r="S735" s="148">
        <v>662091.77</v>
      </c>
      <c r="T735" s="148" t="s">
        <v>197</v>
      </c>
      <c r="U735" s="149">
        <v>9153.2900000000009</v>
      </c>
      <c r="V735" s="148" t="s">
        <v>197</v>
      </c>
      <c r="W735" s="148">
        <v>662092.03749783</v>
      </c>
      <c r="X735" s="149" t="s">
        <v>100</v>
      </c>
      <c r="Y735" s="148" t="s">
        <v>114</v>
      </c>
      <c r="Z735" s="148">
        <v>9.15</v>
      </c>
      <c r="AA735" s="149">
        <v>1</v>
      </c>
      <c r="AB735" s="148" t="s">
        <v>630</v>
      </c>
      <c r="AC735" s="148" t="s">
        <v>2042</v>
      </c>
      <c r="AD735" s="149" t="s">
        <v>2043</v>
      </c>
      <c r="AE735" s="148" t="s">
        <v>350</v>
      </c>
      <c r="AF735" s="148"/>
      <c r="AG735" s="149"/>
      <c r="AH735" s="148"/>
      <c r="AI735" s="148"/>
      <c r="AJ735" s="149"/>
      <c r="AK735" s="148" t="str">
        <f t="shared" si="33"/>
        <v>GFS</v>
      </c>
      <c r="AL735" s="148" t="str">
        <f t="shared" si="34"/>
        <v>ICB</v>
      </c>
      <c r="AM735" s="196" t="str">
        <f t="shared" si="35"/>
        <v>GFS/ICB</v>
      </c>
    </row>
    <row r="736" spans="1:39" x14ac:dyDescent="0.25">
      <c r="A736" s="195" t="str">
        <f>IF(ISERROR(MATCH(H736,PriorMonth!H:H,0)),"New","Unresolved")</f>
        <v>Unresolved</v>
      </c>
      <c r="B736" s="148">
        <v>199</v>
      </c>
      <c r="C736" s="149" t="s">
        <v>137</v>
      </c>
      <c r="D736" s="148" t="s">
        <v>22</v>
      </c>
      <c r="E736" s="148">
        <v>8243</v>
      </c>
      <c r="F736" s="149" t="s">
        <v>120</v>
      </c>
      <c r="G736" s="148" t="s">
        <v>14</v>
      </c>
      <c r="H736" s="148">
        <v>1990110055561</v>
      </c>
      <c r="I736" s="149" t="s">
        <v>56</v>
      </c>
      <c r="J736" s="148" t="s">
        <v>328</v>
      </c>
      <c r="K736" s="148">
        <v>42607</v>
      </c>
      <c r="L736" s="149">
        <v>286</v>
      </c>
      <c r="M736" s="148" t="s">
        <v>127</v>
      </c>
      <c r="N736" s="148" t="s">
        <v>128</v>
      </c>
      <c r="O736" s="149">
        <v>42681</v>
      </c>
      <c r="P736" s="148" t="s">
        <v>651</v>
      </c>
      <c r="Q736" s="148">
        <v>212</v>
      </c>
      <c r="R736" s="149" t="s">
        <v>37</v>
      </c>
      <c r="S736" s="148">
        <v>10262.52</v>
      </c>
      <c r="T736" s="148" t="s">
        <v>248</v>
      </c>
      <c r="U736" s="149">
        <v>9145.82</v>
      </c>
      <c r="V736" s="148" t="s">
        <v>248</v>
      </c>
      <c r="W736" s="148">
        <v>10262.524262606399</v>
      </c>
      <c r="X736" s="149" t="s">
        <v>100</v>
      </c>
      <c r="Y736" s="148" t="s">
        <v>114</v>
      </c>
      <c r="Z736" s="148">
        <v>9.15</v>
      </c>
      <c r="AA736" s="149">
        <v>1</v>
      </c>
      <c r="AB736" s="148" t="s">
        <v>630</v>
      </c>
      <c r="AC736" s="148" t="s">
        <v>570</v>
      </c>
      <c r="AD736" s="149" t="s">
        <v>1368</v>
      </c>
      <c r="AE736" s="148" t="s">
        <v>350</v>
      </c>
      <c r="AF736" s="148"/>
      <c r="AG736" s="149"/>
      <c r="AH736" s="148"/>
      <c r="AI736" s="148"/>
      <c r="AJ736" s="149"/>
      <c r="AK736" s="148" t="str">
        <f t="shared" si="33"/>
        <v>GFS</v>
      </c>
      <c r="AL736" s="148" t="str">
        <f t="shared" si="34"/>
        <v>Non- ICB</v>
      </c>
      <c r="AM736" s="196" t="str">
        <f t="shared" si="35"/>
        <v>GFS/Non- ICB</v>
      </c>
    </row>
    <row r="737" spans="1:39" x14ac:dyDescent="0.25">
      <c r="A737" s="195" t="str">
        <f>IF(ISERROR(MATCH(H737,PriorMonth!H:H,0)),"New","Unresolved")</f>
        <v>Unresolved</v>
      </c>
      <c r="B737" s="148">
        <v>8520</v>
      </c>
      <c r="C737" s="149" t="s">
        <v>842</v>
      </c>
      <c r="D737" s="148" t="s">
        <v>19</v>
      </c>
      <c r="E737" s="148">
        <v>199</v>
      </c>
      <c r="F737" s="149" t="s">
        <v>137</v>
      </c>
      <c r="G737" s="148" t="s">
        <v>22</v>
      </c>
      <c r="H737" s="148" t="s">
        <v>1719</v>
      </c>
      <c r="I737" s="149" t="s">
        <v>57</v>
      </c>
      <c r="J737" s="148" t="s">
        <v>381</v>
      </c>
      <c r="K737" s="148">
        <v>42768</v>
      </c>
      <c r="L737" s="149">
        <v>125</v>
      </c>
      <c r="M737" s="148" t="s">
        <v>118</v>
      </c>
      <c r="N737" s="148" t="s">
        <v>41</v>
      </c>
      <c r="O737" s="149">
        <v>42830</v>
      </c>
      <c r="P737" s="148" t="s">
        <v>838</v>
      </c>
      <c r="Q737" s="148">
        <v>63</v>
      </c>
      <c r="R737" s="149" t="s">
        <v>35</v>
      </c>
      <c r="S737" s="148">
        <v>660398</v>
      </c>
      <c r="T737" s="148" t="s">
        <v>197</v>
      </c>
      <c r="U737" s="149">
        <v>9129.8700000000008</v>
      </c>
      <c r="V737" s="148" t="s">
        <v>197</v>
      </c>
      <c r="W737" s="148">
        <v>660397.98044094676</v>
      </c>
      <c r="X737" s="149" t="s">
        <v>100</v>
      </c>
      <c r="Y737" s="148" t="s">
        <v>114</v>
      </c>
      <c r="Z737" s="148">
        <v>9.1300000000000008</v>
      </c>
      <c r="AA737" s="149">
        <v>1</v>
      </c>
      <c r="AB737" s="148" t="s">
        <v>630</v>
      </c>
      <c r="AC737" s="148" t="s">
        <v>484</v>
      </c>
      <c r="AD737" s="149" t="s">
        <v>363</v>
      </c>
      <c r="AE737" s="148" t="s">
        <v>350</v>
      </c>
      <c r="AF737" s="148"/>
      <c r="AG737" s="149"/>
      <c r="AH737" s="148"/>
      <c r="AI737" s="148"/>
      <c r="AJ737" s="149"/>
      <c r="AK737" s="148" t="str">
        <f t="shared" si="33"/>
        <v>Non-GFS</v>
      </c>
      <c r="AL737" s="148" t="str">
        <f t="shared" si="34"/>
        <v>Non- ICB</v>
      </c>
      <c r="AM737" s="196" t="str">
        <f t="shared" si="35"/>
        <v>Non-GFS/Non- ICB</v>
      </c>
    </row>
    <row r="738" spans="1:39" x14ac:dyDescent="0.25">
      <c r="A738" s="195" t="str">
        <f>IF(ISERROR(MATCH(H738,PriorMonth!H:H,0)),"New","Unresolved")</f>
        <v>New</v>
      </c>
      <c r="B738" s="148">
        <v>9701</v>
      </c>
      <c r="C738" s="149" t="s">
        <v>199</v>
      </c>
      <c r="D738" s="148" t="s">
        <v>14</v>
      </c>
      <c r="E738" s="148">
        <v>635</v>
      </c>
      <c r="F738" s="149" t="s">
        <v>142</v>
      </c>
      <c r="G738" s="148" t="s">
        <v>16</v>
      </c>
      <c r="H738" s="148">
        <v>97120170013</v>
      </c>
      <c r="I738" s="149" t="s">
        <v>57</v>
      </c>
      <c r="J738" s="148" t="s">
        <v>133</v>
      </c>
      <c r="K738" s="148">
        <v>42773</v>
      </c>
      <c r="L738" s="149">
        <v>120</v>
      </c>
      <c r="M738" s="148" t="s">
        <v>111</v>
      </c>
      <c r="N738" s="148" t="s">
        <v>42</v>
      </c>
      <c r="O738" s="149">
        <v>42830</v>
      </c>
      <c r="P738" s="148" t="s">
        <v>838</v>
      </c>
      <c r="Q738" s="148">
        <v>63</v>
      </c>
      <c r="R738" s="149" t="s">
        <v>35</v>
      </c>
      <c r="S738" s="148">
        <v>9120</v>
      </c>
      <c r="T738" s="148" t="s">
        <v>100</v>
      </c>
      <c r="U738" s="149">
        <v>9120</v>
      </c>
      <c r="V738" s="148" t="s">
        <v>200</v>
      </c>
      <c r="W738" s="148">
        <v>41637.352357463969</v>
      </c>
      <c r="X738" s="149" t="s">
        <v>100</v>
      </c>
      <c r="Y738" s="148" t="s">
        <v>114</v>
      </c>
      <c r="Z738" s="148">
        <v>9.1199999999999992</v>
      </c>
      <c r="AA738" s="149">
        <v>1</v>
      </c>
      <c r="AB738" s="148" t="s">
        <v>630</v>
      </c>
      <c r="AC738" s="148" t="s">
        <v>634</v>
      </c>
      <c r="AD738" s="149" t="s">
        <v>2780</v>
      </c>
      <c r="AE738" s="148" t="s">
        <v>349</v>
      </c>
      <c r="AF738" s="148"/>
      <c r="AG738" s="149"/>
      <c r="AH738" s="148"/>
      <c r="AI738" s="148"/>
      <c r="AJ738" s="149"/>
      <c r="AK738" s="148" t="str">
        <f t="shared" si="33"/>
        <v>Non-GFS</v>
      </c>
      <c r="AL738" s="148" t="str">
        <f t="shared" si="34"/>
        <v>Non- ICB</v>
      </c>
      <c r="AM738" s="196" t="str">
        <f t="shared" si="35"/>
        <v>Non-GFS/Non- ICB</v>
      </c>
    </row>
    <row r="739" spans="1:39" x14ac:dyDescent="0.25">
      <c r="A739" s="195" t="str">
        <f>IF(ISERROR(MATCH(H739,PriorMonth!H:H,0)),"New","Unresolved")</f>
        <v>Unresolved</v>
      </c>
      <c r="B739" s="148">
        <v>8520</v>
      </c>
      <c r="C739" s="149" t="s">
        <v>842</v>
      </c>
      <c r="D739" s="148" t="s">
        <v>19</v>
      </c>
      <c r="E739" s="148">
        <v>8420</v>
      </c>
      <c r="F739" s="149" t="s">
        <v>234</v>
      </c>
      <c r="G739" s="148" t="s">
        <v>19</v>
      </c>
      <c r="H739" s="148">
        <v>85203010001166</v>
      </c>
      <c r="I739" s="149" t="s">
        <v>592</v>
      </c>
      <c r="J739" s="148" t="s">
        <v>230</v>
      </c>
      <c r="K739" s="148">
        <v>42676</v>
      </c>
      <c r="L739" s="149">
        <v>217</v>
      </c>
      <c r="M739" s="148" t="s">
        <v>105</v>
      </c>
      <c r="N739" s="148" t="s">
        <v>41</v>
      </c>
      <c r="O739" s="149">
        <v>42775</v>
      </c>
      <c r="P739" s="148" t="s">
        <v>838</v>
      </c>
      <c r="Q739" s="148">
        <v>118</v>
      </c>
      <c r="R739" s="149" t="s">
        <v>36</v>
      </c>
      <c r="S739" s="148">
        <v>658368</v>
      </c>
      <c r="T739" s="148" t="s">
        <v>197</v>
      </c>
      <c r="U739" s="149">
        <v>9101.81</v>
      </c>
      <c r="V739" s="148" t="s">
        <v>197</v>
      </c>
      <c r="W739" s="148">
        <v>658368.29465887393</v>
      </c>
      <c r="X739" s="149" t="s">
        <v>100</v>
      </c>
      <c r="Y739" s="148" t="s">
        <v>107</v>
      </c>
      <c r="Z739" s="148">
        <v>9.1</v>
      </c>
      <c r="AA739" s="149">
        <v>1</v>
      </c>
      <c r="AB739" s="148" t="s">
        <v>630</v>
      </c>
      <c r="AC739" s="148" t="s">
        <v>819</v>
      </c>
      <c r="AD739" s="149" t="s">
        <v>902</v>
      </c>
      <c r="AE739" s="148" t="s">
        <v>350</v>
      </c>
      <c r="AF739" s="148"/>
      <c r="AG739" s="149"/>
      <c r="AH739" s="148"/>
      <c r="AI739" s="148"/>
      <c r="AJ739" s="149"/>
      <c r="AK739" s="148" t="str">
        <f t="shared" si="33"/>
        <v>GFS</v>
      </c>
      <c r="AL739" s="148" t="str">
        <f t="shared" si="34"/>
        <v>Non- ICB</v>
      </c>
      <c r="AM739" s="196" t="str">
        <f t="shared" si="35"/>
        <v>GFS/Non- ICB</v>
      </c>
    </row>
    <row r="740" spans="1:39" x14ac:dyDescent="0.25">
      <c r="A740" s="195" t="str">
        <f>IF(ISERROR(MATCH(H740,PriorMonth!H:H,0)),"New","Unresolved")</f>
        <v>New</v>
      </c>
      <c r="B740" s="148">
        <v>8520</v>
      </c>
      <c r="C740" s="149" t="s">
        <v>842</v>
      </c>
      <c r="D740" s="148" t="s">
        <v>19</v>
      </c>
      <c r="E740" s="148">
        <v>1750</v>
      </c>
      <c r="F740" s="149" t="s">
        <v>159</v>
      </c>
      <c r="G740" s="148" t="s">
        <v>18</v>
      </c>
      <c r="H740" s="148">
        <v>85207120000056</v>
      </c>
      <c r="I740" s="149" t="s">
        <v>538</v>
      </c>
      <c r="J740" s="148" t="s">
        <v>2047</v>
      </c>
      <c r="K740" s="148">
        <v>42829</v>
      </c>
      <c r="L740" s="149">
        <v>64</v>
      </c>
      <c r="M740" s="148" t="s">
        <v>111</v>
      </c>
      <c r="N740" s="148" t="s">
        <v>42</v>
      </c>
      <c r="O740" s="149">
        <v>42893</v>
      </c>
      <c r="P740" s="148" t="s">
        <v>1878</v>
      </c>
      <c r="Q740" s="148">
        <v>0</v>
      </c>
      <c r="R740" s="149" t="s">
        <v>33</v>
      </c>
      <c r="S740" s="148">
        <v>656798.6</v>
      </c>
      <c r="T740" s="148" t="s">
        <v>197</v>
      </c>
      <c r="U740" s="149">
        <v>9080.11</v>
      </c>
      <c r="V740" s="148" t="s">
        <v>197</v>
      </c>
      <c r="W740" s="148">
        <v>656798.65169839712</v>
      </c>
      <c r="X740" s="149" t="s">
        <v>100</v>
      </c>
      <c r="Y740" s="148" t="s">
        <v>114</v>
      </c>
      <c r="Z740" s="148">
        <v>9.08</v>
      </c>
      <c r="AA740" s="149">
        <v>1</v>
      </c>
      <c r="AB740" s="148" t="s">
        <v>630</v>
      </c>
      <c r="AC740" s="148" t="s">
        <v>2042</v>
      </c>
      <c r="AD740" s="149" t="s">
        <v>2826</v>
      </c>
      <c r="AE740" s="148" t="s">
        <v>350</v>
      </c>
      <c r="AF740" s="148"/>
      <c r="AG740" s="149"/>
      <c r="AH740" s="148"/>
      <c r="AI740" s="148"/>
      <c r="AJ740" s="149"/>
      <c r="AK740" s="148" t="str">
        <f t="shared" si="33"/>
        <v>GFS</v>
      </c>
      <c r="AL740" s="148" t="str">
        <f t="shared" si="34"/>
        <v>ICB</v>
      </c>
      <c r="AM740" s="196" t="str">
        <f t="shared" si="35"/>
        <v>GFS/ICB</v>
      </c>
    </row>
    <row r="741" spans="1:39" x14ac:dyDescent="0.25">
      <c r="A741" s="195" t="str">
        <f>IF(ISERROR(MATCH(H741,PriorMonth!H:H,0)),"New","Unresolved")</f>
        <v>Unresolved</v>
      </c>
      <c r="B741" s="148">
        <v>8520</v>
      </c>
      <c r="C741" s="149" t="s">
        <v>842</v>
      </c>
      <c r="D741" s="148" t="s">
        <v>19</v>
      </c>
      <c r="E741" s="148">
        <v>3100</v>
      </c>
      <c r="F741" s="149" t="s">
        <v>274</v>
      </c>
      <c r="G741" s="148" t="s">
        <v>13</v>
      </c>
      <c r="H741" s="148" t="s">
        <v>1320</v>
      </c>
      <c r="I741" s="149" t="s">
        <v>538</v>
      </c>
      <c r="J741" s="148" t="s">
        <v>19</v>
      </c>
      <c r="K741" s="148">
        <v>42769</v>
      </c>
      <c r="L741" s="149">
        <v>124</v>
      </c>
      <c r="M741" s="148" t="s">
        <v>111</v>
      </c>
      <c r="N741" s="148" t="s">
        <v>42</v>
      </c>
      <c r="O741" s="149">
        <v>42797</v>
      </c>
      <c r="P741" s="148" t="s">
        <v>838</v>
      </c>
      <c r="Q741" s="148">
        <v>96</v>
      </c>
      <c r="R741" s="149" t="s">
        <v>36</v>
      </c>
      <c r="S741" s="148">
        <v>655163</v>
      </c>
      <c r="T741" s="148" t="s">
        <v>197</v>
      </c>
      <c r="U741" s="149">
        <v>9057.5</v>
      </c>
      <c r="V741" s="148" t="s">
        <v>197</v>
      </c>
      <c r="W741" s="148">
        <v>655163.18500086805</v>
      </c>
      <c r="X741" s="149" t="s">
        <v>100</v>
      </c>
      <c r="Y741" s="148" t="s">
        <v>114</v>
      </c>
      <c r="Z741" s="148">
        <v>9.06</v>
      </c>
      <c r="AA741" s="149">
        <v>1</v>
      </c>
      <c r="AB741" s="148" t="s">
        <v>630</v>
      </c>
      <c r="AC741" s="148" t="s">
        <v>458</v>
      </c>
      <c r="AD741" s="149" t="s">
        <v>352</v>
      </c>
      <c r="AE741" s="148" t="s">
        <v>350</v>
      </c>
      <c r="AF741" s="148"/>
      <c r="AG741" s="149"/>
      <c r="AH741" s="148"/>
      <c r="AI741" s="148"/>
      <c r="AJ741" s="149"/>
      <c r="AK741" s="148" t="str">
        <f t="shared" si="33"/>
        <v>Non-GFS</v>
      </c>
      <c r="AL741" s="148" t="str">
        <f t="shared" si="34"/>
        <v>Non- ICB</v>
      </c>
      <c r="AM741" s="196" t="str">
        <f t="shared" si="35"/>
        <v>Non-GFS/Non- ICB</v>
      </c>
    </row>
    <row r="742" spans="1:39" x14ac:dyDescent="0.25">
      <c r="A742" s="195" t="str">
        <f>IF(ISERROR(MATCH(H742,PriorMonth!H:H,0)),"New","Unresolved")</f>
        <v>Unresolved</v>
      </c>
      <c r="B742" s="148">
        <v>8520</v>
      </c>
      <c r="C742" s="149" t="s">
        <v>842</v>
      </c>
      <c r="D742" s="148" t="s">
        <v>19</v>
      </c>
      <c r="E742" s="148">
        <v>1750</v>
      </c>
      <c r="F742" s="149" t="s">
        <v>159</v>
      </c>
      <c r="G742" s="148" t="s">
        <v>18</v>
      </c>
      <c r="H742" s="148">
        <v>85201120004201</v>
      </c>
      <c r="I742" s="149" t="s">
        <v>538</v>
      </c>
      <c r="J742" s="148" t="s">
        <v>68</v>
      </c>
      <c r="K742" s="148">
        <v>42795</v>
      </c>
      <c r="L742" s="149">
        <v>98</v>
      </c>
      <c r="M742" s="148" t="s">
        <v>111</v>
      </c>
      <c r="N742" s="148" t="s">
        <v>42</v>
      </c>
      <c r="O742" s="149">
        <v>42860</v>
      </c>
      <c r="P742" s="148" t="s">
        <v>1878</v>
      </c>
      <c r="Q742" s="148">
        <v>33</v>
      </c>
      <c r="R742" s="149" t="s">
        <v>34</v>
      </c>
      <c r="S742" s="148">
        <v>655337.76</v>
      </c>
      <c r="T742" s="148" t="s">
        <v>197</v>
      </c>
      <c r="U742" s="149">
        <v>9059.91</v>
      </c>
      <c r="V742" s="148" t="s">
        <v>197</v>
      </c>
      <c r="W742" s="148">
        <v>655337.50940339104</v>
      </c>
      <c r="X742" s="149" t="s">
        <v>100</v>
      </c>
      <c r="Y742" s="148" t="s">
        <v>114</v>
      </c>
      <c r="Z742" s="148">
        <v>9.06</v>
      </c>
      <c r="AA742" s="149">
        <v>1</v>
      </c>
      <c r="AB742" s="148" t="s">
        <v>630</v>
      </c>
      <c r="AC742" s="148" t="s">
        <v>2042</v>
      </c>
      <c r="AD742" s="149" t="s">
        <v>2043</v>
      </c>
      <c r="AE742" s="148" t="s">
        <v>350</v>
      </c>
      <c r="AF742" s="148"/>
      <c r="AG742" s="149"/>
      <c r="AH742" s="148"/>
      <c r="AI742" s="148"/>
      <c r="AJ742" s="149"/>
      <c r="AK742" s="148" t="str">
        <f t="shared" si="33"/>
        <v>GFS</v>
      </c>
      <c r="AL742" s="148" t="str">
        <f t="shared" si="34"/>
        <v>ICB</v>
      </c>
      <c r="AM742" s="196" t="str">
        <f t="shared" si="35"/>
        <v>GFS/ICB</v>
      </c>
    </row>
    <row r="743" spans="1:39" x14ac:dyDescent="0.25">
      <c r="A743" s="195" t="str">
        <f>IF(ISERROR(MATCH(H743,PriorMonth!H:H,0)),"New","Unresolved")</f>
        <v>New</v>
      </c>
      <c r="B743" s="148">
        <v>3075</v>
      </c>
      <c r="C743" s="149" t="s">
        <v>145</v>
      </c>
      <c r="D743" s="148" t="s">
        <v>21</v>
      </c>
      <c r="E743" s="148">
        <v>1340</v>
      </c>
      <c r="F743" s="149" t="s">
        <v>146</v>
      </c>
      <c r="G743" s="148" t="s">
        <v>21</v>
      </c>
      <c r="H743" s="148">
        <v>30751700258</v>
      </c>
      <c r="I743" s="149" t="s">
        <v>59</v>
      </c>
      <c r="J743" s="148" t="s">
        <v>125</v>
      </c>
      <c r="K743" s="148">
        <v>42828</v>
      </c>
      <c r="L743" s="149">
        <v>65</v>
      </c>
      <c r="M743" s="148" t="s">
        <v>111</v>
      </c>
      <c r="N743" s="148" t="s">
        <v>42</v>
      </c>
      <c r="O743" s="149">
        <v>42892</v>
      </c>
      <c r="P743" s="148" t="s">
        <v>1878</v>
      </c>
      <c r="Q743" s="148">
        <v>1</v>
      </c>
      <c r="R743" s="149" t="s">
        <v>33</v>
      </c>
      <c r="S743" s="148">
        <v>9014.7999999999993</v>
      </c>
      <c r="T743" s="148" t="s">
        <v>100</v>
      </c>
      <c r="U743" s="149">
        <v>9014.7999999999993</v>
      </c>
      <c r="V743" s="148" t="s">
        <v>100</v>
      </c>
      <c r="W743" s="148">
        <v>9014.7999999999993</v>
      </c>
      <c r="X743" s="149" t="s">
        <v>100</v>
      </c>
      <c r="Y743" s="148" t="s">
        <v>107</v>
      </c>
      <c r="Z743" s="148">
        <v>9.01</v>
      </c>
      <c r="AA743" s="149">
        <v>1</v>
      </c>
      <c r="AB743" s="148" t="s">
        <v>629</v>
      </c>
      <c r="AC743" s="148" t="s">
        <v>415</v>
      </c>
      <c r="AD743" s="149" t="s">
        <v>358</v>
      </c>
      <c r="AE743" s="148" t="s">
        <v>349</v>
      </c>
      <c r="AF743" s="148"/>
      <c r="AG743" s="149"/>
      <c r="AH743" s="148"/>
      <c r="AI743" s="148"/>
      <c r="AJ743" s="149"/>
      <c r="AK743" s="148" t="str">
        <f t="shared" si="33"/>
        <v>GFS</v>
      </c>
      <c r="AL743" s="148" t="str">
        <f t="shared" si="34"/>
        <v>Non- ICB</v>
      </c>
      <c r="AM743" s="196" t="str">
        <f t="shared" si="35"/>
        <v>GFS/Non- ICB</v>
      </c>
    </row>
    <row r="744" spans="1:39" x14ac:dyDescent="0.25">
      <c r="A744" s="195" t="str">
        <f>IF(ISERROR(MATCH(H744,PriorMonth!H:H,0)),"New","Unresolved")</f>
        <v>Unresolved</v>
      </c>
      <c r="B744" s="148">
        <v>8520</v>
      </c>
      <c r="C744" s="149" t="s">
        <v>842</v>
      </c>
      <c r="D744" s="148" t="s">
        <v>19</v>
      </c>
      <c r="E744" s="148">
        <v>3011</v>
      </c>
      <c r="F744" s="149" t="s">
        <v>164</v>
      </c>
      <c r="G744" s="148" t="s">
        <v>22</v>
      </c>
      <c r="H744" s="148">
        <v>85200310084976</v>
      </c>
      <c r="I744" s="149" t="s">
        <v>60</v>
      </c>
      <c r="J744" s="148" t="s">
        <v>319</v>
      </c>
      <c r="K744" s="148">
        <v>42676</v>
      </c>
      <c r="L744" s="149">
        <v>217</v>
      </c>
      <c r="M744" s="148" t="s">
        <v>118</v>
      </c>
      <c r="N744" s="148" t="s">
        <v>41</v>
      </c>
      <c r="O744" s="149">
        <v>42709</v>
      </c>
      <c r="P744" s="148" t="s">
        <v>651</v>
      </c>
      <c r="Q744" s="148">
        <v>184</v>
      </c>
      <c r="R744" s="149" t="s">
        <v>37</v>
      </c>
      <c r="S744" s="148">
        <v>647811.11</v>
      </c>
      <c r="T744" s="148" t="s">
        <v>197</v>
      </c>
      <c r="U744" s="149">
        <v>8955.86</v>
      </c>
      <c r="V744" s="148" t="s">
        <v>197</v>
      </c>
      <c r="W744" s="148">
        <v>647811.17990857014</v>
      </c>
      <c r="X744" s="149" t="s">
        <v>100</v>
      </c>
      <c r="Y744" s="148" t="s">
        <v>114</v>
      </c>
      <c r="Z744" s="148">
        <v>8.9600000000000009</v>
      </c>
      <c r="AA744" s="149">
        <v>1</v>
      </c>
      <c r="AB744" s="148" t="s">
        <v>630</v>
      </c>
      <c r="AC744" s="148" t="s">
        <v>635</v>
      </c>
      <c r="AD744" s="149" t="s">
        <v>390</v>
      </c>
      <c r="AE744" s="148" t="s">
        <v>350</v>
      </c>
      <c r="AF744" s="148"/>
      <c r="AG744" s="149"/>
      <c r="AH744" s="148"/>
      <c r="AI744" s="148"/>
      <c r="AJ744" s="149"/>
      <c r="AK744" s="148" t="str">
        <f t="shared" si="33"/>
        <v>GFS</v>
      </c>
      <c r="AL744" s="148" t="str">
        <f t="shared" si="34"/>
        <v>Non- ICB</v>
      </c>
      <c r="AM744" s="196" t="str">
        <f t="shared" si="35"/>
        <v>GFS/Non- ICB</v>
      </c>
    </row>
    <row r="745" spans="1:39" x14ac:dyDescent="0.25">
      <c r="A745" s="195" t="str">
        <f>IF(ISERROR(MATCH(H745,PriorMonth!H:H,0)),"New","Unresolved")</f>
        <v>New</v>
      </c>
      <c r="B745" s="148">
        <v>8514</v>
      </c>
      <c r="C745" s="149" t="s">
        <v>847</v>
      </c>
      <c r="D745" s="148" t="s">
        <v>19</v>
      </c>
      <c r="E745" s="148">
        <v>8243</v>
      </c>
      <c r="F745" s="149" t="s">
        <v>120</v>
      </c>
      <c r="G745" s="148" t="s">
        <v>14</v>
      </c>
      <c r="H745" s="148" t="s">
        <v>2617</v>
      </c>
      <c r="I745" s="149" t="s">
        <v>54</v>
      </c>
      <c r="J745" s="148" t="s">
        <v>117</v>
      </c>
      <c r="K745" s="148">
        <v>42795</v>
      </c>
      <c r="L745" s="149">
        <v>98</v>
      </c>
      <c r="M745" s="148" t="s">
        <v>111</v>
      </c>
      <c r="N745" s="148" t="s">
        <v>42</v>
      </c>
      <c r="O745" s="149">
        <v>42892</v>
      </c>
      <c r="P745" s="148" t="s">
        <v>1878</v>
      </c>
      <c r="Q745" s="148">
        <v>1</v>
      </c>
      <c r="R745" s="149" t="s">
        <v>33</v>
      </c>
      <c r="S745" s="148">
        <v>68400</v>
      </c>
      <c r="T745" s="148" t="s">
        <v>119</v>
      </c>
      <c r="U745" s="149">
        <v>8947.14</v>
      </c>
      <c r="V745" s="148" t="s">
        <v>119</v>
      </c>
      <c r="W745" s="148">
        <v>8947.14</v>
      </c>
      <c r="X745" s="149" t="s">
        <v>100</v>
      </c>
      <c r="Y745" s="148" t="s">
        <v>114</v>
      </c>
      <c r="Z745" s="148">
        <v>8.9499999999999993</v>
      </c>
      <c r="AA745" s="149">
        <v>1</v>
      </c>
      <c r="AB745" s="148" t="s">
        <v>629</v>
      </c>
      <c r="AC745" s="148" t="s">
        <v>660</v>
      </c>
      <c r="AD745" s="149" t="s">
        <v>2616</v>
      </c>
      <c r="AE745" s="148" t="s">
        <v>350</v>
      </c>
      <c r="AF745" s="148"/>
      <c r="AG745" s="149"/>
      <c r="AH745" s="148"/>
      <c r="AI745" s="148"/>
      <c r="AJ745" s="149"/>
      <c r="AK745" s="148" t="str">
        <f t="shared" si="33"/>
        <v>Non-GFS</v>
      </c>
      <c r="AL745" s="148" t="str">
        <f t="shared" si="34"/>
        <v>Non- ICB</v>
      </c>
      <c r="AM745" s="196" t="str">
        <f t="shared" si="35"/>
        <v>Non-GFS/Non- ICB</v>
      </c>
    </row>
    <row r="746" spans="1:39" x14ac:dyDescent="0.25">
      <c r="A746" s="195" t="str">
        <f>IF(ISERROR(MATCH(H746,PriorMonth!H:H,0)),"New","Unresolved")</f>
        <v>New</v>
      </c>
      <c r="B746" s="148">
        <v>8310</v>
      </c>
      <c r="C746" s="149" t="s">
        <v>170</v>
      </c>
      <c r="D746" s="148" t="s">
        <v>14</v>
      </c>
      <c r="E746" s="148">
        <v>413</v>
      </c>
      <c r="F746" s="149" t="s">
        <v>136</v>
      </c>
      <c r="G746" s="148" t="s">
        <v>13</v>
      </c>
      <c r="H746" s="148" t="s">
        <v>2982</v>
      </c>
      <c r="I746" s="149" t="s">
        <v>57</v>
      </c>
      <c r="J746" s="148" t="s">
        <v>133</v>
      </c>
      <c r="K746" s="148">
        <v>42829</v>
      </c>
      <c r="L746" s="149">
        <v>64</v>
      </c>
      <c r="M746" s="148" t="s">
        <v>161</v>
      </c>
      <c r="N746" s="148" t="s">
        <v>128</v>
      </c>
      <c r="O746" s="149">
        <v>42893</v>
      </c>
      <c r="P746" s="148" t="s">
        <v>1878</v>
      </c>
      <c r="Q746" s="148">
        <v>0</v>
      </c>
      <c r="R746" s="149" t="s">
        <v>33</v>
      </c>
      <c r="S746" s="148">
        <v>37122</v>
      </c>
      <c r="T746" s="148" t="s">
        <v>242</v>
      </c>
      <c r="U746" s="149">
        <v>8899.6</v>
      </c>
      <c r="V746" s="148" t="s">
        <v>242</v>
      </c>
      <c r="W746" s="148">
        <v>37122.005913092224</v>
      </c>
      <c r="X746" s="149" t="s">
        <v>100</v>
      </c>
      <c r="Y746" s="148" t="s">
        <v>114</v>
      </c>
      <c r="Z746" s="148">
        <v>8.9</v>
      </c>
      <c r="AA746" s="149">
        <v>1</v>
      </c>
      <c r="AB746" s="148" t="s">
        <v>630</v>
      </c>
      <c r="AC746" s="148" t="s">
        <v>428</v>
      </c>
      <c r="AD746" s="149" t="s">
        <v>690</v>
      </c>
      <c r="AE746" s="148" t="s">
        <v>350</v>
      </c>
      <c r="AF746" s="148"/>
      <c r="AG746" s="149"/>
      <c r="AH746" s="148"/>
      <c r="AI746" s="148"/>
      <c r="AJ746" s="149"/>
      <c r="AK746" s="148" t="str">
        <f t="shared" si="33"/>
        <v>GFS</v>
      </c>
      <c r="AL746" s="148" t="str">
        <f t="shared" si="34"/>
        <v>Non- ICB</v>
      </c>
      <c r="AM746" s="196" t="str">
        <f t="shared" si="35"/>
        <v>GFS/Non- ICB</v>
      </c>
    </row>
    <row r="747" spans="1:39" x14ac:dyDescent="0.25">
      <c r="A747" s="195" t="str">
        <f>IF(ISERROR(MATCH(H747,PriorMonth!H:H,0)),"New","Unresolved")</f>
        <v>Unresolved</v>
      </c>
      <c r="B747" s="148">
        <v>1710</v>
      </c>
      <c r="C747" s="149" t="s">
        <v>181</v>
      </c>
      <c r="D747" s="148" t="s">
        <v>20</v>
      </c>
      <c r="E747" s="148">
        <v>9701</v>
      </c>
      <c r="F747" s="149" t="s">
        <v>199</v>
      </c>
      <c r="G747" s="148" t="s">
        <v>14</v>
      </c>
      <c r="H747" s="148">
        <v>17100111702109</v>
      </c>
      <c r="I747" s="149" t="s">
        <v>55</v>
      </c>
      <c r="J747" s="148" t="s">
        <v>182</v>
      </c>
      <c r="K747" s="148">
        <v>42849</v>
      </c>
      <c r="L747" s="149">
        <v>44</v>
      </c>
      <c r="M747" s="148" t="s">
        <v>118</v>
      </c>
      <c r="N747" s="148" t="s">
        <v>41</v>
      </c>
      <c r="O747" s="149">
        <v>42859</v>
      </c>
      <c r="P747" s="148" t="s">
        <v>1878</v>
      </c>
      <c r="Q747" s="148">
        <v>34</v>
      </c>
      <c r="R747" s="149" t="s">
        <v>34</v>
      </c>
      <c r="S747" s="148">
        <v>8886.14</v>
      </c>
      <c r="T747" s="148" t="s">
        <v>100</v>
      </c>
      <c r="U747" s="149">
        <v>8886.14</v>
      </c>
      <c r="V747" s="148" t="s">
        <v>100</v>
      </c>
      <c r="W747" s="148">
        <v>8886.14</v>
      </c>
      <c r="X747" s="149" t="s">
        <v>100</v>
      </c>
      <c r="Y747" s="148" t="s">
        <v>114</v>
      </c>
      <c r="Z747" s="148">
        <v>8.89</v>
      </c>
      <c r="AA747" s="149">
        <v>1</v>
      </c>
      <c r="AB747" s="148" t="s">
        <v>629</v>
      </c>
      <c r="AC747" s="148" t="s">
        <v>578</v>
      </c>
      <c r="AD747" s="149" t="s">
        <v>361</v>
      </c>
      <c r="AE747" s="148" t="s">
        <v>349</v>
      </c>
      <c r="AF747" s="148"/>
      <c r="AG747" s="149"/>
      <c r="AH747" s="148"/>
      <c r="AI747" s="148"/>
      <c r="AJ747" s="149"/>
      <c r="AK747" s="148" t="str">
        <f t="shared" si="33"/>
        <v>GFS</v>
      </c>
      <c r="AL747" s="148" t="str">
        <f t="shared" si="34"/>
        <v>Non- ICB</v>
      </c>
      <c r="AM747" s="196" t="str">
        <f t="shared" si="35"/>
        <v>GFS/Non- ICB</v>
      </c>
    </row>
    <row r="748" spans="1:39" x14ac:dyDescent="0.25">
      <c r="A748" s="195" t="str">
        <f>IF(ISERROR(MATCH(H748,PriorMonth!H:H,0)),"New","Unresolved")</f>
        <v>Unresolved</v>
      </c>
      <c r="B748" s="148">
        <v>132</v>
      </c>
      <c r="C748" s="149" t="s">
        <v>233</v>
      </c>
      <c r="D748" s="148" t="s">
        <v>22</v>
      </c>
      <c r="E748" s="148">
        <v>199</v>
      </c>
      <c r="F748" s="149" t="s">
        <v>137</v>
      </c>
      <c r="G748" s="148" t="s">
        <v>22</v>
      </c>
      <c r="H748" s="148">
        <v>1320130002650</v>
      </c>
      <c r="I748" s="149" t="s">
        <v>54</v>
      </c>
      <c r="J748" s="148" t="s">
        <v>330</v>
      </c>
      <c r="K748" s="148">
        <v>42766</v>
      </c>
      <c r="L748" s="149">
        <v>127</v>
      </c>
      <c r="M748" s="148" t="s">
        <v>118</v>
      </c>
      <c r="N748" s="148" t="s">
        <v>41</v>
      </c>
      <c r="O748" s="149">
        <v>42831</v>
      </c>
      <c r="P748" s="148" t="s">
        <v>838</v>
      </c>
      <c r="Q748" s="148">
        <v>62</v>
      </c>
      <c r="R748" s="149" t="s">
        <v>35</v>
      </c>
      <c r="S748" s="148">
        <v>9972.5400000000009</v>
      </c>
      <c r="T748" s="148" t="s">
        <v>248</v>
      </c>
      <c r="U748" s="149">
        <v>8887.39</v>
      </c>
      <c r="V748" s="148" t="s">
        <v>248</v>
      </c>
      <c r="W748" s="148">
        <v>9972.5399697616485</v>
      </c>
      <c r="X748" s="149" t="s">
        <v>100</v>
      </c>
      <c r="Y748" s="148" t="s">
        <v>107</v>
      </c>
      <c r="Z748" s="148">
        <v>8.89</v>
      </c>
      <c r="AA748" s="149">
        <v>1</v>
      </c>
      <c r="AB748" s="148" t="s">
        <v>629</v>
      </c>
      <c r="AC748" s="148" t="s">
        <v>513</v>
      </c>
      <c r="AD748" s="149" t="s">
        <v>402</v>
      </c>
      <c r="AE748" s="148" t="s">
        <v>349</v>
      </c>
      <c r="AF748" s="148"/>
      <c r="AG748" s="149"/>
      <c r="AH748" s="148"/>
      <c r="AI748" s="148"/>
      <c r="AJ748" s="149"/>
      <c r="AK748" s="148" t="str">
        <f t="shared" si="33"/>
        <v>GFS</v>
      </c>
      <c r="AL748" s="148" t="str">
        <f t="shared" si="34"/>
        <v>Non- ICB</v>
      </c>
      <c r="AM748" s="196" t="str">
        <f t="shared" si="35"/>
        <v>GFS/Non- ICB</v>
      </c>
    </row>
    <row r="749" spans="1:39" x14ac:dyDescent="0.25">
      <c r="A749" s="195" t="str">
        <f>IF(ISERROR(MATCH(H749,PriorMonth!H:H,0)),"New","Unresolved")</f>
        <v>Unresolved</v>
      </c>
      <c r="B749" s="148">
        <v>8520</v>
      </c>
      <c r="C749" s="149" t="s">
        <v>842</v>
      </c>
      <c r="D749" s="148" t="s">
        <v>19</v>
      </c>
      <c r="E749" s="148">
        <v>199</v>
      </c>
      <c r="F749" s="149" t="s">
        <v>137</v>
      </c>
      <c r="G749" s="148" t="s">
        <v>22</v>
      </c>
      <c r="H749" s="148">
        <v>85200710013085</v>
      </c>
      <c r="I749" s="149" t="s">
        <v>277</v>
      </c>
      <c r="J749" s="148" t="s">
        <v>222</v>
      </c>
      <c r="K749" s="148">
        <v>42676</v>
      </c>
      <c r="L749" s="149">
        <v>217</v>
      </c>
      <c r="M749" s="148" t="s">
        <v>111</v>
      </c>
      <c r="N749" s="148" t="s">
        <v>42</v>
      </c>
      <c r="O749" s="149">
        <v>42733</v>
      </c>
      <c r="P749" s="148" t="s">
        <v>651</v>
      </c>
      <c r="Q749" s="148">
        <v>160</v>
      </c>
      <c r="R749" s="149" t="s">
        <v>39</v>
      </c>
      <c r="S749" s="148">
        <v>640200</v>
      </c>
      <c r="T749" s="148" t="s">
        <v>197</v>
      </c>
      <c r="U749" s="149">
        <v>8850.64</v>
      </c>
      <c r="V749" s="148" t="s">
        <v>197</v>
      </c>
      <c r="W749" s="148">
        <v>640200.21989468194</v>
      </c>
      <c r="X749" s="149" t="s">
        <v>100</v>
      </c>
      <c r="Y749" s="148" t="s">
        <v>114</v>
      </c>
      <c r="Z749" s="148">
        <v>8.85</v>
      </c>
      <c r="AA749" s="149">
        <v>1</v>
      </c>
      <c r="AB749" s="148" t="s">
        <v>630</v>
      </c>
      <c r="AC749" s="148" t="s">
        <v>484</v>
      </c>
      <c r="AD749" s="149" t="s">
        <v>395</v>
      </c>
      <c r="AE749" s="148" t="s">
        <v>350</v>
      </c>
      <c r="AF749" s="148"/>
      <c r="AG749" s="149"/>
      <c r="AH749" s="148"/>
      <c r="AI749" s="148"/>
      <c r="AJ749" s="149"/>
      <c r="AK749" s="148" t="str">
        <f t="shared" si="33"/>
        <v>GFS</v>
      </c>
      <c r="AL749" s="148" t="str">
        <f t="shared" si="34"/>
        <v>Non- ICB</v>
      </c>
      <c r="AM749" s="196" t="str">
        <f t="shared" si="35"/>
        <v>GFS/Non- ICB</v>
      </c>
    </row>
    <row r="750" spans="1:39" x14ac:dyDescent="0.25">
      <c r="A750" s="195" t="str">
        <f>IF(ISERROR(MATCH(H750,PriorMonth!H:H,0)),"New","Unresolved")</f>
        <v>Unresolved</v>
      </c>
      <c r="B750" s="148">
        <v>8520</v>
      </c>
      <c r="C750" s="149" t="s">
        <v>842</v>
      </c>
      <c r="D750" s="148" t="s">
        <v>19</v>
      </c>
      <c r="E750" s="148">
        <v>8420</v>
      </c>
      <c r="F750" s="149" t="s">
        <v>234</v>
      </c>
      <c r="G750" s="148" t="s">
        <v>19</v>
      </c>
      <c r="H750" s="148">
        <v>85201210003148</v>
      </c>
      <c r="I750" s="149" t="s">
        <v>538</v>
      </c>
      <c r="J750" s="148" t="s">
        <v>897</v>
      </c>
      <c r="K750" s="148">
        <v>42728</v>
      </c>
      <c r="L750" s="149">
        <v>165</v>
      </c>
      <c r="M750" s="148" t="s">
        <v>122</v>
      </c>
      <c r="N750" s="148" t="s">
        <v>41</v>
      </c>
      <c r="O750" s="149">
        <v>42775</v>
      </c>
      <c r="P750" s="148" t="s">
        <v>838</v>
      </c>
      <c r="Q750" s="148">
        <v>118</v>
      </c>
      <c r="R750" s="149" t="s">
        <v>36</v>
      </c>
      <c r="S750" s="148">
        <v>639200.81999999995</v>
      </c>
      <c r="T750" s="148" t="s">
        <v>197</v>
      </c>
      <c r="U750" s="149">
        <v>8836.82</v>
      </c>
      <c r="V750" s="148" t="s">
        <v>197</v>
      </c>
      <c r="W750" s="148">
        <v>639200.56709681149</v>
      </c>
      <c r="X750" s="149" t="s">
        <v>100</v>
      </c>
      <c r="Y750" s="148" t="s">
        <v>107</v>
      </c>
      <c r="Z750" s="148">
        <v>8.84</v>
      </c>
      <c r="AA750" s="149">
        <v>1</v>
      </c>
      <c r="AB750" s="148" t="s">
        <v>630</v>
      </c>
      <c r="AC750" s="148" t="s">
        <v>481</v>
      </c>
      <c r="AD750" s="149" t="s">
        <v>932</v>
      </c>
      <c r="AE750" s="148" t="s">
        <v>350</v>
      </c>
      <c r="AF750" s="148"/>
      <c r="AG750" s="149"/>
      <c r="AH750" s="148"/>
      <c r="AI750" s="148"/>
      <c r="AJ750" s="149"/>
      <c r="AK750" s="148" t="str">
        <f t="shared" si="33"/>
        <v>GFS</v>
      </c>
      <c r="AL750" s="148" t="str">
        <f t="shared" si="34"/>
        <v>Non- ICB</v>
      </c>
      <c r="AM750" s="196" t="str">
        <f t="shared" si="35"/>
        <v>GFS/Non- ICB</v>
      </c>
    </row>
    <row r="751" spans="1:39" x14ac:dyDescent="0.25">
      <c r="A751" s="195" t="str">
        <f>IF(ISERROR(MATCH(H751,PriorMonth!H:H,0)),"New","Unresolved")</f>
        <v>New</v>
      </c>
      <c r="B751" s="148">
        <v>95</v>
      </c>
      <c r="C751" s="149" t="s">
        <v>153</v>
      </c>
      <c r="D751" s="148" t="s">
        <v>17</v>
      </c>
      <c r="E751" s="148">
        <v>4100</v>
      </c>
      <c r="F751" s="149" t="s">
        <v>163</v>
      </c>
      <c r="G751" s="148" t="s">
        <v>15</v>
      </c>
      <c r="H751" s="148">
        <v>950110007237</v>
      </c>
      <c r="I751" s="149" t="s">
        <v>58</v>
      </c>
      <c r="J751" s="148" t="s">
        <v>195</v>
      </c>
      <c r="K751" s="148">
        <v>42310</v>
      </c>
      <c r="L751" s="149">
        <v>583</v>
      </c>
      <c r="M751" s="148" t="s">
        <v>118</v>
      </c>
      <c r="N751" s="148" t="s">
        <v>41</v>
      </c>
      <c r="O751" s="149">
        <v>42891</v>
      </c>
      <c r="P751" s="148" t="s">
        <v>1878</v>
      </c>
      <c r="Q751" s="148">
        <v>2</v>
      </c>
      <c r="R751" s="149" t="s">
        <v>33</v>
      </c>
      <c r="S751" s="148">
        <v>8800.33</v>
      </c>
      <c r="T751" s="148" t="s">
        <v>100</v>
      </c>
      <c r="U751" s="149">
        <v>8800.33</v>
      </c>
      <c r="V751" s="148" t="s">
        <v>100</v>
      </c>
      <c r="W751" s="148">
        <v>8800.33</v>
      </c>
      <c r="X751" s="149" t="s">
        <v>100</v>
      </c>
      <c r="Y751" s="148" t="s">
        <v>114</v>
      </c>
      <c r="Z751" s="148">
        <v>8.8000000000000007</v>
      </c>
      <c r="AA751" s="149">
        <v>1</v>
      </c>
      <c r="AB751" s="148" t="s">
        <v>629</v>
      </c>
      <c r="AC751" s="148" t="s">
        <v>661</v>
      </c>
      <c r="AD751" s="149" t="s">
        <v>2700</v>
      </c>
      <c r="AE751" s="148" t="s">
        <v>349</v>
      </c>
      <c r="AF751" s="148"/>
      <c r="AG751" s="149"/>
      <c r="AH751" s="148"/>
      <c r="AI751" s="148"/>
      <c r="AJ751" s="149"/>
      <c r="AK751" s="148" t="str">
        <f t="shared" si="33"/>
        <v>GFS</v>
      </c>
      <c r="AL751" s="148" t="str">
        <f t="shared" si="34"/>
        <v>Non- ICB</v>
      </c>
      <c r="AM751" s="196" t="str">
        <f t="shared" si="35"/>
        <v>GFS/Non- ICB</v>
      </c>
    </row>
    <row r="752" spans="1:39" x14ac:dyDescent="0.25">
      <c r="A752" s="195" t="str">
        <f>IF(ISERROR(MATCH(H752,PriorMonth!H:H,0)),"New","Unresolved")</f>
        <v>New</v>
      </c>
      <c r="B752" s="148">
        <v>8520</v>
      </c>
      <c r="C752" s="149" t="s">
        <v>842</v>
      </c>
      <c r="D752" s="148" t="s">
        <v>19</v>
      </c>
      <c r="E752" s="148">
        <v>1750</v>
      </c>
      <c r="F752" s="149" t="s">
        <v>159</v>
      </c>
      <c r="G752" s="148" t="s">
        <v>18</v>
      </c>
      <c r="H752" s="148">
        <v>85201420001824</v>
      </c>
      <c r="I752" s="149" t="s">
        <v>538</v>
      </c>
      <c r="J752" s="148" t="s">
        <v>68</v>
      </c>
      <c r="K752" s="148">
        <v>42858</v>
      </c>
      <c r="L752" s="149">
        <v>35</v>
      </c>
      <c r="M752" s="148" t="s">
        <v>111</v>
      </c>
      <c r="N752" s="148" t="s">
        <v>42</v>
      </c>
      <c r="O752" s="149">
        <v>42893</v>
      </c>
      <c r="P752" s="148" t="s">
        <v>1878</v>
      </c>
      <c r="Q752" s="148">
        <v>0</v>
      </c>
      <c r="R752" s="149" t="s">
        <v>33</v>
      </c>
      <c r="S752" s="148">
        <v>636610.11</v>
      </c>
      <c r="T752" s="148" t="s">
        <v>197</v>
      </c>
      <c r="U752" s="149">
        <v>8801.01</v>
      </c>
      <c r="V752" s="148" t="s">
        <v>197</v>
      </c>
      <c r="W752" s="148">
        <v>636610.29454313987</v>
      </c>
      <c r="X752" s="149" t="s">
        <v>100</v>
      </c>
      <c r="Y752" s="148" t="s">
        <v>114</v>
      </c>
      <c r="Z752" s="148">
        <v>8.8000000000000007</v>
      </c>
      <c r="AA752" s="149">
        <v>1</v>
      </c>
      <c r="AB752" s="148" t="s">
        <v>630</v>
      </c>
      <c r="AC752" s="148" t="s">
        <v>2042</v>
      </c>
      <c r="AD752" s="149" t="s">
        <v>2043</v>
      </c>
      <c r="AE752" s="148" t="s">
        <v>350</v>
      </c>
      <c r="AF752" s="148"/>
      <c r="AG752" s="149"/>
      <c r="AH752" s="148"/>
      <c r="AI752" s="148"/>
      <c r="AJ752" s="149"/>
      <c r="AK752" s="148" t="str">
        <f t="shared" si="33"/>
        <v>GFS</v>
      </c>
      <c r="AL752" s="148" t="str">
        <f t="shared" si="34"/>
        <v>ICB</v>
      </c>
      <c r="AM752" s="196" t="str">
        <f t="shared" si="35"/>
        <v>GFS/ICB</v>
      </c>
    </row>
    <row r="753" spans="1:39" x14ac:dyDescent="0.25">
      <c r="A753" s="195" t="str">
        <f>IF(ISERROR(MATCH(H753,PriorMonth!H:H,0)),"New","Unresolved")</f>
        <v>Unresolved</v>
      </c>
      <c r="B753" s="148">
        <v>132</v>
      </c>
      <c r="C753" s="149" t="s">
        <v>233</v>
      </c>
      <c r="D753" s="148" t="s">
        <v>22</v>
      </c>
      <c r="E753" s="148">
        <v>199</v>
      </c>
      <c r="F753" s="149" t="s">
        <v>137</v>
      </c>
      <c r="G753" s="148" t="s">
        <v>22</v>
      </c>
      <c r="H753" s="148">
        <v>1320130002609</v>
      </c>
      <c r="I753" s="149" t="s">
        <v>54</v>
      </c>
      <c r="J753" s="148" t="s">
        <v>330</v>
      </c>
      <c r="K753" s="148">
        <v>42724</v>
      </c>
      <c r="L753" s="149">
        <v>169</v>
      </c>
      <c r="M753" s="148" t="s">
        <v>118</v>
      </c>
      <c r="N753" s="148" t="s">
        <v>41</v>
      </c>
      <c r="O753" s="149">
        <v>42800</v>
      </c>
      <c r="P753" s="148" t="s">
        <v>838</v>
      </c>
      <c r="Q753" s="148">
        <v>93</v>
      </c>
      <c r="R753" s="149" t="s">
        <v>36</v>
      </c>
      <c r="S753" s="148">
        <v>9849.09</v>
      </c>
      <c r="T753" s="148" t="s">
        <v>248</v>
      </c>
      <c r="U753" s="149">
        <v>8777.3700000000008</v>
      </c>
      <c r="V753" s="148" t="s">
        <v>248</v>
      </c>
      <c r="W753" s="148">
        <v>9849.0865320849898</v>
      </c>
      <c r="X753" s="149" t="s">
        <v>100</v>
      </c>
      <c r="Y753" s="148" t="s">
        <v>107</v>
      </c>
      <c r="Z753" s="148">
        <v>8.7799999999999994</v>
      </c>
      <c r="AA753" s="149">
        <v>1</v>
      </c>
      <c r="AB753" s="148" t="s">
        <v>629</v>
      </c>
      <c r="AC753" s="148" t="s">
        <v>513</v>
      </c>
      <c r="AD753" s="149" t="s">
        <v>402</v>
      </c>
      <c r="AE753" s="148" t="s">
        <v>349</v>
      </c>
      <c r="AF753" s="148"/>
      <c r="AG753" s="149"/>
      <c r="AH753" s="148"/>
      <c r="AI753" s="148"/>
      <c r="AJ753" s="149"/>
      <c r="AK753" s="148" t="str">
        <f t="shared" si="33"/>
        <v>GFS</v>
      </c>
      <c r="AL753" s="148" t="str">
        <f t="shared" si="34"/>
        <v>Non- ICB</v>
      </c>
      <c r="AM753" s="196" t="str">
        <f t="shared" si="35"/>
        <v>GFS/Non- ICB</v>
      </c>
    </row>
    <row r="754" spans="1:39" x14ac:dyDescent="0.25">
      <c r="A754" s="195" t="str">
        <f>IF(ISERROR(MATCH(H754,PriorMonth!H:H,0)),"New","Unresolved")</f>
        <v>New</v>
      </c>
      <c r="B754" s="148">
        <v>4100</v>
      </c>
      <c r="C754" s="149" t="s">
        <v>163</v>
      </c>
      <c r="D754" s="148" t="s">
        <v>15</v>
      </c>
      <c r="E754" s="148">
        <v>635</v>
      </c>
      <c r="F754" s="149" t="s">
        <v>142</v>
      </c>
      <c r="G754" s="148" t="s">
        <v>16</v>
      </c>
      <c r="H754" s="148" t="s">
        <v>2604</v>
      </c>
      <c r="I754" s="149" t="s">
        <v>61</v>
      </c>
      <c r="J754" s="148" t="s">
        <v>2605</v>
      </c>
      <c r="K754" s="148">
        <v>42584</v>
      </c>
      <c r="L754" s="149">
        <v>309</v>
      </c>
      <c r="M754" s="148" t="s">
        <v>127</v>
      </c>
      <c r="N754" s="148" t="s">
        <v>128</v>
      </c>
      <c r="O754" s="149">
        <v>42893</v>
      </c>
      <c r="P754" s="148" t="s">
        <v>1878</v>
      </c>
      <c r="Q754" s="148">
        <v>0</v>
      </c>
      <c r="R754" s="149" t="s">
        <v>33</v>
      </c>
      <c r="S754" s="148">
        <v>32007.22</v>
      </c>
      <c r="T754" s="148" t="s">
        <v>175</v>
      </c>
      <c r="U754" s="149">
        <v>8772.7099999999991</v>
      </c>
      <c r="V754" s="148" t="s">
        <v>175</v>
      </c>
      <c r="W754" s="148">
        <v>32007.237165669652</v>
      </c>
      <c r="X754" s="149" t="s">
        <v>100</v>
      </c>
      <c r="Y754" s="148" t="s">
        <v>114</v>
      </c>
      <c r="Z754" s="148">
        <v>8.77</v>
      </c>
      <c r="AA754" s="149">
        <v>1</v>
      </c>
      <c r="AB754" s="148" t="s">
        <v>630</v>
      </c>
      <c r="AC754" s="148" t="s">
        <v>445</v>
      </c>
      <c r="AD754" s="149" t="s">
        <v>351</v>
      </c>
      <c r="AE754" s="148" t="s">
        <v>350</v>
      </c>
      <c r="AF754" s="148"/>
      <c r="AG754" s="149"/>
      <c r="AH754" s="148"/>
      <c r="AI754" s="148"/>
      <c r="AJ754" s="149"/>
      <c r="AK754" s="148" t="str">
        <f t="shared" si="33"/>
        <v>Non-GFS</v>
      </c>
      <c r="AL754" s="148" t="str">
        <f t="shared" si="34"/>
        <v>Non- ICB</v>
      </c>
      <c r="AM754" s="196" t="str">
        <f t="shared" si="35"/>
        <v>Non-GFS/Non- ICB</v>
      </c>
    </row>
    <row r="755" spans="1:39" x14ac:dyDescent="0.25">
      <c r="A755" s="195" t="str">
        <f>IF(ISERROR(MATCH(H755,PriorMonth!H:H,0)),"New","Unresolved")</f>
        <v>New</v>
      </c>
      <c r="B755" s="148">
        <v>8520</v>
      </c>
      <c r="C755" s="149" t="s">
        <v>842</v>
      </c>
      <c r="D755" s="148" t="s">
        <v>19</v>
      </c>
      <c r="E755" s="148">
        <v>199</v>
      </c>
      <c r="F755" s="149" t="s">
        <v>137</v>
      </c>
      <c r="G755" s="148" t="s">
        <v>22</v>
      </c>
      <c r="H755" s="148">
        <v>85201810009880</v>
      </c>
      <c r="I755" s="149" t="s">
        <v>54</v>
      </c>
      <c r="J755" s="148" t="s">
        <v>575</v>
      </c>
      <c r="K755" s="148">
        <v>42828</v>
      </c>
      <c r="L755" s="149">
        <v>65</v>
      </c>
      <c r="M755" s="148" t="s">
        <v>111</v>
      </c>
      <c r="N755" s="148" t="s">
        <v>42</v>
      </c>
      <c r="O755" s="149">
        <v>42893</v>
      </c>
      <c r="P755" s="148" t="s">
        <v>1878</v>
      </c>
      <c r="Q755" s="148">
        <v>0</v>
      </c>
      <c r="R755" s="149" t="s">
        <v>33</v>
      </c>
      <c r="S755" s="148">
        <v>633716.64</v>
      </c>
      <c r="T755" s="148" t="s">
        <v>197</v>
      </c>
      <c r="U755" s="149">
        <v>8761.01</v>
      </c>
      <c r="V755" s="148" t="s">
        <v>197</v>
      </c>
      <c r="W755" s="148">
        <v>633716.94346391992</v>
      </c>
      <c r="X755" s="149" t="s">
        <v>100</v>
      </c>
      <c r="Y755" s="148" t="s">
        <v>114</v>
      </c>
      <c r="Z755" s="148">
        <v>8.76</v>
      </c>
      <c r="AA755" s="149">
        <v>1</v>
      </c>
      <c r="AB755" s="148" t="s">
        <v>630</v>
      </c>
      <c r="AC755" s="148" t="s">
        <v>446</v>
      </c>
      <c r="AD755" s="149" t="s">
        <v>2059</v>
      </c>
      <c r="AE755" s="148" t="s">
        <v>350</v>
      </c>
      <c r="AF755" s="148"/>
      <c r="AG755" s="149"/>
      <c r="AH755" s="148"/>
      <c r="AI755" s="148"/>
      <c r="AJ755" s="149"/>
      <c r="AK755" s="148" t="str">
        <f t="shared" si="33"/>
        <v>GFS</v>
      </c>
      <c r="AL755" s="148" t="str">
        <f t="shared" si="34"/>
        <v>Non- ICB</v>
      </c>
      <c r="AM755" s="196" t="str">
        <f t="shared" si="35"/>
        <v>GFS/Non- ICB</v>
      </c>
    </row>
    <row r="756" spans="1:39" x14ac:dyDescent="0.25">
      <c r="A756" s="195" t="str">
        <f>IF(ISERROR(MATCH(H756,PriorMonth!H:H,0)),"New","Unresolved")</f>
        <v>Unresolved</v>
      </c>
      <c r="B756" s="148">
        <v>5308</v>
      </c>
      <c r="C756" s="149" t="s">
        <v>1465</v>
      </c>
      <c r="D756" s="148" t="s">
        <v>14</v>
      </c>
      <c r="E756" s="148">
        <v>199</v>
      </c>
      <c r="F756" s="149" t="s">
        <v>137</v>
      </c>
      <c r="G756" s="148" t="s">
        <v>22</v>
      </c>
      <c r="H756" s="148">
        <v>8000000971617</v>
      </c>
      <c r="I756" s="149" t="s">
        <v>55</v>
      </c>
      <c r="J756" s="148" t="s">
        <v>121</v>
      </c>
      <c r="K756" s="148">
        <v>42797</v>
      </c>
      <c r="L756" s="149">
        <v>96</v>
      </c>
      <c r="M756" s="148" t="s">
        <v>118</v>
      </c>
      <c r="N756" s="148" t="s">
        <v>41</v>
      </c>
      <c r="O756" s="149">
        <v>42830</v>
      </c>
      <c r="P756" s="148" t="s">
        <v>838</v>
      </c>
      <c r="Q756" s="148">
        <v>63</v>
      </c>
      <c r="R756" s="149" t="s">
        <v>35</v>
      </c>
      <c r="S756" s="148">
        <v>8744</v>
      </c>
      <c r="T756" s="148" t="s">
        <v>100</v>
      </c>
      <c r="U756" s="149">
        <v>8744</v>
      </c>
      <c r="V756" s="148" t="s">
        <v>100</v>
      </c>
      <c r="W756" s="148">
        <v>8744</v>
      </c>
      <c r="X756" s="149" t="s">
        <v>100</v>
      </c>
      <c r="Y756" s="148" t="s">
        <v>114</v>
      </c>
      <c r="Z756" s="148">
        <v>8.74</v>
      </c>
      <c r="AA756" s="149">
        <v>1</v>
      </c>
      <c r="AB756" s="148" t="s">
        <v>629</v>
      </c>
      <c r="AC756" s="148" t="s">
        <v>427</v>
      </c>
      <c r="AD756" s="149" t="s">
        <v>1466</v>
      </c>
      <c r="AE756" s="148" t="s">
        <v>349</v>
      </c>
      <c r="AF756" s="148"/>
      <c r="AG756" s="149"/>
      <c r="AH756" s="148"/>
      <c r="AI756" s="148"/>
      <c r="AJ756" s="149"/>
      <c r="AK756" s="148" t="str">
        <f t="shared" si="33"/>
        <v>Non-GFS</v>
      </c>
      <c r="AL756" s="148" t="str">
        <f t="shared" si="34"/>
        <v>Non- ICB</v>
      </c>
      <c r="AM756" s="196" t="str">
        <f t="shared" si="35"/>
        <v>Non-GFS/Non- ICB</v>
      </c>
    </row>
    <row r="757" spans="1:39" x14ac:dyDescent="0.25">
      <c r="A757" s="195" t="str">
        <f>IF(ISERROR(MATCH(H757,PriorMonth!H:H,0)),"New","Unresolved")</f>
        <v>New</v>
      </c>
      <c r="B757" s="148">
        <v>8520</v>
      </c>
      <c r="C757" s="149" t="s">
        <v>842</v>
      </c>
      <c r="D757" s="148" t="s">
        <v>19</v>
      </c>
      <c r="E757" s="148">
        <v>199</v>
      </c>
      <c r="F757" s="149" t="s">
        <v>137</v>
      </c>
      <c r="G757" s="148" t="s">
        <v>22</v>
      </c>
      <c r="H757" s="148">
        <v>85201210003480</v>
      </c>
      <c r="I757" s="149" t="s">
        <v>538</v>
      </c>
      <c r="J757" s="148" t="s">
        <v>68</v>
      </c>
      <c r="K757" s="148">
        <v>42828</v>
      </c>
      <c r="L757" s="149">
        <v>65</v>
      </c>
      <c r="M757" s="148" t="s">
        <v>118</v>
      </c>
      <c r="N757" s="148" t="s">
        <v>41</v>
      </c>
      <c r="O757" s="149">
        <v>42893</v>
      </c>
      <c r="P757" s="148" t="s">
        <v>1878</v>
      </c>
      <c r="Q757" s="148">
        <v>0</v>
      </c>
      <c r="R757" s="149" t="s">
        <v>33</v>
      </c>
      <c r="S757" s="148">
        <v>629300.79</v>
      </c>
      <c r="T757" s="148" t="s">
        <v>197</v>
      </c>
      <c r="U757" s="149">
        <v>8699.9599999999991</v>
      </c>
      <c r="V757" s="148" t="s">
        <v>197</v>
      </c>
      <c r="W757" s="148">
        <v>629300.96637926041</v>
      </c>
      <c r="X757" s="149" t="s">
        <v>100</v>
      </c>
      <c r="Y757" s="148" t="s">
        <v>114</v>
      </c>
      <c r="Z757" s="148">
        <v>8.6999999999999993</v>
      </c>
      <c r="AA757" s="149">
        <v>1</v>
      </c>
      <c r="AB757" s="148" t="s">
        <v>630</v>
      </c>
      <c r="AC757" s="148" t="s">
        <v>446</v>
      </c>
      <c r="AD757" s="149" t="s">
        <v>382</v>
      </c>
      <c r="AE757" s="148" t="s">
        <v>350</v>
      </c>
      <c r="AF757" s="148"/>
      <c r="AG757" s="149"/>
      <c r="AH757" s="148"/>
      <c r="AI757" s="148"/>
      <c r="AJ757" s="149"/>
      <c r="AK757" s="148" t="str">
        <f t="shared" si="33"/>
        <v>GFS</v>
      </c>
      <c r="AL757" s="148" t="str">
        <f t="shared" si="34"/>
        <v>Non- ICB</v>
      </c>
      <c r="AM757" s="196" t="str">
        <f t="shared" si="35"/>
        <v>GFS/Non- ICB</v>
      </c>
    </row>
    <row r="758" spans="1:39" x14ac:dyDescent="0.25">
      <c r="A758" s="195" t="str">
        <f>IF(ISERROR(MATCH(H758,PriorMonth!H:H,0)),"New","Unresolved")</f>
        <v>Unresolved</v>
      </c>
      <c r="B758" s="148">
        <v>8520</v>
      </c>
      <c r="C758" s="149" t="s">
        <v>842</v>
      </c>
      <c r="D758" s="148" t="s">
        <v>19</v>
      </c>
      <c r="E758" s="148">
        <v>3011</v>
      </c>
      <c r="F758" s="149" t="s">
        <v>164</v>
      </c>
      <c r="G758" s="148" t="s">
        <v>22</v>
      </c>
      <c r="H758" s="148">
        <v>85200610007283</v>
      </c>
      <c r="I758" s="149" t="s">
        <v>59</v>
      </c>
      <c r="J758" s="148" t="s">
        <v>320</v>
      </c>
      <c r="K758" s="148">
        <v>42727</v>
      </c>
      <c r="L758" s="149">
        <v>166</v>
      </c>
      <c r="M758" s="148" t="s">
        <v>122</v>
      </c>
      <c r="N758" s="148" t="s">
        <v>41</v>
      </c>
      <c r="O758" s="149">
        <v>42776</v>
      </c>
      <c r="P758" s="148" t="s">
        <v>838</v>
      </c>
      <c r="Q758" s="148">
        <v>117</v>
      </c>
      <c r="R758" s="149" t="s">
        <v>36</v>
      </c>
      <c r="S758" s="148">
        <v>626400</v>
      </c>
      <c r="T758" s="148" t="s">
        <v>197</v>
      </c>
      <c r="U758" s="149">
        <v>8659.85</v>
      </c>
      <c r="V758" s="148" t="s">
        <v>197</v>
      </c>
      <c r="W758" s="148">
        <v>626399.65858457272</v>
      </c>
      <c r="X758" s="149" t="s">
        <v>100</v>
      </c>
      <c r="Y758" s="148" t="s">
        <v>114</v>
      </c>
      <c r="Z758" s="148">
        <v>8.66</v>
      </c>
      <c r="AA758" s="149">
        <v>1</v>
      </c>
      <c r="AB758" s="148" t="s">
        <v>630</v>
      </c>
      <c r="AC758" s="148" t="s">
        <v>635</v>
      </c>
      <c r="AD758" s="149" t="s">
        <v>940</v>
      </c>
      <c r="AE758" s="148" t="s">
        <v>350</v>
      </c>
      <c r="AF758" s="148"/>
      <c r="AG758" s="149"/>
      <c r="AH758" s="148"/>
      <c r="AI758" s="148"/>
      <c r="AJ758" s="149"/>
      <c r="AK758" s="148" t="str">
        <f t="shared" si="33"/>
        <v>GFS</v>
      </c>
      <c r="AL758" s="148" t="str">
        <f t="shared" si="34"/>
        <v>Non- ICB</v>
      </c>
      <c r="AM758" s="196" t="str">
        <f t="shared" si="35"/>
        <v>GFS/Non- ICB</v>
      </c>
    </row>
    <row r="759" spans="1:39" x14ac:dyDescent="0.25">
      <c r="A759" s="195" t="str">
        <f>IF(ISERROR(MATCH(H759,PriorMonth!H:H,0)),"New","Unresolved")</f>
        <v>Unresolved</v>
      </c>
      <c r="B759" s="148">
        <v>95</v>
      </c>
      <c r="C759" s="149" t="s">
        <v>153</v>
      </c>
      <c r="D759" s="148" t="s">
        <v>17</v>
      </c>
      <c r="E759" s="148">
        <v>1730</v>
      </c>
      <c r="F759" s="149" t="s">
        <v>172</v>
      </c>
      <c r="G759" s="148" t="s">
        <v>18</v>
      </c>
      <c r="H759" s="148">
        <v>950110010793</v>
      </c>
      <c r="I759" s="149" t="s">
        <v>58</v>
      </c>
      <c r="J759" s="148" t="s">
        <v>195</v>
      </c>
      <c r="K759" s="148">
        <v>42794</v>
      </c>
      <c r="L759" s="149">
        <v>99</v>
      </c>
      <c r="M759" s="148" t="s">
        <v>118</v>
      </c>
      <c r="N759" s="148" t="s">
        <v>41</v>
      </c>
      <c r="O759" s="149">
        <v>42830</v>
      </c>
      <c r="P759" s="148" t="s">
        <v>838</v>
      </c>
      <c r="Q759" s="148">
        <v>63</v>
      </c>
      <c r="R759" s="149" t="s">
        <v>35</v>
      </c>
      <c r="S759" s="148">
        <v>8624</v>
      </c>
      <c r="T759" s="148" t="s">
        <v>100</v>
      </c>
      <c r="U759" s="149">
        <v>8624</v>
      </c>
      <c r="V759" s="148" t="s">
        <v>100</v>
      </c>
      <c r="W759" s="148">
        <v>8624</v>
      </c>
      <c r="X759" s="149" t="s">
        <v>100</v>
      </c>
      <c r="Y759" s="148" t="s">
        <v>114</v>
      </c>
      <c r="Z759" s="148">
        <v>8.6199999999999992</v>
      </c>
      <c r="AA759" s="149">
        <v>1</v>
      </c>
      <c r="AB759" s="148" t="s">
        <v>629</v>
      </c>
      <c r="AC759" s="148" t="s">
        <v>437</v>
      </c>
      <c r="AD759" s="149" t="s">
        <v>1026</v>
      </c>
      <c r="AE759" s="148" t="s">
        <v>349</v>
      </c>
      <c r="AF759" s="148"/>
      <c r="AG759" s="149"/>
      <c r="AH759" s="148"/>
      <c r="AI759" s="148"/>
      <c r="AJ759" s="149"/>
      <c r="AK759" s="148" t="str">
        <f t="shared" si="33"/>
        <v>GFS</v>
      </c>
      <c r="AL759" s="148" t="str">
        <f t="shared" si="34"/>
        <v>Non- ICB</v>
      </c>
      <c r="AM759" s="196" t="str">
        <f t="shared" si="35"/>
        <v>GFS/Non- ICB</v>
      </c>
    </row>
    <row r="760" spans="1:39" x14ac:dyDescent="0.25">
      <c r="A760" s="195" t="str">
        <f>IF(ISERROR(MATCH(H760,PriorMonth!H:H,0)),"New","Unresolved")</f>
        <v>New</v>
      </c>
      <c r="B760" s="148">
        <v>413</v>
      </c>
      <c r="C760" s="149" t="s">
        <v>136</v>
      </c>
      <c r="D760" s="148" t="s">
        <v>13</v>
      </c>
      <c r="E760" s="148">
        <v>1970</v>
      </c>
      <c r="F760" s="149" t="s">
        <v>862</v>
      </c>
      <c r="G760" s="148" t="s">
        <v>23</v>
      </c>
      <c r="H760" s="148">
        <v>4130110163339</v>
      </c>
      <c r="I760" s="149" t="s">
        <v>538</v>
      </c>
      <c r="J760" s="148" t="s">
        <v>67</v>
      </c>
      <c r="K760" s="148">
        <v>42676</v>
      </c>
      <c r="L760" s="149">
        <v>217</v>
      </c>
      <c r="M760" s="148" t="s">
        <v>122</v>
      </c>
      <c r="N760" s="148" t="s">
        <v>41</v>
      </c>
      <c r="O760" s="149">
        <v>42892</v>
      </c>
      <c r="P760" s="148" t="s">
        <v>1878</v>
      </c>
      <c r="Q760" s="148">
        <v>1</v>
      </c>
      <c r="R760" s="149" t="s">
        <v>33</v>
      </c>
      <c r="S760" s="148">
        <v>8606.24</v>
      </c>
      <c r="T760" s="148" t="s">
        <v>100</v>
      </c>
      <c r="U760" s="149">
        <v>8606.24</v>
      </c>
      <c r="V760" s="148" t="s">
        <v>100</v>
      </c>
      <c r="W760" s="148">
        <v>8606.24</v>
      </c>
      <c r="X760" s="149" t="s">
        <v>100</v>
      </c>
      <c r="Y760" s="148" t="s">
        <v>114</v>
      </c>
      <c r="Z760" s="148">
        <v>8.61</v>
      </c>
      <c r="AA760" s="149">
        <v>1</v>
      </c>
      <c r="AB760" s="148" t="s">
        <v>629</v>
      </c>
      <c r="AC760" s="148" t="s">
        <v>455</v>
      </c>
      <c r="AD760" s="149" t="s">
        <v>2692</v>
      </c>
      <c r="AE760" s="148" t="s">
        <v>349</v>
      </c>
      <c r="AF760" s="148"/>
      <c r="AG760" s="149"/>
      <c r="AH760" s="148"/>
      <c r="AI760" s="148"/>
      <c r="AJ760" s="149"/>
      <c r="AK760" s="148" t="str">
        <f t="shared" si="33"/>
        <v>GFS</v>
      </c>
      <c r="AL760" s="148" t="str">
        <f t="shared" si="34"/>
        <v>Non- ICB</v>
      </c>
      <c r="AM760" s="196" t="str">
        <f t="shared" si="35"/>
        <v>GFS/Non- ICB</v>
      </c>
    </row>
    <row r="761" spans="1:39" x14ac:dyDescent="0.25">
      <c r="A761" s="195" t="str">
        <f>IF(ISERROR(MATCH(H761,PriorMonth!H:H,0)),"New","Unresolved")</f>
        <v>Unresolved</v>
      </c>
      <c r="B761" s="148">
        <v>8520</v>
      </c>
      <c r="C761" s="149" t="s">
        <v>842</v>
      </c>
      <c r="D761" s="148" t="s">
        <v>19</v>
      </c>
      <c r="E761" s="148">
        <v>8105</v>
      </c>
      <c r="F761" s="149" t="s">
        <v>176</v>
      </c>
      <c r="G761" s="148" t="s">
        <v>22</v>
      </c>
      <c r="H761" s="148">
        <v>85200330013612</v>
      </c>
      <c r="I761" s="149" t="s">
        <v>54</v>
      </c>
      <c r="J761" s="148" t="s">
        <v>317</v>
      </c>
      <c r="K761" s="148">
        <v>42583</v>
      </c>
      <c r="L761" s="149">
        <v>310</v>
      </c>
      <c r="M761" s="148" t="s">
        <v>118</v>
      </c>
      <c r="N761" s="148" t="s">
        <v>41</v>
      </c>
      <c r="O761" s="149">
        <v>42648</v>
      </c>
      <c r="P761" s="148" t="s">
        <v>406</v>
      </c>
      <c r="Q761" s="148">
        <v>245</v>
      </c>
      <c r="R761" s="149" t="s">
        <v>37</v>
      </c>
      <c r="S761" s="148">
        <v>622263</v>
      </c>
      <c r="T761" s="148" t="s">
        <v>197</v>
      </c>
      <c r="U761" s="149">
        <v>8602.66</v>
      </c>
      <c r="V761" s="148" t="s">
        <v>197</v>
      </c>
      <c r="W761" s="148">
        <v>622262.88987905788</v>
      </c>
      <c r="X761" s="149" t="s">
        <v>100</v>
      </c>
      <c r="Y761" s="148" t="s">
        <v>114</v>
      </c>
      <c r="Z761" s="148">
        <v>8.6</v>
      </c>
      <c r="AA761" s="149">
        <v>1</v>
      </c>
      <c r="AB761" s="148" t="s">
        <v>630</v>
      </c>
      <c r="AC761" s="148" t="s">
        <v>446</v>
      </c>
      <c r="AD761" s="149" t="s">
        <v>810</v>
      </c>
      <c r="AE761" s="148" t="s">
        <v>350</v>
      </c>
      <c r="AF761" s="148"/>
      <c r="AG761" s="149"/>
      <c r="AH761" s="148"/>
      <c r="AI761" s="148"/>
      <c r="AJ761" s="149"/>
      <c r="AK761" s="148" t="str">
        <f t="shared" si="33"/>
        <v>GFS</v>
      </c>
      <c r="AL761" s="148" t="str">
        <f t="shared" si="34"/>
        <v>Non- ICB</v>
      </c>
      <c r="AM761" s="196" t="str">
        <f t="shared" si="35"/>
        <v>GFS/Non- ICB</v>
      </c>
    </row>
    <row r="762" spans="1:39" x14ac:dyDescent="0.25">
      <c r="A762" s="195" t="str">
        <f>IF(ISERROR(MATCH(H762,PriorMonth!H:H,0)),"New","Unresolved")</f>
        <v>Unresolved</v>
      </c>
      <c r="B762" s="148">
        <v>3635</v>
      </c>
      <c r="C762" s="149" t="s">
        <v>211</v>
      </c>
      <c r="D762" s="148" t="s">
        <v>14</v>
      </c>
      <c r="E762" s="148">
        <v>199</v>
      </c>
      <c r="F762" s="149" t="s">
        <v>137</v>
      </c>
      <c r="G762" s="148" t="s">
        <v>22</v>
      </c>
      <c r="H762" s="148" t="s">
        <v>2014</v>
      </c>
      <c r="I762" s="149" t="s">
        <v>55</v>
      </c>
      <c r="J762" s="148" t="s">
        <v>121</v>
      </c>
      <c r="K762" s="148">
        <v>42796</v>
      </c>
      <c r="L762" s="149">
        <v>97</v>
      </c>
      <c r="M762" s="148" t="s">
        <v>111</v>
      </c>
      <c r="N762" s="148" t="s">
        <v>42</v>
      </c>
      <c r="O762" s="149">
        <v>42859</v>
      </c>
      <c r="P762" s="148" t="s">
        <v>1878</v>
      </c>
      <c r="Q762" s="148">
        <v>34</v>
      </c>
      <c r="R762" s="149" t="s">
        <v>34</v>
      </c>
      <c r="S762" s="148">
        <v>2639700</v>
      </c>
      <c r="T762" s="148" t="s">
        <v>212</v>
      </c>
      <c r="U762" s="149">
        <v>8592.75</v>
      </c>
      <c r="V762" s="148" t="s">
        <v>212</v>
      </c>
      <c r="W762" s="148">
        <v>2639699.5576308672</v>
      </c>
      <c r="X762" s="149" t="s">
        <v>100</v>
      </c>
      <c r="Y762" s="148" t="s">
        <v>114</v>
      </c>
      <c r="Z762" s="148">
        <v>8.59</v>
      </c>
      <c r="AA762" s="149">
        <v>1</v>
      </c>
      <c r="AB762" s="148" t="s">
        <v>630</v>
      </c>
      <c r="AC762" s="148" t="s">
        <v>427</v>
      </c>
      <c r="AD762" s="149" t="s">
        <v>352</v>
      </c>
      <c r="AE762" s="148" t="s">
        <v>350</v>
      </c>
      <c r="AF762" s="148"/>
      <c r="AG762" s="149"/>
      <c r="AH762" s="148"/>
      <c r="AI762" s="148"/>
      <c r="AJ762" s="149"/>
      <c r="AK762" s="148" t="str">
        <f t="shared" si="33"/>
        <v>Non-GFS</v>
      </c>
      <c r="AL762" s="148" t="str">
        <f t="shared" si="34"/>
        <v>Non- ICB</v>
      </c>
      <c r="AM762" s="196" t="str">
        <f t="shared" si="35"/>
        <v>Non-GFS/Non- ICB</v>
      </c>
    </row>
    <row r="763" spans="1:39" x14ac:dyDescent="0.25">
      <c r="A763" s="195" t="str">
        <f>IF(ISERROR(MATCH(H763,PriorMonth!H:H,0)),"New","Unresolved")</f>
        <v>Unresolved</v>
      </c>
      <c r="B763" s="148">
        <v>8520</v>
      </c>
      <c r="C763" s="149" t="s">
        <v>842</v>
      </c>
      <c r="D763" s="148" t="s">
        <v>19</v>
      </c>
      <c r="E763" s="148">
        <v>199</v>
      </c>
      <c r="F763" s="149" t="s">
        <v>137</v>
      </c>
      <c r="G763" s="148" t="s">
        <v>22</v>
      </c>
      <c r="H763" s="148" t="s">
        <v>1694</v>
      </c>
      <c r="I763" s="149" t="s">
        <v>57</v>
      </c>
      <c r="J763" s="148" t="s">
        <v>381</v>
      </c>
      <c r="K763" s="148">
        <v>42768</v>
      </c>
      <c r="L763" s="149">
        <v>125</v>
      </c>
      <c r="M763" s="148" t="s">
        <v>118</v>
      </c>
      <c r="N763" s="148" t="s">
        <v>41</v>
      </c>
      <c r="O763" s="149">
        <v>42830</v>
      </c>
      <c r="P763" s="148" t="s">
        <v>838</v>
      </c>
      <c r="Q763" s="148">
        <v>63</v>
      </c>
      <c r="R763" s="149" t="s">
        <v>35</v>
      </c>
      <c r="S763" s="148">
        <v>620476</v>
      </c>
      <c r="T763" s="148" t="s">
        <v>197</v>
      </c>
      <c r="U763" s="149">
        <v>8577.9599999999991</v>
      </c>
      <c r="V763" s="148" t="s">
        <v>197</v>
      </c>
      <c r="W763" s="148">
        <v>620476.24558763951</v>
      </c>
      <c r="X763" s="149" t="s">
        <v>100</v>
      </c>
      <c r="Y763" s="148" t="s">
        <v>114</v>
      </c>
      <c r="Z763" s="148">
        <v>8.58</v>
      </c>
      <c r="AA763" s="149">
        <v>1</v>
      </c>
      <c r="AB763" s="148" t="s">
        <v>630</v>
      </c>
      <c r="AC763" s="148" t="s">
        <v>484</v>
      </c>
      <c r="AD763" s="149" t="s">
        <v>363</v>
      </c>
      <c r="AE763" s="148" t="s">
        <v>350</v>
      </c>
      <c r="AF763" s="148"/>
      <c r="AG763" s="149"/>
      <c r="AH763" s="148"/>
      <c r="AI763" s="148"/>
      <c r="AJ763" s="149"/>
      <c r="AK763" s="148" t="str">
        <f t="shared" si="33"/>
        <v>Non-GFS</v>
      </c>
      <c r="AL763" s="148" t="str">
        <f t="shared" si="34"/>
        <v>Non- ICB</v>
      </c>
      <c r="AM763" s="196" t="str">
        <f t="shared" si="35"/>
        <v>Non-GFS/Non- ICB</v>
      </c>
    </row>
    <row r="764" spans="1:39" x14ac:dyDescent="0.25">
      <c r="A764" s="195" t="str">
        <f>IF(ISERROR(MATCH(H764,PriorMonth!H:H,0)),"New","Unresolved")</f>
        <v>New</v>
      </c>
      <c r="B764" s="148">
        <v>8110</v>
      </c>
      <c r="C764" s="149" t="s">
        <v>116</v>
      </c>
      <c r="D764" s="148" t="s">
        <v>15</v>
      </c>
      <c r="E764" s="148">
        <v>635</v>
      </c>
      <c r="F764" s="149" t="s">
        <v>142</v>
      </c>
      <c r="G764" s="148" t="s">
        <v>16</v>
      </c>
      <c r="H764" s="148" t="s">
        <v>2856</v>
      </c>
      <c r="I764" s="149" t="s">
        <v>61</v>
      </c>
      <c r="J764" s="148" t="s">
        <v>237</v>
      </c>
      <c r="K764" s="148">
        <v>42858</v>
      </c>
      <c r="L764" s="149">
        <v>35</v>
      </c>
      <c r="M764" s="148" t="s">
        <v>127</v>
      </c>
      <c r="N764" s="148" t="s">
        <v>128</v>
      </c>
      <c r="O764" s="149">
        <v>42893</v>
      </c>
      <c r="P764" s="148" t="s">
        <v>1878</v>
      </c>
      <c r="Q764" s="148">
        <v>0</v>
      </c>
      <c r="R764" s="149" t="s">
        <v>33</v>
      </c>
      <c r="S764" s="148">
        <v>179303.52</v>
      </c>
      <c r="T764" s="148" t="s">
        <v>238</v>
      </c>
      <c r="U764" s="149">
        <v>8515.59</v>
      </c>
      <c r="V764" s="148" t="s">
        <v>238</v>
      </c>
      <c r="W764" s="148">
        <v>179303.51254721786</v>
      </c>
      <c r="X764" s="149" t="s">
        <v>100</v>
      </c>
      <c r="Y764" s="148" t="s">
        <v>114</v>
      </c>
      <c r="Z764" s="148">
        <v>8.52</v>
      </c>
      <c r="AA764" s="149">
        <v>1</v>
      </c>
      <c r="AB764" s="148" t="s">
        <v>630</v>
      </c>
      <c r="AC764" s="148" t="s">
        <v>463</v>
      </c>
      <c r="AD764" s="149" t="s">
        <v>2857</v>
      </c>
      <c r="AE764" s="148" t="s">
        <v>350</v>
      </c>
      <c r="AF764" s="148"/>
      <c r="AG764" s="149"/>
      <c r="AH764" s="148"/>
      <c r="AI764" s="148"/>
      <c r="AJ764" s="149"/>
      <c r="AK764" s="148" t="str">
        <f t="shared" si="33"/>
        <v>Non-GFS</v>
      </c>
      <c r="AL764" s="148" t="str">
        <f t="shared" si="34"/>
        <v>Non- ICB</v>
      </c>
      <c r="AM764" s="196" t="str">
        <f t="shared" si="35"/>
        <v>Non-GFS/Non- ICB</v>
      </c>
    </row>
    <row r="765" spans="1:39" x14ac:dyDescent="0.25">
      <c r="A765" s="195" t="str">
        <f>IF(ISERROR(MATCH(H765,PriorMonth!H:H,0)),"New","Unresolved")</f>
        <v>Unresolved</v>
      </c>
      <c r="B765" s="148">
        <v>1740</v>
      </c>
      <c r="C765" s="149" t="s">
        <v>261</v>
      </c>
      <c r="D765" s="148" t="s">
        <v>15</v>
      </c>
      <c r="E765" s="148">
        <v>8243</v>
      </c>
      <c r="F765" s="149" t="s">
        <v>120</v>
      </c>
      <c r="G765" s="148" t="s">
        <v>14</v>
      </c>
      <c r="H765" s="148" t="s">
        <v>1877</v>
      </c>
      <c r="I765" s="149" t="s">
        <v>61</v>
      </c>
      <c r="J765" s="148" t="s">
        <v>1442</v>
      </c>
      <c r="K765" s="148">
        <v>42795</v>
      </c>
      <c r="L765" s="149">
        <v>98</v>
      </c>
      <c r="M765" s="148" t="s">
        <v>127</v>
      </c>
      <c r="N765" s="148" t="s">
        <v>128</v>
      </c>
      <c r="O765" s="149">
        <v>42860</v>
      </c>
      <c r="P765" s="148" t="s">
        <v>1878</v>
      </c>
      <c r="Q765" s="148">
        <v>33</v>
      </c>
      <c r="R765" s="149" t="s">
        <v>34</v>
      </c>
      <c r="S765" s="148">
        <v>154314.93</v>
      </c>
      <c r="T765" s="148" t="s">
        <v>1443</v>
      </c>
      <c r="U765" s="149">
        <v>8513.91</v>
      </c>
      <c r="V765" s="148" t="s">
        <v>1443</v>
      </c>
      <c r="W765" s="148">
        <v>154314.93702455761</v>
      </c>
      <c r="X765" s="149" t="s">
        <v>100</v>
      </c>
      <c r="Y765" s="148" t="s">
        <v>114</v>
      </c>
      <c r="Z765" s="148">
        <v>8.51</v>
      </c>
      <c r="AA765" s="149">
        <v>1</v>
      </c>
      <c r="AB765" s="148" t="s">
        <v>630</v>
      </c>
      <c r="AC765" s="148" t="s">
        <v>660</v>
      </c>
      <c r="AD765" s="149" t="s">
        <v>1735</v>
      </c>
      <c r="AE765" s="148" t="s">
        <v>350</v>
      </c>
      <c r="AF765" s="148"/>
      <c r="AG765" s="149"/>
      <c r="AH765" s="148"/>
      <c r="AI765" s="148"/>
      <c r="AJ765" s="149"/>
      <c r="AK765" s="148" t="str">
        <f t="shared" si="33"/>
        <v>Non-GFS</v>
      </c>
      <c r="AL765" s="148" t="str">
        <f t="shared" si="34"/>
        <v>Non- ICB</v>
      </c>
      <c r="AM765" s="196" t="str">
        <f t="shared" si="35"/>
        <v>Non-GFS/Non- ICB</v>
      </c>
    </row>
    <row r="766" spans="1:39" x14ac:dyDescent="0.25">
      <c r="A766" s="195" t="str">
        <f>IF(ISERROR(MATCH(H766,PriorMonth!H:H,0)),"New","Unresolved")</f>
        <v>New</v>
      </c>
      <c r="B766" s="148">
        <v>8520</v>
      </c>
      <c r="C766" s="149" t="s">
        <v>842</v>
      </c>
      <c r="D766" s="148" t="s">
        <v>19</v>
      </c>
      <c r="E766" s="148">
        <v>8243</v>
      </c>
      <c r="F766" s="149" t="s">
        <v>120</v>
      </c>
      <c r="G766" s="148" t="s">
        <v>14</v>
      </c>
      <c r="H766" s="148">
        <v>85200810000514</v>
      </c>
      <c r="I766" s="149" t="s">
        <v>59</v>
      </c>
      <c r="J766" s="148" t="s">
        <v>1602</v>
      </c>
      <c r="K766" s="148">
        <v>42828</v>
      </c>
      <c r="L766" s="149">
        <v>65</v>
      </c>
      <c r="M766" s="148" t="s">
        <v>111</v>
      </c>
      <c r="N766" s="148" t="s">
        <v>42</v>
      </c>
      <c r="O766" s="149">
        <v>42892</v>
      </c>
      <c r="P766" s="148" t="s">
        <v>1878</v>
      </c>
      <c r="Q766" s="148">
        <v>1</v>
      </c>
      <c r="R766" s="149" t="s">
        <v>33</v>
      </c>
      <c r="S766" s="148">
        <v>615833.32999999996</v>
      </c>
      <c r="T766" s="148" t="s">
        <v>197</v>
      </c>
      <c r="U766" s="149">
        <v>8513.77</v>
      </c>
      <c r="V766" s="148" t="s">
        <v>197</v>
      </c>
      <c r="W766" s="148">
        <v>615833.14044326136</v>
      </c>
      <c r="X766" s="149" t="s">
        <v>100</v>
      </c>
      <c r="Y766" s="148" t="s">
        <v>114</v>
      </c>
      <c r="Z766" s="148">
        <v>8.51</v>
      </c>
      <c r="AA766" s="149">
        <v>1</v>
      </c>
      <c r="AB766" s="148" t="s">
        <v>630</v>
      </c>
      <c r="AC766" s="148" t="s">
        <v>660</v>
      </c>
      <c r="AD766" s="149" t="s">
        <v>358</v>
      </c>
      <c r="AE766" s="148" t="s">
        <v>350</v>
      </c>
      <c r="AF766" s="148"/>
      <c r="AG766" s="149"/>
      <c r="AH766" s="148"/>
      <c r="AI766" s="148"/>
      <c r="AJ766" s="149"/>
      <c r="AK766" s="148" t="str">
        <f t="shared" si="33"/>
        <v>GFS</v>
      </c>
      <c r="AL766" s="148" t="str">
        <f t="shared" si="34"/>
        <v>Non- ICB</v>
      </c>
      <c r="AM766" s="196" t="str">
        <f t="shared" si="35"/>
        <v>GFS/Non- ICB</v>
      </c>
    </row>
    <row r="767" spans="1:39" x14ac:dyDescent="0.25">
      <c r="A767" s="195" t="str">
        <f>IF(ISERROR(MATCH(H767,PriorMonth!H:H,0)),"New","Unresolved")</f>
        <v>New</v>
      </c>
      <c r="B767" s="148">
        <v>8310</v>
      </c>
      <c r="C767" s="149" t="s">
        <v>170</v>
      </c>
      <c r="D767" s="148" t="s">
        <v>14</v>
      </c>
      <c r="E767" s="148">
        <v>413</v>
      </c>
      <c r="F767" s="149" t="s">
        <v>136</v>
      </c>
      <c r="G767" s="148" t="s">
        <v>13</v>
      </c>
      <c r="H767" s="148" t="s">
        <v>2979</v>
      </c>
      <c r="I767" s="149" t="s">
        <v>57</v>
      </c>
      <c r="J767" s="148" t="s">
        <v>133</v>
      </c>
      <c r="K767" s="148">
        <v>42829</v>
      </c>
      <c r="L767" s="149">
        <v>64</v>
      </c>
      <c r="M767" s="148" t="s">
        <v>161</v>
      </c>
      <c r="N767" s="148" t="s">
        <v>128</v>
      </c>
      <c r="O767" s="149">
        <v>42893</v>
      </c>
      <c r="P767" s="148" t="s">
        <v>1878</v>
      </c>
      <c r="Q767" s="148">
        <v>0</v>
      </c>
      <c r="R767" s="149" t="s">
        <v>33</v>
      </c>
      <c r="S767" s="148">
        <v>35396.5</v>
      </c>
      <c r="T767" s="148" t="s">
        <v>242</v>
      </c>
      <c r="U767" s="149">
        <v>8485.93</v>
      </c>
      <c r="V767" s="148" t="s">
        <v>242</v>
      </c>
      <c r="W767" s="148">
        <v>35396.505869711749</v>
      </c>
      <c r="X767" s="149" t="s">
        <v>100</v>
      </c>
      <c r="Y767" s="148" t="s">
        <v>114</v>
      </c>
      <c r="Z767" s="148">
        <v>8.49</v>
      </c>
      <c r="AA767" s="149">
        <v>1</v>
      </c>
      <c r="AB767" s="148" t="s">
        <v>630</v>
      </c>
      <c r="AC767" s="148" t="s">
        <v>428</v>
      </c>
      <c r="AD767" s="149" t="s">
        <v>690</v>
      </c>
      <c r="AE767" s="148" t="s">
        <v>350</v>
      </c>
      <c r="AF767" s="148"/>
      <c r="AG767" s="149"/>
      <c r="AH767" s="148"/>
      <c r="AI767" s="148"/>
      <c r="AJ767" s="149"/>
      <c r="AK767" s="148" t="str">
        <f t="shared" si="33"/>
        <v>GFS</v>
      </c>
      <c r="AL767" s="148" t="str">
        <f t="shared" si="34"/>
        <v>Non- ICB</v>
      </c>
      <c r="AM767" s="196" t="str">
        <f t="shared" si="35"/>
        <v>GFS/Non- ICB</v>
      </c>
    </row>
    <row r="768" spans="1:39" x14ac:dyDescent="0.25">
      <c r="A768" s="195" t="str">
        <f>IF(ISERROR(MATCH(H768,PriorMonth!H:H,0)),"New","Unresolved")</f>
        <v>Unresolved</v>
      </c>
      <c r="B768" s="148">
        <v>132</v>
      </c>
      <c r="C768" s="149" t="s">
        <v>233</v>
      </c>
      <c r="D768" s="148" t="s">
        <v>22</v>
      </c>
      <c r="E768" s="148">
        <v>199</v>
      </c>
      <c r="F768" s="149" t="s">
        <v>137</v>
      </c>
      <c r="G768" s="148" t="s">
        <v>22</v>
      </c>
      <c r="H768" s="148">
        <v>1320130002543</v>
      </c>
      <c r="I768" s="149" t="s">
        <v>54</v>
      </c>
      <c r="J768" s="148" t="s">
        <v>659</v>
      </c>
      <c r="K768" s="148">
        <v>42697</v>
      </c>
      <c r="L768" s="149">
        <v>196</v>
      </c>
      <c r="M768" s="148" t="s">
        <v>118</v>
      </c>
      <c r="N768" s="148" t="s">
        <v>41</v>
      </c>
      <c r="O768" s="149">
        <v>42776</v>
      </c>
      <c r="P768" s="148" t="s">
        <v>838</v>
      </c>
      <c r="Q768" s="148">
        <v>117</v>
      </c>
      <c r="R768" s="149" t="s">
        <v>36</v>
      </c>
      <c r="S768" s="148">
        <v>9528.9500000000007</v>
      </c>
      <c r="T768" s="148" t="s">
        <v>248</v>
      </c>
      <c r="U768" s="149">
        <v>8492.07</v>
      </c>
      <c r="V768" s="148" t="s">
        <v>248</v>
      </c>
      <c r="W768" s="148">
        <v>9528.9514132961212</v>
      </c>
      <c r="X768" s="149" t="s">
        <v>100</v>
      </c>
      <c r="Y768" s="148" t="s">
        <v>107</v>
      </c>
      <c r="Z768" s="148">
        <v>8.49</v>
      </c>
      <c r="AA768" s="149">
        <v>1</v>
      </c>
      <c r="AB768" s="148" t="s">
        <v>629</v>
      </c>
      <c r="AC768" s="148" t="s">
        <v>513</v>
      </c>
      <c r="AD768" s="149" t="s">
        <v>402</v>
      </c>
      <c r="AE768" s="148" t="s">
        <v>349</v>
      </c>
      <c r="AF768" s="148"/>
      <c r="AG768" s="149"/>
      <c r="AH768" s="148"/>
      <c r="AI768" s="148"/>
      <c r="AJ768" s="149"/>
      <c r="AK768" s="148" t="str">
        <f t="shared" si="33"/>
        <v>GFS</v>
      </c>
      <c r="AL768" s="148" t="str">
        <f t="shared" si="34"/>
        <v>Non- ICB</v>
      </c>
      <c r="AM768" s="196" t="str">
        <f t="shared" si="35"/>
        <v>GFS/Non- ICB</v>
      </c>
    </row>
    <row r="769" spans="1:39" x14ac:dyDescent="0.25">
      <c r="A769" s="195" t="str">
        <f>IF(ISERROR(MATCH(H769,PriorMonth!H:H,0)),"New","Unresolved")</f>
        <v>New</v>
      </c>
      <c r="B769" s="148">
        <v>8514</v>
      </c>
      <c r="C769" s="149" t="s">
        <v>847</v>
      </c>
      <c r="D769" s="148" t="s">
        <v>19</v>
      </c>
      <c r="E769" s="148">
        <v>8243</v>
      </c>
      <c r="F769" s="149" t="s">
        <v>120</v>
      </c>
      <c r="G769" s="148" t="s">
        <v>14</v>
      </c>
      <c r="H769" s="148" t="s">
        <v>2618</v>
      </c>
      <c r="I769" s="149" t="s">
        <v>54</v>
      </c>
      <c r="J769" s="148" t="s">
        <v>117</v>
      </c>
      <c r="K769" s="148">
        <v>42829</v>
      </c>
      <c r="L769" s="149">
        <v>64</v>
      </c>
      <c r="M769" s="148" t="s">
        <v>111</v>
      </c>
      <c r="N769" s="148" t="s">
        <v>42</v>
      </c>
      <c r="O769" s="149">
        <v>42892</v>
      </c>
      <c r="P769" s="148" t="s">
        <v>1878</v>
      </c>
      <c r="Q769" s="148">
        <v>1</v>
      </c>
      <c r="R769" s="149" t="s">
        <v>33</v>
      </c>
      <c r="S769" s="148">
        <v>64600</v>
      </c>
      <c r="T769" s="148" t="s">
        <v>119</v>
      </c>
      <c r="U769" s="149">
        <v>8450.08</v>
      </c>
      <c r="V769" s="148" t="s">
        <v>119</v>
      </c>
      <c r="W769" s="148">
        <v>8450.08</v>
      </c>
      <c r="X769" s="149" t="s">
        <v>100</v>
      </c>
      <c r="Y769" s="148" t="s">
        <v>114</v>
      </c>
      <c r="Z769" s="148">
        <v>8.4499999999999993</v>
      </c>
      <c r="AA769" s="149">
        <v>1</v>
      </c>
      <c r="AB769" s="148" t="s">
        <v>629</v>
      </c>
      <c r="AC769" s="148" t="s">
        <v>660</v>
      </c>
      <c r="AD769" s="149" t="s">
        <v>2616</v>
      </c>
      <c r="AE769" s="148" t="s">
        <v>350</v>
      </c>
      <c r="AF769" s="148"/>
      <c r="AG769" s="149"/>
      <c r="AH769" s="148"/>
      <c r="AI769" s="148"/>
      <c r="AJ769" s="149"/>
      <c r="AK769" s="148" t="str">
        <f t="shared" si="33"/>
        <v>Non-GFS</v>
      </c>
      <c r="AL769" s="148" t="str">
        <f t="shared" si="34"/>
        <v>Non- ICB</v>
      </c>
      <c r="AM769" s="196" t="str">
        <f t="shared" si="35"/>
        <v>Non-GFS/Non- ICB</v>
      </c>
    </row>
    <row r="770" spans="1:39" x14ac:dyDescent="0.25">
      <c r="A770" s="195" t="str">
        <f>IF(ISERROR(MATCH(H770,PriorMonth!H:H,0)),"New","Unresolved")</f>
        <v>Unresolved</v>
      </c>
      <c r="B770" s="148">
        <v>8520</v>
      </c>
      <c r="C770" s="149" t="s">
        <v>842</v>
      </c>
      <c r="D770" s="148" t="s">
        <v>19</v>
      </c>
      <c r="E770" s="148">
        <v>3011</v>
      </c>
      <c r="F770" s="149" t="s">
        <v>164</v>
      </c>
      <c r="G770" s="148" t="s">
        <v>22</v>
      </c>
      <c r="H770" s="148" t="s">
        <v>962</v>
      </c>
      <c r="I770" s="149" t="s">
        <v>59</v>
      </c>
      <c r="J770" s="148" t="s">
        <v>271</v>
      </c>
      <c r="K770" s="148">
        <v>42769</v>
      </c>
      <c r="L770" s="149">
        <v>124</v>
      </c>
      <c r="M770" s="148" t="s">
        <v>122</v>
      </c>
      <c r="N770" s="148" t="s">
        <v>41</v>
      </c>
      <c r="O770" s="149">
        <v>42776</v>
      </c>
      <c r="P770" s="148" t="s">
        <v>838</v>
      </c>
      <c r="Q770" s="148">
        <v>117</v>
      </c>
      <c r="R770" s="149" t="s">
        <v>36</v>
      </c>
      <c r="S770" s="148">
        <v>611454</v>
      </c>
      <c r="T770" s="148" t="s">
        <v>197</v>
      </c>
      <c r="U770" s="149">
        <v>8453.23</v>
      </c>
      <c r="V770" s="148" t="s">
        <v>197</v>
      </c>
      <c r="W770" s="148">
        <v>611454.05358486192</v>
      </c>
      <c r="X770" s="149" t="s">
        <v>100</v>
      </c>
      <c r="Y770" s="148" t="s">
        <v>114</v>
      </c>
      <c r="Z770" s="148">
        <v>8.4499999999999993</v>
      </c>
      <c r="AA770" s="149">
        <v>1</v>
      </c>
      <c r="AB770" s="148" t="s">
        <v>630</v>
      </c>
      <c r="AC770" s="148" t="s">
        <v>635</v>
      </c>
      <c r="AD770" s="149" t="s">
        <v>821</v>
      </c>
      <c r="AE770" s="148" t="s">
        <v>350</v>
      </c>
      <c r="AF770" s="148"/>
      <c r="AG770" s="149"/>
      <c r="AH770" s="148"/>
      <c r="AI770" s="148"/>
      <c r="AJ770" s="149"/>
      <c r="AK770" s="148" t="str">
        <f t="shared" ref="AK770:AK833" si="36">IF(TEXT(B770,0)=LEFT(H770,LEN(B770)),"GFS","Non-GFS")</f>
        <v>Non-GFS</v>
      </c>
      <c r="AL770" s="148" t="str">
        <f t="shared" ref="AL770:AL833" si="37">IF(AND(AK770="GFS",MID(H770,LEN(B770)+3,1)="2"),"ICB","Non- ICB")</f>
        <v>Non- ICB</v>
      </c>
      <c r="AM770" s="196" t="str">
        <f t="shared" ref="AM770:AM833" si="38">AK770&amp;"/"&amp;AL770</f>
        <v>Non-GFS/Non- ICB</v>
      </c>
    </row>
    <row r="771" spans="1:39" x14ac:dyDescent="0.25">
      <c r="A771" s="195" t="str">
        <f>IF(ISERROR(MATCH(H771,PriorMonth!H:H,0)),"New","Unresolved")</f>
        <v>Unresolved</v>
      </c>
      <c r="B771" s="148">
        <v>8310</v>
      </c>
      <c r="C771" s="149" t="s">
        <v>170</v>
      </c>
      <c r="D771" s="148" t="s">
        <v>14</v>
      </c>
      <c r="E771" s="148">
        <v>260</v>
      </c>
      <c r="F771" s="149" t="s">
        <v>113</v>
      </c>
      <c r="G771" s="148" t="s">
        <v>23</v>
      </c>
      <c r="H771" s="148" t="s">
        <v>612</v>
      </c>
      <c r="I771" s="149" t="s">
        <v>57</v>
      </c>
      <c r="J771" s="148" t="s">
        <v>133</v>
      </c>
      <c r="K771" s="148">
        <v>42311</v>
      </c>
      <c r="L771" s="149">
        <v>582</v>
      </c>
      <c r="M771" s="148" t="s">
        <v>127</v>
      </c>
      <c r="N771" s="148" t="s">
        <v>128</v>
      </c>
      <c r="O771" s="149">
        <v>42648</v>
      </c>
      <c r="P771" s="148" t="s">
        <v>406</v>
      </c>
      <c r="Q771" s="148">
        <v>245</v>
      </c>
      <c r="R771" s="149" t="s">
        <v>37</v>
      </c>
      <c r="S771" s="148">
        <v>35211.85</v>
      </c>
      <c r="T771" s="148" t="s">
        <v>242</v>
      </c>
      <c r="U771" s="149">
        <v>8441.66</v>
      </c>
      <c r="V771" s="148" t="s">
        <v>242</v>
      </c>
      <c r="W771" s="148">
        <v>35211.846873602648</v>
      </c>
      <c r="X771" s="149" t="s">
        <v>100</v>
      </c>
      <c r="Y771" s="148" t="s">
        <v>114</v>
      </c>
      <c r="Z771" s="148">
        <v>8.44</v>
      </c>
      <c r="AA771" s="149">
        <v>1</v>
      </c>
      <c r="AB771" s="148" t="s">
        <v>630</v>
      </c>
      <c r="AC771" s="148" t="s">
        <v>450</v>
      </c>
      <c r="AD771" s="149" t="s">
        <v>356</v>
      </c>
      <c r="AE771" s="148" t="s">
        <v>350</v>
      </c>
      <c r="AF771" s="148"/>
      <c r="AG771" s="149"/>
      <c r="AH771" s="148"/>
      <c r="AI771" s="148"/>
      <c r="AJ771" s="149"/>
      <c r="AK771" s="148" t="str">
        <f t="shared" si="36"/>
        <v>GFS</v>
      </c>
      <c r="AL771" s="148" t="str">
        <f t="shared" si="37"/>
        <v>Non- ICB</v>
      </c>
      <c r="AM771" s="196" t="str">
        <f t="shared" si="38"/>
        <v>GFS/Non- ICB</v>
      </c>
    </row>
    <row r="772" spans="1:39" x14ac:dyDescent="0.25">
      <c r="A772" s="195" t="str">
        <f>IF(ISERROR(MATCH(H772,PriorMonth!H:H,0)),"New","Unresolved")</f>
        <v>Unresolved</v>
      </c>
      <c r="B772" s="148">
        <v>8520</v>
      </c>
      <c r="C772" s="149" t="s">
        <v>842</v>
      </c>
      <c r="D772" s="148" t="s">
        <v>19</v>
      </c>
      <c r="E772" s="148">
        <v>4100</v>
      </c>
      <c r="F772" s="149" t="s">
        <v>163</v>
      </c>
      <c r="G772" s="148" t="s">
        <v>15</v>
      </c>
      <c r="H772" s="148">
        <v>85201110010103</v>
      </c>
      <c r="I772" s="149" t="s">
        <v>538</v>
      </c>
      <c r="J772" s="148" t="s">
        <v>627</v>
      </c>
      <c r="K772" s="148">
        <v>42614</v>
      </c>
      <c r="L772" s="149">
        <v>279</v>
      </c>
      <c r="M772" s="148" t="s">
        <v>105</v>
      </c>
      <c r="N772" s="148" t="s">
        <v>41</v>
      </c>
      <c r="O772" s="149">
        <v>42829</v>
      </c>
      <c r="P772" s="148" t="s">
        <v>838</v>
      </c>
      <c r="Q772" s="148">
        <v>64</v>
      </c>
      <c r="R772" s="149" t="s">
        <v>35</v>
      </c>
      <c r="S772" s="148">
        <v>609698.88</v>
      </c>
      <c r="T772" s="148" t="s">
        <v>197</v>
      </c>
      <c r="U772" s="149">
        <v>8428.9699999999993</v>
      </c>
      <c r="V772" s="148" t="s">
        <v>197</v>
      </c>
      <c r="W772" s="148">
        <v>609699.23615531507</v>
      </c>
      <c r="X772" s="149" t="s">
        <v>100</v>
      </c>
      <c r="Y772" s="148" t="s">
        <v>114</v>
      </c>
      <c r="Z772" s="148">
        <v>8.43</v>
      </c>
      <c r="AA772" s="149">
        <v>1</v>
      </c>
      <c r="AB772" s="148" t="s">
        <v>630</v>
      </c>
      <c r="AC772" s="148" t="s">
        <v>661</v>
      </c>
      <c r="AD772" s="149" t="s">
        <v>1549</v>
      </c>
      <c r="AE772" s="148" t="s">
        <v>350</v>
      </c>
      <c r="AF772" s="148"/>
      <c r="AG772" s="149"/>
      <c r="AH772" s="148"/>
      <c r="AI772" s="148"/>
      <c r="AJ772" s="149"/>
      <c r="AK772" s="148" t="str">
        <f t="shared" si="36"/>
        <v>GFS</v>
      </c>
      <c r="AL772" s="148" t="str">
        <f t="shared" si="37"/>
        <v>Non- ICB</v>
      </c>
      <c r="AM772" s="196" t="str">
        <f t="shared" si="38"/>
        <v>GFS/Non- ICB</v>
      </c>
    </row>
    <row r="773" spans="1:39" x14ac:dyDescent="0.25">
      <c r="A773" s="195" t="str">
        <f>IF(ISERROR(MATCH(H773,PriorMonth!H:H,0)),"New","Unresolved")</f>
        <v>New</v>
      </c>
      <c r="B773" s="148">
        <v>1970</v>
      </c>
      <c r="C773" s="149" t="s">
        <v>862</v>
      </c>
      <c r="D773" s="148" t="s">
        <v>23</v>
      </c>
      <c r="E773" s="148">
        <v>635</v>
      </c>
      <c r="F773" s="149" t="s">
        <v>142</v>
      </c>
      <c r="G773" s="148" t="s">
        <v>16</v>
      </c>
      <c r="H773" s="148">
        <v>19700110031325</v>
      </c>
      <c r="I773" s="149" t="s">
        <v>538</v>
      </c>
      <c r="J773" s="148" t="s">
        <v>262</v>
      </c>
      <c r="K773" s="148">
        <v>42583</v>
      </c>
      <c r="L773" s="149">
        <v>310</v>
      </c>
      <c r="M773" s="148" t="s">
        <v>111</v>
      </c>
      <c r="N773" s="148" t="s">
        <v>42</v>
      </c>
      <c r="O773" s="149">
        <v>42891</v>
      </c>
      <c r="P773" s="148" t="s">
        <v>1878</v>
      </c>
      <c r="Q773" s="148">
        <v>2</v>
      </c>
      <c r="R773" s="149" t="s">
        <v>33</v>
      </c>
      <c r="S773" s="148">
        <v>7300</v>
      </c>
      <c r="T773" s="148" t="s">
        <v>186</v>
      </c>
      <c r="U773" s="149">
        <v>8355.75</v>
      </c>
      <c r="V773" s="148" t="s">
        <v>186</v>
      </c>
      <c r="W773" s="148">
        <v>7300.0011969005345</v>
      </c>
      <c r="X773" s="149" t="s">
        <v>100</v>
      </c>
      <c r="Y773" s="148" t="s">
        <v>114</v>
      </c>
      <c r="Z773" s="148">
        <v>8.36</v>
      </c>
      <c r="AA773" s="149">
        <v>1</v>
      </c>
      <c r="AB773" s="148" t="s">
        <v>629</v>
      </c>
      <c r="AC773" s="148" t="s">
        <v>467</v>
      </c>
      <c r="AD773" s="149" t="s">
        <v>1228</v>
      </c>
      <c r="AE773" s="148" t="s">
        <v>349</v>
      </c>
      <c r="AF773" s="148"/>
      <c r="AG773" s="149"/>
      <c r="AH773" s="148"/>
      <c r="AI773" s="148"/>
      <c r="AJ773" s="149"/>
      <c r="AK773" s="148" t="str">
        <f t="shared" si="36"/>
        <v>GFS</v>
      </c>
      <c r="AL773" s="148" t="str">
        <f t="shared" si="37"/>
        <v>Non- ICB</v>
      </c>
      <c r="AM773" s="196" t="str">
        <f t="shared" si="38"/>
        <v>GFS/Non- ICB</v>
      </c>
    </row>
    <row r="774" spans="1:39" x14ac:dyDescent="0.25">
      <c r="A774" s="195" t="str">
        <f>IF(ISERROR(MATCH(H774,PriorMonth!H:H,0)),"New","Unresolved")</f>
        <v>New</v>
      </c>
      <c r="B774" s="148">
        <v>95</v>
      </c>
      <c r="C774" s="149" t="s">
        <v>153</v>
      </c>
      <c r="D774" s="148" t="s">
        <v>17</v>
      </c>
      <c r="E774" s="148">
        <v>260</v>
      </c>
      <c r="F774" s="149" t="s">
        <v>113</v>
      </c>
      <c r="G774" s="148" t="s">
        <v>23</v>
      </c>
      <c r="H774" s="148">
        <v>950110011475</v>
      </c>
      <c r="I774" s="149" t="s">
        <v>58</v>
      </c>
      <c r="J774" s="148" t="s">
        <v>195</v>
      </c>
      <c r="K774" s="148">
        <v>42823</v>
      </c>
      <c r="L774" s="149">
        <v>70</v>
      </c>
      <c r="M774" s="148" t="s">
        <v>111</v>
      </c>
      <c r="N774" s="148" t="s">
        <v>42</v>
      </c>
      <c r="O774" s="149">
        <v>42892</v>
      </c>
      <c r="P774" s="148" t="s">
        <v>1878</v>
      </c>
      <c r="Q774" s="148">
        <v>1</v>
      </c>
      <c r="R774" s="149" t="s">
        <v>33</v>
      </c>
      <c r="S774" s="148">
        <v>8337.98</v>
      </c>
      <c r="T774" s="148" t="s">
        <v>100</v>
      </c>
      <c r="U774" s="149">
        <v>8337.98</v>
      </c>
      <c r="V774" s="148" t="s">
        <v>100</v>
      </c>
      <c r="W774" s="148">
        <v>8337.98</v>
      </c>
      <c r="X774" s="149" t="s">
        <v>100</v>
      </c>
      <c r="Y774" s="148" t="s">
        <v>114</v>
      </c>
      <c r="Z774" s="148">
        <v>8.34</v>
      </c>
      <c r="AA774" s="149">
        <v>1</v>
      </c>
      <c r="AB774" s="148" t="s">
        <v>629</v>
      </c>
      <c r="AC774" s="148" t="s">
        <v>442</v>
      </c>
      <c r="AD774" s="149" t="s">
        <v>2701</v>
      </c>
      <c r="AE774" s="148" t="s">
        <v>349</v>
      </c>
      <c r="AF774" s="148"/>
      <c r="AG774" s="149"/>
      <c r="AH774" s="148"/>
      <c r="AI774" s="148"/>
      <c r="AJ774" s="149"/>
      <c r="AK774" s="148" t="str">
        <f t="shared" si="36"/>
        <v>GFS</v>
      </c>
      <c r="AL774" s="148" t="str">
        <f t="shared" si="37"/>
        <v>Non- ICB</v>
      </c>
      <c r="AM774" s="196" t="str">
        <f t="shared" si="38"/>
        <v>GFS/Non- ICB</v>
      </c>
    </row>
    <row r="775" spans="1:39" x14ac:dyDescent="0.25">
      <c r="A775" s="195" t="str">
        <f>IF(ISERROR(MATCH(H775,PriorMonth!H:H,0)),"New","Unresolved")</f>
        <v>Unresolved</v>
      </c>
      <c r="B775" s="148">
        <v>9701</v>
      </c>
      <c r="C775" s="149" t="s">
        <v>199</v>
      </c>
      <c r="D775" s="148" t="s">
        <v>14</v>
      </c>
      <c r="E775" s="148">
        <v>199</v>
      </c>
      <c r="F775" s="149" t="s">
        <v>137</v>
      </c>
      <c r="G775" s="148" t="s">
        <v>22</v>
      </c>
      <c r="H775" s="148">
        <v>97120170059</v>
      </c>
      <c r="I775" s="149" t="s">
        <v>57</v>
      </c>
      <c r="J775" s="148" t="s">
        <v>133</v>
      </c>
      <c r="K775" s="148">
        <v>42796</v>
      </c>
      <c r="L775" s="149">
        <v>97</v>
      </c>
      <c r="M775" s="148" t="s">
        <v>111</v>
      </c>
      <c r="N775" s="148" t="s">
        <v>42</v>
      </c>
      <c r="O775" s="149">
        <v>42830</v>
      </c>
      <c r="P775" s="148" t="s">
        <v>838</v>
      </c>
      <c r="Q775" s="148">
        <v>63</v>
      </c>
      <c r="R775" s="149" t="s">
        <v>35</v>
      </c>
      <c r="S775" s="148">
        <v>38067.9</v>
      </c>
      <c r="T775" s="148" t="s">
        <v>200</v>
      </c>
      <c r="U775" s="149">
        <v>8338.17</v>
      </c>
      <c r="V775" s="148" t="s">
        <v>200</v>
      </c>
      <c r="W775" s="148">
        <v>38067.908147635455</v>
      </c>
      <c r="X775" s="149" t="s">
        <v>100</v>
      </c>
      <c r="Y775" s="148" t="s">
        <v>114</v>
      </c>
      <c r="Z775" s="148">
        <v>8.34</v>
      </c>
      <c r="AA775" s="149">
        <v>1</v>
      </c>
      <c r="AB775" s="148" t="s">
        <v>630</v>
      </c>
      <c r="AC775" s="148" t="s">
        <v>427</v>
      </c>
      <c r="AD775" s="149" t="s">
        <v>352</v>
      </c>
      <c r="AE775" s="148" t="s">
        <v>350</v>
      </c>
      <c r="AF775" s="148"/>
      <c r="AG775" s="149"/>
      <c r="AH775" s="148"/>
      <c r="AI775" s="148"/>
      <c r="AJ775" s="149"/>
      <c r="AK775" s="148" t="str">
        <f t="shared" si="36"/>
        <v>Non-GFS</v>
      </c>
      <c r="AL775" s="148" t="str">
        <f t="shared" si="37"/>
        <v>Non- ICB</v>
      </c>
      <c r="AM775" s="196" t="str">
        <f t="shared" si="38"/>
        <v>Non-GFS/Non- ICB</v>
      </c>
    </row>
    <row r="776" spans="1:39" x14ac:dyDescent="0.25">
      <c r="A776" s="195" t="str">
        <f>IF(ISERROR(MATCH(H776,PriorMonth!H:H,0)),"New","Unresolved")</f>
        <v>New</v>
      </c>
      <c r="B776" s="148">
        <v>199</v>
      </c>
      <c r="C776" s="149" t="s">
        <v>137</v>
      </c>
      <c r="D776" s="148" t="s">
        <v>22</v>
      </c>
      <c r="E776" s="148">
        <v>693</v>
      </c>
      <c r="F776" s="149" t="s">
        <v>177</v>
      </c>
      <c r="G776" s="148" t="s">
        <v>16</v>
      </c>
      <c r="H776" s="148">
        <v>1990110073524</v>
      </c>
      <c r="I776" s="149" t="s">
        <v>56</v>
      </c>
      <c r="J776" s="148" t="s">
        <v>328</v>
      </c>
      <c r="K776" s="148">
        <v>42823</v>
      </c>
      <c r="L776" s="149">
        <v>70</v>
      </c>
      <c r="M776" s="148" t="s">
        <v>127</v>
      </c>
      <c r="N776" s="148" t="s">
        <v>128</v>
      </c>
      <c r="O776" s="149">
        <v>42893</v>
      </c>
      <c r="P776" s="148" t="s">
        <v>1878</v>
      </c>
      <c r="Q776" s="148">
        <v>0</v>
      </c>
      <c r="R776" s="149" t="s">
        <v>33</v>
      </c>
      <c r="S776" s="148">
        <v>9360</v>
      </c>
      <c r="T776" s="148" t="s">
        <v>248</v>
      </c>
      <c r="U776" s="149">
        <v>8341.5</v>
      </c>
      <c r="V776" s="148" t="s">
        <v>248</v>
      </c>
      <c r="W776" s="148">
        <v>9359.99682221291</v>
      </c>
      <c r="X776" s="149" t="s">
        <v>100</v>
      </c>
      <c r="Y776" s="148" t="s">
        <v>114</v>
      </c>
      <c r="Z776" s="148">
        <v>8.34</v>
      </c>
      <c r="AA776" s="149">
        <v>1</v>
      </c>
      <c r="AB776" s="148" t="s">
        <v>629</v>
      </c>
      <c r="AC776" s="148" t="s">
        <v>431</v>
      </c>
      <c r="AD776" s="149" t="s">
        <v>432</v>
      </c>
      <c r="AE776" s="148" t="s">
        <v>349</v>
      </c>
      <c r="AF776" s="148"/>
      <c r="AG776" s="149"/>
      <c r="AH776" s="148"/>
      <c r="AI776" s="148"/>
      <c r="AJ776" s="149"/>
      <c r="AK776" s="148" t="str">
        <f t="shared" si="36"/>
        <v>GFS</v>
      </c>
      <c r="AL776" s="148" t="str">
        <f t="shared" si="37"/>
        <v>Non- ICB</v>
      </c>
      <c r="AM776" s="196" t="str">
        <f t="shared" si="38"/>
        <v>GFS/Non- ICB</v>
      </c>
    </row>
    <row r="777" spans="1:39" x14ac:dyDescent="0.25">
      <c r="A777" s="195" t="str">
        <f>IF(ISERROR(MATCH(H777,PriorMonth!H:H,0)),"New","Unresolved")</f>
        <v>Unresolved</v>
      </c>
      <c r="B777" s="148">
        <v>8520</v>
      </c>
      <c r="C777" s="149" t="s">
        <v>842</v>
      </c>
      <c r="D777" s="148" t="s">
        <v>19</v>
      </c>
      <c r="E777" s="148">
        <v>199</v>
      </c>
      <c r="F777" s="149" t="s">
        <v>137</v>
      </c>
      <c r="G777" s="148" t="s">
        <v>22</v>
      </c>
      <c r="H777" s="148" t="s">
        <v>1678</v>
      </c>
      <c r="I777" s="149" t="s">
        <v>54</v>
      </c>
      <c r="J777" s="148" t="s">
        <v>381</v>
      </c>
      <c r="K777" s="148">
        <v>42768</v>
      </c>
      <c r="L777" s="149">
        <v>125</v>
      </c>
      <c r="M777" s="148" t="s">
        <v>118</v>
      </c>
      <c r="N777" s="148" t="s">
        <v>41</v>
      </c>
      <c r="O777" s="149">
        <v>42830</v>
      </c>
      <c r="P777" s="148" t="s">
        <v>838</v>
      </c>
      <c r="Q777" s="148">
        <v>63</v>
      </c>
      <c r="R777" s="149" t="s">
        <v>35</v>
      </c>
      <c r="S777" s="148">
        <v>602832</v>
      </c>
      <c r="T777" s="148" t="s">
        <v>197</v>
      </c>
      <c r="U777" s="149">
        <v>8334.0300000000007</v>
      </c>
      <c r="V777" s="148" t="s">
        <v>197</v>
      </c>
      <c r="W777" s="148">
        <v>602831.8673687866</v>
      </c>
      <c r="X777" s="149" t="s">
        <v>100</v>
      </c>
      <c r="Y777" s="148" t="s">
        <v>114</v>
      </c>
      <c r="Z777" s="148">
        <v>8.33</v>
      </c>
      <c r="AA777" s="149">
        <v>1</v>
      </c>
      <c r="AB777" s="148" t="s">
        <v>630</v>
      </c>
      <c r="AC777" s="148" t="s">
        <v>484</v>
      </c>
      <c r="AD777" s="149" t="s">
        <v>363</v>
      </c>
      <c r="AE777" s="148" t="s">
        <v>350</v>
      </c>
      <c r="AF777" s="148"/>
      <c r="AG777" s="149"/>
      <c r="AH777" s="148"/>
      <c r="AI777" s="148"/>
      <c r="AJ777" s="149"/>
      <c r="AK777" s="148" t="str">
        <f t="shared" si="36"/>
        <v>Non-GFS</v>
      </c>
      <c r="AL777" s="148" t="str">
        <f t="shared" si="37"/>
        <v>Non- ICB</v>
      </c>
      <c r="AM777" s="196" t="str">
        <f t="shared" si="38"/>
        <v>Non-GFS/Non- ICB</v>
      </c>
    </row>
    <row r="778" spans="1:39" x14ac:dyDescent="0.25">
      <c r="A778" s="195" t="str">
        <f>IF(ISERROR(MATCH(H778,PriorMonth!H:H,0)),"New","Unresolved")</f>
        <v>Unresolved</v>
      </c>
      <c r="B778" s="148">
        <v>8520</v>
      </c>
      <c r="C778" s="149" t="s">
        <v>842</v>
      </c>
      <c r="D778" s="148" t="s">
        <v>19</v>
      </c>
      <c r="E778" s="148">
        <v>260</v>
      </c>
      <c r="F778" s="149" t="s">
        <v>113</v>
      </c>
      <c r="G778" s="148" t="s">
        <v>23</v>
      </c>
      <c r="H778" s="148" t="s">
        <v>1733</v>
      </c>
      <c r="I778" s="149" t="s">
        <v>54</v>
      </c>
      <c r="J778" s="148" t="s">
        <v>381</v>
      </c>
      <c r="K778" s="148">
        <v>42768</v>
      </c>
      <c r="L778" s="149">
        <v>125</v>
      </c>
      <c r="M778" s="148" t="s">
        <v>127</v>
      </c>
      <c r="N778" s="148" t="s">
        <v>128</v>
      </c>
      <c r="O778" s="149">
        <v>42831</v>
      </c>
      <c r="P778" s="148" t="s">
        <v>838</v>
      </c>
      <c r="Q778" s="148">
        <v>62</v>
      </c>
      <c r="R778" s="149" t="s">
        <v>35</v>
      </c>
      <c r="S778" s="148">
        <v>602624</v>
      </c>
      <c r="T778" s="148" t="s">
        <v>197</v>
      </c>
      <c r="U778" s="149">
        <v>8331.16</v>
      </c>
      <c r="V778" s="148" t="s">
        <v>197</v>
      </c>
      <c r="W778" s="148">
        <v>602624.26942885248</v>
      </c>
      <c r="X778" s="149" t="s">
        <v>100</v>
      </c>
      <c r="Y778" s="148" t="s">
        <v>114</v>
      </c>
      <c r="Z778" s="148">
        <v>8.33</v>
      </c>
      <c r="AA778" s="149">
        <v>1</v>
      </c>
      <c r="AB778" s="148" t="s">
        <v>630</v>
      </c>
      <c r="AC778" s="148" t="s">
        <v>681</v>
      </c>
      <c r="AD778" s="149" t="s">
        <v>354</v>
      </c>
      <c r="AE778" s="148" t="s">
        <v>350</v>
      </c>
      <c r="AF778" s="148"/>
      <c r="AG778" s="149"/>
      <c r="AH778" s="148"/>
      <c r="AI778" s="148"/>
      <c r="AJ778" s="149"/>
      <c r="AK778" s="148" t="str">
        <f t="shared" si="36"/>
        <v>Non-GFS</v>
      </c>
      <c r="AL778" s="148" t="str">
        <f t="shared" si="37"/>
        <v>Non- ICB</v>
      </c>
      <c r="AM778" s="196" t="str">
        <f t="shared" si="38"/>
        <v>Non-GFS/Non- ICB</v>
      </c>
    </row>
    <row r="779" spans="1:39" x14ac:dyDescent="0.25">
      <c r="A779" s="195" t="str">
        <f>IF(ISERROR(MATCH(H779,PriorMonth!H:H,0)),"New","Unresolved")</f>
        <v>New</v>
      </c>
      <c r="B779" s="148">
        <v>3802</v>
      </c>
      <c r="C779" s="149" t="s">
        <v>169</v>
      </c>
      <c r="D779" s="148" t="s">
        <v>16</v>
      </c>
      <c r="E779" s="148">
        <v>693</v>
      </c>
      <c r="F779" s="149" t="s">
        <v>177</v>
      </c>
      <c r="G779" s="148" t="s">
        <v>16</v>
      </c>
      <c r="H779" s="148">
        <v>701702336</v>
      </c>
      <c r="I779" s="149" t="s">
        <v>277</v>
      </c>
      <c r="J779" s="148" t="s">
        <v>171</v>
      </c>
      <c r="K779" s="148">
        <v>42821</v>
      </c>
      <c r="L779" s="149">
        <v>72</v>
      </c>
      <c r="M779" s="148" t="s">
        <v>111</v>
      </c>
      <c r="N779" s="148" t="s">
        <v>42</v>
      </c>
      <c r="O779" s="149">
        <v>42891</v>
      </c>
      <c r="P779" s="148" t="s">
        <v>1878</v>
      </c>
      <c r="Q779" s="148">
        <v>2</v>
      </c>
      <c r="R779" s="149" t="s">
        <v>33</v>
      </c>
      <c r="S779" s="148">
        <v>8306.0300000000007</v>
      </c>
      <c r="T779" s="148" t="s">
        <v>100</v>
      </c>
      <c r="U779" s="149">
        <v>8306.0300000000007</v>
      </c>
      <c r="V779" s="148" t="s">
        <v>100</v>
      </c>
      <c r="W779" s="148">
        <v>8306.0300000000007</v>
      </c>
      <c r="X779" s="149" t="s">
        <v>100</v>
      </c>
      <c r="Y779" s="148" t="s">
        <v>107</v>
      </c>
      <c r="Z779" s="148">
        <v>8.31</v>
      </c>
      <c r="AA779" s="149">
        <v>1</v>
      </c>
      <c r="AB779" s="148" t="s">
        <v>629</v>
      </c>
      <c r="AC779" s="148" t="s">
        <v>431</v>
      </c>
      <c r="AD779" s="149" t="s">
        <v>2689</v>
      </c>
      <c r="AE779" s="148" t="s">
        <v>349</v>
      </c>
      <c r="AF779" s="148"/>
      <c r="AG779" s="149"/>
      <c r="AH779" s="148"/>
      <c r="AI779" s="148"/>
      <c r="AJ779" s="149"/>
      <c r="AK779" s="148" t="str">
        <f t="shared" si="36"/>
        <v>Non-GFS</v>
      </c>
      <c r="AL779" s="148" t="str">
        <f t="shared" si="37"/>
        <v>Non- ICB</v>
      </c>
      <c r="AM779" s="196" t="str">
        <f t="shared" si="38"/>
        <v>Non-GFS/Non- ICB</v>
      </c>
    </row>
    <row r="780" spans="1:39" x14ac:dyDescent="0.25">
      <c r="A780" s="195" t="str">
        <f>IF(ISERROR(MATCH(H780,PriorMonth!H:H,0)),"New","Unresolved")</f>
        <v>New</v>
      </c>
      <c r="B780" s="148">
        <v>95</v>
      </c>
      <c r="C780" s="149" t="s">
        <v>153</v>
      </c>
      <c r="D780" s="148" t="s">
        <v>17</v>
      </c>
      <c r="E780" s="148">
        <v>1750</v>
      </c>
      <c r="F780" s="149" t="s">
        <v>159</v>
      </c>
      <c r="G780" s="148" t="s">
        <v>18</v>
      </c>
      <c r="H780" s="148">
        <v>950110011439</v>
      </c>
      <c r="I780" s="149" t="s">
        <v>58</v>
      </c>
      <c r="J780" s="148" t="s">
        <v>195</v>
      </c>
      <c r="K780" s="148">
        <v>42823</v>
      </c>
      <c r="L780" s="149">
        <v>70</v>
      </c>
      <c r="M780" s="148" t="s">
        <v>118</v>
      </c>
      <c r="N780" s="148" t="s">
        <v>41</v>
      </c>
      <c r="O780" s="149">
        <v>42893</v>
      </c>
      <c r="P780" s="148" t="s">
        <v>1878</v>
      </c>
      <c r="Q780" s="148">
        <v>0</v>
      </c>
      <c r="R780" s="149" t="s">
        <v>33</v>
      </c>
      <c r="S780" s="148">
        <v>8305.5</v>
      </c>
      <c r="T780" s="148" t="s">
        <v>100</v>
      </c>
      <c r="U780" s="149">
        <v>8305.5</v>
      </c>
      <c r="V780" s="148" t="s">
        <v>100</v>
      </c>
      <c r="W780" s="148">
        <v>8305.5</v>
      </c>
      <c r="X780" s="149" t="s">
        <v>100</v>
      </c>
      <c r="Y780" s="148" t="s">
        <v>114</v>
      </c>
      <c r="Z780" s="148">
        <v>8.31</v>
      </c>
      <c r="AA780" s="149">
        <v>1</v>
      </c>
      <c r="AB780" s="148" t="s">
        <v>629</v>
      </c>
      <c r="AC780" s="148" t="s">
        <v>949</v>
      </c>
      <c r="AD780" s="149" t="s">
        <v>1457</v>
      </c>
      <c r="AE780" s="148" t="s">
        <v>349</v>
      </c>
      <c r="AF780" s="148"/>
      <c r="AG780" s="149"/>
      <c r="AH780" s="148"/>
      <c r="AI780" s="148"/>
      <c r="AJ780" s="149"/>
      <c r="AK780" s="148" t="str">
        <f t="shared" si="36"/>
        <v>GFS</v>
      </c>
      <c r="AL780" s="148" t="str">
        <f t="shared" si="37"/>
        <v>Non- ICB</v>
      </c>
      <c r="AM780" s="196" t="str">
        <f t="shared" si="38"/>
        <v>GFS/Non- ICB</v>
      </c>
    </row>
    <row r="781" spans="1:39" x14ac:dyDescent="0.25">
      <c r="A781" s="195" t="str">
        <f>IF(ISERROR(MATCH(H781,PriorMonth!H:H,0)),"New","Unresolved")</f>
        <v>Unresolved</v>
      </c>
      <c r="B781" s="148">
        <v>8520</v>
      </c>
      <c r="C781" s="149" t="s">
        <v>842</v>
      </c>
      <c r="D781" s="148" t="s">
        <v>19</v>
      </c>
      <c r="E781" s="148">
        <v>1750</v>
      </c>
      <c r="F781" s="149" t="s">
        <v>159</v>
      </c>
      <c r="G781" s="148" t="s">
        <v>18</v>
      </c>
      <c r="H781" s="148">
        <v>85200610007359</v>
      </c>
      <c r="I781" s="149" t="s">
        <v>57</v>
      </c>
      <c r="J781" s="148" t="s">
        <v>499</v>
      </c>
      <c r="K781" s="148">
        <v>42829</v>
      </c>
      <c r="L781" s="149">
        <v>64</v>
      </c>
      <c r="M781" s="148" t="s">
        <v>118</v>
      </c>
      <c r="N781" s="148" t="s">
        <v>41</v>
      </c>
      <c r="O781" s="149">
        <v>42831</v>
      </c>
      <c r="P781" s="148" t="s">
        <v>838</v>
      </c>
      <c r="Q781" s="148">
        <v>62</v>
      </c>
      <c r="R781" s="149" t="s">
        <v>35</v>
      </c>
      <c r="S781" s="148">
        <v>600700</v>
      </c>
      <c r="T781" s="148" t="s">
        <v>197</v>
      </c>
      <c r="U781" s="149">
        <v>8304.56</v>
      </c>
      <c r="V781" s="148" t="s">
        <v>197</v>
      </c>
      <c r="W781" s="148">
        <v>600700.19096117117</v>
      </c>
      <c r="X781" s="149" t="s">
        <v>100</v>
      </c>
      <c r="Y781" s="148" t="s">
        <v>114</v>
      </c>
      <c r="Z781" s="148">
        <v>8.3000000000000007</v>
      </c>
      <c r="AA781" s="149">
        <v>1</v>
      </c>
      <c r="AB781" s="148" t="s">
        <v>630</v>
      </c>
      <c r="AC781" s="148" t="s">
        <v>949</v>
      </c>
      <c r="AD781" s="149" t="s">
        <v>1763</v>
      </c>
      <c r="AE781" s="148" t="s">
        <v>350</v>
      </c>
      <c r="AF781" s="148"/>
      <c r="AG781" s="149"/>
      <c r="AH781" s="148"/>
      <c r="AI781" s="148"/>
      <c r="AJ781" s="149"/>
      <c r="AK781" s="148" t="str">
        <f t="shared" si="36"/>
        <v>GFS</v>
      </c>
      <c r="AL781" s="148" t="str">
        <f t="shared" si="37"/>
        <v>Non- ICB</v>
      </c>
      <c r="AM781" s="196" t="str">
        <f t="shared" si="38"/>
        <v>GFS/Non- ICB</v>
      </c>
    </row>
    <row r="782" spans="1:39" x14ac:dyDescent="0.25">
      <c r="A782" s="195" t="str">
        <f>IF(ISERROR(MATCH(H782,PriorMonth!H:H,0)),"New","Unresolved")</f>
        <v>New</v>
      </c>
      <c r="B782" s="148">
        <v>8520</v>
      </c>
      <c r="C782" s="149" t="s">
        <v>842</v>
      </c>
      <c r="D782" s="148" t="s">
        <v>19</v>
      </c>
      <c r="E782" s="148">
        <v>693</v>
      </c>
      <c r="F782" s="149" t="s">
        <v>177</v>
      </c>
      <c r="G782" s="148" t="s">
        <v>16</v>
      </c>
      <c r="H782" s="148">
        <v>85200330014086</v>
      </c>
      <c r="I782" s="149" t="s">
        <v>60</v>
      </c>
      <c r="J782" s="148" t="s">
        <v>483</v>
      </c>
      <c r="K782" s="148">
        <v>42829</v>
      </c>
      <c r="L782" s="149">
        <v>64</v>
      </c>
      <c r="M782" s="148" t="s">
        <v>111</v>
      </c>
      <c r="N782" s="148" t="s">
        <v>42</v>
      </c>
      <c r="O782" s="149">
        <v>42891</v>
      </c>
      <c r="P782" s="148" t="s">
        <v>1878</v>
      </c>
      <c r="Q782" s="148">
        <v>2</v>
      </c>
      <c r="R782" s="149" t="s">
        <v>33</v>
      </c>
      <c r="S782" s="148">
        <v>599467</v>
      </c>
      <c r="T782" s="148" t="s">
        <v>197</v>
      </c>
      <c r="U782" s="149">
        <v>8287.51</v>
      </c>
      <c r="V782" s="148" t="s">
        <v>197</v>
      </c>
      <c r="W782" s="148">
        <v>599466.90006365371</v>
      </c>
      <c r="X782" s="149" t="s">
        <v>100</v>
      </c>
      <c r="Y782" s="148" t="s">
        <v>114</v>
      </c>
      <c r="Z782" s="148">
        <v>8.2899999999999991</v>
      </c>
      <c r="AA782" s="149">
        <v>1</v>
      </c>
      <c r="AB782" s="148" t="s">
        <v>630</v>
      </c>
      <c r="AC782" s="148" t="s">
        <v>431</v>
      </c>
      <c r="AD782" s="149" t="s">
        <v>2825</v>
      </c>
      <c r="AE782" s="148" t="s">
        <v>350</v>
      </c>
      <c r="AF782" s="148"/>
      <c r="AG782" s="149"/>
      <c r="AH782" s="148"/>
      <c r="AI782" s="148"/>
      <c r="AJ782" s="149"/>
      <c r="AK782" s="148" t="str">
        <f t="shared" si="36"/>
        <v>GFS</v>
      </c>
      <c r="AL782" s="148" t="str">
        <f t="shared" si="37"/>
        <v>Non- ICB</v>
      </c>
      <c r="AM782" s="196" t="str">
        <f t="shared" si="38"/>
        <v>GFS/Non- ICB</v>
      </c>
    </row>
    <row r="783" spans="1:39" x14ac:dyDescent="0.25">
      <c r="A783" s="195" t="str">
        <f>IF(ISERROR(MATCH(H783,PriorMonth!H:H,0)),"New","Unresolved")</f>
        <v>New</v>
      </c>
      <c r="B783" s="148">
        <v>3019</v>
      </c>
      <c r="C783" s="149" t="s">
        <v>134</v>
      </c>
      <c r="D783" s="148" t="s">
        <v>16</v>
      </c>
      <c r="E783" s="148">
        <v>3033</v>
      </c>
      <c r="F783" s="149" t="s">
        <v>156</v>
      </c>
      <c r="G783" s="148" t="s">
        <v>18</v>
      </c>
      <c r="H783" s="148">
        <v>30190110008410</v>
      </c>
      <c r="I783" s="149" t="s">
        <v>59</v>
      </c>
      <c r="J783" s="148" t="s">
        <v>135</v>
      </c>
      <c r="K783" s="148">
        <v>42879</v>
      </c>
      <c r="L783" s="149">
        <v>14</v>
      </c>
      <c r="M783" s="148" t="s">
        <v>127</v>
      </c>
      <c r="N783" s="148" t="s">
        <v>128</v>
      </c>
      <c r="O783" s="149">
        <v>42891</v>
      </c>
      <c r="P783" s="148" t="s">
        <v>1878</v>
      </c>
      <c r="Q783" s="148">
        <v>2</v>
      </c>
      <c r="R783" s="149" t="s">
        <v>33</v>
      </c>
      <c r="S783" s="148">
        <v>8268.19</v>
      </c>
      <c r="T783" s="148" t="s">
        <v>100</v>
      </c>
      <c r="U783" s="149">
        <v>8268.19</v>
      </c>
      <c r="V783" s="148" t="s">
        <v>100</v>
      </c>
      <c r="W783" s="148">
        <v>8268.19</v>
      </c>
      <c r="X783" s="149" t="s">
        <v>100</v>
      </c>
      <c r="Y783" s="148" t="s">
        <v>114</v>
      </c>
      <c r="Z783" s="148">
        <v>8.27</v>
      </c>
      <c r="AA783" s="149">
        <v>1</v>
      </c>
      <c r="AB783" s="148" t="s">
        <v>629</v>
      </c>
      <c r="AC783" s="148" t="s">
        <v>451</v>
      </c>
      <c r="AD783" s="149" t="s">
        <v>2632</v>
      </c>
      <c r="AE783" s="148" t="s">
        <v>349</v>
      </c>
      <c r="AF783" s="148"/>
      <c r="AG783" s="149"/>
      <c r="AH783" s="148"/>
      <c r="AI783" s="148"/>
      <c r="AJ783" s="149"/>
      <c r="AK783" s="148" t="str">
        <f t="shared" si="36"/>
        <v>GFS</v>
      </c>
      <c r="AL783" s="148" t="str">
        <f t="shared" si="37"/>
        <v>Non- ICB</v>
      </c>
      <c r="AM783" s="196" t="str">
        <f t="shared" si="38"/>
        <v>GFS/Non- ICB</v>
      </c>
    </row>
    <row r="784" spans="1:39" x14ac:dyDescent="0.25">
      <c r="A784" s="195" t="str">
        <f>IF(ISERROR(MATCH(H784,PriorMonth!H:H,0)),"New","Unresolved")</f>
        <v>New</v>
      </c>
      <c r="B784" s="148">
        <v>8520</v>
      </c>
      <c r="C784" s="149" t="s">
        <v>842</v>
      </c>
      <c r="D784" s="148" t="s">
        <v>19</v>
      </c>
      <c r="E784" s="148">
        <v>199</v>
      </c>
      <c r="F784" s="149" t="s">
        <v>137</v>
      </c>
      <c r="G784" s="148" t="s">
        <v>22</v>
      </c>
      <c r="H784" s="148">
        <v>85200410045990</v>
      </c>
      <c r="I784" s="149" t="s">
        <v>59</v>
      </c>
      <c r="J784" s="148" t="s">
        <v>1602</v>
      </c>
      <c r="K784" s="148">
        <v>42829</v>
      </c>
      <c r="L784" s="149">
        <v>64</v>
      </c>
      <c r="M784" s="148" t="s">
        <v>127</v>
      </c>
      <c r="N784" s="148" t="s">
        <v>128</v>
      </c>
      <c r="O784" s="149">
        <v>42893</v>
      </c>
      <c r="P784" s="148" t="s">
        <v>1878</v>
      </c>
      <c r="Q784" s="148">
        <v>0</v>
      </c>
      <c r="R784" s="149" t="s">
        <v>33</v>
      </c>
      <c r="S784" s="148">
        <v>594711</v>
      </c>
      <c r="T784" s="148" t="s">
        <v>197</v>
      </c>
      <c r="U784" s="149">
        <v>8221.76</v>
      </c>
      <c r="V784" s="148" t="s">
        <v>197</v>
      </c>
      <c r="W784" s="148">
        <v>594710.95422718592</v>
      </c>
      <c r="X784" s="149" t="s">
        <v>100</v>
      </c>
      <c r="Y784" s="148" t="s">
        <v>114</v>
      </c>
      <c r="Z784" s="148">
        <v>8.2200000000000006</v>
      </c>
      <c r="AA784" s="149">
        <v>1</v>
      </c>
      <c r="AB784" s="148" t="s">
        <v>630</v>
      </c>
      <c r="AC784" s="148" t="s">
        <v>446</v>
      </c>
      <c r="AD784" s="149" t="s">
        <v>2822</v>
      </c>
      <c r="AE784" s="148" t="s">
        <v>350</v>
      </c>
      <c r="AF784" s="148"/>
      <c r="AG784" s="149"/>
      <c r="AH784" s="148"/>
      <c r="AI784" s="148"/>
      <c r="AJ784" s="149"/>
      <c r="AK784" s="148" t="str">
        <f t="shared" si="36"/>
        <v>GFS</v>
      </c>
      <c r="AL784" s="148" t="str">
        <f t="shared" si="37"/>
        <v>Non- ICB</v>
      </c>
      <c r="AM784" s="196" t="str">
        <f t="shared" si="38"/>
        <v>GFS/Non- ICB</v>
      </c>
    </row>
    <row r="785" spans="1:39" x14ac:dyDescent="0.25">
      <c r="A785" s="195" t="str">
        <f>IF(ISERROR(MATCH(H785,PriorMonth!H:H,0)),"New","Unresolved")</f>
        <v>New</v>
      </c>
      <c r="B785" s="148">
        <v>247</v>
      </c>
      <c r="C785" s="149" t="s">
        <v>198</v>
      </c>
      <c r="D785" s="148" t="s">
        <v>23</v>
      </c>
      <c r="E785" s="148">
        <v>1970</v>
      </c>
      <c r="F785" s="149" t="s">
        <v>862</v>
      </c>
      <c r="G785" s="148" t="s">
        <v>23</v>
      </c>
      <c r="H785" s="148" t="s">
        <v>2625</v>
      </c>
      <c r="I785" s="149" t="s">
        <v>59</v>
      </c>
      <c r="J785" s="148" t="s">
        <v>203</v>
      </c>
      <c r="K785" s="148">
        <v>42858</v>
      </c>
      <c r="L785" s="149">
        <v>35</v>
      </c>
      <c r="M785" s="148" t="s">
        <v>127</v>
      </c>
      <c r="N785" s="148" t="s">
        <v>128</v>
      </c>
      <c r="O785" s="149">
        <v>42892</v>
      </c>
      <c r="P785" s="148" t="s">
        <v>1878</v>
      </c>
      <c r="Q785" s="148">
        <v>1</v>
      </c>
      <c r="R785" s="149" t="s">
        <v>33</v>
      </c>
      <c r="S785" s="148">
        <v>8209.68</v>
      </c>
      <c r="T785" s="148" t="s">
        <v>100</v>
      </c>
      <c r="U785" s="149">
        <v>8209.68</v>
      </c>
      <c r="V785" s="148" t="s">
        <v>100</v>
      </c>
      <c r="W785" s="148">
        <v>8209.68</v>
      </c>
      <c r="X785" s="149" t="s">
        <v>100</v>
      </c>
      <c r="Y785" s="148" t="s">
        <v>107</v>
      </c>
      <c r="Z785" s="148">
        <v>8.2100000000000009</v>
      </c>
      <c r="AA785" s="149">
        <v>1</v>
      </c>
      <c r="AB785" s="148" t="s">
        <v>629</v>
      </c>
      <c r="AC785" s="148" t="s">
        <v>455</v>
      </c>
      <c r="AD785" s="149" t="s">
        <v>2626</v>
      </c>
      <c r="AE785" s="148" t="s">
        <v>349</v>
      </c>
      <c r="AF785" s="148"/>
      <c r="AG785" s="149"/>
      <c r="AH785" s="148"/>
      <c r="AI785" s="148"/>
      <c r="AJ785" s="149"/>
      <c r="AK785" s="148" t="str">
        <f t="shared" si="36"/>
        <v>GFS</v>
      </c>
      <c r="AL785" s="148" t="str">
        <f t="shared" si="37"/>
        <v>Non- ICB</v>
      </c>
      <c r="AM785" s="196" t="str">
        <f t="shared" si="38"/>
        <v>GFS/Non- ICB</v>
      </c>
    </row>
    <row r="786" spans="1:39" x14ac:dyDescent="0.25">
      <c r="A786" s="195" t="str">
        <f>IF(ISERROR(MATCH(H786,PriorMonth!H:H,0)),"New","Unresolved")</f>
        <v>New</v>
      </c>
      <c r="B786" s="148">
        <v>247</v>
      </c>
      <c r="C786" s="149" t="s">
        <v>198</v>
      </c>
      <c r="D786" s="148" t="s">
        <v>23</v>
      </c>
      <c r="E786" s="148">
        <v>1970</v>
      </c>
      <c r="F786" s="149" t="s">
        <v>862</v>
      </c>
      <c r="G786" s="148" t="s">
        <v>23</v>
      </c>
      <c r="H786" s="148" t="s">
        <v>2638</v>
      </c>
      <c r="I786" s="149" t="s">
        <v>59</v>
      </c>
      <c r="J786" s="148" t="s">
        <v>203</v>
      </c>
      <c r="K786" s="148">
        <v>42829</v>
      </c>
      <c r="L786" s="149">
        <v>64</v>
      </c>
      <c r="M786" s="148" t="s">
        <v>127</v>
      </c>
      <c r="N786" s="148" t="s">
        <v>128</v>
      </c>
      <c r="O786" s="149">
        <v>42892</v>
      </c>
      <c r="P786" s="148" t="s">
        <v>1878</v>
      </c>
      <c r="Q786" s="148">
        <v>1</v>
      </c>
      <c r="R786" s="149" t="s">
        <v>33</v>
      </c>
      <c r="S786" s="148">
        <v>8209.68</v>
      </c>
      <c r="T786" s="148" t="s">
        <v>100</v>
      </c>
      <c r="U786" s="149">
        <v>8209.68</v>
      </c>
      <c r="V786" s="148" t="s">
        <v>100</v>
      </c>
      <c r="W786" s="148">
        <v>8209.68</v>
      </c>
      <c r="X786" s="149" t="s">
        <v>100</v>
      </c>
      <c r="Y786" s="148" t="s">
        <v>107</v>
      </c>
      <c r="Z786" s="148">
        <v>8.2100000000000009</v>
      </c>
      <c r="AA786" s="149">
        <v>1</v>
      </c>
      <c r="AB786" s="148" t="s">
        <v>629</v>
      </c>
      <c r="AC786" s="148" t="s">
        <v>455</v>
      </c>
      <c r="AD786" s="149" t="s">
        <v>2626</v>
      </c>
      <c r="AE786" s="148" t="s">
        <v>349</v>
      </c>
      <c r="AF786" s="148"/>
      <c r="AG786" s="149"/>
      <c r="AH786" s="148"/>
      <c r="AI786" s="148"/>
      <c r="AJ786" s="149"/>
      <c r="AK786" s="148" t="str">
        <f t="shared" si="36"/>
        <v>GFS</v>
      </c>
      <c r="AL786" s="148" t="str">
        <f t="shared" si="37"/>
        <v>Non- ICB</v>
      </c>
      <c r="AM786" s="196" t="str">
        <f t="shared" si="38"/>
        <v>GFS/Non- ICB</v>
      </c>
    </row>
    <row r="787" spans="1:39" x14ac:dyDescent="0.25">
      <c r="A787" s="195" t="str">
        <f>IF(ISERROR(MATCH(H787,PriorMonth!H:H,0)),"New","Unresolved")</f>
        <v>New</v>
      </c>
      <c r="B787" s="148">
        <v>247</v>
      </c>
      <c r="C787" s="149" t="s">
        <v>198</v>
      </c>
      <c r="D787" s="148" t="s">
        <v>23</v>
      </c>
      <c r="E787" s="148">
        <v>1970</v>
      </c>
      <c r="F787" s="149" t="s">
        <v>862</v>
      </c>
      <c r="G787" s="148" t="s">
        <v>23</v>
      </c>
      <c r="H787" s="148" t="s">
        <v>2641</v>
      </c>
      <c r="I787" s="149" t="s">
        <v>59</v>
      </c>
      <c r="J787" s="148" t="s">
        <v>203</v>
      </c>
      <c r="K787" s="148">
        <v>42829</v>
      </c>
      <c r="L787" s="149">
        <v>64</v>
      </c>
      <c r="M787" s="148" t="s">
        <v>127</v>
      </c>
      <c r="N787" s="148" t="s">
        <v>128</v>
      </c>
      <c r="O787" s="149">
        <v>42892</v>
      </c>
      <c r="P787" s="148" t="s">
        <v>1878</v>
      </c>
      <c r="Q787" s="148">
        <v>1</v>
      </c>
      <c r="R787" s="149" t="s">
        <v>33</v>
      </c>
      <c r="S787" s="148">
        <v>8209.68</v>
      </c>
      <c r="T787" s="148" t="s">
        <v>100</v>
      </c>
      <c r="U787" s="149">
        <v>8209.68</v>
      </c>
      <c r="V787" s="148" t="s">
        <v>100</v>
      </c>
      <c r="W787" s="148">
        <v>8209.68</v>
      </c>
      <c r="X787" s="149" t="s">
        <v>100</v>
      </c>
      <c r="Y787" s="148" t="s">
        <v>107</v>
      </c>
      <c r="Z787" s="148">
        <v>8.2100000000000009</v>
      </c>
      <c r="AA787" s="149">
        <v>1</v>
      </c>
      <c r="AB787" s="148" t="s">
        <v>629</v>
      </c>
      <c r="AC787" s="148" t="s">
        <v>455</v>
      </c>
      <c r="AD787" s="149" t="s">
        <v>2626</v>
      </c>
      <c r="AE787" s="148" t="s">
        <v>349</v>
      </c>
      <c r="AF787" s="148"/>
      <c r="AG787" s="149"/>
      <c r="AH787" s="148"/>
      <c r="AI787" s="148"/>
      <c r="AJ787" s="149"/>
      <c r="AK787" s="148" t="str">
        <f t="shared" si="36"/>
        <v>GFS</v>
      </c>
      <c r="AL787" s="148" t="str">
        <f t="shared" si="37"/>
        <v>Non- ICB</v>
      </c>
      <c r="AM787" s="196" t="str">
        <f t="shared" si="38"/>
        <v>GFS/Non- ICB</v>
      </c>
    </row>
    <row r="788" spans="1:39" x14ac:dyDescent="0.25">
      <c r="A788" s="195" t="str">
        <f>IF(ISERROR(MATCH(H788,PriorMonth!H:H,0)),"New","Unresolved")</f>
        <v>New</v>
      </c>
      <c r="B788" s="148">
        <v>95</v>
      </c>
      <c r="C788" s="149" t="s">
        <v>153</v>
      </c>
      <c r="D788" s="148" t="s">
        <v>17</v>
      </c>
      <c r="E788" s="148">
        <v>4100</v>
      </c>
      <c r="F788" s="149" t="s">
        <v>163</v>
      </c>
      <c r="G788" s="148" t="s">
        <v>15</v>
      </c>
      <c r="H788" s="148">
        <v>950110005613</v>
      </c>
      <c r="I788" s="149" t="s">
        <v>58</v>
      </c>
      <c r="J788" s="148" t="s">
        <v>195</v>
      </c>
      <c r="K788" s="148">
        <v>41905</v>
      </c>
      <c r="L788" s="149">
        <v>988</v>
      </c>
      <c r="M788" s="148" t="s">
        <v>118</v>
      </c>
      <c r="N788" s="148" t="s">
        <v>41</v>
      </c>
      <c r="O788" s="149">
        <v>42891</v>
      </c>
      <c r="P788" s="148" t="s">
        <v>1878</v>
      </c>
      <c r="Q788" s="148">
        <v>2</v>
      </c>
      <c r="R788" s="149" t="s">
        <v>33</v>
      </c>
      <c r="S788" s="148">
        <v>8202.0400000000009</v>
      </c>
      <c r="T788" s="148" t="s">
        <v>100</v>
      </c>
      <c r="U788" s="149">
        <v>8202.0400000000009</v>
      </c>
      <c r="V788" s="148" t="s">
        <v>100</v>
      </c>
      <c r="W788" s="148">
        <v>8202.0400000000009</v>
      </c>
      <c r="X788" s="149" t="s">
        <v>100</v>
      </c>
      <c r="Y788" s="148" t="s">
        <v>114</v>
      </c>
      <c r="Z788" s="148">
        <v>8.1999999999999993</v>
      </c>
      <c r="AA788" s="149">
        <v>1</v>
      </c>
      <c r="AB788" s="148" t="s">
        <v>629</v>
      </c>
      <c r="AC788" s="148" t="s">
        <v>661</v>
      </c>
      <c r="AD788" s="149" t="s">
        <v>2700</v>
      </c>
      <c r="AE788" s="148" t="s">
        <v>349</v>
      </c>
      <c r="AF788" s="148"/>
      <c r="AG788" s="149"/>
      <c r="AH788" s="148"/>
      <c r="AI788" s="148"/>
      <c r="AJ788" s="149"/>
      <c r="AK788" s="148" t="str">
        <f t="shared" si="36"/>
        <v>GFS</v>
      </c>
      <c r="AL788" s="148" t="str">
        <f t="shared" si="37"/>
        <v>Non- ICB</v>
      </c>
      <c r="AM788" s="196" t="str">
        <f t="shared" si="38"/>
        <v>GFS/Non- ICB</v>
      </c>
    </row>
    <row r="789" spans="1:39" x14ac:dyDescent="0.25">
      <c r="A789" s="195" t="str">
        <f>IF(ISERROR(MATCH(H789,PriorMonth!H:H,0)),"New","Unresolved")</f>
        <v>New</v>
      </c>
      <c r="B789" s="148">
        <v>8310</v>
      </c>
      <c r="C789" s="149" t="s">
        <v>170</v>
      </c>
      <c r="D789" s="148" t="s">
        <v>14</v>
      </c>
      <c r="E789" s="148">
        <v>8113</v>
      </c>
      <c r="F789" s="149" t="s">
        <v>201</v>
      </c>
      <c r="G789" s="148" t="s">
        <v>22</v>
      </c>
      <c r="H789" s="148" t="s">
        <v>2957</v>
      </c>
      <c r="I789" s="149" t="s">
        <v>277</v>
      </c>
      <c r="J789" s="148" t="s">
        <v>241</v>
      </c>
      <c r="K789" s="148">
        <v>42731</v>
      </c>
      <c r="L789" s="149">
        <v>162</v>
      </c>
      <c r="M789" s="148" t="s">
        <v>111</v>
      </c>
      <c r="N789" s="148" t="s">
        <v>42</v>
      </c>
      <c r="O789" s="149">
        <v>42891</v>
      </c>
      <c r="P789" s="148" t="s">
        <v>1878</v>
      </c>
      <c r="Q789" s="148">
        <v>2</v>
      </c>
      <c r="R789" s="149" t="s">
        <v>33</v>
      </c>
      <c r="S789" s="148">
        <v>34220.86</v>
      </c>
      <c r="T789" s="148" t="s">
        <v>242</v>
      </c>
      <c r="U789" s="149">
        <v>8204.08</v>
      </c>
      <c r="V789" s="148" t="s">
        <v>242</v>
      </c>
      <c r="W789" s="148">
        <v>34220.853327282312</v>
      </c>
      <c r="X789" s="149" t="s">
        <v>100</v>
      </c>
      <c r="Y789" s="148" t="s">
        <v>114</v>
      </c>
      <c r="Z789" s="148">
        <v>8.1999999999999993</v>
      </c>
      <c r="AA789" s="149">
        <v>1</v>
      </c>
      <c r="AB789" s="148" t="s">
        <v>630</v>
      </c>
      <c r="AC789" s="148" t="s">
        <v>439</v>
      </c>
      <c r="AD789" s="149" t="s">
        <v>2958</v>
      </c>
      <c r="AE789" s="148" t="s">
        <v>350</v>
      </c>
      <c r="AF789" s="148"/>
      <c r="AG789" s="149"/>
      <c r="AH789" s="148"/>
      <c r="AI789" s="148"/>
      <c r="AJ789" s="149"/>
      <c r="AK789" s="148" t="str">
        <f t="shared" si="36"/>
        <v>GFS</v>
      </c>
      <c r="AL789" s="148" t="str">
        <f t="shared" si="37"/>
        <v>Non- ICB</v>
      </c>
      <c r="AM789" s="196" t="str">
        <f t="shared" si="38"/>
        <v>GFS/Non- ICB</v>
      </c>
    </row>
    <row r="790" spans="1:39" x14ac:dyDescent="0.25">
      <c r="A790" s="195" t="str">
        <f>IF(ISERROR(MATCH(H790,PriorMonth!H:H,0)),"New","Unresolved")</f>
        <v>Unresolved</v>
      </c>
      <c r="B790" s="148">
        <v>8520</v>
      </c>
      <c r="C790" s="149" t="s">
        <v>842</v>
      </c>
      <c r="D790" s="148" t="s">
        <v>19</v>
      </c>
      <c r="E790" s="148">
        <v>199</v>
      </c>
      <c r="F790" s="149" t="s">
        <v>137</v>
      </c>
      <c r="G790" s="148" t="s">
        <v>22</v>
      </c>
      <c r="H790" s="148" t="s">
        <v>1697</v>
      </c>
      <c r="I790" s="149" t="s">
        <v>57</v>
      </c>
      <c r="J790" s="148" t="s">
        <v>381</v>
      </c>
      <c r="K790" s="148">
        <v>42768</v>
      </c>
      <c r="L790" s="149">
        <v>125</v>
      </c>
      <c r="M790" s="148" t="s">
        <v>118</v>
      </c>
      <c r="N790" s="148" t="s">
        <v>41</v>
      </c>
      <c r="O790" s="149">
        <v>42830</v>
      </c>
      <c r="P790" s="148" t="s">
        <v>838</v>
      </c>
      <c r="Q790" s="148">
        <v>63</v>
      </c>
      <c r="R790" s="149" t="s">
        <v>35</v>
      </c>
      <c r="S790" s="148">
        <v>592695</v>
      </c>
      <c r="T790" s="148" t="s">
        <v>197</v>
      </c>
      <c r="U790" s="149">
        <v>8193.89</v>
      </c>
      <c r="V790" s="148" t="s">
        <v>197</v>
      </c>
      <c r="W790" s="148">
        <v>592695.01186273934</v>
      </c>
      <c r="X790" s="149" t="s">
        <v>100</v>
      </c>
      <c r="Y790" s="148" t="s">
        <v>114</v>
      </c>
      <c r="Z790" s="148">
        <v>8.19</v>
      </c>
      <c r="AA790" s="149">
        <v>1</v>
      </c>
      <c r="AB790" s="148" t="s">
        <v>630</v>
      </c>
      <c r="AC790" s="148" t="s">
        <v>484</v>
      </c>
      <c r="AD790" s="149" t="s">
        <v>363</v>
      </c>
      <c r="AE790" s="148" t="s">
        <v>350</v>
      </c>
      <c r="AF790" s="148"/>
      <c r="AG790" s="149"/>
      <c r="AH790" s="148"/>
      <c r="AI790" s="148"/>
      <c r="AJ790" s="149"/>
      <c r="AK790" s="148" t="str">
        <f t="shared" si="36"/>
        <v>Non-GFS</v>
      </c>
      <c r="AL790" s="148" t="str">
        <f t="shared" si="37"/>
        <v>Non- ICB</v>
      </c>
      <c r="AM790" s="196" t="str">
        <f t="shared" si="38"/>
        <v>Non-GFS/Non- ICB</v>
      </c>
    </row>
    <row r="791" spans="1:39" x14ac:dyDescent="0.25">
      <c r="A791" s="195" t="str">
        <f>IF(ISERROR(MATCH(H791,PriorMonth!H:H,0)),"New","Unresolved")</f>
        <v>Unresolved</v>
      </c>
      <c r="B791" s="148">
        <v>8520</v>
      </c>
      <c r="C791" s="149" t="s">
        <v>842</v>
      </c>
      <c r="D791" s="148" t="s">
        <v>19</v>
      </c>
      <c r="E791" s="148">
        <v>795</v>
      </c>
      <c r="F791" s="149" t="s">
        <v>264</v>
      </c>
      <c r="G791" s="148" t="s">
        <v>14</v>
      </c>
      <c r="H791" s="148">
        <v>85203820000474</v>
      </c>
      <c r="I791" s="149" t="s">
        <v>277</v>
      </c>
      <c r="J791" s="148" t="s">
        <v>306</v>
      </c>
      <c r="K791" s="148">
        <v>42796</v>
      </c>
      <c r="L791" s="149">
        <v>97</v>
      </c>
      <c r="M791" s="148" t="s">
        <v>161</v>
      </c>
      <c r="N791" s="148" t="s">
        <v>128</v>
      </c>
      <c r="O791" s="149">
        <v>42859</v>
      </c>
      <c r="P791" s="148" t="s">
        <v>1878</v>
      </c>
      <c r="Q791" s="148">
        <v>34</v>
      </c>
      <c r="R791" s="149" t="s">
        <v>34</v>
      </c>
      <c r="S791" s="148">
        <v>590403.99</v>
      </c>
      <c r="T791" s="148" t="s">
        <v>197</v>
      </c>
      <c r="U791" s="149">
        <v>8162.22</v>
      </c>
      <c r="V791" s="148" t="s">
        <v>197</v>
      </c>
      <c r="W791" s="148">
        <v>590404.201145767</v>
      </c>
      <c r="X791" s="149" t="s">
        <v>100</v>
      </c>
      <c r="Y791" s="148" t="s">
        <v>114</v>
      </c>
      <c r="Z791" s="148">
        <v>8.16</v>
      </c>
      <c r="AA791" s="149">
        <v>1</v>
      </c>
      <c r="AB791" s="148" t="s">
        <v>630</v>
      </c>
      <c r="AC791" s="148" t="s">
        <v>426</v>
      </c>
      <c r="AD791" s="149" t="s">
        <v>2046</v>
      </c>
      <c r="AE791" s="148" t="s">
        <v>350</v>
      </c>
      <c r="AF791" s="148"/>
      <c r="AG791" s="149"/>
      <c r="AH791" s="148"/>
      <c r="AI791" s="148"/>
      <c r="AJ791" s="149"/>
      <c r="AK791" s="148" t="str">
        <f t="shared" si="36"/>
        <v>GFS</v>
      </c>
      <c r="AL791" s="148" t="str">
        <f t="shared" si="37"/>
        <v>ICB</v>
      </c>
      <c r="AM791" s="196" t="str">
        <f t="shared" si="38"/>
        <v>GFS/ICB</v>
      </c>
    </row>
    <row r="792" spans="1:39" x14ac:dyDescent="0.25">
      <c r="A792" s="195" t="str">
        <f>IF(ISERROR(MATCH(H792,PriorMonth!H:H,0)),"New","Unresolved")</f>
        <v>New</v>
      </c>
      <c r="B792" s="148">
        <v>95</v>
      </c>
      <c r="C792" s="149" t="s">
        <v>153</v>
      </c>
      <c r="D792" s="148" t="s">
        <v>17</v>
      </c>
      <c r="E792" s="148">
        <v>309</v>
      </c>
      <c r="F792" s="149" t="s">
        <v>123</v>
      </c>
      <c r="G792" s="148" t="s">
        <v>21</v>
      </c>
      <c r="H792" s="148">
        <v>950110010972</v>
      </c>
      <c r="I792" s="149" t="s">
        <v>58</v>
      </c>
      <c r="J792" s="148" t="s">
        <v>195</v>
      </c>
      <c r="K792" s="148">
        <v>42821</v>
      </c>
      <c r="L792" s="149">
        <v>72</v>
      </c>
      <c r="M792" s="148" t="s">
        <v>111</v>
      </c>
      <c r="N792" s="148" t="s">
        <v>42</v>
      </c>
      <c r="O792" s="149">
        <v>42892</v>
      </c>
      <c r="P792" s="148" t="s">
        <v>1878</v>
      </c>
      <c r="Q792" s="148">
        <v>1</v>
      </c>
      <c r="R792" s="149" t="s">
        <v>33</v>
      </c>
      <c r="S792" s="148">
        <v>8136</v>
      </c>
      <c r="T792" s="148" t="s">
        <v>100</v>
      </c>
      <c r="U792" s="149">
        <v>8136</v>
      </c>
      <c r="V792" s="148" t="s">
        <v>100</v>
      </c>
      <c r="W792" s="148">
        <v>8136</v>
      </c>
      <c r="X792" s="149" t="s">
        <v>100</v>
      </c>
      <c r="Y792" s="148" t="s">
        <v>114</v>
      </c>
      <c r="Z792" s="148">
        <v>8.14</v>
      </c>
      <c r="AA792" s="149">
        <v>1</v>
      </c>
      <c r="AB792" s="148" t="s">
        <v>629</v>
      </c>
      <c r="AC792" s="148" t="s">
        <v>864</v>
      </c>
      <c r="AD792" s="149" t="s">
        <v>380</v>
      </c>
      <c r="AE792" s="148" t="s">
        <v>349</v>
      </c>
      <c r="AF792" s="148"/>
      <c r="AG792" s="149"/>
      <c r="AH792" s="148"/>
      <c r="AI792" s="148"/>
      <c r="AJ792" s="149"/>
      <c r="AK792" s="148" t="str">
        <f t="shared" si="36"/>
        <v>GFS</v>
      </c>
      <c r="AL792" s="148" t="str">
        <f t="shared" si="37"/>
        <v>Non- ICB</v>
      </c>
      <c r="AM792" s="196" t="str">
        <f t="shared" si="38"/>
        <v>GFS/Non- ICB</v>
      </c>
    </row>
    <row r="793" spans="1:39" x14ac:dyDescent="0.25">
      <c r="A793" s="195" t="str">
        <f>IF(ISERROR(MATCH(H793,PriorMonth!H:H,0)),"New","Unresolved")</f>
        <v>New</v>
      </c>
      <c r="B793" s="148">
        <v>95</v>
      </c>
      <c r="C793" s="149" t="s">
        <v>153</v>
      </c>
      <c r="D793" s="148" t="s">
        <v>17</v>
      </c>
      <c r="E793" s="148">
        <v>199</v>
      </c>
      <c r="F793" s="149" t="s">
        <v>137</v>
      </c>
      <c r="G793" s="148" t="s">
        <v>22</v>
      </c>
      <c r="H793" s="148">
        <v>950110011447</v>
      </c>
      <c r="I793" s="149" t="s">
        <v>58</v>
      </c>
      <c r="J793" s="148" t="s">
        <v>195</v>
      </c>
      <c r="K793" s="148">
        <v>42823</v>
      </c>
      <c r="L793" s="149">
        <v>70</v>
      </c>
      <c r="M793" s="148" t="s">
        <v>111</v>
      </c>
      <c r="N793" s="148" t="s">
        <v>42</v>
      </c>
      <c r="O793" s="149">
        <v>42893</v>
      </c>
      <c r="P793" s="148" t="s">
        <v>1878</v>
      </c>
      <c r="Q793" s="148">
        <v>0</v>
      </c>
      <c r="R793" s="149" t="s">
        <v>33</v>
      </c>
      <c r="S793" s="148">
        <v>8140.5</v>
      </c>
      <c r="T793" s="148" t="s">
        <v>100</v>
      </c>
      <c r="U793" s="149">
        <v>8140.5</v>
      </c>
      <c r="V793" s="148" t="s">
        <v>100</v>
      </c>
      <c r="W793" s="148">
        <v>8140.5</v>
      </c>
      <c r="X793" s="149" t="s">
        <v>100</v>
      </c>
      <c r="Y793" s="148" t="s">
        <v>114</v>
      </c>
      <c r="Z793" s="148">
        <v>8.14</v>
      </c>
      <c r="AA793" s="149">
        <v>1</v>
      </c>
      <c r="AB793" s="148" t="s">
        <v>629</v>
      </c>
      <c r="AC793" s="148" t="s">
        <v>513</v>
      </c>
      <c r="AD793" s="149" t="s">
        <v>402</v>
      </c>
      <c r="AE793" s="148" t="s">
        <v>349</v>
      </c>
      <c r="AF793" s="148"/>
      <c r="AG793" s="149"/>
      <c r="AH793" s="148"/>
      <c r="AI793" s="148"/>
      <c r="AJ793" s="149"/>
      <c r="AK793" s="148" t="str">
        <f t="shared" si="36"/>
        <v>GFS</v>
      </c>
      <c r="AL793" s="148" t="str">
        <f t="shared" si="37"/>
        <v>Non- ICB</v>
      </c>
      <c r="AM793" s="196" t="str">
        <f t="shared" si="38"/>
        <v>GFS/Non- ICB</v>
      </c>
    </row>
    <row r="794" spans="1:39" x14ac:dyDescent="0.25">
      <c r="A794" s="195" t="str">
        <f>IF(ISERROR(MATCH(H794,PriorMonth!H:H,0)),"New","Unresolved")</f>
        <v>New</v>
      </c>
      <c r="B794" s="148">
        <v>8310</v>
      </c>
      <c r="C794" s="149" t="s">
        <v>170</v>
      </c>
      <c r="D794" s="148" t="s">
        <v>14</v>
      </c>
      <c r="E794" s="148">
        <v>692</v>
      </c>
      <c r="F794" s="149" t="s">
        <v>187</v>
      </c>
      <c r="G794" s="148" t="s">
        <v>16</v>
      </c>
      <c r="H794" s="148" t="s">
        <v>2894</v>
      </c>
      <c r="I794" s="149" t="s">
        <v>57</v>
      </c>
      <c r="J794" s="148" t="s">
        <v>133</v>
      </c>
      <c r="K794" s="148">
        <v>42249</v>
      </c>
      <c r="L794" s="149">
        <v>644</v>
      </c>
      <c r="M794" s="148" t="s">
        <v>111</v>
      </c>
      <c r="N794" s="148" t="s">
        <v>42</v>
      </c>
      <c r="O794" s="149">
        <v>42891</v>
      </c>
      <c r="P794" s="148" t="s">
        <v>1878</v>
      </c>
      <c r="Q794" s="148">
        <v>2</v>
      </c>
      <c r="R794" s="149" t="s">
        <v>33</v>
      </c>
      <c r="S794" s="148">
        <v>33933.83</v>
      </c>
      <c r="T794" s="148" t="s">
        <v>242</v>
      </c>
      <c r="U794" s="149">
        <v>8135.27</v>
      </c>
      <c r="V794" s="148" t="s">
        <v>242</v>
      </c>
      <c r="W794" s="148">
        <v>33933.833098633848</v>
      </c>
      <c r="X794" s="149" t="s">
        <v>100</v>
      </c>
      <c r="Y794" s="148" t="s">
        <v>114</v>
      </c>
      <c r="Z794" s="148">
        <v>8.14</v>
      </c>
      <c r="AA794" s="149">
        <v>1</v>
      </c>
      <c r="AB794" s="148" t="s">
        <v>630</v>
      </c>
      <c r="AC794" s="148" t="s">
        <v>416</v>
      </c>
      <c r="AD794" s="149" t="s">
        <v>2895</v>
      </c>
      <c r="AE794" s="148" t="s">
        <v>350</v>
      </c>
      <c r="AF794" s="148"/>
      <c r="AG794" s="149"/>
      <c r="AH794" s="148"/>
      <c r="AI794" s="148"/>
      <c r="AJ794" s="149"/>
      <c r="AK794" s="148" t="str">
        <f t="shared" si="36"/>
        <v>GFS</v>
      </c>
      <c r="AL794" s="148" t="str">
        <f t="shared" si="37"/>
        <v>Non- ICB</v>
      </c>
      <c r="AM794" s="196" t="str">
        <f t="shared" si="38"/>
        <v>GFS/Non- ICB</v>
      </c>
    </row>
    <row r="795" spans="1:39" x14ac:dyDescent="0.25">
      <c r="A795" s="195" t="str">
        <f>IF(ISERROR(MATCH(H795,PriorMonth!H:H,0)),"New","Unresolved")</f>
        <v>New</v>
      </c>
      <c r="B795" s="148">
        <v>1730</v>
      </c>
      <c r="C795" s="149" t="s">
        <v>172</v>
      </c>
      <c r="D795" s="148" t="s">
        <v>18</v>
      </c>
      <c r="E795" s="148">
        <v>635</v>
      </c>
      <c r="F795" s="149" t="s">
        <v>142</v>
      </c>
      <c r="G795" s="148" t="s">
        <v>16</v>
      </c>
      <c r="H795" s="148" t="s">
        <v>2702</v>
      </c>
      <c r="I795" s="149" t="s">
        <v>55</v>
      </c>
      <c r="J795" s="148" t="s">
        <v>173</v>
      </c>
      <c r="K795" s="148">
        <v>42888</v>
      </c>
      <c r="L795" s="149">
        <v>5</v>
      </c>
      <c r="M795" s="148" t="s">
        <v>111</v>
      </c>
      <c r="N795" s="148" t="s">
        <v>42</v>
      </c>
      <c r="O795" s="149">
        <v>42893</v>
      </c>
      <c r="P795" s="148" t="s">
        <v>1878</v>
      </c>
      <c r="Q795" s="148">
        <v>0</v>
      </c>
      <c r="R795" s="149" t="s">
        <v>33</v>
      </c>
      <c r="S795" s="148">
        <v>8078.27</v>
      </c>
      <c r="T795" s="148" t="s">
        <v>100</v>
      </c>
      <c r="U795" s="149">
        <v>8078.27</v>
      </c>
      <c r="V795" s="148" t="s">
        <v>100</v>
      </c>
      <c r="W795" s="148">
        <v>8078.27</v>
      </c>
      <c r="X795" s="149" t="s">
        <v>100</v>
      </c>
      <c r="Y795" s="148" t="s">
        <v>114</v>
      </c>
      <c r="Z795" s="148">
        <v>8.08</v>
      </c>
      <c r="AA795" s="149">
        <v>1</v>
      </c>
      <c r="AB795" s="148" t="s">
        <v>629</v>
      </c>
      <c r="AC795" s="148" t="s">
        <v>634</v>
      </c>
      <c r="AD795" s="149" t="s">
        <v>2634</v>
      </c>
      <c r="AE795" s="148" t="s">
        <v>349</v>
      </c>
      <c r="AF795" s="148"/>
      <c r="AG795" s="149"/>
      <c r="AH795" s="148"/>
      <c r="AI795" s="148"/>
      <c r="AJ795" s="149"/>
      <c r="AK795" s="148" t="str">
        <f t="shared" si="36"/>
        <v>Non-GFS</v>
      </c>
      <c r="AL795" s="148" t="str">
        <f t="shared" si="37"/>
        <v>Non- ICB</v>
      </c>
      <c r="AM795" s="196" t="str">
        <f t="shared" si="38"/>
        <v>Non-GFS/Non- ICB</v>
      </c>
    </row>
    <row r="796" spans="1:39" x14ac:dyDescent="0.25">
      <c r="A796" s="195" t="str">
        <f>IF(ISERROR(MATCH(H796,PriorMonth!H:H,0)),"New","Unresolved")</f>
        <v>Unresolved</v>
      </c>
      <c r="B796" s="148">
        <v>8520</v>
      </c>
      <c r="C796" s="149" t="s">
        <v>842</v>
      </c>
      <c r="D796" s="148" t="s">
        <v>19</v>
      </c>
      <c r="E796" s="148">
        <v>260</v>
      </c>
      <c r="F796" s="149" t="s">
        <v>113</v>
      </c>
      <c r="G796" s="148" t="s">
        <v>23</v>
      </c>
      <c r="H796" s="148" t="s">
        <v>1555</v>
      </c>
      <c r="I796" s="149" t="s">
        <v>54</v>
      </c>
      <c r="J796" s="148" t="s">
        <v>381</v>
      </c>
      <c r="K796" s="148">
        <v>42768</v>
      </c>
      <c r="L796" s="149">
        <v>125</v>
      </c>
      <c r="M796" s="148" t="s">
        <v>127</v>
      </c>
      <c r="N796" s="148" t="s">
        <v>128</v>
      </c>
      <c r="O796" s="149">
        <v>42831</v>
      </c>
      <c r="P796" s="148" t="s">
        <v>838</v>
      </c>
      <c r="Q796" s="148">
        <v>62</v>
      </c>
      <c r="R796" s="149" t="s">
        <v>35</v>
      </c>
      <c r="S796" s="148">
        <v>584057</v>
      </c>
      <c r="T796" s="148" t="s">
        <v>197</v>
      </c>
      <c r="U796" s="149">
        <v>8074.47</v>
      </c>
      <c r="V796" s="148" t="s">
        <v>197</v>
      </c>
      <c r="W796" s="148">
        <v>584056.91221572831</v>
      </c>
      <c r="X796" s="149" t="s">
        <v>100</v>
      </c>
      <c r="Y796" s="148" t="s">
        <v>114</v>
      </c>
      <c r="Z796" s="148">
        <v>8.07</v>
      </c>
      <c r="AA796" s="149">
        <v>1</v>
      </c>
      <c r="AB796" s="148" t="s">
        <v>630</v>
      </c>
      <c r="AC796" s="148" t="s">
        <v>681</v>
      </c>
      <c r="AD796" s="149" t="s">
        <v>354</v>
      </c>
      <c r="AE796" s="148" t="s">
        <v>350</v>
      </c>
      <c r="AF796" s="148"/>
      <c r="AG796" s="149"/>
      <c r="AH796" s="148"/>
      <c r="AI796" s="148"/>
      <c r="AJ796" s="149"/>
      <c r="AK796" s="148" t="str">
        <f t="shared" si="36"/>
        <v>Non-GFS</v>
      </c>
      <c r="AL796" s="148" t="str">
        <f t="shared" si="37"/>
        <v>Non- ICB</v>
      </c>
      <c r="AM796" s="196" t="str">
        <f t="shared" si="38"/>
        <v>Non-GFS/Non- ICB</v>
      </c>
    </row>
    <row r="797" spans="1:39" x14ac:dyDescent="0.25">
      <c r="A797" s="195" t="str">
        <f>IF(ISERROR(MATCH(H797,PriorMonth!H:H,0)),"New","Unresolved")</f>
        <v>Unresolved</v>
      </c>
      <c r="B797" s="148">
        <v>8520</v>
      </c>
      <c r="C797" s="149" t="s">
        <v>842</v>
      </c>
      <c r="D797" s="148" t="s">
        <v>19</v>
      </c>
      <c r="E797" s="148">
        <v>8420</v>
      </c>
      <c r="F797" s="149" t="s">
        <v>234</v>
      </c>
      <c r="G797" s="148" t="s">
        <v>19</v>
      </c>
      <c r="H797" s="148">
        <v>85202710000434</v>
      </c>
      <c r="I797" s="149" t="s">
        <v>537</v>
      </c>
      <c r="J797" s="148" t="s">
        <v>311</v>
      </c>
      <c r="K797" s="148">
        <v>42544</v>
      </c>
      <c r="L797" s="149">
        <v>349</v>
      </c>
      <c r="M797" s="148" t="s">
        <v>105</v>
      </c>
      <c r="N797" s="148" t="s">
        <v>41</v>
      </c>
      <c r="O797" s="149">
        <v>42618</v>
      </c>
      <c r="P797" s="148" t="s">
        <v>406</v>
      </c>
      <c r="Q797" s="148">
        <v>275</v>
      </c>
      <c r="R797" s="149" t="s">
        <v>37</v>
      </c>
      <c r="S797" s="148">
        <v>582408</v>
      </c>
      <c r="T797" s="148" t="s">
        <v>197</v>
      </c>
      <c r="U797" s="149">
        <v>8051.67</v>
      </c>
      <c r="V797" s="148" t="s">
        <v>197</v>
      </c>
      <c r="W797" s="148">
        <v>582407.70210057287</v>
      </c>
      <c r="X797" s="149" t="s">
        <v>100</v>
      </c>
      <c r="Y797" s="148" t="s">
        <v>107</v>
      </c>
      <c r="Z797" s="148">
        <v>8.0500000000000007</v>
      </c>
      <c r="AA797" s="149">
        <v>1</v>
      </c>
      <c r="AB797" s="148" t="s">
        <v>630</v>
      </c>
      <c r="AC797" s="148" t="s">
        <v>503</v>
      </c>
      <c r="AD797" s="149" t="s">
        <v>1291</v>
      </c>
      <c r="AE797" s="148" t="s">
        <v>350</v>
      </c>
      <c r="AF797" s="148"/>
      <c r="AG797" s="149"/>
      <c r="AH797" s="148"/>
      <c r="AI797" s="148"/>
      <c r="AJ797" s="149"/>
      <c r="AK797" s="148" t="str">
        <f t="shared" si="36"/>
        <v>GFS</v>
      </c>
      <c r="AL797" s="148" t="str">
        <f t="shared" si="37"/>
        <v>Non- ICB</v>
      </c>
      <c r="AM797" s="196" t="str">
        <f t="shared" si="38"/>
        <v>GFS/Non- ICB</v>
      </c>
    </row>
    <row r="798" spans="1:39" x14ac:dyDescent="0.25">
      <c r="A798" s="195" t="str">
        <f>IF(ISERROR(MATCH(H798,PriorMonth!H:H,0)),"New","Unresolved")</f>
        <v>Unresolved</v>
      </c>
      <c r="B798" s="148">
        <v>8520</v>
      </c>
      <c r="C798" s="149" t="s">
        <v>842</v>
      </c>
      <c r="D798" s="148" t="s">
        <v>19</v>
      </c>
      <c r="E798" s="148">
        <v>95</v>
      </c>
      <c r="F798" s="149" t="s">
        <v>153</v>
      </c>
      <c r="G798" s="148" t="s">
        <v>17</v>
      </c>
      <c r="H798" s="148">
        <v>85200330013740</v>
      </c>
      <c r="I798" s="149" t="s">
        <v>58</v>
      </c>
      <c r="J798" s="148" t="s">
        <v>545</v>
      </c>
      <c r="K798" s="148">
        <v>42676</v>
      </c>
      <c r="L798" s="149">
        <v>217</v>
      </c>
      <c r="M798" s="148" t="s">
        <v>158</v>
      </c>
      <c r="N798" s="148" t="s">
        <v>41</v>
      </c>
      <c r="O798" s="149">
        <v>42732</v>
      </c>
      <c r="P798" s="148" t="s">
        <v>651</v>
      </c>
      <c r="Q798" s="148">
        <v>161</v>
      </c>
      <c r="R798" s="149" t="s">
        <v>39</v>
      </c>
      <c r="S798" s="148">
        <v>581796.5</v>
      </c>
      <c r="T798" s="148" t="s">
        <v>197</v>
      </c>
      <c r="U798" s="149">
        <v>8043.22</v>
      </c>
      <c r="V798" s="148" t="s">
        <v>197</v>
      </c>
      <c r="W798" s="148">
        <v>581796.48168508767</v>
      </c>
      <c r="X798" s="149" t="s">
        <v>100</v>
      </c>
      <c r="Y798" s="148" t="s">
        <v>114</v>
      </c>
      <c r="Z798" s="148">
        <v>8.0399999999999991</v>
      </c>
      <c r="AA798" s="149">
        <v>1</v>
      </c>
      <c r="AB798" s="148" t="s">
        <v>630</v>
      </c>
      <c r="AC798" s="148" t="s">
        <v>422</v>
      </c>
      <c r="AD798" s="149" t="s">
        <v>2018</v>
      </c>
      <c r="AE798" s="148" t="s">
        <v>350</v>
      </c>
      <c r="AF798" s="148"/>
      <c r="AG798" s="149"/>
      <c r="AH798" s="148"/>
      <c r="AI798" s="148"/>
      <c r="AJ798" s="149"/>
      <c r="AK798" s="148" t="str">
        <f t="shared" si="36"/>
        <v>GFS</v>
      </c>
      <c r="AL798" s="148" t="str">
        <f t="shared" si="37"/>
        <v>Non- ICB</v>
      </c>
      <c r="AM798" s="196" t="str">
        <f t="shared" si="38"/>
        <v>GFS/Non- ICB</v>
      </c>
    </row>
    <row r="799" spans="1:39" x14ac:dyDescent="0.25">
      <c r="A799" s="195" t="str">
        <f>IF(ISERROR(MATCH(H799,PriorMonth!H:H,0)),"New","Unresolved")</f>
        <v>Unresolved</v>
      </c>
      <c r="B799" s="148">
        <v>199</v>
      </c>
      <c r="C799" s="149" t="s">
        <v>137</v>
      </c>
      <c r="D799" s="148" t="s">
        <v>22</v>
      </c>
      <c r="E799" s="148">
        <v>635</v>
      </c>
      <c r="F799" s="149" t="s">
        <v>142</v>
      </c>
      <c r="G799" s="148" t="s">
        <v>16</v>
      </c>
      <c r="H799" s="148">
        <v>1990110061629</v>
      </c>
      <c r="I799" s="149" t="s">
        <v>56</v>
      </c>
      <c r="J799" s="148" t="s">
        <v>328</v>
      </c>
      <c r="K799" s="148">
        <v>42697</v>
      </c>
      <c r="L799" s="149">
        <v>196</v>
      </c>
      <c r="M799" s="148" t="s">
        <v>158</v>
      </c>
      <c r="N799" s="148" t="s">
        <v>41</v>
      </c>
      <c r="O799" s="149">
        <v>42775</v>
      </c>
      <c r="P799" s="148" t="s">
        <v>838</v>
      </c>
      <c r="Q799" s="148">
        <v>118</v>
      </c>
      <c r="R799" s="149" t="s">
        <v>36</v>
      </c>
      <c r="S799" s="148">
        <v>9000</v>
      </c>
      <c r="T799" s="148" t="s">
        <v>248</v>
      </c>
      <c r="U799" s="149">
        <v>8020.68</v>
      </c>
      <c r="V799" s="148" t="s">
        <v>248</v>
      </c>
      <c r="W799" s="148">
        <v>9000.0047128198348</v>
      </c>
      <c r="X799" s="149" t="s">
        <v>100</v>
      </c>
      <c r="Y799" s="148" t="s">
        <v>114</v>
      </c>
      <c r="Z799" s="148">
        <v>8.02</v>
      </c>
      <c r="AA799" s="149">
        <v>1</v>
      </c>
      <c r="AB799" s="148" t="s">
        <v>629</v>
      </c>
      <c r="AC799" s="148" t="s">
        <v>429</v>
      </c>
      <c r="AD799" s="149" t="s">
        <v>1021</v>
      </c>
      <c r="AE799" s="148" t="s">
        <v>349</v>
      </c>
      <c r="AF799" s="148"/>
      <c r="AG799" s="149"/>
      <c r="AH799" s="148"/>
      <c r="AI799" s="148"/>
      <c r="AJ799" s="149"/>
      <c r="AK799" s="148" t="str">
        <f t="shared" si="36"/>
        <v>GFS</v>
      </c>
      <c r="AL799" s="148" t="str">
        <f t="shared" si="37"/>
        <v>Non- ICB</v>
      </c>
      <c r="AM799" s="196" t="str">
        <f t="shared" si="38"/>
        <v>GFS/Non- ICB</v>
      </c>
    </row>
    <row r="800" spans="1:39" x14ac:dyDescent="0.25">
      <c r="A800" s="195" t="str">
        <f>IF(ISERROR(MATCH(H800,PriorMonth!H:H,0)),"New","Unresolved")</f>
        <v>New</v>
      </c>
      <c r="B800" s="148">
        <v>1730</v>
      </c>
      <c r="C800" s="149" t="s">
        <v>172</v>
      </c>
      <c r="D800" s="148" t="s">
        <v>18</v>
      </c>
      <c r="E800" s="148">
        <v>1750</v>
      </c>
      <c r="F800" s="149" t="s">
        <v>159</v>
      </c>
      <c r="G800" s="148" t="s">
        <v>18</v>
      </c>
      <c r="H800" s="148">
        <v>9380</v>
      </c>
      <c r="I800" s="149" t="s">
        <v>55</v>
      </c>
      <c r="J800" s="148" t="s">
        <v>173</v>
      </c>
      <c r="K800" s="148">
        <v>42829</v>
      </c>
      <c r="L800" s="149">
        <v>64</v>
      </c>
      <c r="M800" s="148" t="s">
        <v>118</v>
      </c>
      <c r="N800" s="148" t="s">
        <v>41</v>
      </c>
      <c r="O800" s="149">
        <v>42891</v>
      </c>
      <c r="P800" s="148" t="s">
        <v>1878</v>
      </c>
      <c r="Q800" s="148">
        <v>2</v>
      </c>
      <c r="R800" s="149" t="s">
        <v>33</v>
      </c>
      <c r="S800" s="148">
        <v>8000</v>
      </c>
      <c r="T800" s="148" t="s">
        <v>100</v>
      </c>
      <c r="U800" s="149">
        <v>8000</v>
      </c>
      <c r="V800" s="148" t="s">
        <v>100</v>
      </c>
      <c r="W800" s="148">
        <v>8000</v>
      </c>
      <c r="X800" s="149" t="s">
        <v>100</v>
      </c>
      <c r="Y800" s="148" t="s">
        <v>107</v>
      </c>
      <c r="Z800" s="148">
        <v>8</v>
      </c>
      <c r="AA800" s="149">
        <v>1</v>
      </c>
      <c r="AB800" s="148" t="s">
        <v>629</v>
      </c>
      <c r="AC800" s="148" t="s">
        <v>949</v>
      </c>
      <c r="AD800" s="149" t="s">
        <v>2666</v>
      </c>
      <c r="AE800" s="148" t="s">
        <v>349</v>
      </c>
      <c r="AF800" s="148"/>
      <c r="AG800" s="149"/>
      <c r="AH800" s="148"/>
      <c r="AI800" s="148"/>
      <c r="AJ800" s="149"/>
      <c r="AK800" s="148" t="str">
        <f t="shared" si="36"/>
        <v>Non-GFS</v>
      </c>
      <c r="AL800" s="148" t="str">
        <f t="shared" si="37"/>
        <v>Non- ICB</v>
      </c>
      <c r="AM800" s="196" t="str">
        <f t="shared" si="38"/>
        <v>Non-GFS/Non- ICB</v>
      </c>
    </row>
    <row r="801" spans="1:39" x14ac:dyDescent="0.25">
      <c r="A801" s="195" t="str">
        <f>IF(ISERROR(MATCH(H801,PriorMonth!H:H,0)),"New","Unresolved")</f>
        <v>New</v>
      </c>
      <c r="B801" s="148">
        <v>95</v>
      </c>
      <c r="C801" s="149" t="s">
        <v>153</v>
      </c>
      <c r="D801" s="148" t="s">
        <v>17</v>
      </c>
      <c r="E801" s="148">
        <v>260</v>
      </c>
      <c r="F801" s="149" t="s">
        <v>113</v>
      </c>
      <c r="G801" s="148" t="s">
        <v>23</v>
      </c>
      <c r="H801" s="148">
        <v>950110011703</v>
      </c>
      <c r="I801" s="149" t="s">
        <v>58</v>
      </c>
      <c r="J801" s="148" t="s">
        <v>195</v>
      </c>
      <c r="K801" s="148">
        <v>42825</v>
      </c>
      <c r="L801" s="149">
        <v>68</v>
      </c>
      <c r="M801" s="148" t="s">
        <v>111</v>
      </c>
      <c r="N801" s="148" t="s">
        <v>42</v>
      </c>
      <c r="O801" s="149">
        <v>42892</v>
      </c>
      <c r="P801" s="148" t="s">
        <v>1878</v>
      </c>
      <c r="Q801" s="148">
        <v>1</v>
      </c>
      <c r="R801" s="149" t="s">
        <v>33</v>
      </c>
      <c r="S801" s="148">
        <v>7974.05</v>
      </c>
      <c r="T801" s="148" t="s">
        <v>100</v>
      </c>
      <c r="U801" s="149">
        <v>7974.05</v>
      </c>
      <c r="V801" s="148" t="s">
        <v>100</v>
      </c>
      <c r="W801" s="148">
        <v>7974.05</v>
      </c>
      <c r="X801" s="149" t="s">
        <v>100</v>
      </c>
      <c r="Y801" s="148" t="s">
        <v>114</v>
      </c>
      <c r="Z801" s="148">
        <v>7.97</v>
      </c>
      <c r="AA801" s="149">
        <v>1</v>
      </c>
      <c r="AB801" s="148" t="s">
        <v>629</v>
      </c>
      <c r="AC801" s="148" t="s">
        <v>442</v>
      </c>
      <c r="AD801" s="149" t="s">
        <v>2701</v>
      </c>
      <c r="AE801" s="148" t="s">
        <v>349</v>
      </c>
      <c r="AF801" s="148"/>
      <c r="AG801" s="149"/>
      <c r="AH801" s="148"/>
      <c r="AI801" s="148"/>
      <c r="AJ801" s="149"/>
      <c r="AK801" s="148" t="str">
        <f t="shared" si="36"/>
        <v>GFS</v>
      </c>
      <c r="AL801" s="148" t="str">
        <f t="shared" si="37"/>
        <v>Non- ICB</v>
      </c>
      <c r="AM801" s="196" t="str">
        <f t="shared" si="38"/>
        <v>GFS/Non- ICB</v>
      </c>
    </row>
    <row r="802" spans="1:39" x14ac:dyDescent="0.25">
      <c r="A802" s="195" t="str">
        <f>IF(ISERROR(MATCH(H802,PriorMonth!H:H,0)),"New","Unresolved")</f>
        <v>Unresolved</v>
      </c>
      <c r="B802" s="148">
        <v>8310</v>
      </c>
      <c r="C802" s="149" t="s">
        <v>170</v>
      </c>
      <c r="D802" s="148" t="s">
        <v>14</v>
      </c>
      <c r="E802" s="148">
        <v>199</v>
      </c>
      <c r="F802" s="149" t="s">
        <v>137</v>
      </c>
      <c r="G802" s="148" t="s">
        <v>22</v>
      </c>
      <c r="H802" s="148" t="s">
        <v>1002</v>
      </c>
      <c r="I802" s="149" t="s">
        <v>57</v>
      </c>
      <c r="J802" s="148" t="s">
        <v>133</v>
      </c>
      <c r="K802" s="148">
        <v>42677</v>
      </c>
      <c r="L802" s="149">
        <v>216</v>
      </c>
      <c r="M802" s="148" t="s">
        <v>111</v>
      </c>
      <c r="N802" s="148" t="s">
        <v>42</v>
      </c>
      <c r="O802" s="149">
        <v>42775</v>
      </c>
      <c r="P802" s="148" t="s">
        <v>838</v>
      </c>
      <c r="Q802" s="148">
        <v>118</v>
      </c>
      <c r="R802" s="149" t="s">
        <v>36</v>
      </c>
      <c r="S802" s="148">
        <v>33254.07</v>
      </c>
      <c r="T802" s="148" t="s">
        <v>242</v>
      </c>
      <c r="U802" s="149">
        <v>7972.3</v>
      </c>
      <c r="V802" s="148" t="s">
        <v>242</v>
      </c>
      <c r="W802" s="148">
        <v>33254.052737307873</v>
      </c>
      <c r="X802" s="149" t="s">
        <v>100</v>
      </c>
      <c r="Y802" s="148" t="s">
        <v>114</v>
      </c>
      <c r="Z802" s="148">
        <v>7.97</v>
      </c>
      <c r="AA802" s="149">
        <v>1</v>
      </c>
      <c r="AB802" s="148" t="s">
        <v>630</v>
      </c>
      <c r="AC802" s="148" t="s">
        <v>484</v>
      </c>
      <c r="AD802" s="149" t="s">
        <v>396</v>
      </c>
      <c r="AE802" s="148" t="s">
        <v>350</v>
      </c>
      <c r="AF802" s="148"/>
      <c r="AG802" s="149"/>
      <c r="AH802" s="148"/>
      <c r="AI802" s="148"/>
      <c r="AJ802" s="149"/>
      <c r="AK802" s="148" t="str">
        <f t="shared" si="36"/>
        <v>GFS</v>
      </c>
      <c r="AL802" s="148" t="str">
        <f t="shared" si="37"/>
        <v>Non- ICB</v>
      </c>
      <c r="AM802" s="196" t="str">
        <f t="shared" si="38"/>
        <v>GFS/Non- ICB</v>
      </c>
    </row>
    <row r="803" spans="1:39" x14ac:dyDescent="0.25">
      <c r="A803" s="195" t="str">
        <f>IF(ISERROR(MATCH(H803,PriorMonth!H:H,0)),"New","Unresolved")</f>
        <v>Unresolved</v>
      </c>
      <c r="B803" s="148">
        <v>8310</v>
      </c>
      <c r="C803" s="149" t="s">
        <v>170</v>
      </c>
      <c r="D803" s="148" t="s">
        <v>14</v>
      </c>
      <c r="E803" s="148">
        <v>199</v>
      </c>
      <c r="F803" s="149" t="s">
        <v>137</v>
      </c>
      <c r="G803" s="148" t="s">
        <v>22</v>
      </c>
      <c r="H803" s="148" t="s">
        <v>824</v>
      </c>
      <c r="I803" s="149" t="s">
        <v>57</v>
      </c>
      <c r="J803" s="148" t="s">
        <v>133</v>
      </c>
      <c r="K803" s="148">
        <v>42647</v>
      </c>
      <c r="L803" s="149">
        <v>246</v>
      </c>
      <c r="M803" s="148" t="s">
        <v>111</v>
      </c>
      <c r="N803" s="148" t="s">
        <v>42</v>
      </c>
      <c r="O803" s="149">
        <v>42732</v>
      </c>
      <c r="P803" s="148" t="s">
        <v>651</v>
      </c>
      <c r="Q803" s="148">
        <v>161</v>
      </c>
      <c r="R803" s="149" t="s">
        <v>39</v>
      </c>
      <c r="S803" s="148">
        <v>33218.199999999997</v>
      </c>
      <c r="T803" s="148" t="s">
        <v>242</v>
      </c>
      <c r="U803" s="149">
        <v>7963.7</v>
      </c>
      <c r="V803" s="148" t="s">
        <v>242</v>
      </c>
      <c r="W803" s="148">
        <v>33218.180422726029</v>
      </c>
      <c r="X803" s="149" t="s">
        <v>100</v>
      </c>
      <c r="Y803" s="148" t="s">
        <v>114</v>
      </c>
      <c r="Z803" s="148">
        <v>7.96</v>
      </c>
      <c r="AA803" s="149">
        <v>1</v>
      </c>
      <c r="AB803" s="148" t="s">
        <v>630</v>
      </c>
      <c r="AC803" s="148" t="s">
        <v>484</v>
      </c>
      <c r="AD803" s="149" t="s">
        <v>396</v>
      </c>
      <c r="AE803" s="148" t="s">
        <v>350</v>
      </c>
      <c r="AF803" s="148"/>
      <c r="AG803" s="149"/>
      <c r="AH803" s="148"/>
      <c r="AI803" s="148"/>
      <c r="AJ803" s="149"/>
      <c r="AK803" s="148" t="str">
        <f t="shared" si="36"/>
        <v>GFS</v>
      </c>
      <c r="AL803" s="148" t="str">
        <f t="shared" si="37"/>
        <v>Non- ICB</v>
      </c>
      <c r="AM803" s="196" t="str">
        <f t="shared" si="38"/>
        <v>GFS/Non- ICB</v>
      </c>
    </row>
    <row r="804" spans="1:39" x14ac:dyDescent="0.25">
      <c r="A804" s="195" t="str">
        <f>IF(ISERROR(MATCH(H804,PriorMonth!H:H,0)),"New","Unresolved")</f>
        <v>New</v>
      </c>
      <c r="B804" s="148">
        <v>8310</v>
      </c>
      <c r="C804" s="149" t="s">
        <v>170</v>
      </c>
      <c r="D804" s="148" t="s">
        <v>14</v>
      </c>
      <c r="E804" s="148">
        <v>199</v>
      </c>
      <c r="F804" s="149" t="s">
        <v>137</v>
      </c>
      <c r="G804" s="148" t="s">
        <v>22</v>
      </c>
      <c r="H804" s="148" t="s">
        <v>2966</v>
      </c>
      <c r="I804" s="149" t="s">
        <v>57</v>
      </c>
      <c r="J804" s="148" t="s">
        <v>133</v>
      </c>
      <c r="K804" s="148">
        <v>42705</v>
      </c>
      <c r="L804" s="149">
        <v>188</v>
      </c>
      <c r="M804" s="148" t="s">
        <v>111</v>
      </c>
      <c r="N804" s="148" t="s">
        <v>42</v>
      </c>
      <c r="O804" s="149">
        <v>42892</v>
      </c>
      <c r="P804" s="148" t="s">
        <v>1878</v>
      </c>
      <c r="Q804" s="148">
        <v>1</v>
      </c>
      <c r="R804" s="149" t="s">
        <v>33</v>
      </c>
      <c r="S804" s="148">
        <v>33217</v>
      </c>
      <c r="T804" s="148" t="s">
        <v>242</v>
      </c>
      <c r="U804" s="149">
        <v>7963.42</v>
      </c>
      <c r="V804" s="148" t="s">
        <v>242</v>
      </c>
      <c r="W804" s="148">
        <v>33217.012486902429</v>
      </c>
      <c r="X804" s="149" t="s">
        <v>100</v>
      </c>
      <c r="Y804" s="148" t="s">
        <v>114</v>
      </c>
      <c r="Z804" s="148">
        <v>7.96</v>
      </c>
      <c r="AA804" s="149">
        <v>1</v>
      </c>
      <c r="AB804" s="148" t="s">
        <v>630</v>
      </c>
      <c r="AC804" s="148" t="s">
        <v>484</v>
      </c>
      <c r="AD804" s="149" t="s">
        <v>396</v>
      </c>
      <c r="AE804" s="148" t="s">
        <v>350</v>
      </c>
      <c r="AF804" s="148"/>
      <c r="AG804" s="149"/>
      <c r="AH804" s="148"/>
      <c r="AI804" s="148"/>
      <c r="AJ804" s="149"/>
      <c r="AK804" s="148" t="str">
        <f t="shared" si="36"/>
        <v>GFS</v>
      </c>
      <c r="AL804" s="148" t="str">
        <f t="shared" si="37"/>
        <v>Non- ICB</v>
      </c>
      <c r="AM804" s="196" t="str">
        <f t="shared" si="38"/>
        <v>GFS/Non- ICB</v>
      </c>
    </row>
    <row r="805" spans="1:39" x14ac:dyDescent="0.25">
      <c r="A805" s="195" t="str">
        <f>IF(ISERROR(MATCH(H805,PriorMonth!H:H,0)),"New","Unresolved")</f>
        <v>Unresolved</v>
      </c>
      <c r="B805" s="148">
        <v>8520</v>
      </c>
      <c r="C805" s="149" t="s">
        <v>842</v>
      </c>
      <c r="D805" s="148" t="s">
        <v>19</v>
      </c>
      <c r="E805" s="148">
        <v>3011</v>
      </c>
      <c r="F805" s="149" t="s">
        <v>164</v>
      </c>
      <c r="G805" s="148" t="s">
        <v>22</v>
      </c>
      <c r="H805" s="148" t="s">
        <v>959</v>
      </c>
      <c r="I805" s="149" t="s">
        <v>59</v>
      </c>
      <c r="J805" s="148" t="s">
        <v>271</v>
      </c>
      <c r="K805" s="148">
        <v>42769</v>
      </c>
      <c r="L805" s="149">
        <v>124</v>
      </c>
      <c r="M805" s="148" t="s">
        <v>122</v>
      </c>
      <c r="N805" s="148" t="s">
        <v>41</v>
      </c>
      <c r="O805" s="149">
        <v>42776</v>
      </c>
      <c r="P805" s="148" t="s">
        <v>838</v>
      </c>
      <c r="Q805" s="148">
        <v>117</v>
      </c>
      <c r="R805" s="149" t="s">
        <v>36</v>
      </c>
      <c r="S805" s="148">
        <v>574477</v>
      </c>
      <c r="T805" s="148" t="s">
        <v>197</v>
      </c>
      <c r="U805" s="149">
        <v>7942.03</v>
      </c>
      <c r="V805" s="148" t="s">
        <v>197</v>
      </c>
      <c r="W805" s="148">
        <v>574477.02679243102</v>
      </c>
      <c r="X805" s="149" t="s">
        <v>100</v>
      </c>
      <c r="Y805" s="148" t="s">
        <v>114</v>
      </c>
      <c r="Z805" s="148">
        <v>7.94</v>
      </c>
      <c r="AA805" s="149">
        <v>1</v>
      </c>
      <c r="AB805" s="148" t="s">
        <v>630</v>
      </c>
      <c r="AC805" s="148" t="s">
        <v>635</v>
      </c>
      <c r="AD805" s="149" t="s">
        <v>821</v>
      </c>
      <c r="AE805" s="148" t="s">
        <v>350</v>
      </c>
      <c r="AF805" s="148"/>
      <c r="AG805" s="149"/>
      <c r="AH805" s="148"/>
      <c r="AI805" s="148"/>
      <c r="AJ805" s="149"/>
      <c r="AK805" s="148" t="str">
        <f t="shared" si="36"/>
        <v>Non-GFS</v>
      </c>
      <c r="AL805" s="148" t="str">
        <f t="shared" si="37"/>
        <v>Non- ICB</v>
      </c>
      <c r="AM805" s="196" t="str">
        <f t="shared" si="38"/>
        <v>Non-GFS/Non- ICB</v>
      </c>
    </row>
    <row r="806" spans="1:39" x14ac:dyDescent="0.25">
      <c r="A806" s="195" t="str">
        <f>IF(ISERROR(MATCH(H806,PriorMonth!H:H,0)),"New","Unresolved")</f>
        <v>New</v>
      </c>
      <c r="B806" s="148">
        <v>199</v>
      </c>
      <c r="C806" s="149" t="s">
        <v>137</v>
      </c>
      <c r="D806" s="148" t="s">
        <v>22</v>
      </c>
      <c r="E806" s="148">
        <v>693</v>
      </c>
      <c r="F806" s="149" t="s">
        <v>177</v>
      </c>
      <c r="G806" s="148" t="s">
        <v>16</v>
      </c>
      <c r="H806" s="148">
        <v>1990110073537</v>
      </c>
      <c r="I806" s="149" t="s">
        <v>56</v>
      </c>
      <c r="J806" s="148" t="s">
        <v>328</v>
      </c>
      <c r="K806" s="148">
        <v>42823</v>
      </c>
      <c r="L806" s="149">
        <v>70</v>
      </c>
      <c r="M806" s="148" t="s">
        <v>127</v>
      </c>
      <c r="N806" s="148" t="s">
        <v>128</v>
      </c>
      <c r="O806" s="149">
        <v>42893</v>
      </c>
      <c r="P806" s="148" t="s">
        <v>1878</v>
      </c>
      <c r="Q806" s="148">
        <v>0</v>
      </c>
      <c r="R806" s="149" t="s">
        <v>33</v>
      </c>
      <c r="S806" s="148">
        <v>8850</v>
      </c>
      <c r="T806" s="148" t="s">
        <v>248</v>
      </c>
      <c r="U806" s="149">
        <v>7887</v>
      </c>
      <c r="V806" s="148" t="s">
        <v>248</v>
      </c>
      <c r="W806" s="148">
        <v>8850.0023900729157</v>
      </c>
      <c r="X806" s="149" t="s">
        <v>100</v>
      </c>
      <c r="Y806" s="148" t="s">
        <v>114</v>
      </c>
      <c r="Z806" s="148">
        <v>7.89</v>
      </c>
      <c r="AA806" s="149">
        <v>1</v>
      </c>
      <c r="AB806" s="148" t="s">
        <v>629</v>
      </c>
      <c r="AC806" s="148" t="s">
        <v>431</v>
      </c>
      <c r="AD806" s="149" t="s">
        <v>432</v>
      </c>
      <c r="AE806" s="148" t="s">
        <v>349</v>
      </c>
      <c r="AF806" s="148"/>
      <c r="AG806" s="149"/>
      <c r="AH806" s="148"/>
      <c r="AI806" s="148"/>
      <c r="AJ806" s="149"/>
      <c r="AK806" s="148" t="str">
        <f t="shared" si="36"/>
        <v>GFS</v>
      </c>
      <c r="AL806" s="148" t="str">
        <f t="shared" si="37"/>
        <v>Non- ICB</v>
      </c>
      <c r="AM806" s="196" t="str">
        <f t="shared" si="38"/>
        <v>GFS/Non- ICB</v>
      </c>
    </row>
    <row r="807" spans="1:39" x14ac:dyDescent="0.25">
      <c r="A807" s="195" t="str">
        <f>IF(ISERROR(MATCH(H807,PriorMonth!H:H,0)),"New","Unresolved")</f>
        <v>Unresolved</v>
      </c>
      <c r="B807" s="148">
        <v>95</v>
      </c>
      <c r="C807" s="149" t="s">
        <v>153</v>
      </c>
      <c r="D807" s="148" t="s">
        <v>17</v>
      </c>
      <c r="E807" s="148">
        <v>8110</v>
      </c>
      <c r="F807" s="149" t="s">
        <v>116</v>
      </c>
      <c r="G807" s="148" t="s">
        <v>15</v>
      </c>
      <c r="H807" s="148">
        <v>950110010496</v>
      </c>
      <c r="I807" s="149" t="s">
        <v>58</v>
      </c>
      <c r="J807" s="148" t="s">
        <v>195</v>
      </c>
      <c r="K807" s="148">
        <v>42726</v>
      </c>
      <c r="L807" s="149">
        <v>167</v>
      </c>
      <c r="M807" s="148" t="s">
        <v>118</v>
      </c>
      <c r="N807" s="148" t="s">
        <v>41</v>
      </c>
      <c r="O807" s="149">
        <v>42732</v>
      </c>
      <c r="P807" s="148" t="s">
        <v>651</v>
      </c>
      <c r="Q807" s="148">
        <v>161</v>
      </c>
      <c r="R807" s="149" t="s">
        <v>39</v>
      </c>
      <c r="S807" s="148">
        <v>7773</v>
      </c>
      <c r="T807" s="148" t="s">
        <v>100</v>
      </c>
      <c r="U807" s="149">
        <v>7773</v>
      </c>
      <c r="V807" s="148" t="s">
        <v>100</v>
      </c>
      <c r="W807" s="148">
        <v>7773</v>
      </c>
      <c r="X807" s="149" t="s">
        <v>100</v>
      </c>
      <c r="Y807" s="148" t="s">
        <v>114</v>
      </c>
      <c r="Z807" s="148">
        <v>7.77</v>
      </c>
      <c r="AA807" s="149">
        <v>1</v>
      </c>
      <c r="AB807" s="148" t="s">
        <v>629</v>
      </c>
      <c r="AC807" s="148" t="s">
        <v>447</v>
      </c>
      <c r="AD807" s="149" t="s">
        <v>466</v>
      </c>
      <c r="AE807" s="148" t="s">
        <v>349</v>
      </c>
      <c r="AF807" s="148"/>
      <c r="AG807" s="149"/>
      <c r="AH807" s="148"/>
      <c r="AI807" s="148"/>
      <c r="AJ807" s="149"/>
      <c r="AK807" s="148" t="str">
        <f t="shared" si="36"/>
        <v>GFS</v>
      </c>
      <c r="AL807" s="148" t="str">
        <f t="shared" si="37"/>
        <v>Non- ICB</v>
      </c>
      <c r="AM807" s="196" t="str">
        <f t="shared" si="38"/>
        <v>GFS/Non- ICB</v>
      </c>
    </row>
    <row r="808" spans="1:39" x14ac:dyDescent="0.25">
      <c r="A808" s="195" t="str">
        <f>IF(ISERROR(MATCH(H808,PriorMonth!H:H,0)),"New","Unresolved")</f>
        <v>New</v>
      </c>
      <c r="B808" s="148">
        <v>95</v>
      </c>
      <c r="C808" s="149" t="s">
        <v>153</v>
      </c>
      <c r="D808" s="148" t="s">
        <v>17</v>
      </c>
      <c r="E808" s="148">
        <v>413</v>
      </c>
      <c r="F808" s="149" t="s">
        <v>136</v>
      </c>
      <c r="G808" s="148" t="s">
        <v>13</v>
      </c>
      <c r="H808" s="148">
        <v>950110011458</v>
      </c>
      <c r="I808" s="149" t="s">
        <v>58</v>
      </c>
      <c r="J808" s="148" t="s">
        <v>195</v>
      </c>
      <c r="K808" s="148">
        <v>42823</v>
      </c>
      <c r="L808" s="149">
        <v>70</v>
      </c>
      <c r="M808" s="148" t="s">
        <v>122</v>
      </c>
      <c r="N808" s="148" t="s">
        <v>41</v>
      </c>
      <c r="O808" s="149">
        <v>42893</v>
      </c>
      <c r="P808" s="148" t="s">
        <v>1878</v>
      </c>
      <c r="Q808" s="148">
        <v>0</v>
      </c>
      <c r="R808" s="149" t="s">
        <v>33</v>
      </c>
      <c r="S808" s="148">
        <v>7772</v>
      </c>
      <c r="T808" s="148" t="s">
        <v>100</v>
      </c>
      <c r="U808" s="149">
        <v>7772</v>
      </c>
      <c r="V808" s="148" t="s">
        <v>100</v>
      </c>
      <c r="W808" s="148">
        <v>7772</v>
      </c>
      <c r="X808" s="149" t="s">
        <v>100</v>
      </c>
      <c r="Y808" s="148" t="s">
        <v>114</v>
      </c>
      <c r="Z808" s="148">
        <v>7.77</v>
      </c>
      <c r="AA808" s="149">
        <v>1</v>
      </c>
      <c r="AB808" s="148" t="s">
        <v>629</v>
      </c>
      <c r="AC808" s="148" t="s">
        <v>428</v>
      </c>
      <c r="AD808" s="149" t="s">
        <v>367</v>
      </c>
      <c r="AE808" s="148" t="s">
        <v>349</v>
      </c>
      <c r="AF808" s="148"/>
      <c r="AG808" s="149"/>
      <c r="AH808" s="148"/>
      <c r="AI808" s="148"/>
      <c r="AJ808" s="149"/>
      <c r="AK808" s="148" t="str">
        <f t="shared" si="36"/>
        <v>GFS</v>
      </c>
      <c r="AL808" s="148" t="str">
        <f t="shared" si="37"/>
        <v>Non- ICB</v>
      </c>
      <c r="AM808" s="196" t="str">
        <f t="shared" si="38"/>
        <v>GFS/Non- ICB</v>
      </c>
    </row>
    <row r="809" spans="1:39" x14ac:dyDescent="0.25">
      <c r="A809" s="195" t="str">
        <f>IF(ISERROR(MATCH(H809,PriorMonth!H:H,0)),"New","Unresolved")</f>
        <v>Unresolved</v>
      </c>
      <c r="B809" s="148">
        <v>8520</v>
      </c>
      <c r="C809" s="149" t="s">
        <v>842</v>
      </c>
      <c r="D809" s="148" t="s">
        <v>19</v>
      </c>
      <c r="E809" s="148">
        <v>199</v>
      </c>
      <c r="F809" s="149" t="s">
        <v>137</v>
      </c>
      <c r="G809" s="148" t="s">
        <v>22</v>
      </c>
      <c r="H809" s="148" t="s">
        <v>1524</v>
      </c>
      <c r="I809" s="149" t="s">
        <v>538</v>
      </c>
      <c r="J809" s="148" t="s">
        <v>381</v>
      </c>
      <c r="K809" s="148">
        <v>42768</v>
      </c>
      <c r="L809" s="149">
        <v>125</v>
      </c>
      <c r="M809" s="148" t="s">
        <v>118</v>
      </c>
      <c r="N809" s="148" t="s">
        <v>41</v>
      </c>
      <c r="O809" s="149">
        <v>42830</v>
      </c>
      <c r="P809" s="148" t="s">
        <v>838</v>
      </c>
      <c r="Q809" s="148">
        <v>63</v>
      </c>
      <c r="R809" s="149" t="s">
        <v>35</v>
      </c>
      <c r="S809" s="148">
        <v>6750</v>
      </c>
      <c r="T809" s="148" t="s">
        <v>186</v>
      </c>
      <c r="U809" s="149">
        <v>7726.21</v>
      </c>
      <c r="V809" s="148" t="s">
        <v>197</v>
      </c>
      <c r="W809" s="148">
        <v>558865.95104449976</v>
      </c>
      <c r="X809" s="149" t="s">
        <v>100</v>
      </c>
      <c r="Y809" s="148" t="s">
        <v>114</v>
      </c>
      <c r="Z809" s="148">
        <v>7.73</v>
      </c>
      <c r="AA809" s="149">
        <v>1</v>
      </c>
      <c r="AB809" s="148" t="s">
        <v>630</v>
      </c>
      <c r="AC809" s="148" t="s">
        <v>484</v>
      </c>
      <c r="AD809" s="149" t="s">
        <v>363</v>
      </c>
      <c r="AE809" s="148" t="s">
        <v>349</v>
      </c>
      <c r="AF809" s="148"/>
      <c r="AG809" s="149"/>
      <c r="AH809" s="148"/>
      <c r="AI809" s="148"/>
      <c r="AJ809" s="149"/>
      <c r="AK809" s="148" t="str">
        <f t="shared" si="36"/>
        <v>Non-GFS</v>
      </c>
      <c r="AL809" s="148" t="str">
        <f t="shared" si="37"/>
        <v>Non- ICB</v>
      </c>
      <c r="AM809" s="196" t="str">
        <f t="shared" si="38"/>
        <v>Non-GFS/Non- ICB</v>
      </c>
    </row>
    <row r="810" spans="1:39" x14ac:dyDescent="0.25">
      <c r="A810" s="195" t="str">
        <f>IF(ISERROR(MATCH(H810,PriorMonth!H:H,0)),"New","Unresolved")</f>
        <v>New</v>
      </c>
      <c r="B810" s="148">
        <v>1750</v>
      </c>
      <c r="C810" s="149" t="s">
        <v>159</v>
      </c>
      <c r="D810" s="148" t="s">
        <v>18</v>
      </c>
      <c r="E810" s="148">
        <v>693</v>
      </c>
      <c r="F810" s="149" t="s">
        <v>177</v>
      </c>
      <c r="G810" s="148" t="s">
        <v>16</v>
      </c>
      <c r="H810" s="148">
        <v>17500110094290</v>
      </c>
      <c r="I810" s="149" t="s">
        <v>56</v>
      </c>
      <c r="J810" s="148" t="s">
        <v>2126</v>
      </c>
      <c r="K810" s="148">
        <v>42829</v>
      </c>
      <c r="L810" s="149">
        <v>64</v>
      </c>
      <c r="M810" s="148" t="s">
        <v>111</v>
      </c>
      <c r="N810" s="148" t="s">
        <v>42</v>
      </c>
      <c r="O810" s="149">
        <v>42891</v>
      </c>
      <c r="P810" s="148" t="s">
        <v>1878</v>
      </c>
      <c r="Q810" s="148">
        <v>2</v>
      </c>
      <c r="R810" s="149" t="s">
        <v>33</v>
      </c>
      <c r="S810" s="148">
        <v>7722</v>
      </c>
      <c r="T810" s="148" t="s">
        <v>100</v>
      </c>
      <c r="U810" s="149">
        <v>7722</v>
      </c>
      <c r="V810" s="148" t="s">
        <v>100</v>
      </c>
      <c r="W810" s="148">
        <v>7722</v>
      </c>
      <c r="X810" s="149" t="s">
        <v>100</v>
      </c>
      <c r="Y810" s="148" t="s">
        <v>114</v>
      </c>
      <c r="Z810" s="148">
        <v>7.72</v>
      </c>
      <c r="AA810" s="149">
        <v>1</v>
      </c>
      <c r="AB810" s="148" t="s">
        <v>629</v>
      </c>
      <c r="AC810" s="148" t="s">
        <v>431</v>
      </c>
      <c r="AD810" s="149" t="s">
        <v>469</v>
      </c>
      <c r="AE810" s="148" t="s">
        <v>349</v>
      </c>
      <c r="AF810" s="148"/>
      <c r="AG810" s="149"/>
      <c r="AH810" s="148"/>
      <c r="AI810" s="148"/>
      <c r="AJ810" s="149"/>
      <c r="AK810" s="148" t="str">
        <f t="shared" si="36"/>
        <v>GFS</v>
      </c>
      <c r="AL810" s="148" t="str">
        <f t="shared" si="37"/>
        <v>Non- ICB</v>
      </c>
      <c r="AM810" s="196" t="str">
        <f t="shared" si="38"/>
        <v>GFS/Non- ICB</v>
      </c>
    </row>
    <row r="811" spans="1:39" x14ac:dyDescent="0.25">
      <c r="A811" s="195" t="str">
        <f>IF(ISERROR(MATCH(H811,PriorMonth!H:H,0)),"New","Unresolved")</f>
        <v>New</v>
      </c>
      <c r="B811" s="148">
        <v>1750</v>
      </c>
      <c r="C811" s="149" t="s">
        <v>159</v>
      </c>
      <c r="D811" s="148" t="s">
        <v>18</v>
      </c>
      <c r="E811" s="148">
        <v>260</v>
      </c>
      <c r="F811" s="149" t="s">
        <v>113</v>
      </c>
      <c r="G811" s="148" t="s">
        <v>23</v>
      </c>
      <c r="H811" s="148">
        <v>17500110094042</v>
      </c>
      <c r="I811" s="149" t="s">
        <v>56</v>
      </c>
      <c r="J811" s="148" t="s">
        <v>2126</v>
      </c>
      <c r="K811" s="148">
        <v>42829</v>
      </c>
      <c r="L811" s="149">
        <v>64</v>
      </c>
      <c r="M811" s="148" t="s">
        <v>111</v>
      </c>
      <c r="N811" s="148" t="s">
        <v>42</v>
      </c>
      <c r="O811" s="149">
        <v>42892</v>
      </c>
      <c r="P811" s="148" t="s">
        <v>1878</v>
      </c>
      <c r="Q811" s="148">
        <v>1</v>
      </c>
      <c r="R811" s="149" t="s">
        <v>33</v>
      </c>
      <c r="S811" s="148">
        <v>7700</v>
      </c>
      <c r="T811" s="148" t="s">
        <v>100</v>
      </c>
      <c r="U811" s="149">
        <v>7700</v>
      </c>
      <c r="V811" s="148" t="s">
        <v>100</v>
      </c>
      <c r="W811" s="148">
        <v>7700</v>
      </c>
      <c r="X811" s="149" t="s">
        <v>100</v>
      </c>
      <c r="Y811" s="148" t="s">
        <v>114</v>
      </c>
      <c r="Z811" s="148">
        <v>7.7</v>
      </c>
      <c r="AA811" s="149">
        <v>1</v>
      </c>
      <c r="AB811" s="148" t="s">
        <v>629</v>
      </c>
      <c r="AC811" s="148" t="s">
        <v>442</v>
      </c>
      <c r="AD811" s="149" t="s">
        <v>2672</v>
      </c>
      <c r="AE811" s="148" t="s">
        <v>349</v>
      </c>
      <c r="AF811" s="148"/>
      <c r="AG811" s="149"/>
      <c r="AH811" s="148"/>
      <c r="AI811" s="148"/>
      <c r="AJ811" s="149"/>
      <c r="AK811" s="148" t="str">
        <f t="shared" si="36"/>
        <v>GFS</v>
      </c>
      <c r="AL811" s="148" t="str">
        <f t="shared" si="37"/>
        <v>Non- ICB</v>
      </c>
      <c r="AM811" s="196" t="str">
        <f t="shared" si="38"/>
        <v>GFS/Non- ICB</v>
      </c>
    </row>
    <row r="812" spans="1:39" x14ac:dyDescent="0.25">
      <c r="A812" s="195" t="str">
        <f>IF(ISERROR(MATCH(H812,PriorMonth!H:H,0)),"New","Unresolved")</f>
        <v>Unresolved</v>
      </c>
      <c r="B812" s="148">
        <v>8520</v>
      </c>
      <c r="C812" s="149" t="s">
        <v>842</v>
      </c>
      <c r="D812" s="148" t="s">
        <v>19</v>
      </c>
      <c r="E812" s="148">
        <v>8420</v>
      </c>
      <c r="F812" s="149" t="s">
        <v>234</v>
      </c>
      <c r="G812" s="148" t="s">
        <v>19</v>
      </c>
      <c r="H812" s="148">
        <v>85202710000456</v>
      </c>
      <c r="I812" s="149" t="s">
        <v>537</v>
      </c>
      <c r="J812" s="148" t="s">
        <v>311</v>
      </c>
      <c r="K812" s="148">
        <v>42614</v>
      </c>
      <c r="L812" s="149">
        <v>279</v>
      </c>
      <c r="M812" s="148" t="s">
        <v>105</v>
      </c>
      <c r="N812" s="148" t="s">
        <v>41</v>
      </c>
      <c r="O812" s="149">
        <v>42648</v>
      </c>
      <c r="P812" s="148" t="s">
        <v>406</v>
      </c>
      <c r="Q812" s="148">
        <v>245</v>
      </c>
      <c r="R812" s="149" t="s">
        <v>37</v>
      </c>
      <c r="S812" s="148">
        <v>555580.42000000004</v>
      </c>
      <c r="T812" s="148" t="s">
        <v>197</v>
      </c>
      <c r="U812" s="149">
        <v>7680.79</v>
      </c>
      <c r="V812" s="148" t="s">
        <v>197</v>
      </c>
      <c r="W812" s="148">
        <v>555580.5508940455</v>
      </c>
      <c r="X812" s="149" t="s">
        <v>100</v>
      </c>
      <c r="Y812" s="148" t="s">
        <v>107</v>
      </c>
      <c r="Z812" s="148">
        <v>7.68</v>
      </c>
      <c r="AA812" s="149">
        <v>1</v>
      </c>
      <c r="AB812" s="148" t="s">
        <v>630</v>
      </c>
      <c r="AC812" s="148" t="s">
        <v>503</v>
      </c>
      <c r="AD812" s="149" t="s">
        <v>1304</v>
      </c>
      <c r="AE812" s="148" t="s">
        <v>350</v>
      </c>
      <c r="AF812" s="148"/>
      <c r="AG812" s="149"/>
      <c r="AH812" s="148"/>
      <c r="AI812" s="148"/>
      <c r="AJ812" s="149"/>
      <c r="AK812" s="148" t="str">
        <f t="shared" si="36"/>
        <v>GFS</v>
      </c>
      <c r="AL812" s="148" t="str">
        <f t="shared" si="37"/>
        <v>Non- ICB</v>
      </c>
      <c r="AM812" s="196" t="str">
        <f t="shared" si="38"/>
        <v>GFS/Non- ICB</v>
      </c>
    </row>
    <row r="813" spans="1:39" x14ac:dyDescent="0.25">
      <c r="A813" s="195" t="str">
        <f>IF(ISERROR(MATCH(H813,PriorMonth!H:H,0)),"New","Unresolved")</f>
        <v>New</v>
      </c>
      <c r="B813" s="148">
        <v>8310</v>
      </c>
      <c r="C813" s="149" t="s">
        <v>170</v>
      </c>
      <c r="D813" s="148" t="s">
        <v>14</v>
      </c>
      <c r="E813" s="148">
        <v>95</v>
      </c>
      <c r="F813" s="149" t="s">
        <v>153</v>
      </c>
      <c r="G813" s="148" t="s">
        <v>17</v>
      </c>
      <c r="H813" s="148" t="s">
        <v>2899</v>
      </c>
      <c r="I813" s="149" t="s">
        <v>277</v>
      </c>
      <c r="J813" s="148" t="s">
        <v>241</v>
      </c>
      <c r="K813" s="148">
        <v>42584</v>
      </c>
      <c r="L813" s="149">
        <v>309</v>
      </c>
      <c r="M813" s="148" t="s">
        <v>127</v>
      </c>
      <c r="N813" s="148" t="s">
        <v>128</v>
      </c>
      <c r="O813" s="149">
        <v>42892</v>
      </c>
      <c r="P813" s="148" t="s">
        <v>1878</v>
      </c>
      <c r="Q813" s="148">
        <v>1</v>
      </c>
      <c r="R813" s="149" t="s">
        <v>33</v>
      </c>
      <c r="S813" s="148">
        <v>32020.49</v>
      </c>
      <c r="T813" s="148" t="s">
        <v>242</v>
      </c>
      <c r="U813" s="149">
        <v>7676.57</v>
      </c>
      <c r="V813" s="148" t="s">
        <v>242</v>
      </c>
      <c r="W813" s="148">
        <v>32020.503947623081</v>
      </c>
      <c r="X813" s="149" t="s">
        <v>100</v>
      </c>
      <c r="Y813" s="148" t="s">
        <v>114</v>
      </c>
      <c r="Z813" s="148">
        <v>7.68</v>
      </c>
      <c r="AA813" s="149">
        <v>1</v>
      </c>
      <c r="AB813" s="148" t="s">
        <v>630</v>
      </c>
      <c r="AC813" s="148" t="s">
        <v>410</v>
      </c>
      <c r="AD813" s="149" t="s">
        <v>2900</v>
      </c>
      <c r="AE813" s="148" t="s">
        <v>350</v>
      </c>
      <c r="AF813" s="148"/>
      <c r="AG813" s="149"/>
      <c r="AH813" s="148"/>
      <c r="AI813" s="148"/>
      <c r="AJ813" s="149"/>
      <c r="AK813" s="148" t="str">
        <f t="shared" si="36"/>
        <v>GFS</v>
      </c>
      <c r="AL813" s="148" t="str">
        <f t="shared" si="37"/>
        <v>Non- ICB</v>
      </c>
      <c r="AM813" s="196" t="str">
        <f t="shared" si="38"/>
        <v>GFS/Non- ICB</v>
      </c>
    </row>
    <row r="814" spans="1:39" x14ac:dyDescent="0.25">
      <c r="A814" s="195" t="str">
        <f>IF(ISERROR(MATCH(H814,PriorMonth!H:H,0)),"New","Unresolved")</f>
        <v>New</v>
      </c>
      <c r="B814" s="148">
        <v>1740</v>
      </c>
      <c r="C814" s="149" t="s">
        <v>261</v>
      </c>
      <c r="D814" s="148" t="s">
        <v>15</v>
      </c>
      <c r="E814" s="148">
        <v>8243</v>
      </c>
      <c r="F814" s="149" t="s">
        <v>120</v>
      </c>
      <c r="G814" s="148" t="s">
        <v>14</v>
      </c>
      <c r="H814" s="148" t="s">
        <v>2597</v>
      </c>
      <c r="I814" s="149" t="s">
        <v>61</v>
      </c>
      <c r="J814" s="148" t="s">
        <v>1442</v>
      </c>
      <c r="K814" s="148">
        <v>42824</v>
      </c>
      <c r="L814" s="149">
        <v>69</v>
      </c>
      <c r="M814" s="148" t="s">
        <v>111</v>
      </c>
      <c r="N814" s="148" t="s">
        <v>42</v>
      </c>
      <c r="O814" s="149">
        <v>42891</v>
      </c>
      <c r="P814" s="148" t="s">
        <v>1878</v>
      </c>
      <c r="Q814" s="148">
        <v>2</v>
      </c>
      <c r="R814" s="149" t="s">
        <v>33</v>
      </c>
      <c r="S814" s="148">
        <v>138883.44</v>
      </c>
      <c r="T814" s="148" t="s">
        <v>1443</v>
      </c>
      <c r="U814" s="149">
        <v>7662.52</v>
      </c>
      <c r="V814" s="148" t="s">
        <v>1443</v>
      </c>
      <c r="W814" s="148">
        <v>138883.46144713924</v>
      </c>
      <c r="X814" s="149" t="s">
        <v>100</v>
      </c>
      <c r="Y814" s="148" t="s">
        <v>114</v>
      </c>
      <c r="Z814" s="148">
        <v>7.66</v>
      </c>
      <c r="AA814" s="149">
        <v>1</v>
      </c>
      <c r="AB814" s="148" t="s">
        <v>630</v>
      </c>
      <c r="AC814" s="148" t="s">
        <v>660</v>
      </c>
      <c r="AD814" s="149" t="s">
        <v>2598</v>
      </c>
      <c r="AE814" s="148" t="s">
        <v>350</v>
      </c>
      <c r="AF814" s="148"/>
      <c r="AG814" s="149"/>
      <c r="AH814" s="148"/>
      <c r="AI814" s="148"/>
      <c r="AJ814" s="149"/>
      <c r="AK814" s="148" t="str">
        <f t="shared" si="36"/>
        <v>Non-GFS</v>
      </c>
      <c r="AL814" s="148" t="str">
        <f t="shared" si="37"/>
        <v>Non- ICB</v>
      </c>
      <c r="AM814" s="196" t="str">
        <f t="shared" si="38"/>
        <v>Non-GFS/Non- ICB</v>
      </c>
    </row>
    <row r="815" spans="1:39" x14ac:dyDescent="0.25">
      <c r="A815" s="195" t="str">
        <f>IF(ISERROR(MATCH(H815,PriorMonth!H:H,0)),"New","Unresolved")</f>
        <v>New</v>
      </c>
      <c r="B815" s="148">
        <v>8110</v>
      </c>
      <c r="C815" s="149" t="s">
        <v>116</v>
      </c>
      <c r="D815" s="148" t="s">
        <v>15</v>
      </c>
      <c r="E815" s="148">
        <v>199</v>
      </c>
      <c r="F815" s="149" t="s">
        <v>137</v>
      </c>
      <c r="G815" s="148" t="s">
        <v>22</v>
      </c>
      <c r="H815" s="148" t="s">
        <v>2871</v>
      </c>
      <c r="I815" s="149" t="s">
        <v>61</v>
      </c>
      <c r="J815" s="148" t="s">
        <v>237</v>
      </c>
      <c r="K815" s="148">
        <v>42829</v>
      </c>
      <c r="L815" s="149">
        <v>64</v>
      </c>
      <c r="M815" s="148" t="s">
        <v>111</v>
      </c>
      <c r="N815" s="148" t="s">
        <v>42</v>
      </c>
      <c r="O815" s="149">
        <v>42892</v>
      </c>
      <c r="P815" s="148" t="s">
        <v>1878</v>
      </c>
      <c r="Q815" s="148">
        <v>1</v>
      </c>
      <c r="R815" s="149" t="s">
        <v>33</v>
      </c>
      <c r="S815" s="148">
        <v>160853.07</v>
      </c>
      <c r="T815" s="148" t="s">
        <v>238</v>
      </c>
      <c r="U815" s="149">
        <v>7639.33</v>
      </c>
      <c r="V815" s="148" t="s">
        <v>238</v>
      </c>
      <c r="W815" s="148">
        <v>160853.05921343534</v>
      </c>
      <c r="X815" s="149" t="s">
        <v>100</v>
      </c>
      <c r="Y815" s="148" t="s">
        <v>114</v>
      </c>
      <c r="Z815" s="148">
        <v>7.64</v>
      </c>
      <c r="AA815" s="149">
        <v>1</v>
      </c>
      <c r="AB815" s="148" t="s">
        <v>630</v>
      </c>
      <c r="AC815" s="148" t="s">
        <v>439</v>
      </c>
      <c r="AD815" s="149" t="s">
        <v>364</v>
      </c>
      <c r="AE815" s="148" t="s">
        <v>350</v>
      </c>
      <c r="AF815" s="148"/>
      <c r="AG815" s="149"/>
      <c r="AH815" s="148"/>
      <c r="AI815" s="148"/>
      <c r="AJ815" s="149"/>
      <c r="AK815" s="148" t="str">
        <f t="shared" si="36"/>
        <v>Non-GFS</v>
      </c>
      <c r="AL815" s="148" t="str">
        <f t="shared" si="37"/>
        <v>Non- ICB</v>
      </c>
      <c r="AM815" s="196" t="str">
        <f t="shared" si="38"/>
        <v>Non-GFS/Non- ICB</v>
      </c>
    </row>
    <row r="816" spans="1:39" x14ac:dyDescent="0.25">
      <c r="A816" s="195" t="str">
        <f>IF(ISERROR(MATCH(H816,PriorMonth!H:H,0)),"New","Unresolved")</f>
        <v>New</v>
      </c>
      <c r="B816" s="148">
        <v>8310</v>
      </c>
      <c r="C816" s="149" t="s">
        <v>170</v>
      </c>
      <c r="D816" s="148" t="s">
        <v>14</v>
      </c>
      <c r="E816" s="148">
        <v>95</v>
      </c>
      <c r="F816" s="149" t="s">
        <v>153</v>
      </c>
      <c r="G816" s="148" t="s">
        <v>17</v>
      </c>
      <c r="H816" s="148" t="s">
        <v>2907</v>
      </c>
      <c r="I816" s="149" t="s">
        <v>57</v>
      </c>
      <c r="J816" s="148" t="s">
        <v>133</v>
      </c>
      <c r="K816" s="148">
        <v>42615</v>
      </c>
      <c r="L816" s="149">
        <v>278</v>
      </c>
      <c r="M816" s="148" t="s">
        <v>127</v>
      </c>
      <c r="N816" s="148" t="s">
        <v>128</v>
      </c>
      <c r="O816" s="149">
        <v>42892</v>
      </c>
      <c r="P816" s="148" t="s">
        <v>1878</v>
      </c>
      <c r="Q816" s="148">
        <v>1</v>
      </c>
      <c r="R816" s="149" t="s">
        <v>33</v>
      </c>
      <c r="S816" s="148">
        <v>31869.11</v>
      </c>
      <c r="T816" s="148" t="s">
        <v>242</v>
      </c>
      <c r="U816" s="149">
        <v>7640.27</v>
      </c>
      <c r="V816" s="148" t="s">
        <v>242</v>
      </c>
      <c r="W816" s="148">
        <v>31869.089410492736</v>
      </c>
      <c r="X816" s="149" t="s">
        <v>100</v>
      </c>
      <c r="Y816" s="148" t="s">
        <v>114</v>
      </c>
      <c r="Z816" s="148">
        <v>7.64</v>
      </c>
      <c r="AA816" s="149">
        <v>1</v>
      </c>
      <c r="AB816" s="148" t="s">
        <v>630</v>
      </c>
      <c r="AC816" s="148" t="s">
        <v>410</v>
      </c>
      <c r="AD816" s="149" t="s">
        <v>2908</v>
      </c>
      <c r="AE816" s="148" t="s">
        <v>350</v>
      </c>
      <c r="AF816" s="148"/>
      <c r="AG816" s="149"/>
      <c r="AH816" s="148"/>
      <c r="AI816" s="148"/>
      <c r="AJ816" s="149"/>
      <c r="AK816" s="148" t="str">
        <f t="shared" si="36"/>
        <v>GFS</v>
      </c>
      <c r="AL816" s="148" t="str">
        <f t="shared" si="37"/>
        <v>Non- ICB</v>
      </c>
      <c r="AM816" s="196" t="str">
        <f t="shared" si="38"/>
        <v>GFS/Non- ICB</v>
      </c>
    </row>
    <row r="817" spans="1:39" x14ac:dyDescent="0.25">
      <c r="A817" s="195" t="str">
        <f>IF(ISERROR(MATCH(H817,PriorMonth!H:H,0)),"New","Unresolved")</f>
        <v>New</v>
      </c>
      <c r="B817" s="148">
        <v>8310</v>
      </c>
      <c r="C817" s="149" t="s">
        <v>170</v>
      </c>
      <c r="D817" s="148" t="s">
        <v>14</v>
      </c>
      <c r="E817" s="148">
        <v>199</v>
      </c>
      <c r="F817" s="149" t="s">
        <v>137</v>
      </c>
      <c r="G817" s="148" t="s">
        <v>22</v>
      </c>
      <c r="H817" s="148" t="s">
        <v>3026</v>
      </c>
      <c r="I817" s="149" t="s">
        <v>57</v>
      </c>
      <c r="J817" s="148" t="s">
        <v>133</v>
      </c>
      <c r="K817" s="148">
        <v>42774</v>
      </c>
      <c r="L817" s="149">
        <v>119</v>
      </c>
      <c r="M817" s="148" t="s">
        <v>111</v>
      </c>
      <c r="N817" s="148" t="s">
        <v>42</v>
      </c>
      <c r="O817" s="149">
        <v>42892</v>
      </c>
      <c r="P817" s="148" t="s">
        <v>1878</v>
      </c>
      <c r="Q817" s="148">
        <v>1</v>
      </c>
      <c r="R817" s="149" t="s">
        <v>33</v>
      </c>
      <c r="S817" s="148">
        <v>31866</v>
      </c>
      <c r="T817" s="148" t="s">
        <v>242</v>
      </c>
      <c r="U817" s="149">
        <v>7639.53</v>
      </c>
      <c r="V817" s="148" t="s">
        <v>242</v>
      </c>
      <c r="W817" s="148">
        <v>31866.002722958947</v>
      </c>
      <c r="X817" s="149" t="s">
        <v>100</v>
      </c>
      <c r="Y817" s="148" t="s">
        <v>114</v>
      </c>
      <c r="Z817" s="148">
        <v>7.64</v>
      </c>
      <c r="AA817" s="149">
        <v>1</v>
      </c>
      <c r="AB817" s="148" t="s">
        <v>630</v>
      </c>
      <c r="AC817" s="148" t="s">
        <v>484</v>
      </c>
      <c r="AD817" s="149" t="s">
        <v>396</v>
      </c>
      <c r="AE817" s="148" t="s">
        <v>350</v>
      </c>
      <c r="AF817" s="148"/>
      <c r="AG817" s="149"/>
      <c r="AH817" s="148"/>
      <c r="AI817" s="148"/>
      <c r="AJ817" s="149"/>
      <c r="AK817" s="148" t="str">
        <f t="shared" si="36"/>
        <v>GFS</v>
      </c>
      <c r="AL817" s="148" t="str">
        <f t="shared" si="37"/>
        <v>Non- ICB</v>
      </c>
      <c r="AM817" s="196" t="str">
        <f t="shared" si="38"/>
        <v>GFS/Non- ICB</v>
      </c>
    </row>
    <row r="818" spans="1:39" x14ac:dyDescent="0.25">
      <c r="A818" s="195" t="str">
        <f>IF(ISERROR(MATCH(H818,PriorMonth!H:H,0)),"New","Unresolved")</f>
        <v>Unresolved</v>
      </c>
      <c r="B818" s="148">
        <v>8520</v>
      </c>
      <c r="C818" s="149" t="s">
        <v>842</v>
      </c>
      <c r="D818" s="148" t="s">
        <v>19</v>
      </c>
      <c r="E818" s="148">
        <v>8420</v>
      </c>
      <c r="F818" s="149" t="s">
        <v>234</v>
      </c>
      <c r="G818" s="148" t="s">
        <v>19</v>
      </c>
      <c r="H818" s="148">
        <v>85201110010871</v>
      </c>
      <c r="I818" s="149" t="s">
        <v>538</v>
      </c>
      <c r="J818" s="148" t="s">
        <v>68</v>
      </c>
      <c r="K818" s="148">
        <v>42728</v>
      </c>
      <c r="L818" s="149">
        <v>165</v>
      </c>
      <c r="M818" s="148" t="s">
        <v>122</v>
      </c>
      <c r="N818" s="148" t="s">
        <v>41</v>
      </c>
      <c r="O818" s="149">
        <v>42793</v>
      </c>
      <c r="P818" s="148" t="s">
        <v>838</v>
      </c>
      <c r="Q818" s="148">
        <v>100</v>
      </c>
      <c r="R818" s="149" t="s">
        <v>36</v>
      </c>
      <c r="S818" s="148">
        <v>550999.62</v>
      </c>
      <c r="T818" s="148" t="s">
        <v>197</v>
      </c>
      <c r="U818" s="149">
        <v>7617.46</v>
      </c>
      <c r="V818" s="148" t="s">
        <v>197</v>
      </c>
      <c r="W818" s="148">
        <v>550999.65279787045</v>
      </c>
      <c r="X818" s="149" t="s">
        <v>100</v>
      </c>
      <c r="Y818" s="148" t="s">
        <v>107</v>
      </c>
      <c r="Z818" s="148">
        <v>7.62</v>
      </c>
      <c r="AA818" s="149">
        <v>1</v>
      </c>
      <c r="AB818" s="148" t="s">
        <v>630</v>
      </c>
      <c r="AC818" s="148" t="s">
        <v>573</v>
      </c>
      <c r="AD818" s="149" t="s">
        <v>1311</v>
      </c>
      <c r="AE818" s="148" t="s">
        <v>350</v>
      </c>
      <c r="AF818" s="148"/>
      <c r="AG818" s="149"/>
      <c r="AH818" s="148"/>
      <c r="AI818" s="148"/>
      <c r="AJ818" s="149"/>
      <c r="AK818" s="148" t="str">
        <f t="shared" si="36"/>
        <v>GFS</v>
      </c>
      <c r="AL818" s="148" t="str">
        <f t="shared" si="37"/>
        <v>Non- ICB</v>
      </c>
      <c r="AM818" s="196" t="str">
        <f t="shared" si="38"/>
        <v>GFS/Non- ICB</v>
      </c>
    </row>
    <row r="819" spans="1:39" x14ac:dyDescent="0.25">
      <c r="A819" s="195" t="str">
        <f>IF(ISERROR(MATCH(H819,PriorMonth!H:H,0)),"New","Unresolved")</f>
        <v>Unresolved</v>
      </c>
      <c r="B819" s="148">
        <v>8520</v>
      </c>
      <c r="C819" s="149" t="s">
        <v>842</v>
      </c>
      <c r="D819" s="148" t="s">
        <v>19</v>
      </c>
      <c r="E819" s="148">
        <v>787</v>
      </c>
      <c r="F819" s="149" t="s">
        <v>157</v>
      </c>
      <c r="G819" s="148" t="s">
        <v>16</v>
      </c>
      <c r="H819" s="148">
        <v>85200310085763</v>
      </c>
      <c r="I819" s="149" t="s">
        <v>55</v>
      </c>
      <c r="J819" s="148" t="s">
        <v>322</v>
      </c>
      <c r="K819" s="148">
        <v>42704</v>
      </c>
      <c r="L819" s="149">
        <v>189</v>
      </c>
      <c r="M819" s="148" t="s">
        <v>127</v>
      </c>
      <c r="N819" s="148" t="s">
        <v>128</v>
      </c>
      <c r="O819" s="149">
        <v>42776</v>
      </c>
      <c r="P819" s="148" t="s">
        <v>838</v>
      </c>
      <c r="Q819" s="148">
        <v>117</v>
      </c>
      <c r="R819" s="149" t="s">
        <v>36</v>
      </c>
      <c r="S819" s="148">
        <v>550538.23999999999</v>
      </c>
      <c r="T819" s="148" t="s">
        <v>197</v>
      </c>
      <c r="U819" s="149">
        <v>7611.08</v>
      </c>
      <c r="V819" s="148" t="s">
        <v>197</v>
      </c>
      <c r="W819" s="148">
        <v>550538.16330073494</v>
      </c>
      <c r="X819" s="149" t="s">
        <v>100</v>
      </c>
      <c r="Y819" s="148" t="s">
        <v>114</v>
      </c>
      <c r="Z819" s="148">
        <v>7.61</v>
      </c>
      <c r="AA819" s="149">
        <v>1</v>
      </c>
      <c r="AB819" s="148" t="s">
        <v>630</v>
      </c>
      <c r="AC819" s="148" t="s">
        <v>419</v>
      </c>
      <c r="AD819" s="149" t="s">
        <v>912</v>
      </c>
      <c r="AE819" s="148" t="s">
        <v>350</v>
      </c>
      <c r="AF819" s="148"/>
      <c r="AG819" s="149"/>
      <c r="AH819" s="148"/>
      <c r="AI819" s="148"/>
      <c r="AJ819" s="149"/>
      <c r="AK819" s="148" t="str">
        <f t="shared" si="36"/>
        <v>GFS</v>
      </c>
      <c r="AL819" s="148" t="str">
        <f t="shared" si="37"/>
        <v>Non- ICB</v>
      </c>
      <c r="AM819" s="196" t="str">
        <f t="shared" si="38"/>
        <v>GFS/Non- ICB</v>
      </c>
    </row>
    <row r="820" spans="1:39" x14ac:dyDescent="0.25">
      <c r="A820" s="195" t="str">
        <f>IF(ISERROR(MATCH(H820,PriorMonth!H:H,0)),"New","Unresolved")</f>
        <v>Unresolved</v>
      </c>
      <c r="B820" s="148">
        <v>1320</v>
      </c>
      <c r="C820" s="149" t="s">
        <v>188</v>
      </c>
      <c r="D820" s="148" t="s">
        <v>21</v>
      </c>
      <c r="E820" s="148">
        <v>8243</v>
      </c>
      <c r="F820" s="149" t="s">
        <v>120</v>
      </c>
      <c r="G820" s="148" t="s">
        <v>14</v>
      </c>
      <c r="H820" s="148">
        <v>13200110058017</v>
      </c>
      <c r="I820" s="149" t="s">
        <v>55</v>
      </c>
      <c r="J820" s="148" t="s">
        <v>996</v>
      </c>
      <c r="K820" s="148">
        <v>42774</v>
      </c>
      <c r="L820" s="149">
        <v>119</v>
      </c>
      <c r="M820" s="148" t="s">
        <v>111</v>
      </c>
      <c r="N820" s="148" t="s">
        <v>42</v>
      </c>
      <c r="O820" s="149">
        <v>42830</v>
      </c>
      <c r="P820" s="148" t="s">
        <v>838</v>
      </c>
      <c r="Q820" s="148">
        <v>63</v>
      </c>
      <c r="R820" s="149" t="s">
        <v>35</v>
      </c>
      <c r="S820" s="148">
        <v>71651.23</v>
      </c>
      <c r="T820" s="148" t="s">
        <v>189</v>
      </c>
      <c r="U820" s="149">
        <v>7591.14</v>
      </c>
      <c r="V820" s="148" t="s">
        <v>189</v>
      </c>
      <c r="W820" s="148">
        <v>71651.232659749294</v>
      </c>
      <c r="X820" s="149" t="s">
        <v>100</v>
      </c>
      <c r="Y820" s="148" t="s">
        <v>114</v>
      </c>
      <c r="Z820" s="148">
        <v>7.59</v>
      </c>
      <c r="AA820" s="149">
        <v>1</v>
      </c>
      <c r="AB820" s="148" t="s">
        <v>630</v>
      </c>
      <c r="AC820" s="148" t="s">
        <v>660</v>
      </c>
      <c r="AD820" s="149" t="s">
        <v>1766</v>
      </c>
      <c r="AE820" s="148" t="s">
        <v>350</v>
      </c>
      <c r="AF820" s="148"/>
      <c r="AG820" s="149"/>
      <c r="AH820" s="148"/>
      <c r="AI820" s="148"/>
      <c r="AJ820" s="149"/>
      <c r="AK820" s="148" t="str">
        <f t="shared" si="36"/>
        <v>GFS</v>
      </c>
      <c r="AL820" s="148" t="str">
        <f t="shared" si="37"/>
        <v>Non- ICB</v>
      </c>
      <c r="AM820" s="196" t="str">
        <f t="shared" si="38"/>
        <v>GFS/Non- ICB</v>
      </c>
    </row>
    <row r="821" spans="1:39" x14ac:dyDescent="0.25">
      <c r="A821" s="195" t="str">
        <f>IF(ISERROR(MATCH(H821,PriorMonth!H:H,0)),"New","Unresolved")</f>
        <v>New</v>
      </c>
      <c r="B821" s="148">
        <v>95</v>
      </c>
      <c r="C821" s="149" t="s">
        <v>153</v>
      </c>
      <c r="D821" s="148" t="s">
        <v>17</v>
      </c>
      <c r="E821" s="148">
        <v>429</v>
      </c>
      <c r="F821" s="149" t="s">
        <v>162</v>
      </c>
      <c r="G821" s="148" t="s">
        <v>13</v>
      </c>
      <c r="H821" s="148">
        <v>950110011272</v>
      </c>
      <c r="I821" s="149" t="s">
        <v>58</v>
      </c>
      <c r="J821" s="148" t="s">
        <v>195</v>
      </c>
      <c r="K821" s="148">
        <v>42821</v>
      </c>
      <c r="L821" s="149">
        <v>72</v>
      </c>
      <c r="M821" s="148" t="s">
        <v>122</v>
      </c>
      <c r="N821" s="148" t="s">
        <v>41</v>
      </c>
      <c r="O821" s="149">
        <v>42893</v>
      </c>
      <c r="P821" s="148" t="s">
        <v>1878</v>
      </c>
      <c r="Q821" s="148">
        <v>0</v>
      </c>
      <c r="R821" s="149" t="s">
        <v>33</v>
      </c>
      <c r="S821" s="148">
        <v>7537.5</v>
      </c>
      <c r="T821" s="148" t="s">
        <v>100</v>
      </c>
      <c r="U821" s="149">
        <v>7537.5</v>
      </c>
      <c r="V821" s="148" t="s">
        <v>100</v>
      </c>
      <c r="W821" s="148">
        <v>7537.5</v>
      </c>
      <c r="X821" s="149" t="s">
        <v>100</v>
      </c>
      <c r="Y821" s="148" t="s">
        <v>114</v>
      </c>
      <c r="Z821" s="148">
        <v>7.54</v>
      </c>
      <c r="AA821" s="149">
        <v>1</v>
      </c>
      <c r="AB821" s="148" t="s">
        <v>629</v>
      </c>
      <c r="AC821" s="148" t="s">
        <v>425</v>
      </c>
      <c r="AD821" s="149" t="s">
        <v>377</v>
      </c>
      <c r="AE821" s="148" t="s">
        <v>349</v>
      </c>
      <c r="AF821" s="148"/>
      <c r="AG821" s="149"/>
      <c r="AH821" s="148"/>
      <c r="AI821" s="148"/>
      <c r="AJ821" s="149"/>
      <c r="AK821" s="148" t="str">
        <f t="shared" si="36"/>
        <v>GFS</v>
      </c>
      <c r="AL821" s="148" t="str">
        <f t="shared" si="37"/>
        <v>Non- ICB</v>
      </c>
      <c r="AM821" s="196" t="str">
        <f t="shared" si="38"/>
        <v>GFS/Non- ICB</v>
      </c>
    </row>
    <row r="822" spans="1:39" x14ac:dyDescent="0.25">
      <c r="A822" s="195" t="str">
        <f>IF(ISERROR(MATCH(H822,PriorMonth!H:H,0)),"New","Unresolved")</f>
        <v>New</v>
      </c>
      <c r="B822" s="148">
        <v>429</v>
      </c>
      <c r="C822" s="149" t="s">
        <v>162</v>
      </c>
      <c r="D822" s="148" t="s">
        <v>13</v>
      </c>
      <c r="E822" s="148">
        <v>456</v>
      </c>
      <c r="F822" s="149" t="s">
        <v>167</v>
      </c>
      <c r="G822" s="148" t="s">
        <v>14</v>
      </c>
      <c r="H822" s="148">
        <v>20161474</v>
      </c>
      <c r="I822" s="149" t="s">
        <v>59</v>
      </c>
      <c r="J822" s="148" t="s">
        <v>155</v>
      </c>
      <c r="K822" s="148">
        <v>42858</v>
      </c>
      <c r="L822" s="149">
        <v>35</v>
      </c>
      <c r="M822" s="148" t="s">
        <v>158</v>
      </c>
      <c r="N822" s="148" t="s">
        <v>41</v>
      </c>
      <c r="O822" s="149">
        <v>42892</v>
      </c>
      <c r="P822" s="148" t="s">
        <v>1878</v>
      </c>
      <c r="Q822" s="148">
        <v>1</v>
      </c>
      <c r="R822" s="149" t="s">
        <v>33</v>
      </c>
      <c r="S822" s="148">
        <v>7501</v>
      </c>
      <c r="T822" s="148" t="s">
        <v>100</v>
      </c>
      <c r="U822" s="149">
        <v>7501</v>
      </c>
      <c r="V822" s="148" t="s">
        <v>100</v>
      </c>
      <c r="W822" s="148">
        <v>7501</v>
      </c>
      <c r="X822" s="149" t="s">
        <v>100</v>
      </c>
      <c r="Y822" s="148" t="s">
        <v>114</v>
      </c>
      <c r="Z822" s="148">
        <v>7.5</v>
      </c>
      <c r="AA822" s="149">
        <v>1</v>
      </c>
      <c r="AB822" s="148" t="s">
        <v>629</v>
      </c>
      <c r="AC822" s="148" t="s">
        <v>561</v>
      </c>
      <c r="AD822" s="149" t="s">
        <v>1412</v>
      </c>
      <c r="AE822" s="148" t="s">
        <v>349</v>
      </c>
      <c r="AF822" s="148"/>
      <c r="AG822" s="149"/>
      <c r="AH822" s="148"/>
      <c r="AI822" s="148"/>
      <c r="AJ822" s="149"/>
      <c r="AK822" s="148" t="str">
        <f t="shared" si="36"/>
        <v>Non-GFS</v>
      </c>
      <c r="AL822" s="148" t="str">
        <f t="shared" si="37"/>
        <v>Non- ICB</v>
      </c>
      <c r="AM822" s="196" t="str">
        <f t="shared" si="38"/>
        <v>Non-GFS/Non- ICB</v>
      </c>
    </row>
    <row r="823" spans="1:39" x14ac:dyDescent="0.25">
      <c r="A823" s="195" t="str">
        <f>IF(ISERROR(MATCH(H823,PriorMonth!H:H,0)),"New","Unresolved")</f>
        <v>Unresolved</v>
      </c>
      <c r="B823" s="148">
        <v>413</v>
      </c>
      <c r="C823" s="149" t="s">
        <v>136</v>
      </c>
      <c r="D823" s="148" t="s">
        <v>13</v>
      </c>
      <c r="E823" s="148">
        <v>1750</v>
      </c>
      <c r="F823" s="149" t="s">
        <v>159</v>
      </c>
      <c r="G823" s="148" t="s">
        <v>18</v>
      </c>
      <c r="H823" s="148">
        <v>4130110166335</v>
      </c>
      <c r="I823" s="149" t="s">
        <v>55</v>
      </c>
      <c r="J823" s="148" t="s">
        <v>852</v>
      </c>
      <c r="K823" s="148">
        <v>42702</v>
      </c>
      <c r="L823" s="149">
        <v>191</v>
      </c>
      <c r="M823" s="148" t="s">
        <v>118</v>
      </c>
      <c r="N823" s="148" t="s">
        <v>41</v>
      </c>
      <c r="O823" s="149">
        <v>42775</v>
      </c>
      <c r="P823" s="148" t="s">
        <v>838</v>
      </c>
      <c r="Q823" s="148">
        <v>118</v>
      </c>
      <c r="R823" s="149" t="s">
        <v>36</v>
      </c>
      <c r="S823" s="148">
        <v>7500</v>
      </c>
      <c r="T823" s="148" t="s">
        <v>100</v>
      </c>
      <c r="U823" s="149">
        <v>7500</v>
      </c>
      <c r="V823" s="148" t="s">
        <v>100</v>
      </c>
      <c r="W823" s="148">
        <v>7500</v>
      </c>
      <c r="X823" s="149" t="s">
        <v>100</v>
      </c>
      <c r="Y823" s="148" t="s">
        <v>114</v>
      </c>
      <c r="Z823" s="148">
        <v>7.5</v>
      </c>
      <c r="AA823" s="149">
        <v>1</v>
      </c>
      <c r="AB823" s="148" t="s">
        <v>629</v>
      </c>
      <c r="AC823" s="148" t="s">
        <v>805</v>
      </c>
      <c r="AD823" s="149" t="s">
        <v>2694</v>
      </c>
      <c r="AE823" s="148" t="s">
        <v>349</v>
      </c>
      <c r="AF823" s="148"/>
      <c r="AG823" s="149"/>
      <c r="AH823" s="148"/>
      <c r="AI823" s="148"/>
      <c r="AJ823" s="149"/>
      <c r="AK823" s="148" t="str">
        <f t="shared" si="36"/>
        <v>GFS</v>
      </c>
      <c r="AL823" s="148" t="str">
        <f t="shared" si="37"/>
        <v>Non- ICB</v>
      </c>
      <c r="AM823" s="196" t="str">
        <f t="shared" si="38"/>
        <v>GFS/Non- ICB</v>
      </c>
    </row>
    <row r="824" spans="1:39" x14ac:dyDescent="0.25">
      <c r="A824" s="195" t="str">
        <f>IF(ISERROR(MATCH(H824,PriorMonth!H:H,0)),"New","Unresolved")</f>
        <v>Unresolved</v>
      </c>
      <c r="B824" s="148">
        <v>8520</v>
      </c>
      <c r="C824" s="149" t="s">
        <v>842</v>
      </c>
      <c r="D824" s="148" t="s">
        <v>19</v>
      </c>
      <c r="E824" s="148">
        <v>199</v>
      </c>
      <c r="F824" s="149" t="s">
        <v>137</v>
      </c>
      <c r="G824" s="148" t="s">
        <v>22</v>
      </c>
      <c r="H824" s="148" t="s">
        <v>1522</v>
      </c>
      <c r="I824" s="149" t="s">
        <v>57</v>
      </c>
      <c r="J824" s="148" t="s">
        <v>381</v>
      </c>
      <c r="K824" s="148">
        <v>42768</v>
      </c>
      <c r="L824" s="149">
        <v>125</v>
      </c>
      <c r="M824" s="148" t="s">
        <v>118</v>
      </c>
      <c r="N824" s="148" t="s">
        <v>41</v>
      </c>
      <c r="O824" s="149">
        <v>42830</v>
      </c>
      <c r="P824" s="148" t="s">
        <v>838</v>
      </c>
      <c r="Q824" s="148">
        <v>63</v>
      </c>
      <c r="R824" s="149" t="s">
        <v>35</v>
      </c>
      <c r="S824" s="148">
        <v>6550</v>
      </c>
      <c r="T824" s="148" t="s">
        <v>186</v>
      </c>
      <c r="U824" s="149">
        <v>7497.28</v>
      </c>
      <c r="V824" s="148" t="s">
        <v>197</v>
      </c>
      <c r="W824" s="148">
        <v>542306.57948035409</v>
      </c>
      <c r="X824" s="149" t="s">
        <v>100</v>
      </c>
      <c r="Y824" s="148" t="s">
        <v>114</v>
      </c>
      <c r="Z824" s="148">
        <v>7.5</v>
      </c>
      <c r="AA824" s="149">
        <v>1</v>
      </c>
      <c r="AB824" s="148" t="s">
        <v>630</v>
      </c>
      <c r="AC824" s="148" t="s">
        <v>484</v>
      </c>
      <c r="AD824" s="149" t="s">
        <v>363</v>
      </c>
      <c r="AE824" s="148" t="s">
        <v>349</v>
      </c>
      <c r="AF824" s="148"/>
      <c r="AG824" s="149"/>
      <c r="AH824" s="148"/>
      <c r="AI824" s="148"/>
      <c r="AJ824" s="149"/>
      <c r="AK824" s="148" t="str">
        <f t="shared" si="36"/>
        <v>Non-GFS</v>
      </c>
      <c r="AL824" s="148" t="str">
        <f t="shared" si="37"/>
        <v>Non- ICB</v>
      </c>
      <c r="AM824" s="196" t="str">
        <f t="shared" si="38"/>
        <v>Non-GFS/Non- ICB</v>
      </c>
    </row>
    <row r="825" spans="1:39" x14ac:dyDescent="0.25">
      <c r="A825" s="195" t="str">
        <f>IF(ISERROR(MATCH(H825,PriorMonth!H:H,0)),"New","Unresolved")</f>
        <v>New</v>
      </c>
      <c r="B825" s="148">
        <v>95</v>
      </c>
      <c r="C825" s="149" t="s">
        <v>153</v>
      </c>
      <c r="D825" s="148" t="s">
        <v>17</v>
      </c>
      <c r="E825" s="148">
        <v>260</v>
      </c>
      <c r="F825" s="149" t="s">
        <v>113</v>
      </c>
      <c r="G825" s="148" t="s">
        <v>23</v>
      </c>
      <c r="H825" s="148">
        <v>950110011455</v>
      </c>
      <c r="I825" s="149" t="s">
        <v>58</v>
      </c>
      <c r="J825" s="148" t="s">
        <v>195</v>
      </c>
      <c r="K825" s="148">
        <v>42823</v>
      </c>
      <c r="L825" s="149">
        <v>70</v>
      </c>
      <c r="M825" s="148" t="s">
        <v>111</v>
      </c>
      <c r="N825" s="148" t="s">
        <v>42</v>
      </c>
      <c r="O825" s="149">
        <v>42892</v>
      </c>
      <c r="P825" s="148" t="s">
        <v>1878</v>
      </c>
      <c r="Q825" s="148">
        <v>1</v>
      </c>
      <c r="R825" s="149" t="s">
        <v>33</v>
      </c>
      <c r="S825" s="148">
        <v>7458</v>
      </c>
      <c r="T825" s="148" t="s">
        <v>100</v>
      </c>
      <c r="U825" s="149">
        <v>7458</v>
      </c>
      <c r="V825" s="148" t="s">
        <v>100</v>
      </c>
      <c r="W825" s="148">
        <v>7458</v>
      </c>
      <c r="X825" s="149" t="s">
        <v>100</v>
      </c>
      <c r="Y825" s="148" t="s">
        <v>114</v>
      </c>
      <c r="Z825" s="148">
        <v>7.46</v>
      </c>
      <c r="AA825" s="149">
        <v>1</v>
      </c>
      <c r="AB825" s="148" t="s">
        <v>629</v>
      </c>
      <c r="AC825" s="148" t="s">
        <v>442</v>
      </c>
      <c r="AD825" s="149" t="s">
        <v>2701</v>
      </c>
      <c r="AE825" s="148" t="s">
        <v>349</v>
      </c>
      <c r="AF825" s="148"/>
      <c r="AG825" s="149"/>
      <c r="AH825" s="148"/>
      <c r="AI825" s="148"/>
      <c r="AJ825" s="149"/>
      <c r="AK825" s="148" t="str">
        <f t="shared" si="36"/>
        <v>GFS</v>
      </c>
      <c r="AL825" s="148" t="str">
        <f t="shared" si="37"/>
        <v>Non- ICB</v>
      </c>
      <c r="AM825" s="196" t="str">
        <f t="shared" si="38"/>
        <v>GFS/Non- ICB</v>
      </c>
    </row>
    <row r="826" spans="1:39" x14ac:dyDescent="0.25">
      <c r="A826" s="195" t="str">
        <f>IF(ISERROR(MATCH(H826,PriorMonth!H:H,0)),"New","Unresolved")</f>
        <v>New</v>
      </c>
      <c r="B826" s="148">
        <v>95</v>
      </c>
      <c r="C826" s="149" t="s">
        <v>153</v>
      </c>
      <c r="D826" s="148" t="s">
        <v>17</v>
      </c>
      <c r="E826" s="148">
        <v>1750</v>
      </c>
      <c r="F826" s="149" t="s">
        <v>159</v>
      </c>
      <c r="G826" s="148" t="s">
        <v>18</v>
      </c>
      <c r="H826" s="148">
        <v>950110011426</v>
      </c>
      <c r="I826" s="149" t="s">
        <v>58</v>
      </c>
      <c r="J826" s="148" t="s">
        <v>195</v>
      </c>
      <c r="K826" s="148">
        <v>42822</v>
      </c>
      <c r="L826" s="149">
        <v>71</v>
      </c>
      <c r="M826" s="148" t="s">
        <v>118</v>
      </c>
      <c r="N826" s="148" t="s">
        <v>41</v>
      </c>
      <c r="O826" s="149">
        <v>42893</v>
      </c>
      <c r="P826" s="148" t="s">
        <v>1878</v>
      </c>
      <c r="Q826" s="148">
        <v>0</v>
      </c>
      <c r="R826" s="149" t="s">
        <v>33</v>
      </c>
      <c r="S826" s="148">
        <v>7437</v>
      </c>
      <c r="T826" s="148" t="s">
        <v>100</v>
      </c>
      <c r="U826" s="149">
        <v>7437</v>
      </c>
      <c r="V826" s="148" t="s">
        <v>100</v>
      </c>
      <c r="W826" s="148">
        <v>7437</v>
      </c>
      <c r="X826" s="149" t="s">
        <v>100</v>
      </c>
      <c r="Y826" s="148" t="s">
        <v>114</v>
      </c>
      <c r="Z826" s="148">
        <v>7.44</v>
      </c>
      <c r="AA826" s="149">
        <v>1</v>
      </c>
      <c r="AB826" s="148" t="s">
        <v>629</v>
      </c>
      <c r="AC826" s="148" t="s">
        <v>949</v>
      </c>
      <c r="AD826" s="149" t="s">
        <v>1457</v>
      </c>
      <c r="AE826" s="148" t="s">
        <v>349</v>
      </c>
      <c r="AF826" s="148"/>
      <c r="AG826" s="149"/>
      <c r="AH826" s="148"/>
      <c r="AI826" s="148"/>
      <c r="AJ826" s="149"/>
      <c r="AK826" s="148" t="str">
        <f t="shared" si="36"/>
        <v>GFS</v>
      </c>
      <c r="AL826" s="148" t="str">
        <f t="shared" si="37"/>
        <v>Non- ICB</v>
      </c>
      <c r="AM826" s="196" t="str">
        <f t="shared" si="38"/>
        <v>GFS/Non- ICB</v>
      </c>
    </row>
    <row r="827" spans="1:39" x14ac:dyDescent="0.25">
      <c r="A827" s="195" t="str">
        <f>IF(ISERROR(MATCH(H827,PriorMonth!H:H,0)),"New","Unresolved")</f>
        <v>Unresolved</v>
      </c>
      <c r="B827" s="148">
        <v>8520</v>
      </c>
      <c r="C827" s="149" t="s">
        <v>842</v>
      </c>
      <c r="D827" s="148" t="s">
        <v>19</v>
      </c>
      <c r="E827" s="148">
        <v>8420</v>
      </c>
      <c r="F827" s="149" t="s">
        <v>234</v>
      </c>
      <c r="G827" s="148" t="s">
        <v>19</v>
      </c>
      <c r="H827" s="148">
        <v>85200710012913</v>
      </c>
      <c r="I827" s="149" t="s">
        <v>537</v>
      </c>
      <c r="J827" s="148" t="s">
        <v>311</v>
      </c>
      <c r="K827" s="148">
        <v>42643</v>
      </c>
      <c r="L827" s="149">
        <v>250</v>
      </c>
      <c r="M827" s="148" t="s">
        <v>105</v>
      </c>
      <c r="N827" s="148" t="s">
        <v>41</v>
      </c>
      <c r="O827" s="149">
        <v>42678</v>
      </c>
      <c r="P827" s="148" t="s">
        <v>651</v>
      </c>
      <c r="Q827" s="148">
        <v>215</v>
      </c>
      <c r="R827" s="149" t="s">
        <v>37</v>
      </c>
      <c r="S827" s="148">
        <v>537831</v>
      </c>
      <c r="T827" s="148" t="s">
        <v>197</v>
      </c>
      <c r="U827" s="149">
        <v>7435.41</v>
      </c>
      <c r="V827" s="148" t="s">
        <v>197</v>
      </c>
      <c r="W827" s="148">
        <v>537831.28869857069</v>
      </c>
      <c r="X827" s="149" t="s">
        <v>100</v>
      </c>
      <c r="Y827" s="148" t="s">
        <v>107</v>
      </c>
      <c r="Z827" s="148">
        <v>7.44</v>
      </c>
      <c r="AA827" s="149">
        <v>1</v>
      </c>
      <c r="AB827" s="148" t="s">
        <v>630</v>
      </c>
      <c r="AC827" s="148" t="s">
        <v>503</v>
      </c>
      <c r="AD827" s="149" t="s">
        <v>674</v>
      </c>
      <c r="AE827" s="148" t="s">
        <v>350</v>
      </c>
      <c r="AF827" s="148"/>
      <c r="AG827" s="149"/>
      <c r="AH827" s="148"/>
      <c r="AI827" s="148"/>
      <c r="AJ827" s="149"/>
      <c r="AK827" s="148" t="str">
        <f t="shared" si="36"/>
        <v>GFS</v>
      </c>
      <c r="AL827" s="148" t="str">
        <f t="shared" si="37"/>
        <v>Non- ICB</v>
      </c>
      <c r="AM827" s="196" t="str">
        <f t="shared" si="38"/>
        <v>GFS/Non- ICB</v>
      </c>
    </row>
    <row r="828" spans="1:39" x14ac:dyDescent="0.25">
      <c r="A828" s="195" t="str">
        <f>IF(ISERROR(MATCH(H828,PriorMonth!H:H,0)),"New","Unresolved")</f>
        <v>New</v>
      </c>
      <c r="B828" s="148">
        <v>8110</v>
      </c>
      <c r="C828" s="149" t="s">
        <v>116</v>
      </c>
      <c r="D828" s="148" t="s">
        <v>15</v>
      </c>
      <c r="E828" s="148">
        <v>692</v>
      </c>
      <c r="F828" s="149" t="s">
        <v>187</v>
      </c>
      <c r="G828" s="148" t="s">
        <v>16</v>
      </c>
      <c r="H828" s="148" t="s">
        <v>2860</v>
      </c>
      <c r="I828" s="149" t="s">
        <v>61</v>
      </c>
      <c r="J828" s="148" t="s">
        <v>237</v>
      </c>
      <c r="K828" s="148">
        <v>42829</v>
      </c>
      <c r="L828" s="149">
        <v>64</v>
      </c>
      <c r="M828" s="148" t="s">
        <v>111</v>
      </c>
      <c r="N828" s="148" t="s">
        <v>42</v>
      </c>
      <c r="O828" s="149">
        <v>42893</v>
      </c>
      <c r="P828" s="148" t="s">
        <v>1878</v>
      </c>
      <c r="Q828" s="148">
        <v>0</v>
      </c>
      <c r="R828" s="149" t="s">
        <v>33</v>
      </c>
      <c r="S828" s="148">
        <v>156108.16</v>
      </c>
      <c r="T828" s="148" t="s">
        <v>238</v>
      </c>
      <c r="U828" s="149">
        <v>7413.98</v>
      </c>
      <c r="V828" s="148" t="s">
        <v>238</v>
      </c>
      <c r="W828" s="148">
        <v>156108.10947389697</v>
      </c>
      <c r="X828" s="149" t="s">
        <v>100</v>
      </c>
      <c r="Y828" s="148" t="s">
        <v>114</v>
      </c>
      <c r="Z828" s="148">
        <v>7.41</v>
      </c>
      <c r="AA828" s="149">
        <v>1</v>
      </c>
      <c r="AB828" s="148" t="s">
        <v>630</v>
      </c>
      <c r="AC828" s="148" t="s">
        <v>412</v>
      </c>
      <c r="AD828" s="149" t="s">
        <v>396</v>
      </c>
      <c r="AE828" s="148" t="s">
        <v>350</v>
      </c>
      <c r="AF828" s="148"/>
      <c r="AG828" s="149"/>
      <c r="AH828" s="148"/>
      <c r="AI828" s="148"/>
      <c r="AJ828" s="149"/>
      <c r="AK828" s="148" t="str">
        <f t="shared" si="36"/>
        <v>Non-GFS</v>
      </c>
      <c r="AL828" s="148" t="str">
        <f t="shared" si="37"/>
        <v>Non- ICB</v>
      </c>
      <c r="AM828" s="196" t="str">
        <f t="shared" si="38"/>
        <v>Non-GFS/Non- ICB</v>
      </c>
    </row>
    <row r="829" spans="1:39" x14ac:dyDescent="0.25">
      <c r="A829" s="195" t="str">
        <f>IF(ISERROR(MATCH(H829,PriorMonth!H:H,0)),"New","Unresolved")</f>
        <v>New</v>
      </c>
      <c r="B829" s="148">
        <v>8110</v>
      </c>
      <c r="C829" s="149" t="s">
        <v>116</v>
      </c>
      <c r="D829" s="148" t="s">
        <v>15</v>
      </c>
      <c r="E829" s="148">
        <v>692</v>
      </c>
      <c r="F829" s="149" t="s">
        <v>187</v>
      </c>
      <c r="G829" s="148" t="s">
        <v>16</v>
      </c>
      <c r="H829" s="148" t="s">
        <v>2861</v>
      </c>
      <c r="I829" s="149" t="s">
        <v>61</v>
      </c>
      <c r="J829" s="148" t="s">
        <v>237</v>
      </c>
      <c r="K829" s="148">
        <v>42829</v>
      </c>
      <c r="L829" s="149">
        <v>64</v>
      </c>
      <c r="M829" s="148" t="s">
        <v>111</v>
      </c>
      <c r="N829" s="148" t="s">
        <v>42</v>
      </c>
      <c r="O829" s="149">
        <v>42893</v>
      </c>
      <c r="P829" s="148" t="s">
        <v>1878</v>
      </c>
      <c r="Q829" s="148">
        <v>0</v>
      </c>
      <c r="R829" s="149" t="s">
        <v>33</v>
      </c>
      <c r="S829" s="148">
        <v>156108.16</v>
      </c>
      <c r="T829" s="148" t="s">
        <v>238</v>
      </c>
      <c r="U829" s="149">
        <v>7413.98</v>
      </c>
      <c r="V829" s="148" t="s">
        <v>238</v>
      </c>
      <c r="W829" s="148">
        <v>156108.10947389697</v>
      </c>
      <c r="X829" s="149" t="s">
        <v>100</v>
      </c>
      <c r="Y829" s="148" t="s">
        <v>114</v>
      </c>
      <c r="Z829" s="148">
        <v>7.41</v>
      </c>
      <c r="AA829" s="149">
        <v>1</v>
      </c>
      <c r="AB829" s="148" t="s">
        <v>630</v>
      </c>
      <c r="AC829" s="148" t="s">
        <v>412</v>
      </c>
      <c r="AD829" s="149" t="s">
        <v>2758</v>
      </c>
      <c r="AE829" s="148" t="s">
        <v>350</v>
      </c>
      <c r="AF829" s="148"/>
      <c r="AG829" s="149"/>
      <c r="AH829" s="148"/>
      <c r="AI829" s="148"/>
      <c r="AJ829" s="149"/>
      <c r="AK829" s="148" t="str">
        <f t="shared" si="36"/>
        <v>Non-GFS</v>
      </c>
      <c r="AL829" s="148" t="str">
        <f t="shared" si="37"/>
        <v>Non- ICB</v>
      </c>
      <c r="AM829" s="196" t="str">
        <f t="shared" si="38"/>
        <v>Non-GFS/Non- ICB</v>
      </c>
    </row>
    <row r="830" spans="1:39" x14ac:dyDescent="0.25">
      <c r="A830" s="195" t="str">
        <f>IF(ISERROR(MATCH(H830,PriorMonth!H:H,0)),"New","Unresolved")</f>
        <v>New</v>
      </c>
      <c r="B830" s="148">
        <v>8110</v>
      </c>
      <c r="C830" s="149" t="s">
        <v>116</v>
      </c>
      <c r="D830" s="148" t="s">
        <v>15</v>
      </c>
      <c r="E830" s="148">
        <v>692</v>
      </c>
      <c r="F830" s="149" t="s">
        <v>187</v>
      </c>
      <c r="G830" s="148" t="s">
        <v>16</v>
      </c>
      <c r="H830" s="148" t="s">
        <v>2865</v>
      </c>
      <c r="I830" s="149" t="s">
        <v>61</v>
      </c>
      <c r="J830" s="148" t="s">
        <v>237</v>
      </c>
      <c r="K830" s="148">
        <v>42829</v>
      </c>
      <c r="L830" s="149">
        <v>64</v>
      </c>
      <c r="M830" s="148" t="s">
        <v>111</v>
      </c>
      <c r="N830" s="148" t="s">
        <v>42</v>
      </c>
      <c r="O830" s="149">
        <v>42893</v>
      </c>
      <c r="P830" s="148" t="s">
        <v>1878</v>
      </c>
      <c r="Q830" s="148">
        <v>0</v>
      </c>
      <c r="R830" s="149" t="s">
        <v>33</v>
      </c>
      <c r="S830" s="148">
        <v>156108.16</v>
      </c>
      <c r="T830" s="148" t="s">
        <v>238</v>
      </c>
      <c r="U830" s="149">
        <v>7413.98</v>
      </c>
      <c r="V830" s="148" t="s">
        <v>238</v>
      </c>
      <c r="W830" s="148">
        <v>156108.10947389697</v>
      </c>
      <c r="X830" s="149" t="s">
        <v>100</v>
      </c>
      <c r="Y830" s="148" t="s">
        <v>114</v>
      </c>
      <c r="Z830" s="148">
        <v>7.41</v>
      </c>
      <c r="AA830" s="149">
        <v>1</v>
      </c>
      <c r="AB830" s="148" t="s">
        <v>630</v>
      </c>
      <c r="AC830" s="148" t="s">
        <v>412</v>
      </c>
      <c r="AD830" s="149" t="s">
        <v>396</v>
      </c>
      <c r="AE830" s="148" t="s">
        <v>350</v>
      </c>
      <c r="AF830" s="148"/>
      <c r="AG830" s="149"/>
      <c r="AH830" s="148"/>
      <c r="AI830" s="148"/>
      <c r="AJ830" s="149"/>
      <c r="AK830" s="148" t="str">
        <f t="shared" si="36"/>
        <v>Non-GFS</v>
      </c>
      <c r="AL830" s="148" t="str">
        <f t="shared" si="37"/>
        <v>Non- ICB</v>
      </c>
      <c r="AM830" s="196" t="str">
        <f t="shared" si="38"/>
        <v>Non-GFS/Non- ICB</v>
      </c>
    </row>
    <row r="831" spans="1:39" x14ac:dyDescent="0.25">
      <c r="A831" s="195" t="str">
        <f>IF(ISERROR(MATCH(H831,PriorMonth!H:H,0)),"New","Unresolved")</f>
        <v>New</v>
      </c>
      <c r="B831" s="148">
        <v>1750</v>
      </c>
      <c r="C831" s="149" t="s">
        <v>159</v>
      </c>
      <c r="D831" s="148" t="s">
        <v>18</v>
      </c>
      <c r="E831" s="148">
        <v>693</v>
      </c>
      <c r="F831" s="149" t="s">
        <v>177</v>
      </c>
      <c r="G831" s="148" t="s">
        <v>16</v>
      </c>
      <c r="H831" s="148">
        <v>17500110094249</v>
      </c>
      <c r="I831" s="149" t="s">
        <v>56</v>
      </c>
      <c r="J831" s="148" t="s">
        <v>2126</v>
      </c>
      <c r="K831" s="148">
        <v>42829</v>
      </c>
      <c r="L831" s="149">
        <v>64</v>
      </c>
      <c r="M831" s="148" t="s">
        <v>111</v>
      </c>
      <c r="N831" s="148" t="s">
        <v>42</v>
      </c>
      <c r="O831" s="149">
        <v>42891</v>
      </c>
      <c r="P831" s="148" t="s">
        <v>1878</v>
      </c>
      <c r="Q831" s="148">
        <v>2</v>
      </c>
      <c r="R831" s="149" t="s">
        <v>33</v>
      </c>
      <c r="S831" s="148">
        <v>7388.2</v>
      </c>
      <c r="T831" s="148" t="s">
        <v>100</v>
      </c>
      <c r="U831" s="149">
        <v>7388.2</v>
      </c>
      <c r="V831" s="148" t="s">
        <v>100</v>
      </c>
      <c r="W831" s="148">
        <v>7388.2</v>
      </c>
      <c r="X831" s="149" t="s">
        <v>100</v>
      </c>
      <c r="Y831" s="148" t="s">
        <v>114</v>
      </c>
      <c r="Z831" s="148">
        <v>7.39</v>
      </c>
      <c r="AA831" s="149">
        <v>1</v>
      </c>
      <c r="AB831" s="148" t="s">
        <v>629</v>
      </c>
      <c r="AC831" s="148" t="s">
        <v>431</v>
      </c>
      <c r="AD831" s="149" t="s">
        <v>469</v>
      </c>
      <c r="AE831" s="148" t="s">
        <v>349</v>
      </c>
      <c r="AF831" s="148"/>
      <c r="AG831" s="149"/>
      <c r="AH831" s="148"/>
      <c r="AI831" s="148"/>
      <c r="AJ831" s="149"/>
      <c r="AK831" s="148" t="str">
        <f t="shared" si="36"/>
        <v>GFS</v>
      </c>
      <c r="AL831" s="148" t="str">
        <f t="shared" si="37"/>
        <v>Non- ICB</v>
      </c>
      <c r="AM831" s="196" t="str">
        <f t="shared" si="38"/>
        <v>GFS/Non- ICB</v>
      </c>
    </row>
    <row r="832" spans="1:39" x14ac:dyDescent="0.25">
      <c r="A832" s="195" t="str">
        <f>IF(ISERROR(MATCH(H832,PriorMonth!H:H,0)),"New","Unresolved")</f>
        <v>New</v>
      </c>
      <c r="B832" s="148">
        <v>3036</v>
      </c>
      <c r="C832" s="149" t="s">
        <v>202</v>
      </c>
      <c r="D832" s="148" t="s">
        <v>23</v>
      </c>
      <c r="E832" s="148">
        <v>260</v>
      </c>
      <c r="F832" s="149" t="s">
        <v>113</v>
      </c>
      <c r="G832" s="148" t="s">
        <v>23</v>
      </c>
      <c r="H832" s="148" t="s">
        <v>2796</v>
      </c>
      <c r="I832" s="149" t="s">
        <v>59</v>
      </c>
      <c r="J832" s="148" t="s">
        <v>203</v>
      </c>
      <c r="K832" s="148">
        <v>42829</v>
      </c>
      <c r="L832" s="149">
        <v>64</v>
      </c>
      <c r="M832" s="148" t="s">
        <v>118</v>
      </c>
      <c r="N832" s="148" t="s">
        <v>41</v>
      </c>
      <c r="O832" s="149">
        <v>42892</v>
      </c>
      <c r="P832" s="148" t="s">
        <v>1878</v>
      </c>
      <c r="Q832" s="148">
        <v>1</v>
      </c>
      <c r="R832" s="149" t="s">
        <v>33</v>
      </c>
      <c r="S832" s="148">
        <v>6458.4</v>
      </c>
      <c r="T832" s="148" t="s">
        <v>186</v>
      </c>
      <c r="U832" s="149">
        <v>7392.43</v>
      </c>
      <c r="V832" s="148" t="s">
        <v>186</v>
      </c>
      <c r="W832" s="148">
        <v>6458.3966547591081</v>
      </c>
      <c r="X832" s="149" t="s">
        <v>100</v>
      </c>
      <c r="Y832" s="148" t="s">
        <v>107</v>
      </c>
      <c r="Z832" s="148">
        <v>7.39</v>
      </c>
      <c r="AA832" s="149">
        <v>1</v>
      </c>
      <c r="AB832" s="148" t="s">
        <v>629</v>
      </c>
      <c r="AC832" s="148" t="s">
        <v>450</v>
      </c>
      <c r="AD832" s="149" t="s">
        <v>2794</v>
      </c>
      <c r="AE832" s="148" t="s">
        <v>349</v>
      </c>
      <c r="AF832" s="148"/>
      <c r="AG832" s="149"/>
      <c r="AH832" s="148"/>
      <c r="AI832" s="148"/>
      <c r="AJ832" s="149"/>
      <c r="AK832" s="148" t="str">
        <f t="shared" si="36"/>
        <v>Non-GFS</v>
      </c>
      <c r="AL832" s="148" t="str">
        <f t="shared" si="37"/>
        <v>Non- ICB</v>
      </c>
      <c r="AM832" s="196" t="str">
        <f t="shared" si="38"/>
        <v>Non-GFS/Non- ICB</v>
      </c>
    </row>
    <row r="833" spans="1:39" x14ac:dyDescent="0.25">
      <c r="A833" s="195" t="str">
        <f>IF(ISERROR(MATCH(H833,PriorMonth!H:H,0)),"New","Unresolved")</f>
        <v>Unresolved</v>
      </c>
      <c r="B833" s="148">
        <v>8520</v>
      </c>
      <c r="C833" s="149" t="s">
        <v>842</v>
      </c>
      <c r="D833" s="148" t="s">
        <v>19</v>
      </c>
      <c r="E833" s="148">
        <v>260</v>
      </c>
      <c r="F833" s="149" t="s">
        <v>113</v>
      </c>
      <c r="G833" s="148" t="s">
        <v>23</v>
      </c>
      <c r="H833" s="148" t="s">
        <v>1571</v>
      </c>
      <c r="I833" s="149" t="s">
        <v>54</v>
      </c>
      <c r="J833" s="148" t="s">
        <v>381</v>
      </c>
      <c r="K833" s="148">
        <v>42768</v>
      </c>
      <c r="L833" s="149">
        <v>125</v>
      </c>
      <c r="M833" s="148" t="s">
        <v>127</v>
      </c>
      <c r="N833" s="148" t="s">
        <v>128</v>
      </c>
      <c r="O833" s="149">
        <v>42831</v>
      </c>
      <c r="P833" s="148" t="s">
        <v>838</v>
      </c>
      <c r="Q833" s="148">
        <v>62</v>
      </c>
      <c r="R833" s="149" t="s">
        <v>35</v>
      </c>
      <c r="S833" s="148">
        <v>533982</v>
      </c>
      <c r="T833" s="148" t="s">
        <v>197</v>
      </c>
      <c r="U833" s="149">
        <v>7382.19</v>
      </c>
      <c r="V833" s="148" t="s">
        <v>197</v>
      </c>
      <c r="W833" s="148">
        <v>533981.68508766848</v>
      </c>
      <c r="X833" s="149" t="s">
        <v>100</v>
      </c>
      <c r="Y833" s="148" t="s">
        <v>114</v>
      </c>
      <c r="Z833" s="148">
        <v>7.38</v>
      </c>
      <c r="AA833" s="149">
        <v>1</v>
      </c>
      <c r="AB833" s="148" t="s">
        <v>630</v>
      </c>
      <c r="AC833" s="148" t="s">
        <v>681</v>
      </c>
      <c r="AD833" s="149" t="s">
        <v>354</v>
      </c>
      <c r="AE833" s="148" t="s">
        <v>350</v>
      </c>
      <c r="AF833" s="148"/>
      <c r="AG833" s="149"/>
      <c r="AH833" s="148"/>
      <c r="AI833" s="148"/>
      <c r="AJ833" s="149"/>
      <c r="AK833" s="148" t="str">
        <f t="shared" si="36"/>
        <v>Non-GFS</v>
      </c>
      <c r="AL833" s="148" t="str">
        <f t="shared" si="37"/>
        <v>Non- ICB</v>
      </c>
      <c r="AM833" s="196" t="str">
        <f t="shared" si="38"/>
        <v>Non-GFS/Non- ICB</v>
      </c>
    </row>
    <row r="834" spans="1:39" x14ac:dyDescent="0.25">
      <c r="A834" s="195" t="str">
        <f>IF(ISERROR(MATCH(H834,PriorMonth!H:H,0)),"New","Unresolved")</f>
        <v>New</v>
      </c>
      <c r="B834" s="148">
        <v>1750</v>
      </c>
      <c r="C834" s="149" t="s">
        <v>159</v>
      </c>
      <c r="D834" s="148" t="s">
        <v>18</v>
      </c>
      <c r="E834" s="148">
        <v>693</v>
      </c>
      <c r="F834" s="149" t="s">
        <v>177</v>
      </c>
      <c r="G834" s="148" t="s">
        <v>16</v>
      </c>
      <c r="H834" s="148">
        <v>17500110094289</v>
      </c>
      <c r="I834" s="149" t="s">
        <v>56</v>
      </c>
      <c r="J834" s="148" t="s">
        <v>2126</v>
      </c>
      <c r="K834" s="148">
        <v>42829</v>
      </c>
      <c r="L834" s="149">
        <v>64</v>
      </c>
      <c r="M834" s="148" t="s">
        <v>111</v>
      </c>
      <c r="N834" s="148" t="s">
        <v>42</v>
      </c>
      <c r="O834" s="149">
        <v>42891</v>
      </c>
      <c r="P834" s="148" t="s">
        <v>1878</v>
      </c>
      <c r="Q834" s="148">
        <v>2</v>
      </c>
      <c r="R834" s="149" t="s">
        <v>33</v>
      </c>
      <c r="S834" s="148">
        <v>7371</v>
      </c>
      <c r="T834" s="148" t="s">
        <v>100</v>
      </c>
      <c r="U834" s="149">
        <v>7371</v>
      </c>
      <c r="V834" s="148" t="s">
        <v>100</v>
      </c>
      <c r="W834" s="148">
        <v>7371</v>
      </c>
      <c r="X834" s="149" t="s">
        <v>100</v>
      </c>
      <c r="Y834" s="148" t="s">
        <v>114</v>
      </c>
      <c r="Z834" s="148">
        <v>7.37</v>
      </c>
      <c r="AA834" s="149">
        <v>1</v>
      </c>
      <c r="AB834" s="148" t="s">
        <v>629</v>
      </c>
      <c r="AC834" s="148" t="s">
        <v>431</v>
      </c>
      <c r="AD834" s="149" t="s">
        <v>469</v>
      </c>
      <c r="AE834" s="148" t="s">
        <v>349</v>
      </c>
      <c r="AF834" s="148"/>
      <c r="AG834" s="149"/>
      <c r="AH834" s="148"/>
      <c r="AI834" s="148"/>
      <c r="AJ834" s="149"/>
      <c r="AK834" s="148" t="str">
        <f t="shared" ref="AK834:AK897" si="39">IF(TEXT(B834,0)=LEFT(H834,LEN(B834)),"GFS","Non-GFS")</f>
        <v>GFS</v>
      </c>
      <c r="AL834" s="148" t="str">
        <f t="shared" ref="AL834:AL897" si="40">IF(AND(AK834="GFS",MID(H834,LEN(B834)+3,1)="2"),"ICB","Non- ICB")</f>
        <v>Non- ICB</v>
      </c>
      <c r="AM834" s="196" t="str">
        <f t="shared" ref="AM834:AM897" si="41">AK834&amp;"/"&amp;AL834</f>
        <v>GFS/Non- ICB</v>
      </c>
    </row>
    <row r="835" spans="1:39" x14ac:dyDescent="0.25">
      <c r="A835" s="195" t="str">
        <f>IF(ISERROR(MATCH(H835,PriorMonth!H:H,0)),"New","Unresolved")</f>
        <v>Unresolved</v>
      </c>
      <c r="B835" s="148">
        <v>8520</v>
      </c>
      <c r="C835" s="149" t="s">
        <v>842</v>
      </c>
      <c r="D835" s="148" t="s">
        <v>19</v>
      </c>
      <c r="E835" s="148">
        <v>8243</v>
      </c>
      <c r="F835" s="149" t="s">
        <v>120</v>
      </c>
      <c r="G835" s="148" t="s">
        <v>14</v>
      </c>
      <c r="H835" s="148">
        <v>85200310086547</v>
      </c>
      <c r="I835" s="149" t="s">
        <v>56</v>
      </c>
      <c r="J835" s="148" t="s">
        <v>220</v>
      </c>
      <c r="K835" s="148">
        <v>42727</v>
      </c>
      <c r="L835" s="149">
        <v>166</v>
      </c>
      <c r="M835" s="148" t="s">
        <v>127</v>
      </c>
      <c r="N835" s="148" t="s">
        <v>128</v>
      </c>
      <c r="O835" s="149">
        <v>42800</v>
      </c>
      <c r="P835" s="148" t="s">
        <v>838</v>
      </c>
      <c r="Q835" s="148">
        <v>93</v>
      </c>
      <c r="R835" s="149" t="s">
        <v>36</v>
      </c>
      <c r="S835" s="148">
        <v>532800</v>
      </c>
      <c r="T835" s="148" t="s">
        <v>197</v>
      </c>
      <c r="U835" s="149">
        <v>7365.85</v>
      </c>
      <c r="V835" s="148" t="s">
        <v>197</v>
      </c>
      <c r="W835" s="148">
        <v>532799.75117180718</v>
      </c>
      <c r="X835" s="149" t="s">
        <v>100</v>
      </c>
      <c r="Y835" s="148" t="s">
        <v>114</v>
      </c>
      <c r="Z835" s="148">
        <v>7.37</v>
      </c>
      <c r="AA835" s="149">
        <v>1</v>
      </c>
      <c r="AB835" s="148" t="s">
        <v>630</v>
      </c>
      <c r="AC835" s="148" t="s">
        <v>660</v>
      </c>
      <c r="AD835" s="149" t="s">
        <v>1312</v>
      </c>
      <c r="AE835" s="148" t="s">
        <v>350</v>
      </c>
      <c r="AF835" s="148"/>
      <c r="AG835" s="149"/>
      <c r="AH835" s="148"/>
      <c r="AI835" s="148"/>
      <c r="AJ835" s="149"/>
      <c r="AK835" s="148" t="str">
        <f t="shared" si="39"/>
        <v>GFS</v>
      </c>
      <c r="AL835" s="148" t="str">
        <f t="shared" si="40"/>
        <v>Non- ICB</v>
      </c>
      <c r="AM835" s="196" t="str">
        <f t="shared" si="41"/>
        <v>GFS/Non- ICB</v>
      </c>
    </row>
    <row r="836" spans="1:39" x14ac:dyDescent="0.25">
      <c r="A836" s="195" t="str">
        <f>IF(ISERROR(MATCH(H836,PriorMonth!H:H,0)),"New","Unresolved")</f>
        <v>New</v>
      </c>
      <c r="B836" s="148">
        <v>635</v>
      </c>
      <c r="C836" s="149" t="s">
        <v>142</v>
      </c>
      <c r="D836" s="148" t="s">
        <v>16</v>
      </c>
      <c r="E836" s="148">
        <v>413</v>
      </c>
      <c r="F836" s="149" t="s">
        <v>136</v>
      </c>
      <c r="G836" s="148" t="s">
        <v>13</v>
      </c>
      <c r="H836" s="148">
        <v>63501121700225</v>
      </c>
      <c r="I836" s="149" t="s">
        <v>55</v>
      </c>
      <c r="J836" s="148" t="s">
        <v>1250</v>
      </c>
      <c r="K836" s="148">
        <v>42826</v>
      </c>
      <c r="L836" s="149">
        <v>67</v>
      </c>
      <c r="M836" s="148" t="s">
        <v>111</v>
      </c>
      <c r="N836" s="148" t="s">
        <v>42</v>
      </c>
      <c r="O836" s="149">
        <v>42893</v>
      </c>
      <c r="P836" s="148" t="s">
        <v>1878</v>
      </c>
      <c r="Q836" s="148">
        <v>0</v>
      </c>
      <c r="R836" s="149" t="s">
        <v>33</v>
      </c>
      <c r="S836" s="148">
        <v>7328</v>
      </c>
      <c r="T836" s="148" t="s">
        <v>100</v>
      </c>
      <c r="U836" s="149">
        <v>7328</v>
      </c>
      <c r="V836" s="148" t="s">
        <v>100</v>
      </c>
      <c r="W836" s="148">
        <v>7328</v>
      </c>
      <c r="X836" s="149" t="s">
        <v>100</v>
      </c>
      <c r="Y836" s="148" t="s">
        <v>114</v>
      </c>
      <c r="Z836" s="148">
        <v>7.33</v>
      </c>
      <c r="AA836" s="149">
        <v>1</v>
      </c>
      <c r="AB836" s="148" t="s">
        <v>629</v>
      </c>
      <c r="AC836" s="148" t="s">
        <v>428</v>
      </c>
      <c r="AD836" s="149" t="s">
        <v>360</v>
      </c>
      <c r="AE836" s="148" t="s">
        <v>349</v>
      </c>
      <c r="AF836" s="148"/>
      <c r="AG836" s="149"/>
      <c r="AH836" s="148"/>
      <c r="AI836" s="148"/>
      <c r="AJ836" s="149"/>
      <c r="AK836" s="148" t="str">
        <f t="shared" si="39"/>
        <v>GFS</v>
      </c>
      <c r="AL836" s="148" t="str">
        <f t="shared" si="40"/>
        <v>Non- ICB</v>
      </c>
      <c r="AM836" s="196" t="str">
        <f t="shared" si="41"/>
        <v>GFS/Non- ICB</v>
      </c>
    </row>
    <row r="837" spans="1:39" x14ac:dyDescent="0.25">
      <c r="A837" s="195" t="str">
        <f>IF(ISERROR(MATCH(H837,PriorMonth!H:H,0)),"New","Unresolved")</f>
        <v>Unresolved</v>
      </c>
      <c r="B837" s="148">
        <v>95</v>
      </c>
      <c r="C837" s="149" t="s">
        <v>153</v>
      </c>
      <c r="D837" s="148" t="s">
        <v>17</v>
      </c>
      <c r="E837" s="148">
        <v>8310</v>
      </c>
      <c r="F837" s="149" t="s">
        <v>170</v>
      </c>
      <c r="G837" s="148" t="s">
        <v>14</v>
      </c>
      <c r="H837" s="148">
        <v>950110009954</v>
      </c>
      <c r="I837" s="149" t="s">
        <v>58</v>
      </c>
      <c r="J837" s="148" t="s">
        <v>195</v>
      </c>
      <c r="K837" s="148">
        <v>42697</v>
      </c>
      <c r="L837" s="149">
        <v>196</v>
      </c>
      <c r="M837" s="148" t="s">
        <v>118</v>
      </c>
      <c r="N837" s="148" t="s">
        <v>41</v>
      </c>
      <c r="O837" s="149">
        <v>42859</v>
      </c>
      <c r="P837" s="148" t="s">
        <v>1878</v>
      </c>
      <c r="Q837" s="148">
        <v>34</v>
      </c>
      <c r="R837" s="149" t="s">
        <v>34</v>
      </c>
      <c r="S837" s="148">
        <v>7316</v>
      </c>
      <c r="T837" s="148" t="s">
        <v>100</v>
      </c>
      <c r="U837" s="149">
        <v>7316</v>
      </c>
      <c r="V837" s="148" t="s">
        <v>100</v>
      </c>
      <c r="W837" s="148">
        <v>7316</v>
      </c>
      <c r="X837" s="149" t="s">
        <v>100</v>
      </c>
      <c r="Y837" s="148" t="s">
        <v>114</v>
      </c>
      <c r="Z837" s="148">
        <v>7.32</v>
      </c>
      <c r="AA837" s="149">
        <v>1</v>
      </c>
      <c r="AB837" s="148" t="s">
        <v>629</v>
      </c>
      <c r="AC837" s="148" t="s">
        <v>420</v>
      </c>
      <c r="AD837" s="149" t="s">
        <v>1892</v>
      </c>
      <c r="AE837" s="148" t="s">
        <v>349</v>
      </c>
      <c r="AF837" s="148"/>
      <c r="AG837" s="149"/>
      <c r="AH837" s="148"/>
      <c r="AI837" s="148"/>
      <c r="AJ837" s="149"/>
      <c r="AK837" s="148" t="str">
        <f t="shared" si="39"/>
        <v>GFS</v>
      </c>
      <c r="AL837" s="148" t="str">
        <f t="shared" si="40"/>
        <v>Non- ICB</v>
      </c>
      <c r="AM837" s="196" t="str">
        <f t="shared" si="41"/>
        <v>GFS/Non- ICB</v>
      </c>
    </row>
    <row r="838" spans="1:39" x14ac:dyDescent="0.25">
      <c r="A838" s="195" t="str">
        <f>IF(ISERROR(MATCH(H838,PriorMonth!H:H,0)),"New","Unresolved")</f>
        <v>Unresolved</v>
      </c>
      <c r="B838" s="148">
        <v>95</v>
      </c>
      <c r="C838" s="149" t="s">
        <v>153</v>
      </c>
      <c r="D838" s="148" t="s">
        <v>17</v>
      </c>
      <c r="E838" s="148">
        <v>8310</v>
      </c>
      <c r="F838" s="149" t="s">
        <v>170</v>
      </c>
      <c r="G838" s="148" t="s">
        <v>14</v>
      </c>
      <c r="H838" s="148">
        <v>950110008432</v>
      </c>
      <c r="I838" s="149" t="s">
        <v>58</v>
      </c>
      <c r="J838" s="148" t="s">
        <v>195</v>
      </c>
      <c r="K838" s="148">
        <v>42514</v>
      </c>
      <c r="L838" s="149">
        <v>379</v>
      </c>
      <c r="M838" s="148" t="s">
        <v>118</v>
      </c>
      <c r="N838" s="148" t="s">
        <v>41</v>
      </c>
      <c r="O838" s="149">
        <v>42859</v>
      </c>
      <c r="P838" s="148" t="s">
        <v>1878</v>
      </c>
      <c r="Q838" s="148">
        <v>34</v>
      </c>
      <c r="R838" s="149" t="s">
        <v>34</v>
      </c>
      <c r="S838" s="148">
        <v>7316</v>
      </c>
      <c r="T838" s="148" t="s">
        <v>100</v>
      </c>
      <c r="U838" s="149">
        <v>7316</v>
      </c>
      <c r="V838" s="148" t="s">
        <v>100</v>
      </c>
      <c r="W838" s="148">
        <v>7316</v>
      </c>
      <c r="X838" s="149" t="s">
        <v>100</v>
      </c>
      <c r="Y838" s="148" t="s">
        <v>114</v>
      </c>
      <c r="Z838" s="148">
        <v>7.32</v>
      </c>
      <c r="AA838" s="149">
        <v>1</v>
      </c>
      <c r="AB838" s="148" t="s">
        <v>629</v>
      </c>
      <c r="AC838" s="148" t="s">
        <v>420</v>
      </c>
      <c r="AD838" s="149" t="s">
        <v>1892</v>
      </c>
      <c r="AE838" s="148" t="s">
        <v>349</v>
      </c>
      <c r="AF838" s="148"/>
      <c r="AG838" s="149"/>
      <c r="AH838" s="148"/>
      <c r="AI838" s="148"/>
      <c r="AJ838" s="149"/>
      <c r="AK838" s="148" t="str">
        <f t="shared" si="39"/>
        <v>GFS</v>
      </c>
      <c r="AL838" s="148" t="str">
        <f t="shared" si="40"/>
        <v>Non- ICB</v>
      </c>
      <c r="AM838" s="196" t="str">
        <f t="shared" si="41"/>
        <v>GFS/Non- ICB</v>
      </c>
    </row>
    <row r="839" spans="1:39" x14ac:dyDescent="0.25">
      <c r="A839" s="195" t="str">
        <f>IF(ISERROR(MATCH(H839,PriorMonth!H:H,0)),"New","Unresolved")</f>
        <v>New</v>
      </c>
      <c r="B839" s="148">
        <v>8243</v>
      </c>
      <c r="C839" s="149" t="s">
        <v>120</v>
      </c>
      <c r="D839" s="148" t="s">
        <v>14</v>
      </c>
      <c r="E839" s="148">
        <v>787</v>
      </c>
      <c r="F839" s="149" t="s">
        <v>157</v>
      </c>
      <c r="G839" s="148" t="s">
        <v>16</v>
      </c>
      <c r="H839" s="148">
        <v>82430160101853</v>
      </c>
      <c r="I839" s="149" t="s">
        <v>56</v>
      </c>
      <c r="J839" s="148" t="s">
        <v>300</v>
      </c>
      <c r="K839" s="148">
        <v>42829</v>
      </c>
      <c r="L839" s="149">
        <v>64</v>
      </c>
      <c r="M839" s="148" t="s">
        <v>127</v>
      </c>
      <c r="N839" s="148" t="s">
        <v>128</v>
      </c>
      <c r="O839" s="149">
        <v>42891</v>
      </c>
      <c r="P839" s="148" t="s">
        <v>1878</v>
      </c>
      <c r="Q839" s="148">
        <v>2</v>
      </c>
      <c r="R839" s="149" t="s">
        <v>33</v>
      </c>
      <c r="S839" s="148">
        <v>7280</v>
      </c>
      <c r="T839" s="148" t="s">
        <v>100</v>
      </c>
      <c r="U839" s="149">
        <v>7280</v>
      </c>
      <c r="V839" s="148" t="s">
        <v>100</v>
      </c>
      <c r="W839" s="148">
        <v>7280</v>
      </c>
      <c r="X839" s="149" t="s">
        <v>100</v>
      </c>
      <c r="Y839" s="148" t="s">
        <v>114</v>
      </c>
      <c r="Z839" s="148">
        <v>7.28</v>
      </c>
      <c r="AA839" s="149">
        <v>1</v>
      </c>
      <c r="AB839" s="148" t="s">
        <v>629</v>
      </c>
      <c r="AC839" s="148" t="s">
        <v>1028</v>
      </c>
      <c r="AD839" s="149" t="s">
        <v>1458</v>
      </c>
      <c r="AE839" s="148" t="s">
        <v>349</v>
      </c>
      <c r="AF839" s="148"/>
      <c r="AG839" s="149"/>
      <c r="AH839" s="148"/>
      <c r="AI839" s="148"/>
      <c r="AJ839" s="149"/>
      <c r="AK839" s="148" t="str">
        <f t="shared" si="39"/>
        <v>GFS</v>
      </c>
      <c r="AL839" s="148" t="str">
        <f t="shared" si="40"/>
        <v>Non- ICB</v>
      </c>
      <c r="AM839" s="196" t="str">
        <f t="shared" si="41"/>
        <v>GFS/Non- ICB</v>
      </c>
    </row>
    <row r="840" spans="1:39" x14ac:dyDescent="0.25">
      <c r="A840" s="195" t="str">
        <f>IF(ISERROR(MATCH(H840,PriorMonth!H:H,0)),"New","Unresolved")</f>
        <v>New</v>
      </c>
      <c r="B840" s="148">
        <v>3019</v>
      </c>
      <c r="C840" s="149" t="s">
        <v>134</v>
      </c>
      <c r="D840" s="148" t="s">
        <v>16</v>
      </c>
      <c r="E840" s="148">
        <v>692</v>
      </c>
      <c r="F840" s="149" t="s">
        <v>187</v>
      </c>
      <c r="G840" s="148" t="s">
        <v>16</v>
      </c>
      <c r="H840" s="148">
        <v>30190110008312</v>
      </c>
      <c r="I840" s="149" t="s">
        <v>59</v>
      </c>
      <c r="J840" s="148" t="s">
        <v>135</v>
      </c>
      <c r="K840" s="148">
        <v>42829</v>
      </c>
      <c r="L840" s="149">
        <v>64</v>
      </c>
      <c r="M840" s="148" t="s">
        <v>111</v>
      </c>
      <c r="N840" s="148" t="s">
        <v>42</v>
      </c>
      <c r="O840" s="149">
        <v>42891</v>
      </c>
      <c r="P840" s="148" t="s">
        <v>1878</v>
      </c>
      <c r="Q840" s="148">
        <v>2</v>
      </c>
      <c r="R840" s="149" t="s">
        <v>33</v>
      </c>
      <c r="S840" s="148">
        <v>7230</v>
      </c>
      <c r="T840" s="148" t="s">
        <v>100</v>
      </c>
      <c r="U840" s="149">
        <v>7230</v>
      </c>
      <c r="V840" s="148" t="s">
        <v>100</v>
      </c>
      <c r="W840" s="148">
        <v>7230</v>
      </c>
      <c r="X840" s="149" t="s">
        <v>100</v>
      </c>
      <c r="Y840" s="148" t="s">
        <v>107</v>
      </c>
      <c r="Z840" s="148">
        <v>7.23</v>
      </c>
      <c r="AA840" s="149">
        <v>1</v>
      </c>
      <c r="AB840" s="148" t="s">
        <v>629</v>
      </c>
      <c r="AC840" s="148" t="s">
        <v>1509</v>
      </c>
      <c r="AD840" s="149" t="s">
        <v>1249</v>
      </c>
      <c r="AE840" s="148" t="s">
        <v>349</v>
      </c>
      <c r="AF840" s="148"/>
      <c r="AG840" s="149"/>
      <c r="AH840" s="148"/>
      <c r="AI840" s="148"/>
      <c r="AJ840" s="149"/>
      <c r="AK840" s="148" t="str">
        <f t="shared" si="39"/>
        <v>GFS</v>
      </c>
      <c r="AL840" s="148" t="str">
        <f t="shared" si="40"/>
        <v>Non- ICB</v>
      </c>
      <c r="AM840" s="196" t="str">
        <f t="shared" si="41"/>
        <v>GFS/Non- ICB</v>
      </c>
    </row>
    <row r="841" spans="1:39" x14ac:dyDescent="0.25">
      <c r="A841" s="195" t="str">
        <f>IF(ISERROR(MATCH(H841,PriorMonth!H:H,0)),"New","Unresolved")</f>
        <v>Unresolved</v>
      </c>
      <c r="B841" s="148">
        <v>8520</v>
      </c>
      <c r="C841" s="149" t="s">
        <v>842</v>
      </c>
      <c r="D841" s="148" t="s">
        <v>19</v>
      </c>
      <c r="E841" s="148">
        <v>3011</v>
      </c>
      <c r="F841" s="149" t="s">
        <v>164</v>
      </c>
      <c r="G841" s="148" t="s">
        <v>22</v>
      </c>
      <c r="H841" s="148" t="s">
        <v>956</v>
      </c>
      <c r="I841" s="149" t="s">
        <v>59</v>
      </c>
      <c r="J841" s="148" t="s">
        <v>271</v>
      </c>
      <c r="K841" s="148">
        <v>42769</v>
      </c>
      <c r="L841" s="149">
        <v>124</v>
      </c>
      <c r="M841" s="148" t="s">
        <v>122</v>
      </c>
      <c r="N841" s="148" t="s">
        <v>41</v>
      </c>
      <c r="O841" s="149">
        <v>42776</v>
      </c>
      <c r="P841" s="148" t="s">
        <v>838</v>
      </c>
      <c r="Q841" s="148">
        <v>117</v>
      </c>
      <c r="R841" s="149" t="s">
        <v>36</v>
      </c>
      <c r="S841" s="148">
        <v>521021</v>
      </c>
      <c r="T841" s="148" t="s">
        <v>197</v>
      </c>
      <c r="U841" s="149">
        <v>7203.01</v>
      </c>
      <c r="V841" s="148" t="s">
        <v>197</v>
      </c>
      <c r="W841" s="148">
        <v>521020.91892830277</v>
      </c>
      <c r="X841" s="149" t="s">
        <v>100</v>
      </c>
      <c r="Y841" s="148" t="s">
        <v>114</v>
      </c>
      <c r="Z841" s="148">
        <v>7.2</v>
      </c>
      <c r="AA841" s="149">
        <v>1</v>
      </c>
      <c r="AB841" s="148" t="s">
        <v>630</v>
      </c>
      <c r="AC841" s="148" t="s">
        <v>635</v>
      </c>
      <c r="AD841" s="149" t="s">
        <v>951</v>
      </c>
      <c r="AE841" s="148" t="s">
        <v>350</v>
      </c>
      <c r="AF841" s="148"/>
      <c r="AG841" s="149"/>
      <c r="AH841" s="148"/>
      <c r="AI841" s="148"/>
      <c r="AJ841" s="149"/>
      <c r="AK841" s="148" t="str">
        <f t="shared" si="39"/>
        <v>Non-GFS</v>
      </c>
      <c r="AL841" s="148" t="str">
        <f t="shared" si="40"/>
        <v>Non- ICB</v>
      </c>
      <c r="AM841" s="196" t="str">
        <f t="shared" si="41"/>
        <v>Non-GFS/Non- ICB</v>
      </c>
    </row>
    <row r="842" spans="1:39" x14ac:dyDescent="0.25">
      <c r="A842" s="195" t="str">
        <f>IF(ISERROR(MATCH(H842,PriorMonth!H:H,0)),"New","Unresolved")</f>
        <v>New</v>
      </c>
      <c r="B842" s="148">
        <v>1750</v>
      </c>
      <c r="C842" s="149" t="s">
        <v>159</v>
      </c>
      <c r="D842" s="148" t="s">
        <v>18</v>
      </c>
      <c r="E842" s="148">
        <v>693</v>
      </c>
      <c r="F842" s="149" t="s">
        <v>177</v>
      </c>
      <c r="G842" s="148" t="s">
        <v>16</v>
      </c>
      <c r="H842" s="148">
        <v>17500110094288</v>
      </c>
      <c r="I842" s="149" t="s">
        <v>56</v>
      </c>
      <c r="J842" s="148" t="s">
        <v>2126</v>
      </c>
      <c r="K842" s="148">
        <v>42829</v>
      </c>
      <c r="L842" s="149">
        <v>64</v>
      </c>
      <c r="M842" s="148" t="s">
        <v>111</v>
      </c>
      <c r="N842" s="148" t="s">
        <v>42</v>
      </c>
      <c r="O842" s="149">
        <v>42891</v>
      </c>
      <c r="P842" s="148" t="s">
        <v>1878</v>
      </c>
      <c r="Q842" s="148">
        <v>2</v>
      </c>
      <c r="R842" s="149" t="s">
        <v>33</v>
      </c>
      <c r="S842" s="148">
        <v>7194</v>
      </c>
      <c r="T842" s="148" t="s">
        <v>100</v>
      </c>
      <c r="U842" s="149">
        <v>7194</v>
      </c>
      <c r="V842" s="148" t="s">
        <v>100</v>
      </c>
      <c r="W842" s="148">
        <v>7194</v>
      </c>
      <c r="X842" s="149" t="s">
        <v>100</v>
      </c>
      <c r="Y842" s="148" t="s">
        <v>114</v>
      </c>
      <c r="Z842" s="148">
        <v>7.19</v>
      </c>
      <c r="AA842" s="149">
        <v>1</v>
      </c>
      <c r="AB842" s="148" t="s">
        <v>629</v>
      </c>
      <c r="AC842" s="148" t="s">
        <v>431</v>
      </c>
      <c r="AD842" s="149" t="s">
        <v>469</v>
      </c>
      <c r="AE842" s="148" t="s">
        <v>349</v>
      </c>
      <c r="AF842" s="148"/>
      <c r="AG842" s="149"/>
      <c r="AH842" s="148"/>
      <c r="AI842" s="148"/>
      <c r="AJ842" s="149"/>
      <c r="AK842" s="148" t="str">
        <f t="shared" si="39"/>
        <v>GFS</v>
      </c>
      <c r="AL842" s="148" t="str">
        <f t="shared" si="40"/>
        <v>Non- ICB</v>
      </c>
      <c r="AM842" s="196" t="str">
        <f t="shared" si="41"/>
        <v>GFS/Non- ICB</v>
      </c>
    </row>
    <row r="843" spans="1:39" x14ac:dyDescent="0.25">
      <c r="A843" s="195" t="str">
        <f>IF(ISERROR(MATCH(H843,PriorMonth!H:H,0)),"New","Unresolved")</f>
        <v>New</v>
      </c>
      <c r="B843" s="148">
        <v>8310</v>
      </c>
      <c r="C843" s="149" t="s">
        <v>170</v>
      </c>
      <c r="D843" s="148" t="s">
        <v>14</v>
      </c>
      <c r="E843" s="148">
        <v>95</v>
      </c>
      <c r="F843" s="149" t="s">
        <v>153</v>
      </c>
      <c r="G843" s="148" t="s">
        <v>17</v>
      </c>
      <c r="H843" s="148" t="s">
        <v>2927</v>
      </c>
      <c r="I843" s="149" t="s">
        <v>57</v>
      </c>
      <c r="J843" s="148" t="s">
        <v>133</v>
      </c>
      <c r="K843" s="148">
        <v>42615</v>
      </c>
      <c r="L843" s="149">
        <v>278</v>
      </c>
      <c r="M843" s="148" t="s">
        <v>127</v>
      </c>
      <c r="N843" s="148" t="s">
        <v>128</v>
      </c>
      <c r="O843" s="149">
        <v>42892</v>
      </c>
      <c r="P843" s="148" t="s">
        <v>1878</v>
      </c>
      <c r="Q843" s="148">
        <v>1</v>
      </c>
      <c r="R843" s="149" t="s">
        <v>33</v>
      </c>
      <c r="S843" s="148">
        <v>29600</v>
      </c>
      <c r="T843" s="148" t="s">
        <v>242</v>
      </c>
      <c r="U843" s="149">
        <v>7096.28</v>
      </c>
      <c r="V843" s="148" t="s">
        <v>242</v>
      </c>
      <c r="W843" s="148">
        <v>29599.998665216201</v>
      </c>
      <c r="X843" s="149" t="s">
        <v>100</v>
      </c>
      <c r="Y843" s="148" t="s">
        <v>114</v>
      </c>
      <c r="Z843" s="148">
        <v>7.1</v>
      </c>
      <c r="AA843" s="149">
        <v>1</v>
      </c>
      <c r="AB843" s="148" t="s">
        <v>630</v>
      </c>
      <c r="AC843" s="148" t="s">
        <v>410</v>
      </c>
      <c r="AD843" s="149" t="s">
        <v>2928</v>
      </c>
      <c r="AE843" s="148" t="s">
        <v>350</v>
      </c>
      <c r="AF843" s="148"/>
      <c r="AG843" s="149"/>
      <c r="AH843" s="148"/>
      <c r="AI843" s="148"/>
      <c r="AJ843" s="149"/>
      <c r="AK843" s="148" t="str">
        <f t="shared" si="39"/>
        <v>GFS</v>
      </c>
      <c r="AL843" s="148" t="str">
        <f t="shared" si="40"/>
        <v>Non- ICB</v>
      </c>
      <c r="AM843" s="196" t="str">
        <f t="shared" si="41"/>
        <v>GFS/Non- ICB</v>
      </c>
    </row>
    <row r="844" spans="1:39" x14ac:dyDescent="0.25">
      <c r="A844" s="195" t="str">
        <f>IF(ISERROR(MATCH(H844,PriorMonth!H:H,0)),"New","Unresolved")</f>
        <v>New</v>
      </c>
      <c r="B844" s="148">
        <v>95</v>
      </c>
      <c r="C844" s="149" t="s">
        <v>153</v>
      </c>
      <c r="D844" s="148" t="s">
        <v>17</v>
      </c>
      <c r="E844" s="148">
        <v>260</v>
      </c>
      <c r="F844" s="149" t="s">
        <v>113</v>
      </c>
      <c r="G844" s="148" t="s">
        <v>23</v>
      </c>
      <c r="H844" s="148">
        <v>950110011710</v>
      </c>
      <c r="I844" s="149" t="s">
        <v>58</v>
      </c>
      <c r="J844" s="148" t="s">
        <v>195</v>
      </c>
      <c r="K844" s="148">
        <v>42825</v>
      </c>
      <c r="L844" s="149">
        <v>68</v>
      </c>
      <c r="M844" s="148" t="s">
        <v>111</v>
      </c>
      <c r="N844" s="148" t="s">
        <v>42</v>
      </c>
      <c r="O844" s="149">
        <v>42892</v>
      </c>
      <c r="P844" s="148" t="s">
        <v>1878</v>
      </c>
      <c r="Q844" s="148">
        <v>1</v>
      </c>
      <c r="R844" s="149" t="s">
        <v>33</v>
      </c>
      <c r="S844" s="148">
        <v>7057.62</v>
      </c>
      <c r="T844" s="148" t="s">
        <v>100</v>
      </c>
      <c r="U844" s="149">
        <v>7057.62</v>
      </c>
      <c r="V844" s="148" t="s">
        <v>100</v>
      </c>
      <c r="W844" s="148">
        <v>7057.62</v>
      </c>
      <c r="X844" s="149" t="s">
        <v>100</v>
      </c>
      <c r="Y844" s="148" t="s">
        <v>114</v>
      </c>
      <c r="Z844" s="148">
        <v>7.06</v>
      </c>
      <c r="AA844" s="149">
        <v>1</v>
      </c>
      <c r="AB844" s="148" t="s">
        <v>629</v>
      </c>
      <c r="AC844" s="148" t="s">
        <v>442</v>
      </c>
      <c r="AD844" s="149" t="s">
        <v>2701</v>
      </c>
      <c r="AE844" s="148" t="s">
        <v>349</v>
      </c>
      <c r="AF844" s="148"/>
      <c r="AG844" s="149"/>
      <c r="AH844" s="148"/>
      <c r="AI844" s="148"/>
      <c r="AJ844" s="149"/>
      <c r="AK844" s="148" t="str">
        <f t="shared" si="39"/>
        <v>GFS</v>
      </c>
      <c r="AL844" s="148" t="str">
        <f t="shared" si="40"/>
        <v>Non- ICB</v>
      </c>
      <c r="AM844" s="196" t="str">
        <f t="shared" si="41"/>
        <v>GFS/Non- ICB</v>
      </c>
    </row>
    <row r="845" spans="1:39" x14ac:dyDescent="0.25">
      <c r="A845" s="195" t="str">
        <f>IF(ISERROR(MATCH(H845,PriorMonth!H:H,0)),"New","Unresolved")</f>
        <v>Unresolved</v>
      </c>
      <c r="B845" s="148">
        <v>8520</v>
      </c>
      <c r="C845" s="149" t="s">
        <v>842</v>
      </c>
      <c r="D845" s="148" t="s">
        <v>19</v>
      </c>
      <c r="E845" s="148">
        <v>795</v>
      </c>
      <c r="F845" s="149" t="s">
        <v>264</v>
      </c>
      <c r="G845" s="148" t="s">
        <v>14</v>
      </c>
      <c r="H845" s="148" t="s">
        <v>1624</v>
      </c>
      <c r="I845" s="149" t="s">
        <v>59</v>
      </c>
      <c r="J845" s="148" t="s">
        <v>381</v>
      </c>
      <c r="K845" s="148">
        <v>42769</v>
      </c>
      <c r="L845" s="149">
        <v>124</v>
      </c>
      <c r="M845" s="148" t="s">
        <v>161</v>
      </c>
      <c r="N845" s="148" t="s">
        <v>128</v>
      </c>
      <c r="O845" s="149">
        <v>42831</v>
      </c>
      <c r="P845" s="148" t="s">
        <v>838</v>
      </c>
      <c r="Q845" s="148">
        <v>62</v>
      </c>
      <c r="R845" s="149" t="s">
        <v>35</v>
      </c>
      <c r="S845" s="148">
        <v>510042</v>
      </c>
      <c r="T845" s="148" t="s">
        <v>197</v>
      </c>
      <c r="U845" s="149">
        <v>7051.23</v>
      </c>
      <c r="V845" s="148" t="s">
        <v>197</v>
      </c>
      <c r="W845" s="148">
        <v>510042.0982582026</v>
      </c>
      <c r="X845" s="149" t="s">
        <v>100</v>
      </c>
      <c r="Y845" s="148" t="s">
        <v>114</v>
      </c>
      <c r="Z845" s="148">
        <v>7.05</v>
      </c>
      <c r="AA845" s="149">
        <v>1</v>
      </c>
      <c r="AB845" s="148" t="s">
        <v>630</v>
      </c>
      <c r="AC845" s="148" t="s">
        <v>426</v>
      </c>
      <c r="AD845" s="149" t="s">
        <v>361</v>
      </c>
      <c r="AE845" s="148" t="s">
        <v>350</v>
      </c>
      <c r="AF845" s="148"/>
      <c r="AG845" s="149"/>
      <c r="AH845" s="148"/>
      <c r="AI845" s="148"/>
      <c r="AJ845" s="149"/>
      <c r="AK845" s="148" t="str">
        <f t="shared" si="39"/>
        <v>Non-GFS</v>
      </c>
      <c r="AL845" s="148" t="str">
        <f t="shared" si="40"/>
        <v>Non- ICB</v>
      </c>
      <c r="AM845" s="196" t="str">
        <f t="shared" si="41"/>
        <v>Non-GFS/Non- ICB</v>
      </c>
    </row>
    <row r="846" spans="1:39" x14ac:dyDescent="0.25">
      <c r="A846" s="195" t="str">
        <f>IF(ISERROR(MATCH(H846,PriorMonth!H:H,0)),"New","Unresolved")</f>
        <v>Unresolved</v>
      </c>
      <c r="B846" s="148">
        <v>8520</v>
      </c>
      <c r="C846" s="149" t="s">
        <v>842</v>
      </c>
      <c r="D846" s="148" t="s">
        <v>19</v>
      </c>
      <c r="E846" s="148">
        <v>795</v>
      </c>
      <c r="F846" s="149" t="s">
        <v>264</v>
      </c>
      <c r="G846" s="148" t="s">
        <v>14</v>
      </c>
      <c r="H846" s="148">
        <v>85203820000472</v>
      </c>
      <c r="I846" s="149" t="s">
        <v>277</v>
      </c>
      <c r="J846" s="148" t="s">
        <v>306</v>
      </c>
      <c r="K846" s="148">
        <v>42796</v>
      </c>
      <c r="L846" s="149">
        <v>97</v>
      </c>
      <c r="M846" s="148" t="s">
        <v>161</v>
      </c>
      <c r="N846" s="148" t="s">
        <v>128</v>
      </c>
      <c r="O846" s="149">
        <v>42859</v>
      </c>
      <c r="P846" s="148" t="s">
        <v>1878</v>
      </c>
      <c r="Q846" s="148">
        <v>34</v>
      </c>
      <c r="R846" s="149" t="s">
        <v>34</v>
      </c>
      <c r="S846" s="148">
        <v>509790.6</v>
      </c>
      <c r="T846" s="148" t="s">
        <v>197</v>
      </c>
      <c r="U846" s="149">
        <v>7047.75</v>
      </c>
      <c r="V846" s="148" t="s">
        <v>197</v>
      </c>
      <c r="W846" s="148">
        <v>509790.37671431049</v>
      </c>
      <c r="X846" s="149" t="s">
        <v>100</v>
      </c>
      <c r="Y846" s="148" t="s">
        <v>114</v>
      </c>
      <c r="Z846" s="148">
        <v>7.05</v>
      </c>
      <c r="AA846" s="149">
        <v>1</v>
      </c>
      <c r="AB846" s="148" t="s">
        <v>630</v>
      </c>
      <c r="AC846" s="148" t="s">
        <v>426</v>
      </c>
      <c r="AD846" s="149" t="s">
        <v>877</v>
      </c>
      <c r="AE846" s="148" t="s">
        <v>350</v>
      </c>
      <c r="AF846" s="148"/>
      <c r="AG846" s="149"/>
      <c r="AH846" s="148"/>
      <c r="AI846" s="148"/>
      <c r="AJ846" s="149"/>
      <c r="AK846" s="148" t="str">
        <f t="shared" si="39"/>
        <v>GFS</v>
      </c>
      <c r="AL846" s="148" t="str">
        <f t="shared" si="40"/>
        <v>ICB</v>
      </c>
      <c r="AM846" s="196" t="str">
        <f t="shared" si="41"/>
        <v>GFS/ICB</v>
      </c>
    </row>
    <row r="847" spans="1:39" x14ac:dyDescent="0.25">
      <c r="A847" s="195" t="str">
        <f>IF(ISERROR(MATCH(H847,PriorMonth!H:H,0)),"New","Unresolved")</f>
        <v>New</v>
      </c>
      <c r="B847" s="148">
        <v>8310</v>
      </c>
      <c r="C847" s="149" t="s">
        <v>170</v>
      </c>
      <c r="D847" s="148" t="s">
        <v>14</v>
      </c>
      <c r="E847" s="148">
        <v>413</v>
      </c>
      <c r="F847" s="149" t="s">
        <v>136</v>
      </c>
      <c r="G847" s="148" t="s">
        <v>13</v>
      </c>
      <c r="H847" s="148" t="s">
        <v>2997</v>
      </c>
      <c r="I847" s="149" t="s">
        <v>57</v>
      </c>
      <c r="J847" s="148" t="s">
        <v>133</v>
      </c>
      <c r="K847" s="148">
        <v>42829</v>
      </c>
      <c r="L847" s="149">
        <v>64</v>
      </c>
      <c r="M847" s="148" t="s">
        <v>161</v>
      </c>
      <c r="N847" s="148" t="s">
        <v>128</v>
      </c>
      <c r="O847" s="149">
        <v>42893</v>
      </c>
      <c r="P847" s="148" t="s">
        <v>1878</v>
      </c>
      <c r="Q847" s="148">
        <v>0</v>
      </c>
      <c r="R847" s="149" t="s">
        <v>33</v>
      </c>
      <c r="S847" s="148">
        <v>29372.01</v>
      </c>
      <c r="T847" s="148" t="s">
        <v>242</v>
      </c>
      <c r="U847" s="149">
        <v>7041.62</v>
      </c>
      <c r="V847" s="148" t="s">
        <v>242</v>
      </c>
      <c r="W847" s="148">
        <v>29372.000907652982</v>
      </c>
      <c r="X847" s="149" t="s">
        <v>100</v>
      </c>
      <c r="Y847" s="148" t="s">
        <v>114</v>
      </c>
      <c r="Z847" s="148">
        <v>7.04</v>
      </c>
      <c r="AA847" s="149">
        <v>1</v>
      </c>
      <c r="AB847" s="148" t="s">
        <v>630</v>
      </c>
      <c r="AC847" s="148" t="s">
        <v>428</v>
      </c>
      <c r="AD847" s="149" t="s">
        <v>690</v>
      </c>
      <c r="AE847" s="148" t="s">
        <v>350</v>
      </c>
      <c r="AF847" s="148"/>
      <c r="AG847" s="149"/>
      <c r="AH847" s="148"/>
      <c r="AI847" s="148"/>
      <c r="AJ847" s="149"/>
      <c r="AK847" s="148" t="str">
        <f t="shared" si="39"/>
        <v>GFS</v>
      </c>
      <c r="AL847" s="148" t="str">
        <f t="shared" si="40"/>
        <v>Non- ICB</v>
      </c>
      <c r="AM847" s="196" t="str">
        <f t="shared" si="41"/>
        <v>GFS/Non- ICB</v>
      </c>
    </row>
    <row r="848" spans="1:39" x14ac:dyDescent="0.25">
      <c r="A848" s="195" t="str">
        <f>IF(ISERROR(MATCH(H848,PriorMonth!H:H,0)),"New","Unresolved")</f>
        <v>New</v>
      </c>
      <c r="B848" s="148">
        <v>1750</v>
      </c>
      <c r="C848" s="149" t="s">
        <v>159</v>
      </c>
      <c r="D848" s="148" t="s">
        <v>18</v>
      </c>
      <c r="E848" s="148">
        <v>693</v>
      </c>
      <c r="F848" s="149" t="s">
        <v>177</v>
      </c>
      <c r="G848" s="148" t="s">
        <v>16</v>
      </c>
      <c r="H848" s="148">
        <v>17500110094248</v>
      </c>
      <c r="I848" s="149" t="s">
        <v>56</v>
      </c>
      <c r="J848" s="148" t="s">
        <v>2126</v>
      </c>
      <c r="K848" s="148">
        <v>42829</v>
      </c>
      <c r="L848" s="149">
        <v>64</v>
      </c>
      <c r="M848" s="148" t="s">
        <v>111</v>
      </c>
      <c r="N848" s="148" t="s">
        <v>42</v>
      </c>
      <c r="O848" s="149">
        <v>42891</v>
      </c>
      <c r="P848" s="148" t="s">
        <v>1878</v>
      </c>
      <c r="Q848" s="148">
        <v>2</v>
      </c>
      <c r="R848" s="149" t="s">
        <v>33</v>
      </c>
      <c r="S848" s="148">
        <v>7020</v>
      </c>
      <c r="T848" s="148" t="s">
        <v>100</v>
      </c>
      <c r="U848" s="149">
        <v>7020</v>
      </c>
      <c r="V848" s="148" t="s">
        <v>100</v>
      </c>
      <c r="W848" s="148">
        <v>7020</v>
      </c>
      <c r="X848" s="149" t="s">
        <v>100</v>
      </c>
      <c r="Y848" s="148" t="s">
        <v>114</v>
      </c>
      <c r="Z848" s="148">
        <v>7.02</v>
      </c>
      <c r="AA848" s="149">
        <v>1</v>
      </c>
      <c r="AB848" s="148" t="s">
        <v>629</v>
      </c>
      <c r="AC848" s="148" t="s">
        <v>431</v>
      </c>
      <c r="AD848" s="149" t="s">
        <v>469</v>
      </c>
      <c r="AE848" s="148" t="s">
        <v>349</v>
      </c>
      <c r="AF848" s="148"/>
      <c r="AG848" s="149"/>
      <c r="AH848" s="148"/>
      <c r="AI848" s="148"/>
      <c r="AJ848" s="149"/>
      <c r="AK848" s="148" t="str">
        <f t="shared" si="39"/>
        <v>GFS</v>
      </c>
      <c r="AL848" s="148" t="str">
        <f t="shared" si="40"/>
        <v>Non- ICB</v>
      </c>
      <c r="AM848" s="196" t="str">
        <f t="shared" si="41"/>
        <v>GFS/Non- ICB</v>
      </c>
    </row>
    <row r="849" spans="1:39" x14ac:dyDescent="0.25">
      <c r="A849" s="195" t="str">
        <f>IF(ISERROR(MATCH(H849,PriorMonth!H:H,0)),"New","Unresolved")</f>
        <v>New</v>
      </c>
      <c r="B849" s="148">
        <v>1350</v>
      </c>
      <c r="C849" s="149" t="s">
        <v>124</v>
      </c>
      <c r="D849" s="148" t="s">
        <v>21</v>
      </c>
      <c r="E849" s="148">
        <v>692</v>
      </c>
      <c r="F849" s="149" t="s">
        <v>187</v>
      </c>
      <c r="G849" s="148" t="s">
        <v>16</v>
      </c>
      <c r="H849" s="148">
        <v>13500120006785</v>
      </c>
      <c r="I849" s="149" t="s">
        <v>55</v>
      </c>
      <c r="J849" s="148" t="s">
        <v>3028</v>
      </c>
      <c r="K849" s="148">
        <v>42857</v>
      </c>
      <c r="L849" s="149">
        <v>36</v>
      </c>
      <c r="M849" s="148" t="s">
        <v>111</v>
      </c>
      <c r="N849" s="148" t="s">
        <v>42</v>
      </c>
      <c r="O849" s="149">
        <v>42893</v>
      </c>
      <c r="P849" s="148" t="s">
        <v>1878</v>
      </c>
      <c r="Q849" s="148">
        <v>0</v>
      </c>
      <c r="R849" s="149" t="s">
        <v>33</v>
      </c>
      <c r="S849" s="148">
        <v>68421.8</v>
      </c>
      <c r="T849" s="148" t="s">
        <v>243</v>
      </c>
      <c r="U849" s="149">
        <v>7013.45</v>
      </c>
      <c r="V849" s="148" t="s">
        <v>243</v>
      </c>
      <c r="W849" s="148">
        <v>68421.833095779541</v>
      </c>
      <c r="X849" s="149" t="s">
        <v>100</v>
      </c>
      <c r="Y849" s="148" t="s">
        <v>114</v>
      </c>
      <c r="Z849" s="148">
        <v>7.01</v>
      </c>
      <c r="AA849" s="149">
        <v>1</v>
      </c>
      <c r="AB849" s="148" t="s">
        <v>630</v>
      </c>
      <c r="AC849" s="148" t="s">
        <v>412</v>
      </c>
      <c r="AD849" s="149" t="s">
        <v>3029</v>
      </c>
      <c r="AE849" s="148" t="s">
        <v>350</v>
      </c>
      <c r="AF849" s="148"/>
      <c r="AG849" s="149"/>
      <c r="AH849" s="148"/>
      <c r="AI849" s="148"/>
      <c r="AJ849" s="149"/>
      <c r="AK849" s="148" t="str">
        <f t="shared" si="39"/>
        <v>GFS</v>
      </c>
      <c r="AL849" s="148" t="str">
        <f t="shared" si="40"/>
        <v>ICB</v>
      </c>
      <c r="AM849" s="196" t="str">
        <f t="shared" si="41"/>
        <v>GFS/ICB</v>
      </c>
    </row>
    <row r="850" spans="1:39" x14ac:dyDescent="0.25">
      <c r="A850" s="195" t="str">
        <f>IF(ISERROR(MATCH(H850,PriorMonth!H:H,0)),"New","Unresolved")</f>
        <v>New</v>
      </c>
      <c r="B850" s="148">
        <v>8520</v>
      </c>
      <c r="C850" s="149" t="s">
        <v>842</v>
      </c>
      <c r="D850" s="148" t="s">
        <v>19</v>
      </c>
      <c r="E850" s="148">
        <v>247</v>
      </c>
      <c r="F850" s="149" t="s">
        <v>198</v>
      </c>
      <c r="G850" s="148" t="s">
        <v>23</v>
      </c>
      <c r="H850" s="148">
        <v>85204510000896</v>
      </c>
      <c r="I850" s="149" t="s">
        <v>59</v>
      </c>
      <c r="J850" s="148" t="s">
        <v>916</v>
      </c>
      <c r="K850" s="148">
        <v>42857</v>
      </c>
      <c r="L850" s="149">
        <v>36</v>
      </c>
      <c r="M850" s="148" t="s">
        <v>111</v>
      </c>
      <c r="N850" s="148" t="s">
        <v>42</v>
      </c>
      <c r="O850" s="149">
        <v>42893</v>
      </c>
      <c r="P850" s="148" t="s">
        <v>1878</v>
      </c>
      <c r="Q850" s="148">
        <v>0</v>
      </c>
      <c r="R850" s="149" t="s">
        <v>33</v>
      </c>
      <c r="S850" s="148">
        <v>505500</v>
      </c>
      <c r="T850" s="148" t="s">
        <v>197</v>
      </c>
      <c r="U850" s="149">
        <v>6988.44</v>
      </c>
      <c r="V850" s="148" t="s">
        <v>197</v>
      </c>
      <c r="W850" s="148">
        <v>505500.26040159713</v>
      </c>
      <c r="X850" s="149" t="s">
        <v>100</v>
      </c>
      <c r="Y850" s="148" t="s">
        <v>114</v>
      </c>
      <c r="Z850" s="148">
        <v>6.99</v>
      </c>
      <c r="AA850" s="149">
        <v>1</v>
      </c>
      <c r="AB850" s="148" t="s">
        <v>630</v>
      </c>
      <c r="AC850" s="148" t="s">
        <v>915</v>
      </c>
      <c r="AD850" s="149" t="s">
        <v>1280</v>
      </c>
      <c r="AE850" s="148" t="s">
        <v>350</v>
      </c>
      <c r="AF850" s="148"/>
      <c r="AG850" s="149"/>
      <c r="AH850" s="148"/>
      <c r="AI850" s="148"/>
      <c r="AJ850" s="149"/>
      <c r="AK850" s="148" t="str">
        <f t="shared" si="39"/>
        <v>GFS</v>
      </c>
      <c r="AL850" s="148" t="str">
        <f t="shared" si="40"/>
        <v>Non- ICB</v>
      </c>
      <c r="AM850" s="196" t="str">
        <f t="shared" si="41"/>
        <v>GFS/Non- ICB</v>
      </c>
    </row>
    <row r="851" spans="1:39" x14ac:dyDescent="0.25">
      <c r="A851" s="195" t="str">
        <f>IF(ISERROR(MATCH(H851,PriorMonth!H:H,0)),"New","Unresolved")</f>
        <v>New</v>
      </c>
      <c r="B851" s="148">
        <v>8310</v>
      </c>
      <c r="C851" s="149" t="s">
        <v>170</v>
      </c>
      <c r="D851" s="148" t="s">
        <v>14</v>
      </c>
      <c r="E851" s="148">
        <v>795</v>
      </c>
      <c r="F851" s="149" t="s">
        <v>264</v>
      </c>
      <c r="G851" s="148" t="s">
        <v>14</v>
      </c>
      <c r="H851" s="148" t="s">
        <v>3017</v>
      </c>
      <c r="I851" s="149" t="s">
        <v>277</v>
      </c>
      <c r="J851" s="148" t="s">
        <v>241</v>
      </c>
      <c r="K851" s="148">
        <v>42796</v>
      </c>
      <c r="L851" s="149">
        <v>97</v>
      </c>
      <c r="M851" s="148" t="s">
        <v>111</v>
      </c>
      <c r="N851" s="148" t="s">
        <v>42</v>
      </c>
      <c r="O851" s="149">
        <v>42892</v>
      </c>
      <c r="P851" s="148" t="s">
        <v>1878</v>
      </c>
      <c r="Q851" s="148">
        <v>1</v>
      </c>
      <c r="R851" s="149" t="s">
        <v>33</v>
      </c>
      <c r="S851" s="148">
        <v>29146.74</v>
      </c>
      <c r="T851" s="148" t="s">
        <v>242</v>
      </c>
      <c r="U851" s="149">
        <v>6987.62</v>
      </c>
      <c r="V851" s="148" t="s">
        <v>242</v>
      </c>
      <c r="W851" s="148">
        <v>29146.756141673952</v>
      </c>
      <c r="X851" s="149" t="s">
        <v>100</v>
      </c>
      <c r="Y851" s="148" t="s">
        <v>107</v>
      </c>
      <c r="Z851" s="148">
        <v>6.99</v>
      </c>
      <c r="AA851" s="149">
        <v>1</v>
      </c>
      <c r="AB851" s="148" t="s">
        <v>630</v>
      </c>
      <c r="AC851" s="148" t="s">
        <v>471</v>
      </c>
      <c r="AD851" s="149" t="s">
        <v>3001</v>
      </c>
      <c r="AE851" s="148" t="s">
        <v>350</v>
      </c>
      <c r="AF851" s="148"/>
      <c r="AG851" s="149"/>
      <c r="AH851" s="148"/>
      <c r="AI851" s="148"/>
      <c r="AJ851" s="149"/>
      <c r="AK851" s="148" t="str">
        <f t="shared" si="39"/>
        <v>GFS</v>
      </c>
      <c r="AL851" s="148" t="str">
        <f t="shared" si="40"/>
        <v>Non- ICB</v>
      </c>
      <c r="AM851" s="196" t="str">
        <f t="shared" si="41"/>
        <v>GFS/Non- ICB</v>
      </c>
    </row>
    <row r="852" spans="1:39" x14ac:dyDescent="0.25">
      <c r="A852" s="195" t="str">
        <f>IF(ISERROR(MATCH(H852,PriorMonth!H:H,0)),"New","Unresolved")</f>
        <v>Unresolved</v>
      </c>
      <c r="B852" s="148">
        <v>8520</v>
      </c>
      <c r="C852" s="149" t="s">
        <v>842</v>
      </c>
      <c r="D852" s="148" t="s">
        <v>19</v>
      </c>
      <c r="E852" s="148">
        <v>8243</v>
      </c>
      <c r="F852" s="149" t="s">
        <v>120</v>
      </c>
      <c r="G852" s="148" t="s">
        <v>14</v>
      </c>
      <c r="H852" s="148">
        <v>85200310086467</v>
      </c>
      <c r="I852" s="149" t="s">
        <v>56</v>
      </c>
      <c r="J852" s="148" t="s">
        <v>219</v>
      </c>
      <c r="K852" s="148">
        <v>42727</v>
      </c>
      <c r="L852" s="149">
        <v>166</v>
      </c>
      <c r="M852" s="148" t="s">
        <v>127</v>
      </c>
      <c r="N852" s="148" t="s">
        <v>128</v>
      </c>
      <c r="O852" s="149">
        <v>42800</v>
      </c>
      <c r="P852" s="148" t="s">
        <v>838</v>
      </c>
      <c r="Q852" s="148">
        <v>93</v>
      </c>
      <c r="R852" s="149" t="s">
        <v>36</v>
      </c>
      <c r="S852" s="148">
        <v>502040</v>
      </c>
      <c r="T852" s="148" t="s">
        <v>197</v>
      </c>
      <c r="U852" s="149">
        <v>6940.6</v>
      </c>
      <c r="V852" s="148" t="s">
        <v>197</v>
      </c>
      <c r="W852" s="148">
        <v>502039.81251085008</v>
      </c>
      <c r="X852" s="149" t="s">
        <v>100</v>
      </c>
      <c r="Y852" s="148" t="s">
        <v>114</v>
      </c>
      <c r="Z852" s="148">
        <v>6.94</v>
      </c>
      <c r="AA852" s="149">
        <v>1</v>
      </c>
      <c r="AB852" s="148" t="s">
        <v>630</v>
      </c>
      <c r="AC852" s="148" t="s">
        <v>660</v>
      </c>
      <c r="AD852" s="149" t="s">
        <v>1294</v>
      </c>
      <c r="AE852" s="148" t="s">
        <v>350</v>
      </c>
      <c r="AF852" s="148"/>
      <c r="AG852" s="149"/>
      <c r="AH852" s="148"/>
      <c r="AI852" s="148"/>
      <c r="AJ852" s="149"/>
      <c r="AK852" s="148" t="str">
        <f t="shared" si="39"/>
        <v>GFS</v>
      </c>
      <c r="AL852" s="148" t="str">
        <f t="shared" si="40"/>
        <v>Non- ICB</v>
      </c>
      <c r="AM852" s="196" t="str">
        <f t="shared" si="41"/>
        <v>GFS/Non- ICB</v>
      </c>
    </row>
    <row r="853" spans="1:39" x14ac:dyDescent="0.25">
      <c r="A853" s="195" t="str">
        <f>IF(ISERROR(MATCH(H853,PriorMonth!H:H,0)),"New","Unresolved")</f>
        <v>New</v>
      </c>
      <c r="B853" s="148">
        <v>95</v>
      </c>
      <c r="C853" s="149" t="s">
        <v>153</v>
      </c>
      <c r="D853" s="148" t="s">
        <v>17</v>
      </c>
      <c r="E853" s="148">
        <v>260</v>
      </c>
      <c r="F853" s="149" t="s">
        <v>113</v>
      </c>
      <c r="G853" s="148" t="s">
        <v>23</v>
      </c>
      <c r="H853" s="148">
        <v>950110011555</v>
      </c>
      <c r="I853" s="149" t="s">
        <v>58</v>
      </c>
      <c r="J853" s="148" t="s">
        <v>195</v>
      </c>
      <c r="K853" s="148">
        <v>42824</v>
      </c>
      <c r="L853" s="149">
        <v>69</v>
      </c>
      <c r="M853" s="148" t="s">
        <v>127</v>
      </c>
      <c r="N853" s="148" t="s">
        <v>128</v>
      </c>
      <c r="O853" s="149">
        <v>42892</v>
      </c>
      <c r="P853" s="148" t="s">
        <v>1878</v>
      </c>
      <c r="Q853" s="148">
        <v>1</v>
      </c>
      <c r="R853" s="149" t="s">
        <v>33</v>
      </c>
      <c r="S853" s="148">
        <v>6887.62</v>
      </c>
      <c r="T853" s="148" t="s">
        <v>100</v>
      </c>
      <c r="U853" s="149">
        <v>6887.62</v>
      </c>
      <c r="V853" s="148" t="s">
        <v>100</v>
      </c>
      <c r="W853" s="148">
        <v>6887.62</v>
      </c>
      <c r="X853" s="149" t="s">
        <v>100</v>
      </c>
      <c r="Y853" s="148" t="s">
        <v>114</v>
      </c>
      <c r="Z853" s="148">
        <v>6.89</v>
      </c>
      <c r="AA853" s="149">
        <v>1</v>
      </c>
      <c r="AB853" s="148" t="s">
        <v>629</v>
      </c>
      <c r="AC853" s="148" t="s">
        <v>442</v>
      </c>
      <c r="AD853" s="149" t="s">
        <v>354</v>
      </c>
      <c r="AE853" s="148" t="s">
        <v>349</v>
      </c>
      <c r="AF853" s="148"/>
      <c r="AG853" s="149"/>
      <c r="AH853" s="148"/>
      <c r="AI853" s="148"/>
      <c r="AJ853" s="149"/>
      <c r="AK853" s="148" t="str">
        <f t="shared" si="39"/>
        <v>GFS</v>
      </c>
      <c r="AL853" s="148" t="str">
        <f t="shared" si="40"/>
        <v>Non- ICB</v>
      </c>
      <c r="AM853" s="196" t="str">
        <f t="shared" si="41"/>
        <v>GFS/Non- ICB</v>
      </c>
    </row>
    <row r="854" spans="1:39" x14ac:dyDescent="0.25">
      <c r="A854" s="195" t="str">
        <f>IF(ISERROR(MATCH(H854,PriorMonth!H:H,0)),"New","Unresolved")</f>
        <v>New</v>
      </c>
      <c r="B854" s="148">
        <v>1750</v>
      </c>
      <c r="C854" s="149" t="s">
        <v>159</v>
      </c>
      <c r="D854" s="148" t="s">
        <v>18</v>
      </c>
      <c r="E854" s="148">
        <v>693</v>
      </c>
      <c r="F854" s="149" t="s">
        <v>177</v>
      </c>
      <c r="G854" s="148" t="s">
        <v>16</v>
      </c>
      <c r="H854" s="148">
        <v>17500110094287</v>
      </c>
      <c r="I854" s="149" t="s">
        <v>56</v>
      </c>
      <c r="J854" s="148" t="s">
        <v>2126</v>
      </c>
      <c r="K854" s="148">
        <v>42829</v>
      </c>
      <c r="L854" s="149">
        <v>64</v>
      </c>
      <c r="M854" s="148" t="s">
        <v>111</v>
      </c>
      <c r="N854" s="148" t="s">
        <v>42</v>
      </c>
      <c r="O854" s="149">
        <v>42891</v>
      </c>
      <c r="P854" s="148" t="s">
        <v>1878</v>
      </c>
      <c r="Q854" s="148">
        <v>2</v>
      </c>
      <c r="R854" s="149" t="s">
        <v>33</v>
      </c>
      <c r="S854" s="148">
        <v>6867</v>
      </c>
      <c r="T854" s="148" t="s">
        <v>100</v>
      </c>
      <c r="U854" s="149">
        <v>6867</v>
      </c>
      <c r="V854" s="148" t="s">
        <v>100</v>
      </c>
      <c r="W854" s="148">
        <v>6867</v>
      </c>
      <c r="X854" s="149" t="s">
        <v>100</v>
      </c>
      <c r="Y854" s="148" t="s">
        <v>114</v>
      </c>
      <c r="Z854" s="148">
        <v>6.87</v>
      </c>
      <c r="AA854" s="149">
        <v>1</v>
      </c>
      <c r="AB854" s="148" t="s">
        <v>629</v>
      </c>
      <c r="AC854" s="148" t="s">
        <v>431</v>
      </c>
      <c r="AD854" s="149" t="s">
        <v>469</v>
      </c>
      <c r="AE854" s="148" t="s">
        <v>349</v>
      </c>
      <c r="AF854" s="148"/>
      <c r="AG854" s="149"/>
      <c r="AH854" s="148"/>
      <c r="AI854" s="148"/>
      <c r="AJ854" s="149"/>
      <c r="AK854" s="148" t="str">
        <f t="shared" si="39"/>
        <v>GFS</v>
      </c>
      <c r="AL854" s="148" t="str">
        <f t="shared" si="40"/>
        <v>Non- ICB</v>
      </c>
      <c r="AM854" s="196" t="str">
        <f t="shared" si="41"/>
        <v>GFS/Non- ICB</v>
      </c>
    </row>
    <row r="855" spans="1:39" x14ac:dyDescent="0.25">
      <c r="A855" s="195" t="str">
        <f>IF(ISERROR(MATCH(H855,PriorMonth!H:H,0)),"New","Unresolved")</f>
        <v>Unresolved</v>
      </c>
      <c r="B855" s="148">
        <v>8520</v>
      </c>
      <c r="C855" s="149" t="s">
        <v>842</v>
      </c>
      <c r="D855" s="148" t="s">
        <v>19</v>
      </c>
      <c r="E855" s="148">
        <v>3011</v>
      </c>
      <c r="F855" s="149" t="s">
        <v>164</v>
      </c>
      <c r="G855" s="148" t="s">
        <v>22</v>
      </c>
      <c r="H855" s="148">
        <v>85203310000156</v>
      </c>
      <c r="I855" s="149" t="s">
        <v>538</v>
      </c>
      <c r="J855" s="148" t="s">
        <v>809</v>
      </c>
      <c r="K855" s="148">
        <v>42705</v>
      </c>
      <c r="L855" s="149">
        <v>188</v>
      </c>
      <c r="M855" s="148" t="s">
        <v>122</v>
      </c>
      <c r="N855" s="148" t="s">
        <v>41</v>
      </c>
      <c r="O855" s="149">
        <v>42733</v>
      </c>
      <c r="P855" s="148" t="s">
        <v>651</v>
      </c>
      <c r="Q855" s="148">
        <v>160</v>
      </c>
      <c r="R855" s="149" t="s">
        <v>39</v>
      </c>
      <c r="S855" s="148">
        <v>496800</v>
      </c>
      <c r="T855" s="148" t="s">
        <v>197</v>
      </c>
      <c r="U855" s="149">
        <v>6868.16</v>
      </c>
      <c r="V855" s="148" t="s">
        <v>197</v>
      </c>
      <c r="W855" s="148">
        <v>496799.95370638272</v>
      </c>
      <c r="X855" s="149" t="s">
        <v>100</v>
      </c>
      <c r="Y855" s="148" t="s">
        <v>114</v>
      </c>
      <c r="Z855" s="148">
        <v>6.87</v>
      </c>
      <c r="AA855" s="149">
        <v>1</v>
      </c>
      <c r="AB855" s="148" t="s">
        <v>630</v>
      </c>
      <c r="AC855" s="148" t="s">
        <v>635</v>
      </c>
      <c r="AD855" s="149" t="s">
        <v>821</v>
      </c>
      <c r="AE855" s="148" t="s">
        <v>350</v>
      </c>
      <c r="AF855" s="148"/>
      <c r="AG855" s="149"/>
      <c r="AH855" s="148"/>
      <c r="AI855" s="148"/>
      <c r="AJ855" s="149"/>
      <c r="AK855" s="148" t="str">
        <f t="shared" si="39"/>
        <v>GFS</v>
      </c>
      <c r="AL855" s="148" t="str">
        <f t="shared" si="40"/>
        <v>Non- ICB</v>
      </c>
      <c r="AM855" s="196" t="str">
        <f t="shared" si="41"/>
        <v>GFS/Non- ICB</v>
      </c>
    </row>
    <row r="856" spans="1:39" x14ac:dyDescent="0.25">
      <c r="A856" s="195" t="str">
        <f>IF(ISERROR(MATCH(H856,PriorMonth!H:H,0)),"New","Unresolved")</f>
        <v>Unresolved</v>
      </c>
      <c r="B856" s="148">
        <v>8520</v>
      </c>
      <c r="C856" s="149" t="s">
        <v>842</v>
      </c>
      <c r="D856" s="148" t="s">
        <v>19</v>
      </c>
      <c r="E856" s="148">
        <v>260</v>
      </c>
      <c r="F856" s="149" t="s">
        <v>113</v>
      </c>
      <c r="G856" s="148" t="s">
        <v>23</v>
      </c>
      <c r="H856" s="148" t="s">
        <v>1761</v>
      </c>
      <c r="I856" s="149" t="s">
        <v>277</v>
      </c>
      <c r="J856" s="148" t="s">
        <v>306</v>
      </c>
      <c r="K856" s="148">
        <v>42775</v>
      </c>
      <c r="L856" s="149">
        <v>118</v>
      </c>
      <c r="M856" s="148" t="s">
        <v>127</v>
      </c>
      <c r="N856" s="148" t="s">
        <v>128</v>
      </c>
      <c r="O856" s="149">
        <v>42831</v>
      </c>
      <c r="P856" s="148" t="s">
        <v>838</v>
      </c>
      <c r="Q856" s="148">
        <v>62</v>
      </c>
      <c r="R856" s="149" t="s">
        <v>35</v>
      </c>
      <c r="S856" s="148">
        <v>496800</v>
      </c>
      <c r="T856" s="148" t="s">
        <v>197</v>
      </c>
      <c r="U856" s="149">
        <v>6868.16</v>
      </c>
      <c r="V856" s="148" t="s">
        <v>197</v>
      </c>
      <c r="W856" s="148">
        <v>496799.95370638272</v>
      </c>
      <c r="X856" s="149" t="s">
        <v>100</v>
      </c>
      <c r="Y856" s="148" t="s">
        <v>114</v>
      </c>
      <c r="Z856" s="148">
        <v>6.87</v>
      </c>
      <c r="AA856" s="149">
        <v>1</v>
      </c>
      <c r="AB856" s="148" t="s">
        <v>630</v>
      </c>
      <c r="AC856" s="148" t="s">
        <v>681</v>
      </c>
      <c r="AD856" s="149" t="s">
        <v>354</v>
      </c>
      <c r="AE856" s="148" t="s">
        <v>350</v>
      </c>
      <c r="AF856" s="148"/>
      <c r="AG856" s="149"/>
      <c r="AH856" s="148"/>
      <c r="AI856" s="148"/>
      <c r="AJ856" s="149"/>
      <c r="AK856" s="148" t="str">
        <f t="shared" si="39"/>
        <v>GFS</v>
      </c>
      <c r="AL856" s="148" t="str">
        <f t="shared" si="40"/>
        <v>Non- ICB</v>
      </c>
      <c r="AM856" s="196" t="str">
        <f t="shared" si="41"/>
        <v>GFS/Non- ICB</v>
      </c>
    </row>
    <row r="857" spans="1:39" x14ac:dyDescent="0.25">
      <c r="A857" s="195" t="str">
        <f>IF(ISERROR(MATCH(H857,PriorMonth!H:H,0)),"New","Unresolved")</f>
        <v>New</v>
      </c>
      <c r="B857" s="148">
        <v>8520</v>
      </c>
      <c r="C857" s="149" t="s">
        <v>842</v>
      </c>
      <c r="D857" s="148" t="s">
        <v>19</v>
      </c>
      <c r="E857" s="148">
        <v>3022</v>
      </c>
      <c r="F857" s="149" t="s">
        <v>141</v>
      </c>
      <c r="G857" s="148" t="s">
        <v>16</v>
      </c>
      <c r="H857" s="148">
        <v>85203810003324</v>
      </c>
      <c r="I857" s="149" t="s">
        <v>277</v>
      </c>
      <c r="J857" s="148" t="s">
        <v>306</v>
      </c>
      <c r="K857" s="148">
        <v>42857</v>
      </c>
      <c r="L857" s="149">
        <v>36</v>
      </c>
      <c r="M857" s="148" t="s">
        <v>105</v>
      </c>
      <c r="N857" s="148" t="s">
        <v>41</v>
      </c>
      <c r="O857" s="149">
        <v>42892</v>
      </c>
      <c r="P857" s="148" t="s">
        <v>1878</v>
      </c>
      <c r="Q857" s="148">
        <v>1</v>
      </c>
      <c r="R857" s="149" t="s">
        <v>33</v>
      </c>
      <c r="S857" s="148">
        <v>497000</v>
      </c>
      <c r="T857" s="148" t="s">
        <v>197</v>
      </c>
      <c r="U857" s="149">
        <v>6870.93</v>
      </c>
      <c r="V857" s="148" t="s">
        <v>197</v>
      </c>
      <c r="W857" s="148">
        <v>497000.31826861872</v>
      </c>
      <c r="X857" s="149" t="s">
        <v>100</v>
      </c>
      <c r="Y857" s="148" t="s">
        <v>114</v>
      </c>
      <c r="Z857" s="148">
        <v>6.87</v>
      </c>
      <c r="AA857" s="149">
        <v>1</v>
      </c>
      <c r="AB857" s="148" t="s">
        <v>630</v>
      </c>
      <c r="AC857" s="148" t="s">
        <v>467</v>
      </c>
      <c r="AD857" s="149" t="s">
        <v>369</v>
      </c>
      <c r="AE857" s="148" t="s">
        <v>350</v>
      </c>
      <c r="AF857" s="148"/>
      <c r="AG857" s="149"/>
      <c r="AH857" s="148"/>
      <c r="AI857" s="148"/>
      <c r="AJ857" s="149"/>
      <c r="AK857" s="148" t="str">
        <f t="shared" si="39"/>
        <v>GFS</v>
      </c>
      <c r="AL857" s="148" t="str">
        <f t="shared" si="40"/>
        <v>Non- ICB</v>
      </c>
      <c r="AM857" s="196" t="str">
        <f t="shared" si="41"/>
        <v>GFS/Non- ICB</v>
      </c>
    </row>
    <row r="858" spans="1:39" x14ac:dyDescent="0.25">
      <c r="A858" s="195" t="str">
        <f>IF(ISERROR(MATCH(H858,PriorMonth!H:H,0)),"New","Unresolved")</f>
        <v>New</v>
      </c>
      <c r="B858" s="148">
        <v>8520</v>
      </c>
      <c r="C858" s="149" t="s">
        <v>842</v>
      </c>
      <c r="D858" s="148" t="s">
        <v>19</v>
      </c>
      <c r="E858" s="148">
        <v>247</v>
      </c>
      <c r="F858" s="149" t="s">
        <v>198</v>
      </c>
      <c r="G858" s="148" t="s">
        <v>23</v>
      </c>
      <c r="H858" s="148">
        <v>85204510000890</v>
      </c>
      <c r="I858" s="149" t="s">
        <v>59</v>
      </c>
      <c r="J858" s="148" t="s">
        <v>916</v>
      </c>
      <c r="K858" s="148">
        <v>42857</v>
      </c>
      <c r="L858" s="149">
        <v>36</v>
      </c>
      <c r="M858" s="148" t="s">
        <v>111</v>
      </c>
      <c r="N858" s="148" t="s">
        <v>42</v>
      </c>
      <c r="O858" s="149">
        <v>42893</v>
      </c>
      <c r="P858" s="148" t="s">
        <v>1878</v>
      </c>
      <c r="Q858" s="148">
        <v>0</v>
      </c>
      <c r="R858" s="149" t="s">
        <v>33</v>
      </c>
      <c r="S858" s="148">
        <v>496288.89</v>
      </c>
      <c r="T858" s="148" t="s">
        <v>197</v>
      </c>
      <c r="U858" s="149">
        <v>6861.09</v>
      </c>
      <c r="V858" s="148" t="s">
        <v>197</v>
      </c>
      <c r="W858" s="148">
        <v>496288.55390313064</v>
      </c>
      <c r="X858" s="149" t="s">
        <v>100</v>
      </c>
      <c r="Y858" s="148" t="s">
        <v>114</v>
      </c>
      <c r="Z858" s="148">
        <v>6.86</v>
      </c>
      <c r="AA858" s="149">
        <v>1</v>
      </c>
      <c r="AB858" s="148" t="s">
        <v>630</v>
      </c>
      <c r="AC858" s="148" t="s">
        <v>915</v>
      </c>
      <c r="AD858" s="149" t="s">
        <v>2846</v>
      </c>
      <c r="AE858" s="148" t="s">
        <v>350</v>
      </c>
      <c r="AF858" s="148"/>
      <c r="AG858" s="149"/>
      <c r="AH858" s="148"/>
      <c r="AI858" s="148"/>
      <c r="AJ858" s="149"/>
      <c r="AK858" s="148" t="str">
        <f t="shared" si="39"/>
        <v>GFS</v>
      </c>
      <c r="AL858" s="148" t="str">
        <f t="shared" si="40"/>
        <v>Non- ICB</v>
      </c>
      <c r="AM858" s="196" t="str">
        <f t="shared" si="41"/>
        <v>GFS/Non- ICB</v>
      </c>
    </row>
    <row r="859" spans="1:39" x14ac:dyDescent="0.25">
      <c r="A859" s="195" t="str">
        <f>IF(ISERROR(MATCH(H859,PriorMonth!H:H,0)),"New","Unresolved")</f>
        <v>Unresolved</v>
      </c>
      <c r="B859" s="148">
        <v>8520</v>
      </c>
      <c r="C859" s="149" t="s">
        <v>842</v>
      </c>
      <c r="D859" s="148" t="s">
        <v>19</v>
      </c>
      <c r="E859" s="148">
        <v>8420</v>
      </c>
      <c r="F859" s="149" t="s">
        <v>234</v>
      </c>
      <c r="G859" s="148" t="s">
        <v>19</v>
      </c>
      <c r="H859" s="148">
        <v>85203010001211</v>
      </c>
      <c r="I859" s="149" t="s">
        <v>592</v>
      </c>
      <c r="J859" s="148" t="s">
        <v>230</v>
      </c>
      <c r="K859" s="148">
        <v>42704</v>
      </c>
      <c r="L859" s="149">
        <v>189</v>
      </c>
      <c r="M859" s="148" t="s">
        <v>105</v>
      </c>
      <c r="N859" s="148" t="s">
        <v>41</v>
      </c>
      <c r="O859" s="149">
        <v>42775</v>
      </c>
      <c r="P859" s="148" t="s">
        <v>838</v>
      </c>
      <c r="Q859" s="148">
        <v>118</v>
      </c>
      <c r="R859" s="149" t="s">
        <v>36</v>
      </c>
      <c r="S859" s="148">
        <v>495720</v>
      </c>
      <c r="T859" s="148" t="s">
        <v>197</v>
      </c>
      <c r="U859" s="149">
        <v>6853.23</v>
      </c>
      <c r="V859" s="148" t="s">
        <v>197</v>
      </c>
      <c r="W859" s="148">
        <v>495720.01041606383</v>
      </c>
      <c r="X859" s="149" t="s">
        <v>100</v>
      </c>
      <c r="Y859" s="148" t="s">
        <v>107</v>
      </c>
      <c r="Z859" s="148">
        <v>6.85</v>
      </c>
      <c r="AA859" s="149">
        <v>1</v>
      </c>
      <c r="AB859" s="148" t="s">
        <v>630</v>
      </c>
      <c r="AC859" s="148" t="s">
        <v>819</v>
      </c>
      <c r="AD859" s="149" t="s">
        <v>902</v>
      </c>
      <c r="AE859" s="148" t="s">
        <v>350</v>
      </c>
      <c r="AF859" s="148"/>
      <c r="AG859" s="149"/>
      <c r="AH859" s="148"/>
      <c r="AI859" s="148"/>
      <c r="AJ859" s="149"/>
      <c r="AK859" s="148" t="str">
        <f t="shared" si="39"/>
        <v>GFS</v>
      </c>
      <c r="AL859" s="148" t="str">
        <f t="shared" si="40"/>
        <v>Non- ICB</v>
      </c>
      <c r="AM859" s="196" t="str">
        <f t="shared" si="41"/>
        <v>GFS/Non- ICB</v>
      </c>
    </row>
    <row r="860" spans="1:39" x14ac:dyDescent="0.25">
      <c r="A860" s="195" t="str">
        <f>IF(ISERROR(MATCH(H860,PriorMonth!H:H,0)),"New","Unresolved")</f>
        <v>Unresolved</v>
      </c>
      <c r="B860" s="148">
        <v>95</v>
      </c>
      <c r="C860" s="149" t="s">
        <v>153</v>
      </c>
      <c r="D860" s="148" t="s">
        <v>17</v>
      </c>
      <c r="E860" s="148">
        <v>8310</v>
      </c>
      <c r="F860" s="149" t="s">
        <v>170</v>
      </c>
      <c r="G860" s="148" t="s">
        <v>14</v>
      </c>
      <c r="H860" s="148">
        <v>950110009955</v>
      </c>
      <c r="I860" s="149" t="s">
        <v>58</v>
      </c>
      <c r="J860" s="148" t="s">
        <v>195</v>
      </c>
      <c r="K860" s="148">
        <v>42697</v>
      </c>
      <c r="L860" s="149">
        <v>196</v>
      </c>
      <c r="M860" s="148" t="s">
        <v>118</v>
      </c>
      <c r="N860" s="148" t="s">
        <v>41</v>
      </c>
      <c r="O860" s="149">
        <v>42859</v>
      </c>
      <c r="P860" s="148" t="s">
        <v>1878</v>
      </c>
      <c r="Q860" s="148">
        <v>34</v>
      </c>
      <c r="R860" s="149" t="s">
        <v>34</v>
      </c>
      <c r="S860" s="148">
        <v>6777</v>
      </c>
      <c r="T860" s="148" t="s">
        <v>100</v>
      </c>
      <c r="U860" s="149">
        <v>6777</v>
      </c>
      <c r="V860" s="148" t="s">
        <v>100</v>
      </c>
      <c r="W860" s="148">
        <v>6777</v>
      </c>
      <c r="X860" s="149" t="s">
        <v>100</v>
      </c>
      <c r="Y860" s="148" t="s">
        <v>114</v>
      </c>
      <c r="Z860" s="148">
        <v>6.78</v>
      </c>
      <c r="AA860" s="149">
        <v>1</v>
      </c>
      <c r="AB860" s="148" t="s">
        <v>629</v>
      </c>
      <c r="AC860" s="148" t="s">
        <v>420</v>
      </c>
      <c r="AD860" s="149" t="s">
        <v>1892</v>
      </c>
      <c r="AE860" s="148" t="s">
        <v>349</v>
      </c>
      <c r="AF860" s="148"/>
      <c r="AG860" s="149"/>
      <c r="AH860" s="148"/>
      <c r="AI860" s="148"/>
      <c r="AJ860" s="149"/>
      <c r="AK860" s="148" t="str">
        <f t="shared" si="39"/>
        <v>GFS</v>
      </c>
      <c r="AL860" s="148" t="str">
        <f t="shared" si="40"/>
        <v>Non- ICB</v>
      </c>
      <c r="AM860" s="196" t="str">
        <f t="shared" si="41"/>
        <v>GFS/Non- ICB</v>
      </c>
    </row>
    <row r="861" spans="1:39" x14ac:dyDescent="0.25">
      <c r="A861" s="195" t="str">
        <f>IF(ISERROR(MATCH(H861,PriorMonth!H:H,0)),"New","Unresolved")</f>
        <v>Unresolved</v>
      </c>
      <c r="B861" s="148">
        <v>95</v>
      </c>
      <c r="C861" s="149" t="s">
        <v>153</v>
      </c>
      <c r="D861" s="148" t="s">
        <v>17</v>
      </c>
      <c r="E861" s="148">
        <v>8310</v>
      </c>
      <c r="F861" s="149" t="s">
        <v>170</v>
      </c>
      <c r="G861" s="148" t="s">
        <v>14</v>
      </c>
      <c r="H861" s="148">
        <v>950110008452</v>
      </c>
      <c r="I861" s="149" t="s">
        <v>58</v>
      </c>
      <c r="J861" s="148" t="s">
        <v>195</v>
      </c>
      <c r="K861" s="148">
        <v>42514</v>
      </c>
      <c r="L861" s="149">
        <v>379</v>
      </c>
      <c r="M861" s="148" t="s">
        <v>118</v>
      </c>
      <c r="N861" s="148" t="s">
        <v>41</v>
      </c>
      <c r="O861" s="149">
        <v>42859</v>
      </c>
      <c r="P861" s="148" t="s">
        <v>1878</v>
      </c>
      <c r="Q861" s="148">
        <v>34</v>
      </c>
      <c r="R861" s="149" t="s">
        <v>34</v>
      </c>
      <c r="S861" s="148">
        <v>6777</v>
      </c>
      <c r="T861" s="148" t="s">
        <v>100</v>
      </c>
      <c r="U861" s="149">
        <v>6777</v>
      </c>
      <c r="V861" s="148" t="s">
        <v>100</v>
      </c>
      <c r="W861" s="148">
        <v>6777</v>
      </c>
      <c r="X861" s="149" t="s">
        <v>100</v>
      </c>
      <c r="Y861" s="148" t="s">
        <v>114</v>
      </c>
      <c r="Z861" s="148">
        <v>6.78</v>
      </c>
      <c r="AA861" s="149">
        <v>1</v>
      </c>
      <c r="AB861" s="148" t="s">
        <v>629</v>
      </c>
      <c r="AC861" s="148" t="s">
        <v>420</v>
      </c>
      <c r="AD861" s="149" t="s">
        <v>1892</v>
      </c>
      <c r="AE861" s="148" t="s">
        <v>349</v>
      </c>
      <c r="AF861" s="148"/>
      <c r="AG861" s="149"/>
      <c r="AH861" s="148"/>
      <c r="AI861" s="148"/>
      <c r="AJ861" s="149"/>
      <c r="AK861" s="148" t="str">
        <f t="shared" si="39"/>
        <v>GFS</v>
      </c>
      <c r="AL861" s="148" t="str">
        <f t="shared" si="40"/>
        <v>Non- ICB</v>
      </c>
      <c r="AM861" s="196" t="str">
        <f t="shared" si="41"/>
        <v>GFS/Non- ICB</v>
      </c>
    </row>
    <row r="862" spans="1:39" x14ac:dyDescent="0.25">
      <c r="A862" s="195" t="str">
        <f>IF(ISERROR(MATCH(H862,PriorMonth!H:H,0)),"New","Unresolved")</f>
        <v>New</v>
      </c>
      <c r="B862" s="148">
        <v>1740</v>
      </c>
      <c r="C862" s="149" t="s">
        <v>261</v>
      </c>
      <c r="D862" s="148" t="s">
        <v>15</v>
      </c>
      <c r="E862" s="148">
        <v>1750</v>
      </c>
      <c r="F862" s="149" t="s">
        <v>159</v>
      </c>
      <c r="G862" s="148" t="s">
        <v>18</v>
      </c>
      <c r="H862" s="148" t="s">
        <v>3033</v>
      </c>
      <c r="I862" s="149" t="s">
        <v>61</v>
      </c>
      <c r="J862" s="148" t="s">
        <v>1442</v>
      </c>
      <c r="K862" s="148">
        <v>42884</v>
      </c>
      <c r="L862" s="149">
        <v>9</v>
      </c>
      <c r="M862" s="148" t="s">
        <v>118</v>
      </c>
      <c r="N862" s="148" t="s">
        <v>41</v>
      </c>
      <c r="O862" s="149">
        <v>42892</v>
      </c>
      <c r="P862" s="148" t="s">
        <v>1878</v>
      </c>
      <c r="Q862" s="148">
        <v>1</v>
      </c>
      <c r="R862" s="149" t="s">
        <v>33</v>
      </c>
      <c r="S862" s="148">
        <v>7576.62</v>
      </c>
      <c r="T862" s="148" t="s">
        <v>248</v>
      </c>
      <c r="U862" s="149">
        <v>6752.18</v>
      </c>
      <c r="V862" s="148" t="s">
        <v>1443</v>
      </c>
      <c r="W862" s="148">
        <v>122383.51491599952</v>
      </c>
      <c r="X862" s="149" t="s">
        <v>100</v>
      </c>
      <c r="Y862" s="148" t="s">
        <v>114</v>
      </c>
      <c r="Z862" s="148">
        <v>6.75</v>
      </c>
      <c r="AA862" s="149">
        <v>1</v>
      </c>
      <c r="AB862" s="148" t="s">
        <v>630</v>
      </c>
      <c r="AC862" s="148" t="s">
        <v>949</v>
      </c>
      <c r="AD862" s="149" t="s">
        <v>2636</v>
      </c>
      <c r="AE862" s="148" t="s">
        <v>349</v>
      </c>
      <c r="AF862" s="148"/>
      <c r="AG862" s="149"/>
      <c r="AH862" s="148"/>
      <c r="AI862" s="148"/>
      <c r="AJ862" s="149"/>
      <c r="AK862" s="148" t="str">
        <f t="shared" si="39"/>
        <v>Non-GFS</v>
      </c>
      <c r="AL862" s="148" t="str">
        <f t="shared" si="40"/>
        <v>Non- ICB</v>
      </c>
      <c r="AM862" s="196" t="str">
        <f t="shared" si="41"/>
        <v>Non-GFS/Non- ICB</v>
      </c>
    </row>
    <row r="863" spans="1:39" x14ac:dyDescent="0.25">
      <c r="A863" s="195" t="str">
        <f>IF(ISERROR(MATCH(H863,PriorMonth!H:H,0)),"New","Unresolved")</f>
        <v>New</v>
      </c>
      <c r="B863" s="148">
        <v>8310</v>
      </c>
      <c r="C863" s="149" t="s">
        <v>170</v>
      </c>
      <c r="D863" s="148" t="s">
        <v>14</v>
      </c>
      <c r="E863" s="148">
        <v>95</v>
      </c>
      <c r="F863" s="149" t="s">
        <v>153</v>
      </c>
      <c r="G863" s="148" t="s">
        <v>17</v>
      </c>
      <c r="H863" s="148" t="s">
        <v>2910</v>
      </c>
      <c r="I863" s="149" t="s">
        <v>57</v>
      </c>
      <c r="J863" s="148" t="s">
        <v>133</v>
      </c>
      <c r="K863" s="148">
        <v>42545</v>
      </c>
      <c r="L863" s="149">
        <v>348</v>
      </c>
      <c r="M863" s="148" t="s">
        <v>127</v>
      </c>
      <c r="N863" s="148" t="s">
        <v>128</v>
      </c>
      <c r="O863" s="149">
        <v>42892</v>
      </c>
      <c r="P863" s="148" t="s">
        <v>1878</v>
      </c>
      <c r="Q863" s="148">
        <v>1</v>
      </c>
      <c r="R863" s="149" t="s">
        <v>33</v>
      </c>
      <c r="S863" s="148">
        <v>28052.21</v>
      </c>
      <c r="T863" s="148" t="s">
        <v>242</v>
      </c>
      <c r="U863" s="149">
        <v>6725.21</v>
      </c>
      <c r="V863" s="148" t="s">
        <v>242</v>
      </c>
      <c r="W863" s="148">
        <v>28052.191714996963</v>
      </c>
      <c r="X863" s="149" t="s">
        <v>100</v>
      </c>
      <c r="Y863" s="148" t="s">
        <v>114</v>
      </c>
      <c r="Z863" s="148">
        <v>6.73</v>
      </c>
      <c r="AA863" s="149">
        <v>1</v>
      </c>
      <c r="AB863" s="148" t="s">
        <v>630</v>
      </c>
      <c r="AC863" s="148" t="s">
        <v>410</v>
      </c>
      <c r="AD863" s="149" t="s">
        <v>2911</v>
      </c>
      <c r="AE863" s="148" t="s">
        <v>350</v>
      </c>
      <c r="AF863" s="148"/>
      <c r="AG863" s="149"/>
      <c r="AH863" s="148"/>
      <c r="AI863" s="148"/>
      <c r="AJ863" s="149"/>
      <c r="AK863" s="148" t="str">
        <f t="shared" si="39"/>
        <v>GFS</v>
      </c>
      <c r="AL863" s="148" t="str">
        <f t="shared" si="40"/>
        <v>Non- ICB</v>
      </c>
      <c r="AM863" s="196" t="str">
        <f t="shared" si="41"/>
        <v>GFS/Non- ICB</v>
      </c>
    </row>
    <row r="864" spans="1:39" x14ac:dyDescent="0.25">
      <c r="A864" s="195" t="str">
        <f>IF(ISERROR(MATCH(H864,PriorMonth!H:H,0)),"New","Unresolved")</f>
        <v>Unresolved</v>
      </c>
      <c r="B864" s="148">
        <v>8520</v>
      </c>
      <c r="C864" s="149" t="s">
        <v>842</v>
      </c>
      <c r="D864" s="148" t="s">
        <v>19</v>
      </c>
      <c r="E864" s="148">
        <v>8420</v>
      </c>
      <c r="F864" s="149" t="s">
        <v>234</v>
      </c>
      <c r="G864" s="148" t="s">
        <v>19</v>
      </c>
      <c r="H864" s="148" t="s">
        <v>989</v>
      </c>
      <c r="I864" s="149" t="s">
        <v>54</v>
      </c>
      <c r="J864" s="148" t="s">
        <v>271</v>
      </c>
      <c r="K864" s="148">
        <v>42769</v>
      </c>
      <c r="L864" s="149">
        <v>124</v>
      </c>
      <c r="M864" s="148" t="s">
        <v>122</v>
      </c>
      <c r="N864" s="148" t="s">
        <v>41</v>
      </c>
      <c r="O864" s="149">
        <v>42775</v>
      </c>
      <c r="P864" s="148" t="s">
        <v>838</v>
      </c>
      <c r="Q864" s="148">
        <v>118</v>
      </c>
      <c r="R864" s="149" t="s">
        <v>36</v>
      </c>
      <c r="S864" s="148">
        <v>485129</v>
      </c>
      <c r="T864" s="148" t="s">
        <v>197</v>
      </c>
      <c r="U864" s="149">
        <v>6706.81</v>
      </c>
      <c r="V864" s="148" t="s">
        <v>197</v>
      </c>
      <c r="W864" s="148">
        <v>485128.89879057929</v>
      </c>
      <c r="X864" s="149" t="s">
        <v>100</v>
      </c>
      <c r="Y864" s="148" t="s">
        <v>107</v>
      </c>
      <c r="Z864" s="148">
        <v>6.71</v>
      </c>
      <c r="AA864" s="149">
        <v>1</v>
      </c>
      <c r="AB864" s="148" t="s">
        <v>630</v>
      </c>
      <c r="AC864" s="148" t="s">
        <v>481</v>
      </c>
      <c r="AD864" s="149" t="s">
        <v>990</v>
      </c>
      <c r="AE864" s="148" t="s">
        <v>350</v>
      </c>
      <c r="AF864" s="148"/>
      <c r="AG864" s="149"/>
      <c r="AH864" s="148"/>
      <c r="AI864" s="148"/>
      <c r="AJ864" s="149"/>
      <c r="AK864" s="148" t="str">
        <f t="shared" si="39"/>
        <v>Non-GFS</v>
      </c>
      <c r="AL864" s="148" t="str">
        <f t="shared" si="40"/>
        <v>Non- ICB</v>
      </c>
      <c r="AM864" s="196" t="str">
        <f t="shared" si="41"/>
        <v>Non-GFS/Non- ICB</v>
      </c>
    </row>
    <row r="865" spans="1:39" x14ac:dyDescent="0.25">
      <c r="A865" s="195" t="str">
        <f>IF(ISERROR(MATCH(H865,PriorMonth!H:H,0)),"New","Unresolved")</f>
        <v>New</v>
      </c>
      <c r="B865" s="148">
        <v>8310</v>
      </c>
      <c r="C865" s="149" t="s">
        <v>170</v>
      </c>
      <c r="D865" s="148" t="s">
        <v>14</v>
      </c>
      <c r="E865" s="148">
        <v>95</v>
      </c>
      <c r="F865" s="149" t="s">
        <v>153</v>
      </c>
      <c r="G865" s="148" t="s">
        <v>17</v>
      </c>
      <c r="H865" s="148" t="s">
        <v>2929</v>
      </c>
      <c r="I865" s="149" t="s">
        <v>57</v>
      </c>
      <c r="J865" s="148" t="s">
        <v>133</v>
      </c>
      <c r="K865" s="148">
        <v>42615</v>
      </c>
      <c r="L865" s="149">
        <v>278</v>
      </c>
      <c r="M865" s="148" t="s">
        <v>127</v>
      </c>
      <c r="N865" s="148" t="s">
        <v>128</v>
      </c>
      <c r="O865" s="149">
        <v>42892</v>
      </c>
      <c r="P865" s="148" t="s">
        <v>1878</v>
      </c>
      <c r="Q865" s="148">
        <v>1</v>
      </c>
      <c r="R865" s="149" t="s">
        <v>33</v>
      </c>
      <c r="S865" s="148">
        <v>27926.799999999999</v>
      </c>
      <c r="T865" s="148" t="s">
        <v>242</v>
      </c>
      <c r="U865" s="149">
        <v>6695.15</v>
      </c>
      <c r="V865" s="148" t="s">
        <v>242</v>
      </c>
      <c r="W865" s="148">
        <v>27926.805461935299</v>
      </c>
      <c r="X865" s="149" t="s">
        <v>100</v>
      </c>
      <c r="Y865" s="148" t="s">
        <v>114</v>
      </c>
      <c r="Z865" s="148">
        <v>6.7</v>
      </c>
      <c r="AA865" s="149">
        <v>1</v>
      </c>
      <c r="AB865" s="148" t="s">
        <v>630</v>
      </c>
      <c r="AC865" s="148" t="s">
        <v>410</v>
      </c>
      <c r="AD865" s="149" t="s">
        <v>2930</v>
      </c>
      <c r="AE865" s="148" t="s">
        <v>350</v>
      </c>
      <c r="AF865" s="148"/>
      <c r="AG865" s="149"/>
      <c r="AH865" s="148"/>
      <c r="AI865" s="148"/>
      <c r="AJ865" s="149"/>
      <c r="AK865" s="148" t="str">
        <f t="shared" si="39"/>
        <v>GFS</v>
      </c>
      <c r="AL865" s="148" t="str">
        <f t="shared" si="40"/>
        <v>Non- ICB</v>
      </c>
      <c r="AM865" s="196" t="str">
        <f t="shared" si="41"/>
        <v>GFS/Non- ICB</v>
      </c>
    </row>
    <row r="866" spans="1:39" x14ac:dyDescent="0.25">
      <c r="A866" s="195" t="str">
        <f>IF(ISERROR(MATCH(H866,PriorMonth!H:H,0)),"New","Unresolved")</f>
        <v>New</v>
      </c>
      <c r="B866" s="148">
        <v>8310</v>
      </c>
      <c r="C866" s="149" t="s">
        <v>170</v>
      </c>
      <c r="D866" s="148" t="s">
        <v>14</v>
      </c>
      <c r="E866" s="148">
        <v>692</v>
      </c>
      <c r="F866" s="149" t="s">
        <v>187</v>
      </c>
      <c r="G866" s="148" t="s">
        <v>16</v>
      </c>
      <c r="H866" s="148" t="s">
        <v>2891</v>
      </c>
      <c r="I866" s="149" t="s">
        <v>57</v>
      </c>
      <c r="J866" s="148" t="s">
        <v>133</v>
      </c>
      <c r="K866" s="148">
        <v>42366</v>
      </c>
      <c r="L866" s="149">
        <v>527</v>
      </c>
      <c r="M866" s="148" t="s">
        <v>111</v>
      </c>
      <c r="N866" s="148" t="s">
        <v>42</v>
      </c>
      <c r="O866" s="149">
        <v>42891</v>
      </c>
      <c r="P866" s="148" t="s">
        <v>1878</v>
      </c>
      <c r="Q866" s="148">
        <v>2</v>
      </c>
      <c r="R866" s="149" t="s">
        <v>33</v>
      </c>
      <c r="S866" s="148">
        <v>27851.87</v>
      </c>
      <c r="T866" s="148" t="s">
        <v>242</v>
      </c>
      <c r="U866" s="149">
        <v>6677.19</v>
      </c>
      <c r="V866" s="148" t="s">
        <v>242</v>
      </c>
      <c r="W866" s="148">
        <v>27851.890721250424</v>
      </c>
      <c r="X866" s="149" t="s">
        <v>100</v>
      </c>
      <c r="Y866" s="148" t="s">
        <v>114</v>
      </c>
      <c r="Z866" s="148">
        <v>6.68</v>
      </c>
      <c r="AA866" s="149">
        <v>1</v>
      </c>
      <c r="AB866" s="148" t="s">
        <v>630</v>
      </c>
      <c r="AC866" s="148" t="s">
        <v>416</v>
      </c>
      <c r="AD866" s="149" t="s">
        <v>2892</v>
      </c>
      <c r="AE866" s="148" t="s">
        <v>350</v>
      </c>
      <c r="AF866" s="148"/>
      <c r="AG866" s="149"/>
      <c r="AH866" s="148"/>
      <c r="AI866" s="148"/>
      <c r="AJ866" s="149"/>
      <c r="AK866" s="148" t="str">
        <f t="shared" si="39"/>
        <v>GFS</v>
      </c>
      <c r="AL866" s="148" t="str">
        <f t="shared" si="40"/>
        <v>Non- ICB</v>
      </c>
      <c r="AM866" s="196" t="str">
        <f t="shared" si="41"/>
        <v>GFS/Non- ICB</v>
      </c>
    </row>
    <row r="867" spans="1:39" x14ac:dyDescent="0.25">
      <c r="A867" s="195" t="str">
        <f>IF(ISERROR(MATCH(H867,PriorMonth!H:H,0)),"New","Unresolved")</f>
        <v>Unresolved</v>
      </c>
      <c r="B867" s="148">
        <v>8520</v>
      </c>
      <c r="C867" s="149" t="s">
        <v>842</v>
      </c>
      <c r="D867" s="148" t="s">
        <v>19</v>
      </c>
      <c r="E867" s="148">
        <v>8420</v>
      </c>
      <c r="F867" s="149" t="s">
        <v>234</v>
      </c>
      <c r="G867" s="148" t="s">
        <v>19</v>
      </c>
      <c r="H867" s="148">
        <v>85200310085185</v>
      </c>
      <c r="I867" s="149" t="s">
        <v>537</v>
      </c>
      <c r="J867" s="148" t="s">
        <v>311</v>
      </c>
      <c r="K867" s="148">
        <v>42676</v>
      </c>
      <c r="L867" s="149">
        <v>217</v>
      </c>
      <c r="M867" s="148" t="s">
        <v>122</v>
      </c>
      <c r="N867" s="148" t="s">
        <v>41</v>
      </c>
      <c r="O867" s="149">
        <v>42732</v>
      </c>
      <c r="P867" s="148" t="s">
        <v>651</v>
      </c>
      <c r="Q867" s="148">
        <v>161</v>
      </c>
      <c r="R867" s="149" t="s">
        <v>39</v>
      </c>
      <c r="S867" s="148">
        <v>481167</v>
      </c>
      <c r="T867" s="148" t="s">
        <v>197</v>
      </c>
      <c r="U867" s="149">
        <v>6652.04</v>
      </c>
      <c r="V867" s="148" t="s">
        <v>197</v>
      </c>
      <c r="W867" s="148">
        <v>481167.17782535736</v>
      </c>
      <c r="X867" s="149" t="s">
        <v>100</v>
      </c>
      <c r="Y867" s="148" t="s">
        <v>107</v>
      </c>
      <c r="Z867" s="148">
        <v>6.65</v>
      </c>
      <c r="AA867" s="149">
        <v>1</v>
      </c>
      <c r="AB867" s="148" t="s">
        <v>630</v>
      </c>
      <c r="AC867" s="148" t="s">
        <v>573</v>
      </c>
      <c r="AD867" s="149" t="s">
        <v>812</v>
      </c>
      <c r="AE867" s="148" t="s">
        <v>350</v>
      </c>
      <c r="AF867" s="148"/>
      <c r="AG867" s="149"/>
      <c r="AH867" s="148"/>
      <c r="AI867" s="148"/>
      <c r="AJ867" s="149"/>
      <c r="AK867" s="148" t="str">
        <f t="shared" si="39"/>
        <v>GFS</v>
      </c>
      <c r="AL867" s="148" t="str">
        <f t="shared" si="40"/>
        <v>Non- ICB</v>
      </c>
      <c r="AM867" s="196" t="str">
        <f t="shared" si="41"/>
        <v>GFS/Non- ICB</v>
      </c>
    </row>
    <row r="868" spans="1:39" x14ac:dyDescent="0.25">
      <c r="A868" s="195" t="str">
        <f>IF(ISERROR(MATCH(H868,PriorMonth!H:H,0)),"New","Unresolved")</f>
        <v>New</v>
      </c>
      <c r="B868" s="148">
        <v>95</v>
      </c>
      <c r="C868" s="149" t="s">
        <v>153</v>
      </c>
      <c r="D868" s="148" t="s">
        <v>17</v>
      </c>
      <c r="E868" s="148">
        <v>1350</v>
      </c>
      <c r="F868" s="149" t="s">
        <v>124</v>
      </c>
      <c r="G868" s="148" t="s">
        <v>21</v>
      </c>
      <c r="H868" s="148">
        <v>950110011436</v>
      </c>
      <c r="I868" s="149" t="s">
        <v>58</v>
      </c>
      <c r="J868" s="148" t="s">
        <v>195</v>
      </c>
      <c r="K868" s="148">
        <v>42822</v>
      </c>
      <c r="L868" s="149">
        <v>71</v>
      </c>
      <c r="M868" s="148" t="s">
        <v>111</v>
      </c>
      <c r="N868" s="148" t="s">
        <v>42</v>
      </c>
      <c r="O868" s="149">
        <v>42892</v>
      </c>
      <c r="P868" s="148" t="s">
        <v>1878</v>
      </c>
      <c r="Q868" s="148">
        <v>1</v>
      </c>
      <c r="R868" s="149" t="s">
        <v>33</v>
      </c>
      <c r="S868" s="148">
        <v>6610.5</v>
      </c>
      <c r="T868" s="148" t="s">
        <v>100</v>
      </c>
      <c r="U868" s="149">
        <v>6610.5</v>
      </c>
      <c r="V868" s="148" t="s">
        <v>100</v>
      </c>
      <c r="W868" s="148">
        <v>6610.5</v>
      </c>
      <c r="X868" s="149" t="s">
        <v>100</v>
      </c>
      <c r="Y868" s="148" t="s">
        <v>114</v>
      </c>
      <c r="Z868" s="148">
        <v>6.61</v>
      </c>
      <c r="AA868" s="149">
        <v>1</v>
      </c>
      <c r="AB868" s="148" t="s">
        <v>629</v>
      </c>
      <c r="AC868" s="148" t="s">
        <v>436</v>
      </c>
      <c r="AD868" s="149" t="s">
        <v>358</v>
      </c>
      <c r="AE868" s="148" t="s">
        <v>349</v>
      </c>
      <c r="AF868" s="148"/>
      <c r="AG868" s="149"/>
      <c r="AH868" s="148"/>
      <c r="AI868" s="148"/>
      <c r="AJ868" s="149"/>
      <c r="AK868" s="148" t="str">
        <f t="shared" si="39"/>
        <v>GFS</v>
      </c>
      <c r="AL868" s="148" t="str">
        <f t="shared" si="40"/>
        <v>Non- ICB</v>
      </c>
      <c r="AM868" s="196" t="str">
        <f t="shared" si="41"/>
        <v>GFS/Non- ICB</v>
      </c>
    </row>
    <row r="869" spans="1:39" x14ac:dyDescent="0.25">
      <c r="A869" s="195" t="str">
        <f>IF(ISERROR(MATCH(H869,PriorMonth!H:H,0)),"New","Unresolved")</f>
        <v>New</v>
      </c>
      <c r="B869" s="148">
        <v>9701</v>
      </c>
      <c r="C869" s="149" t="s">
        <v>199</v>
      </c>
      <c r="D869" s="148" t="s">
        <v>14</v>
      </c>
      <c r="E869" s="148">
        <v>692</v>
      </c>
      <c r="F869" s="149" t="s">
        <v>187</v>
      </c>
      <c r="G869" s="148" t="s">
        <v>16</v>
      </c>
      <c r="H869" s="148">
        <v>97120170240</v>
      </c>
      <c r="I869" s="149" t="s">
        <v>57</v>
      </c>
      <c r="J869" s="148" t="s">
        <v>133</v>
      </c>
      <c r="K869" s="148">
        <v>42828</v>
      </c>
      <c r="L869" s="149">
        <v>65</v>
      </c>
      <c r="M869" s="148" t="s">
        <v>111</v>
      </c>
      <c r="N869" s="148" t="s">
        <v>42</v>
      </c>
      <c r="O869" s="149">
        <v>42892</v>
      </c>
      <c r="P869" s="148" t="s">
        <v>1878</v>
      </c>
      <c r="Q869" s="148">
        <v>1</v>
      </c>
      <c r="R869" s="149" t="s">
        <v>33</v>
      </c>
      <c r="S869" s="148">
        <v>6579.55</v>
      </c>
      <c r="T869" s="148" t="s">
        <v>100</v>
      </c>
      <c r="U869" s="149">
        <v>6579.55</v>
      </c>
      <c r="V869" s="148" t="s">
        <v>200</v>
      </c>
      <c r="W869" s="148">
        <v>30038.930011354398</v>
      </c>
      <c r="X869" s="149" t="s">
        <v>100</v>
      </c>
      <c r="Y869" s="148" t="s">
        <v>114</v>
      </c>
      <c r="Z869" s="148">
        <v>6.58</v>
      </c>
      <c r="AA869" s="149">
        <v>1</v>
      </c>
      <c r="AB869" s="148" t="s">
        <v>630</v>
      </c>
      <c r="AC869" s="148" t="s">
        <v>416</v>
      </c>
      <c r="AD869" s="149" t="s">
        <v>2782</v>
      </c>
      <c r="AE869" s="148" t="s">
        <v>349</v>
      </c>
      <c r="AF869" s="148"/>
      <c r="AG869" s="149"/>
      <c r="AH869" s="148"/>
      <c r="AI869" s="148"/>
      <c r="AJ869" s="149"/>
      <c r="AK869" s="148" t="str">
        <f t="shared" si="39"/>
        <v>Non-GFS</v>
      </c>
      <c r="AL869" s="148" t="str">
        <f t="shared" si="40"/>
        <v>Non- ICB</v>
      </c>
      <c r="AM869" s="196" t="str">
        <f t="shared" si="41"/>
        <v>Non-GFS/Non- ICB</v>
      </c>
    </row>
    <row r="870" spans="1:39" x14ac:dyDescent="0.25">
      <c r="A870" s="195" t="str">
        <f>IF(ISERROR(MATCH(H870,PriorMonth!H:H,0)),"New","Unresolved")</f>
        <v>New</v>
      </c>
      <c r="B870" s="148">
        <v>1750</v>
      </c>
      <c r="C870" s="149" t="s">
        <v>159</v>
      </c>
      <c r="D870" s="148" t="s">
        <v>18</v>
      </c>
      <c r="E870" s="148">
        <v>693</v>
      </c>
      <c r="F870" s="149" t="s">
        <v>177</v>
      </c>
      <c r="G870" s="148" t="s">
        <v>16</v>
      </c>
      <c r="H870" s="148">
        <v>17500110094246</v>
      </c>
      <c r="I870" s="149" t="s">
        <v>56</v>
      </c>
      <c r="J870" s="148" t="s">
        <v>2126</v>
      </c>
      <c r="K870" s="148">
        <v>42829</v>
      </c>
      <c r="L870" s="149">
        <v>64</v>
      </c>
      <c r="M870" s="148" t="s">
        <v>111</v>
      </c>
      <c r="N870" s="148" t="s">
        <v>42</v>
      </c>
      <c r="O870" s="149">
        <v>42891</v>
      </c>
      <c r="P870" s="148" t="s">
        <v>1878</v>
      </c>
      <c r="Q870" s="148">
        <v>2</v>
      </c>
      <c r="R870" s="149" t="s">
        <v>33</v>
      </c>
      <c r="S870" s="148">
        <v>6540</v>
      </c>
      <c r="T870" s="148" t="s">
        <v>100</v>
      </c>
      <c r="U870" s="149">
        <v>6540</v>
      </c>
      <c r="V870" s="148" t="s">
        <v>100</v>
      </c>
      <c r="W870" s="148">
        <v>6540</v>
      </c>
      <c r="X870" s="149" t="s">
        <v>100</v>
      </c>
      <c r="Y870" s="148" t="s">
        <v>114</v>
      </c>
      <c r="Z870" s="148">
        <v>6.54</v>
      </c>
      <c r="AA870" s="149">
        <v>1</v>
      </c>
      <c r="AB870" s="148" t="s">
        <v>629</v>
      </c>
      <c r="AC870" s="148" t="s">
        <v>431</v>
      </c>
      <c r="AD870" s="149" t="s">
        <v>469</v>
      </c>
      <c r="AE870" s="148" t="s">
        <v>349</v>
      </c>
      <c r="AF870" s="148"/>
      <c r="AG870" s="149"/>
      <c r="AH870" s="148"/>
      <c r="AI870" s="148"/>
      <c r="AJ870" s="149"/>
      <c r="AK870" s="148" t="str">
        <f t="shared" si="39"/>
        <v>GFS</v>
      </c>
      <c r="AL870" s="148" t="str">
        <f t="shared" si="40"/>
        <v>Non- ICB</v>
      </c>
      <c r="AM870" s="196" t="str">
        <f t="shared" si="41"/>
        <v>GFS/Non- ICB</v>
      </c>
    </row>
    <row r="871" spans="1:39" x14ac:dyDescent="0.25">
      <c r="A871" s="195" t="str">
        <f>IF(ISERROR(MATCH(H871,PriorMonth!H:H,0)),"New","Unresolved")</f>
        <v>New</v>
      </c>
      <c r="B871" s="148">
        <v>8310</v>
      </c>
      <c r="C871" s="149" t="s">
        <v>170</v>
      </c>
      <c r="D871" s="148" t="s">
        <v>14</v>
      </c>
      <c r="E871" s="148">
        <v>95</v>
      </c>
      <c r="F871" s="149" t="s">
        <v>153</v>
      </c>
      <c r="G871" s="148" t="s">
        <v>17</v>
      </c>
      <c r="H871" s="148" t="s">
        <v>2885</v>
      </c>
      <c r="I871" s="149" t="s">
        <v>277</v>
      </c>
      <c r="J871" s="148" t="s">
        <v>241</v>
      </c>
      <c r="K871" s="148">
        <v>42402</v>
      </c>
      <c r="L871" s="149">
        <v>491</v>
      </c>
      <c r="M871" s="148" t="s">
        <v>111</v>
      </c>
      <c r="N871" s="148" t="s">
        <v>42</v>
      </c>
      <c r="O871" s="149">
        <v>42892</v>
      </c>
      <c r="P871" s="148" t="s">
        <v>1878</v>
      </c>
      <c r="Q871" s="148">
        <v>1</v>
      </c>
      <c r="R871" s="149" t="s">
        <v>33</v>
      </c>
      <c r="S871" s="148">
        <v>27237.06</v>
      </c>
      <c r="T871" s="148" t="s">
        <v>242</v>
      </c>
      <c r="U871" s="149">
        <v>6529.79</v>
      </c>
      <c r="V871" s="148" t="s">
        <v>242</v>
      </c>
      <c r="W871" s="148">
        <v>27237.055934115069</v>
      </c>
      <c r="X871" s="149" t="s">
        <v>100</v>
      </c>
      <c r="Y871" s="148" t="s">
        <v>114</v>
      </c>
      <c r="Z871" s="148">
        <v>6.53</v>
      </c>
      <c r="AA871" s="149">
        <v>1</v>
      </c>
      <c r="AB871" s="148" t="s">
        <v>630</v>
      </c>
      <c r="AC871" s="148" t="s">
        <v>410</v>
      </c>
      <c r="AD871" s="149" t="s">
        <v>2886</v>
      </c>
      <c r="AE871" s="148" t="s">
        <v>350</v>
      </c>
      <c r="AF871" s="148"/>
      <c r="AG871" s="149"/>
      <c r="AH871" s="148"/>
      <c r="AI871" s="148"/>
      <c r="AJ871" s="149"/>
      <c r="AK871" s="148" t="str">
        <f t="shared" si="39"/>
        <v>GFS</v>
      </c>
      <c r="AL871" s="148" t="str">
        <f t="shared" si="40"/>
        <v>Non- ICB</v>
      </c>
      <c r="AM871" s="196" t="str">
        <f t="shared" si="41"/>
        <v>GFS/Non- ICB</v>
      </c>
    </row>
    <row r="872" spans="1:39" x14ac:dyDescent="0.25">
      <c r="A872" s="195" t="str">
        <f>IF(ISERROR(MATCH(H872,PriorMonth!H:H,0)),"New","Unresolved")</f>
        <v>Unresolved</v>
      </c>
      <c r="B872" s="148">
        <v>3635</v>
      </c>
      <c r="C872" s="149" t="s">
        <v>211</v>
      </c>
      <c r="D872" s="148" t="s">
        <v>14</v>
      </c>
      <c r="E872" s="148">
        <v>8243</v>
      </c>
      <c r="F872" s="149" t="s">
        <v>120</v>
      </c>
      <c r="G872" s="148" t="s">
        <v>14</v>
      </c>
      <c r="H872" s="148" t="s">
        <v>1285</v>
      </c>
      <c r="I872" s="149" t="s">
        <v>55</v>
      </c>
      <c r="J872" s="148" t="s">
        <v>121</v>
      </c>
      <c r="K872" s="148">
        <v>42731</v>
      </c>
      <c r="L872" s="149">
        <v>162</v>
      </c>
      <c r="M872" s="148" t="s">
        <v>111</v>
      </c>
      <c r="N872" s="148" t="s">
        <v>42</v>
      </c>
      <c r="O872" s="149">
        <v>42796</v>
      </c>
      <c r="P872" s="148" t="s">
        <v>838</v>
      </c>
      <c r="Q872" s="148">
        <v>97</v>
      </c>
      <c r="R872" s="149" t="s">
        <v>36</v>
      </c>
      <c r="S872" s="148">
        <v>1995000</v>
      </c>
      <c r="T872" s="148" t="s">
        <v>212</v>
      </c>
      <c r="U872" s="149">
        <v>6494.12</v>
      </c>
      <c r="V872" s="148" t="s">
        <v>212</v>
      </c>
      <c r="W872" s="148">
        <v>1994998.7711968541</v>
      </c>
      <c r="X872" s="149" t="s">
        <v>100</v>
      </c>
      <c r="Y872" s="148" t="s">
        <v>107</v>
      </c>
      <c r="Z872" s="148">
        <v>6.49</v>
      </c>
      <c r="AA872" s="149">
        <v>1</v>
      </c>
      <c r="AB872" s="148" t="s">
        <v>630</v>
      </c>
      <c r="AC872" s="148" t="s">
        <v>426</v>
      </c>
      <c r="AD872" s="149" t="s">
        <v>1547</v>
      </c>
      <c r="AE872" s="148" t="s">
        <v>350</v>
      </c>
      <c r="AF872" s="148"/>
      <c r="AG872" s="149"/>
      <c r="AH872" s="148"/>
      <c r="AI872" s="148"/>
      <c r="AJ872" s="149"/>
      <c r="AK872" s="148" t="str">
        <f t="shared" si="39"/>
        <v>Non-GFS</v>
      </c>
      <c r="AL872" s="148" t="str">
        <f t="shared" si="40"/>
        <v>Non- ICB</v>
      </c>
      <c r="AM872" s="196" t="str">
        <f t="shared" si="41"/>
        <v>Non-GFS/Non- ICB</v>
      </c>
    </row>
    <row r="873" spans="1:39" x14ac:dyDescent="0.25">
      <c r="A873" s="195" t="str">
        <f>IF(ISERROR(MATCH(H873,PriorMonth!H:H,0)),"New","Unresolved")</f>
        <v>New</v>
      </c>
      <c r="B873" s="148">
        <v>8310</v>
      </c>
      <c r="C873" s="149" t="s">
        <v>170</v>
      </c>
      <c r="D873" s="148" t="s">
        <v>14</v>
      </c>
      <c r="E873" s="148">
        <v>413</v>
      </c>
      <c r="F873" s="149" t="s">
        <v>136</v>
      </c>
      <c r="G873" s="148" t="s">
        <v>13</v>
      </c>
      <c r="H873" s="148" t="s">
        <v>2968</v>
      </c>
      <c r="I873" s="149" t="s">
        <v>277</v>
      </c>
      <c r="J873" s="148" t="s">
        <v>241</v>
      </c>
      <c r="K873" s="148">
        <v>42829</v>
      </c>
      <c r="L873" s="149">
        <v>64</v>
      </c>
      <c r="M873" s="148" t="s">
        <v>161</v>
      </c>
      <c r="N873" s="148" t="s">
        <v>128</v>
      </c>
      <c r="O873" s="149">
        <v>42893</v>
      </c>
      <c r="P873" s="148" t="s">
        <v>1878</v>
      </c>
      <c r="Q873" s="148">
        <v>0</v>
      </c>
      <c r="R873" s="149" t="s">
        <v>33</v>
      </c>
      <c r="S873" s="148">
        <v>27020.1</v>
      </c>
      <c r="T873" s="148" t="s">
        <v>242</v>
      </c>
      <c r="U873" s="149">
        <v>6477.78</v>
      </c>
      <c r="V873" s="148" t="s">
        <v>242</v>
      </c>
      <c r="W873" s="148">
        <v>27020.111854882303</v>
      </c>
      <c r="X873" s="149" t="s">
        <v>100</v>
      </c>
      <c r="Y873" s="148" t="s">
        <v>114</v>
      </c>
      <c r="Z873" s="148">
        <v>6.48</v>
      </c>
      <c r="AA873" s="149">
        <v>1</v>
      </c>
      <c r="AB873" s="148" t="s">
        <v>630</v>
      </c>
      <c r="AC873" s="148" t="s">
        <v>428</v>
      </c>
      <c r="AD873" s="149" t="s">
        <v>690</v>
      </c>
      <c r="AE873" s="148" t="s">
        <v>350</v>
      </c>
      <c r="AF873" s="148"/>
      <c r="AG873" s="149"/>
      <c r="AH873" s="148"/>
      <c r="AI873" s="148"/>
      <c r="AJ873" s="149"/>
      <c r="AK873" s="148" t="str">
        <f t="shared" si="39"/>
        <v>GFS</v>
      </c>
      <c r="AL873" s="148" t="str">
        <f t="shared" si="40"/>
        <v>Non- ICB</v>
      </c>
      <c r="AM873" s="196" t="str">
        <f t="shared" si="41"/>
        <v>GFS/Non- ICB</v>
      </c>
    </row>
    <row r="874" spans="1:39" x14ac:dyDescent="0.25">
      <c r="A874" s="195" t="str">
        <f>IF(ISERROR(MATCH(H874,PriorMonth!H:H,0)),"New","Unresolved")</f>
        <v>New</v>
      </c>
      <c r="B874" s="148">
        <v>8310</v>
      </c>
      <c r="C874" s="149" t="s">
        <v>170</v>
      </c>
      <c r="D874" s="148" t="s">
        <v>14</v>
      </c>
      <c r="E874" s="148">
        <v>95</v>
      </c>
      <c r="F874" s="149" t="s">
        <v>153</v>
      </c>
      <c r="G874" s="148" t="s">
        <v>17</v>
      </c>
      <c r="H874" s="148" t="s">
        <v>2925</v>
      </c>
      <c r="I874" s="149" t="s">
        <v>57</v>
      </c>
      <c r="J874" s="148" t="s">
        <v>133</v>
      </c>
      <c r="K874" s="148">
        <v>42615</v>
      </c>
      <c r="L874" s="149">
        <v>278</v>
      </c>
      <c r="M874" s="148" t="s">
        <v>127</v>
      </c>
      <c r="N874" s="148" t="s">
        <v>128</v>
      </c>
      <c r="O874" s="149">
        <v>42892</v>
      </c>
      <c r="P874" s="148" t="s">
        <v>1878</v>
      </c>
      <c r="Q874" s="148">
        <v>1</v>
      </c>
      <c r="R874" s="149" t="s">
        <v>33</v>
      </c>
      <c r="S874" s="148">
        <v>26982.27</v>
      </c>
      <c r="T874" s="148" t="s">
        <v>242</v>
      </c>
      <c r="U874" s="149">
        <v>6468.71</v>
      </c>
      <c r="V874" s="148" t="s">
        <v>242</v>
      </c>
      <c r="W874" s="148">
        <v>26982.279076596566</v>
      </c>
      <c r="X874" s="149" t="s">
        <v>100</v>
      </c>
      <c r="Y874" s="148" t="s">
        <v>114</v>
      </c>
      <c r="Z874" s="148">
        <v>6.47</v>
      </c>
      <c r="AA874" s="149">
        <v>1</v>
      </c>
      <c r="AB874" s="148" t="s">
        <v>630</v>
      </c>
      <c r="AC874" s="148" t="s">
        <v>410</v>
      </c>
      <c r="AD874" s="149" t="s">
        <v>2926</v>
      </c>
      <c r="AE874" s="148" t="s">
        <v>350</v>
      </c>
      <c r="AF874" s="148"/>
      <c r="AG874" s="149"/>
      <c r="AH874" s="148"/>
      <c r="AI874" s="148"/>
      <c r="AJ874" s="149"/>
      <c r="AK874" s="148" t="str">
        <f t="shared" si="39"/>
        <v>GFS</v>
      </c>
      <c r="AL874" s="148" t="str">
        <f t="shared" si="40"/>
        <v>Non- ICB</v>
      </c>
      <c r="AM874" s="196" t="str">
        <f t="shared" si="41"/>
        <v>GFS/Non- ICB</v>
      </c>
    </row>
    <row r="875" spans="1:39" x14ac:dyDescent="0.25">
      <c r="A875" s="195" t="str">
        <f>IF(ISERROR(MATCH(H875,PriorMonth!H:H,0)),"New","Unresolved")</f>
        <v>New</v>
      </c>
      <c r="B875" s="148">
        <v>1750</v>
      </c>
      <c r="C875" s="149" t="s">
        <v>159</v>
      </c>
      <c r="D875" s="148" t="s">
        <v>18</v>
      </c>
      <c r="E875" s="148">
        <v>8243</v>
      </c>
      <c r="F875" s="149" t="s">
        <v>120</v>
      </c>
      <c r="G875" s="148" t="s">
        <v>14</v>
      </c>
      <c r="H875" s="148">
        <v>17500110094156</v>
      </c>
      <c r="I875" s="149" t="s">
        <v>56</v>
      </c>
      <c r="J875" s="148" t="s">
        <v>2126</v>
      </c>
      <c r="K875" s="148">
        <v>42829</v>
      </c>
      <c r="L875" s="149">
        <v>64</v>
      </c>
      <c r="M875" s="148" t="s">
        <v>127</v>
      </c>
      <c r="N875" s="148" t="s">
        <v>128</v>
      </c>
      <c r="O875" s="149">
        <v>42891</v>
      </c>
      <c r="P875" s="148" t="s">
        <v>1878</v>
      </c>
      <c r="Q875" s="148">
        <v>2</v>
      </c>
      <c r="R875" s="149" t="s">
        <v>33</v>
      </c>
      <c r="S875" s="148">
        <v>6417</v>
      </c>
      <c r="T875" s="148" t="s">
        <v>100</v>
      </c>
      <c r="U875" s="149">
        <v>6417</v>
      </c>
      <c r="V875" s="148" t="s">
        <v>100</v>
      </c>
      <c r="W875" s="148">
        <v>6417</v>
      </c>
      <c r="X875" s="149" t="s">
        <v>100</v>
      </c>
      <c r="Y875" s="148" t="s">
        <v>114</v>
      </c>
      <c r="Z875" s="148">
        <v>6.42</v>
      </c>
      <c r="AA875" s="149">
        <v>1</v>
      </c>
      <c r="AB875" s="148" t="s">
        <v>629</v>
      </c>
      <c r="AC875" s="148" t="s">
        <v>660</v>
      </c>
      <c r="AD875" s="149" t="s">
        <v>2676</v>
      </c>
      <c r="AE875" s="148" t="s">
        <v>349</v>
      </c>
      <c r="AF875" s="148"/>
      <c r="AG875" s="149"/>
      <c r="AH875" s="148"/>
      <c r="AI875" s="148"/>
      <c r="AJ875" s="149"/>
      <c r="AK875" s="148" t="str">
        <f t="shared" si="39"/>
        <v>GFS</v>
      </c>
      <c r="AL875" s="148" t="str">
        <f t="shared" si="40"/>
        <v>Non- ICB</v>
      </c>
      <c r="AM875" s="196" t="str">
        <f t="shared" si="41"/>
        <v>GFS/Non- ICB</v>
      </c>
    </row>
    <row r="876" spans="1:39" x14ac:dyDescent="0.25">
      <c r="A876" s="195" t="str">
        <f>IF(ISERROR(MATCH(H876,PriorMonth!H:H,0)),"New","Unresolved")</f>
        <v>New</v>
      </c>
      <c r="B876" s="148">
        <v>8310</v>
      </c>
      <c r="C876" s="149" t="s">
        <v>170</v>
      </c>
      <c r="D876" s="148" t="s">
        <v>14</v>
      </c>
      <c r="E876" s="148">
        <v>95</v>
      </c>
      <c r="F876" s="149" t="s">
        <v>153</v>
      </c>
      <c r="G876" s="148" t="s">
        <v>17</v>
      </c>
      <c r="H876" s="148" t="s">
        <v>2940</v>
      </c>
      <c r="I876" s="149" t="s">
        <v>57</v>
      </c>
      <c r="J876" s="148" t="s">
        <v>133</v>
      </c>
      <c r="K876" s="148">
        <v>42647</v>
      </c>
      <c r="L876" s="149">
        <v>246</v>
      </c>
      <c r="M876" s="148" t="s">
        <v>127</v>
      </c>
      <c r="N876" s="148" t="s">
        <v>128</v>
      </c>
      <c r="O876" s="149">
        <v>42892</v>
      </c>
      <c r="P876" s="148" t="s">
        <v>1878</v>
      </c>
      <c r="Q876" s="148">
        <v>1</v>
      </c>
      <c r="R876" s="149" t="s">
        <v>33</v>
      </c>
      <c r="S876" s="148">
        <v>26778.15</v>
      </c>
      <c r="T876" s="148" t="s">
        <v>242</v>
      </c>
      <c r="U876" s="149">
        <v>6419.77</v>
      </c>
      <c r="V876" s="148" t="s">
        <v>242</v>
      </c>
      <c r="W876" s="148">
        <v>26778.140579429648</v>
      </c>
      <c r="X876" s="149" t="s">
        <v>100</v>
      </c>
      <c r="Y876" s="148" t="s">
        <v>114</v>
      </c>
      <c r="Z876" s="148">
        <v>6.42</v>
      </c>
      <c r="AA876" s="149">
        <v>1</v>
      </c>
      <c r="AB876" s="148" t="s">
        <v>630</v>
      </c>
      <c r="AC876" s="148" t="s">
        <v>410</v>
      </c>
      <c r="AD876" s="149" t="s">
        <v>2941</v>
      </c>
      <c r="AE876" s="148" t="s">
        <v>350</v>
      </c>
      <c r="AF876" s="148"/>
      <c r="AG876" s="149"/>
      <c r="AH876" s="148"/>
      <c r="AI876" s="148"/>
      <c r="AJ876" s="149"/>
      <c r="AK876" s="148" t="str">
        <f t="shared" si="39"/>
        <v>GFS</v>
      </c>
      <c r="AL876" s="148" t="str">
        <f t="shared" si="40"/>
        <v>Non- ICB</v>
      </c>
      <c r="AM876" s="196" t="str">
        <f t="shared" si="41"/>
        <v>GFS/Non- ICB</v>
      </c>
    </row>
    <row r="877" spans="1:39" x14ac:dyDescent="0.25">
      <c r="A877" s="195" t="str">
        <f>IF(ISERROR(MATCH(H877,PriorMonth!H:H,0)),"New","Unresolved")</f>
        <v>New</v>
      </c>
      <c r="B877" s="148">
        <v>8310</v>
      </c>
      <c r="C877" s="149" t="s">
        <v>170</v>
      </c>
      <c r="D877" s="148" t="s">
        <v>14</v>
      </c>
      <c r="E877" s="148">
        <v>95</v>
      </c>
      <c r="F877" s="149" t="s">
        <v>153</v>
      </c>
      <c r="G877" s="148" t="s">
        <v>17</v>
      </c>
      <c r="H877" s="148" t="s">
        <v>2903</v>
      </c>
      <c r="I877" s="149" t="s">
        <v>57</v>
      </c>
      <c r="J877" s="148" t="s">
        <v>133</v>
      </c>
      <c r="K877" s="148">
        <v>42584</v>
      </c>
      <c r="L877" s="149">
        <v>309</v>
      </c>
      <c r="M877" s="148" t="s">
        <v>127</v>
      </c>
      <c r="N877" s="148" t="s">
        <v>128</v>
      </c>
      <c r="O877" s="149">
        <v>42892</v>
      </c>
      <c r="P877" s="148" t="s">
        <v>1878</v>
      </c>
      <c r="Q877" s="148">
        <v>1</v>
      </c>
      <c r="R877" s="149" t="s">
        <v>33</v>
      </c>
      <c r="S877" s="148">
        <v>26551.47</v>
      </c>
      <c r="T877" s="148" t="s">
        <v>242</v>
      </c>
      <c r="U877" s="149">
        <v>6365.43</v>
      </c>
      <c r="V877" s="148" t="s">
        <v>242</v>
      </c>
      <c r="W877" s="148">
        <v>26551.477605664822</v>
      </c>
      <c r="X877" s="149" t="s">
        <v>100</v>
      </c>
      <c r="Y877" s="148" t="s">
        <v>114</v>
      </c>
      <c r="Z877" s="148">
        <v>6.37</v>
      </c>
      <c r="AA877" s="149">
        <v>1</v>
      </c>
      <c r="AB877" s="148" t="s">
        <v>630</v>
      </c>
      <c r="AC877" s="148" t="s">
        <v>410</v>
      </c>
      <c r="AD877" s="149" t="s">
        <v>2904</v>
      </c>
      <c r="AE877" s="148" t="s">
        <v>350</v>
      </c>
      <c r="AF877" s="148"/>
      <c r="AG877" s="149"/>
      <c r="AH877" s="148"/>
      <c r="AI877" s="148"/>
      <c r="AJ877" s="149"/>
      <c r="AK877" s="148" t="str">
        <f t="shared" si="39"/>
        <v>GFS</v>
      </c>
      <c r="AL877" s="148" t="str">
        <f t="shared" si="40"/>
        <v>Non- ICB</v>
      </c>
      <c r="AM877" s="196" t="str">
        <f t="shared" si="41"/>
        <v>GFS/Non- ICB</v>
      </c>
    </row>
    <row r="878" spans="1:39" x14ac:dyDescent="0.25">
      <c r="A878" s="195" t="str">
        <f>IF(ISERROR(MATCH(H878,PriorMonth!H:H,0)),"New","Unresolved")</f>
        <v>New</v>
      </c>
      <c r="B878" s="148">
        <v>8243</v>
      </c>
      <c r="C878" s="149" t="s">
        <v>120</v>
      </c>
      <c r="D878" s="148" t="s">
        <v>14</v>
      </c>
      <c r="E878" s="148">
        <v>787</v>
      </c>
      <c r="F878" s="149" t="s">
        <v>157</v>
      </c>
      <c r="G878" s="148" t="s">
        <v>16</v>
      </c>
      <c r="H878" s="148">
        <v>82430160101852</v>
      </c>
      <c r="I878" s="149" t="s">
        <v>56</v>
      </c>
      <c r="J878" s="148" t="s">
        <v>300</v>
      </c>
      <c r="K878" s="148">
        <v>42829</v>
      </c>
      <c r="L878" s="149">
        <v>64</v>
      </c>
      <c r="M878" s="148" t="s">
        <v>127</v>
      </c>
      <c r="N878" s="148" t="s">
        <v>128</v>
      </c>
      <c r="O878" s="149">
        <v>42891</v>
      </c>
      <c r="P878" s="148" t="s">
        <v>1878</v>
      </c>
      <c r="Q878" s="148">
        <v>2</v>
      </c>
      <c r="R878" s="149" t="s">
        <v>33</v>
      </c>
      <c r="S878" s="148">
        <v>6360</v>
      </c>
      <c r="T878" s="148" t="s">
        <v>100</v>
      </c>
      <c r="U878" s="149">
        <v>6360</v>
      </c>
      <c r="V878" s="148" t="s">
        <v>100</v>
      </c>
      <c r="W878" s="148">
        <v>6360</v>
      </c>
      <c r="X878" s="149" t="s">
        <v>100</v>
      </c>
      <c r="Y878" s="148" t="s">
        <v>114</v>
      </c>
      <c r="Z878" s="148">
        <v>6.36</v>
      </c>
      <c r="AA878" s="149">
        <v>1</v>
      </c>
      <c r="AB878" s="148" t="s">
        <v>629</v>
      </c>
      <c r="AC878" s="148" t="s">
        <v>1028</v>
      </c>
      <c r="AD878" s="149" t="s">
        <v>1458</v>
      </c>
      <c r="AE878" s="148" t="s">
        <v>349</v>
      </c>
      <c r="AF878" s="148"/>
      <c r="AG878" s="149"/>
      <c r="AH878" s="148"/>
      <c r="AI878" s="148"/>
      <c r="AJ878" s="149"/>
      <c r="AK878" s="148" t="str">
        <f t="shared" si="39"/>
        <v>GFS</v>
      </c>
      <c r="AL878" s="148" t="str">
        <f t="shared" si="40"/>
        <v>Non- ICB</v>
      </c>
      <c r="AM878" s="196" t="str">
        <f t="shared" si="41"/>
        <v>GFS/Non- ICB</v>
      </c>
    </row>
    <row r="879" spans="1:39" x14ac:dyDescent="0.25">
      <c r="A879" s="195" t="str">
        <f>IF(ISERROR(MATCH(H879,PriorMonth!H:H,0)),"New","Unresolved")</f>
        <v>Unresolved</v>
      </c>
      <c r="B879" s="148">
        <v>8520</v>
      </c>
      <c r="C879" s="149" t="s">
        <v>842</v>
      </c>
      <c r="D879" s="148" t="s">
        <v>19</v>
      </c>
      <c r="E879" s="148">
        <v>199</v>
      </c>
      <c r="F879" s="149" t="s">
        <v>137</v>
      </c>
      <c r="G879" s="148" t="s">
        <v>22</v>
      </c>
      <c r="H879" s="148" t="s">
        <v>494</v>
      </c>
      <c r="I879" s="149" t="s">
        <v>538</v>
      </c>
      <c r="J879" s="148" t="s">
        <v>68</v>
      </c>
      <c r="K879" s="148">
        <v>42579</v>
      </c>
      <c r="L879" s="149">
        <v>314</v>
      </c>
      <c r="M879" s="148" t="s">
        <v>111</v>
      </c>
      <c r="N879" s="148" t="s">
        <v>42</v>
      </c>
      <c r="O879" s="149">
        <v>42586</v>
      </c>
      <c r="P879" s="148" t="s">
        <v>406</v>
      </c>
      <c r="Q879" s="148">
        <v>307</v>
      </c>
      <c r="R879" s="149" t="s">
        <v>37</v>
      </c>
      <c r="S879" s="148">
        <v>459040</v>
      </c>
      <c r="T879" s="148" t="s">
        <v>197</v>
      </c>
      <c r="U879" s="149">
        <v>6346.14</v>
      </c>
      <c r="V879" s="148" t="s">
        <v>197</v>
      </c>
      <c r="W879" s="148">
        <v>459040.27544702275</v>
      </c>
      <c r="X879" s="149" t="s">
        <v>100</v>
      </c>
      <c r="Y879" s="148" t="s">
        <v>114</v>
      </c>
      <c r="Z879" s="148">
        <v>6.35</v>
      </c>
      <c r="AA879" s="149">
        <v>1</v>
      </c>
      <c r="AB879" s="148" t="s">
        <v>630</v>
      </c>
      <c r="AC879" s="148" t="s">
        <v>484</v>
      </c>
      <c r="AD879" s="149" t="s">
        <v>396</v>
      </c>
      <c r="AE879" s="148" t="s">
        <v>350</v>
      </c>
      <c r="AF879" s="148"/>
      <c r="AG879" s="149"/>
      <c r="AH879" s="148"/>
      <c r="AI879" s="148"/>
      <c r="AJ879" s="149"/>
      <c r="AK879" s="148" t="str">
        <f t="shared" si="39"/>
        <v>GFS</v>
      </c>
      <c r="AL879" s="148" t="str">
        <f t="shared" si="40"/>
        <v>Non- ICB</v>
      </c>
      <c r="AM879" s="196" t="str">
        <f t="shared" si="41"/>
        <v>GFS/Non- ICB</v>
      </c>
    </row>
    <row r="880" spans="1:39" x14ac:dyDescent="0.25">
      <c r="A880" s="195" t="str">
        <f>IF(ISERROR(MATCH(H880,PriorMonth!H:H,0)),"New","Unresolved")</f>
        <v>Unresolved</v>
      </c>
      <c r="B880" s="148">
        <v>8520</v>
      </c>
      <c r="C880" s="149" t="s">
        <v>842</v>
      </c>
      <c r="D880" s="148" t="s">
        <v>19</v>
      </c>
      <c r="E880" s="148">
        <v>199</v>
      </c>
      <c r="F880" s="149" t="s">
        <v>137</v>
      </c>
      <c r="G880" s="148" t="s">
        <v>22</v>
      </c>
      <c r="H880" s="148">
        <v>85201110011124</v>
      </c>
      <c r="I880" s="149" t="s">
        <v>538</v>
      </c>
      <c r="J880" s="148" t="s">
        <v>68</v>
      </c>
      <c r="K880" s="148">
        <v>42795</v>
      </c>
      <c r="L880" s="149">
        <v>98</v>
      </c>
      <c r="M880" s="148" t="s">
        <v>111</v>
      </c>
      <c r="N880" s="148" t="s">
        <v>42</v>
      </c>
      <c r="O880" s="149">
        <v>42860</v>
      </c>
      <c r="P880" s="148" t="s">
        <v>1878</v>
      </c>
      <c r="Q880" s="148">
        <v>33</v>
      </c>
      <c r="R880" s="149" t="s">
        <v>34</v>
      </c>
      <c r="S880" s="148">
        <v>457604</v>
      </c>
      <c r="T880" s="148" t="s">
        <v>197</v>
      </c>
      <c r="U880" s="149">
        <v>6326.28</v>
      </c>
      <c r="V880" s="148" t="s">
        <v>197</v>
      </c>
      <c r="W880" s="148">
        <v>457603.72663619003</v>
      </c>
      <c r="X880" s="149" t="s">
        <v>100</v>
      </c>
      <c r="Y880" s="148" t="s">
        <v>114</v>
      </c>
      <c r="Z880" s="148">
        <v>6.33</v>
      </c>
      <c r="AA880" s="149">
        <v>1</v>
      </c>
      <c r="AB880" s="148" t="s">
        <v>630</v>
      </c>
      <c r="AC880" s="148" t="s">
        <v>446</v>
      </c>
      <c r="AD880" s="149" t="s">
        <v>2036</v>
      </c>
      <c r="AE880" s="148" t="s">
        <v>350</v>
      </c>
      <c r="AF880" s="148"/>
      <c r="AG880" s="149"/>
      <c r="AH880" s="148"/>
      <c r="AI880" s="148"/>
      <c r="AJ880" s="149"/>
      <c r="AK880" s="148" t="str">
        <f t="shared" si="39"/>
        <v>GFS</v>
      </c>
      <c r="AL880" s="148" t="str">
        <f t="shared" si="40"/>
        <v>Non- ICB</v>
      </c>
      <c r="AM880" s="196" t="str">
        <f t="shared" si="41"/>
        <v>GFS/Non- ICB</v>
      </c>
    </row>
    <row r="881" spans="1:39" x14ac:dyDescent="0.25">
      <c r="A881" s="195" t="str">
        <f>IF(ISERROR(MATCH(H881,PriorMonth!H:H,0)),"New","Unresolved")</f>
        <v>New</v>
      </c>
      <c r="B881" s="148">
        <v>72</v>
      </c>
      <c r="C881" s="149" t="s">
        <v>174</v>
      </c>
      <c r="D881" s="148" t="s">
        <v>17</v>
      </c>
      <c r="E881" s="148">
        <v>635</v>
      </c>
      <c r="F881" s="149" t="s">
        <v>142</v>
      </c>
      <c r="G881" s="148" t="s">
        <v>16</v>
      </c>
      <c r="H881" s="148">
        <v>2017000097</v>
      </c>
      <c r="I881" s="149" t="s">
        <v>58</v>
      </c>
      <c r="J881" s="148" t="s">
        <v>195</v>
      </c>
      <c r="K881" s="148">
        <v>42824</v>
      </c>
      <c r="L881" s="149">
        <v>69</v>
      </c>
      <c r="M881" s="148" t="s">
        <v>111</v>
      </c>
      <c r="N881" s="148" t="s">
        <v>42</v>
      </c>
      <c r="O881" s="149">
        <v>42891</v>
      </c>
      <c r="P881" s="148" t="s">
        <v>1878</v>
      </c>
      <c r="Q881" s="148">
        <v>2</v>
      </c>
      <c r="R881" s="149" t="s">
        <v>33</v>
      </c>
      <c r="S881" s="148">
        <v>6308.3</v>
      </c>
      <c r="T881" s="148" t="s">
        <v>100</v>
      </c>
      <c r="U881" s="149">
        <v>6308.3</v>
      </c>
      <c r="V881" s="148" t="s">
        <v>100</v>
      </c>
      <c r="W881" s="148">
        <v>6308.3</v>
      </c>
      <c r="X881" s="149" t="s">
        <v>100</v>
      </c>
      <c r="Y881" s="148" t="s">
        <v>114</v>
      </c>
      <c r="Z881" s="148">
        <v>6.31</v>
      </c>
      <c r="AA881" s="149">
        <v>1</v>
      </c>
      <c r="AB881" s="148" t="s">
        <v>629</v>
      </c>
      <c r="AC881" s="148" t="s">
        <v>445</v>
      </c>
      <c r="AD881" s="149" t="s">
        <v>2684</v>
      </c>
      <c r="AE881" s="148" t="s">
        <v>349</v>
      </c>
      <c r="AF881" s="148"/>
      <c r="AG881" s="149"/>
      <c r="AH881" s="148"/>
      <c r="AI881" s="148"/>
      <c r="AJ881" s="149"/>
      <c r="AK881" s="148" t="str">
        <f t="shared" si="39"/>
        <v>Non-GFS</v>
      </c>
      <c r="AL881" s="148" t="str">
        <f t="shared" si="40"/>
        <v>Non- ICB</v>
      </c>
      <c r="AM881" s="196" t="str">
        <f t="shared" si="41"/>
        <v>Non-GFS/Non- ICB</v>
      </c>
    </row>
    <row r="882" spans="1:39" x14ac:dyDescent="0.25">
      <c r="A882" s="195" t="str">
        <f>IF(ISERROR(MATCH(H882,PriorMonth!H:H,0)),"New","Unresolved")</f>
        <v>Unresolved</v>
      </c>
      <c r="B882" s="148">
        <v>8520</v>
      </c>
      <c r="C882" s="149" t="s">
        <v>842</v>
      </c>
      <c r="D882" s="148" t="s">
        <v>19</v>
      </c>
      <c r="E882" s="148">
        <v>8243</v>
      </c>
      <c r="F882" s="149" t="s">
        <v>120</v>
      </c>
      <c r="G882" s="148" t="s">
        <v>14</v>
      </c>
      <c r="H882" s="148">
        <v>85200310086475</v>
      </c>
      <c r="I882" s="149" t="s">
        <v>56</v>
      </c>
      <c r="J882" s="148" t="s">
        <v>219</v>
      </c>
      <c r="K882" s="148">
        <v>42727</v>
      </c>
      <c r="L882" s="149">
        <v>166</v>
      </c>
      <c r="M882" s="148" t="s">
        <v>127</v>
      </c>
      <c r="N882" s="148" t="s">
        <v>128</v>
      </c>
      <c r="O882" s="149">
        <v>42800</v>
      </c>
      <c r="P882" s="148" t="s">
        <v>838</v>
      </c>
      <c r="Q882" s="148">
        <v>93</v>
      </c>
      <c r="R882" s="149" t="s">
        <v>36</v>
      </c>
      <c r="S882" s="148">
        <v>456400</v>
      </c>
      <c r="T882" s="148" t="s">
        <v>197</v>
      </c>
      <c r="U882" s="149">
        <v>6309.64</v>
      </c>
      <c r="V882" s="148" t="s">
        <v>197</v>
      </c>
      <c r="W882" s="148">
        <v>456400.09258723457</v>
      </c>
      <c r="X882" s="149" t="s">
        <v>100</v>
      </c>
      <c r="Y882" s="148" t="s">
        <v>114</v>
      </c>
      <c r="Z882" s="148">
        <v>6.31</v>
      </c>
      <c r="AA882" s="149">
        <v>1</v>
      </c>
      <c r="AB882" s="148" t="s">
        <v>630</v>
      </c>
      <c r="AC882" s="148" t="s">
        <v>660</v>
      </c>
      <c r="AD882" s="149" t="s">
        <v>1295</v>
      </c>
      <c r="AE882" s="148" t="s">
        <v>350</v>
      </c>
      <c r="AF882" s="148"/>
      <c r="AG882" s="149"/>
      <c r="AH882" s="148"/>
      <c r="AI882" s="148"/>
      <c r="AJ882" s="149"/>
      <c r="AK882" s="148" t="str">
        <f t="shared" si="39"/>
        <v>GFS</v>
      </c>
      <c r="AL882" s="148" t="str">
        <f t="shared" si="40"/>
        <v>Non- ICB</v>
      </c>
      <c r="AM882" s="196" t="str">
        <f t="shared" si="41"/>
        <v>GFS/Non- ICB</v>
      </c>
    </row>
    <row r="883" spans="1:39" x14ac:dyDescent="0.25">
      <c r="A883" s="195" t="str">
        <f>IF(ISERROR(MATCH(H883,PriorMonth!H:H,0)),"New","Unresolved")</f>
        <v>Unresolved</v>
      </c>
      <c r="B883" s="148">
        <v>8520</v>
      </c>
      <c r="C883" s="149" t="s">
        <v>842</v>
      </c>
      <c r="D883" s="148" t="s">
        <v>19</v>
      </c>
      <c r="E883" s="148">
        <v>8420</v>
      </c>
      <c r="F883" s="149" t="s">
        <v>234</v>
      </c>
      <c r="G883" s="148" t="s">
        <v>19</v>
      </c>
      <c r="H883" s="148">
        <v>85200610007371</v>
      </c>
      <c r="I883" s="149" t="s">
        <v>537</v>
      </c>
      <c r="J883" s="148" t="s">
        <v>311</v>
      </c>
      <c r="K883" s="148">
        <v>42829</v>
      </c>
      <c r="L883" s="149">
        <v>64</v>
      </c>
      <c r="M883" s="148" t="s">
        <v>149</v>
      </c>
      <c r="N883" s="148" t="s">
        <v>41</v>
      </c>
      <c r="O883" s="149">
        <v>42859</v>
      </c>
      <c r="P883" s="148" t="s">
        <v>1878</v>
      </c>
      <c r="Q883" s="148">
        <v>34</v>
      </c>
      <c r="R883" s="149" t="s">
        <v>34</v>
      </c>
      <c r="S883" s="148">
        <v>454546.24</v>
      </c>
      <c r="T883" s="148" t="s">
        <v>197</v>
      </c>
      <c r="U883" s="149">
        <v>6284.01</v>
      </c>
      <c r="V883" s="148" t="s">
        <v>197</v>
      </c>
      <c r="W883" s="148">
        <v>454546.17788322439</v>
      </c>
      <c r="X883" s="149" t="s">
        <v>100</v>
      </c>
      <c r="Y883" s="148" t="s">
        <v>107</v>
      </c>
      <c r="Z883" s="148">
        <v>6.28</v>
      </c>
      <c r="AA883" s="149">
        <v>1</v>
      </c>
      <c r="AB883" s="148" t="s">
        <v>630</v>
      </c>
      <c r="AC883" s="148" t="s">
        <v>819</v>
      </c>
      <c r="AD883" s="149" t="s">
        <v>2073</v>
      </c>
      <c r="AE883" s="148" t="s">
        <v>350</v>
      </c>
      <c r="AF883" s="148"/>
      <c r="AG883" s="149"/>
      <c r="AH883" s="148"/>
      <c r="AI883" s="148"/>
      <c r="AJ883" s="149"/>
      <c r="AK883" s="148" t="str">
        <f t="shared" si="39"/>
        <v>GFS</v>
      </c>
      <c r="AL883" s="148" t="str">
        <f t="shared" si="40"/>
        <v>Non- ICB</v>
      </c>
      <c r="AM883" s="196" t="str">
        <f t="shared" si="41"/>
        <v>GFS/Non- ICB</v>
      </c>
    </row>
    <row r="884" spans="1:39" x14ac:dyDescent="0.25">
      <c r="A884" s="195" t="str">
        <f>IF(ISERROR(MATCH(H884,PriorMonth!H:H,0)),"New","Unresolved")</f>
        <v>Unresolved</v>
      </c>
      <c r="B884" s="148">
        <v>3074</v>
      </c>
      <c r="C884" s="149" t="s">
        <v>240</v>
      </c>
      <c r="D884" s="148" t="s">
        <v>21</v>
      </c>
      <c r="E884" s="148">
        <v>3071</v>
      </c>
      <c r="F884" s="149" t="s">
        <v>139</v>
      </c>
      <c r="G884" s="148" t="s">
        <v>21</v>
      </c>
      <c r="H884" s="148">
        <v>3074170159</v>
      </c>
      <c r="I884" s="149" t="s">
        <v>59</v>
      </c>
      <c r="J884" s="148" t="s">
        <v>125</v>
      </c>
      <c r="K884" s="148">
        <v>42828</v>
      </c>
      <c r="L884" s="149">
        <v>65</v>
      </c>
      <c r="M884" s="148" t="s">
        <v>111</v>
      </c>
      <c r="N884" s="148" t="s">
        <v>42</v>
      </c>
      <c r="O884" s="149">
        <v>42859</v>
      </c>
      <c r="P884" s="148" t="s">
        <v>1878</v>
      </c>
      <c r="Q884" s="148">
        <v>34</v>
      </c>
      <c r="R884" s="149" t="s">
        <v>34</v>
      </c>
      <c r="S884" s="148">
        <v>58800</v>
      </c>
      <c r="T884" s="148" t="s">
        <v>189</v>
      </c>
      <c r="U884" s="149">
        <v>6229.61</v>
      </c>
      <c r="V884" s="148" t="s">
        <v>189</v>
      </c>
      <c r="W884" s="148">
        <v>58800.026806184673</v>
      </c>
      <c r="X884" s="149" t="s">
        <v>100</v>
      </c>
      <c r="Y884" s="148" t="s">
        <v>107</v>
      </c>
      <c r="Z884" s="148">
        <v>6.23</v>
      </c>
      <c r="AA884" s="149">
        <v>1</v>
      </c>
      <c r="AB884" s="148" t="s">
        <v>630</v>
      </c>
      <c r="AC884" s="148" t="s">
        <v>443</v>
      </c>
      <c r="AD884" s="149" t="s">
        <v>2880</v>
      </c>
      <c r="AE884" s="148" t="s">
        <v>350</v>
      </c>
      <c r="AF884" s="148"/>
      <c r="AG884" s="149"/>
      <c r="AH884" s="148"/>
      <c r="AI884" s="148"/>
      <c r="AJ884" s="149"/>
      <c r="AK884" s="148" t="str">
        <f t="shared" si="39"/>
        <v>GFS</v>
      </c>
      <c r="AL884" s="148" t="str">
        <f t="shared" si="40"/>
        <v>Non- ICB</v>
      </c>
      <c r="AM884" s="196" t="str">
        <f t="shared" si="41"/>
        <v>GFS/Non- ICB</v>
      </c>
    </row>
    <row r="885" spans="1:39" x14ac:dyDescent="0.25">
      <c r="A885" s="195" t="str">
        <f>IF(ISERROR(MATCH(H885,PriorMonth!H:H,0)),"New","Unresolved")</f>
        <v>Unresolved</v>
      </c>
      <c r="B885" s="148">
        <v>8520</v>
      </c>
      <c r="C885" s="149" t="s">
        <v>842</v>
      </c>
      <c r="D885" s="148" t="s">
        <v>19</v>
      </c>
      <c r="E885" s="148">
        <v>1845</v>
      </c>
      <c r="F885" s="149" t="s">
        <v>115</v>
      </c>
      <c r="G885" s="148" t="s">
        <v>19</v>
      </c>
      <c r="H885" s="148">
        <v>85200310086764</v>
      </c>
      <c r="I885" s="149" t="s">
        <v>537</v>
      </c>
      <c r="J885" s="148" t="s">
        <v>311</v>
      </c>
      <c r="K885" s="148">
        <v>42773</v>
      </c>
      <c r="L885" s="149">
        <v>120</v>
      </c>
      <c r="M885" s="148" t="s">
        <v>105</v>
      </c>
      <c r="N885" s="148" t="s">
        <v>41</v>
      </c>
      <c r="O885" s="149">
        <v>42776</v>
      </c>
      <c r="P885" s="148" t="s">
        <v>838</v>
      </c>
      <c r="Q885" s="148">
        <v>117</v>
      </c>
      <c r="R885" s="149" t="s">
        <v>36</v>
      </c>
      <c r="S885" s="148">
        <v>6995.25</v>
      </c>
      <c r="T885" s="148" t="s">
        <v>248</v>
      </c>
      <c r="U885" s="149">
        <v>6234.07</v>
      </c>
      <c r="V885" s="148" t="s">
        <v>197</v>
      </c>
      <c r="W885" s="148">
        <v>450933.82906081824</v>
      </c>
      <c r="X885" s="149" t="s">
        <v>100</v>
      </c>
      <c r="Y885" s="148" t="s">
        <v>107</v>
      </c>
      <c r="Z885" s="148">
        <v>6.23</v>
      </c>
      <c r="AA885" s="149">
        <v>1</v>
      </c>
      <c r="AB885" s="148" t="s">
        <v>630</v>
      </c>
      <c r="AC885" s="148" t="s">
        <v>633</v>
      </c>
      <c r="AD885" s="149" t="s">
        <v>1024</v>
      </c>
      <c r="AE885" s="148" t="s">
        <v>349</v>
      </c>
      <c r="AF885" s="148"/>
      <c r="AG885" s="149"/>
      <c r="AH885" s="148"/>
      <c r="AI885" s="148"/>
      <c r="AJ885" s="149"/>
      <c r="AK885" s="148" t="str">
        <f t="shared" si="39"/>
        <v>GFS</v>
      </c>
      <c r="AL885" s="148" t="str">
        <f t="shared" si="40"/>
        <v>Non- ICB</v>
      </c>
      <c r="AM885" s="196" t="str">
        <f t="shared" si="41"/>
        <v>GFS/Non- ICB</v>
      </c>
    </row>
    <row r="886" spans="1:39" x14ac:dyDescent="0.25">
      <c r="A886" s="195" t="str">
        <f>IF(ISERROR(MATCH(H886,PriorMonth!H:H,0)),"New","Unresolved")</f>
        <v>New</v>
      </c>
      <c r="B886" s="148">
        <v>8310</v>
      </c>
      <c r="C886" s="149" t="s">
        <v>170</v>
      </c>
      <c r="D886" s="148" t="s">
        <v>14</v>
      </c>
      <c r="E886" s="148">
        <v>95</v>
      </c>
      <c r="F886" s="149" t="s">
        <v>153</v>
      </c>
      <c r="G886" s="148" t="s">
        <v>17</v>
      </c>
      <c r="H886" s="148" t="s">
        <v>2923</v>
      </c>
      <c r="I886" s="149" t="s">
        <v>57</v>
      </c>
      <c r="J886" s="148" t="s">
        <v>133</v>
      </c>
      <c r="K886" s="148">
        <v>42615</v>
      </c>
      <c r="L886" s="149">
        <v>278</v>
      </c>
      <c r="M886" s="148" t="s">
        <v>127</v>
      </c>
      <c r="N886" s="148" t="s">
        <v>128</v>
      </c>
      <c r="O886" s="149">
        <v>42892</v>
      </c>
      <c r="P886" s="148" t="s">
        <v>1878</v>
      </c>
      <c r="Q886" s="148">
        <v>1</v>
      </c>
      <c r="R886" s="149" t="s">
        <v>33</v>
      </c>
      <c r="S886" s="148">
        <v>25960</v>
      </c>
      <c r="T886" s="148" t="s">
        <v>242</v>
      </c>
      <c r="U886" s="149">
        <v>6223.63</v>
      </c>
      <c r="V886" s="148" t="s">
        <v>242</v>
      </c>
      <c r="W886" s="148">
        <v>25960.001535001367</v>
      </c>
      <c r="X886" s="149" t="s">
        <v>100</v>
      </c>
      <c r="Y886" s="148" t="s">
        <v>114</v>
      </c>
      <c r="Z886" s="148">
        <v>6.22</v>
      </c>
      <c r="AA886" s="149">
        <v>1</v>
      </c>
      <c r="AB886" s="148" t="s">
        <v>630</v>
      </c>
      <c r="AC886" s="148" t="s">
        <v>410</v>
      </c>
      <c r="AD886" s="149" t="s">
        <v>2924</v>
      </c>
      <c r="AE886" s="148" t="s">
        <v>350</v>
      </c>
      <c r="AF886" s="148"/>
      <c r="AG886" s="149"/>
      <c r="AH886" s="148"/>
      <c r="AI886" s="148"/>
      <c r="AJ886" s="149"/>
      <c r="AK886" s="148" t="str">
        <f t="shared" si="39"/>
        <v>GFS</v>
      </c>
      <c r="AL886" s="148" t="str">
        <f t="shared" si="40"/>
        <v>Non- ICB</v>
      </c>
      <c r="AM886" s="196" t="str">
        <f t="shared" si="41"/>
        <v>GFS/Non- ICB</v>
      </c>
    </row>
    <row r="887" spans="1:39" x14ac:dyDescent="0.25">
      <c r="A887" s="195" t="str">
        <f>IF(ISERROR(MATCH(H887,PriorMonth!H:H,0)),"New","Unresolved")</f>
        <v>Unresolved</v>
      </c>
      <c r="B887" s="148">
        <v>8520</v>
      </c>
      <c r="C887" s="149" t="s">
        <v>842</v>
      </c>
      <c r="D887" s="148" t="s">
        <v>19</v>
      </c>
      <c r="E887" s="148">
        <v>8420</v>
      </c>
      <c r="F887" s="149" t="s">
        <v>234</v>
      </c>
      <c r="G887" s="148" t="s">
        <v>19</v>
      </c>
      <c r="H887" s="148">
        <v>85203010001262</v>
      </c>
      <c r="I887" s="149" t="s">
        <v>592</v>
      </c>
      <c r="J887" s="148" t="s">
        <v>230</v>
      </c>
      <c r="K887" s="148">
        <v>42728</v>
      </c>
      <c r="L887" s="149">
        <v>165</v>
      </c>
      <c r="M887" s="148" t="s">
        <v>122</v>
      </c>
      <c r="N887" s="148" t="s">
        <v>41</v>
      </c>
      <c r="O887" s="149">
        <v>42775</v>
      </c>
      <c r="P887" s="148" t="s">
        <v>838</v>
      </c>
      <c r="Q887" s="148">
        <v>118</v>
      </c>
      <c r="R887" s="149" t="s">
        <v>36</v>
      </c>
      <c r="S887" s="148">
        <v>448320</v>
      </c>
      <c r="T887" s="148" t="s">
        <v>197</v>
      </c>
      <c r="U887" s="149">
        <v>6197.93</v>
      </c>
      <c r="V887" s="148" t="s">
        <v>197</v>
      </c>
      <c r="W887" s="148">
        <v>448319.68636074301</v>
      </c>
      <c r="X887" s="149" t="s">
        <v>100</v>
      </c>
      <c r="Y887" s="148" t="s">
        <v>107</v>
      </c>
      <c r="Z887" s="148">
        <v>6.2</v>
      </c>
      <c r="AA887" s="149">
        <v>1</v>
      </c>
      <c r="AB887" s="148" t="s">
        <v>630</v>
      </c>
      <c r="AC887" s="148" t="s">
        <v>819</v>
      </c>
      <c r="AD887" s="149" t="s">
        <v>930</v>
      </c>
      <c r="AE887" s="148" t="s">
        <v>350</v>
      </c>
      <c r="AF887" s="148"/>
      <c r="AG887" s="149"/>
      <c r="AH887" s="148"/>
      <c r="AI887" s="148"/>
      <c r="AJ887" s="149"/>
      <c r="AK887" s="148" t="str">
        <f t="shared" si="39"/>
        <v>GFS</v>
      </c>
      <c r="AL887" s="148" t="str">
        <f t="shared" si="40"/>
        <v>Non- ICB</v>
      </c>
      <c r="AM887" s="196" t="str">
        <f t="shared" si="41"/>
        <v>GFS/Non- ICB</v>
      </c>
    </row>
    <row r="888" spans="1:39" x14ac:dyDescent="0.25">
      <c r="A888" s="195" t="str">
        <f>IF(ISERROR(MATCH(H888,PriorMonth!H:H,0)),"New","Unresolved")</f>
        <v>New</v>
      </c>
      <c r="B888" s="148">
        <v>95</v>
      </c>
      <c r="C888" s="149" t="s">
        <v>153</v>
      </c>
      <c r="D888" s="148" t="s">
        <v>17</v>
      </c>
      <c r="E888" s="148">
        <v>3071</v>
      </c>
      <c r="F888" s="149" t="s">
        <v>139</v>
      </c>
      <c r="G888" s="148" t="s">
        <v>21</v>
      </c>
      <c r="H888" s="148">
        <v>950110012053</v>
      </c>
      <c r="I888" s="149" t="s">
        <v>58</v>
      </c>
      <c r="J888" s="148" t="s">
        <v>195</v>
      </c>
      <c r="K888" s="148">
        <v>42852</v>
      </c>
      <c r="L888" s="149">
        <v>41</v>
      </c>
      <c r="M888" s="148" t="s">
        <v>111</v>
      </c>
      <c r="N888" s="148" t="s">
        <v>42</v>
      </c>
      <c r="O888" s="149">
        <v>42891</v>
      </c>
      <c r="P888" s="148" t="s">
        <v>1878</v>
      </c>
      <c r="Q888" s="148">
        <v>2</v>
      </c>
      <c r="R888" s="149" t="s">
        <v>33</v>
      </c>
      <c r="S888" s="148">
        <v>6175</v>
      </c>
      <c r="T888" s="148" t="s">
        <v>100</v>
      </c>
      <c r="U888" s="149">
        <v>6175</v>
      </c>
      <c r="V888" s="148" t="s">
        <v>100</v>
      </c>
      <c r="W888" s="148">
        <v>6175</v>
      </c>
      <c r="X888" s="149" t="s">
        <v>100</v>
      </c>
      <c r="Y888" s="148" t="s">
        <v>114</v>
      </c>
      <c r="Z888" s="148">
        <v>6.18</v>
      </c>
      <c r="AA888" s="149">
        <v>1</v>
      </c>
      <c r="AB888" s="148" t="s">
        <v>629</v>
      </c>
      <c r="AC888" s="148" t="s">
        <v>443</v>
      </c>
      <c r="AD888" s="149" t="s">
        <v>1420</v>
      </c>
      <c r="AE888" s="148" t="s">
        <v>349</v>
      </c>
      <c r="AF888" s="148"/>
      <c r="AG888" s="149"/>
      <c r="AH888" s="148"/>
      <c r="AI888" s="148"/>
      <c r="AJ888" s="149"/>
      <c r="AK888" s="148" t="str">
        <f t="shared" si="39"/>
        <v>GFS</v>
      </c>
      <c r="AL888" s="148" t="str">
        <f t="shared" si="40"/>
        <v>Non- ICB</v>
      </c>
      <c r="AM888" s="196" t="str">
        <f t="shared" si="41"/>
        <v>GFS/Non- ICB</v>
      </c>
    </row>
    <row r="889" spans="1:39" x14ac:dyDescent="0.25">
      <c r="A889" s="195" t="str">
        <f>IF(ISERROR(MATCH(H889,PriorMonth!H:H,0)),"New","Unresolved")</f>
        <v>New</v>
      </c>
      <c r="B889" s="148">
        <v>8310</v>
      </c>
      <c r="C889" s="149" t="s">
        <v>170</v>
      </c>
      <c r="D889" s="148" t="s">
        <v>14</v>
      </c>
      <c r="E889" s="148">
        <v>413</v>
      </c>
      <c r="F889" s="149" t="s">
        <v>136</v>
      </c>
      <c r="G889" s="148" t="s">
        <v>13</v>
      </c>
      <c r="H889" s="148" t="s">
        <v>2994</v>
      </c>
      <c r="I889" s="149" t="s">
        <v>57</v>
      </c>
      <c r="J889" s="148" t="s">
        <v>133</v>
      </c>
      <c r="K889" s="148">
        <v>42829</v>
      </c>
      <c r="L889" s="149">
        <v>64</v>
      </c>
      <c r="M889" s="148" t="s">
        <v>161</v>
      </c>
      <c r="N889" s="148" t="s">
        <v>128</v>
      </c>
      <c r="O889" s="149">
        <v>42893</v>
      </c>
      <c r="P889" s="148" t="s">
        <v>1878</v>
      </c>
      <c r="Q889" s="148">
        <v>0</v>
      </c>
      <c r="R889" s="149" t="s">
        <v>33</v>
      </c>
      <c r="S889" s="148">
        <v>25788.19</v>
      </c>
      <c r="T889" s="148" t="s">
        <v>242</v>
      </c>
      <c r="U889" s="149">
        <v>6182.44</v>
      </c>
      <c r="V889" s="148" t="s">
        <v>242</v>
      </c>
      <c r="W889" s="148">
        <v>25788.189832951804</v>
      </c>
      <c r="X889" s="149" t="s">
        <v>100</v>
      </c>
      <c r="Y889" s="148" t="s">
        <v>114</v>
      </c>
      <c r="Z889" s="148">
        <v>6.18</v>
      </c>
      <c r="AA889" s="149">
        <v>1</v>
      </c>
      <c r="AB889" s="148" t="s">
        <v>630</v>
      </c>
      <c r="AC889" s="148" t="s">
        <v>428</v>
      </c>
      <c r="AD889" s="149" t="s">
        <v>690</v>
      </c>
      <c r="AE889" s="148" t="s">
        <v>350</v>
      </c>
      <c r="AF889" s="148"/>
      <c r="AG889" s="149"/>
      <c r="AH889" s="148"/>
      <c r="AI889" s="148"/>
      <c r="AJ889" s="149"/>
      <c r="AK889" s="148" t="str">
        <f t="shared" si="39"/>
        <v>GFS</v>
      </c>
      <c r="AL889" s="148" t="str">
        <f t="shared" si="40"/>
        <v>Non- ICB</v>
      </c>
      <c r="AM889" s="196" t="str">
        <f t="shared" si="41"/>
        <v>GFS/Non- ICB</v>
      </c>
    </row>
    <row r="890" spans="1:39" x14ac:dyDescent="0.25">
      <c r="A890" s="195" t="str">
        <f>IF(ISERROR(MATCH(H890,PriorMonth!H:H,0)),"New","Unresolved")</f>
        <v>New</v>
      </c>
      <c r="B890" s="148">
        <v>1710</v>
      </c>
      <c r="C890" s="149" t="s">
        <v>181</v>
      </c>
      <c r="D890" s="148" t="s">
        <v>20</v>
      </c>
      <c r="E890" s="148">
        <v>635</v>
      </c>
      <c r="F890" s="149" t="s">
        <v>142</v>
      </c>
      <c r="G890" s="148" t="s">
        <v>16</v>
      </c>
      <c r="H890" s="148">
        <v>17100121700018</v>
      </c>
      <c r="I890" s="149" t="s">
        <v>55</v>
      </c>
      <c r="J890" s="148" t="s">
        <v>182</v>
      </c>
      <c r="K890" s="148">
        <v>42857</v>
      </c>
      <c r="L890" s="149">
        <v>36</v>
      </c>
      <c r="M890" s="148" t="s">
        <v>127</v>
      </c>
      <c r="N890" s="148" t="s">
        <v>128</v>
      </c>
      <c r="O890" s="149">
        <v>42893</v>
      </c>
      <c r="P890" s="148" t="s">
        <v>1878</v>
      </c>
      <c r="Q890" s="148">
        <v>0</v>
      </c>
      <c r="R890" s="149" t="s">
        <v>33</v>
      </c>
      <c r="S890" s="148">
        <v>6143</v>
      </c>
      <c r="T890" s="148" t="s">
        <v>100</v>
      </c>
      <c r="U890" s="149">
        <v>6143</v>
      </c>
      <c r="V890" s="148" t="s">
        <v>100</v>
      </c>
      <c r="W890" s="148">
        <v>6143</v>
      </c>
      <c r="X890" s="149" t="s">
        <v>100</v>
      </c>
      <c r="Y890" s="148" t="s">
        <v>114</v>
      </c>
      <c r="Z890" s="148">
        <v>6.14</v>
      </c>
      <c r="AA890" s="149">
        <v>1</v>
      </c>
      <c r="AB890" s="148" t="s">
        <v>629</v>
      </c>
      <c r="AC890" s="148" t="s">
        <v>463</v>
      </c>
      <c r="AD890" s="149" t="s">
        <v>2627</v>
      </c>
      <c r="AE890" s="148" t="s">
        <v>349</v>
      </c>
      <c r="AF890" s="148"/>
      <c r="AG890" s="149"/>
      <c r="AH890" s="148"/>
      <c r="AI890" s="148"/>
      <c r="AJ890" s="149"/>
      <c r="AK890" s="148" t="str">
        <f t="shared" si="39"/>
        <v>GFS</v>
      </c>
      <c r="AL890" s="148" t="str">
        <f t="shared" si="40"/>
        <v>ICB</v>
      </c>
      <c r="AM890" s="196" t="str">
        <f t="shared" si="41"/>
        <v>GFS/ICB</v>
      </c>
    </row>
    <row r="891" spans="1:39" x14ac:dyDescent="0.25">
      <c r="A891" s="195" t="str">
        <f>IF(ISERROR(MATCH(H891,PriorMonth!H:H,0)),"New","Unresolved")</f>
        <v>New</v>
      </c>
      <c r="B891" s="148">
        <v>635</v>
      </c>
      <c r="C891" s="149" t="s">
        <v>142</v>
      </c>
      <c r="D891" s="148" t="s">
        <v>16</v>
      </c>
      <c r="E891" s="148">
        <v>95</v>
      </c>
      <c r="F891" s="149" t="s">
        <v>153</v>
      </c>
      <c r="G891" s="148" t="s">
        <v>17</v>
      </c>
      <c r="H891" s="148">
        <v>63503300006362</v>
      </c>
      <c r="I891" s="149" t="s">
        <v>60</v>
      </c>
      <c r="J891" s="148" t="s">
        <v>284</v>
      </c>
      <c r="K891" s="148">
        <v>42821</v>
      </c>
      <c r="L891" s="149">
        <v>72</v>
      </c>
      <c r="M891" s="148" t="s">
        <v>111</v>
      </c>
      <c r="N891" s="148" t="s">
        <v>42</v>
      </c>
      <c r="O891" s="149">
        <v>42892</v>
      </c>
      <c r="P891" s="148" t="s">
        <v>1878</v>
      </c>
      <c r="Q891" s="148">
        <v>1</v>
      </c>
      <c r="R891" s="149" t="s">
        <v>33</v>
      </c>
      <c r="S891" s="148">
        <v>6120</v>
      </c>
      <c r="T891" s="148" t="s">
        <v>100</v>
      </c>
      <c r="U891" s="149">
        <v>6120</v>
      </c>
      <c r="V891" s="148" t="s">
        <v>100</v>
      </c>
      <c r="W891" s="148">
        <v>6120</v>
      </c>
      <c r="X891" s="149" t="s">
        <v>100</v>
      </c>
      <c r="Y891" s="148" t="s">
        <v>114</v>
      </c>
      <c r="Z891" s="148">
        <v>6.12</v>
      </c>
      <c r="AA891" s="149">
        <v>1</v>
      </c>
      <c r="AB891" s="148" t="s">
        <v>629</v>
      </c>
      <c r="AC891" s="148" t="s">
        <v>410</v>
      </c>
      <c r="AD891" s="149" t="s">
        <v>2722</v>
      </c>
      <c r="AE891" s="148" t="s">
        <v>349</v>
      </c>
      <c r="AF891" s="148"/>
      <c r="AG891" s="149"/>
      <c r="AH891" s="148"/>
      <c r="AI891" s="148"/>
      <c r="AJ891" s="149"/>
      <c r="AK891" s="148" t="str">
        <f t="shared" si="39"/>
        <v>GFS</v>
      </c>
      <c r="AL891" s="148" t="str">
        <f t="shared" si="40"/>
        <v>Non- ICB</v>
      </c>
      <c r="AM891" s="196" t="str">
        <f t="shared" si="41"/>
        <v>GFS/Non- ICB</v>
      </c>
    </row>
    <row r="892" spans="1:39" x14ac:dyDescent="0.25">
      <c r="A892" s="195" t="str">
        <f>IF(ISERROR(MATCH(H892,PriorMonth!H:H,0)),"New","Unresolved")</f>
        <v>Unresolved</v>
      </c>
      <c r="B892" s="148">
        <v>8520</v>
      </c>
      <c r="C892" s="149" t="s">
        <v>842</v>
      </c>
      <c r="D892" s="148" t="s">
        <v>19</v>
      </c>
      <c r="E892" s="148">
        <v>260</v>
      </c>
      <c r="F892" s="149" t="s">
        <v>113</v>
      </c>
      <c r="G892" s="148" t="s">
        <v>23</v>
      </c>
      <c r="H892" s="148" t="s">
        <v>1593</v>
      </c>
      <c r="I892" s="149" t="s">
        <v>54</v>
      </c>
      <c r="J892" s="148" t="s">
        <v>381</v>
      </c>
      <c r="K892" s="148">
        <v>42768</v>
      </c>
      <c r="L892" s="149">
        <v>125</v>
      </c>
      <c r="M892" s="148" t="s">
        <v>127</v>
      </c>
      <c r="N892" s="148" t="s">
        <v>128</v>
      </c>
      <c r="O892" s="149">
        <v>42831</v>
      </c>
      <c r="P892" s="148" t="s">
        <v>838</v>
      </c>
      <c r="Q892" s="148">
        <v>62</v>
      </c>
      <c r="R892" s="149" t="s">
        <v>35</v>
      </c>
      <c r="S892" s="148">
        <v>442420</v>
      </c>
      <c r="T892" s="148" t="s">
        <v>197</v>
      </c>
      <c r="U892" s="149">
        <v>6116.37</v>
      </c>
      <c r="V892" s="148" t="s">
        <v>197</v>
      </c>
      <c r="W892" s="148">
        <v>442420.14351021353</v>
      </c>
      <c r="X892" s="149" t="s">
        <v>100</v>
      </c>
      <c r="Y892" s="148" t="s">
        <v>114</v>
      </c>
      <c r="Z892" s="148">
        <v>6.12</v>
      </c>
      <c r="AA892" s="149">
        <v>1</v>
      </c>
      <c r="AB892" s="148" t="s">
        <v>630</v>
      </c>
      <c r="AC892" s="148" t="s">
        <v>681</v>
      </c>
      <c r="AD892" s="149" t="s">
        <v>354</v>
      </c>
      <c r="AE892" s="148" t="s">
        <v>350</v>
      </c>
      <c r="AF892" s="148"/>
      <c r="AG892" s="149"/>
      <c r="AH892" s="148"/>
      <c r="AI892" s="148"/>
      <c r="AJ892" s="149"/>
      <c r="AK892" s="148" t="str">
        <f t="shared" si="39"/>
        <v>Non-GFS</v>
      </c>
      <c r="AL892" s="148" t="str">
        <f t="shared" si="40"/>
        <v>Non- ICB</v>
      </c>
      <c r="AM892" s="196" t="str">
        <f t="shared" si="41"/>
        <v>Non-GFS/Non- ICB</v>
      </c>
    </row>
    <row r="893" spans="1:39" x14ac:dyDescent="0.25">
      <c r="A893" s="195" t="str">
        <f>IF(ISERROR(MATCH(H893,PriorMonth!H:H,0)),"New","Unresolved")</f>
        <v>New</v>
      </c>
      <c r="B893" s="148">
        <v>8520</v>
      </c>
      <c r="C893" s="149" t="s">
        <v>842</v>
      </c>
      <c r="D893" s="148" t="s">
        <v>19</v>
      </c>
      <c r="E893" s="148">
        <v>795</v>
      </c>
      <c r="F893" s="149" t="s">
        <v>264</v>
      </c>
      <c r="G893" s="148" t="s">
        <v>14</v>
      </c>
      <c r="H893" s="148" t="s">
        <v>2127</v>
      </c>
      <c r="I893" s="149" t="s">
        <v>1882</v>
      </c>
      <c r="J893" s="148" t="s">
        <v>271</v>
      </c>
      <c r="K893" s="148">
        <v>42769</v>
      </c>
      <c r="L893" s="149">
        <v>124</v>
      </c>
      <c r="M893" s="148" t="s">
        <v>111</v>
      </c>
      <c r="N893" s="148" t="s">
        <v>42</v>
      </c>
      <c r="O893" s="149">
        <v>42893</v>
      </c>
      <c r="P893" s="148" t="s">
        <v>1878</v>
      </c>
      <c r="Q893" s="148">
        <v>0</v>
      </c>
      <c r="R893" s="149" t="s">
        <v>33</v>
      </c>
      <c r="S893" s="148">
        <v>6088</v>
      </c>
      <c r="T893" s="148" t="s">
        <v>100</v>
      </c>
      <c r="U893" s="149">
        <v>6088</v>
      </c>
      <c r="V893" s="148" t="s">
        <v>197</v>
      </c>
      <c r="W893" s="148">
        <v>440368.0342572768</v>
      </c>
      <c r="X893" s="149" t="s">
        <v>100</v>
      </c>
      <c r="Y893" s="148" t="s">
        <v>114</v>
      </c>
      <c r="Z893" s="148">
        <v>6.09</v>
      </c>
      <c r="AA893" s="149">
        <v>1</v>
      </c>
      <c r="AB893" s="148" t="s">
        <v>630</v>
      </c>
      <c r="AC893" s="148" t="s">
        <v>844</v>
      </c>
      <c r="AD893" s="149" t="s">
        <v>845</v>
      </c>
      <c r="AE893" s="148" t="s">
        <v>349</v>
      </c>
      <c r="AF893" s="148"/>
      <c r="AG893" s="149"/>
      <c r="AH893" s="148"/>
      <c r="AI893" s="148"/>
      <c r="AJ893" s="149"/>
      <c r="AK893" s="148" t="str">
        <f t="shared" si="39"/>
        <v>Non-GFS</v>
      </c>
      <c r="AL893" s="148" t="str">
        <f t="shared" si="40"/>
        <v>Non- ICB</v>
      </c>
      <c r="AM893" s="196" t="str">
        <f t="shared" si="41"/>
        <v>Non-GFS/Non- ICB</v>
      </c>
    </row>
    <row r="894" spans="1:39" x14ac:dyDescent="0.25">
      <c r="A894" s="195" t="str">
        <f>IF(ISERROR(MATCH(H894,PriorMonth!H:H,0)),"New","Unresolved")</f>
        <v>Unresolved</v>
      </c>
      <c r="B894" s="148">
        <v>8520</v>
      </c>
      <c r="C894" s="149" t="s">
        <v>842</v>
      </c>
      <c r="D894" s="148" t="s">
        <v>19</v>
      </c>
      <c r="E894" s="148">
        <v>199</v>
      </c>
      <c r="F894" s="149" t="s">
        <v>137</v>
      </c>
      <c r="G894" s="148" t="s">
        <v>22</v>
      </c>
      <c r="H894" s="148">
        <v>85201710001385</v>
      </c>
      <c r="I894" s="149" t="s">
        <v>538</v>
      </c>
      <c r="J894" s="148" t="s">
        <v>68</v>
      </c>
      <c r="K894" s="148">
        <v>42583</v>
      </c>
      <c r="L894" s="149">
        <v>310</v>
      </c>
      <c r="M894" s="148" t="s">
        <v>111</v>
      </c>
      <c r="N894" s="148" t="s">
        <v>42</v>
      </c>
      <c r="O894" s="149">
        <v>42618</v>
      </c>
      <c r="P894" s="148" t="s">
        <v>406</v>
      </c>
      <c r="Q894" s="148">
        <v>275</v>
      </c>
      <c r="R894" s="149" t="s">
        <v>37</v>
      </c>
      <c r="S894" s="148">
        <v>439100</v>
      </c>
      <c r="T894" s="148" t="s">
        <v>197</v>
      </c>
      <c r="U894" s="149">
        <v>6070.47</v>
      </c>
      <c r="V894" s="148" t="s">
        <v>197</v>
      </c>
      <c r="W894" s="148">
        <v>439100.02314680867</v>
      </c>
      <c r="X894" s="149" t="s">
        <v>100</v>
      </c>
      <c r="Y894" s="148" t="s">
        <v>114</v>
      </c>
      <c r="Z894" s="148">
        <v>6.07</v>
      </c>
      <c r="AA894" s="149">
        <v>1</v>
      </c>
      <c r="AB894" s="148" t="s">
        <v>630</v>
      </c>
      <c r="AC894" s="148" t="s">
        <v>484</v>
      </c>
      <c r="AD894" s="149" t="s">
        <v>396</v>
      </c>
      <c r="AE894" s="148" t="s">
        <v>350</v>
      </c>
      <c r="AF894" s="148"/>
      <c r="AG894" s="149"/>
      <c r="AH894" s="148"/>
      <c r="AI894" s="148"/>
      <c r="AJ894" s="149"/>
      <c r="AK894" s="148" t="str">
        <f t="shared" si="39"/>
        <v>GFS</v>
      </c>
      <c r="AL894" s="148" t="str">
        <f t="shared" si="40"/>
        <v>Non- ICB</v>
      </c>
      <c r="AM894" s="196" t="str">
        <f t="shared" si="41"/>
        <v>GFS/Non- ICB</v>
      </c>
    </row>
    <row r="895" spans="1:39" x14ac:dyDescent="0.25">
      <c r="A895" s="195" t="str">
        <f>IF(ISERROR(MATCH(H895,PriorMonth!H:H,0)),"New","Unresolved")</f>
        <v>New</v>
      </c>
      <c r="B895" s="148">
        <v>1350</v>
      </c>
      <c r="C895" s="149" t="s">
        <v>124</v>
      </c>
      <c r="D895" s="148" t="s">
        <v>21</v>
      </c>
      <c r="E895" s="148">
        <v>8520</v>
      </c>
      <c r="F895" s="149" t="s">
        <v>842</v>
      </c>
      <c r="G895" s="148" t="s">
        <v>19</v>
      </c>
      <c r="H895" s="148">
        <v>13500210105029</v>
      </c>
      <c r="I895" s="149" t="s">
        <v>55</v>
      </c>
      <c r="J895" s="148" t="s">
        <v>1006</v>
      </c>
      <c r="K895" s="148">
        <v>42795</v>
      </c>
      <c r="L895" s="149">
        <v>98</v>
      </c>
      <c r="M895" s="148" t="s">
        <v>149</v>
      </c>
      <c r="N895" s="148" t="s">
        <v>41</v>
      </c>
      <c r="O895" s="149">
        <v>42893</v>
      </c>
      <c r="P895" s="148" t="s">
        <v>1878</v>
      </c>
      <c r="Q895" s="148">
        <v>0</v>
      </c>
      <c r="R895" s="149" t="s">
        <v>33</v>
      </c>
      <c r="S895" s="148">
        <v>6057.6</v>
      </c>
      <c r="T895" s="148" t="s">
        <v>100</v>
      </c>
      <c r="U895" s="149">
        <v>6057.6</v>
      </c>
      <c r="V895" s="148" t="s">
        <v>243</v>
      </c>
      <c r="W895" s="148">
        <v>59096.749269046501</v>
      </c>
      <c r="X895" s="149" t="s">
        <v>100</v>
      </c>
      <c r="Y895" s="148" t="s">
        <v>114</v>
      </c>
      <c r="Z895" s="148">
        <v>6.06</v>
      </c>
      <c r="AA895" s="149">
        <v>1</v>
      </c>
      <c r="AB895" s="148" t="s">
        <v>630</v>
      </c>
      <c r="AC895" s="148" t="s">
        <v>2649</v>
      </c>
      <c r="AD895" s="149" t="s">
        <v>2650</v>
      </c>
      <c r="AE895" s="148" t="s">
        <v>349</v>
      </c>
      <c r="AF895" s="148"/>
      <c r="AG895" s="149"/>
      <c r="AH895" s="148"/>
      <c r="AI895" s="148"/>
      <c r="AJ895" s="149"/>
      <c r="AK895" s="148" t="str">
        <f t="shared" si="39"/>
        <v>GFS</v>
      </c>
      <c r="AL895" s="148" t="str">
        <f t="shared" si="40"/>
        <v>Non- ICB</v>
      </c>
      <c r="AM895" s="196" t="str">
        <f t="shared" si="41"/>
        <v>GFS/Non- ICB</v>
      </c>
    </row>
    <row r="896" spans="1:39" x14ac:dyDescent="0.25">
      <c r="A896" s="195" t="str">
        <f>IF(ISERROR(MATCH(H896,PriorMonth!H:H,0)),"New","Unresolved")</f>
        <v>Unresolved</v>
      </c>
      <c r="B896" s="148">
        <v>260</v>
      </c>
      <c r="C896" s="149" t="s">
        <v>113</v>
      </c>
      <c r="D896" s="148" t="s">
        <v>23</v>
      </c>
      <c r="E896" s="148">
        <v>1970</v>
      </c>
      <c r="F896" s="149" t="s">
        <v>862</v>
      </c>
      <c r="G896" s="148" t="s">
        <v>23</v>
      </c>
      <c r="H896" s="148">
        <v>2600110125627</v>
      </c>
      <c r="I896" s="149" t="s">
        <v>56</v>
      </c>
      <c r="J896" s="148" t="s">
        <v>63</v>
      </c>
      <c r="K896" s="148">
        <v>42794</v>
      </c>
      <c r="L896" s="149">
        <v>99</v>
      </c>
      <c r="M896" s="148" t="s">
        <v>105</v>
      </c>
      <c r="N896" s="148" t="s">
        <v>41</v>
      </c>
      <c r="O896" s="149">
        <v>42831</v>
      </c>
      <c r="P896" s="148" t="s">
        <v>838</v>
      </c>
      <c r="Q896" s="148">
        <v>62</v>
      </c>
      <c r="R896" s="149" t="s">
        <v>35</v>
      </c>
      <c r="S896" s="148">
        <v>5280</v>
      </c>
      <c r="T896" s="148" t="s">
        <v>186</v>
      </c>
      <c r="U896" s="149">
        <v>6043.61</v>
      </c>
      <c r="V896" s="148" t="s">
        <v>186</v>
      </c>
      <c r="W896" s="148">
        <v>5280.0000279568003</v>
      </c>
      <c r="X896" s="149" t="s">
        <v>100</v>
      </c>
      <c r="Y896" s="148" t="s">
        <v>107</v>
      </c>
      <c r="Z896" s="148">
        <v>6.04</v>
      </c>
      <c r="AA896" s="149">
        <v>1</v>
      </c>
      <c r="AB896" s="148" t="s">
        <v>629</v>
      </c>
      <c r="AC896" s="148" t="s">
        <v>455</v>
      </c>
      <c r="AD896" s="149" t="s">
        <v>1514</v>
      </c>
      <c r="AE896" s="148" t="s">
        <v>349</v>
      </c>
      <c r="AF896" s="148"/>
      <c r="AG896" s="149"/>
      <c r="AH896" s="148"/>
      <c r="AI896" s="148"/>
      <c r="AJ896" s="149"/>
      <c r="AK896" s="148" t="str">
        <f t="shared" si="39"/>
        <v>GFS</v>
      </c>
      <c r="AL896" s="148" t="str">
        <f t="shared" si="40"/>
        <v>Non- ICB</v>
      </c>
      <c r="AM896" s="196" t="str">
        <f t="shared" si="41"/>
        <v>GFS/Non- ICB</v>
      </c>
    </row>
    <row r="897" spans="1:39" x14ac:dyDescent="0.25">
      <c r="A897" s="195" t="str">
        <f>IF(ISERROR(MATCH(H897,PriorMonth!H:H,0)),"New","Unresolved")</f>
        <v>New</v>
      </c>
      <c r="B897" s="148">
        <v>413</v>
      </c>
      <c r="C897" s="149" t="s">
        <v>136</v>
      </c>
      <c r="D897" s="148" t="s">
        <v>13</v>
      </c>
      <c r="E897" s="148">
        <v>635</v>
      </c>
      <c r="F897" s="149" t="s">
        <v>142</v>
      </c>
      <c r="G897" s="148" t="s">
        <v>16</v>
      </c>
      <c r="H897" s="148">
        <v>4130130017301</v>
      </c>
      <c r="I897" s="149" t="s">
        <v>55</v>
      </c>
      <c r="J897" s="148" t="s">
        <v>852</v>
      </c>
      <c r="K897" s="148">
        <v>42825</v>
      </c>
      <c r="L897" s="149">
        <v>68</v>
      </c>
      <c r="M897" s="148" t="s">
        <v>127</v>
      </c>
      <c r="N897" s="148" t="s">
        <v>128</v>
      </c>
      <c r="O897" s="149">
        <v>42891</v>
      </c>
      <c r="P897" s="148" t="s">
        <v>1878</v>
      </c>
      <c r="Q897" s="148">
        <v>2</v>
      </c>
      <c r="R897" s="149" t="s">
        <v>33</v>
      </c>
      <c r="S897" s="148">
        <v>6034.4</v>
      </c>
      <c r="T897" s="148" t="s">
        <v>100</v>
      </c>
      <c r="U897" s="149">
        <v>6034.4</v>
      </c>
      <c r="V897" s="148" t="s">
        <v>100</v>
      </c>
      <c r="W897" s="148">
        <v>6034.4</v>
      </c>
      <c r="X897" s="149" t="s">
        <v>100</v>
      </c>
      <c r="Y897" s="148" t="s">
        <v>114</v>
      </c>
      <c r="Z897" s="148">
        <v>6.03</v>
      </c>
      <c r="AA897" s="149">
        <v>1</v>
      </c>
      <c r="AB897" s="148" t="s">
        <v>629</v>
      </c>
      <c r="AC897" s="148" t="s">
        <v>859</v>
      </c>
      <c r="AD897" s="149" t="s">
        <v>2105</v>
      </c>
      <c r="AE897" s="148" t="s">
        <v>349</v>
      </c>
      <c r="AF897" s="148"/>
      <c r="AG897" s="149"/>
      <c r="AH897" s="148"/>
      <c r="AI897" s="148"/>
      <c r="AJ897" s="149"/>
      <c r="AK897" s="148" t="str">
        <f t="shared" si="39"/>
        <v>GFS</v>
      </c>
      <c r="AL897" s="148" t="str">
        <f t="shared" si="40"/>
        <v>Non- ICB</v>
      </c>
      <c r="AM897" s="196" t="str">
        <f t="shared" si="41"/>
        <v>GFS/Non- ICB</v>
      </c>
    </row>
    <row r="898" spans="1:39" x14ac:dyDescent="0.25">
      <c r="A898" s="195" t="str">
        <f>IF(ISERROR(MATCH(H898,PriorMonth!H:H,0)),"New","Unresolved")</f>
        <v>Unresolved</v>
      </c>
      <c r="B898" s="148">
        <v>8520</v>
      </c>
      <c r="C898" s="149" t="s">
        <v>842</v>
      </c>
      <c r="D898" s="148" t="s">
        <v>19</v>
      </c>
      <c r="E898" s="148">
        <v>795</v>
      </c>
      <c r="F898" s="149" t="s">
        <v>264</v>
      </c>
      <c r="G898" s="148" t="s">
        <v>14</v>
      </c>
      <c r="H898" s="148" t="s">
        <v>1635</v>
      </c>
      <c r="I898" s="149" t="s">
        <v>538</v>
      </c>
      <c r="J898" s="148" t="s">
        <v>381</v>
      </c>
      <c r="K898" s="148">
        <v>42769</v>
      </c>
      <c r="L898" s="149">
        <v>124</v>
      </c>
      <c r="M898" s="148" t="s">
        <v>111</v>
      </c>
      <c r="N898" s="148" t="s">
        <v>42</v>
      </c>
      <c r="O898" s="149">
        <v>42831</v>
      </c>
      <c r="P898" s="148" t="s">
        <v>838</v>
      </c>
      <c r="Q898" s="148">
        <v>62</v>
      </c>
      <c r="R898" s="149" t="s">
        <v>35</v>
      </c>
      <c r="S898" s="148">
        <v>435354</v>
      </c>
      <c r="T898" s="148" t="s">
        <v>197</v>
      </c>
      <c r="U898" s="149">
        <v>6018.68</v>
      </c>
      <c r="V898" s="148" t="s">
        <v>197</v>
      </c>
      <c r="W898" s="148">
        <v>435353.85683698865</v>
      </c>
      <c r="X898" s="149" t="s">
        <v>100</v>
      </c>
      <c r="Y898" s="148" t="s">
        <v>114</v>
      </c>
      <c r="Z898" s="148">
        <v>6.02</v>
      </c>
      <c r="AA898" s="149">
        <v>1</v>
      </c>
      <c r="AB898" s="148" t="s">
        <v>630</v>
      </c>
      <c r="AC898" s="148" t="s">
        <v>426</v>
      </c>
      <c r="AD898" s="149" t="s">
        <v>361</v>
      </c>
      <c r="AE898" s="148" t="s">
        <v>350</v>
      </c>
      <c r="AF898" s="148"/>
      <c r="AG898" s="149"/>
      <c r="AH898" s="148"/>
      <c r="AI898" s="148"/>
      <c r="AJ898" s="149"/>
      <c r="AK898" s="148" t="str">
        <f t="shared" ref="AK898:AK961" si="42">IF(TEXT(B898,0)=LEFT(H898,LEN(B898)),"GFS","Non-GFS")</f>
        <v>Non-GFS</v>
      </c>
      <c r="AL898" s="148" t="str">
        <f t="shared" ref="AL898:AL961" si="43">IF(AND(AK898="GFS",MID(H898,LEN(B898)+3,1)="2"),"ICB","Non- ICB")</f>
        <v>Non- ICB</v>
      </c>
      <c r="AM898" s="196" t="str">
        <f t="shared" ref="AM898:AM961" si="44">AK898&amp;"/"&amp;AL898</f>
        <v>Non-GFS/Non- ICB</v>
      </c>
    </row>
    <row r="899" spans="1:39" x14ac:dyDescent="0.25">
      <c r="A899" s="195" t="str">
        <f>IF(ISERROR(MATCH(H899,PriorMonth!H:H,0)),"New","Unresolved")</f>
        <v>New</v>
      </c>
      <c r="B899" s="148">
        <v>1750</v>
      </c>
      <c r="C899" s="149" t="s">
        <v>159</v>
      </c>
      <c r="D899" s="148" t="s">
        <v>18</v>
      </c>
      <c r="E899" s="148">
        <v>8110</v>
      </c>
      <c r="F899" s="149" t="s">
        <v>116</v>
      </c>
      <c r="G899" s="148" t="s">
        <v>15</v>
      </c>
      <c r="H899" s="148">
        <v>175001300001143</v>
      </c>
      <c r="I899" s="149" t="s">
        <v>2674</v>
      </c>
      <c r="J899" s="148" t="s">
        <v>2675</v>
      </c>
      <c r="K899" s="148">
        <v>42829</v>
      </c>
      <c r="L899" s="149">
        <v>64</v>
      </c>
      <c r="M899" s="148" t="s">
        <v>111</v>
      </c>
      <c r="N899" s="148" t="s">
        <v>42</v>
      </c>
      <c r="O899" s="149">
        <v>42892</v>
      </c>
      <c r="P899" s="148" t="s">
        <v>1878</v>
      </c>
      <c r="Q899" s="148">
        <v>1</v>
      </c>
      <c r="R899" s="149" t="s">
        <v>33</v>
      </c>
      <c r="S899" s="148">
        <v>6000</v>
      </c>
      <c r="T899" s="148" t="s">
        <v>100</v>
      </c>
      <c r="U899" s="149">
        <v>6000</v>
      </c>
      <c r="V899" s="148" t="s">
        <v>100</v>
      </c>
      <c r="W899" s="148">
        <v>6000</v>
      </c>
      <c r="X899" s="149" t="s">
        <v>100</v>
      </c>
      <c r="Y899" s="148" t="s">
        <v>114</v>
      </c>
      <c r="Z899" s="148">
        <v>6</v>
      </c>
      <c r="AA899" s="149">
        <v>1</v>
      </c>
      <c r="AB899" s="148" t="s">
        <v>629</v>
      </c>
      <c r="AC899" s="148" t="s">
        <v>447</v>
      </c>
      <c r="AD899" s="149" t="s">
        <v>364</v>
      </c>
      <c r="AE899" s="148" t="s">
        <v>349</v>
      </c>
      <c r="AF899" s="148"/>
      <c r="AG899" s="149"/>
      <c r="AH899" s="148"/>
      <c r="AI899" s="148"/>
      <c r="AJ899" s="149"/>
      <c r="AK899" s="148" t="str">
        <f t="shared" si="42"/>
        <v>GFS</v>
      </c>
      <c r="AL899" s="148" t="str">
        <f t="shared" si="43"/>
        <v>Non- ICB</v>
      </c>
      <c r="AM899" s="196" t="str">
        <f t="shared" si="44"/>
        <v>GFS/Non- ICB</v>
      </c>
    </row>
    <row r="900" spans="1:39" x14ac:dyDescent="0.25">
      <c r="A900" s="195" t="str">
        <f>IF(ISERROR(MATCH(H900,PriorMonth!H:H,0)),"New","Unresolved")</f>
        <v>New</v>
      </c>
      <c r="B900" s="148">
        <v>1750</v>
      </c>
      <c r="C900" s="149" t="s">
        <v>159</v>
      </c>
      <c r="D900" s="148" t="s">
        <v>18</v>
      </c>
      <c r="E900" s="148">
        <v>8243</v>
      </c>
      <c r="F900" s="149" t="s">
        <v>120</v>
      </c>
      <c r="G900" s="148" t="s">
        <v>14</v>
      </c>
      <c r="H900" s="148">
        <v>17500110094155</v>
      </c>
      <c r="I900" s="149" t="s">
        <v>56</v>
      </c>
      <c r="J900" s="148" t="s">
        <v>2126</v>
      </c>
      <c r="K900" s="148">
        <v>42829</v>
      </c>
      <c r="L900" s="149">
        <v>64</v>
      </c>
      <c r="M900" s="148" t="s">
        <v>111</v>
      </c>
      <c r="N900" s="148" t="s">
        <v>42</v>
      </c>
      <c r="O900" s="149">
        <v>42891</v>
      </c>
      <c r="P900" s="148" t="s">
        <v>1878</v>
      </c>
      <c r="Q900" s="148">
        <v>2</v>
      </c>
      <c r="R900" s="149" t="s">
        <v>33</v>
      </c>
      <c r="S900" s="148">
        <v>6003</v>
      </c>
      <c r="T900" s="148" t="s">
        <v>100</v>
      </c>
      <c r="U900" s="149">
        <v>6003</v>
      </c>
      <c r="V900" s="148" t="s">
        <v>100</v>
      </c>
      <c r="W900" s="148">
        <v>6003</v>
      </c>
      <c r="X900" s="149" t="s">
        <v>100</v>
      </c>
      <c r="Y900" s="148" t="s">
        <v>114</v>
      </c>
      <c r="Z900" s="148">
        <v>6</v>
      </c>
      <c r="AA900" s="149">
        <v>1</v>
      </c>
      <c r="AB900" s="148" t="s">
        <v>629</v>
      </c>
      <c r="AC900" s="148" t="s">
        <v>660</v>
      </c>
      <c r="AD900" s="149" t="s">
        <v>358</v>
      </c>
      <c r="AE900" s="148" t="s">
        <v>349</v>
      </c>
      <c r="AF900" s="148"/>
      <c r="AG900" s="149"/>
      <c r="AH900" s="148"/>
      <c r="AI900" s="148"/>
      <c r="AJ900" s="149"/>
      <c r="AK900" s="148" t="str">
        <f t="shared" si="42"/>
        <v>GFS</v>
      </c>
      <c r="AL900" s="148" t="str">
        <f t="shared" si="43"/>
        <v>Non- ICB</v>
      </c>
      <c r="AM900" s="196" t="str">
        <f t="shared" si="44"/>
        <v>GFS/Non- ICB</v>
      </c>
    </row>
    <row r="901" spans="1:39" x14ac:dyDescent="0.25">
      <c r="A901" s="195" t="str">
        <f>IF(ISERROR(MATCH(H901,PriorMonth!H:H,0)),"New","Unresolved")</f>
        <v>New</v>
      </c>
      <c r="B901" s="148">
        <v>95</v>
      </c>
      <c r="C901" s="149" t="s">
        <v>153</v>
      </c>
      <c r="D901" s="148" t="s">
        <v>17</v>
      </c>
      <c r="E901" s="148">
        <v>795</v>
      </c>
      <c r="F901" s="149" t="s">
        <v>264</v>
      </c>
      <c r="G901" s="148" t="s">
        <v>14</v>
      </c>
      <c r="H901" s="148">
        <v>950110011129</v>
      </c>
      <c r="I901" s="149" t="s">
        <v>58</v>
      </c>
      <c r="J901" s="148" t="s">
        <v>195</v>
      </c>
      <c r="K901" s="148">
        <v>42821</v>
      </c>
      <c r="L901" s="149">
        <v>72</v>
      </c>
      <c r="M901" s="148" t="s">
        <v>111</v>
      </c>
      <c r="N901" s="148" t="s">
        <v>42</v>
      </c>
      <c r="O901" s="149">
        <v>42893</v>
      </c>
      <c r="P901" s="148" t="s">
        <v>1878</v>
      </c>
      <c r="Q901" s="148">
        <v>0</v>
      </c>
      <c r="R901" s="149" t="s">
        <v>33</v>
      </c>
      <c r="S901" s="148">
        <v>6000</v>
      </c>
      <c r="T901" s="148" t="s">
        <v>100</v>
      </c>
      <c r="U901" s="149">
        <v>6000</v>
      </c>
      <c r="V901" s="148" t="s">
        <v>100</v>
      </c>
      <c r="W901" s="148">
        <v>6000</v>
      </c>
      <c r="X901" s="149" t="s">
        <v>100</v>
      </c>
      <c r="Y901" s="148" t="s">
        <v>114</v>
      </c>
      <c r="Z901" s="148">
        <v>6</v>
      </c>
      <c r="AA901" s="149">
        <v>1</v>
      </c>
      <c r="AB901" s="148" t="s">
        <v>629</v>
      </c>
      <c r="AC901" s="148" t="s">
        <v>426</v>
      </c>
      <c r="AD901" s="149" t="s">
        <v>2734</v>
      </c>
      <c r="AE901" s="148" t="s">
        <v>349</v>
      </c>
      <c r="AF901" s="148"/>
      <c r="AG901" s="149"/>
      <c r="AH901" s="148"/>
      <c r="AI901" s="148"/>
      <c r="AJ901" s="149"/>
      <c r="AK901" s="148" t="str">
        <f t="shared" si="42"/>
        <v>GFS</v>
      </c>
      <c r="AL901" s="148" t="str">
        <f t="shared" si="43"/>
        <v>Non- ICB</v>
      </c>
      <c r="AM901" s="196" t="str">
        <f t="shared" si="44"/>
        <v>GFS/Non- ICB</v>
      </c>
    </row>
    <row r="902" spans="1:39" x14ac:dyDescent="0.25">
      <c r="A902" s="195" t="str">
        <f>IF(ISERROR(MATCH(H902,PriorMonth!H:H,0)),"New","Unresolved")</f>
        <v>New</v>
      </c>
      <c r="B902" s="148">
        <v>413</v>
      </c>
      <c r="C902" s="149" t="s">
        <v>136</v>
      </c>
      <c r="D902" s="148" t="s">
        <v>13</v>
      </c>
      <c r="E902" s="148">
        <v>1970</v>
      </c>
      <c r="F902" s="149" t="s">
        <v>862</v>
      </c>
      <c r="G902" s="148" t="s">
        <v>23</v>
      </c>
      <c r="H902" s="148">
        <v>4130110165489</v>
      </c>
      <c r="I902" s="149" t="s">
        <v>538</v>
      </c>
      <c r="J902" s="148" t="s">
        <v>67</v>
      </c>
      <c r="K902" s="148">
        <v>42697</v>
      </c>
      <c r="L902" s="149">
        <v>196</v>
      </c>
      <c r="M902" s="148" t="s">
        <v>158</v>
      </c>
      <c r="N902" s="148" t="s">
        <v>41</v>
      </c>
      <c r="O902" s="149">
        <v>42892</v>
      </c>
      <c r="P902" s="148" t="s">
        <v>1878</v>
      </c>
      <c r="Q902" s="148">
        <v>1</v>
      </c>
      <c r="R902" s="149" t="s">
        <v>33</v>
      </c>
      <c r="S902" s="148">
        <v>5972.46</v>
      </c>
      <c r="T902" s="148" t="s">
        <v>100</v>
      </c>
      <c r="U902" s="149">
        <v>5972.46</v>
      </c>
      <c r="V902" s="148" t="s">
        <v>100</v>
      </c>
      <c r="W902" s="148">
        <v>5972.46</v>
      </c>
      <c r="X902" s="149" t="s">
        <v>100</v>
      </c>
      <c r="Y902" s="148" t="s">
        <v>114</v>
      </c>
      <c r="Z902" s="148">
        <v>5.97</v>
      </c>
      <c r="AA902" s="149">
        <v>1</v>
      </c>
      <c r="AB902" s="148" t="s">
        <v>629</v>
      </c>
      <c r="AC902" s="148" t="s">
        <v>455</v>
      </c>
      <c r="AD902" s="149" t="s">
        <v>2693</v>
      </c>
      <c r="AE902" s="148" t="s">
        <v>349</v>
      </c>
      <c r="AF902" s="148"/>
      <c r="AG902" s="149"/>
      <c r="AH902" s="148"/>
      <c r="AI902" s="148"/>
      <c r="AJ902" s="149"/>
      <c r="AK902" s="148" t="str">
        <f t="shared" si="42"/>
        <v>GFS</v>
      </c>
      <c r="AL902" s="148" t="str">
        <f t="shared" si="43"/>
        <v>Non- ICB</v>
      </c>
      <c r="AM902" s="196" t="str">
        <f t="shared" si="44"/>
        <v>GFS/Non- ICB</v>
      </c>
    </row>
    <row r="903" spans="1:39" x14ac:dyDescent="0.25">
      <c r="A903" s="195" t="str">
        <f>IF(ISERROR(MATCH(H903,PriorMonth!H:H,0)),"New","Unresolved")</f>
        <v>New</v>
      </c>
      <c r="B903" s="148">
        <v>95</v>
      </c>
      <c r="C903" s="149" t="s">
        <v>153</v>
      </c>
      <c r="D903" s="148" t="s">
        <v>17</v>
      </c>
      <c r="E903" s="148">
        <v>1350</v>
      </c>
      <c r="F903" s="149" t="s">
        <v>124</v>
      </c>
      <c r="G903" s="148" t="s">
        <v>21</v>
      </c>
      <c r="H903" s="148">
        <v>950110011610</v>
      </c>
      <c r="I903" s="149" t="s">
        <v>58</v>
      </c>
      <c r="J903" s="148" t="s">
        <v>195</v>
      </c>
      <c r="K903" s="148">
        <v>42825</v>
      </c>
      <c r="L903" s="149">
        <v>68</v>
      </c>
      <c r="M903" s="148" t="s">
        <v>111</v>
      </c>
      <c r="N903" s="148" t="s">
        <v>42</v>
      </c>
      <c r="O903" s="149">
        <v>42892</v>
      </c>
      <c r="P903" s="148" t="s">
        <v>1878</v>
      </c>
      <c r="Q903" s="148">
        <v>1</v>
      </c>
      <c r="R903" s="149" t="s">
        <v>33</v>
      </c>
      <c r="S903" s="148">
        <v>5956.9</v>
      </c>
      <c r="T903" s="148" t="s">
        <v>100</v>
      </c>
      <c r="U903" s="149">
        <v>5956.9</v>
      </c>
      <c r="V903" s="148" t="s">
        <v>100</v>
      </c>
      <c r="W903" s="148">
        <v>5956.9</v>
      </c>
      <c r="X903" s="149" t="s">
        <v>100</v>
      </c>
      <c r="Y903" s="148" t="s">
        <v>114</v>
      </c>
      <c r="Z903" s="148">
        <v>5.96</v>
      </c>
      <c r="AA903" s="149">
        <v>1</v>
      </c>
      <c r="AB903" s="148" t="s">
        <v>629</v>
      </c>
      <c r="AC903" s="148" t="s">
        <v>436</v>
      </c>
      <c r="AD903" s="149" t="s">
        <v>358</v>
      </c>
      <c r="AE903" s="148" t="s">
        <v>349</v>
      </c>
      <c r="AF903" s="148"/>
      <c r="AG903" s="149"/>
      <c r="AH903" s="148"/>
      <c r="AI903" s="148"/>
      <c r="AJ903" s="149"/>
      <c r="AK903" s="148" t="str">
        <f t="shared" si="42"/>
        <v>GFS</v>
      </c>
      <c r="AL903" s="148" t="str">
        <f t="shared" si="43"/>
        <v>Non- ICB</v>
      </c>
      <c r="AM903" s="196" t="str">
        <f t="shared" si="44"/>
        <v>GFS/Non- ICB</v>
      </c>
    </row>
    <row r="904" spans="1:39" x14ac:dyDescent="0.25">
      <c r="A904" s="195" t="str">
        <f>IF(ISERROR(MATCH(H904,PriorMonth!H:H,0)),"New","Unresolved")</f>
        <v>Unresolved</v>
      </c>
      <c r="B904" s="148">
        <v>8520</v>
      </c>
      <c r="C904" s="149" t="s">
        <v>842</v>
      </c>
      <c r="D904" s="148" t="s">
        <v>19</v>
      </c>
      <c r="E904" s="148">
        <v>795</v>
      </c>
      <c r="F904" s="149" t="s">
        <v>264</v>
      </c>
      <c r="G904" s="148" t="s">
        <v>14</v>
      </c>
      <c r="H904" s="148">
        <v>85200920012346</v>
      </c>
      <c r="I904" s="149" t="s">
        <v>55</v>
      </c>
      <c r="J904" s="148" t="s">
        <v>1758</v>
      </c>
      <c r="K904" s="148">
        <v>42795</v>
      </c>
      <c r="L904" s="149">
        <v>98</v>
      </c>
      <c r="M904" s="148" t="s">
        <v>161</v>
      </c>
      <c r="N904" s="148" t="s">
        <v>128</v>
      </c>
      <c r="O904" s="149">
        <v>42859</v>
      </c>
      <c r="P904" s="148" t="s">
        <v>1878</v>
      </c>
      <c r="Q904" s="148">
        <v>34</v>
      </c>
      <c r="R904" s="149" t="s">
        <v>34</v>
      </c>
      <c r="S904" s="148">
        <v>431201.52</v>
      </c>
      <c r="T904" s="148" t="s">
        <v>197</v>
      </c>
      <c r="U904" s="149">
        <v>5961.27</v>
      </c>
      <c r="V904" s="148" t="s">
        <v>197</v>
      </c>
      <c r="W904" s="148">
        <v>431201.17470053822</v>
      </c>
      <c r="X904" s="149" t="s">
        <v>100</v>
      </c>
      <c r="Y904" s="148" t="s">
        <v>114</v>
      </c>
      <c r="Z904" s="148">
        <v>5.96</v>
      </c>
      <c r="AA904" s="149">
        <v>1</v>
      </c>
      <c r="AB904" s="148" t="s">
        <v>630</v>
      </c>
      <c r="AC904" s="148" t="s">
        <v>426</v>
      </c>
      <c r="AD904" s="149" t="s">
        <v>877</v>
      </c>
      <c r="AE904" s="148" t="s">
        <v>350</v>
      </c>
      <c r="AF904" s="148"/>
      <c r="AG904" s="149"/>
      <c r="AH904" s="148"/>
      <c r="AI904" s="148"/>
      <c r="AJ904" s="149"/>
      <c r="AK904" s="148" t="str">
        <f t="shared" si="42"/>
        <v>GFS</v>
      </c>
      <c r="AL904" s="148" t="str">
        <f t="shared" si="43"/>
        <v>ICB</v>
      </c>
      <c r="AM904" s="196" t="str">
        <f t="shared" si="44"/>
        <v>GFS/ICB</v>
      </c>
    </row>
    <row r="905" spans="1:39" x14ac:dyDescent="0.25">
      <c r="A905" s="195" t="str">
        <f>IF(ISERROR(MATCH(H905,PriorMonth!H:H,0)),"New","Unresolved")</f>
        <v>New</v>
      </c>
      <c r="B905" s="148">
        <v>8310</v>
      </c>
      <c r="C905" s="149" t="s">
        <v>170</v>
      </c>
      <c r="D905" s="148" t="s">
        <v>14</v>
      </c>
      <c r="E905" s="148">
        <v>413</v>
      </c>
      <c r="F905" s="149" t="s">
        <v>136</v>
      </c>
      <c r="G905" s="148" t="s">
        <v>13</v>
      </c>
      <c r="H905" s="148" t="s">
        <v>2977</v>
      </c>
      <c r="I905" s="149" t="s">
        <v>57</v>
      </c>
      <c r="J905" s="148" t="s">
        <v>133</v>
      </c>
      <c r="K905" s="148">
        <v>42829</v>
      </c>
      <c r="L905" s="149">
        <v>64</v>
      </c>
      <c r="M905" s="148" t="s">
        <v>161</v>
      </c>
      <c r="N905" s="148" t="s">
        <v>128</v>
      </c>
      <c r="O905" s="149">
        <v>42893</v>
      </c>
      <c r="P905" s="148" t="s">
        <v>1878</v>
      </c>
      <c r="Q905" s="148">
        <v>0</v>
      </c>
      <c r="R905" s="149" t="s">
        <v>33</v>
      </c>
      <c r="S905" s="148">
        <v>24835.360000000001</v>
      </c>
      <c r="T905" s="148" t="s">
        <v>242</v>
      </c>
      <c r="U905" s="149">
        <v>5954.01</v>
      </c>
      <c r="V905" s="148" t="s">
        <v>242</v>
      </c>
      <c r="W905" s="148">
        <v>24835.362760866807</v>
      </c>
      <c r="X905" s="149" t="s">
        <v>100</v>
      </c>
      <c r="Y905" s="148" t="s">
        <v>114</v>
      </c>
      <c r="Z905" s="148">
        <v>5.95</v>
      </c>
      <c r="AA905" s="149">
        <v>1</v>
      </c>
      <c r="AB905" s="148" t="s">
        <v>630</v>
      </c>
      <c r="AC905" s="148" t="s">
        <v>428</v>
      </c>
      <c r="AD905" s="149" t="s">
        <v>690</v>
      </c>
      <c r="AE905" s="148" t="s">
        <v>350</v>
      </c>
      <c r="AF905" s="148"/>
      <c r="AG905" s="149"/>
      <c r="AH905" s="148"/>
      <c r="AI905" s="148"/>
      <c r="AJ905" s="149"/>
      <c r="AK905" s="148" t="str">
        <f t="shared" si="42"/>
        <v>GFS</v>
      </c>
      <c r="AL905" s="148" t="str">
        <f t="shared" si="43"/>
        <v>Non- ICB</v>
      </c>
      <c r="AM905" s="196" t="str">
        <f t="shared" si="44"/>
        <v>GFS/Non- ICB</v>
      </c>
    </row>
    <row r="906" spans="1:39" x14ac:dyDescent="0.25">
      <c r="A906" s="195" t="str">
        <f>IF(ISERROR(MATCH(H906,PriorMonth!H:H,0)),"New","Unresolved")</f>
        <v>New</v>
      </c>
      <c r="B906" s="148">
        <v>8243</v>
      </c>
      <c r="C906" s="149" t="s">
        <v>120</v>
      </c>
      <c r="D906" s="148" t="s">
        <v>14</v>
      </c>
      <c r="E906" s="148">
        <v>456</v>
      </c>
      <c r="F906" s="149" t="s">
        <v>167</v>
      </c>
      <c r="G906" s="148" t="s">
        <v>14</v>
      </c>
      <c r="H906" s="148">
        <v>82430160102531</v>
      </c>
      <c r="I906" s="149" t="s">
        <v>55</v>
      </c>
      <c r="J906" s="148" t="s">
        <v>2760</v>
      </c>
      <c r="K906" s="148">
        <v>42858</v>
      </c>
      <c r="L906" s="149">
        <v>35</v>
      </c>
      <c r="M906" s="148" t="s">
        <v>127</v>
      </c>
      <c r="N906" s="148" t="s">
        <v>128</v>
      </c>
      <c r="O906" s="149">
        <v>42892</v>
      </c>
      <c r="P906" s="148" t="s">
        <v>1878</v>
      </c>
      <c r="Q906" s="148">
        <v>1</v>
      </c>
      <c r="R906" s="149" t="s">
        <v>33</v>
      </c>
      <c r="S906" s="148">
        <v>5944.05</v>
      </c>
      <c r="T906" s="148" t="s">
        <v>100</v>
      </c>
      <c r="U906" s="149">
        <v>5944.05</v>
      </c>
      <c r="V906" s="148" t="s">
        <v>100</v>
      </c>
      <c r="W906" s="148">
        <v>5944.05</v>
      </c>
      <c r="X906" s="149" t="s">
        <v>100</v>
      </c>
      <c r="Y906" s="148" t="s">
        <v>107</v>
      </c>
      <c r="Z906" s="148">
        <v>5.94</v>
      </c>
      <c r="AA906" s="149">
        <v>1</v>
      </c>
      <c r="AB906" s="148" t="s">
        <v>629</v>
      </c>
      <c r="AC906" s="148" t="s">
        <v>826</v>
      </c>
      <c r="AD906" s="149" t="s">
        <v>2761</v>
      </c>
      <c r="AE906" s="148" t="s">
        <v>349</v>
      </c>
      <c r="AF906" s="148"/>
      <c r="AG906" s="149"/>
      <c r="AH906" s="148"/>
      <c r="AI906" s="148"/>
      <c r="AJ906" s="149"/>
      <c r="AK906" s="148" t="str">
        <f t="shared" si="42"/>
        <v>GFS</v>
      </c>
      <c r="AL906" s="148" t="str">
        <f t="shared" si="43"/>
        <v>Non- ICB</v>
      </c>
      <c r="AM906" s="196" t="str">
        <f t="shared" si="44"/>
        <v>GFS/Non- ICB</v>
      </c>
    </row>
    <row r="907" spans="1:39" x14ac:dyDescent="0.25">
      <c r="A907" s="195" t="str">
        <f>IF(ISERROR(MATCH(H907,PriorMonth!H:H,0)),"New","Unresolved")</f>
        <v>Unresolved</v>
      </c>
      <c r="B907" s="148">
        <v>8520</v>
      </c>
      <c r="C907" s="149" t="s">
        <v>842</v>
      </c>
      <c r="D907" s="148" t="s">
        <v>19</v>
      </c>
      <c r="E907" s="148">
        <v>199</v>
      </c>
      <c r="F907" s="149" t="s">
        <v>137</v>
      </c>
      <c r="G907" s="148" t="s">
        <v>22</v>
      </c>
      <c r="H907" s="148" t="s">
        <v>1708</v>
      </c>
      <c r="I907" s="149" t="s">
        <v>54</v>
      </c>
      <c r="J907" s="148" t="s">
        <v>381</v>
      </c>
      <c r="K907" s="148">
        <v>42768</v>
      </c>
      <c r="L907" s="149">
        <v>125</v>
      </c>
      <c r="M907" s="148" t="s">
        <v>118</v>
      </c>
      <c r="N907" s="148" t="s">
        <v>41</v>
      </c>
      <c r="O907" s="149">
        <v>42830</v>
      </c>
      <c r="P907" s="148" t="s">
        <v>838</v>
      </c>
      <c r="Q907" s="148">
        <v>63</v>
      </c>
      <c r="R907" s="149" t="s">
        <v>35</v>
      </c>
      <c r="S907" s="148">
        <v>429933</v>
      </c>
      <c r="T907" s="148" t="s">
        <v>197</v>
      </c>
      <c r="U907" s="149">
        <v>5943.74</v>
      </c>
      <c r="V907" s="148" t="s">
        <v>197</v>
      </c>
      <c r="W907" s="148">
        <v>429933.16359006998</v>
      </c>
      <c r="X907" s="149" t="s">
        <v>100</v>
      </c>
      <c r="Y907" s="148" t="s">
        <v>114</v>
      </c>
      <c r="Z907" s="148">
        <v>5.94</v>
      </c>
      <c r="AA907" s="149">
        <v>1</v>
      </c>
      <c r="AB907" s="148" t="s">
        <v>630</v>
      </c>
      <c r="AC907" s="148" t="s">
        <v>484</v>
      </c>
      <c r="AD907" s="149" t="s">
        <v>363</v>
      </c>
      <c r="AE907" s="148" t="s">
        <v>350</v>
      </c>
      <c r="AF907" s="148"/>
      <c r="AG907" s="149"/>
      <c r="AH907" s="148"/>
      <c r="AI907" s="148"/>
      <c r="AJ907" s="149"/>
      <c r="AK907" s="148" t="str">
        <f t="shared" si="42"/>
        <v>Non-GFS</v>
      </c>
      <c r="AL907" s="148" t="str">
        <f t="shared" si="43"/>
        <v>Non- ICB</v>
      </c>
      <c r="AM907" s="196" t="str">
        <f t="shared" si="44"/>
        <v>Non-GFS/Non- ICB</v>
      </c>
    </row>
    <row r="908" spans="1:39" x14ac:dyDescent="0.25">
      <c r="A908" s="195" t="str">
        <f>IF(ISERROR(MATCH(H908,PriorMonth!H:H,0)),"New","Unresolved")</f>
        <v>New</v>
      </c>
      <c r="B908" s="148">
        <v>95</v>
      </c>
      <c r="C908" s="149" t="s">
        <v>153</v>
      </c>
      <c r="D908" s="148" t="s">
        <v>17</v>
      </c>
      <c r="E908" s="148">
        <v>1730</v>
      </c>
      <c r="F908" s="149" t="s">
        <v>172</v>
      </c>
      <c r="G908" s="148" t="s">
        <v>18</v>
      </c>
      <c r="H908" s="148">
        <v>950110011418</v>
      </c>
      <c r="I908" s="149" t="s">
        <v>58</v>
      </c>
      <c r="J908" s="148" t="s">
        <v>195</v>
      </c>
      <c r="K908" s="148">
        <v>42822</v>
      </c>
      <c r="L908" s="149">
        <v>71</v>
      </c>
      <c r="M908" s="148" t="s">
        <v>111</v>
      </c>
      <c r="N908" s="148" t="s">
        <v>42</v>
      </c>
      <c r="O908" s="149">
        <v>42893</v>
      </c>
      <c r="P908" s="148" t="s">
        <v>1878</v>
      </c>
      <c r="Q908" s="148">
        <v>0</v>
      </c>
      <c r="R908" s="149" t="s">
        <v>33</v>
      </c>
      <c r="S908" s="148">
        <v>5932.5</v>
      </c>
      <c r="T908" s="148" t="s">
        <v>100</v>
      </c>
      <c r="U908" s="149">
        <v>5932.5</v>
      </c>
      <c r="V908" s="148" t="s">
        <v>100</v>
      </c>
      <c r="W908" s="148">
        <v>5932.5</v>
      </c>
      <c r="X908" s="149" t="s">
        <v>100</v>
      </c>
      <c r="Y908" s="148" t="s">
        <v>114</v>
      </c>
      <c r="Z908" s="148">
        <v>5.93</v>
      </c>
      <c r="AA908" s="149">
        <v>1</v>
      </c>
      <c r="AB908" s="148" t="s">
        <v>629</v>
      </c>
      <c r="AC908" s="148" t="s">
        <v>437</v>
      </c>
      <c r="AD908" s="149" t="s">
        <v>396</v>
      </c>
      <c r="AE908" s="148" t="s">
        <v>349</v>
      </c>
      <c r="AF908" s="148"/>
      <c r="AG908" s="149"/>
      <c r="AH908" s="148"/>
      <c r="AI908" s="148"/>
      <c r="AJ908" s="149"/>
      <c r="AK908" s="148" t="str">
        <f t="shared" si="42"/>
        <v>GFS</v>
      </c>
      <c r="AL908" s="148" t="str">
        <f t="shared" si="43"/>
        <v>Non- ICB</v>
      </c>
      <c r="AM908" s="196" t="str">
        <f t="shared" si="44"/>
        <v>GFS/Non- ICB</v>
      </c>
    </row>
    <row r="909" spans="1:39" x14ac:dyDescent="0.25">
      <c r="A909" s="195" t="str">
        <f>IF(ISERROR(MATCH(H909,PriorMonth!H:H,0)),"New","Unresolved")</f>
        <v>New</v>
      </c>
      <c r="B909" s="148">
        <v>413</v>
      </c>
      <c r="C909" s="149" t="s">
        <v>136</v>
      </c>
      <c r="D909" s="148" t="s">
        <v>13</v>
      </c>
      <c r="E909" s="148">
        <v>8205</v>
      </c>
      <c r="F909" s="149" t="s">
        <v>130</v>
      </c>
      <c r="G909" s="148" t="s">
        <v>14</v>
      </c>
      <c r="H909" s="148">
        <v>4130110183248</v>
      </c>
      <c r="I909" s="149" t="s">
        <v>537</v>
      </c>
      <c r="J909" s="148" t="s">
        <v>150</v>
      </c>
      <c r="K909" s="148">
        <v>42853</v>
      </c>
      <c r="L909" s="149">
        <v>40</v>
      </c>
      <c r="M909" s="148" t="s">
        <v>127</v>
      </c>
      <c r="N909" s="148" t="s">
        <v>128</v>
      </c>
      <c r="O909" s="149">
        <v>42892</v>
      </c>
      <c r="P909" s="148" t="s">
        <v>1878</v>
      </c>
      <c r="Q909" s="148">
        <v>1</v>
      </c>
      <c r="R909" s="149" t="s">
        <v>33</v>
      </c>
      <c r="S909" s="148">
        <v>5918.4</v>
      </c>
      <c r="T909" s="148" t="s">
        <v>100</v>
      </c>
      <c r="U909" s="149">
        <v>5918.4</v>
      </c>
      <c r="V909" s="148" t="s">
        <v>100</v>
      </c>
      <c r="W909" s="148">
        <v>5918.4</v>
      </c>
      <c r="X909" s="149" t="s">
        <v>100</v>
      </c>
      <c r="Y909" s="148" t="s">
        <v>114</v>
      </c>
      <c r="Z909" s="148">
        <v>5.92</v>
      </c>
      <c r="AA909" s="149">
        <v>1</v>
      </c>
      <c r="AB909" s="148" t="s">
        <v>629</v>
      </c>
      <c r="AC909" s="148" t="s">
        <v>762</v>
      </c>
      <c r="AD909" s="149" t="s">
        <v>1491</v>
      </c>
      <c r="AE909" s="148" t="s">
        <v>349</v>
      </c>
      <c r="AF909" s="148"/>
      <c r="AG909" s="149"/>
      <c r="AH909" s="148"/>
      <c r="AI909" s="148"/>
      <c r="AJ909" s="149"/>
      <c r="AK909" s="148" t="str">
        <f t="shared" si="42"/>
        <v>GFS</v>
      </c>
      <c r="AL909" s="148" t="str">
        <f t="shared" si="43"/>
        <v>Non- ICB</v>
      </c>
      <c r="AM909" s="196" t="str">
        <f t="shared" si="44"/>
        <v>GFS/Non- ICB</v>
      </c>
    </row>
    <row r="910" spans="1:39" x14ac:dyDescent="0.25">
      <c r="A910" s="195" t="str">
        <f>IF(ISERROR(MATCH(H910,PriorMonth!H:H,0)),"New","Unresolved")</f>
        <v>Unresolved</v>
      </c>
      <c r="B910" s="148">
        <v>8520</v>
      </c>
      <c r="C910" s="149" t="s">
        <v>842</v>
      </c>
      <c r="D910" s="148" t="s">
        <v>19</v>
      </c>
      <c r="E910" s="148">
        <v>8115</v>
      </c>
      <c r="F910" s="149" t="s">
        <v>654</v>
      </c>
      <c r="G910" s="148" t="s">
        <v>22</v>
      </c>
      <c r="H910" s="148" t="s">
        <v>1597</v>
      </c>
      <c r="I910" s="149" t="s">
        <v>54</v>
      </c>
      <c r="J910" s="148" t="s">
        <v>381</v>
      </c>
      <c r="K910" s="148">
        <v>42769</v>
      </c>
      <c r="L910" s="149">
        <v>124</v>
      </c>
      <c r="M910" s="148" t="s">
        <v>111</v>
      </c>
      <c r="N910" s="148" t="s">
        <v>42</v>
      </c>
      <c r="O910" s="149">
        <v>42830</v>
      </c>
      <c r="P910" s="148" t="s">
        <v>838</v>
      </c>
      <c r="Q910" s="148">
        <v>63</v>
      </c>
      <c r="R910" s="149" t="s">
        <v>35</v>
      </c>
      <c r="S910" s="148">
        <v>428158</v>
      </c>
      <c r="T910" s="148" t="s">
        <v>197</v>
      </c>
      <c r="U910" s="149">
        <v>5919.2</v>
      </c>
      <c r="V910" s="148" t="s">
        <v>197</v>
      </c>
      <c r="W910" s="148">
        <v>428158.09270296857</v>
      </c>
      <c r="X910" s="149" t="s">
        <v>100</v>
      </c>
      <c r="Y910" s="148" t="s">
        <v>114</v>
      </c>
      <c r="Z910" s="148">
        <v>5.92</v>
      </c>
      <c r="AA910" s="149">
        <v>1</v>
      </c>
      <c r="AB910" s="148" t="s">
        <v>630</v>
      </c>
      <c r="AC910" s="148" t="s">
        <v>513</v>
      </c>
      <c r="AD910" s="149" t="s">
        <v>402</v>
      </c>
      <c r="AE910" s="148" t="s">
        <v>350</v>
      </c>
      <c r="AF910" s="148"/>
      <c r="AG910" s="149"/>
      <c r="AH910" s="148"/>
      <c r="AI910" s="148"/>
      <c r="AJ910" s="149"/>
      <c r="AK910" s="148" t="str">
        <f t="shared" si="42"/>
        <v>Non-GFS</v>
      </c>
      <c r="AL910" s="148" t="str">
        <f t="shared" si="43"/>
        <v>Non- ICB</v>
      </c>
      <c r="AM910" s="196" t="str">
        <f t="shared" si="44"/>
        <v>Non-GFS/Non- ICB</v>
      </c>
    </row>
    <row r="911" spans="1:39" x14ac:dyDescent="0.25">
      <c r="A911" s="195" t="str">
        <f>IF(ISERROR(MATCH(H911,PriorMonth!H:H,0)),"New","Unresolved")</f>
        <v>New</v>
      </c>
      <c r="B911" s="148">
        <v>413</v>
      </c>
      <c r="C911" s="149" t="s">
        <v>136</v>
      </c>
      <c r="D911" s="148" t="s">
        <v>13</v>
      </c>
      <c r="E911" s="148">
        <v>8205</v>
      </c>
      <c r="F911" s="149" t="s">
        <v>130</v>
      </c>
      <c r="G911" s="148" t="s">
        <v>14</v>
      </c>
      <c r="H911" s="148">
        <v>4130110181984</v>
      </c>
      <c r="I911" s="149" t="s">
        <v>537</v>
      </c>
      <c r="J911" s="148" t="s">
        <v>150</v>
      </c>
      <c r="K911" s="148">
        <v>42849</v>
      </c>
      <c r="L911" s="149">
        <v>44</v>
      </c>
      <c r="M911" s="148" t="s">
        <v>127</v>
      </c>
      <c r="N911" s="148" t="s">
        <v>128</v>
      </c>
      <c r="O911" s="149">
        <v>42892</v>
      </c>
      <c r="P911" s="148" t="s">
        <v>1878</v>
      </c>
      <c r="Q911" s="148">
        <v>1</v>
      </c>
      <c r="R911" s="149" t="s">
        <v>33</v>
      </c>
      <c r="S911" s="148">
        <v>5896</v>
      </c>
      <c r="T911" s="148" t="s">
        <v>100</v>
      </c>
      <c r="U911" s="149">
        <v>5896</v>
      </c>
      <c r="V911" s="148" t="s">
        <v>100</v>
      </c>
      <c r="W911" s="148">
        <v>5896</v>
      </c>
      <c r="X911" s="149" t="s">
        <v>100</v>
      </c>
      <c r="Y911" s="148" t="s">
        <v>114</v>
      </c>
      <c r="Z911" s="148">
        <v>5.9</v>
      </c>
      <c r="AA911" s="149">
        <v>1</v>
      </c>
      <c r="AB911" s="148" t="s">
        <v>629</v>
      </c>
      <c r="AC911" s="148" t="s">
        <v>762</v>
      </c>
      <c r="AD911" s="149" t="s">
        <v>1491</v>
      </c>
      <c r="AE911" s="148" t="s">
        <v>349</v>
      </c>
      <c r="AF911" s="148"/>
      <c r="AG911" s="149"/>
      <c r="AH911" s="148"/>
      <c r="AI911" s="148"/>
      <c r="AJ911" s="149"/>
      <c r="AK911" s="148" t="str">
        <f t="shared" si="42"/>
        <v>GFS</v>
      </c>
      <c r="AL911" s="148" t="str">
        <f t="shared" si="43"/>
        <v>Non- ICB</v>
      </c>
      <c r="AM911" s="196" t="str">
        <f t="shared" si="44"/>
        <v>GFS/Non- ICB</v>
      </c>
    </row>
    <row r="912" spans="1:39" x14ac:dyDescent="0.25">
      <c r="A912" s="195" t="str">
        <f>IF(ISERROR(MATCH(H912,PriorMonth!H:H,0)),"New","Unresolved")</f>
        <v>New</v>
      </c>
      <c r="B912" s="148">
        <v>8310</v>
      </c>
      <c r="C912" s="149" t="s">
        <v>170</v>
      </c>
      <c r="D912" s="148" t="s">
        <v>14</v>
      </c>
      <c r="E912" s="148">
        <v>95</v>
      </c>
      <c r="F912" s="149" t="s">
        <v>153</v>
      </c>
      <c r="G912" s="148" t="s">
        <v>17</v>
      </c>
      <c r="H912" s="148" t="s">
        <v>2933</v>
      </c>
      <c r="I912" s="149" t="s">
        <v>57</v>
      </c>
      <c r="J912" s="148" t="s">
        <v>133</v>
      </c>
      <c r="K912" s="148">
        <v>42523</v>
      </c>
      <c r="L912" s="149">
        <v>370</v>
      </c>
      <c r="M912" s="148" t="s">
        <v>158</v>
      </c>
      <c r="N912" s="148" t="s">
        <v>41</v>
      </c>
      <c r="O912" s="149">
        <v>42892</v>
      </c>
      <c r="P912" s="148" t="s">
        <v>1878</v>
      </c>
      <c r="Q912" s="148">
        <v>1</v>
      </c>
      <c r="R912" s="149" t="s">
        <v>33</v>
      </c>
      <c r="S912" s="148">
        <v>24625.47</v>
      </c>
      <c r="T912" s="148" t="s">
        <v>242</v>
      </c>
      <c r="U912" s="149">
        <v>5903.69</v>
      </c>
      <c r="V912" s="148" t="s">
        <v>242</v>
      </c>
      <c r="W912" s="148">
        <v>24625.468008569307</v>
      </c>
      <c r="X912" s="149" t="s">
        <v>100</v>
      </c>
      <c r="Y912" s="148" t="s">
        <v>114</v>
      </c>
      <c r="Z912" s="148">
        <v>5.9</v>
      </c>
      <c r="AA912" s="149">
        <v>1</v>
      </c>
      <c r="AB912" s="148" t="s">
        <v>630</v>
      </c>
      <c r="AC912" s="148" t="s">
        <v>410</v>
      </c>
      <c r="AD912" s="149" t="s">
        <v>2934</v>
      </c>
      <c r="AE912" s="148" t="s">
        <v>350</v>
      </c>
      <c r="AF912" s="148"/>
      <c r="AG912" s="149"/>
      <c r="AH912" s="148"/>
      <c r="AI912" s="148"/>
      <c r="AJ912" s="149"/>
      <c r="AK912" s="148" t="str">
        <f t="shared" si="42"/>
        <v>GFS</v>
      </c>
      <c r="AL912" s="148" t="str">
        <f t="shared" si="43"/>
        <v>Non- ICB</v>
      </c>
      <c r="AM912" s="196" t="str">
        <f t="shared" si="44"/>
        <v>GFS/Non- ICB</v>
      </c>
    </row>
    <row r="913" spans="1:39" x14ac:dyDescent="0.25">
      <c r="A913" s="195" t="str">
        <f>IF(ISERROR(MATCH(H913,PriorMonth!H:H,0)),"New","Unresolved")</f>
        <v>New</v>
      </c>
      <c r="B913" s="148">
        <v>8310</v>
      </c>
      <c r="C913" s="149" t="s">
        <v>170</v>
      </c>
      <c r="D913" s="148" t="s">
        <v>14</v>
      </c>
      <c r="E913" s="148">
        <v>95</v>
      </c>
      <c r="F913" s="149" t="s">
        <v>153</v>
      </c>
      <c r="G913" s="148" t="s">
        <v>17</v>
      </c>
      <c r="H913" s="148" t="s">
        <v>2959</v>
      </c>
      <c r="I913" s="149" t="s">
        <v>57</v>
      </c>
      <c r="J913" s="148" t="s">
        <v>133</v>
      </c>
      <c r="K913" s="148">
        <v>42493</v>
      </c>
      <c r="L913" s="149">
        <v>400</v>
      </c>
      <c r="M913" s="148" t="s">
        <v>158</v>
      </c>
      <c r="N913" s="148" t="s">
        <v>41</v>
      </c>
      <c r="O913" s="149">
        <v>42892</v>
      </c>
      <c r="P913" s="148" t="s">
        <v>1878</v>
      </c>
      <c r="Q913" s="148">
        <v>1</v>
      </c>
      <c r="R913" s="149" t="s">
        <v>33</v>
      </c>
      <c r="S913" s="148">
        <v>24625.47</v>
      </c>
      <c r="T913" s="148" t="s">
        <v>242</v>
      </c>
      <c r="U913" s="149">
        <v>5903.69</v>
      </c>
      <c r="V913" s="148" t="s">
        <v>242</v>
      </c>
      <c r="W913" s="148">
        <v>24625.468008569307</v>
      </c>
      <c r="X913" s="149" t="s">
        <v>100</v>
      </c>
      <c r="Y913" s="148" t="s">
        <v>114</v>
      </c>
      <c r="Z913" s="148">
        <v>5.9</v>
      </c>
      <c r="AA913" s="149">
        <v>1</v>
      </c>
      <c r="AB913" s="148" t="s">
        <v>630</v>
      </c>
      <c r="AC913" s="148" t="s">
        <v>410</v>
      </c>
      <c r="AD913" s="149" t="s">
        <v>2960</v>
      </c>
      <c r="AE913" s="148" t="s">
        <v>350</v>
      </c>
      <c r="AF913" s="148"/>
      <c r="AG913" s="149"/>
      <c r="AH913" s="148"/>
      <c r="AI913" s="148"/>
      <c r="AJ913" s="149"/>
      <c r="AK913" s="148" t="str">
        <f t="shared" si="42"/>
        <v>GFS</v>
      </c>
      <c r="AL913" s="148" t="str">
        <f t="shared" si="43"/>
        <v>Non- ICB</v>
      </c>
      <c r="AM913" s="196" t="str">
        <f t="shared" si="44"/>
        <v>GFS/Non- ICB</v>
      </c>
    </row>
    <row r="914" spans="1:39" x14ac:dyDescent="0.25">
      <c r="A914" s="195" t="str">
        <f>IF(ISERROR(MATCH(H914,PriorMonth!H:H,0)),"New","Unresolved")</f>
        <v>Unresolved</v>
      </c>
      <c r="B914" s="148">
        <v>8520</v>
      </c>
      <c r="C914" s="149" t="s">
        <v>842</v>
      </c>
      <c r="D914" s="148" t="s">
        <v>19</v>
      </c>
      <c r="E914" s="148">
        <v>3011</v>
      </c>
      <c r="F914" s="149" t="s">
        <v>164</v>
      </c>
      <c r="G914" s="148" t="s">
        <v>22</v>
      </c>
      <c r="H914" s="148">
        <v>85200310084954</v>
      </c>
      <c r="I914" s="149" t="s">
        <v>537</v>
      </c>
      <c r="J914" s="148" t="s">
        <v>311</v>
      </c>
      <c r="K914" s="148">
        <v>42676</v>
      </c>
      <c r="L914" s="149">
        <v>217</v>
      </c>
      <c r="M914" s="148" t="s">
        <v>111</v>
      </c>
      <c r="N914" s="148" t="s">
        <v>42</v>
      </c>
      <c r="O914" s="149">
        <v>42709</v>
      </c>
      <c r="P914" s="148" t="s">
        <v>651</v>
      </c>
      <c r="Q914" s="148">
        <v>184</v>
      </c>
      <c r="R914" s="149" t="s">
        <v>37</v>
      </c>
      <c r="S914" s="148">
        <v>425956</v>
      </c>
      <c r="T914" s="148" t="s">
        <v>197</v>
      </c>
      <c r="U914" s="149">
        <v>5888.76</v>
      </c>
      <c r="V914" s="148" t="s">
        <v>197</v>
      </c>
      <c r="W914" s="148">
        <v>425956.2525316822</v>
      </c>
      <c r="X914" s="149" t="s">
        <v>100</v>
      </c>
      <c r="Y914" s="148" t="s">
        <v>114</v>
      </c>
      <c r="Z914" s="148">
        <v>5.89</v>
      </c>
      <c r="AA914" s="149">
        <v>1</v>
      </c>
      <c r="AB914" s="148" t="s">
        <v>630</v>
      </c>
      <c r="AC914" s="148" t="s">
        <v>635</v>
      </c>
      <c r="AD914" s="149" t="s">
        <v>772</v>
      </c>
      <c r="AE914" s="148" t="s">
        <v>350</v>
      </c>
      <c r="AF914" s="148"/>
      <c r="AG914" s="149"/>
      <c r="AH914" s="148"/>
      <c r="AI914" s="148"/>
      <c r="AJ914" s="149"/>
      <c r="AK914" s="148" t="str">
        <f t="shared" si="42"/>
        <v>GFS</v>
      </c>
      <c r="AL914" s="148" t="str">
        <f t="shared" si="43"/>
        <v>Non- ICB</v>
      </c>
      <c r="AM914" s="196" t="str">
        <f t="shared" si="44"/>
        <v>GFS/Non- ICB</v>
      </c>
    </row>
    <row r="915" spans="1:39" x14ac:dyDescent="0.25">
      <c r="A915" s="195" t="str">
        <f>IF(ISERROR(MATCH(H915,PriorMonth!H:H,0)),"New","Unresolved")</f>
        <v>Unresolved</v>
      </c>
      <c r="B915" s="148">
        <v>8520</v>
      </c>
      <c r="C915" s="149" t="s">
        <v>842</v>
      </c>
      <c r="D915" s="148" t="s">
        <v>19</v>
      </c>
      <c r="E915" s="148">
        <v>8420</v>
      </c>
      <c r="F915" s="149" t="s">
        <v>234</v>
      </c>
      <c r="G915" s="148" t="s">
        <v>19</v>
      </c>
      <c r="H915" s="148">
        <v>85200310077672</v>
      </c>
      <c r="I915" s="149" t="s">
        <v>54</v>
      </c>
      <c r="J915" s="148" t="s">
        <v>312</v>
      </c>
      <c r="K915" s="148">
        <v>42430</v>
      </c>
      <c r="L915" s="149">
        <v>463</v>
      </c>
      <c r="M915" s="148" t="s">
        <v>158</v>
      </c>
      <c r="N915" s="148" t="s">
        <v>41</v>
      </c>
      <c r="O915" s="149">
        <v>42495</v>
      </c>
      <c r="P915" s="148" t="s">
        <v>268</v>
      </c>
      <c r="Q915" s="148">
        <v>398</v>
      </c>
      <c r="R915" s="149" t="s">
        <v>40</v>
      </c>
      <c r="S915" s="148">
        <v>425873.35</v>
      </c>
      <c r="T915" s="148" t="s">
        <v>197</v>
      </c>
      <c r="U915" s="149">
        <v>5887.61</v>
      </c>
      <c r="V915" s="148" t="s">
        <v>197</v>
      </c>
      <c r="W915" s="148">
        <v>425873.06868815463</v>
      </c>
      <c r="X915" s="149" t="s">
        <v>100</v>
      </c>
      <c r="Y915" s="148" t="s">
        <v>107</v>
      </c>
      <c r="Z915" s="148">
        <v>5.89</v>
      </c>
      <c r="AA915" s="149">
        <v>1</v>
      </c>
      <c r="AB915" s="148" t="s">
        <v>630</v>
      </c>
      <c r="AC915" s="148" t="s">
        <v>481</v>
      </c>
      <c r="AD915" s="149" t="s">
        <v>400</v>
      </c>
      <c r="AE915" s="148" t="s">
        <v>350</v>
      </c>
      <c r="AF915" s="148"/>
      <c r="AG915" s="149"/>
      <c r="AH915" s="148"/>
      <c r="AI915" s="148"/>
      <c r="AJ915" s="149"/>
      <c r="AK915" s="148" t="str">
        <f t="shared" si="42"/>
        <v>GFS</v>
      </c>
      <c r="AL915" s="148" t="str">
        <f t="shared" si="43"/>
        <v>Non- ICB</v>
      </c>
      <c r="AM915" s="196" t="str">
        <f t="shared" si="44"/>
        <v>GFS/Non- ICB</v>
      </c>
    </row>
    <row r="916" spans="1:39" x14ac:dyDescent="0.25">
      <c r="A916" s="195" t="str">
        <f>IF(ISERROR(MATCH(H916,PriorMonth!H:H,0)),"New","Unresolved")</f>
        <v>New</v>
      </c>
      <c r="B916" s="148">
        <v>8520</v>
      </c>
      <c r="C916" s="149" t="s">
        <v>842</v>
      </c>
      <c r="D916" s="148" t="s">
        <v>19</v>
      </c>
      <c r="E916" s="148">
        <v>8243</v>
      </c>
      <c r="F916" s="149" t="s">
        <v>120</v>
      </c>
      <c r="G916" s="148" t="s">
        <v>14</v>
      </c>
      <c r="H916" s="148">
        <v>85201910000623</v>
      </c>
      <c r="I916" s="149" t="s">
        <v>277</v>
      </c>
      <c r="J916" s="148" t="s">
        <v>909</v>
      </c>
      <c r="K916" s="148">
        <v>42828</v>
      </c>
      <c r="L916" s="149">
        <v>65</v>
      </c>
      <c r="M916" s="148" t="s">
        <v>111</v>
      </c>
      <c r="N916" s="148" t="s">
        <v>42</v>
      </c>
      <c r="O916" s="149">
        <v>42892</v>
      </c>
      <c r="P916" s="148" t="s">
        <v>1878</v>
      </c>
      <c r="Q916" s="148">
        <v>1</v>
      </c>
      <c r="R916" s="149" t="s">
        <v>33</v>
      </c>
      <c r="S916" s="148">
        <v>422280</v>
      </c>
      <c r="T916" s="148" t="s">
        <v>197</v>
      </c>
      <c r="U916" s="149">
        <v>5837.94</v>
      </c>
      <c r="V916" s="148" t="s">
        <v>197</v>
      </c>
      <c r="W916" s="148">
        <v>422280.24998553324</v>
      </c>
      <c r="X916" s="149" t="s">
        <v>100</v>
      </c>
      <c r="Y916" s="148" t="s">
        <v>114</v>
      </c>
      <c r="Z916" s="148">
        <v>5.84</v>
      </c>
      <c r="AA916" s="149">
        <v>1</v>
      </c>
      <c r="AB916" s="148" t="s">
        <v>630</v>
      </c>
      <c r="AC916" s="148" t="s">
        <v>660</v>
      </c>
      <c r="AD916" s="149" t="s">
        <v>358</v>
      </c>
      <c r="AE916" s="148" t="s">
        <v>350</v>
      </c>
      <c r="AF916" s="148"/>
      <c r="AG916" s="149"/>
      <c r="AH916" s="148"/>
      <c r="AI916" s="148"/>
      <c r="AJ916" s="149"/>
      <c r="AK916" s="148" t="str">
        <f t="shared" si="42"/>
        <v>GFS</v>
      </c>
      <c r="AL916" s="148" t="str">
        <f t="shared" si="43"/>
        <v>Non- ICB</v>
      </c>
      <c r="AM916" s="196" t="str">
        <f t="shared" si="44"/>
        <v>GFS/Non- ICB</v>
      </c>
    </row>
    <row r="917" spans="1:39" x14ac:dyDescent="0.25">
      <c r="A917" s="195" t="str">
        <f>IF(ISERROR(MATCH(H917,PriorMonth!H:H,0)),"New","Unresolved")</f>
        <v>Unresolved</v>
      </c>
      <c r="B917" s="148">
        <v>8520</v>
      </c>
      <c r="C917" s="149" t="s">
        <v>842</v>
      </c>
      <c r="D917" s="148" t="s">
        <v>19</v>
      </c>
      <c r="E917" s="148">
        <v>199</v>
      </c>
      <c r="F917" s="149" t="s">
        <v>137</v>
      </c>
      <c r="G917" s="148" t="s">
        <v>22</v>
      </c>
      <c r="H917" s="148">
        <v>85200710013251</v>
      </c>
      <c r="I917" s="149" t="s">
        <v>277</v>
      </c>
      <c r="J917" s="148" t="s">
        <v>562</v>
      </c>
      <c r="K917" s="148">
        <v>42704</v>
      </c>
      <c r="L917" s="149">
        <v>189</v>
      </c>
      <c r="M917" s="148" t="s">
        <v>111</v>
      </c>
      <c r="N917" s="148" t="s">
        <v>42</v>
      </c>
      <c r="O917" s="149">
        <v>42776</v>
      </c>
      <c r="P917" s="148" t="s">
        <v>838</v>
      </c>
      <c r="Q917" s="148">
        <v>117</v>
      </c>
      <c r="R917" s="149" t="s">
        <v>36</v>
      </c>
      <c r="S917" s="148">
        <v>421857</v>
      </c>
      <c r="T917" s="148" t="s">
        <v>197</v>
      </c>
      <c r="U917" s="149">
        <v>5832.09</v>
      </c>
      <c r="V917" s="148" t="s">
        <v>197</v>
      </c>
      <c r="W917" s="148">
        <v>421857.09739019733</v>
      </c>
      <c r="X917" s="149" t="s">
        <v>100</v>
      </c>
      <c r="Y917" s="148" t="s">
        <v>114</v>
      </c>
      <c r="Z917" s="148">
        <v>5.83</v>
      </c>
      <c r="AA917" s="149">
        <v>1</v>
      </c>
      <c r="AB917" s="148" t="s">
        <v>630</v>
      </c>
      <c r="AC917" s="148" t="s">
        <v>484</v>
      </c>
      <c r="AD917" s="149" t="s">
        <v>396</v>
      </c>
      <c r="AE917" s="148" t="s">
        <v>350</v>
      </c>
      <c r="AF917" s="148"/>
      <c r="AG917" s="149"/>
      <c r="AH917" s="148"/>
      <c r="AI917" s="148"/>
      <c r="AJ917" s="149"/>
      <c r="AK917" s="148" t="str">
        <f t="shared" si="42"/>
        <v>GFS</v>
      </c>
      <c r="AL917" s="148" t="str">
        <f t="shared" si="43"/>
        <v>Non- ICB</v>
      </c>
      <c r="AM917" s="196" t="str">
        <f t="shared" si="44"/>
        <v>GFS/Non- ICB</v>
      </c>
    </row>
    <row r="918" spans="1:39" x14ac:dyDescent="0.25">
      <c r="A918" s="195" t="str">
        <f>IF(ISERROR(MATCH(H918,PriorMonth!H:H,0)),"New","Unresolved")</f>
        <v>Unresolved</v>
      </c>
      <c r="B918" s="148">
        <v>8520</v>
      </c>
      <c r="C918" s="149" t="s">
        <v>842</v>
      </c>
      <c r="D918" s="148" t="s">
        <v>19</v>
      </c>
      <c r="E918" s="148">
        <v>787</v>
      </c>
      <c r="F918" s="149" t="s">
        <v>157</v>
      </c>
      <c r="G918" s="148" t="s">
        <v>16</v>
      </c>
      <c r="H918" s="148">
        <v>85200310086135</v>
      </c>
      <c r="I918" s="149" t="s">
        <v>55</v>
      </c>
      <c r="J918" s="148" t="s">
        <v>322</v>
      </c>
      <c r="K918" s="148">
        <v>42727</v>
      </c>
      <c r="L918" s="149">
        <v>166</v>
      </c>
      <c r="M918" s="148" t="s">
        <v>111</v>
      </c>
      <c r="N918" s="148" t="s">
        <v>42</v>
      </c>
      <c r="O918" s="149">
        <v>42800</v>
      </c>
      <c r="P918" s="148" t="s">
        <v>838</v>
      </c>
      <c r="Q918" s="148">
        <v>93</v>
      </c>
      <c r="R918" s="149" t="s">
        <v>36</v>
      </c>
      <c r="S918" s="148">
        <v>419958</v>
      </c>
      <c r="T918" s="148" t="s">
        <v>197</v>
      </c>
      <c r="U918" s="149">
        <v>5805.84</v>
      </c>
      <c r="V918" s="148" t="s">
        <v>197</v>
      </c>
      <c r="W918" s="148">
        <v>419958.33574445924</v>
      </c>
      <c r="X918" s="149" t="s">
        <v>100</v>
      </c>
      <c r="Y918" s="148" t="s">
        <v>114</v>
      </c>
      <c r="Z918" s="148">
        <v>5.81</v>
      </c>
      <c r="AA918" s="149">
        <v>1</v>
      </c>
      <c r="AB918" s="148" t="s">
        <v>630</v>
      </c>
      <c r="AC918" s="148" t="s">
        <v>419</v>
      </c>
      <c r="AD918" s="149" t="s">
        <v>2017</v>
      </c>
      <c r="AE918" s="148" t="s">
        <v>350</v>
      </c>
      <c r="AF918" s="148"/>
      <c r="AG918" s="149"/>
      <c r="AH918" s="148"/>
      <c r="AI918" s="148"/>
      <c r="AJ918" s="149"/>
      <c r="AK918" s="148" t="str">
        <f t="shared" si="42"/>
        <v>GFS</v>
      </c>
      <c r="AL918" s="148" t="str">
        <f t="shared" si="43"/>
        <v>Non- ICB</v>
      </c>
      <c r="AM918" s="196" t="str">
        <f t="shared" si="44"/>
        <v>GFS/Non- ICB</v>
      </c>
    </row>
    <row r="919" spans="1:39" x14ac:dyDescent="0.25">
      <c r="A919" s="195" t="str">
        <f>IF(ISERROR(MATCH(H919,PriorMonth!H:H,0)),"New","Unresolved")</f>
        <v>Unresolved</v>
      </c>
      <c r="B919" s="148">
        <v>8520</v>
      </c>
      <c r="C919" s="149" t="s">
        <v>842</v>
      </c>
      <c r="D919" s="148" t="s">
        <v>19</v>
      </c>
      <c r="E919" s="148">
        <v>3011</v>
      </c>
      <c r="F919" s="149" t="s">
        <v>164</v>
      </c>
      <c r="G919" s="148" t="s">
        <v>22</v>
      </c>
      <c r="H919" s="148">
        <v>85200310085596</v>
      </c>
      <c r="I919" s="149" t="s">
        <v>60</v>
      </c>
      <c r="J919" s="148" t="s">
        <v>319</v>
      </c>
      <c r="K919" s="148">
        <v>42704</v>
      </c>
      <c r="L919" s="149">
        <v>189</v>
      </c>
      <c r="M919" s="148" t="s">
        <v>118</v>
      </c>
      <c r="N919" s="148" t="s">
        <v>41</v>
      </c>
      <c r="O919" s="149">
        <v>42733</v>
      </c>
      <c r="P919" s="148" t="s">
        <v>651</v>
      </c>
      <c r="Q919" s="148">
        <v>160</v>
      </c>
      <c r="R919" s="149" t="s">
        <v>39</v>
      </c>
      <c r="S919" s="148">
        <v>420244.44</v>
      </c>
      <c r="T919" s="148" t="s">
        <v>197</v>
      </c>
      <c r="U919" s="149">
        <v>5809.8</v>
      </c>
      <c r="V919" s="148" t="s">
        <v>197</v>
      </c>
      <c r="W919" s="148">
        <v>420244.77750130201</v>
      </c>
      <c r="X919" s="149" t="s">
        <v>100</v>
      </c>
      <c r="Y919" s="148" t="s">
        <v>114</v>
      </c>
      <c r="Z919" s="148">
        <v>5.81</v>
      </c>
      <c r="AA919" s="149">
        <v>1</v>
      </c>
      <c r="AB919" s="148" t="s">
        <v>630</v>
      </c>
      <c r="AC919" s="148" t="s">
        <v>635</v>
      </c>
      <c r="AD919" s="149" t="s">
        <v>553</v>
      </c>
      <c r="AE919" s="148" t="s">
        <v>350</v>
      </c>
      <c r="AF919" s="148"/>
      <c r="AG919" s="149"/>
      <c r="AH919" s="148"/>
      <c r="AI919" s="148"/>
      <c r="AJ919" s="149"/>
      <c r="AK919" s="148" t="str">
        <f t="shared" si="42"/>
        <v>GFS</v>
      </c>
      <c r="AL919" s="148" t="str">
        <f t="shared" si="43"/>
        <v>Non- ICB</v>
      </c>
      <c r="AM919" s="196" t="str">
        <f t="shared" si="44"/>
        <v>GFS/Non- ICB</v>
      </c>
    </row>
    <row r="920" spans="1:39" x14ac:dyDescent="0.25">
      <c r="A920" s="195" t="str">
        <f>IF(ISERROR(MATCH(H920,PriorMonth!H:H,0)),"New","Unresolved")</f>
        <v>Unresolved</v>
      </c>
      <c r="B920" s="148">
        <v>8520</v>
      </c>
      <c r="C920" s="149" t="s">
        <v>842</v>
      </c>
      <c r="D920" s="148" t="s">
        <v>19</v>
      </c>
      <c r="E920" s="148">
        <v>787</v>
      </c>
      <c r="F920" s="149" t="s">
        <v>157</v>
      </c>
      <c r="G920" s="148" t="s">
        <v>16</v>
      </c>
      <c r="H920" s="148">
        <v>85200310085043</v>
      </c>
      <c r="I920" s="149" t="s">
        <v>55</v>
      </c>
      <c r="J920" s="148" t="s">
        <v>323</v>
      </c>
      <c r="K920" s="148">
        <v>42676</v>
      </c>
      <c r="L920" s="149">
        <v>217</v>
      </c>
      <c r="M920" s="148" t="s">
        <v>127</v>
      </c>
      <c r="N920" s="148" t="s">
        <v>128</v>
      </c>
      <c r="O920" s="149">
        <v>42706</v>
      </c>
      <c r="P920" s="148" t="s">
        <v>651</v>
      </c>
      <c r="Q920" s="148">
        <v>187</v>
      </c>
      <c r="R920" s="149" t="s">
        <v>37</v>
      </c>
      <c r="S920" s="148">
        <v>419958</v>
      </c>
      <c r="T920" s="148" t="s">
        <v>197</v>
      </c>
      <c r="U920" s="149">
        <v>5805.84</v>
      </c>
      <c r="V920" s="148" t="s">
        <v>197</v>
      </c>
      <c r="W920" s="148">
        <v>419958.33574445924</v>
      </c>
      <c r="X920" s="149" t="s">
        <v>100</v>
      </c>
      <c r="Y920" s="148" t="s">
        <v>114</v>
      </c>
      <c r="Z920" s="148">
        <v>5.81</v>
      </c>
      <c r="AA920" s="149">
        <v>1</v>
      </c>
      <c r="AB920" s="148" t="s">
        <v>630</v>
      </c>
      <c r="AC920" s="148" t="s">
        <v>419</v>
      </c>
      <c r="AD920" s="149" t="s">
        <v>774</v>
      </c>
      <c r="AE920" s="148" t="s">
        <v>350</v>
      </c>
      <c r="AF920" s="148"/>
      <c r="AG920" s="149"/>
      <c r="AH920" s="148"/>
      <c r="AI920" s="148"/>
      <c r="AJ920" s="149"/>
      <c r="AK920" s="148" t="str">
        <f t="shared" si="42"/>
        <v>GFS</v>
      </c>
      <c r="AL920" s="148" t="str">
        <f t="shared" si="43"/>
        <v>Non- ICB</v>
      </c>
      <c r="AM920" s="196" t="str">
        <f t="shared" si="44"/>
        <v>GFS/Non- ICB</v>
      </c>
    </row>
    <row r="921" spans="1:39" x14ac:dyDescent="0.25">
      <c r="A921" s="195" t="str">
        <f>IF(ISERROR(MATCH(H921,PriorMonth!H:H,0)),"New","Unresolved")</f>
        <v>Unresolved</v>
      </c>
      <c r="B921" s="148">
        <v>8520</v>
      </c>
      <c r="C921" s="149" t="s">
        <v>842</v>
      </c>
      <c r="D921" s="148" t="s">
        <v>19</v>
      </c>
      <c r="E921" s="148">
        <v>1350</v>
      </c>
      <c r="F921" s="149" t="s">
        <v>124</v>
      </c>
      <c r="G921" s="148" t="s">
        <v>21</v>
      </c>
      <c r="H921" s="148" t="s">
        <v>1665</v>
      </c>
      <c r="I921" s="149" t="s">
        <v>538</v>
      </c>
      <c r="J921" s="148" t="s">
        <v>381</v>
      </c>
      <c r="K921" s="148">
        <v>42769</v>
      </c>
      <c r="L921" s="149">
        <v>124</v>
      </c>
      <c r="M921" s="148" t="s">
        <v>127</v>
      </c>
      <c r="N921" s="148" t="s">
        <v>128</v>
      </c>
      <c r="O921" s="149">
        <v>42831</v>
      </c>
      <c r="P921" s="148" t="s">
        <v>838</v>
      </c>
      <c r="Q921" s="148">
        <v>62</v>
      </c>
      <c r="R921" s="149" t="s">
        <v>35</v>
      </c>
      <c r="S921" s="148">
        <v>419066</v>
      </c>
      <c r="T921" s="148" t="s">
        <v>197</v>
      </c>
      <c r="U921" s="149">
        <v>5793.5</v>
      </c>
      <c r="V921" s="148" t="s">
        <v>197</v>
      </c>
      <c r="W921" s="148">
        <v>419065.73693651985</v>
      </c>
      <c r="X921" s="149" t="s">
        <v>100</v>
      </c>
      <c r="Y921" s="148" t="s">
        <v>114</v>
      </c>
      <c r="Z921" s="148">
        <v>5.79</v>
      </c>
      <c r="AA921" s="149">
        <v>1</v>
      </c>
      <c r="AB921" s="148" t="s">
        <v>630</v>
      </c>
      <c r="AC921" s="148" t="s">
        <v>436</v>
      </c>
      <c r="AD921" s="149" t="s">
        <v>1666</v>
      </c>
      <c r="AE921" s="148" t="s">
        <v>350</v>
      </c>
      <c r="AF921" s="148"/>
      <c r="AG921" s="149"/>
      <c r="AH921" s="148"/>
      <c r="AI921" s="148"/>
      <c r="AJ921" s="149"/>
      <c r="AK921" s="148" t="str">
        <f t="shared" si="42"/>
        <v>Non-GFS</v>
      </c>
      <c r="AL921" s="148" t="str">
        <f t="shared" si="43"/>
        <v>Non- ICB</v>
      </c>
      <c r="AM921" s="196" t="str">
        <f t="shared" si="44"/>
        <v>Non-GFS/Non- ICB</v>
      </c>
    </row>
    <row r="922" spans="1:39" x14ac:dyDescent="0.25">
      <c r="A922" s="195" t="str">
        <f>IF(ISERROR(MATCH(H922,PriorMonth!H:H,0)),"New","Unresolved")</f>
        <v>New</v>
      </c>
      <c r="B922" s="148">
        <v>635</v>
      </c>
      <c r="C922" s="149" t="s">
        <v>142</v>
      </c>
      <c r="D922" s="148" t="s">
        <v>16</v>
      </c>
      <c r="E922" s="148">
        <v>413</v>
      </c>
      <c r="F922" s="149" t="s">
        <v>136</v>
      </c>
      <c r="G922" s="148" t="s">
        <v>13</v>
      </c>
      <c r="H922" s="148">
        <v>63503300006496</v>
      </c>
      <c r="I922" s="149" t="s">
        <v>57</v>
      </c>
      <c r="J922" s="148" t="s">
        <v>461</v>
      </c>
      <c r="K922" s="148">
        <v>42822</v>
      </c>
      <c r="L922" s="149">
        <v>71</v>
      </c>
      <c r="M922" s="148" t="s">
        <v>122</v>
      </c>
      <c r="N922" s="148" t="s">
        <v>41</v>
      </c>
      <c r="O922" s="149">
        <v>42893</v>
      </c>
      <c r="P922" s="148" t="s">
        <v>1878</v>
      </c>
      <c r="Q922" s="148">
        <v>0</v>
      </c>
      <c r="R922" s="149" t="s">
        <v>33</v>
      </c>
      <c r="S922" s="148">
        <v>5773</v>
      </c>
      <c r="T922" s="148" t="s">
        <v>100</v>
      </c>
      <c r="U922" s="149">
        <v>5773</v>
      </c>
      <c r="V922" s="148" t="s">
        <v>100</v>
      </c>
      <c r="W922" s="148">
        <v>5773</v>
      </c>
      <c r="X922" s="149" t="s">
        <v>100</v>
      </c>
      <c r="Y922" s="148" t="s">
        <v>114</v>
      </c>
      <c r="Z922" s="148">
        <v>5.77</v>
      </c>
      <c r="AA922" s="149">
        <v>1</v>
      </c>
      <c r="AB922" s="148" t="s">
        <v>629</v>
      </c>
      <c r="AC922" s="148" t="s">
        <v>428</v>
      </c>
      <c r="AD922" s="149" t="s">
        <v>367</v>
      </c>
      <c r="AE922" s="148" t="s">
        <v>349</v>
      </c>
      <c r="AF922" s="148"/>
      <c r="AG922" s="149"/>
      <c r="AH922" s="148"/>
      <c r="AI922" s="148"/>
      <c r="AJ922" s="149"/>
      <c r="AK922" s="148" t="str">
        <f t="shared" si="42"/>
        <v>GFS</v>
      </c>
      <c r="AL922" s="148" t="str">
        <f t="shared" si="43"/>
        <v>Non- ICB</v>
      </c>
      <c r="AM922" s="196" t="str">
        <f t="shared" si="44"/>
        <v>GFS/Non- ICB</v>
      </c>
    </row>
    <row r="923" spans="1:39" x14ac:dyDescent="0.25">
      <c r="A923" s="195" t="str">
        <f>IF(ISERROR(MATCH(H923,PriorMonth!H:H,0)),"New","Unresolved")</f>
        <v>Unresolved</v>
      </c>
      <c r="B923" s="148">
        <v>8520</v>
      </c>
      <c r="C923" s="149" t="s">
        <v>842</v>
      </c>
      <c r="D923" s="148" t="s">
        <v>19</v>
      </c>
      <c r="E923" s="148">
        <v>1750</v>
      </c>
      <c r="F923" s="149" t="s">
        <v>159</v>
      </c>
      <c r="G923" s="148" t="s">
        <v>18</v>
      </c>
      <c r="H923" s="148">
        <v>85201420001790</v>
      </c>
      <c r="I923" s="149" t="s">
        <v>538</v>
      </c>
      <c r="J923" s="148" t="s">
        <v>68</v>
      </c>
      <c r="K923" s="148">
        <v>42796</v>
      </c>
      <c r="L923" s="149">
        <v>97</v>
      </c>
      <c r="M923" s="148" t="s">
        <v>111</v>
      </c>
      <c r="N923" s="148" t="s">
        <v>42</v>
      </c>
      <c r="O923" s="149">
        <v>42860</v>
      </c>
      <c r="P923" s="148" t="s">
        <v>1878</v>
      </c>
      <c r="Q923" s="148">
        <v>33</v>
      </c>
      <c r="R923" s="149" t="s">
        <v>34</v>
      </c>
      <c r="S923" s="148">
        <v>417100.86</v>
      </c>
      <c r="T923" s="148" t="s">
        <v>197</v>
      </c>
      <c r="U923" s="149">
        <v>5766.34</v>
      </c>
      <c r="V923" s="148" t="s">
        <v>197</v>
      </c>
      <c r="W923" s="148">
        <v>417101.15155372955</v>
      </c>
      <c r="X923" s="149" t="s">
        <v>100</v>
      </c>
      <c r="Y923" s="148" t="s">
        <v>114</v>
      </c>
      <c r="Z923" s="148">
        <v>5.77</v>
      </c>
      <c r="AA923" s="149">
        <v>1</v>
      </c>
      <c r="AB923" s="148" t="s">
        <v>630</v>
      </c>
      <c r="AC923" s="148" t="s">
        <v>2042</v>
      </c>
      <c r="AD923" s="149" t="s">
        <v>2043</v>
      </c>
      <c r="AE923" s="148" t="s">
        <v>350</v>
      </c>
      <c r="AF923" s="148"/>
      <c r="AG923" s="149"/>
      <c r="AH923" s="148"/>
      <c r="AI923" s="148"/>
      <c r="AJ923" s="149"/>
      <c r="AK923" s="148" t="str">
        <f t="shared" si="42"/>
        <v>GFS</v>
      </c>
      <c r="AL923" s="148" t="str">
        <f t="shared" si="43"/>
        <v>ICB</v>
      </c>
      <c r="AM923" s="196" t="str">
        <f t="shared" si="44"/>
        <v>GFS/ICB</v>
      </c>
    </row>
    <row r="924" spans="1:39" x14ac:dyDescent="0.25">
      <c r="A924" s="195" t="str">
        <f>IF(ISERROR(MATCH(H924,PriorMonth!H:H,0)),"New","Unresolved")</f>
        <v>New</v>
      </c>
      <c r="B924" s="148">
        <v>95</v>
      </c>
      <c r="C924" s="149" t="s">
        <v>153</v>
      </c>
      <c r="D924" s="148" t="s">
        <v>17</v>
      </c>
      <c r="E924" s="148">
        <v>1340</v>
      </c>
      <c r="F924" s="149" t="s">
        <v>146</v>
      </c>
      <c r="G924" s="148" t="s">
        <v>21</v>
      </c>
      <c r="H924" s="148">
        <v>950110010880</v>
      </c>
      <c r="I924" s="149" t="s">
        <v>58</v>
      </c>
      <c r="J924" s="148" t="s">
        <v>195</v>
      </c>
      <c r="K924" s="148">
        <v>42821</v>
      </c>
      <c r="L924" s="149">
        <v>72</v>
      </c>
      <c r="M924" s="148" t="s">
        <v>111</v>
      </c>
      <c r="N924" s="148" t="s">
        <v>42</v>
      </c>
      <c r="O924" s="149">
        <v>42892</v>
      </c>
      <c r="P924" s="148" t="s">
        <v>1878</v>
      </c>
      <c r="Q924" s="148">
        <v>1</v>
      </c>
      <c r="R924" s="149" t="s">
        <v>33</v>
      </c>
      <c r="S924" s="148">
        <v>5763</v>
      </c>
      <c r="T924" s="148" t="s">
        <v>100</v>
      </c>
      <c r="U924" s="149">
        <v>5763</v>
      </c>
      <c r="V924" s="148" t="s">
        <v>100</v>
      </c>
      <c r="W924" s="148">
        <v>5763</v>
      </c>
      <c r="X924" s="149" t="s">
        <v>100</v>
      </c>
      <c r="Y924" s="148" t="s">
        <v>114</v>
      </c>
      <c r="Z924" s="148">
        <v>5.76</v>
      </c>
      <c r="AA924" s="149">
        <v>1</v>
      </c>
      <c r="AB924" s="148" t="s">
        <v>629</v>
      </c>
      <c r="AC924" s="148" t="s">
        <v>415</v>
      </c>
      <c r="AD924" s="149" t="s">
        <v>358</v>
      </c>
      <c r="AE924" s="148" t="s">
        <v>349</v>
      </c>
      <c r="AF924" s="148"/>
      <c r="AG924" s="149"/>
      <c r="AH924" s="148"/>
      <c r="AI924" s="148"/>
      <c r="AJ924" s="149"/>
      <c r="AK924" s="148" t="str">
        <f t="shared" si="42"/>
        <v>GFS</v>
      </c>
      <c r="AL924" s="148" t="str">
        <f t="shared" si="43"/>
        <v>Non- ICB</v>
      </c>
      <c r="AM924" s="196" t="str">
        <f t="shared" si="44"/>
        <v>GFS/Non- ICB</v>
      </c>
    </row>
    <row r="925" spans="1:39" x14ac:dyDescent="0.25">
      <c r="A925" s="195" t="str">
        <f>IF(ISERROR(MATCH(H925,PriorMonth!H:H,0)),"New","Unresolved")</f>
        <v>Unresolved</v>
      </c>
      <c r="B925" s="148">
        <v>8520</v>
      </c>
      <c r="C925" s="149" t="s">
        <v>842</v>
      </c>
      <c r="D925" s="148" t="s">
        <v>19</v>
      </c>
      <c r="E925" s="148">
        <v>1750</v>
      </c>
      <c r="F925" s="149" t="s">
        <v>159</v>
      </c>
      <c r="G925" s="148" t="s">
        <v>18</v>
      </c>
      <c r="H925" s="148">
        <v>85200610007324</v>
      </c>
      <c r="I925" s="149" t="s">
        <v>57</v>
      </c>
      <c r="J925" s="148" t="s">
        <v>499</v>
      </c>
      <c r="K925" s="148">
        <v>42773</v>
      </c>
      <c r="L925" s="149">
        <v>120</v>
      </c>
      <c r="M925" s="148" t="s">
        <v>111</v>
      </c>
      <c r="N925" s="148" t="s">
        <v>42</v>
      </c>
      <c r="O925" s="149">
        <v>42831</v>
      </c>
      <c r="P925" s="148" t="s">
        <v>838</v>
      </c>
      <c r="Q925" s="148">
        <v>62</v>
      </c>
      <c r="R925" s="149" t="s">
        <v>35</v>
      </c>
      <c r="S925" s="148">
        <v>415840</v>
      </c>
      <c r="T925" s="148" t="s">
        <v>197</v>
      </c>
      <c r="U925" s="149">
        <v>5748.9</v>
      </c>
      <c r="V925" s="148" t="s">
        <v>197</v>
      </c>
      <c r="W925" s="148">
        <v>415839.65048318962</v>
      </c>
      <c r="X925" s="149" t="s">
        <v>100</v>
      </c>
      <c r="Y925" s="148" t="s">
        <v>114</v>
      </c>
      <c r="Z925" s="148">
        <v>5.75</v>
      </c>
      <c r="AA925" s="149">
        <v>1</v>
      </c>
      <c r="AB925" s="148" t="s">
        <v>630</v>
      </c>
      <c r="AC925" s="148" t="s">
        <v>454</v>
      </c>
      <c r="AD925" s="149" t="s">
        <v>1498</v>
      </c>
      <c r="AE925" s="148" t="s">
        <v>350</v>
      </c>
      <c r="AF925" s="148"/>
      <c r="AG925" s="149"/>
      <c r="AH925" s="148"/>
      <c r="AI925" s="148"/>
      <c r="AJ925" s="149"/>
      <c r="AK925" s="148" t="str">
        <f t="shared" si="42"/>
        <v>GFS</v>
      </c>
      <c r="AL925" s="148" t="str">
        <f t="shared" si="43"/>
        <v>Non- ICB</v>
      </c>
      <c r="AM925" s="196" t="str">
        <f t="shared" si="44"/>
        <v>GFS/Non- ICB</v>
      </c>
    </row>
    <row r="926" spans="1:39" x14ac:dyDescent="0.25">
      <c r="A926" s="195" t="str">
        <f>IF(ISERROR(MATCH(H926,PriorMonth!H:H,0)),"New","Unresolved")</f>
        <v>Unresolved</v>
      </c>
      <c r="B926" s="148">
        <v>8520</v>
      </c>
      <c r="C926" s="149" t="s">
        <v>842</v>
      </c>
      <c r="D926" s="148" t="s">
        <v>19</v>
      </c>
      <c r="E926" s="148">
        <v>199</v>
      </c>
      <c r="F926" s="149" t="s">
        <v>137</v>
      </c>
      <c r="G926" s="148" t="s">
        <v>22</v>
      </c>
      <c r="H926" s="148" t="s">
        <v>1683</v>
      </c>
      <c r="I926" s="149" t="s">
        <v>54</v>
      </c>
      <c r="J926" s="148" t="s">
        <v>381</v>
      </c>
      <c r="K926" s="148">
        <v>42768</v>
      </c>
      <c r="L926" s="149">
        <v>125</v>
      </c>
      <c r="M926" s="148" t="s">
        <v>118</v>
      </c>
      <c r="N926" s="148" t="s">
        <v>41</v>
      </c>
      <c r="O926" s="149">
        <v>42830</v>
      </c>
      <c r="P926" s="148" t="s">
        <v>838</v>
      </c>
      <c r="Q926" s="148">
        <v>63</v>
      </c>
      <c r="R926" s="149" t="s">
        <v>35</v>
      </c>
      <c r="S926" s="148">
        <v>414226</v>
      </c>
      <c r="T926" s="148" t="s">
        <v>197</v>
      </c>
      <c r="U926" s="149">
        <v>5726.59</v>
      </c>
      <c r="V926" s="148" t="s">
        <v>197</v>
      </c>
      <c r="W926" s="148">
        <v>414225.8839187547</v>
      </c>
      <c r="X926" s="149" t="s">
        <v>100</v>
      </c>
      <c r="Y926" s="148" t="s">
        <v>114</v>
      </c>
      <c r="Z926" s="148">
        <v>5.73</v>
      </c>
      <c r="AA926" s="149">
        <v>1</v>
      </c>
      <c r="AB926" s="148" t="s">
        <v>630</v>
      </c>
      <c r="AC926" s="148" t="s">
        <v>484</v>
      </c>
      <c r="AD926" s="149" t="s">
        <v>363</v>
      </c>
      <c r="AE926" s="148" t="s">
        <v>350</v>
      </c>
      <c r="AF926" s="148"/>
      <c r="AG926" s="149"/>
      <c r="AH926" s="148"/>
      <c r="AI926" s="148"/>
      <c r="AJ926" s="149"/>
      <c r="AK926" s="148" t="str">
        <f t="shared" si="42"/>
        <v>Non-GFS</v>
      </c>
      <c r="AL926" s="148" t="str">
        <f t="shared" si="43"/>
        <v>Non- ICB</v>
      </c>
      <c r="AM926" s="196" t="str">
        <f t="shared" si="44"/>
        <v>Non-GFS/Non- ICB</v>
      </c>
    </row>
    <row r="927" spans="1:39" x14ac:dyDescent="0.25">
      <c r="A927" s="195" t="str">
        <f>IF(ISERROR(MATCH(H927,PriorMonth!H:H,0)),"New","Unresolved")</f>
        <v>Unresolved</v>
      </c>
      <c r="B927" s="148">
        <v>8520</v>
      </c>
      <c r="C927" s="149" t="s">
        <v>842</v>
      </c>
      <c r="D927" s="148" t="s">
        <v>19</v>
      </c>
      <c r="E927" s="148">
        <v>199</v>
      </c>
      <c r="F927" s="149" t="s">
        <v>137</v>
      </c>
      <c r="G927" s="148" t="s">
        <v>22</v>
      </c>
      <c r="H927" s="148" t="s">
        <v>1721</v>
      </c>
      <c r="I927" s="149" t="s">
        <v>54</v>
      </c>
      <c r="J927" s="148" t="s">
        <v>381</v>
      </c>
      <c r="K927" s="148">
        <v>42768</v>
      </c>
      <c r="L927" s="149">
        <v>125</v>
      </c>
      <c r="M927" s="148" t="s">
        <v>118</v>
      </c>
      <c r="N927" s="148" t="s">
        <v>41</v>
      </c>
      <c r="O927" s="149">
        <v>42830</v>
      </c>
      <c r="P927" s="148" t="s">
        <v>838</v>
      </c>
      <c r="Q927" s="148">
        <v>63</v>
      </c>
      <c r="R927" s="149" t="s">
        <v>35</v>
      </c>
      <c r="S927" s="148">
        <v>414452</v>
      </c>
      <c r="T927" s="148" t="s">
        <v>197</v>
      </c>
      <c r="U927" s="149">
        <v>5729.72</v>
      </c>
      <c r="V927" s="148" t="s">
        <v>197</v>
      </c>
      <c r="W927" s="148">
        <v>414452.28864070366</v>
      </c>
      <c r="X927" s="149" t="s">
        <v>100</v>
      </c>
      <c r="Y927" s="148" t="s">
        <v>114</v>
      </c>
      <c r="Z927" s="148">
        <v>5.73</v>
      </c>
      <c r="AA927" s="149">
        <v>1</v>
      </c>
      <c r="AB927" s="148" t="s">
        <v>630</v>
      </c>
      <c r="AC927" s="148" t="s">
        <v>484</v>
      </c>
      <c r="AD927" s="149" t="s">
        <v>363</v>
      </c>
      <c r="AE927" s="148" t="s">
        <v>350</v>
      </c>
      <c r="AF927" s="148"/>
      <c r="AG927" s="149"/>
      <c r="AH927" s="148"/>
      <c r="AI927" s="148"/>
      <c r="AJ927" s="149"/>
      <c r="AK927" s="148" t="str">
        <f t="shared" si="42"/>
        <v>Non-GFS</v>
      </c>
      <c r="AL927" s="148" t="str">
        <f t="shared" si="43"/>
        <v>Non- ICB</v>
      </c>
      <c r="AM927" s="196" t="str">
        <f t="shared" si="44"/>
        <v>Non-GFS/Non- ICB</v>
      </c>
    </row>
    <row r="928" spans="1:39" x14ac:dyDescent="0.25">
      <c r="A928" s="195" t="str">
        <f>IF(ISERROR(MATCH(H928,PriorMonth!H:H,0)),"New","Unresolved")</f>
        <v>New</v>
      </c>
      <c r="B928" s="148">
        <v>9701</v>
      </c>
      <c r="C928" s="149" t="s">
        <v>199</v>
      </c>
      <c r="D928" s="148" t="s">
        <v>14</v>
      </c>
      <c r="E928" s="148">
        <v>692</v>
      </c>
      <c r="F928" s="149" t="s">
        <v>187</v>
      </c>
      <c r="G928" s="148" t="s">
        <v>16</v>
      </c>
      <c r="H928" s="148">
        <v>97120170257</v>
      </c>
      <c r="I928" s="149" t="s">
        <v>57</v>
      </c>
      <c r="J928" s="148" t="s">
        <v>133</v>
      </c>
      <c r="K928" s="148">
        <v>42828</v>
      </c>
      <c r="L928" s="149">
        <v>65</v>
      </c>
      <c r="M928" s="148" t="s">
        <v>111</v>
      </c>
      <c r="N928" s="148" t="s">
        <v>42</v>
      </c>
      <c r="O928" s="149">
        <v>42892</v>
      </c>
      <c r="P928" s="148" t="s">
        <v>1878</v>
      </c>
      <c r="Q928" s="148">
        <v>1</v>
      </c>
      <c r="R928" s="149" t="s">
        <v>33</v>
      </c>
      <c r="S928" s="148">
        <v>5714.18</v>
      </c>
      <c r="T928" s="148" t="s">
        <v>100</v>
      </c>
      <c r="U928" s="149">
        <v>5714.18</v>
      </c>
      <c r="V928" s="148" t="s">
        <v>200</v>
      </c>
      <c r="W928" s="148">
        <v>26088.084001532181</v>
      </c>
      <c r="X928" s="149" t="s">
        <v>100</v>
      </c>
      <c r="Y928" s="148" t="s">
        <v>114</v>
      </c>
      <c r="Z928" s="148">
        <v>5.71</v>
      </c>
      <c r="AA928" s="149">
        <v>1</v>
      </c>
      <c r="AB928" s="148" t="s">
        <v>630</v>
      </c>
      <c r="AC928" s="148" t="s">
        <v>416</v>
      </c>
      <c r="AD928" s="149" t="s">
        <v>1231</v>
      </c>
      <c r="AE928" s="148" t="s">
        <v>349</v>
      </c>
      <c r="AF928" s="148"/>
      <c r="AG928" s="149"/>
      <c r="AH928" s="148"/>
      <c r="AI928" s="148"/>
      <c r="AJ928" s="149"/>
      <c r="AK928" s="148" t="str">
        <f t="shared" si="42"/>
        <v>Non-GFS</v>
      </c>
      <c r="AL928" s="148" t="str">
        <f t="shared" si="43"/>
        <v>Non- ICB</v>
      </c>
      <c r="AM928" s="196" t="str">
        <f t="shared" si="44"/>
        <v>Non-GFS/Non- ICB</v>
      </c>
    </row>
    <row r="929" spans="1:39" x14ac:dyDescent="0.25">
      <c r="A929" s="195" t="str">
        <f>IF(ISERROR(MATCH(H929,PriorMonth!H:H,0)),"New","Unresolved")</f>
        <v>Unresolved</v>
      </c>
      <c r="B929" s="148">
        <v>8520</v>
      </c>
      <c r="C929" s="149" t="s">
        <v>842</v>
      </c>
      <c r="D929" s="148" t="s">
        <v>19</v>
      </c>
      <c r="E929" s="148">
        <v>199</v>
      </c>
      <c r="F929" s="149" t="s">
        <v>137</v>
      </c>
      <c r="G929" s="148" t="s">
        <v>22</v>
      </c>
      <c r="H929" s="148">
        <v>85200710013292</v>
      </c>
      <c r="I929" s="149" t="s">
        <v>277</v>
      </c>
      <c r="J929" s="148" t="s">
        <v>562</v>
      </c>
      <c r="K929" s="148">
        <v>42704</v>
      </c>
      <c r="L929" s="149">
        <v>189</v>
      </c>
      <c r="M929" s="148" t="s">
        <v>111</v>
      </c>
      <c r="N929" s="148" t="s">
        <v>42</v>
      </c>
      <c r="O929" s="149">
        <v>42776</v>
      </c>
      <c r="P929" s="148" t="s">
        <v>838</v>
      </c>
      <c r="Q929" s="148">
        <v>117</v>
      </c>
      <c r="R929" s="149" t="s">
        <v>36</v>
      </c>
      <c r="S929" s="148">
        <v>412200</v>
      </c>
      <c r="T929" s="148" t="s">
        <v>197</v>
      </c>
      <c r="U929" s="149">
        <v>5698.58</v>
      </c>
      <c r="V929" s="148" t="s">
        <v>197</v>
      </c>
      <c r="W929" s="148">
        <v>412199.81482553092</v>
      </c>
      <c r="X929" s="149" t="s">
        <v>100</v>
      </c>
      <c r="Y929" s="148" t="s">
        <v>114</v>
      </c>
      <c r="Z929" s="148">
        <v>5.7</v>
      </c>
      <c r="AA929" s="149">
        <v>1</v>
      </c>
      <c r="AB929" s="148" t="s">
        <v>630</v>
      </c>
      <c r="AC929" s="148" t="s">
        <v>484</v>
      </c>
      <c r="AD929" s="149" t="s">
        <v>396</v>
      </c>
      <c r="AE929" s="148" t="s">
        <v>350</v>
      </c>
      <c r="AF929" s="148"/>
      <c r="AG929" s="149"/>
      <c r="AH929" s="148"/>
      <c r="AI929" s="148"/>
      <c r="AJ929" s="149"/>
      <c r="AK929" s="148" t="str">
        <f t="shared" si="42"/>
        <v>GFS</v>
      </c>
      <c r="AL929" s="148" t="str">
        <f t="shared" si="43"/>
        <v>Non- ICB</v>
      </c>
      <c r="AM929" s="196" t="str">
        <f t="shared" si="44"/>
        <v>GFS/Non- ICB</v>
      </c>
    </row>
    <row r="930" spans="1:39" x14ac:dyDescent="0.25">
      <c r="A930" s="195" t="str">
        <f>IF(ISERROR(MATCH(H930,PriorMonth!H:H,0)),"New","Unresolved")</f>
        <v>Unresolved</v>
      </c>
      <c r="B930" s="148">
        <v>8520</v>
      </c>
      <c r="C930" s="149" t="s">
        <v>842</v>
      </c>
      <c r="D930" s="148" t="s">
        <v>19</v>
      </c>
      <c r="E930" s="148">
        <v>199</v>
      </c>
      <c r="F930" s="149" t="s">
        <v>137</v>
      </c>
      <c r="G930" s="148" t="s">
        <v>22</v>
      </c>
      <c r="H930" s="148">
        <v>85200410040881</v>
      </c>
      <c r="I930" s="149" t="s">
        <v>537</v>
      </c>
      <c r="J930" s="148" t="s">
        <v>311</v>
      </c>
      <c r="K930" s="148">
        <v>42676</v>
      </c>
      <c r="L930" s="149">
        <v>217</v>
      </c>
      <c r="M930" s="148" t="s">
        <v>118</v>
      </c>
      <c r="N930" s="148" t="s">
        <v>41</v>
      </c>
      <c r="O930" s="149">
        <v>42733</v>
      </c>
      <c r="P930" s="148" t="s">
        <v>651</v>
      </c>
      <c r="Q930" s="148">
        <v>160</v>
      </c>
      <c r="R930" s="149" t="s">
        <v>39</v>
      </c>
      <c r="S930" s="148">
        <v>412362</v>
      </c>
      <c r="T930" s="148" t="s">
        <v>197</v>
      </c>
      <c r="U930" s="149">
        <v>5700.82</v>
      </c>
      <c r="V930" s="148" t="s">
        <v>197</v>
      </c>
      <c r="W930" s="148">
        <v>412361.84248596721</v>
      </c>
      <c r="X930" s="149" t="s">
        <v>100</v>
      </c>
      <c r="Y930" s="148" t="s">
        <v>114</v>
      </c>
      <c r="Z930" s="148">
        <v>5.7</v>
      </c>
      <c r="AA930" s="149">
        <v>1</v>
      </c>
      <c r="AB930" s="148" t="s">
        <v>630</v>
      </c>
      <c r="AC930" s="148" t="s">
        <v>484</v>
      </c>
      <c r="AD930" s="149" t="s">
        <v>813</v>
      </c>
      <c r="AE930" s="148" t="s">
        <v>350</v>
      </c>
      <c r="AF930" s="148"/>
      <c r="AG930" s="149"/>
      <c r="AH930" s="148"/>
      <c r="AI930" s="148"/>
      <c r="AJ930" s="149"/>
      <c r="AK930" s="148" t="str">
        <f t="shared" si="42"/>
        <v>GFS</v>
      </c>
      <c r="AL930" s="148" t="str">
        <f t="shared" si="43"/>
        <v>Non- ICB</v>
      </c>
      <c r="AM930" s="196" t="str">
        <f t="shared" si="44"/>
        <v>GFS/Non- ICB</v>
      </c>
    </row>
    <row r="931" spans="1:39" x14ac:dyDescent="0.25">
      <c r="A931" s="195" t="str">
        <f>IF(ISERROR(MATCH(H931,PriorMonth!H:H,0)),"New","Unresolved")</f>
        <v>Unresolved</v>
      </c>
      <c r="B931" s="148">
        <v>8520</v>
      </c>
      <c r="C931" s="149" t="s">
        <v>842</v>
      </c>
      <c r="D931" s="148" t="s">
        <v>19</v>
      </c>
      <c r="E931" s="148">
        <v>795</v>
      </c>
      <c r="F931" s="149" t="s">
        <v>264</v>
      </c>
      <c r="G931" s="148" t="s">
        <v>14</v>
      </c>
      <c r="H931" s="148">
        <v>85203820000475</v>
      </c>
      <c r="I931" s="149" t="s">
        <v>277</v>
      </c>
      <c r="J931" s="148" t="s">
        <v>306</v>
      </c>
      <c r="K931" s="148">
        <v>42796</v>
      </c>
      <c r="L931" s="149">
        <v>97</v>
      </c>
      <c r="M931" s="148" t="s">
        <v>111</v>
      </c>
      <c r="N931" s="148" t="s">
        <v>42</v>
      </c>
      <c r="O931" s="149">
        <v>42859</v>
      </c>
      <c r="P931" s="148" t="s">
        <v>1878</v>
      </c>
      <c r="Q931" s="148">
        <v>34</v>
      </c>
      <c r="R931" s="149" t="s">
        <v>34</v>
      </c>
      <c r="S931" s="148">
        <v>411650.73</v>
      </c>
      <c r="T931" s="148" t="s">
        <v>197</v>
      </c>
      <c r="U931" s="149">
        <v>5690.99</v>
      </c>
      <c r="V931" s="148" t="s">
        <v>197</v>
      </c>
      <c r="W931" s="148">
        <v>411650.80145824893</v>
      </c>
      <c r="X931" s="149" t="s">
        <v>100</v>
      </c>
      <c r="Y931" s="148" t="s">
        <v>114</v>
      </c>
      <c r="Z931" s="148">
        <v>5.69</v>
      </c>
      <c r="AA931" s="149">
        <v>1</v>
      </c>
      <c r="AB931" s="148" t="s">
        <v>630</v>
      </c>
      <c r="AC931" s="148" t="s">
        <v>426</v>
      </c>
      <c r="AD931" s="149" t="s">
        <v>2046</v>
      </c>
      <c r="AE931" s="148" t="s">
        <v>350</v>
      </c>
      <c r="AF931" s="148"/>
      <c r="AG931" s="149"/>
      <c r="AH931" s="148"/>
      <c r="AI931" s="148"/>
      <c r="AJ931" s="149"/>
      <c r="AK931" s="148" t="str">
        <f t="shared" si="42"/>
        <v>GFS</v>
      </c>
      <c r="AL931" s="148" t="str">
        <f t="shared" si="43"/>
        <v>ICB</v>
      </c>
      <c r="AM931" s="196" t="str">
        <f t="shared" si="44"/>
        <v>GFS/ICB</v>
      </c>
    </row>
    <row r="932" spans="1:39" x14ac:dyDescent="0.25">
      <c r="A932" s="195" t="str">
        <f>IF(ISERROR(MATCH(H932,PriorMonth!H:H,0)),"New","Unresolved")</f>
        <v>New</v>
      </c>
      <c r="B932" s="148">
        <v>95</v>
      </c>
      <c r="C932" s="149" t="s">
        <v>153</v>
      </c>
      <c r="D932" s="148" t="s">
        <v>17</v>
      </c>
      <c r="E932" s="148">
        <v>1750</v>
      </c>
      <c r="F932" s="149" t="s">
        <v>159</v>
      </c>
      <c r="G932" s="148" t="s">
        <v>18</v>
      </c>
      <c r="H932" s="148">
        <v>950110011707</v>
      </c>
      <c r="I932" s="149" t="s">
        <v>58</v>
      </c>
      <c r="J932" s="148" t="s">
        <v>195</v>
      </c>
      <c r="K932" s="148">
        <v>42825</v>
      </c>
      <c r="L932" s="149">
        <v>68</v>
      </c>
      <c r="M932" s="148" t="s">
        <v>118</v>
      </c>
      <c r="N932" s="148" t="s">
        <v>41</v>
      </c>
      <c r="O932" s="149">
        <v>42893</v>
      </c>
      <c r="P932" s="148" t="s">
        <v>1878</v>
      </c>
      <c r="Q932" s="148">
        <v>0</v>
      </c>
      <c r="R932" s="149" t="s">
        <v>33</v>
      </c>
      <c r="S932" s="148">
        <v>5682.52</v>
      </c>
      <c r="T932" s="148" t="s">
        <v>100</v>
      </c>
      <c r="U932" s="149">
        <v>5682.52</v>
      </c>
      <c r="V932" s="148" t="s">
        <v>100</v>
      </c>
      <c r="W932" s="148">
        <v>5682.52</v>
      </c>
      <c r="X932" s="149" t="s">
        <v>100</v>
      </c>
      <c r="Y932" s="148" t="s">
        <v>114</v>
      </c>
      <c r="Z932" s="148">
        <v>5.68</v>
      </c>
      <c r="AA932" s="149">
        <v>1</v>
      </c>
      <c r="AB932" s="148" t="s">
        <v>629</v>
      </c>
      <c r="AC932" s="148" t="s">
        <v>949</v>
      </c>
      <c r="AD932" s="149" t="s">
        <v>1457</v>
      </c>
      <c r="AE932" s="148" t="s">
        <v>349</v>
      </c>
      <c r="AF932" s="148"/>
      <c r="AG932" s="149"/>
      <c r="AH932" s="148"/>
      <c r="AI932" s="148"/>
      <c r="AJ932" s="149"/>
      <c r="AK932" s="148" t="str">
        <f t="shared" si="42"/>
        <v>GFS</v>
      </c>
      <c r="AL932" s="148" t="str">
        <f t="shared" si="43"/>
        <v>Non- ICB</v>
      </c>
      <c r="AM932" s="196" t="str">
        <f t="shared" si="44"/>
        <v>GFS/Non- ICB</v>
      </c>
    </row>
    <row r="933" spans="1:39" x14ac:dyDescent="0.25">
      <c r="A933" s="195" t="str">
        <f>IF(ISERROR(MATCH(H933,PriorMonth!H:H,0)),"New","Unresolved")</f>
        <v>New</v>
      </c>
      <c r="B933" s="148">
        <v>8243</v>
      </c>
      <c r="C933" s="149" t="s">
        <v>120</v>
      </c>
      <c r="D933" s="148" t="s">
        <v>14</v>
      </c>
      <c r="E933" s="148">
        <v>635</v>
      </c>
      <c r="F933" s="149" t="s">
        <v>142</v>
      </c>
      <c r="G933" s="148" t="s">
        <v>16</v>
      </c>
      <c r="H933" s="148">
        <v>82430160101759</v>
      </c>
      <c r="I933" s="149" t="s">
        <v>56</v>
      </c>
      <c r="J933" s="148" t="s">
        <v>300</v>
      </c>
      <c r="K933" s="148">
        <v>42829</v>
      </c>
      <c r="L933" s="149">
        <v>64</v>
      </c>
      <c r="M933" s="148" t="s">
        <v>111</v>
      </c>
      <c r="N933" s="148" t="s">
        <v>42</v>
      </c>
      <c r="O933" s="149">
        <v>42892</v>
      </c>
      <c r="P933" s="148" t="s">
        <v>1878</v>
      </c>
      <c r="Q933" s="148">
        <v>1</v>
      </c>
      <c r="R933" s="149" t="s">
        <v>33</v>
      </c>
      <c r="S933" s="148">
        <v>5653.53</v>
      </c>
      <c r="T933" s="148" t="s">
        <v>100</v>
      </c>
      <c r="U933" s="149">
        <v>5653.53</v>
      </c>
      <c r="V933" s="148" t="s">
        <v>100</v>
      </c>
      <c r="W933" s="148">
        <v>5653.53</v>
      </c>
      <c r="X933" s="149" t="s">
        <v>100</v>
      </c>
      <c r="Y933" s="148" t="s">
        <v>114</v>
      </c>
      <c r="Z933" s="148">
        <v>5.65</v>
      </c>
      <c r="AA933" s="149">
        <v>1</v>
      </c>
      <c r="AB933" s="148" t="s">
        <v>629</v>
      </c>
      <c r="AC933" s="148" t="s">
        <v>429</v>
      </c>
      <c r="AD933" s="149" t="s">
        <v>2715</v>
      </c>
      <c r="AE933" s="148" t="s">
        <v>349</v>
      </c>
      <c r="AF933" s="148"/>
      <c r="AG933" s="149"/>
      <c r="AH933" s="148"/>
      <c r="AI933" s="148"/>
      <c r="AJ933" s="149"/>
      <c r="AK933" s="148" t="str">
        <f t="shared" si="42"/>
        <v>GFS</v>
      </c>
      <c r="AL933" s="148" t="str">
        <f t="shared" si="43"/>
        <v>Non- ICB</v>
      </c>
      <c r="AM933" s="196" t="str">
        <f t="shared" si="44"/>
        <v>GFS/Non- ICB</v>
      </c>
    </row>
    <row r="934" spans="1:39" x14ac:dyDescent="0.25">
      <c r="A934" s="195" t="str">
        <f>IF(ISERROR(MATCH(H934,PriorMonth!H:H,0)),"New","Unresolved")</f>
        <v>Unresolved</v>
      </c>
      <c r="B934" s="148">
        <v>8520</v>
      </c>
      <c r="C934" s="149" t="s">
        <v>842</v>
      </c>
      <c r="D934" s="148" t="s">
        <v>19</v>
      </c>
      <c r="E934" s="148">
        <v>8420</v>
      </c>
      <c r="F934" s="149" t="s">
        <v>234</v>
      </c>
      <c r="G934" s="148" t="s">
        <v>19</v>
      </c>
      <c r="H934" s="148">
        <v>85200710013556</v>
      </c>
      <c r="I934" s="149" t="s">
        <v>537</v>
      </c>
      <c r="J934" s="148" t="s">
        <v>311</v>
      </c>
      <c r="K934" s="148">
        <v>42727</v>
      </c>
      <c r="L934" s="149">
        <v>166</v>
      </c>
      <c r="M934" s="148" t="s">
        <v>105</v>
      </c>
      <c r="N934" s="148" t="s">
        <v>41</v>
      </c>
      <c r="O934" s="149">
        <v>42775</v>
      </c>
      <c r="P934" s="148" t="s">
        <v>838</v>
      </c>
      <c r="Q934" s="148">
        <v>118</v>
      </c>
      <c r="R934" s="149" t="s">
        <v>36</v>
      </c>
      <c r="S934" s="148">
        <v>408051</v>
      </c>
      <c r="T934" s="148" t="s">
        <v>197</v>
      </c>
      <c r="U934" s="149">
        <v>5641.22</v>
      </c>
      <c r="V934" s="148" t="s">
        <v>197</v>
      </c>
      <c r="W934" s="148">
        <v>408050.74937792955</v>
      </c>
      <c r="X934" s="149" t="s">
        <v>100</v>
      </c>
      <c r="Y934" s="148" t="s">
        <v>107</v>
      </c>
      <c r="Z934" s="148">
        <v>5.64</v>
      </c>
      <c r="AA934" s="149">
        <v>1</v>
      </c>
      <c r="AB934" s="148" t="s">
        <v>630</v>
      </c>
      <c r="AC934" s="148" t="s">
        <v>503</v>
      </c>
      <c r="AD934" s="149" t="s">
        <v>942</v>
      </c>
      <c r="AE934" s="148" t="s">
        <v>350</v>
      </c>
      <c r="AF934" s="148"/>
      <c r="AG934" s="149"/>
      <c r="AH934" s="148"/>
      <c r="AI934" s="148"/>
      <c r="AJ934" s="149"/>
      <c r="AK934" s="148" t="str">
        <f t="shared" si="42"/>
        <v>GFS</v>
      </c>
      <c r="AL934" s="148" t="str">
        <f t="shared" si="43"/>
        <v>Non- ICB</v>
      </c>
      <c r="AM934" s="196" t="str">
        <f t="shared" si="44"/>
        <v>GFS/Non- ICB</v>
      </c>
    </row>
    <row r="935" spans="1:39" x14ac:dyDescent="0.25">
      <c r="A935" s="195" t="str">
        <f>IF(ISERROR(MATCH(H935,PriorMonth!H:H,0)),"New","Unresolved")</f>
        <v>Unresolved</v>
      </c>
      <c r="B935" s="148">
        <v>8520</v>
      </c>
      <c r="C935" s="149" t="s">
        <v>842</v>
      </c>
      <c r="D935" s="148" t="s">
        <v>19</v>
      </c>
      <c r="E935" s="148">
        <v>199</v>
      </c>
      <c r="F935" s="149" t="s">
        <v>137</v>
      </c>
      <c r="G935" s="148" t="s">
        <v>22</v>
      </c>
      <c r="H935" s="148">
        <v>85200710013296</v>
      </c>
      <c r="I935" s="149" t="s">
        <v>277</v>
      </c>
      <c r="J935" s="148" t="s">
        <v>562</v>
      </c>
      <c r="K935" s="148">
        <v>42704</v>
      </c>
      <c r="L935" s="149">
        <v>189</v>
      </c>
      <c r="M935" s="148" t="s">
        <v>111</v>
      </c>
      <c r="N935" s="148" t="s">
        <v>42</v>
      </c>
      <c r="O935" s="149">
        <v>42776</v>
      </c>
      <c r="P935" s="148" t="s">
        <v>838</v>
      </c>
      <c r="Q935" s="148">
        <v>117</v>
      </c>
      <c r="R935" s="149" t="s">
        <v>36</v>
      </c>
      <c r="S935" s="148">
        <v>408000</v>
      </c>
      <c r="T935" s="148" t="s">
        <v>197</v>
      </c>
      <c r="U935" s="149">
        <v>5640.52</v>
      </c>
      <c r="V935" s="148" t="s">
        <v>197</v>
      </c>
      <c r="W935" s="148">
        <v>408000.11573404318</v>
      </c>
      <c r="X935" s="149" t="s">
        <v>100</v>
      </c>
      <c r="Y935" s="148" t="s">
        <v>114</v>
      </c>
      <c r="Z935" s="148">
        <v>5.64</v>
      </c>
      <c r="AA935" s="149">
        <v>1</v>
      </c>
      <c r="AB935" s="148" t="s">
        <v>630</v>
      </c>
      <c r="AC935" s="148" t="s">
        <v>484</v>
      </c>
      <c r="AD935" s="149" t="s">
        <v>396</v>
      </c>
      <c r="AE935" s="148" t="s">
        <v>350</v>
      </c>
      <c r="AF935" s="148"/>
      <c r="AG935" s="149"/>
      <c r="AH935" s="148"/>
      <c r="AI935" s="148"/>
      <c r="AJ935" s="149"/>
      <c r="AK935" s="148" t="str">
        <f t="shared" si="42"/>
        <v>GFS</v>
      </c>
      <c r="AL935" s="148" t="str">
        <f t="shared" si="43"/>
        <v>Non- ICB</v>
      </c>
      <c r="AM935" s="196" t="str">
        <f t="shared" si="44"/>
        <v>GFS/Non- ICB</v>
      </c>
    </row>
    <row r="936" spans="1:39" x14ac:dyDescent="0.25">
      <c r="A936" s="195" t="str">
        <f>IF(ISERROR(MATCH(H936,PriorMonth!H:H,0)),"New","Unresolved")</f>
        <v>New</v>
      </c>
      <c r="B936" s="148">
        <v>635</v>
      </c>
      <c r="C936" s="149" t="s">
        <v>142</v>
      </c>
      <c r="D936" s="148" t="s">
        <v>16</v>
      </c>
      <c r="E936" s="148">
        <v>1730</v>
      </c>
      <c r="F936" s="149" t="s">
        <v>172</v>
      </c>
      <c r="G936" s="148" t="s">
        <v>18</v>
      </c>
      <c r="H936" s="148">
        <v>63503300006436</v>
      </c>
      <c r="I936" s="149" t="s">
        <v>55</v>
      </c>
      <c r="J936" s="148" t="s">
        <v>462</v>
      </c>
      <c r="K936" s="148">
        <v>42821</v>
      </c>
      <c r="L936" s="149">
        <v>72</v>
      </c>
      <c r="M936" s="148" t="s">
        <v>118</v>
      </c>
      <c r="N936" s="148" t="s">
        <v>41</v>
      </c>
      <c r="O936" s="149">
        <v>42893</v>
      </c>
      <c r="P936" s="148" t="s">
        <v>1878</v>
      </c>
      <c r="Q936" s="148">
        <v>0</v>
      </c>
      <c r="R936" s="149" t="s">
        <v>33</v>
      </c>
      <c r="S936" s="148">
        <v>5603.95</v>
      </c>
      <c r="T936" s="148" t="s">
        <v>100</v>
      </c>
      <c r="U936" s="149">
        <v>5603.95</v>
      </c>
      <c r="V936" s="148" t="s">
        <v>100</v>
      </c>
      <c r="W936" s="148">
        <v>5603.95</v>
      </c>
      <c r="X936" s="149" t="s">
        <v>100</v>
      </c>
      <c r="Y936" s="148" t="s">
        <v>114</v>
      </c>
      <c r="Z936" s="148">
        <v>5.6</v>
      </c>
      <c r="AA936" s="149">
        <v>1</v>
      </c>
      <c r="AB936" s="148" t="s">
        <v>629</v>
      </c>
      <c r="AC936" s="148" t="s">
        <v>437</v>
      </c>
      <c r="AD936" s="149" t="s">
        <v>1026</v>
      </c>
      <c r="AE936" s="148" t="s">
        <v>349</v>
      </c>
      <c r="AF936" s="148"/>
      <c r="AG936" s="149"/>
      <c r="AH936" s="148"/>
      <c r="AI936" s="148"/>
      <c r="AJ936" s="149"/>
      <c r="AK936" s="148" t="str">
        <f t="shared" si="42"/>
        <v>GFS</v>
      </c>
      <c r="AL936" s="148" t="str">
        <f t="shared" si="43"/>
        <v>Non- ICB</v>
      </c>
      <c r="AM936" s="196" t="str">
        <f t="shared" si="44"/>
        <v>GFS/Non- ICB</v>
      </c>
    </row>
    <row r="937" spans="1:39" x14ac:dyDescent="0.25">
      <c r="A937" s="195" t="str">
        <f>IF(ISERROR(MATCH(H937,PriorMonth!H:H,0)),"New","Unresolved")</f>
        <v>New</v>
      </c>
      <c r="B937" s="148">
        <v>95</v>
      </c>
      <c r="C937" s="149" t="s">
        <v>153</v>
      </c>
      <c r="D937" s="148" t="s">
        <v>17</v>
      </c>
      <c r="E937" s="148">
        <v>260</v>
      </c>
      <c r="F937" s="149" t="s">
        <v>113</v>
      </c>
      <c r="G937" s="148" t="s">
        <v>23</v>
      </c>
      <c r="H937" s="148">
        <v>950110011451</v>
      </c>
      <c r="I937" s="149" t="s">
        <v>58</v>
      </c>
      <c r="J937" s="148" t="s">
        <v>195</v>
      </c>
      <c r="K937" s="148">
        <v>42823</v>
      </c>
      <c r="L937" s="149">
        <v>70</v>
      </c>
      <c r="M937" s="148" t="s">
        <v>127</v>
      </c>
      <c r="N937" s="148" t="s">
        <v>128</v>
      </c>
      <c r="O937" s="149">
        <v>42892</v>
      </c>
      <c r="P937" s="148" t="s">
        <v>1878</v>
      </c>
      <c r="Q937" s="148">
        <v>1</v>
      </c>
      <c r="R937" s="149" t="s">
        <v>33</v>
      </c>
      <c r="S937" s="148">
        <v>5593.5</v>
      </c>
      <c r="T937" s="148" t="s">
        <v>100</v>
      </c>
      <c r="U937" s="149">
        <v>5593.5</v>
      </c>
      <c r="V937" s="148" t="s">
        <v>100</v>
      </c>
      <c r="W937" s="148">
        <v>5593.5</v>
      </c>
      <c r="X937" s="149" t="s">
        <v>100</v>
      </c>
      <c r="Y937" s="148" t="s">
        <v>114</v>
      </c>
      <c r="Z937" s="148">
        <v>5.59</v>
      </c>
      <c r="AA937" s="149">
        <v>1</v>
      </c>
      <c r="AB937" s="148" t="s">
        <v>629</v>
      </c>
      <c r="AC937" s="148" t="s">
        <v>442</v>
      </c>
      <c r="AD937" s="149" t="s">
        <v>354</v>
      </c>
      <c r="AE937" s="148" t="s">
        <v>349</v>
      </c>
      <c r="AF937" s="148"/>
      <c r="AG937" s="149"/>
      <c r="AH937" s="148"/>
      <c r="AI937" s="148"/>
      <c r="AJ937" s="149"/>
      <c r="AK937" s="148" t="str">
        <f t="shared" si="42"/>
        <v>GFS</v>
      </c>
      <c r="AL937" s="148" t="str">
        <f t="shared" si="43"/>
        <v>Non- ICB</v>
      </c>
      <c r="AM937" s="196" t="str">
        <f t="shared" si="44"/>
        <v>GFS/Non- ICB</v>
      </c>
    </row>
    <row r="938" spans="1:39" x14ac:dyDescent="0.25">
      <c r="A938" s="195" t="str">
        <f>IF(ISERROR(MATCH(H938,PriorMonth!H:H,0)),"New","Unresolved")</f>
        <v>Unresolved</v>
      </c>
      <c r="B938" s="148">
        <v>1710</v>
      </c>
      <c r="C938" s="149" t="s">
        <v>181</v>
      </c>
      <c r="D938" s="148" t="s">
        <v>20</v>
      </c>
      <c r="E938" s="148">
        <v>9701</v>
      </c>
      <c r="F938" s="149" t="s">
        <v>199</v>
      </c>
      <c r="G938" s="148" t="s">
        <v>14</v>
      </c>
      <c r="H938" s="148">
        <v>17100111701341</v>
      </c>
      <c r="I938" s="149" t="s">
        <v>55</v>
      </c>
      <c r="J938" s="148" t="s">
        <v>182</v>
      </c>
      <c r="K938" s="148">
        <v>42821</v>
      </c>
      <c r="L938" s="149">
        <v>72</v>
      </c>
      <c r="M938" s="148" t="s">
        <v>118</v>
      </c>
      <c r="N938" s="148" t="s">
        <v>41</v>
      </c>
      <c r="O938" s="149">
        <v>42830</v>
      </c>
      <c r="P938" s="148" t="s">
        <v>838</v>
      </c>
      <c r="Q938" s="148">
        <v>63</v>
      </c>
      <c r="R938" s="149" t="s">
        <v>35</v>
      </c>
      <c r="S938" s="148">
        <v>5578.7</v>
      </c>
      <c r="T938" s="148" t="s">
        <v>100</v>
      </c>
      <c r="U938" s="149">
        <v>5578.7</v>
      </c>
      <c r="V938" s="148" t="s">
        <v>100</v>
      </c>
      <c r="W938" s="148">
        <v>5578.7</v>
      </c>
      <c r="X938" s="149" t="s">
        <v>100</v>
      </c>
      <c r="Y938" s="148" t="s">
        <v>114</v>
      </c>
      <c r="Z938" s="148">
        <v>5.58</v>
      </c>
      <c r="AA938" s="149">
        <v>1</v>
      </c>
      <c r="AB938" s="148" t="s">
        <v>629</v>
      </c>
      <c r="AC938" s="148" t="s">
        <v>578</v>
      </c>
      <c r="AD938" s="149" t="s">
        <v>361</v>
      </c>
      <c r="AE938" s="148" t="s">
        <v>349</v>
      </c>
      <c r="AF938" s="148"/>
      <c r="AG938" s="149"/>
      <c r="AH938" s="148"/>
      <c r="AI938" s="148"/>
      <c r="AJ938" s="149"/>
      <c r="AK938" s="148" t="str">
        <f t="shared" si="42"/>
        <v>GFS</v>
      </c>
      <c r="AL938" s="148" t="str">
        <f t="shared" si="43"/>
        <v>Non- ICB</v>
      </c>
      <c r="AM938" s="196" t="str">
        <f t="shared" si="44"/>
        <v>GFS/Non- ICB</v>
      </c>
    </row>
    <row r="939" spans="1:39" x14ac:dyDescent="0.25">
      <c r="A939" s="195" t="str">
        <f>IF(ISERROR(MATCH(H939,PriorMonth!H:H,0)),"New","Unresolved")</f>
        <v>Unresolved</v>
      </c>
      <c r="B939" s="148">
        <v>199</v>
      </c>
      <c r="C939" s="149" t="s">
        <v>137</v>
      </c>
      <c r="D939" s="148" t="s">
        <v>22</v>
      </c>
      <c r="E939" s="148">
        <v>3011</v>
      </c>
      <c r="F939" s="149" t="s">
        <v>164</v>
      </c>
      <c r="G939" s="148" t="s">
        <v>22</v>
      </c>
      <c r="H939" s="148" t="s">
        <v>1015</v>
      </c>
      <c r="I939" s="149" t="s">
        <v>54</v>
      </c>
      <c r="J939" s="148" t="s">
        <v>659</v>
      </c>
      <c r="K939" s="148">
        <v>42773</v>
      </c>
      <c r="L939" s="149">
        <v>120</v>
      </c>
      <c r="M939" s="148" t="s">
        <v>105</v>
      </c>
      <c r="N939" s="148" t="s">
        <v>41</v>
      </c>
      <c r="O939" s="149">
        <v>42776</v>
      </c>
      <c r="P939" s="148" t="s">
        <v>838</v>
      </c>
      <c r="Q939" s="148">
        <v>117</v>
      </c>
      <c r="R939" s="149" t="s">
        <v>36</v>
      </c>
      <c r="S939" s="148">
        <v>6245</v>
      </c>
      <c r="T939" s="148" t="s">
        <v>248</v>
      </c>
      <c r="U939" s="149">
        <v>5565.46</v>
      </c>
      <c r="V939" s="148" t="s">
        <v>248</v>
      </c>
      <c r="W939" s="148">
        <v>6245.002447300014</v>
      </c>
      <c r="X939" s="149" t="s">
        <v>100</v>
      </c>
      <c r="Y939" s="148" t="s">
        <v>107</v>
      </c>
      <c r="Z939" s="148">
        <v>5.57</v>
      </c>
      <c r="AA939" s="149">
        <v>1</v>
      </c>
      <c r="AB939" s="148" t="s">
        <v>629</v>
      </c>
      <c r="AC939" s="148" t="s">
        <v>635</v>
      </c>
      <c r="AD939" s="149" t="s">
        <v>951</v>
      </c>
      <c r="AE939" s="148" t="s">
        <v>349</v>
      </c>
      <c r="AF939" s="148"/>
      <c r="AG939" s="149"/>
      <c r="AH939" s="148"/>
      <c r="AI939" s="148"/>
      <c r="AJ939" s="149"/>
      <c r="AK939" s="148" t="str">
        <f t="shared" si="42"/>
        <v>Non-GFS</v>
      </c>
      <c r="AL939" s="148" t="str">
        <f t="shared" si="43"/>
        <v>Non- ICB</v>
      </c>
      <c r="AM939" s="196" t="str">
        <f t="shared" si="44"/>
        <v>Non-GFS/Non- ICB</v>
      </c>
    </row>
    <row r="940" spans="1:39" x14ac:dyDescent="0.25">
      <c r="A940" s="195" t="str">
        <f>IF(ISERROR(MATCH(H940,PriorMonth!H:H,0)),"New","Unresolved")</f>
        <v>Unresolved</v>
      </c>
      <c r="B940" s="148">
        <v>8520</v>
      </c>
      <c r="C940" s="149" t="s">
        <v>842</v>
      </c>
      <c r="D940" s="148" t="s">
        <v>19</v>
      </c>
      <c r="E940" s="148">
        <v>3014</v>
      </c>
      <c r="F940" s="149" t="s">
        <v>144</v>
      </c>
      <c r="G940" s="148" t="s">
        <v>16</v>
      </c>
      <c r="H940" s="148">
        <v>85200610007282</v>
      </c>
      <c r="I940" s="149" t="s">
        <v>277</v>
      </c>
      <c r="J940" s="148" t="s">
        <v>909</v>
      </c>
      <c r="K940" s="148">
        <v>42727</v>
      </c>
      <c r="L940" s="149">
        <v>166</v>
      </c>
      <c r="M940" s="148" t="s">
        <v>111</v>
      </c>
      <c r="N940" s="148" t="s">
        <v>42</v>
      </c>
      <c r="O940" s="149">
        <v>42797</v>
      </c>
      <c r="P940" s="148" t="s">
        <v>838</v>
      </c>
      <c r="Q940" s="148">
        <v>96</v>
      </c>
      <c r="R940" s="149" t="s">
        <v>36</v>
      </c>
      <c r="S940" s="148">
        <v>402000</v>
      </c>
      <c r="T940" s="148" t="s">
        <v>197</v>
      </c>
      <c r="U940" s="149">
        <v>5557.57</v>
      </c>
      <c r="V940" s="148" t="s">
        <v>197</v>
      </c>
      <c r="W940" s="148">
        <v>402000.02893351077</v>
      </c>
      <c r="X940" s="149" t="s">
        <v>100</v>
      </c>
      <c r="Y940" s="148" t="s">
        <v>114</v>
      </c>
      <c r="Z940" s="148">
        <v>5.56</v>
      </c>
      <c r="AA940" s="149">
        <v>1</v>
      </c>
      <c r="AB940" s="148" t="s">
        <v>630</v>
      </c>
      <c r="AC940" s="148" t="s">
        <v>413</v>
      </c>
      <c r="AD940" s="149" t="s">
        <v>636</v>
      </c>
      <c r="AE940" s="148" t="s">
        <v>350</v>
      </c>
      <c r="AF940" s="148"/>
      <c r="AG940" s="149"/>
      <c r="AH940" s="148"/>
      <c r="AI940" s="148"/>
      <c r="AJ940" s="149"/>
      <c r="AK940" s="148" t="str">
        <f t="shared" si="42"/>
        <v>GFS</v>
      </c>
      <c r="AL940" s="148" t="str">
        <f t="shared" si="43"/>
        <v>Non- ICB</v>
      </c>
      <c r="AM940" s="196" t="str">
        <f t="shared" si="44"/>
        <v>GFS/Non- ICB</v>
      </c>
    </row>
    <row r="941" spans="1:39" x14ac:dyDescent="0.25">
      <c r="A941" s="195" t="str">
        <f>IF(ISERROR(MATCH(H941,PriorMonth!H:H,0)),"New","Unresolved")</f>
        <v>Unresolved</v>
      </c>
      <c r="B941" s="148">
        <v>8520</v>
      </c>
      <c r="C941" s="149" t="s">
        <v>842</v>
      </c>
      <c r="D941" s="148" t="s">
        <v>19</v>
      </c>
      <c r="E941" s="148">
        <v>8243</v>
      </c>
      <c r="F941" s="149" t="s">
        <v>120</v>
      </c>
      <c r="G941" s="148" t="s">
        <v>14</v>
      </c>
      <c r="H941" s="148" t="s">
        <v>1341</v>
      </c>
      <c r="I941" s="149" t="s">
        <v>55</v>
      </c>
      <c r="J941" s="148" t="s">
        <v>19</v>
      </c>
      <c r="K941" s="148">
        <v>42769</v>
      </c>
      <c r="L941" s="149">
        <v>124</v>
      </c>
      <c r="M941" s="148" t="s">
        <v>127</v>
      </c>
      <c r="N941" s="148" t="s">
        <v>128</v>
      </c>
      <c r="O941" s="149">
        <v>42800</v>
      </c>
      <c r="P941" s="148" t="s">
        <v>838</v>
      </c>
      <c r="Q941" s="148">
        <v>93</v>
      </c>
      <c r="R941" s="149" t="s">
        <v>36</v>
      </c>
      <c r="S941" s="148">
        <v>401355</v>
      </c>
      <c r="T941" s="148" t="s">
        <v>197</v>
      </c>
      <c r="U941" s="149">
        <v>5548.65</v>
      </c>
      <c r="V941" s="148" t="s">
        <v>197</v>
      </c>
      <c r="W941" s="148">
        <v>401354.8116428447</v>
      </c>
      <c r="X941" s="149" t="s">
        <v>100</v>
      </c>
      <c r="Y941" s="148" t="s">
        <v>114</v>
      </c>
      <c r="Z941" s="148">
        <v>5.55</v>
      </c>
      <c r="AA941" s="149">
        <v>1</v>
      </c>
      <c r="AB941" s="148" t="s">
        <v>630</v>
      </c>
      <c r="AC941" s="148" t="s">
        <v>660</v>
      </c>
      <c r="AD941" s="149" t="s">
        <v>1338</v>
      </c>
      <c r="AE941" s="148" t="s">
        <v>350</v>
      </c>
      <c r="AF941" s="148"/>
      <c r="AG941" s="149"/>
      <c r="AH941" s="148"/>
      <c r="AI941" s="148"/>
      <c r="AJ941" s="149"/>
      <c r="AK941" s="148" t="str">
        <f t="shared" si="42"/>
        <v>Non-GFS</v>
      </c>
      <c r="AL941" s="148" t="str">
        <f t="shared" si="43"/>
        <v>Non- ICB</v>
      </c>
      <c r="AM941" s="196" t="str">
        <f t="shared" si="44"/>
        <v>Non-GFS/Non- ICB</v>
      </c>
    </row>
    <row r="942" spans="1:39" x14ac:dyDescent="0.25">
      <c r="A942" s="195" t="str">
        <f>IF(ISERROR(MATCH(H942,PriorMonth!H:H,0)),"New","Unresolved")</f>
        <v>Unresolved</v>
      </c>
      <c r="B942" s="148">
        <v>3033</v>
      </c>
      <c r="C942" s="149" t="s">
        <v>156</v>
      </c>
      <c r="D942" s="148" t="s">
        <v>18</v>
      </c>
      <c r="E942" s="148">
        <v>678</v>
      </c>
      <c r="F942" s="149" t="s">
        <v>229</v>
      </c>
      <c r="G942" s="148" t="s">
        <v>14</v>
      </c>
      <c r="H942" s="148">
        <v>333201700000033</v>
      </c>
      <c r="I942" s="149" t="s">
        <v>59</v>
      </c>
      <c r="J942" s="148" t="s">
        <v>160</v>
      </c>
      <c r="K942" s="148">
        <v>42774</v>
      </c>
      <c r="L942" s="149">
        <v>119</v>
      </c>
      <c r="M942" s="148" t="s">
        <v>118</v>
      </c>
      <c r="N942" s="148" t="s">
        <v>41</v>
      </c>
      <c r="O942" s="149">
        <v>42776</v>
      </c>
      <c r="P942" s="148" t="s">
        <v>838</v>
      </c>
      <c r="Q942" s="148">
        <v>117</v>
      </c>
      <c r="R942" s="149" t="s">
        <v>36</v>
      </c>
      <c r="S942" s="148">
        <v>5530</v>
      </c>
      <c r="T942" s="148" t="s">
        <v>100</v>
      </c>
      <c r="U942" s="149">
        <v>5530</v>
      </c>
      <c r="V942" s="148" t="s">
        <v>100</v>
      </c>
      <c r="W942" s="148">
        <v>5530</v>
      </c>
      <c r="X942" s="149" t="s">
        <v>100</v>
      </c>
      <c r="Y942" s="148" t="s">
        <v>114</v>
      </c>
      <c r="Z942" s="148">
        <v>5.53</v>
      </c>
      <c r="AA942" s="149">
        <v>1</v>
      </c>
      <c r="AB942" s="148" t="s">
        <v>629</v>
      </c>
      <c r="AC942" s="148" t="s">
        <v>849</v>
      </c>
      <c r="AD942" s="149" t="s">
        <v>850</v>
      </c>
      <c r="AE942" s="148" t="s">
        <v>349</v>
      </c>
      <c r="AF942" s="148"/>
      <c r="AG942" s="149"/>
      <c r="AH942" s="148"/>
      <c r="AI942" s="148"/>
      <c r="AJ942" s="149"/>
      <c r="AK942" s="148" t="str">
        <f t="shared" si="42"/>
        <v>Non-GFS</v>
      </c>
      <c r="AL942" s="148" t="str">
        <f t="shared" si="43"/>
        <v>Non- ICB</v>
      </c>
      <c r="AM942" s="196" t="str">
        <f t="shared" si="44"/>
        <v>Non-GFS/Non- ICB</v>
      </c>
    </row>
    <row r="943" spans="1:39" x14ac:dyDescent="0.25">
      <c r="A943" s="195" t="str">
        <f>IF(ISERROR(MATCH(H943,PriorMonth!H:H,0)),"New","Unresolved")</f>
        <v>Unresolved</v>
      </c>
      <c r="B943" s="148">
        <v>8520</v>
      </c>
      <c r="C943" s="149" t="s">
        <v>842</v>
      </c>
      <c r="D943" s="148" t="s">
        <v>19</v>
      </c>
      <c r="E943" s="148">
        <v>787</v>
      </c>
      <c r="F943" s="149" t="s">
        <v>157</v>
      </c>
      <c r="G943" s="148" t="s">
        <v>16</v>
      </c>
      <c r="H943" s="148">
        <v>85200310085736</v>
      </c>
      <c r="I943" s="149" t="s">
        <v>55</v>
      </c>
      <c r="J943" s="148" t="s">
        <v>322</v>
      </c>
      <c r="K943" s="148">
        <v>42704</v>
      </c>
      <c r="L943" s="149">
        <v>189</v>
      </c>
      <c r="M943" s="148" t="s">
        <v>127</v>
      </c>
      <c r="N943" s="148" t="s">
        <v>128</v>
      </c>
      <c r="O943" s="149">
        <v>42776</v>
      </c>
      <c r="P943" s="148" t="s">
        <v>838</v>
      </c>
      <c r="Q943" s="148">
        <v>117</v>
      </c>
      <c r="R943" s="149" t="s">
        <v>36</v>
      </c>
      <c r="S943" s="148">
        <v>399960</v>
      </c>
      <c r="T943" s="148" t="s">
        <v>197</v>
      </c>
      <c r="U943" s="149">
        <v>5529.37</v>
      </c>
      <c r="V943" s="148" t="s">
        <v>197</v>
      </c>
      <c r="W943" s="148">
        <v>399960.21642266074</v>
      </c>
      <c r="X943" s="149" t="s">
        <v>100</v>
      </c>
      <c r="Y943" s="148" t="s">
        <v>114</v>
      </c>
      <c r="Z943" s="148">
        <v>5.53</v>
      </c>
      <c r="AA943" s="149">
        <v>1</v>
      </c>
      <c r="AB943" s="148" t="s">
        <v>630</v>
      </c>
      <c r="AC943" s="148" t="s">
        <v>419</v>
      </c>
      <c r="AD943" s="149" t="s">
        <v>911</v>
      </c>
      <c r="AE943" s="148" t="s">
        <v>350</v>
      </c>
      <c r="AF943" s="148"/>
      <c r="AG943" s="149"/>
      <c r="AH943" s="148"/>
      <c r="AI943" s="148"/>
      <c r="AJ943" s="149"/>
      <c r="AK943" s="148" t="str">
        <f t="shared" si="42"/>
        <v>GFS</v>
      </c>
      <c r="AL943" s="148" t="str">
        <f t="shared" si="43"/>
        <v>Non- ICB</v>
      </c>
      <c r="AM943" s="196" t="str">
        <f t="shared" si="44"/>
        <v>GFS/Non- ICB</v>
      </c>
    </row>
    <row r="944" spans="1:39" x14ac:dyDescent="0.25">
      <c r="A944" s="195" t="str">
        <f>IF(ISERROR(MATCH(H944,PriorMonth!H:H,0)),"New","Unresolved")</f>
        <v>New</v>
      </c>
      <c r="B944" s="148">
        <v>8310</v>
      </c>
      <c r="C944" s="149" t="s">
        <v>170</v>
      </c>
      <c r="D944" s="148" t="s">
        <v>14</v>
      </c>
      <c r="E944" s="148">
        <v>199</v>
      </c>
      <c r="F944" s="149" t="s">
        <v>137</v>
      </c>
      <c r="G944" s="148" t="s">
        <v>22</v>
      </c>
      <c r="H944" s="148" t="s">
        <v>2953</v>
      </c>
      <c r="I944" s="149" t="s">
        <v>57</v>
      </c>
      <c r="J944" s="148" t="s">
        <v>133</v>
      </c>
      <c r="K944" s="148">
        <v>42731</v>
      </c>
      <c r="L944" s="149">
        <v>162</v>
      </c>
      <c r="M944" s="148" t="s">
        <v>111</v>
      </c>
      <c r="N944" s="148" t="s">
        <v>42</v>
      </c>
      <c r="O944" s="149">
        <v>42892</v>
      </c>
      <c r="P944" s="148" t="s">
        <v>1878</v>
      </c>
      <c r="Q944" s="148">
        <v>1</v>
      </c>
      <c r="R944" s="149" t="s">
        <v>33</v>
      </c>
      <c r="S944" s="148">
        <v>23076.75</v>
      </c>
      <c r="T944" s="148" t="s">
        <v>242</v>
      </c>
      <c r="U944" s="149">
        <v>5532.4</v>
      </c>
      <c r="V944" s="148" t="s">
        <v>242</v>
      </c>
      <c r="W944" s="148">
        <v>23076.743394488676</v>
      </c>
      <c r="X944" s="149" t="s">
        <v>100</v>
      </c>
      <c r="Y944" s="148" t="s">
        <v>114</v>
      </c>
      <c r="Z944" s="148">
        <v>5.53</v>
      </c>
      <c r="AA944" s="149">
        <v>1</v>
      </c>
      <c r="AB944" s="148" t="s">
        <v>630</v>
      </c>
      <c r="AC944" s="148" t="s">
        <v>484</v>
      </c>
      <c r="AD944" s="149" t="s">
        <v>396</v>
      </c>
      <c r="AE944" s="148" t="s">
        <v>350</v>
      </c>
      <c r="AF944" s="148"/>
      <c r="AG944" s="149"/>
      <c r="AH944" s="148"/>
      <c r="AI944" s="148"/>
      <c r="AJ944" s="149"/>
      <c r="AK944" s="148" t="str">
        <f t="shared" si="42"/>
        <v>GFS</v>
      </c>
      <c r="AL944" s="148" t="str">
        <f t="shared" si="43"/>
        <v>Non- ICB</v>
      </c>
      <c r="AM944" s="196" t="str">
        <f t="shared" si="44"/>
        <v>GFS/Non- ICB</v>
      </c>
    </row>
    <row r="945" spans="1:39" x14ac:dyDescent="0.25">
      <c r="A945" s="195" t="str">
        <f>IF(ISERROR(MATCH(H945,PriorMonth!H:H,0)),"New","Unresolved")</f>
        <v>New</v>
      </c>
      <c r="B945" s="148">
        <v>260</v>
      </c>
      <c r="C945" s="149" t="s">
        <v>113</v>
      </c>
      <c r="D945" s="148" t="s">
        <v>23</v>
      </c>
      <c r="E945" s="148">
        <v>1350</v>
      </c>
      <c r="F945" s="149" t="s">
        <v>124</v>
      </c>
      <c r="G945" s="148" t="s">
        <v>21</v>
      </c>
      <c r="H945" s="148">
        <v>2600110128132</v>
      </c>
      <c r="I945" s="149" t="s">
        <v>56</v>
      </c>
      <c r="J945" s="148" t="s">
        <v>210</v>
      </c>
      <c r="K945" s="148">
        <v>42821</v>
      </c>
      <c r="L945" s="149">
        <v>72</v>
      </c>
      <c r="M945" s="148" t="s">
        <v>111</v>
      </c>
      <c r="N945" s="148" t="s">
        <v>42</v>
      </c>
      <c r="O945" s="149">
        <v>42892</v>
      </c>
      <c r="P945" s="148" t="s">
        <v>1878</v>
      </c>
      <c r="Q945" s="148">
        <v>1</v>
      </c>
      <c r="R945" s="149" t="s">
        <v>33</v>
      </c>
      <c r="S945" s="148">
        <v>53955.89</v>
      </c>
      <c r="T945" s="148" t="s">
        <v>243</v>
      </c>
      <c r="U945" s="149">
        <v>5530.65</v>
      </c>
      <c r="V945" s="148" t="s">
        <v>186</v>
      </c>
      <c r="W945" s="148">
        <v>4831.8525111016888</v>
      </c>
      <c r="X945" s="149" t="s">
        <v>100</v>
      </c>
      <c r="Y945" s="148" t="s">
        <v>114</v>
      </c>
      <c r="Z945" s="148">
        <v>5.53</v>
      </c>
      <c r="AA945" s="149">
        <v>1</v>
      </c>
      <c r="AB945" s="148" t="s">
        <v>629</v>
      </c>
      <c r="AC945" s="148" t="s">
        <v>436</v>
      </c>
      <c r="AD945" s="149" t="s">
        <v>358</v>
      </c>
      <c r="AE945" s="148" t="s">
        <v>350</v>
      </c>
      <c r="AF945" s="148"/>
      <c r="AG945" s="149"/>
      <c r="AH945" s="148"/>
      <c r="AI945" s="148"/>
      <c r="AJ945" s="149"/>
      <c r="AK945" s="148" t="str">
        <f t="shared" si="42"/>
        <v>GFS</v>
      </c>
      <c r="AL945" s="148" t="str">
        <f t="shared" si="43"/>
        <v>Non- ICB</v>
      </c>
      <c r="AM945" s="196" t="str">
        <f t="shared" si="44"/>
        <v>GFS/Non- ICB</v>
      </c>
    </row>
    <row r="946" spans="1:39" x14ac:dyDescent="0.25">
      <c r="A946" s="195" t="str">
        <f>IF(ISERROR(MATCH(H946,PriorMonth!H:H,0)),"New","Unresolved")</f>
        <v>New</v>
      </c>
      <c r="B946" s="148">
        <v>95</v>
      </c>
      <c r="C946" s="149" t="s">
        <v>153</v>
      </c>
      <c r="D946" s="148" t="s">
        <v>17</v>
      </c>
      <c r="E946" s="148">
        <v>1350</v>
      </c>
      <c r="F946" s="149" t="s">
        <v>124</v>
      </c>
      <c r="G946" s="148" t="s">
        <v>21</v>
      </c>
      <c r="H946" s="148">
        <v>950110011386</v>
      </c>
      <c r="I946" s="149" t="s">
        <v>58</v>
      </c>
      <c r="J946" s="148" t="s">
        <v>195</v>
      </c>
      <c r="K946" s="148">
        <v>42821</v>
      </c>
      <c r="L946" s="149">
        <v>72</v>
      </c>
      <c r="M946" s="148" t="s">
        <v>111</v>
      </c>
      <c r="N946" s="148" t="s">
        <v>42</v>
      </c>
      <c r="O946" s="149">
        <v>42892</v>
      </c>
      <c r="P946" s="148" t="s">
        <v>1878</v>
      </c>
      <c r="Q946" s="148">
        <v>1</v>
      </c>
      <c r="R946" s="149" t="s">
        <v>33</v>
      </c>
      <c r="S946" s="148">
        <v>5508.75</v>
      </c>
      <c r="T946" s="148" t="s">
        <v>100</v>
      </c>
      <c r="U946" s="149">
        <v>5508.75</v>
      </c>
      <c r="V946" s="148" t="s">
        <v>100</v>
      </c>
      <c r="W946" s="148">
        <v>5508.75</v>
      </c>
      <c r="X946" s="149" t="s">
        <v>100</v>
      </c>
      <c r="Y946" s="148" t="s">
        <v>114</v>
      </c>
      <c r="Z946" s="148">
        <v>5.51</v>
      </c>
      <c r="AA946" s="149">
        <v>1</v>
      </c>
      <c r="AB946" s="148" t="s">
        <v>629</v>
      </c>
      <c r="AC946" s="148" t="s">
        <v>436</v>
      </c>
      <c r="AD946" s="149" t="s">
        <v>358</v>
      </c>
      <c r="AE946" s="148" t="s">
        <v>349</v>
      </c>
      <c r="AF946" s="148"/>
      <c r="AG946" s="149"/>
      <c r="AH946" s="148"/>
      <c r="AI946" s="148"/>
      <c r="AJ946" s="149"/>
      <c r="AK946" s="148" t="str">
        <f t="shared" si="42"/>
        <v>GFS</v>
      </c>
      <c r="AL946" s="148" t="str">
        <f t="shared" si="43"/>
        <v>Non- ICB</v>
      </c>
      <c r="AM946" s="196" t="str">
        <f t="shared" si="44"/>
        <v>GFS/Non- ICB</v>
      </c>
    </row>
    <row r="947" spans="1:39" x14ac:dyDescent="0.25">
      <c r="A947" s="195" t="str">
        <f>IF(ISERROR(MATCH(H947,PriorMonth!H:H,0)),"New","Unresolved")</f>
        <v>New</v>
      </c>
      <c r="B947" s="148">
        <v>95</v>
      </c>
      <c r="C947" s="149" t="s">
        <v>153</v>
      </c>
      <c r="D947" s="148" t="s">
        <v>17</v>
      </c>
      <c r="E947" s="148">
        <v>199</v>
      </c>
      <c r="F947" s="149" t="s">
        <v>137</v>
      </c>
      <c r="G947" s="148" t="s">
        <v>22</v>
      </c>
      <c r="H947" s="148">
        <v>950110011711</v>
      </c>
      <c r="I947" s="149" t="s">
        <v>58</v>
      </c>
      <c r="J947" s="148" t="s">
        <v>195</v>
      </c>
      <c r="K947" s="148">
        <v>42825</v>
      </c>
      <c r="L947" s="149">
        <v>68</v>
      </c>
      <c r="M947" s="148" t="s">
        <v>111</v>
      </c>
      <c r="N947" s="148" t="s">
        <v>42</v>
      </c>
      <c r="O947" s="149">
        <v>42893</v>
      </c>
      <c r="P947" s="148" t="s">
        <v>1878</v>
      </c>
      <c r="Q947" s="148">
        <v>0</v>
      </c>
      <c r="R947" s="149" t="s">
        <v>33</v>
      </c>
      <c r="S947" s="148">
        <v>5497.12</v>
      </c>
      <c r="T947" s="148" t="s">
        <v>100</v>
      </c>
      <c r="U947" s="149">
        <v>5497.12</v>
      </c>
      <c r="V947" s="148" t="s">
        <v>100</v>
      </c>
      <c r="W947" s="148">
        <v>5497.12</v>
      </c>
      <c r="X947" s="149" t="s">
        <v>100</v>
      </c>
      <c r="Y947" s="148" t="s">
        <v>114</v>
      </c>
      <c r="Z947" s="148">
        <v>5.5</v>
      </c>
      <c r="AA947" s="149">
        <v>1</v>
      </c>
      <c r="AB947" s="148" t="s">
        <v>629</v>
      </c>
      <c r="AC947" s="148" t="s">
        <v>513</v>
      </c>
      <c r="AD947" s="149" t="s">
        <v>402</v>
      </c>
      <c r="AE947" s="148" t="s">
        <v>349</v>
      </c>
      <c r="AF947" s="148"/>
      <c r="AG947" s="149"/>
      <c r="AH947" s="148"/>
      <c r="AI947" s="148"/>
      <c r="AJ947" s="149"/>
      <c r="AK947" s="148" t="str">
        <f t="shared" si="42"/>
        <v>GFS</v>
      </c>
      <c r="AL947" s="148" t="str">
        <f t="shared" si="43"/>
        <v>Non- ICB</v>
      </c>
      <c r="AM947" s="196" t="str">
        <f t="shared" si="44"/>
        <v>GFS/Non- ICB</v>
      </c>
    </row>
    <row r="948" spans="1:39" x14ac:dyDescent="0.25">
      <c r="A948" s="195" t="str">
        <f>IF(ISERROR(MATCH(H948,PriorMonth!H:H,0)),"New","Unresolved")</f>
        <v>Unresolved</v>
      </c>
      <c r="B948" s="148">
        <v>1710</v>
      </c>
      <c r="C948" s="149" t="s">
        <v>181</v>
      </c>
      <c r="D948" s="148" t="s">
        <v>20</v>
      </c>
      <c r="E948" s="148">
        <v>9701</v>
      </c>
      <c r="F948" s="149" t="s">
        <v>199</v>
      </c>
      <c r="G948" s="148" t="s">
        <v>14</v>
      </c>
      <c r="H948" s="148">
        <v>17100111700463</v>
      </c>
      <c r="I948" s="149" t="s">
        <v>55</v>
      </c>
      <c r="J948" s="148" t="s">
        <v>182</v>
      </c>
      <c r="K948" s="148">
        <v>42773</v>
      </c>
      <c r="L948" s="149">
        <v>120</v>
      </c>
      <c r="M948" s="148" t="s">
        <v>149</v>
      </c>
      <c r="N948" s="148" t="s">
        <v>41</v>
      </c>
      <c r="O948" s="149">
        <v>42774</v>
      </c>
      <c r="P948" s="148" t="s">
        <v>838</v>
      </c>
      <c r="Q948" s="148">
        <v>119</v>
      </c>
      <c r="R948" s="149" t="s">
        <v>36</v>
      </c>
      <c r="S948" s="148">
        <v>5486</v>
      </c>
      <c r="T948" s="148" t="s">
        <v>100</v>
      </c>
      <c r="U948" s="149">
        <v>5486</v>
      </c>
      <c r="V948" s="148" t="s">
        <v>100</v>
      </c>
      <c r="W948" s="148">
        <v>5486</v>
      </c>
      <c r="X948" s="149" t="s">
        <v>100</v>
      </c>
      <c r="Y948" s="148" t="s">
        <v>114</v>
      </c>
      <c r="Z948" s="148">
        <v>5.49</v>
      </c>
      <c r="AA948" s="149">
        <v>1</v>
      </c>
      <c r="AB948" s="148" t="s">
        <v>629</v>
      </c>
      <c r="AC948" s="148" t="s">
        <v>578</v>
      </c>
      <c r="AD948" s="149" t="s">
        <v>361</v>
      </c>
      <c r="AE948" s="148" t="s">
        <v>349</v>
      </c>
      <c r="AF948" s="148"/>
      <c r="AG948" s="149"/>
      <c r="AH948" s="148"/>
      <c r="AI948" s="148"/>
      <c r="AJ948" s="149"/>
      <c r="AK948" s="148" t="str">
        <f t="shared" si="42"/>
        <v>GFS</v>
      </c>
      <c r="AL948" s="148" t="str">
        <f t="shared" si="43"/>
        <v>Non- ICB</v>
      </c>
      <c r="AM948" s="196" t="str">
        <f t="shared" si="44"/>
        <v>GFS/Non- ICB</v>
      </c>
    </row>
    <row r="949" spans="1:39" x14ac:dyDescent="0.25">
      <c r="A949" s="195" t="str">
        <f>IF(ISERROR(MATCH(H949,PriorMonth!H:H,0)),"New","Unresolved")</f>
        <v>Unresolved</v>
      </c>
      <c r="B949" s="148">
        <v>8520</v>
      </c>
      <c r="C949" s="149" t="s">
        <v>842</v>
      </c>
      <c r="D949" s="148" t="s">
        <v>19</v>
      </c>
      <c r="E949" s="148">
        <v>8420</v>
      </c>
      <c r="F949" s="149" t="s">
        <v>234</v>
      </c>
      <c r="G949" s="148" t="s">
        <v>19</v>
      </c>
      <c r="H949" s="148">
        <v>85203010001359</v>
      </c>
      <c r="I949" s="149" t="s">
        <v>57</v>
      </c>
      <c r="J949" s="148" t="s">
        <v>224</v>
      </c>
      <c r="K949" s="148">
        <v>42828</v>
      </c>
      <c r="L949" s="149">
        <v>65</v>
      </c>
      <c r="M949" s="148" t="s">
        <v>122</v>
      </c>
      <c r="N949" s="148" t="s">
        <v>41</v>
      </c>
      <c r="O949" s="149">
        <v>42859</v>
      </c>
      <c r="P949" s="148" t="s">
        <v>1878</v>
      </c>
      <c r="Q949" s="148">
        <v>34</v>
      </c>
      <c r="R949" s="149" t="s">
        <v>34</v>
      </c>
      <c r="S949" s="148">
        <v>397232</v>
      </c>
      <c r="T949" s="148" t="s">
        <v>197</v>
      </c>
      <c r="U949" s="149">
        <v>5491.65</v>
      </c>
      <c r="V949" s="148" t="s">
        <v>197</v>
      </c>
      <c r="W949" s="148">
        <v>397231.78635495628</v>
      </c>
      <c r="X949" s="149" t="s">
        <v>100</v>
      </c>
      <c r="Y949" s="148" t="s">
        <v>107</v>
      </c>
      <c r="Z949" s="148">
        <v>5.49</v>
      </c>
      <c r="AA949" s="149">
        <v>1</v>
      </c>
      <c r="AB949" s="148" t="s">
        <v>630</v>
      </c>
      <c r="AC949" s="148" t="s">
        <v>481</v>
      </c>
      <c r="AD949" s="149" t="s">
        <v>2066</v>
      </c>
      <c r="AE949" s="148" t="s">
        <v>350</v>
      </c>
      <c r="AF949" s="148"/>
      <c r="AG949" s="149"/>
      <c r="AH949" s="148"/>
      <c r="AI949" s="148"/>
      <c r="AJ949" s="149"/>
      <c r="AK949" s="148" t="str">
        <f t="shared" si="42"/>
        <v>GFS</v>
      </c>
      <c r="AL949" s="148" t="str">
        <f t="shared" si="43"/>
        <v>Non- ICB</v>
      </c>
      <c r="AM949" s="196" t="str">
        <f t="shared" si="44"/>
        <v>GFS/Non- ICB</v>
      </c>
    </row>
    <row r="950" spans="1:39" x14ac:dyDescent="0.25">
      <c r="A950" s="195" t="str">
        <f>IF(ISERROR(MATCH(H950,PriorMonth!H:H,0)),"New","Unresolved")</f>
        <v>New</v>
      </c>
      <c r="B950" s="148">
        <v>247</v>
      </c>
      <c r="C950" s="149" t="s">
        <v>198</v>
      </c>
      <c r="D950" s="148" t="s">
        <v>23</v>
      </c>
      <c r="E950" s="148">
        <v>1970</v>
      </c>
      <c r="F950" s="149" t="s">
        <v>862</v>
      </c>
      <c r="G950" s="148" t="s">
        <v>23</v>
      </c>
      <c r="H950" s="148" t="s">
        <v>2639</v>
      </c>
      <c r="I950" s="149" t="s">
        <v>59</v>
      </c>
      <c r="J950" s="148" t="s">
        <v>203</v>
      </c>
      <c r="K950" s="148">
        <v>42829</v>
      </c>
      <c r="L950" s="149">
        <v>64</v>
      </c>
      <c r="M950" s="148" t="s">
        <v>127</v>
      </c>
      <c r="N950" s="148" t="s">
        <v>128</v>
      </c>
      <c r="O950" s="149">
        <v>42892</v>
      </c>
      <c r="P950" s="148" t="s">
        <v>1878</v>
      </c>
      <c r="Q950" s="148">
        <v>1</v>
      </c>
      <c r="R950" s="149" t="s">
        <v>33</v>
      </c>
      <c r="S950" s="148">
        <v>5473.12</v>
      </c>
      <c r="T950" s="148" t="s">
        <v>100</v>
      </c>
      <c r="U950" s="149">
        <v>5473.12</v>
      </c>
      <c r="V950" s="148" t="s">
        <v>100</v>
      </c>
      <c r="W950" s="148">
        <v>5473.12</v>
      </c>
      <c r="X950" s="149" t="s">
        <v>100</v>
      </c>
      <c r="Y950" s="148" t="s">
        <v>107</v>
      </c>
      <c r="Z950" s="148">
        <v>5.47</v>
      </c>
      <c r="AA950" s="149">
        <v>1</v>
      </c>
      <c r="AB950" s="148" t="s">
        <v>629</v>
      </c>
      <c r="AC950" s="148" t="s">
        <v>455</v>
      </c>
      <c r="AD950" s="149" t="s">
        <v>2640</v>
      </c>
      <c r="AE950" s="148" t="s">
        <v>349</v>
      </c>
      <c r="AF950" s="148"/>
      <c r="AG950" s="149"/>
      <c r="AH950" s="148"/>
      <c r="AI950" s="148"/>
      <c r="AJ950" s="149"/>
      <c r="AK950" s="148" t="str">
        <f t="shared" si="42"/>
        <v>GFS</v>
      </c>
      <c r="AL950" s="148" t="str">
        <f t="shared" si="43"/>
        <v>Non- ICB</v>
      </c>
      <c r="AM950" s="196" t="str">
        <f t="shared" si="44"/>
        <v>GFS/Non- ICB</v>
      </c>
    </row>
    <row r="951" spans="1:39" x14ac:dyDescent="0.25">
      <c r="A951" s="195" t="str">
        <f>IF(ISERROR(MATCH(H951,PriorMonth!H:H,0)),"New","Unresolved")</f>
        <v>Unresolved</v>
      </c>
      <c r="B951" s="148">
        <v>8520</v>
      </c>
      <c r="C951" s="149" t="s">
        <v>842</v>
      </c>
      <c r="D951" s="148" t="s">
        <v>19</v>
      </c>
      <c r="E951" s="148">
        <v>1750</v>
      </c>
      <c r="F951" s="149" t="s">
        <v>159</v>
      </c>
      <c r="G951" s="148" t="s">
        <v>18</v>
      </c>
      <c r="H951" s="148">
        <v>85202820000859</v>
      </c>
      <c r="I951" s="149" t="s">
        <v>538</v>
      </c>
      <c r="J951" s="148" t="s">
        <v>68</v>
      </c>
      <c r="K951" s="148">
        <v>42796</v>
      </c>
      <c r="L951" s="149">
        <v>97</v>
      </c>
      <c r="M951" s="148" t="s">
        <v>111</v>
      </c>
      <c r="N951" s="148" t="s">
        <v>42</v>
      </c>
      <c r="O951" s="149">
        <v>42860</v>
      </c>
      <c r="P951" s="148" t="s">
        <v>1878</v>
      </c>
      <c r="Q951" s="148">
        <v>33</v>
      </c>
      <c r="R951" s="149" t="s">
        <v>34</v>
      </c>
      <c r="S951" s="148">
        <v>394401.33</v>
      </c>
      <c r="T951" s="148" t="s">
        <v>197</v>
      </c>
      <c r="U951" s="149">
        <v>5452.52</v>
      </c>
      <c r="V951" s="148" t="s">
        <v>197</v>
      </c>
      <c r="W951" s="148">
        <v>394401.36566170945</v>
      </c>
      <c r="X951" s="149" t="s">
        <v>100</v>
      </c>
      <c r="Y951" s="148" t="s">
        <v>114</v>
      </c>
      <c r="Z951" s="148">
        <v>5.45</v>
      </c>
      <c r="AA951" s="149">
        <v>1</v>
      </c>
      <c r="AB951" s="148" t="s">
        <v>630</v>
      </c>
      <c r="AC951" s="148" t="s">
        <v>2042</v>
      </c>
      <c r="AD951" s="149" t="s">
        <v>2043</v>
      </c>
      <c r="AE951" s="148" t="s">
        <v>350</v>
      </c>
      <c r="AF951" s="148"/>
      <c r="AG951" s="149"/>
      <c r="AH951" s="148"/>
      <c r="AI951" s="148"/>
      <c r="AJ951" s="149"/>
      <c r="AK951" s="148" t="str">
        <f t="shared" si="42"/>
        <v>GFS</v>
      </c>
      <c r="AL951" s="148" t="str">
        <f t="shared" si="43"/>
        <v>ICB</v>
      </c>
      <c r="AM951" s="196" t="str">
        <f t="shared" si="44"/>
        <v>GFS/ICB</v>
      </c>
    </row>
    <row r="952" spans="1:39" x14ac:dyDescent="0.25">
      <c r="A952" s="195" t="str">
        <f>IF(ISERROR(MATCH(H952,PriorMonth!H:H,0)),"New","Unresolved")</f>
        <v>New</v>
      </c>
      <c r="B952" s="148">
        <v>95</v>
      </c>
      <c r="C952" s="149" t="s">
        <v>153</v>
      </c>
      <c r="D952" s="148" t="s">
        <v>17</v>
      </c>
      <c r="E952" s="148">
        <v>1750</v>
      </c>
      <c r="F952" s="149" t="s">
        <v>159</v>
      </c>
      <c r="G952" s="148" t="s">
        <v>18</v>
      </c>
      <c r="H952" s="148">
        <v>950110011453</v>
      </c>
      <c r="I952" s="149" t="s">
        <v>58</v>
      </c>
      <c r="J952" s="148" t="s">
        <v>195</v>
      </c>
      <c r="K952" s="148">
        <v>42823</v>
      </c>
      <c r="L952" s="149">
        <v>70</v>
      </c>
      <c r="M952" s="148" t="s">
        <v>118</v>
      </c>
      <c r="N952" s="148" t="s">
        <v>41</v>
      </c>
      <c r="O952" s="149">
        <v>42893</v>
      </c>
      <c r="P952" s="148" t="s">
        <v>1878</v>
      </c>
      <c r="Q952" s="148">
        <v>0</v>
      </c>
      <c r="R952" s="149" t="s">
        <v>33</v>
      </c>
      <c r="S952" s="148">
        <v>5424</v>
      </c>
      <c r="T952" s="148" t="s">
        <v>100</v>
      </c>
      <c r="U952" s="149">
        <v>5424</v>
      </c>
      <c r="V952" s="148" t="s">
        <v>100</v>
      </c>
      <c r="W952" s="148">
        <v>5424</v>
      </c>
      <c r="X952" s="149" t="s">
        <v>100</v>
      </c>
      <c r="Y952" s="148" t="s">
        <v>114</v>
      </c>
      <c r="Z952" s="148">
        <v>5.42</v>
      </c>
      <c r="AA952" s="149">
        <v>1</v>
      </c>
      <c r="AB952" s="148" t="s">
        <v>629</v>
      </c>
      <c r="AC952" s="148" t="s">
        <v>949</v>
      </c>
      <c r="AD952" s="149" t="s">
        <v>1457</v>
      </c>
      <c r="AE952" s="148" t="s">
        <v>349</v>
      </c>
      <c r="AF952" s="148"/>
      <c r="AG952" s="149"/>
      <c r="AH952" s="148"/>
      <c r="AI952" s="148"/>
      <c r="AJ952" s="149"/>
      <c r="AK952" s="148" t="str">
        <f t="shared" si="42"/>
        <v>GFS</v>
      </c>
      <c r="AL952" s="148" t="str">
        <f t="shared" si="43"/>
        <v>Non- ICB</v>
      </c>
      <c r="AM952" s="196" t="str">
        <f t="shared" si="44"/>
        <v>GFS/Non- ICB</v>
      </c>
    </row>
    <row r="953" spans="1:39" x14ac:dyDescent="0.25">
      <c r="A953" s="195" t="str">
        <f>IF(ISERROR(MATCH(H953,PriorMonth!H:H,0)),"New","Unresolved")</f>
        <v>Unresolved</v>
      </c>
      <c r="B953" s="148">
        <v>8520</v>
      </c>
      <c r="C953" s="149" t="s">
        <v>842</v>
      </c>
      <c r="D953" s="148" t="s">
        <v>19</v>
      </c>
      <c r="E953" s="148">
        <v>1320</v>
      </c>
      <c r="F953" s="149" t="s">
        <v>188</v>
      </c>
      <c r="G953" s="148" t="s">
        <v>21</v>
      </c>
      <c r="H953" s="148" t="s">
        <v>1640</v>
      </c>
      <c r="I953" s="149" t="s">
        <v>54</v>
      </c>
      <c r="J953" s="148" t="s">
        <v>381</v>
      </c>
      <c r="K953" s="148">
        <v>42769</v>
      </c>
      <c r="L953" s="149">
        <v>124</v>
      </c>
      <c r="M953" s="148" t="s">
        <v>111</v>
      </c>
      <c r="N953" s="148" t="s">
        <v>42</v>
      </c>
      <c r="O953" s="149">
        <v>42831</v>
      </c>
      <c r="P953" s="148" t="s">
        <v>838</v>
      </c>
      <c r="Q953" s="148">
        <v>62</v>
      </c>
      <c r="R953" s="149" t="s">
        <v>35</v>
      </c>
      <c r="S953" s="148">
        <v>392287</v>
      </c>
      <c r="T953" s="148" t="s">
        <v>197</v>
      </c>
      <c r="U953" s="149">
        <v>5423.29</v>
      </c>
      <c r="V953" s="148" t="s">
        <v>197</v>
      </c>
      <c r="W953" s="148">
        <v>392287.04936056939</v>
      </c>
      <c r="X953" s="149" t="s">
        <v>100</v>
      </c>
      <c r="Y953" s="148" t="s">
        <v>114</v>
      </c>
      <c r="Z953" s="148">
        <v>5.42</v>
      </c>
      <c r="AA953" s="149">
        <v>1</v>
      </c>
      <c r="AB953" s="148" t="s">
        <v>630</v>
      </c>
      <c r="AC953" s="148" t="s">
        <v>440</v>
      </c>
      <c r="AD953" s="149" t="s">
        <v>368</v>
      </c>
      <c r="AE953" s="148" t="s">
        <v>350</v>
      </c>
      <c r="AF953" s="148"/>
      <c r="AG953" s="149"/>
      <c r="AH953" s="148"/>
      <c r="AI953" s="148"/>
      <c r="AJ953" s="149"/>
      <c r="AK953" s="148" t="str">
        <f t="shared" si="42"/>
        <v>Non-GFS</v>
      </c>
      <c r="AL953" s="148" t="str">
        <f t="shared" si="43"/>
        <v>Non- ICB</v>
      </c>
      <c r="AM953" s="196" t="str">
        <f t="shared" si="44"/>
        <v>Non-GFS/Non- ICB</v>
      </c>
    </row>
    <row r="954" spans="1:39" x14ac:dyDescent="0.25">
      <c r="A954" s="195" t="str">
        <f>IF(ISERROR(MATCH(H954,PriorMonth!H:H,0)),"New","Unresolved")</f>
        <v>New</v>
      </c>
      <c r="B954" s="148">
        <v>8310</v>
      </c>
      <c r="C954" s="149" t="s">
        <v>170</v>
      </c>
      <c r="D954" s="148" t="s">
        <v>14</v>
      </c>
      <c r="E954" s="148">
        <v>413</v>
      </c>
      <c r="F954" s="149" t="s">
        <v>136</v>
      </c>
      <c r="G954" s="148" t="s">
        <v>13</v>
      </c>
      <c r="H954" s="148" t="s">
        <v>2991</v>
      </c>
      <c r="I954" s="149" t="s">
        <v>277</v>
      </c>
      <c r="J954" s="148" t="s">
        <v>241</v>
      </c>
      <c r="K954" s="148">
        <v>42829</v>
      </c>
      <c r="L954" s="149">
        <v>64</v>
      </c>
      <c r="M954" s="148" t="s">
        <v>161</v>
      </c>
      <c r="N954" s="148" t="s">
        <v>128</v>
      </c>
      <c r="O954" s="149">
        <v>42893</v>
      </c>
      <c r="P954" s="148" t="s">
        <v>1878</v>
      </c>
      <c r="Q954" s="148">
        <v>0</v>
      </c>
      <c r="R954" s="149" t="s">
        <v>33</v>
      </c>
      <c r="S954" s="148">
        <v>22608.1</v>
      </c>
      <c r="T954" s="148" t="s">
        <v>242</v>
      </c>
      <c r="U954" s="149">
        <v>5420.05</v>
      </c>
      <c r="V954" s="148" t="s">
        <v>242</v>
      </c>
      <c r="W954" s="148">
        <v>22608.109145271195</v>
      </c>
      <c r="X954" s="149" t="s">
        <v>100</v>
      </c>
      <c r="Y954" s="148" t="s">
        <v>114</v>
      </c>
      <c r="Z954" s="148">
        <v>5.42</v>
      </c>
      <c r="AA954" s="149">
        <v>1</v>
      </c>
      <c r="AB954" s="148" t="s">
        <v>630</v>
      </c>
      <c r="AC954" s="148" t="s">
        <v>428</v>
      </c>
      <c r="AD954" s="149" t="s">
        <v>690</v>
      </c>
      <c r="AE954" s="148" t="s">
        <v>350</v>
      </c>
      <c r="AF954" s="148"/>
      <c r="AG954" s="149"/>
      <c r="AH954" s="148"/>
      <c r="AI954" s="148"/>
      <c r="AJ954" s="149"/>
      <c r="AK954" s="148" t="str">
        <f t="shared" si="42"/>
        <v>GFS</v>
      </c>
      <c r="AL954" s="148" t="str">
        <f t="shared" si="43"/>
        <v>Non- ICB</v>
      </c>
      <c r="AM954" s="196" t="str">
        <f t="shared" si="44"/>
        <v>GFS/Non- ICB</v>
      </c>
    </row>
    <row r="955" spans="1:39" x14ac:dyDescent="0.25">
      <c r="A955" s="195" t="str">
        <f>IF(ISERROR(MATCH(H955,PriorMonth!H:H,0)),"New","Unresolved")</f>
        <v>New</v>
      </c>
      <c r="B955" s="148">
        <v>9701</v>
      </c>
      <c r="C955" s="149" t="s">
        <v>199</v>
      </c>
      <c r="D955" s="148" t="s">
        <v>14</v>
      </c>
      <c r="E955" s="148">
        <v>692</v>
      </c>
      <c r="F955" s="149" t="s">
        <v>187</v>
      </c>
      <c r="G955" s="148" t="s">
        <v>16</v>
      </c>
      <c r="H955" s="148">
        <v>97120170283</v>
      </c>
      <c r="I955" s="149" t="s">
        <v>57</v>
      </c>
      <c r="J955" s="148" t="s">
        <v>133</v>
      </c>
      <c r="K955" s="148">
        <v>42828</v>
      </c>
      <c r="L955" s="149">
        <v>65</v>
      </c>
      <c r="M955" s="148" t="s">
        <v>111</v>
      </c>
      <c r="N955" s="148" t="s">
        <v>42</v>
      </c>
      <c r="O955" s="149">
        <v>42892</v>
      </c>
      <c r="P955" s="148" t="s">
        <v>1878</v>
      </c>
      <c r="Q955" s="148">
        <v>1</v>
      </c>
      <c r="R955" s="149" t="s">
        <v>33</v>
      </c>
      <c r="S955" s="148">
        <v>5385.95</v>
      </c>
      <c r="T955" s="148" t="s">
        <v>100</v>
      </c>
      <c r="U955" s="149">
        <v>5385.95</v>
      </c>
      <c r="V955" s="148" t="s">
        <v>200</v>
      </c>
      <c r="W955" s="148">
        <v>24589.550211588055</v>
      </c>
      <c r="X955" s="149" t="s">
        <v>100</v>
      </c>
      <c r="Y955" s="148" t="s">
        <v>114</v>
      </c>
      <c r="Z955" s="148">
        <v>5.39</v>
      </c>
      <c r="AA955" s="149">
        <v>1</v>
      </c>
      <c r="AB955" s="148" t="s">
        <v>630</v>
      </c>
      <c r="AC955" s="148" t="s">
        <v>416</v>
      </c>
      <c r="AD955" s="149" t="s">
        <v>1231</v>
      </c>
      <c r="AE955" s="148" t="s">
        <v>349</v>
      </c>
      <c r="AF955" s="148"/>
      <c r="AG955" s="149"/>
      <c r="AH955" s="148"/>
      <c r="AI955" s="148"/>
      <c r="AJ955" s="149"/>
      <c r="AK955" s="148" t="str">
        <f t="shared" si="42"/>
        <v>Non-GFS</v>
      </c>
      <c r="AL955" s="148" t="str">
        <f t="shared" si="43"/>
        <v>Non- ICB</v>
      </c>
      <c r="AM955" s="196" t="str">
        <f t="shared" si="44"/>
        <v>Non-GFS/Non- ICB</v>
      </c>
    </row>
    <row r="956" spans="1:39" x14ac:dyDescent="0.25">
      <c r="A956" s="195" t="str">
        <f>IF(ISERROR(MATCH(H956,PriorMonth!H:H,0)),"New","Unresolved")</f>
        <v>New</v>
      </c>
      <c r="B956" s="148">
        <v>8310</v>
      </c>
      <c r="C956" s="149" t="s">
        <v>170</v>
      </c>
      <c r="D956" s="148" t="s">
        <v>14</v>
      </c>
      <c r="E956" s="148">
        <v>8113</v>
      </c>
      <c r="F956" s="149" t="s">
        <v>201</v>
      </c>
      <c r="G956" s="148" t="s">
        <v>22</v>
      </c>
      <c r="H956" s="148" t="s">
        <v>2955</v>
      </c>
      <c r="I956" s="149" t="s">
        <v>277</v>
      </c>
      <c r="J956" s="148" t="s">
        <v>241</v>
      </c>
      <c r="K956" s="148">
        <v>42731</v>
      </c>
      <c r="L956" s="149">
        <v>162</v>
      </c>
      <c r="M956" s="148" t="s">
        <v>111</v>
      </c>
      <c r="N956" s="148" t="s">
        <v>42</v>
      </c>
      <c r="O956" s="149">
        <v>42891</v>
      </c>
      <c r="P956" s="148" t="s">
        <v>1878</v>
      </c>
      <c r="Q956" s="148">
        <v>2</v>
      </c>
      <c r="R956" s="149" t="s">
        <v>33</v>
      </c>
      <c r="S956" s="148">
        <v>22420.83</v>
      </c>
      <c r="T956" s="148" t="s">
        <v>242</v>
      </c>
      <c r="U956" s="149">
        <v>5375.15</v>
      </c>
      <c r="V956" s="148" t="s">
        <v>242</v>
      </c>
      <c r="W956" s="148">
        <v>22420.822293558998</v>
      </c>
      <c r="X956" s="149" t="s">
        <v>100</v>
      </c>
      <c r="Y956" s="148" t="s">
        <v>114</v>
      </c>
      <c r="Z956" s="148">
        <v>5.38</v>
      </c>
      <c r="AA956" s="149">
        <v>1</v>
      </c>
      <c r="AB956" s="148" t="s">
        <v>630</v>
      </c>
      <c r="AC956" s="148" t="s">
        <v>439</v>
      </c>
      <c r="AD956" s="149" t="s">
        <v>2956</v>
      </c>
      <c r="AE956" s="148" t="s">
        <v>350</v>
      </c>
      <c r="AF956" s="148"/>
      <c r="AG956" s="149"/>
      <c r="AH956" s="148"/>
      <c r="AI956" s="148"/>
      <c r="AJ956" s="149"/>
      <c r="AK956" s="148" t="str">
        <f t="shared" si="42"/>
        <v>GFS</v>
      </c>
      <c r="AL956" s="148" t="str">
        <f t="shared" si="43"/>
        <v>Non- ICB</v>
      </c>
      <c r="AM956" s="196" t="str">
        <f t="shared" si="44"/>
        <v>GFS/Non- ICB</v>
      </c>
    </row>
    <row r="957" spans="1:39" x14ac:dyDescent="0.25">
      <c r="A957" s="195" t="str">
        <f>IF(ISERROR(MATCH(H957,PriorMonth!H:H,0)),"New","Unresolved")</f>
        <v>Unresolved</v>
      </c>
      <c r="B957" s="148">
        <v>8520</v>
      </c>
      <c r="C957" s="149" t="s">
        <v>842</v>
      </c>
      <c r="D957" s="148" t="s">
        <v>19</v>
      </c>
      <c r="E957" s="148">
        <v>199</v>
      </c>
      <c r="F957" s="149" t="s">
        <v>137</v>
      </c>
      <c r="G957" s="148" t="s">
        <v>22</v>
      </c>
      <c r="H957" s="148">
        <v>85200330013894</v>
      </c>
      <c r="I957" s="149" t="s">
        <v>60</v>
      </c>
      <c r="J957" s="148" t="s">
        <v>319</v>
      </c>
      <c r="K957" s="148">
        <v>42727</v>
      </c>
      <c r="L957" s="149">
        <v>166</v>
      </c>
      <c r="M957" s="148" t="s">
        <v>111</v>
      </c>
      <c r="N957" s="148" t="s">
        <v>42</v>
      </c>
      <c r="O957" s="149">
        <v>42797</v>
      </c>
      <c r="P957" s="148" t="s">
        <v>838</v>
      </c>
      <c r="Q957" s="148">
        <v>96</v>
      </c>
      <c r="R957" s="149" t="s">
        <v>36</v>
      </c>
      <c r="S957" s="148">
        <v>386956</v>
      </c>
      <c r="T957" s="148" t="s">
        <v>197</v>
      </c>
      <c r="U957" s="149">
        <v>5349.59</v>
      </c>
      <c r="V957" s="148" t="s">
        <v>197</v>
      </c>
      <c r="W957" s="148">
        <v>386956.04999710666</v>
      </c>
      <c r="X957" s="149" t="s">
        <v>100</v>
      </c>
      <c r="Y957" s="148" t="s">
        <v>114</v>
      </c>
      <c r="Z957" s="148">
        <v>5.35</v>
      </c>
      <c r="AA957" s="149">
        <v>1</v>
      </c>
      <c r="AB957" s="148" t="s">
        <v>630</v>
      </c>
      <c r="AC957" s="148" t="s">
        <v>484</v>
      </c>
      <c r="AD957" s="149" t="s">
        <v>396</v>
      </c>
      <c r="AE957" s="148" t="s">
        <v>350</v>
      </c>
      <c r="AF957" s="148"/>
      <c r="AG957" s="149"/>
      <c r="AH957" s="148"/>
      <c r="AI957" s="148"/>
      <c r="AJ957" s="149"/>
      <c r="AK957" s="148" t="str">
        <f t="shared" si="42"/>
        <v>GFS</v>
      </c>
      <c r="AL957" s="148" t="str">
        <f t="shared" si="43"/>
        <v>Non- ICB</v>
      </c>
      <c r="AM957" s="196" t="str">
        <f t="shared" si="44"/>
        <v>GFS/Non- ICB</v>
      </c>
    </row>
    <row r="958" spans="1:39" x14ac:dyDescent="0.25">
      <c r="A958" s="195" t="str">
        <f>IF(ISERROR(MATCH(H958,PriorMonth!H:H,0)),"New","Unresolved")</f>
        <v>Unresolved</v>
      </c>
      <c r="B958" s="148">
        <v>8520</v>
      </c>
      <c r="C958" s="149" t="s">
        <v>842</v>
      </c>
      <c r="D958" s="148" t="s">
        <v>19</v>
      </c>
      <c r="E958" s="148">
        <v>199</v>
      </c>
      <c r="F958" s="149" t="s">
        <v>137</v>
      </c>
      <c r="G958" s="148" t="s">
        <v>22</v>
      </c>
      <c r="H958" s="148">
        <v>85200330013723</v>
      </c>
      <c r="I958" s="149" t="s">
        <v>60</v>
      </c>
      <c r="J958" s="148" t="s">
        <v>319</v>
      </c>
      <c r="K958" s="148">
        <v>42643</v>
      </c>
      <c r="L958" s="149">
        <v>250</v>
      </c>
      <c r="M958" s="148" t="s">
        <v>118</v>
      </c>
      <c r="N958" s="148" t="s">
        <v>41</v>
      </c>
      <c r="O958" s="149">
        <v>42709</v>
      </c>
      <c r="P958" s="148" t="s">
        <v>651</v>
      </c>
      <c r="Q958" s="148">
        <v>184</v>
      </c>
      <c r="R958" s="149" t="s">
        <v>37</v>
      </c>
      <c r="S958" s="148">
        <v>386956</v>
      </c>
      <c r="T958" s="148" t="s">
        <v>197</v>
      </c>
      <c r="U958" s="149">
        <v>5349.59</v>
      </c>
      <c r="V958" s="148" t="s">
        <v>197</v>
      </c>
      <c r="W958" s="148">
        <v>386956.04999710666</v>
      </c>
      <c r="X958" s="149" t="s">
        <v>100</v>
      </c>
      <c r="Y958" s="148" t="s">
        <v>114</v>
      </c>
      <c r="Z958" s="148">
        <v>5.35</v>
      </c>
      <c r="AA958" s="149">
        <v>1</v>
      </c>
      <c r="AB958" s="148" t="s">
        <v>630</v>
      </c>
      <c r="AC958" s="148" t="s">
        <v>484</v>
      </c>
      <c r="AD958" s="149" t="s">
        <v>770</v>
      </c>
      <c r="AE958" s="148" t="s">
        <v>350</v>
      </c>
      <c r="AF958" s="148"/>
      <c r="AG958" s="149"/>
      <c r="AH958" s="148"/>
      <c r="AI958" s="148"/>
      <c r="AJ958" s="149"/>
      <c r="AK958" s="148" t="str">
        <f t="shared" si="42"/>
        <v>GFS</v>
      </c>
      <c r="AL958" s="148" t="str">
        <f t="shared" si="43"/>
        <v>Non- ICB</v>
      </c>
      <c r="AM958" s="196" t="str">
        <f t="shared" si="44"/>
        <v>GFS/Non- ICB</v>
      </c>
    </row>
    <row r="959" spans="1:39" x14ac:dyDescent="0.25">
      <c r="A959" s="195" t="str">
        <f>IF(ISERROR(MATCH(H959,PriorMonth!H:H,0)),"New","Unresolved")</f>
        <v>Unresolved</v>
      </c>
      <c r="B959" s="148">
        <v>8520</v>
      </c>
      <c r="C959" s="149" t="s">
        <v>842</v>
      </c>
      <c r="D959" s="148" t="s">
        <v>19</v>
      </c>
      <c r="E959" s="148">
        <v>199</v>
      </c>
      <c r="F959" s="149" t="s">
        <v>137</v>
      </c>
      <c r="G959" s="148" t="s">
        <v>22</v>
      </c>
      <c r="H959" s="148">
        <v>85200330013495</v>
      </c>
      <c r="I959" s="149" t="s">
        <v>60</v>
      </c>
      <c r="J959" s="148" t="s">
        <v>319</v>
      </c>
      <c r="K959" s="148">
        <v>42584</v>
      </c>
      <c r="L959" s="149">
        <v>309</v>
      </c>
      <c r="M959" s="148" t="s">
        <v>111</v>
      </c>
      <c r="N959" s="148" t="s">
        <v>42</v>
      </c>
      <c r="O959" s="149">
        <v>42618</v>
      </c>
      <c r="P959" s="148" t="s">
        <v>406</v>
      </c>
      <c r="Q959" s="148">
        <v>275</v>
      </c>
      <c r="R959" s="149" t="s">
        <v>37</v>
      </c>
      <c r="S959" s="148">
        <v>386956.25</v>
      </c>
      <c r="T959" s="148" t="s">
        <v>197</v>
      </c>
      <c r="U959" s="149">
        <v>5349.59</v>
      </c>
      <c r="V959" s="148" t="s">
        <v>197</v>
      </c>
      <c r="W959" s="148">
        <v>386956.04999710666</v>
      </c>
      <c r="X959" s="149" t="s">
        <v>100</v>
      </c>
      <c r="Y959" s="148" t="s">
        <v>114</v>
      </c>
      <c r="Z959" s="148">
        <v>5.35</v>
      </c>
      <c r="AA959" s="149">
        <v>1</v>
      </c>
      <c r="AB959" s="148" t="s">
        <v>630</v>
      </c>
      <c r="AC959" s="148" t="s">
        <v>484</v>
      </c>
      <c r="AD959" s="149" t="s">
        <v>396</v>
      </c>
      <c r="AE959" s="148" t="s">
        <v>350</v>
      </c>
      <c r="AF959" s="148"/>
      <c r="AG959" s="149"/>
      <c r="AH959" s="148"/>
      <c r="AI959" s="148"/>
      <c r="AJ959" s="149"/>
      <c r="AK959" s="148" t="str">
        <f t="shared" si="42"/>
        <v>GFS</v>
      </c>
      <c r="AL959" s="148" t="str">
        <f t="shared" si="43"/>
        <v>Non- ICB</v>
      </c>
      <c r="AM959" s="196" t="str">
        <f t="shared" si="44"/>
        <v>GFS/Non- ICB</v>
      </c>
    </row>
    <row r="960" spans="1:39" x14ac:dyDescent="0.25">
      <c r="A960" s="195" t="str">
        <f>IF(ISERROR(MATCH(H960,PriorMonth!H:H,0)),"New","Unresolved")</f>
        <v>New</v>
      </c>
      <c r="B960" s="148">
        <v>413</v>
      </c>
      <c r="C960" s="149" t="s">
        <v>136</v>
      </c>
      <c r="D960" s="148" t="s">
        <v>13</v>
      </c>
      <c r="E960" s="148">
        <v>8205</v>
      </c>
      <c r="F960" s="149" t="s">
        <v>130</v>
      </c>
      <c r="G960" s="148" t="s">
        <v>14</v>
      </c>
      <c r="H960" s="148">
        <v>4130110181986</v>
      </c>
      <c r="I960" s="149" t="s">
        <v>537</v>
      </c>
      <c r="J960" s="148" t="s">
        <v>150</v>
      </c>
      <c r="K960" s="148">
        <v>42849</v>
      </c>
      <c r="L960" s="149">
        <v>44</v>
      </c>
      <c r="M960" s="148" t="s">
        <v>127</v>
      </c>
      <c r="N960" s="148" t="s">
        <v>128</v>
      </c>
      <c r="O960" s="149">
        <v>42892</v>
      </c>
      <c r="P960" s="148" t="s">
        <v>1878</v>
      </c>
      <c r="Q960" s="148">
        <v>1</v>
      </c>
      <c r="R960" s="149" t="s">
        <v>33</v>
      </c>
      <c r="S960" s="148">
        <v>5343</v>
      </c>
      <c r="T960" s="148" t="s">
        <v>100</v>
      </c>
      <c r="U960" s="149">
        <v>5343</v>
      </c>
      <c r="V960" s="148" t="s">
        <v>100</v>
      </c>
      <c r="W960" s="148">
        <v>5343</v>
      </c>
      <c r="X960" s="149" t="s">
        <v>100</v>
      </c>
      <c r="Y960" s="148" t="s">
        <v>114</v>
      </c>
      <c r="Z960" s="148">
        <v>5.34</v>
      </c>
      <c r="AA960" s="149">
        <v>1</v>
      </c>
      <c r="AB960" s="148" t="s">
        <v>629</v>
      </c>
      <c r="AC960" s="148" t="s">
        <v>762</v>
      </c>
      <c r="AD960" s="149" t="s">
        <v>1491</v>
      </c>
      <c r="AE960" s="148" t="s">
        <v>349</v>
      </c>
      <c r="AF960" s="148"/>
      <c r="AG960" s="149"/>
      <c r="AH960" s="148"/>
      <c r="AI960" s="148"/>
      <c r="AJ960" s="149"/>
      <c r="AK960" s="148" t="str">
        <f t="shared" si="42"/>
        <v>GFS</v>
      </c>
      <c r="AL960" s="148" t="str">
        <f t="shared" si="43"/>
        <v>Non- ICB</v>
      </c>
      <c r="AM960" s="196" t="str">
        <f t="shared" si="44"/>
        <v>GFS/Non- ICB</v>
      </c>
    </row>
    <row r="961" spans="1:39" x14ac:dyDescent="0.25">
      <c r="A961" s="195" t="str">
        <f>IF(ISERROR(MATCH(H961,PriorMonth!H:H,0)),"New","Unresolved")</f>
        <v>Unresolved</v>
      </c>
      <c r="B961" s="148">
        <v>8520</v>
      </c>
      <c r="C961" s="149" t="s">
        <v>842</v>
      </c>
      <c r="D961" s="148" t="s">
        <v>19</v>
      </c>
      <c r="E961" s="148">
        <v>95</v>
      </c>
      <c r="F961" s="149" t="s">
        <v>153</v>
      </c>
      <c r="G961" s="148" t="s">
        <v>17</v>
      </c>
      <c r="H961" s="148" t="s">
        <v>1594</v>
      </c>
      <c r="I961" s="149" t="s">
        <v>57</v>
      </c>
      <c r="J961" s="148" t="s">
        <v>381</v>
      </c>
      <c r="K961" s="148">
        <v>42772</v>
      </c>
      <c r="L961" s="149">
        <v>121</v>
      </c>
      <c r="M961" s="148" t="s">
        <v>111</v>
      </c>
      <c r="N961" s="148" t="s">
        <v>42</v>
      </c>
      <c r="O961" s="149">
        <v>42831</v>
      </c>
      <c r="P961" s="148" t="s">
        <v>838</v>
      </c>
      <c r="Q961" s="148">
        <v>62</v>
      </c>
      <c r="R961" s="149" t="s">
        <v>35</v>
      </c>
      <c r="S961" s="148">
        <v>385279</v>
      </c>
      <c r="T961" s="148" t="s">
        <v>197</v>
      </c>
      <c r="U961" s="149">
        <v>5326.41</v>
      </c>
      <c r="V961" s="148" t="s">
        <v>197</v>
      </c>
      <c r="W961" s="148">
        <v>385279.35304669867</v>
      </c>
      <c r="X961" s="149" t="s">
        <v>100</v>
      </c>
      <c r="Y961" s="148" t="s">
        <v>114</v>
      </c>
      <c r="Z961" s="148">
        <v>5.33</v>
      </c>
      <c r="AA961" s="149">
        <v>1</v>
      </c>
      <c r="AB961" s="148" t="s">
        <v>630</v>
      </c>
      <c r="AC961" s="148" t="s">
        <v>1080</v>
      </c>
      <c r="AD961" s="149" t="s">
        <v>370</v>
      </c>
      <c r="AE961" s="148" t="s">
        <v>350</v>
      </c>
      <c r="AF961" s="148"/>
      <c r="AG961" s="149"/>
      <c r="AH961" s="148"/>
      <c r="AI961" s="148"/>
      <c r="AJ961" s="149"/>
      <c r="AK961" s="148" t="str">
        <f t="shared" si="42"/>
        <v>Non-GFS</v>
      </c>
      <c r="AL961" s="148" t="str">
        <f t="shared" si="43"/>
        <v>Non- ICB</v>
      </c>
      <c r="AM961" s="196" t="str">
        <f t="shared" si="44"/>
        <v>Non-GFS/Non- ICB</v>
      </c>
    </row>
    <row r="962" spans="1:39" x14ac:dyDescent="0.25">
      <c r="A962" s="195" t="str">
        <f>IF(ISERROR(MATCH(H962,PriorMonth!H:H,0)),"New","Unresolved")</f>
        <v>Unresolved</v>
      </c>
      <c r="B962" s="148">
        <v>8520</v>
      </c>
      <c r="C962" s="149" t="s">
        <v>842</v>
      </c>
      <c r="D962" s="148" t="s">
        <v>19</v>
      </c>
      <c r="E962" s="148">
        <v>1750</v>
      </c>
      <c r="F962" s="149" t="s">
        <v>159</v>
      </c>
      <c r="G962" s="148" t="s">
        <v>18</v>
      </c>
      <c r="H962" s="148">
        <v>85200610007345</v>
      </c>
      <c r="I962" s="149" t="s">
        <v>57</v>
      </c>
      <c r="J962" s="148" t="s">
        <v>499</v>
      </c>
      <c r="K962" s="148">
        <v>42795</v>
      </c>
      <c r="L962" s="149">
        <v>98</v>
      </c>
      <c r="M962" s="148" t="s">
        <v>118</v>
      </c>
      <c r="N962" s="148" t="s">
        <v>41</v>
      </c>
      <c r="O962" s="149">
        <v>42831</v>
      </c>
      <c r="P962" s="148" t="s">
        <v>838</v>
      </c>
      <c r="Q962" s="148">
        <v>62</v>
      </c>
      <c r="R962" s="149" t="s">
        <v>35</v>
      </c>
      <c r="S962" s="148">
        <v>384533.33</v>
      </c>
      <c r="T962" s="148" t="s">
        <v>197</v>
      </c>
      <c r="U962" s="149">
        <v>5316.1</v>
      </c>
      <c r="V962" s="148" t="s">
        <v>197</v>
      </c>
      <c r="W962" s="148">
        <v>384533.59180602978</v>
      </c>
      <c r="X962" s="149" t="s">
        <v>100</v>
      </c>
      <c r="Y962" s="148" t="s">
        <v>114</v>
      </c>
      <c r="Z962" s="148">
        <v>5.32</v>
      </c>
      <c r="AA962" s="149">
        <v>1</v>
      </c>
      <c r="AB962" s="148" t="s">
        <v>630</v>
      </c>
      <c r="AC962" s="148" t="s">
        <v>949</v>
      </c>
      <c r="AD962" s="149" t="s">
        <v>1748</v>
      </c>
      <c r="AE962" s="148" t="s">
        <v>350</v>
      </c>
      <c r="AF962" s="148"/>
      <c r="AG962" s="149"/>
      <c r="AH962" s="148"/>
      <c r="AI962" s="148"/>
      <c r="AJ962" s="149"/>
      <c r="AK962" s="148" t="str">
        <f t="shared" ref="AK962:AK1025" si="45">IF(TEXT(B962,0)=LEFT(H962,LEN(B962)),"GFS","Non-GFS")</f>
        <v>GFS</v>
      </c>
      <c r="AL962" s="148" t="str">
        <f t="shared" ref="AL962:AL1025" si="46">IF(AND(AK962="GFS",MID(H962,LEN(B962)+3,1)="2"),"ICB","Non- ICB")</f>
        <v>Non- ICB</v>
      </c>
      <c r="AM962" s="196" t="str">
        <f t="shared" ref="AM962:AM1025" si="47">AK962&amp;"/"&amp;AL962</f>
        <v>GFS/Non- ICB</v>
      </c>
    </row>
    <row r="963" spans="1:39" x14ac:dyDescent="0.25">
      <c r="A963" s="195" t="str">
        <f>IF(ISERROR(MATCH(H963,PriorMonth!H:H,0)),"New","Unresolved")</f>
        <v>Unresolved</v>
      </c>
      <c r="B963" s="148">
        <v>8520</v>
      </c>
      <c r="C963" s="149" t="s">
        <v>842</v>
      </c>
      <c r="D963" s="148" t="s">
        <v>19</v>
      </c>
      <c r="E963" s="148">
        <v>8420</v>
      </c>
      <c r="F963" s="149" t="s">
        <v>234</v>
      </c>
      <c r="G963" s="148" t="s">
        <v>19</v>
      </c>
      <c r="H963" s="148">
        <v>85202710000524</v>
      </c>
      <c r="I963" s="149" t="s">
        <v>537</v>
      </c>
      <c r="J963" s="148" t="s">
        <v>311</v>
      </c>
      <c r="K963" s="148">
        <v>42828</v>
      </c>
      <c r="L963" s="149">
        <v>65</v>
      </c>
      <c r="M963" s="148" t="s">
        <v>122</v>
      </c>
      <c r="N963" s="148" t="s">
        <v>41</v>
      </c>
      <c r="O963" s="149">
        <v>42859</v>
      </c>
      <c r="P963" s="148" t="s">
        <v>1878</v>
      </c>
      <c r="Q963" s="148">
        <v>34</v>
      </c>
      <c r="R963" s="149" t="s">
        <v>34</v>
      </c>
      <c r="S963" s="148">
        <v>383660.6</v>
      </c>
      <c r="T963" s="148" t="s">
        <v>197</v>
      </c>
      <c r="U963" s="149">
        <v>5304.03</v>
      </c>
      <c r="V963" s="148" t="s">
        <v>197</v>
      </c>
      <c r="W963" s="148">
        <v>383660.5231178751</v>
      </c>
      <c r="X963" s="149" t="s">
        <v>100</v>
      </c>
      <c r="Y963" s="148" t="s">
        <v>107</v>
      </c>
      <c r="Z963" s="148">
        <v>5.3</v>
      </c>
      <c r="AA963" s="149">
        <v>1</v>
      </c>
      <c r="AB963" s="148" t="s">
        <v>630</v>
      </c>
      <c r="AC963" s="148" t="s">
        <v>819</v>
      </c>
      <c r="AD963" s="149" t="s">
        <v>2065</v>
      </c>
      <c r="AE963" s="148" t="s">
        <v>350</v>
      </c>
      <c r="AF963" s="148"/>
      <c r="AG963" s="149"/>
      <c r="AH963" s="148"/>
      <c r="AI963" s="148"/>
      <c r="AJ963" s="149"/>
      <c r="AK963" s="148" t="str">
        <f t="shared" si="45"/>
        <v>GFS</v>
      </c>
      <c r="AL963" s="148" t="str">
        <f t="shared" si="46"/>
        <v>Non- ICB</v>
      </c>
      <c r="AM963" s="196" t="str">
        <f t="shared" si="47"/>
        <v>GFS/Non- ICB</v>
      </c>
    </row>
    <row r="964" spans="1:39" x14ac:dyDescent="0.25">
      <c r="A964" s="195" t="str">
        <f>IF(ISERROR(MATCH(H964,PriorMonth!H:H,0)),"New","Unresolved")</f>
        <v>New</v>
      </c>
      <c r="B964" s="148">
        <v>8310</v>
      </c>
      <c r="C964" s="149" t="s">
        <v>170</v>
      </c>
      <c r="D964" s="148" t="s">
        <v>14</v>
      </c>
      <c r="E964" s="148">
        <v>413</v>
      </c>
      <c r="F964" s="149" t="s">
        <v>136</v>
      </c>
      <c r="G964" s="148" t="s">
        <v>13</v>
      </c>
      <c r="H964" s="148" t="s">
        <v>2992</v>
      </c>
      <c r="I964" s="149" t="s">
        <v>277</v>
      </c>
      <c r="J964" s="148" t="s">
        <v>241</v>
      </c>
      <c r="K964" s="148">
        <v>42829</v>
      </c>
      <c r="L964" s="149">
        <v>64</v>
      </c>
      <c r="M964" s="148" t="s">
        <v>161</v>
      </c>
      <c r="N964" s="148" t="s">
        <v>128</v>
      </c>
      <c r="O964" s="149">
        <v>42893</v>
      </c>
      <c r="P964" s="148" t="s">
        <v>1878</v>
      </c>
      <c r="Q964" s="148">
        <v>0</v>
      </c>
      <c r="R964" s="149" t="s">
        <v>33</v>
      </c>
      <c r="S964" s="148">
        <v>22026.45</v>
      </c>
      <c r="T964" s="148" t="s">
        <v>242</v>
      </c>
      <c r="U964" s="149">
        <v>5280.6</v>
      </c>
      <c r="V964" s="148" t="s">
        <v>242</v>
      </c>
      <c r="W964" s="148">
        <v>22026.435393127198</v>
      </c>
      <c r="X964" s="149" t="s">
        <v>100</v>
      </c>
      <c r="Y964" s="148" t="s">
        <v>114</v>
      </c>
      <c r="Z964" s="148">
        <v>5.28</v>
      </c>
      <c r="AA964" s="149">
        <v>1</v>
      </c>
      <c r="AB964" s="148" t="s">
        <v>630</v>
      </c>
      <c r="AC964" s="148" t="s">
        <v>428</v>
      </c>
      <c r="AD964" s="149" t="s">
        <v>690</v>
      </c>
      <c r="AE964" s="148" t="s">
        <v>350</v>
      </c>
      <c r="AF964" s="148"/>
      <c r="AG964" s="149"/>
      <c r="AH964" s="148"/>
      <c r="AI964" s="148"/>
      <c r="AJ964" s="149"/>
      <c r="AK964" s="148" t="str">
        <f t="shared" si="45"/>
        <v>GFS</v>
      </c>
      <c r="AL964" s="148" t="str">
        <f t="shared" si="46"/>
        <v>Non- ICB</v>
      </c>
      <c r="AM964" s="196" t="str">
        <f t="shared" si="47"/>
        <v>GFS/Non- ICB</v>
      </c>
    </row>
    <row r="965" spans="1:39" x14ac:dyDescent="0.25">
      <c r="A965" s="195" t="str">
        <f>IF(ISERROR(MATCH(H965,PriorMonth!H:H,0)),"New","Unresolved")</f>
        <v>Unresolved</v>
      </c>
      <c r="B965" s="148">
        <v>8520</v>
      </c>
      <c r="C965" s="149" t="s">
        <v>842</v>
      </c>
      <c r="D965" s="148" t="s">
        <v>19</v>
      </c>
      <c r="E965" s="148">
        <v>8243</v>
      </c>
      <c r="F965" s="149" t="s">
        <v>120</v>
      </c>
      <c r="G965" s="148" t="s">
        <v>14</v>
      </c>
      <c r="H965" s="148" t="s">
        <v>1342</v>
      </c>
      <c r="I965" s="149" t="s">
        <v>55</v>
      </c>
      <c r="J965" s="148" t="s">
        <v>19</v>
      </c>
      <c r="K965" s="148">
        <v>42769</v>
      </c>
      <c r="L965" s="149">
        <v>124</v>
      </c>
      <c r="M965" s="148" t="s">
        <v>127</v>
      </c>
      <c r="N965" s="148" t="s">
        <v>128</v>
      </c>
      <c r="O965" s="149">
        <v>42800</v>
      </c>
      <c r="P965" s="148" t="s">
        <v>838</v>
      </c>
      <c r="Q965" s="148">
        <v>93</v>
      </c>
      <c r="R965" s="149" t="s">
        <v>36</v>
      </c>
      <c r="S965" s="148">
        <v>380880</v>
      </c>
      <c r="T965" s="148" t="s">
        <v>197</v>
      </c>
      <c r="U965" s="149">
        <v>5265.59</v>
      </c>
      <c r="V965" s="148" t="s">
        <v>197</v>
      </c>
      <c r="W965" s="148">
        <v>380880.01273074478</v>
      </c>
      <c r="X965" s="149" t="s">
        <v>100</v>
      </c>
      <c r="Y965" s="148" t="s">
        <v>114</v>
      </c>
      <c r="Z965" s="148">
        <v>5.27</v>
      </c>
      <c r="AA965" s="149">
        <v>1</v>
      </c>
      <c r="AB965" s="148" t="s">
        <v>630</v>
      </c>
      <c r="AC965" s="148" t="s">
        <v>660</v>
      </c>
      <c r="AD965" s="149" t="s">
        <v>1338</v>
      </c>
      <c r="AE965" s="148" t="s">
        <v>350</v>
      </c>
      <c r="AF965" s="148"/>
      <c r="AG965" s="149"/>
      <c r="AH965" s="148"/>
      <c r="AI965" s="148"/>
      <c r="AJ965" s="149"/>
      <c r="AK965" s="148" t="str">
        <f t="shared" si="45"/>
        <v>Non-GFS</v>
      </c>
      <c r="AL965" s="148" t="str">
        <f t="shared" si="46"/>
        <v>Non- ICB</v>
      </c>
      <c r="AM965" s="196" t="str">
        <f t="shared" si="47"/>
        <v>Non-GFS/Non- ICB</v>
      </c>
    </row>
    <row r="966" spans="1:39" x14ac:dyDescent="0.25">
      <c r="A966" s="195" t="str">
        <f>IF(ISERROR(MATCH(H966,PriorMonth!H:H,0)),"New","Unresolved")</f>
        <v>Unresolved</v>
      </c>
      <c r="B966" s="148">
        <v>8520</v>
      </c>
      <c r="C966" s="149" t="s">
        <v>842</v>
      </c>
      <c r="D966" s="148" t="s">
        <v>19</v>
      </c>
      <c r="E966" s="148">
        <v>199</v>
      </c>
      <c r="F966" s="149" t="s">
        <v>137</v>
      </c>
      <c r="G966" s="148" t="s">
        <v>22</v>
      </c>
      <c r="H966" s="148" t="s">
        <v>1691</v>
      </c>
      <c r="I966" s="149" t="s">
        <v>57</v>
      </c>
      <c r="J966" s="148" t="s">
        <v>381</v>
      </c>
      <c r="K966" s="148">
        <v>42768</v>
      </c>
      <c r="L966" s="149">
        <v>125</v>
      </c>
      <c r="M966" s="148" t="s">
        <v>118</v>
      </c>
      <c r="N966" s="148" t="s">
        <v>41</v>
      </c>
      <c r="O966" s="149">
        <v>42830</v>
      </c>
      <c r="P966" s="148" t="s">
        <v>838</v>
      </c>
      <c r="Q966" s="148">
        <v>63</v>
      </c>
      <c r="R966" s="149" t="s">
        <v>35</v>
      </c>
      <c r="S966" s="148">
        <v>379016</v>
      </c>
      <c r="T966" s="148" t="s">
        <v>197</v>
      </c>
      <c r="U966" s="149">
        <v>5239.82</v>
      </c>
      <c r="V966" s="148" t="s">
        <v>197</v>
      </c>
      <c r="W966" s="148">
        <v>379015.97129795729</v>
      </c>
      <c r="X966" s="149" t="s">
        <v>100</v>
      </c>
      <c r="Y966" s="148" t="s">
        <v>114</v>
      </c>
      <c r="Z966" s="148">
        <v>5.24</v>
      </c>
      <c r="AA966" s="149">
        <v>1</v>
      </c>
      <c r="AB966" s="148" t="s">
        <v>630</v>
      </c>
      <c r="AC966" s="148" t="s">
        <v>484</v>
      </c>
      <c r="AD966" s="149" t="s">
        <v>363</v>
      </c>
      <c r="AE966" s="148" t="s">
        <v>350</v>
      </c>
      <c r="AF966" s="148"/>
      <c r="AG966" s="149"/>
      <c r="AH966" s="148"/>
      <c r="AI966" s="148"/>
      <c r="AJ966" s="149"/>
      <c r="AK966" s="148" t="str">
        <f t="shared" si="45"/>
        <v>Non-GFS</v>
      </c>
      <c r="AL966" s="148" t="str">
        <f t="shared" si="46"/>
        <v>Non- ICB</v>
      </c>
      <c r="AM966" s="196" t="str">
        <f t="shared" si="47"/>
        <v>Non-GFS/Non- ICB</v>
      </c>
    </row>
    <row r="967" spans="1:39" x14ac:dyDescent="0.25">
      <c r="A967" s="195" t="str">
        <f>IF(ISERROR(MATCH(H967,PriorMonth!H:H,0)),"New","Unresolved")</f>
        <v>Unresolved</v>
      </c>
      <c r="B967" s="148">
        <v>8520</v>
      </c>
      <c r="C967" s="149" t="s">
        <v>842</v>
      </c>
      <c r="D967" s="148" t="s">
        <v>19</v>
      </c>
      <c r="E967" s="148">
        <v>8420</v>
      </c>
      <c r="F967" s="149" t="s">
        <v>234</v>
      </c>
      <c r="G967" s="148" t="s">
        <v>19</v>
      </c>
      <c r="H967" s="148">
        <v>85202710000441</v>
      </c>
      <c r="I967" s="149" t="s">
        <v>537</v>
      </c>
      <c r="J967" s="148" t="s">
        <v>311</v>
      </c>
      <c r="K967" s="148">
        <v>42583</v>
      </c>
      <c r="L967" s="149">
        <v>310</v>
      </c>
      <c r="M967" s="148" t="s">
        <v>105</v>
      </c>
      <c r="N967" s="148" t="s">
        <v>41</v>
      </c>
      <c r="O967" s="149">
        <v>42618</v>
      </c>
      <c r="P967" s="148" t="s">
        <v>406</v>
      </c>
      <c r="Q967" s="148">
        <v>275</v>
      </c>
      <c r="R967" s="149" t="s">
        <v>37</v>
      </c>
      <c r="S967" s="148">
        <v>379206</v>
      </c>
      <c r="T967" s="148" t="s">
        <v>197</v>
      </c>
      <c r="U967" s="149">
        <v>5242.45</v>
      </c>
      <c r="V967" s="148" t="s">
        <v>197</v>
      </c>
      <c r="W967" s="148">
        <v>379206.20913141599</v>
      </c>
      <c r="X967" s="149" t="s">
        <v>100</v>
      </c>
      <c r="Y967" s="148" t="s">
        <v>107</v>
      </c>
      <c r="Z967" s="148">
        <v>5.24</v>
      </c>
      <c r="AA967" s="149">
        <v>1</v>
      </c>
      <c r="AB967" s="148" t="s">
        <v>630</v>
      </c>
      <c r="AC967" s="148" t="s">
        <v>503</v>
      </c>
      <c r="AD967" s="149" t="s">
        <v>1287</v>
      </c>
      <c r="AE967" s="148" t="s">
        <v>350</v>
      </c>
      <c r="AF967" s="148"/>
      <c r="AG967" s="149"/>
      <c r="AH967" s="148"/>
      <c r="AI967" s="148"/>
      <c r="AJ967" s="149"/>
      <c r="AK967" s="148" t="str">
        <f t="shared" si="45"/>
        <v>GFS</v>
      </c>
      <c r="AL967" s="148" t="str">
        <f t="shared" si="46"/>
        <v>Non- ICB</v>
      </c>
      <c r="AM967" s="196" t="str">
        <f t="shared" si="47"/>
        <v>GFS/Non- ICB</v>
      </c>
    </row>
    <row r="968" spans="1:39" x14ac:dyDescent="0.25">
      <c r="A968" s="195" t="str">
        <f>IF(ISERROR(MATCH(H968,PriorMonth!H:H,0)),"New","Unresolved")</f>
        <v>Unresolved</v>
      </c>
      <c r="B968" s="148">
        <v>8520</v>
      </c>
      <c r="C968" s="149" t="s">
        <v>842</v>
      </c>
      <c r="D968" s="148" t="s">
        <v>19</v>
      </c>
      <c r="E968" s="148">
        <v>3100</v>
      </c>
      <c r="F968" s="149" t="s">
        <v>274</v>
      </c>
      <c r="G968" s="148" t="s">
        <v>13</v>
      </c>
      <c r="H968" s="148" t="s">
        <v>1324</v>
      </c>
      <c r="I968" s="149" t="s">
        <v>538</v>
      </c>
      <c r="J968" s="148" t="s">
        <v>19</v>
      </c>
      <c r="K968" s="148">
        <v>42769</v>
      </c>
      <c r="L968" s="149">
        <v>124</v>
      </c>
      <c r="M968" s="148" t="s">
        <v>111</v>
      </c>
      <c r="N968" s="148" t="s">
        <v>42</v>
      </c>
      <c r="O968" s="149">
        <v>42797</v>
      </c>
      <c r="P968" s="148" t="s">
        <v>838</v>
      </c>
      <c r="Q968" s="148">
        <v>96</v>
      </c>
      <c r="R968" s="149" t="s">
        <v>36</v>
      </c>
      <c r="S968" s="148">
        <v>377706</v>
      </c>
      <c r="T968" s="148" t="s">
        <v>197</v>
      </c>
      <c r="U968" s="149">
        <v>5221.71</v>
      </c>
      <c r="V968" s="148" t="s">
        <v>197</v>
      </c>
      <c r="W968" s="148">
        <v>377706.00659684045</v>
      </c>
      <c r="X968" s="149" t="s">
        <v>100</v>
      </c>
      <c r="Y968" s="148" t="s">
        <v>114</v>
      </c>
      <c r="Z968" s="148">
        <v>5.22</v>
      </c>
      <c r="AA968" s="149">
        <v>1</v>
      </c>
      <c r="AB968" s="148" t="s">
        <v>630</v>
      </c>
      <c r="AC968" s="148" t="s">
        <v>458</v>
      </c>
      <c r="AD968" s="149" t="s">
        <v>352</v>
      </c>
      <c r="AE968" s="148" t="s">
        <v>350</v>
      </c>
      <c r="AF968" s="148"/>
      <c r="AG968" s="149"/>
      <c r="AH968" s="148"/>
      <c r="AI968" s="148"/>
      <c r="AJ968" s="149"/>
      <c r="AK968" s="148" t="str">
        <f t="shared" si="45"/>
        <v>Non-GFS</v>
      </c>
      <c r="AL968" s="148" t="str">
        <f t="shared" si="46"/>
        <v>Non- ICB</v>
      </c>
      <c r="AM968" s="196" t="str">
        <f t="shared" si="47"/>
        <v>Non-GFS/Non- ICB</v>
      </c>
    </row>
    <row r="969" spans="1:39" x14ac:dyDescent="0.25">
      <c r="A969" s="195" t="str">
        <f>IF(ISERROR(MATCH(H969,PriorMonth!H:H,0)),"New","Unresolved")</f>
        <v>New</v>
      </c>
      <c r="B969" s="148">
        <v>1750</v>
      </c>
      <c r="C969" s="149" t="s">
        <v>159</v>
      </c>
      <c r="D969" s="148" t="s">
        <v>18</v>
      </c>
      <c r="E969" s="148">
        <v>693</v>
      </c>
      <c r="F969" s="149" t="s">
        <v>177</v>
      </c>
      <c r="G969" s="148" t="s">
        <v>16</v>
      </c>
      <c r="H969" s="148">
        <v>17500110094117</v>
      </c>
      <c r="I969" s="149" t="s">
        <v>56</v>
      </c>
      <c r="J969" s="148" t="s">
        <v>2126</v>
      </c>
      <c r="K969" s="148">
        <v>42829</v>
      </c>
      <c r="L969" s="149">
        <v>64</v>
      </c>
      <c r="M969" s="148" t="s">
        <v>111</v>
      </c>
      <c r="N969" s="148" t="s">
        <v>42</v>
      </c>
      <c r="O969" s="149">
        <v>42891</v>
      </c>
      <c r="P969" s="148" t="s">
        <v>1878</v>
      </c>
      <c r="Q969" s="148">
        <v>2</v>
      </c>
      <c r="R969" s="149" t="s">
        <v>33</v>
      </c>
      <c r="S969" s="148">
        <v>5211.6000000000004</v>
      </c>
      <c r="T969" s="148" t="s">
        <v>100</v>
      </c>
      <c r="U969" s="149">
        <v>5211.6000000000004</v>
      </c>
      <c r="V969" s="148" t="s">
        <v>100</v>
      </c>
      <c r="W969" s="148">
        <v>5211.6000000000004</v>
      </c>
      <c r="X969" s="149" t="s">
        <v>100</v>
      </c>
      <c r="Y969" s="148" t="s">
        <v>114</v>
      </c>
      <c r="Z969" s="148">
        <v>5.21</v>
      </c>
      <c r="AA969" s="149">
        <v>1</v>
      </c>
      <c r="AB969" s="148" t="s">
        <v>629</v>
      </c>
      <c r="AC969" s="148" t="s">
        <v>431</v>
      </c>
      <c r="AD969" s="149" t="s">
        <v>469</v>
      </c>
      <c r="AE969" s="148" t="s">
        <v>349</v>
      </c>
      <c r="AF969" s="148"/>
      <c r="AG969" s="149"/>
      <c r="AH969" s="148"/>
      <c r="AI969" s="148"/>
      <c r="AJ969" s="149"/>
      <c r="AK969" s="148" t="str">
        <f t="shared" si="45"/>
        <v>GFS</v>
      </c>
      <c r="AL969" s="148" t="str">
        <f t="shared" si="46"/>
        <v>Non- ICB</v>
      </c>
      <c r="AM969" s="196" t="str">
        <f t="shared" si="47"/>
        <v>GFS/Non- ICB</v>
      </c>
    </row>
    <row r="970" spans="1:39" x14ac:dyDescent="0.25">
      <c r="A970" s="195" t="str">
        <f>IF(ISERROR(MATCH(H970,PriorMonth!H:H,0)),"New","Unresolved")</f>
        <v>Unresolved</v>
      </c>
      <c r="B970" s="148">
        <v>199</v>
      </c>
      <c r="C970" s="149" t="s">
        <v>137</v>
      </c>
      <c r="D970" s="148" t="s">
        <v>22</v>
      </c>
      <c r="E970" s="148">
        <v>3011</v>
      </c>
      <c r="F970" s="149" t="s">
        <v>164</v>
      </c>
      <c r="G970" s="148" t="s">
        <v>22</v>
      </c>
      <c r="H970" s="148" t="s">
        <v>1017</v>
      </c>
      <c r="I970" s="149" t="s">
        <v>54</v>
      </c>
      <c r="J970" s="148" t="s">
        <v>659</v>
      </c>
      <c r="K970" s="148">
        <v>42773</v>
      </c>
      <c r="L970" s="149">
        <v>120</v>
      </c>
      <c r="M970" s="148" t="s">
        <v>122</v>
      </c>
      <c r="N970" s="148" t="s">
        <v>41</v>
      </c>
      <c r="O970" s="149">
        <v>42776</v>
      </c>
      <c r="P970" s="148" t="s">
        <v>838</v>
      </c>
      <c r="Q970" s="148">
        <v>117</v>
      </c>
      <c r="R970" s="149" t="s">
        <v>36</v>
      </c>
      <c r="S970" s="148">
        <v>5798</v>
      </c>
      <c r="T970" s="148" t="s">
        <v>248</v>
      </c>
      <c r="U970" s="149">
        <v>5167.1000000000004</v>
      </c>
      <c r="V970" s="148" t="s">
        <v>248</v>
      </c>
      <c r="W970" s="148">
        <v>5798.0027069539456</v>
      </c>
      <c r="X970" s="149" t="s">
        <v>100</v>
      </c>
      <c r="Y970" s="148" t="s">
        <v>107</v>
      </c>
      <c r="Z970" s="148">
        <v>5.17</v>
      </c>
      <c r="AA970" s="149">
        <v>1</v>
      </c>
      <c r="AB970" s="148" t="s">
        <v>629</v>
      </c>
      <c r="AC970" s="148" t="s">
        <v>635</v>
      </c>
      <c r="AD970" s="149" t="s">
        <v>1013</v>
      </c>
      <c r="AE970" s="148" t="s">
        <v>349</v>
      </c>
      <c r="AF970" s="148"/>
      <c r="AG970" s="149"/>
      <c r="AH970" s="148"/>
      <c r="AI970" s="148"/>
      <c r="AJ970" s="149"/>
      <c r="AK970" s="148" t="str">
        <f t="shared" si="45"/>
        <v>Non-GFS</v>
      </c>
      <c r="AL970" s="148" t="str">
        <f t="shared" si="46"/>
        <v>Non- ICB</v>
      </c>
      <c r="AM970" s="196" t="str">
        <f t="shared" si="47"/>
        <v>Non-GFS/Non- ICB</v>
      </c>
    </row>
    <row r="971" spans="1:39" x14ac:dyDescent="0.25">
      <c r="A971" s="195" t="str">
        <f>IF(ISERROR(MATCH(H971,PriorMonth!H:H,0)),"New","Unresolved")</f>
        <v>New</v>
      </c>
      <c r="B971" s="148">
        <v>8310</v>
      </c>
      <c r="C971" s="149" t="s">
        <v>170</v>
      </c>
      <c r="D971" s="148" t="s">
        <v>14</v>
      </c>
      <c r="E971" s="148">
        <v>413</v>
      </c>
      <c r="F971" s="149" t="s">
        <v>136</v>
      </c>
      <c r="G971" s="148" t="s">
        <v>13</v>
      </c>
      <c r="H971" s="148" t="s">
        <v>2995</v>
      </c>
      <c r="I971" s="149" t="s">
        <v>57</v>
      </c>
      <c r="J971" s="148" t="s">
        <v>133</v>
      </c>
      <c r="K971" s="148">
        <v>42829</v>
      </c>
      <c r="L971" s="149">
        <v>64</v>
      </c>
      <c r="M971" s="148" t="s">
        <v>161</v>
      </c>
      <c r="N971" s="148" t="s">
        <v>128</v>
      </c>
      <c r="O971" s="149">
        <v>42893</v>
      </c>
      <c r="P971" s="148" t="s">
        <v>1878</v>
      </c>
      <c r="Q971" s="148">
        <v>0</v>
      </c>
      <c r="R971" s="149" t="s">
        <v>33</v>
      </c>
      <c r="S971" s="148">
        <v>21422.15</v>
      </c>
      <c r="T971" s="148" t="s">
        <v>242</v>
      </c>
      <c r="U971" s="149">
        <v>5135.7299999999996</v>
      </c>
      <c r="V971" s="148" t="s">
        <v>242</v>
      </c>
      <c r="W971" s="148">
        <v>21422.153740397895</v>
      </c>
      <c r="X971" s="149" t="s">
        <v>100</v>
      </c>
      <c r="Y971" s="148" t="s">
        <v>114</v>
      </c>
      <c r="Z971" s="148">
        <v>5.14</v>
      </c>
      <c r="AA971" s="149">
        <v>1</v>
      </c>
      <c r="AB971" s="148" t="s">
        <v>630</v>
      </c>
      <c r="AC971" s="148" t="s">
        <v>428</v>
      </c>
      <c r="AD971" s="149" t="s">
        <v>690</v>
      </c>
      <c r="AE971" s="148" t="s">
        <v>350</v>
      </c>
      <c r="AF971" s="148"/>
      <c r="AG971" s="149"/>
      <c r="AH971" s="148"/>
      <c r="AI971" s="148"/>
      <c r="AJ971" s="149"/>
      <c r="AK971" s="148" t="str">
        <f t="shared" si="45"/>
        <v>GFS</v>
      </c>
      <c r="AL971" s="148" t="str">
        <f t="shared" si="46"/>
        <v>Non- ICB</v>
      </c>
      <c r="AM971" s="196" t="str">
        <f t="shared" si="47"/>
        <v>GFS/Non- ICB</v>
      </c>
    </row>
    <row r="972" spans="1:39" x14ac:dyDescent="0.25">
      <c r="A972" s="195" t="str">
        <f>IF(ISERROR(MATCH(H972,PriorMonth!H:H,0)),"New","Unresolved")</f>
        <v>Unresolved</v>
      </c>
      <c r="B972" s="148">
        <v>8520</v>
      </c>
      <c r="C972" s="149" t="s">
        <v>842</v>
      </c>
      <c r="D972" s="148" t="s">
        <v>19</v>
      </c>
      <c r="E972" s="148">
        <v>260</v>
      </c>
      <c r="F972" s="149" t="s">
        <v>113</v>
      </c>
      <c r="G972" s="148" t="s">
        <v>23</v>
      </c>
      <c r="H972" s="148" t="s">
        <v>1565</v>
      </c>
      <c r="I972" s="149" t="s">
        <v>59</v>
      </c>
      <c r="J972" s="148" t="s">
        <v>381</v>
      </c>
      <c r="K972" s="148">
        <v>42768</v>
      </c>
      <c r="L972" s="149">
        <v>125</v>
      </c>
      <c r="M972" s="148" t="s">
        <v>127</v>
      </c>
      <c r="N972" s="148" t="s">
        <v>128</v>
      </c>
      <c r="O972" s="149">
        <v>42831</v>
      </c>
      <c r="P972" s="148" t="s">
        <v>838</v>
      </c>
      <c r="Q972" s="148">
        <v>62</v>
      </c>
      <c r="R972" s="149" t="s">
        <v>35</v>
      </c>
      <c r="S972" s="148">
        <v>370390</v>
      </c>
      <c r="T972" s="148" t="s">
        <v>197</v>
      </c>
      <c r="U972" s="149">
        <v>5120.57</v>
      </c>
      <c r="V972" s="148" t="s">
        <v>197</v>
      </c>
      <c r="W972" s="148">
        <v>370390.1683930328</v>
      </c>
      <c r="X972" s="149" t="s">
        <v>100</v>
      </c>
      <c r="Y972" s="148" t="s">
        <v>114</v>
      </c>
      <c r="Z972" s="148">
        <v>5.12</v>
      </c>
      <c r="AA972" s="149">
        <v>1</v>
      </c>
      <c r="AB972" s="148" t="s">
        <v>630</v>
      </c>
      <c r="AC972" s="148" t="s">
        <v>681</v>
      </c>
      <c r="AD972" s="149" t="s">
        <v>354</v>
      </c>
      <c r="AE972" s="148" t="s">
        <v>350</v>
      </c>
      <c r="AF972" s="148"/>
      <c r="AG972" s="149"/>
      <c r="AH972" s="148"/>
      <c r="AI972" s="148"/>
      <c r="AJ972" s="149"/>
      <c r="AK972" s="148" t="str">
        <f t="shared" si="45"/>
        <v>Non-GFS</v>
      </c>
      <c r="AL972" s="148" t="str">
        <f t="shared" si="46"/>
        <v>Non- ICB</v>
      </c>
      <c r="AM972" s="196" t="str">
        <f t="shared" si="47"/>
        <v>Non-GFS/Non- ICB</v>
      </c>
    </row>
    <row r="973" spans="1:39" x14ac:dyDescent="0.25">
      <c r="A973" s="195" t="str">
        <f>IF(ISERROR(MATCH(H973,PriorMonth!H:H,0)),"New","Unresolved")</f>
        <v>Unresolved</v>
      </c>
      <c r="B973" s="148">
        <v>8520</v>
      </c>
      <c r="C973" s="149" t="s">
        <v>842</v>
      </c>
      <c r="D973" s="148" t="s">
        <v>19</v>
      </c>
      <c r="E973" s="148">
        <v>199</v>
      </c>
      <c r="F973" s="149" t="s">
        <v>137</v>
      </c>
      <c r="G973" s="148" t="s">
        <v>22</v>
      </c>
      <c r="H973" s="148">
        <v>85203810002639</v>
      </c>
      <c r="I973" s="149" t="s">
        <v>277</v>
      </c>
      <c r="J973" s="148" t="s">
        <v>306</v>
      </c>
      <c r="K973" s="148">
        <v>42705</v>
      </c>
      <c r="L973" s="149">
        <v>188</v>
      </c>
      <c r="M973" s="148" t="s">
        <v>111</v>
      </c>
      <c r="N973" s="148" t="s">
        <v>42</v>
      </c>
      <c r="O973" s="149">
        <v>42776</v>
      </c>
      <c r="P973" s="148" t="s">
        <v>838</v>
      </c>
      <c r="Q973" s="148">
        <v>117</v>
      </c>
      <c r="R973" s="149" t="s">
        <v>36</v>
      </c>
      <c r="S973" s="148">
        <v>370000</v>
      </c>
      <c r="T973" s="148" t="s">
        <v>197</v>
      </c>
      <c r="U973" s="149">
        <v>5115.18</v>
      </c>
      <c r="V973" s="148" t="s">
        <v>197</v>
      </c>
      <c r="W973" s="148">
        <v>370000.28933510795</v>
      </c>
      <c r="X973" s="149" t="s">
        <v>100</v>
      </c>
      <c r="Y973" s="148" t="s">
        <v>114</v>
      </c>
      <c r="Z973" s="148">
        <v>5.12</v>
      </c>
      <c r="AA973" s="149">
        <v>1</v>
      </c>
      <c r="AB973" s="148" t="s">
        <v>630</v>
      </c>
      <c r="AC973" s="148" t="s">
        <v>484</v>
      </c>
      <c r="AD973" s="149" t="s">
        <v>396</v>
      </c>
      <c r="AE973" s="148" t="s">
        <v>350</v>
      </c>
      <c r="AF973" s="148"/>
      <c r="AG973" s="149"/>
      <c r="AH973" s="148"/>
      <c r="AI973" s="148"/>
      <c r="AJ973" s="149"/>
      <c r="AK973" s="148" t="str">
        <f t="shared" si="45"/>
        <v>GFS</v>
      </c>
      <c r="AL973" s="148" t="str">
        <f t="shared" si="46"/>
        <v>Non- ICB</v>
      </c>
      <c r="AM973" s="196" t="str">
        <f t="shared" si="47"/>
        <v>GFS/Non- ICB</v>
      </c>
    </row>
    <row r="974" spans="1:39" x14ac:dyDescent="0.25">
      <c r="A974" s="195" t="str">
        <f>IF(ISERROR(MATCH(H974,PriorMonth!H:H,0)),"New","Unresolved")</f>
        <v>Unresolved</v>
      </c>
      <c r="B974" s="148">
        <v>1740</v>
      </c>
      <c r="C974" s="149" t="s">
        <v>261</v>
      </c>
      <c r="D974" s="148" t="s">
        <v>15</v>
      </c>
      <c r="E974" s="148">
        <v>8243</v>
      </c>
      <c r="F974" s="149" t="s">
        <v>120</v>
      </c>
      <c r="G974" s="148" t="s">
        <v>14</v>
      </c>
      <c r="H974" s="148" t="s">
        <v>1881</v>
      </c>
      <c r="I974" s="149" t="s">
        <v>61</v>
      </c>
      <c r="J974" s="148" t="s">
        <v>1442</v>
      </c>
      <c r="K974" s="148">
        <v>42795</v>
      </c>
      <c r="L974" s="149">
        <v>98</v>
      </c>
      <c r="M974" s="148" t="s">
        <v>127</v>
      </c>
      <c r="N974" s="148" t="s">
        <v>128</v>
      </c>
      <c r="O974" s="149">
        <v>42860</v>
      </c>
      <c r="P974" s="148" t="s">
        <v>1878</v>
      </c>
      <c r="Q974" s="148">
        <v>33</v>
      </c>
      <c r="R974" s="149" t="s">
        <v>34</v>
      </c>
      <c r="S974" s="148">
        <v>92588.96</v>
      </c>
      <c r="T974" s="148" t="s">
        <v>1443</v>
      </c>
      <c r="U974" s="149">
        <v>5108.3500000000004</v>
      </c>
      <c r="V974" s="148" t="s">
        <v>1443</v>
      </c>
      <c r="W974" s="148">
        <v>92589.03471488411</v>
      </c>
      <c r="X974" s="149" t="s">
        <v>100</v>
      </c>
      <c r="Y974" s="148" t="s">
        <v>114</v>
      </c>
      <c r="Z974" s="148">
        <v>5.1100000000000003</v>
      </c>
      <c r="AA974" s="149">
        <v>1</v>
      </c>
      <c r="AB974" s="148" t="s">
        <v>630</v>
      </c>
      <c r="AC974" s="148" t="s">
        <v>660</v>
      </c>
      <c r="AD974" s="149" t="s">
        <v>1735</v>
      </c>
      <c r="AE974" s="148" t="s">
        <v>350</v>
      </c>
      <c r="AF974" s="148"/>
      <c r="AG974" s="149"/>
      <c r="AH974" s="148"/>
      <c r="AI974" s="148"/>
      <c r="AJ974" s="149"/>
      <c r="AK974" s="148" t="str">
        <f t="shared" si="45"/>
        <v>Non-GFS</v>
      </c>
      <c r="AL974" s="148" t="str">
        <f t="shared" si="46"/>
        <v>Non- ICB</v>
      </c>
      <c r="AM974" s="196" t="str">
        <f t="shared" si="47"/>
        <v>Non-GFS/Non- ICB</v>
      </c>
    </row>
    <row r="975" spans="1:39" x14ac:dyDescent="0.25">
      <c r="A975" s="195" t="str">
        <f>IF(ISERROR(MATCH(H975,PriorMonth!H:H,0)),"New","Unresolved")</f>
        <v>New</v>
      </c>
      <c r="B975" s="148">
        <v>3019</v>
      </c>
      <c r="C975" s="149" t="s">
        <v>134</v>
      </c>
      <c r="D975" s="148" t="s">
        <v>16</v>
      </c>
      <c r="E975" s="148">
        <v>3033</v>
      </c>
      <c r="F975" s="149" t="s">
        <v>156</v>
      </c>
      <c r="G975" s="148" t="s">
        <v>18</v>
      </c>
      <c r="H975" s="148">
        <v>30190110008488</v>
      </c>
      <c r="I975" s="149" t="s">
        <v>59</v>
      </c>
      <c r="J975" s="148" t="s">
        <v>135</v>
      </c>
      <c r="K975" s="148">
        <v>42885</v>
      </c>
      <c r="L975" s="149">
        <v>8</v>
      </c>
      <c r="M975" s="148" t="s">
        <v>127</v>
      </c>
      <c r="N975" s="148" t="s">
        <v>128</v>
      </c>
      <c r="O975" s="149">
        <v>42891</v>
      </c>
      <c r="P975" s="148" t="s">
        <v>1878</v>
      </c>
      <c r="Q975" s="148">
        <v>2</v>
      </c>
      <c r="R975" s="149" t="s">
        <v>33</v>
      </c>
      <c r="S975" s="148">
        <v>5105.84</v>
      </c>
      <c r="T975" s="148" t="s">
        <v>100</v>
      </c>
      <c r="U975" s="149">
        <v>5105.84</v>
      </c>
      <c r="V975" s="148" t="s">
        <v>100</v>
      </c>
      <c r="W975" s="148">
        <v>5105.84</v>
      </c>
      <c r="X975" s="149" t="s">
        <v>100</v>
      </c>
      <c r="Y975" s="148" t="s">
        <v>114</v>
      </c>
      <c r="Z975" s="148">
        <v>5.1100000000000003</v>
      </c>
      <c r="AA975" s="149">
        <v>1</v>
      </c>
      <c r="AB975" s="148" t="s">
        <v>629</v>
      </c>
      <c r="AC975" s="148" t="s">
        <v>451</v>
      </c>
      <c r="AD975" s="149" t="s">
        <v>2630</v>
      </c>
      <c r="AE975" s="148" t="s">
        <v>349</v>
      </c>
      <c r="AF975" s="148"/>
      <c r="AG975" s="149"/>
      <c r="AH975" s="148"/>
      <c r="AI975" s="148"/>
      <c r="AJ975" s="149"/>
      <c r="AK975" s="148" t="str">
        <f t="shared" si="45"/>
        <v>GFS</v>
      </c>
      <c r="AL975" s="148" t="str">
        <f t="shared" si="46"/>
        <v>Non- ICB</v>
      </c>
      <c r="AM975" s="196" t="str">
        <f t="shared" si="47"/>
        <v>GFS/Non- ICB</v>
      </c>
    </row>
    <row r="976" spans="1:39" x14ac:dyDescent="0.25">
      <c r="A976" s="195" t="str">
        <f>IF(ISERROR(MATCH(H976,PriorMonth!H:H,0)),"New","Unresolved")</f>
        <v>New</v>
      </c>
      <c r="B976" s="148">
        <v>3036</v>
      </c>
      <c r="C976" s="149" t="s">
        <v>202</v>
      </c>
      <c r="D976" s="148" t="s">
        <v>23</v>
      </c>
      <c r="E976" s="148">
        <v>3014</v>
      </c>
      <c r="F976" s="149" t="s">
        <v>144</v>
      </c>
      <c r="G976" s="148" t="s">
        <v>16</v>
      </c>
      <c r="H976" s="148" t="s">
        <v>2790</v>
      </c>
      <c r="I976" s="149" t="s">
        <v>59</v>
      </c>
      <c r="J976" s="148" t="s">
        <v>203</v>
      </c>
      <c r="K976" s="148">
        <v>42829</v>
      </c>
      <c r="L976" s="149">
        <v>64</v>
      </c>
      <c r="M976" s="148" t="s">
        <v>111</v>
      </c>
      <c r="N976" s="148" t="s">
        <v>42</v>
      </c>
      <c r="O976" s="149">
        <v>42892</v>
      </c>
      <c r="P976" s="148" t="s">
        <v>1878</v>
      </c>
      <c r="Q976" s="148">
        <v>1</v>
      </c>
      <c r="R976" s="149" t="s">
        <v>33</v>
      </c>
      <c r="S976" s="148">
        <v>4466.3999999999996</v>
      </c>
      <c r="T976" s="148" t="s">
        <v>186</v>
      </c>
      <c r="U976" s="149">
        <v>5112.34</v>
      </c>
      <c r="V976" s="148" t="s">
        <v>186</v>
      </c>
      <c r="W976" s="148">
        <v>4466.3959691185682</v>
      </c>
      <c r="X976" s="149" t="s">
        <v>100</v>
      </c>
      <c r="Y976" s="148" t="s">
        <v>114</v>
      </c>
      <c r="Z976" s="148">
        <v>5.1100000000000003</v>
      </c>
      <c r="AA976" s="149">
        <v>1</v>
      </c>
      <c r="AB976" s="148" t="s">
        <v>629</v>
      </c>
      <c r="AC976" s="148" t="s">
        <v>413</v>
      </c>
      <c r="AD976" s="149" t="s">
        <v>352</v>
      </c>
      <c r="AE976" s="148" t="s">
        <v>349</v>
      </c>
      <c r="AF976" s="148"/>
      <c r="AG976" s="149"/>
      <c r="AH976" s="148"/>
      <c r="AI976" s="148"/>
      <c r="AJ976" s="149"/>
      <c r="AK976" s="148" t="str">
        <f t="shared" si="45"/>
        <v>Non-GFS</v>
      </c>
      <c r="AL976" s="148" t="str">
        <f t="shared" si="46"/>
        <v>Non- ICB</v>
      </c>
      <c r="AM976" s="196" t="str">
        <f t="shared" si="47"/>
        <v>Non-GFS/Non- ICB</v>
      </c>
    </row>
    <row r="977" spans="1:39" x14ac:dyDescent="0.25">
      <c r="A977" s="195" t="str">
        <f>IF(ISERROR(MATCH(H977,PriorMonth!H:H,0)),"New","Unresolved")</f>
        <v>New</v>
      </c>
      <c r="B977" s="148">
        <v>413</v>
      </c>
      <c r="C977" s="149" t="s">
        <v>136</v>
      </c>
      <c r="D977" s="148" t="s">
        <v>13</v>
      </c>
      <c r="E977" s="148">
        <v>8205</v>
      </c>
      <c r="F977" s="149" t="s">
        <v>130</v>
      </c>
      <c r="G977" s="148" t="s">
        <v>14</v>
      </c>
      <c r="H977" s="148">
        <v>4130110183204</v>
      </c>
      <c r="I977" s="149" t="s">
        <v>537</v>
      </c>
      <c r="J977" s="148" t="s">
        <v>150</v>
      </c>
      <c r="K977" s="148">
        <v>42853</v>
      </c>
      <c r="L977" s="149">
        <v>40</v>
      </c>
      <c r="M977" s="148" t="s">
        <v>127</v>
      </c>
      <c r="N977" s="148" t="s">
        <v>128</v>
      </c>
      <c r="O977" s="149">
        <v>42892</v>
      </c>
      <c r="P977" s="148" t="s">
        <v>1878</v>
      </c>
      <c r="Q977" s="148">
        <v>1</v>
      </c>
      <c r="R977" s="149" t="s">
        <v>33</v>
      </c>
      <c r="S977" s="148">
        <v>5092</v>
      </c>
      <c r="T977" s="148" t="s">
        <v>100</v>
      </c>
      <c r="U977" s="149">
        <v>5092</v>
      </c>
      <c r="V977" s="148" t="s">
        <v>100</v>
      </c>
      <c r="W977" s="148">
        <v>5092</v>
      </c>
      <c r="X977" s="149" t="s">
        <v>100</v>
      </c>
      <c r="Y977" s="148" t="s">
        <v>114</v>
      </c>
      <c r="Z977" s="148">
        <v>5.09</v>
      </c>
      <c r="AA977" s="149">
        <v>1</v>
      </c>
      <c r="AB977" s="148" t="s">
        <v>629</v>
      </c>
      <c r="AC977" s="148" t="s">
        <v>762</v>
      </c>
      <c r="AD977" s="149" t="s">
        <v>1491</v>
      </c>
      <c r="AE977" s="148" t="s">
        <v>349</v>
      </c>
      <c r="AF977" s="148"/>
      <c r="AG977" s="149"/>
      <c r="AH977" s="148"/>
      <c r="AI977" s="148"/>
      <c r="AJ977" s="149"/>
      <c r="AK977" s="148" t="str">
        <f t="shared" si="45"/>
        <v>GFS</v>
      </c>
      <c r="AL977" s="148" t="str">
        <f t="shared" si="46"/>
        <v>Non- ICB</v>
      </c>
      <c r="AM977" s="196" t="str">
        <f t="shared" si="47"/>
        <v>GFS/Non- ICB</v>
      </c>
    </row>
    <row r="978" spans="1:39" x14ac:dyDescent="0.25">
      <c r="A978" s="195" t="str">
        <f>IF(ISERROR(MATCH(H978,PriorMonth!H:H,0)),"New","Unresolved")</f>
        <v>New</v>
      </c>
      <c r="B978" s="148">
        <v>413</v>
      </c>
      <c r="C978" s="149" t="s">
        <v>136</v>
      </c>
      <c r="D978" s="148" t="s">
        <v>13</v>
      </c>
      <c r="E978" s="148">
        <v>8205</v>
      </c>
      <c r="F978" s="149" t="s">
        <v>130</v>
      </c>
      <c r="G978" s="148" t="s">
        <v>14</v>
      </c>
      <c r="H978" s="148">
        <v>4130110183206</v>
      </c>
      <c r="I978" s="149" t="s">
        <v>537</v>
      </c>
      <c r="J978" s="148" t="s">
        <v>150</v>
      </c>
      <c r="K978" s="148">
        <v>42853</v>
      </c>
      <c r="L978" s="149">
        <v>40</v>
      </c>
      <c r="M978" s="148" t="s">
        <v>127</v>
      </c>
      <c r="N978" s="148" t="s">
        <v>128</v>
      </c>
      <c r="O978" s="149">
        <v>42892</v>
      </c>
      <c r="P978" s="148" t="s">
        <v>1878</v>
      </c>
      <c r="Q978" s="148">
        <v>1</v>
      </c>
      <c r="R978" s="149" t="s">
        <v>33</v>
      </c>
      <c r="S978" s="148">
        <v>5092</v>
      </c>
      <c r="T978" s="148" t="s">
        <v>100</v>
      </c>
      <c r="U978" s="149">
        <v>5092</v>
      </c>
      <c r="V978" s="148" t="s">
        <v>100</v>
      </c>
      <c r="W978" s="148">
        <v>5092</v>
      </c>
      <c r="X978" s="149" t="s">
        <v>100</v>
      </c>
      <c r="Y978" s="148" t="s">
        <v>114</v>
      </c>
      <c r="Z978" s="148">
        <v>5.09</v>
      </c>
      <c r="AA978" s="149">
        <v>1</v>
      </c>
      <c r="AB978" s="148" t="s">
        <v>629</v>
      </c>
      <c r="AC978" s="148" t="s">
        <v>762</v>
      </c>
      <c r="AD978" s="149" t="s">
        <v>1491</v>
      </c>
      <c r="AE978" s="148" t="s">
        <v>349</v>
      </c>
      <c r="AF978" s="148"/>
      <c r="AG978" s="149"/>
      <c r="AH978" s="148"/>
      <c r="AI978" s="148"/>
      <c r="AJ978" s="149"/>
      <c r="AK978" s="148" t="str">
        <f t="shared" si="45"/>
        <v>GFS</v>
      </c>
      <c r="AL978" s="148" t="str">
        <f t="shared" si="46"/>
        <v>Non- ICB</v>
      </c>
      <c r="AM978" s="196" t="str">
        <f t="shared" si="47"/>
        <v>GFS/Non- ICB</v>
      </c>
    </row>
    <row r="979" spans="1:39" x14ac:dyDescent="0.25">
      <c r="A979" s="195" t="str">
        <f>IF(ISERROR(MATCH(H979,PriorMonth!H:H,0)),"New","Unresolved")</f>
        <v>New</v>
      </c>
      <c r="B979" s="148">
        <v>95</v>
      </c>
      <c r="C979" s="149" t="s">
        <v>153</v>
      </c>
      <c r="D979" s="148" t="s">
        <v>17</v>
      </c>
      <c r="E979" s="148">
        <v>199</v>
      </c>
      <c r="F979" s="149" t="s">
        <v>137</v>
      </c>
      <c r="G979" s="148" t="s">
        <v>22</v>
      </c>
      <c r="H979" s="148">
        <v>950110011353</v>
      </c>
      <c r="I979" s="149" t="s">
        <v>58</v>
      </c>
      <c r="J979" s="148" t="s">
        <v>195</v>
      </c>
      <c r="K979" s="148">
        <v>42821</v>
      </c>
      <c r="L979" s="149">
        <v>72</v>
      </c>
      <c r="M979" s="148" t="s">
        <v>111</v>
      </c>
      <c r="N979" s="148" t="s">
        <v>42</v>
      </c>
      <c r="O979" s="149">
        <v>42893</v>
      </c>
      <c r="P979" s="148" t="s">
        <v>1878</v>
      </c>
      <c r="Q979" s="148">
        <v>0</v>
      </c>
      <c r="R979" s="149" t="s">
        <v>33</v>
      </c>
      <c r="S979" s="148">
        <v>5085</v>
      </c>
      <c r="T979" s="148" t="s">
        <v>100</v>
      </c>
      <c r="U979" s="149">
        <v>5085</v>
      </c>
      <c r="V979" s="148" t="s">
        <v>100</v>
      </c>
      <c r="W979" s="148">
        <v>5085</v>
      </c>
      <c r="X979" s="149" t="s">
        <v>100</v>
      </c>
      <c r="Y979" s="148" t="s">
        <v>114</v>
      </c>
      <c r="Z979" s="148">
        <v>5.09</v>
      </c>
      <c r="AA979" s="149">
        <v>1</v>
      </c>
      <c r="AB979" s="148" t="s">
        <v>629</v>
      </c>
      <c r="AC979" s="148" t="s">
        <v>513</v>
      </c>
      <c r="AD979" s="149" t="s">
        <v>402</v>
      </c>
      <c r="AE979" s="148" t="s">
        <v>349</v>
      </c>
      <c r="AF979" s="148"/>
      <c r="AG979" s="149"/>
      <c r="AH979" s="148"/>
      <c r="AI979" s="148"/>
      <c r="AJ979" s="149"/>
      <c r="AK979" s="148" t="str">
        <f t="shared" si="45"/>
        <v>GFS</v>
      </c>
      <c r="AL979" s="148" t="str">
        <f t="shared" si="46"/>
        <v>Non- ICB</v>
      </c>
      <c r="AM979" s="196" t="str">
        <f t="shared" si="47"/>
        <v>GFS/Non- ICB</v>
      </c>
    </row>
    <row r="980" spans="1:39" x14ac:dyDescent="0.25">
      <c r="A980" s="195" t="str">
        <f>IF(ISERROR(MATCH(H980,PriorMonth!H:H,0)),"New","Unresolved")</f>
        <v>Unresolved</v>
      </c>
      <c r="B980" s="148">
        <v>8520</v>
      </c>
      <c r="C980" s="149" t="s">
        <v>842</v>
      </c>
      <c r="D980" s="148" t="s">
        <v>19</v>
      </c>
      <c r="E980" s="148">
        <v>199</v>
      </c>
      <c r="F980" s="149" t="s">
        <v>137</v>
      </c>
      <c r="G980" s="148" t="s">
        <v>22</v>
      </c>
      <c r="H980" s="148" t="s">
        <v>1690</v>
      </c>
      <c r="I980" s="149" t="s">
        <v>54</v>
      </c>
      <c r="J980" s="148" t="s">
        <v>381</v>
      </c>
      <c r="K980" s="148">
        <v>42768</v>
      </c>
      <c r="L980" s="149">
        <v>125</v>
      </c>
      <c r="M980" s="148" t="s">
        <v>118</v>
      </c>
      <c r="N980" s="148" t="s">
        <v>41</v>
      </c>
      <c r="O980" s="149">
        <v>42830</v>
      </c>
      <c r="P980" s="148" t="s">
        <v>838</v>
      </c>
      <c r="Q980" s="148">
        <v>63</v>
      </c>
      <c r="R980" s="149" t="s">
        <v>35</v>
      </c>
      <c r="S980" s="148">
        <v>366213</v>
      </c>
      <c r="T980" s="148" t="s">
        <v>197</v>
      </c>
      <c r="U980" s="149">
        <v>5062.82</v>
      </c>
      <c r="V980" s="148" t="s">
        <v>197</v>
      </c>
      <c r="W980" s="148">
        <v>366212.89277240896</v>
      </c>
      <c r="X980" s="149" t="s">
        <v>100</v>
      </c>
      <c r="Y980" s="148" t="s">
        <v>114</v>
      </c>
      <c r="Z980" s="148">
        <v>5.0599999999999996</v>
      </c>
      <c r="AA980" s="149">
        <v>1</v>
      </c>
      <c r="AB980" s="148" t="s">
        <v>630</v>
      </c>
      <c r="AC980" s="148" t="s">
        <v>484</v>
      </c>
      <c r="AD980" s="149" t="s">
        <v>363</v>
      </c>
      <c r="AE980" s="148" t="s">
        <v>350</v>
      </c>
      <c r="AF980" s="148"/>
      <c r="AG980" s="149"/>
      <c r="AH980" s="148"/>
      <c r="AI980" s="148"/>
      <c r="AJ980" s="149"/>
      <c r="AK980" s="148" t="str">
        <f t="shared" si="45"/>
        <v>Non-GFS</v>
      </c>
      <c r="AL980" s="148" t="str">
        <f t="shared" si="46"/>
        <v>Non- ICB</v>
      </c>
      <c r="AM980" s="196" t="str">
        <f t="shared" si="47"/>
        <v>Non-GFS/Non- ICB</v>
      </c>
    </row>
    <row r="981" spans="1:39" x14ac:dyDescent="0.25">
      <c r="A981" s="195" t="str">
        <f>IF(ISERROR(MATCH(H981,PriorMonth!H:H,0)),"New","Unresolved")</f>
        <v>New</v>
      </c>
      <c r="B981" s="148">
        <v>3014</v>
      </c>
      <c r="C981" s="149" t="s">
        <v>144</v>
      </c>
      <c r="D981" s="148" t="s">
        <v>16</v>
      </c>
      <c r="E981" s="148">
        <v>692</v>
      </c>
      <c r="F981" s="149" t="s">
        <v>187</v>
      </c>
      <c r="G981" s="148" t="s">
        <v>16</v>
      </c>
      <c r="H981" s="148">
        <v>30140110150554</v>
      </c>
      <c r="I981" s="149" t="s">
        <v>59</v>
      </c>
      <c r="J981" s="148" t="s">
        <v>135</v>
      </c>
      <c r="K981" s="148">
        <v>42829</v>
      </c>
      <c r="L981" s="149">
        <v>64</v>
      </c>
      <c r="M981" s="148" t="s">
        <v>111</v>
      </c>
      <c r="N981" s="148" t="s">
        <v>42</v>
      </c>
      <c r="O981" s="149">
        <v>42892</v>
      </c>
      <c r="P981" s="148" t="s">
        <v>1878</v>
      </c>
      <c r="Q981" s="148">
        <v>1</v>
      </c>
      <c r="R981" s="149" t="s">
        <v>33</v>
      </c>
      <c r="S981" s="148">
        <v>5040</v>
      </c>
      <c r="T981" s="148" t="s">
        <v>100</v>
      </c>
      <c r="U981" s="149">
        <v>5040</v>
      </c>
      <c r="V981" s="148" t="s">
        <v>100</v>
      </c>
      <c r="W981" s="148">
        <v>5040</v>
      </c>
      <c r="X981" s="149" t="s">
        <v>100</v>
      </c>
      <c r="Y981" s="148" t="s">
        <v>107</v>
      </c>
      <c r="Z981" s="148">
        <v>5.04</v>
      </c>
      <c r="AA981" s="149">
        <v>1</v>
      </c>
      <c r="AB981" s="148" t="s">
        <v>629</v>
      </c>
      <c r="AC981" s="148" t="s">
        <v>1509</v>
      </c>
      <c r="AD981" s="149" t="s">
        <v>1249</v>
      </c>
      <c r="AE981" s="148" t="s">
        <v>349</v>
      </c>
      <c r="AF981" s="148"/>
      <c r="AG981" s="149"/>
      <c r="AH981" s="148"/>
      <c r="AI981" s="148"/>
      <c r="AJ981" s="149"/>
      <c r="AK981" s="148" t="str">
        <f t="shared" si="45"/>
        <v>GFS</v>
      </c>
      <c r="AL981" s="148" t="str">
        <f t="shared" si="46"/>
        <v>Non- ICB</v>
      </c>
      <c r="AM981" s="196" t="str">
        <f t="shared" si="47"/>
        <v>GFS/Non- ICB</v>
      </c>
    </row>
    <row r="982" spans="1:39" x14ac:dyDescent="0.25">
      <c r="A982" s="195" t="str">
        <f>IF(ISERROR(MATCH(H982,PriorMonth!H:H,0)),"New","Unresolved")</f>
        <v>New</v>
      </c>
      <c r="B982" s="148">
        <v>8520</v>
      </c>
      <c r="C982" s="149" t="s">
        <v>842</v>
      </c>
      <c r="D982" s="148" t="s">
        <v>19</v>
      </c>
      <c r="E982" s="148">
        <v>3011</v>
      </c>
      <c r="F982" s="149" t="s">
        <v>164</v>
      </c>
      <c r="G982" s="148" t="s">
        <v>22</v>
      </c>
      <c r="H982" s="148">
        <v>85200410046588</v>
      </c>
      <c r="I982" s="149" t="s">
        <v>592</v>
      </c>
      <c r="J982" s="148" t="s">
        <v>230</v>
      </c>
      <c r="K982" s="148">
        <v>42857</v>
      </c>
      <c r="L982" s="149">
        <v>36</v>
      </c>
      <c r="M982" s="148" t="s">
        <v>127</v>
      </c>
      <c r="N982" s="148" t="s">
        <v>128</v>
      </c>
      <c r="O982" s="149">
        <v>42892</v>
      </c>
      <c r="P982" s="148" t="s">
        <v>1878</v>
      </c>
      <c r="Q982" s="148">
        <v>1</v>
      </c>
      <c r="R982" s="149" t="s">
        <v>33</v>
      </c>
      <c r="S982" s="148">
        <v>364434</v>
      </c>
      <c r="T982" s="148" t="s">
        <v>197</v>
      </c>
      <c r="U982" s="149">
        <v>5038.2299999999996</v>
      </c>
      <c r="V982" s="148" t="s">
        <v>197</v>
      </c>
      <c r="W982" s="148">
        <v>364434.2051964585</v>
      </c>
      <c r="X982" s="149" t="s">
        <v>100</v>
      </c>
      <c r="Y982" s="148" t="s">
        <v>114</v>
      </c>
      <c r="Z982" s="148">
        <v>5.04</v>
      </c>
      <c r="AA982" s="149">
        <v>1</v>
      </c>
      <c r="AB982" s="148" t="s">
        <v>630</v>
      </c>
      <c r="AC982" s="148" t="s">
        <v>635</v>
      </c>
      <c r="AD982" s="149" t="s">
        <v>2831</v>
      </c>
      <c r="AE982" s="148" t="s">
        <v>350</v>
      </c>
      <c r="AF982" s="148"/>
      <c r="AG982" s="149"/>
      <c r="AH982" s="148"/>
      <c r="AI982" s="148"/>
      <c r="AJ982" s="149"/>
      <c r="AK982" s="148" t="str">
        <f t="shared" si="45"/>
        <v>GFS</v>
      </c>
      <c r="AL982" s="148" t="str">
        <f t="shared" si="46"/>
        <v>Non- ICB</v>
      </c>
      <c r="AM982" s="196" t="str">
        <f t="shared" si="47"/>
        <v>GFS/Non- ICB</v>
      </c>
    </row>
    <row r="983" spans="1:39" x14ac:dyDescent="0.25">
      <c r="A983" s="195" t="str">
        <f>IF(ISERROR(MATCH(H983,PriorMonth!H:H,0)),"New","Unresolved")</f>
        <v>New</v>
      </c>
      <c r="B983" s="148">
        <v>8243</v>
      </c>
      <c r="C983" s="149" t="s">
        <v>120</v>
      </c>
      <c r="D983" s="148" t="s">
        <v>14</v>
      </c>
      <c r="E983" s="148">
        <v>693</v>
      </c>
      <c r="F983" s="149" t="s">
        <v>177</v>
      </c>
      <c r="G983" s="148" t="s">
        <v>16</v>
      </c>
      <c r="H983" s="148">
        <v>82430160101273</v>
      </c>
      <c r="I983" s="149" t="s">
        <v>56</v>
      </c>
      <c r="J983" s="148" t="s">
        <v>300</v>
      </c>
      <c r="K983" s="148">
        <v>42829</v>
      </c>
      <c r="L983" s="149">
        <v>64</v>
      </c>
      <c r="M983" s="148" t="s">
        <v>111</v>
      </c>
      <c r="N983" s="148" t="s">
        <v>42</v>
      </c>
      <c r="O983" s="149">
        <v>42891</v>
      </c>
      <c r="P983" s="148" t="s">
        <v>1878</v>
      </c>
      <c r="Q983" s="148">
        <v>2</v>
      </c>
      <c r="R983" s="149" t="s">
        <v>33</v>
      </c>
      <c r="S983" s="148">
        <v>5028.09</v>
      </c>
      <c r="T983" s="148" t="s">
        <v>100</v>
      </c>
      <c r="U983" s="149">
        <v>5028.09</v>
      </c>
      <c r="V983" s="148" t="s">
        <v>100</v>
      </c>
      <c r="W983" s="148">
        <v>5028.09</v>
      </c>
      <c r="X983" s="149" t="s">
        <v>100</v>
      </c>
      <c r="Y983" s="148" t="s">
        <v>114</v>
      </c>
      <c r="Z983" s="148">
        <v>5.03</v>
      </c>
      <c r="AA983" s="149">
        <v>1</v>
      </c>
      <c r="AB983" s="148" t="s">
        <v>629</v>
      </c>
      <c r="AC983" s="148" t="s">
        <v>431</v>
      </c>
      <c r="AD983" s="149" t="s">
        <v>863</v>
      </c>
      <c r="AE983" s="148" t="s">
        <v>349</v>
      </c>
      <c r="AF983" s="148"/>
      <c r="AG983" s="149"/>
      <c r="AH983" s="148"/>
      <c r="AI983" s="148"/>
      <c r="AJ983" s="149"/>
      <c r="AK983" s="148" t="str">
        <f t="shared" si="45"/>
        <v>GFS</v>
      </c>
      <c r="AL983" s="148" t="str">
        <f t="shared" si="46"/>
        <v>Non- ICB</v>
      </c>
      <c r="AM983" s="196" t="str">
        <f t="shared" si="47"/>
        <v>GFS/Non- ICB</v>
      </c>
    </row>
    <row r="984" spans="1:39" x14ac:dyDescent="0.25">
      <c r="A984" s="195" t="str">
        <f>IF(ISERROR(MATCH(H984,PriorMonth!H:H,0)),"New","Unresolved")</f>
        <v>New</v>
      </c>
      <c r="B984" s="148">
        <v>413</v>
      </c>
      <c r="C984" s="149" t="s">
        <v>136</v>
      </c>
      <c r="D984" s="148" t="s">
        <v>13</v>
      </c>
      <c r="E984" s="148">
        <v>787</v>
      </c>
      <c r="F984" s="149" t="s">
        <v>157</v>
      </c>
      <c r="G984" s="148" t="s">
        <v>16</v>
      </c>
      <c r="H984" s="148">
        <v>4130110171008</v>
      </c>
      <c r="I984" s="149" t="s">
        <v>55</v>
      </c>
      <c r="J984" s="148" t="s">
        <v>852</v>
      </c>
      <c r="K984" s="148">
        <v>42831</v>
      </c>
      <c r="L984" s="149">
        <v>62</v>
      </c>
      <c r="M984" s="148" t="s">
        <v>127</v>
      </c>
      <c r="N984" s="148" t="s">
        <v>128</v>
      </c>
      <c r="O984" s="149">
        <v>42891</v>
      </c>
      <c r="P984" s="148" t="s">
        <v>1878</v>
      </c>
      <c r="Q984" s="148">
        <v>2</v>
      </c>
      <c r="R984" s="149" t="s">
        <v>33</v>
      </c>
      <c r="S984" s="148">
        <v>5016</v>
      </c>
      <c r="T984" s="148" t="s">
        <v>100</v>
      </c>
      <c r="U984" s="149">
        <v>5016</v>
      </c>
      <c r="V984" s="148" t="s">
        <v>100</v>
      </c>
      <c r="W984" s="148">
        <v>5016</v>
      </c>
      <c r="X984" s="149" t="s">
        <v>100</v>
      </c>
      <c r="Y984" s="148" t="s">
        <v>114</v>
      </c>
      <c r="Z984" s="148">
        <v>5.0199999999999996</v>
      </c>
      <c r="AA984" s="149">
        <v>1</v>
      </c>
      <c r="AB984" s="148" t="s">
        <v>629</v>
      </c>
      <c r="AC984" s="148" t="s">
        <v>1028</v>
      </c>
      <c r="AD984" s="149" t="s">
        <v>2642</v>
      </c>
      <c r="AE984" s="148" t="s">
        <v>349</v>
      </c>
      <c r="AF984" s="148"/>
      <c r="AG984" s="149"/>
      <c r="AH984" s="148"/>
      <c r="AI984" s="148"/>
      <c r="AJ984" s="149"/>
      <c r="AK984" s="148" t="str">
        <f t="shared" si="45"/>
        <v>GFS</v>
      </c>
      <c r="AL984" s="148" t="str">
        <f t="shared" si="46"/>
        <v>Non- ICB</v>
      </c>
      <c r="AM984" s="196" t="str">
        <f t="shared" si="47"/>
        <v>GFS/Non- ICB</v>
      </c>
    </row>
    <row r="985" spans="1:39" x14ac:dyDescent="0.25">
      <c r="A985" s="195" t="str">
        <f>IF(ISERROR(MATCH(H985,PriorMonth!H:H,0)),"New","Unresolved")</f>
        <v>New</v>
      </c>
      <c r="B985" s="148">
        <v>8520</v>
      </c>
      <c r="C985" s="149" t="s">
        <v>842</v>
      </c>
      <c r="D985" s="148" t="s">
        <v>19</v>
      </c>
      <c r="E985" s="148">
        <v>456</v>
      </c>
      <c r="F985" s="149" t="s">
        <v>167</v>
      </c>
      <c r="G985" s="148" t="s">
        <v>14</v>
      </c>
      <c r="H985" s="148">
        <v>85200310087791</v>
      </c>
      <c r="I985" s="149" t="s">
        <v>59</v>
      </c>
      <c r="J985" s="148" t="s">
        <v>916</v>
      </c>
      <c r="K985" s="148">
        <v>42857</v>
      </c>
      <c r="L985" s="149">
        <v>36</v>
      </c>
      <c r="M985" s="148" t="s">
        <v>127</v>
      </c>
      <c r="N985" s="148" t="s">
        <v>128</v>
      </c>
      <c r="O985" s="149">
        <v>42892</v>
      </c>
      <c r="P985" s="148" t="s">
        <v>1878</v>
      </c>
      <c r="Q985" s="148">
        <v>1</v>
      </c>
      <c r="R985" s="149" t="s">
        <v>33</v>
      </c>
      <c r="S985" s="148">
        <v>363000</v>
      </c>
      <c r="T985" s="148" t="s">
        <v>197</v>
      </c>
      <c r="U985" s="149">
        <v>5018.3999999999996</v>
      </c>
      <c r="V985" s="148" t="s">
        <v>197</v>
      </c>
      <c r="W985" s="148">
        <v>362999.82639893523</v>
      </c>
      <c r="X985" s="149" t="s">
        <v>100</v>
      </c>
      <c r="Y985" s="148" t="s">
        <v>114</v>
      </c>
      <c r="Z985" s="148">
        <v>5.0199999999999996</v>
      </c>
      <c r="AA985" s="149">
        <v>1</v>
      </c>
      <c r="AB985" s="148" t="s">
        <v>630</v>
      </c>
      <c r="AC985" s="148" t="s">
        <v>826</v>
      </c>
      <c r="AD985" s="149" t="s">
        <v>2835</v>
      </c>
      <c r="AE985" s="148" t="s">
        <v>350</v>
      </c>
      <c r="AF985" s="148"/>
      <c r="AG985" s="149"/>
      <c r="AH985" s="148"/>
      <c r="AI985" s="148"/>
      <c r="AJ985" s="149"/>
      <c r="AK985" s="148" t="str">
        <f t="shared" si="45"/>
        <v>GFS</v>
      </c>
      <c r="AL985" s="148" t="str">
        <f t="shared" si="46"/>
        <v>Non- ICB</v>
      </c>
      <c r="AM985" s="196" t="str">
        <f t="shared" si="47"/>
        <v>GFS/Non- ICB</v>
      </c>
    </row>
    <row r="986" spans="1:39" x14ac:dyDescent="0.25">
      <c r="A986" s="195" t="str">
        <f>IF(ISERROR(MATCH(H986,PriorMonth!H:H,0)),"New","Unresolved")</f>
        <v>Unresolved</v>
      </c>
      <c r="B986" s="148">
        <v>3802</v>
      </c>
      <c r="C986" s="149" t="s">
        <v>169</v>
      </c>
      <c r="D986" s="148" t="s">
        <v>16</v>
      </c>
      <c r="E986" s="148">
        <v>260</v>
      </c>
      <c r="F986" s="149" t="s">
        <v>113</v>
      </c>
      <c r="G986" s="148" t="s">
        <v>23</v>
      </c>
      <c r="H986" s="148">
        <v>701701757</v>
      </c>
      <c r="I986" s="149" t="s">
        <v>277</v>
      </c>
      <c r="J986" s="148" t="s">
        <v>171</v>
      </c>
      <c r="K986" s="148">
        <v>42790</v>
      </c>
      <c r="L986" s="149">
        <v>103</v>
      </c>
      <c r="M986" s="148" t="s">
        <v>149</v>
      </c>
      <c r="N986" s="148" t="s">
        <v>41</v>
      </c>
      <c r="O986" s="149">
        <v>42860</v>
      </c>
      <c r="P986" s="148" t="s">
        <v>1878</v>
      </c>
      <c r="Q986" s="148">
        <v>33</v>
      </c>
      <c r="R986" s="149" t="s">
        <v>34</v>
      </c>
      <c r="S986" s="148">
        <v>5000</v>
      </c>
      <c r="T986" s="148" t="s">
        <v>100</v>
      </c>
      <c r="U986" s="149">
        <v>5000</v>
      </c>
      <c r="V986" s="148" t="s">
        <v>100</v>
      </c>
      <c r="W986" s="148">
        <v>5000</v>
      </c>
      <c r="X986" s="149" t="s">
        <v>100</v>
      </c>
      <c r="Y986" s="148" t="s">
        <v>114</v>
      </c>
      <c r="Z986" s="148">
        <v>5</v>
      </c>
      <c r="AA986" s="149">
        <v>1</v>
      </c>
      <c r="AB986" s="148" t="s">
        <v>629</v>
      </c>
      <c r="AC986" s="148" t="s">
        <v>495</v>
      </c>
      <c r="AD986" s="149" t="s">
        <v>1937</v>
      </c>
      <c r="AE986" s="148" t="s">
        <v>349</v>
      </c>
      <c r="AF986" s="148"/>
      <c r="AG986" s="149"/>
      <c r="AH986" s="148"/>
      <c r="AI986" s="148"/>
      <c r="AJ986" s="149"/>
      <c r="AK986" s="148" t="str">
        <f t="shared" si="45"/>
        <v>Non-GFS</v>
      </c>
      <c r="AL986" s="148" t="str">
        <f t="shared" si="46"/>
        <v>Non- ICB</v>
      </c>
      <c r="AM986" s="196" t="str">
        <f t="shared" si="47"/>
        <v>Non-GFS/Non- ICB</v>
      </c>
    </row>
    <row r="987" spans="1:39" x14ac:dyDescent="0.25">
      <c r="A987" s="195" t="str">
        <f>IF(ISERROR(MATCH(H987,PriorMonth!H:H,0)),"New","Unresolved")</f>
        <v>Unresolved</v>
      </c>
      <c r="B987" s="148">
        <v>8520</v>
      </c>
      <c r="C987" s="149" t="s">
        <v>842</v>
      </c>
      <c r="D987" s="148" t="s">
        <v>19</v>
      </c>
      <c r="E987" s="148">
        <v>420</v>
      </c>
      <c r="F987" s="149" t="s">
        <v>148</v>
      </c>
      <c r="G987" s="148" t="s">
        <v>13</v>
      </c>
      <c r="H987" s="148" t="s">
        <v>925</v>
      </c>
      <c r="I987" s="149" t="s">
        <v>54</v>
      </c>
      <c r="J987" s="148" t="s">
        <v>271</v>
      </c>
      <c r="K987" s="148">
        <v>42768</v>
      </c>
      <c r="L987" s="149">
        <v>125</v>
      </c>
      <c r="M987" s="148" t="s">
        <v>149</v>
      </c>
      <c r="N987" s="148" t="s">
        <v>41</v>
      </c>
      <c r="O987" s="149">
        <v>42775</v>
      </c>
      <c r="P987" s="148" t="s">
        <v>838</v>
      </c>
      <c r="Q987" s="148">
        <v>118</v>
      </c>
      <c r="R987" s="149" t="s">
        <v>36</v>
      </c>
      <c r="S987" s="148">
        <v>361184</v>
      </c>
      <c r="T987" s="148" t="s">
        <v>197</v>
      </c>
      <c r="U987" s="149">
        <v>4993.3</v>
      </c>
      <c r="V987" s="148" t="s">
        <v>197</v>
      </c>
      <c r="W987" s="148">
        <v>361184.24859672476</v>
      </c>
      <c r="X987" s="149" t="s">
        <v>100</v>
      </c>
      <c r="Y987" s="148" t="s">
        <v>114</v>
      </c>
      <c r="Z987" s="148">
        <v>4.99</v>
      </c>
      <c r="AA987" s="149">
        <v>1</v>
      </c>
      <c r="AB987" s="148" t="s">
        <v>630</v>
      </c>
      <c r="AC987" s="148" t="s">
        <v>444</v>
      </c>
      <c r="AD987" s="149" t="s">
        <v>352</v>
      </c>
      <c r="AE987" s="148" t="s">
        <v>350</v>
      </c>
      <c r="AF987" s="148"/>
      <c r="AG987" s="149"/>
      <c r="AH987" s="148"/>
      <c r="AI987" s="148"/>
      <c r="AJ987" s="149"/>
      <c r="AK987" s="148" t="str">
        <f t="shared" si="45"/>
        <v>Non-GFS</v>
      </c>
      <c r="AL987" s="148" t="str">
        <f t="shared" si="46"/>
        <v>Non- ICB</v>
      </c>
      <c r="AM987" s="196" t="str">
        <f t="shared" si="47"/>
        <v>Non-GFS/Non- ICB</v>
      </c>
    </row>
    <row r="988" spans="1:39" x14ac:dyDescent="0.25">
      <c r="A988" s="195" t="str">
        <f>IF(ISERROR(MATCH(H988,PriorMonth!H:H,0)),"New","Unresolved")</f>
        <v>Unresolved</v>
      </c>
      <c r="B988" s="148">
        <v>8520</v>
      </c>
      <c r="C988" s="149" t="s">
        <v>842</v>
      </c>
      <c r="D988" s="148" t="s">
        <v>19</v>
      </c>
      <c r="E988" s="148">
        <v>8420</v>
      </c>
      <c r="F988" s="149" t="s">
        <v>234</v>
      </c>
      <c r="G988" s="148" t="s">
        <v>19</v>
      </c>
      <c r="H988" s="148">
        <v>85202710000485</v>
      </c>
      <c r="I988" s="149" t="s">
        <v>537</v>
      </c>
      <c r="J988" s="148" t="s">
        <v>311</v>
      </c>
      <c r="K988" s="148">
        <v>42676</v>
      </c>
      <c r="L988" s="149">
        <v>217</v>
      </c>
      <c r="M988" s="148" t="s">
        <v>105</v>
      </c>
      <c r="N988" s="148" t="s">
        <v>41</v>
      </c>
      <c r="O988" s="149">
        <v>42732</v>
      </c>
      <c r="P988" s="148" t="s">
        <v>651</v>
      </c>
      <c r="Q988" s="148">
        <v>161</v>
      </c>
      <c r="R988" s="149" t="s">
        <v>39</v>
      </c>
      <c r="S988" s="148">
        <v>360009</v>
      </c>
      <c r="T988" s="148" t="s">
        <v>197</v>
      </c>
      <c r="U988" s="149">
        <v>4977.05</v>
      </c>
      <c r="V988" s="148" t="s">
        <v>197</v>
      </c>
      <c r="W988" s="148">
        <v>360008.82472079166</v>
      </c>
      <c r="X988" s="149" t="s">
        <v>100</v>
      </c>
      <c r="Y988" s="148" t="s">
        <v>107</v>
      </c>
      <c r="Z988" s="148">
        <v>4.9800000000000004</v>
      </c>
      <c r="AA988" s="149">
        <v>1</v>
      </c>
      <c r="AB988" s="148" t="s">
        <v>630</v>
      </c>
      <c r="AC988" s="148" t="s">
        <v>503</v>
      </c>
      <c r="AD988" s="149" t="s">
        <v>1300</v>
      </c>
      <c r="AE988" s="148" t="s">
        <v>350</v>
      </c>
      <c r="AF988" s="148"/>
      <c r="AG988" s="149"/>
      <c r="AH988" s="148"/>
      <c r="AI988" s="148"/>
      <c r="AJ988" s="149"/>
      <c r="AK988" s="148" t="str">
        <f t="shared" si="45"/>
        <v>GFS</v>
      </c>
      <c r="AL988" s="148" t="str">
        <f t="shared" si="46"/>
        <v>Non- ICB</v>
      </c>
      <c r="AM988" s="196" t="str">
        <f t="shared" si="47"/>
        <v>GFS/Non- ICB</v>
      </c>
    </row>
    <row r="989" spans="1:39" x14ac:dyDescent="0.25">
      <c r="A989" s="195" t="str">
        <f>IF(ISERROR(MATCH(H989,PriorMonth!H:H,0)),"New","Unresolved")</f>
        <v>New</v>
      </c>
      <c r="B989" s="148">
        <v>8310</v>
      </c>
      <c r="C989" s="149" t="s">
        <v>170</v>
      </c>
      <c r="D989" s="148" t="s">
        <v>14</v>
      </c>
      <c r="E989" s="148">
        <v>795</v>
      </c>
      <c r="F989" s="149" t="s">
        <v>264</v>
      </c>
      <c r="G989" s="148" t="s">
        <v>14</v>
      </c>
      <c r="H989" s="148" t="s">
        <v>3013</v>
      </c>
      <c r="I989" s="149" t="s">
        <v>277</v>
      </c>
      <c r="J989" s="148" t="s">
        <v>241</v>
      </c>
      <c r="K989" s="148">
        <v>42796</v>
      </c>
      <c r="L989" s="149">
        <v>97</v>
      </c>
      <c r="M989" s="148" t="s">
        <v>111</v>
      </c>
      <c r="N989" s="148" t="s">
        <v>42</v>
      </c>
      <c r="O989" s="149">
        <v>42892</v>
      </c>
      <c r="P989" s="148" t="s">
        <v>1878</v>
      </c>
      <c r="Q989" s="148">
        <v>1</v>
      </c>
      <c r="R989" s="149" t="s">
        <v>33</v>
      </c>
      <c r="S989" s="148">
        <v>20785.75</v>
      </c>
      <c r="T989" s="148" t="s">
        <v>242</v>
      </c>
      <c r="U989" s="149">
        <v>4983.16</v>
      </c>
      <c r="V989" s="148" t="s">
        <v>242</v>
      </c>
      <c r="W989" s="148">
        <v>20785.753852519738</v>
      </c>
      <c r="X989" s="149" t="s">
        <v>100</v>
      </c>
      <c r="Y989" s="148" t="s">
        <v>107</v>
      </c>
      <c r="Z989" s="148">
        <v>4.9800000000000004</v>
      </c>
      <c r="AA989" s="149">
        <v>1</v>
      </c>
      <c r="AB989" s="148" t="s">
        <v>630</v>
      </c>
      <c r="AC989" s="148" t="s">
        <v>471</v>
      </c>
      <c r="AD989" s="149" t="s">
        <v>3001</v>
      </c>
      <c r="AE989" s="148" t="s">
        <v>350</v>
      </c>
      <c r="AF989" s="148"/>
      <c r="AG989" s="149"/>
      <c r="AH989" s="148"/>
      <c r="AI989" s="148"/>
      <c r="AJ989" s="149"/>
      <c r="AK989" s="148" t="str">
        <f t="shared" si="45"/>
        <v>GFS</v>
      </c>
      <c r="AL989" s="148" t="str">
        <f t="shared" si="46"/>
        <v>Non- ICB</v>
      </c>
      <c r="AM989" s="196" t="str">
        <f t="shared" si="47"/>
        <v>GFS/Non- ICB</v>
      </c>
    </row>
    <row r="990" spans="1:39" x14ac:dyDescent="0.25">
      <c r="A990" s="195" t="str">
        <f>IF(ISERROR(MATCH(H990,PriorMonth!H:H,0)),"New","Unresolved")</f>
        <v>New</v>
      </c>
      <c r="B990" s="148">
        <v>8310</v>
      </c>
      <c r="C990" s="149" t="s">
        <v>170</v>
      </c>
      <c r="D990" s="148" t="s">
        <v>14</v>
      </c>
      <c r="E990" s="148">
        <v>199</v>
      </c>
      <c r="F990" s="149" t="s">
        <v>137</v>
      </c>
      <c r="G990" s="148" t="s">
        <v>22</v>
      </c>
      <c r="H990" s="148" t="s">
        <v>3024</v>
      </c>
      <c r="I990" s="149" t="s">
        <v>277</v>
      </c>
      <c r="J990" s="148" t="s">
        <v>241</v>
      </c>
      <c r="K990" s="148">
        <v>42774</v>
      </c>
      <c r="L990" s="149">
        <v>119</v>
      </c>
      <c r="M990" s="148" t="s">
        <v>111</v>
      </c>
      <c r="N990" s="148" t="s">
        <v>42</v>
      </c>
      <c r="O990" s="149">
        <v>42892</v>
      </c>
      <c r="P990" s="148" t="s">
        <v>1878</v>
      </c>
      <c r="Q990" s="148">
        <v>1</v>
      </c>
      <c r="R990" s="149" t="s">
        <v>33</v>
      </c>
      <c r="S990" s="148">
        <v>20605</v>
      </c>
      <c r="T990" s="148" t="s">
        <v>242</v>
      </c>
      <c r="U990" s="149">
        <v>4939.83</v>
      </c>
      <c r="V990" s="148" t="s">
        <v>242</v>
      </c>
      <c r="W990" s="148">
        <v>20605.015783818413</v>
      </c>
      <c r="X990" s="149" t="s">
        <v>100</v>
      </c>
      <c r="Y990" s="148" t="s">
        <v>114</v>
      </c>
      <c r="Z990" s="148">
        <v>4.9400000000000004</v>
      </c>
      <c r="AA990" s="149">
        <v>1</v>
      </c>
      <c r="AB990" s="148" t="s">
        <v>630</v>
      </c>
      <c r="AC990" s="148" t="s">
        <v>484</v>
      </c>
      <c r="AD990" s="149" t="s">
        <v>396</v>
      </c>
      <c r="AE990" s="148" t="s">
        <v>350</v>
      </c>
      <c r="AF990" s="148"/>
      <c r="AG990" s="149"/>
      <c r="AH990" s="148"/>
      <c r="AI990" s="148"/>
      <c r="AJ990" s="149"/>
      <c r="AK990" s="148" t="str">
        <f t="shared" si="45"/>
        <v>GFS</v>
      </c>
      <c r="AL990" s="148" t="str">
        <f t="shared" si="46"/>
        <v>Non- ICB</v>
      </c>
      <c r="AM990" s="196" t="str">
        <f t="shared" si="47"/>
        <v>GFS/Non- ICB</v>
      </c>
    </row>
    <row r="991" spans="1:39" x14ac:dyDescent="0.25">
      <c r="A991" s="195" t="str">
        <f>IF(ISERROR(MATCH(H991,PriorMonth!H:H,0)),"New","Unresolved")</f>
        <v>New</v>
      </c>
      <c r="B991" s="148">
        <v>635</v>
      </c>
      <c r="C991" s="149" t="s">
        <v>142</v>
      </c>
      <c r="D991" s="148" t="s">
        <v>16</v>
      </c>
      <c r="E991" s="148">
        <v>260</v>
      </c>
      <c r="F991" s="149" t="s">
        <v>113</v>
      </c>
      <c r="G991" s="148" t="s">
        <v>23</v>
      </c>
      <c r="H991" s="148">
        <v>63501111707407</v>
      </c>
      <c r="I991" s="149" t="s">
        <v>55</v>
      </c>
      <c r="J991" s="148" t="s">
        <v>1250</v>
      </c>
      <c r="K991" s="148">
        <v>42821</v>
      </c>
      <c r="L991" s="149">
        <v>72</v>
      </c>
      <c r="M991" s="148" t="s">
        <v>127</v>
      </c>
      <c r="N991" s="148" t="s">
        <v>128</v>
      </c>
      <c r="O991" s="149">
        <v>42892</v>
      </c>
      <c r="P991" s="148" t="s">
        <v>1878</v>
      </c>
      <c r="Q991" s="148">
        <v>1</v>
      </c>
      <c r="R991" s="149" t="s">
        <v>33</v>
      </c>
      <c r="S991" s="148">
        <v>4920</v>
      </c>
      <c r="T991" s="148" t="s">
        <v>100</v>
      </c>
      <c r="U991" s="149">
        <v>4920</v>
      </c>
      <c r="V991" s="148" t="s">
        <v>100</v>
      </c>
      <c r="W991" s="148">
        <v>4920</v>
      </c>
      <c r="X991" s="149" t="s">
        <v>100</v>
      </c>
      <c r="Y991" s="148" t="s">
        <v>114</v>
      </c>
      <c r="Z991" s="148">
        <v>4.92</v>
      </c>
      <c r="AA991" s="149">
        <v>1</v>
      </c>
      <c r="AB991" s="148" t="s">
        <v>629</v>
      </c>
      <c r="AC991" s="148" t="s">
        <v>2677</v>
      </c>
      <c r="AD991" s="149" t="s">
        <v>354</v>
      </c>
      <c r="AE991" s="148" t="s">
        <v>349</v>
      </c>
      <c r="AF991" s="148"/>
      <c r="AG991" s="149"/>
      <c r="AH991" s="148"/>
      <c r="AI991" s="148"/>
      <c r="AJ991" s="149"/>
      <c r="AK991" s="148" t="str">
        <f t="shared" si="45"/>
        <v>GFS</v>
      </c>
      <c r="AL991" s="148" t="str">
        <f t="shared" si="46"/>
        <v>Non- ICB</v>
      </c>
      <c r="AM991" s="196" t="str">
        <f t="shared" si="47"/>
        <v>GFS/Non- ICB</v>
      </c>
    </row>
    <row r="992" spans="1:39" x14ac:dyDescent="0.25">
      <c r="A992" s="195" t="str">
        <f>IF(ISERROR(MATCH(H992,PriorMonth!H:H,0)),"New","Unresolved")</f>
        <v>New</v>
      </c>
      <c r="B992" s="148">
        <v>95</v>
      </c>
      <c r="C992" s="149" t="s">
        <v>153</v>
      </c>
      <c r="D992" s="148" t="s">
        <v>17</v>
      </c>
      <c r="E992" s="148">
        <v>1750</v>
      </c>
      <c r="F992" s="149" t="s">
        <v>159</v>
      </c>
      <c r="G992" s="148" t="s">
        <v>18</v>
      </c>
      <c r="H992" s="148">
        <v>950110011440</v>
      </c>
      <c r="I992" s="149" t="s">
        <v>58</v>
      </c>
      <c r="J992" s="148" t="s">
        <v>195</v>
      </c>
      <c r="K992" s="148">
        <v>42823</v>
      </c>
      <c r="L992" s="149">
        <v>70</v>
      </c>
      <c r="M992" s="148" t="s">
        <v>118</v>
      </c>
      <c r="N992" s="148" t="s">
        <v>41</v>
      </c>
      <c r="O992" s="149">
        <v>42893</v>
      </c>
      <c r="P992" s="148" t="s">
        <v>1878</v>
      </c>
      <c r="Q992" s="148">
        <v>0</v>
      </c>
      <c r="R992" s="149" t="s">
        <v>33</v>
      </c>
      <c r="S992" s="148">
        <v>4924.5</v>
      </c>
      <c r="T992" s="148" t="s">
        <v>100</v>
      </c>
      <c r="U992" s="149">
        <v>4924.5</v>
      </c>
      <c r="V992" s="148" t="s">
        <v>100</v>
      </c>
      <c r="W992" s="148">
        <v>4924.5</v>
      </c>
      <c r="X992" s="149" t="s">
        <v>100</v>
      </c>
      <c r="Y992" s="148" t="s">
        <v>114</v>
      </c>
      <c r="Z992" s="148">
        <v>4.92</v>
      </c>
      <c r="AA992" s="149">
        <v>1</v>
      </c>
      <c r="AB992" s="148" t="s">
        <v>629</v>
      </c>
      <c r="AC992" s="148" t="s">
        <v>949</v>
      </c>
      <c r="AD992" s="149" t="s">
        <v>1457</v>
      </c>
      <c r="AE992" s="148" t="s">
        <v>349</v>
      </c>
      <c r="AF992" s="148"/>
      <c r="AG992" s="149"/>
      <c r="AH992" s="148"/>
      <c r="AI992" s="148"/>
      <c r="AJ992" s="149"/>
      <c r="AK992" s="148" t="str">
        <f t="shared" si="45"/>
        <v>GFS</v>
      </c>
      <c r="AL992" s="148" t="str">
        <f t="shared" si="46"/>
        <v>Non- ICB</v>
      </c>
      <c r="AM992" s="196" t="str">
        <f t="shared" si="47"/>
        <v>GFS/Non- ICB</v>
      </c>
    </row>
    <row r="993" spans="1:39" x14ac:dyDescent="0.25">
      <c r="A993" s="195" t="str">
        <f>IF(ISERROR(MATCH(H993,PriorMonth!H:H,0)),"New","Unresolved")</f>
        <v>Unresolved</v>
      </c>
      <c r="B993" s="148">
        <v>8520</v>
      </c>
      <c r="C993" s="149" t="s">
        <v>842</v>
      </c>
      <c r="D993" s="148" t="s">
        <v>19</v>
      </c>
      <c r="E993" s="148">
        <v>199</v>
      </c>
      <c r="F993" s="149" t="s">
        <v>137</v>
      </c>
      <c r="G993" s="148" t="s">
        <v>22</v>
      </c>
      <c r="H993" s="148" t="s">
        <v>1711</v>
      </c>
      <c r="I993" s="149" t="s">
        <v>54</v>
      </c>
      <c r="J993" s="148" t="s">
        <v>381</v>
      </c>
      <c r="K993" s="148">
        <v>42768</v>
      </c>
      <c r="L993" s="149">
        <v>125</v>
      </c>
      <c r="M993" s="148" t="s">
        <v>118</v>
      </c>
      <c r="N993" s="148" t="s">
        <v>41</v>
      </c>
      <c r="O993" s="149">
        <v>42830</v>
      </c>
      <c r="P993" s="148" t="s">
        <v>838</v>
      </c>
      <c r="Q993" s="148">
        <v>63</v>
      </c>
      <c r="R993" s="149" t="s">
        <v>35</v>
      </c>
      <c r="S993" s="148">
        <v>356239</v>
      </c>
      <c r="T993" s="148" t="s">
        <v>197</v>
      </c>
      <c r="U993" s="149">
        <v>4924.93</v>
      </c>
      <c r="V993" s="148" t="s">
        <v>197</v>
      </c>
      <c r="W993" s="148">
        <v>356238.78826456802</v>
      </c>
      <c r="X993" s="149" t="s">
        <v>100</v>
      </c>
      <c r="Y993" s="148" t="s">
        <v>114</v>
      </c>
      <c r="Z993" s="148">
        <v>4.92</v>
      </c>
      <c r="AA993" s="149">
        <v>1</v>
      </c>
      <c r="AB993" s="148" t="s">
        <v>630</v>
      </c>
      <c r="AC993" s="148" t="s">
        <v>484</v>
      </c>
      <c r="AD993" s="149" t="s">
        <v>363</v>
      </c>
      <c r="AE993" s="148" t="s">
        <v>350</v>
      </c>
      <c r="AF993" s="148"/>
      <c r="AG993" s="149"/>
      <c r="AH993" s="148"/>
      <c r="AI993" s="148"/>
      <c r="AJ993" s="149"/>
      <c r="AK993" s="148" t="str">
        <f t="shared" si="45"/>
        <v>Non-GFS</v>
      </c>
      <c r="AL993" s="148" t="str">
        <f t="shared" si="46"/>
        <v>Non- ICB</v>
      </c>
      <c r="AM993" s="196" t="str">
        <f t="shared" si="47"/>
        <v>Non-GFS/Non- ICB</v>
      </c>
    </row>
    <row r="994" spans="1:39" x14ac:dyDescent="0.25">
      <c r="A994" s="195" t="str">
        <f>IF(ISERROR(MATCH(H994,PriorMonth!H:H,0)),"New","Unresolved")</f>
        <v>New</v>
      </c>
      <c r="B994" s="148">
        <v>8520</v>
      </c>
      <c r="C994" s="149" t="s">
        <v>842</v>
      </c>
      <c r="D994" s="148" t="s">
        <v>19</v>
      </c>
      <c r="E994" s="148">
        <v>309</v>
      </c>
      <c r="F994" s="149" t="s">
        <v>123</v>
      </c>
      <c r="G994" s="148" t="s">
        <v>21</v>
      </c>
      <c r="H994" s="148">
        <v>85200710013702</v>
      </c>
      <c r="I994" s="149" t="s">
        <v>277</v>
      </c>
      <c r="J994" s="148" t="s">
        <v>2841</v>
      </c>
      <c r="K994" s="148">
        <v>42857</v>
      </c>
      <c r="L994" s="149">
        <v>36</v>
      </c>
      <c r="M994" s="148" t="s">
        <v>111</v>
      </c>
      <c r="N994" s="148" t="s">
        <v>42</v>
      </c>
      <c r="O994" s="149">
        <v>42893</v>
      </c>
      <c r="P994" s="148" t="s">
        <v>1878</v>
      </c>
      <c r="Q994" s="148">
        <v>0</v>
      </c>
      <c r="R994" s="149" t="s">
        <v>33</v>
      </c>
      <c r="S994" s="148">
        <v>354649.8</v>
      </c>
      <c r="T994" s="148" t="s">
        <v>197</v>
      </c>
      <c r="U994" s="149">
        <v>4902.96</v>
      </c>
      <c r="V994" s="148" t="s">
        <v>197</v>
      </c>
      <c r="W994" s="148">
        <v>354649.61518430646</v>
      </c>
      <c r="X994" s="149" t="s">
        <v>100</v>
      </c>
      <c r="Y994" s="148" t="s">
        <v>114</v>
      </c>
      <c r="Z994" s="148">
        <v>4.9000000000000004</v>
      </c>
      <c r="AA994" s="149">
        <v>1</v>
      </c>
      <c r="AB994" s="148" t="s">
        <v>630</v>
      </c>
      <c r="AC994" s="148" t="s">
        <v>864</v>
      </c>
      <c r="AD994" s="149" t="s">
        <v>380</v>
      </c>
      <c r="AE994" s="148" t="s">
        <v>350</v>
      </c>
      <c r="AF994" s="148"/>
      <c r="AG994" s="149"/>
      <c r="AH994" s="148"/>
      <c r="AI994" s="148"/>
      <c r="AJ994" s="149"/>
      <c r="AK994" s="148" t="str">
        <f t="shared" si="45"/>
        <v>GFS</v>
      </c>
      <c r="AL994" s="148" t="str">
        <f t="shared" si="46"/>
        <v>Non- ICB</v>
      </c>
      <c r="AM994" s="196" t="str">
        <f t="shared" si="47"/>
        <v>GFS/Non- ICB</v>
      </c>
    </row>
    <row r="995" spans="1:39" x14ac:dyDescent="0.25">
      <c r="A995" s="195" t="str">
        <f>IF(ISERROR(MATCH(H995,PriorMonth!H:H,0)),"New","Unresolved")</f>
        <v>Unresolved</v>
      </c>
      <c r="B995" s="148">
        <v>8520</v>
      </c>
      <c r="C995" s="149" t="s">
        <v>842</v>
      </c>
      <c r="D995" s="148" t="s">
        <v>19</v>
      </c>
      <c r="E995" s="148">
        <v>413</v>
      </c>
      <c r="F995" s="149" t="s">
        <v>136</v>
      </c>
      <c r="G995" s="148" t="s">
        <v>13</v>
      </c>
      <c r="H995" s="148" t="s">
        <v>1552</v>
      </c>
      <c r="I995" s="149" t="s">
        <v>55</v>
      </c>
      <c r="J995" s="148" t="s">
        <v>381</v>
      </c>
      <c r="K995" s="148">
        <v>42768</v>
      </c>
      <c r="L995" s="149">
        <v>125</v>
      </c>
      <c r="M995" s="148" t="s">
        <v>122</v>
      </c>
      <c r="N995" s="148" t="s">
        <v>41</v>
      </c>
      <c r="O995" s="149">
        <v>42831</v>
      </c>
      <c r="P995" s="148" t="s">
        <v>838</v>
      </c>
      <c r="Q995" s="148">
        <v>62</v>
      </c>
      <c r="R995" s="149" t="s">
        <v>35</v>
      </c>
      <c r="S995" s="148">
        <v>354034</v>
      </c>
      <c r="T995" s="148" t="s">
        <v>197</v>
      </c>
      <c r="U995" s="149">
        <v>4894.45</v>
      </c>
      <c r="V995" s="148" t="s">
        <v>197</v>
      </c>
      <c r="W995" s="148">
        <v>354034.0547422024</v>
      </c>
      <c r="X995" s="149" t="s">
        <v>100</v>
      </c>
      <c r="Y995" s="148" t="s">
        <v>114</v>
      </c>
      <c r="Z995" s="148">
        <v>4.8899999999999997</v>
      </c>
      <c r="AA995" s="149">
        <v>1</v>
      </c>
      <c r="AB995" s="148" t="s">
        <v>630</v>
      </c>
      <c r="AC995" s="148" t="s">
        <v>753</v>
      </c>
      <c r="AD995" s="149" t="s">
        <v>377</v>
      </c>
      <c r="AE995" s="148" t="s">
        <v>350</v>
      </c>
      <c r="AF995" s="148"/>
      <c r="AG995" s="149"/>
      <c r="AH995" s="148"/>
      <c r="AI995" s="148"/>
      <c r="AJ995" s="149"/>
      <c r="AK995" s="148" t="str">
        <f t="shared" si="45"/>
        <v>Non-GFS</v>
      </c>
      <c r="AL995" s="148" t="str">
        <f t="shared" si="46"/>
        <v>Non- ICB</v>
      </c>
      <c r="AM995" s="196" t="str">
        <f t="shared" si="47"/>
        <v>Non-GFS/Non- ICB</v>
      </c>
    </row>
    <row r="996" spans="1:39" x14ac:dyDescent="0.25">
      <c r="A996" s="195" t="str">
        <f>IF(ISERROR(MATCH(H996,PriorMonth!H:H,0)),"New","Unresolved")</f>
        <v>New</v>
      </c>
      <c r="B996" s="148">
        <v>8520</v>
      </c>
      <c r="C996" s="149" t="s">
        <v>842</v>
      </c>
      <c r="D996" s="148" t="s">
        <v>19</v>
      </c>
      <c r="E996" s="148">
        <v>3027</v>
      </c>
      <c r="F996" s="149" t="s">
        <v>154</v>
      </c>
      <c r="G996" s="148" t="s">
        <v>13</v>
      </c>
      <c r="H996" s="148">
        <v>85204510000854</v>
      </c>
      <c r="I996" s="149" t="s">
        <v>59</v>
      </c>
      <c r="J996" s="148" t="s">
        <v>916</v>
      </c>
      <c r="K996" s="148">
        <v>42857</v>
      </c>
      <c r="L996" s="149">
        <v>36</v>
      </c>
      <c r="M996" s="148" t="s">
        <v>111</v>
      </c>
      <c r="N996" s="148" t="s">
        <v>42</v>
      </c>
      <c r="O996" s="149">
        <v>42891</v>
      </c>
      <c r="P996" s="148" t="s">
        <v>1878</v>
      </c>
      <c r="Q996" s="148">
        <v>2</v>
      </c>
      <c r="R996" s="149" t="s">
        <v>33</v>
      </c>
      <c r="S996" s="148">
        <v>352000</v>
      </c>
      <c r="T996" s="148" t="s">
        <v>197</v>
      </c>
      <c r="U996" s="149">
        <v>4866.33</v>
      </c>
      <c r="V996" s="148" t="s">
        <v>197</v>
      </c>
      <c r="W996" s="148">
        <v>352000.02893351077</v>
      </c>
      <c r="X996" s="149" t="s">
        <v>100</v>
      </c>
      <c r="Y996" s="148" t="s">
        <v>114</v>
      </c>
      <c r="Z996" s="148">
        <v>4.87</v>
      </c>
      <c r="AA996" s="149">
        <v>1</v>
      </c>
      <c r="AB996" s="148" t="s">
        <v>630</v>
      </c>
      <c r="AC996" s="148" t="s">
        <v>458</v>
      </c>
      <c r="AD996" s="149" t="s">
        <v>2848</v>
      </c>
      <c r="AE996" s="148" t="s">
        <v>350</v>
      </c>
      <c r="AF996" s="148"/>
      <c r="AG996" s="149"/>
      <c r="AH996" s="148"/>
      <c r="AI996" s="148"/>
      <c r="AJ996" s="149"/>
      <c r="AK996" s="148" t="str">
        <f t="shared" si="45"/>
        <v>GFS</v>
      </c>
      <c r="AL996" s="148" t="str">
        <f t="shared" si="46"/>
        <v>Non- ICB</v>
      </c>
      <c r="AM996" s="196" t="str">
        <f t="shared" si="47"/>
        <v>GFS/Non- ICB</v>
      </c>
    </row>
    <row r="997" spans="1:39" x14ac:dyDescent="0.25">
      <c r="A997" s="195" t="str">
        <f>IF(ISERROR(MATCH(H997,PriorMonth!H:H,0)),"New","Unresolved")</f>
        <v>New</v>
      </c>
      <c r="B997" s="148">
        <v>8520</v>
      </c>
      <c r="C997" s="149" t="s">
        <v>842</v>
      </c>
      <c r="D997" s="148" t="s">
        <v>19</v>
      </c>
      <c r="E997" s="148">
        <v>1750</v>
      </c>
      <c r="F997" s="149" t="s">
        <v>159</v>
      </c>
      <c r="G997" s="148" t="s">
        <v>18</v>
      </c>
      <c r="H997" s="148">
        <v>85202820000893</v>
      </c>
      <c r="I997" s="149" t="s">
        <v>538</v>
      </c>
      <c r="J997" s="148" t="s">
        <v>68</v>
      </c>
      <c r="K997" s="148">
        <v>42888</v>
      </c>
      <c r="L997" s="149">
        <v>5</v>
      </c>
      <c r="M997" s="148" t="s">
        <v>111</v>
      </c>
      <c r="N997" s="148" t="s">
        <v>42</v>
      </c>
      <c r="O997" s="149">
        <v>42893</v>
      </c>
      <c r="P997" s="148" t="s">
        <v>1878</v>
      </c>
      <c r="Q997" s="148">
        <v>0</v>
      </c>
      <c r="R997" s="149" t="s">
        <v>33</v>
      </c>
      <c r="S997" s="148">
        <v>350958.91</v>
      </c>
      <c r="T997" s="148" t="s">
        <v>197</v>
      </c>
      <c r="U997" s="149">
        <v>4851.9399999999996</v>
      </c>
      <c r="V997" s="148" t="s">
        <v>197</v>
      </c>
      <c r="W997" s="148">
        <v>350959.1458827614</v>
      </c>
      <c r="X997" s="149" t="s">
        <v>100</v>
      </c>
      <c r="Y997" s="148" t="s">
        <v>114</v>
      </c>
      <c r="Z997" s="148">
        <v>4.8499999999999996</v>
      </c>
      <c r="AA997" s="149">
        <v>1</v>
      </c>
      <c r="AB997" s="148" t="s">
        <v>630</v>
      </c>
      <c r="AC997" s="148" t="s">
        <v>2042</v>
      </c>
      <c r="AD997" s="149" t="s">
        <v>2043</v>
      </c>
      <c r="AE997" s="148" t="s">
        <v>350</v>
      </c>
      <c r="AF997" s="148"/>
      <c r="AG997" s="149"/>
      <c r="AH997" s="148"/>
      <c r="AI997" s="148"/>
      <c r="AJ997" s="149"/>
      <c r="AK997" s="148" t="str">
        <f t="shared" si="45"/>
        <v>GFS</v>
      </c>
      <c r="AL997" s="148" t="str">
        <f t="shared" si="46"/>
        <v>ICB</v>
      </c>
      <c r="AM997" s="196" t="str">
        <f t="shared" si="47"/>
        <v>GFS/ICB</v>
      </c>
    </row>
    <row r="998" spans="1:39" x14ac:dyDescent="0.25">
      <c r="A998" s="195" t="str">
        <f>IF(ISERROR(MATCH(H998,PriorMonth!H:H,0)),"New","Unresolved")</f>
        <v>Unresolved</v>
      </c>
      <c r="B998" s="148">
        <v>95</v>
      </c>
      <c r="C998" s="149" t="s">
        <v>153</v>
      </c>
      <c r="D998" s="148" t="s">
        <v>17</v>
      </c>
      <c r="E998" s="148">
        <v>1750</v>
      </c>
      <c r="F998" s="149" t="s">
        <v>159</v>
      </c>
      <c r="G998" s="148" t="s">
        <v>18</v>
      </c>
      <c r="H998" s="148">
        <v>950110010798</v>
      </c>
      <c r="I998" s="149" t="s">
        <v>58</v>
      </c>
      <c r="J998" s="148" t="s">
        <v>195</v>
      </c>
      <c r="K998" s="148">
        <v>42794</v>
      </c>
      <c r="L998" s="149">
        <v>99</v>
      </c>
      <c r="M998" s="148" t="s">
        <v>118</v>
      </c>
      <c r="N998" s="148" t="s">
        <v>41</v>
      </c>
      <c r="O998" s="149">
        <v>42830</v>
      </c>
      <c r="P998" s="148" t="s">
        <v>838</v>
      </c>
      <c r="Q998" s="148">
        <v>63</v>
      </c>
      <c r="R998" s="149" t="s">
        <v>35</v>
      </c>
      <c r="S998" s="148">
        <v>4840</v>
      </c>
      <c r="T998" s="148" t="s">
        <v>100</v>
      </c>
      <c r="U998" s="149">
        <v>4840</v>
      </c>
      <c r="V998" s="148" t="s">
        <v>100</v>
      </c>
      <c r="W998" s="148">
        <v>4840</v>
      </c>
      <c r="X998" s="149" t="s">
        <v>100</v>
      </c>
      <c r="Y998" s="148" t="s">
        <v>114</v>
      </c>
      <c r="Z998" s="148">
        <v>4.84</v>
      </c>
      <c r="AA998" s="149">
        <v>1</v>
      </c>
      <c r="AB998" s="148" t="s">
        <v>629</v>
      </c>
      <c r="AC998" s="148" t="s">
        <v>949</v>
      </c>
      <c r="AD998" s="149" t="s">
        <v>1457</v>
      </c>
      <c r="AE998" s="148" t="s">
        <v>349</v>
      </c>
      <c r="AF998" s="148"/>
      <c r="AG998" s="149"/>
      <c r="AH998" s="148"/>
      <c r="AI998" s="148"/>
      <c r="AJ998" s="149"/>
      <c r="AK998" s="148" t="str">
        <f t="shared" si="45"/>
        <v>GFS</v>
      </c>
      <c r="AL998" s="148" t="str">
        <f t="shared" si="46"/>
        <v>Non- ICB</v>
      </c>
      <c r="AM998" s="196" t="str">
        <f t="shared" si="47"/>
        <v>GFS/Non- ICB</v>
      </c>
    </row>
    <row r="999" spans="1:39" x14ac:dyDescent="0.25">
      <c r="A999" s="195" t="str">
        <f>IF(ISERROR(MATCH(H999,PriorMonth!H:H,0)),"New","Unresolved")</f>
        <v>Unresolved</v>
      </c>
      <c r="B999" s="148">
        <v>8520</v>
      </c>
      <c r="C999" s="149" t="s">
        <v>842</v>
      </c>
      <c r="D999" s="148" t="s">
        <v>19</v>
      </c>
      <c r="E999" s="148">
        <v>795</v>
      </c>
      <c r="F999" s="149" t="s">
        <v>264</v>
      </c>
      <c r="G999" s="148" t="s">
        <v>14</v>
      </c>
      <c r="H999" s="148">
        <v>85203020000596</v>
      </c>
      <c r="I999" s="149" t="s">
        <v>592</v>
      </c>
      <c r="J999" s="148" t="s">
        <v>230</v>
      </c>
      <c r="K999" s="148">
        <v>42796</v>
      </c>
      <c r="L999" s="149">
        <v>97</v>
      </c>
      <c r="M999" s="148" t="s">
        <v>161</v>
      </c>
      <c r="N999" s="148" t="s">
        <v>128</v>
      </c>
      <c r="O999" s="149">
        <v>42859</v>
      </c>
      <c r="P999" s="148" t="s">
        <v>1878</v>
      </c>
      <c r="Q999" s="148">
        <v>34</v>
      </c>
      <c r="R999" s="149" t="s">
        <v>34</v>
      </c>
      <c r="S999" s="148">
        <v>350398.8</v>
      </c>
      <c r="T999" s="148" t="s">
        <v>197</v>
      </c>
      <c r="U999" s="149">
        <v>4844.1899999999996</v>
      </c>
      <c r="V999" s="148" t="s">
        <v>197</v>
      </c>
      <c r="W999" s="148">
        <v>350398.5591111625</v>
      </c>
      <c r="X999" s="149" t="s">
        <v>100</v>
      </c>
      <c r="Y999" s="148" t="s">
        <v>114</v>
      </c>
      <c r="Z999" s="148">
        <v>4.84</v>
      </c>
      <c r="AA999" s="149">
        <v>1</v>
      </c>
      <c r="AB999" s="148" t="s">
        <v>630</v>
      </c>
      <c r="AC999" s="148" t="s">
        <v>426</v>
      </c>
      <c r="AD999" s="149" t="s">
        <v>877</v>
      </c>
      <c r="AE999" s="148" t="s">
        <v>350</v>
      </c>
      <c r="AF999" s="148"/>
      <c r="AG999" s="149"/>
      <c r="AH999" s="148"/>
      <c r="AI999" s="148"/>
      <c r="AJ999" s="149"/>
      <c r="AK999" s="148" t="str">
        <f t="shared" si="45"/>
        <v>GFS</v>
      </c>
      <c r="AL999" s="148" t="str">
        <f t="shared" si="46"/>
        <v>ICB</v>
      </c>
      <c r="AM999" s="196" t="str">
        <f t="shared" si="47"/>
        <v>GFS/ICB</v>
      </c>
    </row>
    <row r="1000" spans="1:39" x14ac:dyDescent="0.25">
      <c r="A1000" s="195" t="str">
        <f>IF(ISERROR(MATCH(H1000,PriorMonth!H:H,0)),"New","Unresolved")</f>
        <v>New</v>
      </c>
      <c r="B1000" s="148">
        <v>413</v>
      </c>
      <c r="C1000" s="149" t="s">
        <v>136</v>
      </c>
      <c r="D1000" s="148" t="s">
        <v>13</v>
      </c>
      <c r="E1000" s="148">
        <v>8205</v>
      </c>
      <c r="F1000" s="149" t="s">
        <v>130</v>
      </c>
      <c r="G1000" s="148" t="s">
        <v>14</v>
      </c>
      <c r="H1000" s="148">
        <v>4130110181988</v>
      </c>
      <c r="I1000" s="149" t="s">
        <v>537</v>
      </c>
      <c r="J1000" s="148" t="s">
        <v>150</v>
      </c>
      <c r="K1000" s="148">
        <v>42849</v>
      </c>
      <c r="L1000" s="149">
        <v>44</v>
      </c>
      <c r="M1000" s="148" t="s">
        <v>127</v>
      </c>
      <c r="N1000" s="148" t="s">
        <v>128</v>
      </c>
      <c r="O1000" s="149">
        <v>42892</v>
      </c>
      <c r="P1000" s="148" t="s">
        <v>1878</v>
      </c>
      <c r="Q1000" s="148">
        <v>1</v>
      </c>
      <c r="R1000" s="149" t="s">
        <v>33</v>
      </c>
      <c r="S1000" s="148">
        <v>4824</v>
      </c>
      <c r="T1000" s="148" t="s">
        <v>100</v>
      </c>
      <c r="U1000" s="149">
        <v>4824</v>
      </c>
      <c r="V1000" s="148" t="s">
        <v>100</v>
      </c>
      <c r="W1000" s="148">
        <v>4824</v>
      </c>
      <c r="X1000" s="149" t="s">
        <v>100</v>
      </c>
      <c r="Y1000" s="148" t="s">
        <v>114</v>
      </c>
      <c r="Z1000" s="148">
        <v>4.82</v>
      </c>
      <c r="AA1000" s="149">
        <v>1</v>
      </c>
      <c r="AB1000" s="148" t="s">
        <v>629</v>
      </c>
      <c r="AC1000" s="148" t="s">
        <v>762</v>
      </c>
      <c r="AD1000" s="149" t="s">
        <v>1491</v>
      </c>
      <c r="AE1000" s="148" t="s">
        <v>349</v>
      </c>
      <c r="AF1000" s="148"/>
      <c r="AG1000" s="149"/>
      <c r="AH1000" s="148"/>
      <c r="AI1000" s="148"/>
      <c r="AJ1000" s="149"/>
      <c r="AK1000" s="148" t="str">
        <f t="shared" si="45"/>
        <v>GFS</v>
      </c>
      <c r="AL1000" s="148" t="str">
        <f t="shared" si="46"/>
        <v>Non- ICB</v>
      </c>
      <c r="AM1000" s="196" t="str">
        <f t="shared" si="47"/>
        <v>GFS/Non- ICB</v>
      </c>
    </row>
    <row r="1001" spans="1:39" x14ac:dyDescent="0.25">
      <c r="A1001" s="195" t="str">
        <f>IF(ISERROR(MATCH(H1001,PriorMonth!H:H,0)),"New","Unresolved")</f>
        <v>New</v>
      </c>
      <c r="B1001" s="148">
        <v>95</v>
      </c>
      <c r="C1001" s="149" t="s">
        <v>153</v>
      </c>
      <c r="D1001" s="148" t="s">
        <v>17</v>
      </c>
      <c r="E1001" s="148">
        <v>309</v>
      </c>
      <c r="F1001" s="149" t="s">
        <v>123</v>
      </c>
      <c r="G1001" s="148" t="s">
        <v>21</v>
      </c>
      <c r="H1001" s="148">
        <v>950110010973</v>
      </c>
      <c r="I1001" s="149" t="s">
        <v>58</v>
      </c>
      <c r="J1001" s="148" t="s">
        <v>195</v>
      </c>
      <c r="K1001" s="148">
        <v>42821</v>
      </c>
      <c r="L1001" s="149">
        <v>72</v>
      </c>
      <c r="M1001" s="148" t="s">
        <v>127</v>
      </c>
      <c r="N1001" s="148" t="s">
        <v>128</v>
      </c>
      <c r="O1001" s="149">
        <v>42892</v>
      </c>
      <c r="P1001" s="148" t="s">
        <v>1878</v>
      </c>
      <c r="Q1001" s="148">
        <v>1</v>
      </c>
      <c r="R1001" s="149" t="s">
        <v>33</v>
      </c>
      <c r="S1001" s="148">
        <v>4824</v>
      </c>
      <c r="T1001" s="148" t="s">
        <v>100</v>
      </c>
      <c r="U1001" s="149">
        <v>4824</v>
      </c>
      <c r="V1001" s="148" t="s">
        <v>100</v>
      </c>
      <c r="W1001" s="148">
        <v>4824</v>
      </c>
      <c r="X1001" s="149" t="s">
        <v>100</v>
      </c>
      <c r="Y1001" s="148" t="s">
        <v>114</v>
      </c>
      <c r="Z1001" s="148">
        <v>4.82</v>
      </c>
      <c r="AA1001" s="149">
        <v>1</v>
      </c>
      <c r="AB1001" s="148" t="s">
        <v>629</v>
      </c>
      <c r="AC1001" s="148" t="s">
        <v>864</v>
      </c>
      <c r="AD1001" s="149" t="s">
        <v>2619</v>
      </c>
      <c r="AE1001" s="148" t="s">
        <v>349</v>
      </c>
      <c r="AF1001" s="148"/>
      <c r="AG1001" s="149"/>
      <c r="AH1001" s="148"/>
      <c r="AI1001" s="148"/>
      <c r="AJ1001" s="149"/>
      <c r="AK1001" s="148" t="str">
        <f t="shared" si="45"/>
        <v>GFS</v>
      </c>
      <c r="AL1001" s="148" t="str">
        <f t="shared" si="46"/>
        <v>Non- ICB</v>
      </c>
      <c r="AM1001" s="196" t="str">
        <f t="shared" si="47"/>
        <v>GFS/Non- ICB</v>
      </c>
    </row>
    <row r="1002" spans="1:39" x14ac:dyDescent="0.25">
      <c r="A1002" s="195" t="str">
        <f>IF(ISERROR(MATCH(H1002,PriorMonth!H:H,0)),"New","Unresolved")</f>
        <v>Unresolved</v>
      </c>
      <c r="B1002" s="148">
        <v>8520</v>
      </c>
      <c r="C1002" s="149" t="s">
        <v>842</v>
      </c>
      <c r="D1002" s="148" t="s">
        <v>19</v>
      </c>
      <c r="E1002" s="148">
        <v>429</v>
      </c>
      <c r="F1002" s="149" t="s">
        <v>162</v>
      </c>
      <c r="G1002" s="148" t="s">
        <v>13</v>
      </c>
      <c r="H1002" s="148">
        <v>85200310086404</v>
      </c>
      <c r="I1002" s="149" t="s">
        <v>59</v>
      </c>
      <c r="J1002" s="148" t="s">
        <v>320</v>
      </c>
      <c r="K1002" s="148">
        <v>42727</v>
      </c>
      <c r="L1002" s="149">
        <v>166</v>
      </c>
      <c r="M1002" s="148" t="s">
        <v>118</v>
      </c>
      <c r="N1002" s="148" t="s">
        <v>41</v>
      </c>
      <c r="O1002" s="149">
        <v>42800</v>
      </c>
      <c r="P1002" s="148" t="s">
        <v>838</v>
      </c>
      <c r="Q1002" s="148">
        <v>93</v>
      </c>
      <c r="R1002" s="149" t="s">
        <v>36</v>
      </c>
      <c r="S1002" s="148">
        <v>347931</v>
      </c>
      <c r="T1002" s="148" t="s">
        <v>197</v>
      </c>
      <c r="U1002" s="149">
        <v>4810.08</v>
      </c>
      <c r="V1002" s="148" t="s">
        <v>197</v>
      </c>
      <c r="W1002" s="148">
        <v>347931.25397835771</v>
      </c>
      <c r="X1002" s="149" t="s">
        <v>100</v>
      </c>
      <c r="Y1002" s="148" t="s">
        <v>114</v>
      </c>
      <c r="Z1002" s="148">
        <v>4.8099999999999996</v>
      </c>
      <c r="AA1002" s="149">
        <v>1</v>
      </c>
      <c r="AB1002" s="148" t="s">
        <v>630</v>
      </c>
      <c r="AC1002" s="148" t="s">
        <v>425</v>
      </c>
      <c r="AD1002" s="149" t="s">
        <v>2810</v>
      </c>
      <c r="AE1002" s="148" t="s">
        <v>350</v>
      </c>
      <c r="AF1002" s="148"/>
      <c r="AG1002" s="149"/>
      <c r="AH1002" s="148"/>
      <c r="AI1002" s="148"/>
      <c r="AJ1002" s="149"/>
      <c r="AK1002" s="148" t="str">
        <f t="shared" si="45"/>
        <v>GFS</v>
      </c>
      <c r="AL1002" s="148" t="str">
        <f t="shared" si="46"/>
        <v>Non- ICB</v>
      </c>
      <c r="AM1002" s="196" t="str">
        <f t="shared" si="47"/>
        <v>GFS/Non- ICB</v>
      </c>
    </row>
    <row r="1003" spans="1:39" x14ac:dyDescent="0.25">
      <c r="A1003" s="195" t="str">
        <f>IF(ISERROR(MATCH(H1003,PriorMonth!H:H,0)),"New","Unresolved")</f>
        <v>New</v>
      </c>
      <c r="B1003" s="148">
        <v>95</v>
      </c>
      <c r="C1003" s="149" t="s">
        <v>153</v>
      </c>
      <c r="D1003" s="148" t="s">
        <v>17</v>
      </c>
      <c r="E1003" s="148">
        <v>8113</v>
      </c>
      <c r="F1003" s="149" t="s">
        <v>201</v>
      </c>
      <c r="G1003" s="148" t="s">
        <v>22</v>
      </c>
      <c r="H1003" s="148">
        <v>950110011990</v>
      </c>
      <c r="I1003" s="149" t="s">
        <v>58</v>
      </c>
      <c r="J1003" s="148" t="s">
        <v>195</v>
      </c>
      <c r="K1003" s="148">
        <v>42829</v>
      </c>
      <c r="L1003" s="149">
        <v>64</v>
      </c>
      <c r="M1003" s="148" t="s">
        <v>111</v>
      </c>
      <c r="N1003" s="148" t="s">
        <v>42</v>
      </c>
      <c r="O1003" s="149">
        <v>42891</v>
      </c>
      <c r="P1003" s="148" t="s">
        <v>1878</v>
      </c>
      <c r="Q1003" s="148">
        <v>2</v>
      </c>
      <c r="R1003" s="149" t="s">
        <v>33</v>
      </c>
      <c r="S1003" s="148">
        <v>4800</v>
      </c>
      <c r="T1003" s="148" t="s">
        <v>100</v>
      </c>
      <c r="U1003" s="149">
        <v>4800</v>
      </c>
      <c r="V1003" s="148" t="s">
        <v>100</v>
      </c>
      <c r="W1003" s="148">
        <v>4800</v>
      </c>
      <c r="X1003" s="149" t="s">
        <v>100</v>
      </c>
      <c r="Y1003" s="148" t="s">
        <v>114</v>
      </c>
      <c r="Z1003" s="148">
        <v>4.8</v>
      </c>
      <c r="AA1003" s="149">
        <v>1</v>
      </c>
      <c r="AB1003" s="148" t="s">
        <v>629</v>
      </c>
      <c r="AC1003" s="148" t="s">
        <v>439</v>
      </c>
      <c r="AD1003" s="149" t="s">
        <v>2772</v>
      </c>
      <c r="AE1003" s="148" t="s">
        <v>349</v>
      </c>
      <c r="AF1003" s="148"/>
      <c r="AG1003" s="149"/>
      <c r="AH1003" s="148"/>
      <c r="AI1003" s="148"/>
      <c r="AJ1003" s="149"/>
      <c r="AK1003" s="148" t="str">
        <f t="shared" si="45"/>
        <v>GFS</v>
      </c>
      <c r="AL1003" s="148" t="str">
        <f t="shared" si="46"/>
        <v>Non- ICB</v>
      </c>
      <c r="AM1003" s="196" t="str">
        <f t="shared" si="47"/>
        <v>GFS/Non- ICB</v>
      </c>
    </row>
    <row r="1004" spans="1:39" x14ac:dyDescent="0.25">
      <c r="A1004" s="195" t="str">
        <f>IF(ISERROR(MATCH(H1004,PriorMonth!H:H,0)),"New","Unresolved")</f>
        <v>Unresolved</v>
      </c>
      <c r="B1004" s="148">
        <v>8520</v>
      </c>
      <c r="C1004" s="149" t="s">
        <v>842</v>
      </c>
      <c r="D1004" s="148" t="s">
        <v>19</v>
      </c>
      <c r="E1004" s="148">
        <v>420</v>
      </c>
      <c r="F1004" s="149" t="s">
        <v>148</v>
      </c>
      <c r="G1004" s="148" t="s">
        <v>13</v>
      </c>
      <c r="H1004" s="148" t="s">
        <v>922</v>
      </c>
      <c r="I1004" s="149" t="s">
        <v>55</v>
      </c>
      <c r="J1004" s="148" t="s">
        <v>271</v>
      </c>
      <c r="K1004" s="148">
        <v>42768</v>
      </c>
      <c r="L1004" s="149">
        <v>125</v>
      </c>
      <c r="M1004" s="148" t="s">
        <v>149</v>
      </c>
      <c r="N1004" s="148" t="s">
        <v>41</v>
      </c>
      <c r="O1004" s="149">
        <v>42775</v>
      </c>
      <c r="P1004" s="148" t="s">
        <v>838</v>
      </c>
      <c r="Q1004" s="148">
        <v>118</v>
      </c>
      <c r="R1004" s="149" t="s">
        <v>36</v>
      </c>
      <c r="S1004" s="148">
        <v>346463</v>
      </c>
      <c r="T1004" s="148" t="s">
        <v>197</v>
      </c>
      <c r="U1004" s="149">
        <v>4789.78</v>
      </c>
      <c r="V1004" s="148" t="s">
        <v>197</v>
      </c>
      <c r="W1004" s="148">
        <v>346462.87830565358</v>
      </c>
      <c r="X1004" s="149" t="s">
        <v>100</v>
      </c>
      <c r="Y1004" s="148" t="s">
        <v>114</v>
      </c>
      <c r="Z1004" s="148">
        <v>4.79</v>
      </c>
      <c r="AA1004" s="149">
        <v>1</v>
      </c>
      <c r="AB1004" s="148" t="s">
        <v>630</v>
      </c>
      <c r="AC1004" s="148" t="s">
        <v>444</v>
      </c>
      <c r="AD1004" s="149" t="s">
        <v>352</v>
      </c>
      <c r="AE1004" s="148" t="s">
        <v>350</v>
      </c>
      <c r="AF1004" s="148"/>
      <c r="AG1004" s="149"/>
      <c r="AH1004" s="148"/>
      <c r="AI1004" s="148"/>
      <c r="AJ1004" s="149"/>
      <c r="AK1004" s="148" t="str">
        <f t="shared" si="45"/>
        <v>Non-GFS</v>
      </c>
      <c r="AL1004" s="148" t="str">
        <f t="shared" si="46"/>
        <v>Non- ICB</v>
      </c>
      <c r="AM1004" s="196" t="str">
        <f t="shared" si="47"/>
        <v>Non-GFS/Non- ICB</v>
      </c>
    </row>
    <row r="1005" spans="1:39" x14ac:dyDescent="0.25">
      <c r="A1005" s="195" t="str">
        <f>IF(ISERROR(MATCH(H1005,PriorMonth!H:H,0)),"New","Unresolved")</f>
        <v>Unresolved</v>
      </c>
      <c r="B1005" s="148">
        <v>8520</v>
      </c>
      <c r="C1005" s="149" t="s">
        <v>842</v>
      </c>
      <c r="D1005" s="148" t="s">
        <v>19</v>
      </c>
      <c r="E1005" s="148">
        <v>8420</v>
      </c>
      <c r="F1005" s="149" t="s">
        <v>234</v>
      </c>
      <c r="G1005" s="148" t="s">
        <v>19</v>
      </c>
      <c r="H1005" s="148">
        <v>85200310085646</v>
      </c>
      <c r="I1005" s="149" t="s">
        <v>54</v>
      </c>
      <c r="J1005" s="148" t="s">
        <v>575</v>
      </c>
      <c r="K1005" s="148">
        <v>42704</v>
      </c>
      <c r="L1005" s="149">
        <v>189</v>
      </c>
      <c r="M1005" s="148" t="s">
        <v>122</v>
      </c>
      <c r="N1005" s="148" t="s">
        <v>41</v>
      </c>
      <c r="O1005" s="149">
        <v>42775</v>
      </c>
      <c r="P1005" s="148" t="s">
        <v>838</v>
      </c>
      <c r="Q1005" s="148">
        <v>118</v>
      </c>
      <c r="R1005" s="149" t="s">
        <v>36</v>
      </c>
      <c r="S1005" s="148">
        <v>344131.01</v>
      </c>
      <c r="T1005" s="148" t="s">
        <v>197</v>
      </c>
      <c r="U1005" s="149">
        <v>4757.54</v>
      </c>
      <c r="V1005" s="148" t="s">
        <v>197</v>
      </c>
      <c r="W1005" s="148">
        <v>344130.83733580232</v>
      </c>
      <c r="X1005" s="149" t="s">
        <v>100</v>
      </c>
      <c r="Y1005" s="148" t="s">
        <v>107</v>
      </c>
      <c r="Z1005" s="148">
        <v>4.76</v>
      </c>
      <c r="AA1005" s="149">
        <v>1</v>
      </c>
      <c r="AB1005" s="148" t="s">
        <v>630</v>
      </c>
      <c r="AC1005" s="148" t="s">
        <v>481</v>
      </c>
      <c r="AD1005" s="149" t="s">
        <v>913</v>
      </c>
      <c r="AE1005" s="148" t="s">
        <v>350</v>
      </c>
      <c r="AF1005" s="148"/>
      <c r="AG1005" s="149"/>
      <c r="AH1005" s="148"/>
      <c r="AI1005" s="148"/>
      <c r="AJ1005" s="149"/>
      <c r="AK1005" s="148" t="str">
        <f t="shared" si="45"/>
        <v>GFS</v>
      </c>
      <c r="AL1005" s="148" t="str">
        <f t="shared" si="46"/>
        <v>Non- ICB</v>
      </c>
      <c r="AM1005" s="196" t="str">
        <f t="shared" si="47"/>
        <v>GFS/Non- ICB</v>
      </c>
    </row>
    <row r="1006" spans="1:39" x14ac:dyDescent="0.25">
      <c r="A1006" s="195" t="str">
        <f>IF(ISERROR(MATCH(H1006,PriorMonth!H:H,0)),"New","Unresolved")</f>
        <v>Unresolved</v>
      </c>
      <c r="B1006" s="148">
        <v>8520</v>
      </c>
      <c r="C1006" s="149" t="s">
        <v>842</v>
      </c>
      <c r="D1006" s="148" t="s">
        <v>19</v>
      </c>
      <c r="E1006" s="148">
        <v>8115</v>
      </c>
      <c r="F1006" s="149" t="s">
        <v>654</v>
      </c>
      <c r="G1006" s="148" t="s">
        <v>22</v>
      </c>
      <c r="H1006" s="148" t="s">
        <v>1598</v>
      </c>
      <c r="I1006" s="149" t="s">
        <v>54</v>
      </c>
      <c r="J1006" s="148" t="s">
        <v>381</v>
      </c>
      <c r="K1006" s="148">
        <v>42769</v>
      </c>
      <c r="L1006" s="149">
        <v>124</v>
      </c>
      <c r="M1006" s="148" t="s">
        <v>111</v>
      </c>
      <c r="N1006" s="148" t="s">
        <v>42</v>
      </c>
      <c r="O1006" s="149">
        <v>42830</v>
      </c>
      <c r="P1006" s="148" t="s">
        <v>838</v>
      </c>
      <c r="Q1006" s="148">
        <v>63</v>
      </c>
      <c r="R1006" s="149" t="s">
        <v>35</v>
      </c>
      <c r="S1006" s="148">
        <v>344105</v>
      </c>
      <c r="T1006" s="148" t="s">
        <v>197</v>
      </c>
      <c r="U1006" s="149">
        <v>4757.18</v>
      </c>
      <c r="V1006" s="148" t="s">
        <v>197</v>
      </c>
      <c r="W1006" s="148">
        <v>344104.79717608937</v>
      </c>
      <c r="X1006" s="149" t="s">
        <v>100</v>
      </c>
      <c r="Y1006" s="148" t="s">
        <v>114</v>
      </c>
      <c r="Z1006" s="148">
        <v>4.76</v>
      </c>
      <c r="AA1006" s="149">
        <v>1</v>
      </c>
      <c r="AB1006" s="148" t="s">
        <v>630</v>
      </c>
      <c r="AC1006" s="148" t="s">
        <v>513</v>
      </c>
      <c r="AD1006" s="149" t="s">
        <v>402</v>
      </c>
      <c r="AE1006" s="148" t="s">
        <v>350</v>
      </c>
      <c r="AF1006" s="148"/>
      <c r="AG1006" s="149"/>
      <c r="AH1006" s="148"/>
      <c r="AI1006" s="148"/>
      <c r="AJ1006" s="149"/>
      <c r="AK1006" s="148" t="str">
        <f t="shared" si="45"/>
        <v>Non-GFS</v>
      </c>
      <c r="AL1006" s="148" t="str">
        <f t="shared" si="46"/>
        <v>Non- ICB</v>
      </c>
      <c r="AM1006" s="196" t="str">
        <f t="shared" si="47"/>
        <v>Non-GFS/Non- ICB</v>
      </c>
    </row>
    <row r="1007" spans="1:39" x14ac:dyDescent="0.25">
      <c r="A1007" s="195" t="str">
        <f>IF(ISERROR(MATCH(H1007,PriorMonth!H:H,0)),"New","Unresolved")</f>
        <v>New</v>
      </c>
      <c r="B1007" s="148">
        <v>95</v>
      </c>
      <c r="C1007" s="149" t="s">
        <v>153</v>
      </c>
      <c r="D1007" s="148" t="s">
        <v>17</v>
      </c>
      <c r="E1007" s="148">
        <v>260</v>
      </c>
      <c r="F1007" s="149" t="s">
        <v>113</v>
      </c>
      <c r="G1007" s="148" t="s">
        <v>23</v>
      </c>
      <c r="H1007" s="148">
        <v>950110011396</v>
      </c>
      <c r="I1007" s="149" t="s">
        <v>58</v>
      </c>
      <c r="J1007" s="148" t="s">
        <v>195</v>
      </c>
      <c r="K1007" s="148">
        <v>42821</v>
      </c>
      <c r="L1007" s="149">
        <v>72</v>
      </c>
      <c r="M1007" s="148" t="s">
        <v>111</v>
      </c>
      <c r="N1007" s="148" t="s">
        <v>42</v>
      </c>
      <c r="O1007" s="149">
        <v>42892</v>
      </c>
      <c r="P1007" s="148" t="s">
        <v>1878</v>
      </c>
      <c r="Q1007" s="148">
        <v>1</v>
      </c>
      <c r="R1007" s="149" t="s">
        <v>33</v>
      </c>
      <c r="S1007" s="148">
        <v>4746</v>
      </c>
      <c r="T1007" s="148" t="s">
        <v>100</v>
      </c>
      <c r="U1007" s="149">
        <v>4746</v>
      </c>
      <c r="V1007" s="148" t="s">
        <v>100</v>
      </c>
      <c r="W1007" s="148">
        <v>4746</v>
      </c>
      <c r="X1007" s="149" t="s">
        <v>100</v>
      </c>
      <c r="Y1007" s="148" t="s">
        <v>114</v>
      </c>
      <c r="Z1007" s="148">
        <v>4.75</v>
      </c>
      <c r="AA1007" s="149">
        <v>1</v>
      </c>
      <c r="AB1007" s="148" t="s">
        <v>629</v>
      </c>
      <c r="AC1007" s="148" t="s">
        <v>442</v>
      </c>
      <c r="AD1007" s="149" t="s">
        <v>2701</v>
      </c>
      <c r="AE1007" s="148" t="s">
        <v>349</v>
      </c>
      <c r="AF1007" s="148"/>
      <c r="AG1007" s="149"/>
      <c r="AH1007" s="148"/>
      <c r="AI1007" s="148"/>
      <c r="AJ1007" s="149"/>
      <c r="AK1007" s="148" t="str">
        <f t="shared" si="45"/>
        <v>GFS</v>
      </c>
      <c r="AL1007" s="148" t="str">
        <f t="shared" si="46"/>
        <v>Non- ICB</v>
      </c>
      <c r="AM1007" s="196" t="str">
        <f t="shared" si="47"/>
        <v>GFS/Non- ICB</v>
      </c>
    </row>
    <row r="1008" spans="1:39" x14ac:dyDescent="0.25">
      <c r="A1008" s="195" t="str">
        <f>IF(ISERROR(MATCH(H1008,PriorMonth!H:H,0)),"New","Unresolved")</f>
        <v>New</v>
      </c>
      <c r="B1008" s="148">
        <v>8110</v>
      </c>
      <c r="C1008" s="149" t="s">
        <v>116</v>
      </c>
      <c r="D1008" s="148" t="s">
        <v>15</v>
      </c>
      <c r="E1008" s="148">
        <v>199</v>
      </c>
      <c r="F1008" s="149" t="s">
        <v>137</v>
      </c>
      <c r="G1008" s="148" t="s">
        <v>22</v>
      </c>
      <c r="H1008" s="148" t="s">
        <v>2868</v>
      </c>
      <c r="I1008" s="149" t="s">
        <v>61</v>
      </c>
      <c r="J1008" s="148" t="s">
        <v>237</v>
      </c>
      <c r="K1008" s="148">
        <v>42829</v>
      </c>
      <c r="L1008" s="149">
        <v>64</v>
      </c>
      <c r="M1008" s="148" t="s">
        <v>111</v>
      </c>
      <c r="N1008" s="148" t="s">
        <v>42</v>
      </c>
      <c r="O1008" s="149">
        <v>42892</v>
      </c>
      <c r="P1008" s="148" t="s">
        <v>1878</v>
      </c>
      <c r="Q1008" s="148">
        <v>1</v>
      </c>
      <c r="R1008" s="149" t="s">
        <v>33</v>
      </c>
      <c r="S1008" s="148">
        <v>99936.320000000007</v>
      </c>
      <c r="T1008" s="148" t="s">
        <v>238</v>
      </c>
      <c r="U1008" s="149">
        <v>4746.24</v>
      </c>
      <c r="V1008" s="148" t="s">
        <v>238</v>
      </c>
      <c r="W1008" s="148">
        <v>99936.411146157494</v>
      </c>
      <c r="X1008" s="149" t="s">
        <v>100</v>
      </c>
      <c r="Y1008" s="148" t="s">
        <v>114</v>
      </c>
      <c r="Z1008" s="148">
        <v>4.75</v>
      </c>
      <c r="AA1008" s="149">
        <v>1</v>
      </c>
      <c r="AB1008" s="148" t="s">
        <v>630</v>
      </c>
      <c r="AC1008" s="148" t="s">
        <v>439</v>
      </c>
      <c r="AD1008" s="149" t="s">
        <v>364</v>
      </c>
      <c r="AE1008" s="148" t="s">
        <v>350</v>
      </c>
      <c r="AF1008" s="148"/>
      <c r="AG1008" s="149"/>
      <c r="AH1008" s="148"/>
      <c r="AI1008" s="148"/>
      <c r="AJ1008" s="149"/>
      <c r="AK1008" s="148" t="str">
        <f t="shared" si="45"/>
        <v>Non-GFS</v>
      </c>
      <c r="AL1008" s="148" t="str">
        <f t="shared" si="46"/>
        <v>Non- ICB</v>
      </c>
      <c r="AM1008" s="196" t="str">
        <f t="shared" si="47"/>
        <v>Non-GFS/Non- ICB</v>
      </c>
    </row>
    <row r="1009" spans="1:39" x14ac:dyDescent="0.25">
      <c r="A1009" s="195" t="str">
        <f>IF(ISERROR(MATCH(H1009,PriorMonth!H:H,0)),"New","Unresolved")</f>
        <v>Unresolved</v>
      </c>
      <c r="B1009" s="148">
        <v>8520</v>
      </c>
      <c r="C1009" s="149" t="s">
        <v>842</v>
      </c>
      <c r="D1009" s="148" t="s">
        <v>19</v>
      </c>
      <c r="E1009" s="148">
        <v>795</v>
      </c>
      <c r="F1009" s="149" t="s">
        <v>264</v>
      </c>
      <c r="G1009" s="148" t="s">
        <v>14</v>
      </c>
      <c r="H1009" s="148" t="s">
        <v>1743</v>
      </c>
      <c r="I1009" s="149" t="s">
        <v>277</v>
      </c>
      <c r="J1009" s="148" t="s">
        <v>306</v>
      </c>
      <c r="K1009" s="148">
        <v>42775</v>
      </c>
      <c r="L1009" s="149">
        <v>118</v>
      </c>
      <c r="M1009" s="148" t="s">
        <v>111</v>
      </c>
      <c r="N1009" s="148" t="s">
        <v>42</v>
      </c>
      <c r="O1009" s="149">
        <v>42831</v>
      </c>
      <c r="P1009" s="148" t="s">
        <v>838</v>
      </c>
      <c r="Q1009" s="148">
        <v>62</v>
      </c>
      <c r="R1009" s="149" t="s">
        <v>35</v>
      </c>
      <c r="S1009" s="148">
        <v>339860.4</v>
      </c>
      <c r="T1009" s="148" t="s">
        <v>197</v>
      </c>
      <c r="U1009" s="149">
        <v>4698.5</v>
      </c>
      <c r="V1009" s="148" t="s">
        <v>197</v>
      </c>
      <c r="W1009" s="148">
        <v>339860.25114287366</v>
      </c>
      <c r="X1009" s="149" t="s">
        <v>100</v>
      </c>
      <c r="Y1009" s="148" t="s">
        <v>114</v>
      </c>
      <c r="Z1009" s="148">
        <v>4.7</v>
      </c>
      <c r="AA1009" s="149">
        <v>1</v>
      </c>
      <c r="AB1009" s="148" t="s">
        <v>630</v>
      </c>
      <c r="AC1009" s="148" t="s">
        <v>426</v>
      </c>
      <c r="AD1009" s="149" t="s">
        <v>1744</v>
      </c>
      <c r="AE1009" s="148" t="s">
        <v>350</v>
      </c>
      <c r="AF1009" s="148"/>
      <c r="AG1009" s="149"/>
      <c r="AH1009" s="148"/>
      <c r="AI1009" s="148"/>
      <c r="AJ1009" s="149"/>
      <c r="AK1009" s="148" t="str">
        <f t="shared" si="45"/>
        <v>GFS</v>
      </c>
      <c r="AL1009" s="148" t="str">
        <f t="shared" si="46"/>
        <v>Non- ICB</v>
      </c>
      <c r="AM1009" s="196" t="str">
        <f t="shared" si="47"/>
        <v>GFS/Non- ICB</v>
      </c>
    </row>
    <row r="1010" spans="1:39" x14ac:dyDescent="0.25">
      <c r="A1010" s="195" t="str">
        <f>IF(ISERROR(MATCH(H1010,PriorMonth!H:H,0)),"New","Unresolved")</f>
        <v>New</v>
      </c>
      <c r="B1010" s="148">
        <v>260</v>
      </c>
      <c r="C1010" s="149" t="s">
        <v>113</v>
      </c>
      <c r="D1010" s="148" t="s">
        <v>23</v>
      </c>
      <c r="E1010" s="148">
        <v>1350</v>
      </c>
      <c r="F1010" s="149" t="s">
        <v>124</v>
      </c>
      <c r="G1010" s="148" t="s">
        <v>21</v>
      </c>
      <c r="H1010" s="148">
        <v>2600110128137</v>
      </c>
      <c r="I1010" s="149" t="s">
        <v>56</v>
      </c>
      <c r="J1010" s="148" t="s">
        <v>210</v>
      </c>
      <c r="K1010" s="148">
        <v>42821</v>
      </c>
      <c r="L1010" s="149">
        <v>72</v>
      </c>
      <c r="M1010" s="148" t="s">
        <v>111</v>
      </c>
      <c r="N1010" s="148" t="s">
        <v>42</v>
      </c>
      <c r="O1010" s="149">
        <v>42892</v>
      </c>
      <c r="P1010" s="148" t="s">
        <v>1878</v>
      </c>
      <c r="Q1010" s="148">
        <v>1</v>
      </c>
      <c r="R1010" s="149" t="s">
        <v>33</v>
      </c>
      <c r="S1010" s="148">
        <v>45714.09</v>
      </c>
      <c r="T1010" s="148" t="s">
        <v>243</v>
      </c>
      <c r="U1010" s="149">
        <v>4685.84</v>
      </c>
      <c r="V1010" s="148" t="s">
        <v>186</v>
      </c>
      <c r="W1010" s="148">
        <v>4093.7842334302009</v>
      </c>
      <c r="X1010" s="149" t="s">
        <v>100</v>
      </c>
      <c r="Y1010" s="148" t="s">
        <v>114</v>
      </c>
      <c r="Z1010" s="148">
        <v>4.6900000000000004</v>
      </c>
      <c r="AA1010" s="149">
        <v>1</v>
      </c>
      <c r="AB1010" s="148" t="s">
        <v>629</v>
      </c>
      <c r="AC1010" s="148" t="s">
        <v>436</v>
      </c>
      <c r="AD1010" s="149" t="s">
        <v>358</v>
      </c>
      <c r="AE1010" s="148" t="s">
        <v>350</v>
      </c>
      <c r="AF1010" s="148"/>
      <c r="AG1010" s="149"/>
      <c r="AH1010" s="148"/>
      <c r="AI1010" s="148"/>
      <c r="AJ1010" s="149"/>
      <c r="AK1010" s="148" t="str">
        <f t="shared" si="45"/>
        <v>GFS</v>
      </c>
      <c r="AL1010" s="148" t="str">
        <f t="shared" si="46"/>
        <v>Non- ICB</v>
      </c>
      <c r="AM1010" s="196" t="str">
        <f t="shared" si="47"/>
        <v>GFS/Non- ICB</v>
      </c>
    </row>
    <row r="1011" spans="1:39" x14ac:dyDescent="0.25">
      <c r="A1011" s="195" t="str">
        <f>IF(ISERROR(MATCH(H1011,PriorMonth!H:H,0)),"New","Unresolved")</f>
        <v>Unresolved</v>
      </c>
      <c r="B1011" s="148">
        <v>8310</v>
      </c>
      <c r="C1011" s="149" t="s">
        <v>170</v>
      </c>
      <c r="D1011" s="148" t="s">
        <v>14</v>
      </c>
      <c r="E1011" s="148">
        <v>199</v>
      </c>
      <c r="F1011" s="149" t="s">
        <v>137</v>
      </c>
      <c r="G1011" s="148" t="s">
        <v>22</v>
      </c>
      <c r="H1011" s="148" t="s">
        <v>1003</v>
      </c>
      <c r="I1011" s="149" t="s">
        <v>57</v>
      </c>
      <c r="J1011" s="148" t="s">
        <v>133</v>
      </c>
      <c r="K1011" s="148">
        <v>42677</v>
      </c>
      <c r="L1011" s="149">
        <v>216</v>
      </c>
      <c r="M1011" s="148" t="s">
        <v>111</v>
      </c>
      <c r="N1011" s="148" t="s">
        <v>42</v>
      </c>
      <c r="O1011" s="149">
        <v>42775</v>
      </c>
      <c r="P1011" s="148" t="s">
        <v>838</v>
      </c>
      <c r="Q1011" s="148">
        <v>118</v>
      </c>
      <c r="R1011" s="149" t="s">
        <v>36</v>
      </c>
      <c r="S1011" s="148">
        <v>19503</v>
      </c>
      <c r="T1011" s="148" t="s">
        <v>242</v>
      </c>
      <c r="U1011" s="149">
        <v>4675.63</v>
      </c>
      <c r="V1011" s="148" t="s">
        <v>242</v>
      </c>
      <c r="W1011" s="148">
        <v>19502.984910269159</v>
      </c>
      <c r="X1011" s="149" t="s">
        <v>100</v>
      </c>
      <c r="Y1011" s="148" t="s">
        <v>114</v>
      </c>
      <c r="Z1011" s="148">
        <v>4.68</v>
      </c>
      <c r="AA1011" s="149">
        <v>1</v>
      </c>
      <c r="AB1011" s="148" t="s">
        <v>630</v>
      </c>
      <c r="AC1011" s="148" t="s">
        <v>484</v>
      </c>
      <c r="AD1011" s="149" t="s">
        <v>396</v>
      </c>
      <c r="AE1011" s="148" t="s">
        <v>350</v>
      </c>
      <c r="AF1011" s="148"/>
      <c r="AG1011" s="149"/>
      <c r="AH1011" s="148"/>
      <c r="AI1011" s="148"/>
      <c r="AJ1011" s="149"/>
      <c r="AK1011" s="148" t="str">
        <f t="shared" si="45"/>
        <v>GFS</v>
      </c>
      <c r="AL1011" s="148" t="str">
        <f t="shared" si="46"/>
        <v>Non- ICB</v>
      </c>
      <c r="AM1011" s="196" t="str">
        <f t="shared" si="47"/>
        <v>GFS/Non- ICB</v>
      </c>
    </row>
    <row r="1012" spans="1:39" x14ac:dyDescent="0.25">
      <c r="A1012" s="195" t="str">
        <f>IF(ISERROR(MATCH(H1012,PriorMonth!H:H,0)),"New","Unresolved")</f>
        <v>Unresolved</v>
      </c>
      <c r="B1012" s="148">
        <v>8520</v>
      </c>
      <c r="C1012" s="149" t="s">
        <v>842</v>
      </c>
      <c r="D1012" s="148" t="s">
        <v>19</v>
      </c>
      <c r="E1012" s="148">
        <v>199</v>
      </c>
      <c r="F1012" s="149" t="s">
        <v>137</v>
      </c>
      <c r="G1012" s="148" t="s">
        <v>22</v>
      </c>
      <c r="H1012" s="148">
        <v>85200410039938</v>
      </c>
      <c r="I1012" s="149" t="s">
        <v>537</v>
      </c>
      <c r="J1012" s="148" t="s">
        <v>311</v>
      </c>
      <c r="K1012" s="148">
        <v>42643</v>
      </c>
      <c r="L1012" s="149">
        <v>250</v>
      </c>
      <c r="M1012" s="148" t="s">
        <v>158</v>
      </c>
      <c r="N1012" s="148" t="s">
        <v>41</v>
      </c>
      <c r="O1012" s="149">
        <v>42709</v>
      </c>
      <c r="P1012" s="148" t="s">
        <v>651</v>
      </c>
      <c r="Q1012" s="148">
        <v>184</v>
      </c>
      <c r="R1012" s="149" t="s">
        <v>37</v>
      </c>
      <c r="S1012" s="148">
        <v>337572</v>
      </c>
      <c r="T1012" s="148" t="s">
        <v>197</v>
      </c>
      <c r="U1012" s="149">
        <v>4666.87</v>
      </c>
      <c r="V1012" s="148" t="s">
        <v>197</v>
      </c>
      <c r="W1012" s="148">
        <v>337572.33377698046</v>
      </c>
      <c r="X1012" s="149" t="s">
        <v>100</v>
      </c>
      <c r="Y1012" s="148" t="s">
        <v>114</v>
      </c>
      <c r="Z1012" s="148">
        <v>4.67</v>
      </c>
      <c r="AA1012" s="149">
        <v>1</v>
      </c>
      <c r="AB1012" s="148" t="s">
        <v>630</v>
      </c>
      <c r="AC1012" s="148" t="s">
        <v>484</v>
      </c>
      <c r="AD1012" s="149" t="s">
        <v>771</v>
      </c>
      <c r="AE1012" s="148" t="s">
        <v>350</v>
      </c>
      <c r="AF1012" s="148"/>
      <c r="AG1012" s="149"/>
      <c r="AH1012" s="148"/>
      <c r="AI1012" s="148"/>
      <c r="AJ1012" s="149"/>
      <c r="AK1012" s="148" t="str">
        <f t="shared" si="45"/>
        <v>GFS</v>
      </c>
      <c r="AL1012" s="148" t="str">
        <f t="shared" si="46"/>
        <v>Non- ICB</v>
      </c>
      <c r="AM1012" s="196" t="str">
        <f t="shared" si="47"/>
        <v>GFS/Non- ICB</v>
      </c>
    </row>
    <row r="1013" spans="1:39" x14ac:dyDescent="0.25">
      <c r="A1013" s="195" t="str">
        <f>IF(ISERROR(MATCH(H1013,PriorMonth!H:H,0)),"New","Unresolved")</f>
        <v>New</v>
      </c>
      <c r="B1013" s="148">
        <v>95</v>
      </c>
      <c r="C1013" s="149" t="s">
        <v>153</v>
      </c>
      <c r="D1013" s="148" t="s">
        <v>17</v>
      </c>
      <c r="E1013" s="148">
        <v>260</v>
      </c>
      <c r="F1013" s="149" t="s">
        <v>113</v>
      </c>
      <c r="G1013" s="148" t="s">
        <v>23</v>
      </c>
      <c r="H1013" s="148">
        <v>950110011674</v>
      </c>
      <c r="I1013" s="149" t="s">
        <v>58</v>
      </c>
      <c r="J1013" s="148" t="s">
        <v>195</v>
      </c>
      <c r="K1013" s="148">
        <v>42825</v>
      </c>
      <c r="L1013" s="149">
        <v>68</v>
      </c>
      <c r="M1013" s="148" t="s">
        <v>127</v>
      </c>
      <c r="N1013" s="148" t="s">
        <v>128</v>
      </c>
      <c r="O1013" s="149">
        <v>42892</v>
      </c>
      <c r="P1013" s="148" t="s">
        <v>1878</v>
      </c>
      <c r="Q1013" s="148">
        <v>1</v>
      </c>
      <c r="R1013" s="149" t="s">
        <v>33</v>
      </c>
      <c r="S1013" s="148">
        <v>4635</v>
      </c>
      <c r="T1013" s="148" t="s">
        <v>100</v>
      </c>
      <c r="U1013" s="149">
        <v>4635</v>
      </c>
      <c r="V1013" s="148" t="s">
        <v>100</v>
      </c>
      <c r="W1013" s="148">
        <v>4635</v>
      </c>
      <c r="X1013" s="149" t="s">
        <v>100</v>
      </c>
      <c r="Y1013" s="148" t="s">
        <v>114</v>
      </c>
      <c r="Z1013" s="148">
        <v>4.6399999999999997</v>
      </c>
      <c r="AA1013" s="149">
        <v>1</v>
      </c>
      <c r="AB1013" s="148" t="s">
        <v>629</v>
      </c>
      <c r="AC1013" s="148" t="s">
        <v>442</v>
      </c>
      <c r="AD1013" s="149" t="s">
        <v>354</v>
      </c>
      <c r="AE1013" s="148" t="s">
        <v>349</v>
      </c>
      <c r="AF1013" s="148"/>
      <c r="AG1013" s="149"/>
      <c r="AH1013" s="148"/>
      <c r="AI1013" s="148"/>
      <c r="AJ1013" s="149"/>
      <c r="AK1013" s="148" t="str">
        <f t="shared" si="45"/>
        <v>GFS</v>
      </c>
      <c r="AL1013" s="148" t="str">
        <f t="shared" si="46"/>
        <v>Non- ICB</v>
      </c>
      <c r="AM1013" s="196" t="str">
        <f t="shared" si="47"/>
        <v>GFS/Non- ICB</v>
      </c>
    </row>
    <row r="1014" spans="1:39" x14ac:dyDescent="0.25">
      <c r="A1014" s="195" t="str">
        <f>IF(ISERROR(MATCH(H1014,PriorMonth!H:H,0)),"New","Unresolved")</f>
        <v>Unresolved</v>
      </c>
      <c r="B1014" s="148">
        <v>8520</v>
      </c>
      <c r="C1014" s="149" t="s">
        <v>842</v>
      </c>
      <c r="D1014" s="148" t="s">
        <v>19</v>
      </c>
      <c r="E1014" s="148">
        <v>3071</v>
      </c>
      <c r="F1014" s="149" t="s">
        <v>139</v>
      </c>
      <c r="G1014" s="148" t="s">
        <v>21</v>
      </c>
      <c r="H1014" s="148" t="s">
        <v>972</v>
      </c>
      <c r="I1014" s="149" t="s">
        <v>59</v>
      </c>
      <c r="J1014" s="148" t="s">
        <v>271</v>
      </c>
      <c r="K1014" s="148">
        <v>42769</v>
      </c>
      <c r="L1014" s="149">
        <v>124</v>
      </c>
      <c r="M1014" s="148" t="s">
        <v>111</v>
      </c>
      <c r="N1014" s="148" t="s">
        <v>42</v>
      </c>
      <c r="O1014" s="149">
        <v>42775</v>
      </c>
      <c r="P1014" s="148" t="s">
        <v>838</v>
      </c>
      <c r="Q1014" s="148">
        <v>118</v>
      </c>
      <c r="R1014" s="149" t="s">
        <v>36</v>
      </c>
      <c r="S1014" s="148">
        <v>334612</v>
      </c>
      <c r="T1014" s="148" t="s">
        <v>197</v>
      </c>
      <c r="U1014" s="149">
        <v>4625.9399999999996</v>
      </c>
      <c r="V1014" s="148" t="s">
        <v>197</v>
      </c>
      <c r="W1014" s="148">
        <v>334611.71228516864</v>
      </c>
      <c r="X1014" s="149" t="s">
        <v>100</v>
      </c>
      <c r="Y1014" s="148" t="s">
        <v>114</v>
      </c>
      <c r="Z1014" s="148">
        <v>4.63</v>
      </c>
      <c r="AA1014" s="149">
        <v>1</v>
      </c>
      <c r="AB1014" s="148" t="s">
        <v>630</v>
      </c>
      <c r="AC1014" s="148" t="s">
        <v>497</v>
      </c>
      <c r="AD1014" s="149" t="s">
        <v>973</v>
      </c>
      <c r="AE1014" s="148" t="s">
        <v>350</v>
      </c>
      <c r="AF1014" s="148"/>
      <c r="AG1014" s="149"/>
      <c r="AH1014" s="148"/>
      <c r="AI1014" s="148"/>
      <c r="AJ1014" s="149"/>
      <c r="AK1014" s="148" t="str">
        <f t="shared" si="45"/>
        <v>Non-GFS</v>
      </c>
      <c r="AL1014" s="148" t="str">
        <f t="shared" si="46"/>
        <v>Non- ICB</v>
      </c>
      <c r="AM1014" s="196" t="str">
        <f t="shared" si="47"/>
        <v>Non-GFS/Non- ICB</v>
      </c>
    </row>
    <row r="1015" spans="1:39" x14ac:dyDescent="0.25">
      <c r="A1015" s="195" t="str">
        <f>IF(ISERROR(MATCH(H1015,PriorMonth!H:H,0)),"New","Unresolved")</f>
        <v>New</v>
      </c>
      <c r="B1015" s="148">
        <v>199</v>
      </c>
      <c r="C1015" s="149" t="s">
        <v>137</v>
      </c>
      <c r="D1015" s="148" t="s">
        <v>22</v>
      </c>
      <c r="E1015" s="148">
        <v>693</v>
      </c>
      <c r="F1015" s="149" t="s">
        <v>177</v>
      </c>
      <c r="G1015" s="148" t="s">
        <v>16</v>
      </c>
      <c r="H1015" s="148">
        <v>1990110076022</v>
      </c>
      <c r="I1015" s="149" t="s">
        <v>56</v>
      </c>
      <c r="J1015" s="148" t="s">
        <v>328</v>
      </c>
      <c r="K1015" s="148">
        <v>42849</v>
      </c>
      <c r="L1015" s="149">
        <v>44</v>
      </c>
      <c r="M1015" s="148" t="s">
        <v>127</v>
      </c>
      <c r="N1015" s="148" t="s">
        <v>128</v>
      </c>
      <c r="O1015" s="149">
        <v>42893</v>
      </c>
      <c r="P1015" s="148" t="s">
        <v>1878</v>
      </c>
      <c r="Q1015" s="148">
        <v>0</v>
      </c>
      <c r="R1015" s="149" t="s">
        <v>33</v>
      </c>
      <c r="S1015" s="148">
        <v>5198</v>
      </c>
      <c r="T1015" s="148" t="s">
        <v>248</v>
      </c>
      <c r="U1015" s="149">
        <v>4632.3900000000003</v>
      </c>
      <c r="V1015" s="148" t="s">
        <v>248</v>
      </c>
      <c r="W1015" s="148">
        <v>5198.0046369658776</v>
      </c>
      <c r="X1015" s="149" t="s">
        <v>100</v>
      </c>
      <c r="Y1015" s="148" t="s">
        <v>114</v>
      </c>
      <c r="Z1015" s="148">
        <v>4.63</v>
      </c>
      <c r="AA1015" s="149">
        <v>1</v>
      </c>
      <c r="AB1015" s="148" t="s">
        <v>629</v>
      </c>
      <c r="AC1015" s="148" t="s">
        <v>431</v>
      </c>
      <c r="AD1015" s="149" t="s">
        <v>2820</v>
      </c>
      <c r="AE1015" s="148" t="s">
        <v>349</v>
      </c>
      <c r="AF1015" s="148"/>
      <c r="AG1015" s="149"/>
      <c r="AH1015" s="148"/>
      <c r="AI1015" s="148"/>
      <c r="AJ1015" s="149"/>
      <c r="AK1015" s="148" t="str">
        <f t="shared" si="45"/>
        <v>GFS</v>
      </c>
      <c r="AL1015" s="148" t="str">
        <f t="shared" si="46"/>
        <v>Non- ICB</v>
      </c>
      <c r="AM1015" s="196" t="str">
        <f t="shared" si="47"/>
        <v>GFS/Non- ICB</v>
      </c>
    </row>
    <row r="1016" spans="1:39" x14ac:dyDescent="0.25">
      <c r="A1016" s="195" t="str">
        <f>IF(ISERROR(MATCH(H1016,PriorMonth!H:H,0)),"New","Unresolved")</f>
        <v>Unresolved</v>
      </c>
      <c r="B1016" s="148">
        <v>8520</v>
      </c>
      <c r="C1016" s="149" t="s">
        <v>842</v>
      </c>
      <c r="D1016" s="148" t="s">
        <v>19</v>
      </c>
      <c r="E1016" s="148">
        <v>199</v>
      </c>
      <c r="F1016" s="149" t="s">
        <v>137</v>
      </c>
      <c r="G1016" s="148" t="s">
        <v>22</v>
      </c>
      <c r="H1016" s="148">
        <v>85201010000977</v>
      </c>
      <c r="I1016" s="149" t="s">
        <v>538</v>
      </c>
      <c r="J1016" s="148" t="s">
        <v>627</v>
      </c>
      <c r="K1016" s="148">
        <v>42773</v>
      </c>
      <c r="L1016" s="149">
        <v>120</v>
      </c>
      <c r="M1016" s="148" t="s">
        <v>111</v>
      </c>
      <c r="N1016" s="148" t="s">
        <v>42</v>
      </c>
      <c r="O1016" s="149">
        <v>42797</v>
      </c>
      <c r="P1016" s="148" t="s">
        <v>838</v>
      </c>
      <c r="Q1016" s="148">
        <v>96</v>
      </c>
      <c r="R1016" s="149" t="s">
        <v>36</v>
      </c>
      <c r="S1016" s="148">
        <v>334200</v>
      </c>
      <c r="T1016" s="148" t="s">
        <v>197</v>
      </c>
      <c r="U1016" s="149">
        <v>4620.25</v>
      </c>
      <c r="V1016" s="148" t="s">
        <v>197</v>
      </c>
      <c r="W1016" s="148">
        <v>334200.13309414964</v>
      </c>
      <c r="X1016" s="149" t="s">
        <v>100</v>
      </c>
      <c r="Y1016" s="148" t="s">
        <v>114</v>
      </c>
      <c r="Z1016" s="148">
        <v>4.62</v>
      </c>
      <c r="AA1016" s="149">
        <v>1</v>
      </c>
      <c r="AB1016" s="148" t="s">
        <v>630</v>
      </c>
      <c r="AC1016" s="148" t="s">
        <v>484</v>
      </c>
      <c r="AD1016" s="149" t="s">
        <v>396</v>
      </c>
      <c r="AE1016" s="148" t="s">
        <v>350</v>
      </c>
      <c r="AF1016" s="148"/>
      <c r="AG1016" s="149"/>
      <c r="AH1016" s="148"/>
      <c r="AI1016" s="148"/>
      <c r="AJ1016" s="149"/>
      <c r="AK1016" s="148" t="str">
        <f t="shared" si="45"/>
        <v>GFS</v>
      </c>
      <c r="AL1016" s="148" t="str">
        <f t="shared" si="46"/>
        <v>Non- ICB</v>
      </c>
      <c r="AM1016" s="196" t="str">
        <f t="shared" si="47"/>
        <v>GFS/Non- ICB</v>
      </c>
    </row>
    <row r="1017" spans="1:39" x14ac:dyDescent="0.25">
      <c r="A1017" s="195" t="str">
        <f>IF(ISERROR(MATCH(H1017,PriorMonth!H:H,0)),"New","Unresolved")</f>
        <v>Unresolved</v>
      </c>
      <c r="B1017" s="148">
        <v>8310</v>
      </c>
      <c r="C1017" s="149" t="s">
        <v>170</v>
      </c>
      <c r="D1017" s="148" t="s">
        <v>14</v>
      </c>
      <c r="E1017" s="148">
        <v>199</v>
      </c>
      <c r="F1017" s="149" t="s">
        <v>137</v>
      </c>
      <c r="G1017" s="148" t="s">
        <v>22</v>
      </c>
      <c r="H1017" s="148" t="s">
        <v>620</v>
      </c>
      <c r="I1017" s="149" t="s">
        <v>57</v>
      </c>
      <c r="J1017" s="148" t="s">
        <v>133</v>
      </c>
      <c r="K1017" s="148">
        <v>42545</v>
      </c>
      <c r="L1017" s="149">
        <v>348</v>
      </c>
      <c r="M1017" s="148" t="s">
        <v>118</v>
      </c>
      <c r="N1017" s="148" t="s">
        <v>41</v>
      </c>
      <c r="O1017" s="149">
        <v>42647</v>
      </c>
      <c r="P1017" s="148" t="s">
        <v>406</v>
      </c>
      <c r="Q1017" s="148">
        <v>246</v>
      </c>
      <c r="R1017" s="149" t="s">
        <v>37</v>
      </c>
      <c r="S1017" s="148">
        <v>19245</v>
      </c>
      <c r="T1017" s="148" t="s">
        <v>242</v>
      </c>
      <c r="U1017" s="149">
        <v>4613.78</v>
      </c>
      <c r="V1017" s="148" t="s">
        <v>242</v>
      </c>
      <c r="W1017" s="148">
        <v>19244.996229235767</v>
      </c>
      <c r="X1017" s="149" t="s">
        <v>100</v>
      </c>
      <c r="Y1017" s="148" t="s">
        <v>114</v>
      </c>
      <c r="Z1017" s="148">
        <v>4.6100000000000003</v>
      </c>
      <c r="AA1017" s="149">
        <v>1</v>
      </c>
      <c r="AB1017" s="148" t="s">
        <v>630</v>
      </c>
      <c r="AC1017" s="148" t="s">
        <v>484</v>
      </c>
      <c r="AD1017" s="149" t="s">
        <v>670</v>
      </c>
      <c r="AE1017" s="148" t="s">
        <v>350</v>
      </c>
      <c r="AF1017" s="148"/>
      <c r="AG1017" s="149"/>
      <c r="AH1017" s="148"/>
      <c r="AI1017" s="148"/>
      <c r="AJ1017" s="149"/>
      <c r="AK1017" s="148" t="str">
        <f t="shared" si="45"/>
        <v>GFS</v>
      </c>
      <c r="AL1017" s="148" t="str">
        <f t="shared" si="46"/>
        <v>Non- ICB</v>
      </c>
      <c r="AM1017" s="196" t="str">
        <f t="shared" si="47"/>
        <v>GFS/Non- ICB</v>
      </c>
    </row>
    <row r="1018" spans="1:39" x14ac:dyDescent="0.25">
      <c r="A1018" s="195" t="str">
        <f>IF(ISERROR(MATCH(H1018,PriorMonth!H:H,0)),"New","Unresolved")</f>
        <v>New</v>
      </c>
      <c r="B1018" s="148">
        <v>283</v>
      </c>
      <c r="C1018" s="149" t="s">
        <v>109</v>
      </c>
      <c r="D1018" s="148" t="s">
        <v>14</v>
      </c>
      <c r="E1018" s="148">
        <v>8243</v>
      </c>
      <c r="F1018" s="149" t="s">
        <v>120</v>
      </c>
      <c r="G1018" s="148" t="s">
        <v>14</v>
      </c>
      <c r="H1018" s="148">
        <v>2830169003585</v>
      </c>
      <c r="I1018" s="149" t="s">
        <v>55</v>
      </c>
      <c r="J1018" s="148" t="s">
        <v>2644</v>
      </c>
      <c r="K1018" s="148">
        <v>42829</v>
      </c>
      <c r="L1018" s="149">
        <v>64</v>
      </c>
      <c r="M1018" s="148" t="s">
        <v>111</v>
      </c>
      <c r="N1018" s="148" t="s">
        <v>42</v>
      </c>
      <c r="O1018" s="149">
        <v>42891</v>
      </c>
      <c r="P1018" s="148" t="s">
        <v>1878</v>
      </c>
      <c r="Q1018" s="148">
        <v>2</v>
      </c>
      <c r="R1018" s="149" t="s">
        <v>33</v>
      </c>
      <c r="S1018" s="148">
        <v>4599.3500000000004</v>
      </c>
      <c r="T1018" s="148" t="s">
        <v>100</v>
      </c>
      <c r="U1018" s="149">
        <v>4599.3500000000004</v>
      </c>
      <c r="V1018" s="148" t="s">
        <v>100</v>
      </c>
      <c r="W1018" s="148">
        <v>4599.3500000000004</v>
      </c>
      <c r="X1018" s="149" t="s">
        <v>100</v>
      </c>
      <c r="Y1018" s="148" t="s">
        <v>107</v>
      </c>
      <c r="Z1018" s="148">
        <v>4.5999999999999996</v>
      </c>
      <c r="AA1018" s="149">
        <v>1</v>
      </c>
      <c r="AB1018" s="148" t="s">
        <v>629</v>
      </c>
      <c r="AC1018" s="148" t="s">
        <v>426</v>
      </c>
      <c r="AD1018" s="149" t="s">
        <v>2645</v>
      </c>
      <c r="AE1018" s="148" t="s">
        <v>349</v>
      </c>
      <c r="AF1018" s="148"/>
      <c r="AG1018" s="149"/>
      <c r="AH1018" s="148"/>
      <c r="AI1018" s="148"/>
      <c r="AJ1018" s="149"/>
      <c r="AK1018" s="148" t="str">
        <f t="shared" si="45"/>
        <v>GFS</v>
      </c>
      <c r="AL1018" s="148" t="str">
        <f t="shared" si="46"/>
        <v>Non- ICB</v>
      </c>
      <c r="AM1018" s="196" t="str">
        <f t="shared" si="47"/>
        <v>GFS/Non- ICB</v>
      </c>
    </row>
    <row r="1019" spans="1:39" x14ac:dyDescent="0.25">
      <c r="A1019" s="195" t="str">
        <f>IF(ISERROR(MATCH(H1019,PriorMonth!H:H,0)),"New","Unresolved")</f>
        <v>New</v>
      </c>
      <c r="B1019" s="148">
        <v>9701</v>
      </c>
      <c r="C1019" s="149" t="s">
        <v>199</v>
      </c>
      <c r="D1019" s="148" t="s">
        <v>14</v>
      </c>
      <c r="E1019" s="148">
        <v>8205</v>
      </c>
      <c r="F1019" s="149" t="s">
        <v>130</v>
      </c>
      <c r="G1019" s="148" t="s">
        <v>14</v>
      </c>
      <c r="H1019" s="148">
        <v>97120170329</v>
      </c>
      <c r="I1019" s="149" t="s">
        <v>57</v>
      </c>
      <c r="J1019" s="148" t="s">
        <v>133</v>
      </c>
      <c r="K1019" s="148">
        <v>42849</v>
      </c>
      <c r="L1019" s="149">
        <v>44</v>
      </c>
      <c r="M1019" s="148" t="s">
        <v>127</v>
      </c>
      <c r="N1019" s="148" t="s">
        <v>128</v>
      </c>
      <c r="O1019" s="149">
        <v>42892</v>
      </c>
      <c r="P1019" s="148" t="s">
        <v>1878</v>
      </c>
      <c r="Q1019" s="148">
        <v>1</v>
      </c>
      <c r="R1019" s="149" t="s">
        <v>33</v>
      </c>
      <c r="S1019" s="148">
        <v>4600</v>
      </c>
      <c r="T1019" s="148" t="s">
        <v>100</v>
      </c>
      <c r="U1019" s="149">
        <v>4600</v>
      </c>
      <c r="V1019" s="148" t="s">
        <v>200</v>
      </c>
      <c r="W1019" s="148">
        <v>21001.296145212091</v>
      </c>
      <c r="X1019" s="149" t="s">
        <v>100</v>
      </c>
      <c r="Y1019" s="148" t="s">
        <v>107</v>
      </c>
      <c r="Z1019" s="148">
        <v>4.5999999999999996</v>
      </c>
      <c r="AA1019" s="149">
        <v>1</v>
      </c>
      <c r="AB1019" s="148" t="s">
        <v>630</v>
      </c>
      <c r="AC1019" s="148" t="s">
        <v>762</v>
      </c>
      <c r="AD1019" s="149" t="s">
        <v>2784</v>
      </c>
      <c r="AE1019" s="148" t="s">
        <v>349</v>
      </c>
      <c r="AF1019" s="148"/>
      <c r="AG1019" s="149"/>
      <c r="AH1019" s="148"/>
      <c r="AI1019" s="148"/>
      <c r="AJ1019" s="149"/>
      <c r="AK1019" s="148" t="str">
        <f t="shared" si="45"/>
        <v>Non-GFS</v>
      </c>
      <c r="AL1019" s="148" t="str">
        <f t="shared" si="46"/>
        <v>Non- ICB</v>
      </c>
      <c r="AM1019" s="196" t="str">
        <f t="shared" si="47"/>
        <v>Non-GFS/Non- ICB</v>
      </c>
    </row>
    <row r="1020" spans="1:39" x14ac:dyDescent="0.25">
      <c r="A1020" s="195" t="str">
        <f>IF(ISERROR(MATCH(H1020,PriorMonth!H:H,0)),"New","Unresolved")</f>
        <v>Unresolved</v>
      </c>
      <c r="B1020" s="148">
        <v>413</v>
      </c>
      <c r="C1020" s="149" t="s">
        <v>136</v>
      </c>
      <c r="D1020" s="148" t="s">
        <v>13</v>
      </c>
      <c r="E1020" s="148">
        <v>8110</v>
      </c>
      <c r="F1020" s="149" t="s">
        <v>116</v>
      </c>
      <c r="G1020" s="148" t="s">
        <v>15</v>
      </c>
      <c r="H1020" s="148">
        <v>4130110179383</v>
      </c>
      <c r="I1020" s="149" t="s">
        <v>57</v>
      </c>
      <c r="J1020" s="148" t="s">
        <v>1494</v>
      </c>
      <c r="K1020" s="148">
        <v>42829</v>
      </c>
      <c r="L1020" s="149">
        <v>64</v>
      </c>
      <c r="M1020" s="148" t="s">
        <v>118</v>
      </c>
      <c r="N1020" s="148" t="s">
        <v>41</v>
      </c>
      <c r="O1020" s="149">
        <v>42831</v>
      </c>
      <c r="P1020" s="148" t="s">
        <v>838</v>
      </c>
      <c r="Q1020" s="148">
        <v>62</v>
      </c>
      <c r="R1020" s="149" t="s">
        <v>35</v>
      </c>
      <c r="S1020" s="148">
        <v>4575</v>
      </c>
      <c r="T1020" s="148" t="s">
        <v>100</v>
      </c>
      <c r="U1020" s="149">
        <v>4575</v>
      </c>
      <c r="V1020" s="148" t="s">
        <v>100</v>
      </c>
      <c r="W1020" s="148">
        <v>4575</v>
      </c>
      <c r="X1020" s="149" t="s">
        <v>100</v>
      </c>
      <c r="Y1020" s="148" t="s">
        <v>114</v>
      </c>
      <c r="Z1020" s="148">
        <v>4.58</v>
      </c>
      <c r="AA1020" s="149">
        <v>1</v>
      </c>
      <c r="AB1020" s="148" t="s">
        <v>629</v>
      </c>
      <c r="AC1020" s="148" t="s">
        <v>447</v>
      </c>
      <c r="AD1020" s="149" t="s">
        <v>1495</v>
      </c>
      <c r="AE1020" s="148" t="s">
        <v>349</v>
      </c>
      <c r="AF1020" s="148"/>
      <c r="AG1020" s="149"/>
      <c r="AH1020" s="148"/>
      <c r="AI1020" s="148"/>
      <c r="AJ1020" s="149"/>
      <c r="AK1020" s="148" t="str">
        <f t="shared" si="45"/>
        <v>GFS</v>
      </c>
      <c r="AL1020" s="148" t="str">
        <f t="shared" si="46"/>
        <v>Non- ICB</v>
      </c>
      <c r="AM1020" s="196" t="str">
        <f t="shared" si="47"/>
        <v>GFS/Non- ICB</v>
      </c>
    </row>
    <row r="1021" spans="1:39" x14ac:dyDescent="0.25">
      <c r="A1021" s="195" t="str">
        <f>IF(ISERROR(MATCH(H1021,PriorMonth!H:H,0)),"New","Unresolved")</f>
        <v>New</v>
      </c>
      <c r="B1021" s="148">
        <v>95</v>
      </c>
      <c r="C1021" s="149" t="s">
        <v>153</v>
      </c>
      <c r="D1021" s="148" t="s">
        <v>17</v>
      </c>
      <c r="E1021" s="148">
        <v>1750</v>
      </c>
      <c r="F1021" s="149" t="s">
        <v>159</v>
      </c>
      <c r="G1021" s="148" t="s">
        <v>18</v>
      </c>
      <c r="H1021" s="148">
        <v>950110011392</v>
      </c>
      <c r="I1021" s="149" t="s">
        <v>58</v>
      </c>
      <c r="J1021" s="148" t="s">
        <v>195</v>
      </c>
      <c r="K1021" s="148">
        <v>42821</v>
      </c>
      <c r="L1021" s="149">
        <v>72</v>
      </c>
      <c r="M1021" s="148" t="s">
        <v>118</v>
      </c>
      <c r="N1021" s="148" t="s">
        <v>41</v>
      </c>
      <c r="O1021" s="149">
        <v>42893</v>
      </c>
      <c r="P1021" s="148" t="s">
        <v>1878</v>
      </c>
      <c r="Q1021" s="148">
        <v>0</v>
      </c>
      <c r="R1021" s="149" t="s">
        <v>33</v>
      </c>
      <c r="S1021" s="148">
        <v>4576.5</v>
      </c>
      <c r="T1021" s="148" t="s">
        <v>100</v>
      </c>
      <c r="U1021" s="149">
        <v>4576.5</v>
      </c>
      <c r="V1021" s="148" t="s">
        <v>100</v>
      </c>
      <c r="W1021" s="148">
        <v>4576.5</v>
      </c>
      <c r="X1021" s="149" t="s">
        <v>100</v>
      </c>
      <c r="Y1021" s="148" t="s">
        <v>114</v>
      </c>
      <c r="Z1021" s="148">
        <v>4.58</v>
      </c>
      <c r="AA1021" s="149">
        <v>1</v>
      </c>
      <c r="AB1021" s="148" t="s">
        <v>629</v>
      </c>
      <c r="AC1021" s="148" t="s">
        <v>949</v>
      </c>
      <c r="AD1021" s="149" t="s">
        <v>1457</v>
      </c>
      <c r="AE1021" s="148" t="s">
        <v>349</v>
      </c>
      <c r="AF1021" s="148"/>
      <c r="AG1021" s="149"/>
      <c r="AH1021" s="148"/>
      <c r="AI1021" s="148"/>
      <c r="AJ1021" s="149"/>
      <c r="AK1021" s="148" t="str">
        <f t="shared" si="45"/>
        <v>GFS</v>
      </c>
      <c r="AL1021" s="148" t="str">
        <f t="shared" si="46"/>
        <v>Non- ICB</v>
      </c>
      <c r="AM1021" s="196" t="str">
        <f t="shared" si="47"/>
        <v>GFS/Non- ICB</v>
      </c>
    </row>
    <row r="1022" spans="1:39" x14ac:dyDescent="0.25">
      <c r="A1022" s="195" t="str">
        <f>IF(ISERROR(MATCH(H1022,PriorMonth!H:H,0)),"New","Unresolved")</f>
        <v>Unresolved</v>
      </c>
      <c r="B1022" s="148">
        <v>8520</v>
      </c>
      <c r="C1022" s="149" t="s">
        <v>842</v>
      </c>
      <c r="D1022" s="148" t="s">
        <v>19</v>
      </c>
      <c r="E1022" s="148">
        <v>3011</v>
      </c>
      <c r="F1022" s="149" t="s">
        <v>164</v>
      </c>
      <c r="G1022" s="148" t="s">
        <v>22</v>
      </c>
      <c r="H1022" s="148" t="s">
        <v>955</v>
      </c>
      <c r="I1022" s="149" t="s">
        <v>59</v>
      </c>
      <c r="J1022" s="148" t="s">
        <v>271</v>
      </c>
      <c r="K1022" s="148">
        <v>42769</v>
      </c>
      <c r="L1022" s="149">
        <v>124</v>
      </c>
      <c r="M1022" s="148" t="s">
        <v>122</v>
      </c>
      <c r="N1022" s="148" t="s">
        <v>41</v>
      </c>
      <c r="O1022" s="149">
        <v>42776</v>
      </c>
      <c r="P1022" s="148" t="s">
        <v>838</v>
      </c>
      <c r="Q1022" s="148">
        <v>117</v>
      </c>
      <c r="R1022" s="149" t="s">
        <v>36</v>
      </c>
      <c r="S1022" s="148">
        <v>331547</v>
      </c>
      <c r="T1022" s="148" t="s">
        <v>197</v>
      </c>
      <c r="U1022" s="149">
        <v>4583.57</v>
      </c>
      <c r="V1022" s="148" t="s">
        <v>197</v>
      </c>
      <c r="W1022" s="148">
        <v>331546.93015450495</v>
      </c>
      <c r="X1022" s="149" t="s">
        <v>100</v>
      </c>
      <c r="Y1022" s="148" t="s">
        <v>114</v>
      </c>
      <c r="Z1022" s="148">
        <v>4.58</v>
      </c>
      <c r="AA1022" s="149">
        <v>1</v>
      </c>
      <c r="AB1022" s="148" t="s">
        <v>630</v>
      </c>
      <c r="AC1022" s="148" t="s">
        <v>635</v>
      </c>
      <c r="AD1022" s="149" t="s">
        <v>951</v>
      </c>
      <c r="AE1022" s="148" t="s">
        <v>350</v>
      </c>
      <c r="AF1022" s="148"/>
      <c r="AG1022" s="149"/>
      <c r="AH1022" s="148"/>
      <c r="AI1022" s="148"/>
      <c r="AJ1022" s="149"/>
      <c r="AK1022" s="148" t="str">
        <f t="shared" si="45"/>
        <v>Non-GFS</v>
      </c>
      <c r="AL1022" s="148" t="str">
        <f t="shared" si="46"/>
        <v>Non- ICB</v>
      </c>
      <c r="AM1022" s="196" t="str">
        <f t="shared" si="47"/>
        <v>Non-GFS/Non- ICB</v>
      </c>
    </row>
    <row r="1023" spans="1:39" x14ac:dyDescent="0.25">
      <c r="A1023" s="195" t="str">
        <f>IF(ISERROR(MATCH(H1023,PriorMonth!H:H,0)),"New","Unresolved")</f>
        <v>Unresolved</v>
      </c>
      <c r="B1023" s="148">
        <v>8310</v>
      </c>
      <c r="C1023" s="149" t="s">
        <v>170</v>
      </c>
      <c r="D1023" s="148" t="s">
        <v>14</v>
      </c>
      <c r="E1023" s="148">
        <v>1750</v>
      </c>
      <c r="F1023" s="149" t="s">
        <v>159</v>
      </c>
      <c r="G1023" s="148" t="s">
        <v>18</v>
      </c>
      <c r="H1023" s="148" t="s">
        <v>2092</v>
      </c>
      <c r="I1023" s="149" t="s">
        <v>277</v>
      </c>
      <c r="J1023" s="148" t="s">
        <v>241</v>
      </c>
      <c r="K1023" s="148">
        <v>42796</v>
      </c>
      <c r="L1023" s="149">
        <v>97</v>
      </c>
      <c r="M1023" s="148" t="s">
        <v>118</v>
      </c>
      <c r="N1023" s="148" t="s">
        <v>41</v>
      </c>
      <c r="O1023" s="149">
        <v>42859</v>
      </c>
      <c r="P1023" s="148" t="s">
        <v>1878</v>
      </c>
      <c r="Q1023" s="148">
        <v>34</v>
      </c>
      <c r="R1023" s="149" t="s">
        <v>34</v>
      </c>
      <c r="S1023" s="148">
        <v>19115.68</v>
      </c>
      <c r="T1023" s="148" t="s">
        <v>242</v>
      </c>
      <c r="U1023" s="149">
        <v>4582.78</v>
      </c>
      <c r="V1023" s="148" t="s">
        <v>242</v>
      </c>
      <c r="W1023" s="148">
        <v>19115.689048766322</v>
      </c>
      <c r="X1023" s="149" t="s">
        <v>100</v>
      </c>
      <c r="Y1023" s="148" t="s">
        <v>114</v>
      </c>
      <c r="Z1023" s="148">
        <v>4.58</v>
      </c>
      <c r="AA1023" s="149">
        <v>1</v>
      </c>
      <c r="AB1023" s="148" t="s">
        <v>630</v>
      </c>
      <c r="AC1023" s="148" t="s">
        <v>949</v>
      </c>
      <c r="AD1023" s="149" t="s">
        <v>2967</v>
      </c>
      <c r="AE1023" s="148" t="s">
        <v>350</v>
      </c>
      <c r="AF1023" s="148"/>
      <c r="AG1023" s="149"/>
      <c r="AH1023" s="148"/>
      <c r="AI1023" s="148"/>
      <c r="AJ1023" s="149"/>
      <c r="AK1023" s="148" t="str">
        <f t="shared" si="45"/>
        <v>GFS</v>
      </c>
      <c r="AL1023" s="148" t="str">
        <f t="shared" si="46"/>
        <v>Non- ICB</v>
      </c>
      <c r="AM1023" s="196" t="str">
        <f t="shared" si="47"/>
        <v>GFS/Non- ICB</v>
      </c>
    </row>
    <row r="1024" spans="1:39" x14ac:dyDescent="0.25">
      <c r="A1024" s="195" t="str">
        <f>IF(ISERROR(MATCH(H1024,PriorMonth!H:H,0)),"New","Unresolved")</f>
        <v>New</v>
      </c>
      <c r="B1024" s="148">
        <v>3036</v>
      </c>
      <c r="C1024" s="149" t="s">
        <v>202</v>
      </c>
      <c r="D1024" s="148" t="s">
        <v>23</v>
      </c>
      <c r="E1024" s="148">
        <v>260</v>
      </c>
      <c r="F1024" s="149" t="s">
        <v>113</v>
      </c>
      <c r="G1024" s="148" t="s">
        <v>23</v>
      </c>
      <c r="H1024" s="148" t="s">
        <v>2797</v>
      </c>
      <c r="I1024" s="149" t="s">
        <v>59</v>
      </c>
      <c r="J1024" s="148" t="s">
        <v>203</v>
      </c>
      <c r="K1024" s="148">
        <v>42829</v>
      </c>
      <c r="L1024" s="149">
        <v>64</v>
      </c>
      <c r="M1024" s="148" t="s">
        <v>118</v>
      </c>
      <c r="N1024" s="148" t="s">
        <v>41</v>
      </c>
      <c r="O1024" s="149">
        <v>42892</v>
      </c>
      <c r="P1024" s="148" t="s">
        <v>1878</v>
      </c>
      <c r="Q1024" s="148">
        <v>1</v>
      </c>
      <c r="R1024" s="149" t="s">
        <v>33</v>
      </c>
      <c r="S1024" s="148">
        <v>3974.4</v>
      </c>
      <c r="T1024" s="148" t="s">
        <v>186</v>
      </c>
      <c r="U1024" s="149">
        <v>4549.1899999999996</v>
      </c>
      <c r="V1024" s="148" t="s">
        <v>186</v>
      </c>
      <c r="W1024" s="148">
        <v>3974.3999575056623</v>
      </c>
      <c r="X1024" s="149" t="s">
        <v>100</v>
      </c>
      <c r="Y1024" s="148" t="s">
        <v>107</v>
      </c>
      <c r="Z1024" s="148">
        <v>4.55</v>
      </c>
      <c r="AA1024" s="149">
        <v>1</v>
      </c>
      <c r="AB1024" s="148" t="s">
        <v>629</v>
      </c>
      <c r="AC1024" s="148" t="s">
        <v>450</v>
      </c>
      <c r="AD1024" s="149" t="s">
        <v>2794</v>
      </c>
      <c r="AE1024" s="148" t="s">
        <v>349</v>
      </c>
      <c r="AF1024" s="148"/>
      <c r="AG1024" s="149"/>
      <c r="AH1024" s="148"/>
      <c r="AI1024" s="148"/>
      <c r="AJ1024" s="149"/>
      <c r="AK1024" s="148" t="str">
        <f t="shared" si="45"/>
        <v>Non-GFS</v>
      </c>
      <c r="AL1024" s="148" t="str">
        <f t="shared" si="46"/>
        <v>Non- ICB</v>
      </c>
      <c r="AM1024" s="196" t="str">
        <f t="shared" si="47"/>
        <v>Non-GFS/Non- ICB</v>
      </c>
    </row>
    <row r="1025" spans="1:39" x14ac:dyDescent="0.25">
      <c r="A1025" s="195" t="str">
        <f>IF(ISERROR(MATCH(H1025,PriorMonth!H:H,0)),"New","Unresolved")</f>
        <v>New</v>
      </c>
      <c r="B1025" s="148">
        <v>3036</v>
      </c>
      <c r="C1025" s="149" t="s">
        <v>202</v>
      </c>
      <c r="D1025" s="148" t="s">
        <v>23</v>
      </c>
      <c r="E1025" s="148">
        <v>260</v>
      </c>
      <c r="F1025" s="149" t="s">
        <v>113</v>
      </c>
      <c r="G1025" s="148" t="s">
        <v>23</v>
      </c>
      <c r="H1025" s="148" t="s">
        <v>2801</v>
      </c>
      <c r="I1025" s="149" t="s">
        <v>59</v>
      </c>
      <c r="J1025" s="148" t="s">
        <v>203</v>
      </c>
      <c r="K1025" s="148">
        <v>42829</v>
      </c>
      <c r="L1025" s="149">
        <v>64</v>
      </c>
      <c r="M1025" s="148" t="s">
        <v>111</v>
      </c>
      <c r="N1025" s="148" t="s">
        <v>42</v>
      </c>
      <c r="O1025" s="149">
        <v>42892</v>
      </c>
      <c r="P1025" s="148" t="s">
        <v>1878</v>
      </c>
      <c r="Q1025" s="148">
        <v>1</v>
      </c>
      <c r="R1025" s="149" t="s">
        <v>33</v>
      </c>
      <c r="S1025" s="148">
        <v>3974.4</v>
      </c>
      <c r="T1025" s="148" t="s">
        <v>186</v>
      </c>
      <c r="U1025" s="149">
        <v>4549.1899999999996</v>
      </c>
      <c r="V1025" s="148" t="s">
        <v>186</v>
      </c>
      <c r="W1025" s="148">
        <v>3974.3999575056623</v>
      </c>
      <c r="X1025" s="149" t="s">
        <v>100</v>
      </c>
      <c r="Y1025" s="148" t="s">
        <v>107</v>
      </c>
      <c r="Z1025" s="148">
        <v>4.55</v>
      </c>
      <c r="AA1025" s="149">
        <v>1</v>
      </c>
      <c r="AB1025" s="148" t="s">
        <v>629</v>
      </c>
      <c r="AC1025" s="148" t="s">
        <v>450</v>
      </c>
      <c r="AD1025" s="149" t="s">
        <v>355</v>
      </c>
      <c r="AE1025" s="148" t="s">
        <v>349</v>
      </c>
      <c r="AF1025" s="148"/>
      <c r="AG1025" s="149"/>
      <c r="AH1025" s="148"/>
      <c r="AI1025" s="148"/>
      <c r="AJ1025" s="149"/>
      <c r="AK1025" s="148" t="str">
        <f t="shared" si="45"/>
        <v>Non-GFS</v>
      </c>
      <c r="AL1025" s="148" t="str">
        <f t="shared" si="46"/>
        <v>Non- ICB</v>
      </c>
      <c r="AM1025" s="196" t="str">
        <f t="shared" si="47"/>
        <v>Non-GFS/Non- ICB</v>
      </c>
    </row>
    <row r="1026" spans="1:39" x14ac:dyDescent="0.25">
      <c r="A1026" s="195" t="str">
        <f>IF(ISERROR(MATCH(H1026,PriorMonth!H:H,0)),"New","Unresolved")</f>
        <v>Unresolved</v>
      </c>
      <c r="B1026" s="148">
        <v>8520</v>
      </c>
      <c r="C1026" s="149" t="s">
        <v>842</v>
      </c>
      <c r="D1026" s="148" t="s">
        <v>19</v>
      </c>
      <c r="E1026" s="148">
        <v>3011</v>
      </c>
      <c r="F1026" s="149" t="s">
        <v>164</v>
      </c>
      <c r="G1026" s="148" t="s">
        <v>22</v>
      </c>
      <c r="H1026" s="148">
        <v>85201110010268</v>
      </c>
      <c r="I1026" s="149" t="s">
        <v>538</v>
      </c>
      <c r="J1026" s="148" t="s">
        <v>68</v>
      </c>
      <c r="K1026" s="148">
        <v>42646</v>
      </c>
      <c r="L1026" s="149">
        <v>247</v>
      </c>
      <c r="M1026" s="148" t="s">
        <v>122</v>
      </c>
      <c r="N1026" s="148" t="s">
        <v>41</v>
      </c>
      <c r="O1026" s="149">
        <v>42681</v>
      </c>
      <c r="P1026" s="148" t="s">
        <v>651</v>
      </c>
      <c r="Q1026" s="148">
        <v>212</v>
      </c>
      <c r="R1026" s="149" t="s">
        <v>37</v>
      </c>
      <c r="S1026" s="148">
        <v>329400</v>
      </c>
      <c r="T1026" s="148" t="s">
        <v>197</v>
      </c>
      <c r="U1026" s="149">
        <v>4553.8900000000003</v>
      </c>
      <c r="V1026" s="148" t="s">
        <v>197</v>
      </c>
      <c r="W1026" s="148">
        <v>329400.06365372374</v>
      </c>
      <c r="X1026" s="149" t="s">
        <v>100</v>
      </c>
      <c r="Y1026" s="148" t="s">
        <v>114</v>
      </c>
      <c r="Z1026" s="148">
        <v>4.55</v>
      </c>
      <c r="AA1026" s="149">
        <v>1</v>
      </c>
      <c r="AB1026" s="148" t="s">
        <v>630</v>
      </c>
      <c r="AC1026" s="148" t="s">
        <v>635</v>
      </c>
      <c r="AD1026" s="149" t="s">
        <v>679</v>
      </c>
      <c r="AE1026" s="148" t="s">
        <v>350</v>
      </c>
      <c r="AF1026" s="148"/>
      <c r="AG1026" s="149"/>
      <c r="AH1026" s="148"/>
      <c r="AI1026" s="148"/>
      <c r="AJ1026" s="149"/>
      <c r="AK1026" s="148" t="str">
        <f t="shared" ref="AK1026:AK1089" si="48">IF(TEXT(B1026,0)=LEFT(H1026,LEN(B1026)),"GFS","Non-GFS")</f>
        <v>GFS</v>
      </c>
      <c r="AL1026" s="148" t="str">
        <f t="shared" ref="AL1026:AL1089" si="49">IF(AND(AK1026="GFS",MID(H1026,LEN(B1026)+3,1)="2"),"ICB","Non- ICB")</f>
        <v>Non- ICB</v>
      </c>
      <c r="AM1026" s="196" t="str">
        <f t="shared" ref="AM1026:AM1089" si="50">AK1026&amp;"/"&amp;AL1026</f>
        <v>GFS/Non- ICB</v>
      </c>
    </row>
    <row r="1027" spans="1:39" x14ac:dyDescent="0.25">
      <c r="A1027" s="195" t="str">
        <f>IF(ISERROR(MATCH(H1027,PriorMonth!H:H,0)),"New","Unresolved")</f>
        <v>Unresolved</v>
      </c>
      <c r="B1027" s="148">
        <v>8520</v>
      </c>
      <c r="C1027" s="149" t="s">
        <v>842</v>
      </c>
      <c r="D1027" s="148" t="s">
        <v>19</v>
      </c>
      <c r="E1027" s="148">
        <v>3011</v>
      </c>
      <c r="F1027" s="149" t="s">
        <v>164</v>
      </c>
      <c r="G1027" s="148" t="s">
        <v>22</v>
      </c>
      <c r="H1027" s="148">
        <v>85201110011066</v>
      </c>
      <c r="I1027" s="149" t="s">
        <v>538</v>
      </c>
      <c r="J1027" s="148" t="s">
        <v>68</v>
      </c>
      <c r="K1027" s="148">
        <v>42795</v>
      </c>
      <c r="L1027" s="149">
        <v>98</v>
      </c>
      <c r="M1027" s="148" t="s">
        <v>122</v>
      </c>
      <c r="N1027" s="148" t="s">
        <v>41</v>
      </c>
      <c r="O1027" s="149">
        <v>42831</v>
      </c>
      <c r="P1027" s="148" t="s">
        <v>838</v>
      </c>
      <c r="Q1027" s="148">
        <v>62</v>
      </c>
      <c r="R1027" s="149" t="s">
        <v>35</v>
      </c>
      <c r="S1027" s="148">
        <v>329400</v>
      </c>
      <c r="T1027" s="148" t="s">
        <v>197</v>
      </c>
      <c r="U1027" s="149">
        <v>4553.8900000000003</v>
      </c>
      <c r="V1027" s="148" t="s">
        <v>197</v>
      </c>
      <c r="W1027" s="148">
        <v>329400.06365372374</v>
      </c>
      <c r="X1027" s="149" t="s">
        <v>100</v>
      </c>
      <c r="Y1027" s="148" t="s">
        <v>114</v>
      </c>
      <c r="Z1027" s="148">
        <v>4.55</v>
      </c>
      <c r="AA1027" s="149">
        <v>1</v>
      </c>
      <c r="AB1027" s="148" t="s">
        <v>630</v>
      </c>
      <c r="AC1027" s="148" t="s">
        <v>635</v>
      </c>
      <c r="AD1027" s="149" t="s">
        <v>1747</v>
      </c>
      <c r="AE1027" s="148" t="s">
        <v>350</v>
      </c>
      <c r="AF1027" s="148"/>
      <c r="AG1027" s="149"/>
      <c r="AH1027" s="148"/>
      <c r="AI1027" s="148"/>
      <c r="AJ1027" s="149"/>
      <c r="AK1027" s="148" t="str">
        <f t="shared" si="48"/>
        <v>GFS</v>
      </c>
      <c r="AL1027" s="148" t="str">
        <f t="shared" si="49"/>
        <v>Non- ICB</v>
      </c>
      <c r="AM1027" s="196" t="str">
        <f t="shared" si="50"/>
        <v>GFS/Non- ICB</v>
      </c>
    </row>
    <row r="1028" spans="1:39" x14ac:dyDescent="0.25">
      <c r="A1028" s="195" t="str">
        <f>IF(ISERROR(MATCH(H1028,PriorMonth!H:H,0)),"New","Unresolved")</f>
        <v>New</v>
      </c>
      <c r="B1028" s="148">
        <v>9701</v>
      </c>
      <c r="C1028" s="149" t="s">
        <v>199</v>
      </c>
      <c r="D1028" s="148" t="s">
        <v>14</v>
      </c>
      <c r="E1028" s="148">
        <v>692</v>
      </c>
      <c r="F1028" s="149" t="s">
        <v>187</v>
      </c>
      <c r="G1028" s="148" t="s">
        <v>16</v>
      </c>
      <c r="H1028" s="148">
        <v>97120170231</v>
      </c>
      <c r="I1028" s="149" t="s">
        <v>57</v>
      </c>
      <c r="J1028" s="148" t="s">
        <v>133</v>
      </c>
      <c r="K1028" s="148">
        <v>42828</v>
      </c>
      <c r="L1028" s="149">
        <v>65</v>
      </c>
      <c r="M1028" s="148" t="s">
        <v>111</v>
      </c>
      <c r="N1028" s="148" t="s">
        <v>42</v>
      </c>
      <c r="O1028" s="149">
        <v>42892</v>
      </c>
      <c r="P1028" s="148" t="s">
        <v>1878</v>
      </c>
      <c r="Q1028" s="148">
        <v>1</v>
      </c>
      <c r="R1028" s="149" t="s">
        <v>33</v>
      </c>
      <c r="S1028" s="148">
        <v>4532.97</v>
      </c>
      <c r="T1028" s="148" t="s">
        <v>100</v>
      </c>
      <c r="U1028" s="149">
        <v>4532.97</v>
      </c>
      <c r="V1028" s="148" t="s">
        <v>200</v>
      </c>
      <c r="W1028" s="148">
        <v>20695.270736383056</v>
      </c>
      <c r="X1028" s="149" t="s">
        <v>100</v>
      </c>
      <c r="Y1028" s="148" t="s">
        <v>114</v>
      </c>
      <c r="Z1028" s="148">
        <v>4.53</v>
      </c>
      <c r="AA1028" s="149">
        <v>1</v>
      </c>
      <c r="AB1028" s="148" t="s">
        <v>630</v>
      </c>
      <c r="AC1028" s="148" t="s">
        <v>416</v>
      </c>
      <c r="AD1028" s="149" t="s">
        <v>1231</v>
      </c>
      <c r="AE1028" s="148" t="s">
        <v>349</v>
      </c>
      <c r="AF1028" s="148"/>
      <c r="AG1028" s="149"/>
      <c r="AH1028" s="148"/>
      <c r="AI1028" s="148"/>
      <c r="AJ1028" s="149"/>
      <c r="AK1028" s="148" t="str">
        <f t="shared" si="48"/>
        <v>Non-GFS</v>
      </c>
      <c r="AL1028" s="148" t="str">
        <f t="shared" si="49"/>
        <v>Non- ICB</v>
      </c>
      <c r="AM1028" s="196" t="str">
        <f t="shared" si="50"/>
        <v>Non-GFS/Non- ICB</v>
      </c>
    </row>
    <row r="1029" spans="1:39" x14ac:dyDescent="0.25">
      <c r="A1029" s="195" t="str">
        <f>IF(ISERROR(MATCH(H1029,PriorMonth!H:H,0)),"New","Unresolved")</f>
        <v>Unresolved</v>
      </c>
      <c r="B1029" s="148">
        <v>8520</v>
      </c>
      <c r="C1029" s="149" t="s">
        <v>842</v>
      </c>
      <c r="D1029" s="148" t="s">
        <v>19</v>
      </c>
      <c r="E1029" s="148">
        <v>3011</v>
      </c>
      <c r="F1029" s="149" t="s">
        <v>164</v>
      </c>
      <c r="G1029" s="148" t="s">
        <v>22</v>
      </c>
      <c r="H1029" s="148" t="s">
        <v>964</v>
      </c>
      <c r="I1029" s="149" t="s">
        <v>54</v>
      </c>
      <c r="J1029" s="148" t="s">
        <v>271</v>
      </c>
      <c r="K1029" s="148">
        <v>42769</v>
      </c>
      <c r="L1029" s="149">
        <v>124</v>
      </c>
      <c r="M1029" s="148" t="s">
        <v>122</v>
      </c>
      <c r="N1029" s="148" t="s">
        <v>41</v>
      </c>
      <c r="O1029" s="149">
        <v>42776</v>
      </c>
      <c r="P1029" s="148" t="s">
        <v>838</v>
      </c>
      <c r="Q1029" s="148">
        <v>117</v>
      </c>
      <c r="R1029" s="149" t="s">
        <v>36</v>
      </c>
      <c r="S1029" s="148">
        <v>326790</v>
      </c>
      <c r="T1029" s="148" t="s">
        <v>197</v>
      </c>
      <c r="U1029" s="149">
        <v>4517.8100000000004</v>
      </c>
      <c r="V1029" s="148" t="s">
        <v>197</v>
      </c>
      <c r="W1029" s="148">
        <v>326790.26098026737</v>
      </c>
      <c r="X1029" s="149" t="s">
        <v>100</v>
      </c>
      <c r="Y1029" s="148" t="s">
        <v>114</v>
      </c>
      <c r="Z1029" s="148">
        <v>4.5199999999999996</v>
      </c>
      <c r="AA1029" s="149">
        <v>1</v>
      </c>
      <c r="AB1029" s="148" t="s">
        <v>630</v>
      </c>
      <c r="AC1029" s="148" t="s">
        <v>635</v>
      </c>
      <c r="AD1029" s="149" t="s">
        <v>951</v>
      </c>
      <c r="AE1029" s="148" t="s">
        <v>350</v>
      </c>
      <c r="AF1029" s="148"/>
      <c r="AG1029" s="149"/>
      <c r="AH1029" s="148"/>
      <c r="AI1029" s="148"/>
      <c r="AJ1029" s="149"/>
      <c r="AK1029" s="148" t="str">
        <f t="shared" si="48"/>
        <v>Non-GFS</v>
      </c>
      <c r="AL1029" s="148" t="str">
        <f t="shared" si="49"/>
        <v>Non- ICB</v>
      </c>
      <c r="AM1029" s="196" t="str">
        <f t="shared" si="50"/>
        <v>Non-GFS/Non- ICB</v>
      </c>
    </row>
    <row r="1030" spans="1:39" x14ac:dyDescent="0.25">
      <c r="A1030" s="195" t="str">
        <f>IF(ISERROR(MATCH(H1030,PriorMonth!H:H,0)),"New","Unresolved")</f>
        <v>Unresolved</v>
      </c>
      <c r="B1030" s="148">
        <v>8520</v>
      </c>
      <c r="C1030" s="149" t="s">
        <v>842</v>
      </c>
      <c r="D1030" s="148" t="s">
        <v>19</v>
      </c>
      <c r="E1030" s="148">
        <v>8243</v>
      </c>
      <c r="F1030" s="149" t="s">
        <v>120</v>
      </c>
      <c r="G1030" s="148" t="s">
        <v>14</v>
      </c>
      <c r="H1030" s="148" t="s">
        <v>1331</v>
      </c>
      <c r="I1030" s="149" t="s">
        <v>55</v>
      </c>
      <c r="J1030" s="148" t="s">
        <v>19</v>
      </c>
      <c r="K1030" s="148">
        <v>42769</v>
      </c>
      <c r="L1030" s="149">
        <v>124</v>
      </c>
      <c r="M1030" s="148" t="s">
        <v>127</v>
      </c>
      <c r="N1030" s="148" t="s">
        <v>128</v>
      </c>
      <c r="O1030" s="149">
        <v>42800</v>
      </c>
      <c r="P1030" s="148" t="s">
        <v>838</v>
      </c>
      <c r="Q1030" s="148">
        <v>93</v>
      </c>
      <c r="R1030" s="149" t="s">
        <v>36</v>
      </c>
      <c r="S1030" s="148">
        <v>325933</v>
      </c>
      <c r="T1030" s="148" t="s">
        <v>197</v>
      </c>
      <c r="U1030" s="149">
        <v>4505.96</v>
      </c>
      <c r="V1030" s="148" t="s">
        <v>197</v>
      </c>
      <c r="W1030" s="148">
        <v>325933.10572304844</v>
      </c>
      <c r="X1030" s="149" t="s">
        <v>100</v>
      </c>
      <c r="Y1030" s="148" t="s">
        <v>114</v>
      </c>
      <c r="Z1030" s="148">
        <v>4.51</v>
      </c>
      <c r="AA1030" s="149">
        <v>1</v>
      </c>
      <c r="AB1030" s="148" t="s">
        <v>630</v>
      </c>
      <c r="AC1030" s="148" t="s">
        <v>660</v>
      </c>
      <c r="AD1030" s="149" t="s">
        <v>1332</v>
      </c>
      <c r="AE1030" s="148" t="s">
        <v>350</v>
      </c>
      <c r="AF1030" s="148"/>
      <c r="AG1030" s="149"/>
      <c r="AH1030" s="148"/>
      <c r="AI1030" s="148"/>
      <c r="AJ1030" s="149"/>
      <c r="AK1030" s="148" t="str">
        <f t="shared" si="48"/>
        <v>Non-GFS</v>
      </c>
      <c r="AL1030" s="148" t="str">
        <f t="shared" si="49"/>
        <v>Non- ICB</v>
      </c>
      <c r="AM1030" s="196" t="str">
        <f t="shared" si="50"/>
        <v>Non-GFS/Non- ICB</v>
      </c>
    </row>
    <row r="1031" spans="1:39" x14ac:dyDescent="0.25">
      <c r="A1031" s="195" t="str">
        <f>IF(ISERROR(MATCH(H1031,PriorMonth!H:H,0)),"New","Unresolved")</f>
        <v>Unresolved</v>
      </c>
      <c r="B1031" s="148">
        <v>8520</v>
      </c>
      <c r="C1031" s="149" t="s">
        <v>842</v>
      </c>
      <c r="D1031" s="148" t="s">
        <v>19</v>
      </c>
      <c r="E1031" s="148">
        <v>1845</v>
      </c>
      <c r="F1031" s="149" t="s">
        <v>115</v>
      </c>
      <c r="G1031" s="148" t="s">
        <v>19</v>
      </c>
      <c r="H1031" s="148">
        <v>85201810009541</v>
      </c>
      <c r="I1031" s="149" t="s">
        <v>54</v>
      </c>
      <c r="J1031" s="148" t="s">
        <v>575</v>
      </c>
      <c r="K1031" s="148">
        <v>42773</v>
      </c>
      <c r="L1031" s="149">
        <v>120</v>
      </c>
      <c r="M1031" s="148" t="s">
        <v>158</v>
      </c>
      <c r="N1031" s="148" t="s">
        <v>41</v>
      </c>
      <c r="O1031" s="149">
        <v>42776</v>
      </c>
      <c r="P1031" s="148" t="s">
        <v>838</v>
      </c>
      <c r="Q1031" s="148">
        <v>117</v>
      </c>
      <c r="R1031" s="149" t="s">
        <v>36</v>
      </c>
      <c r="S1031" s="148">
        <v>325500</v>
      </c>
      <c r="T1031" s="148" t="s">
        <v>197</v>
      </c>
      <c r="U1031" s="149">
        <v>4499.97</v>
      </c>
      <c r="V1031" s="148" t="s">
        <v>197</v>
      </c>
      <c r="W1031" s="148">
        <v>325499.82639893529</v>
      </c>
      <c r="X1031" s="149" t="s">
        <v>100</v>
      </c>
      <c r="Y1031" s="148" t="s">
        <v>107</v>
      </c>
      <c r="Z1031" s="148">
        <v>4.5</v>
      </c>
      <c r="AA1031" s="149">
        <v>1</v>
      </c>
      <c r="AB1031" s="148" t="s">
        <v>630</v>
      </c>
      <c r="AC1031" s="148" t="s">
        <v>633</v>
      </c>
      <c r="AD1031" s="149" t="s">
        <v>359</v>
      </c>
      <c r="AE1031" s="148" t="s">
        <v>350</v>
      </c>
      <c r="AF1031" s="148"/>
      <c r="AG1031" s="149"/>
      <c r="AH1031" s="148"/>
      <c r="AI1031" s="148"/>
      <c r="AJ1031" s="149"/>
      <c r="AK1031" s="148" t="str">
        <f t="shared" si="48"/>
        <v>GFS</v>
      </c>
      <c r="AL1031" s="148" t="str">
        <f t="shared" si="49"/>
        <v>Non- ICB</v>
      </c>
      <c r="AM1031" s="196" t="str">
        <f t="shared" si="50"/>
        <v>GFS/Non- ICB</v>
      </c>
    </row>
    <row r="1032" spans="1:39" x14ac:dyDescent="0.25">
      <c r="A1032" s="195" t="str">
        <f>IF(ISERROR(MATCH(H1032,PriorMonth!H:H,0)),"New","Unresolved")</f>
        <v>New</v>
      </c>
      <c r="B1032" s="148">
        <v>95</v>
      </c>
      <c r="C1032" s="149" t="s">
        <v>153</v>
      </c>
      <c r="D1032" s="148" t="s">
        <v>17</v>
      </c>
      <c r="E1032" s="148">
        <v>8110</v>
      </c>
      <c r="F1032" s="149" t="s">
        <v>116</v>
      </c>
      <c r="G1032" s="148" t="s">
        <v>15</v>
      </c>
      <c r="H1032" s="148">
        <v>950110011622</v>
      </c>
      <c r="I1032" s="149" t="s">
        <v>58</v>
      </c>
      <c r="J1032" s="148" t="s">
        <v>195</v>
      </c>
      <c r="K1032" s="148">
        <v>42825</v>
      </c>
      <c r="L1032" s="149">
        <v>68</v>
      </c>
      <c r="M1032" s="148" t="s">
        <v>118</v>
      </c>
      <c r="N1032" s="148" t="s">
        <v>41</v>
      </c>
      <c r="O1032" s="149">
        <v>42892</v>
      </c>
      <c r="P1032" s="148" t="s">
        <v>1878</v>
      </c>
      <c r="Q1032" s="148">
        <v>1</v>
      </c>
      <c r="R1032" s="149" t="s">
        <v>33</v>
      </c>
      <c r="S1032" s="148">
        <v>4482.1899999999996</v>
      </c>
      <c r="T1032" s="148" t="s">
        <v>100</v>
      </c>
      <c r="U1032" s="149">
        <v>4482.1899999999996</v>
      </c>
      <c r="V1032" s="148" t="s">
        <v>100</v>
      </c>
      <c r="W1032" s="148">
        <v>4482.1899999999996</v>
      </c>
      <c r="X1032" s="149" t="s">
        <v>100</v>
      </c>
      <c r="Y1032" s="148" t="s">
        <v>114</v>
      </c>
      <c r="Z1032" s="148">
        <v>4.4800000000000004</v>
      </c>
      <c r="AA1032" s="149">
        <v>1</v>
      </c>
      <c r="AB1032" s="148" t="s">
        <v>629</v>
      </c>
      <c r="AC1032" s="148" t="s">
        <v>447</v>
      </c>
      <c r="AD1032" s="149" t="s">
        <v>2731</v>
      </c>
      <c r="AE1032" s="148" t="s">
        <v>349</v>
      </c>
      <c r="AF1032" s="148"/>
      <c r="AG1032" s="149"/>
      <c r="AH1032" s="148"/>
      <c r="AI1032" s="148"/>
      <c r="AJ1032" s="149"/>
      <c r="AK1032" s="148" t="str">
        <f t="shared" si="48"/>
        <v>GFS</v>
      </c>
      <c r="AL1032" s="148" t="str">
        <f t="shared" si="49"/>
        <v>Non- ICB</v>
      </c>
      <c r="AM1032" s="196" t="str">
        <f t="shared" si="50"/>
        <v>GFS/Non- ICB</v>
      </c>
    </row>
    <row r="1033" spans="1:39" x14ac:dyDescent="0.25">
      <c r="A1033" s="195" t="str">
        <f>IF(ISERROR(MATCH(H1033,PriorMonth!H:H,0)),"New","Unresolved")</f>
        <v>Unresolved</v>
      </c>
      <c r="B1033" s="148">
        <v>8520</v>
      </c>
      <c r="C1033" s="149" t="s">
        <v>842</v>
      </c>
      <c r="D1033" s="148" t="s">
        <v>19</v>
      </c>
      <c r="E1033" s="148">
        <v>8420</v>
      </c>
      <c r="F1033" s="149" t="s">
        <v>234</v>
      </c>
      <c r="G1033" s="148" t="s">
        <v>19</v>
      </c>
      <c r="H1033" s="148">
        <v>85200310078160</v>
      </c>
      <c r="I1033" s="149" t="s">
        <v>54</v>
      </c>
      <c r="J1033" s="148" t="s">
        <v>312</v>
      </c>
      <c r="K1033" s="148">
        <v>42430</v>
      </c>
      <c r="L1033" s="149">
        <v>463</v>
      </c>
      <c r="M1033" s="148" t="s">
        <v>127</v>
      </c>
      <c r="N1033" s="148" t="s">
        <v>128</v>
      </c>
      <c r="O1033" s="149">
        <v>42495</v>
      </c>
      <c r="P1033" s="148" t="s">
        <v>268</v>
      </c>
      <c r="Q1033" s="148">
        <v>398</v>
      </c>
      <c r="R1033" s="149" t="s">
        <v>40</v>
      </c>
      <c r="S1033" s="148">
        <v>323739.81</v>
      </c>
      <c r="T1033" s="148" t="s">
        <v>197</v>
      </c>
      <c r="U1033" s="149">
        <v>4475.6400000000003</v>
      </c>
      <c r="V1033" s="148" t="s">
        <v>197</v>
      </c>
      <c r="W1033" s="148">
        <v>323739.94560499972</v>
      </c>
      <c r="X1033" s="149" t="s">
        <v>100</v>
      </c>
      <c r="Y1033" s="148" t="s">
        <v>107</v>
      </c>
      <c r="Z1033" s="148">
        <v>4.4800000000000004</v>
      </c>
      <c r="AA1033" s="149">
        <v>1</v>
      </c>
      <c r="AB1033" s="148" t="s">
        <v>630</v>
      </c>
      <c r="AC1033" s="148" t="s">
        <v>481</v>
      </c>
      <c r="AD1033" s="149" t="s">
        <v>504</v>
      </c>
      <c r="AE1033" s="148" t="s">
        <v>350</v>
      </c>
      <c r="AF1033" s="148"/>
      <c r="AG1033" s="149"/>
      <c r="AH1033" s="148"/>
      <c r="AI1033" s="148"/>
      <c r="AJ1033" s="149"/>
      <c r="AK1033" s="148" t="str">
        <f t="shared" si="48"/>
        <v>GFS</v>
      </c>
      <c r="AL1033" s="148" t="str">
        <f t="shared" si="49"/>
        <v>Non- ICB</v>
      </c>
      <c r="AM1033" s="196" t="str">
        <f t="shared" si="50"/>
        <v>GFS/Non- ICB</v>
      </c>
    </row>
    <row r="1034" spans="1:39" x14ac:dyDescent="0.25">
      <c r="A1034" s="195" t="str">
        <f>IF(ISERROR(MATCH(H1034,PriorMonth!H:H,0)),"New","Unresolved")</f>
        <v>New</v>
      </c>
      <c r="B1034" s="148">
        <v>95</v>
      </c>
      <c r="C1034" s="149" t="s">
        <v>153</v>
      </c>
      <c r="D1034" s="148" t="s">
        <v>17</v>
      </c>
      <c r="E1034" s="148">
        <v>8243</v>
      </c>
      <c r="F1034" s="149" t="s">
        <v>120</v>
      </c>
      <c r="G1034" s="148" t="s">
        <v>14</v>
      </c>
      <c r="H1034" s="148">
        <v>950110011712</v>
      </c>
      <c r="I1034" s="149" t="s">
        <v>58</v>
      </c>
      <c r="J1034" s="148" t="s">
        <v>195</v>
      </c>
      <c r="K1034" s="148">
        <v>42825</v>
      </c>
      <c r="L1034" s="149">
        <v>68</v>
      </c>
      <c r="M1034" s="148" t="s">
        <v>118</v>
      </c>
      <c r="N1034" s="148" t="s">
        <v>41</v>
      </c>
      <c r="O1034" s="149">
        <v>42893</v>
      </c>
      <c r="P1034" s="148" t="s">
        <v>1878</v>
      </c>
      <c r="Q1034" s="148">
        <v>0</v>
      </c>
      <c r="R1034" s="149" t="s">
        <v>33</v>
      </c>
      <c r="S1034" s="148">
        <v>4468.1400000000003</v>
      </c>
      <c r="T1034" s="148" t="s">
        <v>100</v>
      </c>
      <c r="U1034" s="149">
        <v>4468.1400000000003</v>
      </c>
      <c r="V1034" s="148" t="s">
        <v>100</v>
      </c>
      <c r="W1034" s="148">
        <v>4468.1400000000003</v>
      </c>
      <c r="X1034" s="149" t="s">
        <v>100</v>
      </c>
      <c r="Y1034" s="148" t="s">
        <v>114</v>
      </c>
      <c r="Z1034" s="148">
        <v>4.47</v>
      </c>
      <c r="AA1034" s="149">
        <v>1</v>
      </c>
      <c r="AB1034" s="148" t="s">
        <v>629</v>
      </c>
      <c r="AC1034" s="148" t="s">
        <v>426</v>
      </c>
      <c r="AD1034" s="149" t="s">
        <v>2739</v>
      </c>
      <c r="AE1034" s="148" t="s">
        <v>349</v>
      </c>
      <c r="AF1034" s="148"/>
      <c r="AG1034" s="149"/>
      <c r="AH1034" s="148"/>
      <c r="AI1034" s="148"/>
      <c r="AJ1034" s="149"/>
      <c r="AK1034" s="148" t="str">
        <f t="shared" si="48"/>
        <v>GFS</v>
      </c>
      <c r="AL1034" s="148" t="str">
        <f t="shared" si="49"/>
        <v>Non- ICB</v>
      </c>
      <c r="AM1034" s="196" t="str">
        <f t="shared" si="50"/>
        <v>GFS/Non- ICB</v>
      </c>
    </row>
    <row r="1035" spans="1:39" x14ac:dyDescent="0.25">
      <c r="A1035" s="195" t="str">
        <f>IF(ISERROR(MATCH(H1035,PriorMonth!H:H,0)),"New","Unresolved")</f>
        <v>Unresolved</v>
      </c>
      <c r="B1035" s="148">
        <v>8520</v>
      </c>
      <c r="C1035" s="149" t="s">
        <v>842</v>
      </c>
      <c r="D1035" s="148" t="s">
        <v>19</v>
      </c>
      <c r="E1035" s="148">
        <v>199</v>
      </c>
      <c r="F1035" s="149" t="s">
        <v>137</v>
      </c>
      <c r="G1035" s="148" t="s">
        <v>22</v>
      </c>
      <c r="H1035" s="148" t="s">
        <v>1686</v>
      </c>
      <c r="I1035" s="149" t="s">
        <v>54</v>
      </c>
      <c r="J1035" s="148" t="s">
        <v>381</v>
      </c>
      <c r="K1035" s="148">
        <v>42768</v>
      </c>
      <c r="L1035" s="149">
        <v>125</v>
      </c>
      <c r="M1035" s="148" t="s">
        <v>118</v>
      </c>
      <c r="N1035" s="148" t="s">
        <v>41</v>
      </c>
      <c r="O1035" s="149">
        <v>42830</v>
      </c>
      <c r="P1035" s="148" t="s">
        <v>838</v>
      </c>
      <c r="Q1035" s="148">
        <v>63</v>
      </c>
      <c r="R1035" s="149" t="s">
        <v>35</v>
      </c>
      <c r="S1035" s="148">
        <v>321909</v>
      </c>
      <c r="T1035" s="148" t="s">
        <v>197</v>
      </c>
      <c r="U1035" s="149">
        <v>4450.33</v>
      </c>
      <c r="V1035" s="148" t="s">
        <v>197</v>
      </c>
      <c r="W1035" s="148">
        <v>321909.1777096233</v>
      </c>
      <c r="X1035" s="149" t="s">
        <v>100</v>
      </c>
      <c r="Y1035" s="148" t="s">
        <v>114</v>
      </c>
      <c r="Z1035" s="148">
        <v>4.45</v>
      </c>
      <c r="AA1035" s="149">
        <v>1</v>
      </c>
      <c r="AB1035" s="148" t="s">
        <v>630</v>
      </c>
      <c r="AC1035" s="148" t="s">
        <v>484</v>
      </c>
      <c r="AD1035" s="149" t="s">
        <v>363</v>
      </c>
      <c r="AE1035" s="148" t="s">
        <v>350</v>
      </c>
      <c r="AF1035" s="148"/>
      <c r="AG1035" s="149"/>
      <c r="AH1035" s="148"/>
      <c r="AI1035" s="148"/>
      <c r="AJ1035" s="149"/>
      <c r="AK1035" s="148" t="str">
        <f t="shared" si="48"/>
        <v>Non-GFS</v>
      </c>
      <c r="AL1035" s="148" t="str">
        <f t="shared" si="49"/>
        <v>Non- ICB</v>
      </c>
      <c r="AM1035" s="196" t="str">
        <f t="shared" si="50"/>
        <v>Non-GFS/Non- ICB</v>
      </c>
    </row>
    <row r="1036" spans="1:39" x14ac:dyDescent="0.25">
      <c r="A1036" s="195" t="str">
        <f>IF(ISERROR(MATCH(H1036,PriorMonth!H:H,0)),"New","Unresolved")</f>
        <v>Unresolved</v>
      </c>
      <c r="B1036" s="148">
        <v>8520</v>
      </c>
      <c r="C1036" s="149" t="s">
        <v>842</v>
      </c>
      <c r="D1036" s="148" t="s">
        <v>19</v>
      </c>
      <c r="E1036" s="148">
        <v>3071</v>
      </c>
      <c r="F1036" s="149" t="s">
        <v>139</v>
      </c>
      <c r="G1036" s="148" t="s">
        <v>21</v>
      </c>
      <c r="H1036" s="148" t="s">
        <v>971</v>
      </c>
      <c r="I1036" s="149" t="s">
        <v>59</v>
      </c>
      <c r="J1036" s="148" t="s">
        <v>271</v>
      </c>
      <c r="K1036" s="148">
        <v>42769</v>
      </c>
      <c r="L1036" s="149">
        <v>124</v>
      </c>
      <c r="M1036" s="148" t="s">
        <v>111</v>
      </c>
      <c r="N1036" s="148" t="s">
        <v>42</v>
      </c>
      <c r="O1036" s="149">
        <v>42775</v>
      </c>
      <c r="P1036" s="148" t="s">
        <v>838</v>
      </c>
      <c r="Q1036" s="148">
        <v>118</v>
      </c>
      <c r="R1036" s="149" t="s">
        <v>36</v>
      </c>
      <c r="S1036" s="148">
        <v>321270</v>
      </c>
      <c r="T1036" s="148" t="s">
        <v>197</v>
      </c>
      <c r="U1036" s="149">
        <v>4441.49</v>
      </c>
      <c r="V1036" s="148" t="s">
        <v>197</v>
      </c>
      <c r="W1036" s="148">
        <v>321269.74712111568</v>
      </c>
      <c r="X1036" s="149" t="s">
        <v>100</v>
      </c>
      <c r="Y1036" s="148" t="s">
        <v>114</v>
      </c>
      <c r="Z1036" s="148">
        <v>4.4400000000000004</v>
      </c>
      <c r="AA1036" s="149">
        <v>1</v>
      </c>
      <c r="AB1036" s="148" t="s">
        <v>630</v>
      </c>
      <c r="AC1036" s="148" t="s">
        <v>497</v>
      </c>
      <c r="AD1036" s="149" t="s">
        <v>507</v>
      </c>
      <c r="AE1036" s="148" t="s">
        <v>350</v>
      </c>
      <c r="AF1036" s="148"/>
      <c r="AG1036" s="149"/>
      <c r="AH1036" s="148"/>
      <c r="AI1036" s="148"/>
      <c r="AJ1036" s="149"/>
      <c r="AK1036" s="148" t="str">
        <f t="shared" si="48"/>
        <v>Non-GFS</v>
      </c>
      <c r="AL1036" s="148" t="str">
        <f t="shared" si="49"/>
        <v>Non- ICB</v>
      </c>
      <c r="AM1036" s="196" t="str">
        <f t="shared" si="50"/>
        <v>Non-GFS/Non- ICB</v>
      </c>
    </row>
    <row r="1037" spans="1:39" x14ac:dyDescent="0.25">
      <c r="A1037" s="195" t="str">
        <f>IF(ISERROR(MATCH(H1037,PriorMonth!H:H,0)),"New","Unresolved")</f>
        <v>Unresolved</v>
      </c>
      <c r="B1037" s="148">
        <v>8310</v>
      </c>
      <c r="C1037" s="149" t="s">
        <v>170</v>
      </c>
      <c r="D1037" s="148" t="s">
        <v>14</v>
      </c>
      <c r="E1037" s="148">
        <v>199</v>
      </c>
      <c r="F1037" s="149" t="s">
        <v>137</v>
      </c>
      <c r="G1037" s="148" t="s">
        <v>22</v>
      </c>
      <c r="H1037" s="148" t="s">
        <v>1005</v>
      </c>
      <c r="I1037" s="149" t="s">
        <v>277</v>
      </c>
      <c r="J1037" s="148" t="s">
        <v>241</v>
      </c>
      <c r="K1037" s="148">
        <v>42705</v>
      </c>
      <c r="L1037" s="149">
        <v>188</v>
      </c>
      <c r="M1037" s="148" t="s">
        <v>111</v>
      </c>
      <c r="N1037" s="148" t="s">
        <v>42</v>
      </c>
      <c r="O1037" s="149">
        <v>42775</v>
      </c>
      <c r="P1037" s="148" t="s">
        <v>838</v>
      </c>
      <c r="Q1037" s="148">
        <v>118</v>
      </c>
      <c r="R1037" s="149" t="s">
        <v>36</v>
      </c>
      <c r="S1037" s="148">
        <v>18501</v>
      </c>
      <c r="T1037" s="148" t="s">
        <v>242</v>
      </c>
      <c r="U1037" s="149">
        <v>4435.41</v>
      </c>
      <c r="V1037" s="148" t="s">
        <v>242</v>
      </c>
      <c r="W1037" s="148">
        <v>18500.979397612071</v>
      </c>
      <c r="X1037" s="149" t="s">
        <v>100</v>
      </c>
      <c r="Y1037" s="148" t="s">
        <v>114</v>
      </c>
      <c r="Z1037" s="148">
        <v>4.4400000000000004</v>
      </c>
      <c r="AA1037" s="149">
        <v>1</v>
      </c>
      <c r="AB1037" s="148" t="s">
        <v>630</v>
      </c>
      <c r="AC1037" s="148" t="s">
        <v>484</v>
      </c>
      <c r="AD1037" s="149" t="s">
        <v>396</v>
      </c>
      <c r="AE1037" s="148" t="s">
        <v>350</v>
      </c>
      <c r="AF1037" s="148"/>
      <c r="AG1037" s="149"/>
      <c r="AH1037" s="148"/>
      <c r="AI1037" s="148"/>
      <c r="AJ1037" s="149"/>
      <c r="AK1037" s="148" t="str">
        <f t="shared" si="48"/>
        <v>GFS</v>
      </c>
      <c r="AL1037" s="148" t="str">
        <f t="shared" si="49"/>
        <v>Non- ICB</v>
      </c>
      <c r="AM1037" s="196" t="str">
        <f t="shared" si="50"/>
        <v>GFS/Non- ICB</v>
      </c>
    </row>
    <row r="1038" spans="1:39" x14ac:dyDescent="0.25">
      <c r="A1038" s="195" t="str">
        <f>IF(ISERROR(MATCH(H1038,PriorMonth!H:H,0)),"New","Unresolved")</f>
        <v>New</v>
      </c>
      <c r="B1038" s="148">
        <v>95</v>
      </c>
      <c r="C1038" s="149" t="s">
        <v>153</v>
      </c>
      <c r="D1038" s="148" t="s">
        <v>17</v>
      </c>
      <c r="E1038" s="148">
        <v>260</v>
      </c>
      <c r="F1038" s="149" t="s">
        <v>113</v>
      </c>
      <c r="G1038" s="148" t="s">
        <v>23</v>
      </c>
      <c r="H1038" s="148">
        <v>950110011468</v>
      </c>
      <c r="I1038" s="149" t="s">
        <v>58</v>
      </c>
      <c r="J1038" s="148" t="s">
        <v>195</v>
      </c>
      <c r="K1038" s="148">
        <v>42823</v>
      </c>
      <c r="L1038" s="149">
        <v>70</v>
      </c>
      <c r="M1038" s="148" t="s">
        <v>111</v>
      </c>
      <c r="N1038" s="148" t="s">
        <v>42</v>
      </c>
      <c r="O1038" s="149">
        <v>42892</v>
      </c>
      <c r="P1038" s="148" t="s">
        <v>1878</v>
      </c>
      <c r="Q1038" s="148">
        <v>1</v>
      </c>
      <c r="R1038" s="149" t="s">
        <v>33</v>
      </c>
      <c r="S1038" s="148">
        <v>4422</v>
      </c>
      <c r="T1038" s="148" t="s">
        <v>100</v>
      </c>
      <c r="U1038" s="149">
        <v>4422</v>
      </c>
      <c r="V1038" s="148" t="s">
        <v>100</v>
      </c>
      <c r="W1038" s="148">
        <v>4422</v>
      </c>
      <c r="X1038" s="149" t="s">
        <v>100</v>
      </c>
      <c r="Y1038" s="148" t="s">
        <v>114</v>
      </c>
      <c r="Z1038" s="148">
        <v>4.42</v>
      </c>
      <c r="AA1038" s="149">
        <v>1</v>
      </c>
      <c r="AB1038" s="148" t="s">
        <v>629</v>
      </c>
      <c r="AC1038" s="148" t="s">
        <v>442</v>
      </c>
      <c r="AD1038" s="149" t="s">
        <v>2701</v>
      </c>
      <c r="AE1038" s="148" t="s">
        <v>349</v>
      </c>
      <c r="AF1038" s="148"/>
      <c r="AG1038" s="149"/>
      <c r="AH1038" s="148"/>
      <c r="AI1038" s="148"/>
      <c r="AJ1038" s="149"/>
      <c r="AK1038" s="148" t="str">
        <f t="shared" si="48"/>
        <v>GFS</v>
      </c>
      <c r="AL1038" s="148" t="str">
        <f t="shared" si="49"/>
        <v>Non- ICB</v>
      </c>
      <c r="AM1038" s="196" t="str">
        <f t="shared" si="50"/>
        <v>GFS/Non- ICB</v>
      </c>
    </row>
    <row r="1039" spans="1:39" x14ac:dyDescent="0.25">
      <c r="A1039" s="195" t="str">
        <f>IF(ISERROR(MATCH(H1039,PriorMonth!H:H,0)),"New","Unresolved")</f>
        <v>Unresolved</v>
      </c>
      <c r="B1039" s="148">
        <v>8520</v>
      </c>
      <c r="C1039" s="149" t="s">
        <v>842</v>
      </c>
      <c r="D1039" s="148" t="s">
        <v>19</v>
      </c>
      <c r="E1039" s="148">
        <v>1750</v>
      </c>
      <c r="F1039" s="149" t="s">
        <v>159</v>
      </c>
      <c r="G1039" s="148" t="s">
        <v>18</v>
      </c>
      <c r="H1039" s="148">
        <v>85207120000016</v>
      </c>
      <c r="I1039" s="149" t="s">
        <v>538</v>
      </c>
      <c r="J1039" s="148" t="s">
        <v>2047</v>
      </c>
      <c r="K1039" s="148">
        <v>42774</v>
      </c>
      <c r="L1039" s="149">
        <v>119</v>
      </c>
      <c r="M1039" s="148" t="s">
        <v>111</v>
      </c>
      <c r="N1039" s="148" t="s">
        <v>42</v>
      </c>
      <c r="O1039" s="149">
        <v>42860</v>
      </c>
      <c r="P1039" s="148" t="s">
        <v>1878</v>
      </c>
      <c r="Q1039" s="148">
        <v>33</v>
      </c>
      <c r="R1039" s="149" t="s">
        <v>34</v>
      </c>
      <c r="S1039" s="148">
        <v>319854.17</v>
      </c>
      <c r="T1039" s="148" t="s">
        <v>197</v>
      </c>
      <c r="U1039" s="149">
        <v>4421.92</v>
      </c>
      <c r="V1039" s="148" t="s">
        <v>197</v>
      </c>
      <c r="W1039" s="148">
        <v>319854.17510560731</v>
      </c>
      <c r="X1039" s="149" t="s">
        <v>100</v>
      </c>
      <c r="Y1039" s="148" t="s">
        <v>114</v>
      </c>
      <c r="Z1039" s="148">
        <v>4.42</v>
      </c>
      <c r="AA1039" s="149">
        <v>1</v>
      </c>
      <c r="AB1039" s="148" t="s">
        <v>630</v>
      </c>
      <c r="AC1039" s="148" t="s">
        <v>2042</v>
      </c>
      <c r="AD1039" s="149" t="s">
        <v>2043</v>
      </c>
      <c r="AE1039" s="148" t="s">
        <v>350</v>
      </c>
      <c r="AF1039" s="148"/>
      <c r="AG1039" s="149"/>
      <c r="AH1039" s="148"/>
      <c r="AI1039" s="148"/>
      <c r="AJ1039" s="149"/>
      <c r="AK1039" s="148" t="str">
        <f t="shared" si="48"/>
        <v>GFS</v>
      </c>
      <c r="AL1039" s="148" t="str">
        <f t="shared" si="49"/>
        <v>ICB</v>
      </c>
      <c r="AM1039" s="196" t="str">
        <f t="shared" si="50"/>
        <v>GFS/ICB</v>
      </c>
    </row>
    <row r="1040" spans="1:39" x14ac:dyDescent="0.25">
      <c r="A1040" s="195" t="str">
        <f>IF(ISERROR(MATCH(H1040,PriorMonth!H:H,0)),"New","Unresolved")</f>
        <v>New</v>
      </c>
      <c r="B1040" s="148">
        <v>8520</v>
      </c>
      <c r="C1040" s="149" t="s">
        <v>842</v>
      </c>
      <c r="D1040" s="148" t="s">
        <v>19</v>
      </c>
      <c r="E1040" s="148">
        <v>1750</v>
      </c>
      <c r="F1040" s="149" t="s">
        <v>159</v>
      </c>
      <c r="G1040" s="148" t="s">
        <v>18</v>
      </c>
      <c r="H1040" s="148">
        <v>85202820000880</v>
      </c>
      <c r="I1040" s="149" t="s">
        <v>538</v>
      </c>
      <c r="J1040" s="148" t="s">
        <v>68</v>
      </c>
      <c r="K1040" s="148">
        <v>42858</v>
      </c>
      <c r="L1040" s="149">
        <v>35</v>
      </c>
      <c r="M1040" s="148" t="s">
        <v>111</v>
      </c>
      <c r="N1040" s="148" t="s">
        <v>42</v>
      </c>
      <c r="O1040" s="149">
        <v>42893</v>
      </c>
      <c r="P1040" s="148" t="s">
        <v>1878</v>
      </c>
      <c r="Q1040" s="148">
        <v>0</v>
      </c>
      <c r="R1040" s="149" t="s">
        <v>33</v>
      </c>
      <c r="S1040" s="148">
        <v>318500.73</v>
      </c>
      <c r="T1040" s="148" t="s">
        <v>197</v>
      </c>
      <c r="U1040" s="149">
        <v>4403.21</v>
      </c>
      <c r="V1040" s="148" t="s">
        <v>197</v>
      </c>
      <c r="W1040" s="148">
        <v>318500.81013830216</v>
      </c>
      <c r="X1040" s="149" t="s">
        <v>100</v>
      </c>
      <c r="Y1040" s="148" t="s">
        <v>114</v>
      </c>
      <c r="Z1040" s="148">
        <v>4.4000000000000004</v>
      </c>
      <c r="AA1040" s="149">
        <v>1</v>
      </c>
      <c r="AB1040" s="148" t="s">
        <v>630</v>
      </c>
      <c r="AC1040" s="148" t="s">
        <v>2042</v>
      </c>
      <c r="AD1040" s="149" t="s">
        <v>2043</v>
      </c>
      <c r="AE1040" s="148" t="s">
        <v>350</v>
      </c>
      <c r="AF1040" s="148"/>
      <c r="AG1040" s="149"/>
      <c r="AH1040" s="148"/>
      <c r="AI1040" s="148"/>
      <c r="AJ1040" s="149"/>
      <c r="AK1040" s="148" t="str">
        <f t="shared" si="48"/>
        <v>GFS</v>
      </c>
      <c r="AL1040" s="148" t="str">
        <f t="shared" si="49"/>
        <v>ICB</v>
      </c>
      <c r="AM1040" s="196" t="str">
        <f t="shared" si="50"/>
        <v>GFS/ICB</v>
      </c>
    </row>
    <row r="1041" spans="1:39" x14ac:dyDescent="0.25">
      <c r="A1041" s="195" t="str">
        <f>IF(ISERROR(MATCH(H1041,PriorMonth!H:H,0)),"New","Unresolved")</f>
        <v>New</v>
      </c>
      <c r="B1041" s="148">
        <v>8310</v>
      </c>
      <c r="C1041" s="149" t="s">
        <v>170</v>
      </c>
      <c r="D1041" s="148" t="s">
        <v>14</v>
      </c>
      <c r="E1041" s="148">
        <v>795</v>
      </c>
      <c r="F1041" s="149" t="s">
        <v>264</v>
      </c>
      <c r="G1041" s="148" t="s">
        <v>14</v>
      </c>
      <c r="H1041" s="148" t="s">
        <v>3004</v>
      </c>
      <c r="I1041" s="149" t="s">
        <v>277</v>
      </c>
      <c r="J1041" s="148" t="s">
        <v>241</v>
      </c>
      <c r="K1041" s="148">
        <v>42829</v>
      </c>
      <c r="L1041" s="149">
        <v>64</v>
      </c>
      <c r="M1041" s="148" t="s">
        <v>111</v>
      </c>
      <c r="N1041" s="148" t="s">
        <v>42</v>
      </c>
      <c r="O1041" s="149">
        <v>42892</v>
      </c>
      <c r="P1041" s="148" t="s">
        <v>1878</v>
      </c>
      <c r="Q1041" s="148">
        <v>1</v>
      </c>
      <c r="R1041" s="149" t="s">
        <v>33</v>
      </c>
      <c r="S1041" s="148">
        <v>18339.89</v>
      </c>
      <c r="T1041" s="148" t="s">
        <v>242</v>
      </c>
      <c r="U1041" s="149">
        <v>4396.79</v>
      </c>
      <c r="V1041" s="148" t="s">
        <v>242</v>
      </c>
      <c r="W1041" s="148">
        <v>18339.887677943363</v>
      </c>
      <c r="X1041" s="149" t="s">
        <v>100</v>
      </c>
      <c r="Y1041" s="148" t="s">
        <v>107</v>
      </c>
      <c r="Z1041" s="148">
        <v>4.4000000000000004</v>
      </c>
      <c r="AA1041" s="149">
        <v>1</v>
      </c>
      <c r="AB1041" s="148" t="s">
        <v>630</v>
      </c>
      <c r="AC1041" s="148" t="s">
        <v>471</v>
      </c>
      <c r="AD1041" s="149" t="s">
        <v>3001</v>
      </c>
      <c r="AE1041" s="148" t="s">
        <v>350</v>
      </c>
      <c r="AF1041" s="148"/>
      <c r="AG1041" s="149"/>
      <c r="AH1041" s="148"/>
      <c r="AI1041" s="148"/>
      <c r="AJ1041" s="149"/>
      <c r="AK1041" s="148" t="str">
        <f t="shared" si="48"/>
        <v>GFS</v>
      </c>
      <c r="AL1041" s="148" t="str">
        <f t="shared" si="49"/>
        <v>Non- ICB</v>
      </c>
      <c r="AM1041" s="196" t="str">
        <f t="shared" si="50"/>
        <v>GFS/Non- ICB</v>
      </c>
    </row>
    <row r="1042" spans="1:39" x14ac:dyDescent="0.25">
      <c r="A1042" s="195" t="str">
        <f>IF(ISERROR(MATCH(H1042,PriorMonth!H:H,0)),"New","Unresolved")</f>
        <v>New</v>
      </c>
      <c r="B1042" s="148">
        <v>8520</v>
      </c>
      <c r="C1042" s="149" t="s">
        <v>842</v>
      </c>
      <c r="D1042" s="148" t="s">
        <v>19</v>
      </c>
      <c r="E1042" s="148">
        <v>1750</v>
      </c>
      <c r="F1042" s="149" t="s">
        <v>159</v>
      </c>
      <c r="G1042" s="148" t="s">
        <v>18</v>
      </c>
      <c r="H1042" s="148">
        <v>85201920006605</v>
      </c>
      <c r="I1042" s="149" t="s">
        <v>55</v>
      </c>
      <c r="J1042" s="148" t="s">
        <v>2851</v>
      </c>
      <c r="K1042" s="148">
        <v>42888</v>
      </c>
      <c r="L1042" s="149">
        <v>5</v>
      </c>
      <c r="M1042" s="148" t="s">
        <v>118</v>
      </c>
      <c r="N1042" s="148" t="s">
        <v>41</v>
      </c>
      <c r="O1042" s="149">
        <v>42893</v>
      </c>
      <c r="P1042" s="148" t="s">
        <v>1878</v>
      </c>
      <c r="Q1042" s="148">
        <v>0</v>
      </c>
      <c r="R1042" s="149" t="s">
        <v>33</v>
      </c>
      <c r="S1042" s="148">
        <v>317805</v>
      </c>
      <c r="T1042" s="148" t="s">
        <v>197</v>
      </c>
      <c r="U1042" s="149">
        <v>4393.59</v>
      </c>
      <c r="V1042" s="148" t="s">
        <v>197</v>
      </c>
      <c r="W1042" s="148">
        <v>317804.95920374978</v>
      </c>
      <c r="X1042" s="149" t="s">
        <v>100</v>
      </c>
      <c r="Y1042" s="148" t="s">
        <v>114</v>
      </c>
      <c r="Z1042" s="148">
        <v>4.3899999999999997</v>
      </c>
      <c r="AA1042" s="149">
        <v>1</v>
      </c>
      <c r="AB1042" s="148" t="s">
        <v>630</v>
      </c>
      <c r="AC1042" s="148" t="s">
        <v>949</v>
      </c>
      <c r="AD1042" s="149" t="s">
        <v>1474</v>
      </c>
      <c r="AE1042" s="148" t="s">
        <v>350</v>
      </c>
      <c r="AF1042" s="148"/>
      <c r="AG1042" s="149"/>
      <c r="AH1042" s="148"/>
      <c r="AI1042" s="148"/>
      <c r="AJ1042" s="149"/>
      <c r="AK1042" s="148" t="str">
        <f t="shared" si="48"/>
        <v>GFS</v>
      </c>
      <c r="AL1042" s="148" t="str">
        <f t="shared" si="49"/>
        <v>ICB</v>
      </c>
      <c r="AM1042" s="196" t="str">
        <f t="shared" si="50"/>
        <v>GFS/ICB</v>
      </c>
    </row>
    <row r="1043" spans="1:39" x14ac:dyDescent="0.25">
      <c r="A1043" s="195" t="str">
        <f>IF(ISERROR(MATCH(H1043,PriorMonth!H:H,0)),"New","Unresolved")</f>
        <v>New</v>
      </c>
      <c r="B1043" s="148">
        <v>3019</v>
      </c>
      <c r="C1043" s="149" t="s">
        <v>134</v>
      </c>
      <c r="D1043" s="148" t="s">
        <v>16</v>
      </c>
      <c r="E1043" s="148">
        <v>692</v>
      </c>
      <c r="F1043" s="149" t="s">
        <v>187</v>
      </c>
      <c r="G1043" s="148" t="s">
        <v>16</v>
      </c>
      <c r="H1043" s="148">
        <v>30190110008313</v>
      </c>
      <c r="I1043" s="149" t="s">
        <v>59</v>
      </c>
      <c r="J1043" s="148" t="s">
        <v>135</v>
      </c>
      <c r="K1043" s="148">
        <v>42829</v>
      </c>
      <c r="L1043" s="149">
        <v>64</v>
      </c>
      <c r="M1043" s="148" t="s">
        <v>111</v>
      </c>
      <c r="N1043" s="148" t="s">
        <v>42</v>
      </c>
      <c r="O1043" s="149">
        <v>42891</v>
      </c>
      <c r="P1043" s="148" t="s">
        <v>1878</v>
      </c>
      <c r="Q1043" s="148">
        <v>2</v>
      </c>
      <c r="R1043" s="149" t="s">
        <v>33</v>
      </c>
      <c r="S1043" s="148">
        <v>4380</v>
      </c>
      <c r="T1043" s="148" t="s">
        <v>100</v>
      </c>
      <c r="U1043" s="149">
        <v>4380</v>
      </c>
      <c r="V1043" s="148" t="s">
        <v>100</v>
      </c>
      <c r="W1043" s="148">
        <v>4380</v>
      </c>
      <c r="X1043" s="149" t="s">
        <v>100</v>
      </c>
      <c r="Y1043" s="148" t="s">
        <v>107</v>
      </c>
      <c r="Z1043" s="148">
        <v>4.38</v>
      </c>
      <c r="AA1043" s="149">
        <v>1</v>
      </c>
      <c r="AB1043" s="148" t="s">
        <v>629</v>
      </c>
      <c r="AC1043" s="148" t="s">
        <v>1509</v>
      </c>
      <c r="AD1043" s="149" t="s">
        <v>1249</v>
      </c>
      <c r="AE1043" s="148" t="s">
        <v>349</v>
      </c>
      <c r="AF1043" s="148"/>
      <c r="AG1043" s="149"/>
      <c r="AH1043" s="148"/>
      <c r="AI1043" s="148"/>
      <c r="AJ1043" s="149"/>
      <c r="AK1043" s="148" t="str">
        <f t="shared" si="48"/>
        <v>GFS</v>
      </c>
      <c r="AL1043" s="148" t="str">
        <f t="shared" si="49"/>
        <v>Non- ICB</v>
      </c>
      <c r="AM1043" s="196" t="str">
        <f t="shared" si="50"/>
        <v>GFS/Non- ICB</v>
      </c>
    </row>
    <row r="1044" spans="1:39" x14ac:dyDescent="0.25">
      <c r="A1044" s="195" t="str">
        <f>IF(ISERROR(MATCH(H1044,PriorMonth!H:H,0)),"New","Unresolved")</f>
        <v>Unresolved</v>
      </c>
      <c r="B1044" s="148">
        <v>8520</v>
      </c>
      <c r="C1044" s="149" t="s">
        <v>842</v>
      </c>
      <c r="D1044" s="148" t="s">
        <v>19</v>
      </c>
      <c r="E1044" s="148">
        <v>199</v>
      </c>
      <c r="F1044" s="149" t="s">
        <v>137</v>
      </c>
      <c r="G1044" s="148" t="s">
        <v>22</v>
      </c>
      <c r="H1044" s="148">
        <v>85201210002664</v>
      </c>
      <c r="I1044" s="149" t="s">
        <v>538</v>
      </c>
      <c r="J1044" s="148" t="s">
        <v>68</v>
      </c>
      <c r="K1044" s="148">
        <v>42583</v>
      </c>
      <c r="L1044" s="149">
        <v>310</v>
      </c>
      <c r="M1044" s="148" t="s">
        <v>111</v>
      </c>
      <c r="N1044" s="148" t="s">
        <v>42</v>
      </c>
      <c r="O1044" s="149">
        <v>42648</v>
      </c>
      <c r="P1044" s="148" t="s">
        <v>406</v>
      </c>
      <c r="Q1044" s="148">
        <v>245</v>
      </c>
      <c r="R1044" s="149" t="s">
        <v>37</v>
      </c>
      <c r="S1044" s="148">
        <v>316800</v>
      </c>
      <c r="T1044" s="148" t="s">
        <v>197</v>
      </c>
      <c r="U1044" s="149">
        <v>4379.7</v>
      </c>
      <c r="V1044" s="148" t="s">
        <v>197</v>
      </c>
      <c r="W1044" s="148">
        <v>316800.24304149067</v>
      </c>
      <c r="X1044" s="149" t="s">
        <v>100</v>
      </c>
      <c r="Y1044" s="148" t="s">
        <v>114</v>
      </c>
      <c r="Z1044" s="148">
        <v>4.38</v>
      </c>
      <c r="AA1044" s="149">
        <v>1</v>
      </c>
      <c r="AB1044" s="148" t="s">
        <v>630</v>
      </c>
      <c r="AC1044" s="148" t="s">
        <v>484</v>
      </c>
      <c r="AD1044" s="149" t="s">
        <v>396</v>
      </c>
      <c r="AE1044" s="148" t="s">
        <v>350</v>
      </c>
      <c r="AF1044" s="148"/>
      <c r="AG1044" s="149"/>
      <c r="AH1044" s="148"/>
      <c r="AI1044" s="148"/>
      <c r="AJ1044" s="149"/>
      <c r="AK1044" s="148" t="str">
        <f t="shared" si="48"/>
        <v>GFS</v>
      </c>
      <c r="AL1044" s="148" t="str">
        <f t="shared" si="49"/>
        <v>Non- ICB</v>
      </c>
      <c r="AM1044" s="196" t="str">
        <f t="shared" si="50"/>
        <v>GFS/Non- ICB</v>
      </c>
    </row>
    <row r="1045" spans="1:39" x14ac:dyDescent="0.25">
      <c r="A1045" s="195" t="str">
        <f>IF(ISERROR(MATCH(H1045,PriorMonth!H:H,0)),"New","Unresolved")</f>
        <v>Unresolved</v>
      </c>
      <c r="B1045" s="148">
        <v>3019</v>
      </c>
      <c r="C1045" s="149" t="s">
        <v>134</v>
      </c>
      <c r="D1045" s="148" t="s">
        <v>16</v>
      </c>
      <c r="E1045" s="148">
        <v>8113</v>
      </c>
      <c r="F1045" s="149" t="s">
        <v>201</v>
      </c>
      <c r="G1045" s="148" t="s">
        <v>22</v>
      </c>
      <c r="H1045" s="148">
        <v>30190110007798</v>
      </c>
      <c r="I1045" s="149" t="s">
        <v>59</v>
      </c>
      <c r="J1045" s="148" t="s">
        <v>135</v>
      </c>
      <c r="K1045" s="148">
        <v>42697</v>
      </c>
      <c r="L1045" s="149">
        <v>196</v>
      </c>
      <c r="M1045" s="148" t="s">
        <v>118</v>
      </c>
      <c r="N1045" s="148" t="s">
        <v>41</v>
      </c>
      <c r="O1045" s="149">
        <v>42706</v>
      </c>
      <c r="P1045" s="148" t="s">
        <v>651</v>
      </c>
      <c r="Q1045" s="148">
        <v>187</v>
      </c>
      <c r="R1045" s="149" t="s">
        <v>37</v>
      </c>
      <c r="S1045" s="148">
        <v>4363.16</v>
      </c>
      <c r="T1045" s="148" t="s">
        <v>100</v>
      </c>
      <c r="U1045" s="149">
        <v>4363.16</v>
      </c>
      <c r="V1045" s="148" t="s">
        <v>100</v>
      </c>
      <c r="W1045" s="148">
        <v>4363.16</v>
      </c>
      <c r="X1045" s="149" t="s">
        <v>100</v>
      </c>
      <c r="Y1045" s="148" t="s">
        <v>114</v>
      </c>
      <c r="Z1045" s="148">
        <v>4.3600000000000003</v>
      </c>
      <c r="AA1045" s="149">
        <v>1</v>
      </c>
      <c r="AB1045" s="148" t="s">
        <v>629</v>
      </c>
      <c r="AC1045" s="148" t="s">
        <v>439</v>
      </c>
      <c r="AD1045" s="149" t="s">
        <v>758</v>
      </c>
      <c r="AE1045" s="148" t="s">
        <v>349</v>
      </c>
      <c r="AF1045" s="148"/>
      <c r="AG1045" s="149"/>
      <c r="AH1045" s="148"/>
      <c r="AI1045" s="148"/>
      <c r="AJ1045" s="149"/>
      <c r="AK1045" s="148" t="str">
        <f t="shared" si="48"/>
        <v>GFS</v>
      </c>
      <c r="AL1045" s="148" t="str">
        <f t="shared" si="49"/>
        <v>Non- ICB</v>
      </c>
      <c r="AM1045" s="196" t="str">
        <f t="shared" si="50"/>
        <v>GFS/Non- ICB</v>
      </c>
    </row>
    <row r="1046" spans="1:39" x14ac:dyDescent="0.25">
      <c r="A1046" s="195" t="str">
        <f>IF(ISERROR(MATCH(H1046,PriorMonth!H:H,0)),"New","Unresolved")</f>
        <v>Unresolved</v>
      </c>
      <c r="B1046" s="148">
        <v>8520</v>
      </c>
      <c r="C1046" s="149" t="s">
        <v>842</v>
      </c>
      <c r="D1046" s="148" t="s">
        <v>19</v>
      </c>
      <c r="E1046" s="148">
        <v>3100</v>
      </c>
      <c r="F1046" s="149" t="s">
        <v>274</v>
      </c>
      <c r="G1046" s="148" t="s">
        <v>13</v>
      </c>
      <c r="H1046" s="148" t="s">
        <v>1323</v>
      </c>
      <c r="I1046" s="149" t="s">
        <v>538</v>
      </c>
      <c r="J1046" s="148" t="s">
        <v>19</v>
      </c>
      <c r="K1046" s="148">
        <v>42769</v>
      </c>
      <c r="L1046" s="149">
        <v>124</v>
      </c>
      <c r="M1046" s="148" t="s">
        <v>111</v>
      </c>
      <c r="N1046" s="148" t="s">
        <v>42</v>
      </c>
      <c r="O1046" s="149">
        <v>42797</v>
      </c>
      <c r="P1046" s="148" t="s">
        <v>838</v>
      </c>
      <c r="Q1046" s="148">
        <v>96</v>
      </c>
      <c r="R1046" s="149" t="s">
        <v>36</v>
      </c>
      <c r="S1046" s="148">
        <v>315461</v>
      </c>
      <c r="T1046" s="148" t="s">
        <v>197</v>
      </c>
      <c r="U1046" s="149">
        <v>4361.1899999999996</v>
      </c>
      <c r="V1046" s="148" t="s">
        <v>197</v>
      </c>
      <c r="W1046" s="148">
        <v>315461.34482958162</v>
      </c>
      <c r="X1046" s="149" t="s">
        <v>100</v>
      </c>
      <c r="Y1046" s="148" t="s">
        <v>114</v>
      </c>
      <c r="Z1046" s="148">
        <v>4.3600000000000003</v>
      </c>
      <c r="AA1046" s="149">
        <v>1</v>
      </c>
      <c r="AB1046" s="148" t="s">
        <v>630</v>
      </c>
      <c r="AC1046" s="148" t="s">
        <v>458</v>
      </c>
      <c r="AD1046" s="149" t="s">
        <v>352</v>
      </c>
      <c r="AE1046" s="148" t="s">
        <v>350</v>
      </c>
      <c r="AF1046" s="148"/>
      <c r="AG1046" s="149"/>
      <c r="AH1046" s="148"/>
      <c r="AI1046" s="148"/>
      <c r="AJ1046" s="149"/>
      <c r="AK1046" s="148" t="str">
        <f t="shared" si="48"/>
        <v>Non-GFS</v>
      </c>
      <c r="AL1046" s="148" t="str">
        <f t="shared" si="49"/>
        <v>Non- ICB</v>
      </c>
      <c r="AM1046" s="196" t="str">
        <f t="shared" si="50"/>
        <v>Non-GFS/Non- ICB</v>
      </c>
    </row>
    <row r="1047" spans="1:39" x14ac:dyDescent="0.25">
      <c r="A1047" s="195" t="str">
        <f>IF(ISERROR(MATCH(H1047,PriorMonth!H:H,0)),"New","Unresolved")</f>
        <v>New</v>
      </c>
      <c r="B1047" s="148">
        <v>8310</v>
      </c>
      <c r="C1047" s="149" t="s">
        <v>170</v>
      </c>
      <c r="D1047" s="148" t="s">
        <v>14</v>
      </c>
      <c r="E1047" s="148">
        <v>413</v>
      </c>
      <c r="F1047" s="149" t="s">
        <v>136</v>
      </c>
      <c r="G1047" s="148" t="s">
        <v>13</v>
      </c>
      <c r="H1047" s="148" t="s">
        <v>2999</v>
      </c>
      <c r="I1047" s="149" t="s">
        <v>57</v>
      </c>
      <c r="J1047" s="148" t="s">
        <v>133</v>
      </c>
      <c r="K1047" s="148">
        <v>42829</v>
      </c>
      <c r="L1047" s="149">
        <v>64</v>
      </c>
      <c r="M1047" s="148" t="s">
        <v>161</v>
      </c>
      <c r="N1047" s="148" t="s">
        <v>128</v>
      </c>
      <c r="O1047" s="149">
        <v>42893</v>
      </c>
      <c r="P1047" s="148" t="s">
        <v>1878</v>
      </c>
      <c r="Q1047" s="148">
        <v>0</v>
      </c>
      <c r="R1047" s="149" t="s">
        <v>33</v>
      </c>
      <c r="S1047" s="148">
        <v>18173.95</v>
      </c>
      <c r="T1047" s="148" t="s">
        <v>242</v>
      </c>
      <c r="U1047" s="149">
        <v>4357.01</v>
      </c>
      <c r="V1047" s="148" t="s">
        <v>242</v>
      </c>
      <c r="W1047" s="148">
        <v>18173.957367005478</v>
      </c>
      <c r="X1047" s="149" t="s">
        <v>100</v>
      </c>
      <c r="Y1047" s="148" t="s">
        <v>114</v>
      </c>
      <c r="Z1047" s="148">
        <v>4.3600000000000003</v>
      </c>
      <c r="AA1047" s="149">
        <v>1</v>
      </c>
      <c r="AB1047" s="148" t="s">
        <v>630</v>
      </c>
      <c r="AC1047" s="148" t="s">
        <v>428</v>
      </c>
      <c r="AD1047" s="149" t="s">
        <v>690</v>
      </c>
      <c r="AE1047" s="148" t="s">
        <v>350</v>
      </c>
      <c r="AF1047" s="148"/>
      <c r="AG1047" s="149"/>
      <c r="AH1047" s="148"/>
      <c r="AI1047" s="148"/>
      <c r="AJ1047" s="149"/>
      <c r="AK1047" s="148" t="str">
        <f t="shared" si="48"/>
        <v>GFS</v>
      </c>
      <c r="AL1047" s="148" t="str">
        <f t="shared" si="49"/>
        <v>Non- ICB</v>
      </c>
      <c r="AM1047" s="196" t="str">
        <f t="shared" si="50"/>
        <v>GFS/Non- ICB</v>
      </c>
    </row>
    <row r="1048" spans="1:39" x14ac:dyDescent="0.25">
      <c r="A1048" s="195" t="str">
        <f>IF(ISERROR(MATCH(H1048,PriorMonth!H:H,0)),"New","Unresolved")</f>
        <v>New</v>
      </c>
      <c r="B1048" s="148">
        <v>413</v>
      </c>
      <c r="C1048" s="149" t="s">
        <v>136</v>
      </c>
      <c r="D1048" s="148" t="s">
        <v>13</v>
      </c>
      <c r="E1048" s="148">
        <v>8205</v>
      </c>
      <c r="F1048" s="149" t="s">
        <v>130</v>
      </c>
      <c r="G1048" s="148" t="s">
        <v>14</v>
      </c>
      <c r="H1048" s="148">
        <v>4130110183262</v>
      </c>
      <c r="I1048" s="149" t="s">
        <v>537</v>
      </c>
      <c r="J1048" s="148" t="s">
        <v>150</v>
      </c>
      <c r="K1048" s="148">
        <v>42853</v>
      </c>
      <c r="L1048" s="149">
        <v>40</v>
      </c>
      <c r="M1048" s="148" t="s">
        <v>127</v>
      </c>
      <c r="N1048" s="148" t="s">
        <v>128</v>
      </c>
      <c r="O1048" s="149">
        <v>42892</v>
      </c>
      <c r="P1048" s="148" t="s">
        <v>1878</v>
      </c>
      <c r="Q1048" s="148">
        <v>1</v>
      </c>
      <c r="R1048" s="149" t="s">
        <v>33</v>
      </c>
      <c r="S1048" s="148">
        <v>4348.76</v>
      </c>
      <c r="T1048" s="148" t="s">
        <v>100</v>
      </c>
      <c r="U1048" s="149">
        <v>4348.76</v>
      </c>
      <c r="V1048" s="148" t="s">
        <v>100</v>
      </c>
      <c r="W1048" s="148">
        <v>4348.76</v>
      </c>
      <c r="X1048" s="149" t="s">
        <v>100</v>
      </c>
      <c r="Y1048" s="148" t="s">
        <v>114</v>
      </c>
      <c r="Z1048" s="148">
        <v>4.3499999999999996</v>
      </c>
      <c r="AA1048" s="149">
        <v>1</v>
      </c>
      <c r="AB1048" s="148" t="s">
        <v>629</v>
      </c>
      <c r="AC1048" s="148" t="s">
        <v>762</v>
      </c>
      <c r="AD1048" s="149" t="s">
        <v>1491</v>
      </c>
      <c r="AE1048" s="148" t="s">
        <v>349</v>
      </c>
      <c r="AF1048" s="148"/>
      <c r="AG1048" s="149"/>
      <c r="AH1048" s="148"/>
      <c r="AI1048" s="148"/>
      <c r="AJ1048" s="149"/>
      <c r="AK1048" s="148" t="str">
        <f t="shared" si="48"/>
        <v>GFS</v>
      </c>
      <c r="AL1048" s="148" t="str">
        <f t="shared" si="49"/>
        <v>Non- ICB</v>
      </c>
      <c r="AM1048" s="196" t="str">
        <f t="shared" si="50"/>
        <v>GFS/Non- ICB</v>
      </c>
    </row>
    <row r="1049" spans="1:39" x14ac:dyDescent="0.25">
      <c r="A1049" s="195" t="str">
        <f>IF(ISERROR(MATCH(H1049,PriorMonth!H:H,0)),"New","Unresolved")</f>
        <v>Unresolved</v>
      </c>
      <c r="B1049" s="148">
        <v>8520</v>
      </c>
      <c r="C1049" s="149" t="s">
        <v>842</v>
      </c>
      <c r="D1049" s="148" t="s">
        <v>19</v>
      </c>
      <c r="E1049" s="148">
        <v>199</v>
      </c>
      <c r="F1049" s="149" t="s">
        <v>137</v>
      </c>
      <c r="G1049" s="148" t="s">
        <v>22</v>
      </c>
      <c r="H1049" s="148" t="s">
        <v>1452</v>
      </c>
      <c r="I1049" s="149" t="s">
        <v>54</v>
      </c>
      <c r="J1049" s="148" t="s">
        <v>381</v>
      </c>
      <c r="K1049" s="148">
        <v>42768</v>
      </c>
      <c r="L1049" s="149">
        <v>125</v>
      </c>
      <c r="M1049" s="148" t="s">
        <v>118</v>
      </c>
      <c r="N1049" s="148" t="s">
        <v>41</v>
      </c>
      <c r="O1049" s="149">
        <v>42830</v>
      </c>
      <c r="P1049" s="148" t="s">
        <v>838</v>
      </c>
      <c r="Q1049" s="148">
        <v>63</v>
      </c>
      <c r="R1049" s="149" t="s">
        <v>35</v>
      </c>
      <c r="S1049" s="148">
        <v>6550</v>
      </c>
      <c r="T1049" s="148" t="s">
        <v>581</v>
      </c>
      <c r="U1049" s="149">
        <v>4335.45</v>
      </c>
      <c r="V1049" s="148" t="s">
        <v>197</v>
      </c>
      <c r="W1049" s="148">
        <v>313599.47341010359</v>
      </c>
      <c r="X1049" s="149" t="s">
        <v>100</v>
      </c>
      <c r="Y1049" s="148" t="s">
        <v>114</v>
      </c>
      <c r="Z1049" s="148">
        <v>4.34</v>
      </c>
      <c r="AA1049" s="149">
        <v>1</v>
      </c>
      <c r="AB1049" s="148" t="s">
        <v>630</v>
      </c>
      <c r="AC1049" s="148" t="s">
        <v>484</v>
      </c>
      <c r="AD1049" s="149" t="s">
        <v>363</v>
      </c>
      <c r="AE1049" s="148" t="s">
        <v>349</v>
      </c>
      <c r="AF1049" s="148"/>
      <c r="AG1049" s="149"/>
      <c r="AH1049" s="148"/>
      <c r="AI1049" s="148"/>
      <c r="AJ1049" s="149"/>
      <c r="AK1049" s="148" t="str">
        <f t="shared" si="48"/>
        <v>Non-GFS</v>
      </c>
      <c r="AL1049" s="148" t="str">
        <f t="shared" si="49"/>
        <v>Non- ICB</v>
      </c>
      <c r="AM1049" s="196" t="str">
        <f t="shared" si="50"/>
        <v>Non-GFS/Non- ICB</v>
      </c>
    </row>
    <row r="1050" spans="1:39" x14ac:dyDescent="0.25">
      <c r="A1050" s="195" t="str">
        <f>IF(ISERROR(MATCH(H1050,PriorMonth!H:H,0)),"New","Unresolved")</f>
        <v>Unresolved</v>
      </c>
      <c r="B1050" s="148">
        <v>8520</v>
      </c>
      <c r="C1050" s="149" t="s">
        <v>842</v>
      </c>
      <c r="D1050" s="148" t="s">
        <v>19</v>
      </c>
      <c r="E1050" s="148">
        <v>199</v>
      </c>
      <c r="F1050" s="149" t="s">
        <v>137</v>
      </c>
      <c r="G1050" s="148" t="s">
        <v>22</v>
      </c>
      <c r="H1050" s="148">
        <v>85200710012386</v>
      </c>
      <c r="I1050" s="149" t="s">
        <v>277</v>
      </c>
      <c r="J1050" s="148" t="s">
        <v>222</v>
      </c>
      <c r="K1050" s="148">
        <v>42584</v>
      </c>
      <c r="L1050" s="149">
        <v>309</v>
      </c>
      <c r="M1050" s="148" t="s">
        <v>111</v>
      </c>
      <c r="N1050" s="148" t="s">
        <v>42</v>
      </c>
      <c r="O1050" s="149">
        <v>42618</v>
      </c>
      <c r="P1050" s="148" t="s">
        <v>406</v>
      </c>
      <c r="Q1050" s="148">
        <v>275</v>
      </c>
      <c r="R1050" s="149" t="s">
        <v>37</v>
      </c>
      <c r="S1050" s="148">
        <v>311508.09000000003</v>
      </c>
      <c r="T1050" s="148" t="s">
        <v>197</v>
      </c>
      <c r="U1050" s="149">
        <v>4306.54</v>
      </c>
      <c r="V1050" s="148" t="s">
        <v>197</v>
      </c>
      <c r="W1050" s="148">
        <v>311508.30391759734</v>
      </c>
      <c r="X1050" s="149" t="s">
        <v>100</v>
      </c>
      <c r="Y1050" s="148" t="s">
        <v>114</v>
      </c>
      <c r="Z1050" s="148">
        <v>4.3099999999999996</v>
      </c>
      <c r="AA1050" s="149">
        <v>1</v>
      </c>
      <c r="AB1050" s="148" t="s">
        <v>630</v>
      </c>
      <c r="AC1050" s="148" t="s">
        <v>484</v>
      </c>
      <c r="AD1050" s="149" t="s">
        <v>396</v>
      </c>
      <c r="AE1050" s="148" t="s">
        <v>350</v>
      </c>
      <c r="AF1050" s="148"/>
      <c r="AG1050" s="149"/>
      <c r="AH1050" s="148"/>
      <c r="AI1050" s="148"/>
      <c r="AJ1050" s="149"/>
      <c r="AK1050" s="148" t="str">
        <f t="shared" si="48"/>
        <v>GFS</v>
      </c>
      <c r="AL1050" s="148" t="str">
        <f t="shared" si="49"/>
        <v>Non- ICB</v>
      </c>
      <c r="AM1050" s="196" t="str">
        <f t="shared" si="50"/>
        <v>GFS/Non- ICB</v>
      </c>
    </row>
    <row r="1051" spans="1:39" x14ac:dyDescent="0.25">
      <c r="A1051" s="195" t="str">
        <f>IF(ISERROR(MATCH(H1051,PriorMonth!H:H,0)),"New","Unresolved")</f>
        <v>Unresolved</v>
      </c>
      <c r="B1051" s="148">
        <v>8520</v>
      </c>
      <c r="C1051" s="149" t="s">
        <v>842</v>
      </c>
      <c r="D1051" s="148" t="s">
        <v>19</v>
      </c>
      <c r="E1051" s="148">
        <v>199</v>
      </c>
      <c r="F1051" s="149" t="s">
        <v>137</v>
      </c>
      <c r="G1051" s="148" t="s">
        <v>22</v>
      </c>
      <c r="H1051" s="148">
        <v>85200710013286</v>
      </c>
      <c r="I1051" s="149" t="s">
        <v>277</v>
      </c>
      <c r="J1051" s="148" t="s">
        <v>562</v>
      </c>
      <c r="K1051" s="148">
        <v>42704</v>
      </c>
      <c r="L1051" s="149">
        <v>189</v>
      </c>
      <c r="M1051" s="148" t="s">
        <v>111</v>
      </c>
      <c r="N1051" s="148" t="s">
        <v>42</v>
      </c>
      <c r="O1051" s="149">
        <v>42776</v>
      </c>
      <c r="P1051" s="148" t="s">
        <v>838</v>
      </c>
      <c r="Q1051" s="148">
        <v>117</v>
      </c>
      <c r="R1051" s="149" t="s">
        <v>36</v>
      </c>
      <c r="S1051" s="148">
        <v>310800</v>
      </c>
      <c r="T1051" s="148" t="s">
        <v>197</v>
      </c>
      <c r="U1051" s="149">
        <v>4296.75</v>
      </c>
      <c r="V1051" s="148" t="s">
        <v>197</v>
      </c>
      <c r="W1051" s="148">
        <v>310800.15624095825</v>
      </c>
      <c r="X1051" s="149" t="s">
        <v>100</v>
      </c>
      <c r="Y1051" s="148" t="s">
        <v>114</v>
      </c>
      <c r="Z1051" s="148">
        <v>4.3</v>
      </c>
      <c r="AA1051" s="149">
        <v>1</v>
      </c>
      <c r="AB1051" s="148" t="s">
        <v>630</v>
      </c>
      <c r="AC1051" s="148" t="s">
        <v>484</v>
      </c>
      <c r="AD1051" s="149" t="s">
        <v>396</v>
      </c>
      <c r="AE1051" s="148" t="s">
        <v>350</v>
      </c>
      <c r="AF1051" s="148"/>
      <c r="AG1051" s="149"/>
      <c r="AH1051" s="148"/>
      <c r="AI1051" s="148"/>
      <c r="AJ1051" s="149"/>
      <c r="AK1051" s="148" t="str">
        <f t="shared" si="48"/>
        <v>GFS</v>
      </c>
      <c r="AL1051" s="148" t="str">
        <f t="shared" si="49"/>
        <v>Non- ICB</v>
      </c>
      <c r="AM1051" s="196" t="str">
        <f t="shared" si="50"/>
        <v>GFS/Non- ICB</v>
      </c>
    </row>
    <row r="1052" spans="1:39" x14ac:dyDescent="0.25">
      <c r="A1052" s="195" t="str">
        <f>IF(ISERROR(MATCH(H1052,PriorMonth!H:H,0)),"New","Unresolved")</f>
        <v>Unresolved</v>
      </c>
      <c r="B1052" s="148">
        <v>8520</v>
      </c>
      <c r="C1052" s="149" t="s">
        <v>842</v>
      </c>
      <c r="D1052" s="148" t="s">
        <v>19</v>
      </c>
      <c r="E1052" s="148">
        <v>795</v>
      </c>
      <c r="F1052" s="149" t="s">
        <v>264</v>
      </c>
      <c r="G1052" s="148" t="s">
        <v>14</v>
      </c>
      <c r="H1052" s="148" t="s">
        <v>1636</v>
      </c>
      <c r="I1052" s="149" t="s">
        <v>57</v>
      </c>
      <c r="J1052" s="148" t="s">
        <v>381</v>
      </c>
      <c r="K1052" s="148">
        <v>42769</v>
      </c>
      <c r="L1052" s="149">
        <v>124</v>
      </c>
      <c r="M1052" s="148" t="s">
        <v>111</v>
      </c>
      <c r="N1052" s="148" t="s">
        <v>42</v>
      </c>
      <c r="O1052" s="149">
        <v>42831</v>
      </c>
      <c r="P1052" s="148" t="s">
        <v>838</v>
      </c>
      <c r="Q1052" s="148">
        <v>62</v>
      </c>
      <c r="R1052" s="149" t="s">
        <v>35</v>
      </c>
      <c r="S1052" s="148">
        <v>311346</v>
      </c>
      <c r="T1052" s="148" t="s">
        <v>197</v>
      </c>
      <c r="U1052" s="149">
        <v>4304.3</v>
      </c>
      <c r="V1052" s="148" t="s">
        <v>197</v>
      </c>
      <c r="W1052" s="148">
        <v>311346.27625716105</v>
      </c>
      <c r="X1052" s="149" t="s">
        <v>100</v>
      </c>
      <c r="Y1052" s="148" t="s">
        <v>114</v>
      </c>
      <c r="Z1052" s="148">
        <v>4.3</v>
      </c>
      <c r="AA1052" s="149">
        <v>1</v>
      </c>
      <c r="AB1052" s="148" t="s">
        <v>630</v>
      </c>
      <c r="AC1052" s="148" t="s">
        <v>426</v>
      </c>
      <c r="AD1052" s="149" t="s">
        <v>361</v>
      </c>
      <c r="AE1052" s="148" t="s">
        <v>350</v>
      </c>
      <c r="AF1052" s="148"/>
      <c r="AG1052" s="149"/>
      <c r="AH1052" s="148"/>
      <c r="AI1052" s="148"/>
      <c r="AJ1052" s="149"/>
      <c r="AK1052" s="148" t="str">
        <f t="shared" si="48"/>
        <v>Non-GFS</v>
      </c>
      <c r="AL1052" s="148" t="str">
        <f t="shared" si="49"/>
        <v>Non- ICB</v>
      </c>
      <c r="AM1052" s="196" t="str">
        <f t="shared" si="50"/>
        <v>Non-GFS/Non- ICB</v>
      </c>
    </row>
    <row r="1053" spans="1:39" x14ac:dyDescent="0.25">
      <c r="A1053" s="195" t="str">
        <f>IF(ISERROR(MATCH(H1053,PriorMonth!H:H,0)),"New","Unresolved")</f>
        <v>New</v>
      </c>
      <c r="B1053" s="148">
        <v>8310</v>
      </c>
      <c r="C1053" s="149" t="s">
        <v>170</v>
      </c>
      <c r="D1053" s="148" t="s">
        <v>14</v>
      </c>
      <c r="E1053" s="148">
        <v>413</v>
      </c>
      <c r="F1053" s="149" t="s">
        <v>136</v>
      </c>
      <c r="G1053" s="148" t="s">
        <v>13</v>
      </c>
      <c r="H1053" s="148" t="s">
        <v>2998</v>
      </c>
      <c r="I1053" s="149" t="s">
        <v>57</v>
      </c>
      <c r="J1053" s="148" t="s">
        <v>133</v>
      </c>
      <c r="K1053" s="148">
        <v>42829</v>
      </c>
      <c r="L1053" s="149">
        <v>64</v>
      </c>
      <c r="M1053" s="148" t="s">
        <v>161</v>
      </c>
      <c r="N1053" s="148" t="s">
        <v>128</v>
      </c>
      <c r="O1053" s="149">
        <v>42893</v>
      </c>
      <c r="P1053" s="148" t="s">
        <v>1878</v>
      </c>
      <c r="Q1053" s="148">
        <v>0</v>
      </c>
      <c r="R1053" s="149" t="s">
        <v>33</v>
      </c>
      <c r="S1053" s="148">
        <v>17919.16</v>
      </c>
      <c r="T1053" s="148" t="s">
        <v>242</v>
      </c>
      <c r="U1053" s="149">
        <v>4295.93</v>
      </c>
      <c r="V1053" s="148" t="s">
        <v>242</v>
      </c>
      <c r="W1053" s="148">
        <v>17919.180509486978</v>
      </c>
      <c r="X1053" s="149" t="s">
        <v>100</v>
      </c>
      <c r="Y1053" s="148" t="s">
        <v>114</v>
      </c>
      <c r="Z1053" s="148">
        <v>4.3</v>
      </c>
      <c r="AA1053" s="149">
        <v>1</v>
      </c>
      <c r="AB1053" s="148" t="s">
        <v>630</v>
      </c>
      <c r="AC1053" s="148" t="s">
        <v>428</v>
      </c>
      <c r="AD1053" s="149" t="s">
        <v>161</v>
      </c>
      <c r="AE1053" s="148" t="s">
        <v>350</v>
      </c>
      <c r="AF1053" s="148"/>
      <c r="AG1053" s="149"/>
      <c r="AH1053" s="148"/>
      <c r="AI1053" s="148"/>
      <c r="AJ1053" s="149"/>
      <c r="AK1053" s="148" t="str">
        <f t="shared" si="48"/>
        <v>GFS</v>
      </c>
      <c r="AL1053" s="148" t="str">
        <f t="shared" si="49"/>
        <v>Non- ICB</v>
      </c>
      <c r="AM1053" s="196" t="str">
        <f t="shared" si="50"/>
        <v>GFS/Non- ICB</v>
      </c>
    </row>
    <row r="1054" spans="1:39" x14ac:dyDescent="0.25">
      <c r="A1054" s="195" t="str">
        <f>IF(ISERROR(MATCH(H1054,PriorMonth!H:H,0)),"New","Unresolved")</f>
        <v>Unresolved</v>
      </c>
      <c r="B1054" s="148">
        <v>8520</v>
      </c>
      <c r="C1054" s="149" t="s">
        <v>842</v>
      </c>
      <c r="D1054" s="148" t="s">
        <v>19</v>
      </c>
      <c r="E1054" s="148">
        <v>1340</v>
      </c>
      <c r="F1054" s="149" t="s">
        <v>146</v>
      </c>
      <c r="G1054" s="148" t="s">
        <v>21</v>
      </c>
      <c r="H1054" s="148" t="s">
        <v>1657</v>
      </c>
      <c r="I1054" s="149" t="s">
        <v>55</v>
      </c>
      <c r="J1054" s="148" t="s">
        <v>381</v>
      </c>
      <c r="K1054" s="148">
        <v>42769</v>
      </c>
      <c r="L1054" s="149">
        <v>124</v>
      </c>
      <c r="M1054" s="148" t="s">
        <v>122</v>
      </c>
      <c r="N1054" s="148" t="s">
        <v>41</v>
      </c>
      <c r="O1054" s="149">
        <v>42831</v>
      </c>
      <c r="P1054" s="148" t="s">
        <v>838</v>
      </c>
      <c r="Q1054" s="148">
        <v>62</v>
      </c>
      <c r="R1054" s="149" t="s">
        <v>35</v>
      </c>
      <c r="S1054" s="148">
        <v>310277</v>
      </c>
      <c r="T1054" s="148" t="s">
        <v>197</v>
      </c>
      <c r="U1054" s="149">
        <v>4289.5200000000004</v>
      </c>
      <c r="V1054" s="148" t="s">
        <v>197</v>
      </c>
      <c r="W1054" s="148">
        <v>310277.18303338933</v>
      </c>
      <c r="X1054" s="149" t="s">
        <v>100</v>
      </c>
      <c r="Y1054" s="148" t="s">
        <v>114</v>
      </c>
      <c r="Z1054" s="148">
        <v>4.29</v>
      </c>
      <c r="AA1054" s="149">
        <v>1</v>
      </c>
      <c r="AB1054" s="148" t="s">
        <v>630</v>
      </c>
      <c r="AC1054" s="148" t="s">
        <v>415</v>
      </c>
      <c r="AD1054" s="149" t="s">
        <v>1658</v>
      </c>
      <c r="AE1054" s="148" t="s">
        <v>350</v>
      </c>
      <c r="AF1054" s="148"/>
      <c r="AG1054" s="149"/>
      <c r="AH1054" s="148"/>
      <c r="AI1054" s="148"/>
      <c r="AJ1054" s="149"/>
      <c r="AK1054" s="148" t="str">
        <f t="shared" si="48"/>
        <v>Non-GFS</v>
      </c>
      <c r="AL1054" s="148" t="str">
        <f t="shared" si="49"/>
        <v>Non- ICB</v>
      </c>
      <c r="AM1054" s="196" t="str">
        <f t="shared" si="50"/>
        <v>Non-GFS/Non- ICB</v>
      </c>
    </row>
    <row r="1055" spans="1:39" x14ac:dyDescent="0.25">
      <c r="A1055" s="195" t="str">
        <f>IF(ISERROR(MATCH(H1055,PriorMonth!H:H,0)),"New","Unresolved")</f>
        <v>Unresolved</v>
      </c>
      <c r="B1055" s="148">
        <v>8520</v>
      </c>
      <c r="C1055" s="149" t="s">
        <v>842</v>
      </c>
      <c r="D1055" s="148" t="s">
        <v>19</v>
      </c>
      <c r="E1055" s="148">
        <v>413</v>
      </c>
      <c r="F1055" s="149" t="s">
        <v>136</v>
      </c>
      <c r="G1055" s="148" t="s">
        <v>13</v>
      </c>
      <c r="H1055" s="148" t="s">
        <v>1551</v>
      </c>
      <c r="I1055" s="149" t="s">
        <v>55</v>
      </c>
      <c r="J1055" s="148" t="s">
        <v>381</v>
      </c>
      <c r="K1055" s="148">
        <v>42768</v>
      </c>
      <c r="L1055" s="149">
        <v>125</v>
      </c>
      <c r="M1055" s="148" t="s">
        <v>122</v>
      </c>
      <c r="N1055" s="148" t="s">
        <v>41</v>
      </c>
      <c r="O1055" s="149">
        <v>42831</v>
      </c>
      <c r="P1055" s="148" t="s">
        <v>838</v>
      </c>
      <c r="Q1055" s="148">
        <v>62</v>
      </c>
      <c r="R1055" s="149" t="s">
        <v>35</v>
      </c>
      <c r="S1055" s="148">
        <v>309298</v>
      </c>
      <c r="T1055" s="148" t="s">
        <v>197</v>
      </c>
      <c r="U1055" s="149">
        <v>4275.9799999999996</v>
      </c>
      <c r="V1055" s="148" t="s">
        <v>197</v>
      </c>
      <c r="W1055" s="148">
        <v>309297.78369307326</v>
      </c>
      <c r="X1055" s="149" t="s">
        <v>100</v>
      </c>
      <c r="Y1055" s="148" t="s">
        <v>114</v>
      </c>
      <c r="Z1055" s="148">
        <v>4.28</v>
      </c>
      <c r="AA1055" s="149">
        <v>1</v>
      </c>
      <c r="AB1055" s="148" t="s">
        <v>630</v>
      </c>
      <c r="AC1055" s="148" t="s">
        <v>753</v>
      </c>
      <c r="AD1055" s="149" t="s">
        <v>377</v>
      </c>
      <c r="AE1055" s="148" t="s">
        <v>350</v>
      </c>
      <c r="AF1055" s="148"/>
      <c r="AG1055" s="149"/>
      <c r="AH1055" s="148"/>
      <c r="AI1055" s="148"/>
      <c r="AJ1055" s="149"/>
      <c r="AK1055" s="148" t="str">
        <f t="shared" si="48"/>
        <v>Non-GFS</v>
      </c>
      <c r="AL1055" s="148" t="str">
        <f t="shared" si="49"/>
        <v>Non- ICB</v>
      </c>
      <c r="AM1055" s="196" t="str">
        <f t="shared" si="50"/>
        <v>Non-GFS/Non- ICB</v>
      </c>
    </row>
    <row r="1056" spans="1:39" x14ac:dyDescent="0.25">
      <c r="A1056" s="195" t="str">
        <f>IF(ISERROR(MATCH(H1056,PriorMonth!H:H,0)),"New","Unresolved")</f>
        <v>New</v>
      </c>
      <c r="B1056" s="148">
        <v>1960</v>
      </c>
      <c r="C1056" s="149" t="s">
        <v>423</v>
      </c>
      <c r="D1056" s="148" t="s">
        <v>22</v>
      </c>
      <c r="E1056" s="148">
        <v>3014</v>
      </c>
      <c r="F1056" s="149" t="s">
        <v>144</v>
      </c>
      <c r="G1056" s="148" t="s">
        <v>16</v>
      </c>
      <c r="H1056" s="148">
        <v>19600510078344</v>
      </c>
      <c r="I1056" s="149" t="s">
        <v>538</v>
      </c>
      <c r="J1056" s="148" t="s">
        <v>262</v>
      </c>
      <c r="K1056" s="148">
        <v>42857</v>
      </c>
      <c r="L1056" s="149">
        <v>36</v>
      </c>
      <c r="M1056" s="148" t="s">
        <v>111</v>
      </c>
      <c r="N1056" s="148" t="s">
        <v>42</v>
      </c>
      <c r="O1056" s="149">
        <v>42893</v>
      </c>
      <c r="P1056" s="148" t="s">
        <v>1878</v>
      </c>
      <c r="Q1056" s="148">
        <v>0</v>
      </c>
      <c r="R1056" s="149" t="s">
        <v>33</v>
      </c>
      <c r="S1056" s="148">
        <v>4263.51</v>
      </c>
      <c r="T1056" s="148" t="s">
        <v>100</v>
      </c>
      <c r="U1056" s="149">
        <v>4263.51</v>
      </c>
      <c r="V1056" s="148" t="s">
        <v>248</v>
      </c>
      <c r="W1056" s="148">
        <v>4784.0844034613647</v>
      </c>
      <c r="X1056" s="149" t="s">
        <v>100</v>
      </c>
      <c r="Y1056" s="148" t="s">
        <v>114</v>
      </c>
      <c r="Z1056" s="148">
        <v>4.26</v>
      </c>
      <c r="AA1056" s="149">
        <v>1</v>
      </c>
      <c r="AB1056" s="148" t="s">
        <v>629</v>
      </c>
      <c r="AC1056" s="148" t="s">
        <v>413</v>
      </c>
      <c r="AD1056" s="149" t="s">
        <v>352</v>
      </c>
      <c r="AE1056" s="148" t="s">
        <v>349</v>
      </c>
      <c r="AF1056" s="148"/>
      <c r="AG1056" s="149"/>
      <c r="AH1056" s="148"/>
      <c r="AI1056" s="148"/>
      <c r="AJ1056" s="149"/>
      <c r="AK1056" s="148" t="str">
        <f t="shared" si="48"/>
        <v>GFS</v>
      </c>
      <c r="AL1056" s="148" t="str">
        <f t="shared" si="49"/>
        <v>Non- ICB</v>
      </c>
      <c r="AM1056" s="196" t="str">
        <f t="shared" si="50"/>
        <v>GFS/Non- ICB</v>
      </c>
    </row>
    <row r="1057" spans="1:39" x14ac:dyDescent="0.25">
      <c r="A1057" s="195" t="str">
        <f>IF(ISERROR(MATCH(H1057,PriorMonth!H:H,0)),"New","Unresolved")</f>
        <v>New</v>
      </c>
      <c r="B1057" s="148">
        <v>3036</v>
      </c>
      <c r="C1057" s="149" t="s">
        <v>202</v>
      </c>
      <c r="D1057" s="148" t="s">
        <v>23</v>
      </c>
      <c r="E1057" s="148">
        <v>260</v>
      </c>
      <c r="F1057" s="149" t="s">
        <v>113</v>
      </c>
      <c r="G1057" s="148" t="s">
        <v>23</v>
      </c>
      <c r="H1057" s="148" t="s">
        <v>2799</v>
      </c>
      <c r="I1057" s="149" t="s">
        <v>59</v>
      </c>
      <c r="J1057" s="148" t="s">
        <v>203</v>
      </c>
      <c r="K1057" s="148">
        <v>42829</v>
      </c>
      <c r="L1057" s="149">
        <v>64</v>
      </c>
      <c r="M1057" s="148" t="s">
        <v>118</v>
      </c>
      <c r="N1057" s="148" t="s">
        <v>41</v>
      </c>
      <c r="O1057" s="149">
        <v>42892</v>
      </c>
      <c r="P1057" s="148" t="s">
        <v>1878</v>
      </c>
      <c r="Q1057" s="148">
        <v>1</v>
      </c>
      <c r="R1057" s="149" t="s">
        <v>33</v>
      </c>
      <c r="S1057" s="148">
        <v>3726</v>
      </c>
      <c r="T1057" s="148" t="s">
        <v>186</v>
      </c>
      <c r="U1057" s="149">
        <v>4264.87</v>
      </c>
      <c r="V1057" s="148" t="s">
        <v>186</v>
      </c>
      <c r="W1057" s="148">
        <v>3726.0037823804182</v>
      </c>
      <c r="X1057" s="149" t="s">
        <v>100</v>
      </c>
      <c r="Y1057" s="148" t="s">
        <v>107</v>
      </c>
      <c r="Z1057" s="148">
        <v>4.26</v>
      </c>
      <c r="AA1057" s="149">
        <v>1</v>
      </c>
      <c r="AB1057" s="148" t="s">
        <v>629</v>
      </c>
      <c r="AC1057" s="148" t="s">
        <v>450</v>
      </c>
      <c r="AD1057" s="149" t="s">
        <v>2794</v>
      </c>
      <c r="AE1057" s="148" t="s">
        <v>349</v>
      </c>
      <c r="AF1057" s="148"/>
      <c r="AG1057" s="149"/>
      <c r="AH1057" s="148"/>
      <c r="AI1057" s="148"/>
      <c r="AJ1057" s="149"/>
      <c r="AK1057" s="148" t="str">
        <f t="shared" si="48"/>
        <v>Non-GFS</v>
      </c>
      <c r="AL1057" s="148" t="str">
        <f t="shared" si="49"/>
        <v>Non- ICB</v>
      </c>
      <c r="AM1057" s="196" t="str">
        <f t="shared" si="50"/>
        <v>Non-GFS/Non- ICB</v>
      </c>
    </row>
    <row r="1058" spans="1:39" x14ac:dyDescent="0.25">
      <c r="A1058" s="195" t="str">
        <f>IF(ISERROR(MATCH(H1058,PriorMonth!H:H,0)),"New","Unresolved")</f>
        <v>Unresolved</v>
      </c>
      <c r="B1058" s="148">
        <v>8520</v>
      </c>
      <c r="C1058" s="149" t="s">
        <v>842</v>
      </c>
      <c r="D1058" s="148" t="s">
        <v>19</v>
      </c>
      <c r="E1058" s="148">
        <v>199</v>
      </c>
      <c r="F1058" s="149" t="s">
        <v>137</v>
      </c>
      <c r="G1058" s="148" t="s">
        <v>22</v>
      </c>
      <c r="H1058" s="148" t="s">
        <v>1313</v>
      </c>
      <c r="I1058" s="149" t="s">
        <v>277</v>
      </c>
      <c r="J1058" s="148" t="s">
        <v>493</v>
      </c>
      <c r="K1058" s="148">
        <v>42775</v>
      </c>
      <c r="L1058" s="149">
        <v>118</v>
      </c>
      <c r="M1058" s="148" t="s">
        <v>111</v>
      </c>
      <c r="N1058" s="148" t="s">
        <v>42</v>
      </c>
      <c r="O1058" s="149">
        <v>42797</v>
      </c>
      <c r="P1058" s="148" t="s">
        <v>838</v>
      </c>
      <c r="Q1058" s="148">
        <v>96</v>
      </c>
      <c r="R1058" s="149" t="s">
        <v>36</v>
      </c>
      <c r="S1058" s="148">
        <v>306762.07</v>
      </c>
      <c r="T1058" s="148" t="s">
        <v>197</v>
      </c>
      <c r="U1058" s="149">
        <v>4240.92</v>
      </c>
      <c r="V1058" s="148" t="s">
        <v>197</v>
      </c>
      <c r="W1058" s="148">
        <v>306761.76147213706</v>
      </c>
      <c r="X1058" s="149" t="s">
        <v>100</v>
      </c>
      <c r="Y1058" s="148" t="s">
        <v>114</v>
      </c>
      <c r="Z1058" s="148">
        <v>4.24</v>
      </c>
      <c r="AA1058" s="149">
        <v>1</v>
      </c>
      <c r="AB1058" s="148" t="s">
        <v>630</v>
      </c>
      <c r="AC1058" s="148" t="s">
        <v>484</v>
      </c>
      <c r="AD1058" s="149" t="s">
        <v>396</v>
      </c>
      <c r="AE1058" s="148" t="s">
        <v>350</v>
      </c>
      <c r="AF1058" s="148"/>
      <c r="AG1058" s="149"/>
      <c r="AH1058" s="148"/>
      <c r="AI1058" s="148"/>
      <c r="AJ1058" s="149"/>
      <c r="AK1058" s="148" t="str">
        <f t="shared" si="48"/>
        <v>GFS</v>
      </c>
      <c r="AL1058" s="148" t="str">
        <f t="shared" si="49"/>
        <v>Non- ICB</v>
      </c>
      <c r="AM1058" s="196" t="str">
        <f t="shared" si="50"/>
        <v>GFS/Non- ICB</v>
      </c>
    </row>
    <row r="1059" spans="1:39" x14ac:dyDescent="0.25">
      <c r="A1059" s="195" t="str">
        <f>IF(ISERROR(MATCH(H1059,PriorMonth!H:H,0)),"New","Unresolved")</f>
        <v>Unresolved</v>
      </c>
      <c r="B1059" s="148">
        <v>199</v>
      </c>
      <c r="C1059" s="149" t="s">
        <v>137</v>
      </c>
      <c r="D1059" s="148" t="s">
        <v>22</v>
      </c>
      <c r="E1059" s="148">
        <v>3011</v>
      </c>
      <c r="F1059" s="149" t="s">
        <v>164</v>
      </c>
      <c r="G1059" s="148" t="s">
        <v>22</v>
      </c>
      <c r="H1059" s="148">
        <v>199030003739</v>
      </c>
      <c r="I1059" s="149" t="s">
        <v>60</v>
      </c>
      <c r="J1059" s="148" t="s">
        <v>325</v>
      </c>
      <c r="K1059" s="148">
        <v>42724</v>
      </c>
      <c r="L1059" s="149">
        <v>169</v>
      </c>
      <c r="M1059" s="148" t="s">
        <v>105</v>
      </c>
      <c r="N1059" s="148" t="s">
        <v>41</v>
      </c>
      <c r="O1059" s="149">
        <v>42776</v>
      </c>
      <c r="P1059" s="148" t="s">
        <v>838</v>
      </c>
      <c r="Q1059" s="148">
        <v>117</v>
      </c>
      <c r="R1059" s="149" t="s">
        <v>36</v>
      </c>
      <c r="S1059" s="148">
        <v>4751.5200000000004</v>
      </c>
      <c r="T1059" s="148" t="s">
        <v>248</v>
      </c>
      <c r="U1059" s="149">
        <v>4234.49</v>
      </c>
      <c r="V1059" s="148" t="s">
        <v>248</v>
      </c>
      <c r="W1059" s="148">
        <v>4751.5210626017315</v>
      </c>
      <c r="X1059" s="149" t="s">
        <v>100</v>
      </c>
      <c r="Y1059" s="148" t="s">
        <v>107</v>
      </c>
      <c r="Z1059" s="148">
        <v>4.2300000000000004</v>
      </c>
      <c r="AA1059" s="149">
        <v>1</v>
      </c>
      <c r="AB1059" s="148" t="s">
        <v>629</v>
      </c>
      <c r="AC1059" s="148" t="s">
        <v>635</v>
      </c>
      <c r="AD1059" s="149" t="s">
        <v>1020</v>
      </c>
      <c r="AE1059" s="148" t="s">
        <v>349</v>
      </c>
      <c r="AF1059" s="148"/>
      <c r="AG1059" s="149"/>
      <c r="AH1059" s="148"/>
      <c r="AI1059" s="148"/>
      <c r="AJ1059" s="149"/>
      <c r="AK1059" s="148" t="str">
        <f t="shared" si="48"/>
        <v>GFS</v>
      </c>
      <c r="AL1059" s="148" t="str">
        <f t="shared" si="49"/>
        <v>Non- ICB</v>
      </c>
      <c r="AM1059" s="196" t="str">
        <f t="shared" si="50"/>
        <v>GFS/Non- ICB</v>
      </c>
    </row>
    <row r="1060" spans="1:39" x14ac:dyDescent="0.25">
      <c r="A1060" s="195" t="str">
        <f>IF(ISERROR(MATCH(H1060,PriorMonth!H:H,0)),"New","Unresolved")</f>
        <v>New</v>
      </c>
      <c r="B1060" s="148">
        <v>8520</v>
      </c>
      <c r="C1060" s="149" t="s">
        <v>842</v>
      </c>
      <c r="D1060" s="148" t="s">
        <v>19</v>
      </c>
      <c r="E1060" s="148">
        <v>3100</v>
      </c>
      <c r="F1060" s="149" t="s">
        <v>274</v>
      </c>
      <c r="G1060" s="148" t="s">
        <v>13</v>
      </c>
      <c r="H1060" s="148">
        <v>85200310087801</v>
      </c>
      <c r="I1060" s="149" t="s">
        <v>59</v>
      </c>
      <c r="J1060" s="148" t="s">
        <v>320</v>
      </c>
      <c r="K1060" s="148">
        <v>42857</v>
      </c>
      <c r="L1060" s="149">
        <v>36</v>
      </c>
      <c r="M1060" s="148" t="s">
        <v>111</v>
      </c>
      <c r="N1060" s="148" t="s">
        <v>42</v>
      </c>
      <c r="O1060" s="149">
        <v>42891</v>
      </c>
      <c r="P1060" s="148" t="s">
        <v>1878</v>
      </c>
      <c r="Q1060" s="148">
        <v>2</v>
      </c>
      <c r="R1060" s="149" t="s">
        <v>33</v>
      </c>
      <c r="S1060" s="148">
        <v>305599.95</v>
      </c>
      <c r="T1060" s="148" t="s">
        <v>197</v>
      </c>
      <c r="U1060" s="149">
        <v>4224.8599999999997</v>
      </c>
      <c r="V1060" s="148" t="s">
        <v>197</v>
      </c>
      <c r="W1060" s="148">
        <v>305600.0810138302</v>
      </c>
      <c r="X1060" s="149" t="s">
        <v>100</v>
      </c>
      <c r="Y1060" s="148" t="s">
        <v>114</v>
      </c>
      <c r="Z1060" s="148">
        <v>4.22</v>
      </c>
      <c r="AA1060" s="149">
        <v>1</v>
      </c>
      <c r="AB1060" s="148" t="s">
        <v>630</v>
      </c>
      <c r="AC1060" s="148" t="s">
        <v>458</v>
      </c>
      <c r="AD1060" s="149" t="s">
        <v>2774</v>
      </c>
      <c r="AE1060" s="148" t="s">
        <v>350</v>
      </c>
      <c r="AF1060" s="148"/>
      <c r="AG1060" s="149"/>
      <c r="AH1060" s="148"/>
      <c r="AI1060" s="148"/>
      <c r="AJ1060" s="149"/>
      <c r="AK1060" s="148" t="str">
        <f t="shared" si="48"/>
        <v>GFS</v>
      </c>
      <c r="AL1060" s="148" t="str">
        <f t="shared" si="49"/>
        <v>Non- ICB</v>
      </c>
      <c r="AM1060" s="196" t="str">
        <f t="shared" si="50"/>
        <v>GFS/Non- ICB</v>
      </c>
    </row>
    <row r="1061" spans="1:39" x14ac:dyDescent="0.25">
      <c r="A1061" s="195" t="str">
        <f>IF(ISERROR(MATCH(H1061,PriorMonth!H:H,0)),"New","Unresolved")</f>
        <v>Unresolved</v>
      </c>
      <c r="B1061" s="148">
        <v>8520</v>
      </c>
      <c r="C1061" s="149" t="s">
        <v>842</v>
      </c>
      <c r="D1061" s="148" t="s">
        <v>19</v>
      </c>
      <c r="E1061" s="148">
        <v>199</v>
      </c>
      <c r="F1061" s="149" t="s">
        <v>137</v>
      </c>
      <c r="G1061" s="148" t="s">
        <v>22</v>
      </c>
      <c r="H1061" s="148" t="s">
        <v>1776</v>
      </c>
      <c r="I1061" s="149" t="s">
        <v>54</v>
      </c>
      <c r="J1061" s="148" t="s">
        <v>381</v>
      </c>
      <c r="K1061" s="148">
        <v>42768</v>
      </c>
      <c r="L1061" s="149">
        <v>125</v>
      </c>
      <c r="M1061" s="148" t="s">
        <v>118</v>
      </c>
      <c r="N1061" s="148" t="s">
        <v>41</v>
      </c>
      <c r="O1061" s="149">
        <v>42830</v>
      </c>
      <c r="P1061" s="148" t="s">
        <v>838</v>
      </c>
      <c r="Q1061" s="148">
        <v>63</v>
      </c>
      <c r="R1061" s="149" t="s">
        <v>35</v>
      </c>
      <c r="S1061" s="148">
        <v>6550</v>
      </c>
      <c r="T1061" s="148" t="s">
        <v>246</v>
      </c>
      <c r="U1061" s="149">
        <v>4220.8999999999996</v>
      </c>
      <c r="V1061" s="148" t="s">
        <v>197</v>
      </c>
      <c r="W1061" s="148">
        <v>305313.63925698743</v>
      </c>
      <c r="X1061" s="149" t="s">
        <v>100</v>
      </c>
      <c r="Y1061" s="148" t="s">
        <v>114</v>
      </c>
      <c r="Z1061" s="148">
        <v>4.22</v>
      </c>
      <c r="AA1061" s="149">
        <v>1</v>
      </c>
      <c r="AB1061" s="148" t="s">
        <v>630</v>
      </c>
      <c r="AC1061" s="148" t="s">
        <v>484</v>
      </c>
      <c r="AD1061" s="149" t="s">
        <v>363</v>
      </c>
      <c r="AE1061" s="148" t="s">
        <v>349</v>
      </c>
      <c r="AF1061" s="148"/>
      <c r="AG1061" s="149"/>
      <c r="AH1061" s="148"/>
      <c r="AI1061" s="148"/>
      <c r="AJ1061" s="149"/>
      <c r="AK1061" s="148" t="str">
        <f t="shared" si="48"/>
        <v>Non-GFS</v>
      </c>
      <c r="AL1061" s="148" t="str">
        <f t="shared" si="49"/>
        <v>Non- ICB</v>
      </c>
      <c r="AM1061" s="196" t="str">
        <f t="shared" si="50"/>
        <v>Non-GFS/Non- ICB</v>
      </c>
    </row>
    <row r="1062" spans="1:39" x14ac:dyDescent="0.25">
      <c r="A1062" s="195" t="str">
        <f>IF(ISERROR(MATCH(H1062,PriorMonth!H:H,0)),"New","Unresolved")</f>
        <v>Unresolved</v>
      </c>
      <c r="B1062" s="148">
        <v>8520</v>
      </c>
      <c r="C1062" s="149" t="s">
        <v>842</v>
      </c>
      <c r="D1062" s="148" t="s">
        <v>19</v>
      </c>
      <c r="E1062" s="148">
        <v>199</v>
      </c>
      <c r="F1062" s="149" t="s">
        <v>137</v>
      </c>
      <c r="G1062" s="148" t="s">
        <v>22</v>
      </c>
      <c r="H1062" s="148" t="s">
        <v>1673</v>
      </c>
      <c r="I1062" s="149" t="s">
        <v>54</v>
      </c>
      <c r="J1062" s="148" t="s">
        <v>381</v>
      </c>
      <c r="K1062" s="148">
        <v>42768</v>
      </c>
      <c r="L1062" s="149">
        <v>125</v>
      </c>
      <c r="M1062" s="148" t="s">
        <v>118</v>
      </c>
      <c r="N1062" s="148" t="s">
        <v>41</v>
      </c>
      <c r="O1062" s="149">
        <v>42830</v>
      </c>
      <c r="P1062" s="148" t="s">
        <v>838</v>
      </c>
      <c r="Q1062" s="148">
        <v>63</v>
      </c>
      <c r="R1062" s="149" t="s">
        <v>35</v>
      </c>
      <c r="S1062" s="148">
        <v>303197</v>
      </c>
      <c r="T1062" s="148" t="s">
        <v>197</v>
      </c>
      <c r="U1062" s="149">
        <v>4191.6400000000003</v>
      </c>
      <c r="V1062" s="148" t="s">
        <v>197</v>
      </c>
      <c r="W1062" s="148">
        <v>303197.15294253809</v>
      </c>
      <c r="X1062" s="149" t="s">
        <v>100</v>
      </c>
      <c r="Y1062" s="148" t="s">
        <v>114</v>
      </c>
      <c r="Z1062" s="148">
        <v>4.1900000000000004</v>
      </c>
      <c r="AA1062" s="149">
        <v>1</v>
      </c>
      <c r="AB1062" s="148" t="s">
        <v>630</v>
      </c>
      <c r="AC1062" s="148" t="s">
        <v>484</v>
      </c>
      <c r="AD1062" s="149" t="s">
        <v>363</v>
      </c>
      <c r="AE1062" s="148" t="s">
        <v>350</v>
      </c>
      <c r="AF1062" s="148"/>
      <c r="AG1062" s="149"/>
      <c r="AH1062" s="148"/>
      <c r="AI1062" s="148"/>
      <c r="AJ1062" s="149"/>
      <c r="AK1062" s="148" t="str">
        <f t="shared" si="48"/>
        <v>Non-GFS</v>
      </c>
      <c r="AL1062" s="148" t="str">
        <f t="shared" si="49"/>
        <v>Non- ICB</v>
      </c>
      <c r="AM1062" s="196" t="str">
        <f t="shared" si="50"/>
        <v>Non-GFS/Non- ICB</v>
      </c>
    </row>
    <row r="1063" spans="1:39" x14ac:dyDescent="0.25">
      <c r="A1063" s="195" t="str">
        <f>IF(ISERROR(MATCH(H1063,PriorMonth!H:H,0)),"New","Unresolved")</f>
        <v>New</v>
      </c>
      <c r="B1063" s="148">
        <v>8243</v>
      </c>
      <c r="C1063" s="149" t="s">
        <v>120</v>
      </c>
      <c r="D1063" s="148" t="s">
        <v>14</v>
      </c>
      <c r="E1063" s="148">
        <v>456</v>
      </c>
      <c r="F1063" s="149" t="s">
        <v>167</v>
      </c>
      <c r="G1063" s="148" t="s">
        <v>14</v>
      </c>
      <c r="H1063" s="148">
        <v>82430169003670</v>
      </c>
      <c r="I1063" s="149" t="s">
        <v>55</v>
      </c>
      <c r="J1063" s="148" t="s">
        <v>2644</v>
      </c>
      <c r="K1063" s="148">
        <v>42888</v>
      </c>
      <c r="L1063" s="149">
        <v>5</v>
      </c>
      <c r="M1063" s="148" t="s">
        <v>111</v>
      </c>
      <c r="N1063" s="148" t="s">
        <v>42</v>
      </c>
      <c r="O1063" s="149">
        <v>42893</v>
      </c>
      <c r="P1063" s="148" t="s">
        <v>1878</v>
      </c>
      <c r="Q1063" s="148">
        <v>0</v>
      </c>
      <c r="R1063" s="149" t="s">
        <v>33</v>
      </c>
      <c r="S1063" s="148">
        <v>4165</v>
      </c>
      <c r="T1063" s="148" t="s">
        <v>100</v>
      </c>
      <c r="U1063" s="149">
        <v>4165</v>
      </c>
      <c r="V1063" s="148" t="s">
        <v>100</v>
      </c>
      <c r="W1063" s="148">
        <v>4165</v>
      </c>
      <c r="X1063" s="149" t="s">
        <v>100</v>
      </c>
      <c r="Y1063" s="148" t="s">
        <v>107</v>
      </c>
      <c r="Z1063" s="148">
        <v>4.17</v>
      </c>
      <c r="AA1063" s="149">
        <v>1</v>
      </c>
      <c r="AB1063" s="148" t="s">
        <v>629</v>
      </c>
      <c r="AC1063" s="148" t="s">
        <v>826</v>
      </c>
      <c r="AD1063" s="149" t="s">
        <v>2779</v>
      </c>
      <c r="AE1063" s="148" t="s">
        <v>349</v>
      </c>
      <c r="AF1063" s="148"/>
      <c r="AG1063" s="149"/>
      <c r="AH1063" s="148"/>
      <c r="AI1063" s="148"/>
      <c r="AJ1063" s="149"/>
      <c r="AK1063" s="148" t="str">
        <f t="shared" si="48"/>
        <v>GFS</v>
      </c>
      <c r="AL1063" s="148" t="str">
        <f t="shared" si="49"/>
        <v>Non- ICB</v>
      </c>
      <c r="AM1063" s="196" t="str">
        <f t="shared" si="50"/>
        <v>GFS/Non- ICB</v>
      </c>
    </row>
    <row r="1064" spans="1:39" x14ac:dyDescent="0.25">
      <c r="A1064" s="195" t="str">
        <f>IF(ISERROR(MATCH(H1064,PriorMonth!H:H,0)),"New","Unresolved")</f>
        <v>Unresolved</v>
      </c>
      <c r="B1064" s="148">
        <v>8310</v>
      </c>
      <c r="C1064" s="149" t="s">
        <v>170</v>
      </c>
      <c r="D1064" s="148" t="s">
        <v>14</v>
      </c>
      <c r="E1064" s="148">
        <v>1750</v>
      </c>
      <c r="F1064" s="149" t="s">
        <v>159</v>
      </c>
      <c r="G1064" s="148" t="s">
        <v>18</v>
      </c>
      <c r="H1064" s="148" t="s">
        <v>1771</v>
      </c>
      <c r="I1064" s="149" t="s">
        <v>277</v>
      </c>
      <c r="J1064" s="148" t="s">
        <v>241</v>
      </c>
      <c r="K1064" s="148">
        <v>42705</v>
      </c>
      <c r="L1064" s="149">
        <v>188</v>
      </c>
      <c r="M1064" s="148" t="s">
        <v>105</v>
      </c>
      <c r="N1064" s="148" t="s">
        <v>41</v>
      </c>
      <c r="O1064" s="149">
        <v>42829</v>
      </c>
      <c r="P1064" s="148" t="s">
        <v>838</v>
      </c>
      <c r="Q1064" s="148">
        <v>64</v>
      </c>
      <c r="R1064" s="149" t="s">
        <v>35</v>
      </c>
      <c r="S1064" s="148">
        <v>17320</v>
      </c>
      <c r="T1064" s="148" t="s">
        <v>242</v>
      </c>
      <c r="U1064" s="149">
        <v>4152.28</v>
      </c>
      <c r="V1064" s="148" t="s">
        <v>242</v>
      </c>
      <c r="W1064" s="148">
        <v>17319.987719989054</v>
      </c>
      <c r="X1064" s="149" t="s">
        <v>100</v>
      </c>
      <c r="Y1064" s="148" t="s">
        <v>114</v>
      </c>
      <c r="Z1064" s="148">
        <v>4.1500000000000004</v>
      </c>
      <c r="AA1064" s="149">
        <v>1</v>
      </c>
      <c r="AB1064" s="148" t="s">
        <v>630</v>
      </c>
      <c r="AC1064" s="148" t="s">
        <v>454</v>
      </c>
      <c r="AD1064" s="149" t="s">
        <v>2961</v>
      </c>
      <c r="AE1064" s="148" t="s">
        <v>350</v>
      </c>
      <c r="AF1064" s="148"/>
      <c r="AG1064" s="149"/>
      <c r="AH1064" s="148"/>
      <c r="AI1064" s="148"/>
      <c r="AJ1064" s="149"/>
      <c r="AK1064" s="148" t="str">
        <f t="shared" si="48"/>
        <v>GFS</v>
      </c>
      <c r="AL1064" s="148" t="str">
        <f t="shared" si="49"/>
        <v>Non- ICB</v>
      </c>
      <c r="AM1064" s="196" t="str">
        <f t="shared" si="50"/>
        <v>GFS/Non- ICB</v>
      </c>
    </row>
    <row r="1065" spans="1:39" x14ac:dyDescent="0.25">
      <c r="A1065" s="195" t="str">
        <f>IF(ISERROR(MATCH(H1065,PriorMonth!H:H,0)),"New","Unresolved")</f>
        <v>New</v>
      </c>
      <c r="B1065" s="148">
        <v>8310</v>
      </c>
      <c r="C1065" s="149" t="s">
        <v>170</v>
      </c>
      <c r="D1065" s="148" t="s">
        <v>14</v>
      </c>
      <c r="E1065" s="148">
        <v>795</v>
      </c>
      <c r="F1065" s="149" t="s">
        <v>264</v>
      </c>
      <c r="G1065" s="148" t="s">
        <v>14</v>
      </c>
      <c r="H1065" s="148" t="s">
        <v>3005</v>
      </c>
      <c r="I1065" s="149" t="s">
        <v>277</v>
      </c>
      <c r="J1065" s="148" t="s">
        <v>241</v>
      </c>
      <c r="K1065" s="148">
        <v>42829</v>
      </c>
      <c r="L1065" s="149">
        <v>64</v>
      </c>
      <c r="M1065" s="148" t="s">
        <v>111</v>
      </c>
      <c r="N1065" s="148" t="s">
        <v>42</v>
      </c>
      <c r="O1065" s="149">
        <v>42892</v>
      </c>
      <c r="P1065" s="148" t="s">
        <v>1878</v>
      </c>
      <c r="Q1065" s="148">
        <v>1</v>
      </c>
      <c r="R1065" s="149" t="s">
        <v>33</v>
      </c>
      <c r="S1065" s="148">
        <v>17277.63</v>
      </c>
      <c r="T1065" s="148" t="s">
        <v>242</v>
      </c>
      <c r="U1065" s="149">
        <v>4142.13</v>
      </c>
      <c r="V1065" s="148" t="s">
        <v>242</v>
      </c>
      <c r="W1065" s="148">
        <v>17277.650046383736</v>
      </c>
      <c r="X1065" s="149" t="s">
        <v>100</v>
      </c>
      <c r="Y1065" s="148" t="s">
        <v>107</v>
      </c>
      <c r="Z1065" s="148">
        <v>4.1399999999999997</v>
      </c>
      <c r="AA1065" s="149">
        <v>1</v>
      </c>
      <c r="AB1065" s="148" t="s">
        <v>630</v>
      </c>
      <c r="AC1065" s="148" t="s">
        <v>471</v>
      </c>
      <c r="AD1065" s="149" t="s">
        <v>3001</v>
      </c>
      <c r="AE1065" s="148" t="s">
        <v>350</v>
      </c>
      <c r="AF1065" s="148"/>
      <c r="AG1065" s="149"/>
      <c r="AH1065" s="148"/>
      <c r="AI1065" s="148"/>
      <c r="AJ1065" s="149"/>
      <c r="AK1065" s="148" t="str">
        <f t="shared" si="48"/>
        <v>GFS</v>
      </c>
      <c r="AL1065" s="148" t="str">
        <f t="shared" si="49"/>
        <v>Non- ICB</v>
      </c>
      <c r="AM1065" s="196" t="str">
        <f t="shared" si="50"/>
        <v>GFS/Non- ICB</v>
      </c>
    </row>
    <row r="1066" spans="1:39" x14ac:dyDescent="0.25">
      <c r="A1066" s="195" t="str">
        <f>IF(ISERROR(MATCH(H1066,PriorMonth!H:H,0)),"New","Unresolved")</f>
        <v>New</v>
      </c>
      <c r="B1066" s="148">
        <v>8310</v>
      </c>
      <c r="C1066" s="149" t="s">
        <v>170</v>
      </c>
      <c r="D1066" s="148" t="s">
        <v>14</v>
      </c>
      <c r="E1066" s="148">
        <v>795</v>
      </c>
      <c r="F1066" s="149" t="s">
        <v>264</v>
      </c>
      <c r="G1066" s="148" t="s">
        <v>14</v>
      </c>
      <c r="H1066" s="148" t="s">
        <v>3014</v>
      </c>
      <c r="I1066" s="149" t="s">
        <v>277</v>
      </c>
      <c r="J1066" s="148" t="s">
        <v>241</v>
      </c>
      <c r="K1066" s="148">
        <v>42796</v>
      </c>
      <c r="L1066" s="149">
        <v>97</v>
      </c>
      <c r="M1066" s="148" t="s">
        <v>111</v>
      </c>
      <c r="N1066" s="148" t="s">
        <v>42</v>
      </c>
      <c r="O1066" s="149">
        <v>42892</v>
      </c>
      <c r="P1066" s="148" t="s">
        <v>1878</v>
      </c>
      <c r="Q1066" s="148">
        <v>1</v>
      </c>
      <c r="R1066" s="149" t="s">
        <v>33</v>
      </c>
      <c r="S1066" s="148">
        <v>17277.63</v>
      </c>
      <c r="T1066" s="148" t="s">
        <v>242</v>
      </c>
      <c r="U1066" s="149">
        <v>4142.13</v>
      </c>
      <c r="V1066" s="148" t="s">
        <v>242</v>
      </c>
      <c r="W1066" s="148">
        <v>17277.650046383736</v>
      </c>
      <c r="X1066" s="149" t="s">
        <v>100</v>
      </c>
      <c r="Y1066" s="148" t="s">
        <v>107</v>
      </c>
      <c r="Z1066" s="148">
        <v>4.1399999999999997</v>
      </c>
      <c r="AA1066" s="149">
        <v>1</v>
      </c>
      <c r="AB1066" s="148" t="s">
        <v>630</v>
      </c>
      <c r="AC1066" s="148" t="s">
        <v>471</v>
      </c>
      <c r="AD1066" s="149" t="s">
        <v>3001</v>
      </c>
      <c r="AE1066" s="148" t="s">
        <v>350</v>
      </c>
      <c r="AF1066" s="148"/>
      <c r="AG1066" s="149"/>
      <c r="AH1066" s="148"/>
      <c r="AI1066" s="148"/>
      <c r="AJ1066" s="149"/>
      <c r="AK1066" s="148" t="str">
        <f t="shared" si="48"/>
        <v>GFS</v>
      </c>
      <c r="AL1066" s="148" t="str">
        <f t="shared" si="49"/>
        <v>Non- ICB</v>
      </c>
      <c r="AM1066" s="196" t="str">
        <f t="shared" si="50"/>
        <v>GFS/Non- ICB</v>
      </c>
    </row>
    <row r="1067" spans="1:39" x14ac:dyDescent="0.25">
      <c r="A1067" s="195" t="str">
        <f>IF(ISERROR(MATCH(H1067,PriorMonth!H:H,0)),"New","Unresolved")</f>
        <v>New</v>
      </c>
      <c r="B1067" s="148">
        <v>3019</v>
      </c>
      <c r="C1067" s="149" t="s">
        <v>134</v>
      </c>
      <c r="D1067" s="148" t="s">
        <v>16</v>
      </c>
      <c r="E1067" s="148">
        <v>693</v>
      </c>
      <c r="F1067" s="149" t="s">
        <v>177</v>
      </c>
      <c r="G1067" s="148" t="s">
        <v>16</v>
      </c>
      <c r="H1067" s="148">
        <v>30190110008295</v>
      </c>
      <c r="I1067" s="149" t="s">
        <v>59</v>
      </c>
      <c r="J1067" s="148" t="s">
        <v>135</v>
      </c>
      <c r="K1067" s="148">
        <v>42829</v>
      </c>
      <c r="L1067" s="149">
        <v>64</v>
      </c>
      <c r="M1067" s="148" t="s">
        <v>111</v>
      </c>
      <c r="N1067" s="148" t="s">
        <v>42</v>
      </c>
      <c r="O1067" s="149">
        <v>42891</v>
      </c>
      <c r="P1067" s="148" t="s">
        <v>1878</v>
      </c>
      <c r="Q1067" s="148">
        <v>2</v>
      </c>
      <c r="R1067" s="149" t="s">
        <v>33</v>
      </c>
      <c r="S1067" s="148">
        <v>4128</v>
      </c>
      <c r="T1067" s="148" t="s">
        <v>100</v>
      </c>
      <c r="U1067" s="149">
        <v>4128</v>
      </c>
      <c r="V1067" s="148" t="s">
        <v>100</v>
      </c>
      <c r="W1067" s="148">
        <v>4128</v>
      </c>
      <c r="X1067" s="149" t="s">
        <v>100</v>
      </c>
      <c r="Y1067" s="148" t="s">
        <v>107</v>
      </c>
      <c r="Z1067" s="148">
        <v>4.13</v>
      </c>
      <c r="AA1067" s="149">
        <v>1</v>
      </c>
      <c r="AB1067" s="148" t="s">
        <v>629</v>
      </c>
      <c r="AC1067" s="148" t="s">
        <v>431</v>
      </c>
      <c r="AD1067" s="149" t="s">
        <v>469</v>
      </c>
      <c r="AE1067" s="148" t="s">
        <v>349</v>
      </c>
      <c r="AF1067" s="148"/>
      <c r="AG1067" s="149"/>
      <c r="AH1067" s="148"/>
      <c r="AI1067" s="148"/>
      <c r="AJ1067" s="149"/>
      <c r="AK1067" s="148" t="str">
        <f t="shared" si="48"/>
        <v>GFS</v>
      </c>
      <c r="AL1067" s="148" t="str">
        <f t="shared" si="49"/>
        <v>Non- ICB</v>
      </c>
      <c r="AM1067" s="196" t="str">
        <f t="shared" si="50"/>
        <v>GFS/Non- ICB</v>
      </c>
    </row>
    <row r="1068" spans="1:39" x14ac:dyDescent="0.25">
      <c r="A1068" s="195" t="str">
        <f>IF(ISERROR(MATCH(H1068,PriorMonth!H:H,0)),"New","Unresolved")</f>
        <v>New</v>
      </c>
      <c r="B1068" s="148">
        <v>95</v>
      </c>
      <c r="C1068" s="149" t="s">
        <v>153</v>
      </c>
      <c r="D1068" s="148" t="s">
        <v>17</v>
      </c>
      <c r="E1068" s="148">
        <v>3033</v>
      </c>
      <c r="F1068" s="149" t="s">
        <v>156</v>
      </c>
      <c r="G1068" s="148" t="s">
        <v>18</v>
      </c>
      <c r="H1068" s="148">
        <v>950110012243</v>
      </c>
      <c r="I1068" s="149" t="s">
        <v>58</v>
      </c>
      <c r="J1068" s="148" t="s">
        <v>195</v>
      </c>
      <c r="K1068" s="148">
        <v>42879</v>
      </c>
      <c r="L1068" s="149">
        <v>14</v>
      </c>
      <c r="M1068" s="148" t="s">
        <v>127</v>
      </c>
      <c r="N1068" s="148" t="s">
        <v>128</v>
      </c>
      <c r="O1068" s="149">
        <v>42891</v>
      </c>
      <c r="P1068" s="148" t="s">
        <v>1878</v>
      </c>
      <c r="Q1068" s="148">
        <v>2</v>
      </c>
      <c r="R1068" s="149" t="s">
        <v>33</v>
      </c>
      <c r="S1068" s="148">
        <v>4129.2700000000004</v>
      </c>
      <c r="T1068" s="148" t="s">
        <v>100</v>
      </c>
      <c r="U1068" s="149">
        <v>4129.2700000000004</v>
      </c>
      <c r="V1068" s="148" t="s">
        <v>100</v>
      </c>
      <c r="W1068" s="148">
        <v>4129.2700000000004</v>
      </c>
      <c r="X1068" s="149" t="s">
        <v>100</v>
      </c>
      <c r="Y1068" s="148" t="s">
        <v>114</v>
      </c>
      <c r="Z1068" s="148">
        <v>4.13</v>
      </c>
      <c r="AA1068" s="149">
        <v>1</v>
      </c>
      <c r="AB1068" s="148" t="s">
        <v>629</v>
      </c>
      <c r="AC1068" s="148" t="s">
        <v>451</v>
      </c>
      <c r="AD1068" s="149" t="s">
        <v>2628</v>
      </c>
      <c r="AE1068" s="148" t="s">
        <v>349</v>
      </c>
      <c r="AF1068" s="148"/>
      <c r="AG1068" s="149"/>
      <c r="AH1068" s="148"/>
      <c r="AI1068" s="148"/>
      <c r="AJ1068" s="149"/>
      <c r="AK1068" s="148" t="str">
        <f t="shared" si="48"/>
        <v>GFS</v>
      </c>
      <c r="AL1068" s="148" t="str">
        <f t="shared" si="49"/>
        <v>Non- ICB</v>
      </c>
      <c r="AM1068" s="196" t="str">
        <f t="shared" si="50"/>
        <v>GFS/Non- ICB</v>
      </c>
    </row>
    <row r="1069" spans="1:39" x14ac:dyDescent="0.25">
      <c r="A1069" s="195" t="str">
        <f>IF(ISERROR(MATCH(H1069,PriorMonth!H:H,0)),"New","Unresolved")</f>
        <v>Unresolved</v>
      </c>
      <c r="B1069" s="148">
        <v>8520</v>
      </c>
      <c r="C1069" s="149" t="s">
        <v>842</v>
      </c>
      <c r="D1069" s="148" t="s">
        <v>19</v>
      </c>
      <c r="E1069" s="148">
        <v>456</v>
      </c>
      <c r="F1069" s="149" t="s">
        <v>167</v>
      </c>
      <c r="G1069" s="148" t="s">
        <v>14</v>
      </c>
      <c r="H1069" s="148">
        <v>85204510000686</v>
      </c>
      <c r="I1069" s="149" t="s">
        <v>729</v>
      </c>
      <c r="J1069" s="148" t="s">
        <v>313</v>
      </c>
      <c r="K1069" s="148">
        <v>42773</v>
      </c>
      <c r="L1069" s="149">
        <v>120</v>
      </c>
      <c r="M1069" s="148" t="s">
        <v>158</v>
      </c>
      <c r="N1069" s="148" t="s">
        <v>41</v>
      </c>
      <c r="O1069" s="149">
        <v>42859</v>
      </c>
      <c r="P1069" s="148" t="s">
        <v>1878</v>
      </c>
      <c r="Q1069" s="148">
        <v>34</v>
      </c>
      <c r="R1069" s="149" t="s">
        <v>34</v>
      </c>
      <c r="S1069" s="148">
        <v>297168.63</v>
      </c>
      <c r="T1069" s="148" t="s">
        <v>197</v>
      </c>
      <c r="U1069" s="149">
        <v>4108.3</v>
      </c>
      <c r="V1069" s="148" t="s">
        <v>197</v>
      </c>
      <c r="W1069" s="148">
        <v>297168.85596898332</v>
      </c>
      <c r="X1069" s="149" t="s">
        <v>100</v>
      </c>
      <c r="Y1069" s="148" t="s">
        <v>114</v>
      </c>
      <c r="Z1069" s="148">
        <v>4.1100000000000003</v>
      </c>
      <c r="AA1069" s="149">
        <v>1</v>
      </c>
      <c r="AB1069" s="148" t="s">
        <v>630</v>
      </c>
      <c r="AC1069" s="148" t="s">
        <v>561</v>
      </c>
      <c r="AD1069" s="149" t="s">
        <v>1412</v>
      </c>
      <c r="AE1069" s="148" t="s">
        <v>350</v>
      </c>
      <c r="AF1069" s="148"/>
      <c r="AG1069" s="149"/>
      <c r="AH1069" s="148"/>
      <c r="AI1069" s="148"/>
      <c r="AJ1069" s="149"/>
      <c r="AK1069" s="148" t="str">
        <f t="shared" si="48"/>
        <v>GFS</v>
      </c>
      <c r="AL1069" s="148" t="str">
        <f t="shared" si="49"/>
        <v>Non- ICB</v>
      </c>
      <c r="AM1069" s="196" t="str">
        <f t="shared" si="50"/>
        <v>GFS/Non- ICB</v>
      </c>
    </row>
    <row r="1070" spans="1:39" x14ac:dyDescent="0.25">
      <c r="A1070" s="195" t="str">
        <f>IF(ISERROR(MATCH(H1070,PriorMonth!H:H,0)),"New","Unresolved")</f>
        <v>New</v>
      </c>
      <c r="B1070" s="148">
        <v>8520</v>
      </c>
      <c r="C1070" s="149" t="s">
        <v>842</v>
      </c>
      <c r="D1070" s="148" t="s">
        <v>19</v>
      </c>
      <c r="E1070" s="148">
        <v>8420</v>
      </c>
      <c r="F1070" s="149" t="s">
        <v>234</v>
      </c>
      <c r="G1070" s="148" t="s">
        <v>19</v>
      </c>
      <c r="H1070" s="148">
        <v>85203010001318</v>
      </c>
      <c r="I1070" s="149" t="s">
        <v>592</v>
      </c>
      <c r="J1070" s="148" t="s">
        <v>230</v>
      </c>
      <c r="K1070" s="148">
        <v>42795</v>
      </c>
      <c r="L1070" s="149">
        <v>98</v>
      </c>
      <c r="M1070" s="148" t="s">
        <v>105</v>
      </c>
      <c r="N1070" s="148" t="s">
        <v>41</v>
      </c>
      <c r="O1070" s="149">
        <v>42891</v>
      </c>
      <c r="P1070" s="148" t="s">
        <v>1878</v>
      </c>
      <c r="Q1070" s="148">
        <v>2</v>
      </c>
      <c r="R1070" s="149" t="s">
        <v>33</v>
      </c>
      <c r="S1070" s="148">
        <v>297120</v>
      </c>
      <c r="T1070" s="148" t="s">
        <v>197</v>
      </c>
      <c r="U1070" s="149">
        <v>4107.62</v>
      </c>
      <c r="V1070" s="148" t="s">
        <v>197</v>
      </c>
      <c r="W1070" s="148">
        <v>297119.66900063655</v>
      </c>
      <c r="X1070" s="149" t="s">
        <v>100</v>
      </c>
      <c r="Y1070" s="148" t="s">
        <v>107</v>
      </c>
      <c r="Z1070" s="148">
        <v>4.1100000000000003</v>
      </c>
      <c r="AA1070" s="149">
        <v>1</v>
      </c>
      <c r="AB1070" s="148" t="s">
        <v>630</v>
      </c>
      <c r="AC1070" s="148" t="s">
        <v>819</v>
      </c>
      <c r="AD1070" s="149" t="s">
        <v>2816</v>
      </c>
      <c r="AE1070" s="148" t="s">
        <v>350</v>
      </c>
      <c r="AF1070" s="148"/>
      <c r="AG1070" s="149"/>
      <c r="AH1070" s="148"/>
      <c r="AI1070" s="148"/>
      <c r="AJ1070" s="149"/>
      <c r="AK1070" s="148" t="str">
        <f t="shared" si="48"/>
        <v>GFS</v>
      </c>
      <c r="AL1070" s="148" t="str">
        <f t="shared" si="49"/>
        <v>Non- ICB</v>
      </c>
      <c r="AM1070" s="196" t="str">
        <f t="shared" si="50"/>
        <v>GFS/Non- ICB</v>
      </c>
    </row>
    <row r="1071" spans="1:39" x14ac:dyDescent="0.25">
      <c r="A1071" s="195" t="str">
        <f>IF(ISERROR(MATCH(H1071,PriorMonth!H:H,0)),"New","Unresolved")</f>
        <v>New</v>
      </c>
      <c r="B1071" s="148">
        <v>413</v>
      </c>
      <c r="C1071" s="149" t="s">
        <v>136</v>
      </c>
      <c r="D1071" s="148" t="s">
        <v>13</v>
      </c>
      <c r="E1071" s="148">
        <v>787</v>
      </c>
      <c r="F1071" s="149" t="s">
        <v>157</v>
      </c>
      <c r="G1071" s="148" t="s">
        <v>16</v>
      </c>
      <c r="H1071" s="148">
        <v>4130110171007</v>
      </c>
      <c r="I1071" s="149" t="s">
        <v>55</v>
      </c>
      <c r="J1071" s="148" t="s">
        <v>852</v>
      </c>
      <c r="K1071" s="148">
        <v>42831</v>
      </c>
      <c r="L1071" s="149">
        <v>62</v>
      </c>
      <c r="M1071" s="148" t="s">
        <v>127</v>
      </c>
      <c r="N1071" s="148" t="s">
        <v>128</v>
      </c>
      <c r="O1071" s="149">
        <v>42891</v>
      </c>
      <c r="P1071" s="148" t="s">
        <v>1878</v>
      </c>
      <c r="Q1071" s="148">
        <v>2</v>
      </c>
      <c r="R1071" s="149" t="s">
        <v>33</v>
      </c>
      <c r="S1071" s="148">
        <v>4104</v>
      </c>
      <c r="T1071" s="148" t="s">
        <v>100</v>
      </c>
      <c r="U1071" s="149">
        <v>4104</v>
      </c>
      <c r="V1071" s="148" t="s">
        <v>100</v>
      </c>
      <c r="W1071" s="148">
        <v>4104</v>
      </c>
      <c r="X1071" s="149" t="s">
        <v>100</v>
      </c>
      <c r="Y1071" s="148" t="s">
        <v>114</v>
      </c>
      <c r="Z1071" s="148">
        <v>4.0999999999999996</v>
      </c>
      <c r="AA1071" s="149">
        <v>1</v>
      </c>
      <c r="AB1071" s="148" t="s">
        <v>629</v>
      </c>
      <c r="AC1071" s="148" t="s">
        <v>1028</v>
      </c>
      <c r="AD1071" s="149" t="s">
        <v>2642</v>
      </c>
      <c r="AE1071" s="148" t="s">
        <v>349</v>
      </c>
      <c r="AF1071" s="148"/>
      <c r="AG1071" s="149"/>
      <c r="AH1071" s="148"/>
      <c r="AI1071" s="148"/>
      <c r="AJ1071" s="149"/>
      <c r="AK1071" s="148" t="str">
        <f t="shared" si="48"/>
        <v>GFS</v>
      </c>
      <c r="AL1071" s="148" t="str">
        <f t="shared" si="49"/>
        <v>Non- ICB</v>
      </c>
      <c r="AM1071" s="196" t="str">
        <f t="shared" si="50"/>
        <v>GFS/Non- ICB</v>
      </c>
    </row>
    <row r="1072" spans="1:39" x14ac:dyDescent="0.25">
      <c r="A1072" s="195" t="str">
        <f>IF(ISERROR(MATCH(H1072,PriorMonth!H:H,0)),"New","Unresolved")</f>
        <v>New</v>
      </c>
      <c r="B1072" s="148">
        <v>3027</v>
      </c>
      <c r="C1072" s="149" t="s">
        <v>154</v>
      </c>
      <c r="D1072" s="148" t="s">
        <v>13</v>
      </c>
      <c r="E1072" s="148">
        <v>3014</v>
      </c>
      <c r="F1072" s="149" t="s">
        <v>144</v>
      </c>
      <c r="G1072" s="148" t="s">
        <v>16</v>
      </c>
      <c r="H1072" s="148">
        <v>302714000014126</v>
      </c>
      <c r="I1072" s="149" t="s">
        <v>59</v>
      </c>
      <c r="J1072" s="148" t="s">
        <v>275</v>
      </c>
      <c r="K1072" s="148">
        <v>42849</v>
      </c>
      <c r="L1072" s="149">
        <v>44</v>
      </c>
      <c r="M1072" s="148" t="s">
        <v>111</v>
      </c>
      <c r="N1072" s="148" t="s">
        <v>42</v>
      </c>
      <c r="O1072" s="149">
        <v>42893</v>
      </c>
      <c r="P1072" s="148" t="s">
        <v>1878</v>
      </c>
      <c r="Q1072" s="148">
        <v>0</v>
      </c>
      <c r="R1072" s="149" t="s">
        <v>33</v>
      </c>
      <c r="S1072" s="148">
        <v>4100</v>
      </c>
      <c r="T1072" s="148" t="s">
        <v>100</v>
      </c>
      <c r="U1072" s="149">
        <v>4100</v>
      </c>
      <c r="V1072" s="148" t="s">
        <v>100</v>
      </c>
      <c r="W1072" s="148">
        <v>4100</v>
      </c>
      <c r="X1072" s="149" t="s">
        <v>100</v>
      </c>
      <c r="Y1072" s="148" t="s">
        <v>114</v>
      </c>
      <c r="Z1072" s="148">
        <v>4.0999999999999996</v>
      </c>
      <c r="AA1072" s="149">
        <v>1</v>
      </c>
      <c r="AB1072" s="148" t="s">
        <v>629</v>
      </c>
      <c r="AC1072" s="148" t="s">
        <v>413</v>
      </c>
      <c r="AD1072" s="149" t="s">
        <v>352</v>
      </c>
      <c r="AE1072" s="148" t="s">
        <v>349</v>
      </c>
      <c r="AF1072" s="148"/>
      <c r="AG1072" s="149"/>
      <c r="AH1072" s="148"/>
      <c r="AI1072" s="148"/>
      <c r="AJ1072" s="149"/>
      <c r="AK1072" s="148" t="str">
        <f t="shared" si="48"/>
        <v>GFS</v>
      </c>
      <c r="AL1072" s="148" t="str">
        <f t="shared" si="49"/>
        <v>Non- ICB</v>
      </c>
      <c r="AM1072" s="196" t="str">
        <f t="shared" si="50"/>
        <v>GFS/Non- ICB</v>
      </c>
    </row>
    <row r="1073" spans="1:39" x14ac:dyDescent="0.25">
      <c r="A1073" s="195" t="str">
        <f>IF(ISERROR(MATCH(H1073,PriorMonth!H:H,0)),"New","Unresolved")</f>
        <v>Unresolved</v>
      </c>
      <c r="B1073" s="148">
        <v>3071</v>
      </c>
      <c r="C1073" s="149" t="s">
        <v>139</v>
      </c>
      <c r="D1073" s="148" t="s">
        <v>21</v>
      </c>
      <c r="E1073" s="148">
        <v>1350</v>
      </c>
      <c r="F1073" s="149" t="s">
        <v>124</v>
      </c>
      <c r="G1073" s="148" t="s">
        <v>21</v>
      </c>
      <c r="H1073" s="148">
        <v>30710310109302</v>
      </c>
      <c r="I1073" s="149" t="s">
        <v>59</v>
      </c>
      <c r="J1073" s="148" t="s">
        <v>125</v>
      </c>
      <c r="K1073" s="148">
        <v>42773</v>
      </c>
      <c r="L1073" s="149">
        <v>120</v>
      </c>
      <c r="M1073" s="148" t="s">
        <v>127</v>
      </c>
      <c r="N1073" s="148" t="s">
        <v>128</v>
      </c>
      <c r="O1073" s="149">
        <v>42859</v>
      </c>
      <c r="P1073" s="148" t="s">
        <v>1878</v>
      </c>
      <c r="Q1073" s="148">
        <v>34</v>
      </c>
      <c r="R1073" s="149" t="s">
        <v>34</v>
      </c>
      <c r="S1073" s="148">
        <v>40000</v>
      </c>
      <c r="T1073" s="148" t="s">
        <v>243</v>
      </c>
      <c r="U1073" s="149">
        <v>4100.12</v>
      </c>
      <c r="V1073" s="148" t="s">
        <v>243</v>
      </c>
      <c r="W1073" s="148">
        <v>39999.960976789967</v>
      </c>
      <c r="X1073" s="149" t="s">
        <v>100</v>
      </c>
      <c r="Y1073" s="148" t="s">
        <v>107</v>
      </c>
      <c r="Z1073" s="148">
        <v>4.0999999999999996</v>
      </c>
      <c r="AA1073" s="149">
        <v>1</v>
      </c>
      <c r="AB1073" s="148" t="s">
        <v>630</v>
      </c>
      <c r="AC1073" s="148" t="s">
        <v>415</v>
      </c>
      <c r="AD1073" s="149" t="s">
        <v>2096</v>
      </c>
      <c r="AE1073" s="148" t="s">
        <v>350</v>
      </c>
      <c r="AF1073" s="148"/>
      <c r="AG1073" s="149"/>
      <c r="AH1073" s="148"/>
      <c r="AI1073" s="148"/>
      <c r="AJ1073" s="149"/>
      <c r="AK1073" s="148" t="str">
        <f t="shared" si="48"/>
        <v>GFS</v>
      </c>
      <c r="AL1073" s="148" t="str">
        <f t="shared" si="49"/>
        <v>Non- ICB</v>
      </c>
      <c r="AM1073" s="196" t="str">
        <f t="shared" si="50"/>
        <v>GFS/Non- ICB</v>
      </c>
    </row>
    <row r="1074" spans="1:39" x14ac:dyDescent="0.25">
      <c r="A1074" s="195" t="str">
        <f>IF(ISERROR(MATCH(H1074,PriorMonth!H:H,0)),"New","Unresolved")</f>
        <v>Unresolved</v>
      </c>
      <c r="B1074" s="148">
        <v>8520</v>
      </c>
      <c r="C1074" s="149" t="s">
        <v>842</v>
      </c>
      <c r="D1074" s="148" t="s">
        <v>19</v>
      </c>
      <c r="E1074" s="148">
        <v>199</v>
      </c>
      <c r="F1074" s="149" t="s">
        <v>137</v>
      </c>
      <c r="G1074" s="148" t="s">
        <v>22</v>
      </c>
      <c r="H1074" s="148">
        <v>85200330012979</v>
      </c>
      <c r="I1074" s="149" t="s">
        <v>54</v>
      </c>
      <c r="J1074" s="148" t="s">
        <v>232</v>
      </c>
      <c r="K1074" s="148">
        <v>42584</v>
      </c>
      <c r="L1074" s="149">
        <v>309</v>
      </c>
      <c r="M1074" s="148" t="s">
        <v>111</v>
      </c>
      <c r="N1074" s="148" t="s">
        <v>42</v>
      </c>
      <c r="O1074" s="149">
        <v>42586</v>
      </c>
      <c r="P1074" s="148" t="s">
        <v>406</v>
      </c>
      <c r="Q1074" s="148">
        <v>307</v>
      </c>
      <c r="R1074" s="149" t="s">
        <v>37</v>
      </c>
      <c r="S1074" s="148">
        <v>295307.09999999998</v>
      </c>
      <c r="T1074" s="148" t="s">
        <v>197</v>
      </c>
      <c r="U1074" s="149">
        <v>4082.56</v>
      </c>
      <c r="V1074" s="148" t="s">
        <v>197</v>
      </c>
      <c r="W1074" s="148">
        <v>295306.98454950523</v>
      </c>
      <c r="X1074" s="149" t="s">
        <v>100</v>
      </c>
      <c r="Y1074" s="148" t="s">
        <v>114</v>
      </c>
      <c r="Z1074" s="148">
        <v>4.08</v>
      </c>
      <c r="AA1074" s="149">
        <v>1</v>
      </c>
      <c r="AB1074" s="148" t="s">
        <v>630</v>
      </c>
      <c r="AC1074" s="148" t="s">
        <v>484</v>
      </c>
      <c r="AD1074" s="149" t="s">
        <v>396</v>
      </c>
      <c r="AE1074" s="148" t="s">
        <v>350</v>
      </c>
      <c r="AF1074" s="148"/>
      <c r="AG1074" s="149"/>
      <c r="AH1074" s="148"/>
      <c r="AI1074" s="148"/>
      <c r="AJ1074" s="149"/>
      <c r="AK1074" s="148" t="str">
        <f t="shared" si="48"/>
        <v>GFS</v>
      </c>
      <c r="AL1074" s="148" t="str">
        <f t="shared" si="49"/>
        <v>Non- ICB</v>
      </c>
      <c r="AM1074" s="196" t="str">
        <f t="shared" si="50"/>
        <v>GFS/Non- ICB</v>
      </c>
    </row>
    <row r="1075" spans="1:39" x14ac:dyDescent="0.25">
      <c r="A1075" s="195" t="str">
        <f>IF(ISERROR(MATCH(H1075,PriorMonth!H:H,0)),"New","Unresolved")</f>
        <v>New</v>
      </c>
      <c r="B1075" s="148">
        <v>8310</v>
      </c>
      <c r="C1075" s="149" t="s">
        <v>170</v>
      </c>
      <c r="D1075" s="148" t="s">
        <v>14</v>
      </c>
      <c r="E1075" s="148">
        <v>413</v>
      </c>
      <c r="F1075" s="149" t="s">
        <v>136</v>
      </c>
      <c r="G1075" s="148" t="s">
        <v>13</v>
      </c>
      <c r="H1075" s="148" t="s">
        <v>2973</v>
      </c>
      <c r="I1075" s="149" t="s">
        <v>277</v>
      </c>
      <c r="J1075" s="148" t="s">
        <v>241</v>
      </c>
      <c r="K1075" s="148">
        <v>42829</v>
      </c>
      <c r="L1075" s="149">
        <v>64</v>
      </c>
      <c r="M1075" s="148" t="s">
        <v>161</v>
      </c>
      <c r="N1075" s="148" t="s">
        <v>128</v>
      </c>
      <c r="O1075" s="149">
        <v>42893</v>
      </c>
      <c r="P1075" s="148" t="s">
        <v>1878</v>
      </c>
      <c r="Q1075" s="148">
        <v>0</v>
      </c>
      <c r="R1075" s="149" t="s">
        <v>33</v>
      </c>
      <c r="S1075" s="148">
        <v>17010</v>
      </c>
      <c r="T1075" s="148" t="s">
        <v>242</v>
      </c>
      <c r="U1075" s="149">
        <v>4077.96</v>
      </c>
      <c r="V1075" s="148" t="s">
        <v>242</v>
      </c>
      <c r="W1075" s="148">
        <v>17009.98418281199</v>
      </c>
      <c r="X1075" s="149" t="s">
        <v>100</v>
      </c>
      <c r="Y1075" s="148" t="s">
        <v>114</v>
      </c>
      <c r="Z1075" s="148">
        <v>4.08</v>
      </c>
      <c r="AA1075" s="149">
        <v>1</v>
      </c>
      <c r="AB1075" s="148" t="s">
        <v>630</v>
      </c>
      <c r="AC1075" s="148" t="s">
        <v>428</v>
      </c>
      <c r="AD1075" s="149" t="s">
        <v>690</v>
      </c>
      <c r="AE1075" s="148" t="s">
        <v>350</v>
      </c>
      <c r="AF1075" s="148"/>
      <c r="AG1075" s="149"/>
      <c r="AH1075" s="148"/>
      <c r="AI1075" s="148"/>
      <c r="AJ1075" s="149"/>
      <c r="AK1075" s="148" t="str">
        <f t="shared" si="48"/>
        <v>GFS</v>
      </c>
      <c r="AL1075" s="148" t="str">
        <f t="shared" si="49"/>
        <v>Non- ICB</v>
      </c>
      <c r="AM1075" s="196" t="str">
        <f t="shared" si="50"/>
        <v>GFS/Non- ICB</v>
      </c>
    </row>
    <row r="1076" spans="1:39" x14ac:dyDescent="0.25">
      <c r="A1076" s="195" t="str">
        <f>IF(ISERROR(MATCH(H1076,PriorMonth!H:H,0)),"New","Unresolved")</f>
        <v>Unresolved</v>
      </c>
      <c r="B1076" s="148">
        <v>8420</v>
      </c>
      <c r="C1076" s="149" t="s">
        <v>234</v>
      </c>
      <c r="D1076" s="148" t="s">
        <v>19</v>
      </c>
      <c r="E1076" s="148">
        <v>814</v>
      </c>
      <c r="F1076" s="149" t="s">
        <v>192</v>
      </c>
      <c r="G1076" s="148" t="s">
        <v>19</v>
      </c>
      <c r="H1076" s="148">
        <v>320996</v>
      </c>
      <c r="I1076" s="149" t="s">
        <v>54</v>
      </c>
      <c r="J1076" s="148" t="s">
        <v>269</v>
      </c>
      <c r="K1076" s="148">
        <v>41914</v>
      </c>
      <c r="L1076" s="149">
        <v>979</v>
      </c>
      <c r="M1076" s="148" t="s">
        <v>105</v>
      </c>
      <c r="N1076" s="148" t="s">
        <v>41</v>
      </c>
      <c r="O1076" s="149">
        <v>42831</v>
      </c>
      <c r="P1076" s="148" t="s">
        <v>838</v>
      </c>
      <c r="Q1076" s="148">
        <v>62</v>
      </c>
      <c r="R1076" s="149" t="s">
        <v>35</v>
      </c>
      <c r="S1076" s="148">
        <v>6000</v>
      </c>
      <c r="T1076" s="148" t="s">
        <v>270</v>
      </c>
      <c r="U1076" s="149">
        <v>3985.65</v>
      </c>
      <c r="V1076" s="148" t="s">
        <v>270</v>
      </c>
      <c r="W1076" s="148">
        <v>5999.9972902800992</v>
      </c>
      <c r="X1076" s="149" t="s">
        <v>100</v>
      </c>
      <c r="Y1076" s="148" t="s">
        <v>107</v>
      </c>
      <c r="Z1076" s="148">
        <v>3.99</v>
      </c>
      <c r="AA1076" s="149">
        <v>1</v>
      </c>
      <c r="AB1076" s="148" t="s">
        <v>629</v>
      </c>
      <c r="AC1076" s="148" t="s">
        <v>455</v>
      </c>
      <c r="AD1076" s="149" t="s">
        <v>1446</v>
      </c>
      <c r="AE1076" s="148" t="s">
        <v>349</v>
      </c>
      <c r="AF1076" s="148"/>
      <c r="AG1076" s="149"/>
      <c r="AH1076" s="148"/>
      <c r="AI1076" s="148"/>
      <c r="AJ1076" s="149"/>
      <c r="AK1076" s="148" t="str">
        <f t="shared" si="48"/>
        <v>Non-GFS</v>
      </c>
      <c r="AL1076" s="148" t="str">
        <f t="shared" si="49"/>
        <v>Non- ICB</v>
      </c>
      <c r="AM1076" s="196" t="str">
        <f t="shared" si="50"/>
        <v>Non-GFS/Non- ICB</v>
      </c>
    </row>
    <row r="1077" spans="1:39" x14ac:dyDescent="0.25">
      <c r="A1077" s="195" t="str">
        <f>IF(ISERROR(MATCH(H1077,PriorMonth!H:H,0)),"New","Unresolved")</f>
        <v>Unresolved</v>
      </c>
      <c r="B1077" s="148">
        <v>8420</v>
      </c>
      <c r="C1077" s="149" t="s">
        <v>234</v>
      </c>
      <c r="D1077" s="148" t="s">
        <v>19</v>
      </c>
      <c r="E1077" s="148">
        <v>814</v>
      </c>
      <c r="F1077" s="149" t="s">
        <v>192</v>
      </c>
      <c r="G1077" s="148" t="s">
        <v>19</v>
      </c>
      <c r="H1077" s="148">
        <v>320998</v>
      </c>
      <c r="I1077" s="149" t="s">
        <v>54</v>
      </c>
      <c r="J1077" s="148" t="s">
        <v>269</v>
      </c>
      <c r="K1077" s="148">
        <v>41914</v>
      </c>
      <c r="L1077" s="149">
        <v>979</v>
      </c>
      <c r="M1077" s="148" t="s">
        <v>105</v>
      </c>
      <c r="N1077" s="148" t="s">
        <v>41</v>
      </c>
      <c r="O1077" s="149">
        <v>42831</v>
      </c>
      <c r="P1077" s="148" t="s">
        <v>838</v>
      </c>
      <c r="Q1077" s="148">
        <v>62</v>
      </c>
      <c r="R1077" s="149" t="s">
        <v>35</v>
      </c>
      <c r="S1077" s="148">
        <v>6000</v>
      </c>
      <c r="T1077" s="148" t="s">
        <v>270</v>
      </c>
      <c r="U1077" s="149">
        <v>3985.65</v>
      </c>
      <c r="V1077" s="148" t="s">
        <v>270</v>
      </c>
      <c r="W1077" s="148">
        <v>5999.9972902800992</v>
      </c>
      <c r="X1077" s="149" t="s">
        <v>100</v>
      </c>
      <c r="Y1077" s="148" t="s">
        <v>107</v>
      </c>
      <c r="Z1077" s="148">
        <v>3.99</v>
      </c>
      <c r="AA1077" s="149">
        <v>1</v>
      </c>
      <c r="AB1077" s="148" t="s">
        <v>629</v>
      </c>
      <c r="AC1077" s="148" t="s">
        <v>455</v>
      </c>
      <c r="AD1077" s="149" t="s">
        <v>1446</v>
      </c>
      <c r="AE1077" s="148" t="s">
        <v>349</v>
      </c>
      <c r="AF1077" s="148"/>
      <c r="AG1077" s="149"/>
      <c r="AH1077" s="148"/>
      <c r="AI1077" s="148"/>
      <c r="AJ1077" s="149"/>
      <c r="AK1077" s="148" t="str">
        <f t="shared" si="48"/>
        <v>Non-GFS</v>
      </c>
      <c r="AL1077" s="148" t="str">
        <f t="shared" si="49"/>
        <v>Non- ICB</v>
      </c>
      <c r="AM1077" s="196" t="str">
        <f t="shared" si="50"/>
        <v>Non-GFS/Non- ICB</v>
      </c>
    </row>
    <row r="1078" spans="1:39" x14ac:dyDescent="0.25">
      <c r="A1078" s="195" t="str">
        <f>IF(ISERROR(MATCH(H1078,PriorMonth!H:H,0)),"New","Unresolved")</f>
        <v>New</v>
      </c>
      <c r="B1078" s="148">
        <v>8520</v>
      </c>
      <c r="C1078" s="149" t="s">
        <v>842</v>
      </c>
      <c r="D1078" s="148" t="s">
        <v>19</v>
      </c>
      <c r="E1078" s="148">
        <v>1750</v>
      </c>
      <c r="F1078" s="149" t="s">
        <v>159</v>
      </c>
      <c r="G1078" s="148" t="s">
        <v>18</v>
      </c>
      <c r="H1078" s="148">
        <v>85208720000050</v>
      </c>
      <c r="I1078" s="149" t="s">
        <v>538</v>
      </c>
      <c r="J1078" s="148" t="s">
        <v>2849</v>
      </c>
      <c r="K1078" s="148">
        <v>42888</v>
      </c>
      <c r="L1078" s="149">
        <v>5</v>
      </c>
      <c r="M1078" s="148" t="s">
        <v>118</v>
      </c>
      <c r="N1078" s="148" t="s">
        <v>41</v>
      </c>
      <c r="O1078" s="149">
        <v>42893</v>
      </c>
      <c r="P1078" s="148" t="s">
        <v>1878</v>
      </c>
      <c r="Q1078" s="148">
        <v>0</v>
      </c>
      <c r="R1078" s="149" t="s">
        <v>33</v>
      </c>
      <c r="S1078" s="148">
        <v>288432.13</v>
      </c>
      <c r="T1078" s="148" t="s">
        <v>197</v>
      </c>
      <c r="U1078" s="149">
        <v>3987.52</v>
      </c>
      <c r="V1078" s="148" t="s">
        <v>197</v>
      </c>
      <c r="W1078" s="148">
        <v>288432.38238527864</v>
      </c>
      <c r="X1078" s="149" t="s">
        <v>100</v>
      </c>
      <c r="Y1078" s="148" t="s">
        <v>114</v>
      </c>
      <c r="Z1078" s="148">
        <v>3.99</v>
      </c>
      <c r="AA1078" s="149">
        <v>1</v>
      </c>
      <c r="AB1078" s="148" t="s">
        <v>630</v>
      </c>
      <c r="AC1078" s="148" t="s">
        <v>949</v>
      </c>
      <c r="AD1078" s="149" t="s">
        <v>1474</v>
      </c>
      <c r="AE1078" s="148" t="s">
        <v>350</v>
      </c>
      <c r="AF1078" s="148"/>
      <c r="AG1078" s="149"/>
      <c r="AH1078" s="148"/>
      <c r="AI1078" s="148"/>
      <c r="AJ1078" s="149"/>
      <c r="AK1078" s="148" t="str">
        <f t="shared" si="48"/>
        <v>GFS</v>
      </c>
      <c r="AL1078" s="148" t="str">
        <f t="shared" si="49"/>
        <v>ICB</v>
      </c>
      <c r="AM1078" s="196" t="str">
        <f t="shared" si="50"/>
        <v>GFS/ICB</v>
      </c>
    </row>
    <row r="1079" spans="1:39" x14ac:dyDescent="0.25">
      <c r="A1079" s="195" t="str">
        <f>IF(ISERROR(MATCH(H1079,PriorMonth!H:H,0)),"New","Unresolved")</f>
        <v>New</v>
      </c>
      <c r="B1079" s="148">
        <v>3019</v>
      </c>
      <c r="C1079" s="149" t="s">
        <v>134</v>
      </c>
      <c r="D1079" s="148" t="s">
        <v>16</v>
      </c>
      <c r="E1079" s="148">
        <v>635</v>
      </c>
      <c r="F1079" s="149" t="s">
        <v>142</v>
      </c>
      <c r="G1079" s="148" t="s">
        <v>16</v>
      </c>
      <c r="H1079" s="148">
        <v>30190110008297</v>
      </c>
      <c r="I1079" s="149" t="s">
        <v>59</v>
      </c>
      <c r="J1079" s="148" t="s">
        <v>135</v>
      </c>
      <c r="K1079" s="148">
        <v>42829</v>
      </c>
      <c r="L1079" s="149">
        <v>64</v>
      </c>
      <c r="M1079" s="148" t="s">
        <v>127</v>
      </c>
      <c r="N1079" s="148" t="s">
        <v>128</v>
      </c>
      <c r="O1079" s="149">
        <v>42891</v>
      </c>
      <c r="P1079" s="148" t="s">
        <v>1878</v>
      </c>
      <c r="Q1079" s="148">
        <v>2</v>
      </c>
      <c r="R1079" s="149" t="s">
        <v>33</v>
      </c>
      <c r="S1079" s="148">
        <v>3960</v>
      </c>
      <c r="T1079" s="148" t="s">
        <v>100</v>
      </c>
      <c r="U1079" s="149">
        <v>3960</v>
      </c>
      <c r="V1079" s="148" t="s">
        <v>100</v>
      </c>
      <c r="W1079" s="148">
        <v>3960</v>
      </c>
      <c r="X1079" s="149" t="s">
        <v>100</v>
      </c>
      <c r="Y1079" s="148" t="s">
        <v>107</v>
      </c>
      <c r="Z1079" s="148">
        <v>3.96</v>
      </c>
      <c r="AA1079" s="149">
        <v>1</v>
      </c>
      <c r="AB1079" s="148" t="s">
        <v>629</v>
      </c>
      <c r="AC1079" s="148" t="s">
        <v>859</v>
      </c>
      <c r="AD1079" s="149" t="s">
        <v>2662</v>
      </c>
      <c r="AE1079" s="148" t="s">
        <v>349</v>
      </c>
      <c r="AF1079" s="148"/>
      <c r="AG1079" s="149"/>
      <c r="AH1079" s="148"/>
      <c r="AI1079" s="148"/>
      <c r="AJ1079" s="149"/>
      <c r="AK1079" s="148" t="str">
        <f t="shared" si="48"/>
        <v>GFS</v>
      </c>
      <c r="AL1079" s="148" t="str">
        <f t="shared" si="49"/>
        <v>Non- ICB</v>
      </c>
      <c r="AM1079" s="196" t="str">
        <f t="shared" si="50"/>
        <v>GFS/Non- ICB</v>
      </c>
    </row>
    <row r="1080" spans="1:39" x14ac:dyDescent="0.25">
      <c r="A1080" s="195" t="str">
        <f>IF(ISERROR(MATCH(H1080,PriorMonth!H:H,0)),"New","Unresolved")</f>
        <v>Unresolved</v>
      </c>
      <c r="B1080" s="148">
        <v>8520</v>
      </c>
      <c r="C1080" s="149" t="s">
        <v>842</v>
      </c>
      <c r="D1080" s="148" t="s">
        <v>19</v>
      </c>
      <c r="E1080" s="148">
        <v>199</v>
      </c>
      <c r="F1080" s="149" t="s">
        <v>137</v>
      </c>
      <c r="G1080" s="148" t="s">
        <v>22</v>
      </c>
      <c r="H1080" s="148" t="s">
        <v>1728</v>
      </c>
      <c r="I1080" s="149" t="s">
        <v>54</v>
      </c>
      <c r="J1080" s="148" t="s">
        <v>381</v>
      </c>
      <c r="K1080" s="148">
        <v>42768</v>
      </c>
      <c r="L1080" s="149">
        <v>125</v>
      </c>
      <c r="M1080" s="148" t="s">
        <v>118</v>
      </c>
      <c r="N1080" s="148" t="s">
        <v>41</v>
      </c>
      <c r="O1080" s="149">
        <v>42830</v>
      </c>
      <c r="P1080" s="148" t="s">
        <v>838</v>
      </c>
      <c r="Q1080" s="148">
        <v>63</v>
      </c>
      <c r="R1080" s="149" t="s">
        <v>35</v>
      </c>
      <c r="S1080" s="148">
        <v>285636</v>
      </c>
      <c r="T1080" s="148" t="s">
        <v>197</v>
      </c>
      <c r="U1080" s="149">
        <v>3948.86</v>
      </c>
      <c r="V1080" s="148" t="s">
        <v>197</v>
      </c>
      <c r="W1080" s="148">
        <v>285635.95856721257</v>
      </c>
      <c r="X1080" s="149" t="s">
        <v>100</v>
      </c>
      <c r="Y1080" s="148" t="s">
        <v>114</v>
      </c>
      <c r="Z1080" s="148">
        <v>3.95</v>
      </c>
      <c r="AA1080" s="149">
        <v>1</v>
      </c>
      <c r="AB1080" s="148" t="s">
        <v>630</v>
      </c>
      <c r="AC1080" s="148" t="s">
        <v>484</v>
      </c>
      <c r="AD1080" s="149" t="s">
        <v>363</v>
      </c>
      <c r="AE1080" s="148" t="s">
        <v>350</v>
      </c>
      <c r="AF1080" s="148"/>
      <c r="AG1080" s="149"/>
      <c r="AH1080" s="148"/>
      <c r="AI1080" s="148"/>
      <c r="AJ1080" s="149"/>
      <c r="AK1080" s="148" t="str">
        <f t="shared" si="48"/>
        <v>Non-GFS</v>
      </c>
      <c r="AL1080" s="148" t="str">
        <f t="shared" si="49"/>
        <v>Non- ICB</v>
      </c>
      <c r="AM1080" s="196" t="str">
        <f t="shared" si="50"/>
        <v>Non-GFS/Non- ICB</v>
      </c>
    </row>
    <row r="1081" spans="1:39" x14ac:dyDescent="0.25">
      <c r="A1081" s="195" t="str">
        <f>IF(ISERROR(MATCH(H1081,PriorMonth!H:H,0)),"New","Unresolved")</f>
        <v>New</v>
      </c>
      <c r="B1081" s="148">
        <v>635</v>
      </c>
      <c r="C1081" s="149" t="s">
        <v>142</v>
      </c>
      <c r="D1081" s="148" t="s">
        <v>16</v>
      </c>
      <c r="E1081" s="148">
        <v>3014</v>
      </c>
      <c r="F1081" s="149" t="s">
        <v>144</v>
      </c>
      <c r="G1081" s="148" t="s">
        <v>16</v>
      </c>
      <c r="H1081" s="148">
        <v>63503300006392</v>
      </c>
      <c r="I1081" s="149" t="s">
        <v>55</v>
      </c>
      <c r="J1081" s="148" t="s">
        <v>462</v>
      </c>
      <c r="K1081" s="148">
        <v>42821</v>
      </c>
      <c r="L1081" s="149">
        <v>72</v>
      </c>
      <c r="M1081" s="148" t="s">
        <v>111</v>
      </c>
      <c r="N1081" s="148" t="s">
        <v>42</v>
      </c>
      <c r="O1081" s="149">
        <v>42892</v>
      </c>
      <c r="P1081" s="148" t="s">
        <v>1878</v>
      </c>
      <c r="Q1081" s="148">
        <v>1</v>
      </c>
      <c r="R1081" s="149" t="s">
        <v>33</v>
      </c>
      <c r="S1081" s="148">
        <v>3940.14</v>
      </c>
      <c r="T1081" s="148" t="s">
        <v>100</v>
      </c>
      <c r="U1081" s="149">
        <v>3940.14</v>
      </c>
      <c r="V1081" s="148" t="s">
        <v>100</v>
      </c>
      <c r="W1081" s="148">
        <v>3940.14</v>
      </c>
      <c r="X1081" s="149" t="s">
        <v>100</v>
      </c>
      <c r="Y1081" s="148" t="s">
        <v>107</v>
      </c>
      <c r="Z1081" s="148">
        <v>3.94</v>
      </c>
      <c r="AA1081" s="149">
        <v>1</v>
      </c>
      <c r="AB1081" s="148" t="s">
        <v>629</v>
      </c>
      <c r="AC1081" s="148" t="s">
        <v>413</v>
      </c>
      <c r="AD1081" s="149" t="s">
        <v>2720</v>
      </c>
      <c r="AE1081" s="148" t="s">
        <v>349</v>
      </c>
      <c r="AF1081" s="148"/>
      <c r="AG1081" s="149"/>
      <c r="AH1081" s="148"/>
      <c r="AI1081" s="148"/>
      <c r="AJ1081" s="149"/>
      <c r="AK1081" s="148" t="str">
        <f t="shared" si="48"/>
        <v>GFS</v>
      </c>
      <c r="AL1081" s="148" t="str">
        <f t="shared" si="49"/>
        <v>Non- ICB</v>
      </c>
      <c r="AM1081" s="196" t="str">
        <f t="shared" si="50"/>
        <v>GFS/Non- ICB</v>
      </c>
    </row>
    <row r="1082" spans="1:39" x14ac:dyDescent="0.25">
      <c r="A1082" s="195" t="str">
        <f>IF(ISERROR(MATCH(H1082,PriorMonth!H:H,0)),"New","Unresolved")</f>
        <v>Unresolved</v>
      </c>
      <c r="B1082" s="148">
        <v>8520</v>
      </c>
      <c r="C1082" s="149" t="s">
        <v>842</v>
      </c>
      <c r="D1082" s="148" t="s">
        <v>19</v>
      </c>
      <c r="E1082" s="148">
        <v>795</v>
      </c>
      <c r="F1082" s="149" t="s">
        <v>264</v>
      </c>
      <c r="G1082" s="148" t="s">
        <v>14</v>
      </c>
      <c r="H1082" s="148">
        <v>85202520001320</v>
      </c>
      <c r="I1082" s="149" t="s">
        <v>55</v>
      </c>
      <c r="J1082" s="148" t="s">
        <v>900</v>
      </c>
      <c r="K1082" s="148">
        <v>42796</v>
      </c>
      <c r="L1082" s="149">
        <v>97</v>
      </c>
      <c r="M1082" s="148" t="s">
        <v>111</v>
      </c>
      <c r="N1082" s="148" t="s">
        <v>42</v>
      </c>
      <c r="O1082" s="149">
        <v>42859</v>
      </c>
      <c r="P1082" s="148" t="s">
        <v>1878</v>
      </c>
      <c r="Q1082" s="148">
        <v>34</v>
      </c>
      <c r="R1082" s="149" t="s">
        <v>34</v>
      </c>
      <c r="S1082" s="148">
        <v>284699.61</v>
      </c>
      <c r="T1082" s="148" t="s">
        <v>197</v>
      </c>
      <c r="U1082" s="149">
        <v>3935.92</v>
      </c>
      <c r="V1082" s="148" t="s">
        <v>197</v>
      </c>
      <c r="W1082" s="148">
        <v>284699.95949308487</v>
      </c>
      <c r="X1082" s="149" t="s">
        <v>100</v>
      </c>
      <c r="Y1082" s="148" t="s">
        <v>114</v>
      </c>
      <c r="Z1082" s="148">
        <v>3.94</v>
      </c>
      <c r="AA1082" s="149">
        <v>1</v>
      </c>
      <c r="AB1082" s="148" t="s">
        <v>630</v>
      </c>
      <c r="AC1082" s="148" t="s">
        <v>426</v>
      </c>
      <c r="AD1082" s="149" t="s">
        <v>877</v>
      </c>
      <c r="AE1082" s="148" t="s">
        <v>350</v>
      </c>
      <c r="AF1082" s="148"/>
      <c r="AG1082" s="149"/>
      <c r="AH1082" s="148"/>
      <c r="AI1082" s="148"/>
      <c r="AJ1082" s="149"/>
      <c r="AK1082" s="148" t="str">
        <f t="shared" si="48"/>
        <v>GFS</v>
      </c>
      <c r="AL1082" s="148" t="str">
        <f t="shared" si="49"/>
        <v>ICB</v>
      </c>
      <c r="AM1082" s="196" t="str">
        <f t="shared" si="50"/>
        <v>GFS/ICB</v>
      </c>
    </row>
    <row r="1083" spans="1:39" x14ac:dyDescent="0.25">
      <c r="A1083" s="195" t="str">
        <f>IF(ISERROR(MATCH(H1083,PriorMonth!H:H,0)),"New","Unresolved")</f>
        <v>Unresolved</v>
      </c>
      <c r="B1083" s="148">
        <v>8520</v>
      </c>
      <c r="C1083" s="149" t="s">
        <v>842</v>
      </c>
      <c r="D1083" s="148" t="s">
        <v>19</v>
      </c>
      <c r="E1083" s="148">
        <v>199</v>
      </c>
      <c r="F1083" s="149" t="s">
        <v>137</v>
      </c>
      <c r="G1083" s="148" t="s">
        <v>22</v>
      </c>
      <c r="H1083" s="148" t="s">
        <v>1448</v>
      </c>
      <c r="I1083" s="149" t="s">
        <v>538</v>
      </c>
      <c r="J1083" s="148" t="s">
        <v>381</v>
      </c>
      <c r="K1083" s="148">
        <v>42768</v>
      </c>
      <c r="L1083" s="149">
        <v>125</v>
      </c>
      <c r="M1083" s="148" t="s">
        <v>118</v>
      </c>
      <c r="N1083" s="148" t="s">
        <v>41</v>
      </c>
      <c r="O1083" s="149">
        <v>42830</v>
      </c>
      <c r="P1083" s="148" t="s">
        <v>838</v>
      </c>
      <c r="Q1083" s="148">
        <v>63</v>
      </c>
      <c r="R1083" s="149" t="s">
        <v>35</v>
      </c>
      <c r="S1083" s="148">
        <v>5905</v>
      </c>
      <c r="T1083" s="148" t="s">
        <v>270</v>
      </c>
      <c r="U1083" s="149">
        <v>3922.55</v>
      </c>
      <c r="V1083" s="148" t="s">
        <v>197</v>
      </c>
      <c r="W1083" s="148">
        <v>283732.85689485562</v>
      </c>
      <c r="X1083" s="149" t="s">
        <v>100</v>
      </c>
      <c r="Y1083" s="148" t="s">
        <v>114</v>
      </c>
      <c r="Z1083" s="148">
        <v>3.92</v>
      </c>
      <c r="AA1083" s="149">
        <v>1</v>
      </c>
      <c r="AB1083" s="148" t="s">
        <v>630</v>
      </c>
      <c r="AC1083" s="148" t="s">
        <v>484</v>
      </c>
      <c r="AD1083" s="149" t="s">
        <v>363</v>
      </c>
      <c r="AE1083" s="148" t="s">
        <v>349</v>
      </c>
      <c r="AF1083" s="148"/>
      <c r="AG1083" s="149"/>
      <c r="AH1083" s="148"/>
      <c r="AI1083" s="148"/>
      <c r="AJ1083" s="149"/>
      <c r="AK1083" s="148" t="str">
        <f t="shared" si="48"/>
        <v>Non-GFS</v>
      </c>
      <c r="AL1083" s="148" t="str">
        <f t="shared" si="49"/>
        <v>Non- ICB</v>
      </c>
      <c r="AM1083" s="196" t="str">
        <f t="shared" si="50"/>
        <v>Non-GFS/Non- ICB</v>
      </c>
    </row>
    <row r="1084" spans="1:39" x14ac:dyDescent="0.25">
      <c r="A1084" s="195" t="str">
        <f>IF(ISERROR(MATCH(H1084,PriorMonth!H:H,0)),"New","Unresolved")</f>
        <v>New</v>
      </c>
      <c r="B1084" s="148">
        <v>95</v>
      </c>
      <c r="C1084" s="149" t="s">
        <v>153</v>
      </c>
      <c r="D1084" s="148" t="s">
        <v>17</v>
      </c>
      <c r="E1084" s="148">
        <v>1350</v>
      </c>
      <c r="F1084" s="149" t="s">
        <v>124</v>
      </c>
      <c r="G1084" s="148" t="s">
        <v>21</v>
      </c>
      <c r="H1084" s="148">
        <v>950110011387</v>
      </c>
      <c r="I1084" s="149" t="s">
        <v>58</v>
      </c>
      <c r="J1084" s="148" t="s">
        <v>195</v>
      </c>
      <c r="K1084" s="148">
        <v>42821</v>
      </c>
      <c r="L1084" s="149">
        <v>72</v>
      </c>
      <c r="M1084" s="148" t="s">
        <v>111</v>
      </c>
      <c r="N1084" s="148" t="s">
        <v>42</v>
      </c>
      <c r="O1084" s="149">
        <v>42892</v>
      </c>
      <c r="P1084" s="148" t="s">
        <v>1878</v>
      </c>
      <c r="Q1084" s="148">
        <v>1</v>
      </c>
      <c r="R1084" s="149" t="s">
        <v>33</v>
      </c>
      <c r="S1084" s="148">
        <v>3919.5</v>
      </c>
      <c r="T1084" s="148" t="s">
        <v>100</v>
      </c>
      <c r="U1084" s="149">
        <v>3919.5</v>
      </c>
      <c r="V1084" s="148" t="s">
        <v>100</v>
      </c>
      <c r="W1084" s="148">
        <v>3919.5</v>
      </c>
      <c r="X1084" s="149" t="s">
        <v>100</v>
      </c>
      <c r="Y1084" s="148" t="s">
        <v>114</v>
      </c>
      <c r="Z1084" s="148">
        <v>3.92</v>
      </c>
      <c r="AA1084" s="149">
        <v>1</v>
      </c>
      <c r="AB1084" s="148" t="s">
        <v>629</v>
      </c>
      <c r="AC1084" s="148" t="s">
        <v>436</v>
      </c>
      <c r="AD1084" s="149" t="s">
        <v>358</v>
      </c>
      <c r="AE1084" s="148" t="s">
        <v>349</v>
      </c>
      <c r="AF1084" s="148"/>
      <c r="AG1084" s="149"/>
      <c r="AH1084" s="148"/>
      <c r="AI1084" s="148"/>
      <c r="AJ1084" s="149"/>
      <c r="AK1084" s="148" t="str">
        <f t="shared" si="48"/>
        <v>GFS</v>
      </c>
      <c r="AL1084" s="148" t="str">
        <f t="shared" si="49"/>
        <v>Non- ICB</v>
      </c>
      <c r="AM1084" s="196" t="str">
        <f t="shared" si="50"/>
        <v>GFS/Non- ICB</v>
      </c>
    </row>
    <row r="1085" spans="1:39" x14ac:dyDescent="0.25">
      <c r="A1085" s="195" t="str">
        <f>IF(ISERROR(MATCH(H1085,PriorMonth!H:H,0)),"New","Unresolved")</f>
        <v>Unresolved</v>
      </c>
      <c r="B1085" s="148">
        <v>8520</v>
      </c>
      <c r="C1085" s="149" t="s">
        <v>842</v>
      </c>
      <c r="D1085" s="148" t="s">
        <v>19</v>
      </c>
      <c r="E1085" s="148">
        <v>3071</v>
      </c>
      <c r="F1085" s="149" t="s">
        <v>139</v>
      </c>
      <c r="G1085" s="148" t="s">
        <v>21</v>
      </c>
      <c r="H1085" s="148" t="s">
        <v>974</v>
      </c>
      <c r="I1085" s="149" t="s">
        <v>59</v>
      </c>
      <c r="J1085" s="148" t="s">
        <v>271</v>
      </c>
      <c r="K1085" s="148">
        <v>42769</v>
      </c>
      <c r="L1085" s="149">
        <v>124</v>
      </c>
      <c r="M1085" s="148" t="s">
        <v>111</v>
      </c>
      <c r="N1085" s="148" t="s">
        <v>42</v>
      </c>
      <c r="O1085" s="149">
        <v>42775</v>
      </c>
      <c r="P1085" s="148" t="s">
        <v>838</v>
      </c>
      <c r="Q1085" s="148">
        <v>118</v>
      </c>
      <c r="R1085" s="149" t="s">
        <v>36</v>
      </c>
      <c r="S1085" s="148">
        <v>283747</v>
      </c>
      <c r="T1085" s="148" t="s">
        <v>197</v>
      </c>
      <c r="U1085" s="149">
        <v>3922.75</v>
      </c>
      <c r="V1085" s="148" t="s">
        <v>197</v>
      </c>
      <c r="W1085" s="148">
        <v>283747.32365025172</v>
      </c>
      <c r="X1085" s="149" t="s">
        <v>100</v>
      </c>
      <c r="Y1085" s="148" t="s">
        <v>114</v>
      </c>
      <c r="Z1085" s="148">
        <v>3.92</v>
      </c>
      <c r="AA1085" s="149">
        <v>1</v>
      </c>
      <c r="AB1085" s="148" t="s">
        <v>630</v>
      </c>
      <c r="AC1085" s="148" t="s">
        <v>497</v>
      </c>
      <c r="AD1085" s="149">
        <v>13</v>
      </c>
      <c r="AE1085" s="148" t="s">
        <v>350</v>
      </c>
      <c r="AF1085" s="148"/>
      <c r="AG1085" s="149"/>
      <c r="AH1085" s="148"/>
      <c r="AI1085" s="148"/>
      <c r="AJ1085" s="149"/>
      <c r="AK1085" s="148" t="str">
        <f t="shared" si="48"/>
        <v>Non-GFS</v>
      </c>
      <c r="AL1085" s="148" t="str">
        <f t="shared" si="49"/>
        <v>Non- ICB</v>
      </c>
      <c r="AM1085" s="196" t="str">
        <f t="shared" si="50"/>
        <v>Non-GFS/Non- ICB</v>
      </c>
    </row>
    <row r="1086" spans="1:39" x14ac:dyDescent="0.25">
      <c r="A1086" s="195" t="str">
        <f>IF(ISERROR(MATCH(H1086,PriorMonth!H:H,0)),"New","Unresolved")</f>
        <v>New</v>
      </c>
      <c r="B1086" s="148">
        <v>8310</v>
      </c>
      <c r="C1086" s="149" t="s">
        <v>170</v>
      </c>
      <c r="D1086" s="148" t="s">
        <v>14</v>
      </c>
      <c r="E1086" s="148">
        <v>95</v>
      </c>
      <c r="F1086" s="149" t="s">
        <v>153</v>
      </c>
      <c r="G1086" s="148" t="s">
        <v>17</v>
      </c>
      <c r="H1086" s="148" t="s">
        <v>2901</v>
      </c>
      <c r="I1086" s="149" t="s">
        <v>277</v>
      </c>
      <c r="J1086" s="148" t="s">
        <v>241</v>
      </c>
      <c r="K1086" s="148">
        <v>42584</v>
      </c>
      <c r="L1086" s="149">
        <v>309</v>
      </c>
      <c r="M1086" s="148" t="s">
        <v>127</v>
      </c>
      <c r="N1086" s="148" t="s">
        <v>128</v>
      </c>
      <c r="O1086" s="149">
        <v>42892</v>
      </c>
      <c r="P1086" s="148" t="s">
        <v>1878</v>
      </c>
      <c r="Q1086" s="148">
        <v>1</v>
      </c>
      <c r="R1086" s="149" t="s">
        <v>33</v>
      </c>
      <c r="S1086" s="148">
        <v>16333.89</v>
      </c>
      <c r="T1086" s="148" t="s">
        <v>242</v>
      </c>
      <c r="U1086" s="149">
        <v>3915.87</v>
      </c>
      <c r="V1086" s="148" t="s">
        <v>242</v>
      </c>
      <c r="W1086" s="148">
        <v>16333.874476931598</v>
      </c>
      <c r="X1086" s="149" t="s">
        <v>100</v>
      </c>
      <c r="Y1086" s="148" t="s">
        <v>114</v>
      </c>
      <c r="Z1086" s="148">
        <v>3.92</v>
      </c>
      <c r="AA1086" s="149">
        <v>1</v>
      </c>
      <c r="AB1086" s="148" t="s">
        <v>630</v>
      </c>
      <c r="AC1086" s="148" t="s">
        <v>410</v>
      </c>
      <c r="AD1086" s="149" t="s">
        <v>2902</v>
      </c>
      <c r="AE1086" s="148" t="s">
        <v>350</v>
      </c>
      <c r="AF1086" s="148"/>
      <c r="AG1086" s="149"/>
      <c r="AH1086" s="148"/>
      <c r="AI1086" s="148"/>
      <c r="AJ1086" s="149"/>
      <c r="AK1086" s="148" t="str">
        <f t="shared" si="48"/>
        <v>GFS</v>
      </c>
      <c r="AL1086" s="148" t="str">
        <f t="shared" si="49"/>
        <v>Non- ICB</v>
      </c>
      <c r="AM1086" s="196" t="str">
        <f t="shared" si="50"/>
        <v>GFS/Non- ICB</v>
      </c>
    </row>
    <row r="1087" spans="1:39" x14ac:dyDescent="0.25">
      <c r="A1087" s="195" t="str">
        <f>IF(ISERROR(MATCH(H1087,PriorMonth!H:H,0)),"New","Unresolved")</f>
        <v>Unresolved</v>
      </c>
      <c r="B1087" s="148">
        <v>8520</v>
      </c>
      <c r="C1087" s="149" t="s">
        <v>842</v>
      </c>
      <c r="D1087" s="148" t="s">
        <v>19</v>
      </c>
      <c r="E1087" s="148">
        <v>1750</v>
      </c>
      <c r="F1087" s="149" t="s">
        <v>159</v>
      </c>
      <c r="G1087" s="148" t="s">
        <v>18</v>
      </c>
      <c r="H1087" s="148">
        <v>85200310086729</v>
      </c>
      <c r="I1087" s="149" t="s">
        <v>55</v>
      </c>
      <c r="J1087" s="148" t="s">
        <v>322</v>
      </c>
      <c r="K1087" s="148">
        <v>42773</v>
      </c>
      <c r="L1087" s="149">
        <v>120</v>
      </c>
      <c r="M1087" s="148" t="s">
        <v>105</v>
      </c>
      <c r="N1087" s="148" t="s">
        <v>41</v>
      </c>
      <c r="O1087" s="149">
        <v>42800</v>
      </c>
      <c r="P1087" s="148" t="s">
        <v>838</v>
      </c>
      <c r="Q1087" s="148">
        <v>93</v>
      </c>
      <c r="R1087" s="149" t="s">
        <v>36</v>
      </c>
      <c r="S1087" s="148">
        <v>283131</v>
      </c>
      <c r="T1087" s="148" t="s">
        <v>197</v>
      </c>
      <c r="U1087" s="149">
        <v>3914.23</v>
      </c>
      <c r="V1087" s="148" t="s">
        <v>197</v>
      </c>
      <c r="W1087" s="148">
        <v>283131.03987037786</v>
      </c>
      <c r="X1087" s="149" t="s">
        <v>100</v>
      </c>
      <c r="Y1087" s="148" t="s">
        <v>114</v>
      </c>
      <c r="Z1087" s="148">
        <v>3.91</v>
      </c>
      <c r="AA1087" s="149">
        <v>1</v>
      </c>
      <c r="AB1087" s="148" t="s">
        <v>630</v>
      </c>
      <c r="AC1087" s="148" t="s">
        <v>1318</v>
      </c>
      <c r="AD1087" s="149" t="s">
        <v>1319</v>
      </c>
      <c r="AE1087" s="148" t="s">
        <v>350</v>
      </c>
      <c r="AF1087" s="148"/>
      <c r="AG1087" s="149"/>
      <c r="AH1087" s="148"/>
      <c r="AI1087" s="148"/>
      <c r="AJ1087" s="149"/>
      <c r="AK1087" s="148" t="str">
        <f t="shared" si="48"/>
        <v>GFS</v>
      </c>
      <c r="AL1087" s="148" t="str">
        <f t="shared" si="49"/>
        <v>Non- ICB</v>
      </c>
      <c r="AM1087" s="196" t="str">
        <f t="shared" si="50"/>
        <v>GFS/Non- ICB</v>
      </c>
    </row>
    <row r="1088" spans="1:39" x14ac:dyDescent="0.25">
      <c r="A1088" s="195" t="str">
        <f>IF(ISERROR(MATCH(H1088,PriorMonth!H:H,0)),"New","Unresolved")</f>
        <v>Unresolved</v>
      </c>
      <c r="B1088" s="148">
        <v>8520</v>
      </c>
      <c r="C1088" s="149" t="s">
        <v>842</v>
      </c>
      <c r="D1088" s="148" t="s">
        <v>19</v>
      </c>
      <c r="E1088" s="148">
        <v>260</v>
      </c>
      <c r="F1088" s="149" t="s">
        <v>113</v>
      </c>
      <c r="G1088" s="148" t="s">
        <v>23</v>
      </c>
      <c r="H1088" s="148" t="s">
        <v>1556</v>
      </c>
      <c r="I1088" s="149" t="s">
        <v>54</v>
      </c>
      <c r="J1088" s="148" t="s">
        <v>381</v>
      </c>
      <c r="K1088" s="148">
        <v>42768</v>
      </c>
      <c r="L1088" s="149">
        <v>125</v>
      </c>
      <c r="M1088" s="148" t="s">
        <v>127</v>
      </c>
      <c r="N1088" s="148" t="s">
        <v>128</v>
      </c>
      <c r="O1088" s="149">
        <v>42831</v>
      </c>
      <c r="P1088" s="148" t="s">
        <v>838</v>
      </c>
      <c r="Q1088" s="148">
        <v>62</v>
      </c>
      <c r="R1088" s="149" t="s">
        <v>35</v>
      </c>
      <c r="S1088" s="148">
        <v>279667</v>
      </c>
      <c r="T1088" s="148" t="s">
        <v>197</v>
      </c>
      <c r="U1088" s="149">
        <v>3866.34</v>
      </c>
      <c r="V1088" s="148" t="s">
        <v>197</v>
      </c>
      <c r="W1088" s="148">
        <v>279666.97529078182</v>
      </c>
      <c r="X1088" s="149" t="s">
        <v>100</v>
      </c>
      <c r="Y1088" s="148" t="s">
        <v>114</v>
      </c>
      <c r="Z1088" s="148">
        <v>3.87</v>
      </c>
      <c r="AA1088" s="149">
        <v>1</v>
      </c>
      <c r="AB1088" s="148" t="s">
        <v>630</v>
      </c>
      <c r="AC1088" s="148" t="s">
        <v>681</v>
      </c>
      <c r="AD1088" s="149" t="s">
        <v>354</v>
      </c>
      <c r="AE1088" s="148" t="s">
        <v>350</v>
      </c>
      <c r="AF1088" s="148"/>
      <c r="AG1088" s="149"/>
      <c r="AH1088" s="148"/>
      <c r="AI1088" s="148"/>
      <c r="AJ1088" s="149"/>
      <c r="AK1088" s="148" t="str">
        <f t="shared" si="48"/>
        <v>Non-GFS</v>
      </c>
      <c r="AL1088" s="148" t="str">
        <f t="shared" si="49"/>
        <v>Non- ICB</v>
      </c>
      <c r="AM1088" s="196" t="str">
        <f t="shared" si="50"/>
        <v>Non-GFS/Non- ICB</v>
      </c>
    </row>
    <row r="1089" spans="1:39" x14ac:dyDescent="0.25">
      <c r="A1089" s="195" t="str">
        <f>IF(ISERROR(MATCH(H1089,PriorMonth!H:H,0)),"New","Unresolved")</f>
        <v>Unresolved</v>
      </c>
      <c r="B1089" s="148">
        <v>8310</v>
      </c>
      <c r="C1089" s="149" t="s">
        <v>170</v>
      </c>
      <c r="D1089" s="148" t="s">
        <v>14</v>
      </c>
      <c r="E1089" s="148">
        <v>199</v>
      </c>
      <c r="F1089" s="149" t="s">
        <v>137</v>
      </c>
      <c r="G1089" s="148" t="s">
        <v>22</v>
      </c>
      <c r="H1089" s="148" t="s">
        <v>611</v>
      </c>
      <c r="I1089" s="149" t="s">
        <v>57</v>
      </c>
      <c r="J1089" s="148" t="s">
        <v>133</v>
      </c>
      <c r="K1089" s="148">
        <v>42047</v>
      </c>
      <c r="L1089" s="149">
        <v>846</v>
      </c>
      <c r="M1089" s="148" t="s">
        <v>111</v>
      </c>
      <c r="N1089" s="148" t="s">
        <v>42</v>
      </c>
      <c r="O1089" s="149">
        <v>42647</v>
      </c>
      <c r="P1089" s="148" t="s">
        <v>406</v>
      </c>
      <c r="Q1089" s="148">
        <v>246</v>
      </c>
      <c r="R1089" s="149" t="s">
        <v>37</v>
      </c>
      <c r="S1089" s="148">
        <v>16122</v>
      </c>
      <c r="T1089" s="148" t="s">
        <v>242</v>
      </c>
      <c r="U1089" s="149">
        <v>3865.08</v>
      </c>
      <c r="V1089" s="148" t="s">
        <v>242</v>
      </c>
      <c r="W1089" s="148">
        <v>16122.01926093021</v>
      </c>
      <c r="X1089" s="149" t="s">
        <v>100</v>
      </c>
      <c r="Y1089" s="148" t="s">
        <v>114</v>
      </c>
      <c r="Z1089" s="148">
        <v>3.87</v>
      </c>
      <c r="AA1089" s="149">
        <v>1</v>
      </c>
      <c r="AB1089" s="148" t="s">
        <v>630</v>
      </c>
      <c r="AC1089" s="148" t="s">
        <v>484</v>
      </c>
      <c r="AD1089" s="149" t="s">
        <v>396</v>
      </c>
      <c r="AE1089" s="148" t="s">
        <v>350</v>
      </c>
      <c r="AF1089" s="148"/>
      <c r="AG1089" s="149"/>
      <c r="AH1089" s="148"/>
      <c r="AI1089" s="148"/>
      <c r="AJ1089" s="149"/>
      <c r="AK1089" s="148" t="str">
        <f t="shared" si="48"/>
        <v>GFS</v>
      </c>
      <c r="AL1089" s="148" t="str">
        <f t="shared" si="49"/>
        <v>Non- ICB</v>
      </c>
      <c r="AM1089" s="196" t="str">
        <f t="shared" si="50"/>
        <v>GFS/Non- ICB</v>
      </c>
    </row>
    <row r="1090" spans="1:39" x14ac:dyDescent="0.25">
      <c r="A1090" s="195" t="str">
        <f>IF(ISERROR(MATCH(H1090,PriorMonth!H:H,0)),"New","Unresolved")</f>
        <v>Unresolved</v>
      </c>
      <c r="B1090" s="148">
        <v>95</v>
      </c>
      <c r="C1090" s="149" t="s">
        <v>153</v>
      </c>
      <c r="D1090" s="148" t="s">
        <v>17</v>
      </c>
      <c r="E1090" s="148">
        <v>8310</v>
      </c>
      <c r="F1090" s="149" t="s">
        <v>170</v>
      </c>
      <c r="G1090" s="148" t="s">
        <v>14</v>
      </c>
      <c r="H1090" s="148">
        <v>950110010371</v>
      </c>
      <c r="I1090" s="149" t="s">
        <v>58</v>
      </c>
      <c r="J1090" s="148" t="s">
        <v>195</v>
      </c>
      <c r="K1090" s="148">
        <v>42724</v>
      </c>
      <c r="L1090" s="149">
        <v>169</v>
      </c>
      <c r="M1090" s="148" t="s">
        <v>118</v>
      </c>
      <c r="N1090" s="148" t="s">
        <v>41</v>
      </c>
      <c r="O1090" s="149">
        <v>42859</v>
      </c>
      <c r="P1090" s="148" t="s">
        <v>1878</v>
      </c>
      <c r="Q1090" s="148">
        <v>34</v>
      </c>
      <c r="R1090" s="149" t="s">
        <v>34</v>
      </c>
      <c r="S1090" s="148">
        <v>3850</v>
      </c>
      <c r="T1090" s="148" t="s">
        <v>100</v>
      </c>
      <c r="U1090" s="149">
        <v>3850</v>
      </c>
      <c r="V1090" s="148" t="s">
        <v>100</v>
      </c>
      <c r="W1090" s="148">
        <v>3850</v>
      </c>
      <c r="X1090" s="149" t="s">
        <v>100</v>
      </c>
      <c r="Y1090" s="148" t="s">
        <v>114</v>
      </c>
      <c r="Z1090" s="148">
        <v>3.85</v>
      </c>
      <c r="AA1090" s="149">
        <v>1</v>
      </c>
      <c r="AB1090" s="148" t="s">
        <v>629</v>
      </c>
      <c r="AC1090" s="148" t="s">
        <v>420</v>
      </c>
      <c r="AD1090" s="149" t="s">
        <v>1892</v>
      </c>
      <c r="AE1090" s="148" t="s">
        <v>349</v>
      </c>
      <c r="AF1090" s="148"/>
      <c r="AG1090" s="149"/>
      <c r="AH1090" s="148"/>
      <c r="AI1090" s="148"/>
      <c r="AJ1090" s="149"/>
      <c r="AK1090" s="148" t="str">
        <f t="shared" ref="AK1090:AK1153" si="51">IF(TEXT(B1090,0)=LEFT(H1090,LEN(B1090)),"GFS","Non-GFS")</f>
        <v>GFS</v>
      </c>
      <c r="AL1090" s="148" t="str">
        <f t="shared" ref="AL1090:AL1153" si="52">IF(AND(AK1090="GFS",MID(H1090,LEN(B1090)+3,1)="2"),"ICB","Non- ICB")</f>
        <v>Non- ICB</v>
      </c>
      <c r="AM1090" s="196" t="str">
        <f t="shared" ref="AM1090:AM1153" si="53">AK1090&amp;"/"&amp;AL1090</f>
        <v>GFS/Non- ICB</v>
      </c>
    </row>
    <row r="1091" spans="1:39" x14ac:dyDescent="0.25">
      <c r="A1091" s="195" t="str">
        <f>IF(ISERROR(MATCH(H1091,PriorMonth!H:H,0)),"New","Unresolved")</f>
        <v>Unresolved</v>
      </c>
      <c r="B1091" s="148">
        <v>3011</v>
      </c>
      <c r="C1091" s="149" t="s">
        <v>164</v>
      </c>
      <c r="D1091" s="148" t="s">
        <v>22</v>
      </c>
      <c r="E1091" s="148">
        <v>199</v>
      </c>
      <c r="F1091" s="149" t="s">
        <v>137</v>
      </c>
      <c r="G1091" s="148" t="s">
        <v>22</v>
      </c>
      <c r="H1091" s="148">
        <v>383225</v>
      </c>
      <c r="I1091" s="149" t="s">
        <v>59</v>
      </c>
      <c r="J1091" s="148" t="s">
        <v>255</v>
      </c>
      <c r="K1091" s="148">
        <v>42731</v>
      </c>
      <c r="L1091" s="149">
        <v>162</v>
      </c>
      <c r="M1091" s="148" t="s">
        <v>118</v>
      </c>
      <c r="N1091" s="148" t="s">
        <v>41</v>
      </c>
      <c r="O1091" s="149">
        <v>42800</v>
      </c>
      <c r="P1091" s="148" t="s">
        <v>838</v>
      </c>
      <c r="Q1091" s="148">
        <v>93</v>
      </c>
      <c r="R1091" s="149" t="s">
        <v>36</v>
      </c>
      <c r="S1091" s="148">
        <v>4310.71</v>
      </c>
      <c r="T1091" s="148" t="s">
        <v>248</v>
      </c>
      <c r="U1091" s="149">
        <v>3841.65</v>
      </c>
      <c r="V1091" s="148" t="s">
        <v>248</v>
      </c>
      <c r="W1091" s="148">
        <v>4310.71531403875</v>
      </c>
      <c r="X1091" s="149" t="s">
        <v>100</v>
      </c>
      <c r="Y1091" s="148" t="s">
        <v>107</v>
      </c>
      <c r="Z1091" s="148">
        <v>3.84</v>
      </c>
      <c r="AA1091" s="149">
        <v>1</v>
      </c>
      <c r="AB1091" s="148" t="s">
        <v>629</v>
      </c>
      <c r="AC1091" s="148" t="s">
        <v>513</v>
      </c>
      <c r="AD1091" s="149" t="s">
        <v>402</v>
      </c>
      <c r="AE1091" s="148" t="s">
        <v>349</v>
      </c>
      <c r="AF1091" s="148"/>
      <c r="AG1091" s="149"/>
      <c r="AH1091" s="148"/>
      <c r="AI1091" s="148"/>
      <c r="AJ1091" s="149"/>
      <c r="AK1091" s="148" t="str">
        <f t="shared" si="51"/>
        <v>Non-GFS</v>
      </c>
      <c r="AL1091" s="148" t="str">
        <f t="shared" si="52"/>
        <v>Non- ICB</v>
      </c>
      <c r="AM1091" s="196" t="str">
        <f t="shared" si="53"/>
        <v>Non-GFS/Non- ICB</v>
      </c>
    </row>
    <row r="1092" spans="1:39" x14ac:dyDescent="0.25">
      <c r="A1092" s="195" t="str">
        <f>IF(ISERROR(MATCH(H1092,PriorMonth!H:H,0)),"New","Unresolved")</f>
        <v>Unresolved</v>
      </c>
      <c r="B1092" s="148">
        <v>8520</v>
      </c>
      <c r="C1092" s="149" t="s">
        <v>842</v>
      </c>
      <c r="D1092" s="148" t="s">
        <v>19</v>
      </c>
      <c r="E1092" s="148">
        <v>199</v>
      </c>
      <c r="F1092" s="149" t="s">
        <v>137</v>
      </c>
      <c r="G1092" s="148" t="s">
        <v>22</v>
      </c>
      <c r="H1092" s="148">
        <v>85200310086950</v>
      </c>
      <c r="I1092" s="149" t="s">
        <v>56</v>
      </c>
      <c r="J1092" s="148" t="s">
        <v>1599</v>
      </c>
      <c r="K1092" s="148">
        <v>42773</v>
      </c>
      <c r="L1092" s="149">
        <v>120</v>
      </c>
      <c r="M1092" s="148" t="s">
        <v>118</v>
      </c>
      <c r="N1092" s="148" t="s">
        <v>41</v>
      </c>
      <c r="O1092" s="149">
        <v>42830</v>
      </c>
      <c r="P1092" s="148" t="s">
        <v>838</v>
      </c>
      <c r="Q1092" s="148">
        <v>63</v>
      </c>
      <c r="R1092" s="149" t="s">
        <v>35</v>
      </c>
      <c r="S1092" s="148">
        <v>276760</v>
      </c>
      <c r="T1092" s="148" t="s">
        <v>197</v>
      </c>
      <c r="U1092" s="149">
        <v>3826.15</v>
      </c>
      <c r="V1092" s="148" t="s">
        <v>197</v>
      </c>
      <c r="W1092" s="148">
        <v>276759.88079393556</v>
      </c>
      <c r="X1092" s="149" t="s">
        <v>100</v>
      </c>
      <c r="Y1092" s="148" t="s">
        <v>114</v>
      </c>
      <c r="Z1092" s="148">
        <v>3.83</v>
      </c>
      <c r="AA1092" s="149">
        <v>1</v>
      </c>
      <c r="AB1092" s="148" t="s">
        <v>630</v>
      </c>
      <c r="AC1092" s="148" t="s">
        <v>484</v>
      </c>
      <c r="AD1092" s="149" t="s">
        <v>363</v>
      </c>
      <c r="AE1092" s="148" t="s">
        <v>350</v>
      </c>
      <c r="AF1092" s="148"/>
      <c r="AG1092" s="149"/>
      <c r="AH1092" s="148"/>
      <c r="AI1092" s="148"/>
      <c r="AJ1092" s="149"/>
      <c r="AK1092" s="148" t="str">
        <f t="shared" si="51"/>
        <v>GFS</v>
      </c>
      <c r="AL1092" s="148" t="str">
        <f t="shared" si="52"/>
        <v>Non- ICB</v>
      </c>
      <c r="AM1092" s="196" t="str">
        <f t="shared" si="53"/>
        <v>GFS/Non- ICB</v>
      </c>
    </row>
    <row r="1093" spans="1:39" x14ac:dyDescent="0.25">
      <c r="A1093" s="195" t="str">
        <f>IF(ISERROR(MATCH(H1093,PriorMonth!H:H,0)),"New","Unresolved")</f>
        <v>New</v>
      </c>
      <c r="B1093" s="148">
        <v>95</v>
      </c>
      <c r="C1093" s="149" t="s">
        <v>153</v>
      </c>
      <c r="D1093" s="148" t="s">
        <v>17</v>
      </c>
      <c r="E1093" s="148">
        <v>260</v>
      </c>
      <c r="F1093" s="149" t="s">
        <v>113</v>
      </c>
      <c r="G1093" s="148" t="s">
        <v>23</v>
      </c>
      <c r="H1093" s="148">
        <v>950110011726</v>
      </c>
      <c r="I1093" s="149" t="s">
        <v>58</v>
      </c>
      <c r="J1093" s="148" t="s">
        <v>195</v>
      </c>
      <c r="K1093" s="148">
        <v>42825</v>
      </c>
      <c r="L1093" s="149">
        <v>68</v>
      </c>
      <c r="M1093" s="148" t="s">
        <v>127</v>
      </c>
      <c r="N1093" s="148" t="s">
        <v>128</v>
      </c>
      <c r="O1093" s="149">
        <v>42892</v>
      </c>
      <c r="P1093" s="148" t="s">
        <v>1878</v>
      </c>
      <c r="Q1093" s="148">
        <v>1</v>
      </c>
      <c r="R1093" s="149" t="s">
        <v>33</v>
      </c>
      <c r="S1093" s="148">
        <v>3819.24</v>
      </c>
      <c r="T1093" s="148" t="s">
        <v>100</v>
      </c>
      <c r="U1093" s="149">
        <v>3819.24</v>
      </c>
      <c r="V1093" s="148" t="s">
        <v>100</v>
      </c>
      <c r="W1093" s="148">
        <v>3819.24</v>
      </c>
      <c r="X1093" s="149" t="s">
        <v>100</v>
      </c>
      <c r="Y1093" s="148" t="s">
        <v>114</v>
      </c>
      <c r="Z1093" s="148">
        <v>3.82</v>
      </c>
      <c r="AA1093" s="149">
        <v>1</v>
      </c>
      <c r="AB1093" s="148" t="s">
        <v>629</v>
      </c>
      <c r="AC1093" s="148" t="s">
        <v>442</v>
      </c>
      <c r="AD1093" s="149" t="s">
        <v>354</v>
      </c>
      <c r="AE1093" s="148" t="s">
        <v>349</v>
      </c>
      <c r="AF1093" s="148"/>
      <c r="AG1093" s="149"/>
      <c r="AH1093" s="148"/>
      <c r="AI1093" s="148"/>
      <c r="AJ1093" s="149"/>
      <c r="AK1093" s="148" t="str">
        <f t="shared" si="51"/>
        <v>GFS</v>
      </c>
      <c r="AL1093" s="148" t="str">
        <f t="shared" si="52"/>
        <v>Non- ICB</v>
      </c>
      <c r="AM1093" s="196" t="str">
        <f t="shared" si="53"/>
        <v>GFS/Non- ICB</v>
      </c>
    </row>
    <row r="1094" spans="1:39" x14ac:dyDescent="0.25">
      <c r="A1094" s="195" t="str">
        <f>IF(ISERROR(MATCH(H1094,PriorMonth!H:H,0)),"New","Unresolved")</f>
        <v>New</v>
      </c>
      <c r="B1094" s="148">
        <v>8310</v>
      </c>
      <c r="C1094" s="149" t="s">
        <v>170</v>
      </c>
      <c r="D1094" s="148" t="s">
        <v>14</v>
      </c>
      <c r="E1094" s="148">
        <v>635</v>
      </c>
      <c r="F1094" s="149" t="s">
        <v>142</v>
      </c>
      <c r="G1094" s="148" t="s">
        <v>16</v>
      </c>
      <c r="H1094" s="148" t="s">
        <v>780</v>
      </c>
      <c r="I1094" s="149" t="s">
        <v>57</v>
      </c>
      <c r="J1094" s="148" t="s">
        <v>133</v>
      </c>
      <c r="K1094" s="148">
        <v>42677</v>
      </c>
      <c r="L1094" s="149">
        <v>216</v>
      </c>
      <c r="M1094" s="148" t="s">
        <v>127</v>
      </c>
      <c r="N1094" s="148" t="s">
        <v>128</v>
      </c>
      <c r="O1094" s="149">
        <v>42893</v>
      </c>
      <c r="P1094" s="148" t="s">
        <v>1878</v>
      </c>
      <c r="Q1094" s="148">
        <v>0</v>
      </c>
      <c r="R1094" s="149" t="s">
        <v>33</v>
      </c>
      <c r="S1094" s="148">
        <v>15944.67</v>
      </c>
      <c r="T1094" s="148" t="s">
        <v>242</v>
      </c>
      <c r="U1094" s="149">
        <v>3822.56</v>
      </c>
      <c r="V1094" s="148" t="s">
        <v>242</v>
      </c>
      <c r="W1094" s="148">
        <v>15944.659863718573</v>
      </c>
      <c r="X1094" s="149" t="s">
        <v>100</v>
      </c>
      <c r="Y1094" s="148" t="s">
        <v>114</v>
      </c>
      <c r="Z1094" s="148">
        <v>3.82</v>
      </c>
      <c r="AA1094" s="149">
        <v>1</v>
      </c>
      <c r="AB1094" s="148" t="s">
        <v>630</v>
      </c>
      <c r="AC1094" s="148" t="s">
        <v>429</v>
      </c>
      <c r="AD1094" s="149" t="s">
        <v>2937</v>
      </c>
      <c r="AE1094" s="148" t="s">
        <v>350</v>
      </c>
      <c r="AF1094" s="148"/>
      <c r="AG1094" s="149"/>
      <c r="AH1094" s="148"/>
      <c r="AI1094" s="148"/>
      <c r="AJ1094" s="149"/>
      <c r="AK1094" s="148" t="str">
        <f t="shared" si="51"/>
        <v>GFS</v>
      </c>
      <c r="AL1094" s="148" t="str">
        <f t="shared" si="52"/>
        <v>Non- ICB</v>
      </c>
      <c r="AM1094" s="196" t="str">
        <f t="shared" si="53"/>
        <v>GFS/Non- ICB</v>
      </c>
    </row>
    <row r="1095" spans="1:39" x14ac:dyDescent="0.25">
      <c r="A1095" s="195" t="str">
        <f>IF(ISERROR(MATCH(H1095,PriorMonth!H:H,0)),"New","Unresolved")</f>
        <v>New</v>
      </c>
      <c r="B1095" s="148">
        <v>95</v>
      </c>
      <c r="C1095" s="149" t="s">
        <v>153</v>
      </c>
      <c r="D1095" s="148" t="s">
        <v>17</v>
      </c>
      <c r="E1095" s="148">
        <v>199</v>
      </c>
      <c r="F1095" s="149" t="s">
        <v>137</v>
      </c>
      <c r="G1095" s="148" t="s">
        <v>22</v>
      </c>
      <c r="H1095" s="148">
        <v>950110011704</v>
      </c>
      <c r="I1095" s="149" t="s">
        <v>58</v>
      </c>
      <c r="J1095" s="148" t="s">
        <v>195</v>
      </c>
      <c r="K1095" s="148">
        <v>42825</v>
      </c>
      <c r="L1095" s="149">
        <v>68</v>
      </c>
      <c r="M1095" s="148" t="s">
        <v>111</v>
      </c>
      <c r="N1095" s="148" t="s">
        <v>42</v>
      </c>
      <c r="O1095" s="149">
        <v>42893</v>
      </c>
      <c r="P1095" s="148" t="s">
        <v>1878</v>
      </c>
      <c r="Q1095" s="148">
        <v>0</v>
      </c>
      <c r="R1095" s="149" t="s">
        <v>33</v>
      </c>
      <c r="S1095" s="148">
        <v>3809.98</v>
      </c>
      <c r="T1095" s="148" t="s">
        <v>100</v>
      </c>
      <c r="U1095" s="149">
        <v>3809.98</v>
      </c>
      <c r="V1095" s="148" t="s">
        <v>100</v>
      </c>
      <c r="W1095" s="148">
        <v>3809.98</v>
      </c>
      <c r="X1095" s="149" t="s">
        <v>100</v>
      </c>
      <c r="Y1095" s="148" t="s">
        <v>114</v>
      </c>
      <c r="Z1095" s="148">
        <v>3.81</v>
      </c>
      <c r="AA1095" s="149">
        <v>1</v>
      </c>
      <c r="AB1095" s="148" t="s">
        <v>629</v>
      </c>
      <c r="AC1095" s="148" t="s">
        <v>513</v>
      </c>
      <c r="AD1095" s="149" t="s">
        <v>402</v>
      </c>
      <c r="AE1095" s="148" t="s">
        <v>349</v>
      </c>
      <c r="AF1095" s="148"/>
      <c r="AG1095" s="149"/>
      <c r="AH1095" s="148"/>
      <c r="AI1095" s="148"/>
      <c r="AJ1095" s="149"/>
      <c r="AK1095" s="148" t="str">
        <f t="shared" si="51"/>
        <v>GFS</v>
      </c>
      <c r="AL1095" s="148" t="str">
        <f t="shared" si="52"/>
        <v>Non- ICB</v>
      </c>
      <c r="AM1095" s="196" t="str">
        <f t="shared" si="53"/>
        <v>GFS/Non- ICB</v>
      </c>
    </row>
    <row r="1096" spans="1:39" x14ac:dyDescent="0.25">
      <c r="A1096" s="195" t="str">
        <f>IF(ISERROR(MATCH(H1096,PriorMonth!H:H,0)),"New","Unresolved")</f>
        <v>New</v>
      </c>
      <c r="B1096" s="148">
        <v>8310</v>
      </c>
      <c r="C1096" s="149" t="s">
        <v>170</v>
      </c>
      <c r="D1096" s="148" t="s">
        <v>14</v>
      </c>
      <c r="E1096" s="148">
        <v>199</v>
      </c>
      <c r="F1096" s="149" t="s">
        <v>137</v>
      </c>
      <c r="G1096" s="148" t="s">
        <v>22</v>
      </c>
      <c r="H1096" s="148" t="s">
        <v>2909</v>
      </c>
      <c r="I1096" s="149" t="s">
        <v>277</v>
      </c>
      <c r="J1096" s="148" t="s">
        <v>241</v>
      </c>
      <c r="K1096" s="148">
        <v>42615</v>
      </c>
      <c r="L1096" s="149">
        <v>278</v>
      </c>
      <c r="M1096" s="148" t="s">
        <v>111</v>
      </c>
      <c r="N1096" s="148" t="s">
        <v>42</v>
      </c>
      <c r="O1096" s="149">
        <v>42892</v>
      </c>
      <c r="P1096" s="148" t="s">
        <v>1878</v>
      </c>
      <c r="Q1096" s="148">
        <v>1</v>
      </c>
      <c r="R1096" s="149" t="s">
        <v>33</v>
      </c>
      <c r="S1096" s="148">
        <v>15887</v>
      </c>
      <c r="T1096" s="148" t="s">
        <v>242</v>
      </c>
      <c r="U1096" s="149">
        <v>3808.74</v>
      </c>
      <c r="V1096" s="148" t="s">
        <v>242</v>
      </c>
      <c r="W1096" s="148">
        <v>15887.013888425421</v>
      </c>
      <c r="X1096" s="149" t="s">
        <v>100</v>
      </c>
      <c r="Y1096" s="148" t="s">
        <v>114</v>
      </c>
      <c r="Z1096" s="148">
        <v>3.81</v>
      </c>
      <c r="AA1096" s="149">
        <v>1</v>
      </c>
      <c r="AB1096" s="148" t="s">
        <v>630</v>
      </c>
      <c r="AC1096" s="148" t="s">
        <v>484</v>
      </c>
      <c r="AD1096" s="149" t="s">
        <v>396</v>
      </c>
      <c r="AE1096" s="148" t="s">
        <v>350</v>
      </c>
      <c r="AF1096" s="148"/>
      <c r="AG1096" s="149"/>
      <c r="AH1096" s="148"/>
      <c r="AI1096" s="148"/>
      <c r="AJ1096" s="149"/>
      <c r="AK1096" s="148" t="str">
        <f t="shared" si="51"/>
        <v>GFS</v>
      </c>
      <c r="AL1096" s="148" t="str">
        <f t="shared" si="52"/>
        <v>Non- ICB</v>
      </c>
      <c r="AM1096" s="196" t="str">
        <f t="shared" si="53"/>
        <v>GFS/Non- ICB</v>
      </c>
    </row>
    <row r="1097" spans="1:39" x14ac:dyDescent="0.25">
      <c r="A1097" s="195" t="str">
        <f>IF(ISERROR(MATCH(H1097,PriorMonth!H:H,0)),"New","Unresolved")</f>
        <v>New</v>
      </c>
      <c r="B1097" s="148">
        <v>8310</v>
      </c>
      <c r="C1097" s="149" t="s">
        <v>170</v>
      </c>
      <c r="D1097" s="148" t="s">
        <v>14</v>
      </c>
      <c r="E1097" s="148">
        <v>199</v>
      </c>
      <c r="F1097" s="149" t="s">
        <v>137</v>
      </c>
      <c r="G1097" s="148" t="s">
        <v>22</v>
      </c>
      <c r="H1097" s="148" t="s">
        <v>3025</v>
      </c>
      <c r="I1097" s="149" t="s">
        <v>277</v>
      </c>
      <c r="J1097" s="148" t="s">
        <v>241</v>
      </c>
      <c r="K1097" s="148">
        <v>42774</v>
      </c>
      <c r="L1097" s="149">
        <v>119</v>
      </c>
      <c r="M1097" s="148" t="s">
        <v>111</v>
      </c>
      <c r="N1097" s="148" t="s">
        <v>42</v>
      </c>
      <c r="O1097" s="149">
        <v>42892</v>
      </c>
      <c r="P1097" s="148" t="s">
        <v>1878</v>
      </c>
      <c r="Q1097" s="148">
        <v>1</v>
      </c>
      <c r="R1097" s="149" t="s">
        <v>33</v>
      </c>
      <c r="S1097" s="148">
        <v>15850</v>
      </c>
      <c r="T1097" s="148" t="s">
        <v>242</v>
      </c>
      <c r="U1097" s="149">
        <v>3799.87</v>
      </c>
      <c r="V1097" s="148" t="s">
        <v>242</v>
      </c>
      <c r="W1097" s="148">
        <v>15850.01535001368</v>
      </c>
      <c r="X1097" s="149" t="s">
        <v>100</v>
      </c>
      <c r="Y1097" s="148" t="s">
        <v>114</v>
      </c>
      <c r="Z1097" s="148">
        <v>3.8</v>
      </c>
      <c r="AA1097" s="149">
        <v>1</v>
      </c>
      <c r="AB1097" s="148" t="s">
        <v>630</v>
      </c>
      <c r="AC1097" s="148" t="s">
        <v>484</v>
      </c>
      <c r="AD1097" s="149" t="s">
        <v>396</v>
      </c>
      <c r="AE1097" s="148" t="s">
        <v>350</v>
      </c>
      <c r="AF1097" s="148"/>
      <c r="AG1097" s="149"/>
      <c r="AH1097" s="148"/>
      <c r="AI1097" s="148"/>
      <c r="AJ1097" s="149"/>
      <c r="AK1097" s="148" t="str">
        <f t="shared" si="51"/>
        <v>GFS</v>
      </c>
      <c r="AL1097" s="148" t="str">
        <f t="shared" si="52"/>
        <v>Non- ICB</v>
      </c>
      <c r="AM1097" s="196" t="str">
        <f t="shared" si="53"/>
        <v>GFS/Non- ICB</v>
      </c>
    </row>
    <row r="1098" spans="1:39" x14ac:dyDescent="0.25">
      <c r="A1098" s="195" t="str">
        <f>IF(ISERROR(MATCH(H1098,PriorMonth!H:H,0)),"New","Unresolved")</f>
        <v>New</v>
      </c>
      <c r="B1098" s="148">
        <v>8110</v>
      </c>
      <c r="C1098" s="149" t="s">
        <v>116</v>
      </c>
      <c r="D1098" s="148" t="s">
        <v>15</v>
      </c>
      <c r="E1098" s="148">
        <v>199</v>
      </c>
      <c r="F1098" s="149" t="s">
        <v>137</v>
      </c>
      <c r="G1098" s="148" t="s">
        <v>22</v>
      </c>
      <c r="H1098" s="148" t="s">
        <v>2867</v>
      </c>
      <c r="I1098" s="149" t="s">
        <v>61</v>
      </c>
      <c r="J1098" s="148" t="s">
        <v>237</v>
      </c>
      <c r="K1098" s="148">
        <v>42829</v>
      </c>
      <c r="L1098" s="149">
        <v>64</v>
      </c>
      <c r="M1098" s="148" t="s">
        <v>111</v>
      </c>
      <c r="N1098" s="148" t="s">
        <v>42</v>
      </c>
      <c r="O1098" s="149">
        <v>42892</v>
      </c>
      <c r="P1098" s="148" t="s">
        <v>1878</v>
      </c>
      <c r="Q1098" s="148">
        <v>1</v>
      </c>
      <c r="R1098" s="149" t="s">
        <v>33</v>
      </c>
      <c r="S1098" s="148">
        <v>79652.56</v>
      </c>
      <c r="T1098" s="148" t="s">
        <v>238</v>
      </c>
      <c r="U1098" s="149">
        <v>3782.91</v>
      </c>
      <c r="V1098" s="148" t="s">
        <v>238</v>
      </c>
      <c r="W1098" s="148">
        <v>79652.619565995541</v>
      </c>
      <c r="X1098" s="149" t="s">
        <v>100</v>
      </c>
      <c r="Y1098" s="148" t="s">
        <v>114</v>
      </c>
      <c r="Z1098" s="148">
        <v>3.78</v>
      </c>
      <c r="AA1098" s="149">
        <v>1</v>
      </c>
      <c r="AB1098" s="148" t="s">
        <v>630</v>
      </c>
      <c r="AC1098" s="148" t="s">
        <v>439</v>
      </c>
      <c r="AD1098" s="149" t="s">
        <v>364</v>
      </c>
      <c r="AE1098" s="148" t="s">
        <v>350</v>
      </c>
      <c r="AF1098" s="148"/>
      <c r="AG1098" s="149"/>
      <c r="AH1098" s="148"/>
      <c r="AI1098" s="148"/>
      <c r="AJ1098" s="149"/>
      <c r="AK1098" s="148" t="str">
        <f t="shared" si="51"/>
        <v>Non-GFS</v>
      </c>
      <c r="AL1098" s="148" t="str">
        <f t="shared" si="52"/>
        <v>Non- ICB</v>
      </c>
      <c r="AM1098" s="196" t="str">
        <f t="shared" si="53"/>
        <v>Non-GFS/Non- ICB</v>
      </c>
    </row>
    <row r="1099" spans="1:39" x14ac:dyDescent="0.25">
      <c r="A1099" s="195" t="str">
        <f>IF(ISERROR(MATCH(H1099,PriorMonth!H:H,0)),"New","Unresolved")</f>
        <v>New</v>
      </c>
      <c r="B1099" s="148">
        <v>95</v>
      </c>
      <c r="C1099" s="149" t="s">
        <v>153</v>
      </c>
      <c r="D1099" s="148" t="s">
        <v>17</v>
      </c>
      <c r="E1099" s="148">
        <v>635</v>
      </c>
      <c r="F1099" s="149" t="s">
        <v>142</v>
      </c>
      <c r="G1099" s="148" t="s">
        <v>16</v>
      </c>
      <c r="H1099" s="148">
        <v>950110011695</v>
      </c>
      <c r="I1099" s="149" t="s">
        <v>58</v>
      </c>
      <c r="J1099" s="148" t="s">
        <v>195</v>
      </c>
      <c r="K1099" s="148">
        <v>42825</v>
      </c>
      <c r="L1099" s="149">
        <v>68</v>
      </c>
      <c r="M1099" s="148" t="s">
        <v>127</v>
      </c>
      <c r="N1099" s="148" t="s">
        <v>128</v>
      </c>
      <c r="O1099" s="149">
        <v>42891</v>
      </c>
      <c r="P1099" s="148" t="s">
        <v>1878</v>
      </c>
      <c r="Q1099" s="148">
        <v>2</v>
      </c>
      <c r="R1099" s="149" t="s">
        <v>33</v>
      </c>
      <c r="S1099" s="148">
        <v>3759.94</v>
      </c>
      <c r="T1099" s="148" t="s">
        <v>100</v>
      </c>
      <c r="U1099" s="149">
        <v>3759.94</v>
      </c>
      <c r="V1099" s="148" t="s">
        <v>100</v>
      </c>
      <c r="W1099" s="148">
        <v>3759.94</v>
      </c>
      <c r="X1099" s="149" t="s">
        <v>100</v>
      </c>
      <c r="Y1099" s="148" t="s">
        <v>114</v>
      </c>
      <c r="Z1099" s="148">
        <v>3.76</v>
      </c>
      <c r="AA1099" s="149">
        <v>1</v>
      </c>
      <c r="AB1099" s="148" t="s">
        <v>629</v>
      </c>
      <c r="AC1099" s="148" t="s">
        <v>859</v>
      </c>
      <c r="AD1099" s="149" t="s">
        <v>2750</v>
      </c>
      <c r="AE1099" s="148" t="s">
        <v>349</v>
      </c>
      <c r="AF1099" s="148"/>
      <c r="AG1099" s="149"/>
      <c r="AH1099" s="148"/>
      <c r="AI1099" s="148"/>
      <c r="AJ1099" s="149"/>
      <c r="AK1099" s="148" t="str">
        <f t="shared" si="51"/>
        <v>GFS</v>
      </c>
      <c r="AL1099" s="148" t="str">
        <f t="shared" si="52"/>
        <v>Non- ICB</v>
      </c>
      <c r="AM1099" s="196" t="str">
        <f t="shared" si="53"/>
        <v>GFS/Non- ICB</v>
      </c>
    </row>
    <row r="1100" spans="1:39" x14ac:dyDescent="0.25">
      <c r="A1100" s="195" t="str">
        <f>IF(ISERROR(MATCH(H1100,PriorMonth!H:H,0)),"New","Unresolved")</f>
        <v>New</v>
      </c>
      <c r="B1100" s="148">
        <v>95</v>
      </c>
      <c r="C1100" s="149" t="s">
        <v>153</v>
      </c>
      <c r="D1100" s="148" t="s">
        <v>17</v>
      </c>
      <c r="E1100" s="148">
        <v>1750</v>
      </c>
      <c r="F1100" s="149" t="s">
        <v>159</v>
      </c>
      <c r="G1100" s="148" t="s">
        <v>18</v>
      </c>
      <c r="H1100" s="148">
        <v>950110011359</v>
      </c>
      <c r="I1100" s="149" t="s">
        <v>58</v>
      </c>
      <c r="J1100" s="148" t="s">
        <v>195</v>
      </c>
      <c r="K1100" s="148">
        <v>42821</v>
      </c>
      <c r="L1100" s="149">
        <v>72</v>
      </c>
      <c r="M1100" s="148" t="s">
        <v>118</v>
      </c>
      <c r="N1100" s="148" t="s">
        <v>41</v>
      </c>
      <c r="O1100" s="149">
        <v>42893</v>
      </c>
      <c r="P1100" s="148" t="s">
        <v>1878</v>
      </c>
      <c r="Q1100" s="148">
        <v>0</v>
      </c>
      <c r="R1100" s="149" t="s">
        <v>33</v>
      </c>
      <c r="S1100" s="148">
        <v>3729</v>
      </c>
      <c r="T1100" s="148" t="s">
        <v>100</v>
      </c>
      <c r="U1100" s="149">
        <v>3729</v>
      </c>
      <c r="V1100" s="148" t="s">
        <v>100</v>
      </c>
      <c r="W1100" s="148">
        <v>3729</v>
      </c>
      <c r="X1100" s="149" t="s">
        <v>100</v>
      </c>
      <c r="Y1100" s="148" t="s">
        <v>114</v>
      </c>
      <c r="Z1100" s="148">
        <v>3.73</v>
      </c>
      <c r="AA1100" s="149">
        <v>1</v>
      </c>
      <c r="AB1100" s="148" t="s">
        <v>629</v>
      </c>
      <c r="AC1100" s="148" t="s">
        <v>949</v>
      </c>
      <c r="AD1100" s="149" t="s">
        <v>1474</v>
      </c>
      <c r="AE1100" s="148" t="s">
        <v>349</v>
      </c>
      <c r="AF1100" s="148"/>
      <c r="AG1100" s="149"/>
      <c r="AH1100" s="148"/>
      <c r="AI1100" s="148"/>
      <c r="AJ1100" s="149"/>
      <c r="AK1100" s="148" t="str">
        <f t="shared" si="51"/>
        <v>GFS</v>
      </c>
      <c r="AL1100" s="148" t="str">
        <f t="shared" si="52"/>
        <v>Non- ICB</v>
      </c>
      <c r="AM1100" s="196" t="str">
        <f t="shared" si="53"/>
        <v>GFS/Non- ICB</v>
      </c>
    </row>
    <row r="1101" spans="1:39" x14ac:dyDescent="0.25">
      <c r="A1101" s="195" t="str">
        <f>IF(ISERROR(MATCH(H1101,PriorMonth!H:H,0)),"New","Unresolved")</f>
        <v>Unresolved</v>
      </c>
      <c r="B1101" s="148">
        <v>8520</v>
      </c>
      <c r="C1101" s="149" t="s">
        <v>842</v>
      </c>
      <c r="D1101" s="148" t="s">
        <v>19</v>
      </c>
      <c r="E1101" s="148">
        <v>3071</v>
      </c>
      <c r="F1101" s="149" t="s">
        <v>139</v>
      </c>
      <c r="G1101" s="148" t="s">
        <v>21</v>
      </c>
      <c r="H1101" s="148" t="s">
        <v>979</v>
      </c>
      <c r="I1101" s="149" t="s">
        <v>59</v>
      </c>
      <c r="J1101" s="148" t="s">
        <v>271</v>
      </c>
      <c r="K1101" s="148">
        <v>42769</v>
      </c>
      <c r="L1101" s="149">
        <v>124</v>
      </c>
      <c r="M1101" s="148" t="s">
        <v>111</v>
      </c>
      <c r="N1101" s="148" t="s">
        <v>42</v>
      </c>
      <c r="O1101" s="149">
        <v>42775</v>
      </c>
      <c r="P1101" s="148" t="s">
        <v>838</v>
      </c>
      <c r="Q1101" s="148">
        <v>118</v>
      </c>
      <c r="R1101" s="149" t="s">
        <v>36</v>
      </c>
      <c r="S1101" s="148">
        <v>267698</v>
      </c>
      <c r="T1101" s="148" t="s">
        <v>197</v>
      </c>
      <c r="U1101" s="149">
        <v>3700.87</v>
      </c>
      <c r="V1101" s="148" t="s">
        <v>197</v>
      </c>
      <c r="W1101" s="148">
        <v>267697.90521381865</v>
      </c>
      <c r="X1101" s="149" t="s">
        <v>100</v>
      </c>
      <c r="Y1101" s="148" t="s">
        <v>114</v>
      </c>
      <c r="Z1101" s="148">
        <v>3.7</v>
      </c>
      <c r="AA1101" s="149">
        <v>1</v>
      </c>
      <c r="AB1101" s="148" t="s">
        <v>630</v>
      </c>
      <c r="AC1101" s="148" t="s">
        <v>497</v>
      </c>
      <c r="AD1101" s="149" t="s">
        <v>973</v>
      </c>
      <c r="AE1101" s="148" t="s">
        <v>350</v>
      </c>
      <c r="AF1101" s="148"/>
      <c r="AG1101" s="149"/>
      <c r="AH1101" s="148"/>
      <c r="AI1101" s="148"/>
      <c r="AJ1101" s="149"/>
      <c r="AK1101" s="148" t="str">
        <f t="shared" si="51"/>
        <v>Non-GFS</v>
      </c>
      <c r="AL1101" s="148" t="str">
        <f t="shared" si="52"/>
        <v>Non- ICB</v>
      </c>
      <c r="AM1101" s="196" t="str">
        <f t="shared" si="53"/>
        <v>Non-GFS/Non- ICB</v>
      </c>
    </row>
    <row r="1102" spans="1:39" x14ac:dyDescent="0.25">
      <c r="A1102" s="195" t="str">
        <f>IF(ISERROR(MATCH(H1102,PriorMonth!H:H,0)),"New","Unresolved")</f>
        <v>New</v>
      </c>
      <c r="B1102" s="148">
        <v>8520</v>
      </c>
      <c r="C1102" s="149" t="s">
        <v>842</v>
      </c>
      <c r="D1102" s="148" t="s">
        <v>19</v>
      </c>
      <c r="E1102" s="148">
        <v>199</v>
      </c>
      <c r="F1102" s="149" t="s">
        <v>137</v>
      </c>
      <c r="G1102" s="148" t="s">
        <v>22</v>
      </c>
      <c r="H1102" s="148">
        <v>85203910000888</v>
      </c>
      <c r="I1102" s="149" t="s">
        <v>277</v>
      </c>
      <c r="J1102" s="148" t="s">
        <v>306</v>
      </c>
      <c r="K1102" s="148">
        <v>42829</v>
      </c>
      <c r="L1102" s="149">
        <v>64</v>
      </c>
      <c r="M1102" s="148" t="s">
        <v>118</v>
      </c>
      <c r="N1102" s="148" t="s">
        <v>41</v>
      </c>
      <c r="O1102" s="149">
        <v>42893</v>
      </c>
      <c r="P1102" s="148" t="s">
        <v>1878</v>
      </c>
      <c r="Q1102" s="148">
        <v>0</v>
      </c>
      <c r="R1102" s="149" t="s">
        <v>33</v>
      </c>
      <c r="S1102" s="148">
        <v>267525</v>
      </c>
      <c r="T1102" s="148" t="s">
        <v>197</v>
      </c>
      <c r="U1102" s="149">
        <v>3698.48</v>
      </c>
      <c r="V1102" s="148" t="s">
        <v>197</v>
      </c>
      <c r="W1102" s="148">
        <v>267525.02748683526</v>
      </c>
      <c r="X1102" s="149" t="s">
        <v>100</v>
      </c>
      <c r="Y1102" s="148" t="s">
        <v>114</v>
      </c>
      <c r="Z1102" s="148">
        <v>3.7</v>
      </c>
      <c r="AA1102" s="149">
        <v>1</v>
      </c>
      <c r="AB1102" s="148" t="s">
        <v>630</v>
      </c>
      <c r="AC1102" s="148" t="s">
        <v>446</v>
      </c>
      <c r="AD1102" s="149" t="s">
        <v>382</v>
      </c>
      <c r="AE1102" s="148" t="s">
        <v>350</v>
      </c>
      <c r="AF1102" s="148"/>
      <c r="AG1102" s="149"/>
      <c r="AH1102" s="148"/>
      <c r="AI1102" s="148"/>
      <c r="AJ1102" s="149"/>
      <c r="AK1102" s="148" t="str">
        <f t="shared" si="51"/>
        <v>GFS</v>
      </c>
      <c r="AL1102" s="148" t="str">
        <f t="shared" si="52"/>
        <v>Non- ICB</v>
      </c>
      <c r="AM1102" s="196" t="str">
        <f t="shared" si="53"/>
        <v>GFS/Non- ICB</v>
      </c>
    </row>
    <row r="1103" spans="1:39" x14ac:dyDescent="0.25">
      <c r="A1103" s="195" t="str">
        <f>IF(ISERROR(MATCH(H1103,PriorMonth!H:H,0)),"New","Unresolved")</f>
        <v>Unresolved</v>
      </c>
      <c r="B1103" s="148">
        <v>95</v>
      </c>
      <c r="C1103" s="149" t="s">
        <v>153</v>
      </c>
      <c r="D1103" s="148" t="s">
        <v>17</v>
      </c>
      <c r="E1103" s="148">
        <v>1761</v>
      </c>
      <c r="F1103" s="149" t="s">
        <v>1490</v>
      </c>
      <c r="G1103" s="148" t="s">
        <v>15</v>
      </c>
      <c r="H1103" s="148">
        <v>950110011051</v>
      </c>
      <c r="I1103" s="149" t="s">
        <v>58</v>
      </c>
      <c r="J1103" s="148" t="s">
        <v>195</v>
      </c>
      <c r="K1103" s="148">
        <v>42821</v>
      </c>
      <c r="L1103" s="149">
        <v>72</v>
      </c>
      <c r="M1103" s="148" t="s">
        <v>158</v>
      </c>
      <c r="N1103" s="148" t="s">
        <v>41</v>
      </c>
      <c r="O1103" s="149">
        <v>42859</v>
      </c>
      <c r="P1103" s="148" t="s">
        <v>1878</v>
      </c>
      <c r="Q1103" s="148">
        <v>34</v>
      </c>
      <c r="R1103" s="149" t="s">
        <v>34</v>
      </c>
      <c r="S1103" s="148">
        <v>3685.88</v>
      </c>
      <c r="T1103" s="148" t="s">
        <v>100</v>
      </c>
      <c r="U1103" s="149">
        <v>3685.88</v>
      </c>
      <c r="V1103" s="148" t="s">
        <v>100</v>
      </c>
      <c r="W1103" s="148">
        <v>3685.88</v>
      </c>
      <c r="X1103" s="149" t="s">
        <v>100</v>
      </c>
      <c r="Y1103" s="148" t="s">
        <v>114</v>
      </c>
      <c r="Z1103" s="148">
        <v>3.69</v>
      </c>
      <c r="AA1103" s="149">
        <v>1</v>
      </c>
      <c r="AB1103" s="148" t="s">
        <v>629</v>
      </c>
      <c r="AC1103" s="148" t="s">
        <v>880</v>
      </c>
      <c r="AD1103" s="149" t="s">
        <v>1902</v>
      </c>
      <c r="AE1103" s="148" t="s">
        <v>349</v>
      </c>
      <c r="AF1103" s="148"/>
      <c r="AG1103" s="149"/>
      <c r="AH1103" s="148"/>
      <c r="AI1103" s="148"/>
      <c r="AJ1103" s="149"/>
      <c r="AK1103" s="148" t="str">
        <f t="shared" si="51"/>
        <v>GFS</v>
      </c>
      <c r="AL1103" s="148" t="str">
        <f t="shared" si="52"/>
        <v>Non- ICB</v>
      </c>
      <c r="AM1103" s="196" t="str">
        <f t="shared" si="53"/>
        <v>GFS/Non- ICB</v>
      </c>
    </row>
    <row r="1104" spans="1:39" x14ac:dyDescent="0.25">
      <c r="A1104" s="195" t="str">
        <f>IF(ISERROR(MATCH(H1104,PriorMonth!H:H,0)),"New","Unresolved")</f>
        <v>Unresolved</v>
      </c>
      <c r="B1104" s="148">
        <v>8310</v>
      </c>
      <c r="C1104" s="149" t="s">
        <v>170</v>
      </c>
      <c r="D1104" s="148" t="s">
        <v>14</v>
      </c>
      <c r="E1104" s="148">
        <v>199</v>
      </c>
      <c r="F1104" s="149" t="s">
        <v>137</v>
      </c>
      <c r="G1104" s="148" t="s">
        <v>22</v>
      </c>
      <c r="H1104" s="148" t="s">
        <v>655</v>
      </c>
      <c r="I1104" s="149" t="s">
        <v>57</v>
      </c>
      <c r="J1104" s="148" t="s">
        <v>133</v>
      </c>
      <c r="K1104" s="148">
        <v>42615</v>
      </c>
      <c r="L1104" s="149">
        <v>278</v>
      </c>
      <c r="M1104" s="148" t="s">
        <v>111</v>
      </c>
      <c r="N1104" s="148" t="s">
        <v>42</v>
      </c>
      <c r="O1104" s="149">
        <v>42678</v>
      </c>
      <c r="P1104" s="148" t="s">
        <v>651</v>
      </c>
      <c r="Q1104" s="148">
        <v>215</v>
      </c>
      <c r="R1104" s="149" t="s">
        <v>37</v>
      </c>
      <c r="S1104" s="148">
        <v>15396</v>
      </c>
      <c r="T1104" s="148" t="s">
        <v>242</v>
      </c>
      <c r="U1104" s="149">
        <v>3691.02</v>
      </c>
      <c r="V1104" s="148" t="s">
        <v>242</v>
      </c>
      <c r="W1104" s="148">
        <v>15395.980298591136</v>
      </c>
      <c r="X1104" s="149" t="s">
        <v>100</v>
      </c>
      <c r="Y1104" s="148" t="s">
        <v>114</v>
      </c>
      <c r="Z1104" s="148">
        <v>3.69</v>
      </c>
      <c r="AA1104" s="149">
        <v>1</v>
      </c>
      <c r="AB1104" s="148" t="s">
        <v>630</v>
      </c>
      <c r="AC1104" s="148" t="s">
        <v>484</v>
      </c>
      <c r="AD1104" s="149" t="s">
        <v>396</v>
      </c>
      <c r="AE1104" s="148" t="s">
        <v>350</v>
      </c>
      <c r="AF1104" s="148"/>
      <c r="AG1104" s="149"/>
      <c r="AH1104" s="148"/>
      <c r="AI1104" s="148"/>
      <c r="AJ1104" s="149"/>
      <c r="AK1104" s="148" t="str">
        <f t="shared" si="51"/>
        <v>GFS</v>
      </c>
      <c r="AL1104" s="148" t="str">
        <f t="shared" si="52"/>
        <v>Non- ICB</v>
      </c>
      <c r="AM1104" s="196" t="str">
        <f t="shared" si="53"/>
        <v>GFS/Non- ICB</v>
      </c>
    </row>
    <row r="1105" spans="1:39" x14ac:dyDescent="0.25">
      <c r="A1105" s="195" t="str">
        <f>IF(ISERROR(MATCH(H1105,PriorMonth!H:H,0)),"New","Unresolved")</f>
        <v>Unresolved</v>
      </c>
      <c r="B1105" s="148">
        <v>8520</v>
      </c>
      <c r="C1105" s="149" t="s">
        <v>842</v>
      </c>
      <c r="D1105" s="148" t="s">
        <v>19</v>
      </c>
      <c r="E1105" s="148">
        <v>1750</v>
      </c>
      <c r="F1105" s="149" t="s">
        <v>159</v>
      </c>
      <c r="G1105" s="148" t="s">
        <v>18</v>
      </c>
      <c r="H1105" s="148">
        <v>85200310086758</v>
      </c>
      <c r="I1105" s="149" t="s">
        <v>57</v>
      </c>
      <c r="J1105" s="148" t="s">
        <v>1754</v>
      </c>
      <c r="K1105" s="148">
        <v>42773</v>
      </c>
      <c r="L1105" s="149">
        <v>120</v>
      </c>
      <c r="M1105" s="148" t="s">
        <v>111</v>
      </c>
      <c r="N1105" s="148" t="s">
        <v>42</v>
      </c>
      <c r="O1105" s="149">
        <v>42831</v>
      </c>
      <c r="P1105" s="148" t="s">
        <v>838</v>
      </c>
      <c r="Q1105" s="148">
        <v>62</v>
      </c>
      <c r="R1105" s="149" t="s">
        <v>35</v>
      </c>
      <c r="S1105" s="148">
        <v>266185.5</v>
      </c>
      <c r="T1105" s="148" t="s">
        <v>197</v>
      </c>
      <c r="U1105" s="149">
        <v>3679.96</v>
      </c>
      <c r="V1105" s="148" t="s">
        <v>197</v>
      </c>
      <c r="W1105" s="148">
        <v>266185.40593715641</v>
      </c>
      <c r="X1105" s="149" t="s">
        <v>100</v>
      </c>
      <c r="Y1105" s="148" t="s">
        <v>114</v>
      </c>
      <c r="Z1105" s="148">
        <v>3.68</v>
      </c>
      <c r="AA1105" s="149">
        <v>1</v>
      </c>
      <c r="AB1105" s="148" t="s">
        <v>630</v>
      </c>
      <c r="AC1105" s="148" t="s">
        <v>453</v>
      </c>
      <c r="AD1105" s="149" t="s">
        <v>1296</v>
      </c>
      <c r="AE1105" s="148" t="s">
        <v>350</v>
      </c>
      <c r="AF1105" s="148"/>
      <c r="AG1105" s="149"/>
      <c r="AH1105" s="148"/>
      <c r="AI1105" s="148"/>
      <c r="AJ1105" s="149"/>
      <c r="AK1105" s="148" t="str">
        <f t="shared" si="51"/>
        <v>GFS</v>
      </c>
      <c r="AL1105" s="148" t="str">
        <f t="shared" si="52"/>
        <v>Non- ICB</v>
      </c>
      <c r="AM1105" s="196" t="str">
        <f t="shared" si="53"/>
        <v>GFS/Non- ICB</v>
      </c>
    </row>
    <row r="1106" spans="1:39" x14ac:dyDescent="0.25">
      <c r="A1106" s="195" t="str">
        <f>IF(ISERROR(MATCH(H1106,PriorMonth!H:H,0)),"New","Unresolved")</f>
        <v>Unresolved</v>
      </c>
      <c r="B1106" s="148">
        <v>95</v>
      </c>
      <c r="C1106" s="149" t="s">
        <v>153</v>
      </c>
      <c r="D1106" s="148" t="s">
        <v>17</v>
      </c>
      <c r="E1106" s="148">
        <v>8310</v>
      </c>
      <c r="F1106" s="149" t="s">
        <v>170</v>
      </c>
      <c r="G1106" s="148" t="s">
        <v>14</v>
      </c>
      <c r="H1106" s="148">
        <v>950110010448</v>
      </c>
      <c r="I1106" s="149" t="s">
        <v>58</v>
      </c>
      <c r="J1106" s="148" t="s">
        <v>195</v>
      </c>
      <c r="K1106" s="148">
        <v>42725</v>
      </c>
      <c r="L1106" s="149">
        <v>168</v>
      </c>
      <c r="M1106" s="148" t="s">
        <v>118</v>
      </c>
      <c r="N1106" s="148" t="s">
        <v>41</v>
      </c>
      <c r="O1106" s="149">
        <v>42859</v>
      </c>
      <c r="P1106" s="148" t="s">
        <v>1878</v>
      </c>
      <c r="Q1106" s="148">
        <v>34</v>
      </c>
      <c r="R1106" s="149" t="s">
        <v>34</v>
      </c>
      <c r="S1106" s="148">
        <v>3658</v>
      </c>
      <c r="T1106" s="148" t="s">
        <v>100</v>
      </c>
      <c r="U1106" s="149">
        <v>3658</v>
      </c>
      <c r="V1106" s="148" t="s">
        <v>100</v>
      </c>
      <c r="W1106" s="148">
        <v>3658</v>
      </c>
      <c r="X1106" s="149" t="s">
        <v>100</v>
      </c>
      <c r="Y1106" s="148" t="s">
        <v>114</v>
      </c>
      <c r="Z1106" s="148">
        <v>3.66</v>
      </c>
      <c r="AA1106" s="149">
        <v>1</v>
      </c>
      <c r="AB1106" s="148" t="s">
        <v>629</v>
      </c>
      <c r="AC1106" s="148" t="s">
        <v>420</v>
      </c>
      <c r="AD1106" s="149" t="s">
        <v>1892</v>
      </c>
      <c r="AE1106" s="148" t="s">
        <v>349</v>
      </c>
      <c r="AF1106" s="148"/>
      <c r="AG1106" s="149"/>
      <c r="AH1106" s="148"/>
      <c r="AI1106" s="148"/>
      <c r="AJ1106" s="149"/>
      <c r="AK1106" s="148" t="str">
        <f t="shared" si="51"/>
        <v>GFS</v>
      </c>
      <c r="AL1106" s="148" t="str">
        <f t="shared" si="52"/>
        <v>Non- ICB</v>
      </c>
      <c r="AM1106" s="196" t="str">
        <f t="shared" si="53"/>
        <v>GFS/Non- ICB</v>
      </c>
    </row>
    <row r="1107" spans="1:39" x14ac:dyDescent="0.25">
      <c r="A1107" s="195" t="str">
        <f>IF(ISERROR(MATCH(H1107,PriorMonth!H:H,0)),"New","Unresolved")</f>
        <v>Unresolved</v>
      </c>
      <c r="B1107" s="148">
        <v>95</v>
      </c>
      <c r="C1107" s="149" t="s">
        <v>153</v>
      </c>
      <c r="D1107" s="148" t="s">
        <v>17</v>
      </c>
      <c r="E1107" s="148">
        <v>8310</v>
      </c>
      <c r="F1107" s="149" t="s">
        <v>170</v>
      </c>
      <c r="G1107" s="148" t="s">
        <v>14</v>
      </c>
      <c r="H1107" s="148">
        <v>950110008958</v>
      </c>
      <c r="I1107" s="149" t="s">
        <v>58</v>
      </c>
      <c r="J1107" s="148" t="s">
        <v>195</v>
      </c>
      <c r="K1107" s="148">
        <v>42541</v>
      </c>
      <c r="L1107" s="149">
        <v>352</v>
      </c>
      <c r="M1107" s="148" t="s">
        <v>118</v>
      </c>
      <c r="N1107" s="148" t="s">
        <v>41</v>
      </c>
      <c r="O1107" s="149">
        <v>42859</v>
      </c>
      <c r="P1107" s="148" t="s">
        <v>1878</v>
      </c>
      <c r="Q1107" s="148">
        <v>34</v>
      </c>
      <c r="R1107" s="149" t="s">
        <v>34</v>
      </c>
      <c r="S1107" s="148">
        <v>3658.1</v>
      </c>
      <c r="T1107" s="148" t="s">
        <v>100</v>
      </c>
      <c r="U1107" s="149">
        <v>3658.1</v>
      </c>
      <c r="V1107" s="148" t="s">
        <v>100</v>
      </c>
      <c r="W1107" s="148">
        <v>3658.1</v>
      </c>
      <c r="X1107" s="149" t="s">
        <v>100</v>
      </c>
      <c r="Y1107" s="148" t="s">
        <v>114</v>
      </c>
      <c r="Z1107" s="148">
        <v>3.66</v>
      </c>
      <c r="AA1107" s="149">
        <v>1</v>
      </c>
      <c r="AB1107" s="148" t="s">
        <v>629</v>
      </c>
      <c r="AC1107" s="148" t="s">
        <v>420</v>
      </c>
      <c r="AD1107" s="149" t="s">
        <v>1892</v>
      </c>
      <c r="AE1107" s="148" t="s">
        <v>349</v>
      </c>
      <c r="AF1107" s="148"/>
      <c r="AG1107" s="149"/>
      <c r="AH1107" s="148"/>
      <c r="AI1107" s="148"/>
      <c r="AJ1107" s="149"/>
      <c r="AK1107" s="148" t="str">
        <f t="shared" si="51"/>
        <v>GFS</v>
      </c>
      <c r="AL1107" s="148" t="str">
        <f t="shared" si="52"/>
        <v>Non- ICB</v>
      </c>
      <c r="AM1107" s="196" t="str">
        <f t="shared" si="53"/>
        <v>GFS/Non- ICB</v>
      </c>
    </row>
    <row r="1108" spans="1:39" x14ac:dyDescent="0.25">
      <c r="A1108" s="195" t="str">
        <f>IF(ISERROR(MATCH(H1108,PriorMonth!H:H,0)),"New","Unresolved")</f>
        <v>Unresolved</v>
      </c>
      <c r="B1108" s="148">
        <v>8520</v>
      </c>
      <c r="C1108" s="149" t="s">
        <v>842</v>
      </c>
      <c r="D1108" s="148" t="s">
        <v>19</v>
      </c>
      <c r="E1108" s="148">
        <v>3011</v>
      </c>
      <c r="F1108" s="149" t="s">
        <v>164</v>
      </c>
      <c r="G1108" s="148" t="s">
        <v>22</v>
      </c>
      <c r="H1108" s="148">
        <v>85200310084701</v>
      </c>
      <c r="I1108" s="149" t="s">
        <v>60</v>
      </c>
      <c r="J1108" s="148" t="s">
        <v>319</v>
      </c>
      <c r="K1108" s="148">
        <v>42643</v>
      </c>
      <c r="L1108" s="149">
        <v>250</v>
      </c>
      <c r="M1108" s="148" t="s">
        <v>118</v>
      </c>
      <c r="N1108" s="148" t="s">
        <v>41</v>
      </c>
      <c r="O1108" s="149">
        <v>42681</v>
      </c>
      <c r="P1108" s="148" t="s">
        <v>651</v>
      </c>
      <c r="Q1108" s="148">
        <v>212</v>
      </c>
      <c r="R1108" s="149" t="s">
        <v>37</v>
      </c>
      <c r="S1108" s="148">
        <v>264377.78000000003</v>
      </c>
      <c r="T1108" s="148" t="s">
        <v>197</v>
      </c>
      <c r="U1108" s="149">
        <v>3654.97</v>
      </c>
      <c r="V1108" s="148" t="s">
        <v>197</v>
      </c>
      <c r="W1108" s="148">
        <v>264377.78485041374</v>
      </c>
      <c r="X1108" s="149" t="s">
        <v>100</v>
      </c>
      <c r="Y1108" s="148" t="s">
        <v>114</v>
      </c>
      <c r="Z1108" s="148">
        <v>3.65</v>
      </c>
      <c r="AA1108" s="149">
        <v>1</v>
      </c>
      <c r="AB1108" s="148" t="s">
        <v>630</v>
      </c>
      <c r="AC1108" s="148" t="s">
        <v>635</v>
      </c>
      <c r="AD1108" s="149" t="s">
        <v>553</v>
      </c>
      <c r="AE1108" s="148" t="s">
        <v>350</v>
      </c>
      <c r="AF1108" s="148"/>
      <c r="AG1108" s="149"/>
      <c r="AH1108" s="148"/>
      <c r="AI1108" s="148"/>
      <c r="AJ1108" s="149"/>
      <c r="AK1108" s="148" t="str">
        <f t="shared" si="51"/>
        <v>GFS</v>
      </c>
      <c r="AL1108" s="148" t="str">
        <f t="shared" si="52"/>
        <v>Non- ICB</v>
      </c>
      <c r="AM1108" s="196" t="str">
        <f t="shared" si="53"/>
        <v>GFS/Non- ICB</v>
      </c>
    </row>
    <row r="1109" spans="1:39" x14ac:dyDescent="0.25">
      <c r="A1109" s="195" t="str">
        <f>IF(ISERROR(MATCH(H1109,PriorMonth!H:H,0)),"New","Unresolved")</f>
        <v>Unresolved</v>
      </c>
      <c r="B1109" s="148">
        <v>8520</v>
      </c>
      <c r="C1109" s="149" t="s">
        <v>842</v>
      </c>
      <c r="D1109" s="148" t="s">
        <v>19</v>
      </c>
      <c r="E1109" s="148">
        <v>8420</v>
      </c>
      <c r="F1109" s="149" t="s">
        <v>234</v>
      </c>
      <c r="G1109" s="148" t="s">
        <v>19</v>
      </c>
      <c r="H1109" s="148">
        <v>85203210000139</v>
      </c>
      <c r="I1109" s="149" t="s">
        <v>57</v>
      </c>
      <c r="J1109" s="148" t="s">
        <v>224</v>
      </c>
      <c r="K1109" s="148">
        <v>42828</v>
      </c>
      <c r="L1109" s="149">
        <v>65</v>
      </c>
      <c r="M1109" s="148" t="s">
        <v>158</v>
      </c>
      <c r="N1109" s="148" t="s">
        <v>41</v>
      </c>
      <c r="O1109" s="149">
        <v>42859</v>
      </c>
      <c r="P1109" s="148" t="s">
        <v>1878</v>
      </c>
      <c r="Q1109" s="148">
        <v>34</v>
      </c>
      <c r="R1109" s="149" t="s">
        <v>34</v>
      </c>
      <c r="S1109" s="148">
        <v>264274.84000000003</v>
      </c>
      <c r="T1109" s="148" t="s">
        <v>197</v>
      </c>
      <c r="U1109" s="149">
        <v>3653.55</v>
      </c>
      <c r="V1109" s="148" t="s">
        <v>197</v>
      </c>
      <c r="W1109" s="148">
        <v>264275.07088710146</v>
      </c>
      <c r="X1109" s="149" t="s">
        <v>100</v>
      </c>
      <c r="Y1109" s="148" t="s">
        <v>107</v>
      </c>
      <c r="Z1109" s="148">
        <v>3.65</v>
      </c>
      <c r="AA1109" s="149">
        <v>1</v>
      </c>
      <c r="AB1109" s="148" t="s">
        <v>630</v>
      </c>
      <c r="AC1109" s="148" t="s">
        <v>481</v>
      </c>
      <c r="AD1109" s="149" t="s">
        <v>2067</v>
      </c>
      <c r="AE1109" s="148" t="s">
        <v>350</v>
      </c>
      <c r="AF1109" s="148"/>
      <c r="AG1109" s="149"/>
      <c r="AH1109" s="148"/>
      <c r="AI1109" s="148"/>
      <c r="AJ1109" s="149"/>
      <c r="AK1109" s="148" t="str">
        <f t="shared" si="51"/>
        <v>GFS</v>
      </c>
      <c r="AL1109" s="148" t="str">
        <f t="shared" si="52"/>
        <v>Non- ICB</v>
      </c>
      <c r="AM1109" s="196" t="str">
        <f t="shared" si="53"/>
        <v>GFS/Non- ICB</v>
      </c>
    </row>
    <row r="1110" spans="1:39" x14ac:dyDescent="0.25">
      <c r="A1110" s="195" t="str">
        <f>IF(ISERROR(MATCH(H1110,PriorMonth!H:H,0)),"New","Unresolved")</f>
        <v>New</v>
      </c>
      <c r="B1110" s="148">
        <v>95</v>
      </c>
      <c r="C1110" s="149" t="s">
        <v>153</v>
      </c>
      <c r="D1110" s="148" t="s">
        <v>17</v>
      </c>
      <c r="E1110" s="148">
        <v>260</v>
      </c>
      <c r="F1110" s="149" t="s">
        <v>113</v>
      </c>
      <c r="G1110" s="148" t="s">
        <v>23</v>
      </c>
      <c r="H1110" s="148">
        <v>950110011388</v>
      </c>
      <c r="I1110" s="149" t="s">
        <v>58</v>
      </c>
      <c r="J1110" s="148" t="s">
        <v>195</v>
      </c>
      <c r="K1110" s="148">
        <v>42821</v>
      </c>
      <c r="L1110" s="149">
        <v>72</v>
      </c>
      <c r="M1110" s="148" t="s">
        <v>127</v>
      </c>
      <c r="N1110" s="148" t="s">
        <v>128</v>
      </c>
      <c r="O1110" s="149">
        <v>42892</v>
      </c>
      <c r="P1110" s="148" t="s">
        <v>1878</v>
      </c>
      <c r="Q1110" s="148">
        <v>1</v>
      </c>
      <c r="R1110" s="149" t="s">
        <v>33</v>
      </c>
      <c r="S1110" s="148">
        <v>3644.26</v>
      </c>
      <c r="T1110" s="148" t="s">
        <v>100</v>
      </c>
      <c r="U1110" s="149">
        <v>3644.26</v>
      </c>
      <c r="V1110" s="148" t="s">
        <v>100</v>
      </c>
      <c r="W1110" s="148">
        <v>3644.26</v>
      </c>
      <c r="X1110" s="149" t="s">
        <v>100</v>
      </c>
      <c r="Y1110" s="148" t="s">
        <v>114</v>
      </c>
      <c r="Z1110" s="148">
        <v>3.64</v>
      </c>
      <c r="AA1110" s="149">
        <v>1</v>
      </c>
      <c r="AB1110" s="148" t="s">
        <v>629</v>
      </c>
      <c r="AC1110" s="148" t="s">
        <v>442</v>
      </c>
      <c r="AD1110" s="149" t="s">
        <v>354</v>
      </c>
      <c r="AE1110" s="148" t="s">
        <v>349</v>
      </c>
      <c r="AF1110" s="148"/>
      <c r="AG1110" s="149"/>
      <c r="AH1110" s="148"/>
      <c r="AI1110" s="148"/>
      <c r="AJ1110" s="149"/>
      <c r="AK1110" s="148" t="str">
        <f t="shared" si="51"/>
        <v>GFS</v>
      </c>
      <c r="AL1110" s="148" t="str">
        <f t="shared" si="52"/>
        <v>Non- ICB</v>
      </c>
      <c r="AM1110" s="196" t="str">
        <f t="shared" si="53"/>
        <v>GFS/Non- ICB</v>
      </c>
    </row>
    <row r="1111" spans="1:39" x14ac:dyDescent="0.25">
      <c r="A1111" s="195" t="str">
        <f>IF(ISERROR(MATCH(H1111,PriorMonth!H:H,0)),"New","Unresolved")</f>
        <v>Unresolved</v>
      </c>
      <c r="B1111" s="148">
        <v>95</v>
      </c>
      <c r="C1111" s="149" t="s">
        <v>153</v>
      </c>
      <c r="D1111" s="148" t="s">
        <v>17</v>
      </c>
      <c r="E1111" s="148">
        <v>8310</v>
      </c>
      <c r="F1111" s="149" t="s">
        <v>170</v>
      </c>
      <c r="G1111" s="148" t="s">
        <v>14</v>
      </c>
      <c r="H1111" s="148">
        <v>950110008320</v>
      </c>
      <c r="I1111" s="149" t="s">
        <v>58</v>
      </c>
      <c r="J1111" s="148" t="s">
        <v>195</v>
      </c>
      <c r="K1111" s="148">
        <v>42513</v>
      </c>
      <c r="L1111" s="149">
        <v>380</v>
      </c>
      <c r="M1111" s="148" t="s">
        <v>118</v>
      </c>
      <c r="N1111" s="148" t="s">
        <v>41</v>
      </c>
      <c r="O1111" s="149">
        <v>42859</v>
      </c>
      <c r="P1111" s="148" t="s">
        <v>1878</v>
      </c>
      <c r="Q1111" s="148">
        <v>34</v>
      </c>
      <c r="R1111" s="149" t="s">
        <v>34</v>
      </c>
      <c r="S1111" s="148">
        <v>3608</v>
      </c>
      <c r="T1111" s="148" t="s">
        <v>100</v>
      </c>
      <c r="U1111" s="149">
        <v>3608</v>
      </c>
      <c r="V1111" s="148" t="s">
        <v>100</v>
      </c>
      <c r="W1111" s="148">
        <v>3608</v>
      </c>
      <c r="X1111" s="149" t="s">
        <v>100</v>
      </c>
      <c r="Y1111" s="148" t="s">
        <v>114</v>
      </c>
      <c r="Z1111" s="148">
        <v>3.61</v>
      </c>
      <c r="AA1111" s="149">
        <v>1</v>
      </c>
      <c r="AB1111" s="148" t="s">
        <v>629</v>
      </c>
      <c r="AC1111" s="148" t="s">
        <v>420</v>
      </c>
      <c r="AD1111" s="149" t="s">
        <v>1892</v>
      </c>
      <c r="AE1111" s="148" t="s">
        <v>349</v>
      </c>
      <c r="AF1111" s="148"/>
      <c r="AG1111" s="149"/>
      <c r="AH1111" s="148"/>
      <c r="AI1111" s="148"/>
      <c r="AJ1111" s="149"/>
      <c r="AK1111" s="148" t="str">
        <f t="shared" si="51"/>
        <v>GFS</v>
      </c>
      <c r="AL1111" s="148" t="str">
        <f t="shared" si="52"/>
        <v>Non- ICB</v>
      </c>
      <c r="AM1111" s="196" t="str">
        <f t="shared" si="53"/>
        <v>GFS/Non- ICB</v>
      </c>
    </row>
    <row r="1112" spans="1:39" x14ac:dyDescent="0.25">
      <c r="A1112" s="195" t="str">
        <f>IF(ISERROR(MATCH(H1112,PriorMonth!H:H,0)),"New","Unresolved")</f>
        <v>Unresolved</v>
      </c>
      <c r="B1112" s="148">
        <v>95</v>
      </c>
      <c r="C1112" s="149" t="s">
        <v>153</v>
      </c>
      <c r="D1112" s="148" t="s">
        <v>17</v>
      </c>
      <c r="E1112" s="148">
        <v>8310</v>
      </c>
      <c r="F1112" s="149" t="s">
        <v>170</v>
      </c>
      <c r="G1112" s="148" t="s">
        <v>14</v>
      </c>
      <c r="H1112" s="148">
        <v>950110009465</v>
      </c>
      <c r="I1112" s="149" t="s">
        <v>58</v>
      </c>
      <c r="J1112" s="148" t="s">
        <v>195</v>
      </c>
      <c r="K1112" s="148">
        <v>42636</v>
      </c>
      <c r="L1112" s="149">
        <v>257</v>
      </c>
      <c r="M1112" s="148" t="s">
        <v>118</v>
      </c>
      <c r="N1112" s="148" t="s">
        <v>41</v>
      </c>
      <c r="O1112" s="149">
        <v>42859</v>
      </c>
      <c r="P1112" s="148" t="s">
        <v>1878</v>
      </c>
      <c r="Q1112" s="148">
        <v>34</v>
      </c>
      <c r="R1112" s="149" t="s">
        <v>34</v>
      </c>
      <c r="S1112" s="148">
        <v>3608</v>
      </c>
      <c r="T1112" s="148" t="s">
        <v>100</v>
      </c>
      <c r="U1112" s="149">
        <v>3608</v>
      </c>
      <c r="V1112" s="148" t="s">
        <v>100</v>
      </c>
      <c r="W1112" s="148">
        <v>3608</v>
      </c>
      <c r="X1112" s="149" t="s">
        <v>100</v>
      </c>
      <c r="Y1112" s="148" t="s">
        <v>114</v>
      </c>
      <c r="Z1112" s="148">
        <v>3.61</v>
      </c>
      <c r="AA1112" s="149">
        <v>1</v>
      </c>
      <c r="AB1112" s="148" t="s">
        <v>629</v>
      </c>
      <c r="AC1112" s="148" t="s">
        <v>420</v>
      </c>
      <c r="AD1112" s="149" t="s">
        <v>1892</v>
      </c>
      <c r="AE1112" s="148" t="s">
        <v>349</v>
      </c>
      <c r="AF1112" s="148"/>
      <c r="AG1112" s="149"/>
      <c r="AH1112" s="148"/>
      <c r="AI1112" s="148"/>
      <c r="AJ1112" s="149"/>
      <c r="AK1112" s="148" t="str">
        <f t="shared" si="51"/>
        <v>GFS</v>
      </c>
      <c r="AL1112" s="148" t="str">
        <f t="shared" si="52"/>
        <v>Non- ICB</v>
      </c>
      <c r="AM1112" s="196" t="str">
        <f t="shared" si="53"/>
        <v>GFS/Non- ICB</v>
      </c>
    </row>
    <row r="1113" spans="1:39" x14ac:dyDescent="0.25">
      <c r="A1113" s="195" t="str">
        <f>IF(ISERROR(MATCH(H1113,PriorMonth!H:H,0)),"New","Unresolved")</f>
        <v>Unresolved</v>
      </c>
      <c r="B1113" s="148">
        <v>8520</v>
      </c>
      <c r="C1113" s="149" t="s">
        <v>842</v>
      </c>
      <c r="D1113" s="148" t="s">
        <v>19</v>
      </c>
      <c r="E1113" s="148">
        <v>429</v>
      </c>
      <c r="F1113" s="149" t="s">
        <v>162</v>
      </c>
      <c r="G1113" s="148" t="s">
        <v>13</v>
      </c>
      <c r="H1113" s="148" t="s">
        <v>1345</v>
      </c>
      <c r="I1113" s="149" t="s">
        <v>59</v>
      </c>
      <c r="J1113" s="148" t="s">
        <v>19</v>
      </c>
      <c r="K1113" s="148">
        <v>42768</v>
      </c>
      <c r="L1113" s="149">
        <v>125</v>
      </c>
      <c r="M1113" s="148" t="s">
        <v>127</v>
      </c>
      <c r="N1113" s="148" t="s">
        <v>128</v>
      </c>
      <c r="O1113" s="149">
        <v>42800</v>
      </c>
      <c r="P1113" s="148" t="s">
        <v>838</v>
      </c>
      <c r="Q1113" s="148">
        <v>93</v>
      </c>
      <c r="R1113" s="149" t="s">
        <v>36</v>
      </c>
      <c r="S1113" s="148">
        <v>261110</v>
      </c>
      <c r="T1113" s="148" t="s">
        <v>197</v>
      </c>
      <c r="U1113" s="149">
        <v>3609.79</v>
      </c>
      <c r="V1113" s="148" t="s">
        <v>197</v>
      </c>
      <c r="W1113" s="148">
        <v>261109.74480643481</v>
      </c>
      <c r="X1113" s="149" t="s">
        <v>100</v>
      </c>
      <c r="Y1113" s="148" t="s">
        <v>114</v>
      </c>
      <c r="Z1113" s="148">
        <v>3.61</v>
      </c>
      <c r="AA1113" s="149">
        <v>1</v>
      </c>
      <c r="AB1113" s="148" t="s">
        <v>630</v>
      </c>
      <c r="AC1113" s="148" t="s">
        <v>425</v>
      </c>
      <c r="AD1113" s="149" t="s">
        <v>2813</v>
      </c>
      <c r="AE1113" s="148" t="s">
        <v>350</v>
      </c>
      <c r="AF1113" s="148"/>
      <c r="AG1113" s="149"/>
      <c r="AH1113" s="148"/>
      <c r="AI1113" s="148"/>
      <c r="AJ1113" s="149"/>
      <c r="AK1113" s="148" t="str">
        <f t="shared" si="51"/>
        <v>Non-GFS</v>
      </c>
      <c r="AL1113" s="148" t="str">
        <f t="shared" si="52"/>
        <v>Non- ICB</v>
      </c>
      <c r="AM1113" s="196" t="str">
        <f t="shared" si="53"/>
        <v>Non-GFS/Non- ICB</v>
      </c>
    </row>
    <row r="1114" spans="1:39" x14ac:dyDescent="0.25">
      <c r="A1114" s="195" t="str">
        <f>IF(ISERROR(MATCH(H1114,PriorMonth!H:H,0)),"New","Unresolved")</f>
        <v>New</v>
      </c>
      <c r="B1114" s="148">
        <v>9701</v>
      </c>
      <c r="C1114" s="149" t="s">
        <v>199</v>
      </c>
      <c r="D1114" s="148" t="s">
        <v>14</v>
      </c>
      <c r="E1114" s="148">
        <v>8205</v>
      </c>
      <c r="F1114" s="149" t="s">
        <v>130</v>
      </c>
      <c r="G1114" s="148" t="s">
        <v>14</v>
      </c>
      <c r="H1114" s="148">
        <v>97120170330</v>
      </c>
      <c r="I1114" s="149" t="s">
        <v>57</v>
      </c>
      <c r="J1114" s="148" t="s">
        <v>133</v>
      </c>
      <c r="K1114" s="148">
        <v>42849</v>
      </c>
      <c r="L1114" s="149">
        <v>44</v>
      </c>
      <c r="M1114" s="148" t="s">
        <v>127</v>
      </c>
      <c r="N1114" s="148" t="s">
        <v>128</v>
      </c>
      <c r="O1114" s="149">
        <v>42892</v>
      </c>
      <c r="P1114" s="148" t="s">
        <v>1878</v>
      </c>
      <c r="Q1114" s="148">
        <v>1</v>
      </c>
      <c r="R1114" s="149" t="s">
        <v>33</v>
      </c>
      <c r="S1114" s="148">
        <v>3600</v>
      </c>
      <c r="T1114" s="148" t="s">
        <v>100</v>
      </c>
      <c r="U1114" s="149">
        <v>3600</v>
      </c>
      <c r="V1114" s="148" t="s">
        <v>200</v>
      </c>
      <c r="W1114" s="148">
        <v>16435.796983209464</v>
      </c>
      <c r="X1114" s="149" t="s">
        <v>100</v>
      </c>
      <c r="Y1114" s="148" t="s">
        <v>107</v>
      </c>
      <c r="Z1114" s="148">
        <v>3.6</v>
      </c>
      <c r="AA1114" s="149">
        <v>1</v>
      </c>
      <c r="AB1114" s="148" t="s">
        <v>630</v>
      </c>
      <c r="AC1114" s="148" t="s">
        <v>762</v>
      </c>
      <c r="AD1114" s="149" t="s">
        <v>1513</v>
      </c>
      <c r="AE1114" s="148" t="s">
        <v>349</v>
      </c>
      <c r="AF1114" s="148"/>
      <c r="AG1114" s="149"/>
      <c r="AH1114" s="148"/>
      <c r="AI1114" s="148"/>
      <c r="AJ1114" s="149"/>
      <c r="AK1114" s="148" t="str">
        <f t="shared" si="51"/>
        <v>Non-GFS</v>
      </c>
      <c r="AL1114" s="148" t="str">
        <f t="shared" si="52"/>
        <v>Non- ICB</v>
      </c>
      <c r="AM1114" s="196" t="str">
        <f t="shared" si="53"/>
        <v>Non-GFS/Non- ICB</v>
      </c>
    </row>
    <row r="1115" spans="1:39" x14ac:dyDescent="0.25">
      <c r="A1115" s="195" t="str">
        <f>IF(ISERROR(MATCH(H1115,PriorMonth!H:H,0)),"New","Unresolved")</f>
        <v>Unresolved</v>
      </c>
      <c r="B1115" s="148">
        <v>8520</v>
      </c>
      <c r="C1115" s="149" t="s">
        <v>842</v>
      </c>
      <c r="D1115" s="148" t="s">
        <v>19</v>
      </c>
      <c r="E1115" s="148">
        <v>199</v>
      </c>
      <c r="F1115" s="149" t="s">
        <v>137</v>
      </c>
      <c r="G1115" s="148" t="s">
        <v>22</v>
      </c>
      <c r="H1115" s="148">
        <v>85203810002102</v>
      </c>
      <c r="I1115" s="149" t="s">
        <v>277</v>
      </c>
      <c r="J1115" s="148" t="s">
        <v>306</v>
      </c>
      <c r="K1115" s="148">
        <v>42646</v>
      </c>
      <c r="L1115" s="149">
        <v>247</v>
      </c>
      <c r="M1115" s="148" t="s">
        <v>111</v>
      </c>
      <c r="N1115" s="148" t="s">
        <v>42</v>
      </c>
      <c r="O1115" s="149">
        <v>42733</v>
      </c>
      <c r="P1115" s="148" t="s">
        <v>651</v>
      </c>
      <c r="Q1115" s="148">
        <v>160</v>
      </c>
      <c r="R1115" s="149" t="s">
        <v>39</v>
      </c>
      <c r="S1115" s="148">
        <v>259000</v>
      </c>
      <c r="T1115" s="148" t="s">
        <v>197</v>
      </c>
      <c r="U1115" s="149">
        <v>3580.62</v>
      </c>
      <c r="V1115" s="148" t="s">
        <v>197</v>
      </c>
      <c r="W1115" s="148">
        <v>258999.76853191367</v>
      </c>
      <c r="X1115" s="149" t="s">
        <v>100</v>
      </c>
      <c r="Y1115" s="148" t="s">
        <v>114</v>
      </c>
      <c r="Z1115" s="148">
        <v>3.58</v>
      </c>
      <c r="AA1115" s="149">
        <v>1</v>
      </c>
      <c r="AB1115" s="148" t="s">
        <v>630</v>
      </c>
      <c r="AC1115" s="148" t="s">
        <v>484</v>
      </c>
      <c r="AD1115" s="149" t="s">
        <v>396</v>
      </c>
      <c r="AE1115" s="148" t="s">
        <v>350</v>
      </c>
      <c r="AF1115" s="148"/>
      <c r="AG1115" s="149"/>
      <c r="AH1115" s="148"/>
      <c r="AI1115" s="148"/>
      <c r="AJ1115" s="149"/>
      <c r="AK1115" s="148" t="str">
        <f t="shared" si="51"/>
        <v>GFS</v>
      </c>
      <c r="AL1115" s="148" t="str">
        <f t="shared" si="52"/>
        <v>Non- ICB</v>
      </c>
      <c r="AM1115" s="196" t="str">
        <f t="shared" si="53"/>
        <v>GFS/Non- ICB</v>
      </c>
    </row>
    <row r="1116" spans="1:39" x14ac:dyDescent="0.25">
      <c r="A1116" s="195" t="str">
        <f>IF(ISERROR(MATCH(H1116,PriorMonth!H:H,0)),"New","Unresolved")</f>
        <v>Unresolved</v>
      </c>
      <c r="B1116" s="148">
        <v>8520</v>
      </c>
      <c r="C1116" s="149" t="s">
        <v>842</v>
      </c>
      <c r="D1116" s="148" t="s">
        <v>19</v>
      </c>
      <c r="E1116" s="148">
        <v>199</v>
      </c>
      <c r="F1116" s="149" t="s">
        <v>137</v>
      </c>
      <c r="G1116" s="148" t="s">
        <v>22</v>
      </c>
      <c r="H1116" s="148">
        <v>85200410044916</v>
      </c>
      <c r="I1116" s="149" t="s">
        <v>537</v>
      </c>
      <c r="J1116" s="148" t="s">
        <v>311</v>
      </c>
      <c r="K1116" s="148">
        <v>42795</v>
      </c>
      <c r="L1116" s="149">
        <v>98</v>
      </c>
      <c r="M1116" s="148" t="s">
        <v>111</v>
      </c>
      <c r="N1116" s="148" t="s">
        <v>42</v>
      </c>
      <c r="O1116" s="149">
        <v>42860</v>
      </c>
      <c r="P1116" s="148" t="s">
        <v>1878</v>
      </c>
      <c r="Q1116" s="148">
        <v>33</v>
      </c>
      <c r="R1116" s="149" t="s">
        <v>34</v>
      </c>
      <c r="S1116" s="148">
        <v>259299.99</v>
      </c>
      <c r="T1116" s="148" t="s">
        <v>197</v>
      </c>
      <c r="U1116" s="149">
        <v>3584.77</v>
      </c>
      <c r="V1116" s="148" t="s">
        <v>197</v>
      </c>
      <c r="W1116" s="148">
        <v>259299.95370638274</v>
      </c>
      <c r="X1116" s="149" t="s">
        <v>100</v>
      </c>
      <c r="Y1116" s="148" t="s">
        <v>114</v>
      </c>
      <c r="Z1116" s="148">
        <v>3.58</v>
      </c>
      <c r="AA1116" s="149">
        <v>1</v>
      </c>
      <c r="AB1116" s="148" t="s">
        <v>630</v>
      </c>
      <c r="AC1116" s="148" t="s">
        <v>446</v>
      </c>
      <c r="AD1116" s="149" t="s">
        <v>2051</v>
      </c>
      <c r="AE1116" s="148" t="s">
        <v>350</v>
      </c>
      <c r="AF1116" s="148"/>
      <c r="AG1116" s="149"/>
      <c r="AH1116" s="148"/>
      <c r="AI1116" s="148"/>
      <c r="AJ1116" s="149"/>
      <c r="AK1116" s="148" t="str">
        <f t="shared" si="51"/>
        <v>GFS</v>
      </c>
      <c r="AL1116" s="148" t="str">
        <f t="shared" si="52"/>
        <v>Non- ICB</v>
      </c>
      <c r="AM1116" s="196" t="str">
        <f t="shared" si="53"/>
        <v>GFS/Non- ICB</v>
      </c>
    </row>
    <row r="1117" spans="1:39" x14ac:dyDescent="0.25">
      <c r="A1117" s="195" t="str">
        <f>IF(ISERROR(MATCH(H1117,PriorMonth!H:H,0)),"New","Unresolved")</f>
        <v>New</v>
      </c>
      <c r="B1117" s="148">
        <v>413</v>
      </c>
      <c r="C1117" s="149" t="s">
        <v>136</v>
      </c>
      <c r="D1117" s="148" t="s">
        <v>13</v>
      </c>
      <c r="E1117" s="148">
        <v>8205</v>
      </c>
      <c r="F1117" s="149" t="s">
        <v>130</v>
      </c>
      <c r="G1117" s="148" t="s">
        <v>14</v>
      </c>
      <c r="H1117" s="148">
        <v>4130110183255</v>
      </c>
      <c r="I1117" s="149" t="s">
        <v>537</v>
      </c>
      <c r="J1117" s="148" t="s">
        <v>150</v>
      </c>
      <c r="K1117" s="148">
        <v>42853</v>
      </c>
      <c r="L1117" s="149">
        <v>40</v>
      </c>
      <c r="M1117" s="148" t="s">
        <v>127</v>
      </c>
      <c r="N1117" s="148" t="s">
        <v>128</v>
      </c>
      <c r="O1117" s="149">
        <v>42892</v>
      </c>
      <c r="P1117" s="148" t="s">
        <v>1878</v>
      </c>
      <c r="Q1117" s="148">
        <v>1</v>
      </c>
      <c r="R1117" s="149" t="s">
        <v>33</v>
      </c>
      <c r="S1117" s="148">
        <v>3574.87</v>
      </c>
      <c r="T1117" s="148" t="s">
        <v>100</v>
      </c>
      <c r="U1117" s="149">
        <v>3574.87</v>
      </c>
      <c r="V1117" s="148" t="s">
        <v>100</v>
      </c>
      <c r="W1117" s="148">
        <v>3574.87</v>
      </c>
      <c r="X1117" s="149" t="s">
        <v>100</v>
      </c>
      <c r="Y1117" s="148" t="s">
        <v>114</v>
      </c>
      <c r="Z1117" s="148">
        <v>3.57</v>
      </c>
      <c r="AA1117" s="149">
        <v>1</v>
      </c>
      <c r="AB1117" s="148" t="s">
        <v>629</v>
      </c>
      <c r="AC1117" s="148" t="s">
        <v>762</v>
      </c>
      <c r="AD1117" s="149" t="s">
        <v>1491</v>
      </c>
      <c r="AE1117" s="148" t="s">
        <v>349</v>
      </c>
      <c r="AF1117" s="148"/>
      <c r="AG1117" s="149"/>
      <c r="AH1117" s="148"/>
      <c r="AI1117" s="148"/>
      <c r="AJ1117" s="149"/>
      <c r="AK1117" s="148" t="str">
        <f t="shared" si="51"/>
        <v>GFS</v>
      </c>
      <c r="AL1117" s="148" t="str">
        <f t="shared" si="52"/>
        <v>Non- ICB</v>
      </c>
      <c r="AM1117" s="196" t="str">
        <f t="shared" si="53"/>
        <v>GFS/Non- ICB</v>
      </c>
    </row>
    <row r="1118" spans="1:39" x14ac:dyDescent="0.25">
      <c r="A1118" s="195" t="str">
        <f>IF(ISERROR(MATCH(H1118,PriorMonth!H:H,0)),"New","Unresolved")</f>
        <v>New</v>
      </c>
      <c r="B1118" s="148">
        <v>95</v>
      </c>
      <c r="C1118" s="149" t="s">
        <v>153</v>
      </c>
      <c r="D1118" s="148" t="s">
        <v>17</v>
      </c>
      <c r="E1118" s="148">
        <v>635</v>
      </c>
      <c r="F1118" s="149" t="s">
        <v>142</v>
      </c>
      <c r="G1118" s="148" t="s">
        <v>16</v>
      </c>
      <c r="H1118" s="148">
        <v>950110010966</v>
      </c>
      <c r="I1118" s="149" t="s">
        <v>58</v>
      </c>
      <c r="J1118" s="148" t="s">
        <v>195</v>
      </c>
      <c r="K1118" s="148">
        <v>42821</v>
      </c>
      <c r="L1118" s="149">
        <v>72</v>
      </c>
      <c r="M1118" s="148" t="s">
        <v>127</v>
      </c>
      <c r="N1118" s="148" t="s">
        <v>128</v>
      </c>
      <c r="O1118" s="149">
        <v>42891</v>
      </c>
      <c r="P1118" s="148" t="s">
        <v>1878</v>
      </c>
      <c r="Q1118" s="148">
        <v>2</v>
      </c>
      <c r="R1118" s="149" t="s">
        <v>33</v>
      </c>
      <c r="S1118" s="148">
        <v>3559.5</v>
      </c>
      <c r="T1118" s="148" t="s">
        <v>100</v>
      </c>
      <c r="U1118" s="149">
        <v>3559.5</v>
      </c>
      <c r="V1118" s="148" t="s">
        <v>100</v>
      </c>
      <c r="W1118" s="148">
        <v>3559.5</v>
      </c>
      <c r="X1118" s="149" t="s">
        <v>100</v>
      </c>
      <c r="Y1118" s="148" t="s">
        <v>114</v>
      </c>
      <c r="Z1118" s="148">
        <v>3.56</v>
      </c>
      <c r="AA1118" s="149">
        <v>1</v>
      </c>
      <c r="AB1118" s="148" t="s">
        <v>629</v>
      </c>
      <c r="AC1118" s="148" t="s">
        <v>859</v>
      </c>
      <c r="AD1118" s="149" t="s">
        <v>2728</v>
      </c>
      <c r="AE1118" s="148" t="s">
        <v>349</v>
      </c>
      <c r="AF1118" s="148"/>
      <c r="AG1118" s="149"/>
      <c r="AH1118" s="148"/>
      <c r="AI1118" s="148"/>
      <c r="AJ1118" s="149"/>
      <c r="AK1118" s="148" t="str">
        <f t="shared" si="51"/>
        <v>GFS</v>
      </c>
      <c r="AL1118" s="148" t="str">
        <f t="shared" si="52"/>
        <v>Non- ICB</v>
      </c>
      <c r="AM1118" s="196" t="str">
        <f t="shared" si="53"/>
        <v>GFS/Non- ICB</v>
      </c>
    </row>
    <row r="1119" spans="1:39" x14ac:dyDescent="0.25">
      <c r="A1119" s="195" t="str">
        <f>IF(ISERROR(MATCH(H1119,PriorMonth!H:H,0)),"New","Unresolved")</f>
        <v>New</v>
      </c>
      <c r="B1119" s="148">
        <v>95</v>
      </c>
      <c r="C1119" s="149" t="s">
        <v>153</v>
      </c>
      <c r="D1119" s="148" t="s">
        <v>17</v>
      </c>
      <c r="E1119" s="148">
        <v>199</v>
      </c>
      <c r="F1119" s="149" t="s">
        <v>137</v>
      </c>
      <c r="G1119" s="148" t="s">
        <v>22</v>
      </c>
      <c r="H1119" s="148">
        <v>950110011380</v>
      </c>
      <c r="I1119" s="149" t="s">
        <v>58</v>
      </c>
      <c r="J1119" s="148" t="s">
        <v>195</v>
      </c>
      <c r="K1119" s="148">
        <v>42821</v>
      </c>
      <c r="L1119" s="149">
        <v>72</v>
      </c>
      <c r="M1119" s="148" t="s">
        <v>111</v>
      </c>
      <c r="N1119" s="148" t="s">
        <v>42</v>
      </c>
      <c r="O1119" s="149">
        <v>42893</v>
      </c>
      <c r="P1119" s="148" t="s">
        <v>1878</v>
      </c>
      <c r="Q1119" s="148">
        <v>0</v>
      </c>
      <c r="R1119" s="149" t="s">
        <v>33</v>
      </c>
      <c r="S1119" s="148">
        <v>3559.5</v>
      </c>
      <c r="T1119" s="148" t="s">
        <v>100</v>
      </c>
      <c r="U1119" s="149">
        <v>3559.5</v>
      </c>
      <c r="V1119" s="148" t="s">
        <v>100</v>
      </c>
      <c r="W1119" s="148">
        <v>3559.5</v>
      </c>
      <c r="X1119" s="149" t="s">
        <v>100</v>
      </c>
      <c r="Y1119" s="148" t="s">
        <v>114</v>
      </c>
      <c r="Z1119" s="148">
        <v>3.56</v>
      </c>
      <c r="AA1119" s="149">
        <v>1</v>
      </c>
      <c r="AB1119" s="148" t="s">
        <v>629</v>
      </c>
      <c r="AC1119" s="148" t="s">
        <v>513</v>
      </c>
      <c r="AD1119" s="149" t="s">
        <v>402</v>
      </c>
      <c r="AE1119" s="148" t="s">
        <v>349</v>
      </c>
      <c r="AF1119" s="148"/>
      <c r="AG1119" s="149"/>
      <c r="AH1119" s="148"/>
      <c r="AI1119" s="148"/>
      <c r="AJ1119" s="149"/>
      <c r="AK1119" s="148" t="str">
        <f t="shared" si="51"/>
        <v>GFS</v>
      </c>
      <c r="AL1119" s="148" t="str">
        <f t="shared" si="52"/>
        <v>Non- ICB</v>
      </c>
      <c r="AM1119" s="196" t="str">
        <f t="shared" si="53"/>
        <v>GFS/Non- ICB</v>
      </c>
    </row>
    <row r="1120" spans="1:39" x14ac:dyDescent="0.25">
      <c r="A1120" s="195" t="str">
        <f>IF(ISERROR(MATCH(H1120,PriorMonth!H:H,0)),"New","Unresolved")</f>
        <v>Unresolved</v>
      </c>
      <c r="B1120" s="148">
        <v>8520</v>
      </c>
      <c r="C1120" s="149" t="s">
        <v>842</v>
      </c>
      <c r="D1120" s="148" t="s">
        <v>19</v>
      </c>
      <c r="E1120" s="148">
        <v>260</v>
      </c>
      <c r="F1120" s="149" t="s">
        <v>113</v>
      </c>
      <c r="G1120" s="148" t="s">
        <v>23</v>
      </c>
      <c r="H1120" s="148" t="s">
        <v>1590</v>
      </c>
      <c r="I1120" s="149" t="s">
        <v>54</v>
      </c>
      <c r="J1120" s="148" t="s">
        <v>381</v>
      </c>
      <c r="K1120" s="148">
        <v>42768</v>
      </c>
      <c r="L1120" s="149">
        <v>125</v>
      </c>
      <c r="M1120" s="148" t="s">
        <v>127</v>
      </c>
      <c r="N1120" s="148" t="s">
        <v>128</v>
      </c>
      <c r="O1120" s="149">
        <v>42831</v>
      </c>
      <c r="P1120" s="148" t="s">
        <v>838</v>
      </c>
      <c r="Q1120" s="148">
        <v>62</v>
      </c>
      <c r="R1120" s="149" t="s">
        <v>35</v>
      </c>
      <c r="S1120" s="148">
        <v>257350</v>
      </c>
      <c r="T1120" s="148" t="s">
        <v>197</v>
      </c>
      <c r="U1120" s="149">
        <v>3557.81</v>
      </c>
      <c r="V1120" s="148" t="s">
        <v>197</v>
      </c>
      <c r="W1120" s="148">
        <v>257349.83507898849</v>
      </c>
      <c r="X1120" s="149" t="s">
        <v>100</v>
      </c>
      <c r="Y1120" s="148" t="s">
        <v>114</v>
      </c>
      <c r="Z1120" s="148">
        <v>3.56</v>
      </c>
      <c r="AA1120" s="149">
        <v>1</v>
      </c>
      <c r="AB1120" s="148" t="s">
        <v>630</v>
      </c>
      <c r="AC1120" s="148" t="s">
        <v>681</v>
      </c>
      <c r="AD1120" s="149" t="s">
        <v>354</v>
      </c>
      <c r="AE1120" s="148" t="s">
        <v>350</v>
      </c>
      <c r="AF1120" s="148"/>
      <c r="AG1120" s="149"/>
      <c r="AH1120" s="148"/>
      <c r="AI1120" s="148"/>
      <c r="AJ1120" s="149"/>
      <c r="AK1120" s="148" t="str">
        <f t="shared" si="51"/>
        <v>Non-GFS</v>
      </c>
      <c r="AL1120" s="148" t="str">
        <f t="shared" si="52"/>
        <v>Non- ICB</v>
      </c>
      <c r="AM1120" s="196" t="str">
        <f t="shared" si="53"/>
        <v>Non-GFS/Non- ICB</v>
      </c>
    </row>
    <row r="1121" spans="1:39" x14ac:dyDescent="0.25">
      <c r="A1121" s="195" t="str">
        <f>IF(ISERROR(MATCH(H1121,PriorMonth!H:H,0)),"New","Unresolved")</f>
        <v>Unresolved</v>
      </c>
      <c r="B1121" s="148">
        <v>8520</v>
      </c>
      <c r="C1121" s="149" t="s">
        <v>842</v>
      </c>
      <c r="D1121" s="148" t="s">
        <v>19</v>
      </c>
      <c r="E1121" s="148">
        <v>8420</v>
      </c>
      <c r="F1121" s="149" t="s">
        <v>234</v>
      </c>
      <c r="G1121" s="148" t="s">
        <v>19</v>
      </c>
      <c r="H1121" s="148">
        <v>85203010001299</v>
      </c>
      <c r="I1121" s="149" t="s">
        <v>592</v>
      </c>
      <c r="J1121" s="148" t="s">
        <v>230</v>
      </c>
      <c r="K1121" s="148">
        <v>42773</v>
      </c>
      <c r="L1121" s="149">
        <v>120</v>
      </c>
      <c r="M1121" s="148" t="s">
        <v>105</v>
      </c>
      <c r="N1121" s="148" t="s">
        <v>41</v>
      </c>
      <c r="O1121" s="149">
        <v>42775</v>
      </c>
      <c r="P1121" s="148" t="s">
        <v>838</v>
      </c>
      <c r="Q1121" s="148">
        <v>118</v>
      </c>
      <c r="R1121" s="149" t="s">
        <v>36</v>
      </c>
      <c r="S1121" s="148">
        <v>257556.11</v>
      </c>
      <c r="T1121" s="148" t="s">
        <v>197</v>
      </c>
      <c r="U1121" s="149">
        <v>3560.66</v>
      </c>
      <c r="V1121" s="148" t="s">
        <v>197</v>
      </c>
      <c r="W1121" s="148">
        <v>257555.98634338289</v>
      </c>
      <c r="X1121" s="149" t="s">
        <v>100</v>
      </c>
      <c r="Y1121" s="148" t="s">
        <v>107</v>
      </c>
      <c r="Z1121" s="148">
        <v>3.56</v>
      </c>
      <c r="AA1121" s="149">
        <v>1</v>
      </c>
      <c r="AB1121" s="148" t="s">
        <v>630</v>
      </c>
      <c r="AC1121" s="148" t="s">
        <v>819</v>
      </c>
      <c r="AD1121" s="149" t="s">
        <v>921</v>
      </c>
      <c r="AE1121" s="148" t="s">
        <v>350</v>
      </c>
      <c r="AF1121" s="148"/>
      <c r="AG1121" s="149"/>
      <c r="AH1121" s="148"/>
      <c r="AI1121" s="148"/>
      <c r="AJ1121" s="149"/>
      <c r="AK1121" s="148" t="str">
        <f t="shared" si="51"/>
        <v>GFS</v>
      </c>
      <c r="AL1121" s="148" t="str">
        <f t="shared" si="52"/>
        <v>Non- ICB</v>
      </c>
      <c r="AM1121" s="196" t="str">
        <f t="shared" si="53"/>
        <v>GFS/Non- ICB</v>
      </c>
    </row>
    <row r="1122" spans="1:39" x14ac:dyDescent="0.25">
      <c r="A1122" s="195" t="str">
        <f>IF(ISERROR(MATCH(H1122,PriorMonth!H:H,0)),"New","Unresolved")</f>
        <v>Unresolved</v>
      </c>
      <c r="B1122" s="148">
        <v>8520</v>
      </c>
      <c r="C1122" s="149" t="s">
        <v>842</v>
      </c>
      <c r="D1122" s="148" t="s">
        <v>19</v>
      </c>
      <c r="E1122" s="148">
        <v>260</v>
      </c>
      <c r="F1122" s="149" t="s">
        <v>113</v>
      </c>
      <c r="G1122" s="148" t="s">
        <v>23</v>
      </c>
      <c r="H1122" s="148" t="s">
        <v>1560</v>
      </c>
      <c r="I1122" s="149" t="s">
        <v>54</v>
      </c>
      <c r="J1122" s="148" t="s">
        <v>381</v>
      </c>
      <c r="K1122" s="148">
        <v>42768</v>
      </c>
      <c r="L1122" s="149">
        <v>125</v>
      </c>
      <c r="M1122" s="148" t="s">
        <v>127</v>
      </c>
      <c r="N1122" s="148" t="s">
        <v>128</v>
      </c>
      <c r="O1122" s="149">
        <v>42831</v>
      </c>
      <c r="P1122" s="148" t="s">
        <v>838</v>
      </c>
      <c r="Q1122" s="148">
        <v>62</v>
      </c>
      <c r="R1122" s="149" t="s">
        <v>35</v>
      </c>
      <c r="S1122" s="148">
        <v>256335</v>
      </c>
      <c r="T1122" s="148" t="s">
        <v>197</v>
      </c>
      <c r="U1122" s="149">
        <v>3543.78</v>
      </c>
      <c r="V1122" s="148" t="s">
        <v>197</v>
      </c>
      <c r="W1122" s="148">
        <v>256334.9921879521</v>
      </c>
      <c r="X1122" s="149" t="s">
        <v>100</v>
      </c>
      <c r="Y1122" s="148" t="s">
        <v>114</v>
      </c>
      <c r="Z1122" s="148">
        <v>3.54</v>
      </c>
      <c r="AA1122" s="149">
        <v>1</v>
      </c>
      <c r="AB1122" s="148" t="s">
        <v>630</v>
      </c>
      <c r="AC1122" s="148" t="s">
        <v>681</v>
      </c>
      <c r="AD1122" s="149" t="s">
        <v>354</v>
      </c>
      <c r="AE1122" s="148" t="s">
        <v>350</v>
      </c>
      <c r="AF1122" s="148"/>
      <c r="AG1122" s="149"/>
      <c r="AH1122" s="148"/>
      <c r="AI1122" s="148"/>
      <c r="AJ1122" s="149"/>
      <c r="AK1122" s="148" t="str">
        <f t="shared" si="51"/>
        <v>Non-GFS</v>
      </c>
      <c r="AL1122" s="148" t="str">
        <f t="shared" si="52"/>
        <v>Non- ICB</v>
      </c>
      <c r="AM1122" s="196" t="str">
        <f t="shared" si="53"/>
        <v>Non-GFS/Non- ICB</v>
      </c>
    </row>
    <row r="1123" spans="1:39" x14ac:dyDescent="0.25">
      <c r="A1123" s="195" t="str">
        <f>IF(ISERROR(MATCH(H1123,PriorMonth!H:H,0)),"New","Unresolved")</f>
        <v>New</v>
      </c>
      <c r="B1123" s="148">
        <v>95</v>
      </c>
      <c r="C1123" s="149" t="s">
        <v>153</v>
      </c>
      <c r="D1123" s="148" t="s">
        <v>17</v>
      </c>
      <c r="E1123" s="148">
        <v>1730</v>
      </c>
      <c r="F1123" s="149" t="s">
        <v>172</v>
      </c>
      <c r="G1123" s="148" t="s">
        <v>18</v>
      </c>
      <c r="H1123" s="148">
        <v>950110011425</v>
      </c>
      <c r="I1123" s="149" t="s">
        <v>58</v>
      </c>
      <c r="J1123" s="148" t="s">
        <v>195</v>
      </c>
      <c r="K1123" s="148">
        <v>42822</v>
      </c>
      <c r="L1123" s="149">
        <v>71</v>
      </c>
      <c r="M1123" s="148" t="s">
        <v>111</v>
      </c>
      <c r="N1123" s="148" t="s">
        <v>42</v>
      </c>
      <c r="O1123" s="149">
        <v>42893</v>
      </c>
      <c r="P1123" s="148" t="s">
        <v>1878</v>
      </c>
      <c r="Q1123" s="148">
        <v>0</v>
      </c>
      <c r="R1123" s="149" t="s">
        <v>33</v>
      </c>
      <c r="S1123" s="148">
        <v>3517.5</v>
      </c>
      <c r="T1123" s="148" t="s">
        <v>100</v>
      </c>
      <c r="U1123" s="149">
        <v>3517.5</v>
      </c>
      <c r="V1123" s="148" t="s">
        <v>100</v>
      </c>
      <c r="W1123" s="148">
        <v>3517.5</v>
      </c>
      <c r="X1123" s="149" t="s">
        <v>100</v>
      </c>
      <c r="Y1123" s="148" t="s">
        <v>114</v>
      </c>
      <c r="Z1123" s="148">
        <v>3.52</v>
      </c>
      <c r="AA1123" s="149">
        <v>1</v>
      </c>
      <c r="AB1123" s="148" t="s">
        <v>629</v>
      </c>
      <c r="AC1123" s="148" t="s">
        <v>437</v>
      </c>
      <c r="AD1123" s="149" t="s">
        <v>396</v>
      </c>
      <c r="AE1123" s="148" t="s">
        <v>349</v>
      </c>
      <c r="AF1123" s="148"/>
      <c r="AG1123" s="149"/>
      <c r="AH1123" s="148"/>
      <c r="AI1123" s="148"/>
      <c r="AJ1123" s="149"/>
      <c r="AK1123" s="148" t="str">
        <f t="shared" si="51"/>
        <v>GFS</v>
      </c>
      <c r="AL1123" s="148" t="str">
        <f t="shared" si="52"/>
        <v>Non- ICB</v>
      </c>
      <c r="AM1123" s="196" t="str">
        <f t="shared" si="53"/>
        <v>GFS/Non- ICB</v>
      </c>
    </row>
    <row r="1124" spans="1:39" x14ac:dyDescent="0.25">
      <c r="A1124" s="195" t="str">
        <f>IF(ISERROR(MATCH(H1124,PriorMonth!H:H,0)),"New","Unresolved")</f>
        <v>New</v>
      </c>
      <c r="B1124" s="148">
        <v>1750</v>
      </c>
      <c r="C1124" s="149" t="s">
        <v>159</v>
      </c>
      <c r="D1124" s="148" t="s">
        <v>18</v>
      </c>
      <c r="E1124" s="148">
        <v>693</v>
      </c>
      <c r="F1124" s="149" t="s">
        <v>177</v>
      </c>
      <c r="G1124" s="148" t="s">
        <v>16</v>
      </c>
      <c r="H1124" s="148">
        <v>17500110094291</v>
      </c>
      <c r="I1124" s="149" t="s">
        <v>56</v>
      </c>
      <c r="J1124" s="148" t="s">
        <v>2126</v>
      </c>
      <c r="K1124" s="148">
        <v>42829</v>
      </c>
      <c r="L1124" s="149">
        <v>64</v>
      </c>
      <c r="M1124" s="148" t="s">
        <v>111</v>
      </c>
      <c r="N1124" s="148" t="s">
        <v>42</v>
      </c>
      <c r="O1124" s="149">
        <v>42891</v>
      </c>
      <c r="P1124" s="148" t="s">
        <v>1878</v>
      </c>
      <c r="Q1124" s="148">
        <v>2</v>
      </c>
      <c r="R1124" s="149" t="s">
        <v>33</v>
      </c>
      <c r="S1124" s="148">
        <v>3509.38</v>
      </c>
      <c r="T1124" s="148" t="s">
        <v>100</v>
      </c>
      <c r="U1124" s="149">
        <v>3509.38</v>
      </c>
      <c r="V1124" s="148" t="s">
        <v>100</v>
      </c>
      <c r="W1124" s="148">
        <v>3509.38</v>
      </c>
      <c r="X1124" s="149" t="s">
        <v>100</v>
      </c>
      <c r="Y1124" s="148" t="s">
        <v>114</v>
      </c>
      <c r="Z1124" s="148">
        <v>3.51</v>
      </c>
      <c r="AA1124" s="149">
        <v>1</v>
      </c>
      <c r="AB1124" s="148" t="s">
        <v>629</v>
      </c>
      <c r="AC1124" s="148" t="s">
        <v>431</v>
      </c>
      <c r="AD1124" s="149" t="s">
        <v>469</v>
      </c>
      <c r="AE1124" s="148" t="s">
        <v>349</v>
      </c>
      <c r="AF1124" s="148"/>
      <c r="AG1124" s="149"/>
      <c r="AH1124" s="148"/>
      <c r="AI1124" s="148"/>
      <c r="AJ1124" s="149"/>
      <c r="AK1124" s="148" t="str">
        <f t="shared" si="51"/>
        <v>GFS</v>
      </c>
      <c r="AL1124" s="148" t="str">
        <f t="shared" si="52"/>
        <v>Non- ICB</v>
      </c>
      <c r="AM1124" s="196" t="str">
        <f t="shared" si="53"/>
        <v>GFS/Non- ICB</v>
      </c>
    </row>
    <row r="1125" spans="1:39" x14ac:dyDescent="0.25">
      <c r="A1125" s="195" t="str">
        <f>IF(ISERROR(MATCH(H1125,PriorMonth!H:H,0)),"New","Unresolved")</f>
        <v>Unresolved</v>
      </c>
      <c r="B1125" s="148">
        <v>8243</v>
      </c>
      <c r="C1125" s="149" t="s">
        <v>120</v>
      </c>
      <c r="D1125" s="148" t="s">
        <v>14</v>
      </c>
      <c r="E1125" s="148">
        <v>635</v>
      </c>
      <c r="F1125" s="149" t="s">
        <v>142</v>
      </c>
      <c r="G1125" s="148" t="s">
        <v>16</v>
      </c>
      <c r="H1125" s="148">
        <v>82430160099606</v>
      </c>
      <c r="I1125" s="149" t="s">
        <v>55</v>
      </c>
      <c r="J1125" s="148" t="s">
        <v>131</v>
      </c>
      <c r="K1125" s="148">
        <v>42795</v>
      </c>
      <c r="L1125" s="149">
        <v>98</v>
      </c>
      <c r="M1125" s="148" t="s">
        <v>122</v>
      </c>
      <c r="N1125" s="148" t="s">
        <v>41</v>
      </c>
      <c r="O1125" s="149">
        <v>42831</v>
      </c>
      <c r="P1125" s="148" t="s">
        <v>838</v>
      </c>
      <c r="Q1125" s="148">
        <v>62</v>
      </c>
      <c r="R1125" s="149" t="s">
        <v>35</v>
      </c>
      <c r="S1125" s="148">
        <v>3509.58</v>
      </c>
      <c r="T1125" s="148" t="s">
        <v>100</v>
      </c>
      <c r="U1125" s="149">
        <v>3509.58</v>
      </c>
      <c r="V1125" s="148" t="s">
        <v>100</v>
      </c>
      <c r="W1125" s="148">
        <v>3509.58</v>
      </c>
      <c r="X1125" s="149" t="s">
        <v>100</v>
      </c>
      <c r="Y1125" s="148" t="s">
        <v>114</v>
      </c>
      <c r="Z1125" s="148">
        <v>3.51</v>
      </c>
      <c r="AA1125" s="149">
        <v>1</v>
      </c>
      <c r="AB1125" s="148" t="s">
        <v>629</v>
      </c>
      <c r="AC1125" s="148" t="s">
        <v>429</v>
      </c>
      <c r="AD1125" s="149" t="s">
        <v>1475</v>
      </c>
      <c r="AE1125" s="148" t="s">
        <v>349</v>
      </c>
      <c r="AF1125" s="148"/>
      <c r="AG1125" s="149"/>
      <c r="AH1125" s="148"/>
      <c r="AI1125" s="148"/>
      <c r="AJ1125" s="149"/>
      <c r="AK1125" s="148" t="str">
        <f t="shared" si="51"/>
        <v>GFS</v>
      </c>
      <c r="AL1125" s="148" t="str">
        <f t="shared" si="52"/>
        <v>Non- ICB</v>
      </c>
      <c r="AM1125" s="196" t="str">
        <f t="shared" si="53"/>
        <v>GFS/Non- ICB</v>
      </c>
    </row>
    <row r="1126" spans="1:39" x14ac:dyDescent="0.25">
      <c r="A1126" s="195" t="str">
        <f>IF(ISERROR(MATCH(H1126,PriorMonth!H:H,0)),"New","Unresolved")</f>
        <v>Unresolved</v>
      </c>
      <c r="B1126" s="148">
        <v>8520</v>
      </c>
      <c r="C1126" s="149" t="s">
        <v>842</v>
      </c>
      <c r="D1126" s="148" t="s">
        <v>19</v>
      </c>
      <c r="E1126" s="148">
        <v>420</v>
      </c>
      <c r="F1126" s="149" t="s">
        <v>148</v>
      </c>
      <c r="G1126" s="148" t="s">
        <v>13</v>
      </c>
      <c r="H1126" s="148" t="s">
        <v>923</v>
      </c>
      <c r="I1126" s="149" t="s">
        <v>277</v>
      </c>
      <c r="J1126" s="148" t="s">
        <v>271</v>
      </c>
      <c r="K1126" s="148">
        <v>42768</v>
      </c>
      <c r="L1126" s="149">
        <v>125</v>
      </c>
      <c r="M1126" s="148" t="s">
        <v>149</v>
      </c>
      <c r="N1126" s="148" t="s">
        <v>41</v>
      </c>
      <c r="O1126" s="149">
        <v>42775</v>
      </c>
      <c r="P1126" s="148" t="s">
        <v>838</v>
      </c>
      <c r="Q1126" s="148">
        <v>118</v>
      </c>
      <c r="R1126" s="149" t="s">
        <v>36</v>
      </c>
      <c r="S1126" s="148">
        <v>254042</v>
      </c>
      <c r="T1126" s="148" t="s">
        <v>197</v>
      </c>
      <c r="U1126" s="149">
        <v>3512.08</v>
      </c>
      <c r="V1126" s="148" t="s">
        <v>197</v>
      </c>
      <c r="W1126" s="148">
        <v>254042.01145767028</v>
      </c>
      <c r="X1126" s="149" t="s">
        <v>100</v>
      </c>
      <c r="Y1126" s="148" t="s">
        <v>114</v>
      </c>
      <c r="Z1126" s="148">
        <v>3.51</v>
      </c>
      <c r="AA1126" s="149">
        <v>1</v>
      </c>
      <c r="AB1126" s="148" t="s">
        <v>630</v>
      </c>
      <c r="AC1126" s="148" t="s">
        <v>444</v>
      </c>
      <c r="AD1126" s="149" t="s">
        <v>352</v>
      </c>
      <c r="AE1126" s="148" t="s">
        <v>350</v>
      </c>
      <c r="AF1126" s="148"/>
      <c r="AG1126" s="149"/>
      <c r="AH1126" s="148"/>
      <c r="AI1126" s="148"/>
      <c r="AJ1126" s="149"/>
      <c r="AK1126" s="148" t="str">
        <f t="shared" si="51"/>
        <v>Non-GFS</v>
      </c>
      <c r="AL1126" s="148" t="str">
        <f t="shared" si="52"/>
        <v>Non- ICB</v>
      </c>
      <c r="AM1126" s="196" t="str">
        <f t="shared" si="53"/>
        <v>Non-GFS/Non- ICB</v>
      </c>
    </row>
    <row r="1127" spans="1:39" x14ac:dyDescent="0.25">
      <c r="A1127" s="195" t="str">
        <f>IF(ISERROR(MATCH(H1127,PriorMonth!H:H,0)),"New","Unresolved")</f>
        <v>New</v>
      </c>
      <c r="B1127" s="148">
        <v>8520</v>
      </c>
      <c r="C1127" s="149" t="s">
        <v>842</v>
      </c>
      <c r="D1127" s="148" t="s">
        <v>19</v>
      </c>
      <c r="E1127" s="148">
        <v>1750</v>
      </c>
      <c r="F1127" s="149" t="s">
        <v>159</v>
      </c>
      <c r="G1127" s="148" t="s">
        <v>18</v>
      </c>
      <c r="H1127" s="148">
        <v>85207820000037</v>
      </c>
      <c r="I1127" s="149" t="s">
        <v>538</v>
      </c>
      <c r="J1127" s="148" t="s">
        <v>267</v>
      </c>
      <c r="K1127" s="148">
        <v>42888</v>
      </c>
      <c r="L1127" s="149">
        <v>5</v>
      </c>
      <c r="M1127" s="148" t="s">
        <v>118</v>
      </c>
      <c r="N1127" s="148" t="s">
        <v>41</v>
      </c>
      <c r="O1127" s="149">
        <v>42893</v>
      </c>
      <c r="P1127" s="148" t="s">
        <v>1878</v>
      </c>
      <c r="Q1127" s="148">
        <v>0</v>
      </c>
      <c r="R1127" s="149" t="s">
        <v>33</v>
      </c>
      <c r="S1127" s="148">
        <v>253850.7</v>
      </c>
      <c r="T1127" s="148" t="s">
        <v>197</v>
      </c>
      <c r="U1127" s="149">
        <v>3509.44</v>
      </c>
      <c r="V1127" s="148" t="s">
        <v>197</v>
      </c>
      <c r="W1127" s="148">
        <v>253851.05028644175</v>
      </c>
      <c r="X1127" s="149" t="s">
        <v>100</v>
      </c>
      <c r="Y1127" s="148" t="s">
        <v>114</v>
      </c>
      <c r="Z1127" s="148">
        <v>3.51</v>
      </c>
      <c r="AA1127" s="149">
        <v>1</v>
      </c>
      <c r="AB1127" s="148" t="s">
        <v>630</v>
      </c>
      <c r="AC1127" s="148" t="s">
        <v>949</v>
      </c>
      <c r="AD1127" s="149" t="s">
        <v>1474</v>
      </c>
      <c r="AE1127" s="148" t="s">
        <v>350</v>
      </c>
      <c r="AF1127" s="148"/>
      <c r="AG1127" s="149"/>
      <c r="AH1127" s="148"/>
      <c r="AI1127" s="148"/>
      <c r="AJ1127" s="149"/>
      <c r="AK1127" s="148" t="str">
        <f t="shared" si="51"/>
        <v>GFS</v>
      </c>
      <c r="AL1127" s="148" t="str">
        <f t="shared" si="52"/>
        <v>ICB</v>
      </c>
      <c r="AM1127" s="196" t="str">
        <f t="shared" si="53"/>
        <v>GFS/ICB</v>
      </c>
    </row>
    <row r="1128" spans="1:39" x14ac:dyDescent="0.25">
      <c r="A1128" s="195" t="str">
        <f>IF(ISERROR(MATCH(H1128,PriorMonth!H:H,0)),"New","Unresolved")</f>
        <v>Unresolved</v>
      </c>
      <c r="B1128" s="148">
        <v>9701</v>
      </c>
      <c r="C1128" s="149" t="s">
        <v>199</v>
      </c>
      <c r="D1128" s="148" t="s">
        <v>14</v>
      </c>
      <c r="E1128" s="148">
        <v>199</v>
      </c>
      <c r="F1128" s="149" t="s">
        <v>137</v>
      </c>
      <c r="G1128" s="148" t="s">
        <v>22</v>
      </c>
      <c r="H1128" s="148">
        <v>97120160896</v>
      </c>
      <c r="I1128" s="149" t="s">
        <v>57</v>
      </c>
      <c r="J1128" s="148" t="s">
        <v>133</v>
      </c>
      <c r="K1128" s="148">
        <v>42706</v>
      </c>
      <c r="L1128" s="149">
        <v>187</v>
      </c>
      <c r="M1128" s="148" t="s">
        <v>111</v>
      </c>
      <c r="N1128" s="148" t="s">
        <v>42</v>
      </c>
      <c r="O1128" s="149">
        <v>42776</v>
      </c>
      <c r="P1128" s="148" t="s">
        <v>838</v>
      </c>
      <c r="Q1128" s="148">
        <v>117</v>
      </c>
      <c r="R1128" s="149" t="s">
        <v>36</v>
      </c>
      <c r="S1128" s="148">
        <v>15979.9</v>
      </c>
      <c r="T1128" s="148" t="s">
        <v>200</v>
      </c>
      <c r="U1128" s="149">
        <v>3500.14</v>
      </c>
      <c r="V1128" s="148" t="s">
        <v>200</v>
      </c>
      <c r="W1128" s="148">
        <v>15979.88623689188</v>
      </c>
      <c r="X1128" s="149" t="s">
        <v>100</v>
      </c>
      <c r="Y1128" s="148" t="s">
        <v>114</v>
      </c>
      <c r="Z1128" s="148">
        <v>3.5</v>
      </c>
      <c r="AA1128" s="149">
        <v>1</v>
      </c>
      <c r="AB1128" s="148" t="s">
        <v>630</v>
      </c>
      <c r="AC1128" s="148" t="s">
        <v>427</v>
      </c>
      <c r="AD1128" s="149" t="s">
        <v>352</v>
      </c>
      <c r="AE1128" s="148" t="s">
        <v>350</v>
      </c>
      <c r="AF1128" s="148"/>
      <c r="AG1128" s="149"/>
      <c r="AH1128" s="148"/>
      <c r="AI1128" s="148"/>
      <c r="AJ1128" s="149"/>
      <c r="AK1128" s="148" t="str">
        <f t="shared" si="51"/>
        <v>Non-GFS</v>
      </c>
      <c r="AL1128" s="148" t="str">
        <f t="shared" si="52"/>
        <v>Non- ICB</v>
      </c>
      <c r="AM1128" s="196" t="str">
        <f t="shared" si="53"/>
        <v>Non-GFS/Non- ICB</v>
      </c>
    </row>
    <row r="1129" spans="1:39" x14ac:dyDescent="0.25">
      <c r="A1129" s="195" t="str">
        <f>IF(ISERROR(MATCH(H1129,PriorMonth!H:H,0)),"New","Unresolved")</f>
        <v>New</v>
      </c>
      <c r="B1129" s="148">
        <v>8243</v>
      </c>
      <c r="C1129" s="149" t="s">
        <v>120</v>
      </c>
      <c r="D1129" s="148" t="s">
        <v>14</v>
      </c>
      <c r="E1129" s="148">
        <v>635</v>
      </c>
      <c r="F1129" s="149" t="s">
        <v>142</v>
      </c>
      <c r="G1129" s="148" t="s">
        <v>16</v>
      </c>
      <c r="H1129" s="148">
        <v>82430160101737</v>
      </c>
      <c r="I1129" s="149" t="s">
        <v>56</v>
      </c>
      <c r="J1129" s="148" t="s">
        <v>300</v>
      </c>
      <c r="K1129" s="148">
        <v>42829</v>
      </c>
      <c r="L1129" s="149">
        <v>64</v>
      </c>
      <c r="M1129" s="148" t="s">
        <v>111</v>
      </c>
      <c r="N1129" s="148" t="s">
        <v>42</v>
      </c>
      <c r="O1129" s="149">
        <v>42892</v>
      </c>
      <c r="P1129" s="148" t="s">
        <v>1878</v>
      </c>
      <c r="Q1129" s="148">
        <v>1</v>
      </c>
      <c r="R1129" s="149" t="s">
        <v>33</v>
      </c>
      <c r="S1129" s="148">
        <v>3476.53</v>
      </c>
      <c r="T1129" s="148" t="s">
        <v>100</v>
      </c>
      <c r="U1129" s="149">
        <v>3476.53</v>
      </c>
      <c r="V1129" s="148" t="s">
        <v>100</v>
      </c>
      <c r="W1129" s="148">
        <v>3476.53</v>
      </c>
      <c r="X1129" s="149" t="s">
        <v>100</v>
      </c>
      <c r="Y1129" s="148" t="s">
        <v>114</v>
      </c>
      <c r="Z1129" s="148">
        <v>3.48</v>
      </c>
      <c r="AA1129" s="149">
        <v>1</v>
      </c>
      <c r="AB1129" s="148" t="s">
        <v>629</v>
      </c>
      <c r="AC1129" s="148" t="s">
        <v>429</v>
      </c>
      <c r="AD1129" s="149" t="s">
        <v>2715</v>
      </c>
      <c r="AE1129" s="148" t="s">
        <v>349</v>
      </c>
      <c r="AF1129" s="148"/>
      <c r="AG1129" s="149"/>
      <c r="AH1129" s="148"/>
      <c r="AI1129" s="148"/>
      <c r="AJ1129" s="149"/>
      <c r="AK1129" s="148" t="str">
        <f t="shared" si="51"/>
        <v>GFS</v>
      </c>
      <c r="AL1129" s="148" t="str">
        <f t="shared" si="52"/>
        <v>Non- ICB</v>
      </c>
      <c r="AM1129" s="196" t="str">
        <f t="shared" si="53"/>
        <v>GFS/Non- ICB</v>
      </c>
    </row>
    <row r="1130" spans="1:39" x14ac:dyDescent="0.25">
      <c r="A1130" s="195" t="str">
        <f>IF(ISERROR(MATCH(H1130,PriorMonth!H:H,0)),"New","Unresolved")</f>
        <v>Unresolved</v>
      </c>
      <c r="B1130" s="148">
        <v>8520</v>
      </c>
      <c r="C1130" s="149" t="s">
        <v>842</v>
      </c>
      <c r="D1130" s="148" t="s">
        <v>19</v>
      </c>
      <c r="E1130" s="148">
        <v>1970</v>
      </c>
      <c r="F1130" s="149" t="s">
        <v>862</v>
      </c>
      <c r="G1130" s="148" t="s">
        <v>23</v>
      </c>
      <c r="H1130" s="148" t="s">
        <v>1667</v>
      </c>
      <c r="I1130" s="149" t="s">
        <v>54</v>
      </c>
      <c r="J1130" s="148" t="s">
        <v>381</v>
      </c>
      <c r="K1130" s="148">
        <v>42769</v>
      </c>
      <c r="L1130" s="149">
        <v>124</v>
      </c>
      <c r="M1130" s="148" t="s">
        <v>122</v>
      </c>
      <c r="N1130" s="148" t="s">
        <v>41</v>
      </c>
      <c r="O1130" s="149">
        <v>42831</v>
      </c>
      <c r="P1130" s="148" t="s">
        <v>838</v>
      </c>
      <c r="Q1130" s="148">
        <v>62</v>
      </c>
      <c r="R1130" s="149" t="s">
        <v>35</v>
      </c>
      <c r="S1130" s="148">
        <v>251988</v>
      </c>
      <c r="T1130" s="148" t="s">
        <v>197</v>
      </c>
      <c r="U1130" s="149">
        <v>3483.68</v>
      </c>
      <c r="V1130" s="148" t="s">
        <v>197</v>
      </c>
      <c r="W1130" s="148">
        <v>251987.73219142409</v>
      </c>
      <c r="X1130" s="149" t="s">
        <v>100</v>
      </c>
      <c r="Y1130" s="148" t="s">
        <v>114</v>
      </c>
      <c r="Z1130" s="148">
        <v>3.48</v>
      </c>
      <c r="AA1130" s="149">
        <v>1</v>
      </c>
      <c r="AB1130" s="148" t="s">
        <v>630</v>
      </c>
      <c r="AC1130" s="148" t="s">
        <v>455</v>
      </c>
      <c r="AD1130" s="149" t="s">
        <v>1668</v>
      </c>
      <c r="AE1130" s="148" t="s">
        <v>350</v>
      </c>
      <c r="AF1130" s="148"/>
      <c r="AG1130" s="149"/>
      <c r="AH1130" s="148"/>
      <c r="AI1130" s="148"/>
      <c r="AJ1130" s="149"/>
      <c r="AK1130" s="148" t="str">
        <f t="shared" si="51"/>
        <v>Non-GFS</v>
      </c>
      <c r="AL1130" s="148" t="str">
        <f t="shared" si="52"/>
        <v>Non- ICB</v>
      </c>
      <c r="AM1130" s="196" t="str">
        <f t="shared" si="53"/>
        <v>Non-GFS/Non- ICB</v>
      </c>
    </row>
    <row r="1131" spans="1:39" x14ac:dyDescent="0.25">
      <c r="A1131" s="195" t="str">
        <f>IF(ISERROR(MATCH(H1131,PriorMonth!H:H,0)),"New","Unresolved")</f>
        <v>New</v>
      </c>
      <c r="B1131" s="148">
        <v>8520</v>
      </c>
      <c r="C1131" s="149" t="s">
        <v>842</v>
      </c>
      <c r="D1131" s="148" t="s">
        <v>19</v>
      </c>
      <c r="E1131" s="148">
        <v>199</v>
      </c>
      <c r="F1131" s="149" t="s">
        <v>137</v>
      </c>
      <c r="G1131" s="148" t="s">
        <v>22</v>
      </c>
      <c r="H1131" s="148">
        <v>85200410045626</v>
      </c>
      <c r="I1131" s="149" t="s">
        <v>537</v>
      </c>
      <c r="J1131" s="148" t="s">
        <v>311</v>
      </c>
      <c r="K1131" s="148">
        <v>42829</v>
      </c>
      <c r="L1131" s="149">
        <v>64</v>
      </c>
      <c r="M1131" s="148" t="s">
        <v>111</v>
      </c>
      <c r="N1131" s="148" t="s">
        <v>42</v>
      </c>
      <c r="O1131" s="149">
        <v>42893</v>
      </c>
      <c r="P1131" s="148" t="s">
        <v>1878</v>
      </c>
      <c r="Q1131" s="148">
        <v>0</v>
      </c>
      <c r="R1131" s="149" t="s">
        <v>33</v>
      </c>
      <c r="S1131" s="148">
        <v>252000</v>
      </c>
      <c r="T1131" s="148" t="s">
        <v>197</v>
      </c>
      <c r="U1131" s="149">
        <v>3483.85</v>
      </c>
      <c r="V1131" s="148" t="s">
        <v>197</v>
      </c>
      <c r="W1131" s="148">
        <v>252000.0289335108</v>
      </c>
      <c r="X1131" s="149" t="s">
        <v>100</v>
      </c>
      <c r="Y1131" s="148" t="s">
        <v>114</v>
      </c>
      <c r="Z1131" s="148">
        <v>3.48</v>
      </c>
      <c r="AA1131" s="149">
        <v>1</v>
      </c>
      <c r="AB1131" s="148" t="s">
        <v>630</v>
      </c>
      <c r="AC1131" s="148" t="s">
        <v>446</v>
      </c>
      <c r="AD1131" s="149" t="s">
        <v>2051</v>
      </c>
      <c r="AE1131" s="148" t="s">
        <v>350</v>
      </c>
      <c r="AF1131" s="148"/>
      <c r="AG1131" s="149"/>
      <c r="AH1131" s="148"/>
      <c r="AI1131" s="148"/>
      <c r="AJ1131" s="149"/>
      <c r="AK1131" s="148" t="str">
        <f t="shared" si="51"/>
        <v>GFS</v>
      </c>
      <c r="AL1131" s="148" t="str">
        <f t="shared" si="52"/>
        <v>Non- ICB</v>
      </c>
      <c r="AM1131" s="196" t="str">
        <f t="shared" si="53"/>
        <v>GFS/Non- ICB</v>
      </c>
    </row>
    <row r="1132" spans="1:39" x14ac:dyDescent="0.25">
      <c r="A1132" s="195" t="str">
        <f>IF(ISERROR(MATCH(H1132,PriorMonth!H:H,0)),"New","Unresolved")</f>
        <v>New</v>
      </c>
      <c r="B1132" s="148">
        <v>8520</v>
      </c>
      <c r="C1132" s="149" t="s">
        <v>842</v>
      </c>
      <c r="D1132" s="148" t="s">
        <v>19</v>
      </c>
      <c r="E1132" s="148">
        <v>199</v>
      </c>
      <c r="F1132" s="149" t="s">
        <v>137</v>
      </c>
      <c r="G1132" s="148" t="s">
        <v>22</v>
      </c>
      <c r="H1132" s="148">
        <v>85209510000016</v>
      </c>
      <c r="I1132" s="149" t="s">
        <v>277</v>
      </c>
      <c r="J1132" s="148" t="s">
        <v>306</v>
      </c>
      <c r="K1132" s="148">
        <v>42829</v>
      </c>
      <c r="L1132" s="149">
        <v>64</v>
      </c>
      <c r="M1132" s="148" t="s">
        <v>118</v>
      </c>
      <c r="N1132" s="148" t="s">
        <v>41</v>
      </c>
      <c r="O1132" s="149">
        <v>42893</v>
      </c>
      <c r="P1132" s="148" t="s">
        <v>1878</v>
      </c>
      <c r="Q1132" s="148">
        <v>0</v>
      </c>
      <c r="R1132" s="149" t="s">
        <v>33</v>
      </c>
      <c r="S1132" s="148">
        <v>250638.76</v>
      </c>
      <c r="T1132" s="148" t="s">
        <v>197</v>
      </c>
      <c r="U1132" s="149">
        <v>3465.03</v>
      </c>
      <c r="V1132" s="148" t="s">
        <v>197</v>
      </c>
      <c r="W1132" s="148">
        <v>250638.70725073782</v>
      </c>
      <c r="X1132" s="149" t="s">
        <v>100</v>
      </c>
      <c r="Y1132" s="148" t="s">
        <v>114</v>
      </c>
      <c r="Z1132" s="148">
        <v>3.47</v>
      </c>
      <c r="AA1132" s="149">
        <v>1</v>
      </c>
      <c r="AB1132" s="148" t="s">
        <v>630</v>
      </c>
      <c r="AC1132" s="148" t="s">
        <v>446</v>
      </c>
      <c r="AD1132" s="149" t="s">
        <v>382</v>
      </c>
      <c r="AE1132" s="148" t="s">
        <v>350</v>
      </c>
      <c r="AF1132" s="148"/>
      <c r="AG1132" s="149"/>
      <c r="AH1132" s="148"/>
      <c r="AI1132" s="148"/>
      <c r="AJ1132" s="149"/>
      <c r="AK1132" s="148" t="str">
        <f t="shared" si="51"/>
        <v>GFS</v>
      </c>
      <c r="AL1132" s="148" t="str">
        <f t="shared" si="52"/>
        <v>Non- ICB</v>
      </c>
      <c r="AM1132" s="196" t="str">
        <f t="shared" si="53"/>
        <v>GFS/Non- ICB</v>
      </c>
    </row>
    <row r="1133" spans="1:39" x14ac:dyDescent="0.25">
      <c r="A1133" s="195" t="str">
        <f>IF(ISERROR(MATCH(H1133,PriorMonth!H:H,0)),"New","Unresolved")</f>
        <v>Unresolved</v>
      </c>
      <c r="B1133" s="148">
        <v>9701</v>
      </c>
      <c r="C1133" s="149" t="s">
        <v>199</v>
      </c>
      <c r="D1133" s="148" t="s">
        <v>14</v>
      </c>
      <c r="E1133" s="148">
        <v>199</v>
      </c>
      <c r="F1133" s="149" t="s">
        <v>137</v>
      </c>
      <c r="G1133" s="148" t="s">
        <v>22</v>
      </c>
      <c r="H1133" s="148">
        <v>97120161029</v>
      </c>
      <c r="I1133" s="149" t="s">
        <v>57</v>
      </c>
      <c r="J1133" s="148" t="s">
        <v>133</v>
      </c>
      <c r="K1133" s="148">
        <v>42731</v>
      </c>
      <c r="L1133" s="149">
        <v>162</v>
      </c>
      <c r="M1133" s="148" t="s">
        <v>111</v>
      </c>
      <c r="N1133" s="148" t="s">
        <v>42</v>
      </c>
      <c r="O1133" s="149">
        <v>42800</v>
      </c>
      <c r="P1133" s="148" t="s">
        <v>838</v>
      </c>
      <c r="Q1133" s="148">
        <v>93</v>
      </c>
      <c r="R1133" s="149" t="s">
        <v>36</v>
      </c>
      <c r="S1133" s="148">
        <v>15816.39</v>
      </c>
      <c r="T1133" s="148" t="s">
        <v>200</v>
      </c>
      <c r="U1133" s="149">
        <v>3464.33</v>
      </c>
      <c r="V1133" s="148" t="s">
        <v>200</v>
      </c>
      <c r="W1133" s="148">
        <v>15816.395711900566</v>
      </c>
      <c r="X1133" s="149" t="s">
        <v>100</v>
      </c>
      <c r="Y1133" s="148" t="s">
        <v>114</v>
      </c>
      <c r="Z1133" s="148">
        <v>3.46</v>
      </c>
      <c r="AA1133" s="149">
        <v>1</v>
      </c>
      <c r="AB1133" s="148" t="s">
        <v>630</v>
      </c>
      <c r="AC1133" s="148" t="s">
        <v>427</v>
      </c>
      <c r="AD1133" s="149" t="s">
        <v>352</v>
      </c>
      <c r="AE1133" s="148" t="s">
        <v>350</v>
      </c>
      <c r="AF1133" s="148"/>
      <c r="AG1133" s="149"/>
      <c r="AH1133" s="148"/>
      <c r="AI1133" s="148"/>
      <c r="AJ1133" s="149"/>
      <c r="AK1133" s="148" t="str">
        <f t="shared" si="51"/>
        <v>Non-GFS</v>
      </c>
      <c r="AL1133" s="148" t="str">
        <f t="shared" si="52"/>
        <v>Non- ICB</v>
      </c>
      <c r="AM1133" s="196" t="str">
        <f t="shared" si="53"/>
        <v>Non-GFS/Non- ICB</v>
      </c>
    </row>
    <row r="1134" spans="1:39" x14ac:dyDescent="0.25">
      <c r="A1134" s="195" t="str">
        <f>IF(ISERROR(MATCH(H1134,PriorMonth!H:H,0)),"New","Unresolved")</f>
        <v>Unresolved</v>
      </c>
      <c r="B1134" s="148">
        <v>8520</v>
      </c>
      <c r="C1134" s="149" t="s">
        <v>842</v>
      </c>
      <c r="D1134" s="148" t="s">
        <v>19</v>
      </c>
      <c r="E1134" s="148">
        <v>8420</v>
      </c>
      <c r="F1134" s="149" t="s">
        <v>234</v>
      </c>
      <c r="G1134" s="148" t="s">
        <v>19</v>
      </c>
      <c r="H1134" s="148">
        <v>85203010001363</v>
      </c>
      <c r="I1134" s="149" t="s">
        <v>592</v>
      </c>
      <c r="J1134" s="148" t="s">
        <v>230</v>
      </c>
      <c r="K1134" s="148">
        <v>42828</v>
      </c>
      <c r="L1134" s="149">
        <v>65</v>
      </c>
      <c r="M1134" s="148" t="s">
        <v>122</v>
      </c>
      <c r="N1134" s="148" t="s">
        <v>41</v>
      </c>
      <c r="O1134" s="149">
        <v>42859</v>
      </c>
      <c r="P1134" s="148" t="s">
        <v>1878</v>
      </c>
      <c r="Q1134" s="148">
        <v>34</v>
      </c>
      <c r="R1134" s="149" t="s">
        <v>34</v>
      </c>
      <c r="S1134" s="148">
        <v>248040</v>
      </c>
      <c r="T1134" s="148" t="s">
        <v>197</v>
      </c>
      <c r="U1134" s="149">
        <v>3429.1</v>
      </c>
      <c r="V1134" s="148" t="s">
        <v>197</v>
      </c>
      <c r="W1134" s="148">
        <v>248039.75464382846</v>
      </c>
      <c r="X1134" s="149" t="s">
        <v>100</v>
      </c>
      <c r="Y1134" s="148" t="s">
        <v>107</v>
      </c>
      <c r="Z1134" s="148">
        <v>3.43</v>
      </c>
      <c r="AA1134" s="149">
        <v>1</v>
      </c>
      <c r="AB1134" s="148" t="s">
        <v>630</v>
      </c>
      <c r="AC1134" s="148" t="s">
        <v>819</v>
      </c>
      <c r="AD1134" s="149" t="s">
        <v>2065</v>
      </c>
      <c r="AE1134" s="148" t="s">
        <v>350</v>
      </c>
      <c r="AF1134" s="148"/>
      <c r="AG1134" s="149"/>
      <c r="AH1134" s="148"/>
      <c r="AI1134" s="148"/>
      <c r="AJ1134" s="149"/>
      <c r="AK1134" s="148" t="str">
        <f t="shared" si="51"/>
        <v>GFS</v>
      </c>
      <c r="AL1134" s="148" t="str">
        <f t="shared" si="52"/>
        <v>Non- ICB</v>
      </c>
      <c r="AM1134" s="196" t="str">
        <f t="shared" si="53"/>
        <v>GFS/Non- ICB</v>
      </c>
    </row>
    <row r="1135" spans="1:39" x14ac:dyDescent="0.25">
      <c r="A1135" s="195" t="str">
        <f>IF(ISERROR(MATCH(H1135,PriorMonth!H:H,0)),"New","Unresolved")</f>
        <v>New</v>
      </c>
      <c r="B1135" s="148">
        <v>8520</v>
      </c>
      <c r="C1135" s="149" t="s">
        <v>842</v>
      </c>
      <c r="D1135" s="148" t="s">
        <v>19</v>
      </c>
      <c r="E1135" s="148">
        <v>199</v>
      </c>
      <c r="F1135" s="149" t="s">
        <v>137</v>
      </c>
      <c r="G1135" s="148" t="s">
        <v>22</v>
      </c>
      <c r="H1135" s="148">
        <v>85209510000013</v>
      </c>
      <c r="I1135" s="149" t="s">
        <v>277</v>
      </c>
      <c r="J1135" s="148" t="s">
        <v>306</v>
      </c>
      <c r="K1135" s="148">
        <v>42829</v>
      </c>
      <c r="L1135" s="149">
        <v>64</v>
      </c>
      <c r="M1135" s="148" t="s">
        <v>118</v>
      </c>
      <c r="N1135" s="148" t="s">
        <v>41</v>
      </c>
      <c r="O1135" s="149">
        <v>42893</v>
      </c>
      <c r="P1135" s="148" t="s">
        <v>1878</v>
      </c>
      <c r="Q1135" s="148">
        <v>0</v>
      </c>
      <c r="R1135" s="149" t="s">
        <v>33</v>
      </c>
      <c r="S1135" s="148">
        <v>248408.98</v>
      </c>
      <c r="T1135" s="148" t="s">
        <v>197</v>
      </c>
      <c r="U1135" s="149">
        <v>3434.2</v>
      </c>
      <c r="V1135" s="148" t="s">
        <v>197</v>
      </c>
      <c r="W1135" s="148">
        <v>248408.65690642901</v>
      </c>
      <c r="X1135" s="149" t="s">
        <v>100</v>
      </c>
      <c r="Y1135" s="148" t="s">
        <v>114</v>
      </c>
      <c r="Z1135" s="148">
        <v>3.43</v>
      </c>
      <c r="AA1135" s="149">
        <v>1</v>
      </c>
      <c r="AB1135" s="148" t="s">
        <v>630</v>
      </c>
      <c r="AC1135" s="148" t="s">
        <v>446</v>
      </c>
      <c r="AD1135" s="149" t="s">
        <v>382</v>
      </c>
      <c r="AE1135" s="148" t="s">
        <v>350</v>
      </c>
      <c r="AF1135" s="148"/>
      <c r="AG1135" s="149"/>
      <c r="AH1135" s="148"/>
      <c r="AI1135" s="148"/>
      <c r="AJ1135" s="149"/>
      <c r="AK1135" s="148" t="str">
        <f t="shared" si="51"/>
        <v>GFS</v>
      </c>
      <c r="AL1135" s="148" t="str">
        <f t="shared" si="52"/>
        <v>Non- ICB</v>
      </c>
      <c r="AM1135" s="196" t="str">
        <f t="shared" si="53"/>
        <v>GFS/Non- ICB</v>
      </c>
    </row>
    <row r="1136" spans="1:39" x14ac:dyDescent="0.25">
      <c r="A1136" s="195" t="str">
        <f>IF(ISERROR(MATCH(H1136,PriorMonth!H:H,0)),"New","Unresolved")</f>
        <v>New</v>
      </c>
      <c r="B1136" s="148">
        <v>95</v>
      </c>
      <c r="C1136" s="149" t="s">
        <v>153</v>
      </c>
      <c r="D1136" s="148" t="s">
        <v>17</v>
      </c>
      <c r="E1136" s="148">
        <v>1340</v>
      </c>
      <c r="F1136" s="149" t="s">
        <v>146</v>
      </c>
      <c r="G1136" s="148" t="s">
        <v>21</v>
      </c>
      <c r="H1136" s="148">
        <v>950110010881</v>
      </c>
      <c r="I1136" s="149" t="s">
        <v>58</v>
      </c>
      <c r="J1136" s="148" t="s">
        <v>195</v>
      </c>
      <c r="K1136" s="148">
        <v>42821</v>
      </c>
      <c r="L1136" s="149">
        <v>72</v>
      </c>
      <c r="M1136" s="148" t="s">
        <v>111</v>
      </c>
      <c r="N1136" s="148" t="s">
        <v>42</v>
      </c>
      <c r="O1136" s="149">
        <v>42892</v>
      </c>
      <c r="P1136" s="148" t="s">
        <v>1878</v>
      </c>
      <c r="Q1136" s="148">
        <v>1</v>
      </c>
      <c r="R1136" s="149" t="s">
        <v>33</v>
      </c>
      <c r="S1136" s="148">
        <v>3417</v>
      </c>
      <c r="T1136" s="148" t="s">
        <v>100</v>
      </c>
      <c r="U1136" s="149">
        <v>3417</v>
      </c>
      <c r="V1136" s="148" t="s">
        <v>100</v>
      </c>
      <c r="W1136" s="148">
        <v>3417</v>
      </c>
      <c r="X1136" s="149" t="s">
        <v>100</v>
      </c>
      <c r="Y1136" s="148" t="s">
        <v>114</v>
      </c>
      <c r="Z1136" s="148">
        <v>3.42</v>
      </c>
      <c r="AA1136" s="149">
        <v>1</v>
      </c>
      <c r="AB1136" s="148" t="s">
        <v>629</v>
      </c>
      <c r="AC1136" s="148" t="s">
        <v>415</v>
      </c>
      <c r="AD1136" s="149" t="s">
        <v>358</v>
      </c>
      <c r="AE1136" s="148" t="s">
        <v>349</v>
      </c>
      <c r="AF1136" s="148"/>
      <c r="AG1136" s="149"/>
      <c r="AH1136" s="148"/>
      <c r="AI1136" s="148"/>
      <c r="AJ1136" s="149"/>
      <c r="AK1136" s="148" t="str">
        <f t="shared" si="51"/>
        <v>GFS</v>
      </c>
      <c r="AL1136" s="148" t="str">
        <f t="shared" si="52"/>
        <v>Non- ICB</v>
      </c>
      <c r="AM1136" s="196" t="str">
        <f t="shared" si="53"/>
        <v>GFS/Non- ICB</v>
      </c>
    </row>
    <row r="1137" spans="1:39" x14ac:dyDescent="0.25">
      <c r="A1137" s="195" t="str">
        <f>IF(ISERROR(MATCH(H1137,PriorMonth!H:H,0)),"New","Unresolved")</f>
        <v>Unresolved</v>
      </c>
      <c r="B1137" s="148">
        <v>8520</v>
      </c>
      <c r="C1137" s="149" t="s">
        <v>842</v>
      </c>
      <c r="D1137" s="148" t="s">
        <v>19</v>
      </c>
      <c r="E1137" s="148">
        <v>199</v>
      </c>
      <c r="F1137" s="149" t="s">
        <v>137</v>
      </c>
      <c r="G1137" s="148" t="s">
        <v>22</v>
      </c>
      <c r="H1137" s="148" t="s">
        <v>1729</v>
      </c>
      <c r="I1137" s="149" t="s">
        <v>54</v>
      </c>
      <c r="J1137" s="148" t="s">
        <v>381</v>
      </c>
      <c r="K1137" s="148">
        <v>42768</v>
      </c>
      <c r="L1137" s="149">
        <v>125</v>
      </c>
      <c r="M1137" s="148" t="s">
        <v>118</v>
      </c>
      <c r="N1137" s="148" t="s">
        <v>41</v>
      </c>
      <c r="O1137" s="149">
        <v>42830</v>
      </c>
      <c r="P1137" s="148" t="s">
        <v>838</v>
      </c>
      <c r="Q1137" s="148">
        <v>63</v>
      </c>
      <c r="R1137" s="149" t="s">
        <v>35</v>
      </c>
      <c r="S1137" s="148">
        <v>247382</v>
      </c>
      <c r="T1137" s="148" t="s">
        <v>197</v>
      </c>
      <c r="U1137" s="149">
        <v>3420.01</v>
      </c>
      <c r="V1137" s="148" t="s">
        <v>197</v>
      </c>
      <c r="W1137" s="148">
        <v>247382.24061107577</v>
      </c>
      <c r="X1137" s="149" t="s">
        <v>100</v>
      </c>
      <c r="Y1137" s="148" t="s">
        <v>114</v>
      </c>
      <c r="Z1137" s="148">
        <v>3.42</v>
      </c>
      <c r="AA1137" s="149">
        <v>1</v>
      </c>
      <c r="AB1137" s="148" t="s">
        <v>630</v>
      </c>
      <c r="AC1137" s="148" t="s">
        <v>484</v>
      </c>
      <c r="AD1137" s="149" t="s">
        <v>363</v>
      </c>
      <c r="AE1137" s="148" t="s">
        <v>350</v>
      </c>
      <c r="AF1137" s="148"/>
      <c r="AG1137" s="149"/>
      <c r="AH1137" s="148"/>
      <c r="AI1137" s="148"/>
      <c r="AJ1137" s="149"/>
      <c r="AK1137" s="148" t="str">
        <f t="shared" si="51"/>
        <v>Non-GFS</v>
      </c>
      <c r="AL1137" s="148" t="str">
        <f t="shared" si="52"/>
        <v>Non- ICB</v>
      </c>
      <c r="AM1137" s="196" t="str">
        <f t="shared" si="53"/>
        <v>Non-GFS/Non- ICB</v>
      </c>
    </row>
    <row r="1138" spans="1:39" x14ac:dyDescent="0.25">
      <c r="A1138" s="195" t="str">
        <f>IF(ISERROR(MATCH(H1138,PriorMonth!H:H,0)),"New","Unresolved")</f>
        <v>Unresolved</v>
      </c>
      <c r="B1138" s="148">
        <v>8520</v>
      </c>
      <c r="C1138" s="149" t="s">
        <v>842</v>
      </c>
      <c r="D1138" s="148" t="s">
        <v>19</v>
      </c>
      <c r="E1138" s="148">
        <v>199</v>
      </c>
      <c r="F1138" s="149" t="s">
        <v>137</v>
      </c>
      <c r="G1138" s="148" t="s">
        <v>22</v>
      </c>
      <c r="H1138" s="148">
        <v>85203910000678</v>
      </c>
      <c r="I1138" s="149" t="s">
        <v>277</v>
      </c>
      <c r="J1138" s="148" t="s">
        <v>306</v>
      </c>
      <c r="K1138" s="148">
        <v>42646</v>
      </c>
      <c r="L1138" s="149">
        <v>247</v>
      </c>
      <c r="M1138" s="148" t="s">
        <v>111</v>
      </c>
      <c r="N1138" s="148" t="s">
        <v>42</v>
      </c>
      <c r="O1138" s="149">
        <v>42733</v>
      </c>
      <c r="P1138" s="148" t="s">
        <v>651</v>
      </c>
      <c r="Q1138" s="148">
        <v>160</v>
      </c>
      <c r="R1138" s="149" t="s">
        <v>39</v>
      </c>
      <c r="S1138" s="148">
        <v>246314.76</v>
      </c>
      <c r="T1138" s="148" t="s">
        <v>197</v>
      </c>
      <c r="U1138" s="149">
        <v>3405.25</v>
      </c>
      <c r="V1138" s="148" t="s">
        <v>197</v>
      </c>
      <c r="W1138" s="148">
        <v>246314.59406284359</v>
      </c>
      <c r="X1138" s="149" t="s">
        <v>100</v>
      </c>
      <c r="Y1138" s="148" t="s">
        <v>114</v>
      </c>
      <c r="Z1138" s="148">
        <v>3.41</v>
      </c>
      <c r="AA1138" s="149">
        <v>1</v>
      </c>
      <c r="AB1138" s="148" t="s">
        <v>630</v>
      </c>
      <c r="AC1138" s="148" t="s">
        <v>484</v>
      </c>
      <c r="AD1138" s="149" t="s">
        <v>396</v>
      </c>
      <c r="AE1138" s="148" t="s">
        <v>350</v>
      </c>
      <c r="AF1138" s="148"/>
      <c r="AG1138" s="149"/>
      <c r="AH1138" s="148"/>
      <c r="AI1138" s="148"/>
      <c r="AJ1138" s="149"/>
      <c r="AK1138" s="148" t="str">
        <f t="shared" si="51"/>
        <v>GFS</v>
      </c>
      <c r="AL1138" s="148" t="str">
        <f t="shared" si="52"/>
        <v>Non- ICB</v>
      </c>
      <c r="AM1138" s="196" t="str">
        <f t="shared" si="53"/>
        <v>GFS/Non- ICB</v>
      </c>
    </row>
    <row r="1139" spans="1:39" x14ac:dyDescent="0.25">
      <c r="A1139" s="195" t="str">
        <f>IF(ISERROR(MATCH(H1139,PriorMonth!H:H,0)),"New","Unresolved")</f>
        <v>Unresolved</v>
      </c>
      <c r="B1139" s="148">
        <v>8520</v>
      </c>
      <c r="C1139" s="149" t="s">
        <v>842</v>
      </c>
      <c r="D1139" s="148" t="s">
        <v>19</v>
      </c>
      <c r="E1139" s="148">
        <v>199</v>
      </c>
      <c r="F1139" s="149" t="s">
        <v>137</v>
      </c>
      <c r="G1139" s="148" t="s">
        <v>22</v>
      </c>
      <c r="H1139" s="148">
        <v>85200410040852</v>
      </c>
      <c r="I1139" s="149" t="s">
        <v>54</v>
      </c>
      <c r="J1139" s="148" t="s">
        <v>575</v>
      </c>
      <c r="K1139" s="148">
        <v>42676</v>
      </c>
      <c r="L1139" s="149">
        <v>217</v>
      </c>
      <c r="M1139" s="148" t="s">
        <v>111</v>
      </c>
      <c r="N1139" s="148" t="s">
        <v>42</v>
      </c>
      <c r="O1139" s="149">
        <v>42733</v>
      </c>
      <c r="P1139" s="148" t="s">
        <v>651</v>
      </c>
      <c r="Q1139" s="148">
        <v>160</v>
      </c>
      <c r="R1139" s="149" t="s">
        <v>39</v>
      </c>
      <c r="S1139" s="148">
        <v>246123</v>
      </c>
      <c r="T1139" s="148" t="s">
        <v>197</v>
      </c>
      <c r="U1139" s="149">
        <v>3402.6</v>
      </c>
      <c r="V1139" s="148" t="s">
        <v>197</v>
      </c>
      <c r="W1139" s="148">
        <v>246122.90955384527</v>
      </c>
      <c r="X1139" s="149" t="s">
        <v>100</v>
      </c>
      <c r="Y1139" s="148" t="s">
        <v>114</v>
      </c>
      <c r="Z1139" s="148">
        <v>3.4</v>
      </c>
      <c r="AA1139" s="149">
        <v>1</v>
      </c>
      <c r="AB1139" s="148" t="s">
        <v>630</v>
      </c>
      <c r="AC1139" s="148" t="s">
        <v>484</v>
      </c>
      <c r="AD1139" s="149" t="s">
        <v>811</v>
      </c>
      <c r="AE1139" s="148" t="s">
        <v>350</v>
      </c>
      <c r="AF1139" s="148"/>
      <c r="AG1139" s="149"/>
      <c r="AH1139" s="148"/>
      <c r="AI1139" s="148"/>
      <c r="AJ1139" s="149"/>
      <c r="AK1139" s="148" t="str">
        <f t="shared" si="51"/>
        <v>GFS</v>
      </c>
      <c r="AL1139" s="148" t="str">
        <f t="shared" si="52"/>
        <v>Non- ICB</v>
      </c>
      <c r="AM1139" s="196" t="str">
        <f t="shared" si="53"/>
        <v>GFS/Non- ICB</v>
      </c>
    </row>
    <row r="1140" spans="1:39" x14ac:dyDescent="0.25">
      <c r="A1140" s="195" t="str">
        <f>IF(ISERROR(MATCH(H1140,PriorMonth!H:H,0)),"New","Unresolved")</f>
        <v>Unresolved</v>
      </c>
      <c r="B1140" s="148">
        <v>8520</v>
      </c>
      <c r="C1140" s="149" t="s">
        <v>842</v>
      </c>
      <c r="D1140" s="148" t="s">
        <v>19</v>
      </c>
      <c r="E1140" s="148">
        <v>199</v>
      </c>
      <c r="F1140" s="149" t="s">
        <v>137</v>
      </c>
      <c r="G1140" s="148" t="s">
        <v>22</v>
      </c>
      <c r="H1140" s="148">
        <v>85203910000513</v>
      </c>
      <c r="I1140" s="149" t="s">
        <v>277</v>
      </c>
      <c r="J1140" s="148" t="s">
        <v>493</v>
      </c>
      <c r="K1140" s="148">
        <v>42584</v>
      </c>
      <c r="L1140" s="149">
        <v>309</v>
      </c>
      <c r="M1140" s="148" t="s">
        <v>111</v>
      </c>
      <c r="N1140" s="148" t="s">
        <v>42</v>
      </c>
      <c r="O1140" s="149">
        <v>42733</v>
      </c>
      <c r="P1140" s="148" t="s">
        <v>651</v>
      </c>
      <c r="Q1140" s="148">
        <v>160</v>
      </c>
      <c r="R1140" s="149" t="s">
        <v>39</v>
      </c>
      <c r="S1140" s="148">
        <v>246283.2</v>
      </c>
      <c r="T1140" s="148" t="s">
        <v>197</v>
      </c>
      <c r="U1140" s="149">
        <v>3404.82</v>
      </c>
      <c r="V1140" s="148" t="s">
        <v>197</v>
      </c>
      <c r="W1140" s="148">
        <v>246283.49053874199</v>
      </c>
      <c r="X1140" s="149" t="s">
        <v>100</v>
      </c>
      <c r="Y1140" s="148" t="s">
        <v>114</v>
      </c>
      <c r="Z1140" s="148">
        <v>3.4</v>
      </c>
      <c r="AA1140" s="149">
        <v>1</v>
      </c>
      <c r="AB1140" s="148" t="s">
        <v>630</v>
      </c>
      <c r="AC1140" s="148" t="s">
        <v>484</v>
      </c>
      <c r="AD1140" s="149" t="s">
        <v>396</v>
      </c>
      <c r="AE1140" s="148" t="s">
        <v>350</v>
      </c>
      <c r="AF1140" s="148"/>
      <c r="AG1140" s="149"/>
      <c r="AH1140" s="148"/>
      <c r="AI1140" s="148"/>
      <c r="AJ1140" s="149"/>
      <c r="AK1140" s="148" t="str">
        <f t="shared" si="51"/>
        <v>GFS</v>
      </c>
      <c r="AL1140" s="148" t="str">
        <f t="shared" si="52"/>
        <v>Non- ICB</v>
      </c>
      <c r="AM1140" s="196" t="str">
        <f t="shared" si="53"/>
        <v>GFS/Non- ICB</v>
      </c>
    </row>
    <row r="1141" spans="1:39" x14ac:dyDescent="0.25">
      <c r="A1141" s="195" t="str">
        <f>IF(ISERROR(MATCH(H1141,PriorMonth!H:H,0)),"New","Unresolved")</f>
        <v>Unresolved</v>
      </c>
      <c r="B1141" s="148">
        <v>95</v>
      </c>
      <c r="C1141" s="149" t="s">
        <v>153</v>
      </c>
      <c r="D1141" s="148" t="s">
        <v>17</v>
      </c>
      <c r="E1141" s="148">
        <v>8310</v>
      </c>
      <c r="F1141" s="149" t="s">
        <v>170</v>
      </c>
      <c r="G1141" s="148" t="s">
        <v>14</v>
      </c>
      <c r="H1141" s="148">
        <v>950110010449</v>
      </c>
      <c r="I1141" s="149" t="s">
        <v>58</v>
      </c>
      <c r="J1141" s="148" t="s">
        <v>195</v>
      </c>
      <c r="K1141" s="148">
        <v>42725</v>
      </c>
      <c r="L1141" s="149">
        <v>168</v>
      </c>
      <c r="M1141" s="148" t="s">
        <v>118</v>
      </c>
      <c r="N1141" s="148" t="s">
        <v>41</v>
      </c>
      <c r="O1141" s="149">
        <v>42859</v>
      </c>
      <c r="P1141" s="148" t="s">
        <v>1878</v>
      </c>
      <c r="Q1141" s="148">
        <v>34</v>
      </c>
      <c r="R1141" s="149" t="s">
        <v>34</v>
      </c>
      <c r="S1141" s="148">
        <v>3389</v>
      </c>
      <c r="T1141" s="148" t="s">
        <v>100</v>
      </c>
      <c r="U1141" s="149">
        <v>3389</v>
      </c>
      <c r="V1141" s="148" t="s">
        <v>100</v>
      </c>
      <c r="W1141" s="148">
        <v>3389</v>
      </c>
      <c r="X1141" s="149" t="s">
        <v>100</v>
      </c>
      <c r="Y1141" s="148" t="s">
        <v>114</v>
      </c>
      <c r="Z1141" s="148">
        <v>3.39</v>
      </c>
      <c r="AA1141" s="149">
        <v>1</v>
      </c>
      <c r="AB1141" s="148" t="s">
        <v>629</v>
      </c>
      <c r="AC1141" s="148" t="s">
        <v>420</v>
      </c>
      <c r="AD1141" s="149" t="s">
        <v>1892</v>
      </c>
      <c r="AE1141" s="148" t="s">
        <v>349</v>
      </c>
      <c r="AF1141" s="148"/>
      <c r="AG1141" s="149"/>
      <c r="AH1141" s="148"/>
      <c r="AI1141" s="148"/>
      <c r="AJ1141" s="149"/>
      <c r="AK1141" s="148" t="str">
        <f t="shared" si="51"/>
        <v>GFS</v>
      </c>
      <c r="AL1141" s="148" t="str">
        <f t="shared" si="52"/>
        <v>Non- ICB</v>
      </c>
      <c r="AM1141" s="196" t="str">
        <f t="shared" si="53"/>
        <v>GFS/Non- ICB</v>
      </c>
    </row>
    <row r="1142" spans="1:39" x14ac:dyDescent="0.25">
      <c r="A1142" s="195" t="str">
        <f>IF(ISERROR(MATCH(H1142,PriorMonth!H:H,0)),"New","Unresolved")</f>
        <v>Unresolved</v>
      </c>
      <c r="B1142" s="148">
        <v>95</v>
      </c>
      <c r="C1142" s="149" t="s">
        <v>153</v>
      </c>
      <c r="D1142" s="148" t="s">
        <v>17</v>
      </c>
      <c r="E1142" s="148">
        <v>8310</v>
      </c>
      <c r="F1142" s="149" t="s">
        <v>170</v>
      </c>
      <c r="G1142" s="148" t="s">
        <v>14</v>
      </c>
      <c r="H1142" s="148">
        <v>950110008979</v>
      </c>
      <c r="I1142" s="149" t="s">
        <v>58</v>
      </c>
      <c r="J1142" s="148" t="s">
        <v>195</v>
      </c>
      <c r="K1142" s="148">
        <v>42541</v>
      </c>
      <c r="L1142" s="149">
        <v>352</v>
      </c>
      <c r="M1142" s="148" t="s">
        <v>118</v>
      </c>
      <c r="N1142" s="148" t="s">
        <v>41</v>
      </c>
      <c r="O1142" s="149">
        <v>42859</v>
      </c>
      <c r="P1142" s="148" t="s">
        <v>1878</v>
      </c>
      <c r="Q1142" s="148">
        <v>34</v>
      </c>
      <c r="R1142" s="149" t="s">
        <v>34</v>
      </c>
      <c r="S1142" s="148">
        <v>3389</v>
      </c>
      <c r="T1142" s="148" t="s">
        <v>100</v>
      </c>
      <c r="U1142" s="149">
        <v>3389</v>
      </c>
      <c r="V1142" s="148" t="s">
        <v>100</v>
      </c>
      <c r="W1142" s="148">
        <v>3389</v>
      </c>
      <c r="X1142" s="149" t="s">
        <v>100</v>
      </c>
      <c r="Y1142" s="148" t="s">
        <v>114</v>
      </c>
      <c r="Z1142" s="148">
        <v>3.39</v>
      </c>
      <c r="AA1142" s="149">
        <v>1</v>
      </c>
      <c r="AB1142" s="148" t="s">
        <v>629</v>
      </c>
      <c r="AC1142" s="148" t="s">
        <v>420</v>
      </c>
      <c r="AD1142" s="149" t="s">
        <v>1892</v>
      </c>
      <c r="AE1142" s="148" t="s">
        <v>349</v>
      </c>
      <c r="AF1142" s="148"/>
      <c r="AG1142" s="149"/>
      <c r="AH1142" s="148"/>
      <c r="AI1142" s="148"/>
      <c r="AJ1142" s="149"/>
      <c r="AK1142" s="148" t="str">
        <f t="shared" si="51"/>
        <v>GFS</v>
      </c>
      <c r="AL1142" s="148" t="str">
        <f t="shared" si="52"/>
        <v>Non- ICB</v>
      </c>
      <c r="AM1142" s="196" t="str">
        <f t="shared" si="53"/>
        <v>GFS/Non- ICB</v>
      </c>
    </row>
    <row r="1143" spans="1:39" x14ac:dyDescent="0.25">
      <c r="A1143" s="195" t="str">
        <f>IF(ISERROR(MATCH(H1143,PriorMonth!H:H,0)),"New","Unresolved")</f>
        <v>Unresolved</v>
      </c>
      <c r="B1143" s="148">
        <v>8520</v>
      </c>
      <c r="C1143" s="149" t="s">
        <v>842</v>
      </c>
      <c r="D1143" s="148" t="s">
        <v>19</v>
      </c>
      <c r="E1143" s="148">
        <v>199</v>
      </c>
      <c r="F1143" s="149" t="s">
        <v>137</v>
      </c>
      <c r="G1143" s="148" t="s">
        <v>22</v>
      </c>
      <c r="H1143" s="148">
        <v>85203910000540</v>
      </c>
      <c r="I1143" s="149" t="s">
        <v>277</v>
      </c>
      <c r="J1143" s="148" t="s">
        <v>306</v>
      </c>
      <c r="K1143" s="148">
        <v>42615</v>
      </c>
      <c r="L1143" s="149">
        <v>278</v>
      </c>
      <c r="M1143" s="148" t="s">
        <v>111</v>
      </c>
      <c r="N1143" s="148" t="s">
        <v>42</v>
      </c>
      <c r="O1143" s="149">
        <v>42733</v>
      </c>
      <c r="P1143" s="148" t="s">
        <v>651</v>
      </c>
      <c r="Q1143" s="148">
        <v>160</v>
      </c>
      <c r="R1143" s="149" t="s">
        <v>39</v>
      </c>
      <c r="S1143" s="148">
        <v>244149</v>
      </c>
      <c r="T1143" s="148" t="s">
        <v>197</v>
      </c>
      <c r="U1143" s="149">
        <v>3375.31</v>
      </c>
      <c r="V1143" s="148" t="s">
        <v>197</v>
      </c>
      <c r="W1143" s="148">
        <v>244148.92078004745</v>
      </c>
      <c r="X1143" s="149" t="s">
        <v>100</v>
      </c>
      <c r="Y1143" s="148" t="s">
        <v>114</v>
      </c>
      <c r="Z1143" s="148">
        <v>3.38</v>
      </c>
      <c r="AA1143" s="149">
        <v>1</v>
      </c>
      <c r="AB1143" s="148" t="s">
        <v>630</v>
      </c>
      <c r="AC1143" s="148" t="s">
        <v>484</v>
      </c>
      <c r="AD1143" s="149" t="s">
        <v>396</v>
      </c>
      <c r="AE1143" s="148" t="s">
        <v>350</v>
      </c>
      <c r="AF1143" s="148"/>
      <c r="AG1143" s="149"/>
      <c r="AH1143" s="148"/>
      <c r="AI1143" s="148"/>
      <c r="AJ1143" s="149"/>
      <c r="AK1143" s="148" t="str">
        <f t="shared" si="51"/>
        <v>GFS</v>
      </c>
      <c r="AL1143" s="148" t="str">
        <f t="shared" si="52"/>
        <v>Non- ICB</v>
      </c>
      <c r="AM1143" s="196" t="str">
        <f t="shared" si="53"/>
        <v>GFS/Non- ICB</v>
      </c>
    </row>
    <row r="1144" spans="1:39" x14ac:dyDescent="0.25">
      <c r="A1144" s="195" t="str">
        <f>IF(ISERROR(MATCH(H1144,PriorMonth!H:H,0)),"New","Unresolved")</f>
        <v>Unresolved</v>
      </c>
      <c r="B1144" s="148">
        <v>8520</v>
      </c>
      <c r="C1144" s="149" t="s">
        <v>842</v>
      </c>
      <c r="D1144" s="148" t="s">
        <v>19</v>
      </c>
      <c r="E1144" s="148">
        <v>199</v>
      </c>
      <c r="F1144" s="149" t="s">
        <v>137</v>
      </c>
      <c r="G1144" s="148" t="s">
        <v>22</v>
      </c>
      <c r="H1144" s="148" t="s">
        <v>1701</v>
      </c>
      <c r="I1144" s="149" t="s">
        <v>54</v>
      </c>
      <c r="J1144" s="148" t="s">
        <v>381</v>
      </c>
      <c r="K1144" s="148">
        <v>42768</v>
      </c>
      <c r="L1144" s="149">
        <v>125</v>
      </c>
      <c r="M1144" s="148" t="s">
        <v>118</v>
      </c>
      <c r="N1144" s="148" t="s">
        <v>41</v>
      </c>
      <c r="O1144" s="149">
        <v>42830</v>
      </c>
      <c r="P1144" s="148" t="s">
        <v>838</v>
      </c>
      <c r="Q1144" s="148">
        <v>63</v>
      </c>
      <c r="R1144" s="149" t="s">
        <v>35</v>
      </c>
      <c r="S1144" s="148">
        <v>243811</v>
      </c>
      <c r="T1144" s="148" t="s">
        <v>197</v>
      </c>
      <c r="U1144" s="149">
        <v>3370.64</v>
      </c>
      <c r="V1144" s="148" t="s">
        <v>197</v>
      </c>
      <c r="W1144" s="148">
        <v>243811.12204154851</v>
      </c>
      <c r="X1144" s="149" t="s">
        <v>100</v>
      </c>
      <c r="Y1144" s="148" t="s">
        <v>114</v>
      </c>
      <c r="Z1144" s="148">
        <v>3.37</v>
      </c>
      <c r="AA1144" s="149">
        <v>1</v>
      </c>
      <c r="AB1144" s="148" t="s">
        <v>630</v>
      </c>
      <c r="AC1144" s="148" t="s">
        <v>484</v>
      </c>
      <c r="AD1144" s="149" t="s">
        <v>363</v>
      </c>
      <c r="AE1144" s="148" t="s">
        <v>350</v>
      </c>
      <c r="AF1144" s="148"/>
      <c r="AG1144" s="149"/>
      <c r="AH1144" s="148"/>
      <c r="AI1144" s="148"/>
      <c r="AJ1144" s="149"/>
      <c r="AK1144" s="148" t="str">
        <f t="shared" si="51"/>
        <v>Non-GFS</v>
      </c>
      <c r="AL1144" s="148" t="str">
        <f t="shared" si="52"/>
        <v>Non- ICB</v>
      </c>
      <c r="AM1144" s="196" t="str">
        <f t="shared" si="53"/>
        <v>Non-GFS/Non- ICB</v>
      </c>
    </row>
    <row r="1145" spans="1:39" x14ac:dyDescent="0.25">
      <c r="A1145" s="195" t="str">
        <f>IF(ISERROR(MATCH(H1145,PriorMonth!H:H,0)),"New","Unresolved")</f>
        <v>Unresolved</v>
      </c>
      <c r="B1145" s="148">
        <v>8520</v>
      </c>
      <c r="C1145" s="149" t="s">
        <v>842</v>
      </c>
      <c r="D1145" s="148" t="s">
        <v>19</v>
      </c>
      <c r="E1145" s="148">
        <v>1350</v>
      </c>
      <c r="F1145" s="149" t="s">
        <v>124</v>
      </c>
      <c r="G1145" s="148" t="s">
        <v>21</v>
      </c>
      <c r="H1145" s="148" t="s">
        <v>1663</v>
      </c>
      <c r="I1145" s="149" t="s">
        <v>538</v>
      </c>
      <c r="J1145" s="148" t="s">
        <v>381</v>
      </c>
      <c r="K1145" s="148">
        <v>42769</v>
      </c>
      <c r="L1145" s="149">
        <v>124</v>
      </c>
      <c r="M1145" s="148" t="s">
        <v>127</v>
      </c>
      <c r="N1145" s="148" t="s">
        <v>128</v>
      </c>
      <c r="O1145" s="149">
        <v>42831</v>
      </c>
      <c r="P1145" s="148" t="s">
        <v>838</v>
      </c>
      <c r="Q1145" s="148">
        <v>62</v>
      </c>
      <c r="R1145" s="149" t="s">
        <v>35</v>
      </c>
      <c r="S1145" s="148">
        <v>243350</v>
      </c>
      <c r="T1145" s="148" t="s">
        <v>197</v>
      </c>
      <c r="U1145" s="149">
        <v>3364.27</v>
      </c>
      <c r="V1145" s="148" t="s">
        <v>197</v>
      </c>
      <c r="W1145" s="148">
        <v>243350.35588218275</v>
      </c>
      <c r="X1145" s="149" t="s">
        <v>100</v>
      </c>
      <c r="Y1145" s="148" t="s">
        <v>114</v>
      </c>
      <c r="Z1145" s="148">
        <v>3.36</v>
      </c>
      <c r="AA1145" s="149">
        <v>1</v>
      </c>
      <c r="AB1145" s="148" t="s">
        <v>630</v>
      </c>
      <c r="AC1145" s="148" t="s">
        <v>436</v>
      </c>
      <c r="AD1145" s="149" t="s">
        <v>1664</v>
      </c>
      <c r="AE1145" s="148" t="s">
        <v>350</v>
      </c>
      <c r="AF1145" s="148"/>
      <c r="AG1145" s="149"/>
      <c r="AH1145" s="148"/>
      <c r="AI1145" s="148"/>
      <c r="AJ1145" s="149"/>
      <c r="AK1145" s="148" t="str">
        <f t="shared" si="51"/>
        <v>Non-GFS</v>
      </c>
      <c r="AL1145" s="148" t="str">
        <f t="shared" si="52"/>
        <v>Non- ICB</v>
      </c>
      <c r="AM1145" s="196" t="str">
        <f t="shared" si="53"/>
        <v>Non-GFS/Non- ICB</v>
      </c>
    </row>
    <row r="1146" spans="1:39" x14ac:dyDescent="0.25">
      <c r="A1146" s="195" t="str">
        <f>IF(ISERROR(MATCH(H1146,PriorMonth!H:H,0)),"New","Unresolved")</f>
        <v>Unresolved</v>
      </c>
      <c r="B1146" s="148">
        <v>8520</v>
      </c>
      <c r="C1146" s="149" t="s">
        <v>842</v>
      </c>
      <c r="D1146" s="148" t="s">
        <v>19</v>
      </c>
      <c r="E1146" s="148">
        <v>260</v>
      </c>
      <c r="F1146" s="149" t="s">
        <v>113</v>
      </c>
      <c r="G1146" s="148" t="s">
        <v>23</v>
      </c>
      <c r="H1146" s="148" t="s">
        <v>1564</v>
      </c>
      <c r="I1146" s="149" t="s">
        <v>54</v>
      </c>
      <c r="J1146" s="148" t="s">
        <v>381</v>
      </c>
      <c r="K1146" s="148">
        <v>42768</v>
      </c>
      <c r="L1146" s="149">
        <v>125</v>
      </c>
      <c r="M1146" s="148" t="s">
        <v>127</v>
      </c>
      <c r="N1146" s="148" t="s">
        <v>128</v>
      </c>
      <c r="O1146" s="149">
        <v>42831</v>
      </c>
      <c r="P1146" s="148" t="s">
        <v>838</v>
      </c>
      <c r="Q1146" s="148">
        <v>62</v>
      </c>
      <c r="R1146" s="149" t="s">
        <v>35</v>
      </c>
      <c r="S1146" s="148">
        <v>241281</v>
      </c>
      <c r="T1146" s="148" t="s">
        <v>197</v>
      </c>
      <c r="U1146" s="149">
        <v>3335.66</v>
      </c>
      <c r="V1146" s="148" t="s">
        <v>197</v>
      </c>
      <c r="W1146" s="148">
        <v>241280.88652277066</v>
      </c>
      <c r="X1146" s="149" t="s">
        <v>100</v>
      </c>
      <c r="Y1146" s="148" t="s">
        <v>114</v>
      </c>
      <c r="Z1146" s="148">
        <v>3.34</v>
      </c>
      <c r="AA1146" s="149">
        <v>1</v>
      </c>
      <c r="AB1146" s="148" t="s">
        <v>630</v>
      </c>
      <c r="AC1146" s="148" t="s">
        <v>681</v>
      </c>
      <c r="AD1146" s="149" t="s">
        <v>354</v>
      </c>
      <c r="AE1146" s="148" t="s">
        <v>350</v>
      </c>
      <c r="AF1146" s="148"/>
      <c r="AG1146" s="149"/>
      <c r="AH1146" s="148"/>
      <c r="AI1146" s="148"/>
      <c r="AJ1146" s="149"/>
      <c r="AK1146" s="148" t="str">
        <f t="shared" si="51"/>
        <v>Non-GFS</v>
      </c>
      <c r="AL1146" s="148" t="str">
        <f t="shared" si="52"/>
        <v>Non- ICB</v>
      </c>
      <c r="AM1146" s="196" t="str">
        <f t="shared" si="53"/>
        <v>Non-GFS/Non- ICB</v>
      </c>
    </row>
    <row r="1147" spans="1:39" x14ac:dyDescent="0.25">
      <c r="A1147" s="195" t="str">
        <f>IF(ISERROR(MATCH(H1147,PriorMonth!H:H,0)),"New","Unresolved")</f>
        <v>Unresolved</v>
      </c>
      <c r="B1147" s="148">
        <v>8520</v>
      </c>
      <c r="C1147" s="149" t="s">
        <v>842</v>
      </c>
      <c r="D1147" s="148" t="s">
        <v>19</v>
      </c>
      <c r="E1147" s="148">
        <v>3011</v>
      </c>
      <c r="F1147" s="149" t="s">
        <v>164</v>
      </c>
      <c r="G1147" s="148" t="s">
        <v>22</v>
      </c>
      <c r="H1147" s="148" t="s">
        <v>960</v>
      </c>
      <c r="I1147" s="149" t="s">
        <v>59</v>
      </c>
      <c r="J1147" s="148" t="s">
        <v>271</v>
      </c>
      <c r="K1147" s="148">
        <v>42769</v>
      </c>
      <c r="L1147" s="149">
        <v>124</v>
      </c>
      <c r="M1147" s="148" t="s">
        <v>122</v>
      </c>
      <c r="N1147" s="148" t="s">
        <v>41</v>
      </c>
      <c r="O1147" s="149">
        <v>42776</v>
      </c>
      <c r="P1147" s="148" t="s">
        <v>838</v>
      </c>
      <c r="Q1147" s="148">
        <v>117</v>
      </c>
      <c r="R1147" s="149" t="s">
        <v>36</v>
      </c>
      <c r="S1147" s="148">
        <v>241321</v>
      </c>
      <c r="T1147" s="148" t="s">
        <v>197</v>
      </c>
      <c r="U1147" s="149">
        <v>3336.21</v>
      </c>
      <c r="V1147" s="148" t="s">
        <v>197</v>
      </c>
      <c r="W1147" s="148">
        <v>241320.67010010994</v>
      </c>
      <c r="X1147" s="149" t="s">
        <v>100</v>
      </c>
      <c r="Y1147" s="148" t="s">
        <v>114</v>
      </c>
      <c r="Z1147" s="148">
        <v>3.34</v>
      </c>
      <c r="AA1147" s="149">
        <v>1</v>
      </c>
      <c r="AB1147" s="148" t="s">
        <v>630</v>
      </c>
      <c r="AC1147" s="148" t="s">
        <v>635</v>
      </c>
      <c r="AD1147" s="149" t="s">
        <v>821</v>
      </c>
      <c r="AE1147" s="148" t="s">
        <v>350</v>
      </c>
      <c r="AF1147" s="148"/>
      <c r="AG1147" s="149"/>
      <c r="AH1147" s="148"/>
      <c r="AI1147" s="148"/>
      <c r="AJ1147" s="149"/>
      <c r="AK1147" s="148" t="str">
        <f t="shared" si="51"/>
        <v>Non-GFS</v>
      </c>
      <c r="AL1147" s="148" t="str">
        <f t="shared" si="52"/>
        <v>Non- ICB</v>
      </c>
      <c r="AM1147" s="196" t="str">
        <f t="shared" si="53"/>
        <v>Non-GFS/Non- ICB</v>
      </c>
    </row>
    <row r="1148" spans="1:39" x14ac:dyDescent="0.25">
      <c r="A1148" s="195" t="str">
        <f>IF(ISERROR(MATCH(H1148,PriorMonth!H:H,0)),"New","Unresolved")</f>
        <v>New</v>
      </c>
      <c r="B1148" s="148">
        <v>8310</v>
      </c>
      <c r="C1148" s="149" t="s">
        <v>170</v>
      </c>
      <c r="D1148" s="148" t="s">
        <v>14</v>
      </c>
      <c r="E1148" s="148">
        <v>95</v>
      </c>
      <c r="F1148" s="149" t="s">
        <v>153</v>
      </c>
      <c r="G1148" s="148" t="s">
        <v>17</v>
      </c>
      <c r="H1148" s="148" t="s">
        <v>2897</v>
      </c>
      <c r="I1148" s="149" t="s">
        <v>57</v>
      </c>
      <c r="J1148" s="148" t="s">
        <v>133</v>
      </c>
      <c r="K1148" s="148">
        <v>42584</v>
      </c>
      <c r="L1148" s="149">
        <v>309</v>
      </c>
      <c r="M1148" s="148" t="s">
        <v>111</v>
      </c>
      <c r="N1148" s="148" t="s">
        <v>42</v>
      </c>
      <c r="O1148" s="149">
        <v>42892</v>
      </c>
      <c r="P1148" s="148" t="s">
        <v>1878</v>
      </c>
      <c r="Q1148" s="148">
        <v>1</v>
      </c>
      <c r="R1148" s="149" t="s">
        <v>33</v>
      </c>
      <c r="S1148" s="148">
        <v>13914.45</v>
      </c>
      <c r="T1148" s="148" t="s">
        <v>242</v>
      </c>
      <c r="U1148" s="149">
        <v>3335.84</v>
      </c>
      <c r="V1148" s="148" t="s">
        <v>242</v>
      </c>
      <c r="W1148" s="148">
        <v>13914.453706360911</v>
      </c>
      <c r="X1148" s="149" t="s">
        <v>100</v>
      </c>
      <c r="Y1148" s="148" t="s">
        <v>114</v>
      </c>
      <c r="Z1148" s="148">
        <v>3.34</v>
      </c>
      <c r="AA1148" s="149">
        <v>1</v>
      </c>
      <c r="AB1148" s="148" t="s">
        <v>630</v>
      </c>
      <c r="AC1148" s="148" t="s">
        <v>410</v>
      </c>
      <c r="AD1148" s="149" t="s">
        <v>2898</v>
      </c>
      <c r="AE1148" s="148" t="s">
        <v>350</v>
      </c>
      <c r="AF1148" s="148"/>
      <c r="AG1148" s="149"/>
      <c r="AH1148" s="148"/>
      <c r="AI1148" s="148"/>
      <c r="AJ1148" s="149"/>
      <c r="AK1148" s="148" t="str">
        <f t="shared" si="51"/>
        <v>GFS</v>
      </c>
      <c r="AL1148" s="148" t="str">
        <f t="shared" si="52"/>
        <v>Non- ICB</v>
      </c>
      <c r="AM1148" s="196" t="str">
        <f t="shared" si="53"/>
        <v>GFS/Non- ICB</v>
      </c>
    </row>
    <row r="1149" spans="1:39" x14ac:dyDescent="0.25">
      <c r="A1149" s="195" t="str">
        <f>IF(ISERROR(MATCH(H1149,PriorMonth!H:H,0)),"New","Unresolved")</f>
        <v>Unresolved</v>
      </c>
      <c r="B1149" s="148">
        <v>8520</v>
      </c>
      <c r="C1149" s="149" t="s">
        <v>842</v>
      </c>
      <c r="D1149" s="148" t="s">
        <v>19</v>
      </c>
      <c r="E1149" s="148">
        <v>260</v>
      </c>
      <c r="F1149" s="149" t="s">
        <v>113</v>
      </c>
      <c r="G1149" s="148" t="s">
        <v>23</v>
      </c>
      <c r="H1149" s="148" t="s">
        <v>1563</v>
      </c>
      <c r="I1149" s="149" t="s">
        <v>54</v>
      </c>
      <c r="J1149" s="148" t="s">
        <v>381</v>
      </c>
      <c r="K1149" s="148">
        <v>42768</v>
      </c>
      <c r="L1149" s="149">
        <v>125</v>
      </c>
      <c r="M1149" s="148" t="s">
        <v>127</v>
      </c>
      <c r="N1149" s="148" t="s">
        <v>128</v>
      </c>
      <c r="O1149" s="149">
        <v>42831</v>
      </c>
      <c r="P1149" s="148" t="s">
        <v>838</v>
      </c>
      <c r="Q1149" s="148">
        <v>62</v>
      </c>
      <c r="R1149" s="149" t="s">
        <v>35</v>
      </c>
      <c r="S1149" s="148">
        <v>240929</v>
      </c>
      <c r="T1149" s="148" t="s">
        <v>197</v>
      </c>
      <c r="U1149" s="149">
        <v>3330.8</v>
      </c>
      <c r="V1149" s="148" t="s">
        <v>197</v>
      </c>
      <c r="W1149" s="148">
        <v>240929.34436664547</v>
      </c>
      <c r="X1149" s="149" t="s">
        <v>100</v>
      </c>
      <c r="Y1149" s="148" t="s">
        <v>114</v>
      </c>
      <c r="Z1149" s="148">
        <v>3.33</v>
      </c>
      <c r="AA1149" s="149">
        <v>1</v>
      </c>
      <c r="AB1149" s="148" t="s">
        <v>630</v>
      </c>
      <c r="AC1149" s="148" t="s">
        <v>681</v>
      </c>
      <c r="AD1149" s="149" t="s">
        <v>354</v>
      </c>
      <c r="AE1149" s="148" t="s">
        <v>350</v>
      </c>
      <c r="AF1149" s="148"/>
      <c r="AG1149" s="149"/>
      <c r="AH1149" s="148"/>
      <c r="AI1149" s="148"/>
      <c r="AJ1149" s="149"/>
      <c r="AK1149" s="148" t="str">
        <f t="shared" si="51"/>
        <v>Non-GFS</v>
      </c>
      <c r="AL1149" s="148" t="str">
        <f t="shared" si="52"/>
        <v>Non- ICB</v>
      </c>
      <c r="AM1149" s="196" t="str">
        <f t="shared" si="53"/>
        <v>Non-GFS/Non- ICB</v>
      </c>
    </row>
    <row r="1150" spans="1:39" x14ac:dyDescent="0.25">
      <c r="A1150" s="195" t="str">
        <f>IF(ISERROR(MATCH(H1150,PriorMonth!H:H,0)),"New","Unresolved")</f>
        <v>Unresolved</v>
      </c>
      <c r="B1150" s="148">
        <v>9701</v>
      </c>
      <c r="C1150" s="149" t="s">
        <v>199</v>
      </c>
      <c r="D1150" s="148" t="s">
        <v>14</v>
      </c>
      <c r="E1150" s="148">
        <v>199</v>
      </c>
      <c r="F1150" s="149" t="s">
        <v>137</v>
      </c>
      <c r="G1150" s="148" t="s">
        <v>22</v>
      </c>
      <c r="H1150" s="148">
        <v>97120170064</v>
      </c>
      <c r="I1150" s="149" t="s">
        <v>57</v>
      </c>
      <c r="J1150" s="148" t="s">
        <v>133</v>
      </c>
      <c r="K1150" s="148">
        <v>42796</v>
      </c>
      <c r="L1150" s="149">
        <v>97</v>
      </c>
      <c r="M1150" s="148" t="s">
        <v>111</v>
      </c>
      <c r="N1150" s="148" t="s">
        <v>42</v>
      </c>
      <c r="O1150" s="149">
        <v>42830</v>
      </c>
      <c r="P1150" s="148" t="s">
        <v>838</v>
      </c>
      <c r="Q1150" s="148">
        <v>63</v>
      </c>
      <c r="R1150" s="149" t="s">
        <v>35</v>
      </c>
      <c r="S1150" s="148">
        <v>15217.48</v>
      </c>
      <c r="T1150" s="148" t="s">
        <v>200</v>
      </c>
      <c r="U1150" s="149">
        <v>3333.15</v>
      </c>
      <c r="V1150" s="148" t="s">
        <v>200</v>
      </c>
      <c r="W1150" s="148">
        <v>15217.493531829063</v>
      </c>
      <c r="X1150" s="149" t="s">
        <v>100</v>
      </c>
      <c r="Y1150" s="148" t="s">
        <v>114</v>
      </c>
      <c r="Z1150" s="148">
        <v>3.33</v>
      </c>
      <c r="AA1150" s="149">
        <v>1</v>
      </c>
      <c r="AB1150" s="148" t="s">
        <v>630</v>
      </c>
      <c r="AC1150" s="148" t="s">
        <v>427</v>
      </c>
      <c r="AD1150" s="149" t="s">
        <v>352</v>
      </c>
      <c r="AE1150" s="148" t="s">
        <v>350</v>
      </c>
      <c r="AF1150" s="148"/>
      <c r="AG1150" s="149"/>
      <c r="AH1150" s="148"/>
      <c r="AI1150" s="148"/>
      <c r="AJ1150" s="149"/>
      <c r="AK1150" s="148" t="str">
        <f t="shared" si="51"/>
        <v>Non-GFS</v>
      </c>
      <c r="AL1150" s="148" t="str">
        <f t="shared" si="52"/>
        <v>Non- ICB</v>
      </c>
      <c r="AM1150" s="196" t="str">
        <f t="shared" si="53"/>
        <v>Non-GFS/Non- ICB</v>
      </c>
    </row>
    <row r="1151" spans="1:39" x14ac:dyDescent="0.25">
      <c r="A1151" s="195" t="str">
        <f>IF(ISERROR(MATCH(H1151,PriorMonth!H:H,0)),"New","Unresolved")</f>
        <v>New</v>
      </c>
      <c r="B1151" s="148">
        <v>95</v>
      </c>
      <c r="C1151" s="149" t="s">
        <v>153</v>
      </c>
      <c r="D1151" s="148" t="s">
        <v>17</v>
      </c>
      <c r="E1151" s="148">
        <v>260</v>
      </c>
      <c r="F1151" s="149" t="s">
        <v>113</v>
      </c>
      <c r="G1151" s="148" t="s">
        <v>23</v>
      </c>
      <c r="H1151" s="148">
        <v>950110011466</v>
      </c>
      <c r="I1151" s="149" t="s">
        <v>58</v>
      </c>
      <c r="J1151" s="148" t="s">
        <v>195</v>
      </c>
      <c r="K1151" s="148">
        <v>42823</v>
      </c>
      <c r="L1151" s="149">
        <v>70</v>
      </c>
      <c r="M1151" s="148" t="s">
        <v>127</v>
      </c>
      <c r="N1151" s="148" t="s">
        <v>128</v>
      </c>
      <c r="O1151" s="149">
        <v>42892</v>
      </c>
      <c r="P1151" s="148" t="s">
        <v>1878</v>
      </c>
      <c r="Q1151" s="148">
        <v>1</v>
      </c>
      <c r="R1151" s="149" t="s">
        <v>33</v>
      </c>
      <c r="S1151" s="148">
        <v>3316.5</v>
      </c>
      <c r="T1151" s="148" t="s">
        <v>100</v>
      </c>
      <c r="U1151" s="149">
        <v>3316.5</v>
      </c>
      <c r="V1151" s="148" t="s">
        <v>100</v>
      </c>
      <c r="W1151" s="148">
        <v>3316.5</v>
      </c>
      <c r="X1151" s="149" t="s">
        <v>100</v>
      </c>
      <c r="Y1151" s="148" t="s">
        <v>114</v>
      </c>
      <c r="Z1151" s="148">
        <v>3.32</v>
      </c>
      <c r="AA1151" s="149">
        <v>1</v>
      </c>
      <c r="AB1151" s="148" t="s">
        <v>629</v>
      </c>
      <c r="AC1151" s="148" t="s">
        <v>442</v>
      </c>
      <c r="AD1151" s="149" t="s">
        <v>354</v>
      </c>
      <c r="AE1151" s="148" t="s">
        <v>349</v>
      </c>
      <c r="AF1151" s="148"/>
      <c r="AG1151" s="149"/>
      <c r="AH1151" s="148"/>
      <c r="AI1151" s="148"/>
      <c r="AJ1151" s="149"/>
      <c r="AK1151" s="148" t="str">
        <f t="shared" si="51"/>
        <v>GFS</v>
      </c>
      <c r="AL1151" s="148" t="str">
        <f t="shared" si="52"/>
        <v>Non- ICB</v>
      </c>
      <c r="AM1151" s="196" t="str">
        <f t="shared" si="53"/>
        <v>GFS/Non- ICB</v>
      </c>
    </row>
    <row r="1152" spans="1:39" x14ac:dyDescent="0.25">
      <c r="A1152" s="195" t="str">
        <f>IF(ISERROR(MATCH(H1152,PriorMonth!H:H,0)),"New","Unresolved")</f>
        <v>New</v>
      </c>
      <c r="B1152" s="148">
        <v>95</v>
      </c>
      <c r="C1152" s="149" t="s">
        <v>153</v>
      </c>
      <c r="D1152" s="148" t="s">
        <v>17</v>
      </c>
      <c r="E1152" s="148">
        <v>199</v>
      </c>
      <c r="F1152" s="149" t="s">
        <v>137</v>
      </c>
      <c r="G1152" s="148" t="s">
        <v>22</v>
      </c>
      <c r="H1152" s="148">
        <v>950110011718</v>
      </c>
      <c r="I1152" s="149" t="s">
        <v>58</v>
      </c>
      <c r="J1152" s="148" t="s">
        <v>195</v>
      </c>
      <c r="K1152" s="148">
        <v>42825</v>
      </c>
      <c r="L1152" s="149">
        <v>68</v>
      </c>
      <c r="M1152" s="148" t="s">
        <v>111</v>
      </c>
      <c r="N1152" s="148" t="s">
        <v>42</v>
      </c>
      <c r="O1152" s="149">
        <v>42893</v>
      </c>
      <c r="P1152" s="148" t="s">
        <v>1878</v>
      </c>
      <c r="Q1152" s="148">
        <v>0</v>
      </c>
      <c r="R1152" s="149" t="s">
        <v>33</v>
      </c>
      <c r="S1152" s="148">
        <v>3322.29</v>
      </c>
      <c r="T1152" s="148" t="s">
        <v>100</v>
      </c>
      <c r="U1152" s="149">
        <v>3322.29</v>
      </c>
      <c r="V1152" s="148" t="s">
        <v>100</v>
      </c>
      <c r="W1152" s="148">
        <v>3322.29</v>
      </c>
      <c r="X1152" s="149" t="s">
        <v>100</v>
      </c>
      <c r="Y1152" s="148" t="s">
        <v>114</v>
      </c>
      <c r="Z1152" s="148">
        <v>3.32</v>
      </c>
      <c r="AA1152" s="149">
        <v>1</v>
      </c>
      <c r="AB1152" s="148" t="s">
        <v>629</v>
      </c>
      <c r="AC1152" s="148" t="s">
        <v>513</v>
      </c>
      <c r="AD1152" s="149" t="s">
        <v>402</v>
      </c>
      <c r="AE1152" s="148" t="s">
        <v>349</v>
      </c>
      <c r="AF1152" s="148"/>
      <c r="AG1152" s="149"/>
      <c r="AH1152" s="148"/>
      <c r="AI1152" s="148"/>
      <c r="AJ1152" s="149"/>
      <c r="AK1152" s="148" t="str">
        <f t="shared" si="51"/>
        <v>GFS</v>
      </c>
      <c r="AL1152" s="148" t="str">
        <f t="shared" si="52"/>
        <v>Non- ICB</v>
      </c>
      <c r="AM1152" s="196" t="str">
        <f t="shared" si="53"/>
        <v>GFS/Non- ICB</v>
      </c>
    </row>
    <row r="1153" spans="1:39" x14ac:dyDescent="0.25">
      <c r="A1153" s="195" t="str">
        <f>IF(ISERROR(MATCH(H1153,PriorMonth!H:H,0)),"New","Unresolved")</f>
        <v>New</v>
      </c>
      <c r="B1153" s="148">
        <v>95</v>
      </c>
      <c r="C1153" s="149" t="s">
        <v>153</v>
      </c>
      <c r="D1153" s="148" t="s">
        <v>17</v>
      </c>
      <c r="E1153" s="148">
        <v>1750</v>
      </c>
      <c r="F1153" s="149" t="s">
        <v>159</v>
      </c>
      <c r="G1153" s="148" t="s">
        <v>18</v>
      </c>
      <c r="H1153" s="148">
        <v>950110011987</v>
      </c>
      <c r="I1153" s="149" t="s">
        <v>58</v>
      </c>
      <c r="J1153" s="148" t="s">
        <v>195</v>
      </c>
      <c r="K1153" s="148">
        <v>42828</v>
      </c>
      <c r="L1153" s="149">
        <v>65</v>
      </c>
      <c r="M1153" s="148" t="s">
        <v>118</v>
      </c>
      <c r="N1153" s="148" t="s">
        <v>41</v>
      </c>
      <c r="O1153" s="149">
        <v>42893</v>
      </c>
      <c r="P1153" s="148" t="s">
        <v>1878</v>
      </c>
      <c r="Q1153" s="148">
        <v>0</v>
      </c>
      <c r="R1153" s="149" t="s">
        <v>33</v>
      </c>
      <c r="S1153" s="148">
        <v>3320</v>
      </c>
      <c r="T1153" s="148" t="s">
        <v>100</v>
      </c>
      <c r="U1153" s="149">
        <v>3320</v>
      </c>
      <c r="V1153" s="148" t="s">
        <v>100</v>
      </c>
      <c r="W1153" s="148">
        <v>3320</v>
      </c>
      <c r="X1153" s="149" t="s">
        <v>100</v>
      </c>
      <c r="Y1153" s="148" t="s">
        <v>114</v>
      </c>
      <c r="Z1153" s="148">
        <v>3.32</v>
      </c>
      <c r="AA1153" s="149">
        <v>1</v>
      </c>
      <c r="AB1153" s="148" t="s">
        <v>629</v>
      </c>
      <c r="AC1153" s="148" t="s">
        <v>949</v>
      </c>
      <c r="AD1153" s="149" t="s">
        <v>1457</v>
      </c>
      <c r="AE1153" s="148" t="s">
        <v>349</v>
      </c>
      <c r="AF1153" s="148"/>
      <c r="AG1153" s="149"/>
      <c r="AH1153" s="148"/>
      <c r="AI1153" s="148"/>
      <c r="AJ1153" s="149"/>
      <c r="AK1153" s="148" t="str">
        <f t="shared" si="51"/>
        <v>GFS</v>
      </c>
      <c r="AL1153" s="148" t="str">
        <f t="shared" si="52"/>
        <v>Non- ICB</v>
      </c>
      <c r="AM1153" s="196" t="str">
        <f t="shared" si="53"/>
        <v>GFS/Non- ICB</v>
      </c>
    </row>
    <row r="1154" spans="1:39" x14ac:dyDescent="0.25">
      <c r="A1154" s="195" t="str">
        <f>IF(ISERROR(MATCH(H1154,PriorMonth!H:H,0)),"New","Unresolved")</f>
        <v>Unresolved</v>
      </c>
      <c r="B1154" s="148">
        <v>8520</v>
      </c>
      <c r="C1154" s="149" t="s">
        <v>842</v>
      </c>
      <c r="D1154" s="148" t="s">
        <v>19</v>
      </c>
      <c r="E1154" s="148">
        <v>199</v>
      </c>
      <c r="F1154" s="149" t="s">
        <v>137</v>
      </c>
      <c r="G1154" s="148" t="s">
        <v>22</v>
      </c>
      <c r="H1154" s="148" t="s">
        <v>491</v>
      </c>
      <c r="I1154" s="149" t="s">
        <v>538</v>
      </c>
      <c r="J1154" s="148" t="s">
        <v>68</v>
      </c>
      <c r="K1154" s="148">
        <v>42579</v>
      </c>
      <c r="L1154" s="149">
        <v>314</v>
      </c>
      <c r="M1154" s="148" t="s">
        <v>127</v>
      </c>
      <c r="N1154" s="148" t="s">
        <v>128</v>
      </c>
      <c r="O1154" s="149">
        <v>42586</v>
      </c>
      <c r="P1154" s="148" t="s">
        <v>406</v>
      </c>
      <c r="Q1154" s="148">
        <v>307</v>
      </c>
      <c r="R1154" s="149" t="s">
        <v>37</v>
      </c>
      <c r="S1154" s="148">
        <v>239469</v>
      </c>
      <c r="T1154" s="148" t="s">
        <v>197</v>
      </c>
      <c r="U1154" s="149">
        <v>3310.61</v>
      </c>
      <c r="V1154" s="148" t="s">
        <v>197</v>
      </c>
      <c r="W1154" s="148">
        <v>239468.92540940919</v>
      </c>
      <c r="X1154" s="149" t="s">
        <v>100</v>
      </c>
      <c r="Y1154" s="148" t="s">
        <v>114</v>
      </c>
      <c r="Z1154" s="148">
        <v>3.31</v>
      </c>
      <c r="AA1154" s="149">
        <v>1</v>
      </c>
      <c r="AB1154" s="148" t="s">
        <v>630</v>
      </c>
      <c r="AC1154" s="148" t="s">
        <v>484</v>
      </c>
      <c r="AD1154" s="149" t="s">
        <v>492</v>
      </c>
      <c r="AE1154" s="148" t="s">
        <v>350</v>
      </c>
      <c r="AF1154" s="148"/>
      <c r="AG1154" s="149"/>
      <c r="AH1154" s="148"/>
      <c r="AI1154" s="148"/>
      <c r="AJ1154" s="149"/>
      <c r="AK1154" s="148" t="str">
        <f t="shared" ref="AK1154:AK1217" si="54">IF(TEXT(B1154,0)=LEFT(H1154,LEN(B1154)),"GFS","Non-GFS")</f>
        <v>GFS</v>
      </c>
      <c r="AL1154" s="148" t="str">
        <f t="shared" ref="AL1154:AL1217" si="55">IF(AND(AK1154="GFS",MID(H1154,LEN(B1154)+3,1)="2"),"ICB","Non- ICB")</f>
        <v>Non- ICB</v>
      </c>
      <c r="AM1154" s="196" t="str">
        <f t="shared" ref="AM1154:AM1217" si="56">AK1154&amp;"/"&amp;AL1154</f>
        <v>GFS/Non- ICB</v>
      </c>
    </row>
    <row r="1155" spans="1:39" x14ac:dyDescent="0.25">
      <c r="A1155" s="195" t="str">
        <f>IF(ISERROR(MATCH(H1155,PriorMonth!H:H,0)),"New","Unresolved")</f>
        <v>Unresolved</v>
      </c>
      <c r="B1155" s="148">
        <v>8520</v>
      </c>
      <c r="C1155" s="149" t="s">
        <v>842</v>
      </c>
      <c r="D1155" s="148" t="s">
        <v>19</v>
      </c>
      <c r="E1155" s="148">
        <v>1750</v>
      </c>
      <c r="F1155" s="149" t="s">
        <v>159</v>
      </c>
      <c r="G1155" s="148" t="s">
        <v>18</v>
      </c>
      <c r="H1155" s="148">
        <v>85202820000869</v>
      </c>
      <c r="I1155" s="149" t="s">
        <v>538</v>
      </c>
      <c r="J1155" s="148" t="s">
        <v>68</v>
      </c>
      <c r="K1155" s="148">
        <v>42829</v>
      </c>
      <c r="L1155" s="149">
        <v>64</v>
      </c>
      <c r="M1155" s="148" t="s">
        <v>111</v>
      </c>
      <c r="N1155" s="148" t="s">
        <v>42</v>
      </c>
      <c r="O1155" s="149">
        <v>42860</v>
      </c>
      <c r="P1155" s="148" t="s">
        <v>1878</v>
      </c>
      <c r="Q1155" s="148">
        <v>33</v>
      </c>
      <c r="R1155" s="149" t="s">
        <v>34</v>
      </c>
      <c r="S1155" s="148">
        <v>239400</v>
      </c>
      <c r="T1155" s="148" t="s">
        <v>197</v>
      </c>
      <c r="U1155" s="149">
        <v>3309.66</v>
      </c>
      <c r="V1155" s="148" t="s">
        <v>197</v>
      </c>
      <c r="W1155" s="148">
        <v>239400.20832127769</v>
      </c>
      <c r="X1155" s="149" t="s">
        <v>100</v>
      </c>
      <c r="Y1155" s="148" t="s">
        <v>114</v>
      </c>
      <c r="Z1155" s="148">
        <v>3.31</v>
      </c>
      <c r="AA1155" s="149">
        <v>1</v>
      </c>
      <c r="AB1155" s="148" t="s">
        <v>630</v>
      </c>
      <c r="AC1155" s="148" t="s">
        <v>2042</v>
      </c>
      <c r="AD1155" s="149" t="s">
        <v>2043</v>
      </c>
      <c r="AE1155" s="148" t="s">
        <v>350</v>
      </c>
      <c r="AF1155" s="148"/>
      <c r="AG1155" s="149"/>
      <c r="AH1155" s="148"/>
      <c r="AI1155" s="148"/>
      <c r="AJ1155" s="149"/>
      <c r="AK1155" s="148" t="str">
        <f t="shared" si="54"/>
        <v>GFS</v>
      </c>
      <c r="AL1155" s="148" t="str">
        <f t="shared" si="55"/>
        <v>ICB</v>
      </c>
      <c r="AM1155" s="196" t="str">
        <f t="shared" si="56"/>
        <v>GFS/ICB</v>
      </c>
    </row>
    <row r="1156" spans="1:39" x14ac:dyDescent="0.25">
      <c r="A1156" s="195" t="str">
        <f>IF(ISERROR(MATCH(H1156,PriorMonth!H:H,0)),"New","Unresolved")</f>
        <v>New</v>
      </c>
      <c r="B1156" s="148">
        <v>8520</v>
      </c>
      <c r="C1156" s="149" t="s">
        <v>842</v>
      </c>
      <c r="D1156" s="148" t="s">
        <v>19</v>
      </c>
      <c r="E1156" s="148">
        <v>8420</v>
      </c>
      <c r="F1156" s="149" t="s">
        <v>234</v>
      </c>
      <c r="G1156" s="148" t="s">
        <v>19</v>
      </c>
      <c r="H1156" s="148">
        <v>85200410033166</v>
      </c>
      <c r="I1156" s="149" t="s">
        <v>54</v>
      </c>
      <c r="J1156" s="148" t="s">
        <v>312</v>
      </c>
      <c r="K1156" s="148">
        <v>42430</v>
      </c>
      <c r="L1156" s="149">
        <v>463</v>
      </c>
      <c r="M1156" s="148" t="s">
        <v>122</v>
      </c>
      <c r="N1156" s="148" t="s">
        <v>41</v>
      </c>
      <c r="O1156" s="149">
        <v>42891</v>
      </c>
      <c r="P1156" s="148" t="s">
        <v>1878</v>
      </c>
      <c r="Q1156" s="148">
        <v>2</v>
      </c>
      <c r="R1156" s="149" t="s">
        <v>33</v>
      </c>
      <c r="S1156" s="148">
        <v>238607.25</v>
      </c>
      <c r="T1156" s="148" t="s">
        <v>197</v>
      </c>
      <c r="U1156" s="149">
        <v>3298.7</v>
      </c>
      <c r="V1156" s="148" t="s">
        <v>197</v>
      </c>
      <c r="W1156" s="148">
        <v>238607.43012557144</v>
      </c>
      <c r="X1156" s="149" t="s">
        <v>100</v>
      </c>
      <c r="Y1156" s="148" t="s">
        <v>107</v>
      </c>
      <c r="Z1156" s="148">
        <v>3.3</v>
      </c>
      <c r="AA1156" s="149">
        <v>1</v>
      </c>
      <c r="AB1156" s="148" t="s">
        <v>630</v>
      </c>
      <c r="AC1156" s="148" t="s">
        <v>481</v>
      </c>
      <c r="AD1156" s="149" t="s">
        <v>2812</v>
      </c>
      <c r="AE1156" s="148" t="s">
        <v>350</v>
      </c>
      <c r="AF1156" s="148"/>
      <c r="AG1156" s="149"/>
      <c r="AH1156" s="148"/>
      <c r="AI1156" s="148"/>
      <c r="AJ1156" s="149"/>
      <c r="AK1156" s="148" t="str">
        <f t="shared" si="54"/>
        <v>GFS</v>
      </c>
      <c r="AL1156" s="148" t="str">
        <f t="shared" si="55"/>
        <v>Non- ICB</v>
      </c>
      <c r="AM1156" s="196" t="str">
        <f t="shared" si="56"/>
        <v>GFS/Non- ICB</v>
      </c>
    </row>
    <row r="1157" spans="1:39" x14ac:dyDescent="0.25">
      <c r="A1157" s="195" t="str">
        <f>IF(ISERROR(MATCH(H1157,PriorMonth!H:H,0)),"New","Unresolved")</f>
        <v>Unresolved</v>
      </c>
      <c r="B1157" s="148">
        <v>8520</v>
      </c>
      <c r="C1157" s="149" t="s">
        <v>842</v>
      </c>
      <c r="D1157" s="148" t="s">
        <v>19</v>
      </c>
      <c r="E1157" s="148">
        <v>1750</v>
      </c>
      <c r="F1157" s="149" t="s">
        <v>159</v>
      </c>
      <c r="G1157" s="148" t="s">
        <v>18</v>
      </c>
      <c r="H1157" s="148">
        <v>85207820000015</v>
      </c>
      <c r="I1157" s="149" t="s">
        <v>538</v>
      </c>
      <c r="J1157" s="148" t="s">
        <v>68</v>
      </c>
      <c r="K1157" s="148">
        <v>42829</v>
      </c>
      <c r="L1157" s="149">
        <v>64</v>
      </c>
      <c r="M1157" s="148" t="s">
        <v>111</v>
      </c>
      <c r="N1157" s="148" t="s">
        <v>42</v>
      </c>
      <c r="O1157" s="149">
        <v>42860</v>
      </c>
      <c r="P1157" s="148" t="s">
        <v>1878</v>
      </c>
      <c r="Q1157" s="148">
        <v>33</v>
      </c>
      <c r="R1157" s="149" t="s">
        <v>34</v>
      </c>
      <c r="S1157" s="148">
        <v>235053.44</v>
      </c>
      <c r="T1157" s="148" t="s">
        <v>197</v>
      </c>
      <c r="U1157" s="149">
        <v>3249.57</v>
      </c>
      <c r="V1157" s="148" t="s">
        <v>197</v>
      </c>
      <c r="W1157" s="148">
        <v>235053.67166251954</v>
      </c>
      <c r="X1157" s="149" t="s">
        <v>100</v>
      </c>
      <c r="Y1157" s="148" t="s">
        <v>114</v>
      </c>
      <c r="Z1157" s="148">
        <v>3.25</v>
      </c>
      <c r="AA1157" s="149">
        <v>1</v>
      </c>
      <c r="AB1157" s="148" t="s">
        <v>630</v>
      </c>
      <c r="AC1157" s="148" t="s">
        <v>2042</v>
      </c>
      <c r="AD1157" s="149" t="s">
        <v>2043</v>
      </c>
      <c r="AE1157" s="148" t="s">
        <v>350</v>
      </c>
      <c r="AF1157" s="148"/>
      <c r="AG1157" s="149"/>
      <c r="AH1157" s="148"/>
      <c r="AI1157" s="148"/>
      <c r="AJ1157" s="149"/>
      <c r="AK1157" s="148" t="str">
        <f t="shared" si="54"/>
        <v>GFS</v>
      </c>
      <c r="AL1157" s="148" t="str">
        <f t="shared" si="55"/>
        <v>ICB</v>
      </c>
      <c r="AM1157" s="196" t="str">
        <f t="shared" si="56"/>
        <v>GFS/ICB</v>
      </c>
    </row>
    <row r="1158" spans="1:39" x14ac:dyDescent="0.25">
      <c r="A1158" s="195" t="str">
        <f>IF(ISERROR(MATCH(H1158,PriorMonth!H:H,0)),"New","Unresolved")</f>
        <v>Unresolved</v>
      </c>
      <c r="B1158" s="148">
        <v>8520</v>
      </c>
      <c r="C1158" s="149" t="s">
        <v>842</v>
      </c>
      <c r="D1158" s="148" t="s">
        <v>19</v>
      </c>
      <c r="E1158" s="148">
        <v>199</v>
      </c>
      <c r="F1158" s="149" t="s">
        <v>137</v>
      </c>
      <c r="G1158" s="148" t="s">
        <v>22</v>
      </c>
      <c r="H1158" s="148" t="s">
        <v>1679</v>
      </c>
      <c r="I1158" s="149" t="s">
        <v>538</v>
      </c>
      <c r="J1158" s="148" t="s">
        <v>381</v>
      </c>
      <c r="K1158" s="148">
        <v>42768</v>
      </c>
      <c r="L1158" s="149">
        <v>125</v>
      </c>
      <c r="M1158" s="148" t="s">
        <v>118</v>
      </c>
      <c r="N1158" s="148" t="s">
        <v>41</v>
      </c>
      <c r="O1158" s="149">
        <v>42830</v>
      </c>
      <c r="P1158" s="148" t="s">
        <v>838</v>
      </c>
      <c r="Q1158" s="148">
        <v>63</v>
      </c>
      <c r="R1158" s="149" t="s">
        <v>35</v>
      </c>
      <c r="S1158" s="148">
        <v>234045</v>
      </c>
      <c r="T1158" s="148" t="s">
        <v>197</v>
      </c>
      <c r="U1158" s="149">
        <v>3235.63</v>
      </c>
      <c r="V1158" s="148" t="s">
        <v>197</v>
      </c>
      <c r="W1158" s="148">
        <v>234045.33881141138</v>
      </c>
      <c r="X1158" s="149" t="s">
        <v>100</v>
      </c>
      <c r="Y1158" s="148" t="s">
        <v>114</v>
      </c>
      <c r="Z1158" s="148">
        <v>3.24</v>
      </c>
      <c r="AA1158" s="149">
        <v>1</v>
      </c>
      <c r="AB1158" s="148" t="s">
        <v>630</v>
      </c>
      <c r="AC1158" s="148" t="s">
        <v>484</v>
      </c>
      <c r="AD1158" s="149" t="s">
        <v>363</v>
      </c>
      <c r="AE1158" s="148" t="s">
        <v>350</v>
      </c>
      <c r="AF1158" s="148"/>
      <c r="AG1158" s="149"/>
      <c r="AH1158" s="148"/>
      <c r="AI1158" s="148"/>
      <c r="AJ1158" s="149"/>
      <c r="AK1158" s="148" t="str">
        <f t="shared" si="54"/>
        <v>Non-GFS</v>
      </c>
      <c r="AL1158" s="148" t="str">
        <f t="shared" si="55"/>
        <v>Non- ICB</v>
      </c>
      <c r="AM1158" s="196" t="str">
        <f t="shared" si="56"/>
        <v>Non-GFS/Non- ICB</v>
      </c>
    </row>
    <row r="1159" spans="1:39" x14ac:dyDescent="0.25">
      <c r="A1159" s="195" t="str">
        <f>IF(ISERROR(MATCH(H1159,PriorMonth!H:H,0)),"New","Unresolved")</f>
        <v>New</v>
      </c>
      <c r="B1159" s="148">
        <v>8520</v>
      </c>
      <c r="C1159" s="149" t="s">
        <v>842</v>
      </c>
      <c r="D1159" s="148" t="s">
        <v>19</v>
      </c>
      <c r="E1159" s="148">
        <v>1750</v>
      </c>
      <c r="F1159" s="149" t="s">
        <v>159</v>
      </c>
      <c r="G1159" s="148" t="s">
        <v>18</v>
      </c>
      <c r="H1159" s="148">
        <v>85207820000024</v>
      </c>
      <c r="I1159" s="149" t="s">
        <v>538</v>
      </c>
      <c r="J1159" s="148" t="s">
        <v>267</v>
      </c>
      <c r="K1159" s="148">
        <v>42858</v>
      </c>
      <c r="L1159" s="149">
        <v>35</v>
      </c>
      <c r="M1159" s="148" t="s">
        <v>111</v>
      </c>
      <c r="N1159" s="148" t="s">
        <v>42</v>
      </c>
      <c r="O1159" s="149">
        <v>42893</v>
      </c>
      <c r="P1159" s="148" t="s">
        <v>1878</v>
      </c>
      <c r="Q1159" s="148">
        <v>0</v>
      </c>
      <c r="R1159" s="149" t="s">
        <v>33</v>
      </c>
      <c r="S1159" s="148">
        <v>234316.47</v>
      </c>
      <c r="T1159" s="148" t="s">
        <v>197</v>
      </c>
      <c r="U1159" s="149">
        <v>3239.38</v>
      </c>
      <c r="V1159" s="148" t="s">
        <v>197</v>
      </c>
      <c r="W1159" s="148">
        <v>234316.59047508825</v>
      </c>
      <c r="X1159" s="149" t="s">
        <v>100</v>
      </c>
      <c r="Y1159" s="148" t="s">
        <v>114</v>
      </c>
      <c r="Z1159" s="148">
        <v>3.24</v>
      </c>
      <c r="AA1159" s="149">
        <v>1</v>
      </c>
      <c r="AB1159" s="148" t="s">
        <v>630</v>
      </c>
      <c r="AC1159" s="148" t="s">
        <v>2042</v>
      </c>
      <c r="AD1159" s="149" t="s">
        <v>2043</v>
      </c>
      <c r="AE1159" s="148" t="s">
        <v>350</v>
      </c>
      <c r="AF1159" s="148"/>
      <c r="AG1159" s="149"/>
      <c r="AH1159" s="148"/>
      <c r="AI1159" s="148"/>
      <c r="AJ1159" s="149"/>
      <c r="AK1159" s="148" t="str">
        <f t="shared" si="54"/>
        <v>GFS</v>
      </c>
      <c r="AL1159" s="148" t="str">
        <f t="shared" si="55"/>
        <v>ICB</v>
      </c>
      <c r="AM1159" s="196" t="str">
        <f t="shared" si="56"/>
        <v>GFS/ICB</v>
      </c>
    </row>
    <row r="1160" spans="1:39" x14ac:dyDescent="0.25">
      <c r="A1160" s="195" t="str">
        <f>IF(ISERROR(MATCH(H1160,PriorMonth!H:H,0)),"New","Unresolved")</f>
        <v>New</v>
      </c>
      <c r="B1160" s="148">
        <v>95</v>
      </c>
      <c r="C1160" s="149" t="s">
        <v>153</v>
      </c>
      <c r="D1160" s="148" t="s">
        <v>17</v>
      </c>
      <c r="E1160" s="148">
        <v>8110</v>
      </c>
      <c r="F1160" s="149" t="s">
        <v>116</v>
      </c>
      <c r="G1160" s="148" t="s">
        <v>15</v>
      </c>
      <c r="H1160" s="148">
        <v>950110010984</v>
      </c>
      <c r="I1160" s="149" t="s">
        <v>58</v>
      </c>
      <c r="J1160" s="148" t="s">
        <v>195</v>
      </c>
      <c r="K1160" s="148">
        <v>42821</v>
      </c>
      <c r="L1160" s="149">
        <v>72</v>
      </c>
      <c r="M1160" s="148" t="s">
        <v>118</v>
      </c>
      <c r="N1160" s="148" t="s">
        <v>41</v>
      </c>
      <c r="O1160" s="149">
        <v>42892</v>
      </c>
      <c r="P1160" s="148" t="s">
        <v>1878</v>
      </c>
      <c r="Q1160" s="148">
        <v>1</v>
      </c>
      <c r="R1160" s="149" t="s">
        <v>33</v>
      </c>
      <c r="S1160" s="148">
        <v>3220.5</v>
      </c>
      <c r="T1160" s="148" t="s">
        <v>100</v>
      </c>
      <c r="U1160" s="149">
        <v>3220.5</v>
      </c>
      <c r="V1160" s="148" t="s">
        <v>100</v>
      </c>
      <c r="W1160" s="148">
        <v>3220.5</v>
      </c>
      <c r="X1160" s="149" t="s">
        <v>100</v>
      </c>
      <c r="Y1160" s="148" t="s">
        <v>114</v>
      </c>
      <c r="Z1160" s="148">
        <v>3.22</v>
      </c>
      <c r="AA1160" s="149">
        <v>1</v>
      </c>
      <c r="AB1160" s="148" t="s">
        <v>629</v>
      </c>
      <c r="AC1160" s="148" t="s">
        <v>447</v>
      </c>
      <c r="AD1160" s="149" t="s">
        <v>361</v>
      </c>
      <c r="AE1160" s="148" t="s">
        <v>349</v>
      </c>
      <c r="AF1160" s="148"/>
      <c r="AG1160" s="149"/>
      <c r="AH1160" s="148"/>
      <c r="AI1160" s="148"/>
      <c r="AJ1160" s="149"/>
      <c r="AK1160" s="148" t="str">
        <f t="shared" si="54"/>
        <v>GFS</v>
      </c>
      <c r="AL1160" s="148" t="str">
        <f t="shared" si="55"/>
        <v>Non- ICB</v>
      </c>
      <c r="AM1160" s="196" t="str">
        <f t="shared" si="56"/>
        <v>GFS/Non- ICB</v>
      </c>
    </row>
    <row r="1161" spans="1:39" x14ac:dyDescent="0.25">
      <c r="A1161" s="195" t="str">
        <f>IF(ISERROR(MATCH(H1161,PriorMonth!H:H,0)),"New","Unresolved")</f>
        <v>New</v>
      </c>
      <c r="B1161" s="148">
        <v>95</v>
      </c>
      <c r="C1161" s="149" t="s">
        <v>153</v>
      </c>
      <c r="D1161" s="148" t="s">
        <v>17</v>
      </c>
      <c r="E1161" s="148">
        <v>1750</v>
      </c>
      <c r="F1161" s="149" t="s">
        <v>159</v>
      </c>
      <c r="G1161" s="148" t="s">
        <v>18</v>
      </c>
      <c r="H1161" s="148">
        <v>950110011449</v>
      </c>
      <c r="I1161" s="149" t="s">
        <v>58</v>
      </c>
      <c r="J1161" s="148" t="s">
        <v>195</v>
      </c>
      <c r="K1161" s="148">
        <v>42823</v>
      </c>
      <c r="L1161" s="149">
        <v>70</v>
      </c>
      <c r="M1161" s="148" t="s">
        <v>118</v>
      </c>
      <c r="N1161" s="148" t="s">
        <v>41</v>
      </c>
      <c r="O1161" s="149">
        <v>42893</v>
      </c>
      <c r="P1161" s="148" t="s">
        <v>1878</v>
      </c>
      <c r="Q1161" s="148">
        <v>0</v>
      </c>
      <c r="R1161" s="149" t="s">
        <v>33</v>
      </c>
      <c r="S1161" s="148">
        <v>3216</v>
      </c>
      <c r="T1161" s="148" t="s">
        <v>100</v>
      </c>
      <c r="U1161" s="149">
        <v>3216</v>
      </c>
      <c r="V1161" s="148" t="s">
        <v>100</v>
      </c>
      <c r="W1161" s="148">
        <v>3216</v>
      </c>
      <c r="X1161" s="149" t="s">
        <v>100</v>
      </c>
      <c r="Y1161" s="148" t="s">
        <v>114</v>
      </c>
      <c r="Z1161" s="148">
        <v>3.22</v>
      </c>
      <c r="AA1161" s="149">
        <v>1</v>
      </c>
      <c r="AB1161" s="148" t="s">
        <v>629</v>
      </c>
      <c r="AC1161" s="148" t="s">
        <v>949</v>
      </c>
      <c r="AD1161" s="149" t="s">
        <v>1457</v>
      </c>
      <c r="AE1161" s="148" t="s">
        <v>349</v>
      </c>
      <c r="AF1161" s="148"/>
      <c r="AG1161" s="149"/>
      <c r="AH1161" s="148"/>
      <c r="AI1161" s="148"/>
      <c r="AJ1161" s="149"/>
      <c r="AK1161" s="148" t="str">
        <f t="shared" si="54"/>
        <v>GFS</v>
      </c>
      <c r="AL1161" s="148" t="str">
        <f t="shared" si="55"/>
        <v>Non- ICB</v>
      </c>
      <c r="AM1161" s="196" t="str">
        <f t="shared" si="56"/>
        <v>GFS/Non- ICB</v>
      </c>
    </row>
    <row r="1162" spans="1:39" x14ac:dyDescent="0.25">
      <c r="A1162" s="195" t="str">
        <f>IF(ISERROR(MATCH(H1162,PriorMonth!H:H,0)),"New","Unresolved")</f>
        <v>Unresolved</v>
      </c>
      <c r="B1162" s="148">
        <v>8520</v>
      </c>
      <c r="C1162" s="149" t="s">
        <v>842</v>
      </c>
      <c r="D1162" s="148" t="s">
        <v>19</v>
      </c>
      <c r="E1162" s="148">
        <v>429</v>
      </c>
      <c r="F1162" s="149" t="s">
        <v>162</v>
      </c>
      <c r="G1162" s="148" t="s">
        <v>13</v>
      </c>
      <c r="H1162" s="148">
        <v>85200310086810</v>
      </c>
      <c r="I1162" s="149" t="s">
        <v>59</v>
      </c>
      <c r="J1162" s="148" t="s">
        <v>320</v>
      </c>
      <c r="K1162" s="148">
        <v>42773</v>
      </c>
      <c r="L1162" s="149">
        <v>120</v>
      </c>
      <c r="M1162" s="148" t="s">
        <v>127</v>
      </c>
      <c r="N1162" s="148" t="s">
        <v>128</v>
      </c>
      <c r="O1162" s="149">
        <v>42830</v>
      </c>
      <c r="P1162" s="148" t="s">
        <v>838</v>
      </c>
      <c r="Q1162" s="148">
        <v>63</v>
      </c>
      <c r="R1162" s="149" t="s">
        <v>35</v>
      </c>
      <c r="S1162" s="148">
        <v>231853.5</v>
      </c>
      <c r="T1162" s="148" t="s">
        <v>197</v>
      </c>
      <c r="U1162" s="149">
        <v>3205.33</v>
      </c>
      <c r="V1162" s="148" t="s">
        <v>197</v>
      </c>
      <c r="W1162" s="148">
        <v>231853.62536890226</v>
      </c>
      <c r="X1162" s="149" t="s">
        <v>100</v>
      </c>
      <c r="Y1162" s="148" t="s">
        <v>114</v>
      </c>
      <c r="Z1162" s="148">
        <v>3.21</v>
      </c>
      <c r="AA1162" s="149">
        <v>1</v>
      </c>
      <c r="AB1162" s="148" t="s">
        <v>630</v>
      </c>
      <c r="AC1162" s="148" t="s">
        <v>425</v>
      </c>
      <c r="AD1162" s="149" t="s">
        <v>1600</v>
      </c>
      <c r="AE1162" s="148" t="s">
        <v>350</v>
      </c>
      <c r="AF1162" s="148"/>
      <c r="AG1162" s="149"/>
      <c r="AH1162" s="148"/>
      <c r="AI1162" s="148"/>
      <c r="AJ1162" s="149"/>
      <c r="AK1162" s="148" t="str">
        <f t="shared" si="54"/>
        <v>GFS</v>
      </c>
      <c r="AL1162" s="148" t="str">
        <f t="shared" si="55"/>
        <v>Non- ICB</v>
      </c>
      <c r="AM1162" s="196" t="str">
        <f t="shared" si="56"/>
        <v>GFS/Non- ICB</v>
      </c>
    </row>
    <row r="1163" spans="1:39" x14ac:dyDescent="0.25">
      <c r="A1163" s="195" t="str">
        <f>IF(ISERROR(MATCH(H1163,PriorMonth!H:H,0)),"New","Unresolved")</f>
        <v>Unresolved</v>
      </c>
      <c r="B1163" s="148">
        <v>1960</v>
      </c>
      <c r="C1163" s="149" t="s">
        <v>423</v>
      </c>
      <c r="D1163" s="148" t="s">
        <v>22</v>
      </c>
      <c r="E1163" s="148">
        <v>199</v>
      </c>
      <c r="F1163" s="149" t="s">
        <v>137</v>
      </c>
      <c r="G1163" s="148" t="s">
        <v>22</v>
      </c>
      <c r="H1163" s="148" t="s">
        <v>2112</v>
      </c>
      <c r="I1163" s="149" t="s">
        <v>538</v>
      </c>
      <c r="J1163" s="148" t="s">
        <v>627</v>
      </c>
      <c r="K1163" s="148">
        <v>42774</v>
      </c>
      <c r="L1163" s="149">
        <v>119</v>
      </c>
      <c r="M1163" s="148" t="s">
        <v>118</v>
      </c>
      <c r="N1163" s="148" t="s">
        <v>41</v>
      </c>
      <c r="O1163" s="149">
        <v>42859</v>
      </c>
      <c r="P1163" s="148" t="s">
        <v>1878</v>
      </c>
      <c r="Q1163" s="148">
        <v>34</v>
      </c>
      <c r="R1163" s="149" t="s">
        <v>34</v>
      </c>
      <c r="S1163" s="148">
        <v>3600</v>
      </c>
      <c r="T1163" s="148" t="s">
        <v>248</v>
      </c>
      <c r="U1163" s="149">
        <v>3208.27</v>
      </c>
      <c r="V1163" s="148" t="s">
        <v>248</v>
      </c>
      <c r="W1163" s="148">
        <v>3599.9996409280125</v>
      </c>
      <c r="X1163" s="149" t="s">
        <v>100</v>
      </c>
      <c r="Y1163" s="148" t="s">
        <v>107</v>
      </c>
      <c r="Z1163" s="148">
        <v>3.21</v>
      </c>
      <c r="AA1163" s="149">
        <v>1</v>
      </c>
      <c r="AB1163" s="148" t="s">
        <v>629</v>
      </c>
      <c r="AC1163" s="148" t="s">
        <v>484</v>
      </c>
      <c r="AD1163" s="149" t="s">
        <v>770</v>
      </c>
      <c r="AE1163" s="148" t="s">
        <v>349</v>
      </c>
      <c r="AF1163" s="148"/>
      <c r="AG1163" s="149"/>
      <c r="AH1163" s="148"/>
      <c r="AI1163" s="148"/>
      <c r="AJ1163" s="149"/>
      <c r="AK1163" s="148" t="str">
        <f t="shared" si="54"/>
        <v>GFS</v>
      </c>
      <c r="AL1163" s="148" t="str">
        <f t="shared" si="55"/>
        <v>Non- ICB</v>
      </c>
      <c r="AM1163" s="196" t="str">
        <f t="shared" si="56"/>
        <v>GFS/Non- ICB</v>
      </c>
    </row>
    <row r="1164" spans="1:39" x14ac:dyDescent="0.25">
      <c r="A1164" s="195" t="str">
        <f>IF(ISERROR(MATCH(H1164,PriorMonth!H:H,0)),"New","Unresolved")</f>
        <v>New</v>
      </c>
      <c r="B1164" s="148">
        <v>413</v>
      </c>
      <c r="C1164" s="149" t="s">
        <v>136</v>
      </c>
      <c r="D1164" s="148" t="s">
        <v>13</v>
      </c>
      <c r="E1164" s="148">
        <v>260</v>
      </c>
      <c r="F1164" s="149" t="s">
        <v>113</v>
      </c>
      <c r="G1164" s="148" t="s">
        <v>23</v>
      </c>
      <c r="H1164" s="148">
        <v>4130110179825</v>
      </c>
      <c r="I1164" s="149" t="s">
        <v>55</v>
      </c>
      <c r="J1164" s="148" t="s">
        <v>852</v>
      </c>
      <c r="K1164" s="148">
        <v>42824</v>
      </c>
      <c r="L1164" s="149">
        <v>69</v>
      </c>
      <c r="M1164" s="148" t="s">
        <v>111</v>
      </c>
      <c r="N1164" s="148" t="s">
        <v>42</v>
      </c>
      <c r="O1164" s="149">
        <v>42891</v>
      </c>
      <c r="P1164" s="148" t="s">
        <v>1878</v>
      </c>
      <c r="Q1164" s="148">
        <v>2</v>
      </c>
      <c r="R1164" s="149" t="s">
        <v>33</v>
      </c>
      <c r="S1164" s="148">
        <v>3196.19</v>
      </c>
      <c r="T1164" s="148" t="s">
        <v>100</v>
      </c>
      <c r="U1164" s="149">
        <v>3196.19</v>
      </c>
      <c r="V1164" s="148" t="s">
        <v>100</v>
      </c>
      <c r="W1164" s="148">
        <v>3196.19</v>
      </c>
      <c r="X1164" s="149" t="s">
        <v>100</v>
      </c>
      <c r="Y1164" s="148" t="s">
        <v>114</v>
      </c>
      <c r="Z1164" s="148">
        <v>3.2</v>
      </c>
      <c r="AA1164" s="149">
        <v>1</v>
      </c>
      <c r="AB1164" s="148" t="s">
        <v>629</v>
      </c>
      <c r="AC1164" s="148" t="s">
        <v>2677</v>
      </c>
      <c r="AD1164" s="149" t="s">
        <v>355</v>
      </c>
      <c r="AE1164" s="148" t="s">
        <v>349</v>
      </c>
      <c r="AF1164" s="148"/>
      <c r="AG1164" s="149"/>
      <c r="AH1164" s="148"/>
      <c r="AI1164" s="148"/>
      <c r="AJ1164" s="149"/>
      <c r="AK1164" s="148" t="str">
        <f t="shared" si="54"/>
        <v>GFS</v>
      </c>
      <c r="AL1164" s="148" t="str">
        <f t="shared" si="55"/>
        <v>Non- ICB</v>
      </c>
      <c r="AM1164" s="196" t="str">
        <f t="shared" si="56"/>
        <v>GFS/Non- ICB</v>
      </c>
    </row>
    <row r="1165" spans="1:39" x14ac:dyDescent="0.25">
      <c r="A1165" s="195" t="str">
        <f>IF(ISERROR(MATCH(H1165,PriorMonth!H:H,0)),"New","Unresolved")</f>
        <v>Unresolved</v>
      </c>
      <c r="B1165" s="148">
        <v>8520</v>
      </c>
      <c r="C1165" s="149" t="s">
        <v>842</v>
      </c>
      <c r="D1165" s="148" t="s">
        <v>19</v>
      </c>
      <c r="E1165" s="148">
        <v>199</v>
      </c>
      <c r="F1165" s="149" t="s">
        <v>137</v>
      </c>
      <c r="G1165" s="148" t="s">
        <v>22</v>
      </c>
      <c r="H1165" s="148" t="s">
        <v>1671</v>
      </c>
      <c r="I1165" s="149" t="s">
        <v>54</v>
      </c>
      <c r="J1165" s="148" t="s">
        <v>381</v>
      </c>
      <c r="K1165" s="148">
        <v>42768</v>
      </c>
      <c r="L1165" s="149">
        <v>125</v>
      </c>
      <c r="M1165" s="148" t="s">
        <v>118</v>
      </c>
      <c r="N1165" s="148" t="s">
        <v>41</v>
      </c>
      <c r="O1165" s="149">
        <v>42830</v>
      </c>
      <c r="P1165" s="148" t="s">
        <v>838</v>
      </c>
      <c r="Q1165" s="148">
        <v>63</v>
      </c>
      <c r="R1165" s="149" t="s">
        <v>35</v>
      </c>
      <c r="S1165" s="148">
        <v>231156</v>
      </c>
      <c r="T1165" s="148" t="s">
        <v>197</v>
      </c>
      <c r="U1165" s="149">
        <v>3195.69</v>
      </c>
      <c r="V1165" s="148" t="s">
        <v>197</v>
      </c>
      <c r="W1165" s="148">
        <v>231156.32775881025</v>
      </c>
      <c r="X1165" s="149" t="s">
        <v>100</v>
      </c>
      <c r="Y1165" s="148" t="s">
        <v>114</v>
      </c>
      <c r="Z1165" s="148">
        <v>3.2</v>
      </c>
      <c r="AA1165" s="149">
        <v>1</v>
      </c>
      <c r="AB1165" s="148" t="s">
        <v>630</v>
      </c>
      <c r="AC1165" s="148" t="s">
        <v>484</v>
      </c>
      <c r="AD1165" s="149" t="s">
        <v>363</v>
      </c>
      <c r="AE1165" s="148" t="s">
        <v>350</v>
      </c>
      <c r="AF1165" s="148"/>
      <c r="AG1165" s="149"/>
      <c r="AH1165" s="148"/>
      <c r="AI1165" s="148"/>
      <c r="AJ1165" s="149"/>
      <c r="AK1165" s="148" t="str">
        <f t="shared" si="54"/>
        <v>Non-GFS</v>
      </c>
      <c r="AL1165" s="148" t="str">
        <f t="shared" si="55"/>
        <v>Non- ICB</v>
      </c>
      <c r="AM1165" s="196" t="str">
        <f t="shared" si="56"/>
        <v>Non-GFS/Non- ICB</v>
      </c>
    </row>
    <row r="1166" spans="1:39" x14ac:dyDescent="0.25">
      <c r="A1166" s="195" t="str">
        <f>IF(ISERROR(MATCH(H1166,PriorMonth!H:H,0)),"New","Unresolved")</f>
        <v>New</v>
      </c>
      <c r="B1166" s="148">
        <v>413</v>
      </c>
      <c r="C1166" s="149" t="s">
        <v>136</v>
      </c>
      <c r="D1166" s="148" t="s">
        <v>13</v>
      </c>
      <c r="E1166" s="148">
        <v>787</v>
      </c>
      <c r="F1166" s="149" t="s">
        <v>157</v>
      </c>
      <c r="G1166" s="148" t="s">
        <v>16</v>
      </c>
      <c r="H1166" s="148">
        <v>4130110171009</v>
      </c>
      <c r="I1166" s="149" t="s">
        <v>55</v>
      </c>
      <c r="J1166" s="148" t="s">
        <v>852</v>
      </c>
      <c r="K1166" s="148">
        <v>42831</v>
      </c>
      <c r="L1166" s="149">
        <v>62</v>
      </c>
      <c r="M1166" s="148" t="s">
        <v>127</v>
      </c>
      <c r="N1166" s="148" t="s">
        <v>128</v>
      </c>
      <c r="O1166" s="149">
        <v>42891</v>
      </c>
      <c r="P1166" s="148" t="s">
        <v>1878</v>
      </c>
      <c r="Q1166" s="148">
        <v>2</v>
      </c>
      <c r="R1166" s="149" t="s">
        <v>33</v>
      </c>
      <c r="S1166" s="148">
        <v>3192</v>
      </c>
      <c r="T1166" s="148" t="s">
        <v>100</v>
      </c>
      <c r="U1166" s="149">
        <v>3192</v>
      </c>
      <c r="V1166" s="148" t="s">
        <v>100</v>
      </c>
      <c r="W1166" s="148">
        <v>3192</v>
      </c>
      <c r="X1166" s="149" t="s">
        <v>100</v>
      </c>
      <c r="Y1166" s="148" t="s">
        <v>114</v>
      </c>
      <c r="Z1166" s="148">
        <v>3.19</v>
      </c>
      <c r="AA1166" s="149">
        <v>1</v>
      </c>
      <c r="AB1166" s="148" t="s">
        <v>629</v>
      </c>
      <c r="AC1166" s="148" t="s">
        <v>1028</v>
      </c>
      <c r="AD1166" s="149" t="s">
        <v>2642</v>
      </c>
      <c r="AE1166" s="148" t="s">
        <v>349</v>
      </c>
      <c r="AF1166" s="148"/>
      <c r="AG1166" s="149"/>
      <c r="AH1166" s="148"/>
      <c r="AI1166" s="148"/>
      <c r="AJ1166" s="149"/>
      <c r="AK1166" s="148" t="str">
        <f t="shared" si="54"/>
        <v>GFS</v>
      </c>
      <c r="AL1166" s="148" t="str">
        <f t="shared" si="55"/>
        <v>Non- ICB</v>
      </c>
      <c r="AM1166" s="196" t="str">
        <f t="shared" si="56"/>
        <v>GFS/Non- ICB</v>
      </c>
    </row>
    <row r="1167" spans="1:39" x14ac:dyDescent="0.25">
      <c r="A1167" s="195" t="str">
        <f>IF(ISERROR(MATCH(H1167,PriorMonth!H:H,0)),"New","Unresolved")</f>
        <v>New</v>
      </c>
      <c r="B1167" s="148">
        <v>9701</v>
      </c>
      <c r="C1167" s="149" t="s">
        <v>199</v>
      </c>
      <c r="D1167" s="148" t="s">
        <v>14</v>
      </c>
      <c r="E1167" s="148">
        <v>199</v>
      </c>
      <c r="F1167" s="149" t="s">
        <v>137</v>
      </c>
      <c r="G1167" s="148" t="s">
        <v>22</v>
      </c>
      <c r="H1167" s="148">
        <v>97120170260</v>
      </c>
      <c r="I1167" s="149" t="s">
        <v>57</v>
      </c>
      <c r="J1167" s="148" t="s">
        <v>133</v>
      </c>
      <c r="K1167" s="148">
        <v>42828</v>
      </c>
      <c r="L1167" s="149">
        <v>65</v>
      </c>
      <c r="M1167" s="148" t="s">
        <v>111</v>
      </c>
      <c r="N1167" s="148" t="s">
        <v>42</v>
      </c>
      <c r="O1167" s="149">
        <v>42893</v>
      </c>
      <c r="P1167" s="148" t="s">
        <v>1878</v>
      </c>
      <c r="Q1167" s="148">
        <v>0</v>
      </c>
      <c r="R1167" s="149" t="s">
        <v>33</v>
      </c>
      <c r="S1167" s="148">
        <v>14577.17</v>
      </c>
      <c r="T1167" s="148" t="s">
        <v>200</v>
      </c>
      <c r="U1167" s="149">
        <v>3192.9</v>
      </c>
      <c r="V1167" s="148" t="s">
        <v>200</v>
      </c>
      <c r="W1167" s="148">
        <v>14577.182274358192</v>
      </c>
      <c r="X1167" s="149" t="s">
        <v>100</v>
      </c>
      <c r="Y1167" s="148" t="s">
        <v>114</v>
      </c>
      <c r="Z1167" s="148">
        <v>3.19</v>
      </c>
      <c r="AA1167" s="149">
        <v>1</v>
      </c>
      <c r="AB1167" s="148" t="s">
        <v>630</v>
      </c>
      <c r="AC1167" s="148" t="s">
        <v>427</v>
      </c>
      <c r="AD1167" s="149" t="s">
        <v>352</v>
      </c>
      <c r="AE1167" s="148" t="s">
        <v>350</v>
      </c>
      <c r="AF1167" s="148"/>
      <c r="AG1167" s="149"/>
      <c r="AH1167" s="148"/>
      <c r="AI1167" s="148"/>
      <c r="AJ1167" s="149"/>
      <c r="AK1167" s="148" t="str">
        <f t="shared" si="54"/>
        <v>Non-GFS</v>
      </c>
      <c r="AL1167" s="148" t="str">
        <f t="shared" si="55"/>
        <v>Non- ICB</v>
      </c>
      <c r="AM1167" s="196" t="str">
        <f t="shared" si="56"/>
        <v>Non-GFS/Non- ICB</v>
      </c>
    </row>
    <row r="1168" spans="1:39" x14ac:dyDescent="0.25">
      <c r="A1168" s="195" t="str">
        <f>IF(ISERROR(MATCH(H1168,PriorMonth!H:H,0)),"New","Unresolved")</f>
        <v>New</v>
      </c>
      <c r="B1168" s="148">
        <v>8520</v>
      </c>
      <c r="C1168" s="149" t="s">
        <v>842</v>
      </c>
      <c r="D1168" s="148" t="s">
        <v>19</v>
      </c>
      <c r="E1168" s="148">
        <v>3011</v>
      </c>
      <c r="F1168" s="149" t="s">
        <v>164</v>
      </c>
      <c r="G1168" s="148" t="s">
        <v>22</v>
      </c>
      <c r="H1168" s="148">
        <v>85200310087862</v>
      </c>
      <c r="I1168" s="149" t="s">
        <v>592</v>
      </c>
      <c r="J1168" s="148" t="s">
        <v>230</v>
      </c>
      <c r="K1168" s="148">
        <v>42857</v>
      </c>
      <c r="L1168" s="149">
        <v>36</v>
      </c>
      <c r="M1168" s="148" t="s">
        <v>127</v>
      </c>
      <c r="N1168" s="148" t="s">
        <v>128</v>
      </c>
      <c r="O1168" s="149">
        <v>42892</v>
      </c>
      <c r="P1168" s="148" t="s">
        <v>1878</v>
      </c>
      <c r="Q1168" s="148">
        <v>1</v>
      </c>
      <c r="R1168" s="149" t="s">
        <v>33</v>
      </c>
      <c r="S1168" s="148">
        <v>230239</v>
      </c>
      <c r="T1168" s="148" t="s">
        <v>197</v>
      </c>
      <c r="U1168" s="149">
        <v>3183.01</v>
      </c>
      <c r="V1168" s="148" t="s">
        <v>197</v>
      </c>
      <c r="W1168" s="148">
        <v>230239.13546669754</v>
      </c>
      <c r="X1168" s="149" t="s">
        <v>100</v>
      </c>
      <c r="Y1168" s="148" t="s">
        <v>114</v>
      </c>
      <c r="Z1168" s="148">
        <v>3.18</v>
      </c>
      <c r="AA1168" s="149">
        <v>1</v>
      </c>
      <c r="AB1168" s="148" t="s">
        <v>630</v>
      </c>
      <c r="AC1168" s="148" t="s">
        <v>635</v>
      </c>
      <c r="AD1168" s="149" t="s">
        <v>2831</v>
      </c>
      <c r="AE1168" s="148" t="s">
        <v>350</v>
      </c>
      <c r="AF1168" s="148"/>
      <c r="AG1168" s="149"/>
      <c r="AH1168" s="148"/>
      <c r="AI1168" s="148"/>
      <c r="AJ1168" s="149"/>
      <c r="AK1168" s="148" t="str">
        <f t="shared" si="54"/>
        <v>GFS</v>
      </c>
      <c r="AL1168" s="148" t="str">
        <f t="shared" si="55"/>
        <v>Non- ICB</v>
      </c>
      <c r="AM1168" s="196" t="str">
        <f t="shared" si="56"/>
        <v>GFS/Non- ICB</v>
      </c>
    </row>
    <row r="1169" spans="1:39" x14ac:dyDescent="0.25">
      <c r="A1169" s="195" t="str">
        <f>IF(ISERROR(MATCH(H1169,PriorMonth!H:H,0)),"New","Unresolved")</f>
        <v>Unresolved</v>
      </c>
      <c r="B1169" s="148">
        <v>8520</v>
      </c>
      <c r="C1169" s="149" t="s">
        <v>842</v>
      </c>
      <c r="D1169" s="148" t="s">
        <v>19</v>
      </c>
      <c r="E1169" s="148">
        <v>1320</v>
      </c>
      <c r="F1169" s="149" t="s">
        <v>188</v>
      </c>
      <c r="G1169" s="148" t="s">
        <v>21</v>
      </c>
      <c r="H1169" s="148" t="s">
        <v>1649</v>
      </c>
      <c r="I1169" s="149" t="s">
        <v>55</v>
      </c>
      <c r="J1169" s="148" t="s">
        <v>381</v>
      </c>
      <c r="K1169" s="148">
        <v>42769</v>
      </c>
      <c r="L1169" s="149">
        <v>124</v>
      </c>
      <c r="M1169" s="148" t="s">
        <v>127</v>
      </c>
      <c r="N1169" s="148" t="s">
        <v>128</v>
      </c>
      <c r="O1169" s="149">
        <v>42831</v>
      </c>
      <c r="P1169" s="148" t="s">
        <v>838</v>
      </c>
      <c r="Q1169" s="148">
        <v>62</v>
      </c>
      <c r="R1169" s="149" t="s">
        <v>35</v>
      </c>
      <c r="S1169" s="148">
        <v>227843</v>
      </c>
      <c r="T1169" s="148" t="s">
        <v>197</v>
      </c>
      <c r="U1169" s="149">
        <v>3149.88</v>
      </c>
      <c r="V1169" s="148" t="s">
        <v>197</v>
      </c>
      <c r="W1169" s="148">
        <v>227842.71743533362</v>
      </c>
      <c r="X1169" s="149" t="s">
        <v>100</v>
      </c>
      <c r="Y1169" s="148" t="s">
        <v>114</v>
      </c>
      <c r="Z1169" s="148">
        <v>3.15</v>
      </c>
      <c r="AA1169" s="149">
        <v>1</v>
      </c>
      <c r="AB1169" s="148" t="s">
        <v>630</v>
      </c>
      <c r="AC1169" s="148" t="s">
        <v>440</v>
      </c>
      <c r="AD1169" s="149" t="s">
        <v>1650</v>
      </c>
      <c r="AE1169" s="148" t="s">
        <v>350</v>
      </c>
      <c r="AF1169" s="148"/>
      <c r="AG1169" s="149"/>
      <c r="AH1169" s="148"/>
      <c r="AI1169" s="148"/>
      <c r="AJ1169" s="149"/>
      <c r="AK1169" s="148" t="str">
        <f t="shared" si="54"/>
        <v>Non-GFS</v>
      </c>
      <c r="AL1169" s="148" t="str">
        <f t="shared" si="55"/>
        <v>Non- ICB</v>
      </c>
      <c r="AM1169" s="196" t="str">
        <f t="shared" si="56"/>
        <v>Non-GFS/Non- ICB</v>
      </c>
    </row>
    <row r="1170" spans="1:39" x14ac:dyDescent="0.25">
      <c r="A1170" s="195" t="str">
        <f>IF(ISERROR(MATCH(H1170,PriorMonth!H:H,0)),"New","Unresolved")</f>
        <v>Unresolved</v>
      </c>
      <c r="B1170" s="148">
        <v>8520</v>
      </c>
      <c r="C1170" s="149" t="s">
        <v>842</v>
      </c>
      <c r="D1170" s="148" t="s">
        <v>19</v>
      </c>
      <c r="E1170" s="148">
        <v>8420</v>
      </c>
      <c r="F1170" s="149" t="s">
        <v>234</v>
      </c>
      <c r="G1170" s="148" t="s">
        <v>19</v>
      </c>
      <c r="H1170" s="148">
        <v>85202710000451</v>
      </c>
      <c r="I1170" s="149" t="s">
        <v>537</v>
      </c>
      <c r="J1170" s="148" t="s">
        <v>311</v>
      </c>
      <c r="K1170" s="148">
        <v>42614</v>
      </c>
      <c r="L1170" s="149">
        <v>279</v>
      </c>
      <c r="M1170" s="148" t="s">
        <v>105</v>
      </c>
      <c r="N1170" s="148" t="s">
        <v>41</v>
      </c>
      <c r="O1170" s="149">
        <v>42648</v>
      </c>
      <c r="P1170" s="148" t="s">
        <v>406</v>
      </c>
      <c r="Q1170" s="148">
        <v>245</v>
      </c>
      <c r="R1170" s="149" t="s">
        <v>37</v>
      </c>
      <c r="S1170" s="148">
        <v>227187</v>
      </c>
      <c r="T1170" s="148" t="s">
        <v>197</v>
      </c>
      <c r="U1170" s="149">
        <v>3140.81</v>
      </c>
      <c r="V1170" s="148" t="s">
        <v>197</v>
      </c>
      <c r="W1170" s="148">
        <v>227186.65007812047</v>
      </c>
      <c r="X1170" s="149" t="s">
        <v>100</v>
      </c>
      <c r="Y1170" s="148" t="s">
        <v>107</v>
      </c>
      <c r="Z1170" s="148">
        <v>3.14</v>
      </c>
      <c r="AA1170" s="149">
        <v>1</v>
      </c>
      <c r="AB1170" s="148" t="s">
        <v>630</v>
      </c>
      <c r="AC1170" s="148" t="s">
        <v>503</v>
      </c>
      <c r="AD1170" s="149" t="s">
        <v>1303</v>
      </c>
      <c r="AE1170" s="148" t="s">
        <v>350</v>
      </c>
      <c r="AF1170" s="148"/>
      <c r="AG1170" s="149"/>
      <c r="AH1170" s="148"/>
      <c r="AI1170" s="148"/>
      <c r="AJ1170" s="149"/>
      <c r="AK1170" s="148" t="str">
        <f t="shared" si="54"/>
        <v>GFS</v>
      </c>
      <c r="AL1170" s="148" t="str">
        <f t="shared" si="55"/>
        <v>Non- ICB</v>
      </c>
      <c r="AM1170" s="196" t="str">
        <f t="shared" si="56"/>
        <v>GFS/Non- ICB</v>
      </c>
    </row>
    <row r="1171" spans="1:39" x14ac:dyDescent="0.25">
      <c r="A1171" s="195" t="str">
        <f>IF(ISERROR(MATCH(H1171,PriorMonth!H:H,0)),"New","Unresolved")</f>
        <v>Unresolved</v>
      </c>
      <c r="B1171" s="148">
        <v>8520</v>
      </c>
      <c r="C1171" s="149" t="s">
        <v>842</v>
      </c>
      <c r="D1171" s="148" t="s">
        <v>19</v>
      </c>
      <c r="E1171" s="148">
        <v>795</v>
      </c>
      <c r="F1171" s="149" t="s">
        <v>264</v>
      </c>
      <c r="G1171" s="148" t="s">
        <v>14</v>
      </c>
      <c r="H1171" s="148" t="s">
        <v>1741</v>
      </c>
      <c r="I1171" s="149" t="s">
        <v>277</v>
      </c>
      <c r="J1171" s="148" t="s">
        <v>306</v>
      </c>
      <c r="K1171" s="148">
        <v>42775</v>
      </c>
      <c r="L1171" s="149">
        <v>118</v>
      </c>
      <c r="M1171" s="148" t="s">
        <v>111</v>
      </c>
      <c r="N1171" s="148" t="s">
        <v>42</v>
      </c>
      <c r="O1171" s="149">
        <v>42831</v>
      </c>
      <c r="P1171" s="148" t="s">
        <v>838</v>
      </c>
      <c r="Q1171" s="148">
        <v>62</v>
      </c>
      <c r="R1171" s="149" t="s">
        <v>35</v>
      </c>
      <c r="S1171" s="148">
        <v>227094.42</v>
      </c>
      <c r="T1171" s="148" t="s">
        <v>197</v>
      </c>
      <c r="U1171" s="149">
        <v>3139.53</v>
      </c>
      <c r="V1171" s="148" t="s">
        <v>197</v>
      </c>
      <c r="W1171" s="148">
        <v>227094.06284358545</v>
      </c>
      <c r="X1171" s="149" t="s">
        <v>100</v>
      </c>
      <c r="Y1171" s="148" t="s">
        <v>114</v>
      </c>
      <c r="Z1171" s="148">
        <v>3.14</v>
      </c>
      <c r="AA1171" s="149">
        <v>1</v>
      </c>
      <c r="AB1171" s="148" t="s">
        <v>630</v>
      </c>
      <c r="AC1171" s="148" t="s">
        <v>426</v>
      </c>
      <c r="AD1171" s="149" t="s">
        <v>839</v>
      </c>
      <c r="AE1171" s="148" t="s">
        <v>350</v>
      </c>
      <c r="AF1171" s="148"/>
      <c r="AG1171" s="149"/>
      <c r="AH1171" s="148"/>
      <c r="AI1171" s="148"/>
      <c r="AJ1171" s="149"/>
      <c r="AK1171" s="148" t="str">
        <f t="shared" si="54"/>
        <v>GFS</v>
      </c>
      <c r="AL1171" s="148" t="str">
        <f t="shared" si="55"/>
        <v>Non- ICB</v>
      </c>
      <c r="AM1171" s="196" t="str">
        <f t="shared" si="56"/>
        <v>GFS/Non- ICB</v>
      </c>
    </row>
    <row r="1172" spans="1:39" x14ac:dyDescent="0.25">
      <c r="A1172" s="195" t="str">
        <f>IF(ISERROR(MATCH(H1172,PriorMonth!H:H,0)),"New","Unresolved")</f>
        <v>Unresolved</v>
      </c>
      <c r="B1172" s="148">
        <v>8520</v>
      </c>
      <c r="C1172" s="149" t="s">
        <v>842</v>
      </c>
      <c r="D1172" s="148" t="s">
        <v>19</v>
      </c>
      <c r="E1172" s="148">
        <v>199</v>
      </c>
      <c r="F1172" s="149" t="s">
        <v>137</v>
      </c>
      <c r="G1172" s="148" t="s">
        <v>22</v>
      </c>
      <c r="H1172" s="148">
        <v>85201110011069</v>
      </c>
      <c r="I1172" s="149" t="s">
        <v>538</v>
      </c>
      <c r="J1172" s="148" t="s">
        <v>68</v>
      </c>
      <c r="K1172" s="148">
        <v>42795</v>
      </c>
      <c r="L1172" s="149">
        <v>98</v>
      </c>
      <c r="M1172" s="148" t="s">
        <v>111</v>
      </c>
      <c r="N1172" s="148" t="s">
        <v>42</v>
      </c>
      <c r="O1172" s="149">
        <v>42860</v>
      </c>
      <c r="P1172" s="148" t="s">
        <v>1878</v>
      </c>
      <c r="Q1172" s="148">
        <v>33</v>
      </c>
      <c r="R1172" s="149" t="s">
        <v>34</v>
      </c>
      <c r="S1172" s="148">
        <v>226800</v>
      </c>
      <c r="T1172" s="148" t="s">
        <v>197</v>
      </c>
      <c r="U1172" s="149">
        <v>3135.46</v>
      </c>
      <c r="V1172" s="148" t="s">
        <v>197</v>
      </c>
      <c r="W1172" s="148">
        <v>226799.66437127482</v>
      </c>
      <c r="X1172" s="149" t="s">
        <v>100</v>
      </c>
      <c r="Y1172" s="148" t="s">
        <v>114</v>
      </c>
      <c r="Z1172" s="148">
        <v>3.14</v>
      </c>
      <c r="AA1172" s="149">
        <v>1</v>
      </c>
      <c r="AB1172" s="148" t="s">
        <v>630</v>
      </c>
      <c r="AC1172" s="148" t="s">
        <v>446</v>
      </c>
      <c r="AD1172" s="149" t="s">
        <v>2036</v>
      </c>
      <c r="AE1172" s="148" t="s">
        <v>350</v>
      </c>
      <c r="AF1172" s="148"/>
      <c r="AG1172" s="149"/>
      <c r="AH1172" s="148"/>
      <c r="AI1172" s="148"/>
      <c r="AJ1172" s="149"/>
      <c r="AK1172" s="148" t="str">
        <f t="shared" si="54"/>
        <v>GFS</v>
      </c>
      <c r="AL1172" s="148" t="str">
        <f t="shared" si="55"/>
        <v>Non- ICB</v>
      </c>
      <c r="AM1172" s="196" t="str">
        <f t="shared" si="56"/>
        <v>GFS/Non- ICB</v>
      </c>
    </row>
    <row r="1173" spans="1:39" x14ac:dyDescent="0.25">
      <c r="A1173" s="195" t="str">
        <f>IF(ISERROR(MATCH(H1173,PriorMonth!H:H,0)),"New","Unresolved")</f>
        <v>New</v>
      </c>
      <c r="B1173" s="148">
        <v>8520</v>
      </c>
      <c r="C1173" s="149" t="s">
        <v>842</v>
      </c>
      <c r="D1173" s="148" t="s">
        <v>19</v>
      </c>
      <c r="E1173" s="148">
        <v>199</v>
      </c>
      <c r="F1173" s="149" t="s">
        <v>137</v>
      </c>
      <c r="G1173" s="148" t="s">
        <v>22</v>
      </c>
      <c r="H1173" s="148">
        <v>85203810003288</v>
      </c>
      <c r="I1173" s="149" t="s">
        <v>277</v>
      </c>
      <c r="J1173" s="148" t="s">
        <v>306</v>
      </c>
      <c r="K1173" s="148">
        <v>42829</v>
      </c>
      <c r="L1173" s="149">
        <v>64</v>
      </c>
      <c r="M1173" s="148" t="s">
        <v>118</v>
      </c>
      <c r="N1173" s="148" t="s">
        <v>41</v>
      </c>
      <c r="O1173" s="149">
        <v>42893</v>
      </c>
      <c r="P1173" s="148" t="s">
        <v>1878</v>
      </c>
      <c r="Q1173" s="148">
        <v>0</v>
      </c>
      <c r="R1173" s="149" t="s">
        <v>33</v>
      </c>
      <c r="S1173" s="148">
        <v>227316</v>
      </c>
      <c r="T1173" s="148" t="s">
        <v>197</v>
      </c>
      <c r="U1173" s="149">
        <v>3142.6</v>
      </c>
      <c r="V1173" s="148" t="s">
        <v>197</v>
      </c>
      <c r="W1173" s="148">
        <v>227316.12753891558</v>
      </c>
      <c r="X1173" s="149" t="s">
        <v>100</v>
      </c>
      <c r="Y1173" s="148" t="s">
        <v>114</v>
      </c>
      <c r="Z1173" s="148">
        <v>3.14</v>
      </c>
      <c r="AA1173" s="149">
        <v>1</v>
      </c>
      <c r="AB1173" s="148" t="s">
        <v>630</v>
      </c>
      <c r="AC1173" s="148" t="s">
        <v>446</v>
      </c>
      <c r="AD1173" s="149" t="s">
        <v>382</v>
      </c>
      <c r="AE1173" s="148" t="s">
        <v>350</v>
      </c>
      <c r="AF1173" s="148"/>
      <c r="AG1173" s="149"/>
      <c r="AH1173" s="148"/>
      <c r="AI1173" s="148"/>
      <c r="AJ1173" s="149"/>
      <c r="AK1173" s="148" t="str">
        <f t="shared" si="54"/>
        <v>GFS</v>
      </c>
      <c r="AL1173" s="148" t="str">
        <f t="shared" si="55"/>
        <v>Non- ICB</v>
      </c>
      <c r="AM1173" s="196" t="str">
        <f t="shared" si="56"/>
        <v>GFS/Non- ICB</v>
      </c>
    </row>
    <row r="1174" spans="1:39" x14ac:dyDescent="0.25">
      <c r="A1174" s="195" t="str">
        <f>IF(ISERROR(MATCH(H1174,PriorMonth!H:H,0)),"New","Unresolved")</f>
        <v>Unresolved</v>
      </c>
      <c r="B1174" s="148">
        <v>8310</v>
      </c>
      <c r="C1174" s="149" t="s">
        <v>170</v>
      </c>
      <c r="D1174" s="148" t="s">
        <v>14</v>
      </c>
      <c r="E1174" s="148">
        <v>8105</v>
      </c>
      <c r="F1174" s="149" t="s">
        <v>176</v>
      </c>
      <c r="G1174" s="148" t="s">
        <v>22</v>
      </c>
      <c r="H1174" s="148" t="s">
        <v>613</v>
      </c>
      <c r="I1174" s="149" t="s">
        <v>277</v>
      </c>
      <c r="J1174" s="148" t="s">
        <v>241</v>
      </c>
      <c r="K1174" s="148">
        <v>42249</v>
      </c>
      <c r="L1174" s="149">
        <v>644</v>
      </c>
      <c r="M1174" s="148" t="s">
        <v>127</v>
      </c>
      <c r="N1174" s="148" t="s">
        <v>128</v>
      </c>
      <c r="O1174" s="149">
        <v>42775</v>
      </c>
      <c r="P1174" s="148" t="s">
        <v>838</v>
      </c>
      <c r="Q1174" s="148">
        <v>118</v>
      </c>
      <c r="R1174" s="149" t="s">
        <v>36</v>
      </c>
      <c r="S1174" s="148">
        <v>13106.33</v>
      </c>
      <c r="T1174" s="148" t="s">
        <v>242</v>
      </c>
      <c r="U1174" s="149">
        <v>3142.1</v>
      </c>
      <c r="V1174" s="148" t="s">
        <v>242</v>
      </c>
      <c r="W1174" s="148">
        <v>13106.325540420588</v>
      </c>
      <c r="X1174" s="149" t="s">
        <v>100</v>
      </c>
      <c r="Y1174" s="148" t="s">
        <v>114</v>
      </c>
      <c r="Z1174" s="148">
        <v>3.14</v>
      </c>
      <c r="AA1174" s="149">
        <v>1</v>
      </c>
      <c r="AB1174" s="148" t="s">
        <v>630</v>
      </c>
      <c r="AC1174" s="148" t="s">
        <v>446</v>
      </c>
      <c r="AD1174" s="149" t="s">
        <v>372</v>
      </c>
      <c r="AE1174" s="148" t="s">
        <v>350</v>
      </c>
      <c r="AF1174" s="148"/>
      <c r="AG1174" s="149"/>
      <c r="AH1174" s="148"/>
      <c r="AI1174" s="148"/>
      <c r="AJ1174" s="149"/>
      <c r="AK1174" s="148" t="str">
        <f t="shared" si="54"/>
        <v>GFS</v>
      </c>
      <c r="AL1174" s="148" t="str">
        <f t="shared" si="55"/>
        <v>Non- ICB</v>
      </c>
      <c r="AM1174" s="196" t="str">
        <f t="shared" si="56"/>
        <v>GFS/Non- ICB</v>
      </c>
    </row>
    <row r="1175" spans="1:39" x14ac:dyDescent="0.25">
      <c r="A1175" s="195" t="str">
        <f>IF(ISERROR(MATCH(H1175,PriorMonth!H:H,0)),"New","Unresolved")</f>
        <v>New</v>
      </c>
      <c r="B1175" s="148">
        <v>8310</v>
      </c>
      <c r="C1175" s="149" t="s">
        <v>170</v>
      </c>
      <c r="D1175" s="148" t="s">
        <v>14</v>
      </c>
      <c r="E1175" s="148">
        <v>413</v>
      </c>
      <c r="F1175" s="149" t="s">
        <v>136</v>
      </c>
      <c r="G1175" s="148" t="s">
        <v>13</v>
      </c>
      <c r="H1175" s="148" t="s">
        <v>2988</v>
      </c>
      <c r="I1175" s="149" t="s">
        <v>57</v>
      </c>
      <c r="J1175" s="148" t="s">
        <v>133</v>
      </c>
      <c r="K1175" s="148">
        <v>42829</v>
      </c>
      <c r="L1175" s="149">
        <v>64</v>
      </c>
      <c r="M1175" s="148" t="s">
        <v>161</v>
      </c>
      <c r="N1175" s="148" t="s">
        <v>128</v>
      </c>
      <c r="O1175" s="149">
        <v>42893</v>
      </c>
      <c r="P1175" s="148" t="s">
        <v>1878</v>
      </c>
      <c r="Q1175" s="148">
        <v>0</v>
      </c>
      <c r="R1175" s="149" t="s">
        <v>33</v>
      </c>
      <c r="S1175" s="148">
        <v>13043.8</v>
      </c>
      <c r="T1175" s="148" t="s">
        <v>242</v>
      </c>
      <c r="U1175" s="149">
        <v>3127.11</v>
      </c>
      <c r="V1175" s="148" t="s">
        <v>242</v>
      </c>
      <c r="W1175" s="148">
        <v>13043.799261864559</v>
      </c>
      <c r="X1175" s="149" t="s">
        <v>100</v>
      </c>
      <c r="Y1175" s="148" t="s">
        <v>114</v>
      </c>
      <c r="Z1175" s="148">
        <v>3.13</v>
      </c>
      <c r="AA1175" s="149">
        <v>1</v>
      </c>
      <c r="AB1175" s="148" t="s">
        <v>630</v>
      </c>
      <c r="AC1175" s="148" t="s">
        <v>428</v>
      </c>
      <c r="AD1175" s="149" t="s">
        <v>690</v>
      </c>
      <c r="AE1175" s="148" t="s">
        <v>350</v>
      </c>
      <c r="AF1175" s="148"/>
      <c r="AG1175" s="149"/>
      <c r="AH1175" s="148"/>
      <c r="AI1175" s="148"/>
      <c r="AJ1175" s="149"/>
      <c r="AK1175" s="148" t="str">
        <f t="shared" si="54"/>
        <v>GFS</v>
      </c>
      <c r="AL1175" s="148" t="str">
        <f t="shared" si="55"/>
        <v>Non- ICB</v>
      </c>
      <c r="AM1175" s="196" t="str">
        <f t="shared" si="56"/>
        <v>GFS/Non- ICB</v>
      </c>
    </row>
    <row r="1176" spans="1:39" x14ac:dyDescent="0.25">
      <c r="A1176" s="195" t="str">
        <f>IF(ISERROR(MATCH(H1176,PriorMonth!H:H,0)),"New","Unresolved")</f>
        <v>Unresolved</v>
      </c>
      <c r="B1176" s="148">
        <v>8520</v>
      </c>
      <c r="C1176" s="149" t="s">
        <v>842</v>
      </c>
      <c r="D1176" s="148" t="s">
        <v>19</v>
      </c>
      <c r="E1176" s="148">
        <v>199</v>
      </c>
      <c r="F1176" s="149" t="s">
        <v>137</v>
      </c>
      <c r="G1176" s="148" t="s">
        <v>22</v>
      </c>
      <c r="H1176" s="148">
        <v>85200410042722</v>
      </c>
      <c r="I1176" s="149" t="s">
        <v>54</v>
      </c>
      <c r="J1176" s="148" t="s">
        <v>575</v>
      </c>
      <c r="K1176" s="148">
        <v>42727</v>
      </c>
      <c r="L1176" s="149">
        <v>166</v>
      </c>
      <c r="M1176" s="148" t="s">
        <v>111</v>
      </c>
      <c r="N1176" s="148" t="s">
        <v>42</v>
      </c>
      <c r="O1176" s="149">
        <v>42797</v>
      </c>
      <c r="P1176" s="148" t="s">
        <v>838</v>
      </c>
      <c r="Q1176" s="148">
        <v>96</v>
      </c>
      <c r="R1176" s="149" t="s">
        <v>36</v>
      </c>
      <c r="S1176" s="148">
        <v>224721</v>
      </c>
      <c r="T1176" s="148" t="s">
        <v>197</v>
      </c>
      <c r="U1176" s="149">
        <v>3106.72</v>
      </c>
      <c r="V1176" s="148" t="s">
        <v>197</v>
      </c>
      <c r="W1176" s="148">
        <v>224720.79162085525</v>
      </c>
      <c r="X1176" s="149" t="s">
        <v>100</v>
      </c>
      <c r="Y1176" s="148" t="s">
        <v>114</v>
      </c>
      <c r="Z1176" s="148">
        <v>3.11</v>
      </c>
      <c r="AA1176" s="149">
        <v>1</v>
      </c>
      <c r="AB1176" s="148" t="s">
        <v>630</v>
      </c>
      <c r="AC1176" s="148" t="s">
        <v>484</v>
      </c>
      <c r="AD1176" s="149" t="s">
        <v>396</v>
      </c>
      <c r="AE1176" s="148" t="s">
        <v>350</v>
      </c>
      <c r="AF1176" s="148"/>
      <c r="AG1176" s="149"/>
      <c r="AH1176" s="148"/>
      <c r="AI1176" s="148"/>
      <c r="AJ1176" s="149"/>
      <c r="AK1176" s="148" t="str">
        <f t="shared" si="54"/>
        <v>GFS</v>
      </c>
      <c r="AL1176" s="148" t="str">
        <f t="shared" si="55"/>
        <v>Non- ICB</v>
      </c>
      <c r="AM1176" s="196" t="str">
        <f t="shared" si="56"/>
        <v>GFS/Non- ICB</v>
      </c>
    </row>
    <row r="1177" spans="1:39" x14ac:dyDescent="0.25">
      <c r="A1177" s="195" t="str">
        <f>IF(ISERROR(MATCH(H1177,PriorMonth!H:H,0)),"New","Unresolved")</f>
        <v>New</v>
      </c>
      <c r="B1177" s="148">
        <v>260</v>
      </c>
      <c r="C1177" s="149" t="s">
        <v>113</v>
      </c>
      <c r="D1177" s="148" t="s">
        <v>23</v>
      </c>
      <c r="E1177" s="148">
        <v>1350</v>
      </c>
      <c r="F1177" s="149" t="s">
        <v>124</v>
      </c>
      <c r="G1177" s="148" t="s">
        <v>21</v>
      </c>
      <c r="H1177" s="148">
        <v>2600110128134</v>
      </c>
      <c r="I1177" s="149" t="s">
        <v>56</v>
      </c>
      <c r="J1177" s="148" t="s">
        <v>210</v>
      </c>
      <c r="K1177" s="148">
        <v>42821</v>
      </c>
      <c r="L1177" s="149">
        <v>72</v>
      </c>
      <c r="M1177" s="148" t="s">
        <v>111</v>
      </c>
      <c r="N1177" s="148" t="s">
        <v>42</v>
      </c>
      <c r="O1177" s="149">
        <v>42892</v>
      </c>
      <c r="P1177" s="148" t="s">
        <v>1878</v>
      </c>
      <c r="Q1177" s="148">
        <v>1</v>
      </c>
      <c r="R1177" s="149" t="s">
        <v>33</v>
      </c>
      <c r="S1177" s="148">
        <v>30371.93</v>
      </c>
      <c r="T1177" s="148" t="s">
        <v>243</v>
      </c>
      <c r="U1177" s="149">
        <v>3113.22</v>
      </c>
      <c r="V1177" s="148" t="s">
        <v>186</v>
      </c>
      <c r="W1177" s="148">
        <v>2719.8647310193196</v>
      </c>
      <c r="X1177" s="149" t="s">
        <v>100</v>
      </c>
      <c r="Y1177" s="148" t="s">
        <v>114</v>
      </c>
      <c r="Z1177" s="148">
        <v>3.11</v>
      </c>
      <c r="AA1177" s="149">
        <v>1</v>
      </c>
      <c r="AB1177" s="148" t="s">
        <v>629</v>
      </c>
      <c r="AC1177" s="148" t="s">
        <v>436</v>
      </c>
      <c r="AD1177" s="149" t="s">
        <v>358</v>
      </c>
      <c r="AE1177" s="148" t="s">
        <v>350</v>
      </c>
      <c r="AF1177" s="148"/>
      <c r="AG1177" s="149"/>
      <c r="AH1177" s="148"/>
      <c r="AI1177" s="148"/>
      <c r="AJ1177" s="149"/>
      <c r="AK1177" s="148" t="str">
        <f t="shared" si="54"/>
        <v>GFS</v>
      </c>
      <c r="AL1177" s="148" t="str">
        <f t="shared" si="55"/>
        <v>Non- ICB</v>
      </c>
      <c r="AM1177" s="196" t="str">
        <f t="shared" si="56"/>
        <v>GFS/Non- ICB</v>
      </c>
    </row>
    <row r="1178" spans="1:39" x14ac:dyDescent="0.25">
      <c r="A1178" s="195" t="str">
        <f>IF(ISERROR(MATCH(H1178,PriorMonth!H:H,0)),"New","Unresolved")</f>
        <v>New</v>
      </c>
      <c r="B1178" s="148">
        <v>95</v>
      </c>
      <c r="C1178" s="149" t="s">
        <v>153</v>
      </c>
      <c r="D1178" s="148" t="s">
        <v>17</v>
      </c>
      <c r="E1178" s="148">
        <v>1730</v>
      </c>
      <c r="F1178" s="149" t="s">
        <v>172</v>
      </c>
      <c r="G1178" s="148" t="s">
        <v>18</v>
      </c>
      <c r="H1178" s="148">
        <v>950110011546</v>
      </c>
      <c r="I1178" s="149" t="s">
        <v>58</v>
      </c>
      <c r="J1178" s="148" t="s">
        <v>195</v>
      </c>
      <c r="K1178" s="148">
        <v>42824</v>
      </c>
      <c r="L1178" s="149">
        <v>69</v>
      </c>
      <c r="M1178" s="148" t="s">
        <v>111</v>
      </c>
      <c r="N1178" s="148" t="s">
        <v>42</v>
      </c>
      <c r="O1178" s="149">
        <v>42893</v>
      </c>
      <c r="P1178" s="148" t="s">
        <v>1878</v>
      </c>
      <c r="Q1178" s="148">
        <v>0</v>
      </c>
      <c r="R1178" s="149" t="s">
        <v>33</v>
      </c>
      <c r="S1178" s="148">
        <v>3086.92</v>
      </c>
      <c r="T1178" s="148" t="s">
        <v>100</v>
      </c>
      <c r="U1178" s="149">
        <v>3086.92</v>
      </c>
      <c r="V1178" s="148" t="s">
        <v>100</v>
      </c>
      <c r="W1178" s="148">
        <v>3086.92</v>
      </c>
      <c r="X1178" s="149" t="s">
        <v>100</v>
      </c>
      <c r="Y1178" s="148" t="s">
        <v>114</v>
      </c>
      <c r="Z1178" s="148">
        <v>3.09</v>
      </c>
      <c r="AA1178" s="149">
        <v>1</v>
      </c>
      <c r="AB1178" s="148" t="s">
        <v>629</v>
      </c>
      <c r="AC1178" s="148" t="s">
        <v>437</v>
      </c>
      <c r="AD1178" s="149" t="s">
        <v>396</v>
      </c>
      <c r="AE1178" s="148" t="s">
        <v>349</v>
      </c>
      <c r="AF1178" s="148"/>
      <c r="AG1178" s="149"/>
      <c r="AH1178" s="148"/>
      <c r="AI1178" s="148"/>
      <c r="AJ1178" s="149"/>
      <c r="AK1178" s="148" t="str">
        <f t="shared" si="54"/>
        <v>GFS</v>
      </c>
      <c r="AL1178" s="148" t="str">
        <f t="shared" si="55"/>
        <v>Non- ICB</v>
      </c>
      <c r="AM1178" s="196" t="str">
        <f t="shared" si="56"/>
        <v>GFS/Non- ICB</v>
      </c>
    </row>
    <row r="1179" spans="1:39" x14ac:dyDescent="0.25">
      <c r="A1179" s="195" t="str">
        <f>IF(ISERROR(MATCH(H1179,PriorMonth!H:H,0)),"New","Unresolved")</f>
        <v>Unresolved</v>
      </c>
      <c r="B1179" s="148">
        <v>8520</v>
      </c>
      <c r="C1179" s="149" t="s">
        <v>842</v>
      </c>
      <c r="D1179" s="148" t="s">
        <v>19</v>
      </c>
      <c r="E1179" s="148">
        <v>8243</v>
      </c>
      <c r="F1179" s="149" t="s">
        <v>120</v>
      </c>
      <c r="G1179" s="148" t="s">
        <v>14</v>
      </c>
      <c r="H1179" s="148">
        <v>85200810000495</v>
      </c>
      <c r="I1179" s="149" t="s">
        <v>59</v>
      </c>
      <c r="J1179" s="148" t="s">
        <v>1602</v>
      </c>
      <c r="K1179" s="148">
        <v>42795</v>
      </c>
      <c r="L1179" s="149">
        <v>98</v>
      </c>
      <c r="M1179" s="148" t="s">
        <v>111</v>
      </c>
      <c r="N1179" s="148" t="s">
        <v>42</v>
      </c>
      <c r="O1179" s="149">
        <v>42859</v>
      </c>
      <c r="P1179" s="148" t="s">
        <v>1878</v>
      </c>
      <c r="Q1179" s="148">
        <v>34</v>
      </c>
      <c r="R1179" s="149" t="s">
        <v>34</v>
      </c>
      <c r="S1179" s="148">
        <v>223333.33</v>
      </c>
      <c r="T1179" s="148" t="s">
        <v>197</v>
      </c>
      <c r="U1179" s="149">
        <v>3087.54</v>
      </c>
      <c r="V1179" s="148" t="s">
        <v>197</v>
      </c>
      <c r="W1179" s="148">
        <v>223333.42977836932</v>
      </c>
      <c r="X1179" s="149" t="s">
        <v>100</v>
      </c>
      <c r="Y1179" s="148" t="s">
        <v>114</v>
      </c>
      <c r="Z1179" s="148">
        <v>3.09</v>
      </c>
      <c r="AA1179" s="149">
        <v>1</v>
      </c>
      <c r="AB1179" s="148" t="s">
        <v>630</v>
      </c>
      <c r="AC1179" s="148" t="s">
        <v>660</v>
      </c>
      <c r="AD1179" s="149" t="s">
        <v>358</v>
      </c>
      <c r="AE1179" s="148" t="s">
        <v>350</v>
      </c>
      <c r="AF1179" s="148"/>
      <c r="AG1179" s="149"/>
      <c r="AH1179" s="148"/>
      <c r="AI1179" s="148"/>
      <c r="AJ1179" s="149"/>
      <c r="AK1179" s="148" t="str">
        <f t="shared" si="54"/>
        <v>GFS</v>
      </c>
      <c r="AL1179" s="148" t="str">
        <f t="shared" si="55"/>
        <v>Non- ICB</v>
      </c>
      <c r="AM1179" s="196" t="str">
        <f t="shared" si="56"/>
        <v>GFS/Non- ICB</v>
      </c>
    </row>
    <row r="1180" spans="1:39" x14ac:dyDescent="0.25">
      <c r="A1180" s="195" t="str">
        <f>IF(ISERROR(MATCH(H1180,PriorMonth!H:H,0)),"New","Unresolved")</f>
        <v>Unresolved</v>
      </c>
      <c r="B1180" s="148">
        <v>95</v>
      </c>
      <c r="C1180" s="149" t="s">
        <v>153</v>
      </c>
      <c r="D1180" s="148" t="s">
        <v>17</v>
      </c>
      <c r="E1180" s="148">
        <v>1750</v>
      </c>
      <c r="F1180" s="149" t="s">
        <v>159</v>
      </c>
      <c r="G1180" s="148" t="s">
        <v>18</v>
      </c>
      <c r="H1180" s="148">
        <v>950110010794</v>
      </c>
      <c r="I1180" s="149" t="s">
        <v>58</v>
      </c>
      <c r="J1180" s="148" t="s">
        <v>195</v>
      </c>
      <c r="K1180" s="148">
        <v>42794</v>
      </c>
      <c r="L1180" s="149">
        <v>99</v>
      </c>
      <c r="M1180" s="148" t="s">
        <v>118</v>
      </c>
      <c r="N1180" s="148" t="s">
        <v>41</v>
      </c>
      <c r="O1180" s="149">
        <v>42830</v>
      </c>
      <c r="P1180" s="148" t="s">
        <v>838</v>
      </c>
      <c r="Q1180" s="148">
        <v>63</v>
      </c>
      <c r="R1180" s="149" t="s">
        <v>35</v>
      </c>
      <c r="S1180" s="148">
        <v>3080</v>
      </c>
      <c r="T1180" s="148" t="s">
        <v>100</v>
      </c>
      <c r="U1180" s="149">
        <v>3080</v>
      </c>
      <c r="V1180" s="148" t="s">
        <v>100</v>
      </c>
      <c r="W1180" s="148">
        <v>3080</v>
      </c>
      <c r="X1180" s="149" t="s">
        <v>100</v>
      </c>
      <c r="Y1180" s="148" t="s">
        <v>114</v>
      </c>
      <c r="Z1180" s="148">
        <v>3.08</v>
      </c>
      <c r="AA1180" s="149">
        <v>1</v>
      </c>
      <c r="AB1180" s="148" t="s">
        <v>629</v>
      </c>
      <c r="AC1180" s="148" t="s">
        <v>949</v>
      </c>
      <c r="AD1180" s="149" t="s">
        <v>1457</v>
      </c>
      <c r="AE1180" s="148" t="s">
        <v>349</v>
      </c>
      <c r="AF1180" s="148"/>
      <c r="AG1180" s="149"/>
      <c r="AH1180" s="148"/>
      <c r="AI1180" s="148"/>
      <c r="AJ1180" s="149"/>
      <c r="AK1180" s="148" t="str">
        <f t="shared" si="54"/>
        <v>GFS</v>
      </c>
      <c r="AL1180" s="148" t="str">
        <f t="shared" si="55"/>
        <v>Non- ICB</v>
      </c>
      <c r="AM1180" s="196" t="str">
        <f t="shared" si="56"/>
        <v>GFS/Non- ICB</v>
      </c>
    </row>
    <row r="1181" spans="1:39" x14ac:dyDescent="0.25">
      <c r="A1181" s="195" t="str">
        <f>IF(ISERROR(MATCH(H1181,PriorMonth!H:H,0)),"New","Unresolved")</f>
        <v>New</v>
      </c>
      <c r="B1181" s="148">
        <v>3036</v>
      </c>
      <c r="C1181" s="149" t="s">
        <v>202</v>
      </c>
      <c r="D1181" s="148" t="s">
        <v>23</v>
      </c>
      <c r="E1181" s="148">
        <v>260</v>
      </c>
      <c r="F1181" s="149" t="s">
        <v>113</v>
      </c>
      <c r="G1181" s="148" t="s">
        <v>23</v>
      </c>
      <c r="H1181" s="148" t="s">
        <v>2802</v>
      </c>
      <c r="I1181" s="149" t="s">
        <v>59</v>
      </c>
      <c r="J1181" s="148" t="s">
        <v>203</v>
      </c>
      <c r="K1181" s="148">
        <v>42829</v>
      </c>
      <c r="L1181" s="149">
        <v>64</v>
      </c>
      <c r="M1181" s="148" t="s">
        <v>111</v>
      </c>
      <c r="N1181" s="148" t="s">
        <v>42</v>
      </c>
      <c r="O1181" s="149">
        <v>42892</v>
      </c>
      <c r="P1181" s="148" t="s">
        <v>1878</v>
      </c>
      <c r="Q1181" s="148">
        <v>1</v>
      </c>
      <c r="R1181" s="149" t="s">
        <v>33</v>
      </c>
      <c r="S1181" s="148">
        <v>2682</v>
      </c>
      <c r="T1181" s="148" t="s">
        <v>186</v>
      </c>
      <c r="U1181" s="149">
        <v>3069.88</v>
      </c>
      <c r="V1181" s="148" t="s">
        <v>186</v>
      </c>
      <c r="W1181" s="148">
        <v>2682.0007389331913</v>
      </c>
      <c r="X1181" s="149" t="s">
        <v>100</v>
      </c>
      <c r="Y1181" s="148" t="s">
        <v>107</v>
      </c>
      <c r="Z1181" s="148">
        <v>3.07</v>
      </c>
      <c r="AA1181" s="149">
        <v>1</v>
      </c>
      <c r="AB1181" s="148" t="s">
        <v>629</v>
      </c>
      <c r="AC1181" s="148" t="s">
        <v>450</v>
      </c>
      <c r="AD1181" s="149" t="s">
        <v>355</v>
      </c>
      <c r="AE1181" s="148" t="s">
        <v>349</v>
      </c>
      <c r="AF1181" s="148"/>
      <c r="AG1181" s="149"/>
      <c r="AH1181" s="148"/>
      <c r="AI1181" s="148"/>
      <c r="AJ1181" s="149"/>
      <c r="AK1181" s="148" t="str">
        <f t="shared" si="54"/>
        <v>Non-GFS</v>
      </c>
      <c r="AL1181" s="148" t="str">
        <f t="shared" si="55"/>
        <v>Non- ICB</v>
      </c>
      <c r="AM1181" s="196" t="str">
        <f t="shared" si="56"/>
        <v>Non-GFS/Non- ICB</v>
      </c>
    </row>
    <row r="1182" spans="1:39" x14ac:dyDescent="0.25">
      <c r="A1182" s="195" t="str">
        <f>IF(ISERROR(MATCH(H1182,PriorMonth!H:H,0)),"New","Unresolved")</f>
        <v>Unresolved</v>
      </c>
      <c r="B1182" s="148">
        <v>8520</v>
      </c>
      <c r="C1182" s="149" t="s">
        <v>842</v>
      </c>
      <c r="D1182" s="148" t="s">
        <v>19</v>
      </c>
      <c r="E1182" s="148">
        <v>199</v>
      </c>
      <c r="F1182" s="149" t="s">
        <v>137</v>
      </c>
      <c r="G1182" s="148" t="s">
        <v>22</v>
      </c>
      <c r="H1182" s="148">
        <v>85200310086953</v>
      </c>
      <c r="I1182" s="149" t="s">
        <v>56</v>
      </c>
      <c r="J1182" s="148" t="s">
        <v>1599</v>
      </c>
      <c r="K1182" s="148">
        <v>42773</v>
      </c>
      <c r="L1182" s="149">
        <v>120</v>
      </c>
      <c r="M1182" s="148" t="s">
        <v>118</v>
      </c>
      <c r="N1182" s="148" t="s">
        <v>41</v>
      </c>
      <c r="O1182" s="149">
        <v>42830</v>
      </c>
      <c r="P1182" s="148" t="s">
        <v>838</v>
      </c>
      <c r="Q1182" s="148">
        <v>63</v>
      </c>
      <c r="R1182" s="149" t="s">
        <v>35</v>
      </c>
      <c r="S1182" s="148">
        <v>222000</v>
      </c>
      <c r="T1182" s="148" t="s">
        <v>197</v>
      </c>
      <c r="U1182" s="149">
        <v>3069.11</v>
      </c>
      <c r="V1182" s="148" t="s">
        <v>197</v>
      </c>
      <c r="W1182" s="148">
        <v>222000.31826861872</v>
      </c>
      <c r="X1182" s="149" t="s">
        <v>100</v>
      </c>
      <c r="Y1182" s="148" t="s">
        <v>114</v>
      </c>
      <c r="Z1182" s="148">
        <v>3.07</v>
      </c>
      <c r="AA1182" s="149">
        <v>1</v>
      </c>
      <c r="AB1182" s="148" t="s">
        <v>630</v>
      </c>
      <c r="AC1182" s="148" t="s">
        <v>484</v>
      </c>
      <c r="AD1182" s="149" t="s">
        <v>363</v>
      </c>
      <c r="AE1182" s="148" t="s">
        <v>350</v>
      </c>
      <c r="AF1182" s="148"/>
      <c r="AG1182" s="149"/>
      <c r="AH1182" s="148"/>
      <c r="AI1182" s="148"/>
      <c r="AJ1182" s="149"/>
      <c r="AK1182" s="148" t="str">
        <f t="shared" si="54"/>
        <v>GFS</v>
      </c>
      <c r="AL1182" s="148" t="str">
        <f t="shared" si="55"/>
        <v>Non- ICB</v>
      </c>
      <c r="AM1182" s="196" t="str">
        <f t="shared" si="56"/>
        <v>GFS/Non- ICB</v>
      </c>
    </row>
    <row r="1183" spans="1:39" x14ac:dyDescent="0.25">
      <c r="A1183" s="195" t="str">
        <f>IF(ISERROR(MATCH(H1183,PriorMonth!H:H,0)),"New","Unresolved")</f>
        <v>Unresolved</v>
      </c>
      <c r="B1183" s="148">
        <v>8520</v>
      </c>
      <c r="C1183" s="149" t="s">
        <v>842</v>
      </c>
      <c r="D1183" s="148" t="s">
        <v>19</v>
      </c>
      <c r="E1183" s="148">
        <v>1320</v>
      </c>
      <c r="F1183" s="149" t="s">
        <v>188</v>
      </c>
      <c r="G1183" s="148" t="s">
        <v>21</v>
      </c>
      <c r="H1183" s="148" t="s">
        <v>1645</v>
      </c>
      <c r="I1183" s="149" t="s">
        <v>55</v>
      </c>
      <c r="J1183" s="148" t="s">
        <v>381</v>
      </c>
      <c r="K1183" s="148">
        <v>42769</v>
      </c>
      <c r="L1183" s="149">
        <v>124</v>
      </c>
      <c r="M1183" s="148" t="s">
        <v>127</v>
      </c>
      <c r="N1183" s="148" t="s">
        <v>128</v>
      </c>
      <c r="O1183" s="149">
        <v>42831</v>
      </c>
      <c r="P1183" s="148" t="s">
        <v>838</v>
      </c>
      <c r="Q1183" s="148">
        <v>62</v>
      </c>
      <c r="R1183" s="149" t="s">
        <v>35</v>
      </c>
      <c r="S1183" s="148">
        <v>221228</v>
      </c>
      <c r="T1183" s="148" t="s">
        <v>197</v>
      </c>
      <c r="U1183" s="149">
        <v>3058.43</v>
      </c>
      <c r="V1183" s="148" t="s">
        <v>197</v>
      </c>
      <c r="W1183" s="148">
        <v>221227.79353046697</v>
      </c>
      <c r="X1183" s="149" t="s">
        <v>100</v>
      </c>
      <c r="Y1183" s="148" t="s">
        <v>114</v>
      </c>
      <c r="Z1183" s="148">
        <v>3.06</v>
      </c>
      <c r="AA1183" s="149">
        <v>1</v>
      </c>
      <c r="AB1183" s="148" t="s">
        <v>630</v>
      </c>
      <c r="AC1183" s="148" t="s">
        <v>440</v>
      </c>
      <c r="AD1183" s="149" t="s">
        <v>1646</v>
      </c>
      <c r="AE1183" s="148" t="s">
        <v>350</v>
      </c>
      <c r="AF1183" s="148"/>
      <c r="AG1183" s="149"/>
      <c r="AH1183" s="148"/>
      <c r="AI1183" s="148"/>
      <c r="AJ1183" s="149"/>
      <c r="AK1183" s="148" t="str">
        <f t="shared" si="54"/>
        <v>Non-GFS</v>
      </c>
      <c r="AL1183" s="148" t="str">
        <f t="shared" si="55"/>
        <v>Non- ICB</v>
      </c>
      <c r="AM1183" s="196" t="str">
        <f t="shared" si="56"/>
        <v>Non-GFS/Non- ICB</v>
      </c>
    </row>
    <row r="1184" spans="1:39" x14ac:dyDescent="0.25">
      <c r="A1184" s="195" t="str">
        <f>IF(ISERROR(MATCH(H1184,PriorMonth!H:H,0)),"New","Unresolved")</f>
        <v>New</v>
      </c>
      <c r="B1184" s="148">
        <v>8520</v>
      </c>
      <c r="C1184" s="149" t="s">
        <v>842</v>
      </c>
      <c r="D1184" s="148" t="s">
        <v>19</v>
      </c>
      <c r="E1184" s="148">
        <v>3100</v>
      </c>
      <c r="F1184" s="149" t="s">
        <v>274</v>
      </c>
      <c r="G1184" s="148" t="s">
        <v>13</v>
      </c>
      <c r="H1184" s="148">
        <v>85200310088138</v>
      </c>
      <c r="I1184" s="149" t="s">
        <v>59</v>
      </c>
      <c r="J1184" s="148" t="s">
        <v>320</v>
      </c>
      <c r="K1184" s="148">
        <v>42887</v>
      </c>
      <c r="L1184" s="149">
        <v>6</v>
      </c>
      <c r="M1184" s="148" t="s">
        <v>111</v>
      </c>
      <c r="N1184" s="148" t="s">
        <v>42</v>
      </c>
      <c r="O1184" s="149">
        <v>42891</v>
      </c>
      <c r="P1184" s="148" t="s">
        <v>1878</v>
      </c>
      <c r="Q1184" s="148">
        <v>2</v>
      </c>
      <c r="R1184" s="149" t="s">
        <v>33</v>
      </c>
      <c r="S1184" s="148">
        <v>221400</v>
      </c>
      <c r="T1184" s="148" t="s">
        <v>197</v>
      </c>
      <c r="U1184" s="149">
        <v>3060.81</v>
      </c>
      <c r="V1184" s="148" t="s">
        <v>197</v>
      </c>
      <c r="W1184" s="148">
        <v>221399.94791968056</v>
      </c>
      <c r="X1184" s="149" t="s">
        <v>100</v>
      </c>
      <c r="Y1184" s="148" t="s">
        <v>114</v>
      </c>
      <c r="Z1184" s="148">
        <v>3.06</v>
      </c>
      <c r="AA1184" s="149">
        <v>1</v>
      </c>
      <c r="AB1184" s="148" t="s">
        <v>630</v>
      </c>
      <c r="AC1184" s="148" t="s">
        <v>458</v>
      </c>
      <c r="AD1184" s="149" t="s">
        <v>2774</v>
      </c>
      <c r="AE1184" s="148" t="s">
        <v>350</v>
      </c>
      <c r="AF1184" s="148"/>
      <c r="AG1184" s="149"/>
      <c r="AH1184" s="148"/>
      <c r="AI1184" s="148"/>
      <c r="AJ1184" s="149"/>
      <c r="AK1184" s="148" t="str">
        <f t="shared" si="54"/>
        <v>GFS</v>
      </c>
      <c r="AL1184" s="148" t="str">
        <f t="shared" si="55"/>
        <v>Non- ICB</v>
      </c>
      <c r="AM1184" s="196" t="str">
        <f t="shared" si="56"/>
        <v>GFS/Non- ICB</v>
      </c>
    </row>
    <row r="1185" spans="1:39" x14ac:dyDescent="0.25">
      <c r="A1185" s="195" t="str">
        <f>IF(ISERROR(MATCH(H1185,PriorMonth!H:H,0)),"New","Unresolved")</f>
        <v>New</v>
      </c>
      <c r="B1185" s="148">
        <v>95</v>
      </c>
      <c r="C1185" s="149" t="s">
        <v>153</v>
      </c>
      <c r="D1185" s="148" t="s">
        <v>17</v>
      </c>
      <c r="E1185" s="148">
        <v>3033</v>
      </c>
      <c r="F1185" s="149" t="s">
        <v>156</v>
      </c>
      <c r="G1185" s="148" t="s">
        <v>18</v>
      </c>
      <c r="H1185" s="148">
        <v>950110012360</v>
      </c>
      <c r="I1185" s="149" t="s">
        <v>58</v>
      </c>
      <c r="J1185" s="148" t="s">
        <v>195</v>
      </c>
      <c r="K1185" s="148">
        <v>42881</v>
      </c>
      <c r="L1185" s="149">
        <v>12</v>
      </c>
      <c r="M1185" s="148" t="s">
        <v>127</v>
      </c>
      <c r="N1185" s="148" t="s">
        <v>128</v>
      </c>
      <c r="O1185" s="149">
        <v>42891</v>
      </c>
      <c r="P1185" s="148" t="s">
        <v>1878</v>
      </c>
      <c r="Q1185" s="148">
        <v>2</v>
      </c>
      <c r="R1185" s="149" t="s">
        <v>33</v>
      </c>
      <c r="S1185" s="148">
        <v>3046.74</v>
      </c>
      <c r="T1185" s="148" t="s">
        <v>100</v>
      </c>
      <c r="U1185" s="149">
        <v>3046.74</v>
      </c>
      <c r="V1185" s="148" t="s">
        <v>100</v>
      </c>
      <c r="W1185" s="148">
        <v>3046.74</v>
      </c>
      <c r="X1185" s="149" t="s">
        <v>100</v>
      </c>
      <c r="Y1185" s="148" t="s">
        <v>114</v>
      </c>
      <c r="Z1185" s="148">
        <v>3.05</v>
      </c>
      <c r="AA1185" s="149">
        <v>1</v>
      </c>
      <c r="AB1185" s="148" t="s">
        <v>629</v>
      </c>
      <c r="AC1185" s="148" t="s">
        <v>451</v>
      </c>
      <c r="AD1185" s="149" t="s">
        <v>2628</v>
      </c>
      <c r="AE1185" s="148" t="s">
        <v>349</v>
      </c>
      <c r="AF1185" s="148"/>
      <c r="AG1185" s="149"/>
      <c r="AH1185" s="148"/>
      <c r="AI1185" s="148"/>
      <c r="AJ1185" s="149"/>
      <c r="AK1185" s="148" t="str">
        <f t="shared" si="54"/>
        <v>GFS</v>
      </c>
      <c r="AL1185" s="148" t="str">
        <f t="shared" si="55"/>
        <v>Non- ICB</v>
      </c>
      <c r="AM1185" s="196" t="str">
        <f t="shared" si="56"/>
        <v>GFS/Non- ICB</v>
      </c>
    </row>
    <row r="1186" spans="1:39" x14ac:dyDescent="0.25">
      <c r="A1186" s="195" t="str">
        <f>IF(ISERROR(MATCH(H1186,PriorMonth!H:H,0)),"New","Unresolved")</f>
        <v>New</v>
      </c>
      <c r="B1186" s="148">
        <v>8520</v>
      </c>
      <c r="C1186" s="149" t="s">
        <v>842</v>
      </c>
      <c r="D1186" s="148" t="s">
        <v>19</v>
      </c>
      <c r="E1186" s="148">
        <v>95</v>
      </c>
      <c r="F1186" s="149" t="s">
        <v>153</v>
      </c>
      <c r="G1186" s="148" t="s">
        <v>17</v>
      </c>
      <c r="H1186" s="148">
        <v>85200310087549</v>
      </c>
      <c r="I1186" s="149" t="s">
        <v>56</v>
      </c>
      <c r="J1186" s="148" t="s">
        <v>1599</v>
      </c>
      <c r="K1186" s="148">
        <v>42829</v>
      </c>
      <c r="L1186" s="149">
        <v>64</v>
      </c>
      <c r="M1186" s="148" t="s">
        <v>111</v>
      </c>
      <c r="N1186" s="148" t="s">
        <v>42</v>
      </c>
      <c r="O1186" s="149">
        <v>42893</v>
      </c>
      <c r="P1186" s="148" t="s">
        <v>1878</v>
      </c>
      <c r="Q1186" s="148">
        <v>0</v>
      </c>
      <c r="R1186" s="149" t="s">
        <v>33</v>
      </c>
      <c r="S1186" s="148">
        <v>220520</v>
      </c>
      <c r="T1186" s="148" t="s">
        <v>197</v>
      </c>
      <c r="U1186" s="149">
        <v>3048.64</v>
      </c>
      <c r="V1186" s="148" t="s">
        <v>197</v>
      </c>
      <c r="W1186" s="148">
        <v>220519.64585382788</v>
      </c>
      <c r="X1186" s="149" t="s">
        <v>100</v>
      </c>
      <c r="Y1186" s="148" t="s">
        <v>114</v>
      </c>
      <c r="Z1186" s="148">
        <v>3.05</v>
      </c>
      <c r="AA1186" s="149">
        <v>1</v>
      </c>
      <c r="AB1186" s="148" t="s">
        <v>630</v>
      </c>
      <c r="AC1186" s="148" t="s">
        <v>422</v>
      </c>
      <c r="AD1186" s="149" t="s">
        <v>370</v>
      </c>
      <c r="AE1186" s="148" t="s">
        <v>350</v>
      </c>
      <c r="AF1186" s="148"/>
      <c r="AG1186" s="149"/>
      <c r="AH1186" s="148"/>
      <c r="AI1186" s="148"/>
      <c r="AJ1186" s="149"/>
      <c r="AK1186" s="148" t="str">
        <f t="shared" si="54"/>
        <v>GFS</v>
      </c>
      <c r="AL1186" s="148" t="str">
        <f t="shared" si="55"/>
        <v>Non- ICB</v>
      </c>
      <c r="AM1186" s="196" t="str">
        <f t="shared" si="56"/>
        <v>GFS/Non- ICB</v>
      </c>
    </row>
    <row r="1187" spans="1:39" x14ac:dyDescent="0.25">
      <c r="A1187" s="195" t="str">
        <f>IF(ISERROR(MATCH(H1187,PriorMonth!H:H,0)),"New","Unresolved")</f>
        <v>Unresolved</v>
      </c>
      <c r="B1187" s="148">
        <v>8520</v>
      </c>
      <c r="C1187" s="149" t="s">
        <v>842</v>
      </c>
      <c r="D1187" s="148" t="s">
        <v>19</v>
      </c>
      <c r="E1187" s="148">
        <v>199</v>
      </c>
      <c r="F1187" s="149" t="s">
        <v>137</v>
      </c>
      <c r="G1187" s="148" t="s">
        <v>22</v>
      </c>
      <c r="H1187" s="148">
        <v>85200910002164</v>
      </c>
      <c r="I1187" s="149" t="s">
        <v>59</v>
      </c>
      <c r="J1187" s="148" t="s">
        <v>321</v>
      </c>
      <c r="K1187" s="148">
        <v>42728</v>
      </c>
      <c r="L1187" s="149">
        <v>165</v>
      </c>
      <c r="M1187" s="148" t="s">
        <v>111</v>
      </c>
      <c r="N1187" s="148" t="s">
        <v>42</v>
      </c>
      <c r="O1187" s="149">
        <v>42797</v>
      </c>
      <c r="P1187" s="148" t="s">
        <v>838</v>
      </c>
      <c r="Q1187" s="148">
        <v>96</v>
      </c>
      <c r="R1187" s="149" t="s">
        <v>36</v>
      </c>
      <c r="S1187" s="148">
        <v>220255.56</v>
      </c>
      <c r="T1187" s="148" t="s">
        <v>197</v>
      </c>
      <c r="U1187" s="149">
        <v>3044.99</v>
      </c>
      <c r="V1187" s="148" t="s">
        <v>197</v>
      </c>
      <c r="W1187" s="148">
        <v>220255.62756784906</v>
      </c>
      <c r="X1187" s="149" t="s">
        <v>100</v>
      </c>
      <c r="Y1187" s="148" t="s">
        <v>114</v>
      </c>
      <c r="Z1187" s="148">
        <v>3.04</v>
      </c>
      <c r="AA1187" s="149">
        <v>1</v>
      </c>
      <c r="AB1187" s="148" t="s">
        <v>630</v>
      </c>
      <c r="AC1187" s="148" t="s">
        <v>484</v>
      </c>
      <c r="AD1187" s="149" t="s">
        <v>396</v>
      </c>
      <c r="AE1187" s="148" t="s">
        <v>350</v>
      </c>
      <c r="AF1187" s="148"/>
      <c r="AG1187" s="149"/>
      <c r="AH1187" s="148"/>
      <c r="AI1187" s="148"/>
      <c r="AJ1187" s="149"/>
      <c r="AK1187" s="148" t="str">
        <f t="shared" si="54"/>
        <v>GFS</v>
      </c>
      <c r="AL1187" s="148" t="str">
        <f t="shared" si="55"/>
        <v>Non- ICB</v>
      </c>
      <c r="AM1187" s="196" t="str">
        <f t="shared" si="56"/>
        <v>GFS/Non- ICB</v>
      </c>
    </row>
    <row r="1188" spans="1:39" x14ac:dyDescent="0.25">
      <c r="A1188" s="195" t="str">
        <f>IF(ISERROR(MATCH(H1188,PriorMonth!H:H,0)),"New","Unresolved")</f>
        <v>New</v>
      </c>
      <c r="B1188" s="148">
        <v>95</v>
      </c>
      <c r="C1188" s="149" t="s">
        <v>153</v>
      </c>
      <c r="D1188" s="148" t="s">
        <v>17</v>
      </c>
      <c r="E1188" s="148">
        <v>199</v>
      </c>
      <c r="F1188" s="149" t="s">
        <v>137</v>
      </c>
      <c r="G1188" s="148" t="s">
        <v>22</v>
      </c>
      <c r="H1188" s="148">
        <v>950110011354</v>
      </c>
      <c r="I1188" s="149" t="s">
        <v>58</v>
      </c>
      <c r="J1188" s="148" t="s">
        <v>195</v>
      </c>
      <c r="K1188" s="148">
        <v>42821</v>
      </c>
      <c r="L1188" s="149">
        <v>72</v>
      </c>
      <c r="M1188" s="148" t="s">
        <v>111</v>
      </c>
      <c r="N1188" s="148" t="s">
        <v>42</v>
      </c>
      <c r="O1188" s="149">
        <v>42893</v>
      </c>
      <c r="P1188" s="148" t="s">
        <v>1878</v>
      </c>
      <c r="Q1188" s="148">
        <v>0</v>
      </c>
      <c r="R1188" s="149" t="s">
        <v>33</v>
      </c>
      <c r="S1188" s="148">
        <v>3015</v>
      </c>
      <c r="T1188" s="148" t="s">
        <v>100</v>
      </c>
      <c r="U1188" s="149">
        <v>3015</v>
      </c>
      <c r="V1188" s="148" t="s">
        <v>100</v>
      </c>
      <c r="W1188" s="148">
        <v>3015</v>
      </c>
      <c r="X1188" s="149" t="s">
        <v>100</v>
      </c>
      <c r="Y1188" s="148" t="s">
        <v>114</v>
      </c>
      <c r="Z1188" s="148">
        <v>3.02</v>
      </c>
      <c r="AA1188" s="149">
        <v>1</v>
      </c>
      <c r="AB1188" s="148" t="s">
        <v>629</v>
      </c>
      <c r="AC1188" s="148" t="s">
        <v>513</v>
      </c>
      <c r="AD1188" s="149" t="s">
        <v>402</v>
      </c>
      <c r="AE1188" s="148" t="s">
        <v>349</v>
      </c>
      <c r="AF1188" s="148"/>
      <c r="AG1188" s="149"/>
      <c r="AH1188" s="148"/>
      <c r="AI1188" s="148"/>
      <c r="AJ1188" s="149"/>
      <c r="AK1188" s="148" t="str">
        <f t="shared" si="54"/>
        <v>GFS</v>
      </c>
      <c r="AL1188" s="148" t="str">
        <f t="shared" si="55"/>
        <v>Non- ICB</v>
      </c>
      <c r="AM1188" s="196" t="str">
        <f t="shared" si="56"/>
        <v>GFS/Non- ICB</v>
      </c>
    </row>
    <row r="1189" spans="1:39" x14ac:dyDescent="0.25">
      <c r="A1189" s="195" t="str">
        <f>IF(ISERROR(MATCH(H1189,PriorMonth!H:H,0)),"New","Unresolved")</f>
        <v>Unresolved</v>
      </c>
      <c r="B1189" s="148">
        <v>8520</v>
      </c>
      <c r="C1189" s="149" t="s">
        <v>842</v>
      </c>
      <c r="D1189" s="148" t="s">
        <v>19</v>
      </c>
      <c r="E1189" s="148">
        <v>199</v>
      </c>
      <c r="F1189" s="149" t="s">
        <v>137</v>
      </c>
      <c r="G1189" s="148" t="s">
        <v>22</v>
      </c>
      <c r="H1189" s="148" t="s">
        <v>1723</v>
      </c>
      <c r="I1189" s="149" t="s">
        <v>54</v>
      </c>
      <c r="J1189" s="148" t="s">
        <v>381</v>
      </c>
      <c r="K1189" s="148">
        <v>42768</v>
      </c>
      <c r="L1189" s="149">
        <v>125</v>
      </c>
      <c r="M1189" s="148" t="s">
        <v>118</v>
      </c>
      <c r="N1189" s="148" t="s">
        <v>41</v>
      </c>
      <c r="O1189" s="149">
        <v>42830</v>
      </c>
      <c r="P1189" s="148" t="s">
        <v>838</v>
      </c>
      <c r="Q1189" s="148">
        <v>63</v>
      </c>
      <c r="R1189" s="149" t="s">
        <v>35</v>
      </c>
      <c r="S1189" s="148">
        <v>218408</v>
      </c>
      <c r="T1189" s="148" t="s">
        <v>197</v>
      </c>
      <c r="U1189" s="149">
        <v>3019.45</v>
      </c>
      <c r="V1189" s="148" t="s">
        <v>197</v>
      </c>
      <c r="W1189" s="148">
        <v>218408.22290376713</v>
      </c>
      <c r="X1189" s="149" t="s">
        <v>100</v>
      </c>
      <c r="Y1189" s="148" t="s">
        <v>114</v>
      </c>
      <c r="Z1189" s="148">
        <v>3.02</v>
      </c>
      <c r="AA1189" s="149">
        <v>1</v>
      </c>
      <c r="AB1189" s="148" t="s">
        <v>630</v>
      </c>
      <c r="AC1189" s="148" t="s">
        <v>484</v>
      </c>
      <c r="AD1189" s="149" t="s">
        <v>363</v>
      </c>
      <c r="AE1189" s="148" t="s">
        <v>350</v>
      </c>
      <c r="AF1189" s="148"/>
      <c r="AG1189" s="149"/>
      <c r="AH1189" s="148"/>
      <c r="AI1189" s="148"/>
      <c r="AJ1189" s="149"/>
      <c r="AK1189" s="148" t="str">
        <f t="shared" si="54"/>
        <v>Non-GFS</v>
      </c>
      <c r="AL1189" s="148" t="str">
        <f t="shared" si="55"/>
        <v>Non- ICB</v>
      </c>
      <c r="AM1189" s="196" t="str">
        <f t="shared" si="56"/>
        <v>Non-GFS/Non- ICB</v>
      </c>
    </row>
    <row r="1190" spans="1:39" x14ac:dyDescent="0.25">
      <c r="A1190" s="195" t="str">
        <f>IF(ISERROR(MATCH(H1190,PriorMonth!H:H,0)),"New","Unresolved")</f>
        <v>Unresolved</v>
      </c>
      <c r="B1190" s="148">
        <v>8520</v>
      </c>
      <c r="C1190" s="149" t="s">
        <v>842</v>
      </c>
      <c r="D1190" s="148" t="s">
        <v>19</v>
      </c>
      <c r="E1190" s="148">
        <v>199</v>
      </c>
      <c r="F1190" s="149" t="s">
        <v>137</v>
      </c>
      <c r="G1190" s="148" t="s">
        <v>22</v>
      </c>
      <c r="H1190" s="148" t="s">
        <v>489</v>
      </c>
      <c r="I1190" s="149" t="s">
        <v>538</v>
      </c>
      <c r="J1190" s="148" t="s">
        <v>68</v>
      </c>
      <c r="K1190" s="148">
        <v>42579</v>
      </c>
      <c r="L1190" s="149">
        <v>314</v>
      </c>
      <c r="M1190" s="148" t="s">
        <v>158</v>
      </c>
      <c r="N1190" s="148" t="s">
        <v>41</v>
      </c>
      <c r="O1190" s="149">
        <v>42586</v>
      </c>
      <c r="P1190" s="148" t="s">
        <v>406</v>
      </c>
      <c r="Q1190" s="148">
        <v>307</v>
      </c>
      <c r="R1190" s="149" t="s">
        <v>37</v>
      </c>
      <c r="S1190" s="148">
        <v>218135</v>
      </c>
      <c r="T1190" s="148" t="s">
        <v>197</v>
      </c>
      <c r="U1190" s="149">
        <v>3015.67</v>
      </c>
      <c r="V1190" s="148" t="s">
        <v>197</v>
      </c>
      <c r="W1190" s="148">
        <v>218134.80122678087</v>
      </c>
      <c r="X1190" s="149" t="s">
        <v>100</v>
      </c>
      <c r="Y1190" s="148" t="s">
        <v>114</v>
      </c>
      <c r="Z1190" s="148">
        <v>3.02</v>
      </c>
      <c r="AA1190" s="149">
        <v>1</v>
      </c>
      <c r="AB1190" s="148" t="s">
        <v>630</v>
      </c>
      <c r="AC1190" s="148" t="s">
        <v>484</v>
      </c>
      <c r="AD1190" s="149" t="s">
        <v>490</v>
      </c>
      <c r="AE1190" s="148" t="s">
        <v>350</v>
      </c>
      <c r="AF1190" s="148"/>
      <c r="AG1190" s="149"/>
      <c r="AH1190" s="148"/>
      <c r="AI1190" s="148"/>
      <c r="AJ1190" s="149"/>
      <c r="AK1190" s="148" t="str">
        <f t="shared" si="54"/>
        <v>GFS</v>
      </c>
      <c r="AL1190" s="148" t="str">
        <f t="shared" si="55"/>
        <v>Non- ICB</v>
      </c>
      <c r="AM1190" s="196" t="str">
        <f t="shared" si="56"/>
        <v>GFS/Non- ICB</v>
      </c>
    </row>
    <row r="1191" spans="1:39" x14ac:dyDescent="0.25">
      <c r="A1191" s="195" t="str">
        <f>IF(ISERROR(MATCH(H1191,PriorMonth!H:H,0)),"New","Unresolved")</f>
        <v>Unresolved</v>
      </c>
      <c r="B1191" s="148">
        <v>8520</v>
      </c>
      <c r="C1191" s="149" t="s">
        <v>842</v>
      </c>
      <c r="D1191" s="148" t="s">
        <v>19</v>
      </c>
      <c r="E1191" s="148">
        <v>260</v>
      </c>
      <c r="F1191" s="149" t="s">
        <v>113</v>
      </c>
      <c r="G1191" s="148" t="s">
        <v>23</v>
      </c>
      <c r="H1191" s="148" t="s">
        <v>1577</v>
      </c>
      <c r="I1191" s="149" t="s">
        <v>54</v>
      </c>
      <c r="J1191" s="148" t="s">
        <v>381</v>
      </c>
      <c r="K1191" s="148">
        <v>42768</v>
      </c>
      <c r="L1191" s="149">
        <v>125</v>
      </c>
      <c r="M1191" s="148" t="s">
        <v>127</v>
      </c>
      <c r="N1191" s="148" t="s">
        <v>128</v>
      </c>
      <c r="O1191" s="149">
        <v>42831</v>
      </c>
      <c r="P1191" s="148" t="s">
        <v>838</v>
      </c>
      <c r="Q1191" s="148">
        <v>62</v>
      </c>
      <c r="R1191" s="149" t="s">
        <v>35</v>
      </c>
      <c r="S1191" s="148">
        <v>217382</v>
      </c>
      <c r="T1191" s="148" t="s">
        <v>197</v>
      </c>
      <c r="U1191" s="149">
        <v>3005.26</v>
      </c>
      <c r="V1191" s="148" t="s">
        <v>197</v>
      </c>
      <c r="W1191" s="148">
        <v>217381.80660841387</v>
      </c>
      <c r="X1191" s="149" t="s">
        <v>100</v>
      </c>
      <c r="Y1191" s="148" t="s">
        <v>114</v>
      </c>
      <c r="Z1191" s="148">
        <v>3.01</v>
      </c>
      <c r="AA1191" s="149">
        <v>1</v>
      </c>
      <c r="AB1191" s="148" t="s">
        <v>630</v>
      </c>
      <c r="AC1191" s="148" t="s">
        <v>681</v>
      </c>
      <c r="AD1191" s="149" t="s">
        <v>354</v>
      </c>
      <c r="AE1191" s="148" t="s">
        <v>350</v>
      </c>
      <c r="AF1191" s="148"/>
      <c r="AG1191" s="149"/>
      <c r="AH1191" s="148"/>
      <c r="AI1191" s="148"/>
      <c r="AJ1191" s="149"/>
      <c r="AK1191" s="148" t="str">
        <f t="shared" si="54"/>
        <v>Non-GFS</v>
      </c>
      <c r="AL1191" s="148" t="str">
        <f t="shared" si="55"/>
        <v>Non- ICB</v>
      </c>
      <c r="AM1191" s="196" t="str">
        <f t="shared" si="56"/>
        <v>Non-GFS/Non- ICB</v>
      </c>
    </row>
    <row r="1192" spans="1:39" x14ac:dyDescent="0.25">
      <c r="A1192" s="195" t="str">
        <f>IF(ISERROR(MATCH(H1192,PriorMonth!H:H,0)),"New","Unresolved")</f>
        <v>Unresolved</v>
      </c>
      <c r="B1192" s="148">
        <v>8520</v>
      </c>
      <c r="C1192" s="149" t="s">
        <v>842</v>
      </c>
      <c r="D1192" s="148" t="s">
        <v>19</v>
      </c>
      <c r="E1192" s="148">
        <v>3011</v>
      </c>
      <c r="F1192" s="149" t="s">
        <v>164</v>
      </c>
      <c r="G1192" s="148" t="s">
        <v>22</v>
      </c>
      <c r="H1192" s="148">
        <v>85203010001215</v>
      </c>
      <c r="I1192" s="149" t="s">
        <v>54</v>
      </c>
      <c r="J1192" s="148" t="s">
        <v>317</v>
      </c>
      <c r="K1192" s="148">
        <v>42704</v>
      </c>
      <c r="L1192" s="149">
        <v>189</v>
      </c>
      <c r="M1192" s="148" t="s">
        <v>158</v>
      </c>
      <c r="N1192" s="148" t="s">
        <v>41</v>
      </c>
      <c r="O1192" s="149">
        <v>42733</v>
      </c>
      <c r="P1192" s="148" t="s">
        <v>651</v>
      </c>
      <c r="Q1192" s="148">
        <v>160</v>
      </c>
      <c r="R1192" s="149" t="s">
        <v>39</v>
      </c>
      <c r="S1192" s="148">
        <v>217372.19</v>
      </c>
      <c r="T1192" s="148" t="s">
        <v>197</v>
      </c>
      <c r="U1192" s="149">
        <v>3005.13</v>
      </c>
      <c r="V1192" s="148" t="s">
        <v>197</v>
      </c>
      <c r="W1192" s="148">
        <v>217372.40321740642</v>
      </c>
      <c r="X1192" s="149" t="s">
        <v>100</v>
      </c>
      <c r="Y1192" s="148" t="s">
        <v>114</v>
      </c>
      <c r="Z1192" s="148">
        <v>3.01</v>
      </c>
      <c r="AA1192" s="149">
        <v>1</v>
      </c>
      <c r="AB1192" s="148" t="s">
        <v>630</v>
      </c>
      <c r="AC1192" s="148" t="s">
        <v>635</v>
      </c>
      <c r="AD1192" s="149" t="s">
        <v>777</v>
      </c>
      <c r="AE1192" s="148" t="s">
        <v>350</v>
      </c>
      <c r="AF1192" s="148"/>
      <c r="AG1192" s="149"/>
      <c r="AH1192" s="148"/>
      <c r="AI1192" s="148"/>
      <c r="AJ1192" s="149"/>
      <c r="AK1192" s="148" t="str">
        <f t="shared" si="54"/>
        <v>GFS</v>
      </c>
      <c r="AL1192" s="148" t="str">
        <f t="shared" si="55"/>
        <v>Non- ICB</v>
      </c>
      <c r="AM1192" s="196" t="str">
        <f t="shared" si="56"/>
        <v>GFS/Non- ICB</v>
      </c>
    </row>
    <row r="1193" spans="1:39" x14ac:dyDescent="0.25">
      <c r="A1193" s="195" t="str">
        <f>IF(ISERROR(MATCH(H1193,PriorMonth!H:H,0)),"New","Unresolved")</f>
        <v>New</v>
      </c>
      <c r="B1193" s="148">
        <v>1770</v>
      </c>
      <c r="C1193" s="149" t="s">
        <v>256</v>
      </c>
      <c r="D1193" s="148" t="s">
        <v>15</v>
      </c>
      <c r="E1193" s="148">
        <v>1750</v>
      </c>
      <c r="F1193" s="149" t="s">
        <v>159</v>
      </c>
      <c r="G1193" s="148" t="s">
        <v>18</v>
      </c>
      <c r="H1193" s="148">
        <v>170000001181</v>
      </c>
      <c r="I1193" s="149" t="s">
        <v>61</v>
      </c>
      <c r="J1193" s="148" t="s">
        <v>1018</v>
      </c>
      <c r="K1193" s="148">
        <v>42858</v>
      </c>
      <c r="L1193" s="149">
        <v>35</v>
      </c>
      <c r="M1193" s="148" t="s">
        <v>122</v>
      </c>
      <c r="N1193" s="148" t="s">
        <v>41</v>
      </c>
      <c r="O1193" s="149">
        <v>42892</v>
      </c>
      <c r="P1193" s="148" t="s">
        <v>1878</v>
      </c>
      <c r="Q1193" s="148">
        <v>1</v>
      </c>
      <c r="R1193" s="149" t="s">
        <v>33</v>
      </c>
      <c r="S1193" s="148">
        <v>3372.5</v>
      </c>
      <c r="T1193" s="148" t="s">
        <v>248</v>
      </c>
      <c r="U1193" s="149">
        <v>3005.53</v>
      </c>
      <c r="V1193" s="148" t="s">
        <v>257</v>
      </c>
      <c r="W1193" s="148">
        <v>24828.523397066539</v>
      </c>
      <c r="X1193" s="149" t="s">
        <v>100</v>
      </c>
      <c r="Y1193" s="148" t="s">
        <v>114</v>
      </c>
      <c r="Z1193" s="148">
        <v>3.01</v>
      </c>
      <c r="AA1193" s="149">
        <v>1</v>
      </c>
      <c r="AB1193" s="148" t="s">
        <v>630</v>
      </c>
      <c r="AC1193" s="148" t="s">
        <v>2129</v>
      </c>
      <c r="AD1193" s="149" t="s">
        <v>3034</v>
      </c>
      <c r="AE1193" s="148" t="s">
        <v>349</v>
      </c>
      <c r="AF1193" s="148"/>
      <c r="AG1193" s="149"/>
      <c r="AH1193" s="148"/>
      <c r="AI1193" s="148"/>
      <c r="AJ1193" s="149"/>
      <c r="AK1193" s="148" t="str">
        <f t="shared" si="54"/>
        <v>Non-GFS</v>
      </c>
      <c r="AL1193" s="148" t="str">
        <f t="shared" si="55"/>
        <v>Non- ICB</v>
      </c>
      <c r="AM1193" s="196" t="str">
        <f t="shared" si="56"/>
        <v>Non-GFS/Non- ICB</v>
      </c>
    </row>
    <row r="1194" spans="1:39" x14ac:dyDescent="0.25">
      <c r="A1194" s="195" t="str">
        <f>IF(ISERROR(MATCH(H1194,PriorMonth!H:H,0)),"New","Unresolved")</f>
        <v>New</v>
      </c>
      <c r="B1194" s="148">
        <v>95</v>
      </c>
      <c r="C1194" s="149" t="s">
        <v>153</v>
      </c>
      <c r="D1194" s="148" t="s">
        <v>17</v>
      </c>
      <c r="E1194" s="148">
        <v>8110</v>
      </c>
      <c r="F1194" s="149" t="s">
        <v>116</v>
      </c>
      <c r="G1194" s="148" t="s">
        <v>15</v>
      </c>
      <c r="H1194" s="148">
        <v>950110011122</v>
      </c>
      <c r="I1194" s="149" t="s">
        <v>58</v>
      </c>
      <c r="J1194" s="148" t="s">
        <v>195</v>
      </c>
      <c r="K1194" s="148">
        <v>42821</v>
      </c>
      <c r="L1194" s="149">
        <v>72</v>
      </c>
      <c r="M1194" s="148" t="s">
        <v>118</v>
      </c>
      <c r="N1194" s="148" t="s">
        <v>41</v>
      </c>
      <c r="O1194" s="149">
        <v>42892</v>
      </c>
      <c r="P1194" s="148" t="s">
        <v>1878</v>
      </c>
      <c r="Q1194" s="148">
        <v>1</v>
      </c>
      <c r="R1194" s="149" t="s">
        <v>33</v>
      </c>
      <c r="S1194" s="148">
        <v>3000</v>
      </c>
      <c r="T1194" s="148" t="s">
        <v>100</v>
      </c>
      <c r="U1194" s="149">
        <v>3000</v>
      </c>
      <c r="V1194" s="148" t="s">
        <v>100</v>
      </c>
      <c r="W1194" s="148">
        <v>3000</v>
      </c>
      <c r="X1194" s="149" t="s">
        <v>100</v>
      </c>
      <c r="Y1194" s="148" t="s">
        <v>114</v>
      </c>
      <c r="Z1194" s="148">
        <v>3</v>
      </c>
      <c r="AA1194" s="149">
        <v>1</v>
      </c>
      <c r="AB1194" s="148" t="s">
        <v>629</v>
      </c>
      <c r="AC1194" s="148" t="s">
        <v>447</v>
      </c>
      <c r="AD1194" s="149" t="s">
        <v>2731</v>
      </c>
      <c r="AE1194" s="148" t="s">
        <v>349</v>
      </c>
      <c r="AF1194" s="148"/>
      <c r="AG1194" s="149"/>
      <c r="AH1194" s="148"/>
      <c r="AI1194" s="148"/>
      <c r="AJ1194" s="149"/>
      <c r="AK1194" s="148" t="str">
        <f t="shared" si="54"/>
        <v>GFS</v>
      </c>
      <c r="AL1194" s="148" t="str">
        <f t="shared" si="55"/>
        <v>Non- ICB</v>
      </c>
      <c r="AM1194" s="196" t="str">
        <f t="shared" si="56"/>
        <v>GFS/Non- ICB</v>
      </c>
    </row>
    <row r="1195" spans="1:39" x14ac:dyDescent="0.25">
      <c r="A1195" s="195" t="str">
        <f>IF(ISERROR(MATCH(H1195,PriorMonth!H:H,0)),"New","Unresolved")</f>
        <v>Unresolved</v>
      </c>
      <c r="B1195" s="148">
        <v>8520</v>
      </c>
      <c r="C1195" s="149" t="s">
        <v>842</v>
      </c>
      <c r="D1195" s="148" t="s">
        <v>19</v>
      </c>
      <c r="E1195" s="148">
        <v>199</v>
      </c>
      <c r="F1195" s="149" t="s">
        <v>137</v>
      </c>
      <c r="G1195" s="148" t="s">
        <v>22</v>
      </c>
      <c r="H1195" s="148" t="s">
        <v>1726</v>
      </c>
      <c r="I1195" s="149" t="s">
        <v>54</v>
      </c>
      <c r="J1195" s="148" t="s">
        <v>381</v>
      </c>
      <c r="K1195" s="148">
        <v>42768</v>
      </c>
      <c r="L1195" s="149">
        <v>125</v>
      </c>
      <c r="M1195" s="148" t="s">
        <v>118</v>
      </c>
      <c r="N1195" s="148" t="s">
        <v>41</v>
      </c>
      <c r="O1195" s="149">
        <v>42830</v>
      </c>
      <c r="P1195" s="148" t="s">
        <v>838</v>
      </c>
      <c r="Q1195" s="148">
        <v>63</v>
      </c>
      <c r="R1195" s="149" t="s">
        <v>35</v>
      </c>
      <c r="S1195" s="148">
        <v>216911</v>
      </c>
      <c r="T1195" s="148" t="s">
        <v>197</v>
      </c>
      <c r="U1195" s="149">
        <v>2998.75</v>
      </c>
      <c r="V1195" s="148" t="s">
        <v>197</v>
      </c>
      <c r="W1195" s="148">
        <v>216910.91372027082</v>
      </c>
      <c r="X1195" s="149" t="s">
        <v>100</v>
      </c>
      <c r="Y1195" s="148" t="s">
        <v>114</v>
      </c>
      <c r="Z1195" s="148">
        <v>3</v>
      </c>
      <c r="AA1195" s="149">
        <v>1</v>
      </c>
      <c r="AB1195" s="148" t="s">
        <v>630</v>
      </c>
      <c r="AC1195" s="148" t="s">
        <v>484</v>
      </c>
      <c r="AD1195" s="149" t="s">
        <v>363</v>
      </c>
      <c r="AE1195" s="148" t="s">
        <v>350</v>
      </c>
      <c r="AF1195" s="148"/>
      <c r="AG1195" s="149"/>
      <c r="AH1195" s="148"/>
      <c r="AI1195" s="148"/>
      <c r="AJ1195" s="149"/>
      <c r="AK1195" s="148" t="str">
        <f t="shared" si="54"/>
        <v>Non-GFS</v>
      </c>
      <c r="AL1195" s="148" t="str">
        <f t="shared" si="55"/>
        <v>Non- ICB</v>
      </c>
      <c r="AM1195" s="196" t="str">
        <f t="shared" si="56"/>
        <v>Non-GFS/Non- ICB</v>
      </c>
    </row>
    <row r="1196" spans="1:39" x14ac:dyDescent="0.25">
      <c r="A1196" s="195" t="str">
        <f>IF(ISERROR(MATCH(H1196,PriorMonth!H:H,0)),"New","Unresolved")</f>
        <v>Unresolved</v>
      </c>
      <c r="B1196" s="148">
        <v>8520</v>
      </c>
      <c r="C1196" s="149" t="s">
        <v>842</v>
      </c>
      <c r="D1196" s="148" t="s">
        <v>19</v>
      </c>
      <c r="E1196" s="148">
        <v>95</v>
      </c>
      <c r="F1196" s="149" t="s">
        <v>153</v>
      </c>
      <c r="G1196" s="148" t="s">
        <v>17</v>
      </c>
      <c r="H1196" s="148">
        <v>85200710012978</v>
      </c>
      <c r="I1196" s="149" t="s">
        <v>277</v>
      </c>
      <c r="J1196" s="148" t="s">
        <v>221</v>
      </c>
      <c r="K1196" s="148">
        <v>42643</v>
      </c>
      <c r="L1196" s="149">
        <v>250</v>
      </c>
      <c r="M1196" s="148" t="s">
        <v>122</v>
      </c>
      <c r="N1196" s="148" t="s">
        <v>41</v>
      </c>
      <c r="O1196" s="149">
        <v>42709</v>
      </c>
      <c r="P1196" s="148" t="s">
        <v>651</v>
      </c>
      <c r="Q1196" s="148">
        <v>184</v>
      </c>
      <c r="R1196" s="149" t="s">
        <v>37</v>
      </c>
      <c r="S1196" s="148">
        <v>216000</v>
      </c>
      <c r="T1196" s="148" t="s">
        <v>197</v>
      </c>
      <c r="U1196" s="149">
        <v>2986.16</v>
      </c>
      <c r="V1196" s="148" t="s">
        <v>197</v>
      </c>
      <c r="W1196" s="148">
        <v>216000.23146808633</v>
      </c>
      <c r="X1196" s="149" t="s">
        <v>100</v>
      </c>
      <c r="Y1196" s="148" t="s">
        <v>114</v>
      </c>
      <c r="Z1196" s="148">
        <v>2.99</v>
      </c>
      <c r="AA1196" s="149">
        <v>1</v>
      </c>
      <c r="AB1196" s="148" t="s">
        <v>630</v>
      </c>
      <c r="AC1196" s="148" t="s">
        <v>422</v>
      </c>
      <c r="AD1196" s="149" t="s">
        <v>2019</v>
      </c>
      <c r="AE1196" s="148" t="s">
        <v>350</v>
      </c>
      <c r="AF1196" s="148"/>
      <c r="AG1196" s="149"/>
      <c r="AH1196" s="148"/>
      <c r="AI1196" s="148"/>
      <c r="AJ1196" s="149"/>
      <c r="AK1196" s="148" t="str">
        <f t="shared" si="54"/>
        <v>GFS</v>
      </c>
      <c r="AL1196" s="148" t="str">
        <f t="shared" si="55"/>
        <v>Non- ICB</v>
      </c>
      <c r="AM1196" s="196" t="str">
        <f t="shared" si="56"/>
        <v>GFS/Non- ICB</v>
      </c>
    </row>
    <row r="1197" spans="1:39" x14ac:dyDescent="0.25">
      <c r="A1197" s="195" t="str">
        <f>IF(ISERROR(MATCH(H1197,PriorMonth!H:H,0)),"New","Unresolved")</f>
        <v>Unresolved</v>
      </c>
      <c r="B1197" s="148">
        <v>8520</v>
      </c>
      <c r="C1197" s="149" t="s">
        <v>842</v>
      </c>
      <c r="D1197" s="148" t="s">
        <v>19</v>
      </c>
      <c r="E1197" s="148">
        <v>199</v>
      </c>
      <c r="F1197" s="149" t="s">
        <v>137</v>
      </c>
      <c r="G1197" s="148" t="s">
        <v>22</v>
      </c>
      <c r="H1197" s="148" t="s">
        <v>1677</v>
      </c>
      <c r="I1197" s="149" t="s">
        <v>54</v>
      </c>
      <c r="J1197" s="148" t="s">
        <v>381</v>
      </c>
      <c r="K1197" s="148">
        <v>42768</v>
      </c>
      <c r="L1197" s="149">
        <v>125</v>
      </c>
      <c r="M1197" s="148" t="s">
        <v>118</v>
      </c>
      <c r="N1197" s="148" t="s">
        <v>41</v>
      </c>
      <c r="O1197" s="149">
        <v>42830</v>
      </c>
      <c r="P1197" s="148" t="s">
        <v>838</v>
      </c>
      <c r="Q1197" s="148">
        <v>63</v>
      </c>
      <c r="R1197" s="149" t="s">
        <v>35</v>
      </c>
      <c r="S1197" s="148">
        <v>215664</v>
      </c>
      <c r="T1197" s="148" t="s">
        <v>197</v>
      </c>
      <c r="U1197" s="149">
        <v>2981.51</v>
      </c>
      <c r="V1197" s="148" t="s">
        <v>197</v>
      </c>
      <c r="W1197" s="148">
        <v>215663.87940512702</v>
      </c>
      <c r="X1197" s="149" t="s">
        <v>100</v>
      </c>
      <c r="Y1197" s="148" t="s">
        <v>114</v>
      </c>
      <c r="Z1197" s="148">
        <v>2.98</v>
      </c>
      <c r="AA1197" s="149">
        <v>1</v>
      </c>
      <c r="AB1197" s="148" t="s">
        <v>630</v>
      </c>
      <c r="AC1197" s="148" t="s">
        <v>484</v>
      </c>
      <c r="AD1197" s="149" t="s">
        <v>363</v>
      </c>
      <c r="AE1197" s="148" t="s">
        <v>350</v>
      </c>
      <c r="AF1197" s="148"/>
      <c r="AG1197" s="149"/>
      <c r="AH1197" s="148"/>
      <c r="AI1197" s="148"/>
      <c r="AJ1197" s="149"/>
      <c r="AK1197" s="148" t="str">
        <f t="shared" si="54"/>
        <v>Non-GFS</v>
      </c>
      <c r="AL1197" s="148" t="str">
        <f t="shared" si="55"/>
        <v>Non- ICB</v>
      </c>
      <c r="AM1197" s="196" t="str">
        <f t="shared" si="56"/>
        <v>Non-GFS/Non- ICB</v>
      </c>
    </row>
    <row r="1198" spans="1:39" x14ac:dyDescent="0.25">
      <c r="A1198" s="195" t="str">
        <f>IF(ISERROR(MATCH(H1198,PriorMonth!H:H,0)),"New","Unresolved")</f>
        <v>Unresolved</v>
      </c>
      <c r="B1198" s="148">
        <v>199</v>
      </c>
      <c r="C1198" s="149" t="s">
        <v>137</v>
      </c>
      <c r="D1198" s="148" t="s">
        <v>22</v>
      </c>
      <c r="E1198" s="148">
        <v>8113</v>
      </c>
      <c r="F1198" s="149" t="s">
        <v>201</v>
      </c>
      <c r="G1198" s="148" t="s">
        <v>22</v>
      </c>
      <c r="H1198" s="148" t="s">
        <v>1790</v>
      </c>
      <c r="I1198" s="149" t="s">
        <v>54</v>
      </c>
      <c r="J1198" s="148" t="s">
        <v>329</v>
      </c>
      <c r="K1198" s="148">
        <v>42773</v>
      </c>
      <c r="L1198" s="149">
        <v>120</v>
      </c>
      <c r="M1198" s="148" t="s">
        <v>118</v>
      </c>
      <c r="N1198" s="148" t="s">
        <v>41</v>
      </c>
      <c r="O1198" s="149">
        <v>42830</v>
      </c>
      <c r="P1198" s="148" t="s">
        <v>838</v>
      </c>
      <c r="Q1198" s="148">
        <v>63</v>
      </c>
      <c r="R1198" s="149" t="s">
        <v>35</v>
      </c>
      <c r="S1198" s="148">
        <v>3335</v>
      </c>
      <c r="T1198" s="148" t="s">
        <v>248</v>
      </c>
      <c r="U1198" s="149">
        <v>2972.11</v>
      </c>
      <c r="V1198" s="148" t="s">
        <v>248</v>
      </c>
      <c r="W1198" s="148">
        <v>3335.0045142081417</v>
      </c>
      <c r="X1198" s="149" t="s">
        <v>100</v>
      </c>
      <c r="Y1198" s="148" t="s">
        <v>107</v>
      </c>
      <c r="Z1198" s="148">
        <v>2.97</v>
      </c>
      <c r="AA1198" s="149">
        <v>1</v>
      </c>
      <c r="AB1198" s="148" t="s">
        <v>629</v>
      </c>
      <c r="AC1198" s="148" t="s">
        <v>439</v>
      </c>
      <c r="AD1198" s="149" t="s">
        <v>637</v>
      </c>
      <c r="AE1198" s="148" t="s">
        <v>349</v>
      </c>
      <c r="AF1198" s="148"/>
      <c r="AG1198" s="149"/>
      <c r="AH1198" s="148"/>
      <c r="AI1198" s="148"/>
      <c r="AJ1198" s="149"/>
      <c r="AK1198" s="148" t="str">
        <f t="shared" si="54"/>
        <v>Non-GFS</v>
      </c>
      <c r="AL1198" s="148" t="str">
        <f t="shared" si="55"/>
        <v>Non- ICB</v>
      </c>
      <c r="AM1198" s="196" t="str">
        <f t="shared" si="56"/>
        <v>Non-GFS/Non- ICB</v>
      </c>
    </row>
    <row r="1199" spans="1:39" x14ac:dyDescent="0.25">
      <c r="A1199" s="195" t="str">
        <f>IF(ISERROR(MATCH(H1199,PriorMonth!H:H,0)),"New","Unresolved")</f>
        <v>New</v>
      </c>
      <c r="B1199" s="148">
        <v>8520</v>
      </c>
      <c r="C1199" s="149" t="s">
        <v>842</v>
      </c>
      <c r="D1199" s="148" t="s">
        <v>19</v>
      </c>
      <c r="E1199" s="148">
        <v>1750</v>
      </c>
      <c r="F1199" s="149" t="s">
        <v>159</v>
      </c>
      <c r="G1199" s="148" t="s">
        <v>18</v>
      </c>
      <c r="H1199" s="148">
        <v>85201420001863</v>
      </c>
      <c r="I1199" s="149" t="s">
        <v>538</v>
      </c>
      <c r="J1199" s="148" t="s">
        <v>267</v>
      </c>
      <c r="K1199" s="148">
        <v>42888</v>
      </c>
      <c r="L1199" s="149">
        <v>5</v>
      </c>
      <c r="M1199" s="148" t="s">
        <v>111</v>
      </c>
      <c r="N1199" s="148" t="s">
        <v>42</v>
      </c>
      <c r="O1199" s="149">
        <v>42893</v>
      </c>
      <c r="P1199" s="148" t="s">
        <v>1878</v>
      </c>
      <c r="Q1199" s="148">
        <v>0</v>
      </c>
      <c r="R1199" s="149" t="s">
        <v>33</v>
      </c>
      <c r="S1199" s="148">
        <v>213400.44</v>
      </c>
      <c r="T1199" s="148" t="s">
        <v>197</v>
      </c>
      <c r="U1199" s="149">
        <v>2950.22</v>
      </c>
      <c r="V1199" s="148" t="s">
        <v>197</v>
      </c>
      <c r="W1199" s="148">
        <v>213400.55552340721</v>
      </c>
      <c r="X1199" s="149" t="s">
        <v>100</v>
      </c>
      <c r="Y1199" s="148" t="s">
        <v>114</v>
      </c>
      <c r="Z1199" s="148">
        <v>2.95</v>
      </c>
      <c r="AA1199" s="149">
        <v>1</v>
      </c>
      <c r="AB1199" s="148" t="s">
        <v>630</v>
      </c>
      <c r="AC1199" s="148" t="s">
        <v>2042</v>
      </c>
      <c r="AD1199" s="149" t="s">
        <v>2043</v>
      </c>
      <c r="AE1199" s="148" t="s">
        <v>350</v>
      </c>
      <c r="AF1199" s="148"/>
      <c r="AG1199" s="149"/>
      <c r="AH1199" s="148"/>
      <c r="AI1199" s="148"/>
      <c r="AJ1199" s="149"/>
      <c r="AK1199" s="148" t="str">
        <f t="shared" si="54"/>
        <v>GFS</v>
      </c>
      <c r="AL1199" s="148" t="str">
        <f t="shared" si="55"/>
        <v>ICB</v>
      </c>
      <c r="AM1199" s="196" t="str">
        <f t="shared" si="56"/>
        <v>GFS/ICB</v>
      </c>
    </row>
    <row r="1200" spans="1:39" x14ac:dyDescent="0.25">
      <c r="A1200" s="195" t="str">
        <f>IF(ISERROR(MATCH(H1200,PriorMonth!H:H,0)),"New","Unresolved")</f>
        <v>New</v>
      </c>
      <c r="B1200" s="148">
        <v>8520</v>
      </c>
      <c r="C1200" s="149" t="s">
        <v>842</v>
      </c>
      <c r="D1200" s="148" t="s">
        <v>19</v>
      </c>
      <c r="E1200" s="148">
        <v>3036</v>
      </c>
      <c r="F1200" s="149" t="s">
        <v>202</v>
      </c>
      <c r="G1200" s="148" t="s">
        <v>23</v>
      </c>
      <c r="H1200" s="148">
        <v>85200310087831</v>
      </c>
      <c r="I1200" s="149" t="s">
        <v>59</v>
      </c>
      <c r="J1200" s="148" t="s">
        <v>320</v>
      </c>
      <c r="K1200" s="148">
        <v>42857</v>
      </c>
      <c r="L1200" s="149">
        <v>36</v>
      </c>
      <c r="M1200" s="148" t="s">
        <v>122</v>
      </c>
      <c r="N1200" s="148" t="s">
        <v>41</v>
      </c>
      <c r="O1200" s="149">
        <v>42893</v>
      </c>
      <c r="P1200" s="148" t="s">
        <v>1878</v>
      </c>
      <c r="Q1200" s="148">
        <v>0</v>
      </c>
      <c r="R1200" s="149" t="s">
        <v>33</v>
      </c>
      <c r="S1200" s="148">
        <v>212000</v>
      </c>
      <c r="T1200" s="148" t="s">
        <v>197</v>
      </c>
      <c r="U1200" s="149">
        <v>2930.86</v>
      </c>
      <c r="V1200" s="148" t="s">
        <v>197</v>
      </c>
      <c r="W1200" s="148">
        <v>212000.17360106477</v>
      </c>
      <c r="X1200" s="149" t="s">
        <v>100</v>
      </c>
      <c r="Y1200" s="148" t="s">
        <v>114</v>
      </c>
      <c r="Z1200" s="148">
        <v>2.93</v>
      </c>
      <c r="AA1200" s="149">
        <v>1</v>
      </c>
      <c r="AB1200" s="148" t="s">
        <v>630</v>
      </c>
      <c r="AC1200" s="148" t="s">
        <v>1397</v>
      </c>
      <c r="AD1200" s="149" t="s">
        <v>2833</v>
      </c>
      <c r="AE1200" s="148" t="s">
        <v>350</v>
      </c>
      <c r="AF1200" s="148"/>
      <c r="AG1200" s="149"/>
      <c r="AH1200" s="148"/>
      <c r="AI1200" s="148"/>
      <c r="AJ1200" s="149"/>
      <c r="AK1200" s="148" t="str">
        <f t="shared" si="54"/>
        <v>GFS</v>
      </c>
      <c r="AL1200" s="148" t="str">
        <f t="shared" si="55"/>
        <v>Non- ICB</v>
      </c>
      <c r="AM1200" s="196" t="str">
        <f t="shared" si="56"/>
        <v>GFS/Non- ICB</v>
      </c>
    </row>
    <row r="1201" spans="1:39" x14ac:dyDescent="0.25">
      <c r="A1201" s="195" t="str">
        <f>IF(ISERROR(MATCH(H1201,PriorMonth!H:H,0)),"New","Unresolved")</f>
        <v>Unresolved</v>
      </c>
      <c r="B1201" s="148">
        <v>8520</v>
      </c>
      <c r="C1201" s="149" t="s">
        <v>842</v>
      </c>
      <c r="D1201" s="148" t="s">
        <v>19</v>
      </c>
      <c r="E1201" s="148">
        <v>1750</v>
      </c>
      <c r="F1201" s="149" t="s">
        <v>159</v>
      </c>
      <c r="G1201" s="148" t="s">
        <v>18</v>
      </c>
      <c r="H1201" s="148">
        <v>85200310087453</v>
      </c>
      <c r="I1201" s="149" t="s">
        <v>57</v>
      </c>
      <c r="J1201" s="148" t="s">
        <v>1754</v>
      </c>
      <c r="K1201" s="148">
        <v>42828</v>
      </c>
      <c r="L1201" s="149">
        <v>65</v>
      </c>
      <c r="M1201" s="148" t="s">
        <v>118</v>
      </c>
      <c r="N1201" s="148" t="s">
        <v>41</v>
      </c>
      <c r="O1201" s="149">
        <v>42831</v>
      </c>
      <c r="P1201" s="148" t="s">
        <v>838</v>
      </c>
      <c r="Q1201" s="148">
        <v>62</v>
      </c>
      <c r="R1201" s="149" t="s">
        <v>35</v>
      </c>
      <c r="S1201" s="148">
        <v>211391.28</v>
      </c>
      <c r="T1201" s="148" t="s">
        <v>197</v>
      </c>
      <c r="U1201" s="149">
        <v>2922.44</v>
      </c>
      <c r="V1201" s="148" t="s">
        <v>197</v>
      </c>
      <c r="W1201" s="148">
        <v>211391.12319888896</v>
      </c>
      <c r="X1201" s="149" t="s">
        <v>100</v>
      </c>
      <c r="Y1201" s="148" t="s">
        <v>114</v>
      </c>
      <c r="Z1201" s="148">
        <v>2.92</v>
      </c>
      <c r="AA1201" s="149">
        <v>1</v>
      </c>
      <c r="AB1201" s="148" t="s">
        <v>630</v>
      </c>
      <c r="AC1201" s="148" t="s">
        <v>949</v>
      </c>
      <c r="AD1201" s="149" t="s">
        <v>1474</v>
      </c>
      <c r="AE1201" s="148" t="s">
        <v>350</v>
      </c>
      <c r="AF1201" s="148"/>
      <c r="AG1201" s="149"/>
      <c r="AH1201" s="148"/>
      <c r="AI1201" s="148"/>
      <c r="AJ1201" s="149"/>
      <c r="AK1201" s="148" t="str">
        <f t="shared" si="54"/>
        <v>GFS</v>
      </c>
      <c r="AL1201" s="148" t="str">
        <f t="shared" si="55"/>
        <v>Non- ICB</v>
      </c>
      <c r="AM1201" s="196" t="str">
        <f t="shared" si="56"/>
        <v>GFS/Non- ICB</v>
      </c>
    </row>
    <row r="1202" spans="1:39" x14ac:dyDescent="0.25">
      <c r="A1202" s="195" t="str">
        <f>IF(ISERROR(MATCH(H1202,PriorMonth!H:H,0)),"New","Unresolved")</f>
        <v>New</v>
      </c>
      <c r="B1202" s="148">
        <v>413</v>
      </c>
      <c r="C1202" s="149" t="s">
        <v>136</v>
      </c>
      <c r="D1202" s="148" t="s">
        <v>13</v>
      </c>
      <c r="E1202" s="148">
        <v>8205</v>
      </c>
      <c r="F1202" s="149" t="s">
        <v>130</v>
      </c>
      <c r="G1202" s="148" t="s">
        <v>14</v>
      </c>
      <c r="H1202" s="148">
        <v>4130110181987</v>
      </c>
      <c r="I1202" s="149" t="s">
        <v>537</v>
      </c>
      <c r="J1202" s="148" t="s">
        <v>150</v>
      </c>
      <c r="K1202" s="148">
        <v>42849</v>
      </c>
      <c r="L1202" s="149">
        <v>44</v>
      </c>
      <c r="M1202" s="148" t="s">
        <v>127</v>
      </c>
      <c r="N1202" s="148" t="s">
        <v>128</v>
      </c>
      <c r="O1202" s="149">
        <v>42892</v>
      </c>
      <c r="P1202" s="148" t="s">
        <v>1878</v>
      </c>
      <c r="Q1202" s="148">
        <v>1</v>
      </c>
      <c r="R1202" s="149" t="s">
        <v>33</v>
      </c>
      <c r="S1202" s="148">
        <v>2897.75</v>
      </c>
      <c r="T1202" s="148" t="s">
        <v>100</v>
      </c>
      <c r="U1202" s="149">
        <v>2897.75</v>
      </c>
      <c r="V1202" s="148" t="s">
        <v>100</v>
      </c>
      <c r="W1202" s="148">
        <v>2897.75</v>
      </c>
      <c r="X1202" s="149" t="s">
        <v>100</v>
      </c>
      <c r="Y1202" s="148" t="s">
        <v>114</v>
      </c>
      <c r="Z1202" s="148">
        <v>2.9</v>
      </c>
      <c r="AA1202" s="149">
        <v>1</v>
      </c>
      <c r="AB1202" s="148" t="s">
        <v>629</v>
      </c>
      <c r="AC1202" s="148" t="s">
        <v>762</v>
      </c>
      <c r="AD1202" s="149" t="s">
        <v>1491</v>
      </c>
      <c r="AE1202" s="148" t="s">
        <v>349</v>
      </c>
      <c r="AF1202" s="148"/>
      <c r="AG1202" s="149"/>
      <c r="AH1202" s="148"/>
      <c r="AI1202" s="148"/>
      <c r="AJ1202" s="149"/>
      <c r="AK1202" s="148" t="str">
        <f t="shared" si="54"/>
        <v>GFS</v>
      </c>
      <c r="AL1202" s="148" t="str">
        <f t="shared" si="55"/>
        <v>Non- ICB</v>
      </c>
      <c r="AM1202" s="196" t="str">
        <f t="shared" si="56"/>
        <v>GFS/Non- ICB</v>
      </c>
    </row>
    <row r="1203" spans="1:39" x14ac:dyDescent="0.25">
      <c r="A1203" s="195" t="str">
        <f>IF(ISERROR(MATCH(H1203,PriorMonth!H:H,0)),"New","Unresolved")</f>
        <v>New</v>
      </c>
      <c r="B1203" s="148">
        <v>260</v>
      </c>
      <c r="C1203" s="149" t="s">
        <v>113</v>
      </c>
      <c r="D1203" s="148" t="s">
        <v>23</v>
      </c>
      <c r="E1203" s="148">
        <v>413</v>
      </c>
      <c r="F1203" s="149" t="s">
        <v>136</v>
      </c>
      <c r="G1203" s="148" t="s">
        <v>13</v>
      </c>
      <c r="H1203" s="148">
        <v>260013009358</v>
      </c>
      <c r="I1203" s="149" t="s">
        <v>57</v>
      </c>
      <c r="J1203" s="148" t="s">
        <v>204</v>
      </c>
      <c r="K1203" s="148">
        <v>42822</v>
      </c>
      <c r="L1203" s="149">
        <v>71</v>
      </c>
      <c r="M1203" s="148" t="s">
        <v>158</v>
      </c>
      <c r="N1203" s="148" t="s">
        <v>41</v>
      </c>
      <c r="O1203" s="149">
        <v>42893</v>
      </c>
      <c r="P1203" s="148" t="s">
        <v>1878</v>
      </c>
      <c r="Q1203" s="148">
        <v>0</v>
      </c>
      <c r="R1203" s="149" t="s">
        <v>33</v>
      </c>
      <c r="S1203" s="148">
        <v>2536.23</v>
      </c>
      <c r="T1203" s="148" t="s">
        <v>186</v>
      </c>
      <c r="U1203" s="149">
        <v>2903.03</v>
      </c>
      <c r="V1203" s="148" t="s">
        <v>186</v>
      </c>
      <c r="W1203" s="148">
        <v>2536.2322322518216</v>
      </c>
      <c r="X1203" s="149" t="s">
        <v>100</v>
      </c>
      <c r="Y1203" s="148" t="s">
        <v>114</v>
      </c>
      <c r="Z1203" s="148">
        <v>2.9</v>
      </c>
      <c r="AA1203" s="149">
        <v>1</v>
      </c>
      <c r="AB1203" s="148" t="s">
        <v>629</v>
      </c>
      <c r="AC1203" s="148" t="s">
        <v>477</v>
      </c>
      <c r="AD1203" s="149" t="s">
        <v>403</v>
      </c>
      <c r="AE1203" s="148" t="s">
        <v>349</v>
      </c>
      <c r="AF1203" s="148"/>
      <c r="AG1203" s="149"/>
      <c r="AH1203" s="148"/>
      <c r="AI1203" s="148"/>
      <c r="AJ1203" s="149"/>
      <c r="AK1203" s="148" t="str">
        <f t="shared" si="54"/>
        <v>GFS</v>
      </c>
      <c r="AL1203" s="148" t="str">
        <f t="shared" si="55"/>
        <v>Non- ICB</v>
      </c>
      <c r="AM1203" s="196" t="str">
        <f t="shared" si="56"/>
        <v>GFS/Non- ICB</v>
      </c>
    </row>
    <row r="1204" spans="1:39" x14ac:dyDescent="0.25">
      <c r="A1204" s="195" t="str">
        <f>IF(ISERROR(MATCH(H1204,PriorMonth!H:H,0)),"New","Unresolved")</f>
        <v>Unresolved</v>
      </c>
      <c r="B1204" s="148">
        <v>8520</v>
      </c>
      <c r="C1204" s="149" t="s">
        <v>842</v>
      </c>
      <c r="D1204" s="148" t="s">
        <v>19</v>
      </c>
      <c r="E1204" s="148">
        <v>8115</v>
      </c>
      <c r="F1204" s="149" t="s">
        <v>654</v>
      </c>
      <c r="G1204" s="148" t="s">
        <v>22</v>
      </c>
      <c r="H1204" s="148" t="s">
        <v>1595</v>
      </c>
      <c r="I1204" s="149" t="s">
        <v>538</v>
      </c>
      <c r="J1204" s="148" t="s">
        <v>381</v>
      </c>
      <c r="K1204" s="148">
        <v>42769</v>
      </c>
      <c r="L1204" s="149">
        <v>124</v>
      </c>
      <c r="M1204" s="148" t="s">
        <v>111</v>
      </c>
      <c r="N1204" s="148" t="s">
        <v>42</v>
      </c>
      <c r="O1204" s="149">
        <v>42830</v>
      </c>
      <c r="P1204" s="148" t="s">
        <v>838</v>
      </c>
      <c r="Q1204" s="148">
        <v>63</v>
      </c>
      <c r="R1204" s="149" t="s">
        <v>35</v>
      </c>
      <c r="S1204" s="148">
        <v>209772</v>
      </c>
      <c r="T1204" s="148" t="s">
        <v>197</v>
      </c>
      <c r="U1204" s="149">
        <v>2900.06</v>
      </c>
      <c r="V1204" s="148" t="s">
        <v>197</v>
      </c>
      <c r="W1204" s="148">
        <v>209772.29327006539</v>
      </c>
      <c r="X1204" s="149" t="s">
        <v>100</v>
      </c>
      <c r="Y1204" s="148" t="s">
        <v>114</v>
      </c>
      <c r="Z1204" s="148">
        <v>2.9</v>
      </c>
      <c r="AA1204" s="149">
        <v>1</v>
      </c>
      <c r="AB1204" s="148" t="s">
        <v>630</v>
      </c>
      <c r="AC1204" s="148" t="s">
        <v>513</v>
      </c>
      <c r="AD1204" s="149" t="s">
        <v>402</v>
      </c>
      <c r="AE1204" s="148" t="s">
        <v>350</v>
      </c>
      <c r="AF1204" s="148"/>
      <c r="AG1204" s="149"/>
      <c r="AH1204" s="148"/>
      <c r="AI1204" s="148"/>
      <c r="AJ1204" s="149"/>
      <c r="AK1204" s="148" t="str">
        <f t="shared" si="54"/>
        <v>Non-GFS</v>
      </c>
      <c r="AL1204" s="148" t="str">
        <f t="shared" si="55"/>
        <v>Non- ICB</v>
      </c>
      <c r="AM1204" s="196" t="str">
        <f t="shared" si="56"/>
        <v>Non-GFS/Non- ICB</v>
      </c>
    </row>
    <row r="1205" spans="1:39" x14ac:dyDescent="0.25">
      <c r="A1205" s="195" t="str">
        <f>IF(ISERROR(MATCH(H1205,PriorMonth!H:H,0)),"New","Unresolved")</f>
        <v>Unresolved</v>
      </c>
      <c r="B1205" s="148">
        <v>8520</v>
      </c>
      <c r="C1205" s="149" t="s">
        <v>842</v>
      </c>
      <c r="D1205" s="148" t="s">
        <v>19</v>
      </c>
      <c r="E1205" s="148">
        <v>3011</v>
      </c>
      <c r="F1205" s="149" t="s">
        <v>164</v>
      </c>
      <c r="G1205" s="148" t="s">
        <v>22</v>
      </c>
      <c r="H1205" s="148">
        <v>85200310086714</v>
      </c>
      <c r="I1205" s="149" t="s">
        <v>60</v>
      </c>
      <c r="J1205" s="148" t="s">
        <v>319</v>
      </c>
      <c r="K1205" s="148">
        <v>42773</v>
      </c>
      <c r="L1205" s="149">
        <v>120</v>
      </c>
      <c r="M1205" s="148" t="s">
        <v>118</v>
      </c>
      <c r="N1205" s="148" t="s">
        <v>41</v>
      </c>
      <c r="O1205" s="149">
        <v>42776</v>
      </c>
      <c r="P1205" s="148" t="s">
        <v>838</v>
      </c>
      <c r="Q1205" s="148">
        <v>117</v>
      </c>
      <c r="R1205" s="149" t="s">
        <v>36</v>
      </c>
      <c r="S1205" s="148">
        <v>208077.78</v>
      </c>
      <c r="T1205" s="148" t="s">
        <v>197</v>
      </c>
      <c r="U1205" s="149">
        <v>2876.63</v>
      </c>
      <c r="V1205" s="148" t="s">
        <v>197</v>
      </c>
      <c r="W1205" s="148">
        <v>208077.5128754123</v>
      </c>
      <c r="X1205" s="149" t="s">
        <v>100</v>
      </c>
      <c r="Y1205" s="148" t="s">
        <v>114</v>
      </c>
      <c r="Z1205" s="148">
        <v>2.88</v>
      </c>
      <c r="AA1205" s="149">
        <v>1</v>
      </c>
      <c r="AB1205" s="148" t="s">
        <v>630</v>
      </c>
      <c r="AC1205" s="148" t="s">
        <v>635</v>
      </c>
      <c r="AD1205" s="149" t="s">
        <v>553</v>
      </c>
      <c r="AE1205" s="148" t="s">
        <v>350</v>
      </c>
      <c r="AF1205" s="148"/>
      <c r="AG1205" s="149"/>
      <c r="AH1205" s="148"/>
      <c r="AI1205" s="148"/>
      <c r="AJ1205" s="149"/>
      <c r="AK1205" s="148" t="str">
        <f t="shared" si="54"/>
        <v>GFS</v>
      </c>
      <c r="AL1205" s="148" t="str">
        <f t="shared" si="55"/>
        <v>Non- ICB</v>
      </c>
      <c r="AM1205" s="196" t="str">
        <f t="shared" si="56"/>
        <v>GFS/Non- ICB</v>
      </c>
    </row>
    <row r="1206" spans="1:39" x14ac:dyDescent="0.25">
      <c r="A1206" s="195" t="str">
        <f>IF(ISERROR(MATCH(H1206,PriorMonth!H:H,0)),"New","Unresolved")</f>
        <v>Unresolved</v>
      </c>
      <c r="B1206" s="148">
        <v>8520</v>
      </c>
      <c r="C1206" s="149" t="s">
        <v>842</v>
      </c>
      <c r="D1206" s="148" t="s">
        <v>19</v>
      </c>
      <c r="E1206" s="148">
        <v>1320</v>
      </c>
      <c r="F1206" s="149" t="s">
        <v>188</v>
      </c>
      <c r="G1206" s="148" t="s">
        <v>21</v>
      </c>
      <c r="H1206" s="148" t="s">
        <v>1641</v>
      </c>
      <c r="I1206" s="149" t="s">
        <v>54</v>
      </c>
      <c r="J1206" s="148" t="s">
        <v>381</v>
      </c>
      <c r="K1206" s="148">
        <v>42769</v>
      </c>
      <c r="L1206" s="149">
        <v>124</v>
      </c>
      <c r="M1206" s="148" t="s">
        <v>111</v>
      </c>
      <c r="N1206" s="148" t="s">
        <v>42</v>
      </c>
      <c r="O1206" s="149">
        <v>42831</v>
      </c>
      <c r="P1206" s="148" t="s">
        <v>838</v>
      </c>
      <c r="Q1206" s="148">
        <v>62</v>
      </c>
      <c r="R1206" s="149" t="s">
        <v>35</v>
      </c>
      <c r="S1206" s="148">
        <v>208041</v>
      </c>
      <c r="T1206" s="148" t="s">
        <v>197</v>
      </c>
      <c r="U1206" s="149">
        <v>2876.13</v>
      </c>
      <c r="V1206" s="148" t="s">
        <v>197</v>
      </c>
      <c r="W1206" s="148">
        <v>208041.34598692207</v>
      </c>
      <c r="X1206" s="149" t="s">
        <v>100</v>
      </c>
      <c r="Y1206" s="148" t="s">
        <v>114</v>
      </c>
      <c r="Z1206" s="148">
        <v>2.88</v>
      </c>
      <c r="AA1206" s="149">
        <v>1</v>
      </c>
      <c r="AB1206" s="148" t="s">
        <v>630</v>
      </c>
      <c r="AC1206" s="148" t="s">
        <v>440</v>
      </c>
      <c r="AD1206" s="149" t="s">
        <v>368</v>
      </c>
      <c r="AE1206" s="148" t="s">
        <v>350</v>
      </c>
      <c r="AF1206" s="148"/>
      <c r="AG1206" s="149"/>
      <c r="AH1206" s="148"/>
      <c r="AI1206" s="148"/>
      <c r="AJ1206" s="149"/>
      <c r="AK1206" s="148" t="str">
        <f t="shared" si="54"/>
        <v>Non-GFS</v>
      </c>
      <c r="AL1206" s="148" t="str">
        <f t="shared" si="55"/>
        <v>Non- ICB</v>
      </c>
      <c r="AM1206" s="196" t="str">
        <f t="shared" si="56"/>
        <v>Non-GFS/Non- ICB</v>
      </c>
    </row>
    <row r="1207" spans="1:39" x14ac:dyDescent="0.25">
      <c r="A1207" s="195" t="str">
        <f>IF(ISERROR(MATCH(H1207,PriorMonth!H:H,0)),"New","Unresolved")</f>
        <v>Unresolved</v>
      </c>
      <c r="B1207" s="148">
        <v>8520</v>
      </c>
      <c r="C1207" s="149" t="s">
        <v>842</v>
      </c>
      <c r="D1207" s="148" t="s">
        <v>19</v>
      </c>
      <c r="E1207" s="148">
        <v>1350</v>
      </c>
      <c r="F1207" s="149" t="s">
        <v>124</v>
      </c>
      <c r="G1207" s="148" t="s">
        <v>21</v>
      </c>
      <c r="H1207" s="148" t="s">
        <v>1659</v>
      </c>
      <c r="I1207" s="149" t="s">
        <v>55</v>
      </c>
      <c r="J1207" s="148" t="s">
        <v>381</v>
      </c>
      <c r="K1207" s="148">
        <v>42769</v>
      </c>
      <c r="L1207" s="149">
        <v>124</v>
      </c>
      <c r="M1207" s="148" t="s">
        <v>127</v>
      </c>
      <c r="N1207" s="148" t="s">
        <v>128</v>
      </c>
      <c r="O1207" s="149">
        <v>42831</v>
      </c>
      <c r="P1207" s="148" t="s">
        <v>838</v>
      </c>
      <c r="Q1207" s="148">
        <v>62</v>
      </c>
      <c r="R1207" s="149" t="s">
        <v>35</v>
      </c>
      <c r="S1207" s="148">
        <v>208402</v>
      </c>
      <c r="T1207" s="148" t="s">
        <v>197</v>
      </c>
      <c r="U1207" s="149">
        <v>2881.12</v>
      </c>
      <c r="V1207" s="148" t="s">
        <v>197</v>
      </c>
      <c r="W1207" s="148">
        <v>208402.29153405473</v>
      </c>
      <c r="X1207" s="149" t="s">
        <v>100</v>
      </c>
      <c r="Y1207" s="148" t="s">
        <v>114</v>
      </c>
      <c r="Z1207" s="148">
        <v>2.88</v>
      </c>
      <c r="AA1207" s="149">
        <v>1</v>
      </c>
      <c r="AB1207" s="148" t="s">
        <v>630</v>
      </c>
      <c r="AC1207" s="148" t="s">
        <v>436</v>
      </c>
      <c r="AD1207" s="149" t="s">
        <v>371</v>
      </c>
      <c r="AE1207" s="148" t="s">
        <v>350</v>
      </c>
      <c r="AF1207" s="148"/>
      <c r="AG1207" s="149"/>
      <c r="AH1207" s="148"/>
      <c r="AI1207" s="148"/>
      <c r="AJ1207" s="149"/>
      <c r="AK1207" s="148" t="str">
        <f t="shared" si="54"/>
        <v>Non-GFS</v>
      </c>
      <c r="AL1207" s="148" t="str">
        <f t="shared" si="55"/>
        <v>Non- ICB</v>
      </c>
      <c r="AM1207" s="196" t="str">
        <f t="shared" si="56"/>
        <v>Non-GFS/Non- ICB</v>
      </c>
    </row>
    <row r="1208" spans="1:39" x14ac:dyDescent="0.25">
      <c r="A1208" s="195" t="str">
        <f>IF(ISERROR(MATCH(H1208,PriorMonth!H:H,0)),"New","Unresolved")</f>
        <v>Unresolved</v>
      </c>
      <c r="B1208" s="148">
        <v>8520</v>
      </c>
      <c r="C1208" s="149" t="s">
        <v>842</v>
      </c>
      <c r="D1208" s="148" t="s">
        <v>19</v>
      </c>
      <c r="E1208" s="148">
        <v>199</v>
      </c>
      <c r="F1208" s="149" t="s">
        <v>137</v>
      </c>
      <c r="G1208" s="148" t="s">
        <v>22</v>
      </c>
      <c r="H1208" s="148" t="s">
        <v>1676</v>
      </c>
      <c r="I1208" s="149" t="s">
        <v>277</v>
      </c>
      <c r="J1208" s="148" t="s">
        <v>381</v>
      </c>
      <c r="K1208" s="148">
        <v>42768</v>
      </c>
      <c r="L1208" s="149">
        <v>125</v>
      </c>
      <c r="M1208" s="148" t="s">
        <v>118</v>
      </c>
      <c r="N1208" s="148" t="s">
        <v>41</v>
      </c>
      <c r="O1208" s="149">
        <v>42830</v>
      </c>
      <c r="P1208" s="148" t="s">
        <v>838</v>
      </c>
      <c r="Q1208" s="148">
        <v>63</v>
      </c>
      <c r="R1208" s="149" t="s">
        <v>35</v>
      </c>
      <c r="S1208" s="148">
        <v>207907</v>
      </c>
      <c r="T1208" s="148" t="s">
        <v>197</v>
      </c>
      <c r="U1208" s="149">
        <v>2874.27</v>
      </c>
      <c r="V1208" s="148" t="s">
        <v>197</v>
      </c>
      <c r="W1208" s="148">
        <v>207906.80516173833</v>
      </c>
      <c r="X1208" s="149" t="s">
        <v>100</v>
      </c>
      <c r="Y1208" s="148" t="s">
        <v>114</v>
      </c>
      <c r="Z1208" s="148">
        <v>2.87</v>
      </c>
      <c r="AA1208" s="149">
        <v>1</v>
      </c>
      <c r="AB1208" s="148" t="s">
        <v>630</v>
      </c>
      <c r="AC1208" s="148" t="s">
        <v>484</v>
      </c>
      <c r="AD1208" s="149" t="s">
        <v>363</v>
      </c>
      <c r="AE1208" s="148" t="s">
        <v>350</v>
      </c>
      <c r="AF1208" s="148"/>
      <c r="AG1208" s="149"/>
      <c r="AH1208" s="148"/>
      <c r="AI1208" s="148"/>
      <c r="AJ1208" s="149"/>
      <c r="AK1208" s="148" t="str">
        <f t="shared" si="54"/>
        <v>Non-GFS</v>
      </c>
      <c r="AL1208" s="148" t="str">
        <f t="shared" si="55"/>
        <v>Non- ICB</v>
      </c>
      <c r="AM1208" s="196" t="str">
        <f t="shared" si="56"/>
        <v>Non-GFS/Non- ICB</v>
      </c>
    </row>
    <row r="1209" spans="1:39" x14ac:dyDescent="0.25">
      <c r="A1209" s="195" t="str">
        <f>IF(ISERROR(MATCH(H1209,PriorMonth!H:H,0)),"New","Unresolved")</f>
        <v>New</v>
      </c>
      <c r="B1209" s="148">
        <v>8520</v>
      </c>
      <c r="C1209" s="149" t="s">
        <v>842</v>
      </c>
      <c r="D1209" s="148" t="s">
        <v>19</v>
      </c>
      <c r="E1209" s="148">
        <v>3011</v>
      </c>
      <c r="F1209" s="149" t="s">
        <v>164</v>
      </c>
      <c r="G1209" s="148" t="s">
        <v>22</v>
      </c>
      <c r="H1209" s="148">
        <v>85204510000894</v>
      </c>
      <c r="I1209" s="149" t="s">
        <v>592</v>
      </c>
      <c r="J1209" s="148" t="s">
        <v>230</v>
      </c>
      <c r="K1209" s="148">
        <v>42857</v>
      </c>
      <c r="L1209" s="149">
        <v>36</v>
      </c>
      <c r="M1209" s="148" t="s">
        <v>127</v>
      </c>
      <c r="N1209" s="148" t="s">
        <v>128</v>
      </c>
      <c r="O1209" s="149">
        <v>42892</v>
      </c>
      <c r="P1209" s="148" t="s">
        <v>1878</v>
      </c>
      <c r="Q1209" s="148">
        <v>1</v>
      </c>
      <c r="R1209" s="149" t="s">
        <v>33</v>
      </c>
      <c r="S1209" s="148">
        <v>207919.6</v>
      </c>
      <c r="T1209" s="148" t="s">
        <v>197</v>
      </c>
      <c r="U1209" s="149">
        <v>2874.45</v>
      </c>
      <c r="V1209" s="148" t="s">
        <v>197</v>
      </c>
      <c r="W1209" s="148">
        <v>207919.82524159481</v>
      </c>
      <c r="X1209" s="149" t="s">
        <v>100</v>
      </c>
      <c r="Y1209" s="148" t="s">
        <v>114</v>
      </c>
      <c r="Z1209" s="148">
        <v>2.87</v>
      </c>
      <c r="AA1209" s="149">
        <v>1</v>
      </c>
      <c r="AB1209" s="148" t="s">
        <v>630</v>
      </c>
      <c r="AC1209" s="148" t="s">
        <v>635</v>
      </c>
      <c r="AD1209" s="149" t="s">
        <v>2831</v>
      </c>
      <c r="AE1209" s="148" t="s">
        <v>350</v>
      </c>
      <c r="AF1209" s="148"/>
      <c r="AG1209" s="149"/>
      <c r="AH1209" s="148"/>
      <c r="AI1209" s="148"/>
      <c r="AJ1209" s="149"/>
      <c r="AK1209" s="148" t="str">
        <f t="shared" si="54"/>
        <v>GFS</v>
      </c>
      <c r="AL1209" s="148" t="str">
        <f t="shared" si="55"/>
        <v>Non- ICB</v>
      </c>
      <c r="AM1209" s="196" t="str">
        <f t="shared" si="56"/>
        <v>GFS/Non- ICB</v>
      </c>
    </row>
    <row r="1210" spans="1:39" x14ac:dyDescent="0.25">
      <c r="A1210" s="195" t="str">
        <f>IF(ISERROR(MATCH(H1210,PriorMonth!H:H,0)),"New","Unresolved")</f>
        <v>Unresolved</v>
      </c>
      <c r="B1210" s="148">
        <v>8520</v>
      </c>
      <c r="C1210" s="149" t="s">
        <v>842</v>
      </c>
      <c r="D1210" s="148" t="s">
        <v>19</v>
      </c>
      <c r="E1210" s="148">
        <v>199</v>
      </c>
      <c r="F1210" s="149" t="s">
        <v>137</v>
      </c>
      <c r="G1210" s="148" t="s">
        <v>22</v>
      </c>
      <c r="H1210" s="148" t="s">
        <v>1718</v>
      </c>
      <c r="I1210" s="149" t="s">
        <v>54</v>
      </c>
      <c r="J1210" s="148" t="s">
        <v>381</v>
      </c>
      <c r="K1210" s="148">
        <v>42768</v>
      </c>
      <c r="L1210" s="149">
        <v>125</v>
      </c>
      <c r="M1210" s="148" t="s">
        <v>118</v>
      </c>
      <c r="N1210" s="148" t="s">
        <v>41</v>
      </c>
      <c r="O1210" s="149">
        <v>42830</v>
      </c>
      <c r="P1210" s="148" t="s">
        <v>838</v>
      </c>
      <c r="Q1210" s="148">
        <v>63</v>
      </c>
      <c r="R1210" s="149" t="s">
        <v>35</v>
      </c>
      <c r="S1210" s="148">
        <v>206147</v>
      </c>
      <c r="T1210" s="148" t="s">
        <v>197</v>
      </c>
      <c r="U1210" s="149">
        <v>2849.94</v>
      </c>
      <c r="V1210" s="148" t="s">
        <v>197</v>
      </c>
      <c r="W1210" s="148">
        <v>206146.9243678028</v>
      </c>
      <c r="X1210" s="149" t="s">
        <v>100</v>
      </c>
      <c r="Y1210" s="148" t="s">
        <v>114</v>
      </c>
      <c r="Z1210" s="148">
        <v>2.85</v>
      </c>
      <c r="AA1210" s="149">
        <v>1</v>
      </c>
      <c r="AB1210" s="148" t="s">
        <v>630</v>
      </c>
      <c r="AC1210" s="148" t="s">
        <v>484</v>
      </c>
      <c r="AD1210" s="149" t="s">
        <v>363</v>
      </c>
      <c r="AE1210" s="148" t="s">
        <v>350</v>
      </c>
      <c r="AF1210" s="148"/>
      <c r="AG1210" s="149"/>
      <c r="AH1210" s="148"/>
      <c r="AI1210" s="148"/>
      <c r="AJ1210" s="149"/>
      <c r="AK1210" s="148" t="str">
        <f t="shared" si="54"/>
        <v>Non-GFS</v>
      </c>
      <c r="AL1210" s="148" t="str">
        <f t="shared" si="55"/>
        <v>Non- ICB</v>
      </c>
      <c r="AM1210" s="196" t="str">
        <f t="shared" si="56"/>
        <v>Non-GFS/Non- ICB</v>
      </c>
    </row>
    <row r="1211" spans="1:39" x14ac:dyDescent="0.25">
      <c r="A1211" s="195" t="str">
        <f>IF(ISERROR(MATCH(H1211,PriorMonth!H:H,0)),"New","Unresolved")</f>
        <v>New</v>
      </c>
      <c r="B1211" s="148">
        <v>260</v>
      </c>
      <c r="C1211" s="149" t="s">
        <v>113</v>
      </c>
      <c r="D1211" s="148" t="s">
        <v>23</v>
      </c>
      <c r="E1211" s="148">
        <v>1350</v>
      </c>
      <c r="F1211" s="149" t="s">
        <v>124</v>
      </c>
      <c r="G1211" s="148" t="s">
        <v>21</v>
      </c>
      <c r="H1211" s="148">
        <v>2600110127937</v>
      </c>
      <c r="I1211" s="149" t="s">
        <v>56</v>
      </c>
      <c r="J1211" s="148" t="s">
        <v>210</v>
      </c>
      <c r="K1211" s="148">
        <v>42821</v>
      </c>
      <c r="L1211" s="149">
        <v>72</v>
      </c>
      <c r="M1211" s="148" t="s">
        <v>111</v>
      </c>
      <c r="N1211" s="148" t="s">
        <v>42</v>
      </c>
      <c r="O1211" s="149">
        <v>42892</v>
      </c>
      <c r="P1211" s="148" t="s">
        <v>1878</v>
      </c>
      <c r="Q1211" s="148">
        <v>1</v>
      </c>
      <c r="R1211" s="149" t="s">
        <v>33</v>
      </c>
      <c r="S1211" s="148">
        <v>27831.53</v>
      </c>
      <c r="T1211" s="148" t="s">
        <v>243</v>
      </c>
      <c r="U1211" s="149">
        <v>2852.82</v>
      </c>
      <c r="V1211" s="148" t="s">
        <v>186</v>
      </c>
      <c r="W1211" s="148">
        <v>2492.3662644935266</v>
      </c>
      <c r="X1211" s="149" t="s">
        <v>100</v>
      </c>
      <c r="Y1211" s="148" t="s">
        <v>114</v>
      </c>
      <c r="Z1211" s="148">
        <v>2.85</v>
      </c>
      <c r="AA1211" s="149">
        <v>1</v>
      </c>
      <c r="AB1211" s="148" t="s">
        <v>629</v>
      </c>
      <c r="AC1211" s="148" t="s">
        <v>436</v>
      </c>
      <c r="AD1211" s="149" t="s">
        <v>358</v>
      </c>
      <c r="AE1211" s="148" t="s">
        <v>350</v>
      </c>
      <c r="AF1211" s="148"/>
      <c r="AG1211" s="149"/>
      <c r="AH1211" s="148"/>
      <c r="AI1211" s="148"/>
      <c r="AJ1211" s="149"/>
      <c r="AK1211" s="148" t="str">
        <f t="shared" si="54"/>
        <v>GFS</v>
      </c>
      <c r="AL1211" s="148" t="str">
        <f t="shared" si="55"/>
        <v>Non- ICB</v>
      </c>
      <c r="AM1211" s="196" t="str">
        <f t="shared" si="56"/>
        <v>GFS/Non- ICB</v>
      </c>
    </row>
    <row r="1212" spans="1:39" x14ac:dyDescent="0.25">
      <c r="A1212" s="195" t="str">
        <f>IF(ISERROR(MATCH(H1212,PriorMonth!H:H,0)),"New","Unresolved")</f>
        <v>Unresolved</v>
      </c>
      <c r="B1212" s="148">
        <v>8520</v>
      </c>
      <c r="C1212" s="149" t="s">
        <v>842</v>
      </c>
      <c r="D1212" s="148" t="s">
        <v>19</v>
      </c>
      <c r="E1212" s="148">
        <v>199</v>
      </c>
      <c r="F1212" s="149" t="s">
        <v>137</v>
      </c>
      <c r="G1212" s="148" t="s">
        <v>22</v>
      </c>
      <c r="H1212" s="148">
        <v>85201810009673</v>
      </c>
      <c r="I1212" s="149" t="s">
        <v>54</v>
      </c>
      <c r="J1212" s="148" t="s">
        <v>575</v>
      </c>
      <c r="K1212" s="148">
        <v>42795</v>
      </c>
      <c r="L1212" s="149">
        <v>98</v>
      </c>
      <c r="M1212" s="148" t="s">
        <v>111</v>
      </c>
      <c r="N1212" s="148" t="s">
        <v>42</v>
      </c>
      <c r="O1212" s="149">
        <v>42860</v>
      </c>
      <c r="P1212" s="148" t="s">
        <v>1878</v>
      </c>
      <c r="Q1212" s="148">
        <v>33</v>
      </c>
      <c r="R1212" s="149" t="s">
        <v>34</v>
      </c>
      <c r="S1212" s="148">
        <v>205770</v>
      </c>
      <c r="T1212" s="148" t="s">
        <v>197</v>
      </c>
      <c r="U1212" s="149">
        <v>2844.73</v>
      </c>
      <c r="V1212" s="148" t="s">
        <v>197</v>
      </c>
      <c r="W1212" s="148">
        <v>205770.0653897344</v>
      </c>
      <c r="X1212" s="149" t="s">
        <v>100</v>
      </c>
      <c r="Y1212" s="148" t="s">
        <v>114</v>
      </c>
      <c r="Z1212" s="148">
        <v>2.84</v>
      </c>
      <c r="AA1212" s="149">
        <v>1</v>
      </c>
      <c r="AB1212" s="148" t="s">
        <v>630</v>
      </c>
      <c r="AC1212" s="148" t="s">
        <v>446</v>
      </c>
      <c r="AD1212" s="149" t="s">
        <v>2059</v>
      </c>
      <c r="AE1212" s="148" t="s">
        <v>350</v>
      </c>
      <c r="AF1212" s="148"/>
      <c r="AG1212" s="149"/>
      <c r="AH1212" s="148"/>
      <c r="AI1212" s="148"/>
      <c r="AJ1212" s="149"/>
      <c r="AK1212" s="148" t="str">
        <f t="shared" si="54"/>
        <v>GFS</v>
      </c>
      <c r="AL1212" s="148" t="str">
        <f t="shared" si="55"/>
        <v>Non- ICB</v>
      </c>
      <c r="AM1212" s="196" t="str">
        <f t="shared" si="56"/>
        <v>GFS/Non- ICB</v>
      </c>
    </row>
    <row r="1213" spans="1:39" x14ac:dyDescent="0.25">
      <c r="A1213" s="195" t="str">
        <f>IF(ISERROR(MATCH(H1213,PriorMonth!H:H,0)),"New","Unresolved")</f>
        <v>New</v>
      </c>
      <c r="B1213" s="148">
        <v>8520</v>
      </c>
      <c r="C1213" s="149" t="s">
        <v>842</v>
      </c>
      <c r="D1213" s="148" t="s">
        <v>19</v>
      </c>
      <c r="E1213" s="148">
        <v>1750</v>
      </c>
      <c r="F1213" s="149" t="s">
        <v>159</v>
      </c>
      <c r="G1213" s="148" t="s">
        <v>18</v>
      </c>
      <c r="H1213" s="148">
        <v>85201120004264</v>
      </c>
      <c r="I1213" s="149" t="s">
        <v>538</v>
      </c>
      <c r="J1213" s="148" t="s">
        <v>68</v>
      </c>
      <c r="K1213" s="148">
        <v>42858</v>
      </c>
      <c r="L1213" s="149">
        <v>35</v>
      </c>
      <c r="M1213" s="148" t="s">
        <v>111</v>
      </c>
      <c r="N1213" s="148" t="s">
        <v>42</v>
      </c>
      <c r="O1213" s="149">
        <v>42893</v>
      </c>
      <c r="P1213" s="148" t="s">
        <v>1878</v>
      </c>
      <c r="Q1213" s="148">
        <v>0</v>
      </c>
      <c r="R1213" s="149" t="s">
        <v>33</v>
      </c>
      <c r="S1213" s="148">
        <v>205726.62</v>
      </c>
      <c r="T1213" s="148" t="s">
        <v>197</v>
      </c>
      <c r="U1213" s="149">
        <v>2844.13</v>
      </c>
      <c r="V1213" s="148" t="s">
        <v>197</v>
      </c>
      <c r="W1213" s="148">
        <v>205726.66512354609</v>
      </c>
      <c r="X1213" s="149" t="s">
        <v>100</v>
      </c>
      <c r="Y1213" s="148" t="s">
        <v>114</v>
      </c>
      <c r="Z1213" s="148">
        <v>2.84</v>
      </c>
      <c r="AA1213" s="149">
        <v>1</v>
      </c>
      <c r="AB1213" s="148" t="s">
        <v>630</v>
      </c>
      <c r="AC1213" s="148" t="s">
        <v>2042</v>
      </c>
      <c r="AD1213" s="149" t="s">
        <v>2043</v>
      </c>
      <c r="AE1213" s="148" t="s">
        <v>350</v>
      </c>
      <c r="AF1213" s="148"/>
      <c r="AG1213" s="149"/>
      <c r="AH1213" s="148"/>
      <c r="AI1213" s="148"/>
      <c r="AJ1213" s="149"/>
      <c r="AK1213" s="148" t="str">
        <f t="shared" si="54"/>
        <v>GFS</v>
      </c>
      <c r="AL1213" s="148" t="str">
        <f t="shared" si="55"/>
        <v>ICB</v>
      </c>
      <c r="AM1213" s="196" t="str">
        <f t="shared" si="56"/>
        <v>GFS/ICB</v>
      </c>
    </row>
    <row r="1214" spans="1:39" x14ac:dyDescent="0.25">
      <c r="A1214" s="195" t="str">
        <f>IF(ISERROR(MATCH(H1214,PriorMonth!H:H,0)),"New","Unresolved")</f>
        <v>Unresolved</v>
      </c>
      <c r="B1214" s="148">
        <v>8520</v>
      </c>
      <c r="C1214" s="149" t="s">
        <v>842</v>
      </c>
      <c r="D1214" s="148" t="s">
        <v>19</v>
      </c>
      <c r="E1214" s="148">
        <v>199</v>
      </c>
      <c r="F1214" s="149" t="s">
        <v>137</v>
      </c>
      <c r="G1214" s="148" t="s">
        <v>22</v>
      </c>
      <c r="H1214" s="148" t="s">
        <v>1699</v>
      </c>
      <c r="I1214" s="149" t="s">
        <v>54</v>
      </c>
      <c r="J1214" s="148" t="s">
        <v>381</v>
      </c>
      <c r="K1214" s="148">
        <v>42768</v>
      </c>
      <c r="L1214" s="149">
        <v>125</v>
      </c>
      <c r="M1214" s="148" t="s">
        <v>118</v>
      </c>
      <c r="N1214" s="148" t="s">
        <v>41</v>
      </c>
      <c r="O1214" s="149">
        <v>42830</v>
      </c>
      <c r="P1214" s="148" t="s">
        <v>838</v>
      </c>
      <c r="Q1214" s="148">
        <v>63</v>
      </c>
      <c r="R1214" s="149" t="s">
        <v>35</v>
      </c>
      <c r="S1214" s="148">
        <v>203754</v>
      </c>
      <c r="T1214" s="148" t="s">
        <v>197</v>
      </c>
      <c r="U1214" s="149">
        <v>2816.86</v>
      </c>
      <c r="V1214" s="148" t="s">
        <v>197</v>
      </c>
      <c r="W1214" s="148">
        <v>203754.1230252879</v>
      </c>
      <c r="X1214" s="149" t="s">
        <v>100</v>
      </c>
      <c r="Y1214" s="148" t="s">
        <v>114</v>
      </c>
      <c r="Z1214" s="148">
        <v>2.82</v>
      </c>
      <c r="AA1214" s="149">
        <v>1</v>
      </c>
      <c r="AB1214" s="148" t="s">
        <v>630</v>
      </c>
      <c r="AC1214" s="148" t="s">
        <v>484</v>
      </c>
      <c r="AD1214" s="149" t="s">
        <v>363</v>
      </c>
      <c r="AE1214" s="148" t="s">
        <v>350</v>
      </c>
      <c r="AF1214" s="148"/>
      <c r="AG1214" s="149"/>
      <c r="AH1214" s="148"/>
      <c r="AI1214" s="148"/>
      <c r="AJ1214" s="149"/>
      <c r="AK1214" s="148" t="str">
        <f t="shared" si="54"/>
        <v>Non-GFS</v>
      </c>
      <c r="AL1214" s="148" t="str">
        <f t="shared" si="55"/>
        <v>Non- ICB</v>
      </c>
      <c r="AM1214" s="196" t="str">
        <f t="shared" si="56"/>
        <v>Non-GFS/Non- ICB</v>
      </c>
    </row>
    <row r="1215" spans="1:39" x14ac:dyDescent="0.25">
      <c r="A1215" s="195" t="str">
        <f>IF(ISERROR(MATCH(H1215,PriorMonth!H:H,0)),"New","Unresolved")</f>
        <v>New</v>
      </c>
      <c r="B1215" s="148">
        <v>95</v>
      </c>
      <c r="C1215" s="149" t="s">
        <v>153</v>
      </c>
      <c r="D1215" s="148" t="s">
        <v>17</v>
      </c>
      <c r="E1215" s="148">
        <v>260</v>
      </c>
      <c r="F1215" s="149" t="s">
        <v>113</v>
      </c>
      <c r="G1215" s="148" t="s">
        <v>23</v>
      </c>
      <c r="H1215" s="148">
        <v>950110011460</v>
      </c>
      <c r="I1215" s="149" t="s">
        <v>58</v>
      </c>
      <c r="J1215" s="148" t="s">
        <v>195</v>
      </c>
      <c r="K1215" s="148">
        <v>42823</v>
      </c>
      <c r="L1215" s="149">
        <v>70</v>
      </c>
      <c r="M1215" s="148" t="s">
        <v>111</v>
      </c>
      <c r="N1215" s="148" t="s">
        <v>42</v>
      </c>
      <c r="O1215" s="149">
        <v>42892</v>
      </c>
      <c r="P1215" s="148" t="s">
        <v>1878</v>
      </c>
      <c r="Q1215" s="148">
        <v>1</v>
      </c>
      <c r="R1215" s="149" t="s">
        <v>33</v>
      </c>
      <c r="S1215" s="148">
        <v>2814</v>
      </c>
      <c r="T1215" s="148" t="s">
        <v>100</v>
      </c>
      <c r="U1215" s="149">
        <v>2814</v>
      </c>
      <c r="V1215" s="148" t="s">
        <v>100</v>
      </c>
      <c r="W1215" s="148">
        <v>2814</v>
      </c>
      <c r="X1215" s="149" t="s">
        <v>100</v>
      </c>
      <c r="Y1215" s="148" t="s">
        <v>114</v>
      </c>
      <c r="Z1215" s="148">
        <v>2.81</v>
      </c>
      <c r="AA1215" s="149">
        <v>1</v>
      </c>
      <c r="AB1215" s="148" t="s">
        <v>629</v>
      </c>
      <c r="AC1215" s="148" t="s">
        <v>442</v>
      </c>
      <c r="AD1215" s="149" t="s">
        <v>2701</v>
      </c>
      <c r="AE1215" s="148" t="s">
        <v>349</v>
      </c>
      <c r="AF1215" s="148"/>
      <c r="AG1215" s="149"/>
      <c r="AH1215" s="148"/>
      <c r="AI1215" s="148"/>
      <c r="AJ1215" s="149"/>
      <c r="AK1215" s="148" t="str">
        <f t="shared" si="54"/>
        <v>GFS</v>
      </c>
      <c r="AL1215" s="148" t="str">
        <f t="shared" si="55"/>
        <v>Non- ICB</v>
      </c>
      <c r="AM1215" s="196" t="str">
        <f t="shared" si="56"/>
        <v>GFS/Non- ICB</v>
      </c>
    </row>
    <row r="1216" spans="1:39" x14ac:dyDescent="0.25">
      <c r="A1216" s="195" t="str">
        <f>IF(ISERROR(MATCH(H1216,PriorMonth!H:H,0)),"New","Unresolved")</f>
        <v>Unresolved</v>
      </c>
      <c r="B1216" s="148">
        <v>8520</v>
      </c>
      <c r="C1216" s="149" t="s">
        <v>842</v>
      </c>
      <c r="D1216" s="148" t="s">
        <v>19</v>
      </c>
      <c r="E1216" s="148">
        <v>199</v>
      </c>
      <c r="F1216" s="149" t="s">
        <v>137</v>
      </c>
      <c r="G1216" s="148" t="s">
        <v>22</v>
      </c>
      <c r="H1216" s="148">
        <v>85202010000897</v>
      </c>
      <c r="I1216" s="149" t="s">
        <v>538</v>
      </c>
      <c r="J1216" s="148" t="s">
        <v>68</v>
      </c>
      <c r="K1216" s="148">
        <v>42614</v>
      </c>
      <c r="L1216" s="149">
        <v>279</v>
      </c>
      <c r="M1216" s="148" t="s">
        <v>111</v>
      </c>
      <c r="N1216" s="148" t="s">
        <v>42</v>
      </c>
      <c r="O1216" s="149">
        <v>42681</v>
      </c>
      <c r="P1216" s="148" t="s">
        <v>651</v>
      </c>
      <c r="Q1216" s="148">
        <v>212</v>
      </c>
      <c r="R1216" s="149" t="s">
        <v>37</v>
      </c>
      <c r="S1216" s="148">
        <v>203300</v>
      </c>
      <c r="T1216" s="148" t="s">
        <v>197</v>
      </c>
      <c r="U1216" s="149">
        <v>2810.58</v>
      </c>
      <c r="V1216" s="148" t="s">
        <v>197</v>
      </c>
      <c r="W1216" s="148">
        <v>203299.86690585036</v>
      </c>
      <c r="X1216" s="149" t="s">
        <v>100</v>
      </c>
      <c r="Y1216" s="148" t="s">
        <v>114</v>
      </c>
      <c r="Z1216" s="148">
        <v>2.81</v>
      </c>
      <c r="AA1216" s="149">
        <v>1</v>
      </c>
      <c r="AB1216" s="148" t="s">
        <v>630</v>
      </c>
      <c r="AC1216" s="148" t="s">
        <v>484</v>
      </c>
      <c r="AD1216" s="149" t="s">
        <v>396</v>
      </c>
      <c r="AE1216" s="148" t="s">
        <v>350</v>
      </c>
      <c r="AF1216" s="148"/>
      <c r="AG1216" s="149"/>
      <c r="AH1216" s="148"/>
      <c r="AI1216" s="148"/>
      <c r="AJ1216" s="149"/>
      <c r="AK1216" s="148" t="str">
        <f t="shared" si="54"/>
        <v>GFS</v>
      </c>
      <c r="AL1216" s="148" t="str">
        <f t="shared" si="55"/>
        <v>Non- ICB</v>
      </c>
      <c r="AM1216" s="196" t="str">
        <f t="shared" si="56"/>
        <v>GFS/Non- ICB</v>
      </c>
    </row>
    <row r="1217" spans="1:39" x14ac:dyDescent="0.25">
      <c r="A1217" s="195" t="str">
        <f>IF(ISERROR(MATCH(H1217,PriorMonth!H:H,0)),"New","Unresolved")</f>
        <v>Unresolved</v>
      </c>
      <c r="B1217" s="148">
        <v>8520</v>
      </c>
      <c r="C1217" s="149" t="s">
        <v>842</v>
      </c>
      <c r="D1217" s="148" t="s">
        <v>19</v>
      </c>
      <c r="E1217" s="148">
        <v>1845</v>
      </c>
      <c r="F1217" s="149" t="s">
        <v>115</v>
      </c>
      <c r="G1217" s="148" t="s">
        <v>19</v>
      </c>
      <c r="H1217" s="148">
        <v>85201810009518</v>
      </c>
      <c r="I1217" s="149" t="s">
        <v>54</v>
      </c>
      <c r="J1217" s="148" t="s">
        <v>575</v>
      </c>
      <c r="K1217" s="148">
        <v>42773</v>
      </c>
      <c r="L1217" s="149">
        <v>120</v>
      </c>
      <c r="M1217" s="148" t="s">
        <v>158</v>
      </c>
      <c r="N1217" s="148" t="s">
        <v>41</v>
      </c>
      <c r="O1217" s="149">
        <v>42776</v>
      </c>
      <c r="P1217" s="148" t="s">
        <v>838</v>
      </c>
      <c r="Q1217" s="148">
        <v>117</v>
      </c>
      <c r="R1217" s="149" t="s">
        <v>36</v>
      </c>
      <c r="S1217" s="148">
        <v>203000</v>
      </c>
      <c r="T1217" s="148" t="s">
        <v>197</v>
      </c>
      <c r="U1217" s="149">
        <v>2806.43</v>
      </c>
      <c r="V1217" s="148" t="s">
        <v>197</v>
      </c>
      <c r="W1217" s="148">
        <v>202999.68173138128</v>
      </c>
      <c r="X1217" s="149" t="s">
        <v>100</v>
      </c>
      <c r="Y1217" s="148" t="s">
        <v>107</v>
      </c>
      <c r="Z1217" s="148">
        <v>2.81</v>
      </c>
      <c r="AA1217" s="149">
        <v>1</v>
      </c>
      <c r="AB1217" s="148" t="s">
        <v>630</v>
      </c>
      <c r="AC1217" s="148" t="s">
        <v>633</v>
      </c>
      <c r="AD1217" s="149" t="s">
        <v>359</v>
      </c>
      <c r="AE1217" s="148" t="s">
        <v>350</v>
      </c>
      <c r="AF1217" s="148"/>
      <c r="AG1217" s="149"/>
      <c r="AH1217" s="148"/>
      <c r="AI1217" s="148"/>
      <c r="AJ1217" s="149"/>
      <c r="AK1217" s="148" t="str">
        <f t="shared" si="54"/>
        <v>GFS</v>
      </c>
      <c r="AL1217" s="148" t="str">
        <f t="shared" si="55"/>
        <v>Non- ICB</v>
      </c>
      <c r="AM1217" s="196" t="str">
        <f t="shared" si="56"/>
        <v>GFS/Non- ICB</v>
      </c>
    </row>
    <row r="1218" spans="1:39" x14ac:dyDescent="0.25">
      <c r="A1218" s="195" t="str">
        <f>IF(ISERROR(MATCH(H1218,PriorMonth!H:H,0)),"New","Unresolved")</f>
        <v>New</v>
      </c>
      <c r="B1218" s="148">
        <v>8520</v>
      </c>
      <c r="C1218" s="149" t="s">
        <v>842</v>
      </c>
      <c r="D1218" s="148" t="s">
        <v>19</v>
      </c>
      <c r="E1218" s="148">
        <v>247</v>
      </c>
      <c r="F1218" s="149" t="s">
        <v>198</v>
      </c>
      <c r="G1218" s="148" t="s">
        <v>23</v>
      </c>
      <c r="H1218" s="148">
        <v>85200310087877</v>
      </c>
      <c r="I1218" s="149" t="s">
        <v>59</v>
      </c>
      <c r="J1218" s="148" t="s">
        <v>916</v>
      </c>
      <c r="K1218" s="148">
        <v>42857</v>
      </c>
      <c r="L1218" s="149">
        <v>36</v>
      </c>
      <c r="M1218" s="148" t="s">
        <v>111</v>
      </c>
      <c r="N1218" s="148" t="s">
        <v>42</v>
      </c>
      <c r="O1218" s="149">
        <v>42893</v>
      </c>
      <c r="P1218" s="148" t="s">
        <v>1878</v>
      </c>
      <c r="Q1218" s="148">
        <v>0</v>
      </c>
      <c r="R1218" s="149" t="s">
        <v>33</v>
      </c>
      <c r="S1218" s="148">
        <v>203393.52</v>
      </c>
      <c r="T1218" s="148" t="s">
        <v>197</v>
      </c>
      <c r="U1218" s="149">
        <v>2811.87</v>
      </c>
      <c r="V1218" s="148" t="s">
        <v>197</v>
      </c>
      <c r="W1218" s="148">
        <v>203393.17747815518</v>
      </c>
      <c r="X1218" s="149" t="s">
        <v>100</v>
      </c>
      <c r="Y1218" s="148" t="s">
        <v>114</v>
      </c>
      <c r="Z1218" s="148">
        <v>2.81</v>
      </c>
      <c r="AA1218" s="149">
        <v>1</v>
      </c>
      <c r="AB1218" s="148" t="s">
        <v>630</v>
      </c>
      <c r="AC1218" s="148" t="s">
        <v>915</v>
      </c>
      <c r="AD1218" s="149" t="s">
        <v>1280</v>
      </c>
      <c r="AE1218" s="148" t="s">
        <v>350</v>
      </c>
      <c r="AF1218" s="148"/>
      <c r="AG1218" s="149"/>
      <c r="AH1218" s="148"/>
      <c r="AI1218" s="148"/>
      <c r="AJ1218" s="149"/>
      <c r="AK1218" s="148" t="str">
        <f t="shared" ref="AK1218:AK1281" si="57">IF(TEXT(B1218,0)=LEFT(H1218,LEN(B1218)),"GFS","Non-GFS")</f>
        <v>GFS</v>
      </c>
      <c r="AL1218" s="148" t="str">
        <f t="shared" ref="AL1218:AL1281" si="58">IF(AND(AK1218="GFS",MID(H1218,LEN(B1218)+3,1)="2"),"ICB","Non- ICB")</f>
        <v>Non- ICB</v>
      </c>
      <c r="AM1218" s="196" t="str">
        <f t="shared" ref="AM1218:AM1281" si="59">AK1218&amp;"/"&amp;AL1218</f>
        <v>GFS/Non- ICB</v>
      </c>
    </row>
    <row r="1219" spans="1:39" x14ac:dyDescent="0.25">
      <c r="A1219" s="195" t="str">
        <f>IF(ISERROR(MATCH(H1219,PriorMonth!H:H,0)),"New","Unresolved")</f>
        <v>New</v>
      </c>
      <c r="B1219" s="148">
        <v>95</v>
      </c>
      <c r="C1219" s="149" t="s">
        <v>153</v>
      </c>
      <c r="D1219" s="148" t="s">
        <v>17</v>
      </c>
      <c r="E1219" s="148">
        <v>260</v>
      </c>
      <c r="F1219" s="149" t="s">
        <v>113</v>
      </c>
      <c r="G1219" s="148" t="s">
        <v>23</v>
      </c>
      <c r="H1219" s="148">
        <v>950110011731</v>
      </c>
      <c r="I1219" s="149" t="s">
        <v>58</v>
      </c>
      <c r="J1219" s="148" t="s">
        <v>195</v>
      </c>
      <c r="K1219" s="148">
        <v>42825</v>
      </c>
      <c r="L1219" s="149">
        <v>68</v>
      </c>
      <c r="M1219" s="148" t="s">
        <v>127</v>
      </c>
      <c r="N1219" s="148" t="s">
        <v>128</v>
      </c>
      <c r="O1219" s="149">
        <v>42892</v>
      </c>
      <c r="P1219" s="148" t="s">
        <v>1878</v>
      </c>
      <c r="Q1219" s="148">
        <v>1</v>
      </c>
      <c r="R1219" s="149" t="s">
        <v>33</v>
      </c>
      <c r="S1219" s="148">
        <v>2792.05</v>
      </c>
      <c r="T1219" s="148" t="s">
        <v>100</v>
      </c>
      <c r="U1219" s="149">
        <v>2792.05</v>
      </c>
      <c r="V1219" s="148" t="s">
        <v>100</v>
      </c>
      <c r="W1219" s="148">
        <v>2792.05</v>
      </c>
      <c r="X1219" s="149" t="s">
        <v>100</v>
      </c>
      <c r="Y1219" s="148" t="s">
        <v>114</v>
      </c>
      <c r="Z1219" s="148">
        <v>2.79</v>
      </c>
      <c r="AA1219" s="149">
        <v>1</v>
      </c>
      <c r="AB1219" s="148" t="s">
        <v>629</v>
      </c>
      <c r="AC1219" s="148" t="s">
        <v>442</v>
      </c>
      <c r="AD1219" s="149" t="s">
        <v>354</v>
      </c>
      <c r="AE1219" s="148" t="s">
        <v>349</v>
      </c>
      <c r="AF1219" s="148"/>
      <c r="AG1219" s="149"/>
      <c r="AH1219" s="148"/>
      <c r="AI1219" s="148"/>
      <c r="AJ1219" s="149"/>
      <c r="AK1219" s="148" t="str">
        <f t="shared" si="57"/>
        <v>GFS</v>
      </c>
      <c r="AL1219" s="148" t="str">
        <f t="shared" si="58"/>
        <v>Non- ICB</v>
      </c>
      <c r="AM1219" s="196" t="str">
        <f t="shared" si="59"/>
        <v>GFS/Non- ICB</v>
      </c>
    </row>
    <row r="1220" spans="1:39" x14ac:dyDescent="0.25">
      <c r="A1220" s="195" t="str">
        <f>IF(ISERROR(MATCH(H1220,PriorMonth!H:H,0)),"New","Unresolved")</f>
        <v>Unresolved</v>
      </c>
      <c r="B1220" s="148">
        <v>8520</v>
      </c>
      <c r="C1220" s="149" t="s">
        <v>842</v>
      </c>
      <c r="D1220" s="148" t="s">
        <v>19</v>
      </c>
      <c r="E1220" s="148">
        <v>795</v>
      </c>
      <c r="F1220" s="149" t="s">
        <v>264</v>
      </c>
      <c r="G1220" s="148" t="s">
        <v>14</v>
      </c>
      <c r="H1220" s="148" t="s">
        <v>1740</v>
      </c>
      <c r="I1220" s="149" t="s">
        <v>277</v>
      </c>
      <c r="J1220" s="148" t="s">
        <v>306</v>
      </c>
      <c r="K1220" s="148">
        <v>42775</v>
      </c>
      <c r="L1220" s="149">
        <v>118</v>
      </c>
      <c r="M1220" s="148" t="s">
        <v>111</v>
      </c>
      <c r="N1220" s="148" t="s">
        <v>42</v>
      </c>
      <c r="O1220" s="149">
        <v>42831</v>
      </c>
      <c r="P1220" s="148" t="s">
        <v>838</v>
      </c>
      <c r="Q1220" s="148">
        <v>62</v>
      </c>
      <c r="R1220" s="149" t="s">
        <v>35</v>
      </c>
      <c r="S1220" s="148">
        <v>200016.64000000001</v>
      </c>
      <c r="T1220" s="148" t="s">
        <v>197</v>
      </c>
      <c r="U1220" s="149">
        <v>2765.19</v>
      </c>
      <c r="V1220" s="148" t="s">
        <v>197</v>
      </c>
      <c r="W1220" s="148">
        <v>200016.63676870553</v>
      </c>
      <c r="X1220" s="149" t="s">
        <v>100</v>
      </c>
      <c r="Y1220" s="148" t="s">
        <v>114</v>
      </c>
      <c r="Z1220" s="148">
        <v>2.77</v>
      </c>
      <c r="AA1220" s="149">
        <v>1</v>
      </c>
      <c r="AB1220" s="148" t="s">
        <v>630</v>
      </c>
      <c r="AC1220" s="148" t="s">
        <v>426</v>
      </c>
      <c r="AD1220" s="149" t="s">
        <v>839</v>
      </c>
      <c r="AE1220" s="148" t="s">
        <v>350</v>
      </c>
      <c r="AF1220" s="148"/>
      <c r="AG1220" s="149"/>
      <c r="AH1220" s="148"/>
      <c r="AI1220" s="148"/>
      <c r="AJ1220" s="149"/>
      <c r="AK1220" s="148" t="str">
        <f t="shared" si="57"/>
        <v>GFS</v>
      </c>
      <c r="AL1220" s="148" t="str">
        <f t="shared" si="58"/>
        <v>Non- ICB</v>
      </c>
      <c r="AM1220" s="196" t="str">
        <f t="shared" si="59"/>
        <v>GFS/Non- ICB</v>
      </c>
    </row>
    <row r="1221" spans="1:39" x14ac:dyDescent="0.25">
      <c r="A1221" s="195" t="str">
        <f>IF(ISERROR(MATCH(H1221,PriorMonth!H:H,0)),"New","Unresolved")</f>
        <v>Unresolved</v>
      </c>
      <c r="B1221" s="148">
        <v>8520</v>
      </c>
      <c r="C1221" s="149" t="s">
        <v>842</v>
      </c>
      <c r="D1221" s="148" t="s">
        <v>19</v>
      </c>
      <c r="E1221" s="148">
        <v>199</v>
      </c>
      <c r="F1221" s="149" t="s">
        <v>137</v>
      </c>
      <c r="G1221" s="148" t="s">
        <v>22</v>
      </c>
      <c r="H1221" s="148">
        <v>85202110002247</v>
      </c>
      <c r="I1221" s="149" t="s">
        <v>538</v>
      </c>
      <c r="J1221" s="148" t="s">
        <v>68</v>
      </c>
      <c r="K1221" s="148">
        <v>42728</v>
      </c>
      <c r="L1221" s="149">
        <v>165</v>
      </c>
      <c r="M1221" s="148" t="s">
        <v>118</v>
      </c>
      <c r="N1221" s="148" t="s">
        <v>41</v>
      </c>
      <c r="O1221" s="149">
        <v>42797</v>
      </c>
      <c r="P1221" s="148" t="s">
        <v>838</v>
      </c>
      <c r="Q1221" s="148">
        <v>96</v>
      </c>
      <c r="R1221" s="149" t="s">
        <v>36</v>
      </c>
      <c r="S1221" s="148">
        <v>199800</v>
      </c>
      <c r="T1221" s="148" t="s">
        <v>197</v>
      </c>
      <c r="U1221" s="149">
        <v>2762.2</v>
      </c>
      <c r="V1221" s="148" t="s">
        <v>197</v>
      </c>
      <c r="W1221" s="148">
        <v>199800.35877553382</v>
      </c>
      <c r="X1221" s="149" t="s">
        <v>100</v>
      </c>
      <c r="Y1221" s="148" t="s">
        <v>114</v>
      </c>
      <c r="Z1221" s="148">
        <v>2.76</v>
      </c>
      <c r="AA1221" s="149">
        <v>1</v>
      </c>
      <c r="AB1221" s="148" t="s">
        <v>630</v>
      </c>
      <c r="AC1221" s="148" t="s">
        <v>484</v>
      </c>
      <c r="AD1221" s="149" t="s">
        <v>363</v>
      </c>
      <c r="AE1221" s="148" t="s">
        <v>350</v>
      </c>
      <c r="AF1221" s="148"/>
      <c r="AG1221" s="149"/>
      <c r="AH1221" s="148"/>
      <c r="AI1221" s="148"/>
      <c r="AJ1221" s="149"/>
      <c r="AK1221" s="148" t="str">
        <f t="shared" si="57"/>
        <v>GFS</v>
      </c>
      <c r="AL1221" s="148" t="str">
        <f t="shared" si="58"/>
        <v>Non- ICB</v>
      </c>
      <c r="AM1221" s="196" t="str">
        <f t="shared" si="59"/>
        <v>GFS/Non- ICB</v>
      </c>
    </row>
    <row r="1222" spans="1:39" x14ac:dyDescent="0.25">
      <c r="A1222" s="195" t="str">
        <f>IF(ISERROR(MATCH(H1222,PriorMonth!H:H,0)),"New","Unresolved")</f>
        <v>Unresolved</v>
      </c>
      <c r="B1222" s="148">
        <v>8520</v>
      </c>
      <c r="C1222" s="149" t="s">
        <v>842</v>
      </c>
      <c r="D1222" s="148" t="s">
        <v>19</v>
      </c>
      <c r="E1222" s="148">
        <v>795</v>
      </c>
      <c r="F1222" s="149" t="s">
        <v>264</v>
      </c>
      <c r="G1222" s="148" t="s">
        <v>14</v>
      </c>
      <c r="H1222" s="148">
        <v>85200320061768</v>
      </c>
      <c r="I1222" s="149" t="s">
        <v>277</v>
      </c>
      <c r="J1222" s="148" t="s">
        <v>2058</v>
      </c>
      <c r="K1222" s="148">
        <v>42795</v>
      </c>
      <c r="L1222" s="149">
        <v>98</v>
      </c>
      <c r="M1222" s="148" t="s">
        <v>111</v>
      </c>
      <c r="N1222" s="148" t="s">
        <v>42</v>
      </c>
      <c r="O1222" s="149">
        <v>42859</v>
      </c>
      <c r="P1222" s="148" t="s">
        <v>1878</v>
      </c>
      <c r="Q1222" s="148">
        <v>34</v>
      </c>
      <c r="R1222" s="149" t="s">
        <v>34</v>
      </c>
      <c r="S1222" s="148">
        <v>197456.86</v>
      </c>
      <c r="T1222" s="148" t="s">
        <v>197</v>
      </c>
      <c r="U1222" s="149">
        <v>2729.8</v>
      </c>
      <c r="V1222" s="148" t="s">
        <v>197</v>
      </c>
      <c r="W1222" s="148">
        <v>197456.74440136566</v>
      </c>
      <c r="X1222" s="149" t="s">
        <v>100</v>
      </c>
      <c r="Y1222" s="148" t="s">
        <v>114</v>
      </c>
      <c r="Z1222" s="148">
        <v>2.73</v>
      </c>
      <c r="AA1222" s="149">
        <v>1</v>
      </c>
      <c r="AB1222" s="148" t="s">
        <v>630</v>
      </c>
      <c r="AC1222" s="148" t="s">
        <v>426</v>
      </c>
      <c r="AD1222" s="149" t="s">
        <v>877</v>
      </c>
      <c r="AE1222" s="148" t="s">
        <v>350</v>
      </c>
      <c r="AF1222" s="148"/>
      <c r="AG1222" s="149"/>
      <c r="AH1222" s="148"/>
      <c r="AI1222" s="148"/>
      <c r="AJ1222" s="149"/>
      <c r="AK1222" s="148" t="str">
        <f t="shared" si="57"/>
        <v>GFS</v>
      </c>
      <c r="AL1222" s="148" t="str">
        <f t="shared" si="58"/>
        <v>ICB</v>
      </c>
      <c r="AM1222" s="196" t="str">
        <f t="shared" si="59"/>
        <v>GFS/ICB</v>
      </c>
    </row>
    <row r="1223" spans="1:39" x14ac:dyDescent="0.25">
      <c r="A1223" s="195" t="str">
        <f>IF(ISERROR(MATCH(H1223,PriorMonth!H:H,0)),"New","Unresolved")</f>
        <v>New</v>
      </c>
      <c r="B1223" s="148">
        <v>456</v>
      </c>
      <c r="C1223" s="149" t="s">
        <v>167</v>
      </c>
      <c r="D1223" s="148" t="s">
        <v>14</v>
      </c>
      <c r="E1223" s="148">
        <v>8243</v>
      </c>
      <c r="F1223" s="149" t="s">
        <v>120</v>
      </c>
      <c r="G1223" s="148" t="s">
        <v>14</v>
      </c>
      <c r="H1223" s="148">
        <v>2017030177</v>
      </c>
      <c r="I1223" s="149" t="s">
        <v>59</v>
      </c>
      <c r="J1223" s="148" t="s">
        <v>168</v>
      </c>
      <c r="K1223" s="148">
        <v>42829</v>
      </c>
      <c r="L1223" s="149">
        <v>64</v>
      </c>
      <c r="M1223" s="148" t="s">
        <v>127</v>
      </c>
      <c r="N1223" s="148" t="s">
        <v>128</v>
      </c>
      <c r="O1223" s="149">
        <v>42891</v>
      </c>
      <c r="P1223" s="148" t="s">
        <v>1878</v>
      </c>
      <c r="Q1223" s="148">
        <v>2</v>
      </c>
      <c r="R1223" s="149" t="s">
        <v>33</v>
      </c>
      <c r="S1223" s="148">
        <v>2722.24</v>
      </c>
      <c r="T1223" s="148" t="s">
        <v>100</v>
      </c>
      <c r="U1223" s="149">
        <v>2722.24</v>
      </c>
      <c r="V1223" s="148" t="s">
        <v>100</v>
      </c>
      <c r="W1223" s="148">
        <v>2722.24</v>
      </c>
      <c r="X1223" s="149" t="s">
        <v>100</v>
      </c>
      <c r="Y1223" s="148" t="s">
        <v>107</v>
      </c>
      <c r="Z1223" s="148">
        <v>2.72</v>
      </c>
      <c r="AA1223" s="149">
        <v>1</v>
      </c>
      <c r="AB1223" s="148" t="s">
        <v>629</v>
      </c>
      <c r="AC1223" s="148" t="s">
        <v>426</v>
      </c>
      <c r="AD1223" s="149" t="s">
        <v>2775</v>
      </c>
      <c r="AE1223" s="148" t="s">
        <v>349</v>
      </c>
      <c r="AF1223" s="148"/>
      <c r="AG1223" s="149"/>
      <c r="AH1223" s="148"/>
      <c r="AI1223" s="148"/>
      <c r="AJ1223" s="149"/>
      <c r="AK1223" s="148" t="str">
        <f t="shared" si="57"/>
        <v>Non-GFS</v>
      </c>
      <c r="AL1223" s="148" t="str">
        <f t="shared" si="58"/>
        <v>Non- ICB</v>
      </c>
      <c r="AM1223" s="196" t="str">
        <f t="shared" si="59"/>
        <v>Non-GFS/Non- ICB</v>
      </c>
    </row>
    <row r="1224" spans="1:39" x14ac:dyDescent="0.25">
      <c r="A1224" s="195" t="str">
        <f>IF(ISERROR(MATCH(H1224,PriorMonth!H:H,0)),"New","Unresolved")</f>
        <v>New</v>
      </c>
      <c r="B1224" s="148">
        <v>132</v>
      </c>
      <c r="C1224" s="149" t="s">
        <v>233</v>
      </c>
      <c r="D1224" s="148" t="s">
        <v>22</v>
      </c>
      <c r="E1224" s="148">
        <v>8110</v>
      </c>
      <c r="F1224" s="149" t="s">
        <v>116</v>
      </c>
      <c r="G1224" s="148" t="s">
        <v>15</v>
      </c>
      <c r="H1224" s="148">
        <v>1320110004310</v>
      </c>
      <c r="I1224" s="149" t="s">
        <v>54</v>
      </c>
      <c r="J1224" s="148" t="s">
        <v>330</v>
      </c>
      <c r="K1224" s="148">
        <v>42821</v>
      </c>
      <c r="L1224" s="149">
        <v>72</v>
      </c>
      <c r="M1224" s="148" t="s">
        <v>111</v>
      </c>
      <c r="N1224" s="148" t="s">
        <v>42</v>
      </c>
      <c r="O1224" s="149">
        <v>42892</v>
      </c>
      <c r="P1224" s="148" t="s">
        <v>1878</v>
      </c>
      <c r="Q1224" s="148">
        <v>1</v>
      </c>
      <c r="R1224" s="149" t="s">
        <v>33</v>
      </c>
      <c r="S1224" s="148">
        <v>3052.7</v>
      </c>
      <c r="T1224" s="148" t="s">
        <v>248</v>
      </c>
      <c r="U1224" s="149">
        <v>2720.52</v>
      </c>
      <c r="V1224" s="148" t="s">
        <v>248</v>
      </c>
      <c r="W1224" s="148">
        <v>3052.6953850946074</v>
      </c>
      <c r="X1224" s="149" t="s">
        <v>100</v>
      </c>
      <c r="Y1224" s="148" t="s">
        <v>114</v>
      </c>
      <c r="Z1224" s="148">
        <v>2.72</v>
      </c>
      <c r="AA1224" s="149">
        <v>1</v>
      </c>
      <c r="AB1224" s="148" t="s">
        <v>629</v>
      </c>
      <c r="AC1224" s="148" t="s">
        <v>447</v>
      </c>
      <c r="AD1224" s="149" t="s">
        <v>2821</v>
      </c>
      <c r="AE1224" s="148" t="s">
        <v>349</v>
      </c>
      <c r="AF1224" s="148"/>
      <c r="AG1224" s="149"/>
      <c r="AH1224" s="148"/>
      <c r="AI1224" s="148"/>
      <c r="AJ1224" s="149"/>
      <c r="AK1224" s="148" t="str">
        <f t="shared" si="57"/>
        <v>GFS</v>
      </c>
      <c r="AL1224" s="148" t="str">
        <f t="shared" si="58"/>
        <v>Non- ICB</v>
      </c>
      <c r="AM1224" s="196" t="str">
        <f t="shared" si="59"/>
        <v>GFS/Non- ICB</v>
      </c>
    </row>
    <row r="1225" spans="1:39" x14ac:dyDescent="0.25">
      <c r="A1225" s="195" t="str">
        <f>IF(ISERROR(MATCH(H1225,PriorMonth!H:H,0)),"New","Unresolved")</f>
        <v>New</v>
      </c>
      <c r="B1225" s="148">
        <v>95</v>
      </c>
      <c r="C1225" s="149" t="s">
        <v>153</v>
      </c>
      <c r="D1225" s="148" t="s">
        <v>17</v>
      </c>
      <c r="E1225" s="148">
        <v>1750</v>
      </c>
      <c r="F1225" s="149" t="s">
        <v>159</v>
      </c>
      <c r="G1225" s="148" t="s">
        <v>18</v>
      </c>
      <c r="H1225" s="148">
        <v>950110011393</v>
      </c>
      <c r="I1225" s="149" t="s">
        <v>58</v>
      </c>
      <c r="J1225" s="148" t="s">
        <v>195</v>
      </c>
      <c r="K1225" s="148">
        <v>42821</v>
      </c>
      <c r="L1225" s="149">
        <v>72</v>
      </c>
      <c r="M1225" s="148" t="s">
        <v>118</v>
      </c>
      <c r="N1225" s="148" t="s">
        <v>41</v>
      </c>
      <c r="O1225" s="149">
        <v>42893</v>
      </c>
      <c r="P1225" s="148" t="s">
        <v>1878</v>
      </c>
      <c r="Q1225" s="148">
        <v>0</v>
      </c>
      <c r="R1225" s="149" t="s">
        <v>33</v>
      </c>
      <c r="S1225" s="148">
        <v>2713.5</v>
      </c>
      <c r="T1225" s="148" t="s">
        <v>100</v>
      </c>
      <c r="U1225" s="149">
        <v>2713.5</v>
      </c>
      <c r="V1225" s="148" t="s">
        <v>100</v>
      </c>
      <c r="W1225" s="148">
        <v>2713.5</v>
      </c>
      <c r="X1225" s="149" t="s">
        <v>100</v>
      </c>
      <c r="Y1225" s="148" t="s">
        <v>114</v>
      </c>
      <c r="Z1225" s="148">
        <v>2.71</v>
      </c>
      <c r="AA1225" s="149">
        <v>1</v>
      </c>
      <c r="AB1225" s="148" t="s">
        <v>629</v>
      </c>
      <c r="AC1225" s="148" t="s">
        <v>949</v>
      </c>
      <c r="AD1225" s="149" t="s">
        <v>1457</v>
      </c>
      <c r="AE1225" s="148" t="s">
        <v>349</v>
      </c>
      <c r="AF1225" s="148"/>
      <c r="AG1225" s="149"/>
      <c r="AH1225" s="148"/>
      <c r="AI1225" s="148"/>
      <c r="AJ1225" s="149"/>
      <c r="AK1225" s="148" t="str">
        <f t="shared" si="57"/>
        <v>GFS</v>
      </c>
      <c r="AL1225" s="148" t="str">
        <f t="shared" si="58"/>
        <v>Non- ICB</v>
      </c>
      <c r="AM1225" s="196" t="str">
        <f t="shared" si="59"/>
        <v>GFS/Non- ICB</v>
      </c>
    </row>
    <row r="1226" spans="1:39" x14ac:dyDescent="0.25">
      <c r="A1226" s="195" t="str">
        <f>IF(ISERROR(MATCH(H1226,PriorMonth!H:H,0)),"New","Unresolved")</f>
        <v>Unresolved</v>
      </c>
      <c r="B1226" s="148">
        <v>8520</v>
      </c>
      <c r="C1226" s="149" t="s">
        <v>842</v>
      </c>
      <c r="D1226" s="148" t="s">
        <v>19</v>
      </c>
      <c r="E1226" s="148">
        <v>4100</v>
      </c>
      <c r="F1226" s="149" t="s">
        <v>163</v>
      </c>
      <c r="G1226" s="148" t="s">
        <v>15</v>
      </c>
      <c r="H1226" s="148">
        <v>85200410036838</v>
      </c>
      <c r="I1226" s="149" t="s">
        <v>54</v>
      </c>
      <c r="J1226" s="148" t="s">
        <v>317</v>
      </c>
      <c r="K1226" s="148">
        <v>42544</v>
      </c>
      <c r="L1226" s="149">
        <v>349</v>
      </c>
      <c r="M1226" s="148" t="s">
        <v>118</v>
      </c>
      <c r="N1226" s="148" t="s">
        <v>41</v>
      </c>
      <c r="O1226" s="149">
        <v>42774</v>
      </c>
      <c r="P1226" s="148" t="s">
        <v>838</v>
      </c>
      <c r="Q1226" s="148">
        <v>119</v>
      </c>
      <c r="R1226" s="149" t="s">
        <v>36</v>
      </c>
      <c r="S1226" s="148">
        <v>195390</v>
      </c>
      <c r="T1226" s="148" t="s">
        <v>197</v>
      </c>
      <c r="U1226" s="149">
        <v>2701.23</v>
      </c>
      <c r="V1226" s="148" t="s">
        <v>197</v>
      </c>
      <c r="W1226" s="148">
        <v>195390.1683930328</v>
      </c>
      <c r="X1226" s="149" t="s">
        <v>100</v>
      </c>
      <c r="Y1226" s="148" t="s">
        <v>114</v>
      </c>
      <c r="Z1226" s="148">
        <v>2.7</v>
      </c>
      <c r="AA1226" s="149">
        <v>1</v>
      </c>
      <c r="AB1226" s="148" t="s">
        <v>630</v>
      </c>
      <c r="AC1226" s="148" t="s">
        <v>661</v>
      </c>
      <c r="AD1226" s="149" t="s">
        <v>891</v>
      </c>
      <c r="AE1226" s="148" t="s">
        <v>350</v>
      </c>
      <c r="AF1226" s="148"/>
      <c r="AG1226" s="149"/>
      <c r="AH1226" s="148"/>
      <c r="AI1226" s="148"/>
      <c r="AJ1226" s="149"/>
      <c r="AK1226" s="148" t="str">
        <f t="shared" si="57"/>
        <v>GFS</v>
      </c>
      <c r="AL1226" s="148" t="str">
        <f t="shared" si="58"/>
        <v>Non- ICB</v>
      </c>
      <c r="AM1226" s="196" t="str">
        <f t="shared" si="59"/>
        <v>GFS/Non- ICB</v>
      </c>
    </row>
    <row r="1227" spans="1:39" x14ac:dyDescent="0.25">
      <c r="A1227" s="195" t="str">
        <f>IF(ISERROR(MATCH(H1227,PriorMonth!H:H,0)),"New","Unresolved")</f>
        <v>New</v>
      </c>
      <c r="B1227" s="148">
        <v>3019</v>
      </c>
      <c r="C1227" s="149" t="s">
        <v>134</v>
      </c>
      <c r="D1227" s="148" t="s">
        <v>16</v>
      </c>
      <c r="E1227" s="148">
        <v>3033</v>
      </c>
      <c r="F1227" s="149" t="s">
        <v>156</v>
      </c>
      <c r="G1227" s="148" t="s">
        <v>18</v>
      </c>
      <c r="H1227" s="148">
        <v>30190110008496</v>
      </c>
      <c r="I1227" s="149" t="s">
        <v>59</v>
      </c>
      <c r="J1227" s="148" t="s">
        <v>135</v>
      </c>
      <c r="K1227" s="148">
        <v>42885</v>
      </c>
      <c r="L1227" s="149">
        <v>8</v>
      </c>
      <c r="M1227" s="148" t="s">
        <v>127</v>
      </c>
      <c r="N1227" s="148" t="s">
        <v>128</v>
      </c>
      <c r="O1227" s="149">
        <v>42891</v>
      </c>
      <c r="P1227" s="148" t="s">
        <v>1878</v>
      </c>
      <c r="Q1227" s="148">
        <v>2</v>
      </c>
      <c r="R1227" s="149" t="s">
        <v>33</v>
      </c>
      <c r="S1227" s="148">
        <v>2676.04</v>
      </c>
      <c r="T1227" s="148" t="s">
        <v>100</v>
      </c>
      <c r="U1227" s="149">
        <v>2676.04</v>
      </c>
      <c r="V1227" s="148" t="s">
        <v>100</v>
      </c>
      <c r="W1227" s="148">
        <v>2676.04</v>
      </c>
      <c r="X1227" s="149" t="s">
        <v>100</v>
      </c>
      <c r="Y1227" s="148" t="s">
        <v>114</v>
      </c>
      <c r="Z1227" s="148">
        <v>2.68</v>
      </c>
      <c r="AA1227" s="149">
        <v>1</v>
      </c>
      <c r="AB1227" s="148" t="s">
        <v>629</v>
      </c>
      <c r="AC1227" s="148" t="s">
        <v>451</v>
      </c>
      <c r="AD1227" s="149" t="s">
        <v>2628</v>
      </c>
      <c r="AE1227" s="148" t="s">
        <v>349</v>
      </c>
      <c r="AF1227" s="148"/>
      <c r="AG1227" s="149"/>
      <c r="AH1227" s="148"/>
      <c r="AI1227" s="148"/>
      <c r="AJ1227" s="149"/>
      <c r="AK1227" s="148" t="str">
        <f t="shared" si="57"/>
        <v>GFS</v>
      </c>
      <c r="AL1227" s="148" t="str">
        <f t="shared" si="58"/>
        <v>Non- ICB</v>
      </c>
      <c r="AM1227" s="196" t="str">
        <f t="shared" si="59"/>
        <v>GFS/Non- ICB</v>
      </c>
    </row>
    <row r="1228" spans="1:39" x14ac:dyDescent="0.25">
      <c r="A1228" s="195" t="str">
        <f>IF(ISERROR(MATCH(H1228,PriorMonth!H:H,0)),"New","Unresolved")</f>
        <v>New</v>
      </c>
      <c r="B1228" s="148">
        <v>8243</v>
      </c>
      <c r="C1228" s="149" t="s">
        <v>120</v>
      </c>
      <c r="D1228" s="148" t="s">
        <v>14</v>
      </c>
      <c r="E1228" s="148">
        <v>635</v>
      </c>
      <c r="F1228" s="149" t="s">
        <v>142</v>
      </c>
      <c r="G1228" s="148" t="s">
        <v>16</v>
      </c>
      <c r="H1228" s="148">
        <v>82430160101721</v>
      </c>
      <c r="I1228" s="149" t="s">
        <v>56</v>
      </c>
      <c r="J1228" s="148" t="s">
        <v>300</v>
      </c>
      <c r="K1228" s="148">
        <v>42829</v>
      </c>
      <c r="L1228" s="149">
        <v>64</v>
      </c>
      <c r="M1228" s="148" t="s">
        <v>111</v>
      </c>
      <c r="N1228" s="148" t="s">
        <v>42</v>
      </c>
      <c r="O1228" s="149">
        <v>42892</v>
      </c>
      <c r="P1228" s="148" t="s">
        <v>1878</v>
      </c>
      <c r="Q1228" s="148">
        <v>1</v>
      </c>
      <c r="R1228" s="149" t="s">
        <v>33</v>
      </c>
      <c r="S1228" s="148">
        <v>2659.8</v>
      </c>
      <c r="T1228" s="148" t="s">
        <v>100</v>
      </c>
      <c r="U1228" s="149">
        <v>2659.8</v>
      </c>
      <c r="V1228" s="148" t="s">
        <v>100</v>
      </c>
      <c r="W1228" s="148">
        <v>2659.8</v>
      </c>
      <c r="X1228" s="149" t="s">
        <v>100</v>
      </c>
      <c r="Y1228" s="148" t="s">
        <v>114</v>
      </c>
      <c r="Z1228" s="148">
        <v>2.66</v>
      </c>
      <c r="AA1228" s="149">
        <v>1</v>
      </c>
      <c r="AB1228" s="148" t="s">
        <v>629</v>
      </c>
      <c r="AC1228" s="148" t="s">
        <v>429</v>
      </c>
      <c r="AD1228" s="149" t="s">
        <v>2714</v>
      </c>
      <c r="AE1228" s="148" t="s">
        <v>349</v>
      </c>
      <c r="AF1228" s="148"/>
      <c r="AG1228" s="149"/>
      <c r="AH1228" s="148"/>
      <c r="AI1228" s="148"/>
      <c r="AJ1228" s="149"/>
      <c r="AK1228" s="148" t="str">
        <f t="shared" si="57"/>
        <v>GFS</v>
      </c>
      <c r="AL1228" s="148" t="str">
        <f t="shared" si="58"/>
        <v>Non- ICB</v>
      </c>
      <c r="AM1228" s="196" t="str">
        <f t="shared" si="59"/>
        <v>GFS/Non- ICB</v>
      </c>
    </row>
    <row r="1229" spans="1:39" x14ac:dyDescent="0.25">
      <c r="A1229" s="195" t="str">
        <f>IF(ISERROR(MATCH(H1229,PriorMonth!H:H,0)),"New","Unresolved")</f>
        <v>Unresolved</v>
      </c>
      <c r="B1229" s="148">
        <v>8520</v>
      </c>
      <c r="C1229" s="149" t="s">
        <v>842</v>
      </c>
      <c r="D1229" s="148" t="s">
        <v>19</v>
      </c>
      <c r="E1229" s="148">
        <v>8420</v>
      </c>
      <c r="F1229" s="149" t="s">
        <v>234</v>
      </c>
      <c r="G1229" s="148" t="s">
        <v>19</v>
      </c>
      <c r="H1229" s="148">
        <v>85202710000464</v>
      </c>
      <c r="I1229" s="149" t="s">
        <v>537</v>
      </c>
      <c r="J1229" s="148" t="s">
        <v>311</v>
      </c>
      <c r="K1229" s="148">
        <v>42643</v>
      </c>
      <c r="L1229" s="149">
        <v>250</v>
      </c>
      <c r="M1229" s="148" t="s">
        <v>105</v>
      </c>
      <c r="N1229" s="148" t="s">
        <v>41</v>
      </c>
      <c r="O1229" s="149">
        <v>42678</v>
      </c>
      <c r="P1229" s="148" t="s">
        <v>651</v>
      </c>
      <c r="Q1229" s="148">
        <v>215</v>
      </c>
      <c r="R1229" s="149" t="s">
        <v>37</v>
      </c>
      <c r="S1229" s="148">
        <v>191970</v>
      </c>
      <c r="T1229" s="148" t="s">
        <v>197</v>
      </c>
      <c r="U1229" s="149">
        <v>2653.95</v>
      </c>
      <c r="V1229" s="148" t="s">
        <v>197</v>
      </c>
      <c r="W1229" s="148">
        <v>191970.22741739481</v>
      </c>
      <c r="X1229" s="149" t="s">
        <v>100</v>
      </c>
      <c r="Y1229" s="148" t="s">
        <v>107</v>
      </c>
      <c r="Z1229" s="148">
        <v>2.65</v>
      </c>
      <c r="AA1229" s="149">
        <v>1</v>
      </c>
      <c r="AB1229" s="148" t="s">
        <v>630</v>
      </c>
      <c r="AC1229" s="148" t="s">
        <v>503</v>
      </c>
      <c r="AD1229" s="149" t="s">
        <v>1301</v>
      </c>
      <c r="AE1229" s="148" t="s">
        <v>350</v>
      </c>
      <c r="AF1229" s="148"/>
      <c r="AG1229" s="149"/>
      <c r="AH1229" s="148"/>
      <c r="AI1229" s="148"/>
      <c r="AJ1229" s="149"/>
      <c r="AK1229" s="148" t="str">
        <f t="shared" si="57"/>
        <v>GFS</v>
      </c>
      <c r="AL1229" s="148" t="str">
        <f t="shared" si="58"/>
        <v>Non- ICB</v>
      </c>
      <c r="AM1229" s="196" t="str">
        <f t="shared" si="59"/>
        <v>GFS/Non- ICB</v>
      </c>
    </row>
    <row r="1230" spans="1:39" x14ac:dyDescent="0.25">
      <c r="A1230" s="195" t="str">
        <f>IF(ISERROR(MATCH(H1230,PriorMonth!H:H,0)),"New","Unresolved")</f>
        <v>Unresolved</v>
      </c>
      <c r="B1230" s="148">
        <v>8520</v>
      </c>
      <c r="C1230" s="149" t="s">
        <v>842</v>
      </c>
      <c r="D1230" s="148" t="s">
        <v>19</v>
      </c>
      <c r="E1230" s="148">
        <v>3011</v>
      </c>
      <c r="F1230" s="149" t="s">
        <v>164</v>
      </c>
      <c r="G1230" s="148" t="s">
        <v>22</v>
      </c>
      <c r="H1230" s="148" t="s">
        <v>950</v>
      </c>
      <c r="I1230" s="149" t="s">
        <v>54</v>
      </c>
      <c r="J1230" s="148" t="s">
        <v>271</v>
      </c>
      <c r="K1230" s="148">
        <v>42769</v>
      </c>
      <c r="L1230" s="149">
        <v>124</v>
      </c>
      <c r="M1230" s="148" t="s">
        <v>122</v>
      </c>
      <c r="N1230" s="148" t="s">
        <v>41</v>
      </c>
      <c r="O1230" s="149">
        <v>42776</v>
      </c>
      <c r="P1230" s="148" t="s">
        <v>838</v>
      </c>
      <c r="Q1230" s="148">
        <v>117</v>
      </c>
      <c r="R1230" s="149" t="s">
        <v>36</v>
      </c>
      <c r="S1230" s="148">
        <v>191055</v>
      </c>
      <c r="T1230" s="148" t="s">
        <v>197</v>
      </c>
      <c r="U1230" s="149">
        <v>2641.3</v>
      </c>
      <c r="V1230" s="148" t="s">
        <v>197</v>
      </c>
      <c r="W1230" s="148">
        <v>191055.20513859153</v>
      </c>
      <c r="X1230" s="149" t="s">
        <v>100</v>
      </c>
      <c r="Y1230" s="148" t="s">
        <v>114</v>
      </c>
      <c r="Z1230" s="148">
        <v>2.64</v>
      </c>
      <c r="AA1230" s="149">
        <v>1</v>
      </c>
      <c r="AB1230" s="148" t="s">
        <v>630</v>
      </c>
      <c r="AC1230" s="148" t="s">
        <v>635</v>
      </c>
      <c r="AD1230" s="149" t="s">
        <v>951</v>
      </c>
      <c r="AE1230" s="148" t="s">
        <v>350</v>
      </c>
      <c r="AF1230" s="148"/>
      <c r="AG1230" s="149"/>
      <c r="AH1230" s="148"/>
      <c r="AI1230" s="148"/>
      <c r="AJ1230" s="149"/>
      <c r="AK1230" s="148" t="str">
        <f t="shared" si="57"/>
        <v>Non-GFS</v>
      </c>
      <c r="AL1230" s="148" t="str">
        <f t="shared" si="58"/>
        <v>Non- ICB</v>
      </c>
      <c r="AM1230" s="196" t="str">
        <f t="shared" si="59"/>
        <v>Non-GFS/Non- ICB</v>
      </c>
    </row>
    <row r="1231" spans="1:39" x14ac:dyDescent="0.25">
      <c r="A1231" s="195" t="str">
        <f>IF(ISERROR(MATCH(H1231,PriorMonth!H:H,0)),"New","Unresolved")</f>
        <v>Unresolved</v>
      </c>
      <c r="B1231" s="148">
        <v>8520</v>
      </c>
      <c r="C1231" s="149" t="s">
        <v>842</v>
      </c>
      <c r="D1231" s="148" t="s">
        <v>19</v>
      </c>
      <c r="E1231" s="148">
        <v>795</v>
      </c>
      <c r="F1231" s="149" t="s">
        <v>264</v>
      </c>
      <c r="G1231" s="148" t="s">
        <v>14</v>
      </c>
      <c r="H1231" s="148" t="s">
        <v>1622</v>
      </c>
      <c r="I1231" s="149" t="s">
        <v>57</v>
      </c>
      <c r="J1231" s="148" t="s">
        <v>381</v>
      </c>
      <c r="K1231" s="148">
        <v>42769</v>
      </c>
      <c r="L1231" s="149">
        <v>124</v>
      </c>
      <c r="M1231" s="148" t="s">
        <v>127</v>
      </c>
      <c r="N1231" s="148" t="s">
        <v>128</v>
      </c>
      <c r="O1231" s="149">
        <v>42831</v>
      </c>
      <c r="P1231" s="148" t="s">
        <v>838</v>
      </c>
      <c r="Q1231" s="148">
        <v>62</v>
      </c>
      <c r="R1231" s="149" t="s">
        <v>35</v>
      </c>
      <c r="S1231" s="148">
        <v>190386</v>
      </c>
      <c r="T1231" s="148" t="s">
        <v>197</v>
      </c>
      <c r="U1231" s="149">
        <v>2632.05</v>
      </c>
      <c r="V1231" s="148" t="s">
        <v>197</v>
      </c>
      <c r="W1231" s="148">
        <v>190386.11770152193</v>
      </c>
      <c r="X1231" s="149" t="s">
        <v>100</v>
      </c>
      <c r="Y1231" s="148" t="s">
        <v>114</v>
      </c>
      <c r="Z1231" s="148">
        <v>2.63</v>
      </c>
      <c r="AA1231" s="149">
        <v>1</v>
      </c>
      <c r="AB1231" s="148" t="s">
        <v>630</v>
      </c>
      <c r="AC1231" s="148" t="s">
        <v>426</v>
      </c>
      <c r="AD1231" s="149" t="s">
        <v>361</v>
      </c>
      <c r="AE1231" s="148" t="s">
        <v>350</v>
      </c>
      <c r="AF1231" s="148"/>
      <c r="AG1231" s="149"/>
      <c r="AH1231" s="148"/>
      <c r="AI1231" s="148"/>
      <c r="AJ1231" s="149"/>
      <c r="AK1231" s="148" t="str">
        <f t="shared" si="57"/>
        <v>Non-GFS</v>
      </c>
      <c r="AL1231" s="148" t="str">
        <f t="shared" si="58"/>
        <v>Non- ICB</v>
      </c>
      <c r="AM1231" s="196" t="str">
        <f t="shared" si="59"/>
        <v>Non-GFS/Non- ICB</v>
      </c>
    </row>
    <row r="1232" spans="1:39" x14ac:dyDescent="0.25">
      <c r="A1232" s="195" t="str">
        <f>IF(ISERROR(MATCH(H1232,PriorMonth!H:H,0)),"New","Unresolved")</f>
        <v>Unresolved</v>
      </c>
      <c r="B1232" s="148">
        <v>8520</v>
      </c>
      <c r="C1232" s="149" t="s">
        <v>842</v>
      </c>
      <c r="D1232" s="148" t="s">
        <v>19</v>
      </c>
      <c r="E1232" s="148">
        <v>8420</v>
      </c>
      <c r="F1232" s="149" t="s">
        <v>234</v>
      </c>
      <c r="G1232" s="148" t="s">
        <v>19</v>
      </c>
      <c r="H1232" s="148">
        <v>85203010001296</v>
      </c>
      <c r="I1232" s="149" t="s">
        <v>592</v>
      </c>
      <c r="J1232" s="148" t="s">
        <v>230</v>
      </c>
      <c r="K1232" s="148">
        <v>42773</v>
      </c>
      <c r="L1232" s="149">
        <v>120</v>
      </c>
      <c r="M1232" s="148" t="s">
        <v>105</v>
      </c>
      <c r="N1232" s="148" t="s">
        <v>41</v>
      </c>
      <c r="O1232" s="149">
        <v>42775</v>
      </c>
      <c r="P1232" s="148" t="s">
        <v>838</v>
      </c>
      <c r="Q1232" s="148">
        <v>118</v>
      </c>
      <c r="R1232" s="149" t="s">
        <v>36</v>
      </c>
      <c r="S1232" s="148">
        <v>189600</v>
      </c>
      <c r="T1232" s="148" t="s">
        <v>197</v>
      </c>
      <c r="U1232" s="149">
        <v>2621.1799999999998</v>
      </c>
      <c r="V1232" s="148" t="s">
        <v>197</v>
      </c>
      <c r="W1232" s="148">
        <v>189599.84954574387</v>
      </c>
      <c r="X1232" s="149" t="s">
        <v>100</v>
      </c>
      <c r="Y1232" s="148" t="s">
        <v>107</v>
      </c>
      <c r="Z1232" s="148">
        <v>2.62</v>
      </c>
      <c r="AA1232" s="149">
        <v>1</v>
      </c>
      <c r="AB1232" s="148" t="s">
        <v>630</v>
      </c>
      <c r="AC1232" s="148" t="s">
        <v>819</v>
      </c>
      <c r="AD1232" s="149" t="s">
        <v>921</v>
      </c>
      <c r="AE1232" s="148" t="s">
        <v>350</v>
      </c>
      <c r="AF1232" s="148"/>
      <c r="AG1232" s="149"/>
      <c r="AH1232" s="148"/>
      <c r="AI1232" s="148"/>
      <c r="AJ1232" s="149"/>
      <c r="AK1232" s="148" t="str">
        <f t="shared" si="57"/>
        <v>GFS</v>
      </c>
      <c r="AL1232" s="148" t="str">
        <f t="shared" si="58"/>
        <v>Non- ICB</v>
      </c>
      <c r="AM1232" s="196" t="str">
        <f t="shared" si="59"/>
        <v>GFS/Non- ICB</v>
      </c>
    </row>
    <row r="1233" spans="1:39" x14ac:dyDescent="0.25">
      <c r="A1233" s="195" t="str">
        <f>IF(ISERROR(MATCH(H1233,PriorMonth!H:H,0)),"New","Unresolved")</f>
        <v>Unresolved</v>
      </c>
      <c r="B1233" s="148">
        <v>95</v>
      </c>
      <c r="C1233" s="149" t="s">
        <v>153</v>
      </c>
      <c r="D1233" s="148" t="s">
        <v>17</v>
      </c>
      <c r="E1233" s="148">
        <v>8310</v>
      </c>
      <c r="F1233" s="149" t="s">
        <v>170</v>
      </c>
      <c r="G1233" s="148" t="s">
        <v>14</v>
      </c>
      <c r="H1233" s="148">
        <v>950110007505</v>
      </c>
      <c r="I1233" s="149" t="s">
        <v>58</v>
      </c>
      <c r="J1233" s="148" t="s">
        <v>195</v>
      </c>
      <c r="K1233" s="148">
        <v>42355</v>
      </c>
      <c r="L1233" s="149">
        <v>538</v>
      </c>
      <c r="M1233" s="148" t="s">
        <v>118</v>
      </c>
      <c r="N1233" s="148" t="s">
        <v>41</v>
      </c>
      <c r="O1233" s="149">
        <v>42859</v>
      </c>
      <c r="P1233" s="148" t="s">
        <v>1878</v>
      </c>
      <c r="Q1233" s="148">
        <v>34</v>
      </c>
      <c r="R1233" s="149" t="s">
        <v>34</v>
      </c>
      <c r="S1233" s="148">
        <v>2600</v>
      </c>
      <c r="T1233" s="148" t="s">
        <v>100</v>
      </c>
      <c r="U1233" s="149">
        <v>2600</v>
      </c>
      <c r="V1233" s="148" t="s">
        <v>100</v>
      </c>
      <c r="W1233" s="148">
        <v>2600</v>
      </c>
      <c r="X1233" s="149" t="s">
        <v>100</v>
      </c>
      <c r="Y1233" s="148" t="s">
        <v>114</v>
      </c>
      <c r="Z1233" s="148">
        <v>2.6</v>
      </c>
      <c r="AA1233" s="149">
        <v>1</v>
      </c>
      <c r="AB1233" s="148" t="s">
        <v>629</v>
      </c>
      <c r="AC1233" s="148" t="s">
        <v>420</v>
      </c>
      <c r="AD1233" s="149" t="s">
        <v>1892</v>
      </c>
      <c r="AE1233" s="148" t="s">
        <v>349</v>
      </c>
      <c r="AF1233" s="148"/>
      <c r="AG1233" s="149"/>
      <c r="AH1233" s="148"/>
      <c r="AI1233" s="148"/>
      <c r="AJ1233" s="149"/>
      <c r="AK1233" s="148" t="str">
        <f t="shared" si="57"/>
        <v>GFS</v>
      </c>
      <c r="AL1233" s="148" t="str">
        <f t="shared" si="58"/>
        <v>Non- ICB</v>
      </c>
      <c r="AM1233" s="196" t="str">
        <f t="shared" si="59"/>
        <v>GFS/Non- ICB</v>
      </c>
    </row>
    <row r="1234" spans="1:39" x14ac:dyDescent="0.25">
      <c r="A1234" s="195" t="str">
        <f>IF(ISERROR(MATCH(H1234,PriorMonth!H:H,0)),"New","Unresolved")</f>
        <v>Unresolved</v>
      </c>
      <c r="B1234" s="148">
        <v>95</v>
      </c>
      <c r="C1234" s="149" t="s">
        <v>153</v>
      </c>
      <c r="D1234" s="148" t="s">
        <v>17</v>
      </c>
      <c r="E1234" s="148">
        <v>1780</v>
      </c>
      <c r="F1234" s="149" t="s">
        <v>1470</v>
      </c>
      <c r="G1234" s="148" t="s">
        <v>15</v>
      </c>
      <c r="H1234" s="148">
        <v>950110010932</v>
      </c>
      <c r="I1234" s="149" t="s">
        <v>58</v>
      </c>
      <c r="J1234" s="148" t="s">
        <v>195</v>
      </c>
      <c r="K1234" s="148">
        <v>42821</v>
      </c>
      <c r="L1234" s="149">
        <v>72</v>
      </c>
      <c r="M1234" s="148" t="s">
        <v>158</v>
      </c>
      <c r="N1234" s="148" t="s">
        <v>41</v>
      </c>
      <c r="O1234" s="149">
        <v>42831</v>
      </c>
      <c r="P1234" s="148" t="s">
        <v>838</v>
      </c>
      <c r="Q1234" s="148">
        <v>62</v>
      </c>
      <c r="R1234" s="149" t="s">
        <v>35</v>
      </c>
      <c r="S1234" s="148">
        <v>2600</v>
      </c>
      <c r="T1234" s="148" t="s">
        <v>100</v>
      </c>
      <c r="U1234" s="149">
        <v>2600</v>
      </c>
      <c r="V1234" s="148" t="s">
        <v>100</v>
      </c>
      <c r="W1234" s="148">
        <v>2600</v>
      </c>
      <c r="X1234" s="149" t="s">
        <v>100</v>
      </c>
      <c r="Y1234" s="148" t="s">
        <v>114</v>
      </c>
      <c r="Z1234" s="148">
        <v>2.6</v>
      </c>
      <c r="AA1234" s="149">
        <v>1</v>
      </c>
      <c r="AB1234" s="148" t="s">
        <v>629</v>
      </c>
      <c r="AC1234" s="148" t="s">
        <v>880</v>
      </c>
      <c r="AD1234" s="149" t="s">
        <v>1471</v>
      </c>
      <c r="AE1234" s="148" t="s">
        <v>349</v>
      </c>
      <c r="AF1234" s="148"/>
      <c r="AG1234" s="149"/>
      <c r="AH1234" s="148"/>
      <c r="AI1234" s="148"/>
      <c r="AJ1234" s="149"/>
      <c r="AK1234" s="148" t="str">
        <f t="shared" si="57"/>
        <v>GFS</v>
      </c>
      <c r="AL1234" s="148" t="str">
        <f t="shared" si="58"/>
        <v>Non- ICB</v>
      </c>
      <c r="AM1234" s="196" t="str">
        <f t="shared" si="59"/>
        <v>GFS/Non- ICB</v>
      </c>
    </row>
    <row r="1235" spans="1:39" x14ac:dyDescent="0.25">
      <c r="A1235" s="195" t="str">
        <f>IF(ISERROR(MATCH(H1235,PriorMonth!H:H,0)),"New","Unresolved")</f>
        <v>Unresolved</v>
      </c>
      <c r="B1235" s="148">
        <v>8520</v>
      </c>
      <c r="C1235" s="149" t="s">
        <v>842</v>
      </c>
      <c r="D1235" s="148" t="s">
        <v>19</v>
      </c>
      <c r="E1235" s="148">
        <v>260</v>
      </c>
      <c r="F1235" s="149" t="s">
        <v>113</v>
      </c>
      <c r="G1235" s="148" t="s">
        <v>23</v>
      </c>
      <c r="H1235" s="148" t="s">
        <v>1576</v>
      </c>
      <c r="I1235" s="149" t="s">
        <v>54</v>
      </c>
      <c r="J1235" s="148" t="s">
        <v>381</v>
      </c>
      <c r="K1235" s="148">
        <v>42768</v>
      </c>
      <c r="L1235" s="149">
        <v>125</v>
      </c>
      <c r="M1235" s="148" t="s">
        <v>127</v>
      </c>
      <c r="N1235" s="148" t="s">
        <v>128</v>
      </c>
      <c r="O1235" s="149">
        <v>42831</v>
      </c>
      <c r="P1235" s="148" t="s">
        <v>838</v>
      </c>
      <c r="Q1235" s="148">
        <v>62</v>
      </c>
      <c r="R1235" s="149" t="s">
        <v>35</v>
      </c>
      <c r="S1235" s="148">
        <v>188098</v>
      </c>
      <c r="T1235" s="148" t="s">
        <v>197</v>
      </c>
      <c r="U1235" s="149">
        <v>2600.42</v>
      </c>
      <c r="V1235" s="148" t="s">
        <v>197</v>
      </c>
      <c r="W1235" s="148">
        <v>188098.20033562873</v>
      </c>
      <c r="X1235" s="149" t="s">
        <v>100</v>
      </c>
      <c r="Y1235" s="148" t="s">
        <v>114</v>
      </c>
      <c r="Z1235" s="148">
        <v>2.6</v>
      </c>
      <c r="AA1235" s="149">
        <v>1</v>
      </c>
      <c r="AB1235" s="148" t="s">
        <v>630</v>
      </c>
      <c r="AC1235" s="148" t="s">
        <v>681</v>
      </c>
      <c r="AD1235" s="149" t="s">
        <v>354</v>
      </c>
      <c r="AE1235" s="148" t="s">
        <v>350</v>
      </c>
      <c r="AF1235" s="148"/>
      <c r="AG1235" s="149"/>
      <c r="AH1235" s="148"/>
      <c r="AI1235" s="148"/>
      <c r="AJ1235" s="149"/>
      <c r="AK1235" s="148" t="str">
        <f t="shared" si="57"/>
        <v>Non-GFS</v>
      </c>
      <c r="AL1235" s="148" t="str">
        <f t="shared" si="58"/>
        <v>Non- ICB</v>
      </c>
      <c r="AM1235" s="196" t="str">
        <f t="shared" si="59"/>
        <v>Non-GFS/Non- ICB</v>
      </c>
    </row>
    <row r="1236" spans="1:39" x14ac:dyDescent="0.25">
      <c r="A1236" s="195" t="str">
        <f>IF(ISERROR(MATCH(H1236,PriorMonth!H:H,0)),"New","Unresolved")</f>
        <v>New</v>
      </c>
      <c r="B1236" s="148">
        <v>3802</v>
      </c>
      <c r="C1236" s="149" t="s">
        <v>169</v>
      </c>
      <c r="D1236" s="148" t="s">
        <v>16</v>
      </c>
      <c r="E1236" s="148">
        <v>8110</v>
      </c>
      <c r="F1236" s="149" t="s">
        <v>116</v>
      </c>
      <c r="G1236" s="148" t="s">
        <v>15</v>
      </c>
      <c r="H1236" s="148">
        <v>701703103</v>
      </c>
      <c r="I1236" s="149" t="s">
        <v>277</v>
      </c>
      <c r="J1236" s="148" t="s">
        <v>171</v>
      </c>
      <c r="K1236" s="148">
        <v>42829</v>
      </c>
      <c r="L1236" s="149">
        <v>64</v>
      </c>
      <c r="M1236" s="148" t="s">
        <v>111</v>
      </c>
      <c r="N1236" s="148" t="s">
        <v>42</v>
      </c>
      <c r="O1236" s="149">
        <v>42892</v>
      </c>
      <c r="P1236" s="148" t="s">
        <v>1878</v>
      </c>
      <c r="Q1236" s="148">
        <v>1</v>
      </c>
      <c r="R1236" s="149" t="s">
        <v>33</v>
      </c>
      <c r="S1236" s="148">
        <v>2590</v>
      </c>
      <c r="T1236" s="148" t="s">
        <v>100</v>
      </c>
      <c r="U1236" s="149">
        <v>2590</v>
      </c>
      <c r="V1236" s="148" t="s">
        <v>100</v>
      </c>
      <c r="W1236" s="148">
        <v>2590</v>
      </c>
      <c r="X1236" s="149" t="s">
        <v>100</v>
      </c>
      <c r="Y1236" s="148" t="s">
        <v>114</v>
      </c>
      <c r="Z1236" s="148">
        <v>2.59</v>
      </c>
      <c r="AA1236" s="149">
        <v>1</v>
      </c>
      <c r="AB1236" s="148" t="s">
        <v>629</v>
      </c>
      <c r="AC1236" s="148" t="s">
        <v>447</v>
      </c>
      <c r="AD1236" s="149" t="s">
        <v>361</v>
      </c>
      <c r="AE1236" s="148" t="s">
        <v>349</v>
      </c>
      <c r="AF1236" s="148"/>
      <c r="AG1236" s="149"/>
      <c r="AH1236" s="148"/>
      <c r="AI1236" s="148"/>
      <c r="AJ1236" s="149"/>
      <c r="AK1236" s="148" t="str">
        <f t="shared" si="57"/>
        <v>Non-GFS</v>
      </c>
      <c r="AL1236" s="148" t="str">
        <f t="shared" si="58"/>
        <v>Non- ICB</v>
      </c>
      <c r="AM1236" s="196" t="str">
        <f t="shared" si="59"/>
        <v>Non-GFS/Non- ICB</v>
      </c>
    </row>
    <row r="1237" spans="1:39" x14ac:dyDescent="0.25">
      <c r="A1237" s="195" t="str">
        <f>IF(ISERROR(MATCH(H1237,PriorMonth!H:H,0)),"New","Unresolved")</f>
        <v>Unresolved</v>
      </c>
      <c r="B1237" s="148">
        <v>8520</v>
      </c>
      <c r="C1237" s="149" t="s">
        <v>842</v>
      </c>
      <c r="D1237" s="148" t="s">
        <v>19</v>
      </c>
      <c r="E1237" s="148">
        <v>8420</v>
      </c>
      <c r="F1237" s="149" t="s">
        <v>234</v>
      </c>
      <c r="G1237" s="148" t="s">
        <v>19</v>
      </c>
      <c r="H1237" s="148">
        <v>85202710000419</v>
      </c>
      <c r="I1237" s="149" t="s">
        <v>537</v>
      </c>
      <c r="J1237" s="148" t="s">
        <v>311</v>
      </c>
      <c r="K1237" s="148">
        <v>42544</v>
      </c>
      <c r="L1237" s="149">
        <v>349</v>
      </c>
      <c r="M1237" s="148" t="s">
        <v>105</v>
      </c>
      <c r="N1237" s="148" t="s">
        <v>41</v>
      </c>
      <c r="O1237" s="149">
        <v>42618</v>
      </c>
      <c r="P1237" s="148" t="s">
        <v>406</v>
      </c>
      <c r="Q1237" s="148">
        <v>275</v>
      </c>
      <c r="R1237" s="149" t="s">
        <v>37</v>
      </c>
      <c r="S1237" s="148">
        <v>187200</v>
      </c>
      <c r="T1237" s="148" t="s">
        <v>197</v>
      </c>
      <c r="U1237" s="149">
        <v>2588</v>
      </c>
      <c r="V1237" s="148" t="s">
        <v>197</v>
      </c>
      <c r="W1237" s="148">
        <v>187199.81482553092</v>
      </c>
      <c r="X1237" s="149" t="s">
        <v>100</v>
      </c>
      <c r="Y1237" s="148" t="s">
        <v>107</v>
      </c>
      <c r="Z1237" s="148">
        <v>2.59</v>
      </c>
      <c r="AA1237" s="149">
        <v>1</v>
      </c>
      <c r="AB1237" s="148" t="s">
        <v>630</v>
      </c>
      <c r="AC1237" s="148" t="s">
        <v>503</v>
      </c>
      <c r="AD1237" s="149" t="s">
        <v>1290</v>
      </c>
      <c r="AE1237" s="148" t="s">
        <v>350</v>
      </c>
      <c r="AF1237" s="148"/>
      <c r="AG1237" s="149"/>
      <c r="AH1237" s="148"/>
      <c r="AI1237" s="148"/>
      <c r="AJ1237" s="149"/>
      <c r="AK1237" s="148" t="str">
        <f t="shared" si="57"/>
        <v>GFS</v>
      </c>
      <c r="AL1237" s="148" t="str">
        <f t="shared" si="58"/>
        <v>Non- ICB</v>
      </c>
      <c r="AM1237" s="196" t="str">
        <f t="shared" si="59"/>
        <v>GFS/Non- ICB</v>
      </c>
    </row>
    <row r="1238" spans="1:39" x14ac:dyDescent="0.25">
      <c r="A1238" s="195" t="str">
        <f>IF(ISERROR(MATCH(H1238,PriorMonth!H:H,0)),"New","Unresolved")</f>
        <v>New</v>
      </c>
      <c r="B1238" s="148">
        <v>8520</v>
      </c>
      <c r="C1238" s="149" t="s">
        <v>842</v>
      </c>
      <c r="D1238" s="148" t="s">
        <v>19</v>
      </c>
      <c r="E1238" s="148">
        <v>8243</v>
      </c>
      <c r="F1238" s="149" t="s">
        <v>120</v>
      </c>
      <c r="G1238" s="148" t="s">
        <v>14</v>
      </c>
      <c r="H1238" s="148">
        <v>85200810000510</v>
      </c>
      <c r="I1238" s="149" t="s">
        <v>59</v>
      </c>
      <c r="J1238" s="148" t="s">
        <v>1602</v>
      </c>
      <c r="K1238" s="148">
        <v>42828</v>
      </c>
      <c r="L1238" s="149">
        <v>65</v>
      </c>
      <c r="M1238" s="148" t="s">
        <v>111</v>
      </c>
      <c r="N1238" s="148" t="s">
        <v>42</v>
      </c>
      <c r="O1238" s="149">
        <v>42892</v>
      </c>
      <c r="P1238" s="148" t="s">
        <v>1878</v>
      </c>
      <c r="Q1238" s="148">
        <v>1</v>
      </c>
      <c r="R1238" s="149" t="s">
        <v>33</v>
      </c>
      <c r="S1238" s="148">
        <v>186939.25</v>
      </c>
      <c r="T1238" s="148" t="s">
        <v>197</v>
      </c>
      <c r="U1238" s="149">
        <v>2584.4</v>
      </c>
      <c r="V1238" s="148" t="s">
        <v>197</v>
      </c>
      <c r="W1238" s="148">
        <v>186939.41322840113</v>
      </c>
      <c r="X1238" s="149" t="s">
        <v>100</v>
      </c>
      <c r="Y1238" s="148" t="s">
        <v>114</v>
      </c>
      <c r="Z1238" s="148">
        <v>2.58</v>
      </c>
      <c r="AA1238" s="149">
        <v>1</v>
      </c>
      <c r="AB1238" s="148" t="s">
        <v>630</v>
      </c>
      <c r="AC1238" s="148" t="s">
        <v>660</v>
      </c>
      <c r="AD1238" s="149" t="s">
        <v>364</v>
      </c>
      <c r="AE1238" s="148" t="s">
        <v>350</v>
      </c>
      <c r="AF1238" s="148"/>
      <c r="AG1238" s="149"/>
      <c r="AH1238" s="148"/>
      <c r="AI1238" s="148"/>
      <c r="AJ1238" s="149"/>
      <c r="AK1238" s="148" t="str">
        <f t="shared" si="57"/>
        <v>GFS</v>
      </c>
      <c r="AL1238" s="148" t="str">
        <f t="shared" si="58"/>
        <v>Non- ICB</v>
      </c>
      <c r="AM1238" s="196" t="str">
        <f t="shared" si="59"/>
        <v>GFS/Non- ICB</v>
      </c>
    </row>
    <row r="1239" spans="1:39" x14ac:dyDescent="0.25">
      <c r="A1239" s="195" t="str">
        <f>IF(ISERROR(MATCH(H1239,PriorMonth!H:H,0)),"New","Unresolved")</f>
        <v>New</v>
      </c>
      <c r="B1239" s="148">
        <v>260</v>
      </c>
      <c r="C1239" s="149" t="s">
        <v>113</v>
      </c>
      <c r="D1239" s="148" t="s">
        <v>23</v>
      </c>
      <c r="E1239" s="148">
        <v>95</v>
      </c>
      <c r="F1239" s="149" t="s">
        <v>153</v>
      </c>
      <c r="G1239" s="148" t="s">
        <v>17</v>
      </c>
      <c r="H1239" s="148">
        <v>260013009354</v>
      </c>
      <c r="I1239" s="149" t="s">
        <v>60</v>
      </c>
      <c r="J1239" s="148" t="s">
        <v>208</v>
      </c>
      <c r="K1239" s="148">
        <v>42822</v>
      </c>
      <c r="L1239" s="149">
        <v>71</v>
      </c>
      <c r="M1239" s="148" t="s">
        <v>111</v>
      </c>
      <c r="N1239" s="148" t="s">
        <v>42</v>
      </c>
      <c r="O1239" s="149">
        <v>42893</v>
      </c>
      <c r="P1239" s="148" t="s">
        <v>1878</v>
      </c>
      <c r="Q1239" s="148">
        <v>0</v>
      </c>
      <c r="R1239" s="149" t="s">
        <v>33</v>
      </c>
      <c r="S1239" s="148">
        <v>2249.4699999999998</v>
      </c>
      <c r="T1239" s="148" t="s">
        <v>186</v>
      </c>
      <c r="U1239" s="149">
        <v>2574.8000000000002</v>
      </c>
      <c r="V1239" s="148" t="s">
        <v>186</v>
      </c>
      <c r="W1239" s="148">
        <v>2249.4740845261645</v>
      </c>
      <c r="X1239" s="149" t="s">
        <v>100</v>
      </c>
      <c r="Y1239" s="148" t="s">
        <v>114</v>
      </c>
      <c r="Z1239" s="148">
        <v>2.57</v>
      </c>
      <c r="AA1239" s="149">
        <v>1</v>
      </c>
      <c r="AB1239" s="148" t="s">
        <v>629</v>
      </c>
      <c r="AC1239" s="148" t="s">
        <v>410</v>
      </c>
      <c r="AD1239" s="149" t="s">
        <v>370</v>
      </c>
      <c r="AE1239" s="148" t="s">
        <v>349</v>
      </c>
      <c r="AF1239" s="148"/>
      <c r="AG1239" s="149"/>
      <c r="AH1239" s="148"/>
      <c r="AI1239" s="148"/>
      <c r="AJ1239" s="149"/>
      <c r="AK1239" s="148" t="str">
        <f t="shared" si="57"/>
        <v>GFS</v>
      </c>
      <c r="AL1239" s="148" t="str">
        <f t="shared" si="58"/>
        <v>Non- ICB</v>
      </c>
      <c r="AM1239" s="196" t="str">
        <f t="shared" si="59"/>
        <v>GFS/Non- ICB</v>
      </c>
    </row>
    <row r="1240" spans="1:39" x14ac:dyDescent="0.25">
      <c r="A1240" s="195" t="str">
        <f>IF(ISERROR(MATCH(H1240,PriorMonth!H:H,0)),"New","Unresolved")</f>
        <v>Unresolved</v>
      </c>
      <c r="B1240" s="148">
        <v>8520</v>
      </c>
      <c r="C1240" s="149" t="s">
        <v>842</v>
      </c>
      <c r="D1240" s="148" t="s">
        <v>19</v>
      </c>
      <c r="E1240" s="148">
        <v>199</v>
      </c>
      <c r="F1240" s="149" t="s">
        <v>137</v>
      </c>
      <c r="G1240" s="148" t="s">
        <v>22</v>
      </c>
      <c r="H1240" s="148" t="s">
        <v>1730</v>
      </c>
      <c r="I1240" s="149" t="s">
        <v>54</v>
      </c>
      <c r="J1240" s="148" t="s">
        <v>381</v>
      </c>
      <c r="K1240" s="148">
        <v>42768</v>
      </c>
      <c r="L1240" s="149">
        <v>125</v>
      </c>
      <c r="M1240" s="148" t="s">
        <v>118</v>
      </c>
      <c r="N1240" s="148" t="s">
        <v>41</v>
      </c>
      <c r="O1240" s="149">
        <v>42830</v>
      </c>
      <c r="P1240" s="148" t="s">
        <v>838</v>
      </c>
      <c r="Q1240" s="148">
        <v>63</v>
      </c>
      <c r="R1240" s="149" t="s">
        <v>35</v>
      </c>
      <c r="S1240" s="148">
        <v>184342</v>
      </c>
      <c r="T1240" s="148" t="s">
        <v>197</v>
      </c>
      <c r="U1240" s="149">
        <v>2548.4899999999998</v>
      </c>
      <c r="V1240" s="148" t="s">
        <v>197</v>
      </c>
      <c r="W1240" s="148">
        <v>184341.9072970314</v>
      </c>
      <c r="X1240" s="149" t="s">
        <v>100</v>
      </c>
      <c r="Y1240" s="148" t="s">
        <v>114</v>
      </c>
      <c r="Z1240" s="148">
        <v>2.5499999999999998</v>
      </c>
      <c r="AA1240" s="149">
        <v>1</v>
      </c>
      <c r="AB1240" s="148" t="s">
        <v>630</v>
      </c>
      <c r="AC1240" s="148" t="s">
        <v>484</v>
      </c>
      <c r="AD1240" s="149" t="s">
        <v>363</v>
      </c>
      <c r="AE1240" s="148" t="s">
        <v>350</v>
      </c>
      <c r="AF1240" s="148"/>
      <c r="AG1240" s="149"/>
      <c r="AH1240" s="148"/>
      <c r="AI1240" s="148"/>
      <c r="AJ1240" s="149"/>
      <c r="AK1240" s="148" t="str">
        <f t="shared" si="57"/>
        <v>Non-GFS</v>
      </c>
      <c r="AL1240" s="148" t="str">
        <f t="shared" si="58"/>
        <v>Non- ICB</v>
      </c>
      <c r="AM1240" s="196" t="str">
        <f t="shared" si="59"/>
        <v>Non-GFS/Non- ICB</v>
      </c>
    </row>
    <row r="1241" spans="1:39" x14ac:dyDescent="0.25">
      <c r="A1241" s="195" t="str">
        <f>IF(ISERROR(MATCH(H1241,PriorMonth!H:H,0)),"New","Unresolved")</f>
        <v>Unresolved</v>
      </c>
      <c r="B1241" s="148">
        <v>8520</v>
      </c>
      <c r="C1241" s="149" t="s">
        <v>842</v>
      </c>
      <c r="D1241" s="148" t="s">
        <v>19</v>
      </c>
      <c r="E1241" s="148">
        <v>8243</v>
      </c>
      <c r="F1241" s="149" t="s">
        <v>120</v>
      </c>
      <c r="G1241" s="148" t="s">
        <v>14</v>
      </c>
      <c r="H1241" s="148" t="s">
        <v>1327</v>
      </c>
      <c r="I1241" s="149" t="s">
        <v>54</v>
      </c>
      <c r="J1241" s="148" t="s">
        <v>19</v>
      </c>
      <c r="K1241" s="148">
        <v>42769</v>
      </c>
      <c r="L1241" s="149">
        <v>124</v>
      </c>
      <c r="M1241" s="148" t="s">
        <v>127</v>
      </c>
      <c r="N1241" s="148" t="s">
        <v>128</v>
      </c>
      <c r="O1241" s="149">
        <v>42800</v>
      </c>
      <c r="P1241" s="148" t="s">
        <v>838</v>
      </c>
      <c r="Q1241" s="148">
        <v>93</v>
      </c>
      <c r="R1241" s="149" t="s">
        <v>36</v>
      </c>
      <c r="S1241" s="148">
        <v>184625</v>
      </c>
      <c r="T1241" s="148" t="s">
        <v>197</v>
      </c>
      <c r="U1241" s="149">
        <v>2552.4</v>
      </c>
      <c r="V1241" s="148" t="s">
        <v>197</v>
      </c>
      <c r="W1241" s="148">
        <v>184624.73236502518</v>
      </c>
      <c r="X1241" s="149" t="s">
        <v>100</v>
      </c>
      <c r="Y1241" s="148" t="s">
        <v>114</v>
      </c>
      <c r="Z1241" s="148">
        <v>2.5499999999999998</v>
      </c>
      <c r="AA1241" s="149">
        <v>1</v>
      </c>
      <c r="AB1241" s="148" t="s">
        <v>630</v>
      </c>
      <c r="AC1241" s="148" t="s">
        <v>660</v>
      </c>
      <c r="AD1241" s="149" t="s">
        <v>2814</v>
      </c>
      <c r="AE1241" s="148" t="s">
        <v>350</v>
      </c>
      <c r="AF1241" s="148"/>
      <c r="AG1241" s="149"/>
      <c r="AH1241" s="148"/>
      <c r="AI1241" s="148"/>
      <c r="AJ1241" s="149"/>
      <c r="AK1241" s="148" t="str">
        <f t="shared" si="57"/>
        <v>Non-GFS</v>
      </c>
      <c r="AL1241" s="148" t="str">
        <f t="shared" si="58"/>
        <v>Non- ICB</v>
      </c>
      <c r="AM1241" s="196" t="str">
        <f t="shared" si="59"/>
        <v>Non-GFS/Non- ICB</v>
      </c>
    </row>
    <row r="1242" spans="1:39" x14ac:dyDescent="0.25">
      <c r="A1242" s="195" t="str">
        <f>IF(ISERROR(MATCH(H1242,PriorMonth!H:H,0)),"New","Unresolved")</f>
        <v>Unresolved</v>
      </c>
      <c r="B1242" s="148">
        <v>8520</v>
      </c>
      <c r="C1242" s="149" t="s">
        <v>842</v>
      </c>
      <c r="D1242" s="148" t="s">
        <v>19</v>
      </c>
      <c r="E1242" s="148">
        <v>3011</v>
      </c>
      <c r="F1242" s="149" t="s">
        <v>164</v>
      </c>
      <c r="G1242" s="148" t="s">
        <v>22</v>
      </c>
      <c r="H1242" s="148" t="s">
        <v>957</v>
      </c>
      <c r="I1242" s="149" t="s">
        <v>57</v>
      </c>
      <c r="J1242" s="148" t="s">
        <v>271</v>
      </c>
      <c r="K1242" s="148">
        <v>42769</v>
      </c>
      <c r="L1242" s="149">
        <v>124</v>
      </c>
      <c r="M1242" s="148" t="s">
        <v>122</v>
      </c>
      <c r="N1242" s="148" t="s">
        <v>41</v>
      </c>
      <c r="O1242" s="149">
        <v>42776</v>
      </c>
      <c r="P1242" s="148" t="s">
        <v>838</v>
      </c>
      <c r="Q1242" s="148">
        <v>117</v>
      </c>
      <c r="R1242" s="149" t="s">
        <v>36</v>
      </c>
      <c r="S1242" s="148">
        <v>184375</v>
      </c>
      <c r="T1242" s="148" t="s">
        <v>197</v>
      </c>
      <c r="U1242" s="149">
        <v>2548.9499999999998</v>
      </c>
      <c r="V1242" s="148" t="s">
        <v>197</v>
      </c>
      <c r="W1242" s="148">
        <v>184375.18083444244</v>
      </c>
      <c r="X1242" s="149" t="s">
        <v>100</v>
      </c>
      <c r="Y1242" s="148" t="s">
        <v>114</v>
      </c>
      <c r="Z1242" s="148">
        <v>2.5499999999999998</v>
      </c>
      <c r="AA1242" s="149">
        <v>1</v>
      </c>
      <c r="AB1242" s="148" t="s">
        <v>630</v>
      </c>
      <c r="AC1242" s="148" t="s">
        <v>635</v>
      </c>
      <c r="AD1242" s="149" t="s">
        <v>821</v>
      </c>
      <c r="AE1242" s="148" t="s">
        <v>350</v>
      </c>
      <c r="AF1242" s="148"/>
      <c r="AG1242" s="149"/>
      <c r="AH1242" s="148"/>
      <c r="AI1242" s="148"/>
      <c r="AJ1242" s="149"/>
      <c r="AK1242" s="148" t="str">
        <f t="shared" si="57"/>
        <v>Non-GFS</v>
      </c>
      <c r="AL1242" s="148" t="str">
        <f t="shared" si="58"/>
        <v>Non- ICB</v>
      </c>
      <c r="AM1242" s="196" t="str">
        <f t="shared" si="59"/>
        <v>Non-GFS/Non- ICB</v>
      </c>
    </row>
    <row r="1243" spans="1:39" x14ac:dyDescent="0.25">
      <c r="A1243" s="195" t="str">
        <f>IF(ISERROR(MATCH(H1243,PriorMonth!H:H,0)),"New","Unresolved")</f>
        <v>Unresolved</v>
      </c>
      <c r="B1243" s="148">
        <v>8520</v>
      </c>
      <c r="C1243" s="149" t="s">
        <v>842</v>
      </c>
      <c r="D1243" s="148" t="s">
        <v>19</v>
      </c>
      <c r="E1243" s="148">
        <v>1750</v>
      </c>
      <c r="F1243" s="149" t="s">
        <v>159</v>
      </c>
      <c r="G1243" s="148" t="s">
        <v>18</v>
      </c>
      <c r="H1243" s="148">
        <v>85201420001806</v>
      </c>
      <c r="I1243" s="149" t="s">
        <v>538</v>
      </c>
      <c r="J1243" s="148" t="s">
        <v>68</v>
      </c>
      <c r="K1243" s="148">
        <v>42829</v>
      </c>
      <c r="L1243" s="149">
        <v>64</v>
      </c>
      <c r="M1243" s="148" t="s">
        <v>111</v>
      </c>
      <c r="N1243" s="148" t="s">
        <v>42</v>
      </c>
      <c r="O1243" s="149">
        <v>42860</v>
      </c>
      <c r="P1243" s="148" t="s">
        <v>1878</v>
      </c>
      <c r="Q1243" s="148">
        <v>33</v>
      </c>
      <c r="R1243" s="149" t="s">
        <v>34</v>
      </c>
      <c r="S1243" s="148">
        <v>184096.76</v>
      </c>
      <c r="T1243" s="148" t="s">
        <v>197</v>
      </c>
      <c r="U1243" s="149">
        <v>2545.1</v>
      </c>
      <c r="V1243" s="148" t="s">
        <v>197</v>
      </c>
      <c r="W1243" s="148">
        <v>184096.69579306751</v>
      </c>
      <c r="X1243" s="149" t="s">
        <v>100</v>
      </c>
      <c r="Y1243" s="148" t="s">
        <v>114</v>
      </c>
      <c r="Z1243" s="148">
        <v>2.5499999999999998</v>
      </c>
      <c r="AA1243" s="149">
        <v>1</v>
      </c>
      <c r="AB1243" s="148" t="s">
        <v>630</v>
      </c>
      <c r="AC1243" s="148" t="s">
        <v>2042</v>
      </c>
      <c r="AD1243" s="149" t="s">
        <v>2043</v>
      </c>
      <c r="AE1243" s="148" t="s">
        <v>350</v>
      </c>
      <c r="AF1243" s="148"/>
      <c r="AG1243" s="149"/>
      <c r="AH1243" s="148"/>
      <c r="AI1243" s="148"/>
      <c r="AJ1243" s="149"/>
      <c r="AK1243" s="148" t="str">
        <f t="shared" si="57"/>
        <v>GFS</v>
      </c>
      <c r="AL1243" s="148" t="str">
        <f t="shared" si="58"/>
        <v>ICB</v>
      </c>
      <c r="AM1243" s="196" t="str">
        <f t="shared" si="59"/>
        <v>GFS/ICB</v>
      </c>
    </row>
    <row r="1244" spans="1:39" x14ac:dyDescent="0.25">
      <c r="A1244" s="195" t="str">
        <f>IF(ISERROR(MATCH(H1244,PriorMonth!H:H,0)),"New","Unresolved")</f>
        <v>Unresolved</v>
      </c>
      <c r="B1244" s="148">
        <v>8520</v>
      </c>
      <c r="C1244" s="149" t="s">
        <v>842</v>
      </c>
      <c r="D1244" s="148" t="s">
        <v>19</v>
      </c>
      <c r="E1244" s="148">
        <v>1350</v>
      </c>
      <c r="F1244" s="149" t="s">
        <v>124</v>
      </c>
      <c r="G1244" s="148" t="s">
        <v>21</v>
      </c>
      <c r="H1244" s="148">
        <v>85203510000091</v>
      </c>
      <c r="I1244" s="149" t="s">
        <v>57</v>
      </c>
      <c r="J1244" s="148" t="s">
        <v>310</v>
      </c>
      <c r="K1244" s="148">
        <v>42522</v>
      </c>
      <c r="L1244" s="149">
        <v>371</v>
      </c>
      <c r="M1244" s="148" t="s">
        <v>127</v>
      </c>
      <c r="N1244" s="148" t="s">
        <v>128</v>
      </c>
      <c r="O1244" s="149">
        <v>42586</v>
      </c>
      <c r="P1244" s="148" t="s">
        <v>406</v>
      </c>
      <c r="Q1244" s="148">
        <v>307</v>
      </c>
      <c r="R1244" s="149" t="s">
        <v>37</v>
      </c>
      <c r="S1244" s="148">
        <v>183878.7</v>
      </c>
      <c r="T1244" s="148" t="s">
        <v>197</v>
      </c>
      <c r="U1244" s="149">
        <v>2542.09</v>
      </c>
      <c r="V1244" s="148" t="s">
        <v>197</v>
      </c>
      <c r="W1244" s="148">
        <v>183878.97112435623</v>
      </c>
      <c r="X1244" s="149" t="s">
        <v>100</v>
      </c>
      <c r="Y1244" s="148" t="s">
        <v>114</v>
      </c>
      <c r="Z1244" s="148">
        <v>2.54</v>
      </c>
      <c r="AA1244" s="149">
        <v>1</v>
      </c>
      <c r="AB1244" s="148" t="s">
        <v>630</v>
      </c>
      <c r="AC1244" s="148" t="s">
        <v>411</v>
      </c>
      <c r="AD1244" s="149" t="s">
        <v>362</v>
      </c>
      <c r="AE1244" s="148" t="s">
        <v>350</v>
      </c>
      <c r="AF1244" s="148"/>
      <c r="AG1244" s="149"/>
      <c r="AH1244" s="148"/>
      <c r="AI1244" s="148"/>
      <c r="AJ1244" s="149"/>
      <c r="AK1244" s="148" t="str">
        <f t="shared" si="57"/>
        <v>GFS</v>
      </c>
      <c r="AL1244" s="148" t="str">
        <f t="shared" si="58"/>
        <v>Non- ICB</v>
      </c>
      <c r="AM1244" s="196" t="str">
        <f t="shared" si="59"/>
        <v>GFS/Non- ICB</v>
      </c>
    </row>
    <row r="1245" spans="1:39" x14ac:dyDescent="0.25">
      <c r="A1245" s="195" t="str">
        <f>IF(ISERROR(MATCH(H1245,PriorMonth!H:H,0)),"New","Unresolved")</f>
        <v>Unresolved</v>
      </c>
      <c r="B1245" s="148">
        <v>8520</v>
      </c>
      <c r="C1245" s="149" t="s">
        <v>842</v>
      </c>
      <c r="D1245" s="148" t="s">
        <v>19</v>
      </c>
      <c r="E1245" s="148">
        <v>1750</v>
      </c>
      <c r="F1245" s="149" t="s">
        <v>159</v>
      </c>
      <c r="G1245" s="148" t="s">
        <v>18</v>
      </c>
      <c r="H1245" s="148">
        <v>85201120004231</v>
      </c>
      <c r="I1245" s="149" t="s">
        <v>538</v>
      </c>
      <c r="J1245" s="148" t="s">
        <v>68</v>
      </c>
      <c r="K1245" s="148">
        <v>42829</v>
      </c>
      <c r="L1245" s="149">
        <v>64</v>
      </c>
      <c r="M1245" s="148" t="s">
        <v>111</v>
      </c>
      <c r="N1245" s="148" t="s">
        <v>42</v>
      </c>
      <c r="O1245" s="149">
        <v>42860</v>
      </c>
      <c r="P1245" s="148" t="s">
        <v>1878</v>
      </c>
      <c r="Q1245" s="148">
        <v>33</v>
      </c>
      <c r="R1245" s="149" t="s">
        <v>34</v>
      </c>
      <c r="S1245" s="148">
        <v>183574.53</v>
      </c>
      <c r="T1245" s="148" t="s">
        <v>197</v>
      </c>
      <c r="U1245" s="149">
        <v>2537.88</v>
      </c>
      <c r="V1245" s="148" t="s">
        <v>197</v>
      </c>
      <c r="W1245" s="148">
        <v>183574.44592326833</v>
      </c>
      <c r="X1245" s="149" t="s">
        <v>100</v>
      </c>
      <c r="Y1245" s="148" t="s">
        <v>114</v>
      </c>
      <c r="Z1245" s="148">
        <v>2.54</v>
      </c>
      <c r="AA1245" s="149">
        <v>1</v>
      </c>
      <c r="AB1245" s="148" t="s">
        <v>630</v>
      </c>
      <c r="AC1245" s="148" t="s">
        <v>2042</v>
      </c>
      <c r="AD1245" s="149" t="s">
        <v>2043</v>
      </c>
      <c r="AE1245" s="148" t="s">
        <v>350</v>
      </c>
      <c r="AF1245" s="148"/>
      <c r="AG1245" s="149"/>
      <c r="AH1245" s="148"/>
      <c r="AI1245" s="148"/>
      <c r="AJ1245" s="149"/>
      <c r="AK1245" s="148" t="str">
        <f t="shared" si="57"/>
        <v>GFS</v>
      </c>
      <c r="AL1245" s="148" t="str">
        <f t="shared" si="58"/>
        <v>ICB</v>
      </c>
      <c r="AM1245" s="196" t="str">
        <f t="shared" si="59"/>
        <v>GFS/ICB</v>
      </c>
    </row>
    <row r="1246" spans="1:39" x14ac:dyDescent="0.25">
      <c r="A1246" s="195" t="str">
        <f>IF(ISERROR(MATCH(H1246,PriorMonth!H:H,0)),"New","Unresolved")</f>
        <v>New</v>
      </c>
      <c r="B1246" s="148">
        <v>1730</v>
      </c>
      <c r="C1246" s="149" t="s">
        <v>172</v>
      </c>
      <c r="D1246" s="148" t="s">
        <v>18</v>
      </c>
      <c r="E1246" s="148">
        <v>635</v>
      </c>
      <c r="F1246" s="149" t="s">
        <v>142</v>
      </c>
      <c r="G1246" s="148" t="s">
        <v>16</v>
      </c>
      <c r="H1246" s="148">
        <v>9393</v>
      </c>
      <c r="I1246" s="149" t="s">
        <v>55</v>
      </c>
      <c r="J1246" s="148" t="s">
        <v>173</v>
      </c>
      <c r="K1246" s="148">
        <v>42829</v>
      </c>
      <c r="L1246" s="149">
        <v>64</v>
      </c>
      <c r="M1246" s="148" t="s">
        <v>111</v>
      </c>
      <c r="N1246" s="148" t="s">
        <v>42</v>
      </c>
      <c r="O1246" s="149">
        <v>42891</v>
      </c>
      <c r="P1246" s="148" t="s">
        <v>1878</v>
      </c>
      <c r="Q1246" s="148">
        <v>2</v>
      </c>
      <c r="R1246" s="149" t="s">
        <v>33</v>
      </c>
      <c r="S1246" s="148">
        <v>2525</v>
      </c>
      <c r="T1246" s="148" t="s">
        <v>100</v>
      </c>
      <c r="U1246" s="149">
        <v>2525</v>
      </c>
      <c r="V1246" s="148" t="s">
        <v>100</v>
      </c>
      <c r="W1246" s="148">
        <v>2525</v>
      </c>
      <c r="X1246" s="149" t="s">
        <v>100</v>
      </c>
      <c r="Y1246" s="148" t="s">
        <v>114</v>
      </c>
      <c r="Z1246" s="148">
        <v>2.5299999999999998</v>
      </c>
      <c r="AA1246" s="149">
        <v>1</v>
      </c>
      <c r="AB1246" s="148" t="s">
        <v>629</v>
      </c>
      <c r="AC1246" s="148" t="s">
        <v>634</v>
      </c>
      <c r="AD1246" s="149" t="s">
        <v>2647</v>
      </c>
      <c r="AE1246" s="148" t="s">
        <v>349</v>
      </c>
      <c r="AF1246" s="148"/>
      <c r="AG1246" s="149"/>
      <c r="AH1246" s="148"/>
      <c r="AI1246" s="148"/>
      <c r="AJ1246" s="149"/>
      <c r="AK1246" s="148" t="str">
        <f t="shared" si="57"/>
        <v>Non-GFS</v>
      </c>
      <c r="AL1246" s="148" t="str">
        <f t="shared" si="58"/>
        <v>Non- ICB</v>
      </c>
      <c r="AM1246" s="196" t="str">
        <f t="shared" si="59"/>
        <v>Non-GFS/Non- ICB</v>
      </c>
    </row>
    <row r="1247" spans="1:39" x14ac:dyDescent="0.25">
      <c r="A1247" s="195" t="str">
        <f>IF(ISERROR(MATCH(H1247,PriorMonth!H:H,0)),"New","Unresolved")</f>
        <v>New</v>
      </c>
      <c r="B1247" s="148">
        <v>95</v>
      </c>
      <c r="C1247" s="149" t="s">
        <v>153</v>
      </c>
      <c r="D1247" s="148" t="s">
        <v>17</v>
      </c>
      <c r="E1247" s="148">
        <v>309</v>
      </c>
      <c r="F1247" s="149" t="s">
        <v>123</v>
      </c>
      <c r="G1247" s="148" t="s">
        <v>21</v>
      </c>
      <c r="H1247" s="148">
        <v>950110011648</v>
      </c>
      <c r="I1247" s="149" t="s">
        <v>58</v>
      </c>
      <c r="J1247" s="148" t="s">
        <v>195</v>
      </c>
      <c r="K1247" s="148">
        <v>42825</v>
      </c>
      <c r="L1247" s="149">
        <v>68</v>
      </c>
      <c r="M1247" s="148" t="s">
        <v>111</v>
      </c>
      <c r="N1247" s="148" t="s">
        <v>42</v>
      </c>
      <c r="O1247" s="149">
        <v>42892</v>
      </c>
      <c r="P1247" s="148" t="s">
        <v>1878</v>
      </c>
      <c r="Q1247" s="148">
        <v>1</v>
      </c>
      <c r="R1247" s="149" t="s">
        <v>33</v>
      </c>
      <c r="S1247" s="148">
        <v>2530.7199999999998</v>
      </c>
      <c r="T1247" s="148" t="s">
        <v>100</v>
      </c>
      <c r="U1247" s="149">
        <v>2530.7199999999998</v>
      </c>
      <c r="V1247" s="148" t="s">
        <v>100</v>
      </c>
      <c r="W1247" s="148">
        <v>2530.7199999999998</v>
      </c>
      <c r="X1247" s="149" t="s">
        <v>100</v>
      </c>
      <c r="Y1247" s="148" t="s">
        <v>114</v>
      </c>
      <c r="Z1247" s="148">
        <v>2.5299999999999998</v>
      </c>
      <c r="AA1247" s="149">
        <v>1</v>
      </c>
      <c r="AB1247" s="148" t="s">
        <v>629</v>
      </c>
      <c r="AC1247" s="148" t="s">
        <v>864</v>
      </c>
      <c r="AD1247" s="149" t="s">
        <v>380</v>
      </c>
      <c r="AE1247" s="148" t="s">
        <v>349</v>
      </c>
      <c r="AF1247" s="148"/>
      <c r="AG1247" s="149"/>
      <c r="AH1247" s="148"/>
      <c r="AI1247" s="148"/>
      <c r="AJ1247" s="149"/>
      <c r="AK1247" s="148" t="str">
        <f t="shared" si="57"/>
        <v>GFS</v>
      </c>
      <c r="AL1247" s="148" t="str">
        <f t="shared" si="58"/>
        <v>Non- ICB</v>
      </c>
      <c r="AM1247" s="196" t="str">
        <f t="shared" si="59"/>
        <v>GFS/Non- ICB</v>
      </c>
    </row>
    <row r="1248" spans="1:39" x14ac:dyDescent="0.25">
      <c r="A1248" s="195" t="str">
        <f>IF(ISERROR(MATCH(H1248,PriorMonth!H:H,0)),"New","Unresolved")</f>
        <v>New</v>
      </c>
      <c r="B1248" s="148">
        <v>9701</v>
      </c>
      <c r="C1248" s="149" t="s">
        <v>199</v>
      </c>
      <c r="D1248" s="148" t="s">
        <v>14</v>
      </c>
      <c r="E1248" s="148">
        <v>692</v>
      </c>
      <c r="F1248" s="149" t="s">
        <v>187</v>
      </c>
      <c r="G1248" s="148" t="s">
        <v>16</v>
      </c>
      <c r="H1248" s="148">
        <v>97120170242</v>
      </c>
      <c r="I1248" s="149" t="s">
        <v>57</v>
      </c>
      <c r="J1248" s="148" t="s">
        <v>133</v>
      </c>
      <c r="K1248" s="148">
        <v>42828</v>
      </c>
      <c r="L1248" s="149">
        <v>65</v>
      </c>
      <c r="M1248" s="148" t="s">
        <v>111</v>
      </c>
      <c r="N1248" s="148" t="s">
        <v>42</v>
      </c>
      <c r="O1248" s="149">
        <v>42892</v>
      </c>
      <c r="P1248" s="148" t="s">
        <v>1878</v>
      </c>
      <c r="Q1248" s="148">
        <v>1</v>
      </c>
      <c r="R1248" s="149" t="s">
        <v>33</v>
      </c>
      <c r="S1248" s="148">
        <v>2477.7199999999998</v>
      </c>
      <c r="T1248" s="148" t="s">
        <v>100</v>
      </c>
      <c r="U1248" s="149">
        <v>2477.7199999999998</v>
      </c>
      <c r="V1248" s="148" t="s">
        <v>200</v>
      </c>
      <c r="W1248" s="148">
        <v>11312.028583677153</v>
      </c>
      <c r="X1248" s="149" t="s">
        <v>100</v>
      </c>
      <c r="Y1248" s="148" t="s">
        <v>114</v>
      </c>
      <c r="Z1248" s="148">
        <v>2.48</v>
      </c>
      <c r="AA1248" s="149">
        <v>1</v>
      </c>
      <c r="AB1248" s="148" t="s">
        <v>630</v>
      </c>
      <c r="AC1248" s="148" t="s">
        <v>416</v>
      </c>
      <c r="AD1248" s="149" t="s">
        <v>2782</v>
      </c>
      <c r="AE1248" s="148" t="s">
        <v>349</v>
      </c>
      <c r="AF1248" s="148"/>
      <c r="AG1248" s="149"/>
      <c r="AH1248" s="148"/>
      <c r="AI1248" s="148"/>
      <c r="AJ1248" s="149"/>
      <c r="AK1248" s="148" t="str">
        <f t="shared" si="57"/>
        <v>Non-GFS</v>
      </c>
      <c r="AL1248" s="148" t="str">
        <f t="shared" si="58"/>
        <v>Non- ICB</v>
      </c>
      <c r="AM1248" s="196" t="str">
        <f t="shared" si="59"/>
        <v>Non-GFS/Non- ICB</v>
      </c>
    </row>
    <row r="1249" spans="1:39" x14ac:dyDescent="0.25">
      <c r="A1249" s="195" t="str">
        <f>IF(ISERROR(MATCH(H1249,PriorMonth!H:H,0)),"New","Unresolved")</f>
        <v>New</v>
      </c>
      <c r="B1249" s="148">
        <v>1750</v>
      </c>
      <c r="C1249" s="149" t="s">
        <v>159</v>
      </c>
      <c r="D1249" s="148" t="s">
        <v>18</v>
      </c>
      <c r="E1249" s="148">
        <v>693</v>
      </c>
      <c r="F1249" s="149" t="s">
        <v>177</v>
      </c>
      <c r="G1249" s="148" t="s">
        <v>16</v>
      </c>
      <c r="H1249" s="148">
        <v>17500110094247</v>
      </c>
      <c r="I1249" s="149" t="s">
        <v>56</v>
      </c>
      <c r="J1249" s="148" t="s">
        <v>2126</v>
      </c>
      <c r="K1249" s="148">
        <v>42829</v>
      </c>
      <c r="L1249" s="149">
        <v>64</v>
      </c>
      <c r="M1249" s="148" t="s">
        <v>111</v>
      </c>
      <c r="N1249" s="148" t="s">
        <v>42</v>
      </c>
      <c r="O1249" s="149">
        <v>42891</v>
      </c>
      <c r="P1249" s="148" t="s">
        <v>1878</v>
      </c>
      <c r="Q1249" s="148">
        <v>2</v>
      </c>
      <c r="R1249" s="149" t="s">
        <v>33</v>
      </c>
      <c r="S1249" s="148">
        <v>2457</v>
      </c>
      <c r="T1249" s="148" t="s">
        <v>100</v>
      </c>
      <c r="U1249" s="149">
        <v>2457</v>
      </c>
      <c r="V1249" s="148" t="s">
        <v>100</v>
      </c>
      <c r="W1249" s="148">
        <v>2457</v>
      </c>
      <c r="X1249" s="149" t="s">
        <v>100</v>
      </c>
      <c r="Y1249" s="148" t="s">
        <v>114</v>
      </c>
      <c r="Z1249" s="148">
        <v>2.46</v>
      </c>
      <c r="AA1249" s="149">
        <v>1</v>
      </c>
      <c r="AB1249" s="148" t="s">
        <v>629</v>
      </c>
      <c r="AC1249" s="148" t="s">
        <v>431</v>
      </c>
      <c r="AD1249" s="149" t="s">
        <v>469</v>
      </c>
      <c r="AE1249" s="148" t="s">
        <v>349</v>
      </c>
      <c r="AF1249" s="148"/>
      <c r="AG1249" s="149"/>
      <c r="AH1249" s="148"/>
      <c r="AI1249" s="148"/>
      <c r="AJ1249" s="149"/>
      <c r="AK1249" s="148" t="str">
        <f t="shared" si="57"/>
        <v>GFS</v>
      </c>
      <c r="AL1249" s="148" t="str">
        <f t="shared" si="58"/>
        <v>Non- ICB</v>
      </c>
      <c r="AM1249" s="196" t="str">
        <f t="shared" si="59"/>
        <v>GFS/Non- ICB</v>
      </c>
    </row>
    <row r="1250" spans="1:39" x14ac:dyDescent="0.25">
      <c r="A1250" s="195" t="str">
        <f>IF(ISERROR(MATCH(H1250,PriorMonth!H:H,0)),"New","Unresolved")</f>
        <v>Unresolved</v>
      </c>
      <c r="B1250" s="148">
        <v>8310</v>
      </c>
      <c r="C1250" s="149" t="s">
        <v>170</v>
      </c>
      <c r="D1250" s="148" t="s">
        <v>14</v>
      </c>
      <c r="E1250" s="148">
        <v>199</v>
      </c>
      <c r="F1250" s="149" t="s">
        <v>137</v>
      </c>
      <c r="G1250" s="148" t="s">
        <v>22</v>
      </c>
      <c r="H1250" s="148" t="s">
        <v>825</v>
      </c>
      <c r="I1250" s="149" t="s">
        <v>57</v>
      </c>
      <c r="J1250" s="148" t="s">
        <v>133</v>
      </c>
      <c r="K1250" s="148">
        <v>42647</v>
      </c>
      <c r="L1250" s="149">
        <v>246</v>
      </c>
      <c r="M1250" s="148" t="s">
        <v>111</v>
      </c>
      <c r="N1250" s="148" t="s">
        <v>42</v>
      </c>
      <c r="O1250" s="149">
        <v>42732</v>
      </c>
      <c r="P1250" s="148" t="s">
        <v>651</v>
      </c>
      <c r="Q1250" s="148">
        <v>161</v>
      </c>
      <c r="R1250" s="149" t="s">
        <v>39</v>
      </c>
      <c r="S1250" s="148">
        <v>10264</v>
      </c>
      <c r="T1250" s="148" t="s">
        <v>242</v>
      </c>
      <c r="U1250" s="149">
        <v>2460.6799999999998</v>
      </c>
      <c r="V1250" s="148" t="s">
        <v>242</v>
      </c>
      <c r="W1250" s="148">
        <v>10263.986865727422</v>
      </c>
      <c r="X1250" s="149" t="s">
        <v>100</v>
      </c>
      <c r="Y1250" s="148" t="s">
        <v>114</v>
      </c>
      <c r="Z1250" s="148">
        <v>2.46</v>
      </c>
      <c r="AA1250" s="149">
        <v>1</v>
      </c>
      <c r="AB1250" s="148" t="s">
        <v>630</v>
      </c>
      <c r="AC1250" s="148" t="s">
        <v>484</v>
      </c>
      <c r="AD1250" s="149" t="s">
        <v>396</v>
      </c>
      <c r="AE1250" s="148" t="s">
        <v>350</v>
      </c>
      <c r="AF1250" s="148"/>
      <c r="AG1250" s="149"/>
      <c r="AH1250" s="148"/>
      <c r="AI1250" s="148"/>
      <c r="AJ1250" s="149"/>
      <c r="AK1250" s="148" t="str">
        <f t="shared" si="57"/>
        <v>GFS</v>
      </c>
      <c r="AL1250" s="148" t="str">
        <f t="shared" si="58"/>
        <v>Non- ICB</v>
      </c>
      <c r="AM1250" s="196" t="str">
        <f t="shared" si="59"/>
        <v>GFS/Non- ICB</v>
      </c>
    </row>
    <row r="1251" spans="1:39" x14ac:dyDescent="0.25">
      <c r="A1251" s="195" t="str">
        <f>IF(ISERROR(MATCH(H1251,PriorMonth!H:H,0)),"New","Unresolved")</f>
        <v>Unresolved</v>
      </c>
      <c r="B1251" s="148">
        <v>8520</v>
      </c>
      <c r="C1251" s="149" t="s">
        <v>842</v>
      </c>
      <c r="D1251" s="148" t="s">
        <v>19</v>
      </c>
      <c r="E1251" s="148">
        <v>199</v>
      </c>
      <c r="F1251" s="149" t="s">
        <v>137</v>
      </c>
      <c r="G1251" s="148" t="s">
        <v>22</v>
      </c>
      <c r="H1251" s="148" t="s">
        <v>1727</v>
      </c>
      <c r="I1251" s="149" t="s">
        <v>54</v>
      </c>
      <c r="J1251" s="148" t="s">
        <v>381</v>
      </c>
      <c r="K1251" s="148">
        <v>42768</v>
      </c>
      <c r="L1251" s="149">
        <v>125</v>
      </c>
      <c r="M1251" s="148" t="s">
        <v>118</v>
      </c>
      <c r="N1251" s="148" t="s">
        <v>41</v>
      </c>
      <c r="O1251" s="149">
        <v>42830</v>
      </c>
      <c r="P1251" s="148" t="s">
        <v>838</v>
      </c>
      <c r="Q1251" s="148">
        <v>63</v>
      </c>
      <c r="R1251" s="149" t="s">
        <v>35</v>
      </c>
      <c r="S1251" s="148">
        <v>176908</v>
      </c>
      <c r="T1251" s="148" t="s">
        <v>197</v>
      </c>
      <c r="U1251" s="149">
        <v>2445.7199999999998</v>
      </c>
      <c r="V1251" s="148" t="s">
        <v>197</v>
      </c>
      <c r="W1251" s="148">
        <v>176908.16503674554</v>
      </c>
      <c r="X1251" s="149" t="s">
        <v>100</v>
      </c>
      <c r="Y1251" s="148" t="s">
        <v>114</v>
      </c>
      <c r="Z1251" s="148">
        <v>2.4500000000000002</v>
      </c>
      <c r="AA1251" s="149">
        <v>1</v>
      </c>
      <c r="AB1251" s="148" t="s">
        <v>630</v>
      </c>
      <c r="AC1251" s="148" t="s">
        <v>484</v>
      </c>
      <c r="AD1251" s="149" t="s">
        <v>363</v>
      </c>
      <c r="AE1251" s="148" t="s">
        <v>350</v>
      </c>
      <c r="AF1251" s="148"/>
      <c r="AG1251" s="149"/>
      <c r="AH1251" s="148"/>
      <c r="AI1251" s="148"/>
      <c r="AJ1251" s="149"/>
      <c r="AK1251" s="148" t="str">
        <f t="shared" si="57"/>
        <v>Non-GFS</v>
      </c>
      <c r="AL1251" s="148" t="str">
        <f t="shared" si="58"/>
        <v>Non- ICB</v>
      </c>
      <c r="AM1251" s="196" t="str">
        <f t="shared" si="59"/>
        <v>Non-GFS/Non- ICB</v>
      </c>
    </row>
    <row r="1252" spans="1:39" x14ac:dyDescent="0.25">
      <c r="A1252" s="195" t="str">
        <f>IF(ISERROR(MATCH(H1252,PriorMonth!H:H,0)),"New","Unresolved")</f>
        <v>Unresolved</v>
      </c>
      <c r="B1252" s="148">
        <v>8520</v>
      </c>
      <c r="C1252" s="149" t="s">
        <v>842</v>
      </c>
      <c r="D1252" s="148" t="s">
        <v>19</v>
      </c>
      <c r="E1252" s="148">
        <v>795</v>
      </c>
      <c r="F1252" s="149" t="s">
        <v>264</v>
      </c>
      <c r="G1252" s="148" t="s">
        <v>14</v>
      </c>
      <c r="H1252" s="148" t="s">
        <v>1637</v>
      </c>
      <c r="I1252" s="149" t="s">
        <v>277</v>
      </c>
      <c r="J1252" s="148" t="s">
        <v>381</v>
      </c>
      <c r="K1252" s="148">
        <v>42769</v>
      </c>
      <c r="L1252" s="149">
        <v>124</v>
      </c>
      <c r="M1252" s="148" t="s">
        <v>111</v>
      </c>
      <c r="N1252" s="148" t="s">
        <v>42</v>
      </c>
      <c r="O1252" s="149">
        <v>42831</v>
      </c>
      <c r="P1252" s="148" t="s">
        <v>838</v>
      </c>
      <c r="Q1252" s="148">
        <v>62</v>
      </c>
      <c r="R1252" s="149" t="s">
        <v>35</v>
      </c>
      <c r="S1252" s="148">
        <v>177469</v>
      </c>
      <c r="T1252" s="148" t="s">
        <v>197</v>
      </c>
      <c r="U1252" s="149">
        <v>2453.4699999999998</v>
      </c>
      <c r="V1252" s="148" t="s">
        <v>197</v>
      </c>
      <c r="W1252" s="148">
        <v>177468.75180834442</v>
      </c>
      <c r="X1252" s="149" t="s">
        <v>100</v>
      </c>
      <c r="Y1252" s="148" t="s">
        <v>114</v>
      </c>
      <c r="Z1252" s="148">
        <v>2.4500000000000002</v>
      </c>
      <c r="AA1252" s="149">
        <v>1</v>
      </c>
      <c r="AB1252" s="148" t="s">
        <v>630</v>
      </c>
      <c r="AC1252" s="148" t="s">
        <v>426</v>
      </c>
      <c r="AD1252" s="149" t="s">
        <v>361</v>
      </c>
      <c r="AE1252" s="148" t="s">
        <v>350</v>
      </c>
      <c r="AF1252" s="148"/>
      <c r="AG1252" s="149"/>
      <c r="AH1252" s="148"/>
      <c r="AI1252" s="148"/>
      <c r="AJ1252" s="149"/>
      <c r="AK1252" s="148" t="str">
        <f t="shared" si="57"/>
        <v>Non-GFS</v>
      </c>
      <c r="AL1252" s="148" t="str">
        <f t="shared" si="58"/>
        <v>Non- ICB</v>
      </c>
      <c r="AM1252" s="196" t="str">
        <f t="shared" si="59"/>
        <v>Non-GFS/Non- ICB</v>
      </c>
    </row>
    <row r="1253" spans="1:39" x14ac:dyDescent="0.25">
      <c r="A1253" s="195" t="str">
        <f>IF(ISERROR(MATCH(H1253,PriorMonth!H:H,0)),"New","Unresolved")</f>
        <v>Unresolved</v>
      </c>
      <c r="B1253" s="148">
        <v>8520</v>
      </c>
      <c r="C1253" s="149" t="s">
        <v>842</v>
      </c>
      <c r="D1253" s="148" t="s">
        <v>19</v>
      </c>
      <c r="E1253" s="148">
        <v>1772</v>
      </c>
      <c r="F1253" s="149" t="s">
        <v>236</v>
      </c>
      <c r="G1253" s="148" t="s">
        <v>15</v>
      </c>
      <c r="H1253" s="148">
        <v>85200310087014</v>
      </c>
      <c r="I1253" s="149" t="s">
        <v>537</v>
      </c>
      <c r="J1253" s="148" t="s">
        <v>311</v>
      </c>
      <c r="K1253" s="148">
        <v>42795</v>
      </c>
      <c r="L1253" s="149">
        <v>98</v>
      </c>
      <c r="M1253" s="148" t="s">
        <v>105</v>
      </c>
      <c r="N1253" s="148" t="s">
        <v>41</v>
      </c>
      <c r="O1253" s="149">
        <v>42859</v>
      </c>
      <c r="P1253" s="148" t="s">
        <v>1878</v>
      </c>
      <c r="Q1253" s="148">
        <v>34</v>
      </c>
      <c r="R1253" s="149" t="s">
        <v>34</v>
      </c>
      <c r="S1253" s="148">
        <v>177121.08</v>
      </c>
      <c r="T1253" s="148" t="s">
        <v>197</v>
      </c>
      <c r="U1253" s="149">
        <v>2448.66</v>
      </c>
      <c r="V1253" s="148" t="s">
        <v>197</v>
      </c>
      <c r="W1253" s="148">
        <v>177120.82634106823</v>
      </c>
      <c r="X1253" s="149" t="s">
        <v>100</v>
      </c>
      <c r="Y1253" s="148" t="s">
        <v>114</v>
      </c>
      <c r="Z1253" s="148">
        <v>2.4500000000000002</v>
      </c>
      <c r="AA1253" s="149">
        <v>1</v>
      </c>
      <c r="AB1253" s="148" t="s">
        <v>630</v>
      </c>
      <c r="AC1253" s="148" t="s">
        <v>473</v>
      </c>
      <c r="AD1253" s="149" t="s">
        <v>2034</v>
      </c>
      <c r="AE1253" s="148" t="s">
        <v>350</v>
      </c>
      <c r="AF1253" s="148"/>
      <c r="AG1253" s="149"/>
      <c r="AH1253" s="148"/>
      <c r="AI1253" s="148"/>
      <c r="AJ1253" s="149"/>
      <c r="AK1253" s="148" t="str">
        <f t="shared" si="57"/>
        <v>GFS</v>
      </c>
      <c r="AL1253" s="148" t="str">
        <f t="shared" si="58"/>
        <v>Non- ICB</v>
      </c>
      <c r="AM1253" s="196" t="str">
        <f t="shared" si="59"/>
        <v>GFS/Non- ICB</v>
      </c>
    </row>
    <row r="1254" spans="1:39" x14ac:dyDescent="0.25">
      <c r="A1254" s="195" t="str">
        <f>IF(ISERROR(MATCH(H1254,PriorMonth!H:H,0)),"New","Unresolved")</f>
        <v>Unresolved</v>
      </c>
      <c r="B1254" s="148">
        <v>8520</v>
      </c>
      <c r="C1254" s="149" t="s">
        <v>842</v>
      </c>
      <c r="D1254" s="148" t="s">
        <v>19</v>
      </c>
      <c r="E1254" s="148">
        <v>199</v>
      </c>
      <c r="F1254" s="149" t="s">
        <v>137</v>
      </c>
      <c r="G1254" s="148" t="s">
        <v>22</v>
      </c>
      <c r="H1254" s="148" t="s">
        <v>1688</v>
      </c>
      <c r="I1254" s="149" t="s">
        <v>54</v>
      </c>
      <c r="J1254" s="148" t="s">
        <v>381</v>
      </c>
      <c r="K1254" s="148">
        <v>42768</v>
      </c>
      <c r="L1254" s="149">
        <v>125</v>
      </c>
      <c r="M1254" s="148" t="s">
        <v>118</v>
      </c>
      <c r="N1254" s="148" t="s">
        <v>41</v>
      </c>
      <c r="O1254" s="149">
        <v>42830</v>
      </c>
      <c r="P1254" s="148" t="s">
        <v>838</v>
      </c>
      <c r="Q1254" s="148">
        <v>63</v>
      </c>
      <c r="R1254" s="149" t="s">
        <v>35</v>
      </c>
      <c r="S1254" s="148">
        <v>176023</v>
      </c>
      <c r="T1254" s="148" t="s">
        <v>197</v>
      </c>
      <c r="U1254" s="149">
        <v>2433.48</v>
      </c>
      <c r="V1254" s="148" t="s">
        <v>197</v>
      </c>
      <c r="W1254" s="148">
        <v>176022.79960650427</v>
      </c>
      <c r="X1254" s="149" t="s">
        <v>100</v>
      </c>
      <c r="Y1254" s="148" t="s">
        <v>114</v>
      </c>
      <c r="Z1254" s="148">
        <v>2.4300000000000002</v>
      </c>
      <c r="AA1254" s="149">
        <v>1</v>
      </c>
      <c r="AB1254" s="148" t="s">
        <v>630</v>
      </c>
      <c r="AC1254" s="148" t="s">
        <v>484</v>
      </c>
      <c r="AD1254" s="149" t="s">
        <v>363</v>
      </c>
      <c r="AE1254" s="148" t="s">
        <v>350</v>
      </c>
      <c r="AF1254" s="148"/>
      <c r="AG1254" s="149"/>
      <c r="AH1254" s="148"/>
      <c r="AI1254" s="148"/>
      <c r="AJ1254" s="149"/>
      <c r="AK1254" s="148" t="str">
        <f t="shared" si="57"/>
        <v>Non-GFS</v>
      </c>
      <c r="AL1254" s="148" t="str">
        <f t="shared" si="58"/>
        <v>Non- ICB</v>
      </c>
      <c r="AM1254" s="196" t="str">
        <f t="shared" si="59"/>
        <v>Non-GFS/Non- ICB</v>
      </c>
    </row>
    <row r="1255" spans="1:39" x14ac:dyDescent="0.25">
      <c r="A1255" s="195" t="str">
        <f>IF(ISERROR(MATCH(H1255,PriorMonth!H:H,0)),"New","Unresolved")</f>
        <v>Unresolved</v>
      </c>
      <c r="B1255" s="148">
        <v>8520</v>
      </c>
      <c r="C1255" s="149" t="s">
        <v>842</v>
      </c>
      <c r="D1255" s="148" t="s">
        <v>19</v>
      </c>
      <c r="E1255" s="148">
        <v>199</v>
      </c>
      <c r="F1255" s="149" t="s">
        <v>137</v>
      </c>
      <c r="G1255" s="148" t="s">
        <v>22</v>
      </c>
      <c r="H1255" s="148">
        <v>85200410040764</v>
      </c>
      <c r="I1255" s="149" t="s">
        <v>54</v>
      </c>
      <c r="J1255" s="148" t="s">
        <v>575</v>
      </c>
      <c r="K1255" s="148">
        <v>42676</v>
      </c>
      <c r="L1255" s="149">
        <v>217</v>
      </c>
      <c r="M1255" s="148" t="s">
        <v>111</v>
      </c>
      <c r="N1255" s="148" t="s">
        <v>42</v>
      </c>
      <c r="O1255" s="149">
        <v>42733</v>
      </c>
      <c r="P1255" s="148" t="s">
        <v>651</v>
      </c>
      <c r="Q1255" s="148">
        <v>160</v>
      </c>
      <c r="R1255" s="149" t="s">
        <v>39</v>
      </c>
      <c r="S1255" s="148">
        <v>176000</v>
      </c>
      <c r="T1255" s="148" t="s">
        <v>197</v>
      </c>
      <c r="U1255" s="149">
        <v>2433.16</v>
      </c>
      <c r="V1255" s="148" t="s">
        <v>197</v>
      </c>
      <c r="W1255" s="148">
        <v>175999.65279787048</v>
      </c>
      <c r="X1255" s="149" t="s">
        <v>100</v>
      </c>
      <c r="Y1255" s="148" t="s">
        <v>114</v>
      </c>
      <c r="Z1255" s="148">
        <v>2.4300000000000002</v>
      </c>
      <c r="AA1255" s="149">
        <v>1</v>
      </c>
      <c r="AB1255" s="148" t="s">
        <v>630</v>
      </c>
      <c r="AC1255" s="148" t="s">
        <v>484</v>
      </c>
      <c r="AD1255" s="149" t="s">
        <v>396</v>
      </c>
      <c r="AE1255" s="148" t="s">
        <v>350</v>
      </c>
      <c r="AF1255" s="148"/>
      <c r="AG1255" s="149"/>
      <c r="AH1255" s="148"/>
      <c r="AI1255" s="148"/>
      <c r="AJ1255" s="149"/>
      <c r="AK1255" s="148" t="str">
        <f t="shared" si="57"/>
        <v>GFS</v>
      </c>
      <c r="AL1255" s="148" t="str">
        <f t="shared" si="58"/>
        <v>Non- ICB</v>
      </c>
      <c r="AM1255" s="196" t="str">
        <f t="shared" si="59"/>
        <v>GFS/Non- ICB</v>
      </c>
    </row>
    <row r="1256" spans="1:39" x14ac:dyDescent="0.25">
      <c r="A1256" s="195" t="str">
        <f>IF(ISERROR(MATCH(H1256,PriorMonth!H:H,0)),"New","Unresolved")</f>
        <v>Unresolved</v>
      </c>
      <c r="B1256" s="148">
        <v>8520</v>
      </c>
      <c r="C1256" s="149" t="s">
        <v>842</v>
      </c>
      <c r="D1256" s="148" t="s">
        <v>19</v>
      </c>
      <c r="E1256" s="148">
        <v>199</v>
      </c>
      <c r="F1256" s="149" t="s">
        <v>137</v>
      </c>
      <c r="G1256" s="148" t="s">
        <v>22</v>
      </c>
      <c r="H1256" s="148">
        <v>85200410040765</v>
      </c>
      <c r="I1256" s="149" t="s">
        <v>54</v>
      </c>
      <c r="J1256" s="148" t="s">
        <v>575</v>
      </c>
      <c r="K1256" s="148">
        <v>42676</v>
      </c>
      <c r="L1256" s="149">
        <v>217</v>
      </c>
      <c r="M1256" s="148" t="s">
        <v>111</v>
      </c>
      <c r="N1256" s="148" t="s">
        <v>42</v>
      </c>
      <c r="O1256" s="149">
        <v>42733</v>
      </c>
      <c r="P1256" s="148" t="s">
        <v>651</v>
      </c>
      <c r="Q1256" s="148">
        <v>160</v>
      </c>
      <c r="R1256" s="149" t="s">
        <v>39</v>
      </c>
      <c r="S1256" s="148">
        <v>176000</v>
      </c>
      <c r="T1256" s="148" t="s">
        <v>197</v>
      </c>
      <c r="U1256" s="149">
        <v>2433.16</v>
      </c>
      <c r="V1256" s="148" t="s">
        <v>197</v>
      </c>
      <c r="W1256" s="148">
        <v>175999.65279787048</v>
      </c>
      <c r="X1256" s="149" t="s">
        <v>100</v>
      </c>
      <c r="Y1256" s="148" t="s">
        <v>114</v>
      </c>
      <c r="Z1256" s="148">
        <v>2.4300000000000002</v>
      </c>
      <c r="AA1256" s="149">
        <v>1</v>
      </c>
      <c r="AB1256" s="148" t="s">
        <v>630</v>
      </c>
      <c r="AC1256" s="148" t="s">
        <v>484</v>
      </c>
      <c r="AD1256" s="149" t="s">
        <v>396</v>
      </c>
      <c r="AE1256" s="148" t="s">
        <v>350</v>
      </c>
      <c r="AF1256" s="148"/>
      <c r="AG1256" s="149"/>
      <c r="AH1256" s="148"/>
      <c r="AI1256" s="148"/>
      <c r="AJ1256" s="149"/>
      <c r="AK1256" s="148" t="str">
        <f t="shared" si="57"/>
        <v>GFS</v>
      </c>
      <c r="AL1256" s="148" t="str">
        <f t="shared" si="58"/>
        <v>Non- ICB</v>
      </c>
      <c r="AM1256" s="196" t="str">
        <f t="shared" si="59"/>
        <v>GFS/Non- ICB</v>
      </c>
    </row>
    <row r="1257" spans="1:39" x14ac:dyDescent="0.25">
      <c r="A1257" s="195" t="str">
        <f>IF(ISERROR(MATCH(H1257,PriorMonth!H:H,0)),"New","Unresolved")</f>
        <v>Unresolved</v>
      </c>
      <c r="B1257" s="148">
        <v>8520</v>
      </c>
      <c r="C1257" s="149" t="s">
        <v>842</v>
      </c>
      <c r="D1257" s="148" t="s">
        <v>19</v>
      </c>
      <c r="E1257" s="148">
        <v>199</v>
      </c>
      <c r="F1257" s="149" t="s">
        <v>137</v>
      </c>
      <c r="G1257" s="148" t="s">
        <v>22</v>
      </c>
      <c r="H1257" s="148">
        <v>85200410040766</v>
      </c>
      <c r="I1257" s="149" t="s">
        <v>54</v>
      </c>
      <c r="J1257" s="148" t="s">
        <v>575</v>
      </c>
      <c r="K1257" s="148">
        <v>42676</v>
      </c>
      <c r="L1257" s="149">
        <v>217</v>
      </c>
      <c r="M1257" s="148" t="s">
        <v>111</v>
      </c>
      <c r="N1257" s="148" t="s">
        <v>42</v>
      </c>
      <c r="O1257" s="149">
        <v>42733</v>
      </c>
      <c r="P1257" s="148" t="s">
        <v>651</v>
      </c>
      <c r="Q1257" s="148">
        <v>160</v>
      </c>
      <c r="R1257" s="149" t="s">
        <v>39</v>
      </c>
      <c r="S1257" s="148">
        <v>176000</v>
      </c>
      <c r="T1257" s="148" t="s">
        <v>197</v>
      </c>
      <c r="U1257" s="149">
        <v>2433.16</v>
      </c>
      <c r="V1257" s="148" t="s">
        <v>197</v>
      </c>
      <c r="W1257" s="148">
        <v>175999.65279787048</v>
      </c>
      <c r="X1257" s="149" t="s">
        <v>100</v>
      </c>
      <c r="Y1257" s="148" t="s">
        <v>114</v>
      </c>
      <c r="Z1257" s="148">
        <v>2.4300000000000002</v>
      </c>
      <c r="AA1257" s="149">
        <v>1</v>
      </c>
      <c r="AB1257" s="148" t="s">
        <v>630</v>
      </c>
      <c r="AC1257" s="148" t="s">
        <v>484</v>
      </c>
      <c r="AD1257" s="149" t="s">
        <v>396</v>
      </c>
      <c r="AE1257" s="148" t="s">
        <v>350</v>
      </c>
      <c r="AF1257" s="148"/>
      <c r="AG1257" s="149"/>
      <c r="AH1257" s="148"/>
      <c r="AI1257" s="148"/>
      <c r="AJ1257" s="149"/>
      <c r="AK1257" s="148" t="str">
        <f t="shared" si="57"/>
        <v>GFS</v>
      </c>
      <c r="AL1257" s="148" t="str">
        <f t="shared" si="58"/>
        <v>Non- ICB</v>
      </c>
      <c r="AM1257" s="196" t="str">
        <f t="shared" si="59"/>
        <v>GFS/Non- ICB</v>
      </c>
    </row>
    <row r="1258" spans="1:39" x14ac:dyDescent="0.25">
      <c r="A1258" s="195" t="str">
        <f>IF(ISERROR(MATCH(H1258,PriorMonth!H:H,0)),"New","Unresolved")</f>
        <v>Unresolved</v>
      </c>
      <c r="B1258" s="148">
        <v>8520</v>
      </c>
      <c r="C1258" s="149" t="s">
        <v>842</v>
      </c>
      <c r="D1258" s="148" t="s">
        <v>19</v>
      </c>
      <c r="E1258" s="148">
        <v>199</v>
      </c>
      <c r="F1258" s="149" t="s">
        <v>137</v>
      </c>
      <c r="G1258" s="148" t="s">
        <v>22</v>
      </c>
      <c r="H1258" s="148">
        <v>85200410040767</v>
      </c>
      <c r="I1258" s="149" t="s">
        <v>54</v>
      </c>
      <c r="J1258" s="148" t="s">
        <v>575</v>
      </c>
      <c r="K1258" s="148">
        <v>42676</v>
      </c>
      <c r="L1258" s="149">
        <v>217</v>
      </c>
      <c r="M1258" s="148" t="s">
        <v>111</v>
      </c>
      <c r="N1258" s="148" t="s">
        <v>42</v>
      </c>
      <c r="O1258" s="149">
        <v>42733</v>
      </c>
      <c r="P1258" s="148" t="s">
        <v>651</v>
      </c>
      <c r="Q1258" s="148">
        <v>160</v>
      </c>
      <c r="R1258" s="149" t="s">
        <v>39</v>
      </c>
      <c r="S1258" s="148">
        <v>176000</v>
      </c>
      <c r="T1258" s="148" t="s">
        <v>197</v>
      </c>
      <c r="U1258" s="149">
        <v>2433.16</v>
      </c>
      <c r="V1258" s="148" t="s">
        <v>197</v>
      </c>
      <c r="W1258" s="148">
        <v>175999.65279787048</v>
      </c>
      <c r="X1258" s="149" t="s">
        <v>100</v>
      </c>
      <c r="Y1258" s="148" t="s">
        <v>114</v>
      </c>
      <c r="Z1258" s="148">
        <v>2.4300000000000002</v>
      </c>
      <c r="AA1258" s="149">
        <v>1</v>
      </c>
      <c r="AB1258" s="148" t="s">
        <v>630</v>
      </c>
      <c r="AC1258" s="148" t="s">
        <v>484</v>
      </c>
      <c r="AD1258" s="149" t="s">
        <v>396</v>
      </c>
      <c r="AE1258" s="148" t="s">
        <v>350</v>
      </c>
      <c r="AF1258" s="148"/>
      <c r="AG1258" s="149"/>
      <c r="AH1258" s="148"/>
      <c r="AI1258" s="148"/>
      <c r="AJ1258" s="149"/>
      <c r="AK1258" s="148" t="str">
        <f t="shared" si="57"/>
        <v>GFS</v>
      </c>
      <c r="AL1258" s="148" t="str">
        <f t="shared" si="58"/>
        <v>Non- ICB</v>
      </c>
      <c r="AM1258" s="196" t="str">
        <f t="shared" si="59"/>
        <v>GFS/Non- ICB</v>
      </c>
    </row>
    <row r="1259" spans="1:39" x14ac:dyDescent="0.25">
      <c r="A1259" s="195" t="str">
        <f>IF(ISERROR(MATCH(H1259,PriorMonth!H:H,0)),"New","Unresolved")</f>
        <v>Unresolved</v>
      </c>
      <c r="B1259" s="148">
        <v>8520</v>
      </c>
      <c r="C1259" s="149" t="s">
        <v>842</v>
      </c>
      <c r="D1259" s="148" t="s">
        <v>19</v>
      </c>
      <c r="E1259" s="148">
        <v>199</v>
      </c>
      <c r="F1259" s="149" t="s">
        <v>137</v>
      </c>
      <c r="G1259" s="148" t="s">
        <v>22</v>
      </c>
      <c r="H1259" s="148">
        <v>85200410040768</v>
      </c>
      <c r="I1259" s="149" t="s">
        <v>54</v>
      </c>
      <c r="J1259" s="148" t="s">
        <v>575</v>
      </c>
      <c r="K1259" s="148">
        <v>42676</v>
      </c>
      <c r="L1259" s="149">
        <v>217</v>
      </c>
      <c r="M1259" s="148" t="s">
        <v>111</v>
      </c>
      <c r="N1259" s="148" t="s">
        <v>42</v>
      </c>
      <c r="O1259" s="149">
        <v>42733</v>
      </c>
      <c r="P1259" s="148" t="s">
        <v>651</v>
      </c>
      <c r="Q1259" s="148">
        <v>160</v>
      </c>
      <c r="R1259" s="149" t="s">
        <v>39</v>
      </c>
      <c r="S1259" s="148">
        <v>176000</v>
      </c>
      <c r="T1259" s="148" t="s">
        <v>197</v>
      </c>
      <c r="U1259" s="149">
        <v>2433.16</v>
      </c>
      <c r="V1259" s="148" t="s">
        <v>197</v>
      </c>
      <c r="W1259" s="148">
        <v>175999.65279787048</v>
      </c>
      <c r="X1259" s="149" t="s">
        <v>100</v>
      </c>
      <c r="Y1259" s="148" t="s">
        <v>114</v>
      </c>
      <c r="Z1259" s="148">
        <v>2.4300000000000002</v>
      </c>
      <c r="AA1259" s="149">
        <v>1</v>
      </c>
      <c r="AB1259" s="148" t="s">
        <v>630</v>
      </c>
      <c r="AC1259" s="148" t="s">
        <v>484</v>
      </c>
      <c r="AD1259" s="149" t="s">
        <v>396</v>
      </c>
      <c r="AE1259" s="148" t="s">
        <v>350</v>
      </c>
      <c r="AF1259" s="148"/>
      <c r="AG1259" s="149"/>
      <c r="AH1259" s="148"/>
      <c r="AI1259" s="148"/>
      <c r="AJ1259" s="149"/>
      <c r="AK1259" s="148" t="str">
        <f t="shared" si="57"/>
        <v>GFS</v>
      </c>
      <c r="AL1259" s="148" t="str">
        <f t="shared" si="58"/>
        <v>Non- ICB</v>
      </c>
      <c r="AM1259" s="196" t="str">
        <f t="shared" si="59"/>
        <v>GFS/Non- ICB</v>
      </c>
    </row>
    <row r="1260" spans="1:39" x14ac:dyDescent="0.25">
      <c r="A1260" s="195" t="str">
        <f>IF(ISERROR(MATCH(H1260,PriorMonth!H:H,0)),"New","Unresolved")</f>
        <v>Unresolved</v>
      </c>
      <c r="B1260" s="148">
        <v>8520</v>
      </c>
      <c r="C1260" s="149" t="s">
        <v>842</v>
      </c>
      <c r="D1260" s="148" t="s">
        <v>19</v>
      </c>
      <c r="E1260" s="148">
        <v>199</v>
      </c>
      <c r="F1260" s="149" t="s">
        <v>137</v>
      </c>
      <c r="G1260" s="148" t="s">
        <v>22</v>
      </c>
      <c r="H1260" s="148">
        <v>85200410040769</v>
      </c>
      <c r="I1260" s="149" t="s">
        <v>54</v>
      </c>
      <c r="J1260" s="148" t="s">
        <v>575</v>
      </c>
      <c r="K1260" s="148">
        <v>42676</v>
      </c>
      <c r="L1260" s="149">
        <v>217</v>
      </c>
      <c r="M1260" s="148" t="s">
        <v>111</v>
      </c>
      <c r="N1260" s="148" t="s">
        <v>42</v>
      </c>
      <c r="O1260" s="149">
        <v>42733</v>
      </c>
      <c r="P1260" s="148" t="s">
        <v>651</v>
      </c>
      <c r="Q1260" s="148">
        <v>160</v>
      </c>
      <c r="R1260" s="149" t="s">
        <v>39</v>
      </c>
      <c r="S1260" s="148">
        <v>176000</v>
      </c>
      <c r="T1260" s="148" t="s">
        <v>197</v>
      </c>
      <c r="U1260" s="149">
        <v>2433.16</v>
      </c>
      <c r="V1260" s="148" t="s">
        <v>197</v>
      </c>
      <c r="W1260" s="148">
        <v>175999.65279787048</v>
      </c>
      <c r="X1260" s="149" t="s">
        <v>100</v>
      </c>
      <c r="Y1260" s="148" t="s">
        <v>114</v>
      </c>
      <c r="Z1260" s="148">
        <v>2.4300000000000002</v>
      </c>
      <c r="AA1260" s="149">
        <v>1</v>
      </c>
      <c r="AB1260" s="148" t="s">
        <v>630</v>
      </c>
      <c r="AC1260" s="148" t="s">
        <v>484</v>
      </c>
      <c r="AD1260" s="149" t="s">
        <v>396</v>
      </c>
      <c r="AE1260" s="148" t="s">
        <v>350</v>
      </c>
      <c r="AF1260" s="148"/>
      <c r="AG1260" s="149"/>
      <c r="AH1260" s="148"/>
      <c r="AI1260" s="148"/>
      <c r="AJ1260" s="149"/>
      <c r="AK1260" s="148" t="str">
        <f t="shared" si="57"/>
        <v>GFS</v>
      </c>
      <c r="AL1260" s="148" t="str">
        <f t="shared" si="58"/>
        <v>Non- ICB</v>
      </c>
      <c r="AM1260" s="196" t="str">
        <f t="shared" si="59"/>
        <v>GFS/Non- ICB</v>
      </c>
    </row>
    <row r="1261" spans="1:39" x14ac:dyDescent="0.25">
      <c r="A1261" s="195" t="str">
        <f>IF(ISERROR(MATCH(H1261,PriorMonth!H:H,0)),"New","Unresolved")</f>
        <v>Unresolved</v>
      </c>
      <c r="B1261" s="148">
        <v>8520</v>
      </c>
      <c r="C1261" s="149" t="s">
        <v>842</v>
      </c>
      <c r="D1261" s="148" t="s">
        <v>19</v>
      </c>
      <c r="E1261" s="148">
        <v>199</v>
      </c>
      <c r="F1261" s="149" t="s">
        <v>137</v>
      </c>
      <c r="G1261" s="148" t="s">
        <v>22</v>
      </c>
      <c r="H1261" s="148">
        <v>85200410040771</v>
      </c>
      <c r="I1261" s="149" t="s">
        <v>54</v>
      </c>
      <c r="J1261" s="148" t="s">
        <v>575</v>
      </c>
      <c r="K1261" s="148">
        <v>42676</v>
      </c>
      <c r="L1261" s="149">
        <v>217</v>
      </c>
      <c r="M1261" s="148" t="s">
        <v>111</v>
      </c>
      <c r="N1261" s="148" t="s">
        <v>42</v>
      </c>
      <c r="O1261" s="149">
        <v>42733</v>
      </c>
      <c r="P1261" s="148" t="s">
        <v>651</v>
      </c>
      <c r="Q1261" s="148">
        <v>160</v>
      </c>
      <c r="R1261" s="149" t="s">
        <v>39</v>
      </c>
      <c r="S1261" s="148">
        <v>176000</v>
      </c>
      <c r="T1261" s="148" t="s">
        <v>197</v>
      </c>
      <c r="U1261" s="149">
        <v>2433.16</v>
      </c>
      <c r="V1261" s="148" t="s">
        <v>197</v>
      </c>
      <c r="W1261" s="148">
        <v>175999.65279787048</v>
      </c>
      <c r="X1261" s="149" t="s">
        <v>100</v>
      </c>
      <c r="Y1261" s="148" t="s">
        <v>114</v>
      </c>
      <c r="Z1261" s="148">
        <v>2.4300000000000002</v>
      </c>
      <c r="AA1261" s="149">
        <v>1</v>
      </c>
      <c r="AB1261" s="148" t="s">
        <v>630</v>
      </c>
      <c r="AC1261" s="148" t="s">
        <v>484</v>
      </c>
      <c r="AD1261" s="149" t="s">
        <v>396</v>
      </c>
      <c r="AE1261" s="148" t="s">
        <v>350</v>
      </c>
      <c r="AF1261" s="148"/>
      <c r="AG1261" s="149"/>
      <c r="AH1261" s="148"/>
      <c r="AI1261" s="148"/>
      <c r="AJ1261" s="149"/>
      <c r="AK1261" s="148" t="str">
        <f t="shared" si="57"/>
        <v>GFS</v>
      </c>
      <c r="AL1261" s="148" t="str">
        <f t="shared" si="58"/>
        <v>Non- ICB</v>
      </c>
      <c r="AM1261" s="196" t="str">
        <f t="shared" si="59"/>
        <v>GFS/Non- ICB</v>
      </c>
    </row>
    <row r="1262" spans="1:39" x14ac:dyDescent="0.25">
      <c r="A1262" s="195" t="str">
        <f>IF(ISERROR(MATCH(H1262,PriorMonth!H:H,0)),"New","Unresolved")</f>
        <v>New</v>
      </c>
      <c r="B1262" s="148">
        <v>8310</v>
      </c>
      <c r="C1262" s="149" t="s">
        <v>170</v>
      </c>
      <c r="D1262" s="148" t="s">
        <v>14</v>
      </c>
      <c r="E1262" s="148">
        <v>692</v>
      </c>
      <c r="F1262" s="149" t="s">
        <v>187</v>
      </c>
      <c r="G1262" s="148" t="s">
        <v>16</v>
      </c>
      <c r="H1262" s="148" t="s">
        <v>2912</v>
      </c>
      <c r="I1262" s="149" t="s">
        <v>57</v>
      </c>
      <c r="J1262" s="148" t="s">
        <v>133</v>
      </c>
      <c r="K1262" s="148">
        <v>42545</v>
      </c>
      <c r="L1262" s="149">
        <v>348</v>
      </c>
      <c r="M1262" s="148" t="s">
        <v>111</v>
      </c>
      <c r="N1262" s="148" t="s">
        <v>42</v>
      </c>
      <c r="O1262" s="149">
        <v>42891</v>
      </c>
      <c r="P1262" s="148" t="s">
        <v>1878</v>
      </c>
      <c r="Q1262" s="148">
        <v>2</v>
      </c>
      <c r="R1262" s="149" t="s">
        <v>33</v>
      </c>
      <c r="S1262" s="148">
        <v>10138</v>
      </c>
      <c r="T1262" s="148" t="s">
        <v>242</v>
      </c>
      <c r="U1262" s="149">
        <v>2430.48</v>
      </c>
      <c r="V1262" s="148" t="s">
        <v>242</v>
      </c>
      <c r="W1262" s="148">
        <v>10138.016644753965</v>
      </c>
      <c r="X1262" s="149" t="s">
        <v>100</v>
      </c>
      <c r="Y1262" s="148" t="s">
        <v>114</v>
      </c>
      <c r="Z1262" s="148">
        <v>2.4300000000000002</v>
      </c>
      <c r="AA1262" s="149">
        <v>1</v>
      </c>
      <c r="AB1262" s="148" t="s">
        <v>630</v>
      </c>
      <c r="AC1262" s="148" t="s">
        <v>416</v>
      </c>
      <c r="AD1262" s="149" t="s">
        <v>2913</v>
      </c>
      <c r="AE1262" s="148" t="s">
        <v>350</v>
      </c>
      <c r="AF1262" s="148"/>
      <c r="AG1262" s="149"/>
      <c r="AH1262" s="148"/>
      <c r="AI1262" s="148"/>
      <c r="AJ1262" s="149"/>
      <c r="AK1262" s="148" t="str">
        <f t="shared" si="57"/>
        <v>GFS</v>
      </c>
      <c r="AL1262" s="148" t="str">
        <f t="shared" si="58"/>
        <v>Non- ICB</v>
      </c>
      <c r="AM1262" s="196" t="str">
        <f t="shared" si="59"/>
        <v>GFS/Non- ICB</v>
      </c>
    </row>
    <row r="1263" spans="1:39" x14ac:dyDescent="0.25">
      <c r="A1263" s="195" t="str">
        <f>IF(ISERROR(MATCH(H1263,PriorMonth!H:H,0)),"New","Unresolved")</f>
        <v>Unresolved</v>
      </c>
      <c r="B1263" s="148">
        <v>1985</v>
      </c>
      <c r="C1263" s="149" t="s">
        <v>333</v>
      </c>
      <c r="D1263" s="148" t="s">
        <v>23</v>
      </c>
      <c r="E1263" s="148">
        <v>260</v>
      </c>
      <c r="F1263" s="149" t="s">
        <v>113</v>
      </c>
      <c r="G1263" s="148" t="s">
        <v>23</v>
      </c>
      <c r="H1263" s="148">
        <v>198504300000002</v>
      </c>
      <c r="I1263" s="149" t="s">
        <v>538</v>
      </c>
      <c r="J1263" s="148" t="s">
        <v>334</v>
      </c>
      <c r="K1263" s="148">
        <v>42430</v>
      </c>
      <c r="L1263" s="149">
        <v>463</v>
      </c>
      <c r="M1263" s="148" t="s">
        <v>127</v>
      </c>
      <c r="N1263" s="148" t="s">
        <v>128</v>
      </c>
      <c r="O1263" s="149">
        <v>42495</v>
      </c>
      <c r="P1263" s="148" t="s">
        <v>268</v>
      </c>
      <c r="Q1263" s="148">
        <v>398</v>
      </c>
      <c r="R1263" s="149" t="s">
        <v>40</v>
      </c>
      <c r="S1263" s="148">
        <v>35637.199999999997</v>
      </c>
      <c r="T1263" s="148" t="s">
        <v>335</v>
      </c>
      <c r="U1263" s="149">
        <v>2418.15</v>
      </c>
      <c r="V1263" s="148" t="s">
        <v>335</v>
      </c>
      <c r="W1263" s="148">
        <v>2418.15</v>
      </c>
      <c r="X1263" s="149" t="s">
        <v>100</v>
      </c>
      <c r="Y1263" s="148" t="s">
        <v>107</v>
      </c>
      <c r="Z1263" s="148">
        <v>2.42</v>
      </c>
      <c r="AA1263" s="149">
        <v>1</v>
      </c>
      <c r="AB1263" s="148" t="s">
        <v>629</v>
      </c>
      <c r="AC1263" s="148" t="s">
        <v>408</v>
      </c>
      <c r="AD1263" s="149" t="s">
        <v>354</v>
      </c>
      <c r="AE1263" s="148" t="s">
        <v>350</v>
      </c>
      <c r="AF1263" s="148"/>
      <c r="AG1263" s="149"/>
      <c r="AH1263" s="148"/>
      <c r="AI1263" s="148"/>
      <c r="AJ1263" s="149"/>
      <c r="AK1263" s="148" t="str">
        <f t="shared" si="57"/>
        <v>GFS</v>
      </c>
      <c r="AL1263" s="148" t="str">
        <f t="shared" si="58"/>
        <v>Non- ICB</v>
      </c>
      <c r="AM1263" s="196" t="str">
        <f t="shared" si="59"/>
        <v>GFS/Non- ICB</v>
      </c>
    </row>
    <row r="1264" spans="1:39" x14ac:dyDescent="0.25">
      <c r="A1264" s="195" t="str">
        <f>IF(ISERROR(MATCH(H1264,PriorMonth!H:H,0)),"New","Unresolved")</f>
        <v>Unresolved</v>
      </c>
      <c r="B1264" s="148">
        <v>95</v>
      </c>
      <c r="C1264" s="149" t="s">
        <v>153</v>
      </c>
      <c r="D1264" s="148" t="s">
        <v>17</v>
      </c>
      <c r="E1264" s="148">
        <v>8310</v>
      </c>
      <c r="F1264" s="149" t="s">
        <v>170</v>
      </c>
      <c r="G1264" s="148" t="s">
        <v>14</v>
      </c>
      <c r="H1264" s="148">
        <v>950110009874</v>
      </c>
      <c r="I1264" s="149" t="s">
        <v>58</v>
      </c>
      <c r="J1264" s="148" t="s">
        <v>195</v>
      </c>
      <c r="K1264" s="148">
        <v>42697</v>
      </c>
      <c r="L1264" s="149">
        <v>196</v>
      </c>
      <c r="M1264" s="148" t="s">
        <v>118</v>
      </c>
      <c r="N1264" s="148" t="s">
        <v>41</v>
      </c>
      <c r="O1264" s="149">
        <v>42859</v>
      </c>
      <c r="P1264" s="148" t="s">
        <v>1878</v>
      </c>
      <c r="Q1264" s="148">
        <v>34</v>
      </c>
      <c r="R1264" s="149" t="s">
        <v>34</v>
      </c>
      <c r="S1264" s="148">
        <v>2405</v>
      </c>
      <c r="T1264" s="148" t="s">
        <v>100</v>
      </c>
      <c r="U1264" s="149">
        <v>2405</v>
      </c>
      <c r="V1264" s="148" t="s">
        <v>100</v>
      </c>
      <c r="W1264" s="148">
        <v>2405</v>
      </c>
      <c r="X1264" s="149" t="s">
        <v>100</v>
      </c>
      <c r="Y1264" s="148" t="s">
        <v>114</v>
      </c>
      <c r="Z1264" s="148">
        <v>2.41</v>
      </c>
      <c r="AA1264" s="149">
        <v>1</v>
      </c>
      <c r="AB1264" s="148" t="s">
        <v>629</v>
      </c>
      <c r="AC1264" s="148" t="s">
        <v>420</v>
      </c>
      <c r="AD1264" s="149" t="s">
        <v>1892</v>
      </c>
      <c r="AE1264" s="148" t="s">
        <v>349</v>
      </c>
      <c r="AF1264" s="148"/>
      <c r="AG1264" s="149"/>
      <c r="AH1264" s="148"/>
      <c r="AI1264" s="148"/>
      <c r="AJ1264" s="149"/>
      <c r="AK1264" s="148" t="str">
        <f t="shared" si="57"/>
        <v>GFS</v>
      </c>
      <c r="AL1264" s="148" t="str">
        <f t="shared" si="58"/>
        <v>Non- ICB</v>
      </c>
      <c r="AM1264" s="196" t="str">
        <f t="shared" si="59"/>
        <v>GFS/Non- ICB</v>
      </c>
    </row>
    <row r="1265" spans="1:39" x14ac:dyDescent="0.25">
      <c r="A1265" s="195" t="str">
        <f>IF(ISERROR(MATCH(H1265,PriorMonth!H:H,0)),"New","Unresolved")</f>
        <v>Unresolved</v>
      </c>
      <c r="B1265" s="148">
        <v>95</v>
      </c>
      <c r="C1265" s="149" t="s">
        <v>153</v>
      </c>
      <c r="D1265" s="148" t="s">
        <v>17</v>
      </c>
      <c r="E1265" s="148">
        <v>8310</v>
      </c>
      <c r="F1265" s="149" t="s">
        <v>170</v>
      </c>
      <c r="G1265" s="148" t="s">
        <v>14</v>
      </c>
      <c r="H1265" s="148">
        <v>950110008390</v>
      </c>
      <c r="I1265" s="149" t="s">
        <v>58</v>
      </c>
      <c r="J1265" s="148" t="s">
        <v>195</v>
      </c>
      <c r="K1265" s="148">
        <v>42514</v>
      </c>
      <c r="L1265" s="149">
        <v>379</v>
      </c>
      <c r="M1265" s="148" t="s">
        <v>118</v>
      </c>
      <c r="N1265" s="148" t="s">
        <v>41</v>
      </c>
      <c r="O1265" s="149">
        <v>42859</v>
      </c>
      <c r="P1265" s="148" t="s">
        <v>1878</v>
      </c>
      <c r="Q1265" s="148">
        <v>34</v>
      </c>
      <c r="R1265" s="149" t="s">
        <v>34</v>
      </c>
      <c r="S1265" s="148">
        <v>2405</v>
      </c>
      <c r="T1265" s="148" t="s">
        <v>100</v>
      </c>
      <c r="U1265" s="149">
        <v>2405</v>
      </c>
      <c r="V1265" s="148" t="s">
        <v>100</v>
      </c>
      <c r="W1265" s="148">
        <v>2405</v>
      </c>
      <c r="X1265" s="149" t="s">
        <v>100</v>
      </c>
      <c r="Y1265" s="148" t="s">
        <v>114</v>
      </c>
      <c r="Z1265" s="148">
        <v>2.41</v>
      </c>
      <c r="AA1265" s="149">
        <v>1</v>
      </c>
      <c r="AB1265" s="148" t="s">
        <v>629</v>
      </c>
      <c r="AC1265" s="148" t="s">
        <v>420</v>
      </c>
      <c r="AD1265" s="149" t="s">
        <v>1892</v>
      </c>
      <c r="AE1265" s="148" t="s">
        <v>349</v>
      </c>
      <c r="AF1265" s="148"/>
      <c r="AG1265" s="149"/>
      <c r="AH1265" s="148"/>
      <c r="AI1265" s="148"/>
      <c r="AJ1265" s="149"/>
      <c r="AK1265" s="148" t="str">
        <f t="shared" si="57"/>
        <v>GFS</v>
      </c>
      <c r="AL1265" s="148" t="str">
        <f t="shared" si="58"/>
        <v>Non- ICB</v>
      </c>
      <c r="AM1265" s="196" t="str">
        <f t="shared" si="59"/>
        <v>GFS/Non- ICB</v>
      </c>
    </row>
    <row r="1266" spans="1:39" x14ac:dyDescent="0.25">
      <c r="A1266" s="195" t="str">
        <f>IF(ISERROR(MATCH(H1266,PriorMonth!H:H,0)),"New","Unresolved")</f>
        <v>Unresolved</v>
      </c>
      <c r="B1266" s="148">
        <v>8520</v>
      </c>
      <c r="C1266" s="149" t="s">
        <v>842</v>
      </c>
      <c r="D1266" s="148" t="s">
        <v>19</v>
      </c>
      <c r="E1266" s="148">
        <v>199</v>
      </c>
      <c r="F1266" s="149" t="s">
        <v>137</v>
      </c>
      <c r="G1266" s="148" t="s">
        <v>22</v>
      </c>
      <c r="H1266" s="148" t="s">
        <v>1692</v>
      </c>
      <c r="I1266" s="149" t="s">
        <v>54</v>
      </c>
      <c r="J1266" s="148" t="s">
        <v>381</v>
      </c>
      <c r="K1266" s="148">
        <v>42768</v>
      </c>
      <c r="L1266" s="149">
        <v>125</v>
      </c>
      <c r="M1266" s="148" t="s">
        <v>118</v>
      </c>
      <c r="N1266" s="148" t="s">
        <v>41</v>
      </c>
      <c r="O1266" s="149">
        <v>42830</v>
      </c>
      <c r="P1266" s="148" t="s">
        <v>838</v>
      </c>
      <c r="Q1266" s="148">
        <v>63</v>
      </c>
      <c r="R1266" s="149" t="s">
        <v>35</v>
      </c>
      <c r="S1266" s="148">
        <v>173024</v>
      </c>
      <c r="T1266" s="148" t="s">
        <v>197</v>
      </c>
      <c r="U1266" s="149">
        <v>2392.02</v>
      </c>
      <c r="V1266" s="148" t="s">
        <v>197</v>
      </c>
      <c r="W1266" s="148">
        <v>173023.84121289276</v>
      </c>
      <c r="X1266" s="149" t="s">
        <v>100</v>
      </c>
      <c r="Y1266" s="148" t="s">
        <v>114</v>
      </c>
      <c r="Z1266" s="148">
        <v>2.39</v>
      </c>
      <c r="AA1266" s="149">
        <v>1</v>
      </c>
      <c r="AB1266" s="148" t="s">
        <v>630</v>
      </c>
      <c r="AC1266" s="148" t="s">
        <v>484</v>
      </c>
      <c r="AD1266" s="149" t="s">
        <v>363</v>
      </c>
      <c r="AE1266" s="148" t="s">
        <v>350</v>
      </c>
      <c r="AF1266" s="148"/>
      <c r="AG1266" s="149"/>
      <c r="AH1266" s="148"/>
      <c r="AI1266" s="148"/>
      <c r="AJ1266" s="149"/>
      <c r="AK1266" s="148" t="str">
        <f t="shared" si="57"/>
        <v>Non-GFS</v>
      </c>
      <c r="AL1266" s="148" t="str">
        <f t="shared" si="58"/>
        <v>Non- ICB</v>
      </c>
      <c r="AM1266" s="196" t="str">
        <f t="shared" si="59"/>
        <v>Non-GFS/Non- ICB</v>
      </c>
    </row>
    <row r="1267" spans="1:39" x14ac:dyDescent="0.25">
      <c r="A1267" s="195" t="str">
        <f>IF(ISERROR(MATCH(H1267,PriorMonth!H:H,0)),"New","Unresolved")</f>
        <v>Unresolved</v>
      </c>
      <c r="B1267" s="148">
        <v>8520</v>
      </c>
      <c r="C1267" s="149" t="s">
        <v>842</v>
      </c>
      <c r="D1267" s="148" t="s">
        <v>19</v>
      </c>
      <c r="E1267" s="148">
        <v>199</v>
      </c>
      <c r="F1267" s="149" t="s">
        <v>137</v>
      </c>
      <c r="G1267" s="148" t="s">
        <v>22</v>
      </c>
      <c r="H1267" s="148">
        <v>85202110002246</v>
      </c>
      <c r="I1267" s="149" t="s">
        <v>538</v>
      </c>
      <c r="J1267" s="148" t="s">
        <v>68</v>
      </c>
      <c r="K1267" s="148">
        <v>42728</v>
      </c>
      <c r="L1267" s="149">
        <v>165</v>
      </c>
      <c r="M1267" s="148" t="s">
        <v>111</v>
      </c>
      <c r="N1267" s="148" t="s">
        <v>42</v>
      </c>
      <c r="O1267" s="149">
        <v>42797</v>
      </c>
      <c r="P1267" s="148" t="s">
        <v>838</v>
      </c>
      <c r="Q1267" s="148">
        <v>96</v>
      </c>
      <c r="R1267" s="149" t="s">
        <v>36</v>
      </c>
      <c r="S1267" s="148">
        <v>172800</v>
      </c>
      <c r="T1267" s="148" t="s">
        <v>197</v>
      </c>
      <c r="U1267" s="149">
        <v>2388.9299999999998</v>
      </c>
      <c r="V1267" s="148" t="s">
        <v>197</v>
      </c>
      <c r="W1267" s="148">
        <v>172800.32984202303</v>
      </c>
      <c r="X1267" s="149" t="s">
        <v>100</v>
      </c>
      <c r="Y1267" s="148" t="s">
        <v>114</v>
      </c>
      <c r="Z1267" s="148">
        <v>2.39</v>
      </c>
      <c r="AA1267" s="149">
        <v>1</v>
      </c>
      <c r="AB1267" s="148" t="s">
        <v>630</v>
      </c>
      <c r="AC1267" s="148" t="s">
        <v>484</v>
      </c>
      <c r="AD1267" s="149" t="s">
        <v>396</v>
      </c>
      <c r="AE1267" s="148" t="s">
        <v>350</v>
      </c>
      <c r="AF1267" s="148"/>
      <c r="AG1267" s="149"/>
      <c r="AH1267" s="148"/>
      <c r="AI1267" s="148"/>
      <c r="AJ1267" s="149"/>
      <c r="AK1267" s="148" t="str">
        <f t="shared" si="57"/>
        <v>GFS</v>
      </c>
      <c r="AL1267" s="148" t="str">
        <f t="shared" si="58"/>
        <v>Non- ICB</v>
      </c>
      <c r="AM1267" s="196" t="str">
        <f t="shared" si="59"/>
        <v>GFS/Non- ICB</v>
      </c>
    </row>
    <row r="1268" spans="1:39" x14ac:dyDescent="0.25">
      <c r="A1268" s="195" t="str">
        <f>IF(ISERROR(MATCH(H1268,PriorMonth!H:H,0)),"New","Unresolved")</f>
        <v>New</v>
      </c>
      <c r="B1268" s="148">
        <v>635</v>
      </c>
      <c r="C1268" s="149" t="s">
        <v>142</v>
      </c>
      <c r="D1268" s="148" t="s">
        <v>16</v>
      </c>
      <c r="E1268" s="148">
        <v>3100</v>
      </c>
      <c r="F1268" s="149" t="s">
        <v>274</v>
      </c>
      <c r="G1268" s="148" t="s">
        <v>13</v>
      </c>
      <c r="H1268" s="148">
        <v>201741231</v>
      </c>
      <c r="I1268" s="149" t="s">
        <v>55</v>
      </c>
      <c r="J1268" s="148" t="s">
        <v>1250</v>
      </c>
      <c r="K1268" s="148">
        <v>42829</v>
      </c>
      <c r="L1268" s="149">
        <v>64</v>
      </c>
      <c r="M1268" s="148" t="s">
        <v>111</v>
      </c>
      <c r="N1268" s="148" t="s">
        <v>42</v>
      </c>
      <c r="O1268" s="149">
        <v>42891</v>
      </c>
      <c r="P1268" s="148" t="s">
        <v>1878</v>
      </c>
      <c r="Q1268" s="148">
        <v>2</v>
      </c>
      <c r="R1268" s="149" t="s">
        <v>33</v>
      </c>
      <c r="S1268" s="148">
        <v>2376</v>
      </c>
      <c r="T1268" s="148" t="s">
        <v>100</v>
      </c>
      <c r="U1268" s="149">
        <v>2376</v>
      </c>
      <c r="V1268" s="148" t="s">
        <v>100</v>
      </c>
      <c r="W1268" s="148">
        <v>2376</v>
      </c>
      <c r="X1268" s="149" t="s">
        <v>100</v>
      </c>
      <c r="Y1268" s="148" t="s">
        <v>114</v>
      </c>
      <c r="Z1268" s="148">
        <v>2.38</v>
      </c>
      <c r="AA1268" s="149">
        <v>1</v>
      </c>
      <c r="AB1268" s="148" t="s">
        <v>629</v>
      </c>
      <c r="AC1268" s="148" t="s">
        <v>458</v>
      </c>
      <c r="AD1268" s="149" t="s">
        <v>2774</v>
      </c>
      <c r="AE1268" s="148" t="s">
        <v>349</v>
      </c>
      <c r="AF1268" s="148"/>
      <c r="AG1268" s="149"/>
      <c r="AH1268" s="148"/>
      <c r="AI1268" s="148"/>
      <c r="AJ1268" s="149"/>
      <c r="AK1268" s="148" t="str">
        <f t="shared" si="57"/>
        <v>Non-GFS</v>
      </c>
      <c r="AL1268" s="148" t="str">
        <f t="shared" si="58"/>
        <v>Non- ICB</v>
      </c>
      <c r="AM1268" s="196" t="str">
        <f t="shared" si="59"/>
        <v>Non-GFS/Non- ICB</v>
      </c>
    </row>
    <row r="1269" spans="1:39" x14ac:dyDescent="0.25">
      <c r="A1269" s="195" t="str">
        <f>IF(ISERROR(MATCH(H1269,PriorMonth!H:H,0)),"New","Unresolved")</f>
        <v>New</v>
      </c>
      <c r="B1269" s="148">
        <v>3635</v>
      </c>
      <c r="C1269" s="149" t="s">
        <v>211</v>
      </c>
      <c r="D1269" s="148" t="s">
        <v>14</v>
      </c>
      <c r="E1269" s="148">
        <v>635</v>
      </c>
      <c r="F1269" s="149" t="s">
        <v>142</v>
      </c>
      <c r="G1269" s="148" t="s">
        <v>16</v>
      </c>
      <c r="H1269" s="148" t="s">
        <v>2806</v>
      </c>
      <c r="I1269" s="149" t="s">
        <v>55</v>
      </c>
      <c r="J1269" s="148" t="s">
        <v>2805</v>
      </c>
      <c r="K1269" s="148">
        <v>42858</v>
      </c>
      <c r="L1269" s="149">
        <v>35</v>
      </c>
      <c r="M1269" s="148" t="s">
        <v>111</v>
      </c>
      <c r="N1269" s="148" t="s">
        <v>42</v>
      </c>
      <c r="O1269" s="149">
        <v>42893</v>
      </c>
      <c r="P1269" s="148" t="s">
        <v>1878</v>
      </c>
      <c r="Q1269" s="148">
        <v>0</v>
      </c>
      <c r="R1269" s="149" t="s">
        <v>33</v>
      </c>
      <c r="S1269" s="148">
        <v>727258</v>
      </c>
      <c r="T1269" s="148" t="s">
        <v>212</v>
      </c>
      <c r="U1269" s="149">
        <v>2367.37</v>
      </c>
      <c r="V1269" s="148" t="s">
        <v>212</v>
      </c>
      <c r="W1269" s="148">
        <v>727257.92578028992</v>
      </c>
      <c r="X1269" s="149" t="s">
        <v>100</v>
      </c>
      <c r="Y1269" s="148" t="s">
        <v>114</v>
      </c>
      <c r="Z1269" s="148">
        <v>2.37</v>
      </c>
      <c r="AA1269" s="149">
        <v>1</v>
      </c>
      <c r="AB1269" s="148" t="s">
        <v>630</v>
      </c>
      <c r="AC1269" s="148" t="s">
        <v>634</v>
      </c>
      <c r="AD1269" s="149" t="s">
        <v>2634</v>
      </c>
      <c r="AE1269" s="148" t="s">
        <v>350</v>
      </c>
      <c r="AF1269" s="148"/>
      <c r="AG1269" s="149"/>
      <c r="AH1269" s="148"/>
      <c r="AI1269" s="148"/>
      <c r="AJ1269" s="149"/>
      <c r="AK1269" s="148" t="str">
        <f t="shared" si="57"/>
        <v>Non-GFS</v>
      </c>
      <c r="AL1269" s="148" t="str">
        <f t="shared" si="58"/>
        <v>Non- ICB</v>
      </c>
      <c r="AM1269" s="196" t="str">
        <f t="shared" si="59"/>
        <v>Non-GFS/Non- ICB</v>
      </c>
    </row>
    <row r="1270" spans="1:39" x14ac:dyDescent="0.25">
      <c r="A1270" s="195" t="str">
        <f>IF(ISERROR(MATCH(H1270,PriorMonth!H:H,0)),"New","Unresolved")</f>
        <v>New</v>
      </c>
      <c r="B1270" s="148">
        <v>95</v>
      </c>
      <c r="C1270" s="149" t="s">
        <v>153</v>
      </c>
      <c r="D1270" s="148" t="s">
        <v>17</v>
      </c>
      <c r="E1270" s="148">
        <v>1750</v>
      </c>
      <c r="F1270" s="149" t="s">
        <v>159</v>
      </c>
      <c r="G1270" s="148" t="s">
        <v>18</v>
      </c>
      <c r="H1270" s="148">
        <v>950110011899</v>
      </c>
      <c r="I1270" s="149" t="s">
        <v>58</v>
      </c>
      <c r="J1270" s="148" t="s">
        <v>195</v>
      </c>
      <c r="K1270" s="148">
        <v>42828</v>
      </c>
      <c r="L1270" s="149">
        <v>65</v>
      </c>
      <c r="M1270" s="148" t="s">
        <v>118</v>
      </c>
      <c r="N1270" s="148" t="s">
        <v>41</v>
      </c>
      <c r="O1270" s="149">
        <v>42893</v>
      </c>
      <c r="P1270" s="148" t="s">
        <v>1878</v>
      </c>
      <c r="Q1270" s="148">
        <v>0</v>
      </c>
      <c r="R1270" s="149" t="s">
        <v>33</v>
      </c>
      <c r="S1270" s="148">
        <v>2351.73</v>
      </c>
      <c r="T1270" s="148" t="s">
        <v>100</v>
      </c>
      <c r="U1270" s="149">
        <v>2351.73</v>
      </c>
      <c r="V1270" s="148" t="s">
        <v>100</v>
      </c>
      <c r="W1270" s="148">
        <v>2351.73</v>
      </c>
      <c r="X1270" s="149" t="s">
        <v>100</v>
      </c>
      <c r="Y1270" s="148" t="s">
        <v>114</v>
      </c>
      <c r="Z1270" s="148">
        <v>2.35</v>
      </c>
      <c r="AA1270" s="149">
        <v>1</v>
      </c>
      <c r="AB1270" s="148" t="s">
        <v>629</v>
      </c>
      <c r="AC1270" s="148" t="s">
        <v>949</v>
      </c>
      <c r="AD1270" s="149" t="s">
        <v>1457</v>
      </c>
      <c r="AE1270" s="148" t="s">
        <v>349</v>
      </c>
      <c r="AF1270" s="148"/>
      <c r="AG1270" s="149"/>
      <c r="AH1270" s="148"/>
      <c r="AI1270" s="148"/>
      <c r="AJ1270" s="149"/>
      <c r="AK1270" s="148" t="str">
        <f t="shared" si="57"/>
        <v>GFS</v>
      </c>
      <c r="AL1270" s="148" t="str">
        <f t="shared" si="58"/>
        <v>Non- ICB</v>
      </c>
      <c r="AM1270" s="196" t="str">
        <f t="shared" si="59"/>
        <v>GFS/Non- ICB</v>
      </c>
    </row>
    <row r="1271" spans="1:39" x14ac:dyDescent="0.25">
      <c r="A1271" s="195" t="str">
        <f>IF(ISERROR(MATCH(H1271,PriorMonth!H:H,0)),"New","Unresolved")</f>
        <v>Unresolved</v>
      </c>
      <c r="B1271" s="148">
        <v>8520</v>
      </c>
      <c r="C1271" s="149" t="s">
        <v>842</v>
      </c>
      <c r="D1271" s="148" t="s">
        <v>19</v>
      </c>
      <c r="E1271" s="148">
        <v>3075</v>
      </c>
      <c r="F1271" s="149" t="s">
        <v>145</v>
      </c>
      <c r="G1271" s="148" t="s">
        <v>21</v>
      </c>
      <c r="H1271" s="148">
        <v>85204510000685</v>
      </c>
      <c r="I1271" s="149" t="s">
        <v>729</v>
      </c>
      <c r="J1271" s="148" t="s">
        <v>313</v>
      </c>
      <c r="K1271" s="148">
        <v>42773</v>
      </c>
      <c r="L1271" s="149">
        <v>120</v>
      </c>
      <c r="M1271" s="148" t="s">
        <v>127</v>
      </c>
      <c r="N1271" s="148" t="s">
        <v>128</v>
      </c>
      <c r="O1271" s="149">
        <v>42797</v>
      </c>
      <c r="P1271" s="148" t="s">
        <v>838</v>
      </c>
      <c r="Q1271" s="148">
        <v>96</v>
      </c>
      <c r="R1271" s="149" t="s">
        <v>36</v>
      </c>
      <c r="S1271" s="148">
        <v>170242</v>
      </c>
      <c r="T1271" s="148" t="s">
        <v>197</v>
      </c>
      <c r="U1271" s="149">
        <v>2353.56</v>
      </c>
      <c r="V1271" s="148" t="s">
        <v>197</v>
      </c>
      <c r="W1271" s="148">
        <v>170241.88415022279</v>
      </c>
      <c r="X1271" s="149" t="s">
        <v>100</v>
      </c>
      <c r="Y1271" s="148" t="s">
        <v>114</v>
      </c>
      <c r="Z1271" s="148">
        <v>2.35</v>
      </c>
      <c r="AA1271" s="149">
        <v>1</v>
      </c>
      <c r="AB1271" s="148" t="s">
        <v>630</v>
      </c>
      <c r="AC1271" s="148" t="s">
        <v>1244</v>
      </c>
      <c r="AD1271" s="149" t="s">
        <v>1604</v>
      </c>
      <c r="AE1271" s="148" t="s">
        <v>350</v>
      </c>
      <c r="AF1271" s="148"/>
      <c r="AG1271" s="149"/>
      <c r="AH1271" s="148"/>
      <c r="AI1271" s="148"/>
      <c r="AJ1271" s="149"/>
      <c r="AK1271" s="148" t="str">
        <f t="shared" si="57"/>
        <v>GFS</v>
      </c>
      <c r="AL1271" s="148" t="str">
        <f t="shared" si="58"/>
        <v>Non- ICB</v>
      </c>
      <c r="AM1271" s="196" t="str">
        <f t="shared" si="59"/>
        <v>GFS/Non- ICB</v>
      </c>
    </row>
    <row r="1272" spans="1:39" x14ac:dyDescent="0.25">
      <c r="A1272" s="195" t="str">
        <f>IF(ISERROR(MATCH(H1272,PriorMonth!H:H,0)),"New","Unresolved")</f>
        <v>Unresolved</v>
      </c>
      <c r="B1272" s="148">
        <v>8520</v>
      </c>
      <c r="C1272" s="149" t="s">
        <v>842</v>
      </c>
      <c r="D1272" s="148" t="s">
        <v>19</v>
      </c>
      <c r="E1272" s="148">
        <v>1772</v>
      </c>
      <c r="F1272" s="149" t="s">
        <v>236</v>
      </c>
      <c r="G1272" s="148" t="s">
        <v>15</v>
      </c>
      <c r="H1272" s="148">
        <v>85200310086743</v>
      </c>
      <c r="I1272" s="149" t="s">
        <v>537</v>
      </c>
      <c r="J1272" s="148" t="s">
        <v>311</v>
      </c>
      <c r="K1272" s="148">
        <v>42773</v>
      </c>
      <c r="L1272" s="149">
        <v>120</v>
      </c>
      <c r="M1272" s="148" t="s">
        <v>105</v>
      </c>
      <c r="N1272" s="148" t="s">
        <v>41</v>
      </c>
      <c r="O1272" s="149">
        <v>42859</v>
      </c>
      <c r="P1272" s="148" t="s">
        <v>1878</v>
      </c>
      <c r="Q1272" s="148">
        <v>34</v>
      </c>
      <c r="R1272" s="149" t="s">
        <v>34</v>
      </c>
      <c r="S1272" s="148">
        <v>170181</v>
      </c>
      <c r="T1272" s="148" t="s">
        <v>197</v>
      </c>
      <c r="U1272" s="149">
        <v>2352.7199999999998</v>
      </c>
      <c r="V1272" s="148" t="s">
        <v>197</v>
      </c>
      <c r="W1272" s="148">
        <v>170181.12377755914</v>
      </c>
      <c r="X1272" s="149" t="s">
        <v>100</v>
      </c>
      <c r="Y1272" s="148" t="s">
        <v>114</v>
      </c>
      <c r="Z1272" s="148">
        <v>2.35</v>
      </c>
      <c r="AA1272" s="149">
        <v>1</v>
      </c>
      <c r="AB1272" s="148" t="s">
        <v>630</v>
      </c>
      <c r="AC1272" s="148" t="s">
        <v>473</v>
      </c>
      <c r="AD1272" s="149" t="s">
        <v>2034</v>
      </c>
      <c r="AE1272" s="148" t="s">
        <v>350</v>
      </c>
      <c r="AF1272" s="148"/>
      <c r="AG1272" s="149"/>
      <c r="AH1272" s="148"/>
      <c r="AI1272" s="148"/>
      <c r="AJ1272" s="149"/>
      <c r="AK1272" s="148" t="str">
        <f t="shared" si="57"/>
        <v>GFS</v>
      </c>
      <c r="AL1272" s="148" t="str">
        <f t="shared" si="58"/>
        <v>Non- ICB</v>
      </c>
      <c r="AM1272" s="196" t="str">
        <f t="shared" si="59"/>
        <v>GFS/Non- ICB</v>
      </c>
    </row>
    <row r="1273" spans="1:39" x14ac:dyDescent="0.25">
      <c r="A1273" s="195" t="str">
        <f>IF(ISERROR(MATCH(H1273,PriorMonth!H:H,0)),"New","Unresolved")</f>
        <v>Unresolved</v>
      </c>
      <c r="B1273" s="148">
        <v>8520</v>
      </c>
      <c r="C1273" s="149" t="s">
        <v>842</v>
      </c>
      <c r="D1273" s="148" t="s">
        <v>19</v>
      </c>
      <c r="E1273" s="148">
        <v>260</v>
      </c>
      <c r="F1273" s="149" t="s">
        <v>113</v>
      </c>
      <c r="G1273" s="148" t="s">
        <v>23</v>
      </c>
      <c r="H1273" s="148" t="s">
        <v>1580</v>
      </c>
      <c r="I1273" s="149" t="s">
        <v>54</v>
      </c>
      <c r="J1273" s="148" t="s">
        <v>381</v>
      </c>
      <c r="K1273" s="148">
        <v>42768</v>
      </c>
      <c r="L1273" s="149">
        <v>125</v>
      </c>
      <c r="M1273" s="148" t="s">
        <v>127</v>
      </c>
      <c r="N1273" s="148" t="s">
        <v>128</v>
      </c>
      <c r="O1273" s="149">
        <v>42831</v>
      </c>
      <c r="P1273" s="148" t="s">
        <v>838</v>
      </c>
      <c r="Q1273" s="148">
        <v>62</v>
      </c>
      <c r="R1273" s="149" t="s">
        <v>35</v>
      </c>
      <c r="S1273" s="148">
        <v>168958</v>
      </c>
      <c r="T1273" s="148" t="s">
        <v>197</v>
      </c>
      <c r="U1273" s="149">
        <v>2335.81</v>
      </c>
      <c r="V1273" s="148" t="s">
        <v>197</v>
      </c>
      <c r="W1273" s="148">
        <v>168957.95960881893</v>
      </c>
      <c r="X1273" s="149" t="s">
        <v>100</v>
      </c>
      <c r="Y1273" s="148" t="s">
        <v>114</v>
      </c>
      <c r="Z1273" s="148">
        <v>2.34</v>
      </c>
      <c r="AA1273" s="149">
        <v>1</v>
      </c>
      <c r="AB1273" s="148" t="s">
        <v>630</v>
      </c>
      <c r="AC1273" s="148" t="s">
        <v>681</v>
      </c>
      <c r="AD1273" s="149" t="s">
        <v>354</v>
      </c>
      <c r="AE1273" s="148" t="s">
        <v>350</v>
      </c>
      <c r="AF1273" s="148"/>
      <c r="AG1273" s="149"/>
      <c r="AH1273" s="148"/>
      <c r="AI1273" s="148"/>
      <c r="AJ1273" s="149"/>
      <c r="AK1273" s="148" t="str">
        <f t="shared" si="57"/>
        <v>Non-GFS</v>
      </c>
      <c r="AL1273" s="148" t="str">
        <f t="shared" si="58"/>
        <v>Non- ICB</v>
      </c>
      <c r="AM1273" s="196" t="str">
        <f t="shared" si="59"/>
        <v>Non-GFS/Non- ICB</v>
      </c>
    </row>
    <row r="1274" spans="1:39" x14ac:dyDescent="0.25">
      <c r="A1274" s="195" t="str">
        <f>IF(ISERROR(MATCH(H1274,PriorMonth!H:H,0)),"New","Unresolved")</f>
        <v>Unresolved</v>
      </c>
      <c r="B1274" s="148">
        <v>8520</v>
      </c>
      <c r="C1274" s="149" t="s">
        <v>842</v>
      </c>
      <c r="D1274" s="148" t="s">
        <v>19</v>
      </c>
      <c r="E1274" s="148">
        <v>199</v>
      </c>
      <c r="F1274" s="149" t="s">
        <v>137</v>
      </c>
      <c r="G1274" s="148" t="s">
        <v>22</v>
      </c>
      <c r="H1274" s="148" t="s">
        <v>1695</v>
      </c>
      <c r="I1274" s="149" t="s">
        <v>54</v>
      </c>
      <c r="J1274" s="148" t="s">
        <v>381</v>
      </c>
      <c r="K1274" s="148">
        <v>42768</v>
      </c>
      <c r="L1274" s="149">
        <v>125</v>
      </c>
      <c r="M1274" s="148" t="s">
        <v>118</v>
      </c>
      <c r="N1274" s="148" t="s">
        <v>41</v>
      </c>
      <c r="O1274" s="149">
        <v>42830</v>
      </c>
      <c r="P1274" s="148" t="s">
        <v>838</v>
      </c>
      <c r="Q1274" s="148">
        <v>63</v>
      </c>
      <c r="R1274" s="149" t="s">
        <v>35</v>
      </c>
      <c r="S1274" s="148">
        <v>169364</v>
      </c>
      <c r="T1274" s="148" t="s">
        <v>197</v>
      </c>
      <c r="U1274" s="149">
        <v>2341.42</v>
      </c>
      <c r="V1274" s="148" t="s">
        <v>197</v>
      </c>
      <c r="W1274" s="148">
        <v>169363.75209767953</v>
      </c>
      <c r="X1274" s="149" t="s">
        <v>100</v>
      </c>
      <c r="Y1274" s="148" t="s">
        <v>114</v>
      </c>
      <c r="Z1274" s="148">
        <v>2.34</v>
      </c>
      <c r="AA1274" s="149">
        <v>1</v>
      </c>
      <c r="AB1274" s="148" t="s">
        <v>630</v>
      </c>
      <c r="AC1274" s="148" t="s">
        <v>484</v>
      </c>
      <c r="AD1274" s="149" t="s">
        <v>363</v>
      </c>
      <c r="AE1274" s="148" t="s">
        <v>350</v>
      </c>
      <c r="AF1274" s="148"/>
      <c r="AG1274" s="149"/>
      <c r="AH1274" s="148"/>
      <c r="AI1274" s="148"/>
      <c r="AJ1274" s="149"/>
      <c r="AK1274" s="148" t="str">
        <f t="shared" si="57"/>
        <v>Non-GFS</v>
      </c>
      <c r="AL1274" s="148" t="str">
        <f t="shared" si="58"/>
        <v>Non- ICB</v>
      </c>
      <c r="AM1274" s="196" t="str">
        <f t="shared" si="59"/>
        <v>Non-GFS/Non- ICB</v>
      </c>
    </row>
    <row r="1275" spans="1:39" x14ac:dyDescent="0.25">
      <c r="A1275" s="195" t="str">
        <f>IF(ISERROR(MATCH(H1275,PriorMonth!H:H,0)),"New","Unresolved")</f>
        <v>Unresolved</v>
      </c>
      <c r="B1275" s="148">
        <v>8520</v>
      </c>
      <c r="C1275" s="149" t="s">
        <v>842</v>
      </c>
      <c r="D1275" s="148" t="s">
        <v>19</v>
      </c>
      <c r="E1275" s="148">
        <v>199</v>
      </c>
      <c r="F1275" s="149" t="s">
        <v>137</v>
      </c>
      <c r="G1275" s="148" t="s">
        <v>22</v>
      </c>
      <c r="H1275" s="148" t="s">
        <v>487</v>
      </c>
      <c r="I1275" s="149" t="s">
        <v>538</v>
      </c>
      <c r="J1275" s="148" t="s">
        <v>68</v>
      </c>
      <c r="K1275" s="148">
        <v>42579</v>
      </c>
      <c r="L1275" s="149">
        <v>314</v>
      </c>
      <c r="M1275" s="148" t="s">
        <v>111</v>
      </c>
      <c r="N1275" s="148" t="s">
        <v>42</v>
      </c>
      <c r="O1275" s="149">
        <v>42586</v>
      </c>
      <c r="P1275" s="148" t="s">
        <v>406</v>
      </c>
      <c r="Q1275" s="148">
        <v>307</v>
      </c>
      <c r="R1275" s="149" t="s">
        <v>37</v>
      </c>
      <c r="S1275" s="148">
        <v>168945</v>
      </c>
      <c r="T1275" s="148" t="s">
        <v>197</v>
      </c>
      <c r="U1275" s="149">
        <v>2335.63</v>
      </c>
      <c r="V1275" s="148" t="s">
        <v>197</v>
      </c>
      <c r="W1275" s="148">
        <v>168944.93952896245</v>
      </c>
      <c r="X1275" s="149" t="s">
        <v>100</v>
      </c>
      <c r="Y1275" s="148" t="s">
        <v>114</v>
      </c>
      <c r="Z1275" s="148">
        <v>2.34</v>
      </c>
      <c r="AA1275" s="149">
        <v>1</v>
      </c>
      <c r="AB1275" s="148" t="s">
        <v>630</v>
      </c>
      <c r="AC1275" s="148" t="s">
        <v>484</v>
      </c>
      <c r="AD1275" s="149" t="s">
        <v>396</v>
      </c>
      <c r="AE1275" s="148" t="s">
        <v>350</v>
      </c>
      <c r="AF1275" s="148"/>
      <c r="AG1275" s="149"/>
      <c r="AH1275" s="148"/>
      <c r="AI1275" s="148"/>
      <c r="AJ1275" s="149"/>
      <c r="AK1275" s="148" t="str">
        <f t="shared" si="57"/>
        <v>GFS</v>
      </c>
      <c r="AL1275" s="148" t="str">
        <f t="shared" si="58"/>
        <v>Non- ICB</v>
      </c>
      <c r="AM1275" s="196" t="str">
        <f t="shared" si="59"/>
        <v>GFS/Non- ICB</v>
      </c>
    </row>
    <row r="1276" spans="1:39" x14ac:dyDescent="0.25">
      <c r="A1276" s="195" t="str">
        <f>IF(ISERROR(MATCH(H1276,PriorMonth!H:H,0)),"New","Unresolved")</f>
        <v>New</v>
      </c>
      <c r="B1276" s="148">
        <v>95</v>
      </c>
      <c r="C1276" s="149" t="s">
        <v>153</v>
      </c>
      <c r="D1276" s="148" t="s">
        <v>17</v>
      </c>
      <c r="E1276" s="148">
        <v>1730</v>
      </c>
      <c r="F1276" s="149" t="s">
        <v>172</v>
      </c>
      <c r="G1276" s="148" t="s">
        <v>18</v>
      </c>
      <c r="H1276" s="148">
        <v>950120000211</v>
      </c>
      <c r="I1276" s="149" t="s">
        <v>58</v>
      </c>
      <c r="J1276" s="148" t="s">
        <v>195</v>
      </c>
      <c r="K1276" s="148">
        <v>42821</v>
      </c>
      <c r="L1276" s="149">
        <v>72</v>
      </c>
      <c r="M1276" s="148" t="s">
        <v>111</v>
      </c>
      <c r="N1276" s="148" t="s">
        <v>42</v>
      </c>
      <c r="O1276" s="149">
        <v>42893</v>
      </c>
      <c r="P1276" s="148" t="s">
        <v>1878</v>
      </c>
      <c r="Q1276" s="148">
        <v>0</v>
      </c>
      <c r="R1276" s="149" t="s">
        <v>33</v>
      </c>
      <c r="S1276" s="148">
        <v>2328.59</v>
      </c>
      <c r="T1276" s="148" t="s">
        <v>100</v>
      </c>
      <c r="U1276" s="149">
        <v>2328.59</v>
      </c>
      <c r="V1276" s="148" t="s">
        <v>100</v>
      </c>
      <c r="W1276" s="148">
        <v>2328.59</v>
      </c>
      <c r="X1276" s="149" t="s">
        <v>100</v>
      </c>
      <c r="Y1276" s="148" t="s">
        <v>114</v>
      </c>
      <c r="Z1276" s="148">
        <v>2.33</v>
      </c>
      <c r="AA1276" s="149">
        <v>1</v>
      </c>
      <c r="AB1276" s="148" t="s">
        <v>629</v>
      </c>
      <c r="AC1276" s="148" t="s">
        <v>437</v>
      </c>
      <c r="AD1276" s="149" t="s">
        <v>396</v>
      </c>
      <c r="AE1276" s="148" t="s">
        <v>349</v>
      </c>
      <c r="AF1276" s="148"/>
      <c r="AG1276" s="149"/>
      <c r="AH1276" s="148"/>
      <c r="AI1276" s="148"/>
      <c r="AJ1276" s="149"/>
      <c r="AK1276" s="148" t="str">
        <f t="shared" si="57"/>
        <v>GFS</v>
      </c>
      <c r="AL1276" s="148" t="str">
        <f t="shared" si="58"/>
        <v>ICB</v>
      </c>
      <c r="AM1276" s="196" t="str">
        <f t="shared" si="59"/>
        <v>GFS/ICB</v>
      </c>
    </row>
    <row r="1277" spans="1:39" x14ac:dyDescent="0.25">
      <c r="A1277" s="195" t="str">
        <f>IF(ISERROR(MATCH(H1277,PriorMonth!H:H,0)),"New","Unresolved")</f>
        <v>Unresolved</v>
      </c>
      <c r="B1277" s="148">
        <v>8520</v>
      </c>
      <c r="C1277" s="149" t="s">
        <v>842</v>
      </c>
      <c r="D1277" s="148" t="s">
        <v>19</v>
      </c>
      <c r="E1277" s="148">
        <v>199</v>
      </c>
      <c r="F1277" s="149" t="s">
        <v>137</v>
      </c>
      <c r="G1277" s="148" t="s">
        <v>22</v>
      </c>
      <c r="H1277" s="148">
        <v>85200410042565</v>
      </c>
      <c r="I1277" s="149" t="s">
        <v>54</v>
      </c>
      <c r="J1277" s="148" t="s">
        <v>575</v>
      </c>
      <c r="K1277" s="148">
        <v>42727</v>
      </c>
      <c r="L1277" s="149">
        <v>166</v>
      </c>
      <c r="M1277" s="148" t="s">
        <v>111</v>
      </c>
      <c r="N1277" s="148" t="s">
        <v>42</v>
      </c>
      <c r="O1277" s="149">
        <v>42776</v>
      </c>
      <c r="P1277" s="148" t="s">
        <v>838</v>
      </c>
      <c r="Q1277" s="148">
        <v>117</v>
      </c>
      <c r="R1277" s="149" t="s">
        <v>36</v>
      </c>
      <c r="S1277" s="148">
        <v>168000</v>
      </c>
      <c r="T1277" s="148" t="s">
        <v>197</v>
      </c>
      <c r="U1277" s="149">
        <v>2322.5700000000002</v>
      </c>
      <c r="V1277" s="148" t="s">
        <v>197</v>
      </c>
      <c r="W1277" s="148">
        <v>168000.26040159713</v>
      </c>
      <c r="X1277" s="149" t="s">
        <v>100</v>
      </c>
      <c r="Y1277" s="148" t="s">
        <v>114</v>
      </c>
      <c r="Z1277" s="148">
        <v>2.3199999999999998</v>
      </c>
      <c r="AA1277" s="149">
        <v>1</v>
      </c>
      <c r="AB1277" s="148" t="s">
        <v>630</v>
      </c>
      <c r="AC1277" s="148" t="s">
        <v>484</v>
      </c>
      <c r="AD1277" s="149" t="s">
        <v>396</v>
      </c>
      <c r="AE1277" s="148" t="s">
        <v>350</v>
      </c>
      <c r="AF1277" s="148"/>
      <c r="AG1277" s="149"/>
      <c r="AH1277" s="148"/>
      <c r="AI1277" s="148"/>
      <c r="AJ1277" s="149"/>
      <c r="AK1277" s="148" t="str">
        <f t="shared" si="57"/>
        <v>GFS</v>
      </c>
      <c r="AL1277" s="148" t="str">
        <f t="shared" si="58"/>
        <v>Non- ICB</v>
      </c>
      <c r="AM1277" s="196" t="str">
        <f t="shared" si="59"/>
        <v>GFS/Non- ICB</v>
      </c>
    </row>
    <row r="1278" spans="1:39" x14ac:dyDescent="0.25">
      <c r="A1278" s="195" t="str">
        <f>IF(ISERROR(MATCH(H1278,PriorMonth!H:H,0)),"New","Unresolved")</f>
        <v>Unresolved</v>
      </c>
      <c r="B1278" s="148">
        <v>8520</v>
      </c>
      <c r="C1278" s="149" t="s">
        <v>842</v>
      </c>
      <c r="D1278" s="148" t="s">
        <v>19</v>
      </c>
      <c r="E1278" s="148">
        <v>199</v>
      </c>
      <c r="F1278" s="149" t="s">
        <v>137</v>
      </c>
      <c r="G1278" s="148" t="s">
        <v>22</v>
      </c>
      <c r="H1278" s="148">
        <v>85200410042641</v>
      </c>
      <c r="I1278" s="149" t="s">
        <v>537</v>
      </c>
      <c r="J1278" s="148" t="s">
        <v>311</v>
      </c>
      <c r="K1278" s="148">
        <v>42727</v>
      </c>
      <c r="L1278" s="149">
        <v>166</v>
      </c>
      <c r="M1278" s="148" t="s">
        <v>111</v>
      </c>
      <c r="N1278" s="148" t="s">
        <v>42</v>
      </c>
      <c r="O1278" s="149">
        <v>42797</v>
      </c>
      <c r="P1278" s="148" t="s">
        <v>838</v>
      </c>
      <c r="Q1278" s="148">
        <v>96</v>
      </c>
      <c r="R1278" s="149" t="s">
        <v>36</v>
      </c>
      <c r="S1278" s="148">
        <v>168021</v>
      </c>
      <c r="T1278" s="148" t="s">
        <v>197</v>
      </c>
      <c r="U1278" s="149">
        <v>2322.86</v>
      </c>
      <c r="V1278" s="148" t="s">
        <v>197</v>
      </c>
      <c r="W1278" s="148">
        <v>168021.23719692149</v>
      </c>
      <c r="X1278" s="149" t="s">
        <v>100</v>
      </c>
      <c r="Y1278" s="148" t="s">
        <v>114</v>
      </c>
      <c r="Z1278" s="148">
        <v>2.3199999999999998</v>
      </c>
      <c r="AA1278" s="149">
        <v>1</v>
      </c>
      <c r="AB1278" s="148" t="s">
        <v>630</v>
      </c>
      <c r="AC1278" s="148" t="s">
        <v>484</v>
      </c>
      <c r="AD1278" s="149" t="s">
        <v>396</v>
      </c>
      <c r="AE1278" s="148" t="s">
        <v>350</v>
      </c>
      <c r="AF1278" s="148"/>
      <c r="AG1278" s="149"/>
      <c r="AH1278" s="148"/>
      <c r="AI1278" s="148"/>
      <c r="AJ1278" s="149"/>
      <c r="AK1278" s="148" t="str">
        <f t="shared" si="57"/>
        <v>GFS</v>
      </c>
      <c r="AL1278" s="148" t="str">
        <f t="shared" si="58"/>
        <v>Non- ICB</v>
      </c>
      <c r="AM1278" s="196" t="str">
        <f t="shared" si="59"/>
        <v>GFS/Non- ICB</v>
      </c>
    </row>
    <row r="1279" spans="1:39" x14ac:dyDescent="0.25">
      <c r="A1279" s="195" t="str">
        <f>IF(ISERROR(MATCH(H1279,PriorMonth!H:H,0)),"New","Unresolved")</f>
        <v>Unresolved</v>
      </c>
      <c r="B1279" s="148">
        <v>8520</v>
      </c>
      <c r="C1279" s="149" t="s">
        <v>842</v>
      </c>
      <c r="D1279" s="148" t="s">
        <v>19</v>
      </c>
      <c r="E1279" s="148">
        <v>199</v>
      </c>
      <c r="F1279" s="149" t="s">
        <v>137</v>
      </c>
      <c r="G1279" s="148" t="s">
        <v>22</v>
      </c>
      <c r="H1279" s="148">
        <v>85200410040770</v>
      </c>
      <c r="I1279" s="149" t="s">
        <v>54</v>
      </c>
      <c r="J1279" s="148" t="s">
        <v>575</v>
      </c>
      <c r="K1279" s="148">
        <v>42676</v>
      </c>
      <c r="L1279" s="149">
        <v>217</v>
      </c>
      <c r="M1279" s="148" t="s">
        <v>111</v>
      </c>
      <c r="N1279" s="148" t="s">
        <v>42</v>
      </c>
      <c r="O1279" s="149">
        <v>42733</v>
      </c>
      <c r="P1279" s="148" t="s">
        <v>651</v>
      </c>
      <c r="Q1279" s="148">
        <v>160</v>
      </c>
      <c r="R1279" s="149" t="s">
        <v>39</v>
      </c>
      <c r="S1279" s="148">
        <v>168000</v>
      </c>
      <c r="T1279" s="148" t="s">
        <v>197</v>
      </c>
      <c r="U1279" s="149">
        <v>2322.5700000000002</v>
      </c>
      <c r="V1279" s="148" t="s">
        <v>197</v>
      </c>
      <c r="W1279" s="148">
        <v>168000.26040159713</v>
      </c>
      <c r="X1279" s="149" t="s">
        <v>100</v>
      </c>
      <c r="Y1279" s="148" t="s">
        <v>114</v>
      </c>
      <c r="Z1279" s="148">
        <v>2.3199999999999998</v>
      </c>
      <c r="AA1279" s="149">
        <v>1</v>
      </c>
      <c r="AB1279" s="148" t="s">
        <v>630</v>
      </c>
      <c r="AC1279" s="148" t="s">
        <v>484</v>
      </c>
      <c r="AD1279" s="149" t="s">
        <v>396</v>
      </c>
      <c r="AE1279" s="148" t="s">
        <v>350</v>
      </c>
      <c r="AF1279" s="148"/>
      <c r="AG1279" s="149"/>
      <c r="AH1279" s="148"/>
      <c r="AI1279" s="148"/>
      <c r="AJ1279" s="149"/>
      <c r="AK1279" s="148" t="str">
        <f t="shared" si="57"/>
        <v>GFS</v>
      </c>
      <c r="AL1279" s="148" t="str">
        <f t="shared" si="58"/>
        <v>Non- ICB</v>
      </c>
      <c r="AM1279" s="196" t="str">
        <f t="shared" si="59"/>
        <v>GFS/Non- ICB</v>
      </c>
    </row>
    <row r="1280" spans="1:39" x14ac:dyDescent="0.25">
      <c r="A1280" s="195" t="str">
        <f>IF(ISERROR(MATCH(H1280,PriorMonth!H:H,0)),"New","Unresolved")</f>
        <v>Unresolved</v>
      </c>
      <c r="B1280" s="148">
        <v>8520</v>
      </c>
      <c r="C1280" s="149" t="s">
        <v>842</v>
      </c>
      <c r="D1280" s="148" t="s">
        <v>19</v>
      </c>
      <c r="E1280" s="148">
        <v>199</v>
      </c>
      <c r="F1280" s="149" t="s">
        <v>137</v>
      </c>
      <c r="G1280" s="148" t="s">
        <v>22</v>
      </c>
      <c r="H1280" s="148">
        <v>85200410040797</v>
      </c>
      <c r="I1280" s="149" t="s">
        <v>54</v>
      </c>
      <c r="J1280" s="148" t="s">
        <v>575</v>
      </c>
      <c r="K1280" s="148">
        <v>42676</v>
      </c>
      <c r="L1280" s="149">
        <v>217</v>
      </c>
      <c r="M1280" s="148" t="s">
        <v>111</v>
      </c>
      <c r="N1280" s="148" t="s">
        <v>42</v>
      </c>
      <c r="O1280" s="149">
        <v>42733</v>
      </c>
      <c r="P1280" s="148" t="s">
        <v>651</v>
      </c>
      <c r="Q1280" s="148">
        <v>160</v>
      </c>
      <c r="R1280" s="149" t="s">
        <v>39</v>
      </c>
      <c r="S1280" s="148">
        <v>168000</v>
      </c>
      <c r="T1280" s="148" t="s">
        <v>197</v>
      </c>
      <c r="U1280" s="149">
        <v>2322.5700000000002</v>
      </c>
      <c r="V1280" s="148" t="s">
        <v>197</v>
      </c>
      <c r="W1280" s="148">
        <v>168000.26040159713</v>
      </c>
      <c r="X1280" s="149" t="s">
        <v>100</v>
      </c>
      <c r="Y1280" s="148" t="s">
        <v>114</v>
      </c>
      <c r="Z1280" s="148">
        <v>2.3199999999999998</v>
      </c>
      <c r="AA1280" s="149">
        <v>1</v>
      </c>
      <c r="AB1280" s="148" t="s">
        <v>630</v>
      </c>
      <c r="AC1280" s="148" t="s">
        <v>484</v>
      </c>
      <c r="AD1280" s="149" t="s">
        <v>396</v>
      </c>
      <c r="AE1280" s="148" t="s">
        <v>350</v>
      </c>
      <c r="AF1280" s="148"/>
      <c r="AG1280" s="149"/>
      <c r="AH1280" s="148"/>
      <c r="AI1280" s="148"/>
      <c r="AJ1280" s="149"/>
      <c r="AK1280" s="148" t="str">
        <f t="shared" si="57"/>
        <v>GFS</v>
      </c>
      <c r="AL1280" s="148" t="str">
        <f t="shared" si="58"/>
        <v>Non- ICB</v>
      </c>
      <c r="AM1280" s="196" t="str">
        <f t="shared" si="59"/>
        <v>GFS/Non- ICB</v>
      </c>
    </row>
    <row r="1281" spans="1:39" x14ac:dyDescent="0.25">
      <c r="A1281" s="195" t="str">
        <f>IF(ISERROR(MATCH(H1281,PriorMonth!H:H,0)),"New","Unresolved")</f>
        <v>Unresolved</v>
      </c>
      <c r="B1281" s="148">
        <v>8520</v>
      </c>
      <c r="C1281" s="149" t="s">
        <v>842</v>
      </c>
      <c r="D1281" s="148" t="s">
        <v>19</v>
      </c>
      <c r="E1281" s="148">
        <v>3011</v>
      </c>
      <c r="F1281" s="149" t="s">
        <v>164</v>
      </c>
      <c r="G1281" s="148" t="s">
        <v>22</v>
      </c>
      <c r="H1281" s="148" t="s">
        <v>963</v>
      </c>
      <c r="I1281" s="149" t="s">
        <v>59</v>
      </c>
      <c r="J1281" s="148" t="s">
        <v>271</v>
      </c>
      <c r="K1281" s="148">
        <v>42769</v>
      </c>
      <c r="L1281" s="149">
        <v>124</v>
      </c>
      <c r="M1281" s="148" t="s">
        <v>122</v>
      </c>
      <c r="N1281" s="148" t="s">
        <v>41</v>
      </c>
      <c r="O1281" s="149">
        <v>42776</v>
      </c>
      <c r="P1281" s="148" t="s">
        <v>838</v>
      </c>
      <c r="Q1281" s="148">
        <v>117</v>
      </c>
      <c r="R1281" s="149" t="s">
        <v>36</v>
      </c>
      <c r="S1281" s="148">
        <v>167592</v>
      </c>
      <c r="T1281" s="148" t="s">
        <v>197</v>
      </c>
      <c r="U1281" s="149">
        <v>2316.9299999999998</v>
      </c>
      <c r="V1281" s="148" t="s">
        <v>197</v>
      </c>
      <c r="W1281" s="148">
        <v>167592.2978994271</v>
      </c>
      <c r="X1281" s="149" t="s">
        <v>100</v>
      </c>
      <c r="Y1281" s="148" t="s">
        <v>114</v>
      </c>
      <c r="Z1281" s="148">
        <v>2.3199999999999998</v>
      </c>
      <c r="AA1281" s="149">
        <v>1</v>
      </c>
      <c r="AB1281" s="148" t="s">
        <v>630</v>
      </c>
      <c r="AC1281" s="148" t="s">
        <v>635</v>
      </c>
      <c r="AD1281" s="149" t="s">
        <v>951</v>
      </c>
      <c r="AE1281" s="148" t="s">
        <v>350</v>
      </c>
      <c r="AF1281" s="148"/>
      <c r="AG1281" s="149"/>
      <c r="AH1281" s="148"/>
      <c r="AI1281" s="148"/>
      <c r="AJ1281" s="149"/>
      <c r="AK1281" s="148" t="str">
        <f t="shared" si="57"/>
        <v>Non-GFS</v>
      </c>
      <c r="AL1281" s="148" t="str">
        <f t="shared" si="58"/>
        <v>Non- ICB</v>
      </c>
      <c r="AM1281" s="196" t="str">
        <f t="shared" si="59"/>
        <v>Non-GFS/Non- ICB</v>
      </c>
    </row>
    <row r="1282" spans="1:39" x14ac:dyDescent="0.25">
      <c r="A1282" s="195" t="str">
        <f>IF(ISERROR(MATCH(H1282,PriorMonth!H:H,0)),"New","Unresolved")</f>
        <v>Unresolved</v>
      </c>
      <c r="B1282" s="148">
        <v>8520</v>
      </c>
      <c r="C1282" s="149" t="s">
        <v>842</v>
      </c>
      <c r="D1282" s="148" t="s">
        <v>19</v>
      </c>
      <c r="E1282" s="148">
        <v>8420</v>
      </c>
      <c r="F1282" s="149" t="s">
        <v>234</v>
      </c>
      <c r="G1282" s="148" t="s">
        <v>19</v>
      </c>
      <c r="H1282" s="148">
        <v>85200310085986</v>
      </c>
      <c r="I1282" s="149" t="s">
        <v>537</v>
      </c>
      <c r="J1282" s="148" t="s">
        <v>311</v>
      </c>
      <c r="K1282" s="148">
        <v>42704</v>
      </c>
      <c r="L1282" s="149">
        <v>189</v>
      </c>
      <c r="M1282" s="148" t="s">
        <v>122</v>
      </c>
      <c r="N1282" s="148" t="s">
        <v>41</v>
      </c>
      <c r="O1282" s="149">
        <v>42732</v>
      </c>
      <c r="P1282" s="148" t="s">
        <v>651</v>
      </c>
      <c r="Q1282" s="148">
        <v>161</v>
      </c>
      <c r="R1282" s="149" t="s">
        <v>39</v>
      </c>
      <c r="S1282" s="148">
        <v>166959</v>
      </c>
      <c r="T1282" s="148" t="s">
        <v>197</v>
      </c>
      <c r="U1282" s="149">
        <v>2308.17</v>
      </c>
      <c r="V1282" s="148" t="s">
        <v>197</v>
      </c>
      <c r="W1282" s="148">
        <v>166958.65401307796</v>
      </c>
      <c r="X1282" s="149" t="s">
        <v>100</v>
      </c>
      <c r="Y1282" s="148" t="s">
        <v>107</v>
      </c>
      <c r="Z1282" s="148">
        <v>2.31</v>
      </c>
      <c r="AA1282" s="149">
        <v>1</v>
      </c>
      <c r="AB1282" s="148" t="s">
        <v>630</v>
      </c>
      <c r="AC1282" s="148" t="s">
        <v>573</v>
      </c>
      <c r="AD1282" s="149" t="s">
        <v>812</v>
      </c>
      <c r="AE1282" s="148" t="s">
        <v>350</v>
      </c>
      <c r="AF1282" s="148"/>
      <c r="AG1282" s="149"/>
      <c r="AH1282" s="148"/>
      <c r="AI1282" s="148"/>
      <c r="AJ1282" s="149"/>
      <c r="AK1282" s="148" t="str">
        <f t="shared" ref="AK1282:AK1345" si="60">IF(TEXT(B1282,0)=LEFT(H1282,LEN(B1282)),"GFS","Non-GFS")</f>
        <v>GFS</v>
      </c>
      <c r="AL1282" s="148" t="str">
        <f t="shared" ref="AL1282:AL1345" si="61">IF(AND(AK1282="GFS",MID(H1282,LEN(B1282)+3,1)="2"),"ICB","Non- ICB")</f>
        <v>Non- ICB</v>
      </c>
      <c r="AM1282" s="196" t="str">
        <f t="shared" ref="AM1282:AM1345" si="62">AK1282&amp;"/"&amp;AL1282</f>
        <v>GFS/Non- ICB</v>
      </c>
    </row>
    <row r="1283" spans="1:39" x14ac:dyDescent="0.25">
      <c r="A1283" s="195" t="str">
        <f>IF(ISERROR(MATCH(H1283,PriorMonth!H:H,0)),"New","Unresolved")</f>
        <v>New</v>
      </c>
      <c r="B1283" s="148">
        <v>8520</v>
      </c>
      <c r="C1283" s="149" t="s">
        <v>842</v>
      </c>
      <c r="D1283" s="148" t="s">
        <v>19</v>
      </c>
      <c r="E1283" s="148">
        <v>1750</v>
      </c>
      <c r="F1283" s="149" t="s">
        <v>159</v>
      </c>
      <c r="G1283" s="148" t="s">
        <v>18</v>
      </c>
      <c r="H1283" s="148">
        <v>85205620000068</v>
      </c>
      <c r="I1283" s="149" t="s">
        <v>538</v>
      </c>
      <c r="J1283" s="148" t="s">
        <v>2047</v>
      </c>
      <c r="K1283" s="148">
        <v>42888</v>
      </c>
      <c r="L1283" s="149">
        <v>5</v>
      </c>
      <c r="M1283" s="148" t="s">
        <v>118</v>
      </c>
      <c r="N1283" s="148" t="s">
        <v>41</v>
      </c>
      <c r="O1283" s="149">
        <v>42893</v>
      </c>
      <c r="P1283" s="148" t="s">
        <v>1878</v>
      </c>
      <c r="Q1283" s="148">
        <v>0</v>
      </c>
      <c r="R1283" s="149" t="s">
        <v>33</v>
      </c>
      <c r="S1283" s="148">
        <v>167426.29999999999</v>
      </c>
      <c r="T1283" s="148" t="s">
        <v>197</v>
      </c>
      <c r="U1283" s="149">
        <v>2314.64</v>
      </c>
      <c r="V1283" s="148" t="s">
        <v>197</v>
      </c>
      <c r="W1283" s="148">
        <v>167426.65355014175</v>
      </c>
      <c r="X1283" s="149" t="s">
        <v>100</v>
      </c>
      <c r="Y1283" s="148" t="s">
        <v>114</v>
      </c>
      <c r="Z1283" s="148">
        <v>2.31</v>
      </c>
      <c r="AA1283" s="149">
        <v>1</v>
      </c>
      <c r="AB1283" s="148" t="s">
        <v>630</v>
      </c>
      <c r="AC1283" s="148" t="s">
        <v>949</v>
      </c>
      <c r="AD1283" s="149" t="s">
        <v>1474</v>
      </c>
      <c r="AE1283" s="148" t="s">
        <v>350</v>
      </c>
      <c r="AF1283" s="148"/>
      <c r="AG1283" s="149"/>
      <c r="AH1283" s="148"/>
      <c r="AI1283" s="148"/>
      <c r="AJ1283" s="149"/>
      <c r="AK1283" s="148" t="str">
        <f t="shared" si="60"/>
        <v>GFS</v>
      </c>
      <c r="AL1283" s="148" t="str">
        <f t="shared" si="61"/>
        <v>ICB</v>
      </c>
      <c r="AM1283" s="196" t="str">
        <f t="shared" si="62"/>
        <v>GFS/ICB</v>
      </c>
    </row>
    <row r="1284" spans="1:39" x14ac:dyDescent="0.25">
      <c r="A1284" s="195" t="str">
        <f>IF(ISERROR(MATCH(H1284,PriorMonth!H:H,0)),"New","Unresolved")</f>
        <v>New</v>
      </c>
      <c r="B1284" s="148">
        <v>95</v>
      </c>
      <c r="C1284" s="149" t="s">
        <v>153</v>
      </c>
      <c r="D1284" s="148" t="s">
        <v>17</v>
      </c>
      <c r="E1284" s="148">
        <v>309</v>
      </c>
      <c r="F1284" s="149" t="s">
        <v>123</v>
      </c>
      <c r="G1284" s="148" t="s">
        <v>21</v>
      </c>
      <c r="H1284" s="148">
        <v>950110011786</v>
      </c>
      <c r="I1284" s="149" t="s">
        <v>58</v>
      </c>
      <c r="J1284" s="148" t="s">
        <v>195</v>
      </c>
      <c r="K1284" s="148">
        <v>42825</v>
      </c>
      <c r="L1284" s="149">
        <v>68</v>
      </c>
      <c r="M1284" s="148" t="s">
        <v>127</v>
      </c>
      <c r="N1284" s="148" t="s">
        <v>128</v>
      </c>
      <c r="O1284" s="149">
        <v>42892</v>
      </c>
      <c r="P1284" s="148" t="s">
        <v>1878</v>
      </c>
      <c r="Q1284" s="148">
        <v>1</v>
      </c>
      <c r="R1284" s="149" t="s">
        <v>33</v>
      </c>
      <c r="S1284" s="148">
        <v>2300</v>
      </c>
      <c r="T1284" s="148" t="s">
        <v>100</v>
      </c>
      <c r="U1284" s="149">
        <v>2300</v>
      </c>
      <c r="V1284" s="148" t="s">
        <v>100</v>
      </c>
      <c r="W1284" s="148">
        <v>2300</v>
      </c>
      <c r="X1284" s="149" t="s">
        <v>100</v>
      </c>
      <c r="Y1284" s="148" t="s">
        <v>114</v>
      </c>
      <c r="Z1284" s="148">
        <v>2.2999999999999998</v>
      </c>
      <c r="AA1284" s="149">
        <v>1</v>
      </c>
      <c r="AB1284" s="148" t="s">
        <v>629</v>
      </c>
      <c r="AC1284" s="148" t="s">
        <v>864</v>
      </c>
      <c r="AD1284" s="149" t="s">
        <v>2619</v>
      </c>
      <c r="AE1284" s="148" t="s">
        <v>349</v>
      </c>
      <c r="AF1284" s="148"/>
      <c r="AG1284" s="149"/>
      <c r="AH1284" s="148"/>
      <c r="AI1284" s="148"/>
      <c r="AJ1284" s="149"/>
      <c r="AK1284" s="148" t="str">
        <f t="shared" si="60"/>
        <v>GFS</v>
      </c>
      <c r="AL1284" s="148" t="str">
        <f t="shared" si="61"/>
        <v>Non- ICB</v>
      </c>
      <c r="AM1284" s="196" t="str">
        <f t="shared" si="62"/>
        <v>GFS/Non- ICB</v>
      </c>
    </row>
    <row r="1285" spans="1:39" x14ac:dyDescent="0.25">
      <c r="A1285" s="195" t="str">
        <f>IF(ISERROR(MATCH(H1285,PriorMonth!H:H,0)),"New","Unresolved")</f>
        <v>New</v>
      </c>
      <c r="B1285" s="148">
        <v>1750</v>
      </c>
      <c r="C1285" s="149" t="s">
        <v>159</v>
      </c>
      <c r="D1285" s="148" t="s">
        <v>18</v>
      </c>
      <c r="E1285" s="148">
        <v>693</v>
      </c>
      <c r="F1285" s="149" t="s">
        <v>177</v>
      </c>
      <c r="G1285" s="148" t="s">
        <v>16</v>
      </c>
      <c r="H1285" s="148">
        <v>17500110094245</v>
      </c>
      <c r="I1285" s="149" t="s">
        <v>56</v>
      </c>
      <c r="J1285" s="148" t="s">
        <v>2126</v>
      </c>
      <c r="K1285" s="148">
        <v>42829</v>
      </c>
      <c r="L1285" s="149">
        <v>64</v>
      </c>
      <c r="M1285" s="148" t="s">
        <v>111</v>
      </c>
      <c r="N1285" s="148" t="s">
        <v>42</v>
      </c>
      <c r="O1285" s="149">
        <v>42891</v>
      </c>
      <c r="P1285" s="148" t="s">
        <v>1878</v>
      </c>
      <c r="Q1285" s="148">
        <v>2</v>
      </c>
      <c r="R1285" s="149" t="s">
        <v>33</v>
      </c>
      <c r="S1285" s="148">
        <v>2289</v>
      </c>
      <c r="T1285" s="148" t="s">
        <v>100</v>
      </c>
      <c r="U1285" s="149">
        <v>2289</v>
      </c>
      <c r="V1285" s="148" t="s">
        <v>100</v>
      </c>
      <c r="W1285" s="148">
        <v>2289</v>
      </c>
      <c r="X1285" s="149" t="s">
        <v>100</v>
      </c>
      <c r="Y1285" s="148" t="s">
        <v>114</v>
      </c>
      <c r="Z1285" s="148">
        <v>2.29</v>
      </c>
      <c r="AA1285" s="149">
        <v>1</v>
      </c>
      <c r="AB1285" s="148" t="s">
        <v>629</v>
      </c>
      <c r="AC1285" s="148" t="s">
        <v>431</v>
      </c>
      <c r="AD1285" s="149" t="s">
        <v>469</v>
      </c>
      <c r="AE1285" s="148" t="s">
        <v>349</v>
      </c>
      <c r="AF1285" s="148"/>
      <c r="AG1285" s="149"/>
      <c r="AH1285" s="148"/>
      <c r="AI1285" s="148"/>
      <c r="AJ1285" s="149"/>
      <c r="AK1285" s="148" t="str">
        <f t="shared" si="60"/>
        <v>GFS</v>
      </c>
      <c r="AL1285" s="148" t="str">
        <f t="shared" si="61"/>
        <v>Non- ICB</v>
      </c>
      <c r="AM1285" s="196" t="str">
        <f t="shared" si="62"/>
        <v>GFS/Non- ICB</v>
      </c>
    </row>
    <row r="1286" spans="1:39" x14ac:dyDescent="0.25">
      <c r="A1286" s="195" t="str">
        <f>IF(ISERROR(MATCH(H1286,PriorMonth!H:H,0)),"New","Unresolved")</f>
        <v>New</v>
      </c>
      <c r="B1286" s="148">
        <v>8310</v>
      </c>
      <c r="C1286" s="149" t="s">
        <v>170</v>
      </c>
      <c r="D1286" s="148" t="s">
        <v>14</v>
      </c>
      <c r="E1286" s="148">
        <v>199</v>
      </c>
      <c r="F1286" s="149" t="s">
        <v>137</v>
      </c>
      <c r="G1286" s="148" t="s">
        <v>22</v>
      </c>
      <c r="H1286" s="148" t="s">
        <v>2893</v>
      </c>
      <c r="I1286" s="149" t="s">
        <v>57</v>
      </c>
      <c r="J1286" s="148" t="s">
        <v>133</v>
      </c>
      <c r="K1286" s="148">
        <v>42066</v>
      </c>
      <c r="L1286" s="149">
        <v>827</v>
      </c>
      <c r="M1286" s="148" t="s">
        <v>118</v>
      </c>
      <c r="N1286" s="148" t="s">
        <v>41</v>
      </c>
      <c r="O1286" s="149">
        <v>42892</v>
      </c>
      <c r="P1286" s="148" t="s">
        <v>1878</v>
      </c>
      <c r="Q1286" s="148">
        <v>1</v>
      </c>
      <c r="R1286" s="149" t="s">
        <v>33</v>
      </c>
      <c r="S1286" s="148">
        <v>9552.84</v>
      </c>
      <c r="T1286" s="148" t="s">
        <v>242</v>
      </c>
      <c r="U1286" s="149">
        <v>2290.19</v>
      </c>
      <c r="V1286" s="148" t="s">
        <v>242</v>
      </c>
      <c r="W1286" s="148">
        <v>9552.839085139185</v>
      </c>
      <c r="X1286" s="149" t="s">
        <v>100</v>
      </c>
      <c r="Y1286" s="148" t="s">
        <v>114</v>
      </c>
      <c r="Z1286" s="148">
        <v>2.29</v>
      </c>
      <c r="AA1286" s="149">
        <v>1</v>
      </c>
      <c r="AB1286" s="148" t="s">
        <v>629</v>
      </c>
      <c r="AC1286" s="148" t="s">
        <v>484</v>
      </c>
      <c r="AD1286" s="149" t="s">
        <v>1520</v>
      </c>
      <c r="AE1286" s="148" t="s">
        <v>349</v>
      </c>
      <c r="AF1286" s="148"/>
      <c r="AG1286" s="149"/>
      <c r="AH1286" s="148"/>
      <c r="AI1286" s="148"/>
      <c r="AJ1286" s="149"/>
      <c r="AK1286" s="148" t="str">
        <f t="shared" si="60"/>
        <v>GFS</v>
      </c>
      <c r="AL1286" s="148" t="str">
        <f t="shared" si="61"/>
        <v>Non- ICB</v>
      </c>
      <c r="AM1286" s="196" t="str">
        <f t="shared" si="62"/>
        <v>GFS/Non- ICB</v>
      </c>
    </row>
    <row r="1287" spans="1:39" x14ac:dyDescent="0.25">
      <c r="A1287" s="195" t="str">
        <f>IF(ISERROR(MATCH(H1287,PriorMonth!H:H,0)),"New","Unresolved")</f>
        <v>Unresolved</v>
      </c>
      <c r="B1287" s="148">
        <v>8310</v>
      </c>
      <c r="C1287" s="149" t="s">
        <v>170</v>
      </c>
      <c r="D1287" s="148" t="s">
        <v>14</v>
      </c>
      <c r="E1287" s="148">
        <v>1750</v>
      </c>
      <c r="F1287" s="149" t="s">
        <v>159</v>
      </c>
      <c r="G1287" s="148" t="s">
        <v>18</v>
      </c>
      <c r="H1287" s="148" t="s">
        <v>2091</v>
      </c>
      <c r="I1287" s="149" t="s">
        <v>277</v>
      </c>
      <c r="J1287" s="148" t="s">
        <v>241</v>
      </c>
      <c r="K1287" s="148">
        <v>42829</v>
      </c>
      <c r="L1287" s="149">
        <v>64</v>
      </c>
      <c r="M1287" s="148" t="s">
        <v>118</v>
      </c>
      <c r="N1287" s="148" t="s">
        <v>41</v>
      </c>
      <c r="O1287" s="149">
        <v>42859</v>
      </c>
      <c r="P1287" s="148" t="s">
        <v>1878</v>
      </c>
      <c r="Q1287" s="148">
        <v>34</v>
      </c>
      <c r="R1287" s="149" t="s">
        <v>34</v>
      </c>
      <c r="S1287" s="148">
        <v>9557.84</v>
      </c>
      <c r="T1287" s="148" t="s">
        <v>242</v>
      </c>
      <c r="U1287" s="149">
        <v>2291.39</v>
      </c>
      <c r="V1287" s="148" t="s">
        <v>242</v>
      </c>
      <c r="W1287" s="148">
        <v>9557.8445243831611</v>
      </c>
      <c r="X1287" s="149" t="s">
        <v>100</v>
      </c>
      <c r="Y1287" s="148" t="s">
        <v>114</v>
      </c>
      <c r="Z1287" s="148">
        <v>2.29</v>
      </c>
      <c r="AA1287" s="149">
        <v>1</v>
      </c>
      <c r="AB1287" s="148" t="s">
        <v>629</v>
      </c>
      <c r="AC1287" s="148" t="s">
        <v>949</v>
      </c>
      <c r="AD1287" s="149" t="s">
        <v>2967</v>
      </c>
      <c r="AE1287" s="148" t="s">
        <v>349</v>
      </c>
      <c r="AF1287" s="148"/>
      <c r="AG1287" s="149"/>
      <c r="AH1287" s="148"/>
      <c r="AI1287" s="148"/>
      <c r="AJ1287" s="149"/>
      <c r="AK1287" s="148" t="str">
        <f t="shared" si="60"/>
        <v>GFS</v>
      </c>
      <c r="AL1287" s="148" t="str">
        <f t="shared" si="61"/>
        <v>Non- ICB</v>
      </c>
      <c r="AM1287" s="196" t="str">
        <f t="shared" si="62"/>
        <v>GFS/Non- ICB</v>
      </c>
    </row>
    <row r="1288" spans="1:39" x14ac:dyDescent="0.25">
      <c r="A1288" s="195" t="str">
        <f>IF(ISERROR(MATCH(H1288,PriorMonth!H:H,0)),"New","Unresolved")</f>
        <v>New</v>
      </c>
      <c r="B1288" s="148">
        <v>8310</v>
      </c>
      <c r="C1288" s="149" t="s">
        <v>170</v>
      </c>
      <c r="D1288" s="148" t="s">
        <v>14</v>
      </c>
      <c r="E1288" s="148">
        <v>413</v>
      </c>
      <c r="F1288" s="149" t="s">
        <v>136</v>
      </c>
      <c r="G1288" s="148" t="s">
        <v>13</v>
      </c>
      <c r="H1288" s="148" t="s">
        <v>2978</v>
      </c>
      <c r="I1288" s="149" t="s">
        <v>57</v>
      </c>
      <c r="J1288" s="148" t="s">
        <v>133</v>
      </c>
      <c r="K1288" s="148">
        <v>42829</v>
      </c>
      <c r="L1288" s="149">
        <v>64</v>
      </c>
      <c r="M1288" s="148" t="s">
        <v>161</v>
      </c>
      <c r="N1288" s="148" t="s">
        <v>128</v>
      </c>
      <c r="O1288" s="149">
        <v>42893</v>
      </c>
      <c r="P1288" s="148" t="s">
        <v>1878</v>
      </c>
      <c r="Q1288" s="148">
        <v>0</v>
      </c>
      <c r="R1288" s="149" t="s">
        <v>33</v>
      </c>
      <c r="S1288" s="148">
        <v>9558</v>
      </c>
      <c r="T1288" s="148" t="s">
        <v>242</v>
      </c>
      <c r="U1288" s="149">
        <v>2291.4299999999998</v>
      </c>
      <c r="V1288" s="148" t="s">
        <v>242</v>
      </c>
      <c r="W1288" s="148">
        <v>9558.0113723579616</v>
      </c>
      <c r="X1288" s="149" t="s">
        <v>100</v>
      </c>
      <c r="Y1288" s="148" t="s">
        <v>114</v>
      </c>
      <c r="Z1288" s="148">
        <v>2.29</v>
      </c>
      <c r="AA1288" s="149">
        <v>1</v>
      </c>
      <c r="AB1288" s="148" t="s">
        <v>629</v>
      </c>
      <c r="AC1288" s="148" t="s">
        <v>428</v>
      </c>
      <c r="AD1288" s="149" t="s">
        <v>690</v>
      </c>
      <c r="AE1288" s="148" t="s">
        <v>349</v>
      </c>
      <c r="AF1288" s="148"/>
      <c r="AG1288" s="149"/>
      <c r="AH1288" s="148"/>
      <c r="AI1288" s="148"/>
      <c r="AJ1288" s="149"/>
      <c r="AK1288" s="148" t="str">
        <f t="shared" si="60"/>
        <v>GFS</v>
      </c>
      <c r="AL1288" s="148" t="str">
        <f t="shared" si="61"/>
        <v>Non- ICB</v>
      </c>
      <c r="AM1288" s="196" t="str">
        <f t="shared" si="62"/>
        <v>GFS/Non- ICB</v>
      </c>
    </row>
    <row r="1289" spans="1:39" x14ac:dyDescent="0.25">
      <c r="A1289" s="195" t="str">
        <f>IF(ISERROR(MATCH(H1289,PriorMonth!H:H,0)),"New","Unresolved")</f>
        <v>New</v>
      </c>
      <c r="B1289" s="148">
        <v>8310</v>
      </c>
      <c r="C1289" s="149" t="s">
        <v>170</v>
      </c>
      <c r="D1289" s="148" t="s">
        <v>14</v>
      </c>
      <c r="E1289" s="148">
        <v>1750</v>
      </c>
      <c r="F1289" s="149" t="s">
        <v>159</v>
      </c>
      <c r="G1289" s="148" t="s">
        <v>18</v>
      </c>
      <c r="H1289" s="148" t="s">
        <v>3010</v>
      </c>
      <c r="I1289" s="149" t="s">
        <v>277</v>
      </c>
      <c r="J1289" s="148" t="s">
        <v>241</v>
      </c>
      <c r="K1289" s="148">
        <v>42858</v>
      </c>
      <c r="L1289" s="149">
        <v>35</v>
      </c>
      <c r="M1289" s="148" t="s">
        <v>118</v>
      </c>
      <c r="N1289" s="148" t="s">
        <v>41</v>
      </c>
      <c r="O1289" s="149">
        <v>42892</v>
      </c>
      <c r="P1289" s="148" t="s">
        <v>1878</v>
      </c>
      <c r="Q1289" s="148">
        <v>1</v>
      </c>
      <c r="R1289" s="149" t="s">
        <v>33</v>
      </c>
      <c r="S1289" s="148">
        <v>9557.84</v>
      </c>
      <c r="T1289" s="148" t="s">
        <v>242</v>
      </c>
      <c r="U1289" s="149">
        <v>2291.39</v>
      </c>
      <c r="V1289" s="148" t="s">
        <v>242</v>
      </c>
      <c r="W1289" s="148">
        <v>9557.8445243831611</v>
      </c>
      <c r="X1289" s="149" t="s">
        <v>100</v>
      </c>
      <c r="Y1289" s="148" t="s">
        <v>114</v>
      </c>
      <c r="Z1289" s="148">
        <v>2.29</v>
      </c>
      <c r="AA1289" s="149">
        <v>1</v>
      </c>
      <c r="AB1289" s="148" t="s">
        <v>629</v>
      </c>
      <c r="AC1289" s="148" t="s">
        <v>949</v>
      </c>
      <c r="AD1289" s="149" t="s">
        <v>2967</v>
      </c>
      <c r="AE1289" s="148" t="s">
        <v>349</v>
      </c>
      <c r="AF1289" s="148"/>
      <c r="AG1289" s="149"/>
      <c r="AH1289" s="148"/>
      <c r="AI1289" s="148"/>
      <c r="AJ1289" s="149"/>
      <c r="AK1289" s="148" t="str">
        <f t="shared" si="60"/>
        <v>GFS</v>
      </c>
      <c r="AL1289" s="148" t="str">
        <f t="shared" si="61"/>
        <v>Non- ICB</v>
      </c>
      <c r="AM1289" s="196" t="str">
        <f t="shared" si="62"/>
        <v>GFS/Non- ICB</v>
      </c>
    </row>
    <row r="1290" spans="1:39" x14ac:dyDescent="0.25">
      <c r="A1290" s="195" t="str">
        <f>IF(ISERROR(MATCH(H1290,PriorMonth!H:H,0)),"New","Unresolved")</f>
        <v>New</v>
      </c>
      <c r="B1290" s="148">
        <v>8310</v>
      </c>
      <c r="C1290" s="149" t="s">
        <v>170</v>
      </c>
      <c r="D1290" s="148" t="s">
        <v>14</v>
      </c>
      <c r="E1290" s="148">
        <v>1750</v>
      </c>
      <c r="F1290" s="149" t="s">
        <v>159</v>
      </c>
      <c r="G1290" s="148" t="s">
        <v>18</v>
      </c>
      <c r="H1290" s="148" t="s">
        <v>3027</v>
      </c>
      <c r="I1290" s="149" t="s">
        <v>277</v>
      </c>
      <c r="J1290" s="148" t="s">
        <v>241</v>
      </c>
      <c r="K1290" s="148">
        <v>42888</v>
      </c>
      <c r="L1290" s="149">
        <v>5</v>
      </c>
      <c r="M1290" s="148" t="s">
        <v>118</v>
      </c>
      <c r="N1290" s="148" t="s">
        <v>41</v>
      </c>
      <c r="O1290" s="149">
        <v>42892</v>
      </c>
      <c r="P1290" s="148" t="s">
        <v>1878</v>
      </c>
      <c r="Q1290" s="148">
        <v>1</v>
      </c>
      <c r="R1290" s="149" t="s">
        <v>33</v>
      </c>
      <c r="S1290" s="148">
        <v>9557.84</v>
      </c>
      <c r="T1290" s="148" t="s">
        <v>242</v>
      </c>
      <c r="U1290" s="149">
        <v>2291.39</v>
      </c>
      <c r="V1290" s="148" t="s">
        <v>242</v>
      </c>
      <c r="W1290" s="148">
        <v>9557.8445243831611</v>
      </c>
      <c r="X1290" s="149" t="s">
        <v>100</v>
      </c>
      <c r="Y1290" s="148" t="s">
        <v>114</v>
      </c>
      <c r="Z1290" s="148">
        <v>2.29</v>
      </c>
      <c r="AA1290" s="149">
        <v>1</v>
      </c>
      <c r="AB1290" s="148" t="s">
        <v>629</v>
      </c>
      <c r="AC1290" s="148" t="s">
        <v>949</v>
      </c>
      <c r="AD1290" s="149" t="s">
        <v>2967</v>
      </c>
      <c r="AE1290" s="148" t="s">
        <v>349</v>
      </c>
      <c r="AF1290" s="148"/>
      <c r="AG1290" s="149"/>
      <c r="AH1290" s="148"/>
      <c r="AI1290" s="148"/>
      <c r="AJ1290" s="149"/>
      <c r="AK1290" s="148" t="str">
        <f t="shared" si="60"/>
        <v>GFS</v>
      </c>
      <c r="AL1290" s="148" t="str">
        <f t="shared" si="61"/>
        <v>Non- ICB</v>
      </c>
      <c r="AM1290" s="196" t="str">
        <f t="shared" si="62"/>
        <v>GFS/Non- ICB</v>
      </c>
    </row>
    <row r="1291" spans="1:39" x14ac:dyDescent="0.25">
      <c r="A1291" s="195" t="str">
        <f>IF(ISERROR(MATCH(H1291,PriorMonth!H:H,0)),"New","Unresolved")</f>
        <v>Unresolved</v>
      </c>
      <c r="B1291" s="148">
        <v>8520</v>
      </c>
      <c r="C1291" s="149" t="s">
        <v>842</v>
      </c>
      <c r="D1291" s="148" t="s">
        <v>19</v>
      </c>
      <c r="E1291" s="148">
        <v>199</v>
      </c>
      <c r="F1291" s="149" t="s">
        <v>137</v>
      </c>
      <c r="G1291" s="148" t="s">
        <v>22</v>
      </c>
      <c r="H1291" s="148" t="s">
        <v>1684</v>
      </c>
      <c r="I1291" s="149" t="s">
        <v>54</v>
      </c>
      <c r="J1291" s="148" t="s">
        <v>381</v>
      </c>
      <c r="K1291" s="148">
        <v>42768</v>
      </c>
      <c r="L1291" s="149">
        <v>125</v>
      </c>
      <c r="M1291" s="148" t="s">
        <v>118</v>
      </c>
      <c r="N1291" s="148" t="s">
        <v>41</v>
      </c>
      <c r="O1291" s="149">
        <v>42830</v>
      </c>
      <c r="P1291" s="148" t="s">
        <v>838</v>
      </c>
      <c r="Q1291" s="148">
        <v>63</v>
      </c>
      <c r="R1291" s="149" t="s">
        <v>35</v>
      </c>
      <c r="S1291" s="148">
        <v>163668</v>
      </c>
      <c r="T1291" s="148" t="s">
        <v>197</v>
      </c>
      <c r="U1291" s="149">
        <v>2262.6799999999998</v>
      </c>
      <c r="V1291" s="148" t="s">
        <v>197</v>
      </c>
      <c r="W1291" s="148">
        <v>163668.19049823505</v>
      </c>
      <c r="X1291" s="149" t="s">
        <v>100</v>
      </c>
      <c r="Y1291" s="148" t="s">
        <v>114</v>
      </c>
      <c r="Z1291" s="148">
        <v>2.2599999999999998</v>
      </c>
      <c r="AA1291" s="149">
        <v>1</v>
      </c>
      <c r="AB1291" s="148" t="s">
        <v>630</v>
      </c>
      <c r="AC1291" s="148" t="s">
        <v>484</v>
      </c>
      <c r="AD1291" s="149" t="s">
        <v>363</v>
      </c>
      <c r="AE1291" s="148" t="s">
        <v>350</v>
      </c>
      <c r="AF1291" s="148"/>
      <c r="AG1291" s="149"/>
      <c r="AH1291" s="148"/>
      <c r="AI1291" s="148"/>
      <c r="AJ1291" s="149"/>
      <c r="AK1291" s="148" t="str">
        <f t="shared" si="60"/>
        <v>Non-GFS</v>
      </c>
      <c r="AL1291" s="148" t="str">
        <f t="shared" si="61"/>
        <v>Non- ICB</v>
      </c>
      <c r="AM1291" s="196" t="str">
        <f t="shared" si="62"/>
        <v>Non-GFS/Non- ICB</v>
      </c>
    </row>
    <row r="1292" spans="1:39" x14ac:dyDescent="0.25">
      <c r="A1292" s="195" t="str">
        <f>IF(ISERROR(MATCH(H1292,PriorMonth!H:H,0)),"New","Unresolved")</f>
        <v>Unresolved</v>
      </c>
      <c r="B1292" s="148">
        <v>8520</v>
      </c>
      <c r="C1292" s="149" t="s">
        <v>842</v>
      </c>
      <c r="D1292" s="148" t="s">
        <v>19</v>
      </c>
      <c r="E1292" s="148">
        <v>199</v>
      </c>
      <c r="F1292" s="149" t="s">
        <v>137</v>
      </c>
      <c r="G1292" s="148" t="s">
        <v>22</v>
      </c>
      <c r="H1292" s="148">
        <v>85200710013281</v>
      </c>
      <c r="I1292" s="149" t="s">
        <v>277</v>
      </c>
      <c r="J1292" s="148" t="s">
        <v>562</v>
      </c>
      <c r="K1292" s="148">
        <v>42704</v>
      </c>
      <c r="L1292" s="149">
        <v>189</v>
      </c>
      <c r="M1292" s="148" t="s">
        <v>111</v>
      </c>
      <c r="N1292" s="148" t="s">
        <v>42</v>
      </c>
      <c r="O1292" s="149">
        <v>42776</v>
      </c>
      <c r="P1292" s="148" t="s">
        <v>838</v>
      </c>
      <c r="Q1292" s="148">
        <v>117</v>
      </c>
      <c r="R1292" s="149" t="s">
        <v>36</v>
      </c>
      <c r="S1292" s="148">
        <v>162802</v>
      </c>
      <c r="T1292" s="148" t="s">
        <v>197</v>
      </c>
      <c r="U1292" s="149">
        <v>2250.71</v>
      </c>
      <c r="V1292" s="148" t="s">
        <v>197</v>
      </c>
      <c r="W1292" s="148">
        <v>162802.35518777848</v>
      </c>
      <c r="X1292" s="149" t="s">
        <v>100</v>
      </c>
      <c r="Y1292" s="148" t="s">
        <v>114</v>
      </c>
      <c r="Z1292" s="148">
        <v>2.25</v>
      </c>
      <c r="AA1292" s="149">
        <v>1</v>
      </c>
      <c r="AB1292" s="148" t="s">
        <v>630</v>
      </c>
      <c r="AC1292" s="148" t="s">
        <v>484</v>
      </c>
      <c r="AD1292" s="149" t="s">
        <v>396</v>
      </c>
      <c r="AE1292" s="148" t="s">
        <v>350</v>
      </c>
      <c r="AF1292" s="148"/>
      <c r="AG1292" s="149"/>
      <c r="AH1292" s="148"/>
      <c r="AI1292" s="148"/>
      <c r="AJ1292" s="149"/>
      <c r="AK1292" s="148" t="str">
        <f t="shared" si="60"/>
        <v>GFS</v>
      </c>
      <c r="AL1292" s="148" t="str">
        <f t="shared" si="61"/>
        <v>Non- ICB</v>
      </c>
      <c r="AM1292" s="196" t="str">
        <f t="shared" si="62"/>
        <v>GFS/Non- ICB</v>
      </c>
    </row>
    <row r="1293" spans="1:39" x14ac:dyDescent="0.25">
      <c r="A1293" s="195" t="str">
        <f>IF(ISERROR(MATCH(H1293,PriorMonth!H:H,0)),"New","Unresolved")</f>
        <v>Unresolved</v>
      </c>
      <c r="B1293" s="148">
        <v>8520</v>
      </c>
      <c r="C1293" s="149" t="s">
        <v>842</v>
      </c>
      <c r="D1293" s="148" t="s">
        <v>19</v>
      </c>
      <c r="E1293" s="148">
        <v>8243</v>
      </c>
      <c r="F1293" s="149" t="s">
        <v>120</v>
      </c>
      <c r="G1293" s="148" t="s">
        <v>14</v>
      </c>
      <c r="H1293" s="148">
        <v>85200410044409</v>
      </c>
      <c r="I1293" s="149" t="s">
        <v>537</v>
      </c>
      <c r="J1293" s="148" t="s">
        <v>311</v>
      </c>
      <c r="K1293" s="148">
        <v>42773</v>
      </c>
      <c r="L1293" s="149">
        <v>120</v>
      </c>
      <c r="M1293" s="148" t="s">
        <v>111</v>
      </c>
      <c r="N1293" s="148" t="s">
        <v>42</v>
      </c>
      <c r="O1293" s="149">
        <v>42831</v>
      </c>
      <c r="P1293" s="148" t="s">
        <v>838</v>
      </c>
      <c r="Q1293" s="148">
        <v>62</v>
      </c>
      <c r="R1293" s="149" t="s">
        <v>35</v>
      </c>
      <c r="S1293" s="148">
        <v>161217</v>
      </c>
      <c r="T1293" s="148" t="s">
        <v>197</v>
      </c>
      <c r="U1293" s="149">
        <v>2228.79</v>
      </c>
      <c r="V1293" s="148" t="s">
        <v>197</v>
      </c>
      <c r="W1293" s="148">
        <v>161216.79879636594</v>
      </c>
      <c r="X1293" s="149" t="s">
        <v>100</v>
      </c>
      <c r="Y1293" s="148" t="s">
        <v>114</v>
      </c>
      <c r="Z1293" s="148">
        <v>2.23</v>
      </c>
      <c r="AA1293" s="149">
        <v>1</v>
      </c>
      <c r="AB1293" s="148" t="s">
        <v>630</v>
      </c>
      <c r="AC1293" s="148" t="s">
        <v>660</v>
      </c>
      <c r="AD1293" s="149" t="s">
        <v>2035</v>
      </c>
      <c r="AE1293" s="148" t="s">
        <v>350</v>
      </c>
      <c r="AF1293" s="148"/>
      <c r="AG1293" s="149"/>
      <c r="AH1293" s="148"/>
      <c r="AI1293" s="148"/>
      <c r="AJ1293" s="149"/>
      <c r="AK1293" s="148" t="str">
        <f t="shared" si="60"/>
        <v>GFS</v>
      </c>
      <c r="AL1293" s="148" t="str">
        <f t="shared" si="61"/>
        <v>Non- ICB</v>
      </c>
      <c r="AM1293" s="196" t="str">
        <f t="shared" si="62"/>
        <v>GFS/Non- ICB</v>
      </c>
    </row>
    <row r="1294" spans="1:39" x14ac:dyDescent="0.25">
      <c r="A1294" s="195" t="str">
        <f>IF(ISERROR(MATCH(H1294,PriorMonth!H:H,0)),"New","Unresolved")</f>
        <v>Unresolved</v>
      </c>
      <c r="B1294" s="148">
        <v>8520</v>
      </c>
      <c r="C1294" s="149" t="s">
        <v>842</v>
      </c>
      <c r="D1294" s="148" t="s">
        <v>19</v>
      </c>
      <c r="E1294" s="148">
        <v>795</v>
      </c>
      <c r="F1294" s="149" t="s">
        <v>264</v>
      </c>
      <c r="G1294" s="148" t="s">
        <v>14</v>
      </c>
      <c r="H1294" s="148" t="s">
        <v>1631</v>
      </c>
      <c r="I1294" s="149" t="s">
        <v>57</v>
      </c>
      <c r="J1294" s="148" t="s">
        <v>381</v>
      </c>
      <c r="K1294" s="148">
        <v>42769</v>
      </c>
      <c r="L1294" s="149">
        <v>124</v>
      </c>
      <c r="M1294" s="148" t="s">
        <v>111</v>
      </c>
      <c r="N1294" s="148" t="s">
        <v>42</v>
      </c>
      <c r="O1294" s="149">
        <v>42831</v>
      </c>
      <c r="P1294" s="148" t="s">
        <v>838</v>
      </c>
      <c r="Q1294" s="148">
        <v>62</v>
      </c>
      <c r="R1294" s="149" t="s">
        <v>35</v>
      </c>
      <c r="S1294" s="148">
        <v>161278</v>
      </c>
      <c r="T1294" s="148" t="s">
        <v>197</v>
      </c>
      <c r="U1294" s="149">
        <v>2229.64</v>
      </c>
      <c r="V1294" s="148" t="s">
        <v>197</v>
      </c>
      <c r="W1294" s="148">
        <v>161278.28250679935</v>
      </c>
      <c r="X1294" s="149" t="s">
        <v>100</v>
      </c>
      <c r="Y1294" s="148" t="s">
        <v>114</v>
      </c>
      <c r="Z1294" s="148">
        <v>2.23</v>
      </c>
      <c r="AA1294" s="149">
        <v>1</v>
      </c>
      <c r="AB1294" s="148" t="s">
        <v>630</v>
      </c>
      <c r="AC1294" s="148" t="s">
        <v>426</v>
      </c>
      <c r="AD1294" s="149" t="s">
        <v>361</v>
      </c>
      <c r="AE1294" s="148" t="s">
        <v>350</v>
      </c>
      <c r="AF1294" s="148"/>
      <c r="AG1294" s="149"/>
      <c r="AH1294" s="148"/>
      <c r="AI1294" s="148"/>
      <c r="AJ1294" s="149"/>
      <c r="AK1294" s="148" t="str">
        <f t="shared" si="60"/>
        <v>Non-GFS</v>
      </c>
      <c r="AL1294" s="148" t="str">
        <f t="shared" si="61"/>
        <v>Non- ICB</v>
      </c>
      <c r="AM1294" s="196" t="str">
        <f t="shared" si="62"/>
        <v>Non-GFS/Non- ICB</v>
      </c>
    </row>
    <row r="1295" spans="1:39" x14ac:dyDescent="0.25">
      <c r="A1295" s="195" t="str">
        <f>IF(ISERROR(MATCH(H1295,PriorMonth!H:H,0)),"New","Unresolved")</f>
        <v>New</v>
      </c>
      <c r="B1295" s="148">
        <v>8520</v>
      </c>
      <c r="C1295" s="149" t="s">
        <v>842</v>
      </c>
      <c r="D1295" s="148" t="s">
        <v>19</v>
      </c>
      <c r="E1295" s="148">
        <v>1750</v>
      </c>
      <c r="F1295" s="149" t="s">
        <v>159</v>
      </c>
      <c r="G1295" s="148" t="s">
        <v>18</v>
      </c>
      <c r="H1295" s="148">
        <v>85207120000110</v>
      </c>
      <c r="I1295" s="149" t="s">
        <v>538</v>
      </c>
      <c r="J1295" s="148" t="s">
        <v>2047</v>
      </c>
      <c r="K1295" s="148">
        <v>42888</v>
      </c>
      <c r="L1295" s="149">
        <v>5</v>
      </c>
      <c r="M1295" s="148" t="s">
        <v>118</v>
      </c>
      <c r="N1295" s="148" t="s">
        <v>41</v>
      </c>
      <c r="O1295" s="149">
        <v>42893</v>
      </c>
      <c r="P1295" s="148" t="s">
        <v>1878</v>
      </c>
      <c r="Q1295" s="148">
        <v>0</v>
      </c>
      <c r="R1295" s="149" t="s">
        <v>33</v>
      </c>
      <c r="S1295" s="148">
        <v>160578</v>
      </c>
      <c r="T1295" s="148" t="s">
        <v>197</v>
      </c>
      <c r="U1295" s="149">
        <v>2219.96</v>
      </c>
      <c r="V1295" s="148" t="s">
        <v>197</v>
      </c>
      <c r="W1295" s="148">
        <v>160578.09154562815</v>
      </c>
      <c r="X1295" s="149" t="s">
        <v>100</v>
      </c>
      <c r="Y1295" s="148" t="s">
        <v>114</v>
      </c>
      <c r="Z1295" s="148">
        <v>2.2200000000000002</v>
      </c>
      <c r="AA1295" s="149">
        <v>1</v>
      </c>
      <c r="AB1295" s="148" t="s">
        <v>630</v>
      </c>
      <c r="AC1295" s="148" t="s">
        <v>949</v>
      </c>
      <c r="AD1295" s="149" t="s">
        <v>1474</v>
      </c>
      <c r="AE1295" s="148" t="s">
        <v>350</v>
      </c>
      <c r="AF1295" s="148"/>
      <c r="AG1295" s="149"/>
      <c r="AH1295" s="148"/>
      <c r="AI1295" s="148"/>
      <c r="AJ1295" s="149"/>
      <c r="AK1295" s="148" t="str">
        <f t="shared" si="60"/>
        <v>GFS</v>
      </c>
      <c r="AL1295" s="148" t="str">
        <f t="shared" si="61"/>
        <v>ICB</v>
      </c>
      <c r="AM1295" s="196" t="str">
        <f t="shared" si="62"/>
        <v>GFS/ICB</v>
      </c>
    </row>
    <row r="1296" spans="1:39" x14ac:dyDescent="0.25">
      <c r="A1296" s="195" t="str">
        <f>IF(ISERROR(MATCH(H1296,PriorMonth!H:H,0)),"New","Unresolved")</f>
        <v>New</v>
      </c>
      <c r="B1296" s="148">
        <v>95</v>
      </c>
      <c r="C1296" s="149" t="s">
        <v>153</v>
      </c>
      <c r="D1296" s="148" t="s">
        <v>17</v>
      </c>
      <c r="E1296" s="148">
        <v>1750</v>
      </c>
      <c r="F1296" s="149" t="s">
        <v>159</v>
      </c>
      <c r="G1296" s="148" t="s">
        <v>18</v>
      </c>
      <c r="H1296" s="148">
        <v>950110011340</v>
      </c>
      <c r="I1296" s="149" t="s">
        <v>58</v>
      </c>
      <c r="J1296" s="148" t="s">
        <v>195</v>
      </c>
      <c r="K1296" s="148">
        <v>42821</v>
      </c>
      <c r="L1296" s="149">
        <v>72</v>
      </c>
      <c r="M1296" s="148" t="s">
        <v>118</v>
      </c>
      <c r="N1296" s="148" t="s">
        <v>41</v>
      </c>
      <c r="O1296" s="149">
        <v>42893</v>
      </c>
      <c r="P1296" s="148" t="s">
        <v>1878</v>
      </c>
      <c r="Q1296" s="148">
        <v>0</v>
      </c>
      <c r="R1296" s="149" t="s">
        <v>33</v>
      </c>
      <c r="S1296" s="148">
        <v>2211</v>
      </c>
      <c r="T1296" s="148" t="s">
        <v>100</v>
      </c>
      <c r="U1296" s="149">
        <v>2211</v>
      </c>
      <c r="V1296" s="148" t="s">
        <v>100</v>
      </c>
      <c r="W1296" s="148">
        <v>2211</v>
      </c>
      <c r="X1296" s="149" t="s">
        <v>100</v>
      </c>
      <c r="Y1296" s="148" t="s">
        <v>114</v>
      </c>
      <c r="Z1296" s="148">
        <v>2.21</v>
      </c>
      <c r="AA1296" s="149">
        <v>1</v>
      </c>
      <c r="AB1296" s="148" t="s">
        <v>629</v>
      </c>
      <c r="AC1296" s="148" t="s">
        <v>949</v>
      </c>
      <c r="AD1296" s="149" t="s">
        <v>1474</v>
      </c>
      <c r="AE1296" s="148" t="s">
        <v>349</v>
      </c>
      <c r="AF1296" s="148"/>
      <c r="AG1296" s="149"/>
      <c r="AH1296" s="148"/>
      <c r="AI1296" s="148"/>
      <c r="AJ1296" s="149"/>
      <c r="AK1296" s="148" t="str">
        <f t="shared" si="60"/>
        <v>GFS</v>
      </c>
      <c r="AL1296" s="148" t="str">
        <f t="shared" si="61"/>
        <v>Non- ICB</v>
      </c>
      <c r="AM1296" s="196" t="str">
        <f t="shared" si="62"/>
        <v>GFS/Non- ICB</v>
      </c>
    </row>
    <row r="1297" spans="1:39" x14ac:dyDescent="0.25">
      <c r="A1297" s="195" t="str">
        <f>IF(ISERROR(MATCH(H1297,PriorMonth!H:H,0)),"New","Unresolved")</f>
        <v>Unresolved</v>
      </c>
      <c r="B1297" s="148">
        <v>8520</v>
      </c>
      <c r="C1297" s="149" t="s">
        <v>842</v>
      </c>
      <c r="D1297" s="148" t="s">
        <v>19</v>
      </c>
      <c r="E1297" s="148">
        <v>199</v>
      </c>
      <c r="F1297" s="149" t="s">
        <v>137</v>
      </c>
      <c r="G1297" s="148" t="s">
        <v>22</v>
      </c>
      <c r="H1297" s="148">
        <v>85200410044408</v>
      </c>
      <c r="I1297" s="149" t="s">
        <v>537</v>
      </c>
      <c r="J1297" s="148" t="s">
        <v>311</v>
      </c>
      <c r="K1297" s="148">
        <v>42773</v>
      </c>
      <c r="L1297" s="149">
        <v>120</v>
      </c>
      <c r="M1297" s="148" t="s">
        <v>111</v>
      </c>
      <c r="N1297" s="148" t="s">
        <v>42</v>
      </c>
      <c r="O1297" s="149">
        <v>42830</v>
      </c>
      <c r="P1297" s="148" t="s">
        <v>838</v>
      </c>
      <c r="Q1297" s="148">
        <v>63</v>
      </c>
      <c r="R1297" s="149" t="s">
        <v>35</v>
      </c>
      <c r="S1297" s="148">
        <v>160020</v>
      </c>
      <c r="T1297" s="148" t="s">
        <v>197</v>
      </c>
      <c r="U1297" s="149">
        <v>2212.2399999999998</v>
      </c>
      <c r="V1297" s="148" t="s">
        <v>197</v>
      </c>
      <c r="W1297" s="148">
        <v>160019.67478733868</v>
      </c>
      <c r="X1297" s="149" t="s">
        <v>100</v>
      </c>
      <c r="Y1297" s="148" t="s">
        <v>114</v>
      </c>
      <c r="Z1297" s="148">
        <v>2.21</v>
      </c>
      <c r="AA1297" s="149">
        <v>1</v>
      </c>
      <c r="AB1297" s="148" t="s">
        <v>630</v>
      </c>
      <c r="AC1297" s="148" t="s">
        <v>484</v>
      </c>
      <c r="AD1297" s="149" t="s">
        <v>395</v>
      </c>
      <c r="AE1297" s="148" t="s">
        <v>350</v>
      </c>
      <c r="AF1297" s="148"/>
      <c r="AG1297" s="149"/>
      <c r="AH1297" s="148"/>
      <c r="AI1297" s="148"/>
      <c r="AJ1297" s="149"/>
      <c r="AK1297" s="148" t="str">
        <f t="shared" si="60"/>
        <v>GFS</v>
      </c>
      <c r="AL1297" s="148" t="str">
        <f t="shared" si="61"/>
        <v>Non- ICB</v>
      </c>
      <c r="AM1297" s="196" t="str">
        <f t="shared" si="62"/>
        <v>GFS/Non- ICB</v>
      </c>
    </row>
    <row r="1298" spans="1:39" x14ac:dyDescent="0.25">
      <c r="A1298" s="195" t="str">
        <f>IF(ISERROR(MATCH(H1298,PriorMonth!H:H,0)),"New","Unresolved")</f>
        <v>Unresolved</v>
      </c>
      <c r="B1298" s="148">
        <v>8520</v>
      </c>
      <c r="C1298" s="149" t="s">
        <v>842</v>
      </c>
      <c r="D1298" s="148" t="s">
        <v>19</v>
      </c>
      <c r="E1298" s="148">
        <v>199</v>
      </c>
      <c r="F1298" s="149" t="s">
        <v>137</v>
      </c>
      <c r="G1298" s="148" t="s">
        <v>22</v>
      </c>
      <c r="H1298" s="148">
        <v>85200310086148</v>
      </c>
      <c r="I1298" s="149" t="s">
        <v>54</v>
      </c>
      <c r="J1298" s="148" t="s">
        <v>548</v>
      </c>
      <c r="K1298" s="148">
        <v>42727</v>
      </c>
      <c r="L1298" s="149">
        <v>166</v>
      </c>
      <c r="M1298" s="148" t="s">
        <v>111</v>
      </c>
      <c r="N1298" s="148" t="s">
        <v>42</v>
      </c>
      <c r="O1298" s="149">
        <v>42797</v>
      </c>
      <c r="P1298" s="148" t="s">
        <v>838</v>
      </c>
      <c r="Q1298" s="148">
        <v>96</v>
      </c>
      <c r="R1298" s="149" t="s">
        <v>36</v>
      </c>
      <c r="S1298" s="148">
        <v>158626</v>
      </c>
      <c r="T1298" s="148" t="s">
        <v>197</v>
      </c>
      <c r="U1298" s="149">
        <v>2192.9699999999998</v>
      </c>
      <c r="V1298" s="148" t="s">
        <v>197</v>
      </c>
      <c r="W1298" s="148">
        <v>158625.80290492447</v>
      </c>
      <c r="X1298" s="149" t="s">
        <v>100</v>
      </c>
      <c r="Y1298" s="148" t="s">
        <v>114</v>
      </c>
      <c r="Z1298" s="148">
        <v>2.19</v>
      </c>
      <c r="AA1298" s="149">
        <v>1</v>
      </c>
      <c r="AB1298" s="148" t="s">
        <v>630</v>
      </c>
      <c r="AC1298" s="148" t="s">
        <v>484</v>
      </c>
      <c r="AD1298" s="149" t="s">
        <v>396</v>
      </c>
      <c r="AE1298" s="148" t="s">
        <v>350</v>
      </c>
      <c r="AF1298" s="148"/>
      <c r="AG1298" s="149"/>
      <c r="AH1298" s="148"/>
      <c r="AI1298" s="148"/>
      <c r="AJ1298" s="149"/>
      <c r="AK1298" s="148" t="str">
        <f t="shared" si="60"/>
        <v>GFS</v>
      </c>
      <c r="AL1298" s="148" t="str">
        <f t="shared" si="61"/>
        <v>Non- ICB</v>
      </c>
      <c r="AM1298" s="196" t="str">
        <f t="shared" si="62"/>
        <v>GFS/Non- ICB</v>
      </c>
    </row>
    <row r="1299" spans="1:39" x14ac:dyDescent="0.25">
      <c r="A1299" s="195" t="str">
        <f>IF(ISERROR(MATCH(H1299,PriorMonth!H:H,0)),"New","Unresolved")</f>
        <v>Unresolved</v>
      </c>
      <c r="B1299" s="148">
        <v>132</v>
      </c>
      <c r="C1299" s="149" t="s">
        <v>233</v>
      </c>
      <c r="D1299" s="148" t="s">
        <v>22</v>
      </c>
      <c r="E1299" s="148">
        <v>199</v>
      </c>
      <c r="F1299" s="149" t="s">
        <v>137</v>
      </c>
      <c r="G1299" s="148" t="s">
        <v>22</v>
      </c>
      <c r="H1299" s="148">
        <v>1320130002423</v>
      </c>
      <c r="I1299" s="149" t="s">
        <v>54</v>
      </c>
      <c r="J1299" s="148" t="s">
        <v>330</v>
      </c>
      <c r="K1299" s="148">
        <v>42640</v>
      </c>
      <c r="L1299" s="149">
        <v>253</v>
      </c>
      <c r="M1299" s="148" t="s">
        <v>118</v>
      </c>
      <c r="N1299" s="148" t="s">
        <v>41</v>
      </c>
      <c r="O1299" s="149">
        <v>42709</v>
      </c>
      <c r="P1299" s="148" t="s">
        <v>651</v>
      </c>
      <c r="Q1299" s="148">
        <v>184</v>
      </c>
      <c r="R1299" s="149" t="s">
        <v>37</v>
      </c>
      <c r="S1299" s="148">
        <v>2452.42</v>
      </c>
      <c r="T1299" s="148" t="s">
        <v>248</v>
      </c>
      <c r="U1299" s="149">
        <v>2185.56</v>
      </c>
      <c r="V1299" s="148" t="s">
        <v>248</v>
      </c>
      <c r="W1299" s="148">
        <v>2452.4167901163637</v>
      </c>
      <c r="X1299" s="149" t="s">
        <v>100</v>
      </c>
      <c r="Y1299" s="148" t="s">
        <v>107</v>
      </c>
      <c r="Z1299" s="148">
        <v>2.19</v>
      </c>
      <c r="AA1299" s="149">
        <v>1</v>
      </c>
      <c r="AB1299" s="148" t="s">
        <v>629</v>
      </c>
      <c r="AC1299" s="148" t="s">
        <v>513</v>
      </c>
      <c r="AD1299" s="149" t="s">
        <v>755</v>
      </c>
      <c r="AE1299" s="148" t="s">
        <v>349</v>
      </c>
      <c r="AF1299" s="148"/>
      <c r="AG1299" s="149"/>
      <c r="AH1299" s="148"/>
      <c r="AI1299" s="148"/>
      <c r="AJ1299" s="149"/>
      <c r="AK1299" s="148" t="str">
        <f t="shared" si="60"/>
        <v>GFS</v>
      </c>
      <c r="AL1299" s="148" t="str">
        <f t="shared" si="61"/>
        <v>Non- ICB</v>
      </c>
      <c r="AM1299" s="196" t="str">
        <f t="shared" si="62"/>
        <v>GFS/Non- ICB</v>
      </c>
    </row>
    <row r="1300" spans="1:39" x14ac:dyDescent="0.25">
      <c r="A1300" s="195" t="str">
        <f>IF(ISERROR(MATCH(H1300,PriorMonth!H:H,0)),"New","Unresolved")</f>
        <v>New</v>
      </c>
      <c r="B1300" s="148">
        <v>260</v>
      </c>
      <c r="C1300" s="149" t="s">
        <v>113</v>
      </c>
      <c r="D1300" s="148" t="s">
        <v>23</v>
      </c>
      <c r="E1300" s="148">
        <v>1350</v>
      </c>
      <c r="F1300" s="149" t="s">
        <v>124</v>
      </c>
      <c r="G1300" s="148" t="s">
        <v>21</v>
      </c>
      <c r="H1300" s="148">
        <v>2600110127936</v>
      </c>
      <c r="I1300" s="149" t="s">
        <v>56</v>
      </c>
      <c r="J1300" s="148" t="s">
        <v>210</v>
      </c>
      <c r="K1300" s="148">
        <v>42821</v>
      </c>
      <c r="L1300" s="149">
        <v>72</v>
      </c>
      <c r="M1300" s="148" t="s">
        <v>111</v>
      </c>
      <c r="N1300" s="148" t="s">
        <v>42</v>
      </c>
      <c r="O1300" s="149">
        <v>42892</v>
      </c>
      <c r="P1300" s="148" t="s">
        <v>1878</v>
      </c>
      <c r="Q1300" s="148">
        <v>1</v>
      </c>
      <c r="R1300" s="149" t="s">
        <v>33</v>
      </c>
      <c r="S1300" s="148">
        <v>21282.17</v>
      </c>
      <c r="T1300" s="148" t="s">
        <v>243</v>
      </c>
      <c r="U1300" s="149">
        <v>2181.4899999999998</v>
      </c>
      <c r="V1300" s="148" t="s">
        <v>186</v>
      </c>
      <c r="W1300" s="148">
        <v>1905.8587931695592</v>
      </c>
      <c r="X1300" s="149" t="s">
        <v>100</v>
      </c>
      <c r="Y1300" s="148" t="s">
        <v>114</v>
      </c>
      <c r="Z1300" s="148">
        <v>2.1800000000000002</v>
      </c>
      <c r="AA1300" s="149">
        <v>1</v>
      </c>
      <c r="AB1300" s="148" t="s">
        <v>629</v>
      </c>
      <c r="AC1300" s="148" t="s">
        <v>436</v>
      </c>
      <c r="AD1300" s="149" t="s">
        <v>358</v>
      </c>
      <c r="AE1300" s="148" t="s">
        <v>350</v>
      </c>
      <c r="AF1300" s="148"/>
      <c r="AG1300" s="149"/>
      <c r="AH1300" s="148"/>
      <c r="AI1300" s="148"/>
      <c r="AJ1300" s="149"/>
      <c r="AK1300" s="148" t="str">
        <f t="shared" si="60"/>
        <v>GFS</v>
      </c>
      <c r="AL1300" s="148" t="str">
        <f t="shared" si="61"/>
        <v>Non- ICB</v>
      </c>
      <c r="AM1300" s="196" t="str">
        <f t="shared" si="62"/>
        <v>GFS/Non- ICB</v>
      </c>
    </row>
    <row r="1301" spans="1:39" x14ac:dyDescent="0.25">
      <c r="A1301" s="195" t="str">
        <f>IF(ISERROR(MATCH(H1301,PriorMonth!H:H,0)),"New","Unresolved")</f>
        <v>Unresolved</v>
      </c>
      <c r="B1301" s="148">
        <v>8520</v>
      </c>
      <c r="C1301" s="149" t="s">
        <v>842</v>
      </c>
      <c r="D1301" s="148" t="s">
        <v>19</v>
      </c>
      <c r="E1301" s="148">
        <v>260</v>
      </c>
      <c r="F1301" s="149" t="s">
        <v>113</v>
      </c>
      <c r="G1301" s="148" t="s">
        <v>23</v>
      </c>
      <c r="H1301" s="148" t="s">
        <v>1584</v>
      </c>
      <c r="I1301" s="149" t="s">
        <v>54</v>
      </c>
      <c r="J1301" s="148" t="s">
        <v>381</v>
      </c>
      <c r="K1301" s="148">
        <v>42768</v>
      </c>
      <c r="L1301" s="149">
        <v>125</v>
      </c>
      <c r="M1301" s="148" t="s">
        <v>127</v>
      </c>
      <c r="N1301" s="148" t="s">
        <v>128</v>
      </c>
      <c r="O1301" s="149">
        <v>42831</v>
      </c>
      <c r="P1301" s="148" t="s">
        <v>838</v>
      </c>
      <c r="Q1301" s="148">
        <v>62</v>
      </c>
      <c r="R1301" s="149" t="s">
        <v>35</v>
      </c>
      <c r="S1301" s="148">
        <v>157152</v>
      </c>
      <c r="T1301" s="148" t="s">
        <v>197</v>
      </c>
      <c r="U1301" s="149">
        <v>2172.6</v>
      </c>
      <c r="V1301" s="148" t="s">
        <v>197</v>
      </c>
      <c r="W1301" s="148">
        <v>157152.36386783171</v>
      </c>
      <c r="X1301" s="149" t="s">
        <v>100</v>
      </c>
      <c r="Y1301" s="148" t="s">
        <v>114</v>
      </c>
      <c r="Z1301" s="148">
        <v>2.17</v>
      </c>
      <c r="AA1301" s="149">
        <v>1</v>
      </c>
      <c r="AB1301" s="148" t="s">
        <v>630</v>
      </c>
      <c r="AC1301" s="148" t="s">
        <v>681</v>
      </c>
      <c r="AD1301" s="149" t="s">
        <v>354</v>
      </c>
      <c r="AE1301" s="148" t="s">
        <v>350</v>
      </c>
      <c r="AF1301" s="148"/>
      <c r="AG1301" s="149"/>
      <c r="AH1301" s="148"/>
      <c r="AI1301" s="148"/>
      <c r="AJ1301" s="149"/>
      <c r="AK1301" s="148" t="str">
        <f t="shared" si="60"/>
        <v>Non-GFS</v>
      </c>
      <c r="AL1301" s="148" t="str">
        <f t="shared" si="61"/>
        <v>Non- ICB</v>
      </c>
      <c r="AM1301" s="196" t="str">
        <f t="shared" si="62"/>
        <v>Non-GFS/Non- ICB</v>
      </c>
    </row>
    <row r="1302" spans="1:39" x14ac:dyDescent="0.25">
      <c r="A1302" s="195" t="str">
        <f>IF(ISERROR(MATCH(H1302,PriorMonth!H:H,0)),"New","Unresolved")</f>
        <v>New</v>
      </c>
      <c r="B1302" s="148">
        <v>95</v>
      </c>
      <c r="C1302" s="149" t="s">
        <v>153</v>
      </c>
      <c r="D1302" s="148" t="s">
        <v>17</v>
      </c>
      <c r="E1302" s="148">
        <v>260</v>
      </c>
      <c r="F1302" s="149" t="s">
        <v>113</v>
      </c>
      <c r="G1302" s="148" t="s">
        <v>23</v>
      </c>
      <c r="H1302" s="148">
        <v>950110011456</v>
      </c>
      <c r="I1302" s="149" t="s">
        <v>58</v>
      </c>
      <c r="J1302" s="148" t="s">
        <v>195</v>
      </c>
      <c r="K1302" s="148">
        <v>42823</v>
      </c>
      <c r="L1302" s="149">
        <v>70</v>
      </c>
      <c r="M1302" s="148" t="s">
        <v>127</v>
      </c>
      <c r="N1302" s="148" t="s">
        <v>128</v>
      </c>
      <c r="O1302" s="149">
        <v>42892</v>
      </c>
      <c r="P1302" s="148" t="s">
        <v>1878</v>
      </c>
      <c r="Q1302" s="148">
        <v>1</v>
      </c>
      <c r="R1302" s="149" t="s">
        <v>33</v>
      </c>
      <c r="S1302" s="148">
        <v>2160.7600000000002</v>
      </c>
      <c r="T1302" s="148" t="s">
        <v>100</v>
      </c>
      <c r="U1302" s="149">
        <v>2160.7600000000002</v>
      </c>
      <c r="V1302" s="148" t="s">
        <v>100</v>
      </c>
      <c r="W1302" s="148">
        <v>2160.7600000000002</v>
      </c>
      <c r="X1302" s="149" t="s">
        <v>100</v>
      </c>
      <c r="Y1302" s="148" t="s">
        <v>114</v>
      </c>
      <c r="Z1302" s="148">
        <v>2.16</v>
      </c>
      <c r="AA1302" s="149">
        <v>1</v>
      </c>
      <c r="AB1302" s="148" t="s">
        <v>629</v>
      </c>
      <c r="AC1302" s="148" t="s">
        <v>442</v>
      </c>
      <c r="AD1302" s="149" t="s">
        <v>354</v>
      </c>
      <c r="AE1302" s="148" t="s">
        <v>349</v>
      </c>
      <c r="AF1302" s="148"/>
      <c r="AG1302" s="149"/>
      <c r="AH1302" s="148"/>
      <c r="AI1302" s="148"/>
      <c r="AJ1302" s="149"/>
      <c r="AK1302" s="148" t="str">
        <f t="shared" si="60"/>
        <v>GFS</v>
      </c>
      <c r="AL1302" s="148" t="str">
        <f t="shared" si="61"/>
        <v>Non- ICB</v>
      </c>
      <c r="AM1302" s="196" t="str">
        <f t="shared" si="62"/>
        <v>GFS/Non- ICB</v>
      </c>
    </row>
    <row r="1303" spans="1:39" x14ac:dyDescent="0.25">
      <c r="A1303" s="195" t="str">
        <f>IF(ISERROR(MATCH(H1303,PriorMonth!H:H,0)),"New","Unresolved")</f>
        <v>Unresolved</v>
      </c>
      <c r="B1303" s="148">
        <v>8520</v>
      </c>
      <c r="C1303" s="149" t="s">
        <v>842</v>
      </c>
      <c r="D1303" s="148" t="s">
        <v>19</v>
      </c>
      <c r="E1303" s="148">
        <v>3011</v>
      </c>
      <c r="F1303" s="149" t="s">
        <v>164</v>
      </c>
      <c r="G1303" s="148" t="s">
        <v>22</v>
      </c>
      <c r="H1303" s="148">
        <v>85200810000413</v>
      </c>
      <c r="I1303" s="149" t="s">
        <v>54</v>
      </c>
      <c r="J1303" s="148" t="s">
        <v>317</v>
      </c>
      <c r="K1303" s="148">
        <v>42643</v>
      </c>
      <c r="L1303" s="149">
        <v>250</v>
      </c>
      <c r="M1303" s="148" t="s">
        <v>158</v>
      </c>
      <c r="N1303" s="148" t="s">
        <v>41</v>
      </c>
      <c r="O1303" s="149">
        <v>42681</v>
      </c>
      <c r="P1303" s="148" t="s">
        <v>651</v>
      </c>
      <c r="Q1303" s="148">
        <v>212</v>
      </c>
      <c r="R1303" s="149" t="s">
        <v>37</v>
      </c>
      <c r="S1303" s="148">
        <v>156092.51999999999</v>
      </c>
      <c r="T1303" s="148" t="s">
        <v>197</v>
      </c>
      <c r="U1303" s="149">
        <v>2157.9499999999998</v>
      </c>
      <c r="V1303" s="148" t="s">
        <v>197</v>
      </c>
      <c r="W1303" s="148">
        <v>156092.67403506741</v>
      </c>
      <c r="X1303" s="149" t="s">
        <v>100</v>
      </c>
      <c r="Y1303" s="148" t="s">
        <v>114</v>
      </c>
      <c r="Z1303" s="148">
        <v>2.16</v>
      </c>
      <c r="AA1303" s="149">
        <v>1</v>
      </c>
      <c r="AB1303" s="148" t="s">
        <v>630</v>
      </c>
      <c r="AC1303" s="148" t="s">
        <v>635</v>
      </c>
      <c r="AD1303" s="149" t="s">
        <v>676</v>
      </c>
      <c r="AE1303" s="148" t="s">
        <v>350</v>
      </c>
      <c r="AF1303" s="148"/>
      <c r="AG1303" s="149"/>
      <c r="AH1303" s="148"/>
      <c r="AI1303" s="148"/>
      <c r="AJ1303" s="149"/>
      <c r="AK1303" s="148" t="str">
        <f t="shared" si="60"/>
        <v>GFS</v>
      </c>
      <c r="AL1303" s="148" t="str">
        <f t="shared" si="61"/>
        <v>Non- ICB</v>
      </c>
      <c r="AM1303" s="196" t="str">
        <f t="shared" si="62"/>
        <v>GFS/Non- ICB</v>
      </c>
    </row>
    <row r="1304" spans="1:39" x14ac:dyDescent="0.25">
      <c r="A1304" s="195" t="str">
        <f>IF(ISERROR(MATCH(H1304,PriorMonth!H:H,0)),"New","Unresolved")</f>
        <v>Unresolved</v>
      </c>
      <c r="B1304" s="148">
        <v>132</v>
      </c>
      <c r="C1304" s="149" t="s">
        <v>233</v>
      </c>
      <c r="D1304" s="148" t="s">
        <v>22</v>
      </c>
      <c r="E1304" s="148">
        <v>199</v>
      </c>
      <c r="F1304" s="149" t="s">
        <v>137</v>
      </c>
      <c r="G1304" s="148" t="s">
        <v>22</v>
      </c>
      <c r="H1304" s="148">
        <v>1320130002451</v>
      </c>
      <c r="I1304" s="149" t="s">
        <v>54</v>
      </c>
      <c r="J1304" s="148" t="s">
        <v>330</v>
      </c>
      <c r="K1304" s="148">
        <v>42667</v>
      </c>
      <c r="L1304" s="149">
        <v>226</v>
      </c>
      <c r="M1304" s="148" t="s">
        <v>118</v>
      </c>
      <c r="N1304" s="148" t="s">
        <v>41</v>
      </c>
      <c r="O1304" s="149">
        <v>42733</v>
      </c>
      <c r="P1304" s="148" t="s">
        <v>651</v>
      </c>
      <c r="Q1304" s="148">
        <v>160</v>
      </c>
      <c r="R1304" s="149" t="s">
        <v>39</v>
      </c>
      <c r="S1304" s="148">
        <v>2425.42</v>
      </c>
      <c r="T1304" s="148" t="s">
        <v>248</v>
      </c>
      <c r="U1304" s="149">
        <v>2161.5</v>
      </c>
      <c r="V1304" s="148" t="s">
        <v>248</v>
      </c>
      <c r="W1304" s="148">
        <v>2425.4190650618243</v>
      </c>
      <c r="X1304" s="149" t="s">
        <v>100</v>
      </c>
      <c r="Y1304" s="148" t="s">
        <v>107</v>
      </c>
      <c r="Z1304" s="148">
        <v>2.16</v>
      </c>
      <c r="AA1304" s="149">
        <v>1</v>
      </c>
      <c r="AB1304" s="148" t="s">
        <v>629</v>
      </c>
      <c r="AC1304" s="148" t="s">
        <v>513</v>
      </c>
      <c r="AD1304" s="149" t="s">
        <v>402</v>
      </c>
      <c r="AE1304" s="148" t="s">
        <v>349</v>
      </c>
      <c r="AF1304" s="148"/>
      <c r="AG1304" s="149"/>
      <c r="AH1304" s="148"/>
      <c r="AI1304" s="148"/>
      <c r="AJ1304" s="149"/>
      <c r="AK1304" s="148" t="str">
        <f t="shared" si="60"/>
        <v>GFS</v>
      </c>
      <c r="AL1304" s="148" t="str">
        <f t="shared" si="61"/>
        <v>Non- ICB</v>
      </c>
      <c r="AM1304" s="196" t="str">
        <f t="shared" si="62"/>
        <v>GFS/Non- ICB</v>
      </c>
    </row>
    <row r="1305" spans="1:39" x14ac:dyDescent="0.25">
      <c r="A1305" s="195" t="str">
        <f>IF(ISERROR(MATCH(H1305,PriorMonth!H:H,0)),"New","Unresolved")</f>
        <v>Unresolved</v>
      </c>
      <c r="B1305" s="148">
        <v>8520</v>
      </c>
      <c r="C1305" s="149" t="s">
        <v>842</v>
      </c>
      <c r="D1305" s="148" t="s">
        <v>19</v>
      </c>
      <c r="E1305" s="148">
        <v>795</v>
      </c>
      <c r="F1305" s="149" t="s">
        <v>264</v>
      </c>
      <c r="G1305" s="148" t="s">
        <v>14</v>
      </c>
      <c r="H1305" s="148" t="s">
        <v>1742</v>
      </c>
      <c r="I1305" s="149" t="s">
        <v>277</v>
      </c>
      <c r="J1305" s="148" t="s">
        <v>306</v>
      </c>
      <c r="K1305" s="148">
        <v>42775</v>
      </c>
      <c r="L1305" s="149">
        <v>118</v>
      </c>
      <c r="M1305" s="148" t="s">
        <v>111</v>
      </c>
      <c r="N1305" s="148" t="s">
        <v>42</v>
      </c>
      <c r="O1305" s="149">
        <v>42831</v>
      </c>
      <c r="P1305" s="148" t="s">
        <v>838</v>
      </c>
      <c r="Q1305" s="148">
        <v>62</v>
      </c>
      <c r="R1305" s="149" t="s">
        <v>35</v>
      </c>
      <c r="S1305" s="148">
        <v>155659.71</v>
      </c>
      <c r="T1305" s="148" t="s">
        <v>197</v>
      </c>
      <c r="U1305" s="149">
        <v>2151.96</v>
      </c>
      <c r="V1305" s="148" t="s">
        <v>197</v>
      </c>
      <c r="W1305" s="148">
        <v>155659.39471095422</v>
      </c>
      <c r="X1305" s="149" t="s">
        <v>100</v>
      </c>
      <c r="Y1305" s="148" t="s">
        <v>114</v>
      </c>
      <c r="Z1305" s="148">
        <v>2.15</v>
      </c>
      <c r="AA1305" s="149">
        <v>1</v>
      </c>
      <c r="AB1305" s="148" t="s">
        <v>630</v>
      </c>
      <c r="AC1305" s="148" t="s">
        <v>426</v>
      </c>
      <c r="AD1305" s="149" t="s">
        <v>839</v>
      </c>
      <c r="AE1305" s="148" t="s">
        <v>350</v>
      </c>
      <c r="AF1305" s="148"/>
      <c r="AG1305" s="149"/>
      <c r="AH1305" s="148"/>
      <c r="AI1305" s="148"/>
      <c r="AJ1305" s="149"/>
      <c r="AK1305" s="148" t="str">
        <f t="shared" si="60"/>
        <v>GFS</v>
      </c>
      <c r="AL1305" s="148" t="str">
        <f t="shared" si="61"/>
        <v>Non- ICB</v>
      </c>
      <c r="AM1305" s="196" t="str">
        <f t="shared" si="62"/>
        <v>GFS/Non- ICB</v>
      </c>
    </row>
    <row r="1306" spans="1:39" x14ac:dyDescent="0.25">
      <c r="A1306" s="195" t="str">
        <f>IF(ISERROR(MATCH(H1306,PriorMonth!H:H,0)),"New","Unresolved")</f>
        <v>Unresolved</v>
      </c>
      <c r="B1306" s="148">
        <v>8520</v>
      </c>
      <c r="C1306" s="149" t="s">
        <v>842</v>
      </c>
      <c r="D1306" s="148" t="s">
        <v>19</v>
      </c>
      <c r="E1306" s="148">
        <v>795</v>
      </c>
      <c r="F1306" s="149" t="s">
        <v>264</v>
      </c>
      <c r="G1306" s="148" t="s">
        <v>14</v>
      </c>
      <c r="H1306" s="148">
        <v>85200820006253</v>
      </c>
      <c r="I1306" s="149" t="s">
        <v>55</v>
      </c>
      <c r="J1306" s="148" t="s">
        <v>1758</v>
      </c>
      <c r="K1306" s="148">
        <v>42796</v>
      </c>
      <c r="L1306" s="149">
        <v>97</v>
      </c>
      <c r="M1306" s="148" t="s">
        <v>111</v>
      </c>
      <c r="N1306" s="148" t="s">
        <v>42</v>
      </c>
      <c r="O1306" s="149">
        <v>42859</v>
      </c>
      <c r="P1306" s="148" t="s">
        <v>1878</v>
      </c>
      <c r="Q1306" s="148">
        <v>34</v>
      </c>
      <c r="R1306" s="149" t="s">
        <v>34</v>
      </c>
      <c r="S1306" s="148">
        <v>155232</v>
      </c>
      <c r="T1306" s="148" t="s">
        <v>197</v>
      </c>
      <c r="U1306" s="149">
        <v>2146.0500000000002</v>
      </c>
      <c r="V1306" s="148" t="s">
        <v>197</v>
      </c>
      <c r="W1306" s="148">
        <v>155231.90208899949</v>
      </c>
      <c r="X1306" s="149" t="s">
        <v>100</v>
      </c>
      <c r="Y1306" s="148" t="s">
        <v>114</v>
      </c>
      <c r="Z1306" s="148">
        <v>2.15</v>
      </c>
      <c r="AA1306" s="149">
        <v>1</v>
      </c>
      <c r="AB1306" s="148" t="s">
        <v>630</v>
      </c>
      <c r="AC1306" s="148" t="s">
        <v>426</v>
      </c>
      <c r="AD1306" s="149" t="s">
        <v>877</v>
      </c>
      <c r="AE1306" s="148" t="s">
        <v>350</v>
      </c>
      <c r="AF1306" s="148"/>
      <c r="AG1306" s="149"/>
      <c r="AH1306" s="148"/>
      <c r="AI1306" s="148"/>
      <c r="AJ1306" s="149"/>
      <c r="AK1306" s="148" t="str">
        <f t="shared" si="60"/>
        <v>GFS</v>
      </c>
      <c r="AL1306" s="148" t="str">
        <f t="shared" si="61"/>
        <v>ICB</v>
      </c>
      <c r="AM1306" s="196" t="str">
        <f t="shared" si="62"/>
        <v>GFS/ICB</v>
      </c>
    </row>
    <row r="1307" spans="1:39" x14ac:dyDescent="0.25">
      <c r="A1307" s="195" t="str">
        <f>IF(ISERROR(MATCH(H1307,PriorMonth!H:H,0)),"New","Unresolved")</f>
        <v>Unresolved</v>
      </c>
      <c r="B1307" s="148">
        <v>8520</v>
      </c>
      <c r="C1307" s="149" t="s">
        <v>842</v>
      </c>
      <c r="D1307" s="148" t="s">
        <v>19</v>
      </c>
      <c r="E1307" s="148">
        <v>8243</v>
      </c>
      <c r="F1307" s="149" t="s">
        <v>120</v>
      </c>
      <c r="G1307" s="148" t="s">
        <v>14</v>
      </c>
      <c r="H1307" s="148" t="s">
        <v>1339</v>
      </c>
      <c r="I1307" s="149" t="s">
        <v>55</v>
      </c>
      <c r="J1307" s="148" t="s">
        <v>19</v>
      </c>
      <c r="K1307" s="148">
        <v>42769</v>
      </c>
      <c r="L1307" s="149">
        <v>124</v>
      </c>
      <c r="M1307" s="148" t="s">
        <v>111</v>
      </c>
      <c r="N1307" s="148" t="s">
        <v>42</v>
      </c>
      <c r="O1307" s="149">
        <v>42800</v>
      </c>
      <c r="P1307" s="148" t="s">
        <v>838</v>
      </c>
      <c r="Q1307" s="148">
        <v>93</v>
      </c>
      <c r="R1307" s="149" t="s">
        <v>36</v>
      </c>
      <c r="S1307" s="148">
        <v>154594</v>
      </c>
      <c r="T1307" s="148" t="s">
        <v>197</v>
      </c>
      <c r="U1307" s="149">
        <v>2137.23</v>
      </c>
      <c r="V1307" s="148" t="s">
        <v>197</v>
      </c>
      <c r="W1307" s="148">
        <v>154593.91817603147</v>
      </c>
      <c r="X1307" s="149" t="s">
        <v>100</v>
      </c>
      <c r="Y1307" s="148" t="s">
        <v>114</v>
      </c>
      <c r="Z1307" s="148">
        <v>2.14</v>
      </c>
      <c r="AA1307" s="149">
        <v>1</v>
      </c>
      <c r="AB1307" s="148" t="s">
        <v>630</v>
      </c>
      <c r="AC1307" s="148" t="s">
        <v>660</v>
      </c>
      <c r="AD1307" s="149" t="s">
        <v>860</v>
      </c>
      <c r="AE1307" s="148" t="s">
        <v>350</v>
      </c>
      <c r="AF1307" s="148"/>
      <c r="AG1307" s="149"/>
      <c r="AH1307" s="148"/>
      <c r="AI1307" s="148"/>
      <c r="AJ1307" s="149"/>
      <c r="AK1307" s="148" t="str">
        <f t="shared" si="60"/>
        <v>Non-GFS</v>
      </c>
      <c r="AL1307" s="148" t="str">
        <f t="shared" si="61"/>
        <v>Non- ICB</v>
      </c>
      <c r="AM1307" s="196" t="str">
        <f t="shared" si="62"/>
        <v>Non-GFS/Non- ICB</v>
      </c>
    </row>
    <row r="1308" spans="1:39" x14ac:dyDescent="0.25">
      <c r="A1308" s="195" t="str">
        <f>IF(ISERROR(MATCH(H1308,PriorMonth!H:H,0)),"New","Unresolved")</f>
        <v>New</v>
      </c>
      <c r="B1308" s="148">
        <v>8520</v>
      </c>
      <c r="C1308" s="149" t="s">
        <v>842</v>
      </c>
      <c r="D1308" s="148" t="s">
        <v>19</v>
      </c>
      <c r="E1308" s="148">
        <v>1750</v>
      </c>
      <c r="F1308" s="149" t="s">
        <v>159</v>
      </c>
      <c r="G1308" s="148" t="s">
        <v>18</v>
      </c>
      <c r="H1308" s="148">
        <v>85207920000044</v>
      </c>
      <c r="I1308" s="149" t="s">
        <v>538</v>
      </c>
      <c r="J1308" s="148" t="s">
        <v>267</v>
      </c>
      <c r="K1308" s="148">
        <v>42888</v>
      </c>
      <c r="L1308" s="149">
        <v>5</v>
      </c>
      <c r="M1308" s="148" t="s">
        <v>118</v>
      </c>
      <c r="N1308" s="148" t="s">
        <v>41</v>
      </c>
      <c r="O1308" s="149">
        <v>42893</v>
      </c>
      <c r="P1308" s="148" t="s">
        <v>1878</v>
      </c>
      <c r="Q1308" s="148">
        <v>0</v>
      </c>
      <c r="R1308" s="149" t="s">
        <v>33</v>
      </c>
      <c r="S1308" s="148">
        <v>154768.46</v>
      </c>
      <c r="T1308" s="148" t="s">
        <v>197</v>
      </c>
      <c r="U1308" s="149">
        <v>2139.64</v>
      </c>
      <c r="V1308" s="148" t="s">
        <v>197</v>
      </c>
      <c r="W1308" s="148">
        <v>154768.24257855446</v>
      </c>
      <c r="X1308" s="149" t="s">
        <v>100</v>
      </c>
      <c r="Y1308" s="148" t="s">
        <v>114</v>
      </c>
      <c r="Z1308" s="148">
        <v>2.14</v>
      </c>
      <c r="AA1308" s="149">
        <v>1</v>
      </c>
      <c r="AB1308" s="148" t="s">
        <v>630</v>
      </c>
      <c r="AC1308" s="148" t="s">
        <v>949</v>
      </c>
      <c r="AD1308" s="149" t="s">
        <v>1474</v>
      </c>
      <c r="AE1308" s="148" t="s">
        <v>350</v>
      </c>
      <c r="AF1308" s="148"/>
      <c r="AG1308" s="149"/>
      <c r="AH1308" s="148"/>
      <c r="AI1308" s="148"/>
      <c r="AJ1308" s="149"/>
      <c r="AK1308" s="148" t="str">
        <f t="shared" si="60"/>
        <v>GFS</v>
      </c>
      <c r="AL1308" s="148" t="str">
        <f t="shared" si="61"/>
        <v>ICB</v>
      </c>
      <c r="AM1308" s="196" t="str">
        <f t="shared" si="62"/>
        <v>GFS/ICB</v>
      </c>
    </row>
    <row r="1309" spans="1:39" x14ac:dyDescent="0.25">
      <c r="A1309" s="195" t="str">
        <f>IF(ISERROR(MATCH(H1309,PriorMonth!H:H,0)),"New","Unresolved")</f>
        <v>New</v>
      </c>
      <c r="B1309" s="148">
        <v>8310</v>
      </c>
      <c r="C1309" s="149" t="s">
        <v>170</v>
      </c>
      <c r="D1309" s="148" t="s">
        <v>14</v>
      </c>
      <c r="E1309" s="148">
        <v>1350</v>
      </c>
      <c r="F1309" s="149" t="s">
        <v>124</v>
      </c>
      <c r="G1309" s="148" t="s">
        <v>21</v>
      </c>
      <c r="H1309" s="148" t="s">
        <v>2950</v>
      </c>
      <c r="I1309" s="149" t="s">
        <v>57</v>
      </c>
      <c r="J1309" s="148" t="s">
        <v>133</v>
      </c>
      <c r="K1309" s="148">
        <v>42731</v>
      </c>
      <c r="L1309" s="149">
        <v>162</v>
      </c>
      <c r="M1309" s="148" t="s">
        <v>111</v>
      </c>
      <c r="N1309" s="148" t="s">
        <v>42</v>
      </c>
      <c r="O1309" s="149">
        <v>42893</v>
      </c>
      <c r="P1309" s="148" t="s">
        <v>1878</v>
      </c>
      <c r="Q1309" s="148">
        <v>0</v>
      </c>
      <c r="R1309" s="149" t="s">
        <v>33</v>
      </c>
      <c r="S1309" s="148">
        <v>8912.49</v>
      </c>
      <c r="T1309" s="148" t="s">
        <v>242</v>
      </c>
      <c r="U1309" s="149">
        <v>2136.67</v>
      </c>
      <c r="V1309" s="148" t="s">
        <v>242</v>
      </c>
      <c r="W1309" s="148">
        <v>8912.4765578595398</v>
      </c>
      <c r="X1309" s="149" t="s">
        <v>100</v>
      </c>
      <c r="Y1309" s="148" t="s">
        <v>114</v>
      </c>
      <c r="Z1309" s="148">
        <v>2.14</v>
      </c>
      <c r="AA1309" s="149">
        <v>1</v>
      </c>
      <c r="AB1309" s="148" t="s">
        <v>629</v>
      </c>
      <c r="AC1309" s="148" t="s">
        <v>436</v>
      </c>
      <c r="AD1309" s="149" t="s">
        <v>358</v>
      </c>
      <c r="AE1309" s="148" t="s">
        <v>349</v>
      </c>
      <c r="AF1309" s="148"/>
      <c r="AG1309" s="149"/>
      <c r="AH1309" s="148"/>
      <c r="AI1309" s="148"/>
      <c r="AJ1309" s="149"/>
      <c r="AK1309" s="148" t="str">
        <f t="shared" si="60"/>
        <v>GFS</v>
      </c>
      <c r="AL1309" s="148" t="str">
        <f t="shared" si="61"/>
        <v>Non- ICB</v>
      </c>
      <c r="AM1309" s="196" t="str">
        <f t="shared" si="62"/>
        <v>GFS/Non- ICB</v>
      </c>
    </row>
    <row r="1310" spans="1:39" x14ac:dyDescent="0.25">
      <c r="A1310" s="195" t="str">
        <f>IF(ISERROR(MATCH(H1310,PriorMonth!H:H,0)),"New","Unresolved")</f>
        <v>New</v>
      </c>
      <c r="B1310" s="148">
        <v>95</v>
      </c>
      <c r="C1310" s="149" t="s">
        <v>153</v>
      </c>
      <c r="D1310" s="148" t="s">
        <v>17</v>
      </c>
      <c r="E1310" s="148">
        <v>635</v>
      </c>
      <c r="F1310" s="149" t="s">
        <v>142</v>
      </c>
      <c r="G1310" s="148" t="s">
        <v>16</v>
      </c>
      <c r="H1310" s="148">
        <v>950110011161</v>
      </c>
      <c r="I1310" s="149" t="s">
        <v>58</v>
      </c>
      <c r="J1310" s="148" t="s">
        <v>195</v>
      </c>
      <c r="K1310" s="148">
        <v>42821</v>
      </c>
      <c r="L1310" s="149">
        <v>72</v>
      </c>
      <c r="M1310" s="148" t="s">
        <v>127</v>
      </c>
      <c r="N1310" s="148" t="s">
        <v>128</v>
      </c>
      <c r="O1310" s="149">
        <v>42891</v>
      </c>
      <c r="P1310" s="148" t="s">
        <v>1878</v>
      </c>
      <c r="Q1310" s="148">
        <v>2</v>
      </c>
      <c r="R1310" s="149" t="s">
        <v>33</v>
      </c>
      <c r="S1310" s="148">
        <v>2110.5</v>
      </c>
      <c r="T1310" s="148" t="s">
        <v>100</v>
      </c>
      <c r="U1310" s="149">
        <v>2110.5</v>
      </c>
      <c r="V1310" s="148" t="s">
        <v>100</v>
      </c>
      <c r="W1310" s="148">
        <v>2110.5</v>
      </c>
      <c r="X1310" s="149" t="s">
        <v>100</v>
      </c>
      <c r="Y1310" s="148" t="s">
        <v>114</v>
      </c>
      <c r="Z1310" s="148">
        <v>2.11</v>
      </c>
      <c r="AA1310" s="149">
        <v>1</v>
      </c>
      <c r="AB1310" s="148" t="s">
        <v>629</v>
      </c>
      <c r="AC1310" s="148" t="s">
        <v>859</v>
      </c>
      <c r="AD1310" s="149" t="s">
        <v>2728</v>
      </c>
      <c r="AE1310" s="148" t="s">
        <v>349</v>
      </c>
      <c r="AF1310" s="148"/>
      <c r="AG1310" s="149"/>
      <c r="AH1310" s="148"/>
      <c r="AI1310" s="148"/>
      <c r="AJ1310" s="149"/>
      <c r="AK1310" s="148" t="str">
        <f t="shared" si="60"/>
        <v>GFS</v>
      </c>
      <c r="AL1310" s="148" t="str">
        <f t="shared" si="61"/>
        <v>Non- ICB</v>
      </c>
      <c r="AM1310" s="196" t="str">
        <f t="shared" si="62"/>
        <v>GFS/Non- ICB</v>
      </c>
    </row>
    <row r="1311" spans="1:39" x14ac:dyDescent="0.25">
      <c r="A1311" s="195" t="str">
        <f>IF(ISERROR(MATCH(H1311,PriorMonth!H:H,0)),"New","Unresolved")</f>
        <v>New</v>
      </c>
      <c r="B1311" s="148">
        <v>95</v>
      </c>
      <c r="C1311" s="149" t="s">
        <v>153</v>
      </c>
      <c r="D1311" s="148" t="s">
        <v>17</v>
      </c>
      <c r="E1311" s="148">
        <v>199</v>
      </c>
      <c r="F1311" s="149" t="s">
        <v>137</v>
      </c>
      <c r="G1311" s="148" t="s">
        <v>22</v>
      </c>
      <c r="H1311" s="148">
        <v>950110011381</v>
      </c>
      <c r="I1311" s="149" t="s">
        <v>58</v>
      </c>
      <c r="J1311" s="148" t="s">
        <v>195</v>
      </c>
      <c r="K1311" s="148">
        <v>42821</v>
      </c>
      <c r="L1311" s="149">
        <v>72</v>
      </c>
      <c r="M1311" s="148" t="s">
        <v>111</v>
      </c>
      <c r="N1311" s="148" t="s">
        <v>42</v>
      </c>
      <c r="O1311" s="149">
        <v>42893</v>
      </c>
      <c r="P1311" s="148" t="s">
        <v>1878</v>
      </c>
      <c r="Q1311" s="148">
        <v>0</v>
      </c>
      <c r="R1311" s="149" t="s">
        <v>33</v>
      </c>
      <c r="S1311" s="148">
        <v>2110.5</v>
      </c>
      <c r="T1311" s="148" t="s">
        <v>100</v>
      </c>
      <c r="U1311" s="149">
        <v>2110.5</v>
      </c>
      <c r="V1311" s="148" t="s">
        <v>100</v>
      </c>
      <c r="W1311" s="148">
        <v>2110.5</v>
      </c>
      <c r="X1311" s="149" t="s">
        <v>100</v>
      </c>
      <c r="Y1311" s="148" t="s">
        <v>114</v>
      </c>
      <c r="Z1311" s="148">
        <v>2.11</v>
      </c>
      <c r="AA1311" s="149">
        <v>1</v>
      </c>
      <c r="AB1311" s="148" t="s">
        <v>629</v>
      </c>
      <c r="AC1311" s="148" t="s">
        <v>513</v>
      </c>
      <c r="AD1311" s="149" t="s">
        <v>402</v>
      </c>
      <c r="AE1311" s="148" t="s">
        <v>349</v>
      </c>
      <c r="AF1311" s="148"/>
      <c r="AG1311" s="149"/>
      <c r="AH1311" s="148"/>
      <c r="AI1311" s="148"/>
      <c r="AJ1311" s="149"/>
      <c r="AK1311" s="148" t="str">
        <f t="shared" si="60"/>
        <v>GFS</v>
      </c>
      <c r="AL1311" s="148" t="str">
        <f t="shared" si="61"/>
        <v>Non- ICB</v>
      </c>
      <c r="AM1311" s="196" t="str">
        <f t="shared" si="62"/>
        <v>GFS/Non- ICB</v>
      </c>
    </row>
    <row r="1312" spans="1:39" x14ac:dyDescent="0.25">
      <c r="A1312" s="195" t="str">
        <f>IF(ISERROR(MATCH(H1312,PriorMonth!H:H,0)),"New","Unresolved")</f>
        <v>New</v>
      </c>
      <c r="B1312" s="148">
        <v>95</v>
      </c>
      <c r="C1312" s="149" t="s">
        <v>153</v>
      </c>
      <c r="D1312" s="148" t="s">
        <v>17</v>
      </c>
      <c r="E1312" s="148">
        <v>413</v>
      </c>
      <c r="F1312" s="149" t="s">
        <v>136</v>
      </c>
      <c r="G1312" s="148" t="s">
        <v>13</v>
      </c>
      <c r="H1312" s="148">
        <v>950110011479</v>
      </c>
      <c r="I1312" s="149" t="s">
        <v>58</v>
      </c>
      <c r="J1312" s="148" t="s">
        <v>195</v>
      </c>
      <c r="K1312" s="148">
        <v>42823</v>
      </c>
      <c r="L1312" s="149">
        <v>70</v>
      </c>
      <c r="M1312" s="148" t="s">
        <v>161</v>
      </c>
      <c r="N1312" s="148" t="s">
        <v>128</v>
      </c>
      <c r="O1312" s="149">
        <v>42893</v>
      </c>
      <c r="P1312" s="148" t="s">
        <v>1878</v>
      </c>
      <c r="Q1312" s="148">
        <v>0</v>
      </c>
      <c r="R1312" s="149" t="s">
        <v>33</v>
      </c>
      <c r="S1312" s="148">
        <v>2110.5</v>
      </c>
      <c r="T1312" s="148" t="s">
        <v>100</v>
      </c>
      <c r="U1312" s="149">
        <v>2110.5</v>
      </c>
      <c r="V1312" s="148" t="s">
        <v>100</v>
      </c>
      <c r="W1312" s="148">
        <v>2110.5</v>
      </c>
      <c r="X1312" s="149" t="s">
        <v>100</v>
      </c>
      <c r="Y1312" s="148" t="s">
        <v>114</v>
      </c>
      <c r="Z1312" s="148">
        <v>2.11</v>
      </c>
      <c r="AA1312" s="149">
        <v>1</v>
      </c>
      <c r="AB1312" s="148" t="s">
        <v>629</v>
      </c>
      <c r="AC1312" s="148" t="s">
        <v>428</v>
      </c>
      <c r="AD1312" s="149" t="s">
        <v>690</v>
      </c>
      <c r="AE1312" s="148" t="s">
        <v>349</v>
      </c>
      <c r="AF1312" s="148"/>
      <c r="AG1312" s="149"/>
      <c r="AH1312" s="148"/>
      <c r="AI1312" s="148"/>
      <c r="AJ1312" s="149"/>
      <c r="AK1312" s="148" t="str">
        <f t="shared" si="60"/>
        <v>GFS</v>
      </c>
      <c r="AL1312" s="148" t="str">
        <f t="shared" si="61"/>
        <v>Non- ICB</v>
      </c>
      <c r="AM1312" s="196" t="str">
        <f t="shared" si="62"/>
        <v>GFS/Non- ICB</v>
      </c>
    </row>
    <row r="1313" spans="1:39" x14ac:dyDescent="0.25">
      <c r="A1313" s="195" t="str">
        <f>IF(ISERROR(MATCH(H1313,PriorMonth!H:H,0)),"New","Unresolved")</f>
        <v>Unresolved</v>
      </c>
      <c r="B1313" s="148">
        <v>8520</v>
      </c>
      <c r="C1313" s="149" t="s">
        <v>842</v>
      </c>
      <c r="D1313" s="148" t="s">
        <v>19</v>
      </c>
      <c r="E1313" s="148">
        <v>199</v>
      </c>
      <c r="F1313" s="149" t="s">
        <v>137</v>
      </c>
      <c r="G1313" s="148" t="s">
        <v>22</v>
      </c>
      <c r="H1313" s="148" t="s">
        <v>1714</v>
      </c>
      <c r="I1313" s="149" t="s">
        <v>54</v>
      </c>
      <c r="J1313" s="148" t="s">
        <v>381</v>
      </c>
      <c r="K1313" s="148">
        <v>42768</v>
      </c>
      <c r="L1313" s="149">
        <v>125</v>
      </c>
      <c r="M1313" s="148" t="s">
        <v>118</v>
      </c>
      <c r="N1313" s="148" t="s">
        <v>41</v>
      </c>
      <c r="O1313" s="149">
        <v>42830</v>
      </c>
      <c r="P1313" s="148" t="s">
        <v>838</v>
      </c>
      <c r="Q1313" s="148">
        <v>63</v>
      </c>
      <c r="R1313" s="149" t="s">
        <v>35</v>
      </c>
      <c r="S1313" s="148">
        <v>152336</v>
      </c>
      <c r="T1313" s="148" t="s">
        <v>197</v>
      </c>
      <c r="U1313" s="149">
        <v>2106.0100000000002</v>
      </c>
      <c r="V1313" s="148" t="s">
        <v>197</v>
      </c>
      <c r="W1313" s="148">
        <v>152335.65765870034</v>
      </c>
      <c r="X1313" s="149" t="s">
        <v>100</v>
      </c>
      <c r="Y1313" s="148" t="s">
        <v>114</v>
      </c>
      <c r="Z1313" s="148">
        <v>2.11</v>
      </c>
      <c r="AA1313" s="149">
        <v>1</v>
      </c>
      <c r="AB1313" s="148" t="s">
        <v>630</v>
      </c>
      <c r="AC1313" s="148" t="s">
        <v>484</v>
      </c>
      <c r="AD1313" s="149" t="s">
        <v>363</v>
      </c>
      <c r="AE1313" s="148" t="s">
        <v>350</v>
      </c>
      <c r="AF1313" s="148"/>
      <c r="AG1313" s="149"/>
      <c r="AH1313" s="148"/>
      <c r="AI1313" s="148"/>
      <c r="AJ1313" s="149"/>
      <c r="AK1313" s="148" t="str">
        <f t="shared" si="60"/>
        <v>Non-GFS</v>
      </c>
      <c r="AL1313" s="148" t="str">
        <f t="shared" si="61"/>
        <v>Non- ICB</v>
      </c>
      <c r="AM1313" s="196" t="str">
        <f t="shared" si="62"/>
        <v>Non-GFS/Non- ICB</v>
      </c>
    </row>
    <row r="1314" spans="1:39" x14ac:dyDescent="0.25">
      <c r="A1314" s="195" t="str">
        <f>IF(ISERROR(MATCH(H1314,PriorMonth!H:H,0)),"New","Unresolved")</f>
        <v>Unresolved</v>
      </c>
      <c r="B1314" s="148">
        <v>132</v>
      </c>
      <c r="C1314" s="149" t="s">
        <v>233</v>
      </c>
      <c r="D1314" s="148" t="s">
        <v>22</v>
      </c>
      <c r="E1314" s="148">
        <v>199</v>
      </c>
      <c r="F1314" s="149" t="s">
        <v>137</v>
      </c>
      <c r="G1314" s="148" t="s">
        <v>22</v>
      </c>
      <c r="H1314" s="148">
        <v>1320130002524</v>
      </c>
      <c r="I1314" s="149" t="s">
        <v>54</v>
      </c>
      <c r="J1314" s="148" t="s">
        <v>659</v>
      </c>
      <c r="K1314" s="148">
        <v>42697</v>
      </c>
      <c r="L1314" s="149">
        <v>196</v>
      </c>
      <c r="M1314" s="148" t="s">
        <v>118</v>
      </c>
      <c r="N1314" s="148" t="s">
        <v>41</v>
      </c>
      <c r="O1314" s="149">
        <v>42776</v>
      </c>
      <c r="P1314" s="148" t="s">
        <v>838</v>
      </c>
      <c r="Q1314" s="148">
        <v>117</v>
      </c>
      <c r="R1314" s="149" t="s">
        <v>36</v>
      </c>
      <c r="S1314" s="148">
        <v>2368.35</v>
      </c>
      <c r="T1314" s="148" t="s">
        <v>248</v>
      </c>
      <c r="U1314" s="149">
        <v>2110.64</v>
      </c>
      <c r="V1314" s="148" t="s">
        <v>248</v>
      </c>
      <c r="W1314" s="148">
        <v>2368.3490610604158</v>
      </c>
      <c r="X1314" s="149" t="s">
        <v>100</v>
      </c>
      <c r="Y1314" s="148" t="s">
        <v>107</v>
      </c>
      <c r="Z1314" s="148">
        <v>2.11</v>
      </c>
      <c r="AA1314" s="149">
        <v>1</v>
      </c>
      <c r="AB1314" s="148" t="s">
        <v>629</v>
      </c>
      <c r="AC1314" s="148" t="s">
        <v>513</v>
      </c>
      <c r="AD1314" s="149" t="s">
        <v>402</v>
      </c>
      <c r="AE1314" s="148" t="s">
        <v>349</v>
      </c>
      <c r="AF1314" s="148"/>
      <c r="AG1314" s="149"/>
      <c r="AH1314" s="148"/>
      <c r="AI1314" s="148"/>
      <c r="AJ1314" s="149"/>
      <c r="AK1314" s="148" t="str">
        <f t="shared" si="60"/>
        <v>GFS</v>
      </c>
      <c r="AL1314" s="148" t="str">
        <f t="shared" si="61"/>
        <v>Non- ICB</v>
      </c>
      <c r="AM1314" s="196" t="str">
        <f t="shared" si="62"/>
        <v>GFS/Non- ICB</v>
      </c>
    </row>
    <row r="1315" spans="1:39" x14ac:dyDescent="0.25">
      <c r="A1315" s="195" t="str">
        <f>IF(ISERROR(MATCH(H1315,PriorMonth!H:H,0)),"New","Unresolved")</f>
        <v>Unresolved</v>
      </c>
      <c r="B1315" s="148">
        <v>8520</v>
      </c>
      <c r="C1315" s="149" t="s">
        <v>842</v>
      </c>
      <c r="D1315" s="148" t="s">
        <v>19</v>
      </c>
      <c r="E1315" s="148">
        <v>199</v>
      </c>
      <c r="F1315" s="149" t="s">
        <v>137</v>
      </c>
      <c r="G1315" s="148" t="s">
        <v>22</v>
      </c>
      <c r="H1315" s="148">
        <v>85200410041800</v>
      </c>
      <c r="I1315" s="149" t="s">
        <v>537</v>
      </c>
      <c r="J1315" s="148" t="s">
        <v>311</v>
      </c>
      <c r="K1315" s="148">
        <v>42704</v>
      </c>
      <c r="L1315" s="149">
        <v>189</v>
      </c>
      <c r="M1315" s="148" t="s">
        <v>111</v>
      </c>
      <c r="N1315" s="148" t="s">
        <v>42</v>
      </c>
      <c r="O1315" s="149">
        <v>42776</v>
      </c>
      <c r="P1315" s="148" t="s">
        <v>838</v>
      </c>
      <c r="Q1315" s="148">
        <v>117</v>
      </c>
      <c r="R1315" s="149" t="s">
        <v>36</v>
      </c>
      <c r="S1315" s="148">
        <v>152019</v>
      </c>
      <c r="T1315" s="148" t="s">
        <v>197</v>
      </c>
      <c r="U1315" s="149">
        <v>2101.63</v>
      </c>
      <c r="V1315" s="148" t="s">
        <v>197</v>
      </c>
      <c r="W1315" s="148">
        <v>152018.83571552573</v>
      </c>
      <c r="X1315" s="149" t="s">
        <v>100</v>
      </c>
      <c r="Y1315" s="148" t="s">
        <v>114</v>
      </c>
      <c r="Z1315" s="148">
        <v>2.1</v>
      </c>
      <c r="AA1315" s="149">
        <v>1</v>
      </c>
      <c r="AB1315" s="148" t="s">
        <v>630</v>
      </c>
      <c r="AC1315" s="148" t="s">
        <v>484</v>
      </c>
      <c r="AD1315" s="149" t="s">
        <v>396</v>
      </c>
      <c r="AE1315" s="148" t="s">
        <v>350</v>
      </c>
      <c r="AF1315" s="148"/>
      <c r="AG1315" s="149"/>
      <c r="AH1315" s="148"/>
      <c r="AI1315" s="148"/>
      <c r="AJ1315" s="149"/>
      <c r="AK1315" s="148" t="str">
        <f t="shared" si="60"/>
        <v>GFS</v>
      </c>
      <c r="AL1315" s="148" t="str">
        <f t="shared" si="61"/>
        <v>Non- ICB</v>
      </c>
      <c r="AM1315" s="196" t="str">
        <f t="shared" si="62"/>
        <v>GFS/Non- ICB</v>
      </c>
    </row>
    <row r="1316" spans="1:39" x14ac:dyDescent="0.25">
      <c r="A1316" s="195" t="str">
        <f>IF(ISERROR(MATCH(H1316,PriorMonth!H:H,0)),"New","Unresolved")</f>
        <v>Unresolved</v>
      </c>
      <c r="B1316" s="148">
        <v>8520</v>
      </c>
      <c r="C1316" s="149" t="s">
        <v>842</v>
      </c>
      <c r="D1316" s="148" t="s">
        <v>19</v>
      </c>
      <c r="E1316" s="148">
        <v>199</v>
      </c>
      <c r="F1316" s="149" t="s">
        <v>137</v>
      </c>
      <c r="G1316" s="148" t="s">
        <v>22</v>
      </c>
      <c r="H1316" s="148">
        <v>85200410042015</v>
      </c>
      <c r="I1316" s="149" t="s">
        <v>54</v>
      </c>
      <c r="J1316" s="148" t="s">
        <v>575</v>
      </c>
      <c r="K1316" s="148">
        <v>42704</v>
      </c>
      <c r="L1316" s="149">
        <v>189</v>
      </c>
      <c r="M1316" s="148" t="s">
        <v>111</v>
      </c>
      <c r="N1316" s="148" t="s">
        <v>42</v>
      </c>
      <c r="O1316" s="149">
        <v>42776</v>
      </c>
      <c r="P1316" s="148" t="s">
        <v>838</v>
      </c>
      <c r="Q1316" s="148">
        <v>117</v>
      </c>
      <c r="R1316" s="149" t="s">
        <v>36</v>
      </c>
      <c r="S1316" s="148">
        <v>152000</v>
      </c>
      <c r="T1316" s="148" t="s">
        <v>197</v>
      </c>
      <c r="U1316" s="149">
        <v>2101.37</v>
      </c>
      <c r="V1316" s="148" t="s">
        <v>197</v>
      </c>
      <c r="W1316" s="148">
        <v>152000.0289335108</v>
      </c>
      <c r="X1316" s="149" t="s">
        <v>100</v>
      </c>
      <c r="Y1316" s="148" t="s">
        <v>114</v>
      </c>
      <c r="Z1316" s="148">
        <v>2.1</v>
      </c>
      <c r="AA1316" s="149">
        <v>1</v>
      </c>
      <c r="AB1316" s="148" t="s">
        <v>630</v>
      </c>
      <c r="AC1316" s="148" t="s">
        <v>484</v>
      </c>
      <c r="AD1316" s="149" t="s">
        <v>396</v>
      </c>
      <c r="AE1316" s="148" t="s">
        <v>350</v>
      </c>
      <c r="AF1316" s="148"/>
      <c r="AG1316" s="149"/>
      <c r="AH1316" s="148"/>
      <c r="AI1316" s="148"/>
      <c r="AJ1316" s="149"/>
      <c r="AK1316" s="148" t="str">
        <f t="shared" si="60"/>
        <v>GFS</v>
      </c>
      <c r="AL1316" s="148" t="str">
        <f t="shared" si="61"/>
        <v>Non- ICB</v>
      </c>
      <c r="AM1316" s="196" t="str">
        <f t="shared" si="62"/>
        <v>GFS/Non- ICB</v>
      </c>
    </row>
    <row r="1317" spans="1:39" x14ac:dyDescent="0.25">
      <c r="A1317" s="195" t="str">
        <f>IF(ISERROR(MATCH(H1317,PriorMonth!H:H,0)),"New","Unresolved")</f>
        <v>Unresolved</v>
      </c>
      <c r="B1317" s="148">
        <v>8520</v>
      </c>
      <c r="C1317" s="149" t="s">
        <v>842</v>
      </c>
      <c r="D1317" s="148" t="s">
        <v>19</v>
      </c>
      <c r="E1317" s="148">
        <v>199</v>
      </c>
      <c r="F1317" s="149" t="s">
        <v>137</v>
      </c>
      <c r="G1317" s="148" t="s">
        <v>22</v>
      </c>
      <c r="H1317" s="148">
        <v>85200410042016</v>
      </c>
      <c r="I1317" s="149" t="s">
        <v>54</v>
      </c>
      <c r="J1317" s="148" t="s">
        <v>575</v>
      </c>
      <c r="K1317" s="148">
        <v>42704</v>
      </c>
      <c r="L1317" s="149">
        <v>189</v>
      </c>
      <c r="M1317" s="148" t="s">
        <v>111</v>
      </c>
      <c r="N1317" s="148" t="s">
        <v>42</v>
      </c>
      <c r="O1317" s="149">
        <v>42776</v>
      </c>
      <c r="P1317" s="148" t="s">
        <v>838</v>
      </c>
      <c r="Q1317" s="148">
        <v>117</v>
      </c>
      <c r="R1317" s="149" t="s">
        <v>36</v>
      </c>
      <c r="S1317" s="148">
        <v>152000</v>
      </c>
      <c r="T1317" s="148" t="s">
        <v>197</v>
      </c>
      <c r="U1317" s="149">
        <v>2101.37</v>
      </c>
      <c r="V1317" s="148" t="s">
        <v>197</v>
      </c>
      <c r="W1317" s="148">
        <v>152000.0289335108</v>
      </c>
      <c r="X1317" s="149" t="s">
        <v>100</v>
      </c>
      <c r="Y1317" s="148" t="s">
        <v>114</v>
      </c>
      <c r="Z1317" s="148">
        <v>2.1</v>
      </c>
      <c r="AA1317" s="149">
        <v>1</v>
      </c>
      <c r="AB1317" s="148" t="s">
        <v>630</v>
      </c>
      <c r="AC1317" s="148" t="s">
        <v>484</v>
      </c>
      <c r="AD1317" s="149" t="s">
        <v>396</v>
      </c>
      <c r="AE1317" s="148" t="s">
        <v>350</v>
      </c>
      <c r="AF1317" s="148"/>
      <c r="AG1317" s="149"/>
      <c r="AH1317" s="148"/>
      <c r="AI1317" s="148"/>
      <c r="AJ1317" s="149"/>
      <c r="AK1317" s="148" t="str">
        <f t="shared" si="60"/>
        <v>GFS</v>
      </c>
      <c r="AL1317" s="148" t="str">
        <f t="shared" si="61"/>
        <v>Non- ICB</v>
      </c>
      <c r="AM1317" s="196" t="str">
        <f t="shared" si="62"/>
        <v>GFS/Non- ICB</v>
      </c>
    </row>
    <row r="1318" spans="1:39" x14ac:dyDescent="0.25">
      <c r="A1318" s="195" t="str">
        <f>IF(ISERROR(MATCH(H1318,PriorMonth!H:H,0)),"New","Unresolved")</f>
        <v>Unresolved</v>
      </c>
      <c r="B1318" s="148">
        <v>8520</v>
      </c>
      <c r="C1318" s="149" t="s">
        <v>842</v>
      </c>
      <c r="D1318" s="148" t="s">
        <v>19</v>
      </c>
      <c r="E1318" s="148">
        <v>3011</v>
      </c>
      <c r="F1318" s="149" t="s">
        <v>164</v>
      </c>
      <c r="G1318" s="148" t="s">
        <v>22</v>
      </c>
      <c r="H1318" s="148">
        <v>85203010001104</v>
      </c>
      <c r="I1318" s="149" t="s">
        <v>54</v>
      </c>
      <c r="J1318" s="148" t="s">
        <v>317</v>
      </c>
      <c r="K1318" s="148">
        <v>42643</v>
      </c>
      <c r="L1318" s="149">
        <v>250</v>
      </c>
      <c r="M1318" s="148" t="s">
        <v>158</v>
      </c>
      <c r="N1318" s="148" t="s">
        <v>41</v>
      </c>
      <c r="O1318" s="149">
        <v>42681</v>
      </c>
      <c r="P1318" s="148" t="s">
        <v>651</v>
      </c>
      <c r="Q1318" s="148">
        <v>212</v>
      </c>
      <c r="R1318" s="149" t="s">
        <v>37</v>
      </c>
      <c r="S1318" s="148">
        <v>150160</v>
      </c>
      <c r="T1318" s="148" t="s">
        <v>197</v>
      </c>
      <c r="U1318" s="149">
        <v>2075.9299999999998</v>
      </c>
      <c r="V1318" s="148" t="s">
        <v>197</v>
      </c>
      <c r="W1318" s="148">
        <v>150159.85764712689</v>
      </c>
      <c r="X1318" s="149" t="s">
        <v>100</v>
      </c>
      <c r="Y1318" s="148" t="s">
        <v>114</v>
      </c>
      <c r="Z1318" s="148">
        <v>2.08</v>
      </c>
      <c r="AA1318" s="149">
        <v>1</v>
      </c>
      <c r="AB1318" s="148" t="s">
        <v>630</v>
      </c>
      <c r="AC1318" s="148" t="s">
        <v>635</v>
      </c>
      <c r="AD1318" s="149" t="s">
        <v>676</v>
      </c>
      <c r="AE1318" s="148" t="s">
        <v>350</v>
      </c>
      <c r="AF1318" s="148"/>
      <c r="AG1318" s="149"/>
      <c r="AH1318" s="148"/>
      <c r="AI1318" s="148"/>
      <c r="AJ1318" s="149"/>
      <c r="AK1318" s="148" t="str">
        <f t="shared" si="60"/>
        <v>GFS</v>
      </c>
      <c r="AL1318" s="148" t="str">
        <f t="shared" si="61"/>
        <v>Non- ICB</v>
      </c>
      <c r="AM1318" s="196" t="str">
        <f t="shared" si="62"/>
        <v>GFS/Non- ICB</v>
      </c>
    </row>
    <row r="1319" spans="1:39" x14ac:dyDescent="0.25">
      <c r="A1319" s="195" t="str">
        <f>IF(ISERROR(MATCH(H1319,PriorMonth!H:H,0)),"New","Unresolved")</f>
        <v>New</v>
      </c>
      <c r="B1319" s="148">
        <v>8310</v>
      </c>
      <c r="C1319" s="149" t="s">
        <v>170</v>
      </c>
      <c r="D1319" s="148" t="s">
        <v>14</v>
      </c>
      <c r="E1319" s="148">
        <v>8113</v>
      </c>
      <c r="F1319" s="149" t="s">
        <v>201</v>
      </c>
      <c r="G1319" s="148" t="s">
        <v>22</v>
      </c>
      <c r="H1319" s="148" t="s">
        <v>3022</v>
      </c>
      <c r="I1319" s="149" t="s">
        <v>277</v>
      </c>
      <c r="J1319" s="148" t="s">
        <v>241</v>
      </c>
      <c r="K1319" s="148">
        <v>42774</v>
      </c>
      <c r="L1319" s="149">
        <v>119</v>
      </c>
      <c r="M1319" s="148" t="s">
        <v>111</v>
      </c>
      <c r="N1319" s="148" t="s">
        <v>42</v>
      </c>
      <c r="O1319" s="149">
        <v>42891</v>
      </c>
      <c r="P1319" s="148" t="s">
        <v>1878</v>
      </c>
      <c r="Q1319" s="148">
        <v>2</v>
      </c>
      <c r="R1319" s="149" t="s">
        <v>33</v>
      </c>
      <c r="S1319" s="148">
        <v>8669.85</v>
      </c>
      <c r="T1319" s="148" t="s">
        <v>242</v>
      </c>
      <c r="U1319" s="149">
        <v>2078.5</v>
      </c>
      <c r="V1319" s="148" t="s">
        <v>242</v>
      </c>
      <c r="W1319" s="148">
        <v>8669.8378905076843</v>
      </c>
      <c r="X1319" s="149" t="s">
        <v>100</v>
      </c>
      <c r="Y1319" s="148" t="s">
        <v>114</v>
      </c>
      <c r="Z1319" s="148">
        <v>2.08</v>
      </c>
      <c r="AA1319" s="149">
        <v>1</v>
      </c>
      <c r="AB1319" s="148" t="s">
        <v>629</v>
      </c>
      <c r="AC1319" s="148" t="s">
        <v>439</v>
      </c>
      <c r="AD1319" s="149" t="s">
        <v>2956</v>
      </c>
      <c r="AE1319" s="148" t="s">
        <v>349</v>
      </c>
      <c r="AF1319" s="148"/>
      <c r="AG1319" s="149"/>
      <c r="AH1319" s="148"/>
      <c r="AI1319" s="148"/>
      <c r="AJ1319" s="149"/>
      <c r="AK1319" s="148" t="str">
        <f t="shared" si="60"/>
        <v>GFS</v>
      </c>
      <c r="AL1319" s="148" t="str">
        <f t="shared" si="61"/>
        <v>Non- ICB</v>
      </c>
      <c r="AM1319" s="196" t="str">
        <f t="shared" si="62"/>
        <v>GFS/Non- ICB</v>
      </c>
    </row>
    <row r="1320" spans="1:39" x14ac:dyDescent="0.25">
      <c r="A1320" s="195" t="str">
        <f>IF(ISERROR(MATCH(H1320,PriorMonth!H:H,0)),"New","Unresolved")</f>
        <v>New</v>
      </c>
      <c r="B1320" s="148">
        <v>420</v>
      </c>
      <c r="C1320" s="149" t="s">
        <v>148</v>
      </c>
      <c r="D1320" s="148" t="s">
        <v>13</v>
      </c>
      <c r="E1320" s="148">
        <v>1750</v>
      </c>
      <c r="F1320" s="149" t="s">
        <v>159</v>
      </c>
      <c r="G1320" s="148" t="s">
        <v>18</v>
      </c>
      <c r="H1320" s="148">
        <v>4200120001167</v>
      </c>
      <c r="I1320" s="149" t="s">
        <v>55</v>
      </c>
      <c r="J1320" s="148" t="s">
        <v>2622</v>
      </c>
      <c r="K1320" s="148">
        <v>42858</v>
      </c>
      <c r="L1320" s="149">
        <v>35</v>
      </c>
      <c r="M1320" s="148" t="s">
        <v>111</v>
      </c>
      <c r="N1320" s="148" t="s">
        <v>42</v>
      </c>
      <c r="O1320" s="149">
        <v>42891</v>
      </c>
      <c r="P1320" s="148" t="s">
        <v>1878</v>
      </c>
      <c r="Q1320" s="148">
        <v>2</v>
      </c>
      <c r="R1320" s="149" t="s">
        <v>33</v>
      </c>
      <c r="S1320" s="148">
        <v>2062.5</v>
      </c>
      <c r="T1320" s="148" t="s">
        <v>100</v>
      </c>
      <c r="U1320" s="149">
        <v>2062.5</v>
      </c>
      <c r="V1320" s="148" t="s">
        <v>100</v>
      </c>
      <c r="W1320" s="148">
        <v>2062.5</v>
      </c>
      <c r="X1320" s="149" t="s">
        <v>100</v>
      </c>
      <c r="Y1320" s="148" t="s">
        <v>114</v>
      </c>
      <c r="Z1320" s="148">
        <v>2.06</v>
      </c>
      <c r="AA1320" s="149">
        <v>1</v>
      </c>
      <c r="AB1320" s="148" t="s">
        <v>629</v>
      </c>
      <c r="AC1320" s="148" t="s">
        <v>1972</v>
      </c>
      <c r="AD1320" s="149" t="s">
        <v>2623</v>
      </c>
      <c r="AE1320" s="148" t="s">
        <v>349</v>
      </c>
      <c r="AF1320" s="148"/>
      <c r="AG1320" s="149"/>
      <c r="AH1320" s="148"/>
      <c r="AI1320" s="148"/>
      <c r="AJ1320" s="149"/>
      <c r="AK1320" s="148" t="str">
        <f t="shared" si="60"/>
        <v>GFS</v>
      </c>
      <c r="AL1320" s="148" t="str">
        <f t="shared" si="61"/>
        <v>ICB</v>
      </c>
      <c r="AM1320" s="196" t="str">
        <f t="shared" si="62"/>
        <v>GFS/ICB</v>
      </c>
    </row>
    <row r="1321" spans="1:39" x14ac:dyDescent="0.25">
      <c r="A1321" s="195" t="str">
        <f>IF(ISERROR(MATCH(H1321,PriorMonth!H:H,0)),"New","Unresolved")</f>
        <v>Unresolved</v>
      </c>
      <c r="B1321" s="148">
        <v>8520</v>
      </c>
      <c r="C1321" s="149" t="s">
        <v>842</v>
      </c>
      <c r="D1321" s="148" t="s">
        <v>19</v>
      </c>
      <c r="E1321" s="148">
        <v>8115</v>
      </c>
      <c r="F1321" s="149" t="s">
        <v>654</v>
      </c>
      <c r="G1321" s="148" t="s">
        <v>22</v>
      </c>
      <c r="H1321" s="148" t="s">
        <v>1596</v>
      </c>
      <c r="I1321" s="149" t="s">
        <v>538</v>
      </c>
      <c r="J1321" s="148" t="s">
        <v>381</v>
      </c>
      <c r="K1321" s="148">
        <v>42769</v>
      </c>
      <c r="L1321" s="149">
        <v>124</v>
      </c>
      <c r="M1321" s="148" t="s">
        <v>111</v>
      </c>
      <c r="N1321" s="148" t="s">
        <v>42</v>
      </c>
      <c r="O1321" s="149">
        <v>42830</v>
      </c>
      <c r="P1321" s="148" t="s">
        <v>838</v>
      </c>
      <c r="Q1321" s="148">
        <v>63</v>
      </c>
      <c r="R1321" s="149" t="s">
        <v>35</v>
      </c>
      <c r="S1321" s="148">
        <v>149310</v>
      </c>
      <c r="T1321" s="148" t="s">
        <v>197</v>
      </c>
      <c r="U1321" s="149">
        <v>2064.1799999999998</v>
      </c>
      <c r="V1321" s="148" t="s">
        <v>197</v>
      </c>
      <c r="W1321" s="148">
        <v>149309.93576760602</v>
      </c>
      <c r="X1321" s="149" t="s">
        <v>100</v>
      </c>
      <c r="Y1321" s="148" t="s">
        <v>114</v>
      </c>
      <c r="Z1321" s="148">
        <v>2.06</v>
      </c>
      <c r="AA1321" s="149">
        <v>1</v>
      </c>
      <c r="AB1321" s="148" t="s">
        <v>630</v>
      </c>
      <c r="AC1321" s="148" t="s">
        <v>513</v>
      </c>
      <c r="AD1321" s="149" t="s">
        <v>402</v>
      </c>
      <c r="AE1321" s="148" t="s">
        <v>350</v>
      </c>
      <c r="AF1321" s="148"/>
      <c r="AG1321" s="149"/>
      <c r="AH1321" s="148"/>
      <c r="AI1321" s="148"/>
      <c r="AJ1321" s="149"/>
      <c r="AK1321" s="148" t="str">
        <f t="shared" si="60"/>
        <v>Non-GFS</v>
      </c>
      <c r="AL1321" s="148" t="str">
        <f t="shared" si="61"/>
        <v>Non- ICB</v>
      </c>
      <c r="AM1321" s="196" t="str">
        <f t="shared" si="62"/>
        <v>Non-GFS/Non- ICB</v>
      </c>
    </row>
    <row r="1322" spans="1:39" x14ac:dyDescent="0.25">
      <c r="A1322" s="195" t="str">
        <f>IF(ISERROR(MATCH(H1322,PriorMonth!H:H,0)),"New","Unresolved")</f>
        <v>New</v>
      </c>
      <c r="B1322" s="148">
        <v>8310</v>
      </c>
      <c r="C1322" s="149" t="s">
        <v>170</v>
      </c>
      <c r="D1322" s="148" t="s">
        <v>14</v>
      </c>
      <c r="E1322" s="148">
        <v>199</v>
      </c>
      <c r="F1322" s="149" t="s">
        <v>137</v>
      </c>
      <c r="G1322" s="148" t="s">
        <v>22</v>
      </c>
      <c r="H1322" s="148" t="s">
        <v>2942</v>
      </c>
      <c r="I1322" s="149" t="s">
        <v>277</v>
      </c>
      <c r="J1322" s="148" t="s">
        <v>241</v>
      </c>
      <c r="K1322" s="148">
        <v>42647</v>
      </c>
      <c r="L1322" s="149">
        <v>246</v>
      </c>
      <c r="M1322" s="148" t="s">
        <v>111</v>
      </c>
      <c r="N1322" s="148" t="s">
        <v>42</v>
      </c>
      <c r="O1322" s="149">
        <v>42892</v>
      </c>
      <c r="P1322" s="148" t="s">
        <v>1878</v>
      </c>
      <c r="Q1322" s="148">
        <v>1</v>
      </c>
      <c r="R1322" s="149" t="s">
        <v>33</v>
      </c>
      <c r="S1322" s="148">
        <v>8607.9500000000007</v>
      </c>
      <c r="T1322" s="148" t="s">
        <v>242</v>
      </c>
      <c r="U1322" s="149">
        <v>2063.66</v>
      </c>
      <c r="V1322" s="148" t="s">
        <v>242</v>
      </c>
      <c r="W1322" s="148">
        <v>8607.9372918571498</v>
      </c>
      <c r="X1322" s="149" t="s">
        <v>100</v>
      </c>
      <c r="Y1322" s="148" t="s">
        <v>114</v>
      </c>
      <c r="Z1322" s="148">
        <v>2.06</v>
      </c>
      <c r="AA1322" s="149">
        <v>1</v>
      </c>
      <c r="AB1322" s="148" t="s">
        <v>629</v>
      </c>
      <c r="AC1322" s="148" t="s">
        <v>484</v>
      </c>
      <c r="AD1322" s="149" t="s">
        <v>396</v>
      </c>
      <c r="AE1322" s="148" t="s">
        <v>349</v>
      </c>
      <c r="AF1322" s="148"/>
      <c r="AG1322" s="149"/>
      <c r="AH1322" s="148"/>
      <c r="AI1322" s="148"/>
      <c r="AJ1322" s="149"/>
      <c r="AK1322" s="148" t="str">
        <f t="shared" si="60"/>
        <v>GFS</v>
      </c>
      <c r="AL1322" s="148" t="str">
        <f t="shared" si="61"/>
        <v>Non- ICB</v>
      </c>
      <c r="AM1322" s="196" t="str">
        <f t="shared" si="62"/>
        <v>GFS/Non- ICB</v>
      </c>
    </row>
    <row r="1323" spans="1:39" x14ac:dyDescent="0.25">
      <c r="A1323" s="195" t="str">
        <f>IF(ISERROR(MATCH(H1323,PriorMonth!H:H,0)),"New","Unresolved")</f>
        <v>Unresolved</v>
      </c>
      <c r="B1323" s="148">
        <v>8520</v>
      </c>
      <c r="C1323" s="149" t="s">
        <v>842</v>
      </c>
      <c r="D1323" s="148" t="s">
        <v>19</v>
      </c>
      <c r="E1323" s="148">
        <v>199</v>
      </c>
      <c r="F1323" s="149" t="s">
        <v>137</v>
      </c>
      <c r="G1323" s="148" t="s">
        <v>22</v>
      </c>
      <c r="H1323" s="148">
        <v>85203810002775</v>
      </c>
      <c r="I1323" s="149" t="s">
        <v>277</v>
      </c>
      <c r="J1323" s="148" t="s">
        <v>493</v>
      </c>
      <c r="K1323" s="148">
        <v>42731</v>
      </c>
      <c r="L1323" s="149">
        <v>162</v>
      </c>
      <c r="M1323" s="148" t="s">
        <v>111</v>
      </c>
      <c r="N1323" s="148" t="s">
        <v>42</v>
      </c>
      <c r="O1323" s="149">
        <v>42797</v>
      </c>
      <c r="P1323" s="148" t="s">
        <v>838</v>
      </c>
      <c r="Q1323" s="148">
        <v>96</v>
      </c>
      <c r="R1323" s="149" t="s">
        <v>36</v>
      </c>
      <c r="S1323" s="148">
        <v>148000</v>
      </c>
      <c r="T1323" s="148" t="s">
        <v>197</v>
      </c>
      <c r="U1323" s="149">
        <v>2046.07</v>
      </c>
      <c r="V1323" s="148" t="s">
        <v>197</v>
      </c>
      <c r="W1323" s="148">
        <v>147999.9710664892</v>
      </c>
      <c r="X1323" s="149" t="s">
        <v>100</v>
      </c>
      <c r="Y1323" s="148" t="s">
        <v>114</v>
      </c>
      <c r="Z1323" s="148">
        <v>2.0499999999999998</v>
      </c>
      <c r="AA1323" s="149">
        <v>1</v>
      </c>
      <c r="AB1323" s="148" t="s">
        <v>630</v>
      </c>
      <c r="AC1323" s="148" t="s">
        <v>484</v>
      </c>
      <c r="AD1323" s="149" t="s">
        <v>396</v>
      </c>
      <c r="AE1323" s="148" t="s">
        <v>350</v>
      </c>
      <c r="AF1323" s="148"/>
      <c r="AG1323" s="149"/>
      <c r="AH1323" s="148"/>
      <c r="AI1323" s="148"/>
      <c r="AJ1323" s="149"/>
      <c r="AK1323" s="148" t="str">
        <f t="shared" si="60"/>
        <v>GFS</v>
      </c>
      <c r="AL1323" s="148" t="str">
        <f t="shared" si="61"/>
        <v>Non- ICB</v>
      </c>
      <c r="AM1323" s="196" t="str">
        <f t="shared" si="62"/>
        <v>GFS/Non- ICB</v>
      </c>
    </row>
    <row r="1324" spans="1:39" x14ac:dyDescent="0.25">
      <c r="A1324" s="195" t="str">
        <f>IF(ISERROR(MATCH(H1324,PriorMonth!H:H,0)),"New","Unresolved")</f>
        <v>New</v>
      </c>
      <c r="B1324" s="148">
        <v>8520</v>
      </c>
      <c r="C1324" s="149" t="s">
        <v>842</v>
      </c>
      <c r="D1324" s="148" t="s">
        <v>19</v>
      </c>
      <c r="E1324" s="148">
        <v>1750</v>
      </c>
      <c r="F1324" s="149" t="s">
        <v>159</v>
      </c>
      <c r="G1324" s="148" t="s">
        <v>18</v>
      </c>
      <c r="H1324" s="148">
        <v>85202620000877</v>
      </c>
      <c r="I1324" s="149" t="s">
        <v>55</v>
      </c>
      <c r="J1324" s="148" t="s">
        <v>2817</v>
      </c>
      <c r="K1324" s="148">
        <v>42829</v>
      </c>
      <c r="L1324" s="149">
        <v>64</v>
      </c>
      <c r="M1324" s="148" t="s">
        <v>118</v>
      </c>
      <c r="N1324" s="148" t="s">
        <v>41</v>
      </c>
      <c r="O1324" s="149">
        <v>42893</v>
      </c>
      <c r="P1324" s="148" t="s">
        <v>1878</v>
      </c>
      <c r="Q1324" s="148">
        <v>0</v>
      </c>
      <c r="R1324" s="149" t="s">
        <v>33</v>
      </c>
      <c r="S1324" s="148">
        <v>148497.53</v>
      </c>
      <c r="T1324" s="148" t="s">
        <v>197</v>
      </c>
      <c r="U1324" s="149">
        <v>2052.9499999999998</v>
      </c>
      <c r="V1324" s="148" t="s">
        <v>197</v>
      </c>
      <c r="W1324" s="148">
        <v>148497.62745211503</v>
      </c>
      <c r="X1324" s="149" t="s">
        <v>100</v>
      </c>
      <c r="Y1324" s="148" t="s">
        <v>114</v>
      </c>
      <c r="Z1324" s="148">
        <v>2.0499999999999998</v>
      </c>
      <c r="AA1324" s="149">
        <v>1</v>
      </c>
      <c r="AB1324" s="148" t="s">
        <v>630</v>
      </c>
      <c r="AC1324" s="148" t="s">
        <v>2125</v>
      </c>
      <c r="AD1324" s="149" t="s">
        <v>1474</v>
      </c>
      <c r="AE1324" s="148" t="s">
        <v>350</v>
      </c>
      <c r="AF1324" s="148"/>
      <c r="AG1324" s="149"/>
      <c r="AH1324" s="148"/>
      <c r="AI1324" s="148"/>
      <c r="AJ1324" s="149"/>
      <c r="AK1324" s="148" t="str">
        <f t="shared" si="60"/>
        <v>GFS</v>
      </c>
      <c r="AL1324" s="148" t="str">
        <f t="shared" si="61"/>
        <v>ICB</v>
      </c>
      <c r="AM1324" s="196" t="str">
        <f t="shared" si="62"/>
        <v>GFS/ICB</v>
      </c>
    </row>
    <row r="1325" spans="1:39" x14ac:dyDescent="0.25">
      <c r="A1325" s="195" t="str">
        <f>IF(ISERROR(MATCH(H1325,PriorMonth!H:H,0)),"New","Unresolved")</f>
        <v>New</v>
      </c>
      <c r="B1325" s="148">
        <v>199</v>
      </c>
      <c r="C1325" s="149" t="s">
        <v>137</v>
      </c>
      <c r="D1325" s="148" t="s">
        <v>22</v>
      </c>
      <c r="E1325" s="148">
        <v>693</v>
      </c>
      <c r="F1325" s="149" t="s">
        <v>177</v>
      </c>
      <c r="G1325" s="148" t="s">
        <v>16</v>
      </c>
      <c r="H1325" s="148">
        <v>1990110073538</v>
      </c>
      <c r="I1325" s="149" t="s">
        <v>56</v>
      </c>
      <c r="J1325" s="148" t="s">
        <v>328</v>
      </c>
      <c r="K1325" s="148">
        <v>42823</v>
      </c>
      <c r="L1325" s="149">
        <v>70</v>
      </c>
      <c r="M1325" s="148" t="s">
        <v>127</v>
      </c>
      <c r="N1325" s="148" t="s">
        <v>128</v>
      </c>
      <c r="O1325" s="149">
        <v>42893</v>
      </c>
      <c r="P1325" s="148" t="s">
        <v>1878</v>
      </c>
      <c r="Q1325" s="148">
        <v>0</v>
      </c>
      <c r="R1325" s="149" t="s">
        <v>33</v>
      </c>
      <c r="S1325" s="148">
        <v>2293.5100000000002</v>
      </c>
      <c r="T1325" s="148" t="s">
        <v>248</v>
      </c>
      <c r="U1325" s="149">
        <v>2043.94</v>
      </c>
      <c r="V1325" s="148" t="s">
        <v>248</v>
      </c>
      <c r="W1325" s="148">
        <v>2293.5049936814553</v>
      </c>
      <c r="X1325" s="149" t="s">
        <v>100</v>
      </c>
      <c r="Y1325" s="148" t="s">
        <v>114</v>
      </c>
      <c r="Z1325" s="148">
        <v>2.04</v>
      </c>
      <c r="AA1325" s="149">
        <v>1</v>
      </c>
      <c r="AB1325" s="148" t="s">
        <v>629</v>
      </c>
      <c r="AC1325" s="148" t="s">
        <v>431</v>
      </c>
      <c r="AD1325" s="149" t="s">
        <v>432</v>
      </c>
      <c r="AE1325" s="148" t="s">
        <v>349</v>
      </c>
      <c r="AF1325" s="148"/>
      <c r="AG1325" s="149"/>
      <c r="AH1325" s="148"/>
      <c r="AI1325" s="148"/>
      <c r="AJ1325" s="149"/>
      <c r="AK1325" s="148" t="str">
        <f t="shared" si="60"/>
        <v>GFS</v>
      </c>
      <c r="AL1325" s="148" t="str">
        <f t="shared" si="61"/>
        <v>Non- ICB</v>
      </c>
      <c r="AM1325" s="196" t="str">
        <f t="shared" si="62"/>
        <v>GFS/Non- ICB</v>
      </c>
    </row>
    <row r="1326" spans="1:39" x14ac:dyDescent="0.25">
      <c r="A1326" s="195" t="str">
        <f>IF(ISERROR(MATCH(H1326,PriorMonth!H:H,0)),"New","Unresolved")</f>
        <v>Unresolved</v>
      </c>
      <c r="B1326" s="148">
        <v>8520</v>
      </c>
      <c r="C1326" s="149" t="s">
        <v>842</v>
      </c>
      <c r="D1326" s="148" t="s">
        <v>19</v>
      </c>
      <c r="E1326" s="148">
        <v>199</v>
      </c>
      <c r="F1326" s="149" t="s">
        <v>137</v>
      </c>
      <c r="G1326" s="148" t="s">
        <v>22</v>
      </c>
      <c r="H1326" s="148" t="s">
        <v>1698</v>
      </c>
      <c r="I1326" s="149" t="s">
        <v>54</v>
      </c>
      <c r="J1326" s="148" t="s">
        <v>381</v>
      </c>
      <c r="K1326" s="148">
        <v>42768</v>
      </c>
      <c r="L1326" s="149">
        <v>125</v>
      </c>
      <c r="M1326" s="148" t="s">
        <v>118</v>
      </c>
      <c r="N1326" s="148" t="s">
        <v>41</v>
      </c>
      <c r="O1326" s="149">
        <v>42830</v>
      </c>
      <c r="P1326" s="148" t="s">
        <v>838</v>
      </c>
      <c r="Q1326" s="148">
        <v>63</v>
      </c>
      <c r="R1326" s="149" t="s">
        <v>35</v>
      </c>
      <c r="S1326" s="148">
        <v>147012</v>
      </c>
      <c r="T1326" s="148" t="s">
        <v>197</v>
      </c>
      <c r="U1326" s="149">
        <v>2032.41</v>
      </c>
      <c r="V1326" s="148" t="s">
        <v>197</v>
      </c>
      <c r="W1326" s="148">
        <v>147011.8916729356</v>
      </c>
      <c r="X1326" s="149" t="s">
        <v>100</v>
      </c>
      <c r="Y1326" s="148" t="s">
        <v>114</v>
      </c>
      <c r="Z1326" s="148">
        <v>2.0299999999999998</v>
      </c>
      <c r="AA1326" s="149">
        <v>1</v>
      </c>
      <c r="AB1326" s="148" t="s">
        <v>630</v>
      </c>
      <c r="AC1326" s="148" t="s">
        <v>484</v>
      </c>
      <c r="AD1326" s="149" t="s">
        <v>363</v>
      </c>
      <c r="AE1326" s="148" t="s">
        <v>350</v>
      </c>
      <c r="AF1326" s="148"/>
      <c r="AG1326" s="149"/>
      <c r="AH1326" s="148"/>
      <c r="AI1326" s="148"/>
      <c r="AJ1326" s="149"/>
      <c r="AK1326" s="148" t="str">
        <f t="shared" si="60"/>
        <v>Non-GFS</v>
      </c>
      <c r="AL1326" s="148" t="str">
        <f t="shared" si="61"/>
        <v>Non- ICB</v>
      </c>
      <c r="AM1326" s="196" t="str">
        <f t="shared" si="62"/>
        <v>Non-GFS/Non- ICB</v>
      </c>
    </row>
    <row r="1327" spans="1:39" x14ac:dyDescent="0.25">
      <c r="A1327" s="195" t="str">
        <f>IF(ISERROR(MATCH(H1327,PriorMonth!H:H,0)),"New","Unresolved")</f>
        <v>New</v>
      </c>
      <c r="B1327" s="148">
        <v>1350</v>
      </c>
      <c r="C1327" s="149" t="s">
        <v>124</v>
      </c>
      <c r="D1327" s="148" t="s">
        <v>21</v>
      </c>
      <c r="E1327" s="148">
        <v>692</v>
      </c>
      <c r="F1327" s="149" t="s">
        <v>187</v>
      </c>
      <c r="G1327" s="148" t="s">
        <v>16</v>
      </c>
      <c r="H1327" s="148">
        <v>13500120006786</v>
      </c>
      <c r="I1327" s="149" t="s">
        <v>55</v>
      </c>
      <c r="J1327" s="148" t="s">
        <v>3028</v>
      </c>
      <c r="K1327" s="148">
        <v>42857</v>
      </c>
      <c r="L1327" s="149">
        <v>36</v>
      </c>
      <c r="M1327" s="148" t="s">
        <v>111</v>
      </c>
      <c r="N1327" s="148" t="s">
        <v>42</v>
      </c>
      <c r="O1327" s="149">
        <v>42893</v>
      </c>
      <c r="P1327" s="148" t="s">
        <v>1878</v>
      </c>
      <c r="Q1327" s="148">
        <v>0</v>
      </c>
      <c r="R1327" s="149" t="s">
        <v>33</v>
      </c>
      <c r="S1327" s="148">
        <v>19791.05</v>
      </c>
      <c r="T1327" s="148" t="s">
        <v>243</v>
      </c>
      <c r="U1327" s="149">
        <v>2028.64</v>
      </c>
      <c r="V1327" s="148" t="s">
        <v>243</v>
      </c>
      <c r="W1327" s="148">
        <v>19791.011198685701</v>
      </c>
      <c r="X1327" s="149" t="s">
        <v>100</v>
      </c>
      <c r="Y1327" s="148" t="s">
        <v>114</v>
      </c>
      <c r="Z1327" s="148">
        <v>2.0299999999999998</v>
      </c>
      <c r="AA1327" s="149">
        <v>1</v>
      </c>
      <c r="AB1327" s="148" t="s">
        <v>630</v>
      </c>
      <c r="AC1327" s="148" t="s">
        <v>412</v>
      </c>
      <c r="AD1327" s="149" t="s">
        <v>3030</v>
      </c>
      <c r="AE1327" s="148" t="s">
        <v>350</v>
      </c>
      <c r="AF1327" s="148"/>
      <c r="AG1327" s="149"/>
      <c r="AH1327" s="148"/>
      <c r="AI1327" s="148"/>
      <c r="AJ1327" s="149"/>
      <c r="AK1327" s="148" t="str">
        <f t="shared" si="60"/>
        <v>GFS</v>
      </c>
      <c r="AL1327" s="148" t="str">
        <f t="shared" si="61"/>
        <v>ICB</v>
      </c>
      <c r="AM1327" s="196" t="str">
        <f t="shared" si="62"/>
        <v>GFS/ICB</v>
      </c>
    </row>
    <row r="1328" spans="1:39" x14ac:dyDescent="0.25">
      <c r="A1328" s="195" t="str">
        <f>IF(ISERROR(MATCH(H1328,PriorMonth!H:H,0)),"New","Unresolved")</f>
        <v>New</v>
      </c>
      <c r="B1328" s="148">
        <v>413</v>
      </c>
      <c r="C1328" s="149" t="s">
        <v>136</v>
      </c>
      <c r="D1328" s="148" t="s">
        <v>13</v>
      </c>
      <c r="E1328" s="148">
        <v>8205</v>
      </c>
      <c r="F1328" s="149" t="s">
        <v>130</v>
      </c>
      <c r="G1328" s="148" t="s">
        <v>14</v>
      </c>
      <c r="H1328" s="148">
        <v>4130130017446</v>
      </c>
      <c r="I1328" s="149" t="s">
        <v>537</v>
      </c>
      <c r="J1328" s="148" t="s">
        <v>150</v>
      </c>
      <c r="K1328" s="148">
        <v>42849</v>
      </c>
      <c r="L1328" s="149">
        <v>44</v>
      </c>
      <c r="M1328" s="148" t="s">
        <v>127</v>
      </c>
      <c r="N1328" s="148" t="s">
        <v>128</v>
      </c>
      <c r="O1328" s="149">
        <v>42892</v>
      </c>
      <c r="P1328" s="148" t="s">
        <v>1878</v>
      </c>
      <c r="Q1328" s="148">
        <v>1</v>
      </c>
      <c r="R1328" s="149" t="s">
        <v>33</v>
      </c>
      <c r="S1328" s="148">
        <v>2021.98</v>
      </c>
      <c r="T1328" s="148" t="s">
        <v>100</v>
      </c>
      <c r="U1328" s="149">
        <v>2021.98</v>
      </c>
      <c r="V1328" s="148" t="s">
        <v>100</v>
      </c>
      <c r="W1328" s="148">
        <v>2021.98</v>
      </c>
      <c r="X1328" s="149" t="s">
        <v>100</v>
      </c>
      <c r="Y1328" s="148" t="s">
        <v>114</v>
      </c>
      <c r="Z1328" s="148">
        <v>2.02</v>
      </c>
      <c r="AA1328" s="149">
        <v>1</v>
      </c>
      <c r="AB1328" s="148" t="s">
        <v>629</v>
      </c>
      <c r="AC1328" s="148" t="s">
        <v>762</v>
      </c>
      <c r="AD1328" s="149" t="s">
        <v>2655</v>
      </c>
      <c r="AE1328" s="148" t="s">
        <v>349</v>
      </c>
      <c r="AF1328" s="148"/>
      <c r="AG1328" s="149"/>
      <c r="AH1328" s="148"/>
      <c r="AI1328" s="148"/>
      <c r="AJ1328" s="149"/>
      <c r="AK1328" s="148" t="str">
        <f t="shared" si="60"/>
        <v>GFS</v>
      </c>
      <c r="AL1328" s="148" t="str">
        <f t="shared" si="61"/>
        <v>Non- ICB</v>
      </c>
      <c r="AM1328" s="196" t="str">
        <f t="shared" si="62"/>
        <v>GFS/Non- ICB</v>
      </c>
    </row>
    <row r="1329" spans="1:39" x14ac:dyDescent="0.25">
      <c r="A1329" s="195" t="str">
        <f>IF(ISERROR(MATCH(H1329,PriorMonth!H:H,0)),"New","Unresolved")</f>
        <v>Unresolved</v>
      </c>
      <c r="B1329" s="148">
        <v>8520</v>
      </c>
      <c r="C1329" s="149" t="s">
        <v>842</v>
      </c>
      <c r="D1329" s="148" t="s">
        <v>19</v>
      </c>
      <c r="E1329" s="148">
        <v>199</v>
      </c>
      <c r="F1329" s="149" t="s">
        <v>137</v>
      </c>
      <c r="G1329" s="148" t="s">
        <v>22</v>
      </c>
      <c r="H1329" s="148">
        <v>85200410038980</v>
      </c>
      <c r="I1329" s="149" t="s">
        <v>54</v>
      </c>
      <c r="J1329" s="148" t="s">
        <v>575</v>
      </c>
      <c r="K1329" s="148">
        <v>42614</v>
      </c>
      <c r="L1329" s="149">
        <v>279</v>
      </c>
      <c r="M1329" s="148" t="s">
        <v>111</v>
      </c>
      <c r="N1329" s="148" t="s">
        <v>42</v>
      </c>
      <c r="O1329" s="149">
        <v>42681</v>
      </c>
      <c r="P1329" s="148" t="s">
        <v>651</v>
      </c>
      <c r="Q1329" s="148">
        <v>212</v>
      </c>
      <c r="R1329" s="149" t="s">
        <v>37</v>
      </c>
      <c r="S1329" s="148">
        <v>145755</v>
      </c>
      <c r="T1329" s="148" t="s">
        <v>197</v>
      </c>
      <c r="U1329" s="149">
        <v>2015.03</v>
      </c>
      <c r="V1329" s="148" t="s">
        <v>197</v>
      </c>
      <c r="W1329" s="148">
        <v>145754.73062901452</v>
      </c>
      <c r="X1329" s="149" t="s">
        <v>100</v>
      </c>
      <c r="Y1329" s="148" t="s">
        <v>114</v>
      </c>
      <c r="Z1329" s="148">
        <v>2.02</v>
      </c>
      <c r="AA1329" s="149">
        <v>1</v>
      </c>
      <c r="AB1329" s="148" t="s">
        <v>630</v>
      </c>
      <c r="AC1329" s="148" t="s">
        <v>484</v>
      </c>
      <c r="AD1329" s="149" t="s">
        <v>396</v>
      </c>
      <c r="AE1329" s="148" t="s">
        <v>350</v>
      </c>
      <c r="AF1329" s="148"/>
      <c r="AG1329" s="149"/>
      <c r="AH1329" s="148"/>
      <c r="AI1329" s="148"/>
      <c r="AJ1329" s="149"/>
      <c r="AK1329" s="148" t="str">
        <f t="shared" si="60"/>
        <v>GFS</v>
      </c>
      <c r="AL1329" s="148" t="str">
        <f t="shared" si="61"/>
        <v>Non- ICB</v>
      </c>
      <c r="AM1329" s="196" t="str">
        <f t="shared" si="62"/>
        <v>GFS/Non- ICB</v>
      </c>
    </row>
    <row r="1330" spans="1:39" x14ac:dyDescent="0.25">
      <c r="A1330" s="195" t="str">
        <f>IF(ISERROR(MATCH(H1330,PriorMonth!H:H,0)),"New","Unresolved")</f>
        <v>New</v>
      </c>
      <c r="B1330" s="148">
        <v>8520</v>
      </c>
      <c r="C1330" s="149" t="s">
        <v>842</v>
      </c>
      <c r="D1330" s="148" t="s">
        <v>19</v>
      </c>
      <c r="E1330" s="148">
        <v>1750</v>
      </c>
      <c r="F1330" s="149" t="s">
        <v>159</v>
      </c>
      <c r="G1330" s="148" t="s">
        <v>18</v>
      </c>
      <c r="H1330" s="148">
        <v>85207120000082</v>
      </c>
      <c r="I1330" s="149" t="s">
        <v>538</v>
      </c>
      <c r="J1330" s="148" t="s">
        <v>2047</v>
      </c>
      <c r="K1330" s="148">
        <v>42858</v>
      </c>
      <c r="L1330" s="149">
        <v>35</v>
      </c>
      <c r="M1330" s="148" t="s">
        <v>111</v>
      </c>
      <c r="N1330" s="148" t="s">
        <v>42</v>
      </c>
      <c r="O1330" s="149">
        <v>42893</v>
      </c>
      <c r="P1330" s="148" t="s">
        <v>1878</v>
      </c>
      <c r="Q1330" s="148">
        <v>0</v>
      </c>
      <c r="R1330" s="149" t="s">
        <v>33</v>
      </c>
      <c r="S1330" s="148">
        <v>145980</v>
      </c>
      <c r="T1330" s="148" t="s">
        <v>197</v>
      </c>
      <c r="U1330" s="149">
        <v>2018.14</v>
      </c>
      <c r="V1330" s="148" t="s">
        <v>197</v>
      </c>
      <c r="W1330" s="148">
        <v>145979.68867542388</v>
      </c>
      <c r="X1330" s="149" t="s">
        <v>100</v>
      </c>
      <c r="Y1330" s="148" t="s">
        <v>114</v>
      </c>
      <c r="Z1330" s="148">
        <v>2.02</v>
      </c>
      <c r="AA1330" s="149">
        <v>1</v>
      </c>
      <c r="AB1330" s="148" t="s">
        <v>630</v>
      </c>
      <c r="AC1330" s="148" t="s">
        <v>2042</v>
      </c>
      <c r="AD1330" s="149" t="s">
        <v>2043</v>
      </c>
      <c r="AE1330" s="148" t="s">
        <v>350</v>
      </c>
      <c r="AF1330" s="148"/>
      <c r="AG1330" s="149"/>
      <c r="AH1330" s="148"/>
      <c r="AI1330" s="148"/>
      <c r="AJ1330" s="149"/>
      <c r="AK1330" s="148" t="str">
        <f t="shared" si="60"/>
        <v>GFS</v>
      </c>
      <c r="AL1330" s="148" t="str">
        <f t="shared" si="61"/>
        <v>ICB</v>
      </c>
      <c r="AM1330" s="196" t="str">
        <f t="shared" si="62"/>
        <v>GFS/ICB</v>
      </c>
    </row>
    <row r="1331" spans="1:39" x14ac:dyDescent="0.25">
      <c r="A1331" s="195" t="str">
        <f>IF(ISERROR(MATCH(H1331,PriorMonth!H:H,0)),"New","Unresolved")</f>
        <v>Unresolved</v>
      </c>
      <c r="B1331" s="148">
        <v>8520</v>
      </c>
      <c r="C1331" s="149" t="s">
        <v>842</v>
      </c>
      <c r="D1331" s="148" t="s">
        <v>19</v>
      </c>
      <c r="E1331" s="148">
        <v>795</v>
      </c>
      <c r="F1331" s="149" t="s">
        <v>264</v>
      </c>
      <c r="G1331" s="148" t="s">
        <v>14</v>
      </c>
      <c r="H1331" s="148" t="s">
        <v>1628</v>
      </c>
      <c r="I1331" s="149" t="s">
        <v>57</v>
      </c>
      <c r="J1331" s="148" t="s">
        <v>381</v>
      </c>
      <c r="K1331" s="148">
        <v>42769</v>
      </c>
      <c r="L1331" s="149">
        <v>124</v>
      </c>
      <c r="M1331" s="148" t="s">
        <v>161</v>
      </c>
      <c r="N1331" s="148" t="s">
        <v>128</v>
      </c>
      <c r="O1331" s="149">
        <v>42831</v>
      </c>
      <c r="P1331" s="148" t="s">
        <v>838</v>
      </c>
      <c r="Q1331" s="148">
        <v>62</v>
      </c>
      <c r="R1331" s="149" t="s">
        <v>35</v>
      </c>
      <c r="S1331" s="148">
        <v>145479</v>
      </c>
      <c r="T1331" s="148" t="s">
        <v>197</v>
      </c>
      <c r="U1331" s="149">
        <v>2011.22</v>
      </c>
      <c r="V1331" s="148" t="s">
        <v>197</v>
      </c>
      <c r="W1331" s="148">
        <v>145479.13893871882</v>
      </c>
      <c r="X1331" s="149" t="s">
        <v>100</v>
      </c>
      <c r="Y1331" s="148" t="s">
        <v>114</v>
      </c>
      <c r="Z1331" s="148">
        <v>2.0099999999999998</v>
      </c>
      <c r="AA1331" s="149">
        <v>1</v>
      </c>
      <c r="AB1331" s="148" t="s">
        <v>630</v>
      </c>
      <c r="AC1331" s="148" t="s">
        <v>426</v>
      </c>
      <c r="AD1331" s="149" t="s">
        <v>361</v>
      </c>
      <c r="AE1331" s="148" t="s">
        <v>350</v>
      </c>
      <c r="AF1331" s="148"/>
      <c r="AG1331" s="149"/>
      <c r="AH1331" s="148"/>
      <c r="AI1331" s="148"/>
      <c r="AJ1331" s="149"/>
      <c r="AK1331" s="148" t="str">
        <f t="shared" si="60"/>
        <v>Non-GFS</v>
      </c>
      <c r="AL1331" s="148" t="str">
        <f t="shared" si="61"/>
        <v>Non- ICB</v>
      </c>
      <c r="AM1331" s="196" t="str">
        <f t="shared" si="62"/>
        <v>Non-GFS/Non- ICB</v>
      </c>
    </row>
    <row r="1332" spans="1:39" x14ac:dyDescent="0.25">
      <c r="A1332" s="195" t="str">
        <f>IF(ISERROR(MATCH(H1332,PriorMonth!H:H,0)),"New","Unresolved")</f>
        <v>Unresolved</v>
      </c>
      <c r="B1332" s="148">
        <v>8520</v>
      </c>
      <c r="C1332" s="149" t="s">
        <v>842</v>
      </c>
      <c r="D1332" s="148" t="s">
        <v>19</v>
      </c>
      <c r="E1332" s="148">
        <v>795</v>
      </c>
      <c r="F1332" s="149" t="s">
        <v>264</v>
      </c>
      <c r="G1332" s="148" t="s">
        <v>14</v>
      </c>
      <c r="H1332" s="148" t="s">
        <v>1633</v>
      </c>
      <c r="I1332" s="149" t="s">
        <v>57</v>
      </c>
      <c r="J1332" s="148" t="s">
        <v>381</v>
      </c>
      <c r="K1332" s="148">
        <v>42769</v>
      </c>
      <c r="L1332" s="149">
        <v>124</v>
      </c>
      <c r="M1332" s="148" t="s">
        <v>111</v>
      </c>
      <c r="N1332" s="148" t="s">
        <v>42</v>
      </c>
      <c r="O1332" s="149">
        <v>42831</v>
      </c>
      <c r="P1332" s="148" t="s">
        <v>838</v>
      </c>
      <c r="Q1332" s="148">
        <v>62</v>
      </c>
      <c r="R1332" s="149" t="s">
        <v>35</v>
      </c>
      <c r="S1332" s="148">
        <v>145667</v>
      </c>
      <c r="T1332" s="148" t="s">
        <v>197</v>
      </c>
      <c r="U1332" s="149">
        <v>2013.82</v>
      </c>
      <c r="V1332" s="148" t="s">
        <v>197</v>
      </c>
      <c r="W1332" s="148">
        <v>145667.20675886812</v>
      </c>
      <c r="X1332" s="149" t="s">
        <v>100</v>
      </c>
      <c r="Y1332" s="148" t="s">
        <v>114</v>
      </c>
      <c r="Z1332" s="148">
        <v>2.0099999999999998</v>
      </c>
      <c r="AA1332" s="149">
        <v>1</v>
      </c>
      <c r="AB1332" s="148" t="s">
        <v>630</v>
      </c>
      <c r="AC1332" s="148" t="s">
        <v>426</v>
      </c>
      <c r="AD1332" s="149" t="s">
        <v>361</v>
      </c>
      <c r="AE1332" s="148" t="s">
        <v>350</v>
      </c>
      <c r="AF1332" s="148"/>
      <c r="AG1332" s="149"/>
      <c r="AH1332" s="148"/>
      <c r="AI1332" s="148"/>
      <c r="AJ1332" s="149"/>
      <c r="AK1332" s="148" t="str">
        <f t="shared" si="60"/>
        <v>Non-GFS</v>
      </c>
      <c r="AL1332" s="148" t="str">
        <f t="shared" si="61"/>
        <v>Non- ICB</v>
      </c>
      <c r="AM1332" s="196" t="str">
        <f t="shared" si="62"/>
        <v>Non-GFS/Non- ICB</v>
      </c>
    </row>
    <row r="1333" spans="1:39" x14ac:dyDescent="0.25">
      <c r="A1333" s="195" t="str">
        <f>IF(ISERROR(MATCH(H1333,PriorMonth!H:H,0)),"New","Unresolved")</f>
        <v>Unresolved</v>
      </c>
      <c r="B1333" s="148">
        <v>283</v>
      </c>
      <c r="C1333" s="149" t="s">
        <v>109</v>
      </c>
      <c r="D1333" s="148" t="s">
        <v>14</v>
      </c>
      <c r="E1333" s="148">
        <v>8310</v>
      </c>
      <c r="F1333" s="149" t="s">
        <v>170</v>
      </c>
      <c r="G1333" s="148" t="s">
        <v>14</v>
      </c>
      <c r="H1333" s="148" t="s">
        <v>2003</v>
      </c>
      <c r="I1333" s="149" t="s">
        <v>55</v>
      </c>
      <c r="J1333" s="148" t="s">
        <v>131</v>
      </c>
      <c r="K1333" s="148">
        <v>42584</v>
      </c>
      <c r="L1333" s="149">
        <v>309</v>
      </c>
      <c r="M1333" s="148" t="s">
        <v>118</v>
      </c>
      <c r="N1333" s="148" t="s">
        <v>41</v>
      </c>
      <c r="O1333" s="149">
        <v>42859</v>
      </c>
      <c r="P1333" s="148" t="s">
        <v>1878</v>
      </c>
      <c r="Q1333" s="148">
        <v>34</v>
      </c>
      <c r="R1333" s="149" t="s">
        <v>34</v>
      </c>
      <c r="S1333" s="148">
        <v>2004</v>
      </c>
      <c r="T1333" s="148" t="s">
        <v>100</v>
      </c>
      <c r="U1333" s="149">
        <v>2004</v>
      </c>
      <c r="V1333" s="148" t="s">
        <v>100</v>
      </c>
      <c r="W1333" s="148">
        <v>2004</v>
      </c>
      <c r="X1333" s="149" t="s">
        <v>100</v>
      </c>
      <c r="Y1333" s="148" t="s">
        <v>107</v>
      </c>
      <c r="Z1333" s="148">
        <v>2</v>
      </c>
      <c r="AA1333" s="149">
        <v>1</v>
      </c>
      <c r="AB1333" s="148" t="s">
        <v>629</v>
      </c>
      <c r="AC1333" s="148" t="s">
        <v>420</v>
      </c>
      <c r="AD1333" s="149" t="s">
        <v>2004</v>
      </c>
      <c r="AE1333" s="148" t="s">
        <v>349</v>
      </c>
      <c r="AF1333" s="148"/>
      <c r="AG1333" s="149"/>
      <c r="AH1333" s="148"/>
      <c r="AI1333" s="148"/>
      <c r="AJ1333" s="149"/>
      <c r="AK1333" s="148" t="str">
        <f t="shared" si="60"/>
        <v>GFS</v>
      </c>
      <c r="AL1333" s="148" t="str">
        <f t="shared" si="61"/>
        <v>Non- ICB</v>
      </c>
      <c r="AM1333" s="196" t="str">
        <f t="shared" si="62"/>
        <v>GFS/Non- ICB</v>
      </c>
    </row>
    <row r="1334" spans="1:39" x14ac:dyDescent="0.25">
      <c r="A1334" s="195" t="str">
        <f>IF(ISERROR(MATCH(H1334,PriorMonth!H:H,0)),"New","Unresolved")</f>
        <v>Unresolved</v>
      </c>
      <c r="B1334" s="148">
        <v>8520</v>
      </c>
      <c r="C1334" s="149" t="s">
        <v>842</v>
      </c>
      <c r="D1334" s="148" t="s">
        <v>19</v>
      </c>
      <c r="E1334" s="148">
        <v>3011</v>
      </c>
      <c r="F1334" s="149" t="s">
        <v>164</v>
      </c>
      <c r="G1334" s="148" t="s">
        <v>22</v>
      </c>
      <c r="H1334" s="148" t="s">
        <v>953</v>
      </c>
      <c r="I1334" s="149" t="s">
        <v>57</v>
      </c>
      <c r="J1334" s="148" t="s">
        <v>271</v>
      </c>
      <c r="K1334" s="148">
        <v>42769</v>
      </c>
      <c r="L1334" s="149">
        <v>124</v>
      </c>
      <c r="M1334" s="148" t="s">
        <v>122</v>
      </c>
      <c r="N1334" s="148" t="s">
        <v>41</v>
      </c>
      <c r="O1334" s="149">
        <v>42776</v>
      </c>
      <c r="P1334" s="148" t="s">
        <v>838</v>
      </c>
      <c r="Q1334" s="148">
        <v>117</v>
      </c>
      <c r="R1334" s="149" t="s">
        <v>36</v>
      </c>
      <c r="S1334" s="148">
        <v>144817</v>
      </c>
      <c r="T1334" s="148" t="s">
        <v>197</v>
      </c>
      <c r="U1334" s="149">
        <v>2002.07</v>
      </c>
      <c r="V1334" s="148" t="s">
        <v>197</v>
      </c>
      <c r="W1334" s="148">
        <v>144817.28487934725</v>
      </c>
      <c r="X1334" s="149" t="s">
        <v>100</v>
      </c>
      <c r="Y1334" s="148" t="s">
        <v>114</v>
      </c>
      <c r="Z1334" s="148">
        <v>2</v>
      </c>
      <c r="AA1334" s="149">
        <v>1</v>
      </c>
      <c r="AB1334" s="148" t="s">
        <v>630</v>
      </c>
      <c r="AC1334" s="148" t="s">
        <v>635</v>
      </c>
      <c r="AD1334" s="149" t="s">
        <v>821</v>
      </c>
      <c r="AE1334" s="148" t="s">
        <v>350</v>
      </c>
      <c r="AF1334" s="148"/>
      <c r="AG1334" s="149"/>
      <c r="AH1334" s="148"/>
      <c r="AI1334" s="148"/>
      <c r="AJ1334" s="149"/>
      <c r="AK1334" s="148" t="str">
        <f t="shared" si="60"/>
        <v>Non-GFS</v>
      </c>
      <c r="AL1334" s="148" t="str">
        <f t="shared" si="61"/>
        <v>Non- ICB</v>
      </c>
      <c r="AM1334" s="196" t="str">
        <f t="shared" si="62"/>
        <v>Non-GFS/Non- ICB</v>
      </c>
    </row>
    <row r="1335" spans="1:39" x14ac:dyDescent="0.25">
      <c r="A1335" s="195" t="str">
        <f>IF(ISERROR(MATCH(H1335,PriorMonth!H:H,0)),"New","Unresolved")</f>
        <v>Unresolved</v>
      </c>
      <c r="B1335" s="148">
        <v>8520</v>
      </c>
      <c r="C1335" s="149" t="s">
        <v>842</v>
      </c>
      <c r="D1335" s="148" t="s">
        <v>19</v>
      </c>
      <c r="E1335" s="148">
        <v>1750</v>
      </c>
      <c r="F1335" s="149" t="s">
        <v>159</v>
      </c>
      <c r="G1335" s="148" t="s">
        <v>18</v>
      </c>
      <c r="H1335" s="148">
        <v>85200310087012</v>
      </c>
      <c r="I1335" s="149" t="s">
        <v>57</v>
      </c>
      <c r="J1335" s="148" t="s">
        <v>1754</v>
      </c>
      <c r="K1335" s="148">
        <v>42795</v>
      </c>
      <c r="L1335" s="149">
        <v>98</v>
      </c>
      <c r="M1335" s="148" t="s">
        <v>118</v>
      </c>
      <c r="N1335" s="148" t="s">
        <v>41</v>
      </c>
      <c r="O1335" s="149">
        <v>42831</v>
      </c>
      <c r="P1335" s="148" t="s">
        <v>838</v>
      </c>
      <c r="Q1335" s="148">
        <v>62</v>
      </c>
      <c r="R1335" s="149" t="s">
        <v>35</v>
      </c>
      <c r="S1335" s="148">
        <v>144557</v>
      </c>
      <c r="T1335" s="148" t="s">
        <v>197</v>
      </c>
      <c r="U1335" s="149">
        <v>1998.47</v>
      </c>
      <c r="V1335" s="148" t="s">
        <v>197</v>
      </c>
      <c r="W1335" s="148">
        <v>144556.88328221746</v>
      </c>
      <c r="X1335" s="149" t="s">
        <v>100</v>
      </c>
      <c r="Y1335" s="148" t="s">
        <v>114</v>
      </c>
      <c r="Z1335" s="148">
        <v>2</v>
      </c>
      <c r="AA1335" s="149">
        <v>1</v>
      </c>
      <c r="AB1335" s="148" t="s">
        <v>630</v>
      </c>
      <c r="AC1335" s="148" t="s">
        <v>949</v>
      </c>
      <c r="AD1335" s="149" t="s">
        <v>1748</v>
      </c>
      <c r="AE1335" s="148" t="s">
        <v>350</v>
      </c>
      <c r="AF1335" s="148"/>
      <c r="AG1335" s="149"/>
      <c r="AH1335" s="148"/>
      <c r="AI1335" s="148"/>
      <c r="AJ1335" s="149"/>
      <c r="AK1335" s="148" t="str">
        <f t="shared" si="60"/>
        <v>GFS</v>
      </c>
      <c r="AL1335" s="148" t="str">
        <f t="shared" si="61"/>
        <v>Non- ICB</v>
      </c>
      <c r="AM1335" s="196" t="str">
        <f t="shared" si="62"/>
        <v>GFS/Non- ICB</v>
      </c>
    </row>
    <row r="1336" spans="1:39" x14ac:dyDescent="0.25">
      <c r="A1336" s="195" t="str">
        <f>IF(ISERROR(MATCH(H1336,PriorMonth!H:H,0)),"New","Unresolved")</f>
        <v>Unresolved</v>
      </c>
      <c r="B1336" s="148">
        <v>8520</v>
      </c>
      <c r="C1336" s="149" t="s">
        <v>842</v>
      </c>
      <c r="D1336" s="148" t="s">
        <v>19</v>
      </c>
      <c r="E1336" s="148">
        <v>199</v>
      </c>
      <c r="F1336" s="149" t="s">
        <v>137</v>
      </c>
      <c r="G1336" s="148" t="s">
        <v>22</v>
      </c>
      <c r="H1336" s="148">
        <v>85201110011067</v>
      </c>
      <c r="I1336" s="149" t="s">
        <v>538</v>
      </c>
      <c r="J1336" s="148" t="s">
        <v>68</v>
      </c>
      <c r="K1336" s="148">
        <v>42795</v>
      </c>
      <c r="L1336" s="149">
        <v>98</v>
      </c>
      <c r="M1336" s="148" t="s">
        <v>118</v>
      </c>
      <c r="N1336" s="148" t="s">
        <v>41</v>
      </c>
      <c r="O1336" s="149">
        <v>42860</v>
      </c>
      <c r="P1336" s="148" t="s">
        <v>1878</v>
      </c>
      <c r="Q1336" s="148">
        <v>33</v>
      </c>
      <c r="R1336" s="149" t="s">
        <v>34</v>
      </c>
      <c r="S1336" s="148">
        <v>144000</v>
      </c>
      <c r="T1336" s="148" t="s">
        <v>197</v>
      </c>
      <c r="U1336" s="149">
        <v>1990.77</v>
      </c>
      <c r="V1336" s="148" t="s">
        <v>197</v>
      </c>
      <c r="W1336" s="148">
        <v>143999.91319946761</v>
      </c>
      <c r="X1336" s="149" t="s">
        <v>100</v>
      </c>
      <c r="Y1336" s="148" t="s">
        <v>114</v>
      </c>
      <c r="Z1336" s="148">
        <v>1.99</v>
      </c>
      <c r="AA1336" s="149">
        <v>1</v>
      </c>
      <c r="AB1336" s="148" t="s">
        <v>630</v>
      </c>
      <c r="AC1336" s="148" t="s">
        <v>446</v>
      </c>
      <c r="AD1336" s="149" t="s">
        <v>363</v>
      </c>
      <c r="AE1336" s="148" t="s">
        <v>350</v>
      </c>
      <c r="AF1336" s="148"/>
      <c r="AG1336" s="149"/>
      <c r="AH1336" s="148"/>
      <c r="AI1336" s="148"/>
      <c r="AJ1336" s="149"/>
      <c r="AK1336" s="148" t="str">
        <f t="shared" si="60"/>
        <v>GFS</v>
      </c>
      <c r="AL1336" s="148" t="str">
        <f t="shared" si="61"/>
        <v>Non- ICB</v>
      </c>
      <c r="AM1336" s="196" t="str">
        <f t="shared" si="62"/>
        <v>GFS/Non- ICB</v>
      </c>
    </row>
    <row r="1337" spans="1:39" x14ac:dyDescent="0.25">
      <c r="A1337" s="195" t="str">
        <f>IF(ISERROR(MATCH(H1337,PriorMonth!H:H,0)),"New","Unresolved")</f>
        <v>Unresolved</v>
      </c>
      <c r="B1337" s="148">
        <v>8520</v>
      </c>
      <c r="C1337" s="149" t="s">
        <v>842</v>
      </c>
      <c r="D1337" s="148" t="s">
        <v>19</v>
      </c>
      <c r="E1337" s="148">
        <v>260</v>
      </c>
      <c r="F1337" s="149" t="s">
        <v>113</v>
      </c>
      <c r="G1337" s="148" t="s">
        <v>23</v>
      </c>
      <c r="H1337" s="148" t="s">
        <v>1591</v>
      </c>
      <c r="I1337" s="149" t="s">
        <v>54</v>
      </c>
      <c r="J1337" s="148" t="s">
        <v>381</v>
      </c>
      <c r="K1337" s="148">
        <v>42768</v>
      </c>
      <c r="L1337" s="149">
        <v>125</v>
      </c>
      <c r="M1337" s="148" t="s">
        <v>127</v>
      </c>
      <c r="N1337" s="148" t="s">
        <v>128</v>
      </c>
      <c r="O1337" s="149">
        <v>42831</v>
      </c>
      <c r="P1337" s="148" t="s">
        <v>838</v>
      </c>
      <c r="Q1337" s="148">
        <v>62</v>
      </c>
      <c r="R1337" s="149" t="s">
        <v>35</v>
      </c>
      <c r="S1337" s="148">
        <v>142673</v>
      </c>
      <c r="T1337" s="148" t="s">
        <v>197</v>
      </c>
      <c r="U1337" s="149">
        <v>1972.43</v>
      </c>
      <c r="V1337" s="148" t="s">
        <v>197</v>
      </c>
      <c r="W1337" s="148">
        <v>142673.31172964527</v>
      </c>
      <c r="X1337" s="149" t="s">
        <v>100</v>
      </c>
      <c r="Y1337" s="148" t="s">
        <v>114</v>
      </c>
      <c r="Z1337" s="148">
        <v>1.97</v>
      </c>
      <c r="AA1337" s="149">
        <v>1</v>
      </c>
      <c r="AB1337" s="148" t="s">
        <v>630</v>
      </c>
      <c r="AC1337" s="148" t="s">
        <v>681</v>
      </c>
      <c r="AD1337" s="149" t="s">
        <v>354</v>
      </c>
      <c r="AE1337" s="148" t="s">
        <v>350</v>
      </c>
      <c r="AF1337" s="148"/>
      <c r="AG1337" s="149"/>
      <c r="AH1337" s="148"/>
      <c r="AI1337" s="148"/>
      <c r="AJ1337" s="149"/>
      <c r="AK1337" s="148" t="str">
        <f t="shared" si="60"/>
        <v>Non-GFS</v>
      </c>
      <c r="AL1337" s="148" t="str">
        <f t="shared" si="61"/>
        <v>Non- ICB</v>
      </c>
      <c r="AM1337" s="196" t="str">
        <f t="shared" si="62"/>
        <v>Non-GFS/Non- ICB</v>
      </c>
    </row>
    <row r="1338" spans="1:39" x14ac:dyDescent="0.25">
      <c r="A1338" s="195" t="str">
        <f>IF(ISERROR(MATCH(H1338,PriorMonth!H:H,0)),"New","Unresolved")</f>
        <v>Unresolved</v>
      </c>
      <c r="B1338" s="148">
        <v>8520</v>
      </c>
      <c r="C1338" s="149" t="s">
        <v>842</v>
      </c>
      <c r="D1338" s="148" t="s">
        <v>19</v>
      </c>
      <c r="E1338" s="148">
        <v>3011</v>
      </c>
      <c r="F1338" s="149" t="s">
        <v>164</v>
      </c>
      <c r="G1338" s="148" t="s">
        <v>22</v>
      </c>
      <c r="H1338" s="148" t="s">
        <v>954</v>
      </c>
      <c r="I1338" s="149" t="s">
        <v>54</v>
      </c>
      <c r="J1338" s="148" t="s">
        <v>271</v>
      </c>
      <c r="K1338" s="148">
        <v>42769</v>
      </c>
      <c r="L1338" s="149">
        <v>124</v>
      </c>
      <c r="M1338" s="148" t="s">
        <v>122</v>
      </c>
      <c r="N1338" s="148" t="s">
        <v>41</v>
      </c>
      <c r="O1338" s="149">
        <v>42776</v>
      </c>
      <c r="P1338" s="148" t="s">
        <v>838</v>
      </c>
      <c r="Q1338" s="148">
        <v>117</v>
      </c>
      <c r="R1338" s="149" t="s">
        <v>36</v>
      </c>
      <c r="S1338" s="148">
        <v>142163</v>
      </c>
      <c r="T1338" s="148" t="s">
        <v>197</v>
      </c>
      <c r="U1338" s="149">
        <v>1965.38</v>
      </c>
      <c r="V1338" s="148" t="s">
        <v>197</v>
      </c>
      <c r="W1338" s="148">
        <v>142163.35860193276</v>
      </c>
      <c r="X1338" s="149" t="s">
        <v>100</v>
      </c>
      <c r="Y1338" s="148" t="s">
        <v>114</v>
      </c>
      <c r="Z1338" s="148">
        <v>1.97</v>
      </c>
      <c r="AA1338" s="149">
        <v>1</v>
      </c>
      <c r="AB1338" s="148" t="s">
        <v>630</v>
      </c>
      <c r="AC1338" s="148" t="s">
        <v>635</v>
      </c>
      <c r="AD1338" s="149" t="s">
        <v>821</v>
      </c>
      <c r="AE1338" s="148" t="s">
        <v>350</v>
      </c>
      <c r="AF1338" s="148"/>
      <c r="AG1338" s="149"/>
      <c r="AH1338" s="148"/>
      <c r="AI1338" s="148"/>
      <c r="AJ1338" s="149"/>
      <c r="AK1338" s="148" t="str">
        <f t="shared" si="60"/>
        <v>Non-GFS</v>
      </c>
      <c r="AL1338" s="148" t="str">
        <f t="shared" si="61"/>
        <v>Non- ICB</v>
      </c>
      <c r="AM1338" s="196" t="str">
        <f t="shared" si="62"/>
        <v>Non-GFS/Non- ICB</v>
      </c>
    </row>
    <row r="1339" spans="1:39" x14ac:dyDescent="0.25">
      <c r="A1339" s="195" t="str">
        <f>IF(ISERROR(MATCH(H1339,PriorMonth!H:H,0)),"New","Unresolved")</f>
        <v>Unresolved</v>
      </c>
      <c r="B1339" s="148">
        <v>8520</v>
      </c>
      <c r="C1339" s="149" t="s">
        <v>842</v>
      </c>
      <c r="D1339" s="148" t="s">
        <v>19</v>
      </c>
      <c r="E1339" s="148">
        <v>199</v>
      </c>
      <c r="F1339" s="149" t="s">
        <v>137</v>
      </c>
      <c r="G1339" s="148" t="s">
        <v>22</v>
      </c>
      <c r="H1339" s="148">
        <v>85200410038975</v>
      </c>
      <c r="I1339" s="149" t="s">
        <v>54</v>
      </c>
      <c r="J1339" s="148" t="s">
        <v>575</v>
      </c>
      <c r="K1339" s="148">
        <v>42614</v>
      </c>
      <c r="L1339" s="149">
        <v>279</v>
      </c>
      <c r="M1339" s="148" t="s">
        <v>111</v>
      </c>
      <c r="N1339" s="148" t="s">
        <v>42</v>
      </c>
      <c r="O1339" s="149">
        <v>42681</v>
      </c>
      <c r="P1339" s="148" t="s">
        <v>651</v>
      </c>
      <c r="Q1339" s="148">
        <v>212</v>
      </c>
      <c r="R1339" s="149" t="s">
        <v>37</v>
      </c>
      <c r="S1339" s="148">
        <v>140778</v>
      </c>
      <c r="T1339" s="148" t="s">
        <v>197</v>
      </c>
      <c r="U1339" s="149">
        <v>1946.23</v>
      </c>
      <c r="V1339" s="148" t="s">
        <v>197</v>
      </c>
      <c r="W1339" s="148">
        <v>140778.1667727562</v>
      </c>
      <c r="X1339" s="149" t="s">
        <v>100</v>
      </c>
      <c r="Y1339" s="148" t="s">
        <v>114</v>
      </c>
      <c r="Z1339" s="148">
        <v>1.95</v>
      </c>
      <c r="AA1339" s="149">
        <v>1</v>
      </c>
      <c r="AB1339" s="148" t="s">
        <v>630</v>
      </c>
      <c r="AC1339" s="148" t="s">
        <v>484</v>
      </c>
      <c r="AD1339" s="149" t="s">
        <v>396</v>
      </c>
      <c r="AE1339" s="148" t="s">
        <v>350</v>
      </c>
      <c r="AF1339" s="148"/>
      <c r="AG1339" s="149"/>
      <c r="AH1339" s="148"/>
      <c r="AI1339" s="148"/>
      <c r="AJ1339" s="149"/>
      <c r="AK1339" s="148" t="str">
        <f t="shared" si="60"/>
        <v>GFS</v>
      </c>
      <c r="AL1339" s="148" t="str">
        <f t="shared" si="61"/>
        <v>Non- ICB</v>
      </c>
      <c r="AM1339" s="196" t="str">
        <f t="shared" si="62"/>
        <v>GFS/Non- ICB</v>
      </c>
    </row>
    <row r="1340" spans="1:39" x14ac:dyDescent="0.25">
      <c r="A1340" s="195" t="str">
        <f>IF(ISERROR(MATCH(H1340,PriorMonth!H:H,0)),"New","Unresolved")</f>
        <v>Unresolved</v>
      </c>
      <c r="B1340" s="148">
        <v>8520</v>
      </c>
      <c r="C1340" s="149" t="s">
        <v>842</v>
      </c>
      <c r="D1340" s="148" t="s">
        <v>19</v>
      </c>
      <c r="E1340" s="148">
        <v>199</v>
      </c>
      <c r="F1340" s="149" t="s">
        <v>137</v>
      </c>
      <c r="G1340" s="148" t="s">
        <v>22</v>
      </c>
      <c r="H1340" s="148">
        <v>85200410038978</v>
      </c>
      <c r="I1340" s="149" t="s">
        <v>54</v>
      </c>
      <c r="J1340" s="148" t="s">
        <v>575</v>
      </c>
      <c r="K1340" s="148">
        <v>42614</v>
      </c>
      <c r="L1340" s="149">
        <v>279</v>
      </c>
      <c r="M1340" s="148" t="s">
        <v>111</v>
      </c>
      <c r="N1340" s="148" t="s">
        <v>42</v>
      </c>
      <c r="O1340" s="149">
        <v>42681</v>
      </c>
      <c r="P1340" s="148" t="s">
        <v>651</v>
      </c>
      <c r="Q1340" s="148">
        <v>212</v>
      </c>
      <c r="R1340" s="149" t="s">
        <v>37</v>
      </c>
      <c r="S1340" s="148">
        <v>140778</v>
      </c>
      <c r="T1340" s="148" t="s">
        <v>197</v>
      </c>
      <c r="U1340" s="149">
        <v>1946.23</v>
      </c>
      <c r="V1340" s="148" t="s">
        <v>197</v>
      </c>
      <c r="W1340" s="148">
        <v>140778.1667727562</v>
      </c>
      <c r="X1340" s="149" t="s">
        <v>100</v>
      </c>
      <c r="Y1340" s="148" t="s">
        <v>114</v>
      </c>
      <c r="Z1340" s="148">
        <v>1.95</v>
      </c>
      <c r="AA1340" s="149">
        <v>1</v>
      </c>
      <c r="AB1340" s="148" t="s">
        <v>630</v>
      </c>
      <c r="AC1340" s="148" t="s">
        <v>484</v>
      </c>
      <c r="AD1340" s="149" t="s">
        <v>396</v>
      </c>
      <c r="AE1340" s="148" t="s">
        <v>350</v>
      </c>
      <c r="AF1340" s="148"/>
      <c r="AG1340" s="149"/>
      <c r="AH1340" s="148"/>
      <c r="AI1340" s="148"/>
      <c r="AJ1340" s="149"/>
      <c r="AK1340" s="148" t="str">
        <f t="shared" si="60"/>
        <v>GFS</v>
      </c>
      <c r="AL1340" s="148" t="str">
        <f t="shared" si="61"/>
        <v>Non- ICB</v>
      </c>
      <c r="AM1340" s="196" t="str">
        <f t="shared" si="62"/>
        <v>GFS/Non- ICB</v>
      </c>
    </row>
    <row r="1341" spans="1:39" x14ac:dyDescent="0.25">
      <c r="A1341" s="195" t="str">
        <f>IF(ISERROR(MATCH(H1341,PriorMonth!H:H,0)),"New","Unresolved")</f>
        <v>Unresolved</v>
      </c>
      <c r="B1341" s="148">
        <v>8520</v>
      </c>
      <c r="C1341" s="149" t="s">
        <v>842</v>
      </c>
      <c r="D1341" s="148" t="s">
        <v>19</v>
      </c>
      <c r="E1341" s="148">
        <v>199</v>
      </c>
      <c r="F1341" s="149" t="s">
        <v>137</v>
      </c>
      <c r="G1341" s="148" t="s">
        <v>22</v>
      </c>
      <c r="H1341" s="148">
        <v>85200410038979</v>
      </c>
      <c r="I1341" s="149" t="s">
        <v>54</v>
      </c>
      <c r="J1341" s="148" t="s">
        <v>575</v>
      </c>
      <c r="K1341" s="148">
        <v>42614</v>
      </c>
      <c r="L1341" s="149">
        <v>279</v>
      </c>
      <c r="M1341" s="148" t="s">
        <v>111</v>
      </c>
      <c r="N1341" s="148" t="s">
        <v>42</v>
      </c>
      <c r="O1341" s="149">
        <v>42681</v>
      </c>
      <c r="P1341" s="148" t="s">
        <v>651</v>
      </c>
      <c r="Q1341" s="148">
        <v>212</v>
      </c>
      <c r="R1341" s="149" t="s">
        <v>37</v>
      </c>
      <c r="S1341" s="148">
        <v>140778</v>
      </c>
      <c r="T1341" s="148" t="s">
        <v>197</v>
      </c>
      <c r="U1341" s="149">
        <v>1946.23</v>
      </c>
      <c r="V1341" s="148" t="s">
        <v>197</v>
      </c>
      <c r="W1341" s="148">
        <v>140778.1667727562</v>
      </c>
      <c r="X1341" s="149" t="s">
        <v>100</v>
      </c>
      <c r="Y1341" s="148" t="s">
        <v>114</v>
      </c>
      <c r="Z1341" s="148">
        <v>1.95</v>
      </c>
      <c r="AA1341" s="149">
        <v>1</v>
      </c>
      <c r="AB1341" s="148" t="s">
        <v>630</v>
      </c>
      <c r="AC1341" s="148" t="s">
        <v>484</v>
      </c>
      <c r="AD1341" s="149" t="s">
        <v>396</v>
      </c>
      <c r="AE1341" s="148" t="s">
        <v>350</v>
      </c>
      <c r="AF1341" s="148"/>
      <c r="AG1341" s="149"/>
      <c r="AH1341" s="148"/>
      <c r="AI1341" s="148"/>
      <c r="AJ1341" s="149"/>
      <c r="AK1341" s="148" t="str">
        <f t="shared" si="60"/>
        <v>GFS</v>
      </c>
      <c r="AL1341" s="148" t="str">
        <f t="shared" si="61"/>
        <v>Non- ICB</v>
      </c>
      <c r="AM1341" s="196" t="str">
        <f t="shared" si="62"/>
        <v>GFS/Non- ICB</v>
      </c>
    </row>
    <row r="1342" spans="1:39" x14ac:dyDescent="0.25">
      <c r="A1342" s="195" t="str">
        <f>IF(ISERROR(MATCH(H1342,PriorMonth!H:H,0)),"New","Unresolved")</f>
        <v>Unresolved</v>
      </c>
      <c r="B1342" s="148">
        <v>8520</v>
      </c>
      <c r="C1342" s="149" t="s">
        <v>842</v>
      </c>
      <c r="D1342" s="148" t="s">
        <v>19</v>
      </c>
      <c r="E1342" s="148">
        <v>1845</v>
      </c>
      <c r="F1342" s="149" t="s">
        <v>115</v>
      </c>
      <c r="G1342" s="148" t="s">
        <v>19</v>
      </c>
      <c r="H1342" s="148">
        <v>85201810009548</v>
      </c>
      <c r="I1342" s="149" t="s">
        <v>54</v>
      </c>
      <c r="J1342" s="148" t="s">
        <v>575</v>
      </c>
      <c r="K1342" s="148">
        <v>42773</v>
      </c>
      <c r="L1342" s="149">
        <v>120</v>
      </c>
      <c r="M1342" s="148" t="s">
        <v>158</v>
      </c>
      <c r="N1342" s="148" t="s">
        <v>41</v>
      </c>
      <c r="O1342" s="149">
        <v>42776</v>
      </c>
      <c r="P1342" s="148" t="s">
        <v>838</v>
      </c>
      <c r="Q1342" s="148">
        <v>117</v>
      </c>
      <c r="R1342" s="149" t="s">
        <v>36</v>
      </c>
      <c r="S1342" s="148">
        <v>140732.79</v>
      </c>
      <c r="T1342" s="148" t="s">
        <v>197</v>
      </c>
      <c r="U1342" s="149">
        <v>1945.6</v>
      </c>
      <c r="V1342" s="148" t="s">
        <v>197</v>
      </c>
      <c r="W1342" s="148">
        <v>140732.59649325849</v>
      </c>
      <c r="X1342" s="149" t="s">
        <v>100</v>
      </c>
      <c r="Y1342" s="148" t="s">
        <v>107</v>
      </c>
      <c r="Z1342" s="148">
        <v>1.95</v>
      </c>
      <c r="AA1342" s="149">
        <v>1</v>
      </c>
      <c r="AB1342" s="148" t="s">
        <v>630</v>
      </c>
      <c r="AC1342" s="148" t="s">
        <v>633</v>
      </c>
      <c r="AD1342" s="149" t="s">
        <v>359</v>
      </c>
      <c r="AE1342" s="148" t="s">
        <v>350</v>
      </c>
      <c r="AF1342" s="148"/>
      <c r="AG1342" s="149"/>
      <c r="AH1342" s="148"/>
      <c r="AI1342" s="148"/>
      <c r="AJ1342" s="149"/>
      <c r="AK1342" s="148" t="str">
        <f t="shared" si="60"/>
        <v>GFS</v>
      </c>
      <c r="AL1342" s="148" t="str">
        <f t="shared" si="61"/>
        <v>Non- ICB</v>
      </c>
      <c r="AM1342" s="196" t="str">
        <f t="shared" si="62"/>
        <v>GFS/Non- ICB</v>
      </c>
    </row>
    <row r="1343" spans="1:39" x14ac:dyDescent="0.25">
      <c r="A1343" s="195" t="str">
        <f>IF(ISERROR(MATCH(H1343,PriorMonth!H:H,0)),"New","Unresolved")</f>
        <v>Unresolved</v>
      </c>
      <c r="B1343" s="148">
        <v>8520</v>
      </c>
      <c r="C1343" s="149" t="s">
        <v>842</v>
      </c>
      <c r="D1343" s="148" t="s">
        <v>19</v>
      </c>
      <c r="E1343" s="148">
        <v>3071</v>
      </c>
      <c r="F1343" s="149" t="s">
        <v>139</v>
      </c>
      <c r="G1343" s="148" t="s">
        <v>21</v>
      </c>
      <c r="H1343" s="148" t="s">
        <v>978</v>
      </c>
      <c r="I1343" s="149" t="s">
        <v>59</v>
      </c>
      <c r="J1343" s="148" t="s">
        <v>271</v>
      </c>
      <c r="K1343" s="148">
        <v>42769</v>
      </c>
      <c r="L1343" s="149">
        <v>124</v>
      </c>
      <c r="M1343" s="148" t="s">
        <v>111</v>
      </c>
      <c r="N1343" s="148" t="s">
        <v>42</v>
      </c>
      <c r="O1343" s="149">
        <v>42775</v>
      </c>
      <c r="P1343" s="148" t="s">
        <v>838</v>
      </c>
      <c r="Q1343" s="148">
        <v>118</v>
      </c>
      <c r="R1343" s="149" t="s">
        <v>36</v>
      </c>
      <c r="S1343" s="148">
        <v>140564</v>
      </c>
      <c r="T1343" s="148" t="s">
        <v>197</v>
      </c>
      <c r="U1343" s="149">
        <v>1943.27</v>
      </c>
      <c r="V1343" s="148" t="s">
        <v>197</v>
      </c>
      <c r="W1343" s="148">
        <v>140564.05879289392</v>
      </c>
      <c r="X1343" s="149" t="s">
        <v>100</v>
      </c>
      <c r="Y1343" s="148" t="s">
        <v>114</v>
      </c>
      <c r="Z1343" s="148">
        <v>1.94</v>
      </c>
      <c r="AA1343" s="149">
        <v>1</v>
      </c>
      <c r="AB1343" s="148" t="s">
        <v>630</v>
      </c>
      <c r="AC1343" s="148" t="s">
        <v>497</v>
      </c>
      <c r="AD1343" s="149" t="s">
        <v>973</v>
      </c>
      <c r="AE1343" s="148" t="s">
        <v>350</v>
      </c>
      <c r="AF1343" s="148"/>
      <c r="AG1343" s="149"/>
      <c r="AH1343" s="148"/>
      <c r="AI1343" s="148"/>
      <c r="AJ1343" s="149"/>
      <c r="AK1343" s="148" t="str">
        <f t="shared" si="60"/>
        <v>Non-GFS</v>
      </c>
      <c r="AL1343" s="148" t="str">
        <f t="shared" si="61"/>
        <v>Non- ICB</v>
      </c>
      <c r="AM1343" s="196" t="str">
        <f t="shared" si="62"/>
        <v>Non-GFS/Non- ICB</v>
      </c>
    </row>
    <row r="1344" spans="1:39" x14ac:dyDescent="0.25">
      <c r="A1344" s="195" t="str">
        <f>IF(ISERROR(MATCH(H1344,PriorMonth!H:H,0)),"New","Unresolved")</f>
        <v>Unresolved</v>
      </c>
      <c r="B1344" s="148">
        <v>8520</v>
      </c>
      <c r="C1344" s="149" t="s">
        <v>842</v>
      </c>
      <c r="D1344" s="148" t="s">
        <v>19</v>
      </c>
      <c r="E1344" s="148">
        <v>199</v>
      </c>
      <c r="F1344" s="149" t="s">
        <v>137</v>
      </c>
      <c r="G1344" s="148" t="s">
        <v>22</v>
      </c>
      <c r="H1344" s="148">
        <v>85200330013923</v>
      </c>
      <c r="I1344" s="149" t="s">
        <v>537</v>
      </c>
      <c r="J1344" s="148" t="s">
        <v>311</v>
      </c>
      <c r="K1344" s="148">
        <v>42727</v>
      </c>
      <c r="L1344" s="149">
        <v>166</v>
      </c>
      <c r="M1344" s="148" t="s">
        <v>111</v>
      </c>
      <c r="N1344" s="148" t="s">
        <v>42</v>
      </c>
      <c r="O1344" s="149">
        <v>42797</v>
      </c>
      <c r="P1344" s="148" t="s">
        <v>838</v>
      </c>
      <c r="Q1344" s="148">
        <v>96</v>
      </c>
      <c r="R1344" s="149" t="s">
        <v>36</v>
      </c>
      <c r="S1344" s="148">
        <v>138766</v>
      </c>
      <c r="T1344" s="148" t="s">
        <v>197</v>
      </c>
      <c r="U1344" s="149">
        <v>1918.41</v>
      </c>
      <c r="V1344" s="148" t="s">
        <v>197</v>
      </c>
      <c r="W1344" s="148">
        <v>138765.84109715873</v>
      </c>
      <c r="X1344" s="149" t="s">
        <v>100</v>
      </c>
      <c r="Y1344" s="148" t="s">
        <v>114</v>
      </c>
      <c r="Z1344" s="148">
        <v>1.92</v>
      </c>
      <c r="AA1344" s="149">
        <v>1</v>
      </c>
      <c r="AB1344" s="148" t="s">
        <v>630</v>
      </c>
      <c r="AC1344" s="148" t="s">
        <v>484</v>
      </c>
      <c r="AD1344" s="149" t="s">
        <v>396</v>
      </c>
      <c r="AE1344" s="148" t="s">
        <v>350</v>
      </c>
      <c r="AF1344" s="148"/>
      <c r="AG1344" s="149"/>
      <c r="AH1344" s="148"/>
      <c r="AI1344" s="148"/>
      <c r="AJ1344" s="149"/>
      <c r="AK1344" s="148" t="str">
        <f t="shared" si="60"/>
        <v>GFS</v>
      </c>
      <c r="AL1344" s="148" t="str">
        <f t="shared" si="61"/>
        <v>Non- ICB</v>
      </c>
      <c r="AM1344" s="196" t="str">
        <f t="shared" si="62"/>
        <v>GFS/Non- ICB</v>
      </c>
    </row>
    <row r="1345" spans="1:39" x14ac:dyDescent="0.25">
      <c r="A1345" s="195" t="str">
        <f>IF(ISERROR(MATCH(H1345,PriorMonth!H:H,0)),"New","Unresolved")</f>
        <v>New</v>
      </c>
      <c r="B1345" s="148">
        <v>8520</v>
      </c>
      <c r="C1345" s="149" t="s">
        <v>842</v>
      </c>
      <c r="D1345" s="148" t="s">
        <v>19</v>
      </c>
      <c r="E1345" s="148">
        <v>247</v>
      </c>
      <c r="F1345" s="149" t="s">
        <v>198</v>
      </c>
      <c r="G1345" s="148" t="s">
        <v>23</v>
      </c>
      <c r="H1345" s="148">
        <v>85200610007375</v>
      </c>
      <c r="I1345" s="149" t="s">
        <v>59</v>
      </c>
      <c r="J1345" s="148" t="s">
        <v>320</v>
      </c>
      <c r="K1345" s="148">
        <v>42829</v>
      </c>
      <c r="L1345" s="149">
        <v>64</v>
      </c>
      <c r="M1345" s="148" t="s">
        <v>111</v>
      </c>
      <c r="N1345" s="148" t="s">
        <v>42</v>
      </c>
      <c r="O1345" s="149">
        <v>42893</v>
      </c>
      <c r="P1345" s="148" t="s">
        <v>1878</v>
      </c>
      <c r="Q1345" s="148">
        <v>0</v>
      </c>
      <c r="R1345" s="149" t="s">
        <v>33</v>
      </c>
      <c r="S1345" s="148">
        <v>138699.81</v>
      </c>
      <c r="T1345" s="148" t="s">
        <v>197</v>
      </c>
      <c r="U1345" s="149">
        <v>1917.5</v>
      </c>
      <c r="V1345" s="148" t="s">
        <v>197</v>
      </c>
      <c r="W1345" s="148">
        <v>138700.01736010649</v>
      </c>
      <c r="X1345" s="149" t="s">
        <v>100</v>
      </c>
      <c r="Y1345" s="148" t="s">
        <v>114</v>
      </c>
      <c r="Z1345" s="148">
        <v>1.92</v>
      </c>
      <c r="AA1345" s="149">
        <v>1</v>
      </c>
      <c r="AB1345" s="148" t="s">
        <v>630</v>
      </c>
      <c r="AC1345" s="148" t="s">
        <v>915</v>
      </c>
      <c r="AD1345" s="149" t="s">
        <v>1280</v>
      </c>
      <c r="AE1345" s="148" t="s">
        <v>350</v>
      </c>
      <c r="AF1345" s="148"/>
      <c r="AG1345" s="149"/>
      <c r="AH1345" s="148"/>
      <c r="AI1345" s="148"/>
      <c r="AJ1345" s="149"/>
      <c r="AK1345" s="148" t="str">
        <f t="shared" si="60"/>
        <v>GFS</v>
      </c>
      <c r="AL1345" s="148" t="str">
        <f t="shared" si="61"/>
        <v>Non- ICB</v>
      </c>
      <c r="AM1345" s="196" t="str">
        <f t="shared" si="62"/>
        <v>GFS/Non- ICB</v>
      </c>
    </row>
    <row r="1346" spans="1:39" x14ac:dyDescent="0.25">
      <c r="A1346" s="195" t="str">
        <f>IF(ISERROR(MATCH(H1346,PriorMonth!H:H,0)),"New","Unresolved")</f>
        <v>New</v>
      </c>
      <c r="B1346" s="148">
        <v>95</v>
      </c>
      <c r="C1346" s="149" t="s">
        <v>153</v>
      </c>
      <c r="D1346" s="148" t="s">
        <v>17</v>
      </c>
      <c r="E1346" s="148">
        <v>8110</v>
      </c>
      <c r="F1346" s="149" t="s">
        <v>116</v>
      </c>
      <c r="G1346" s="148" t="s">
        <v>15</v>
      </c>
      <c r="H1346" s="148">
        <v>950110010985</v>
      </c>
      <c r="I1346" s="149" t="s">
        <v>58</v>
      </c>
      <c r="J1346" s="148" t="s">
        <v>195</v>
      </c>
      <c r="K1346" s="148">
        <v>42821</v>
      </c>
      <c r="L1346" s="149">
        <v>72</v>
      </c>
      <c r="M1346" s="148" t="s">
        <v>118</v>
      </c>
      <c r="N1346" s="148" t="s">
        <v>41</v>
      </c>
      <c r="O1346" s="149">
        <v>42892</v>
      </c>
      <c r="P1346" s="148" t="s">
        <v>1878</v>
      </c>
      <c r="Q1346" s="148">
        <v>1</v>
      </c>
      <c r="R1346" s="149" t="s">
        <v>33</v>
      </c>
      <c r="S1346" s="148">
        <v>1909.5</v>
      </c>
      <c r="T1346" s="148" t="s">
        <v>100</v>
      </c>
      <c r="U1346" s="149">
        <v>1909.5</v>
      </c>
      <c r="V1346" s="148" t="s">
        <v>100</v>
      </c>
      <c r="W1346" s="148">
        <v>1909.5</v>
      </c>
      <c r="X1346" s="149" t="s">
        <v>100</v>
      </c>
      <c r="Y1346" s="148" t="s">
        <v>114</v>
      </c>
      <c r="Z1346" s="148">
        <v>1.91</v>
      </c>
      <c r="AA1346" s="149">
        <v>1</v>
      </c>
      <c r="AB1346" s="148" t="s">
        <v>629</v>
      </c>
      <c r="AC1346" s="148" t="s">
        <v>447</v>
      </c>
      <c r="AD1346" s="149" t="s">
        <v>2731</v>
      </c>
      <c r="AE1346" s="148" t="s">
        <v>349</v>
      </c>
      <c r="AF1346" s="148"/>
      <c r="AG1346" s="149"/>
      <c r="AH1346" s="148"/>
      <c r="AI1346" s="148"/>
      <c r="AJ1346" s="149"/>
      <c r="AK1346" s="148" t="str">
        <f t="shared" ref="AK1346:AK1409" si="63">IF(TEXT(B1346,0)=LEFT(H1346,LEN(B1346)),"GFS","Non-GFS")</f>
        <v>GFS</v>
      </c>
      <c r="AL1346" s="148" t="str">
        <f t="shared" ref="AL1346:AL1409" si="64">IF(AND(AK1346="GFS",MID(H1346,LEN(B1346)+3,1)="2"),"ICB","Non- ICB")</f>
        <v>Non- ICB</v>
      </c>
      <c r="AM1346" s="196" t="str">
        <f t="shared" ref="AM1346:AM1409" si="65">AK1346&amp;"/"&amp;AL1346</f>
        <v>GFS/Non- ICB</v>
      </c>
    </row>
    <row r="1347" spans="1:39" x14ac:dyDescent="0.25">
      <c r="A1347" s="195" t="str">
        <f>IF(ISERROR(MATCH(H1347,PriorMonth!H:H,0)),"New","Unresolved")</f>
        <v>Unresolved</v>
      </c>
      <c r="B1347" s="148">
        <v>8520</v>
      </c>
      <c r="C1347" s="149" t="s">
        <v>842</v>
      </c>
      <c r="D1347" s="148" t="s">
        <v>19</v>
      </c>
      <c r="E1347" s="148">
        <v>8420</v>
      </c>
      <c r="F1347" s="149" t="s">
        <v>234</v>
      </c>
      <c r="G1347" s="148" t="s">
        <v>19</v>
      </c>
      <c r="H1347" s="148">
        <v>85202710000490</v>
      </c>
      <c r="I1347" s="149" t="s">
        <v>537</v>
      </c>
      <c r="J1347" s="148" t="s">
        <v>311</v>
      </c>
      <c r="K1347" s="148">
        <v>42704</v>
      </c>
      <c r="L1347" s="149">
        <v>189</v>
      </c>
      <c r="M1347" s="148" t="s">
        <v>122</v>
      </c>
      <c r="N1347" s="148" t="s">
        <v>41</v>
      </c>
      <c r="O1347" s="149">
        <v>42732</v>
      </c>
      <c r="P1347" s="148" t="s">
        <v>651</v>
      </c>
      <c r="Q1347" s="148">
        <v>161</v>
      </c>
      <c r="R1347" s="149" t="s">
        <v>39</v>
      </c>
      <c r="S1347" s="148">
        <v>137628</v>
      </c>
      <c r="T1347" s="148" t="s">
        <v>197</v>
      </c>
      <c r="U1347" s="149">
        <v>1902.68</v>
      </c>
      <c r="V1347" s="148" t="s">
        <v>197</v>
      </c>
      <c r="W1347" s="148">
        <v>137628.03078525548</v>
      </c>
      <c r="X1347" s="149" t="s">
        <v>100</v>
      </c>
      <c r="Y1347" s="148" t="s">
        <v>107</v>
      </c>
      <c r="Z1347" s="148">
        <v>1.9</v>
      </c>
      <c r="AA1347" s="149">
        <v>1</v>
      </c>
      <c r="AB1347" s="148" t="s">
        <v>630</v>
      </c>
      <c r="AC1347" s="148" t="s">
        <v>819</v>
      </c>
      <c r="AD1347" s="149" t="s">
        <v>820</v>
      </c>
      <c r="AE1347" s="148" t="s">
        <v>350</v>
      </c>
      <c r="AF1347" s="148"/>
      <c r="AG1347" s="149"/>
      <c r="AH1347" s="148"/>
      <c r="AI1347" s="148"/>
      <c r="AJ1347" s="149"/>
      <c r="AK1347" s="148" t="str">
        <f t="shared" si="63"/>
        <v>GFS</v>
      </c>
      <c r="AL1347" s="148" t="str">
        <f t="shared" si="64"/>
        <v>Non- ICB</v>
      </c>
      <c r="AM1347" s="196" t="str">
        <f t="shared" si="65"/>
        <v>GFS/Non- ICB</v>
      </c>
    </row>
    <row r="1348" spans="1:39" x14ac:dyDescent="0.25">
      <c r="A1348" s="195" t="str">
        <f>IF(ISERROR(MATCH(H1348,PriorMonth!H:H,0)),"New","Unresolved")</f>
        <v>Unresolved</v>
      </c>
      <c r="B1348" s="148">
        <v>8520</v>
      </c>
      <c r="C1348" s="149" t="s">
        <v>842</v>
      </c>
      <c r="D1348" s="148" t="s">
        <v>19</v>
      </c>
      <c r="E1348" s="148">
        <v>8110</v>
      </c>
      <c r="F1348" s="149" t="s">
        <v>116</v>
      </c>
      <c r="G1348" s="148" t="s">
        <v>15</v>
      </c>
      <c r="H1348" s="148">
        <v>85200310086228</v>
      </c>
      <c r="I1348" s="149" t="s">
        <v>537</v>
      </c>
      <c r="J1348" s="148" t="s">
        <v>311</v>
      </c>
      <c r="K1348" s="148">
        <v>42727</v>
      </c>
      <c r="L1348" s="149">
        <v>166</v>
      </c>
      <c r="M1348" s="148" t="s">
        <v>118</v>
      </c>
      <c r="N1348" s="148" t="s">
        <v>41</v>
      </c>
      <c r="O1348" s="149">
        <v>42797</v>
      </c>
      <c r="P1348" s="148" t="s">
        <v>838</v>
      </c>
      <c r="Q1348" s="148">
        <v>96</v>
      </c>
      <c r="R1348" s="149" t="s">
        <v>36</v>
      </c>
      <c r="S1348" s="148">
        <v>136480.34</v>
      </c>
      <c r="T1348" s="148" t="s">
        <v>197</v>
      </c>
      <c r="U1348" s="149">
        <v>1886.81</v>
      </c>
      <c r="V1348" s="148" t="s">
        <v>197</v>
      </c>
      <c r="W1348" s="148">
        <v>136480.09374457496</v>
      </c>
      <c r="X1348" s="149" t="s">
        <v>100</v>
      </c>
      <c r="Y1348" s="148" t="s">
        <v>114</v>
      </c>
      <c r="Z1348" s="148">
        <v>1.89</v>
      </c>
      <c r="AA1348" s="149">
        <v>1</v>
      </c>
      <c r="AB1348" s="148" t="s">
        <v>630</v>
      </c>
      <c r="AC1348" s="148" t="s">
        <v>447</v>
      </c>
      <c r="AD1348" s="149" t="s">
        <v>361</v>
      </c>
      <c r="AE1348" s="148" t="s">
        <v>350</v>
      </c>
      <c r="AF1348" s="148"/>
      <c r="AG1348" s="149"/>
      <c r="AH1348" s="148"/>
      <c r="AI1348" s="148"/>
      <c r="AJ1348" s="149"/>
      <c r="AK1348" s="148" t="str">
        <f t="shared" si="63"/>
        <v>GFS</v>
      </c>
      <c r="AL1348" s="148" t="str">
        <f t="shared" si="64"/>
        <v>Non- ICB</v>
      </c>
      <c r="AM1348" s="196" t="str">
        <f t="shared" si="65"/>
        <v>GFS/Non- ICB</v>
      </c>
    </row>
    <row r="1349" spans="1:39" x14ac:dyDescent="0.25">
      <c r="A1349" s="195" t="str">
        <f>IF(ISERROR(MATCH(H1349,PriorMonth!H:H,0)),"New","Unresolved")</f>
        <v>Unresolved</v>
      </c>
      <c r="B1349" s="148">
        <v>8520</v>
      </c>
      <c r="C1349" s="149" t="s">
        <v>842</v>
      </c>
      <c r="D1349" s="148" t="s">
        <v>19</v>
      </c>
      <c r="E1349" s="148">
        <v>199</v>
      </c>
      <c r="F1349" s="149" t="s">
        <v>137</v>
      </c>
      <c r="G1349" s="148" t="s">
        <v>22</v>
      </c>
      <c r="H1349" s="148">
        <v>85200710013413</v>
      </c>
      <c r="I1349" s="149" t="s">
        <v>277</v>
      </c>
      <c r="J1349" s="148" t="s">
        <v>562</v>
      </c>
      <c r="K1349" s="148">
        <v>42727</v>
      </c>
      <c r="L1349" s="149">
        <v>166</v>
      </c>
      <c r="M1349" s="148" t="s">
        <v>111</v>
      </c>
      <c r="N1349" s="148" t="s">
        <v>42</v>
      </c>
      <c r="O1349" s="149">
        <v>42797</v>
      </c>
      <c r="P1349" s="148" t="s">
        <v>838</v>
      </c>
      <c r="Q1349" s="148">
        <v>96</v>
      </c>
      <c r="R1349" s="149" t="s">
        <v>36</v>
      </c>
      <c r="S1349" s="148">
        <v>136053</v>
      </c>
      <c r="T1349" s="148" t="s">
        <v>197</v>
      </c>
      <c r="U1349" s="149">
        <v>1880.91</v>
      </c>
      <c r="V1349" s="148" t="s">
        <v>197</v>
      </c>
      <c r="W1349" s="148">
        <v>136053.32446039002</v>
      </c>
      <c r="X1349" s="149" t="s">
        <v>100</v>
      </c>
      <c r="Y1349" s="148" t="s">
        <v>114</v>
      </c>
      <c r="Z1349" s="148">
        <v>1.88</v>
      </c>
      <c r="AA1349" s="149">
        <v>1</v>
      </c>
      <c r="AB1349" s="148" t="s">
        <v>630</v>
      </c>
      <c r="AC1349" s="148" t="s">
        <v>484</v>
      </c>
      <c r="AD1349" s="149" t="s">
        <v>396</v>
      </c>
      <c r="AE1349" s="148" t="s">
        <v>350</v>
      </c>
      <c r="AF1349" s="148"/>
      <c r="AG1349" s="149"/>
      <c r="AH1349" s="148"/>
      <c r="AI1349" s="148"/>
      <c r="AJ1349" s="149"/>
      <c r="AK1349" s="148" t="str">
        <f t="shared" si="63"/>
        <v>GFS</v>
      </c>
      <c r="AL1349" s="148" t="str">
        <f t="shared" si="64"/>
        <v>Non- ICB</v>
      </c>
      <c r="AM1349" s="196" t="str">
        <f t="shared" si="65"/>
        <v>GFS/Non- ICB</v>
      </c>
    </row>
    <row r="1350" spans="1:39" x14ac:dyDescent="0.25">
      <c r="A1350" s="195" t="str">
        <f>IF(ISERROR(MATCH(H1350,PriorMonth!H:H,0)),"New","Unresolved")</f>
        <v>Unresolved</v>
      </c>
      <c r="B1350" s="148">
        <v>8520</v>
      </c>
      <c r="C1350" s="149" t="s">
        <v>842</v>
      </c>
      <c r="D1350" s="148" t="s">
        <v>19</v>
      </c>
      <c r="E1350" s="148">
        <v>199</v>
      </c>
      <c r="F1350" s="149" t="s">
        <v>137</v>
      </c>
      <c r="G1350" s="148" t="s">
        <v>22</v>
      </c>
      <c r="H1350" s="148">
        <v>85200410040796</v>
      </c>
      <c r="I1350" s="149" t="s">
        <v>54</v>
      </c>
      <c r="J1350" s="148" t="s">
        <v>575</v>
      </c>
      <c r="K1350" s="148">
        <v>42676</v>
      </c>
      <c r="L1350" s="149">
        <v>217</v>
      </c>
      <c r="M1350" s="148" t="s">
        <v>111</v>
      </c>
      <c r="N1350" s="148" t="s">
        <v>42</v>
      </c>
      <c r="O1350" s="149">
        <v>42733</v>
      </c>
      <c r="P1350" s="148" t="s">
        <v>651</v>
      </c>
      <c r="Q1350" s="148">
        <v>160</v>
      </c>
      <c r="R1350" s="149" t="s">
        <v>39</v>
      </c>
      <c r="S1350" s="148">
        <v>136000</v>
      </c>
      <c r="T1350" s="148" t="s">
        <v>197</v>
      </c>
      <c r="U1350" s="149">
        <v>1880.17</v>
      </c>
      <c r="V1350" s="148" t="s">
        <v>197</v>
      </c>
      <c r="W1350" s="148">
        <v>135999.79746542446</v>
      </c>
      <c r="X1350" s="149" t="s">
        <v>100</v>
      </c>
      <c r="Y1350" s="148" t="s">
        <v>114</v>
      </c>
      <c r="Z1350" s="148">
        <v>1.88</v>
      </c>
      <c r="AA1350" s="149">
        <v>1</v>
      </c>
      <c r="AB1350" s="148" t="s">
        <v>630</v>
      </c>
      <c r="AC1350" s="148" t="s">
        <v>484</v>
      </c>
      <c r="AD1350" s="149" t="s">
        <v>396</v>
      </c>
      <c r="AE1350" s="148" t="s">
        <v>350</v>
      </c>
      <c r="AF1350" s="148"/>
      <c r="AG1350" s="149"/>
      <c r="AH1350" s="148"/>
      <c r="AI1350" s="148"/>
      <c r="AJ1350" s="149"/>
      <c r="AK1350" s="148" t="str">
        <f t="shared" si="63"/>
        <v>GFS</v>
      </c>
      <c r="AL1350" s="148" t="str">
        <f t="shared" si="64"/>
        <v>Non- ICB</v>
      </c>
      <c r="AM1350" s="196" t="str">
        <f t="shared" si="65"/>
        <v>GFS/Non- ICB</v>
      </c>
    </row>
    <row r="1351" spans="1:39" x14ac:dyDescent="0.25">
      <c r="A1351" s="195" t="str">
        <f>IF(ISERROR(MATCH(H1351,PriorMonth!H:H,0)),"New","Unresolved")</f>
        <v>Unresolved</v>
      </c>
      <c r="B1351" s="148">
        <v>8520</v>
      </c>
      <c r="C1351" s="149" t="s">
        <v>842</v>
      </c>
      <c r="D1351" s="148" t="s">
        <v>19</v>
      </c>
      <c r="E1351" s="148">
        <v>795</v>
      </c>
      <c r="F1351" s="149" t="s">
        <v>264</v>
      </c>
      <c r="G1351" s="148" t="s">
        <v>14</v>
      </c>
      <c r="H1351" s="148">
        <v>85206520000029</v>
      </c>
      <c r="I1351" s="149" t="s">
        <v>57</v>
      </c>
      <c r="J1351" s="148" t="s">
        <v>2049</v>
      </c>
      <c r="K1351" s="148">
        <v>42796</v>
      </c>
      <c r="L1351" s="149">
        <v>97</v>
      </c>
      <c r="M1351" s="148" t="s">
        <v>111</v>
      </c>
      <c r="N1351" s="148" t="s">
        <v>42</v>
      </c>
      <c r="O1351" s="149">
        <v>42859</v>
      </c>
      <c r="P1351" s="148" t="s">
        <v>1878</v>
      </c>
      <c r="Q1351" s="148">
        <v>34</v>
      </c>
      <c r="R1351" s="149" t="s">
        <v>34</v>
      </c>
      <c r="S1351" s="148">
        <v>134949.69</v>
      </c>
      <c r="T1351" s="148" t="s">
        <v>197</v>
      </c>
      <c r="U1351" s="149">
        <v>1865.65</v>
      </c>
      <c r="V1351" s="148" t="s">
        <v>197</v>
      </c>
      <c r="W1351" s="148">
        <v>134949.51102366761</v>
      </c>
      <c r="X1351" s="149" t="s">
        <v>100</v>
      </c>
      <c r="Y1351" s="148" t="s">
        <v>114</v>
      </c>
      <c r="Z1351" s="148">
        <v>1.87</v>
      </c>
      <c r="AA1351" s="149">
        <v>1</v>
      </c>
      <c r="AB1351" s="148" t="s">
        <v>630</v>
      </c>
      <c r="AC1351" s="148" t="s">
        <v>426</v>
      </c>
      <c r="AD1351" s="149" t="s">
        <v>2046</v>
      </c>
      <c r="AE1351" s="148" t="s">
        <v>350</v>
      </c>
      <c r="AF1351" s="148"/>
      <c r="AG1351" s="149"/>
      <c r="AH1351" s="148"/>
      <c r="AI1351" s="148"/>
      <c r="AJ1351" s="149"/>
      <c r="AK1351" s="148" t="str">
        <f t="shared" si="63"/>
        <v>GFS</v>
      </c>
      <c r="AL1351" s="148" t="str">
        <f t="shared" si="64"/>
        <v>ICB</v>
      </c>
      <c r="AM1351" s="196" t="str">
        <f t="shared" si="65"/>
        <v>GFS/ICB</v>
      </c>
    </row>
    <row r="1352" spans="1:39" x14ac:dyDescent="0.25">
      <c r="A1352" s="195" t="str">
        <f>IF(ISERROR(MATCH(H1352,PriorMonth!H:H,0)),"New","Unresolved")</f>
        <v>Unresolved</v>
      </c>
      <c r="B1352" s="148">
        <v>1960</v>
      </c>
      <c r="C1352" s="149" t="s">
        <v>423</v>
      </c>
      <c r="D1352" s="148" t="s">
        <v>22</v>
      </c>
      <c r="E1352" s="148">
        <v>199</v>
      </c>
      <c r="F1352" s="149" t="s">
        <v>137</v>
      </c>
      <c r="G1352" s="148" t="s">
        <v>22</v>
      </c>
      <c r="H1352" s="148" t="s">
        <v>2114</v>
      </c>
      <c r="I1352" s="149" t="s">
        <v>538</v>
      </c>
      <c r="J1352" s="148" t="s">
        <v>627</v>
      </c>
      <c r="K1352" s="148">
        <v>42774</v>
      </c>
      <c r="L1352" s="149">
        <v>119</v>
      </c>
      <c r="M1352" s="148" t="s">
        <v>118</v>
      </c>
      <c r="N1352" s="148" t="s">
        <v>41</v>
      </c>
      <c r="O1352" s="149">
        <v>42859</v>
      </c>
      <c r="P1352" s="148" t="s">
        <v>1878</v>
      </c>
      <c r="Q1352" s="148">
        <v>34</v>
      </c>
      <c r="R1352" s="149" t="s">
        <v>34</v>
      </c>
      <c r="S1352" s="148">
        <v>2099.79</v>
      </c>
      <c r="T1352" s="148" t="s">
        <v>248</v>
      </c>
      <c r="U1352" s="149">
        <v>1871.3</v>
      </c>
      <c r="V1352" s="148" t="s">
        <v>248</v>
      </c>
      <c r="W1352" s="148">
        <v>2099.7856564655062</v>
      </c>
      <c r="X1352" s="149" t="s">
        <v>100</v>
      </c>
      <c r="Y1352" s="148" t="s">
        <v>107</v>
      </c>
      <c r="Z1352" s="148">
        <v>1.87</v>
      </c>
      <c r="AA1352" s="149">
        <v>1</v>
      </c>
      <c r="AB1352" s="148" t="s">
        <v>629</v>
      </c>
      <c r="AC1352" s="148" t="s">
        <v>484</v>
      </c>
      <c r="AD1352" s="149" t="s">
        <v>770</v>
      </c>
      <c r="AE1352" s="148" t="s">
        <v>349</v>
      </c>
      <c r="AF1352" s="148"/>
      <c r="AG1352" s="149"/>
      <c r="AH1352" s="148"/>
      <c r="AI1352" s="148"/>
      <c r="AJ1352" s="149"/>
      <c r="AK1352" s="148" t="str">
        <f t="shared" si="63"/>
        <v>GFS</v>
      </c>
      <c r="AL1352" s="148" t="str">
        <f t="shared" si="64"/>
        <v>Non- ICB</v>
      </c>
      <c r="AM1352" s="196" t="str">
        <f t="shared" si="65"/>
        <v>GFS/Non- ICB</v>
      </c>
    </row>
    <row r="1353" spans="1:39" x14ac:dyDescent="0.25">
      <c r="A1353" s="195" t="str">
        <f>IF(ISERROR(MATCH(H1353,PriorMonth!H:H,0)),"New","Unresolved")</f>
        <v>New</v>
      </c>
      <c r="B1353" s="148">
        <v>95</v>
      </c>
      <c r="C1353" s="149" t="s">
        <v>153</v>
      </c>
      <c r="D1353" s="148" t="s">
        <v>17</v>
      </c>
      <c r="E1353" s="148">
        <v>1750</v>
      </c>
      <c r="F1353" s="149" t="s">
        <v>159</v>
      </c>
      <c r="G1353" s="148" t="s">
        <v>18</v>
      </c>
      <c r="H1353" s="148">
        <v>950110011373</v>
      </c>
      <c r="I1353" s="149" t="s">
        <v>58</v>
      </c>
      <c r="J1353" s="148" t="s">
        <v>195</v>
      </c>
      <c r="K1353" s="148">
        <v>42821</v>
      </c>
      <c r="L1353" s="149">
        <v>72</v>
      </c>
      <c r="M1353" s="148" t="s">
        <v>118</v>
      </c>
      <c r="N1353" s="148" t="s">
        <v>41</v>
      </c>
      <c r="O1353" s="149">
        <v>42893</v>
      </c>
      <c r="P1353" s="148" t="s">
        <v>1878</v>
      </c>
      <c r="Q1353" s="148">
        <v>0</v>
      </c>
      <c r="R1353" s="149" t="s">
        <v>33</v>
      </c>
      <c r="S1353" s="148">
        <v>1864.5</v>
      </c>
      <c r="T1353" s="148" t="s">
        <v>100</v>
      </c>
      <c r="U1353" s="149">
        <v>1864.5</v>
      </c>
      <c r="V1353" s="148" t="s">
        <v>100</v>
      </c>
      <c r="W1353" s="148">
        <v>1864.5</v>
      </c>
      <c r="X1353" s="149" t="s">
        <v>100</v>
      </c>
      <c r="Y1353" s="148" t="s">
        <v>114</v>
      </c>
      <c r="Z1353" s="148">
        <v>1.86</v>
      </c>
      <c r="AA1353" s="149">
        <v>1</v>
      </c>
      <c r="AB1353" s="148" t="s">
        <v>629</v>
      </c>
      <c r="AC1353" s="148" t="s">
        <v>949</v>
      </c>
      <c r="AD1353" s="149" t="s">
        <v>1474</v>
      </c>
      <c r="AE1353" s="148" t="s">
        <v>349</v>
      </c>
      <c r="AF1353" s="148"/>
      <c r="AG1353" s="149"/>
      <c r="AH1353" s="148"/>
      <c r="AI1353" s="148"/>
      <c r="AJ1353" s="149"/>
      <c r="AK1353" s="148" t="str">
        <f t="shared" si="63"/>
        <v>GFS</v>
      </c>
      <c r="AL1353" s="148" t="str">
        <f t="shared" si="64"/>
        <v>Non- ICB</v>
      </c>
      <c r="AM1353" s="196" t="str">
        <f t="shared" si="65"/>
        <v>GFS/Non- ICB</v>
      </c>
    </row>
    <row r="1354" spans="1:39" x14ac:dyDescent="0.25">
      <c r="A1354" s="195" t="str">
        <f>IF(ISERROR(MATCH(H1354,PriorMonth!H:H,0)),"New","Unresolved")</f>
        <v>New</v>
      </c>
      <c r="B1354" s="148">
        <v>95</v>
      </c>
      <c r="C1354" s="149" t="s">
        <v>153</v>
      </c>
      <c r="D1354" s="148" t="s">
        <v>17</v>
      </c>
      <c r="E1354" s="148">
        <v>635</v>
      </c>
      <c r="F1354" s="149" t="s">
        <v>142</v>
      </c>
      <c r="G1354" s="148" t="s">
        <v>16</v>
      </c>
      <c r="H1354" s="148">
        <v>950110011645</v>
      </c>
      <c r="I1354" s="149" t="s">
        <v>58</v>
      </c>
      <c r="J1354" s="148" t="s">
        <v>195</v>
      </c>
      <c r="K1354" s="148">
        <v>42825</v>
      </c>
      <c r="L1354" s="149">
        <v>68</v>
      </c>
      <c r="M1354" s="148" t="s">
        <v>127</v>
      </c>
      <c r="N1354" s="148" t="s">
        <v>128</v>
      </c>
      <c r="O1354" s="149">
        <v>42891</v>
      </c>
      <c r="P1354" s="148" t="s">
        <v>1878</v>
      </c>
      <c r="Q1354" s="148">
        <v>2</v>
      </c>
      <c r="R1354" s="149" t="s">
        <v>33</v>
      </c>
      <c r="S1354" s="148">
        <v>1859.16</v>
      </c>
      <c r="T1354" s="148" t="s">
        <v>100</v>
      </c>
      <c r="U1354" s="149">
        <v>1859.16</v>
      </c>
      <c r="V1354" s="148" t="s">
        <v>100</v>
      </c>
      <c r="W1354" s="148">
        <v>1859.16</v>
      </c>
      <c r="X1354" s="149" t="s">
        <v>100</v>
      </c>
      <c r="Y1354" s="148" t="s">
        <v>114</v>
      </c>
      <c r="Z1354" s="148">
        <v>1.86</v>
      </c>
      <c r="AA1354" s="149">
        <v>1</v>
      </c>
      <c r="AB1354" s="148" t="s">
        <v>629</v>
      </c>
      <c r="AC1354" s="148" t="s">
        <v>859</v>
      </c>
      <c r="AD1354" s="149" t="s">
        <v>2746</v>
      </c>
      <c r="AE1354" s="148" t="s">
        <v>349</v>
      </c>
      <c r="AF1354" s="148"/>
      <c r="AG1354" s="149"/>
      <c r="AH1354" s="148"/>
      <c r="AI1354" s="148"/>
      <c r="AJ1354" s="149"/>
      <c r="AK1354" s="148" t="str">
        <f t="shared" si="63"/>
        <v>GFS</v>
      </c>
      <c r="AL1354" s="148" t="str">
        <f t="shared" si="64"/>
        <v>Non- ICB</v>
      </c>
      <c r="AM1354" s="196" t="str">
        <f t="shared" si="65"/>
        <v>GFS/Non- ICB</v>
      </c>
    </row>
    <row r="1355" spans="1:39" x14ac:dyDescent="0.25">
      <c r="A1355" s="195" t="str">
        <f>IF(ISERROR(MATCH(H1355,PriorMonth!H:H,0)),"New","Unresolved")</f>
        <v>Unresolved</v>
      </c>
      <c r="B1355" s="148">
        <v>8520</v>
      </c>
      <c r="C1355" s="149" t="s">
        <v>842</v>
      </c>
      <c r="D1355" s="148" t="s">
        <v>19</v>
      </c>
      <c r="E1355" s="148">
        <v>199</v>
      </c>
      <c r="F1355" s="149" t="s">
        <v>137</v>
      </c>
      <c r="G1355" s="148" t="s">
        <v>22</v>
      </c>
      <c r="H1355" s="148">
        <v>85200410042853</v>
      </c>
      <c r="I1355" s="149" t="s">
        <v>54</v>
      </c>
      <c r="J1355" s="148" t="s">
        <v>575</v>
      </c>
      <c r="K1355" s="148">
        <v>42727</v>
      </c>
      <c r="L1355" s="149">
        <v>166</v>
      </c>
      <c r="M1355" s="148" t="s">
        <v>111</v>
      </c>
      <c r="N1355" s="148" t="s">
        <v>42</v>
      </c>
      <c r="O1355" s="149">
        <v>42797</v>
      </c>
      <c r="P1355" s="148" t="s">
        <v>838</v>
      </c>
      <c r="Q1355" s="148">
        <v>96</v>
      </c>
      <c r="R1355" s="149" t="s">
        <v>36</v>
      </c>
      <c r="S1355" s="148">
        <v>134400</v>
      </c>
      <c r="T1355" s="148" t="s">
        <v>197</v>
      </c>
      <c r="U1355" s="149">
        <v>1858.05</v>
      </c>
      <c r="V1355" s="148" t="s">
        <v>197</v>
      </c>
      <c r="W1355" s="148">
        <v>134399.77431861582</v>
      </c>
      <c r="X1355" s="149" t="s">
        <v>100</v>
      </c>
      <c r="Y1355" s="148" t="s">
        <v>114</v>
      </c>
      <c r="Z1355" s="148">
        <v>1.86</v>
      </c>
      <c r="AA1355" s="149">
        <v>1</v>
      </c>
      <c r="AB1355" s="148" t="s">
        <v>630</v>
      </c>
      <c r="AC1355" s="148" t="s">
        <v>484</v>
      </c>
      <c r="AD1355" s="149" t="s">
        <v>396</v>
      </c>
      <c r="AE1355" s="148" t="s">
        <v>350</v>
      </c>
      <c r="AF1355" s="148"/>
      <c r="AG1355" s="149"/>
      <c r="AH1355" s="148"/>
      <c r="AI1355" s="148"/>
      <c r="AJ1355" s="149"/>
      <c r="AK1355" s="148" t="str">
        <f t="shared" si="63"/>
        <v>GFS</v>
      </c>
      <c r="AL1355" s="148" t="str">
        <f t="shared" si="64"/>
        <v>Non- ICB</v>
      </c>
      <c r="AM1355" s="196" t="str">
        <f t="shared" si="65"/>
        <v>GFS/Non- ICB</v>
      </c>
    </row>
    <row r="1356" spans="1:39" x14ac:dyDescent="0.25">
      <c r="A1356" s="195" t="str">
        <f>IF(ISERROR(MATCH(H1356,PriorMonth!H:H,0)),"New","Unresolved")</f>
        <v>Unresolved</v>
      </c>
      <c r="B1356" s="148">
        <v>8520</v>
      </c>
      <c r="C1356" s="149" t="s">
        <v>842</v>
      </c>
      <c r="D1356" s="148" t="s">
        <v>19</v>
      </c>
      <c r="E1356" s="148">
        <v>3011</v>
      </c>
      <c r="F1356" s="149" t="s">
        <v>164</v>
      </c>
      <c r="G1356" s="148" t="s">
        <v>22</v>
      </c>
      <c r="H1356" s="148">
        <v>85200410042872</v>
      </c>
      <c r="I1356" s="149" t="s">
        <v>59</v>
      </c>
      <c r="J1356" s="148" t="s">
        <v>320</v>
      </c>
      <c r="K1356" s="148">
        <v>42727</v>
      </c>
      <c r="L1356" s="149">
        <v>166</v>
      </c>
      <c r="M1356" s="148" t="s">
        <v>158</v>
      </c>
      <c r="N1356" s="148" t="s">
        <v>41</v>
      </c>
      <c r="O1356" s="149">
        <v>42776</v>
      </c>
      <c r="P1356" s="148" t="s">
        <v>838</v>
      </c>
      <c r="Q1356" s="148">
        <v>117</v>
      </c>
      <c r="R1356" s="149" t="s">
        <v>36</v>
      </c>
      <c r="S1356" s="148">
        <v>134439.15</v>
      </c>
      <c r="T1356" s="148" t="s">
        <v>197</v>
      </c>
      <c r="U1356" s="149">
        <v>1858.59</v>
      </c>
      <c r="V1356" s="148" t="s">
        <v>197</v>
      </c>
      <c r="W1356" s="148">
        <v>134438.83455818528</v>
      </c>
      <c r="X1356" s="149" t="s">
        <v>100</v>
      </c>
      <c r="Y1356" s="148" t="s">
        <v>114</v>
      </c>
      <c r="Z1356" s="148">
        <v>1.86</v>
      </c>
      <c r="AA1356" s="149">
        <v>1</v>
      </c>
      <c r="AB1356" s="148" t="s">
        <v>630</v>
      </c>
      <c r="AC1356" s="148" t="s">
        <v>635</v>
      </c>
      <c r="AD1356" s="149" t="s">
        <v>936</v>
      </c>
      <c r="AE1356" s="148" t="s">
        <v>350</v>
      </c>
      <c r="AF1356" s="148"/>
      <c r="AG1356" s="149"/>
      <c r="AH1356" s="148"/>
      <c r="AI1356" s="148"/>
      <c r="AJ1356" s="149"/>
      <c r="AK1356" s="148" t="str">
        <f t="shared" si="63"/>
        <v>GFS</v>
      </c>
      <c r="AL1356" s="148" t="str">
        <f t="shared" si="64"/>
        <v>Non- ICB</v>
      </c>
      <c r="AM1356" s="196" t="str">
        <f t="shared" si="65"/>
        <v>GFS/Non- ICB</v>
      </c>
    </row>
    <row r="1357" spans="1:39" x14ac:dyDescent="0.25">
      <c r="A1357" s="195" t="str">
        <f>IF(ISERROR(MATCH(H1357,PriorMonth!H:H,0)),"New","Unresolved")</f>
        <v>Unresolved</v>
      </c>
      <c r="B1357" s="148">
        <v>8520</v>
      </c>
      <c r="C1357" s="149" t="s">
        <v>842</v>
      </c>
      <c r="D1357" s="148" t="s">
        <v>19</v>
      </c>
      <c r="E1357" s="148">
        <v>199</v>
      </c>
      <c r="F1357" s="149" t="s">
        <v>137</v>
      </c>
      <c r="G1357" s="148" t="s">
        <v>22</v>
      </c>
      <c r="H1357" s="148">
        <v>85200410040800</v>
      </c>
      <c r="I1357" s="149" t="s">
        <v>54</v>
      </c>
      <c r="J1357" s="148" t="s">
        <v>575</v>
      </c>
      <c r="K1357" s="148">
        <v>42676</v>
      </c>
      <c r="L1357" s="149">
        <v>217</v>
      </c>
      <c r="M1357" s="148" t="s">
        <v>111</v>
      </c>
      <c r="N1357" s="148" t="s">
        <v>42</v>
      </c>
      <c r="O1357" s="149">
        <v>42733</v>
      </c>
      <c r="P1357" s="148" t="s">
        <v>651</v>
      </c>
      <c r="Q1357" s="148">
        <v>160</v>
      </c>
      <c r="R1357" s="149" t="s">
        <v>39</v>
      </c>
      <c r="S1357" s="148">
        <v>134400</v>
      </c>
      <c r="T1357" s="148" t="s">
        <v>197</v>
      </c>
      <c r="U1357" s="149">
        <v>1858.05</v>
      </c>
      <c r="V1357" s="148" t="s">
        <v>197</v>
      </c>
      <c r="W1357" s="148">
        <v>134399.77431861582</v>
      </c>
      <c r="X1357" s="149" t="s">
        <v>100</v>
      </c>
      <c r="Y1357" s="148" t="s">
        <v>114</v>
      </c>
      <c r="Z1357" s="148">
        <v>1.86</v>
      </c>
      <c r="AA1357" s="149">
        <v>1</v>
      </c>
      <c r="AB1357" s="148" t="s">
        <v>630</v>
      </c>
      <c r="AC1357" s="148" t="s">
        <v>484</v>
      </c>
      <c r="AD1357" s="149" t="s">
        <v>396</v>
      </c>
      <c r="AE1357" s="148" t="s">
        <v>350</v>
      </c>
      <c r="AF1357" s="148"/>
      <c r="AG1357" s="149"/>
      <c r="AH1357" s="148"/>
      <c r="AI1357" s="148"/>
      <c r="AJ1357" s="149"/>
      <c r="AK1357" s="148" t="str">
        <f t="shared" si="63"/>
        <v>GFS</v>
      </c>
      <c r="AL1357" s="148" t="str">
        <f t="shared" si="64"/>
        <v>Non- ICB</v>
      </c>
      <c r="AM1357" s="196" t="str">
        <f t="shared" si="65"/>
        <v>GFS/Non- ICB</v>
      </c>
    </row>
    <row r="1358" spans="1:39" x14ac:dyDescent="0.25">
      <c r="A1358" s="195" t="str">
        <f>IF(ISERROR(MATCH(H1358,PriorMonth!H:H,0)),"New","Unresolved")</f>
        <v>New</v>
      </c>
      <c r="B1358" s="148">
        <v>635</v>
      </c>
      <c r="C1358" s="149" t="s">
        <v>142</v>
      </c>
      <c r="D1358" s="148" t="s">
        <v>16</v>
      </c>
      <c r="E1358" s="148">
        <v>3014</v>
      </c>
      <c r="F1358" s="149" t="s">
        <v>144</v>
      </c>
      <c r="G1358" s="148" t="s">
        <v>16</v>
      </c>
      <c r="H1358" s="148">
        <v>201741391</v>
      </c>
      <c r="I1358" s="149" t="s">
        <v>55</v>
      </c>
      <c r="J1358" s="148" t="s">
        <v>1250</v>
      </c>
      <c r="K1358" s="148">
        <v>42858</v>
      </c>
      <c r="L1358" s="149">
        <v>35</v>
      </c>
      <c r="M1358" s="148" t="s">
        <v>127</v>
      </c>
      <c r="N1358" s="148" t="s">
        <v>128</v>
      </c>
      <c r="O1358" s="149">
        <v>42892</v>
      </c>
      <c r="P1358" s="148" t="s">
        <v>1878</v>
      </c>
      <c r="Q1358" s="148">
        <v>1</v>
      </c>
      <c r="R1358" s="149" t="s">
        <v>33</v>
      </c>
      <c r="S1358" s="148">
        <v>1848</v>
      </c>
      <c r="T1358" s="148" t="s">
        <v>100</v>
      </c>
      <c r="U1358" s="149">
        <v>1848</v>
      </c>
      <c r="V1358" s="148" t="s">
        <v>100</v>
      </c>
      <c r="W1358" s="148">
        <v>1848</v>
      </c>
      <c r="X1358" s="149" t="s">
        <v>100</v>
      </c>
      <c r="Y1358" s="148" t="s">
        <v>107</v>
      </c>
      <c r="Z1358" s="148">
        <v>1.85</v>
      </c>
      <c r="AA1358" s="149">
        <v>1</v>
      </c>
      <c r="AB1358" s="148" t="s">
        <v>629</v>
      </c>
      <c r="AC1358" s="148" t="s">
        <v>413</v>
      </c>
      <c r="AD1358" s="149" t="s">
        <v>2762</v>
      </c>
      <c r="AE1358" s="148" t="s">
        <v>349</v>
      </c>
      <c r="AF1358" s="148"/>
      <c r="AG1358" s="149"/>
      <c r="AH1358" s="148"/>
      <c r="AI1358" s="148"/>
      <c r="AJ1358" s="149"/>
      <c r="AK1358" s="148" t="str">
        <f t="shared" si="63"/>
        <v>Non-GFS</v>
      </c>
      <c r="AL1358" s="148" t="str">
        <f t="shared" si="64"/>
        <v>Non- ICB</v>
      </c>
      <c r="AM1358" s="196" t="str">
        <f t="shared" si="65"/>
        <v>Non-GFS/Non- ICB</v>
      </c>
    </row>
    <row r="1359" spans="1:39" x14ac:dyDescent="0.25">
      <c r="A1359" s="195" t="str">
        <f>IF(ISERROR(MATCH(H1359,PriorMonth!H:H,0)),"New","Unresolved")</f>
        <v>New</v>
      </c>
      <c r="B1359" s="148">
        <v>635</v>
      </c>
      <c r="C1359" s="149" t="s">
        <v>142</v>
      </c>
      <c r="D1359" s="148" t="s">
        <v>16</v>
      </c>
      <c r="E1359" s="148">
        <v>3014</v>
      </c>
      <c r="F1359" s="149" t="s">
        <v>144</v>
      </c>
      <c r="G1359" s="148" t="s">
        <v>16</v>
      </c>
      <c r="H1359" s="148">
        <v>201741393</v>
      </c>
      <c r="I1359" s="149" t="s">
        <v>55</v>
      </c>
      <c r="J1359" s="148" t="s">
        <v>1250</v>
      </c>
      <c r="K1359" s="148">
        <v>42858</v>
      </c>
      <c r="L1359" s="149">
        <v>35</v>
      </c>
      <c r="M1359" s="148" t="s">
        <v>161</v>
      </c>
      <c r="N1359" s="148" t="s">
        <v>128</v>
      </c>
      <c r="O1359" s="149">
        <v>42892</v>
      </c>
      <c r="P1359" s="148" t="s">
        <v>1878</v>
      </c>
      <c r="Q1359" s="148">
        <v>1</v>
      </c>
      <c r="R1359" s="149" t="s">
        <v>33</v>
      </c>
      <c r="S1359" s="148">
        <v>1848</v>
      </c>
      <c r="T1359" s="148" t="s">
        <v>100</v>
      </c>
      <c r="U1359" s="149">
        <v>1848</v>
      </c>
      <c r="V1359" s="148" t="s">
        <v>100</v>
      </c>
      <c r="W1359" s="148">
        <v>1848</v>
      </c>
      <c r="X1359" s="149" t="s">
        <v>100</v>
      </c>
      <c r="Y1359" s="148" t="s">
        <v>107</v>
      </c>
      <c r="Z1359" s="148">
        <v>1.85</v>
      </c>
      <c r="AA1359" s="149">
        <v>1</v>
      </c>
      <c r="AB1359" s="148" t="s">
        <v>629</v>
      </c>
      <c r="AC1359" s="148" t="s">
        <v>413</v>
      </c>
      <c r="AD1359" s="149" t="s">
        <v>2763</v>
      </c>
      <c r="AE1359" s="148" t="s">
        <v>349</v>
      </c>
      <c r="AF1359" s="148"/>
      <c r="AG1359" s="149"/>
      <c r="AH1359" s="148"/>
      <c r="AI1359" s="148"/>
      <c r="AJ1359" s="149"/>
      <c r="AK1359" s="148" t="str">
        <f t="shared" si="63"/>
        <v>Non-GFS</v>
      </c>
      <c r="AL1359" s="148" t="str">
        <f t="shared" si="64"/>
        <v>Non- ICB</v>
      </c>
      <c r="AM1359" s="196" t="str">
        <f t="shared" si="65"/>
        <v>Non-GFS/Non- ICB</v>
      </c>
    </row>
    <row r="1360" spans="1:39" x14ac:dyDescent="0.25">
      <c r="A1360" s="195" t="str">
        <f>IF(ISERROR(MATCH(H1360,PriorMonth!H:H,0)),"New","Unresolved")</f>
        <v>New</v>
      </c>
      <c r="B1360" s="148">
        <v>635</v>
      </c>
      <c r="C1360" s="149" t="s">
        <v>142</v>
      </c>
      <c r="D1360" s="148" t="s">
        <v>16</v>
      </c>
      <c r="E1360" s="148">
        <v>3014</v>
      </c>
      <c r="F1360" s="149" t="s">
        <v>144</v>
      </c>
      <c r="G1360" s="148" t="s">
        <v>16</v>
      </c>
      <c r="H1360" s="148">
        <v>201741394</v>
      </c>
      <c r="I1360" s="149" t="s">
        <v>55</v>
      </c>
      <c r="J1360" s="148" t="s">
        <v>1250</v>
      </c>
      <c r="K1360" s="148">
        <v>42858</v>
      </c>
      <c r="L1360" s="149">
        <v>35</v>
      </c>
      <c r="M1360" s="148" t="s">
        <v>161</v>
      </c>
      <c r="N1360" s="148" t="s">
        <v>128</v>
      </c>
      <c r="O1360" s="149">
        <v>42892</v>
      </c>
      <c r="P1360" s="148" t="s">
        <v>1878</v>
      </c>
      <c r="Q1360" s="148">
        <v>1</v>
      </c>
      <c r="R1360" s="149" t="s">
        <v>33</v>
      </c>
      <c r="S1360" s="148">
        <v>1848</v>
      </c>
      <c r="T1360" s="148" t="s">
        <v>100</v>
      </c>
      <c r="U1360" s="149">
        <v>1848</v>
      </c>
      <c r="V1360" s="148" t="s">
        <v>100</v>
      </c>
      <c r="W1360" s="148">
        <v>1848</v>
      </c>
      <c r="X1360" s="149" t="s">
        <v>100</v>
      </c>
      <c r="Y1360" s="148" t="s">
        <v>107</v>
      </c>
      <c r="Z1360" s="148">
        <v>1.85</v>
      </c>
      <c r="AA1360" s="149">
        <v>1</v>
      </c>
      <c r="AB1360" s="148" t="s">
        <v>629</v>
      </c>
      <c r="AC1360" s="148" t="s">
        <v>413</v>
      </c>
      <c r="AD1360" s="149" t="s">
        <v>2764</v>
      </c>
      <c r="AE1360" s="148" t="s">
        <v>349</v>
      </c>
      <c r="AF1360" s="148"/>
      <c r="AG1360" s="149"/>
      <c r="AH1360" s="148"/>
      <c r="AI1360" s="148"/>
      <c r="AJ1360" s="149"/>
      <c r="AK1360" s="148" t="str">
        <f t="shared" si="63"/>
        <v>Non-GFS</v>
      </c>
      <c r="AL1360" s="148" t="str">
        <f t="shared" si="64"/>
        <v>Non- ICB</v>
      </c>
      <c r="AM1360" s="196" t="str">
        <f t="shared" si="65"/>
        <v>Non-GFS/Non- ICB</v>
      </c>
    </row>
    <row r="1361" spans="1:39" x14ac:dyDescent="0.25">
      <c r="A1361" s="195" t="str">
        <f>IF(ISERROR(MATCH(H1361,PriorMonth!H:H,0)),"New","Unresolved")</f>
        <v>New</v>
      </c>
      <c r="B1361" s="148">
        <v>8243</v>
      </c>
      <c r="C1361" s="149" t="s">
        <v>120</v>
      </c>
      <c r="D1361" s="148" t="s">
        <v>14</v>
      </c>
      <c r="E1361" s="148">
        <v>635</v>
      </c>
      <c r="F1361" s="149" t="s">
        <v>142</v>
      </c>
      <c r="G1361" s="148" t="s">
        <v>16</v>
      </c>
      <c r="H1361" s="148">
        <v>82430160101747</v>
      </c>
      <c r="I1361" s="149" t="s">
        <v>56</v>
      </c>
      <c r="J1361" s="148" t="s">
        <v>300</v>
      </c>
      <c r="K1361" s="148">
        <v>42829</v>
      </c>
      <c r="L1361" s="149">
        <v>64</v>
      </c>
      <c r="M1361" s="148" t="s">
        <v>111</v>
      </c>
      <c r="N1361" s="148" t="s">
        <v>42</v>
      </c>
      <c r="O1361" s="149">
        <v>42892</v>
      </c>
      <c r="P1361" s="148" t="s">
        <v>1878</v>
      </c>
      <c r="Q1361" s="148">
        <v>1</v>
      </c>
      <c r="R1361" s="149" t="s">
        <v>33</v>
      </c>
      <c r="S1361" s="148">
        <v>1839.56</v>
      </c>
      <c r="T1361" s="148" t="s">
        <v>100</v>
      </c>
      <c r="U1361" s="149">
        <v>1839.56</v>
      </c>
      <c r="V1361" s="148" t="s">
        <v>100</v>
      </c>
      <c r="W1361" s="148">
        <v>1839.56</v>
      </c>
      <c r="X1361" s="149" t="s">
        <v>100</v>
      </c>
      <c r="Y1361" s="148" t="s">
        <v>114</v>
      </c>
      <c r="Z1361" s="148">
        <v>1.84</v>
      </c>
      <c r="AA1361" s="149">
        <v>1</v>
      </c>
      <c r="AB1361" s="148" t="s">
        <v>629</v>
      </c>
      <c r="AC1361" s="148" t="s">
        <v>429</v>
      </c>
      <c r="AD1361" s="149" t="s">
        <v>2715</v>
      </c>
      <c r="AE1361" s="148" t="s">
        <v>349</v>
      </c>
      <c r="AF1361" s="148"/>
      <c r="AG1361" s="149"/>
      <c r="AH1361" s="148"/>
      <c r="AI1361" s="148"/>
      <c r="AJ1361" s="149"/>
      <c r="AK1361" s="148" t="str">
        <f t="shared" si="63"/>
        <v>GFS</v>
      </c>
      <c r="AL1361" s="148" t="str">
        <f t="shared" si="64"/>
        <v>Non- ICB</v>
      </c>
      <c r="AM1361" s="196" t="str">
        <f t="shared" si="65"/>
        <v>GFS/Non- ICB</v>
      </c>
    </row>
    <row r="1362" spans="1:39" x14ac:dyDescent="0.25">
      <c r="A1362" s="195" t="str">
        <f>IF(ISERROR(MATCH(H1362,PriorMonth!H:H,0)),"New","Unresolved")</f>
        <v>Unresolved</v>
      </c>
      <c r="B1362" s="148">
        <v>199</v>
      </c>
      <c r="C1362" s="149" t="s">
        <v>137</v>
      </c>
      <c r="D1362" s="148" t="s">
        <v>22</v>
      </c>
      <c r="E1362" s="148">
        <v>8110</v>
      </c>
      <c r="F1362" s="149" t="s">
        <v>116</v>
      </c>
      <c r="G1362" s="148" t="s">
        <v>15</v>
      </c>
      <c r="H1362" s="148">
        <v>199030002896</v>
      </c>
      <c r="I1362" s="149" t="s">
        <v>60</v>
      </c>
      <c r="J1362" s="148" t="s">
        <v>325</v>
      </c>
      <c r="K1362" s="148">
        <v>42613</v>
      </c>
      <c r="L1362" s="149">
        <v>280</v>
      </c>
      <c r="M1362" s="148" t="s">
        <v>158</v>
      </c>
      <c r="N1362" s="148" t="s">
        <v>41</v>
      </c>
      <c r="O1362" s="149">
        <v>42678</v>
      </c>
      <c r="P1362" s="148" t="s">
        <v>651</v>
      </c>
      <c r="Q1362" s="148">
        <v>215</v>
      </c>
      <c r="R1362" s="149" t="s">
        <v>37</v>
      </c>
      <c r="S1362" s="148">
        <v>2060</v>
      </c>
      <c r="T1362" s="148" t="s">
        <v>248</v>
      </c>
      <c r="U1362" s="149">
        <v>1835.84</v>
      </c>
      <c r="V1362" s="148" t="s">
        <v>248</v>
      </c>
      <c r="W1362" s="148">
        <v>2059.9959918589402</v>
      </c>
      <c r="X1362" s="149" t="s">
        <v>100</v>
      </c>
      <c r="Y1362" s="148" t="s">
        <v>114</v>
      </c>
      <c r="Z1362" s="148">
        <v>1.84</v>
      </c>
      <c r="AA1362" s="149">
        <v>1</v>
      </c>
      <c r="AB1362" s="148" t="s">
        <v>629</v>
      </c>
      <c r="AC1362" s="148" t="s">
        <v>447</v>
      </c>
      <c r="AD1362" s="149" t="s">
        <v>361</v>
      </c>
      <c r="AE1362" s="148" t="s">
        <v>349</v>
      </c>
      <c r="AF1362" s="148"/>
      <c r="AG1362" s="149"/>
      <c r="AH1362" s="148"/>
      <c r="AI1362" s="148"/>
      <c r="AJ1362" s="149"/>
      <c r="AK1362" s="148" t="str">
        <f t="shared" si="63"/>
        <v>GFS</v>
      </c>
      <c r="AL1362" s="148" t="str">
        <f t="shared" si="64"/>
        <v>Non- ICB</v>
      </c>
      <c r="AM1362" s="196" t="str">
        <f t="shared" si="65"/>
        <v>GFS/Non- ICB</v>
      </c>
    </row>
    <row r="1363" spans="1:39" x14ac:dyDescent="0.25">
      <c r="A1363" s="195" t="str">
        <f>IF(ISERROR(MATCH(H1363,PriorMonth!H:H,0)),"New","Unresolved")</f>
        <v>Unresolved</v>
      </c>
      <c r="B1363" s="148">
        <v>8520</v>
      </c>
      <c r="C1363" s="149" t="s">
        <v>842</v>
      </c>
      <c r="D1363" s="148" t="s">
        <v>19</v>
      </c>
      <c r="E1363" s="148">
        <v>260</v>
      </c>
      <c r="F1363" s="149" t="s">
        <v>113</v>
      </c>
      <c r="G1363" s="148" t="s">
        <v>23</v>
      </c>
      <c r="H1363" s="148" t="s">
        <v>1572</v>
      </c>
      <c r="I1363" s="149" t="s">
        <v>54</v>
      </c>
      <c r="J1363" s="148" t="s">
        <v>381</v>
      </c>
      <c r="K1363" s="148">
        <v>42768</v>
      </c>
      <c r="L1363" s="149">
        <v>125</v>
      </c>
      <c r="M1363" s="148" t="s">
        <v>127</v>
      </c>
      <c r="N1363" s="148" t="s">
        <v>128</v>
      </c>
      <c r="O1363" s="149">
        <v>42831</v>
      </c>
      <c r="P1363" s="148" t="s">
        <v>838</v>
      </c>
      <c r="Q1363" s="148">
        <v>62</v>
      </c>
      <c r="R1363" s="149" t="s">
        <v>35</v>
      </c>
      <c r="S1363" s="148">
        <v>132107</v>
      </c>
      <c r="T1363" s="148" t="s">
        <v>197</v>
      </c>
      <c r="U1363" s="149">
        <v>1826.35</v>
      </c>
      <c r="V1363" s="148" t="s">
        <v>197</v>
      </c>
      <c r="W1363" s="148">
        <v>132106.793588334</v>
      </c>
      <c r="X1363" s="149" t="s">
        <v>100</v>
      </c>
      <c r="Y1363" s="148" t="s">
        <v>114</v>
      </c>
      <c r="Z1363" s="148">
        <v>1.83</v>
      </c>
      <c r="AA1363" s="149">
        <v>1</v>
      </c>
      <c r="AB1363" s="148" t="s">
        <v>630</v>
      </c>
      <c r="AC1363" s="148" t="s">
        <v>681</v>
      </c>
      <c r="AD1363" s="149" t="s">
        <v>354</v>
      </c>
      <c r="AE1363" s="148" t="s">
        <v>350</v>
      </c>
      <c r="AF1363" s="148"/>
      <c r="AG1363" s="149"/>
      <c r="AH1363" s="148"/>
      <c r="AI1363" s="148"/>
      <c r="AJ1363" s="149"/>
      <c r="AK1363" s="148" t="str">
        <f t="shared" si="63"/>
        <v>Non-GFS</v>
      </c>
      <c r="AL1363" s="148" t="str">
        <f t="shared" si="64"/>
        <v>Non- ICB</v>
      </c>
      <c r="AM1363" s="196" t="str">
        <f t="shared" si="65"/>
        <v>Non-GFS/Non- ICB</v>
      </c>
    </row>
    <row r="1364" spans="1:39" x14ac:dyDescent="0.25">
      <c r="A1364" s="195" t="str">
        <f>IF(ISERROR(MATCH(H1364,PriorMonth!H:H,0)),"New","Unresolved")</f>
        <v>New</v>
      </c>
      <c r="B1364" s="148">
        <v>8520</v>
      </c>
      <c r="C1364" s="149" t="s">
        <v>842</v>
      </c>
      <c r="D1364" s="148" t="s">
        <v>19</v>
      </c>
      <c r="E1364" s="148">
        <v>1750</v>
      </c>
      <c r="F1364" s="149" t="s">
        <v>159</v>
      </c>
      <c r="G1364" s="148" t="s">
        <v>18</v>
      </c>
      <c r="H1364" s="148">
        <v>85207920000031</v>
      </c>
      <c r="I1364" s="149" t="s">
        <v>538</v>
      </c>
      <c r="J1364" s="148" t="s">
        <v>267</v>
      </c>
      <c r="K1364" s="148">
        <v>42858</v>
      </c>
      <c r="L1364" s="149">
        <v>35</v>
      </c>
      <c r="M1364" s="148" t="s">
        <v>111</v>
      </c>
      <c r="N1364" s="148" t="s">
        <v>42</v>
      </c>
      <c r="O1364" s="149">
        <v>42893</v>
      </c>
      <c r="P1364" s="148" t="s">
        <v>1878</v>
      </c>
      <c r="Q1364" s="148">
        <v>0</v>
      </c>
      <c r="R1364" s="149" t="s">
        <v>33</v>
      </c>
      <c r="S1364" s="148">
        <v>132018.07999999999</v>
      </c>
      <c r="T1364" s="148" t="s">
        <v>197</v>
      </c>
      <c r="U1364" s="149">
        <v>1825.12</v>
      </c>
      <c r="V1364" s="148" t="s">
        <v>197</v>
      </c>
      <c r="W1364" s="148">
        <v>132017.823042648</v>
      </c>
      <c r="X1364" s="149" t="s">
        <v>100</v>
      </c>
      <c r="Y1364" s="148" t="s">
        <v>114</v>
      </c>
      <c r="Z1364" s="148">
        <v>1.83</v>
      </c>
      <c r="AA1364" s="149">
        <v>1</v>
      </c>
      <c r="AB1364" s="148" t="s">
        <v>630</v>
      </c>
      <c r="AC1364" s="148" t="s">
        <v>2042</v>
      </c>
      <c r="AD1364" s="149" t="s">
        <v>2043</v>
      </c>
      <c r="AE1364" s="148" t="s">
        <v>350</v>
      </c>
      <c r="AF1364" s="148"/>
      <c r="AG1364" s="149"/>
      <c r="AH1364" s="148"/>
      <c r="AI1364" s="148"/>
      <c r="AJ1364" s="149"/>
      <c r="AK1364" s="148" t="str">
        <f t="shared" si="63"/>
        <v>GFS</v>
      </c>
      <c r="AL1364" s="148" t="str">
        <f t="shared" si="64"/>
        <v>ICB</v>
      </c>
      <c r="AM1364" s="196" t="str">
        <f t="shared" si="65"/>
        <v>GFS/ICB</v>
      </c>
    </row>
    <row r="1365" spans="1:39" x14ac:dyDescent="0.25">
      <c r="A1365" s="195" t="str">
        <f>IF(ISERROR(MATCH(H1365,PriorMonth!H:H,0)),"New","Unresolved")</f>
        <v>New</v>
      </c>
      <c r="B1365" s="148">
        <v>8310</v>
      </c>
      <c r="C1365" s="149" t="s">
        <v>170</v>
      </c>
      <c r="D1365" s="148" t="s">
        <v>14</v>
      </c>
      <c r="E1365" s="148">
        <v>413</v>
      </c>
      <c r="F1365" s="149" t="s">
        <v>136</v>
      </c>
      <c r="G1365" s="148" t="s">
        <v>13</v>
      </c>
      <c r="H1365" s="148" t="s">
        <v>2985</v>
      </c>
      <c r="I1365" s="149" t="s">
        <v>57</v>
      </c>
      <c r="J1365" s="148" t="s">
        <v>133</v>
      </c>
      <c r="K1365" s="148">
        <v>42829</v>
      </c>
      <c r="L1365" s="149">
        <v>64</v>
      </c>
      <c r="M1365" s="148" t="s">
        <v>161</v>
      </c>
      <c r="N1365" s="148" t="s">
        <v>128</v>
      </c>
      <c r="O1365" s="149">
        <v>42893</v>
      </c>
      <c r="P1365" s="148" t="s">
        <v>1878</v>
      </c>
      <c r="Q1365" s="148">
        <v>0</v>
      </c>
      <c r="R1365" s="149" t="s">
        <v>33</v>
      </c>
      <c r="S1365" s="148">
        <v>7643</v>
      </c>
      <c r="T1365" s="148" t="s">
        <v>242</v>
      </c>
      <c r="U1365" s="149">
        <v>1832.33</v>
      </c>
      <c r="V1365" s="148" t="s">
        <v>242</v>
      </c>
      <c r="W1365" s="148">
        <v>7643.013741599204</v>
      </c>
      <c r="X1365" s="149" t="s">
        <v>100</v>
      </c>
      <c r="Y1365" s="148" t="s">
        <v>114</v>
      </c>
      <c r="Z1365" s="148">
        <v>1.83</v>
      </c>
      <c r="AA1365" s="149">
        <v>1</v>
      </c>
      <c r="AB1365" s="148" t="s">
        <v>629</v>
      </c>
      <c r="AC1365" s="148" t="s">
        <v>428</v>
      </c>
      <c r="AD1365" s="149" t="s">
        <v>690</v>
      </c>
      <c r="AE1365" s="148" t="s">
        <v>349</v>
      </c>
      <c r="AF1365" s="148"/>
      <c r="AG1365" s="149"/>
      <c r="AH1365" s="148"/>
      <c r="AI1365" s="148"/>
      <c r="AJ1365" s="149"/>
      <c r="AK1365" s="148" t="str">
        <f t="shared" si="63"/>
        <v>GFS</v>
      </c>
      <c r="AL1365" s="148" t="str">
        <f t="shared" si="64"/>
        <v>Non- ICB</v>
      </c>
      <c r="AM1365" s="196" t="str">
        <f t="shared" si="65"/>
        <v>GFS/Non- ICB</v>
      </c>
    </row>
    <row r="1366" spans="1:39" x14ac:dyDescent="0.25">
      <c r="A1366" s="195" t="str">
        <f>IF(ISERROR(MATCH(H1366,PriorMonth!H:H,0)),"New","Unresolved")</f>
        <v>Unresolved</v>
      </c>
      <c r="B1366" s="148">
        <v>8520</v>
      </c>
      <c r="C1366" s="149" t="s">
        <v>842</v>
      </c>
      <c r="D1366" s="148" t="s">
        <v>19</v>
      </c>
      <c r="E1366" s="148">
        <v>199</v>
      </c>
      <c r="F1366" s="149" t="s">
        <v>137</v>
      </c>
      <c r="G1366" s="148" t="s">
        <v>22</v>
      </c>
      <c r="H1366" s="148" t="s">
        <v>1681</v>
      </c>
      <c r="I1366" s="149" t="s">
        <v>54</v>
      </c>
      <c r="J1366" s="148" t="s">
        <v>381</v>
      </c>
      <c r="K1366" s="148">
        <v>42768</v>
      </c>
      <c r="L1366" s="149">
        <v>125</v>
      </c>
      <c r="M1366" s="148" t="s">
        <v>118</v>
      </c>
      <c r="N1366" s="148" t="s">
        <v>41</v>
      </c>
      <c r="O1366" s="149">
        <v>42830</v>
      </c>
      <c r="P1366" s="148" t="s">
        <v>838</v>
      </c>
      <c r="Q1366" s="148">
        <v>63</v>
      </c>
      <c r="R1366" s="149" t="s">
        <v>35</v>
      </c>
      <c r="S1366" s="148">
        <v>130753</v>
      </c>
      <c r="T1366" s="148" t="s">
        <v>197</v>
      </c>
      <c r="U1366" s="149">
        <v>1807.63</v>
      </c>
      <c r="V1366" s="148" t="s">
        <v>197</v>
      </c>
      <c r="W1366" s="148">
        <v>130752.70528325909</v>
      </c>
      <c r="X1366" s="149" t="s">
        <v>100</v>
      </c>
      <c r="Y1366" s="148" t="s">
        <v>114</v>
      </c>
      <c r="Z1366" s="148">
        <v>1.81</v>
      </c>
      <c r="AA1366" s="149">
        <v>1</v>
      </c>
      <c r="AB1366" s="148" t="s">
        <v>630</v>
      </c>
      <c r="AC1366" s="148" t="s">
        <v>484</v>
      </c>
      <c r="AD1366" s="149" t="s">
        <v>363</v>
      </c>
      <c r="AE1366" s="148" t="s">
        <v>350</v>
      </c>
      <c r="AF1366" s="148"/>
      <c r="AG1366" s="149"/>
      <c r="AH1366" s="148"/>
      <c r="AI1366" s="148"/>
      <c r="AJ1366" s="149"/>
      <c r="AK1366" s="148" t="str">
        <f t="shared" si="63"/>
        <v>Non-GFS</v>
      </c>
      <c r="AL1366" s="148" t="str">
        <f t="shared" si="64"/>
        <v>Non- ICB</v>
      </c>
      <c r="AM1366" s="196" t="str">
        <f t="shared" si="65"/>
        <v>Non-GFS/Non- ICB</v>
      </c>
    </row>
    <row r="1367" spans="1:39" x14ac:dyDescent="0.25">
      <c r="A1367" s="195" t="str">
        <f>IF(ISERROR(MATCH(H1367,PriorMonth!H:H,0)),"New","Unresolved")</f>
        <v>Unresolved</v>
      </c>
      <c r="B1367" s="148">
        <v>132</v>
      </c>
      <c r="C1367" s="149" t="s">
        <v>233</v>
      </c>
      <c r="D1367" s="148" t="s">
        <v>22</v>
      </c>
      <c r="E1367" s="148">
        <v>199</v>
      </c>
      <c r="F1367" s="149" t="s">
        <v>137</v>
      </c>
      <c r="G1367" s="148" t="s">
        <v>22</v>
      </c>
      <c r="H1367" s="148">
        <v>1320130002665</v>
      </c>
      <c r="I1367" s="149" t="s">
        <v>54</v>
      </c>
      <c r="J1367" s="148" t="s">
        <v>330</v>
      </c>
      <c r="K1367" s="148">
        <v>42767</v>
      </c>
      <c r="L1367" s="149">
        <v>126</v>
      </c>
      <c r="M1367" s="148" t="s">
        <v>118</v>
      </c>
      <c r="N1367" s="148" t="s">
        <v>41</v>
      </c>
      <c r="O1367" s="149">
        <v>42831</v>
      </c>
      <c r="P1367" s="148" t="s">
        <v>838</v>
      </c>
      <c r="Q1367" s="148">
        <v>62</v>
      </c>
      <c r="R1367" s="149" t="s">
        <v>35</v>
      </c>
      <c r="S1367" s="148">
        <v>2027.26</v>
      </c>
      <c r="T1367" s="148" t="s">
        <v>248</v>
      </c>
      <c r="U1367" s="149">
        <v>1806.67</v>
      </c>
      <c r="V1367" s="148" t="s">
        <v>248</v>
      </c>
      <c r="W1367" s="148">
        <v>2027.2643360052029</v>
      </c>
      <c r="X1367" s="149" t="s">
        <v>100</v>
      </c>
      <c r="Y1367" s="148" t="s">
        <v>107</v>
      </c>
      <c r="Z1367" s="148">
        <v>1.81</v>
      </c>
      <c r="AA1367" s="149">
        <v>1</v>
      </c>
      <c r="AB1367" s="148" t="s">
        <v>629</v>
      </c>
      <c r="AC1367" s="148" t="s">
        <v>513</v>
      </c>
      <c r="AD1367" s="149" t="s">
        <v>402</v>
      </c>
      <c r="AE1367" s="148" t="s">
        <v>349</v>
      </c>
      <c r="AF1367" s="148"/>
      <c r="AG1367" s="149"/>
      <c r="AH1367" s="148"/>
      <c r="AI1367" s="148"/>
      <c r="AJ1367" s="149"/>
      <c r="AK1367" s="148" t="str">
        <f t="shared" si="63"/>
        <v>GFS</v>
      </c>
      <c r="AL1367" s="148" t="str">
        <f t="shared" si="64"/>
        <v>Non- ICB</v>
      </c>
      <c r="AM1367" s="196" t="str">
        <f t="shared" si="65"/>
        <v>GFS/Non- ICB</v>
      </c>
    </row>
    <row r="1368" spans="1:39" x14ac:dyDescent="0.25">
      <c r="A1368" s="195" t="str">
        <f>IF(ISERROR(MATCH(H1368,PriorMonth!H:H,0)),"New","Unresolved")</f>
        <v>New</v>
      </c>
      <c r="B1368" s="148">
        <v>1730</v>
      </c>
      <c r="C1368" s="149" t="s">
        <v>172</v>
      </c>
      <c r="D1368" s="148" t="s">
        <v>18</v>
      </c>
      <c r="E1368" s="148">
        <v>635</v>
      </c>
      <c r="F1368" s="149" t="s">
        <v>142</v>
      </c>
      <c r="G1368" s="148" t="s">
        <v>16</v>
      </c>
      <c r="H1368" s="148">
        <v>9632</v>
      </c>
      <c r="I1368" s="149" t="s">
        <v>55</v>
      </c>
      <c r="J1368" s="148" t="s">
        <v>173</v>
      </c>
      <c r="K1368" s="148">
        <v>42858</v>
      </c>
      <c r="L1368" s="149">
        <v>35</v>
      </c>
      <c r="M1368" s="148" t="s">
        <v>111</v>
      </c>
      <c r="N1368" s="148" t="s">
        <v>42</v>
      </c>
      <c r="O1368" s="149">
        <v>42893</v>
      </c>
      <c r="P1368" s="148" t="s">
        <v>1878</v>
      </c>
      <c r="Q1368" s="148">
        <v>0</v>
      </c>
      <c r="R1368" s="149" t="s">
        <v>33</v>
      </c>
      <c r="S1368" s="148">
        <v>1800</v>
      </c>
      <c r="T1368" s="148" t="s">
        <v>100</v>
      </c>
      <c r="U1368" s="149">
        <v>1800</v>
      </c>
      <c r="V1368" s="148" t="s">
        <v>100</v>
      </c>
      <c r="W1368" s="148">
        <v>1800</v>
      </c>
      <c r="X1368" s="149" t="s">
        <v>100</v>
      </c>
      <c r="Y1368" s="148" t="s">
        <v>114</v>
      </c>
      <c r="Z1368" s="148">
        <v>1.8</v>
      </c>
      <c r="AA1368" s="149">
        <v>1</v>
      </c>
      <c r="AB1368" s="148" t="s">
        <v>629</v>
      </c>
      <c r="AC1368" s="148" t="s">
        <v>634</v>
      </c>
      <c r="AD1368" s="149" t="s">
        <v>2634</v>
      </c>
      <c r="AE1368" s="148" t="s">
        <v>349</v>
      </c>
      <c r="AF1368" s="148"/>
      <c r="AG1368" s="149"/>
      <c r="AH1368" s="148"/>
      <c r="AI1368" s="148"/>
      <c r="AJ1368" s="149"/>
      <c r="AK1368" s="148" t="str">
        <f t="shared" si="63"/>
        <v>Non-GFS</v>
      </c>
      <c r="AL1368" s="148" t="str">
        <f t="shared" si="64"/>
        <v>Non- ICB</v>
      </c>
      <c r="AM1368" s="196" t="str">
        <f t="shared" si="65"/>
        <v>Non-GFS/Non- ICB</v>
      </c>
    </row>
    <row r="1369" spans="1:39" x14ac:dyDescent="0.25">
      <c r="A1369" s="195" t="str">
        <f>IF(ISERROR(MATCH(H1369,PriorMonth!H:H,0)),"New","Unresolved")</f>
        <v>New</v>
      </c>
      <c r="B1369" s="148">
        <v>429</v>
      </c>
      <c r="C1369" s="149" t="s">
        <v>162</v>
      </c>
      <c r="D1369" s="148" t="s">
        <v>13</v>
      </c>
      <c r="E1369" s="148">
        <v>3071</v>
      </c>
      <c r="F1369" s="149" t="s">
        <v>139</v>
      </c>
      <c r="G1369" s="148" t="s">
        <v>21</v>
      </c>
      <c r="H1369" s="148">
        <v>81600620</v>
      </c>
      <c r="I1369" s="149" t="s">
        <v>59</v>
      </c>
      <c r="J1369" s="148" t="s">
        <v>155</v>
      </c>
      <c r="K1369" s="148">
        <v>42857</v>
      </c>
      <c r="L1369" s="149">
        <v>36</v>
      </c>
      <c r="M1369" s="148" t="s">
        <v>111</v>
      </c>
      <c r="N1369" s="148" t="s">
        <v>42</v>
      </c>
      <c r="O1369" s="149">
        <v>42891</v>
      </c>
      <c r="P1369" s="148" t="s">
        <v>1878</v>
      </c>
      <c r="Q1369" s="148">
        <v>2</v>
      </c>
      <c r="R1369" s="149" t="s">
        <v>33</v>
      </c>
      <c r="S1369" s="148">
        <v>1800</v>
      </c>
      <c r="T1369" s="148" t="s">
        <v>100</v>
      </c>
      <c r="U1369" s="149">
        <v>1800</v>
      </c>
      <c r="V1369" s="148" t="s">
        <v>100</v>
      </c>
      <c r="W1369" s="148">
        <v>1800</v>
      </c>
      <c r="X1369" s="149" t="s">
        <v>100</v>
      </c>
      <c r="Y1369" s="148" t="s">
        <v>114</v>
      </c>
      <c r="Z1369" s="148">
        <v>1.8</v>
      </c>
      <c r="AA1369" s="149">
        <v>1</v>
      </c>
      <c r="AB1369" s="148" t="s">
        <v>629</v>
      </c>
      <c r="AC1369" s="148" t="s">
        <v>443</v>
      </c>
      <c r="AD1369" s="149" t="s">
        <v>1420</v>
      </c>
      <c r="AE1369" s="148" t="s">
        <v>349</v>
      </c>
      <c r="AF1369" s="148"/>
      <c r="AG1369" s="149"/>
      <c r="AH1369" s="148"/>
      <c r="AI1369" s="148"/>
      <c r="AJ1369" s="149"/>
      <c r="AK1369" s="148" t="str">
        <f t="shared" si="63"/>
        <v>Non-GFS</v>
      </c>
      <c r="AL1369" s="148" t="str">
        <f t="shared" si="64"/>
        <v>Non- ICB</v>
      </c>
      <c r="AM1369" s="196" t="str">
        <f t="shared" si="65"/>
        <v>Non-GFS/Non- ICB</v>
      </c>
    </row>
    <row r="1370" spans="1:39" x14ac:dyDescent="0.25">
      <c r="A1370" s="195" t="str">
        <f>IF(ISERROR(MATCH(H1370,PriorMonth!H:H,0)),"New","Unresolved")</f>
        <v>New</v>
      </c>
      <c r="B1370" s="148">
        <v>429</v>
      </c>
      <c r="C1370" s="149" t="s">
        <v>162</v>
      </c>
      <c r="D1370" s="148" t="s">
        <v>13</v>
      </c>
      <c r="E1370" s="148">
        <v>3071</v>
      </c>
      <c r="F1370" s="149" t="s">
        <v>139</v>
      </c>
      <c r="G1370" s="148" t="s">
        <v>21</v>
      </c>
      <c r="H1370" s="148">
        <v>81600622</v>
      </c>
      <c r="I1370" s="149" t="s">
        <v>59</v>
      </c>
      <c r="J1370" s="148" t="s">
        <v>155</v>
      </c>
      <c r="K1370" s="148">
        <v>42857</v>
      </c>
      <c r="L1370" s="149">
        <v>36</v>
      </c>
      <c r="M1370" s="148" t="s">
        <v>111</v>
      </c>
      <c r="N1370" s="148" t="s">
        <v>42</v>
      </c>
      <c r="O1370" s="149">
        <v>42891</v>
      </c>
      <c r="P1370" s="148" t="s">
        <v>1878</v>
      </c>
      <c r="Q1370" s="148">
        <v>2</v>
      </c>
      <c r="R1370" s="149" t="s">
        <v>33</v>
      </c>
      <c r="S1370" s="148">
        <v>1800</v>
      </c>
      <c r="T1370" s="148" t="s">
        <v>100</v>
      </c>
      <c r="U1370" s="149">
        <v>1800</v>
      </c>
      <c r="V1370" s="148" t="s">
        <v>100</v>
      </c>
      <c r="W1370" s="148">
        <v>1800</v>
      </c>
      <c r="X1370" s="149" t="s">
        <v>100</v>
      </c>
      <c r="Y1370" s="148" t="s">
        <v>114</v>
      </c>
      <c r="Z1370" s="148">
        <v>1.8</v>
      </c>
      <c r="AA1370" s="149">
        <v>1</v>
      </c>
      <c r="AB1370" s="148" t="s">
        <v>629</v>
      </c>
      <c r="AC1370" s="148" t="s">
        <v>443</v>
      </c>
      <c r="AD1370" s="149" t="s">
        <v>1420</v>
      </c>
      <c r="AE1370" s="148" t="s">
        <v>349</v>
      </c>
      <c r="AF1370" s="148"/>
      <c r="AG1370" s="149"/>
      <c r="AH1370" s="148"/>
      <c r="AI1370" s="148"/>
      <c r="AJ1370" s="149"/>
      <c r="AK1370" s="148" t="str">
        <f t="shared" si="63"/>
        <v>Non-GFS</v>
      </c>
      <c r="AL1370" s="148" t="str">
        <f t="shared" si="64"/>
        <v>Non- ICB</v>
      </c>
      <c r="AM1370" s="196" t="str">
        <f t="shared" si="65"/>
        <v>Non-GFS/Non- ICB</v>
      </c>
    </row>
    <row r="1371" spans="1:39" x14ac:dyDescent="0.25">
      <c r="A1371" s="195" t="str">
        <f>IF(ISERROR(MATCH(H1371,PriorMonth!H:H,0)),"New","Unresolved")</f>
        <v>New</v>
      </c>
      <c r="B1371" s="148">
        <v>1730</v>
      </c>
      <c r="C1371" s="149" t="s">
        <v>172</v>
      </c>
      <c r="D1371" s="148" t="s">
        <v>18</v>
      </c>
      <c r="E1371" s="148">
        <v>635</v>
      </c>
      <c r="F1371" s="149" t="s">
        <v>142</v>
      </c>
      <c r="G1371" s="148" t="s">
        <v>16</v>
      </c>
      <c r="H1371" s="148">
        <v>9437</v>
      </c>
      <c r="I1371" s="149" t="s">
        <v>55</v>
      </c>
      <c r="J1371" s="148" t="s">
        <v>173</v>
      </c>
      <c r="K1371" s="148">
        <v>42829</v>
      </c>
      <c r="L1371" s="149">
        <v>64</v>
      </c>
      <c r="M1371" s="148" t="s">
        <v>111</v>
      </c>
      <c r="N1371" s="148" t="s">
        <v>42</v>
      </c>
      <c r="O1371" s="149">
        <v>42891</v>
      </c>
      <c r="P1371" s="148" t="s">
        <v>1878</v>
      </c>
      <c r="Q1371" s="148">
        <v>2</v>
      </c>
      <c r="R1371" s="149" t="s">
        <v>33</v>
      </c>
      <c r="S1371" s="148">
        <v>1800</v>
      </c>
      <c r="T1371" s="148" t="s">
        <v>100</v>
      </c>
      <c r="U1371" s="149">
        <v>1800</v>
      </c>
      <c r="V1371" s="148" t="s">
        <v>100</v>
      </c>
      <c r="W1371" s="148">
        <v>1800</v>
      </c>
      <c r="X1371" s="149" t="s">
        <v>100</v>
      </c>
      <c r="Y1371" s="148" t="s">
        <v>114</v>
      </c>
      <c r="Z1371" s="148">
        <v>1.8</v>
      </c>
      <c r="AA1371" s="149">
        <v>1</v>
      </c>
      <c r="AB1371" s="148" t="s">
        <v>629</v>
      </c>
      <c r="AC1371" s="148" t="s">
        <v>634</v>
      </c>
      <c r="AD1371" s="149" t="s">
        <v>432</v>
      </c>
      <c r="AE1371" s="148" t="s">
        <v>349</v>
      </c>
      <c r="AF1371" s="148"/>
      <c r="AG1371" s="149"/>
      <c r="AH1371" s="148"/>
      <c r="AI1371" s="148"/>
      <c r="AJ1371" s="149"/>
      <c r="AK1371" s="148" t="str">
        <f t="shared" si="63"/>
        <v>Non-GFS</v>
      </c>
      <c r="AL1371" s="148" t="str">
        <f t="shared" si="64"/>
        <v>Non- ICB</v>
      </c>
      <c r="AM1371" s="196" t="str">
        <f t="shared" si="65"/>
        <v>Non-GFS/Non- ICB</v>
      </c>
    </row>
    <row r="1372" spans="1:39" x14ac:dyDescent="0.25">
      <c r="A1372" s="195" t="str">
        <f>IF(ISERROR(MATCH(H1372,PriorMonth!H:H,0)),"New","Unresolved")</f>
        <v>New</v>
      </c>
      <c r="B1372" s="148">
        <v>8520</v>
      </c>
      <c r="C1372" s="149" t="s">
        <v>842</v>
      </c>
      <c r="D1372" s="148" t="s">
        <v>19</v>
      </c>
      <c r="E1372" s="148">
        <v>247</v>
      </c>
      <c r="F1372" s="149" t="s">
        <v>198</v>
      </c>
      <c r="G1372" s="148" t="s">
        <v>23</v>
      </c>
      <c r="H1372" s="148">
        <v>85200310087867</v>
      </c>
      <c r="I1372" s="149" t="s">
        <v>59</v>
      </c>
      <c r="J1372" s="148" t="s">
        <v>916</v>
      </c>
      <c r="K1372" s="148">
        <v>42857</v>
      </c>
      <c r="L1372" s="149">
        <v>36</v>
      </c>
      <c r="M1372" s="148" t="s">
        <v>111</v>
      </c>
      <c r="N1372" s="148" t="s">
        <v>42</v>
      </c>
      <c r="O1372" s="149">
        <v>42893</v>
      </c>
      <c r="P1372" s="148" t="s">
        <v>1878</v>
      </c>
      <c r="Q1372" s="148">
        <v>0</v>
      </c>
      <c r="R1372" s="149" t="s">
        <v>33</v>
      </c>
      <c r="S1372" s="148">
        <v>130500</v>
      </c>
      <c r="T1372" s="148" t="s">
        <v>197</v>
      </c>
      <c r="U1372" s="149">
        <v>1804.14</v>
      </c>
      <c r="V1372" s="148" t="s">
        <v>197</v>
      </c>
      <c r="W1372" s="148">
        <v>130500.26040159714</v>
      </c>
      <c r="X1372" s="149" t="s">
        <v>100</v>
      </c>
      <c r="Y1372" s="148" t="s">
        <v>114</v>
      </c>
      <c r="Z1372" s="148">
        <v>1.8</v>
      </c>
      <c r="AA1372" s="149">
        <v>1</v>
      </c>
      <c r="AB1372" s="148" t="s">
        <v>630</v>
      </c>
      <c r="AC1372" s="148" t="s">
        <v>915</v>
      </c>
      <c r="AD1372" s="149" t="s">
        <v>1280</v>
      </c>
      <c r="AE1372" s="148" t="s">
        <v>350</v>
      </c>
      <c r="AF1372" s="148"/>
      <c r="AG1372" s="149"/>
      <c r="AH1372" s="148"/>
      <c r="AI1372" s="148"/>
      <c r="AJ1372" s="149"/>
      <c r="AK1372" s="148" t="str">
        <f t="shared" si="63"/>
        <v>GFS</v>
      </c>
      <c r="AL1372" s="148" t="str">
        <f t="shared" si="64"/>
        <v>Non- ICB</v>
      </c>
      <c r="AM1372" s="196" t="str">
        <f t="shared" si="65"/>
        <v>GFS/Non- ICB</v>
      </c>
    </row>
    <row r="1373" spans="1:39" x14ac:dyDescent="0.25">
      <c r="A1373" s="195" t="str">
        <f>IF(ISERROR(MATCH(H1373,PriorMonth!H:H,0)),"New","Unresolved")</f>
        <v>New</v>
      </c>
      <c r="B1373" s="148">
        <v>1710</v>
      </c>
      <c r="C1373" s="149" t="s">
        <v>181</v>
      </c>
      <c r="D1373" s="148" t="s">
        <v>20</v>
      </c>
      <c r="E1373" s="148">
        <v>635</v>
      </c>
      <c r="F1373" s="149" t="s">
        <v>142</v>
      </c>
      <c r="G1373" s="148" t="s">
        <v>16</v>
      </c>
      <c r="H1373" s="148">
        <v>17100121700009</v>
      </c>
      <c r="I1373" s="149" t="s">
        <v>55</v>
      </c>
      <c r="J1373" s="148" t="s">
        <v>182</v>
      </c>
      <c r="K1373" s="148">
        <v>42825</v>
      </c>
      <c r="L1373" s="149">
        <v>68</v>
      </c>
      <c r="M1373" s="148" t="s">
        <v>127</v>
      </c>
      <c r="N1373" s="148" t="s">
        <v>128</v>
      </c>
      <c r="O1373" s="149">
        <v>42892</v>
      </c>
      <c r="P1373" s="148" t="s">
        <v>1878</v>
      </c>
      <c r="Q1373" s="148">
        <v>1</v>
      </c>
      <c r="R1373" s="149" t="s">
        <v>33</v>
      </c>
      <c r="S1373" s="148">
        <v>1769.92</v>
      </c>
      <c r="T1373" s="148" t="s">
        <v>100</v>
      </c>
      <c r="U1373" s="149">
        <v>1769.92</v>
      </c>
      <c r="V1373" s="148" t="s">
        <v>100</v>
      </c>
      <c r="W1373" s="148">
        <v>1769.92</v>
      </c>
      <c r="X1373" s="149" t="s">
        <v>100</v>
      </c>
      <c r="Y1373" s="148" t="s">
        <v>114</v>
      </c>
      <c r="Z1373" s="148">
        <v>1.77</v>
      </c>
      <c r="AA1373" s="149">
        <v>1</v>
      </c>
      <c r="AB1373" s="148" t="s">
        <v>629</v>
      </c>
      <c r="AC1373" s="148" t="s">
        <v>463</v>
      </c>
      <c r="AD1373" s="149" t="s">
        <v>2680</v>
      </c>
      <c r="AE1373" s="148" t="s">
        <v>349</v>
      </c>
      <c r="AF1373" s="148"/>
      <c r="AG1373" s="149"/>
      <c r="AH1373" s="148"/>
      <c r="AI1373" s="148"/>
      <c r="AJ1373" s="149"/>
      <c r="AK1373" s="148" t="str">
        <f t="shared" si="63"/>
        <v>GFS</v>
      </c>
      <c r="AL1373" s="148" t="str">
        <f t="shared" si="64"/>
        <v>ICB</v>
      </c>
      <c r="AM1373" s="196" t="str">
        <f t="shared" si="65"/>
        <v>GFS/ICB</v>
      </c>
    </row>
    <row r="1374" spans="1:39" x14ac:dyDescent="0.25">
      <c r="A1374" s="195" t="str">
        <f>IF(ISERROR(MATCH(H1374,PriorMonth!H:H,0)),"New","Unresolved")</f>
        <v>Unresolved</v>
      </c>
      <c r="B1374" s="148">
        <v>8520</v>
      </c>
      <c r="C1374" s="149" t="s">
        <v>842</v>
      </c>
      <c r="D1374" s="148" t="s">
        <v>19</v>
      </c>
      <c r="E1374" s="148">
        <v>199</v>
      </c>
      <c r="F1374" s="149" t="s">
        <v>137</v>
      </c>
      <c r="G1374" s="148" t="s">
        <v>22</v>
      </c>
      <c r="H1374" s="148">
        <v>85200410041806</v>
      </c>
      <c r="I1374" s="149" t="s">
        <v>54</v>
      </c>
      <c r="J1374" s="148" t="s">
        <v>575</v>
      </c>
      <c r="K1374" s="148">
        <v>42704</v>
      </c>
      <c r="L1374" s="149">
        <v>189</v>
      </c>
      <c r="M1374" s="148" t="s">
        <v>111</v>
      </c>
      <c r="N1374" s="148" t="s">
        <v>42</v>
      </c>
      <c r="O1374" s="149">
        <v>42776</v>
      </c>
      <c r="P1374" s="148" t="s">
        <v>838</v>
      </c>
      <c r="Q1374" s="148">
        <v>117</v>
      </c>
      <c r="R1374" s="149" t="s">
        <v>36</v>
      </c>
      <c r="S1374" s="148">
        <v>128000</v>
      </c>
      <c r="T1374" s="148" t="s">
        <v>197</v>
      </c>
      <c r="U1374" s="149">
        <v>1769.57</v>
      </c>
      <c r="V1374" s="148" t="s">
        <v>197</v>
      </c>
      <c r="W1374" s="148">
        <v>127999.68173138128</v>
      </c>
      <c r="X1374" s="149" t="s">
        <v>100</v>
      </c>
      <c r="Y1374" s="148" t="s">
        <v>114</v>
      </c>
      <c r="Z1374" s="148">
        <v>1.77</v>
      </c>
      <c r="AA1374" s="149">
        <v>1</v>
      </c>
      <c r="AB1374" s="148" t="s">
        <v>630</v>
      </c>
      <c r="AC1374" s="148" t="s">
        <v>484</v>
      </c>
      <c r="AD1374" s="149" t="s">
        <v>396</v>
      </c>
      <c r="AE1374" s="148" t="s">
        <v>350</v>
      </c>
      <c r="AF1374" s="148"/>
      <c r="AG1374" s="149"/>
      <c r="AH1374" s="148"/>
      <c r="AI1374" s="148"/>
      <c r="AJ1374" s="149"/>
      <c r="AK1374" s="148" t="str">
        <f t="shared" si="63"/>
        <v>GFS</v>
      </c>
      <c r="AL1374" s="148" t="str">
        <f t="shared" si="64"/>
        <v>Non- ICB</v>
      </c>
      <c r="AM1374" s="196" t="str">
        <f t="shared" si="65"/>
        <v>GFS/Non- ICB</v>
      </c>
    </row>
    <row r="1375" spans="1:39" x14ac:dyDescent="0.25">
      <c r="A1375" s="195" t="str">
        <f>IF(ISERROR(MATCH(H1375,PriorMonth!H:H,0)),"New","Unresolved")</f>
        <v>Unresolved</v>
      </c>
      <c r="B1375" s="148">
        <v>8520</v>
      </c>
      <c r="C1375" s="149" t="s">
        <v>842</v>
      </c>
      <c r="D1375" s="148" t="s">
        <v>19</v>
      </c>
      <c r="E1375" s="148">
        <v>199</v>
      </c>
      <c r="F1375" s="149" t="s">
        <v>137</v>
      </c>
      <c r="G1375" s="148" t="s">
        <v>22</v>
      </c>
      <c r="H1375" s="148">
        <v>85200410041947</v>
      </c>
      <c r="I1375" s="149" t="s">
        <v>54</v>
      </c>
      <c r="J1375" s="148" t="s">
        <v>575</v>
      </c>
      <c r="K1375" s="148">
        <v>42704</v>
      </c>
      <c r="L1375" s="149">
        <v>189</v>
      </c>
      <c r="M1375" s="148" t="s">
        <v>111</v>
      </c>
      <c r="N1375" s="148" t="s">
        <v>42</v>
      </c>
      <c r="O1375" s="149">
        <v>42776</v>
      </c>
      <c r="P1375" s="148" t="s">
        <v>838</v>
      </c>
      <c r="Q1375" s="148">
        <v>117</v>
      </c>
      <c r="R1375" s="149" t="s">
        <v>36</v>
      </c>
      <c r="S1375" s="148">
        <v>128000</v>
      </c>
      <c r="T1375" s="148" t="s">
        <v>197</v>
      </c>
      <c r="U1375" s="149">
        <v>1769.57</v>
      </c>
      <c r="V1375" s="148" t="s">
        <v>197</v>
      </c>
      <c r="W1375" s="148">
        <v>127999.68173138128</v>
      </c>
      <c r="X1375" s="149" t="s">
        <v>100</v>
      </c>
      <c r="Y1375" s="148" t="s">
        <v>114</v>
      </c>
      <c r="Z1375" s="148">
        <v>1.77</v>
      </c>
      <c r="AA1375" s="149">
        <v>1</v>
      </c>
      <c r="AB1375" s="148" t="s">
        <v>630</v>
      </c>
      <c r="AC1375" s="148" t="s">
        <v>484</v>
      </c>
      <c r="AD1375" s="149" t="s">
        <v>396</v>
      </c>
      <c r="AE1375" s="148" t="s">
        <v>350</v>
      </c>
      <c r="AF1375" s="148"/>
      <c r="AG1375" s="149"/>
      <c r="AH1375" s="148"/>
      <c r="AI1375" s="148"/>
      <c r="AJ1375" s="149"/>
      <c r="AK1375" s="148" t="str">
        <f t="shared" si="63"/>
        <v>GFS</v>
      </c>
      <c r="AL1375" s="148" t="str">
        <f t="shared" si="64"/>
        <v>Non- ICB</v>
      </c>
      <c r="AM1375" s="196" t="str">
        <f t="shared" si="65"/>
        <v>GFS/Non- ICB</v>
      </c>
    </row>
    <row r="1376" spans="1:39" x14ac:dyDescent="0.25">
      <c r="A1376" s="195" t="str">
        <f>IF(ISERROR(MATCH(H1376,PriorMonth!H:H,0)),"New","Unresolved")</f>
        <v>Unresolved</v>
      </c>
      <c r="B1376" s="148">
        <v>8520</v>
      </c>
      <c r="C1376" s="149" t="s">
        <v>842</v>
      </c>
      <c r="D1376" s="148" t="s">
        <v>19</v>
      </c>
      <c r="E1376" s="148">
        <v>199</v>
      </c>
      <c r="F1376" s="149" t="s">
        <v>137</v>
      </c>
      <c r="G1376" s="148" t="s">
        <v>22</v>
      </c>
      <c r="H1376" s="148">
        <v>85200410040802</v>
      </c>
      <c r="I1376" s="149" t="s">
        <v>54</v>
      </c>
      <c r="J1376" s="148" t="s">
        <v>575</v>
      </c>
      <c r="K1376" s="148">
        <v>42676</v>
      </c>
      <c r="L1376" s="149">
        <v>217</v>
      </c>
      <c r="M1376" s="148" t="s">
        <v>111</v>
      </c>
      <c r="N1376" s="148" t="s">
        <v>42</v>
      </c>
      <c r="O1376" s="149">
        <v>42733</v>
      </c>
      <c r="P1376" s="148" t="s">
        <v>651</v>
      </c>
      <c r="Q1376" s="148">
        <v>160</v>
      </c>
      <c r="R1376" s="149" t="s">
        <v>39</v>
      </c>
      <c r="S1376" s="148">
        <v>128000</v>
      </c>
      <c r="T1376" s="148" t="s">
        <v>197</v>
      </c>
      <c r="U1376" s="149">
        <v>1769.57</v>
      </c>
      <c r="V1376" s="148" t="s">
        <v>197</v>
      </c>
      <c r="W1376" s="148">
        <v>127999.68173138128</v>
      </c>
      <c r="X1376" s="149" t="s">
        <v>100</v>
      </c>
      <c r="Y1376" s="148" t="s">
        <v>114</v>
      </c>
      <c r="Z1376" s="148">
        <v>1.77</v>
      </c>
      <c r="AA1376" s="149">
        <v>1</v>
      </c>
      <c r="AB1376" s="148" t="s">
        <v>630</v>
      </c>
      <c r="AC1376" s="148" t="s">
        <v>484</v>
      </c>
      <c r="AD1376" s="149" t="s">
        <v>811</v>
      </c>
      <c r="AE1376" s="148" t="s">
        <v>350</v>
      </c>
      <c r="AF1376" s="148"/>
      <c r="AG1376" s="149"/>
      <c r="AH1376" s="148"/>
      <c r="AI1376" s="148"/>
      <c r="AJ1376" s="149"/>
      <c r="AK1376" s="148" t="str">
        <f t="shared" si="63"/>
        <v>GFS</v>
      </c>
      <c r="AL1376" s="148" t="str">
        <f t="shared" si="64"/>
        <v>Non- ICB</v>
      </c>
      <c r="AM1376" s="196" t="str">
        <f t="shared" si="65"/>
        <v>GFS/Non- ICB</v>
      </c>
    </row>
    <row r="1377" spans="1:39" x14ac:dyDescent="0.25">
      <c r="A1377" s="195" t="str">
        <f>IF(ISERROR(MATCH(H1377,PriorMonth!H:H,0)),"New","Unresolved")</f>
        <v>Unresolved</v>
      </c>
      <c r="B1377" s="148">
        <v>8520</v>
      </c>
      <c r="C1377" s="149" t="s">
        <v>842</v>
      </c>
      <c r="D1377" s="148" t="s">
        <v>19</v>
      </c>
      <c r="E1377" s="148">
        <v>199</v>
      </c>
      <c r="F1377" s="149" t="s">
        <v>137</v>
      </c>
      <c r="G1377" s="148" t="s">
        <v>22</v>
      </c>
      <c r="H1377" s="148">
        <v>85200410038977</v>
      </c>
      <c r="I1377" s="149" t="s">
        <v>54</v>
      </c>
      <c r="J1377" s="148" t="s">
        <v>575</v>
      </c>
      <c r="K1377" s="148">
        <v>42614</v>
      </c>
      <c r="L1377" s="149">
        <v>279</v>
      </c>
      <c r="M1377" s="148" t="s">
        <v>111</v>
      </c>
      <c r="N1377" s="148" t="s">
        <v>42</v>
      </c>
      <c r="O1377" s="149">
        <v>42681</v>
      </c>
      <c r="P1377" s="148" t="s">
        <v>651</v>
      </c>
      <c r="Q1377" s="148">
        <v>212</v>
      </c>
      <c r="R1377" s="149" t="s">
        <v>37</v>
      </c>
      <c r="S1377" s="148">
        <v>127980</v>
      </c>
      <c r="T1377" s="148" t="s">
        <v>197</v>
      </c>
      <c r="U1377" s="149">
        <v>1769.3</v>
      </c>
      <c r="V1377" s="148" t="s">
        <v>197</v>
      </c>
      <c r="W1377" s="148">
        <v>127980.15161159655</v>
      </c>
      <c r="X1377" s="149" t="s">
        <v>100</v>
      </c>
      <c r="Y1377" s="148" t="s">
        <v>114</v>
      </c>
      <c r="Z1377" s="148">
        <v>1.77</v>
      </c>
      <c r="AA1377" s="149">
        <v>1</v>
      </c>
      <c r="AB1377" s="148" t="s">
        <v>630</v>
      </c>
      <c r="AC1377" s="148" t="s">
        <v>484</v>
      </c>
      <c r="AD1377" s="149" t="s">
        <v>396</v>
      </c>
      <c r="AE1377" s="148" t="s">
        <v>350</v>
      </c>
      <c r="AF1377" s="148"/>
      <c r="AG1377" s="149"/>
      <c r="AH1377" s="148"/>
      <c r="AI1377" s="148"/>
      <c r="AJ1377" s="149"/>
      <c r="AK1377" s="148" t="str">
        <f t="shared" si="63"/>
        <v>GFS</v>
      </c>
      <c r="AL1377" s="148" t="str">
        <f t="shared" si="64"/>
        <v>Non- ICB</v>
      </c>
      <c r="AM1377" s="196" t="str">
        <f t="shared" si="65"/>
        <v>GFS/Non- ICB</v>
      </c>
    </row>
    <row r="1378" spans="1:39" x14ac:dyDescent="0.25">
      <c r="A1378" s="195" t="str">
        <f>IF(ISERROR(MATCH(H1378,PriorMonth!H:H,0)),"New","Unresolved")</f>
        <v>Unresolved</v>
      </c>
      <c r="B1378" s="148">
        <v>8520</v>
      </c>
      <c r="C1378" s="149" t="s">
        <v>842</v>
      </c>
      <c r="D1378" s="148" t="s">
        <v>19</v>
      </c>
      <c r="E1378" s="148">
        <v>260</v>
      </c>
      <c r="F1378" s="149" t="s">
        <v>113</v>
      </c>
      <c r="G1378" s="148" t="s">
        <v>23</v>
      </c>
      <c r="H1378" s="148" t="s">
        <v>1559</v>
      </c>
      <c r="I1378" s="149" t="s">
        <v>54</v>
      </c>
      <c r="J1378" s="148" t="s">
        <v>381</v>
      </c>
      <c r="K1378" s="148">
        <v>42768</v>
      </c>
      <c r="L1378" s="149">
        <v>125</v>
      </c>
      <c r="M1378" s="148" t="s">
        <v>127</v>
      </c>
      <c r="N1378" s="148" t="s">
        <v>128</v>
      </c>
      <c r="O1378" s="149">
        <v>42831</v>
      </c>
      <c r="P1378" s="148" t="s">
        <v>838</v>
      </c>
      <c r="Q1378" s="148">
        <v>62</v>
      </c>
      <c r="R1378" s="149" t="s">
        <v>35</v>
      </c>
      <c r="S1378" s="148">
        <v>127025</v>
      </c>
      <c r="T1378" s="148" t="s">
        <v>197</v>
      </c>
      <c r="U1378" s="149">
        <v>1756.1</v>
      </c>
      <c r="V1378" s="148" t="s">
        <v>197</v>
      </c>
      <c r="W1378" s="148">
        <v>127025.34575545396</v>
      </c>
      <c r="X1378" s="149" t="s">
        <v>100</v>
      </c>
      <c r="Y1378" s="148" t="s">
        <v>114</v>
      </c>
      <c r="Z1378" s="148">
        <v>1.76</v>
      </c>
      <c r="AA1378" s="149">
        <v>1</v>
      </c>
      <c r="AB1378" s="148" t="s">
        <v>630</v>
      </c>
      <c r="AC1378" s="148" t="s">
        <v>681</v>
      </c>
      <c r="AD1378" s="149" t="s">
        <v>354</v>
      </c>
      <c r="AE1378" s="148" t="s">
        <v>350</v>
      </c>
      <c r="AF1378" s="148"/>
      <c r="AG1378" s="149"/>
      <c r="AH1378" s="148"/>
      <c r="AI1378" s="148"/>
      <c r="AJ1378" s="149"/>
      <c r="AK1378" s="148" t="str">
        <f t="shared" si="63"/>
        <v>Non-GFS</v>
      </c>
      <c r="AL1378" s="148" t="str">
        <f t="shared" si="64"/>
        <v>Non- ICB</v>
      </c>
      <c r="AM1378" s="196" t="str">
        <f t="shared" si="65"/>
        <v>Non-GFS/Non- ICB</v>
      </c>
    </row>
    <row r="1379" spans="1:39" x14ac:dyDescent="0.25">
      <c r="A1379" s="195" t="str">
        <f>IF(ISERROR(MATCH(H1379,PriorMonth!H:H,0)),"New","Unresolved")</f>
        <v>Unresolved</v>
      </c>
      <c r="B1379" s="148">
        <v>8520</v>
      </c>
      <c r="C1379" s="149" t="s">
        <v>842</v>
      </c>
      <c r="D1379" s="148" t="s">
        <v>19</v>
      </c>
      <c r="E1379" s="148">
        <v>199</v>
      </c>
      <c r="F1379" s="149" t="s">
        <v>137</v>
      </c>
      <c r="G1379" s="148" t="s">
        <v>22</v>
      </c>
      <c r="H1379" s="148" t="s">
        <v>1670</v>
      </c>
      <c r="I1379" s="149" t="s">
        <v>538</v>
      </c>
      <c r="J1379" s="148" t="s">
        <v>381</v>
      </c>
      <c r="K1379" s="148">
        <v>42768</v>
      </c>
      <c r="L1379" s="149">
        <v>125</v>
      </c>
      <c r="M1379" s="148" t="s">
        <v>118</v>
      </c>
      <c r="N1379" s="148" t="s">
        <v>41</v>
      </c>
      <c r="O1379" s="149">
        <v>42830</v>
      </c>
      <c r="P1379" s="148" t="s">
        <v>838</v>
      </c>
      <c r="Q1379" s="148">
        <v>63</v>
      </c>
      <c r="R1379" s="149" t="s">
        <v>35</v>
      </c>
      <c r="S1379" s="148">
        <v>127287</v>
      </c>
      <c r="T1379" s="148" t="s">
        <v>197</v>
      </c>
      <c r="U1379" s="149">
        <v>1759.72</v>
      </c>
      <c r="V1379" s="148" t="s">
        <v>197</v>
      </c>
      <c r="W1379" s="148">
        <v>127287.19402812337</v>
      </c>
      <c r="X1379" s="149" t="s">
        <v>100</v>
      </c>
      <c r="Y1379" s="148" t="s">
        <v>114</v>
      </c>
      <c r="Z1379" s="148">
        <v>1.76</v>
      </c>
      <c r="AA1379" s="149">
        <v>1</v>
      </c>
      <c r="AB1379" s="148" t="s">
        <v>630</v>
      </c>
      <c r="AC1379" s="148" t="s">
        <v>484</v>
      </c>
      <c r="AD1379" s="149" t="s">
        <v>363</v>
      </c>
      <c r="AE1379" s="148" t="s">
        <v>350</v>
      </c>
      <c r="AF1379" s="148"/>
      <c r="AG1379" s="149"/>
      <c r="AH1379" s="148"/>
      <c r="AI1379" s="148"/>
      <c r="AJ1379" s="149"/>
      <c r="AK1379" s="148" t="str">
        <f t="shared" si="63"/>
        <v>Non-GFS</v>
      </c>
      <c r="AL1379" s="148" t="str">
        <f t="shared" si="64"/>
        <v>Non- ICB</v>
      </c>
      <c r="AM1379" s="196" t="str">
        <f t="shared" si="65"/>
        <v>Non-GFS/Non- ICB</v>
      </c>
    </row>
    <row r="1380" spans="1:39" x14ac:dyDescent="0.25">
      <c r="A1380" s="195" t="str">
        <f>IF(ISERROR(MATCH(H1380,PriorMonth!H:H,0)),"New","Unresolved")</f>
        <v>New</v>
      </c>
      <c r="B1380" s="148">
        <v>199</v>
      </c>
      <c r="C1380" s="149" t="s">
        <v>137</v>
      </c>
      <c r="D1380" s="148" t="s">
        <v>22</v>
      </c>
      <c r="E1380" s="148">
        <v>8110</v>
      </c>
      <c r="F1380" s="149" t="s">
        <v>116</v>
      </c>
      <c r="G1380" s="148" t="s">
        <v>15</v>
      </c>
      <c r="H1380" s="148">
        <v>199030004257</v>
      </c>
      <c r="I1380" s="149" t="s">
        <v>58</v>
      </c>
      <c r="J1380" s="148" t="s">
        <v>325</v>
      </c>
      <c r="K1380" s="148">
        <v>42825</v>
      </c>
      <c r="L1380" s="149">
        <v>68</v>
      </c>
      <c r="M1380" s="148" t="s">
        <v>111</v>
      </c>
      <c r="N1380" s="148" t="s">
        <v>42</v>
      </c>
      <c r="O1380" s="149">
        <v>42891</v>
      </c>
      <c r="P1380" s="148" t="s">
        <v>1878</v>
      </c>
      <c r="Q1380" s="148">
        <v>2</v>
      </c>
      <c r="R1380" s="149" t="s">
        <v>33</v>
      </c>
      <c r="S1380" s="148">
        <v>1980</v>
      </c>
      <c r="T1380" s="148" t="s">
        <v>248</v>
      </c>
      <c r="U1380" s="149">
        <v>1764.55</v>
      </c>
      <c r="V1380" s="148" t="s">
        <v>248</v>
      </c>
      <c r="W1380" s="148">
        <v>1980.0014856603477</v>
      </c>
      <c r="X1380" s="149" t="s">
        <v>100</v>
      </c>
      <c r="Y1380" s="148" t="s">
        <v>114</v>
      </c>
      <c r="Z1380" s="148">
        <v>1.76</v>
      </c>
      <c r="AA1380" s="149">
        <v>1</v>
      </c>
      <c r="AB1380" s="148" t="s">
        <v>629</v>
      </c>
      <c r="AC1380" s="148" t="s">
        <v>447</v>
      </c>
      <c r="AD1380" s="149" t="s">
        <v>361</v>
      </c>
      <c r="AE1380" s="148" t="s">
        <v>349</v>
      </c>
      <c r="AF1380" s="148"/>
      <c r="AG1380" s="149"/>
      <c r="AH1380" s="148"/>
      <c r="AI1380" s="148"/>
      <c r="AJ1380" s="149"/>
      <c r="AK1380" s="148" t="str">
        <f t="shared" si="63"/>
        <v>GFS</v>
      </c>
      <c r="AL1380" s="148" t="str">
        <f t="shared" si="64"/>
        <v>Non- ICB</v>
      </c>
      <c r="AM1380" s="196" t="str">
        <f t="shared" si="65"/>
        <v>GFS/Non- ICB</v>
      </c>
    </row>
    <row r="1381" spans="1:39" x14ac:dyDescent="0.25">
      <c r="A1381" s="195" t="str">
        <f>IF(ISERROR(MATCH(H1381,PriorMonth!H:H,0)),"New","Unresolved")</f>
        <v>New</v>
      </c>
      <c r="B1381" s="148">
        <v>8310</v>
      </c>
      <c r="C1381" s="149" t="s">
        <v>170</v>
      </c>
      <c r="D1381" s="148" t="s">
        <v>14</v>
      </c>
      <c r="E1381" s="148">
        <v>413</v>
      </c>
      <c r="F1381" s="149" t="s">
        <v>136</v>
      </c>
      <c r="G1381" s="148" t="s">
        <v>13</v>
      </c>
      <c r="H1381" s="148" t="s">
        <v>2969</v>
      </c>
      <c r="I1381" s="149" t="s">
        <v>277</v>
      </c>
      <c r="J1381" s="148" t="s">
        <v>241</v>
      </c>
      <c r="K1381" s="148">
        <v>42829</v>
      </c>
      <c r="L1381" s="149">
        <v>64</v>
      </c>
      <c r="M1381" s="148" t="s">
        <v>161</v>
      </c>
      <c r="N1381" s="148" t="s">
        <v>128</v>
      </c>
      <c r="O1381" s="149">
        <v>42893</v>
      </c>
      <c r="P1381" s="148" t="s">
        <v>1878</v>
      </c>
      <c r="Q1381" s="148">
        <v>0</v>
      </c>
      <c r="R1381" s="149" t="s">
        <v>33</v>
      </c>
      <c r="S1381" s="148">
        <v>7309.82</v>
      </c>
      <c r="T1381" s="148" t="s">
        <v>242</v>
      </c>
      <c r="U1381" s="149">
        <v>1752.45</v>
      </c>
      <c r="V1381" s="148" t="s">
        <v>242</v>
      </c>
      <c r="W1381" s="148">
        <v>7309.8183359250379</v>
      </c>
      <c r="X1381" s="149" t="s">
        <v>100</v>
      </c>
      <c r="Y1381" s="148" t="s">
        <v>114</v>
      </c>
      <c r="Z1381" s="148">
        <v>1.75</v>
      </c>
      <c r="AA1381" s="149">
        <v>1</v>
      </c>
      <c r="AB1381" s="148" t="s">
        <v>629</v>
      </c>
      <c r="AC1381" s="148" t="s">
        <v>428</v>
      </c>
      <c r="AD1381" s="149" t="s">
        <v>690</v>
      </c>
      <c r="AE1381" s="148" t="s">
        <v>349</v>
      </c>
      <c r="AF1381" s="148"/>
      <c r="AG1381" s="149"/>
      <c r="AH1381" s="148"/>
      <c r="AI1381" s="148"/>
      <c r="AJ1381" s="149"/>
      <c r="AK1381" s="148" t="str">
        <f t="shared" si="63"/>
        <v>GFS</v>
      </c>
      <c r="AL1381" s="148" t="str">
        <f t="shared" si="64"/>
        <v>Non- ICB</v>
      </c>
      <c r="AM1381" s="196" t="str">
        <f t="shared" si="65"/>
        <v>GFS/Non- ICB</v>
      </c>
    </row>
    <row r="1382" spans="1:39" x14ac:dyDescent="0.25">
      <c r="A1382" s="195" t="str">
        <f>IF(ISERROR(MATCH(H1382,PriorMonth!H:H,0)),"New","Unresolved")</f>
        <v>New</v>
      </c>
      <c r="B1382" s="148">
        <v>3036</v>
      </c>
      <c r="C1382" s="149" t="s">
        <v>202</v>
      </c>
      <c r="D1382" s="148" t="s">
        <v>23</v>
      </c>
      <c r="E1382" s="148">
        <v>413</v>
      </c>
      <c r="F1382" s="149" t="s">
        <v>136</v>
      </c>
      <c r="G1382" s="148" t="s">
        <v>13</v>
      </c>
      <c r="H1382" s="148" t="s">
        <v>2791</v>
      </c>
      <c r="I1382" s="149" t="s">
        <v>59</v>
      </c>
      <c r="J1382" s="148" t="s">
        <v>203</v>
      </c>
      <c r="K1382" s="148">
        <v>42829</v>
      </c>
      <c r="L1382" s="149">
        <v>64</v>
      </c>
      <c r="M1382" s="148" t="s">
        <v>127</v>
      </c>
      <c r="N1382" s="148" t="s">
        <v>128</v>
      </c>
      <c r="O1382" s="149">
        <v>42893</v>
      </c>
      <c r="P1382" s="148" t="s">
        <v>1878</v>
      </c>
      <c r="Q1382" s="148">
        <v>0</v>
      </c>
      <c r="R1382" s="149" t="s">
        <v>33</v>
      </c>
      <c r="S1382" s="148">
        <v>1500</v>
      </c>
      <c r="T1382" s="148" t="s">
        <v>186</v>
      </c>
      <c r="U1382" s="149">
        <v>1716.93</v>
      </c>
      <c r="V1382" s="148" t="s">
        <v>186</v>
      </c>
      <c r="W1382" s="148">
        <v>1499.9959375273836</v>
      </c>
      <c r="X1382" s="149" t="s">
        <v>100</v>
      </c>
      <c r="Y1382" s="148" t="s">
        <v>114</v>
      </c>
      <c r="Z1382" s="148">
        <v>1.72</v>
      </c>
      <c r="AA1382" s="149">
        <v>1</v>
      </c>
      <c r="AB1382" s="148" t="s">
        <v>629</v>
      </c>
      <c r="AC1382" s="148" t="s">
        <v>477</v>
      </c>
      <c r="AD1382" s="149" t="s">
        <v>2792</v>
      </c>
      <c r="AE1382" s="148" t="s">
        <v>349</v>
      </c>
      <c r="AF1382" s="148"/>
      <c r="AG1382" s="149"/>
      <c r="AH1382" s="148"/>
      <c r="AI1382" s="148"/>
      <c r="AJ1382" s="149"/>
      <c r="AK1382" s="148" t="str">
        <f t="shared" si="63"/>
        <v>Non-GFS</v>
      </c>
      <c r="AL1382" s="148" t="str">
        <f t="shared" si="64"/>
        <v>Non- ICB</v>
      </c>
      <c r="AM1382" s="196" t="str">
        <f t="shared" si="65"/>
        <v>Non-GFS/Non- ICB</v>
      </c>
    </row>
    <row r="1383" spans="1:39" x14ac:dyDescent="0.25">
      <c r="A1383" s="195" t="str">
        <f>IF(ISERROR(MATCH(H1383,PriorMonth!H:H,0)),"New","Unresolved")</f>
        <v>Unresolved</v>
      </c>
      <c r="B1383" s="148">
        <v>8520</v>
      </c>
      <c r="C1383" s="149" t="s">
        <v>842</v>
      </c>
      <c r="D1383" s="148" t="s">
        <v>19</v>
      </c>
      <c r="E1383" s="148">
        <v>199</v>
      </c>
      <c r="F1383" s="149" t="s">
        <v>137</v>
      </c>
      <c r="G1383" s="148" t="s">
        <v>22</v>
      </c>
      <c r="H1383" s="148">
        <v>85201110010866</v>
      </c>
      <c r="I1383" s="149" t="s">
        <v>538</v>
      </c>
      <c r="J1383" s="148" t="s">
        <v>68</v>
      </c>
      <c r="K1383" s="148">
        <v>42728</v>
      </c>
      <c r="L1383" s="149">
        <v>165</v>
      </c>
      <c r="M1383" s="148" t="s">
        <v>118</v>
      </c>
      <c r="N1383" s="148" t="s">
        <v>41</v>
      </c>
      <c r="O1383" s="149">
        <v>42797</v>
      </c>
      <c r="P1383" s="148" t="s">
        <v>838</v>
      </c>
      <c r="Q1383" s="148">
        <v>96</v>
      </c>
      <c r="R1383" s="149" t="s">
        <v>36</v>
      </c>
      <c r="S1383" s="148">
        <v>124200</v>
      </c>
      <c r="T1383" s="148" t="s">
        <v>197</v>
      </c>
      <c r="U1383" s="149">
        <v>1717.04</v>
      </c>
      <c r="V1383" s="148" t="s">
        <v>197</v>
      </c>
      <c r="W1383" s="148">
        <v>124199.98842659568</v>
      </c>
      <c r="X1383" s="149" t="s">
        <v>100</v>
      </c>
      <c r="Y1383" s="148" t="s">
        <v>114</v>
      </c>
      <c r="Z1383" s="148">
        <v>1.72</v>
      </c>
      <c r="AA1383" s="149">
        <v>1</v>
      </c>
      <c r="AB1383" s="148" t="s">
        <v>630</v>
      </c>
      <c r="AC1383" s="148" t="s">
        <v>484</v>
      </c>
      <c r="AD1383" s="149" t="s">
        <v>363</v>
      </c>
      <c r="AE1383" s="148" t="s">
        <v>350</v>
      </c>
      <c r="AF1383" s="148"/>
      <c r="AG1383" s="149"/>
      <c r="AH1383" s="148"/>
      <c r="AI1383" s="148"/>
      <c r="AJ1383" s="149"/>
      <c r="AK1383" s="148" t="str">
        <f t="shared" si="63"/>
        <v>GFS</v>
      </c>
      <c r="AL1383" s="148" t="str">
        <f t="shared" si="64"/>
        <v>Non- ICB</v>
      </c>
      <c r="AM1383" s="196" t="str">
        <f t="shared" si="65"/>
        <v>GFS/Non- ICB</v>
      </c>
    </row>
    <row r="1384" spans="1:39" x14ac:dyDescent="0.25">
      <c r="A1384" s="195" t="str">
        <f>IF(ISERROR(MATCH(H1384,PriorMonth!H:H,0)),"New","Unresolved")</f>
        <v>Unresolved</v>
      </c>
      <c r="B1384" s="148">
        <v>8520</v>
      </c>
      <c r="C1384" s="149" t="s">
        <v>842</v>
      </c>
      <c r="D1384" s="148" t="s">
        <v>19</v>
      </c>
      <c r="E1384" s="148">
        <v>8420</v>
      </c>
      <c r="F1384" s="149" t="s">
        <v>234</v>
      </c>
      <c r="G1384" s="148" t="s">
        <v>19</v>
      </c>
      <c r="H1384" s="148">
        <v>85200910002098</v>
      </c>
      <c r="I1384" s="149" t="s">
        <v>537</v>
      </c>
      <c r="J1384" s="148" t="s">
        <v>311</v>
      </c>
      <c r="K1384" s="148">
        <v>42643</v>
      </c>
      <c r="L1384" s="149">
        <v>250</v>
      </c>
      <c r="M1384" s="148" t="s">
        <v>105</v>
      </c>
      <c r="N1384" s="148" t="s">
        <v>41</v>
      </c>
      <c r="O1384" s="149">
        <v>42678</v>
      </c>
      <c r="P1384" s="148" t="s">
        <v>651</v>
      </c>
      <c r="Q1384" s="148">
        <v>215</v>
      </c>
      <c r="R1384" s="149" t="s">
        <v>37</v>
      </c>
      <c r="S1384" s="148">
        <v>124200</v>
      </c>
      <c r="T1384" s="148" t="s">
        <v>197</v>
      </c>
      <c r="U1384" s="149">
        <v>1717.04</v>
      </c>
      <c r="V1384" s="148" t="s">
        <v>197</v>
      </c>
      <c r="W1384" s="148">
        <v>124199.98842659568</v>
      </c>
      <c r="X1384" s="149" t="s">
        <v>100</v>
      </c>
      <c r="Y1384" s="148" t="s">
        <v>107</v>
      </c>
      <c r="Z1384" s="148">
        <v>1.72</v>
      </c>
      <c r="AA1384" s="149">
        <v>1</v>
      </c>
      <c r="AB1384" s="148" t="s">
        <v>630</v>
      </c>
      <c r="AC1384" s="148" t="s">
        <v>503</v>
      </c>
      <c r="AD1384" s="149" t="s">
        <v>1307</v>
      </c>
      <c r="AE1384" s="148" t="s">
        <v>350</v>
      </c>
      <c r="AF1384" s="148"/>
      <c r="AG1384" s="149"/>
      <c r="AH1384" s="148"/>
      <c r="AI1384" s="148"/>
      <c r="AJ1384" s="149"/>
      <c r="AK1384" s="148" t="str">
        <f t="shared" si="63"/>
        <v>GFS</v>
      </c>
      <c r="AL1384" s="148" t="str">
        <f t="shared" si="64"/>
        <v>Non- ICB</v>
      </c>
      <c r="AM1384" s="196" t="str">
        <f t="shared" si="65"/>
        <v>GFS/Non- ICB</v>
      </c>
    </row>
    <row r="1385" spans="1:39" x14ac:dyDescent="0.25">
      <c r="A1385" s="195" t="str">
        <f>IF(ISERROR(MATCH(H1385,PriorMonth!H:H,0)),"New","Unresolved")</f>
        <v>Unresolved</v>
      </c>
      <c r="B1385" s="148">
        <v>8520</v>
      </c>
      <c r="C1385" s="149" t="s">
        <v>842</v>
      </c>
      <c r="D1385" s="148" t="s">
        <v>19</v>
      </c>
      <c r="E1385" s="148">
        <v>8420</v>
      </c>
      <c r="F1385" s="149" t="s">
        <v>234</v>
      </c>
      <c r="G1385" s="148" t="s">
        <v>19</v>
      </c>
      <c r="H1385" s="148">
        <v>85200910002028</v>
      </c>
      <c r="I1385" s="149" t="s">
        <v>537</v>
      </c>
      <c r="J1385" s="148" t="s">
        <v>311</v>
      </c>
      <c r="K1385" s="148">
        <v>42544</v>
      </c>
      <c r="L1385" s="149">
        <v>349</v>
      </c>
      <c r="M1385" s="148" t="s">
        <v>105</v>
      </c>
      <c r="N1385" s="148" t="s">
        <v>41</v>
      </c>
      <c r="O1385" s="149">
        <v>42618</v>
      </c>
      <c r="P1385" s="148" t="s">
        <v>406</v>
      </c>
      <c r="Q1385" s="148">
        <v>275</v>
      </c>
      <c r="R1385" s="149" t="s">
        <v>37</v>
      </c>
      <c r="S1385" s="148">
        <v>124200</v>
      </c>
      <c r="T1385" s="148" t="s">
        <v>197</v>
      </c>
      <c r="U1385" s="149">
        <v>1717.04</v>
      </c>
      <c r="V1385" s="148" t="s">
        <v>197</v>
      </c>
      <c r="W1385" s="148">
        <v>124199.98842659568</v>
      </c>
      <c r="X1385" s="149" t="s">
        <v>100</v>
      </c>
      <c r="Y1385" s="148" t="s">
        <v>107</v>
      </c>
      <c r="Z1385" s="148">
        <v>1.72</v>
      </c>
      <c r="AA1385" s="149">
        <v>1</v>
      </c>
      <c r="AB1385" s="148" t="s">
        <v>630</v>
      </c>
      <c r="AC1385" s="148" t="s">
        <v>503</v>
      </c>
      <c r="AD1385" s="149" t="s">
        <v>1288</v>
      </c>
      <c r="AE1385" s="148" t="s">
        <v>350</v>
      </c>
      <c r="AF1385" s="148"/>
      <c r="AG1385" s="149"/>
      <c r="AH1385" s="148"/>
      <c r="AI1385" s="148"/>
      <c r="AJ1385" s="149"/>
      <c r="AK1385" s="148" t="str">
        <f t="shared" si="63"/>
        <v>GFS</v>
      </c>
      <c r="AL1385" s="148" t="str">
        <f t="shared" si="64"/>
        <v>Non- ICB</v>
      </c>
      <c r="AM1385" s="196" t="str">
        <f t="shared" si="65"/>
        <v>GFS/Non- ICB</v>
      </c>
    </row>
    <row r="1386" spans="1:39" x14ac:dyDescent="0.25">
      <c r="A1386" s="195" t="str">
        <f>IF(ISERROR(MATCH(H1386,PriorMonth!H:H,0)),"New","Unresolved")</f>
        <v>Unresolved</v>
      </c>
      <c r="B1386" s="148">
        <v>8520</v>
      </c>
      <c r="C1386" s="149" t="s">
        <v>842</v>
      </c>
      <c r="D1386" s="148" t="s">
        <v>19</v>
      </c>
      <c r="E1386" s="148">
        <v>8420</v>
      </c>
      <c r="F1386" s="149" t="s">
        <v>234</v>
      </c>
      <c r="G1386" s="148" t="s">
        <v>19</v>
      </c>
      <c r="H1386" s="148">
        <v>85200910002084</v>
      </c>
      <c r="I1386" s="149" t="s">
        <v>537</v>
      </c>
      <c r="J1386" s="148" t="s">
        <v>311</v>
      </c>
      <c r="K1386" s="148">
        <v>42614</v>
      </c>
      <c r="L1386" s="149">
        <v>279</v>
      </c>
      <c r="M1386" s="148" t="s">
        <v>105</v>
      </c>
      <c r="N1386" s="148" t="s">
        <v>41</v>
      </c>
      <c r="O1386" s="149">
        <v>42648</v>
      </c>
      <c r="P1386" s="148" t="s">
        <v>406</v>
      </c>
      <c r="Q1386" s="148">
        <v>245</v>
      </c>
      <c r="R1386" s="149" t="s">
        <v>37</v>
      </c>
      <c r="S1386" s="148">
        <v>124200</v>
      </c>
      <c r="T1386" s="148" t="s">
        <v>197</v>
      </c>
      <c r="U1386" s="149">
        <v>1717.04</v>
      </c>
      <c r="V1386" s="148" t="s">
        <v>197</v>
      </c>
      <c r="W1386" s="148">
        <v>124199.98842659568</v>
      </c>
      <c r="X1386" s="149" t="s">
        <v>100</v>
      </c>
      <c r="Y1386" s="148" t="s">
        <v>107</v>
      </c>
      <c r="Z1386" s="148">
        <v>1.72</v>
      </c>
      <c r="AA1386" s="149">
        <v>1</v>
      </c>
      <c r="AB1386" s="148" t="s">
        <v>630</v>
      </c>
      <c r="AC1386" s="148" t="s">
        <v>503</v>
      </c>
      <c r="AD1386" s="149" t="s">
        <v>1288</v>
      </c>
      <c r="AE1386" s="148" t="s">
        <v>350</v>
      </c>
      <c r="AF1386" s="148"/>
      <c r="AG1386" s="149"/>
      <c r="AH1386" s="148"/>
      <c r="AI1386" s="148"/>
      <c r="AJ1386" s="149"/>
      <c r="AK1386" s="148" t="str">
        <f t="shared" si="63"/>
        <v>GFS</v>
      </c>
      <c r="AL1386" s="148" t="str">
        <f t="shared" si="64"/>
        <v>Non- ICB</v>
      </c>
      <c r="AM1386" s="196" t="str">
        <f t="shared" si="65"/>
        <v>GFS/Non- ICB</v>
      </c>
    </row>
    <row r="1387" spans="1:39" x14ac:dyDescent="0.25">
      <c r="A1387" s="195" t="str">
        <f>IF(ISERROR(MATCH(H1387,PriorMonth!H:H,0)),"New","Unresolved")</f>
        <v>Unresolved</v>
      </c>
      <c r="B1387" s="148">
        <v>8520</v>
      </c>
      <c r="C1387" s="149" t="s">
        <v>842</v>
      </c>
      <c r="D1387" s="148" t="s">
        <v>19</v>
      </c>
      <c r="E1387" s="148">
        <v>199</v>
      </c>
      <c r="F1387" s="149" t="s">
        <v>137</v>
      </c>
      <c r="G1387" s="148" t="s">
        <v>22</v>
      </c>
      <c r="H1387" s="148">
        <v>85200410038182</v>
      </c>
      <c r="I1387" s="149" t="s">
        <v>54</v>
      </c>
      <c r="J1387" s="148" t="s">
        <v>575</v>
      </c>
      <c r="K1387" s="148">
        <v>42583</v>
      </c>
      <c r="L1387" s="149">
        <v>310</v>
      </c>
      <c r="M1387" s="148" t="s">
        <v>111</v>
      </c>
      <c r="N1387" s="148" t="s">
        <v>42</v>
      </c>
      <c r="O1387" s="149">
        <v>42648</v>
      </c>
      <c r="P1387" s="148" t="s">
        <v>406</v>
      </c>
      <c r="Q1387" s="148">
        <v>245</v>
      </c>
      <c r="R1387" s="149" t="s">
        <v>37</v>
      </c>
      <c r="S1387" s="148">
        <v>124200</v>
      </c>
      <c r="T1387" s="148" t="s">
        <v>197</v>
      </c>
      <c r="U1387" s="149">
        <v>1717.04</v>
      </c>
      <c r="V1387" s="148" t="s">
        <v>197</v>
      </c>
      <c r="W1387" s="148">
        <v>124199.98842659568</v>
      </c>
      <c r="X1387" s="149" t="s">
        <v>100</v>
      </c>
      <c r="Y1387" s="148" t="s">
        <v>114</v>
      </c>
      <c r="Z1387" s="148">
        <v>1.72</v>
      </c>
      <c r="AA1387" s="149">
        <v>1</v>
      </c>
      <c r="AB1387" s="148" t="s">
        <v>630</v>
      </c>
      <c r="AC1387" s="148" t="s">
        <v>484</v>
      </c>
      <c r="AD1387" s="149" t="s">
        <v>396</v>
      </c>
      <c r="AE1387" s="148" t="s">
        <v>350</v>
      </c>
      <c r="AF1387" s="148"/>
      <c r="AG1387" s="149"/>
      <c r="AH1387" s="148"/>
      <c r="AI1387" s="148"/>
      <c r="AJ1387" s="149"/>
      <c r="AK1387" s="148" t="str">
        <f t="shared" si="63"/>
        <v>GFS</v>
      </c>
      <c r="AL1387" s="148" t="str">
        <f t="shared" si="64"/>
        <v>Non- ICB</v>
      </c>
      <c r="AM1387" s="196" t="str">
        <f t="shared" si="65"/>
        <v>GFS/Non- ICB</v>
      </c>
    </row>
    <row r="1388" spans="1:39" x14ac:dyDescent="0.25">
      <c r="A1388" s="195" t="str">
        <f>IF(ISERROR(MATCH(H1388,PriorMonth!H:H,0)),"New","Unresolved")</f>
        <v>New</v>
      </c>
      <c r="B1388" s="148">
        <v>3036</v>
      </c>
      <c r="C1388" s="149" t="s">
        <v>202</v>
      </c>
      <c r="D1388" s="148" t="s">
        <v>23</v>
      </c>
      <c r="E1388" s="148">
        <v>260</v>
      </c>
      <c r="F1388" s="149" t="s">
        <v>113</v>
      </c>
      <c r="G1388" s="148" t="s">
        <v>23</v>
      </c>
      <c r="H1388" s="148" t="s">
        <v>2798</v>
      </c>
      <c r="I1388" s="149" t="s">
        <v>59</v>
      </c>
      <c r="J1388" s="148" t="s">
        <v>203</v>
      </c>
      <c r="K1388" s="148">
        <v>42829</v>
      </c>
      <c r="L1388" s="149">
        <v>64</v>
      </c>
      <c r="M1388" s="148" t="s">
        <v>118</v>
      </c>
      <c r="N1388" s="148" t="s">
        <v>41</v>
      </c>
      <c r="O1388" s="149">
        <v>42892</v>
      </c>
      <c r="P1388" s="148" t="s">
        <v>1878</v>
      </c>
      <c r="Q1388" s="148">
        <v>1</v>
      </c>
      <c r="R1388" s="149" t="s">
        <v>33</v>
      </c>
      <c r="S1388" s="148">
        <v>1490.4</v>
      </c>
      <c r="T1388" s="148" t="s">
        <v>186</v>
      </c>
      <c r="U1388" s="149">
        <v>1705.95</v>
      </c>
      <c r="V1388" s="148" t="s">
        <v>186</v>
      </c>
      <c r="W1388" s="148">
        <v>1490.4032602522175</v>
      </c>
      <c r="X1388" s="149" t="s">
        <v>100</v>
      </c>
      <c r="Y1388" s="148" t="s">
        <v>107</v>
      </c>
      <c r="Z1388" s="148">
        <v>1.71</v>
      </c>
      <c r="AA1388" s="149">
        <v>1</v>
      </c>
      <c r="AB1388" s="148" t="s">
        <v>629</v>
      </c>
      <c r="AC1388" s="148" t="s">
        <v>450</v>
      </c>
      <c r="AD1388" s="149" t="s">
        <v>2794</v>
      </c>
      <c r="AE1388" s="148" t="s">
        <v>349</v>
      </c>
      <c r="AF1388" s="148"/>
      <c r="AG1388" s="149"/>
      <c r="AH1388" s="148"/>
      <c r="AI1388" s="148"/>
      <c r="AJ1388" s="149"/>
      <c r="AK1388" s="148" t="str">
        <f t="shared" si="63"/>
        <v>Non-GFS</v>
      </c>
      <c r="AL1388" s="148" t="str">
        <f t="shared" si="64"/>
        <v>Non- ICB</v>
      </c>
      <c r="AM1388" s="196" t="str">
        <f t="shared" si="65"/>
        <v>Non-GFS/Non- ICB</v>
      </c>
    </row>
    <row r="1389" spans="1:39" x14ac:dyDescent="0.25">
      <c r="A1389" s="195" t="str">
        <f>IF(ISERROR(MATCH(H1389,PriorMonth!H:H,0)),"New","Unresolved")</f>
        <v>Unresolved</v>
      </c>
      <c r="B1389" s="148">
        <v>8520</v>
      </c>
      <c r="C1389" s="149" t="s">
        <v>842</v>
      </c>
      <c r="D1389" s="148" t="s">
        <v>19</v>
      </c>
      <c r="E1389" s="148">
        <v>199</v>
      </c>
      <c r="F1389" s="149" t="s">
        <v>137</v>
      </c>
      <c r="G1389" s="148" t="s">
        <v>22</v>
      </c>
      <c r="H1389" s="148" t="s">
        <v>1702</v>
      </c>
      <c r="I1389" s="149" t="s">
        <v>54</v>
      </c>
      <c r="J1389" s="148" t="s">
        <v>381</v>
      </c>
      <c r="K1389" s="148">
        <v>42768</v>
      </c>
      <c r="L1389" s="149">
        <v>125</v>
      </c>
      <c r="M1389" s="148" t="s">
        <v>118</v>
      </c>
      <c r="N1389" s="148" t="s">
        <v>41</v>
      </c>
      <c r="O1389" s="149">
        <v>42830</v>
      </c>
      <c r="P1389" s="148" t="s">
        <v>838</v>
      </c>
      <c r="Q1389" s="148">
        <v>63</v>
      </c>
      <c r="R1389" s="149" t="s">
        <v>35</v>
      </c>
      <c r="S1389" s="148">
        <v>123601</v>
      </c>
      <c r="T1389" s="148" t="s">
        <v>197</v>
      </c>
      <c r="U1389" s="149">
        <v>1708.76</v>
      </c>
      <c r="V1389" s="148" t="s">
        <v>197</v>
      </c>
      <c r="W1389" s="148">
        <v>123601.06475319715</v>
      </c>
      <c r="X1389" s="149" t="s">
        <v>100</v>
      </c>
      <c r="Y1389" s="148" t="s">
        <v>114</v>
      </c>
      <c r="Z1389" s="148">
        <v>1.71</v>
      </c>
      <c r="AA1389" s="149">
        <v>1</v>
      </c>
      <c r="AB1389" s="148" t="s">
        <v>630</v>
      </c>
      <c r="AC1389" s="148" t="s">
        <v>484</v>
      </c>
      <c r="AD1389" s="149" t="s">
        <v>363</v>
      </c>
      <c r="AE1389" s="148" t="s">
        <v>350</v>
      </c>
      <c r="AF1389" s="148"/>
      <c r="AG1389" s="149"/>
      <c r="AH1389" s="148"/>
      <c r="AI1389" s="148"/>
      <c r="AJ1389" s="149"/>
      <c r="AK1389" s="148" t="str">
        <f t="shared" si="63"/>
        <v>Non-GFS</v>
      </c>
      <c r="AL1389" s="148" t="str">
        <f t="shared" si="64"/>
        <v>Non- ICB</v>
      </c>
      <c r="AM1389" s="196" t="str">
        <f t="shared" si="65"/>
        <v>Non-GFS/Non- ICB</v>
      </c>
    </row>
    <row r="1390" spans="1:39" x14ac:dyDescent="0.25">
      <c r="A1390" s="195" t="str">
        <f>IF(ISERROR(MATCH(H1390,PriorMonth!H:H,0)),"New","Unresolved")</f>
        <v>New</v>
      </c>
      <c r="B1390" s="148">
        <v>8520</v>
      </c>
      <c r="C1390" s="149" t="s">
        <v>842</v>
      </c>
      <c r="D1390" s="148" t="s">
        <v>19</v>
      </c>
      <c r="E1390" s="148">
        <v>3011</v>
      </c>
      <c r="F1390" s="149" t="s">
        <v>164</v>
      </c>
      <c r="G1390" s="148" t="s">
        <v>22</v>
      </c>
      <c r="H1390" s="148">
        <v>85204510000892</v>
      </c>
      <c r="I1390" s="149" t="s">
        <v>592</v>
      </c>
      <c r="J1390" s="148" t="s">
        <v>230</v>
      </c>
      <c r="K1390" s="148">
        <v>42857</v>
      </c>
      <c r="L1390" s="149">
        <v>36</v>
      </c>
      <c r="M1390" s="148" t="s">
        <v>122</v>
      </c>
      <c r="N1390" s="148" t="s">
        <v>41</v>
      </c>
      <c r="O1390" s="149">
        <v>42892</v>
      </c>
      <c r="P1390" s="148" t="s">
        <v>1878</v>
      </c>
      <c r="Q1390" s="148">
        <v>1</v>
      </c>
      <c r="R1390" s="149" t="s">
        <v>33</v>
      </c>
      <c r="S1390" s="148">
        <v>123672</v>
      </c>
      <c r="T1390" s="148" t="s">
        <v>197</v>
      </c>
      <c r="U1390" s="149">
        <v>1709.74</v>
      </c>
      <c r="V1390" s="148" t="s">
        <v>197</v>
      </c>
      <c r="W1390" s="148">
        <v>123671.95185463804</v>
      </c>
      <c r="X1390" s="149" t="s">
        <v>100</v>
      </c>
      <c r="Y1390" s="148" t="s">
        <v>114</v>
      </c>
      <c r="Z1390" s="148">
        <v>1.71</v>
      </c>
      <c r="AA1390" s="149">
        <v>1</v>
      </c>
      <c r="AB1390" s="148" t="s">
        <v>630</v>
      </c>
      <c r="AC1390" s="148" t="s">
        <v>635</v>
      </c>
      <c r="AD1390" s="149" t="s">
        <v>2847</v>
      </c>
      <c r="AE1390" s="148" t="s">
        <v>350</v>
      </c>
      <c r="AF1390" s="148"/>
      <c r="AG1390" s="149"/>
      <c r="AH1390" s="148"/>
      <c r="AI1390" s="148"/>
      <c r="AJ1390" s="149"/>
      <c r="AK1390" s="148" t="str">
        <f t="shared" si="63"/>
        <v>GFS</v>
      </c>
      <c r="AL1390" s="148" t="str">
        <f t="shared" si="64"/>
        <v>Non- ICB</v>
      </c>
      <c r="AM1390" s="196" t="str">
        <f t="shared" si="65"/>
        <v>GFS/Non- ICB</v>
      </c>
    </row>
    <row r="1391" spans="1:39" x14ac:dyDescent="0.25">
      <c r="A1391" s="195" t="str">
        <f>IF(ISERROR(MATCH(H1391,PriorMonth!H:H,0)),"New","Unresolved")</f>
        <v>Unresolved</v>
      </c>
      <c r="B1391" s="148">
        <v>8520</v>
      </c>
      <c r="C1391" s="149" t="s">
        <v>842</v>
      </c>
      <c r="D1391" s="148" t="s">
        <v>19</v>
      </c>
      <c r="E1391" s="148">
        <v>8420</v>
      </c>
      <c r="F1391" s="149" t="s">
        <v>234</v>
      </c>
      <c r="G1391" s="148" t="s">
        <v>19</v>
      </c>
      <c r="H1391" s="148">
        <v>85203010001214</v>
      </c>
      <c r="I1391" s="149" t="s">
        <v>592</v>
      </c>
      <c r="J1391" s="148" t="s">
        <v>230</v>
      </c>
      <c r="K1391" s="148">
        <v>42704</v>
      </c>
      <c r="L1391" s="149">
        <v>189</v>
      </c>
      <c r="M1391" s="148" t="s">
        <v>105</v>
      </c>
      <c r="N1391" s="148" t="s">
        <v>41</v>
      </c>
      <c r="O1391" s="149">
        <v>42775</v>
      </c>
      <c r="P1391" s="148" t="s">
        <v>838</v>
      </c>
      <c r="Q1391" s="148">
        <v>118</v>
      </c>
      <c r="R1391" s="149" t="s">
        <v>36</v>
      </c>
      <c r="S1391" s="148">
        <v>123327.65</v>
      </c>
      <c r="T1391" s="148" t="s">
        <v>197</v>
      </c>
      <c r="U1391" s="149">
        <v>1704.98</v>
      </c>
      <c r="V1391" s="148" t="s">
        <v>197</v>
      </c>
      <c r="W1391" s="148">
        <v>123327.64307621086</v>
      </c>
      <c r="X1391" s="149" t="s">
        <v>100</v>
      </c>
      <c r="Y1391" s="148" t="s">
        <v>107</v>
      </c>
      <c r="Z1391" s="148">
        <v>1.7</v>
      </c>
      <c r="AA1391" s="149">
        <v>1</v>
      </c>
      <c r="AB1391" s="148" t="s">
        <v>630</v>
      </c>
      <c r="AC1391" s="148" t="s">
        <v>819</v>
      </c>
      <c r="AD1391" s="149" t="s">
        <v>902</v>
      </c>
      <c r="AE1391" s="148" t="s">
        <v>350</v>
      </c>
      <c r="AF1391" s="148"/>
      <c r="AG1391" s="149"/>
      <c r="AH1391" s="148"/>
      <c r="AI1391" s="148"/>
      <c r="AJ1391" s="149"/>
      <c r="AK1391" s="148" t="str">
        <f t="shared" si="63"/>
        <v>GFS</v>
      </c>
      <c r="AL1391" s="148" t="str">
        <f t="shared" si="64"/>
        <v>Non- ICB</v>
      </c>
      <c r="AM1391" s="196" t="str">
        <f t="shared" si="65"/>
        <v>GFS/Non- ICB</v>
      </c>
    </row>
    <row r="1392" spans="1:39" x14ac:dyDescent="0.25">
      <c r="A1392" s="195" t="str">
        <f>IF(ISERROR(MATCH(H1392,PriorMonth!H:H,0)),"New","Unresolved")</f>
        <v>Unresolved</v>
      </c>
      <c r="B1392" s="148">
        <v>8520</v>
      </c>
      <c r="C1392" s="149" t="s">
        <v>842</v>
      </c>
      <c r="D1392" s="148" t="s">
        <v>19</v>
      </c>
      <c r="E1392" s="148">
        <v>8113</v>
      </c>
      <c r="F1392" s="149" t="s">
        <v>201</v>
      </c>
      <c r="G1392" s="148" t="s">
        <v>22</v>
      </c>
      <c r="H1392" s="148" t="s">
        <v>1326</v>
      </c>
      <c r="I1392" s="149" t="s">
        <v>54</v>
      </c>
      <c r="J1392" s="148" t="s">
        <v>19</v>
      </c>
      <c r="K1392" s="148">
        <v>42769</v>
      </c>
      <c r="L1392" s="149">
        <v>124</v>
      </c>
      <c r="M1392" s="148" t="s">
        <v>118</v>
      </c>
      <c r="N1392" s="148" t="s">
        <v>41</v>
      </c>
      <c r="O1392" s="149">
        <v>42797</v>
      </c>
      <c r="P1392" s="148" t="s">
        <v>838</v>
      </c>
      <c r="Q1392" s="148">
        <v>96</v>
      </c>
      <c r="R1392" s="149" t="s">
        <v>36</v>
      </c>
      <c r="S1392" s="148">
        <v>122772</v>
      </c>
      <c r="T1392" s="148" t="s">
        <v>197</v>
      </c>
      <c r="U1392" s="149">
        <v>1697.3</v>
      </c>
      <c r="V1392" s="148" t="s">
        <v>197</v>
      </c>
      <c r="W1392" s="148">
        <v>122772.11966900063</v>
      </c>
      <c r="X1392" s="149" t="s">
        <v>100</v>
      </c>
      <c r="Y1392" s="148" t="s">
        <v>114</v>
      </c>
      <c r="Z1392" s="148">
        <v>1.7</v>
      </c>
      <c r="AA1392" s="149">
        <v>1</v>
      </c>
      <c r="AB1392" s="148" t="s">
        <v>630</v>
      </c>
      <c r="AC1392" s="148" t="s">
        <v>439</v>
      </c>
      <c r="AD1392" s="149" t="s">
        <v>637</v>
      </c>
      <c r="AE1392" s="148" t="s">
        <v>350</v>
      </c>
      <c r="AF1392" s="148"/>
      <c r="AG1392" s="149"/>
      <c r="AH1392" s="148"/>
      <c r="AI1392" s="148"/>
      <c r="AJ1392" s="149"/>
      <c r="AK1392" s="148" t="str">
        <f t="shared" si="63"/>
        <v>Non-GFS</v>
      </c>
      <c r="AL1392" s="148" t="str">
        <f t="shared" si="64"/>
        <v>Non- ICB</v>
      </c>
      <c r="AM1392" s="196" t="str">
        <f t="shared" si="65"/>
        <v>Non-GFS/Non- ICB</v>
      </c>
    </row>
    <row r="1393" spans="1:39" x14ac:dyDescent="0.25">
      <c r="A1393" s="195" t="str">
        <f>IF(ISERROR(MATCH(H1393,PriorMonth!H:H,0)),"New","Unresolved")</f>
        <v>Unresolved</v>
      </c>
      <c r="B1393" s="148">
        <v>8520</v>
      </c>
      <c r="C1393" s="149" t="s">
        <v>842</v>
      </c>
      <c r="D1393" s="148" t="s">
        <v>19</v>
      </c>
      <c r="E1393" s="148">
        <v>3011</v>
      </c>
      <c r="F1393" s="149" t="s">
        <v>164</v>
      </c>
      <c r="G1393" s="148" t="s">
        <v>22</v>
      </c>
      <c r="H1393" s="148" t="s">
        <v>966</v>
      </c>
      <c r="I1393" s="149" t="s">
        <v>59</v>
      </c>
      <c r="J1393" s="148" t="s">
        <v>271</v>
      </c>
      <c r="K1393" s="148">
        <v>42769</v>
      </c>
      <c r="L1393" s="149">
        <v>124</v>
      </c>
      <c r="M1393" s="148" t="s">
        <v>122</v>
      </c>
      <c r="N1393" s="148" t="s">
        <v>41</v>
      </c>
      <c r="O1393" s="149">
        <v>42776</v>
      </c>
      <c r="P1393" s="148" t="s">
        <v>838</v>
      </c>
      <c r="Q1393" s="148">
        <v>117</v>
      </c>
      <c r="R1393" s="149" t="s">
        <v>36</v>
      </c>
      <c r="S1393" s="148">
        <v>123211</v>
      </c>
      <c r="T1393" s="148" t="s">
        <v>197</v>
      </c>
      <c r="U1393" s="149">
        <v>1703.37</v>
      </c>
      <c r="V1393" s="148" t="s">
        <v>197</v>
      </c>
      <c r="W1393" s="148">
        <v>123211.18569527226</v>
      </c>
      <c r="X1393" s="149" t="s">
        <v>100</v>
      </c>
      <c r="Y1393" s="148" t="s">
        <v>114</v>
      </c>
      <c r="Z1393" s="148">
        <v>1.7</v>
      </c>
      <c r="AA1393" s="149">
        <v>1</v>
      </c>
      <c r="AB1393" s="148" t="s">
        <v>630</v>
      </c>
      <c r="AC1393" s="148" t="s">
        <v>635</v>
      </c>
      <c r="AD1393" s="149" t="s">
        <v>821</v>
      </c>
      <c r="AE1393" s="148" t="s">
        <v>350</v>
      </c>
      <c r="AF1393" s="148"/>
      <c r="AG1393" s="149"/>
      <c r="AH1393" s="148"/>
      <c r="AI1393" s="148"/>
      <c r="AJ1393" s="149"/>
      <c r="AK1393" s="148" t="str">
        <f t="shared" si="63"/>
        <v>Non-GFS</v>
      </c>
      <c r="AL1393" s="148" t="str">
        <f t="shared" si="64"/>
        <v>Non- ICB</v>
      </c>
      <c r="AM1393" s="196" t="str">
        <f t="shared" si="65"/>
        <v>Non-GFS/Non- ICB</v>
      </c>
    </row>
    <row r="1394" spans="1:39" x14ac:dyDescent="0.25">
      <c r="A1394" s="195" t="str">
        <f>IF(ISERROR(MATCH(H1394,PriorMonth!H:H,0)),"New","Unresolved")</f>
        <v>Unresolved</v>
      </c>
      <c r="B1394" s="148">
        <v>1320</v>
      </c>
      <c r="C1394" s="149" t="s">
        <v>188</v>
      </c>
      <c r="D1394" s="148" t="s">
        <v>21</v>
      </c>
      <c r="E1394" s="148">
        <v>8110</v>
      </c>
      <c r="F1394" s="149" t="s">
        <v>116</v>
      </c>
      <c r="G1394" s="148" t="s">
        <v>15</v>
      </c>
      <c r="H1394" s="148">
        <v>13200110057864</v>
      </c>
      <c r="I1394" s="149" t="s">
        <v>55</v>
      </c>
      <c r="J1394" s="148" t="s">
        <v>996</v>
      </c>
      <c r="K1394" s="148">
        <v>42774</v>
      </c>
      <c r="L1394" s="149">
        <v>119</v>
      </c>
      <c r="M1394" s="148" t="s">
        <v>149</v>
      </c>
      <c r="N1394" s="148" t="s">
        <v>41</v>
      </c>
      <c r="O1394" s="149">
        <v>42776</v>
      </c>
      <c r="P1394" s="148" t="s">
        <v>838</v>
      </c>
      <c r="Q1394" s="148">
        <v>117</v>
      </c>
      <c r="R1394" s="149" t="s">
        <v>36</v>
      </c>
      <c r="S1394" s="148">
        <v>1909.7</v>
      </c>
      <c r="T1394" s="148" t="s">
        <v>248</v>
      </c>
      <c r="U1394" s="149">
        <v>1701.9</v>
      </c>
      <c r="V1394" s="148" t="s">
        <v>189</v>
      </c>
      <c r="W1394" s="148">
        <v>16063.88933198799</v>
      </c>
      <c r="X1394" s="149" t="s">
        <v>100</v>
      </c>
      <c r="Y1394" s="148" t="s">
        <v>114</v>
      </c>
      <c r="Z1394" s="148">
        <v>1.7</v>
      </c>
      <c r="AA1394" s="149">
        <v>1</v>
      </c>
      <c r="AB1394" s="148" t="s">
        <v>630</v>
      </c>
      <c r="AC1394" s="148" t="s">
        <v>447</v>
      </c>
      <c r="AD1394" s="149" t="s">
        <v>1011</v>
      </c>
      <c r="AE1394" s="148" t="s">
        <v>349</v>
      </c>
      <c r="AF1394" s="148"/>
      <c r="AG1394" s="149"/>
      <c r="AH1394" s="148"/>
      <c r="AI1394" s="148"/>
      <c r="AJ1394" s="149"/>
      <c r="AK1394" s="148" t="str">
        <f t="shared" si="63"/>
        <v>GFS</v>
      </c>
      <c r="AL1394" s="148" t="str">
        <f t="shared" si="64"/>
        <v>Non- ICB</v>
      </c>
      <c r="AM1394" s="196" t="str">
        <f t="shared" si="65"/>
        <v>GFS/Non- ICB</v>
      </c>
    </row>
    <row r="1395" spans="1:39" x14ac:dyDescent="0.25">
      <c r="A1395" s="195" t="str">
        <f>IF(ISERROR(MATCH(H1395,PriorMonth!H:H,0)),"New","Unresolved")</f>
        <v>Unresolved</v>
      </c>
      <c r="B1395" s="148">
        <v>8520</v>
      </c>
      <c r="C1395" s="149" t="s">
        <v>842</v>
      </c>
      <c r="D1395" s="148" t="s">
        <v>19</v>
      </c>
      <c r="E1395" s="148">
        <v>199</v>
      </c>
      <c r="F1395" s="149" t="s">
        <v>137</v>
      </c>
      <c r="G1395" s="148" t="s">
        <v>22</v>
      </c>
      <c r="H1395" s="148">
        <v>85200410040805</v>
      </c>
      <c r="I1395" s="149" t="s">
        <v>54</v>
      </c>
      <c r="J1395" s="148" t="s">
        <v>575</v>
      </c>
      <c r="K1395" s="148">
        <v>42676</v>
      </c>
      <c r="L1395" s="149">
        <v>217</v>
      </c>
      <c r="M1395" s="148" t="s">
        <v>111</v>
      </c>
      <c r="N1395" s="148" t="s">
        <v>42</v>
      </c>
      <c r="O1395" s="149">
        <v>42733</v>
      </c>
      <c r="P1395" s="148" t="s">
        <v>651</v>
      </c>
      <c r="Q1395" s="148">
        <v>160</v>
      </c>
      <c r="R1395" s="149" t="s">
        <v>39</v>
      </c>
      <c r="S1395" s="148">
        <v>121600</v>
      </c>
      <c r="T1395" s="148" t="s">
        <v>197</v>
      </c>
      <c r="U1395" s="149">
        <v>1681.1</v>
      </c>
      <c r="V1395" s="148" t="s">
        <v>197</v>
      </c>
      <c r="W1395" s="148">
        <v>121600.31248191655</v>
      </c>
      <c r="X1395" s="149" t="s">
        <v>100</v>
      </c>
      <c r="Y1395" s="148" t="s">
        <v>114</v>
      </c>
      <c r="Z1395" s="148">
        <v>1.68</v>
      </c>
      <c r="AA1395" s="149">
        <v>1</v>
      </c>
      <c r="AB1395" s="148" t="s">
        <v>630</v>
      </c>
      <c r="AC1395" s="148" t="s">
        <v>484</v>
      </c>
      <c r="AD1395" s="149" t="s">
        <v>811</v>
      </c>
      <c r="AE1395" s="148" t="s">
        <v>350</v>
      </c>
      <c r="AF1395" s="148"/>
      <c r="AG1395" s="149"/>
      <c r="AH1395" s="148"/>
      <c r="AI1395" s="148"/>
      <c r="AJ1395" s="149"/>
      <c r="AK1395" s="148" t="str">
        <f t="shared" si="63"/>
        <v>GFS</v>
      </c>
      <c r="AL1395" s="148" t="str">
        <f t="shared" si="64"/>
        <v>Non- ICB</v>
      </c>
      <c r="AM1395" s="196" t="str">
        <f t="shared" si="65"/>
        <v>GFS/Non- ICB</v>
      </c>
    </row>
    <row r="1396" spans="1:39" x14ac:dyDescent="0.25">
      <c r="A1396" s="195" t="str">
        <f>IF(ISERROR(MATCH(H1396,PriorMonth!H:H,0)),"New","Unresolved")</f>
        <v>Unresolved</v>
      </c>
      <c r="B1396" s="148">
        <v>8520</v>
      </c>
      <c r="C1396" s="149" t="s">
        <v>842</v>
      </c>
      <c r="D1396" s="148" t="s">
        <v>19</v>
      </c>
      <c r="E1396" s="148">
        <v>8420</v>
      </c>
      <c r="F1396" s="149" t="s">
        <v>234</v>
      </c>
      <c r="G1396" s="148" t="s">
        <v>19</v>
      </c>
      <c r="H1396" s="148">
        <v>85202710000471</v>
      </c>
      <c r="I1396" s="149" t="s">
        <v>537</v>
      </c>
      <c r="J1396" s="148" t="s">
        <v>311</v>
      </c>
      <c r="K1396" s="148">
        <v>42643</v>
      </c>
      <c r="L1396" s="149">
        <v>250</v>
      </c>
      <c r="M1396" s="148" t="s">
        <v>105</v>
      </c>
      <c r="N1396" s="148" t="s">
        <v>41</v>
      </c>
      <c r="O1396" s="149">
        <v>42678</v>
      </c>
      <c r="P1396" s="148" t="s">
        <v>651</v>
      </c>
      <c r="Q1396" s="148">
        <v>215</v>
      </c>
      <c r="R1396" s="149" t="s">
        <v>37</v>
      </c>
      <c r="S1396" s="148">
        <v>121581</v>
      </c>
      <c r="T1396" s="148" t="s">
        <v>197</v>
      </c>
      <c r="U1396" s="149">
        <v>1680.83</v>
      </c>
      <c r="V1396" s="148" t="s">
        <v>197</v>
      </c>
      <c r="W1396" s="148">
        <v>121580.78236213181</v>
      </c>
      <c r="X1396" s="149" t="s">
        <v>100</v>
      </c>
      <c r="Y1396" s="148" t="s">
        <v>107</v>
      </c>
      <c r="Z1396" s="148">
        <v>1.68</v>
      </c>
      <c r="AA1396" s="149">
        <v>1</v>
      </c>
      <c r="AB1396" s="148" t="s">
        <v>630</v>
      </c>
      <c r="AC1396" s="148" t="s">
        <v>503</v>
      </c>
      <c r="AD1396" s="149" t="s">
        <v>1302</v>
      </c>
      <c r="AE1396" s="148" t="s">
        <v>350</v>
      </c>
      <c r="AF1396" s="148"/>
      <c r="AG1396" s="149"/>
      <c r="AH1396" s="148"/>
      <c r="AI1396" s="148"/>
      <c r="AJ1396" s="149"/>
      <c r="AK1396" s="148" t="str">
        <f t="shared" si="63"/>
        <v>GFS</v>
      </c>
      <c r="AL1396" s="148" t="str">
        <f t="shared" si="64"/>
        <v>Non- ICB</v>
      </c>
      <c r="AM1396" s="196" t="str">
        <f t="shared" si="65"/>
        <v>GFS/Non- ICB</v>
      </c>
    </row>
    <row r="1397" spans="1:39" x14ac:dyDescent="0.25">
      <c r="A1397" s="195" t="str">
        <f>IF(ISERROR(MATCH(H1397,PriorMonth!H:H,0)),"New","Unresolved")</f>
        <v>Unresolved</v>
      </c>
      <c r="B1397" s="148">
        <v>8520</v>
      </c>
      <c r="C1397" s="149" t="s">
        <v>842</v>
      </c>
      <c r="D1397" s="148" t="s">
        <v>19</v>
      </c>
      <c r="E1397" s="148">
        <v>8420</v>
      </c>
      <c r="F1397" s="149" t="s">
        <v>234</v>
      </c>
      <c r="G1397" s="148" t="s">
        <v>19</v>
      </c>
      <c r="H1397" s="148">
        <v>85202710000461</v>
      </c>
      <c r="I1397" s="149" t="s">
        <v>537</v>
      </c>
      <c r="J1397" s="148" t="s">
        <v>311</v>
      </c>
      <c r="K1397" s="148">
        <v>42614</v>
      </c>
      <c r="L1397" s="149">
        <v>279</v>
      </c>
      <c r="M1397" s="148" t="s">
        <v>105</v>
      </c>
      <c r="N1397" s="148" t="s">
        <v>41</v>
      </c>
      <c r="O1397" s="149">
        <v>42648</v>
      </c>
      <c r="P1397" s="148" t="s">
        <v>406</v>
      </c>
      <c r="Q1397" s="148">
        <v>245</v>
      </c>
      <c r="R1397" s="149" t="s">
        <v>37</v>
      </c>
      <c r="S1397" s="148">
        <v>121581</v>
      </c>
      <c r="T1397" s="148" t="s">
        <v>197</v>
      </c>
      <c r="U1397" s="149">
        <v>1680.83</v>
      </c>
      <c r="V1397" s="148" t="s">
        <v>197</v>
      </c>
      <c r="W1397" s="148">
        <v>121580.78236213181</v>
      </c>
      <c r="X1397" s="149" t="s">
        <v>100</v>
      </c>
      <c r="Y1397" s="148" t="s">
        <v>107</v>
      </c>
      <c r="Z1397" s="148">
        <v>1.68</v>
      </c>
      <c r="AA1397" s="149">
        <v>1</v>
      </c>
      <c r="AB1397" s="148" t="s">
        <v>630</v>
      </c>
      <c r="AC1397" s="148" t="s">
        <v>503</v>
      </c>
      <c r="AD1397" s="149" t="s">
        <v>1305</v>
      </c>
      <c r="AE1397" s="148" t="s">
        <v>350</v>
      </c>
      <c r="AF1397" s="148"/>
      <c r="AG1397" s="149"/>
      <c r="AH1397" s="148"/>
      <c r="AI1397" s="148"/>
      <c r="AJ1397" s="149"/>
      <c r="AK1397" s="148" t="str">
        <f t="shared" si="63"/>
        <v>GFS</v>
      </c>
      <c r="AL1397" s="148" t="str">
        <f t="shared" si="64"/>
        <v>Non- ICB</v>
      </c>
      <c r="AM1397" s="196" t="str">
        <f t="shared" si="65"/>
        <v>GFS/Non- ICB</v>
      </c>
    </row>
    <row r="1398" spans="1:39" x14ac:dyDescent="0.25">
      <c r="A1398" s="195" t="str">
        <f>IF(ISERROR(MATCH(H1398,PriorMonth!H:H,0)),"New","Unresolved")</f>
        <v>Unresolved</v>
      </c>
      <c r="B1398" s="148">
        <v>1320</v>
      </c>
      <c r="C1398" s="149" t="s">
        <v>188</v>
      </c>
      <c r="D1398" s="148" t="s">
        <v>21</v>
      </c>
      <c r="E1398" s="148">
        <v>8110</v>
      </c>
      <c r="F1398" s="149" t="s">
        <v>116</v>
      </c>
      <c r="G1398" s="148" t="s">
        <v>15</v>
      </c>
      <c r="H1398" s="148">
        <v>13200110057227</v>
      </c>
      <c r="I1398" s="149" t="s">
        <v>55</v>
      </c>
      <c r="J1398" s="148" t="s">
        <v>626</v>
      </c>
      <c r="K1398" s="148">
        <v>42727</v>
      </c>
      <c r="L1398" s="149">
        <v>166</v>
      </c>
      <c r="M1398" s="148" t="s">
        <v>149</v>
      </c>
      <c r="N1398" s="148" t="s">
        <v>41</v>
      </c>
      <c r="O1398" s="149">
        <v>42732</v>
      </c>
      <c r="P1398" s="148" t="s">
        <v>651</v>
      </c>
      <c r="Q1398" s="148">
        <v>161</v>
      </c>
      <c r="R1398" s="149" t="s">
        <v>39</v>
      </c>
      <c r="S1398" s="148">
        <v>1872</v>
      </c>
      <c r="T1398" s="148" t="s">
        <v>248</v>
      </c>
      <c r="U1398" s="149">
        <v>1668.3</v>
      </c>
      <c r="V1398" s="148" t="s">
        <v>189</v>
      </c>
      <c r="W1398" s="148">
        <v>15746.745738618933</v>
      </c>
      <c r="X1398" s="149" t="s">
        <v>100</v>
      </c>
      <c r="Y1398" s="148" t="s">
        <v>114</v>
      </c>
      <c r="Z1398" s="148">
        <v>1.67</v>
      </c>
      <c r="AA1398" s="149">
        <v>1</v>
      </c>
      <c r="AB1398" s="148" t="s">
        <v>630</v>
      </c>
      <c r="AC1398" s="148" t="s">
        <v>447</v>
      </c>
      <c r="AD1398" s="149" t="s">
        <v>361</v>
      </c>
      <c r="AE1398" s="148" t="s">
        <v>349</v>
      </c>
      <c r="AF1398" s="148"/>
      <c r="AG1398" s="149"/>
      <c r="AH1398" s="148"/>
      <c r="AI1398" s="148"/>
      <c r="AJ1398" s="149"/>
      <c r="AK1398" s="148" t="str">
        <f t="shared" si="63"/>
        <v>GFS</v>
      </c>
      <c r="AL1398" s="148" t="str">
        <f t="shared" si="64"/>
        <v>Non- ICB</v>
      </c>
      <c r="AM1398" s="196" t="str">
        <f t="shared" si="65"/>
        <v>GFS/Non- ICB</v>
      </c>
    </row>
    <row r="1399" spans="1:39" x14ac:dyDescent="0.25">
      <c r="A1399" s="195" t="str">
        <f>IF(ISERROR(MATCH(H1399,PriorMonth!H:H,0)),"New","Unresolved")</f>
        <v>New</v>
      </c>
      <c r="B1399" s="148">
        <v>413</v>
      </c>
      <c r="C1399" s="149" t="s">
        <v>136</v>
      </c>
      <c r="D1399" s="148" t="s">
        <v>13</v>
      </c>
      <c r="E1399" s="148">
        <v>8205</v>
      </c>
      <c r="F1399" s="149" t="s">
        <v>130</v>
      </c>
      <c r="G1399" s="148" t="s">
        <v>14</v>
      </c>
      <c r="H1399" s="148">
        <v>4130130017425</v>
      </c>
      <c r="I1399" s="149" t="s">
        <v>537</v>
      </c>
      <c r="J1399" s="148" t="s">
        <v>150</v>
      </c>
      <c r="K1399" s="148">
        <v>42849</v>
      </c>
      <c r="L1399" s="149">
        <v>44</v>
      </c>
      <c r="M1399" s="148" t="s">
        <v>127</v>
      </c>
      <c r="N1399" s="148" t="s">
        <v>128</v>
      </c>
      <c r="O1399" s="149">
        <v>42892</v>
      </c>
      <c r="P1399" s="148" t="s">
        <v>1878</v>
      </c>
      <c r="Q1399" s="148">
        <v>1</v>
      </c>
      <c r="R1399" s="149" t="s">
        <v>33</v>
      </c>
      <c r="S1399" s="148">
        <v>1664.55</v>
      </c>
      <c r="T1399" s="148" t="s">
        <v>100</v>
      </c>
      <c r="U1399" s="149">
        <v>1664.55</v>
      </c>
      <c r="V1399" s="148" t="s">
        <v>100</v>
      </c>
      <c r="W1399" s="148">
        <v>1664.55</v>
      </c>
      <c r="X1399" s="149" t="s">
        <v>100</v>
      </c>
      <c r="Y1399" s="148" t="s">
        <v>114</v>
      </c>
      <c r="Z1399" s="148">
        <v>1.66</v>
      </c>
      <c r="AA1399" s="149">
        <v>1</v>
      </c>
      <c r="AB1399" s="148" t="s">
        <v>629</v>
      </c>
      <c r="AC1399" s="148" t="s">
        <v>762</v>
      </c>
      <c r="AD1399" s="149" t="s">
        <v>1491</v>
      </c>
      <c r="AE1399" s="148" t="s">
        <v>349</v>
      </c>
      <c r="AF1399" s="148"/>
      <c r="AG1399" s="149"/>
      <c r="AH1399" s="148"/>
      <c r="AI1399" s="148"/>
      <c r="AJ1399" s="149"/>
      <c r="AK1399" s="148" t="str">
        <f t="shared" si="63"/>
        <v>GFS</v>
      </c>
      <c r="AL1399" s="148" t="str">
        <f t="shared" si="64"/>
        <v>Non- ICB</v>
      </c>
      <c r="AM1399" s="196" t="str">
        <f t="shared" si="65"/>
        <v>GFS/Non- ICB</v>
      </c>
    </row>
    <row r="1400" spans="1:39" x14ac:dyDescent="0.25">
      <c r="A1400" s="195" t="str">
        <f>IF(ISERROR(MATCH(H1400,PriorMonth!H:H,0)),"New","Unresolved")</f>
        <v>New</v>
      </c>
      <c r="B1400" s="148">
        <v>1750</v>
      </c>
      <c r="C1400" s="149" t="s">
        <v>159</v>
      </c>
      <c r="D1400" s="148" t="s">
        <v>18</v>
      </c>
      <c r="E1400" s="148">
        <v>260</v>
      </c>
      <c r="F1400" s="149" t="s">
        <v>113</v>
      </c>
      <c r="G1400" s="148" t="s">
        <v>23</v>
      </c>
      <c r="H1400" s="148">
        <v>17500110094114</v>
      </c>
      <c r="I1400" s="149" t="s">
        <v>56</v>
      </c>
      <c r="J1400" s="148" t="s">
        <v>2126</v>
      </c>
      <c r="K1400" s="148">
        <v>42829</v>
      </c>
      <c r="L1400" s="149">
        <v>64</v>
      </c>
      <c r="M1400" s="148" t="s">
        <v>111</v>
      </c>
      <c r="N1400" s="148" t="s">
        <v>42</v>
      </c>
      <c r="O1400" s="149">
        <v>42892</v>
      </c>
      <c r="P1400" s="148" t="s">
        <v>1878</v>
      </c>
      <c r="Q1400" s="148">
        <v>1</v>
      </c>
      <c r="R1400" s="149" t="s">
        <v>33</v>
      </c>
      <c r="S1400" s="148">
        <v>1663</v>
      </c>
      <c r="T1400" s="148" t="s">
        <v>100</v>
      </c>
      <c r="U1400" s="149">
        <v>1663</v>
      </c>
      <c r="V1400" s="148" t="s">
        <v>100</v>
      </c>
      <c r="W1400" s="148">
        <v>1663</v>
      </c>
      <c r="X1400" s="149" t="s">
        <v>100</v>
      </c>
      <c r="Y1400" s="148" t="s">
        <v>114</v>
      </c>
      <c r="Z1400" s="148">
        <v>1.66</v>
      </c>
      <c r="AA1400" s="149">
        <v>1</v>
      </c>
      <c r="AB1400" s="148" t="s">
        <v>629</v>
      </c>
      <c r="AC1400" s="148" t="s">
        <v>442</v>
      </c>
      <c r="AD1400" s="149" t="s">
        <v>2672</v>
      </c>
      <c r="AE1400" s="148" t="s">
        <v>349</v>
      </c>
      <c r="AF1400" s="148"/>
      <c r="AG1400" s="149"/>
      <c r="AH1400" s="148"/>
      <c r="AI1400" s="148"/>
      <c r="AJ1400" s="149"/>
      <c r="AK1400" s="148" t="str">
        <f t="shared" si="63"/>
        <v>GFS</v>
      </c>
      <c r="AL1400" s="148" t="str">
        <f t="shared" si="64"/>
        <v>Non- ICB</v>
      </c>
      <c r="AM1400" s="196" t="str">
        <f t="shared" si="65"/>
        <v>GFS/Non- ICB</v>
      </c>
    </row>
    <row r="1401" spans="1:39" x14ac:dyDescent="0.25">
      <c r="A1401" s="195" t="str">
        <f>IF(ISERROR(MATCH(H1401,PriorMonth!H:H,0)),"New","Unresolved")</f>
        <v>Unresolved</v>
      </c>
      <c r="B1401" s="148">
        <v>8520</v>
      </c>
      <c r="C1401" s="149" t="s">
        <v>842</v>
      </c>
      <c r="D1401" s="148" t="s">
        <v>19</v>
      </c>
      <c r="E1401" s="148">
        <v>8243</v>
      </c>
      <c r="F1401" s="149" t="s">
        <v>120</v>
      </c>
      <c r="G1401" s="148" t="s">
        <v>14</v>
      </c>
      <c r="H1401" s="148" t="s">
        <v>1329</v>
      </c>
      <c r="I1401" s="149" t="s">
        <v>55</v>
      </c>
      <c r="J1401" s="148" t="s">
        <v>19</v>
      </c>
      <c r="K1401" s="148">
        <v>42769</v>
      </c>
      <c r="L1401" s="149">
        <v>124</v>
      </c>
      <c r="M1401" s="148" t="s">
        <v>127</v>
      </c>
      <c r="N1401" s="148" t="s">
        <v>128</v>
      </c>
      <c r="O1401" s="149">
        <v>42800</v>
      </c>
      <c r="P1401" s="148" t="s">
        <v>838</v>
      </c>
      <c r="Q1401" s="148">
        <v>93</v>
      </c>
      <c r="R1401" s="149" t="s">
        <v>36</v>
      </c>
      <c r="S1401" s="148">
        <v>120282</v>
      </c>
      <c r="T1401" s="148" t="s">
        <v>197</v>
      </c>
      <c r="U1401" s="149">
        <v>1662.87</v>
      </c>
      <c r="V1401" s="148" t="s">
        <v>197</v>
      </c>
      <c r="W1401" s="148">
        <v>120281.66772756206</v>
      </c>
      <c r="X1401" s="149" t="s">
        <v>100</v>
      </c>
      <c r="Y1401" s="148" t="s">
        <v>114</v>
      </c>
      <c r="Z1401" s="148">
        <v>1.66</v>
      </c>
      <c r="AA1401" s="149">
        <v>1</v>
      </c>
      <c r="AB1401" s="148" t="s">
        <v>630</v>
      </c>
      <c r="AC1401" s="148" t="s">
        <v>660</v>
      </c>
      <c r="AD1401" s="149" t="s">
        <v>1330</v>
      </c>
      <c r="AE1401" s="148" t="s">
        <v>350</v>
      </c>
      <c r="AF1401" s="148"/>
      <c r="AG1401" s="149"/>
      <c r="AH1401" s="148"/>
      <c r="AI1401" s="148"/>
      <c r="AJ1401" s="149"/>
      <c r="AK1401" s="148" t="str">
        <f t="shared" si="63"/>
        <v>Non-GFS</v>
      </c>
      <c r="AL1401" s="148" t="str">
        <f t="shared" si="64"/>
        <v>Non- ICB</v>
      </c>
      <c r="AM1401" s="196" t="str">
        <f t="shared" si="65"/>
        <v>Non-GFS/Non- ICB</v>
      </c>
    </row>
    <row r="1402" spans="1:39" x14ac:dyDescent="0.25">
      <c r="A1402" s="195" t="str">
        <f>IF(ISERROR(MATCH(H1402,PriorMonth!H:H,0)),"New","Unresolved")</f>
        <v>Unresolved</v>
      </c>
      <c r="B1402" s="148">
        <v>8520</v>
      </c>
      <c r="C1402" s="149" t="s">
        <v>842</v>
      </c>
      <c r="D1402" s="148" t="s">
        <v>19</v>
      </c>
      <c r="E1402" s="148">
        <v>3011</v>
      </c>
      <c r="F1402" s="149" t="s">
        <v>164</v>
      </c>
      <c r="G1402" s="148" t="s">
        <v>22</v>
      </c>
      <c r="H1402" s="148" t="s">
        <v>961</v>
      </c>
      <c r="I1402" s="149" t="s">
        <v>59</v>
      </c>
      <c r="J1402" s="148" t="s">
        <v>271</v>
      </c>
      <c r="K1402" s="148">
        <v>42769</v>
      </c>
      <c r="L1402" s="149">
        <v>124</v>
      </c>
      <c r="M1402" s="148" t="s">
        <v>122</v>
      </c>
      <c r="N1402" s="148" t="s">
        <v>41</v>
      </c>
      <c r="O1402" s="149">
        <v>42776</v>
      </c>
      <c r="P1402" s="148" t="s">
        <v>838</v>
      </c>
      <c r="Q1402" s="148">
        <v>117</v>
      </c>
      <c r="R1402" s="149" t="s">
        <v>36</v>
      </c>
      <c r="S1402" s="148">
        <v>120191</v>
      </c>
      <c r="T1402" s="148" t="s">
        <v>197</v>
      </c>
      <c r="U1402" s="149">
        <v>1661.62</v>
      </c>
      <c r="V1402" s="148" t="s">
        <v>197</v>
      </c>
      <c r="W1402" s="148">
        <v>120191.25050633644</v>
      </c>
      <c r="X1402" s="149" t="s">
        <v>100</v>
      </c>
      <c r="Y1402" s="148" t="s">
        <v>114</v>
      </c>
      <c r="Z1402" s="148">
        <v>1.66</v>
      </c>
      <c r="AA1402" s="149">
        <v>1</v>
      </c>
      <c r="AB1402" s="148" t="s">
        <v>630</v>
      </c>
      <c r="AC1402" s="148" t="s">
        <v>635</v>
      </c>
      <c r="AD1402" s="149" t="s">
        <v>951</v>
      </c>
      <c r="AE1402" s="148" t="s">
        <v>350</v>
      </c>
      <c r="AF1402" s="148"/>
      <c r="AG1402" s="149"/>
      <c r="AH1402" s="148"/>
      <c r="AI1402" s="148"/>
      <c r="AJ1402" s="149"/>
      <c r="AK1402" s="148" t="str">
        <f t="shared" si="63"/>
        <v>Non-GFS</v>
      </c>
      <c r="AL1402" s="148" t="str">
        <f t="shared" si="64"/>
        <v>Non- ICB</v>
      </c>
      <c r="AM1402" s="196" t="str">
        <f t="shared" si="65"/>
        <v>Non-GFS/Non- ICB</v>
      </c>
    </row>
    <row r="1403" spans="1:39" x14ac:dyDescent="0.25">
      <c r="A1403" s="195" t="str">
        <f>IF(ISERROR(MATCH(H1403,PriorMonth!H:H,0)),"New","Unresolved")</f>
        <v>Unresolved</v>
      </c>
      <c r="B1403" s="148">
        <v>247</v>
      </c>
      <c r="C1403" s="149" t="s">
        <v>198</v>
      </c>
      <c r="D1403" s="148" t="s">
        <v>23</v>
      </c>
      <c r="E1403" s="148">
        <v>1960</v>
      </c>
      <c r="F1403" s="149" t="s">
        <v>423</v>
      </c>
      <c r="G1403" s="148" t="s">
        <v>22</v>
      </c>
      <c r="H1403" s="148" t="s">
        <v>1933</v>
      </c>
      <c r="I1403" s="149" t="s">
        <v>59</v>
      </c>
      <c r="J1403" s="148" t="s">
        <v>203</v>
      </c>
      <c r="K1403" s="148">
        <v>42829</v>
      </c>
      <c r="L1403" s="149">
        <v>64</v>
      </c>
      <c r="M1403" s="148" t="s">
        <v>158</v>
      </c>
      <c r="N1403" s="148" t="s">
        <v>41</v>
      </c>
      <c r="O1403" s="149">
        <v>42860</v>
      </c>
      <c r="P1403" s="148" t="s">
        <v>1878</v>
      </c>
      <c r="Q1403" s="148">
        <v>33</v>
      </c>
      <c r="R1403" s="149" t="s">
        <v>34</v>
      </c>
      <c r="S1403" s="148">
        <v>1654.99</v>
      </c>
      <c r="T1403" s="148" t="s">
        <v>100</v>
      </c>
      <c r="U1403" s="149">
        <v>1654.99</v>
      </c>
      <c r="V1403" s="148" t="s">
        <v>100</v>
      </c>
      <c r="W1403" s="148">
        <v>1654.99</v>
      </c>
      <c r="X1403" s="149" t="s">
        <v>100</v>
      </c>
      <c r="Y1403" s="148" t="s">
        <v>114</v>
      </c>
      <c r="Z1403" s="148">
        <v>1.65</v>
      </c>
      <c r="AA1403" s="149">
        <v>1</v>
      </c>
      <c r="AB1403" s="148" t="s">
        <v>629</v>
      </c>
      <c r="AC1403" s="148" t="s">
        <v>455</v>
      </c>
      <c r="AD1403" s="149" t="s">
        <v>1934</v>
      </c>
      <c r="AE1403" s="148" t="s">
        <v>349</v>
      </c>
      <c r="AF1403" s="148"/>
      <c r="AG1403" s="149"/>
      <c r="AH1403" s="148"/>
      <c r="AI1403" s="148"/>
      <c r="AJ1403" s="149"/>
      <c r="AK1403" s="148" t="str">
        <f t="shared" si="63"/>
        <v>GFS</v>
      </c>
      <c r="AL1403" s="148" t="str">
        <f t="shared" si="64"/>
        <v>Non- ICB</v>
      </c>
      <c r="AM1403" s="196" t="str">
        <f t="shared" si="65"/>
        <v>GFS/Non- ICB</v>
      </c>
    </row>
    <row r="1404" spans="1:39" x14ac:dyDescent="0.25">
      <c r="A1404" s="195" t="str">
        <f>IF(ISERROR(MATCH(H1404,PriorMonth!H:H,0)),"New","Unresolved")</f>
        <v>Unresolved</v>
      </c>
      <c r="B1404" s="148">
        <v>8520</v>
      </c>
      <c r="C1404" s="149" t="s">
        <v>842</v>
      </c>
      <c r="D1404" s="148" t="s">
        <v>19</v>
      </c>
      <c r="E1404" s="148">
        <v>8420</v>
      </c>
      <c r="F1404" s="149" t="s">
        <v>234</v>
      </c>
      <c r="G1404" s="148" t="s">
        <v>19</v>
      </c>
      <c r="H1404" s="148">
        <v>85200910002117</v>
      </c>
      <c r="I1404" s="149" t="s">
        <v>537</v>
      </c>
      <c r="J1404" s="148" t="s">
        <v>311</v>
      </c>
      <c r="K1404" s="148">
        <v>42676</v>
      </c>
      <c r="L1404" s="149">
        <v>217</v>
      </c>
      <c r="M1404" s="148" t="s">
        <v>105</v>
      </c>
      <c r="N1404" s="148" t="s">
        <v>41</v>
      </c>
      <c r="O1404" s="149">
        <v>42732</v>
      </c>
      <c r="P1404" s="148" t="s">
        <v>651</v>
      </c>
      <c r="Q1404" s="148">
        <v>161</v>
      </c>
      <c r="R1404" s="149" t="s">
        <v>39</v>
      </c>
      <c r="S1404" s="148">
        <v>119562.5</v>
      </c>
      <c r="T1404" s="148" t="s">
        <v>197</v>
      </c>
      <c r="U1404" s="149">
        <v>1652.93</v>
      </c>
      <c r="V1404" s="148" t="s">
        <v>197</v>
      </c>
      <c r="W1404" s="148">
        <v>119562.66998437591</v>
      </c>
      <c r="X1404" s="149" t="s">
        <v>100</v>
      </c>
      <c r="Y1404" s="148" t="s">
        <v>107</v>
      </c>
      <c r="Z1404" s="148">
        <v>1.65</v>
      </c>
      <c r="AA1404" s="149">
        <v>1</v>
      </c>
      <c r="AB1404" s="148" t="s">
        <v>630</v>
      </c>
      <c r="AC1404" s="148" t="s">
        <v>503</v>
      </c>
      <c r="AD1404" s="149" t="s">
        <v>1297</v>
      </c>
      <c r="AE1404" s="148" t="s">
        <v>350</v>
      </c>
      <c r="AF1404" s="148"/>
      <c r="AG1404" s="149"/>
      <c r="AH1404" s="148"/>
      <c r="AI1404" s="148"/>
      <c r="AJ1404" s="149"/>
      <c r="AK1404" s="148" t="str">
        <f t="shared" si="63"/>
        <v>GFS</v>
      </c>
      <c r="AL1404" s="148" t="str">
        <f t="shared" si="64"/>
        <v>Non- ICB</v>
      </c>
      <c r="AM1404" s="196" t="str">
        <f t="shared" si="65"/>
        <v>GFS/Non- ICB</v>
      </c>
    </row>
    <row r="1405" spans="1:39" x14ac:dyDescent="0.25">
      <c r="A1405" s="195" t="str">
        <f>IF(ISERROR(MATCH(H1405,PriorMonth!H:H,0)),"New","Unresolved")</f>
        <v>New</v>
      </c>
      <c r="B1405" s="148">
        <v>413</v>
      </c>
      <c r="C1405" s="149" t="s">
        <v>136</v>
      </c>
      <c r="D1405" s="148" t="s">
        <v>13</v>
      </c>
      <c r="E1405" s="148">
        <v>8205</v>
      </c>
      <c r="F1405" s="149" t="s">
        <v>130</v>
      </c>
      <c r="G1405" s="148" t="s">
        <v>14</v>
      </c>
      <c r="H1405" s="148">
        <v>4130110183249</v>
      </c>
      <c r="I1405" s="149" t="s">
        <v>537</v>
      </c>
      <c r="J1405" s="148" t="s">
        <v>150</v>
      </c>
      <c r="K1405" s="148">
        <v>42853</v>
      </c>
      <c r="L1405" s="149">
        <v>40</v>
      </c>
      <c r="M1405" s="148" t="s">
        <v>127</v>
      </c>
      <c r="N1405" s="148" t="s">
        <v>128</v>
      </c>
      <c r="O1405" s="149">
        <v>42892</v>
      </c>
      <c r="P1405" s="148" t="s">
        <v>1878</v>
      </c>
      <c r="Q1405" s="148">
        <v>1</v>
      </c>
      <c r="R1405" s="149" t="s">
        <v>33</v>
      </c>
      <c r="S1405" s="148">
        <v>1644.27</v>
      </c>
      <c r="T1405" s="148" t="s">
        <v>100</v>
      </c>
      <c r="U1405" s="149">
        <v>1644.27</v>
      </c>
      <c r="V1405" s="148" t="s">
        <v>100</v>
      </c>
      <c r="W1405" s="148">
        <v>1644.27</v>
      </c>
      <c r="X1405" s="149" t="s">
        <v>100</v>
      </c>
      <c r="Y1405" s="148" t="s">
        <v>114</v>
      </c>
      <c r="Z1405" s="148">
        <v>1.64</v>
      </c>
      <c r="AA1405" s="149">
        <v>1</v>
      </c>
      <c r="AB1405" s="148" t="s">
        <v>629</v>
      </c>
      <c r="AC1405" s="148" t="s">
        <v>762</v>
      </c>
      <c r="AD1405" s="149" t="s">
        <v>1491</v>
      </c>
      <c r="AE1405" s="148" t="s">
        <v>349</v>
      </c>
      <c r="AF1405" s="148"/>
      <c r="AG1405" s="149"/>
      <c r="AH1405" s="148"/>
      <c r="AI1405" s="148"/>
      <c r="AJ1405" s="149"/>
      <c r="AK1405" s="148" t="str">
        <f t="shared" si="63"/>
        <v>GFS</v>
      </c>
      <c r="AL1405" s="148" t="str">
        <f t="shared" si="64"/>
        <v>Non- ICB</v>
      </c>
      <c r="AM1405" s="196" t="str">
        <f t="shared" si="65"/>
        <v>GFS/Non- ICB</v>
      </c>
    </row>
    <row r="1406" spans="1:39" x14ac:dyDescent="0.25">
      <c r="A1406" s="195" t="str">
        <f>IF(ISERROR(MATCH(H1406,PriorMonth!H:H,0)),"New","Unresolved")</f>
        <v>New</v>
      </c>
      <c r="B1406" s="148">
        <v>413</v>
      </c>
      <c r="C1406" s="149" t="s">
        <v>136</v>
      </c>
      <c r="D1406" s="148" t="s">
        <v>13</v>
      </c>
      <c r="E1406" s="148">
        <v>8205</v>
      </c>
      <c r="F1406" s="149" t="s">
        <v>130</v>
      </c>
      <c r="G1406" s="148" t="s">
        <v>14</v>
      </c>
      <c r="H1406" s="148">
        <v>4130130017423</v>
      </c>
      <c r="I1406" s="149" t="s">
        <v>537</v>
      </c>
      <c r="J1406" s="148" t="s">
        <v>150</v>
      </c>
      <c r="K1406" s="148">
        <v>42849</v>
      </c>
      <c r="L1406" s="149">
        <v>44</v>
      </c>
      <c r="M1406" s="148" t="s">
        <v>127</v>
      </c>
      <c r="N1406" s="148" t="s">
        <v>128</v>
      </c>
      <c r="O1406" s="149">
        <v>42892</v>
      </c>
      <c r="P1406" s="148" t="s">
        <v>1878</v>
      </c>
      <c r="Q1406" s="148">
        <v>1</v>
      </c>
      <c r="R1406" s="149" t="s">
        <v>33</v>
      </c>
      <c r="S1406" s="148">
        <v>1644</v>
      </c>
      <c r="T1406" s="148" t="s">
        <v>100</v>
      </c>
      <c r="U1406" s="149">
        <v>1644</v>
      </c>
      <c r="V1406" s="148" t="s">
        <v>100</v>
      </c>
      <c r="W1406" s="148">
        <v>1644</v>
      </c>
      <c r="X1406" s="149" t="s">
        <v>100</v>
      </c>
      <c r="Y1406" s="148" t="s">
        <v>114</v>
      </c>
      <c r="Z1406" s="148">
        <v>1.64</v>
      </c>
      <c r="AA1406" s="149">
        <v>1</v>
      </c>
      <c r="AB1406" s="148" t="s">
        <v>629</v>
      </c>
      <c r="AC1406" s="148" t="s">
        <v>762</v>
      </c>
      <c r="AD1406" s="149" t="s">
        <v>1491</v>
      </c>
      <c r="AE1406" s="148" t="s">
        <v>349</v>
      </c>
      <c r="AF1406" s="148"/>
      <c r="AG1406" s="149"/>
      <c r="AH1406" s="148"/>
      <c r="AI1406" s="148"/>
      <c r="AJ1406" s="149"/>
      <c r="AK1406" s="148" t="str">
        <f t="shared" si="63"/>
        <v>GFS</v>
      </c>
      <c r="AL1406" s="148" t="str">
        <f t="shared" si="64"/>
        <v>Non- ICB</v>
      </c>
      <c r="AM1406" s="196" t="str">
        <f t="shared" si="65"/>
        <v>GFS/Non- ICB</v>
      </c>
    </row>
    <row r="1407" spans="1:39" x14ac:dyDescent="0.25">
      <c r="A1407" s="195" t="str">
        <f>IF(ISERROR(MATCH(H1407,PriorMonth!H:H,0)),"New","Unresolved")</f>
        <v>Unresolved</v>
      </c>
      <c r="B1407" s="148">
        <v>8520</v>
      </c>
      <c r="C1407" s="149" t="s">
        <v>842</v>
      </c>
      <c r="D1407" s="148" t="s">
        <v>19</v>
      </c>
      <c r="E1407" s="148">
        <v>199</v>
      </c>
      <c r="F1407" s="149" t="s">
        <v>137</v>
      </c>
      <c r="G1407" s="148" t="s">
        <v>22</v>
      </c>
      <c r="H1407" s="148">
        <v>85200410040772</v>
      </c>
      <c r="I1407" s="149" t="s">
        <v>54</v>
      </c>
      <c r="J1407" s="148" t="s">
        <v>575</v>
      </c>
      <c r="K1407" s="148">
        <v>42676</v>
      </c>
      <c r="L1407" s="149">
        <v>217</v>
      </c>
      <c r="M1407" s="148" t="s">
        <v>111</v>
      </c>
      <c r="N1407" s="148" t="s">
        <v>42</v>
      </c>
      <c r="O1407" s="149">
        <v>42733</v>
      </c>
      <c r="P1407" s="148" t="s">
        <v>651</v>
      </c>
      <c r="Q1407" s="148">
        <v>160</v>
      </c>
      <c r="R1407" s="149" t="s">
        <v>39</v>
      </c>
      <c r="S1407" s="148">
        <v>118800</v>
      </c>
      <c r="T1407" s="148" t="s">
        <v>197</v>
      </c>
      <c r="U1407" s="149">
        <v>1642.39</v>
      </c>
      <c r="V1407" s="148" t="s">
        <v>197</v>
      </c>
      <c r="W1407" s="148">
        <v>118800.27197500145</v>
      </c>
      <c r="X1407" s="149" t="s">
        <v>100</v>
      </c>
      <c r="Y1407" s="148" t="s">
        <v>114</v>
      </c>
      <c r="Z1407" s="148">
        <v>1.64</v>
      </c>
      <c r="AA1407" s="149">
        <v>1</v>
      </c>
      <c r="AB1407" s="148" t="s">
        <v>630</v>
      </c>
      <c r="AC1407" s="148" t="s">
        <v>484</v>
      </c>
      <c r="AD1407" s="149" t="s">
        <v>396</v>
      </c>
      <c r="AE1407" s="148" t="s">
        <v>350</v>
      </c>
      <c r="AF1407" s="148"/>
      <c r="AG1407" s="149"/>
      <c r="AH1407" s="148"/>
      <c r="AI1407" s="148"/>
      <c r="AJ1407" s="149"/>
      <c r="AK1407" s="148" t="str">
        <f t="shared" si="63"/>
        <v>GFS</v>
      </c>
      <c r="AL1407" s="148" t="str">
        <f t="shared" si="64"/>
        <v>Non- ICB</v>
      </c>
      <c r="AM1407" s="196" t="str">
        <f t="shared" si="65"/>
        <v>GFS/Non- ICB</v>
      </c>
    </row>
    <row r="1408" spans="1:39" x14ac:dyDescent="0.25">
      <c r="A1408" s="195" t="str">
        <f>IF(ISERROR(MATCH(H1408,PriorMonth!H:H,0)),"New","Unresolved")</f>
        <v>Unresolved</v>
      </c>
      <c r="B1408" s="148">
        <v>8520</v>
      </c>
      <c r="C1408" s="149" t="s">
        <v>842</v>
      </c>
      <c r="D1408" s="148" t="s">
        <v>19</v>
      </c>
      <c r="E1408" s="148">
        <v>199</v>
      </c>
      <c r="F1408" s="149" t="s">
        <v>137</v>
      </c>
      <c r="G1408" s="148" t="s">
        <v>22</v>
      </c>
      <c r="H1408" s="148">
        <v>85200410040773</v>
      </c>
      <c r="I1408" s="149" t="s">
        <v>54</v>
      </c>
      <c r="J1408" s="148" t="s">
        <v>575</v>
      </c>
      <c r="K1408" s="148">
        <v>42676</v>
      </c>
      <c r="L1408" s="149">
        <v>217</v>
      </c>
      <c r="M1408" s="148" t="s">
        <v>111</v>
      </c>
      <c r="N1408" s="148" t="s">
        <v>42</v>
      </c>
      <c r="O1408" s="149">
        <v>42733</v>
      </c>
      <c r="P1408" s="148" t="s">
        <v>651</v>
      </c>
      <c r="Q1408" s="148">
        <v>160</v>
      </c>
      <c r="R1408" s="149" t="s">
        <v>39</v>
      </c>
      <c r="S1408" s="148">
        <v>118800</v>
      </c>
      <c r="T1408" s="148" t="s">
        <v>197</v>
      </c>
      <c r="U1408" s="149">
        <v>1642.39</v>
      </c>
      <c r="V1408" s="148" t="s">
        <v>197</v>
      </c>
      <c r="W1408" s="148">
        <v>118800.27197500145</v>
      </c>
      <c r="X1408" s="149" t="s">
        <v>100</v>
      </c>
      <c r="Y1408" s="148" t="s">
        <v>114</v>
      </c>
      <c r="Z1408" s="148">
        <v>1.64</v>
      </c>
      <c r="AA1408" s="149">
        <v>1</v>
      </c>
      <c r="AB1408" s="148" t="s">
        <v>630</v>
      </c>
      <c r="AC1408" s="148" t="s">
        <v>484</v>
      </c>
      <c r="AD1408" s="149" t="s">
        <v>396</v>
      </c>
      <c r="AE1408" s="148" t="s">
        <v>350</v>
      </c>
      <c r="AF1408" s="148"/>
      <c r="AG1408" s="149"/>
      <c r="AH1408" s="148"/>
      <c r="AI1408" s="148"/>
      <c r="AJ1408" s="149"/>
      <c r="AK1408" s="148" t="str">
        <f t="shared" si="63"/>
        <v>GFS</v>
      </c>
      <c r="AL1408" s="148" t="str">
        <f t="shared" si="64"/>
        <v>Non- ICB</v>
      </c>
      <c r="AM1408" s="196" t="str">
        <f t="shared" si="65"/>
        <v>GFS/Non- ICB</v>
      </c>
    </row>
    <row r="1409" spans="1:39" x14ac:dyDescent="0.25">
      <c r="A1409" s="195" t="str">
        <f>IF(ISERROR(MATCH(H1409,PriorMonth!H:H,0)),"New","Unresolved")</f>
        <v>Unresolved</v>
      </c>
      <c r="B1409" s="148">
        <v>8520</v>
      </c>
      <c r="C1409" s="149" t="s">
        <v>842</v>
      </c>
      <c r="D1409" s="148" t="s">
        <v>19</v>
      </c>
      <c r="E1409" s="148">
        <v>199</v>
      </c>
      <c r="F1409" s="149" t="s">
        <v>137</v>
      </c>
      <c r="G1409" s="148" t="s">
        <v>22</v>
      </c>
      <c r="H1409" s="148">
        <v>85200410040775</v>
      </c>
      <c r="I1409" s="149" t="s">
        <v>54</v>
      </c>
      <c r="J1409" s="148" t="s">
        <v>575</v>
      </c>
      <c r="K1409" s="148">
        <v>42676</v>
      </c>
      <c r="L1409" s="149">
        <v>217</v>
      </c>
      <c r="M1409" s="148" t="s">
        <v>111</v>
      </c>
      <c r="N1409" s="148" t="s">
        <v>42</v>
      </c>
      <c r="O1409" s="149">
        <v>42733</v>
      </c>
      <c r="P1409" s="148" t="s">
        <v>651</v>
      </c>
      <c r="Q1409" s="148">
        <v>160</v>
      </c>
      <c r="R1409" s="149" t="s">
        <v>39</v>
      </c>
      <c r="S1409" s="148">
        <v>118800</v>
      </c>
      <c r="T1409" s="148" t="s">
        <v>197</v>
      </c>
      <c r="U1409" s="149">
        <v>1642.39</v>
      </c>
      <c r="V1409" s="148" t="s">
        <v>197</v>
      </c>
      <c r="W1409" s="148">
        <v>118800.27197500145</v>
      </c>
      <c r="X1409" s="149" t="s">
        <v>100</v>
      </c>
      <c r="Y1409" s="148" t="s">
        <v>114</v>
      </c>
      <c r="Z1409" s="148">
        <v>1.64</v>
      </c>
      <c r="AA1409" s="149">
        <v>1</v>
      </c>
      <c r="AB1409" s="148" t="s">
        <v>630</v>
      </c>
      <c r="AC1409" s="148" t="s">
        <v>484</v>
      </c>
      <c r="AD1409" s="149" t="s">
        <v>396</v>
      </c>
      <c r="AE1409" s="148" t="s">
        <v>350</v>
      </c>
      <c r="AF1409" s="148"/>
      <c r="AG1409" s="149"/>
      <c r="AH1409" s="148"/>
      <c r="AI1409" s="148"/>
      <c r="AJ1409" s="149"/>
      <c r="AK1409" s="148" t="str">
        <f t="shared" si="63"/>
        <v>GFS</v>
      </c>
      <c r="AL1409" s="148" t="str">
        <f t="shared" si="64"/>
        <v>Non- ICB</v>
      </c>
      <c r="AM1409" s="196" t="str">
        <f t="shared" si="65"/>
        <v>GFS/Non- ICB</v>
      </c>
    </row>
    <row r="1410" spans="1:39" x14ac:dyDescent="0.25">
      <c r="A1410" s="195" t="str">
        <f>IF(ISERROR(MATCH(H1410,PriorMonth!H:H,0)),"New","Unresolved")</f>
        <v>Unresolved</v>
      </c>
      <c r="B1410" s="148">
        <v>8520</v>
      </c>
      <c r="C1410" s="149" t="s">
        <v>842</v>
      </c>
      <c r="D1410" s="148" t="s">
        <v>19</v>
      </c>
      <c r="E1410" s="148">
        <v>199</v>
      </c>
      <c r="F1410" s="149" t="s">
        <v>137</v>
      </c>
      <c r="G1410" s="148" t="s">
        <v>22</v>
      </c>
      <c r="H1410" s="148">
        <v>85200410039873</v>
      </c>
      <c r="I1410" s="149" t="s">
        <v>54</v>
      </c>
      <c r="J1410" s="148" t="s">
        <v>575</v>
      </c>
      <c r="K1410" s="148">
        <v>42643</v>
      </c>
      <c r="L1410" s="149">
        <v>250</v>
      </c>
      <c r="M1410" s="148" t="s">
        <v>111</v>
      </c>
      <c r="N1410" s="148" t="s">
        <v>42</v>
      </c>
      <c r="O1410" s="149">
        <v>42709</v>
      </c>
      <c r="P1410" s="148" t="s">
        <v>651</v>
      </c>
      <c r="Q1410" s="148">
        <v>184</v>
      </c>
      <c r="R1410" s="149" t="s">
        <v>37</v>
      </c>
      <c r="S1410" s="148">
        <v>118800</v>
      </c>
      <c r="T1410" s="148" t="s">
        <v>197</v>
      </c>
      <c r="U1410" s="149">
        <v>1642.39</v>
      </c>
      <c r="V1410" s="148" t="s">
        <v>197</v>
      </c>
      <c r="W1410" s="148">
        <v>118800.27197500145</v>
      </c>
      <c r="X1410" s="149" t="s">
        <v>100</v>
      </c>
      <c r="Y1410" s="148" t="s">
        <v>114</v>
      </c>
      <c r="Z1410" s="148">
        <v>1.64</v>
      </c>
      <c r="AA1410" s="149">
        <v>1</v>
      </c>
      <c r="AB1410" s="148" t="s">
        <v>630</v>
      </c>
      <c r="AC1410" s="148" t="s">
        <v>484</v>
      </c>
      <c r="AD1410" s="149" t="s">
        <v>396</v>
      </c>
      <c r="AE1410" s="148" t="s">
        <v>350</v>
      </c>
      <c r="AF1410" s="148"/>
      <c r="AG1410" s="149"/>
      <c r="AH1410" s="148"/>
      <c r="AI1410" s="148"/>
      <c r="AJ1410" s="149"/>
      <c r="AK1410" s="148" t="str">
        <f t="shared" ref="AK1410:AK1473" si="66">IF(TEXT(B1410,0)=LEFT(H1410,LEN(B1410)),"GFS","Non-GFS")</f>
        <v>GFS</v>
      </c>
      <c r="AL1410" s="148" t="str">
        <f t="shared" ref="AL1410:AL1473" si="67">IF(AND(AK1410="GFS",MID(H1410,LEN(B1410)+3,1)="2"),"ICB","Non- ICB")</f>
        <v>Non- ICB</v>
      </c>
      <c r="AM1410" s="196" t="str">
        <f t="shared" ref="AM1410:AM1473" si="68">AK1410&amp;"/"&amp;AL1410</f>
        <v>GFS/Non- ICB</v>
      </c>
    </row>
    <row r="1411" spans="1:39" x14ac:dyDescent="0.25">
      <c r="A1411" s="195" t="str">
        <f>IF(ISERROR(MATCH(H1411,PriorMonth!H:H,0)),"New","Unresolved")</f>
        <v>Unresolved</v>
      </c>
      <c r="B1411" s="148">
        <v>8520</v>
      </c>
      <c r="C1411" s="149" t="s">
        <v>842</v>
      </c>
      <c r="D1411" s="148" t="s">
        <v>19</v>
      </c>
      <c r="E1411" s="148">
        <v>199</v>
      </c>
      <c r="F1411" s="149" t="s">
        <v>137</v>
      </c>
      <c r="G1411" s="148" t="s">
        <v>22</v>
      </c>
      <c r="H1411" s="148">
        <v>85200410039875</v>
      </c>
      <c r="I1411" s="149" t="s">
        <v>54</v>
      </c>
      <c r="J1411" s="148" t="s">
        <v>575</v>
      </c>
      <c r="K1411" s="148">
        <v>42643</v>
      </c>
      <c r="L1411" s="149">
        <v>250</v>
      </c>
      <c r="M1411" s="148" t="s">
        <v>111</v>
      </c>
      <c r="N1411" s="148" t="s">
        <v>42</v>
      </c>
      <c r="O1411" s="149">
        <v>42709</v>
      </c>
      <c r="P1411" s="148" t="s">
        <v>651</v>
      </c>
      <c r="Q1411" s="148">
        <v>184</v>
      </c>
      <c r="R1411" s="149" t="s">
        <v>37</v>
      </c>
      <c r="S1411" s="148">
        <v>118800</v>
      </c>
      <c r="T1411" s="148" t="s">
        <v>197</v>
      </c>
      <c r="U1411" s="149">
        <v>1642.39</v>
      </c>
      <c r="V1411" s="148" t="s">
        <v>197</v>
      </c>
      <c r="W1411" s="148">
        <v>118800.27197500145</v>
      </c>
      <c r="X1411" s="149" t="s">
        <v>100</v>
      </c>
      <c r="Y1411" s="148" t="s">
        <v>114</v>
      </c>
      <c r="Z1411" s="148">
        <v>1.64</v>
      </c>
      <c r="AA1411" s="149">
        <v>1</v>
      </c>
      <c r="AB1411" s="148" t="s">
        <v>630</v>
      </c>
      <c r="AC1411" s="148" t="s">
        <v>484</v>
      </c>
      <c r="AD1411" s="149" t="s">
        <v>396</v>
      </c>
      <c r="AE1411" s="148" t="s">
        <v>350</v>
      </c>
      <c r="AF1411" s="148"/>
      <c r="AG1411" s="149"/>
      <c r="AH1411" s="148"/>
      <c r="AI1411" s="148"/>
      <c r="AJ1411" s="149"/>
      <c r="AK1411" s="148" t="str">
        <f t="shared" si="66"/>
        <v>GFS</v>
      </c>
      <c r="AL1411" s="148" t="str">
        <f t="shared" si="67"/>
        <v>Non- ICB</v>
      </c>
      <c r="AM1411" s="196" t="str">
        <f t="shared" si="68"/>
        <v>GFS/Non- ICB</v>
      </c>
    </row>
    <row r="1412" spans="1:39" x14ac:dyDescent="0.25">
      <c r="A1412" s="195" t="str">
        <f>IF(ISERROR(MATCH(H1412,PriorMonth!H:H,0)),"New","Unresolved")</f>
        <v>Unresolved</v>
      </c>
      <c r="B1412" s="148">
        <v>8520</v>
      </c>
      <c r="C1412" s="149" t="s">
        <v>842</v>
      </c>
      <c r="D1412" s="148" t="s">
        <v>19</v>
      </c>
      <c r="E1412" s="148">
        <v>199</v>
      </c>
      <c r="F1412" s="149" t="s">
        <v>137</v>
      </c>
      <c r="G1412" s="148" t="s">
        <v>22</v>
      </c>
      <c r="H1412" s="148">
        <v>85200410039880</v>
      </c>
      <c r="I1412" s="149" t="s">
        <v>54</v>
      </c>
      <c r="J1412" s="148" t="s">
        <v>575</v>
      </c>
      <c r="K1412" s="148">
        <v>42643</v>
      </c>
      <c r="L1412" s="149">
        <v>250</v>
      </c>
      <c r="M1412" s="148" t="s">
        <v>111</v>
      </c>
      <c r="N1412" s="148" t="s">
        <v>42</v>
      </c>
      <c r="O1412" s="149">
        <v>42709</v>
      </c>
      <c r="P1412" s="148" t="s">
        <v>651</v>
      </c>
      <c r="Q1412" s="148">
        <v>184</v>
      </c>
      <c r="R1412" s="149" t="s">
        <v>37</v>
      </c>
      <c r="S1412" s="148">
        <v>118800</v>
      </c>
      <c r="T1412" s="148" t="s">
        <v>197</v>
      </c>
      <c r="U1412" s="149">
        <v>1642.39</v>
      </c>
      <c r="V1412" s="148" t="s">
        <v>197</v>
      </c>
      <c r="W1412" s="148">
        <v>118800.27197500145</v>
      </c>
      <c r="X1412" s="149" t="s">
        <v>100</v>
      </c>
      <c r="Y1412" s="148" t="s">
        <v>114</v>
      </c>
      <c r="Z1412" s="148">
        <v>1.64</v>
      </c>
      <c r="AA1412" s="149">
        <v>1</v>
      </c>
      <c r="AB1412" s="148" t="s">
        <v>630</v>
      </c>
      <c r="AC1412" s="148" t="s">
        <v>484</v>
      </c>
      <c r="AD1412" s="149" t="s">
        <v>396</v>
      </c>
      <c r="AE1412" s="148" t="s">
        <v>350</v>
      </c>
      <c r="AF1412" s="148"/>
      <c r="AG1412" s="149"/>
      <c r="AH1412" s="148"/>
      <c r="AI1412" s="148"/>
      <c r="AJ1412" s="149"/>
      <c r="AK1412" s="148" t="str">
        <f t="shared" si="66"/>
        <v>GFS</v>
      </c>
      <c r="AL1412" s="148" t="str">
        <f t="shared" si="67"/>
        <v>Non- ICB</v>
      </c>
      <c r="AM1412" s="196" t="str">
        <f t="shared" si="68"/>
        <v>GFS/Non- ICB</v>
      </c>
    </row>
    <row r="1413" spans="1:39" x14ac:dyDescent="0.25">
      <c r="A1413" s="195" t="str">
        <f>IF(ISERROR(MATCH(H1413,PriorMonth!H:H,0)),"New","Unresolved")</f>
        <v>Unresolved</v>
      </c>
      <c r="B1413" s="148">
        <v>8520</v>
      </c>
      <c r="C1413" s="149" t="s">
        <v>842</v>
      </c>
      <c r="D1413" s="148" t="s">
        <v>19</v>
      </c>
      <c r="E1413" s="148">
        <v>199</v>
      </c>
      <c r="F1413" s="149" t="s">
        <v>137</v>
      </c>
      <c r="G1413" s="148" t="s">
        <v>22</v>
      </c>
      <c r="H1413" s="148">
        <v>85200410038185</v>
      </c>
      <c r="I1413" s="149" t="s">
        <v>54</v>
      </c>
      <c r="J1413" s="148" t="s">
        <v>575</v>
      </c>
      <c r="K1413" s="148">
        <v>42583</v>
      </c>
      <c r="L1413" s="149">
        <v>310</v>
      </c>
      <c r="M1413" s="148" t="s">
        <v>111</v>
      </c>
      <c r="N1413" s="148" t="s">
        <v>42</v>
      </c>
      <c r="O1413" s="149">
        <v>42648</v>
      </c>
      <c r="P1413" s="148" t="s">
        <v>406</v>
      </c>
      <c r="Q1413" s="148">
        <v>245</v>
      </c>
      <c r="R1413" s="149" t="s">
        <v>37</v>
      </c>
      <c r="S1413" s="148">
        <v>118800</v>
      </c>
      <c r="T1413" s="148" t="s">
        <v>197</v>
      </c>
      <c r="U1413" s="149">
        <v>1642.39</v>
      </c>
      <c r="V1413" s="148" t="s">
        <v>197</v>
      </c>
      <c r="W1413" s="148">
        <v>118800.27197500145</v>
      </c>
      <c r="X1413" s="149" t="s">
        <v>100</v>
      </c>
      <c r="Y1413" s="148" t="s">
        <v>114</v>
      </c>
      <c r="Z1413" s="148">
        <v>1.64</v>
      </c>
      <c r="AA1413" s="149">
        <v>1</v>
      </c>
      <c r="AB1413" s="148" t="s">
        <v>630</v>
      </c>
      <c r="AC1413" s="148" t="s">
        <v>484</v>
      </c>
      <c r="AD1413" s="149" t="s">
        <v>396</v>
      </c>
      <c r="AE1413" s="148" t="s">
        <v>350</v>
      </c>
      <c r="AF1413" s="148"/>
      <c r="AG1413" s="149"/>
      <c r="AH1413" s="148"/>
      <c r="AI1413" s="148"/>
      <c r="AJ1413" s="149"/>
      <c r="AK1413" s="148" t="str">
        <f t="shared" si="66"/>
        <v>GFS</v>
      </c>
      <c r="AL1413" s="148" t="str">
        <f t="shared" si="67"/>
        <v>Non- ICB</v>
      </c>
      <c r="AM1413" s="196" t="str">
        <f t="shared" si="68"/>
        <v>GFS/Non- ICB</v>
      </c>
    </row>
    <row r="1414" spans="1:39" x14ac:dyDescent="0.25">
      <c r="A1414" s="195" t="str">
        <f>IF(ISERROR(MATCH(H1414,PriorMonth!H:H,0)),"New","Unresolved")</f>
        <v>Unresolved</v>
      </c>
      <c r="B1414" s="148">
        <v>8520</v>
      </c>
      <c r="C1414" s="149" t="s">
        <v>842</v>
      </c>
      <c r="D1414" s="148" t="s">
        <v>19</v>
      </c>
      <c r="E1414" s="148">
        <v>199</v>
      </c>
      <c r="F1414" s="149" t="s">
        <v>137</v>
      </c>
      <c r="G1414" s="148" t="s">
        <v>22</v>
      </c>
      <c r="H1414" s="148">
        <v>85200410038186</v>
      </c>
      <c r="I1414" s="149" t="s">
        <v>54</v>
      </c>
      <c r="J1414" s="148" t="s">
        <v>575</v>
      </c>
      <c r="K1414" s="148">
        <v>42583</v>
      </c>
      <c r="L1414" s="149">
        <v>310</v>
      </c>
      <c r="M1414" s="148" t="s">
        <v>111</v>
      </c>
      <c r="N1414" s="148" t="s">
        <v>42</v>
      </c>
      <c r="O1414" s="149">
        <v>42648</v>
      </c>
      <c r="P1414" s="148" t="s">
        <v>406</v>
      </c>
      <c r="Q1414" s="148">
        <v>245</v>
      </c>
      <c r="R1414" s="149" t="s">
        <v>37</v>
      </c>
      <c r="S1414" s="148">
        <v>118800</v>
      </c>
      <c r="T1414" s="148" t="s">
        <v>197</v>
      </c>
      <c r="U1414" s="149">
        <v>1642.39</v>
      </c>
      <c r="V1414" s="148" t="s">
        <v>197</v>
      </c>
      <c r="W1414" s="148">
        <v>118800.27197500145</v>
      </c>
      <c r="X1414" s="149" t="s">
        <v>100</v>
      </c>
      <c r="Y1414" s="148" t="s">
        <v>114</v>
      </c>
      <c r="Z1414" s="148">
        <v>1.64</v>
      </c>
      <c r="AA1414" s="149">
        <v>1</v>
      </c>
      <c r="AB1414" s="148" t="s">
        <v>630</v>
      </c>
      <c r="AC1414" s="148" t="s">
        <v>484</v>
      </c>
      <c r="AD1414" s="149" t="s">
        <v>396</v>
      </c>
      <c r="AE1414" s="148" t="s">
        <v>350</v>
      </c>
      <c r="AF1414" s="148"/>
      <c r="AG1414" s="149"/>
      <c r="AH1414" s="148"/>
      <c r="AI1414" s="148"/>
      <c r="AJ1414" s="149"/>
      <c r="AK1414" s="148" t="str">
        <f t="shared" si="66"/>
        <v>GFS</v>
      </c>
      <c r="AL1414" s="148" t="str">
        <f t="shared" si="67"/>
        <v>Non- ICB</v>
      </c>
      <c r="AM1414" s="196" t="str">
        <f t="shared" si="68"/>
        <v>GFS/Non- ICB</v>
      </c>
    </row>
    <row r="1415" spans="1:39" x14ac:dyDescent="0.25">
      <c r="A1415" s="195" t="str">
        <f>IF(ISERROR(MATCH(H1415,PriorMonth!H:H,0)),"New","Unresolved")</f>
        <v>Unresolved</v>
      </c>
      <c r="B1415" s="148">
        <v>8520</v>
      </c>
      <c r="C1415" s="149" t="s">
        <v>842</v>
      </c>
      <c r="D1415" s="148" t="s">
        <v>19</v>
      </c>
      <c r="E1415" s="148">
        <v>3100</v>
      </c>
      <c r="F1415" s="149" t="s">
        <v>274</v>
      </c>
      <c r="G1415" s="148" t="s">
        <v>13</v>
      </c>
      <c r="H1415" s="148" t="s">
        <v>1321</v>
      </c>
      <c r="I1415" s="149" t="s">
        <v>538</v>
      </c>
      <c r="J1415" s="148" t="s">
        <v>19</v>
      </c>
      <c r="K1415" s="148">
        <v>42769</v>
      </c>
      <c r="L1415" s="149">
        <v>124</v>
      </c>
      <c r="M1415" s="148" t="s">
        <v>111</v>
      </c>
      <c r="N1415" s="148" t="s">
        <v>42</v>
      </c>
      <c r="O1415" s="149">
        <v>42797</v>
      </c>
      <c r="P1415" s="148" t="s">
        <v>838</v>
      </c>
      <c r="Q1415" s="148">
        <v>96</v>
      </c>
      <c r="R1415" s="149" t="s">
        <v>36</v>
      </c>
      <c r="S1415" s="148">
        <v>118161</v>
      </c>
      <c r="T1415" s="148" t="s">
        <v>197</v>
      </c>
      <c r="U1415" s="149">
        <v>1633.55</v>
      </c>
      <c r="V1415" s="148" t="s">
        <v>197</v>
      </c>
      <c r="W1415" s="148">
        <v>118160.84138649383</v>
      </c>
      <c r="X1415" s="149" t="s">
        <v>100</v>
      </c>
      <c r="Y1415" s="148" t="s">
        <v>114</v>
      </c>
      <c r="Z1415" s="148">
        <v>1.63</v>
      </c>
      <c r="AA1415" s="149">
        <v>1</v>
      </c>
      <c r="AB1415" s="148" t="s">
        <v>630</v>
      </c>
      <c r="AC1415" s="148" t="s">
        <v>458</v>
      </c>
      <c r="AD1415" s="149" t="s">
        <v>352</v>
      </c>
      <c r="AE1415" s="148" t="s">
        <v>350</v>
      </c>
      <c r="AF1415" s="148"/>
      <c r="AG1415" s="149"/>
      <c r="AH1415" s="148"/>
      <c r="AI1415" s="148"/>
      <c r="AJ1415" s="149"/>
      <c r="AK1415" s="148" t="str">
        <f t="shared" si="66"/>
        <v>Non-GFS</v>
      </c>
      <c r="AL1415" s="148" t="str">
        <f t="shared" si="67"/>
        <v>Non- ICB</v>
      </c>
      <c r="AM1415" s="196" t="str">
        <f t="shared" si="68"/>
        <v>Non-GFS/Non- ICB</v>
      </c>
    </row>
    <row r="1416" spans="1:39" x14ac:dyDescent="0.25">
      <c r="A1416" s="195" t="str">
        <f>IF(ISERROR(MATCH(H1416,PriorMonth!H:H,0)),"New","Unresolved")</f>
        <v>Unresolved</v>
      </c>
      <c r="B1416" s="148">
        <v>8520</v>
      </c>
      <c r="C1416" s="149" t="s">
        <v>842</v>
      </c>
      <c r="D1416" s="148" t="s">
        <v>19</v>
      </c>
      <c r="E1416" s="148">
        <v>1750</v>
      </c>
      <c r="F1416" s="149" t="s">
        <v>159</v>
      </c>
      <c r="G1416" s="148" t="s">
        <v>18</v>
      </c>
      <c r="H1416" s="148">
        <v>85202820000849</v>
      </c>
      <c r="I1416" s="149" t="s">
        <v>538</v>
      </c>
      <c r="J1416" s="148" t="s">
        <v>68</v>
      </c>
      <c r="K1416" s="148">
        <v>42774</v>
      </c>
      <c r="L1416" s="149">
        <v>119</v>
      </c>
      <c r="M1416" s="148" t="s">
        <v>111</v>
      </c>
      <c r="N1416" s="148" t="s">
        <v>42</v>
      </c>
      <c r="O1416" s="149">
        <v>42860</v>
      </c>
      <c r="P1416" s="148" t="s">
        <v>1878</v>
      </c>
      <c r="Q1416" s="148">
        <v>33</v>
      </c>
      <c r="R1416" s="149" t="s">
        <v>34</v>
      </c>
      <c r="S1416" s="148">
        <v>116900.28</v>
      </c>
      <c r="T1416" s="148" t="s">
        <v>197</v>
      </c>
      <c r="U1416" s="149">
        <v>1616.12</v>
      </c>
      <c r="V1416" s="148" t="s">
        <v>197</v>
      </c>
      <c r="W1416" s="148">
        <v>116900.06365372373</v>
      </c>
      <c r="X1416" s="149" t="s">
        <v>100</v>
      </c>
      <c r="Y1416" s="148" t="s">
        <v>114</v>
      </c>
      <c r="Z1416" s="148">
        <v>1.62</v>
      </c>
      <c r="AA1416" s="149">
        <v>1</v>
      </c>
      <c r="AB1416" s="148" t="s">
        <v>630</v>
      </c>
      <c r="AC1416" s="148" t="s">
        <v>2042</v>
      </c>
      <c r="AD1416" s="149" t="s">
        <v>2043</v>
      </c>
      <c r="AE1416" s="148" t="s">
        <v>350</v>
      </c>
      <c r="AF1416" s="148"/>
      <c r="AG1416" s="149"/>
      <c r="AH1416" s="148"/>
      <c r="AI1416" s="148"/>
      <c r="AJ1416" s="149"/>
      <c r="AK1416" s="148" t="str">
        <f t="shared" si="66"/>
        <v>GFS</v>
      </c>
      <c r="AL1416" s="148" t="str">
        <f t="shared" si="67"/>
        <v>ICB</v>
      </c>
      <c r="AM1416" s="196" t="str">
        <f t="shared" si="68"/>
        <v>GFS/ICB</v>
      </c>
    </row>
    <row r="1417" spans="1:39" x14ac:dyDescent="0.25">
      <c r="A1417" s="195" t="str">
        <f>IF(ISERROR(MATCH(H1417,PriorMonth!H:H,0)),"New","Unresolved")</f>
        <v>New</v>
      </c>
      <c r="B1417" s="148">
        <v>1960</v>
      </c>
      <c r="C1417" s="149" t="s">
        <v>423</v>
      </c>
      <c r="D1417" s="148" t="s">
        <v>22</v>
      </c>
      <c r="E1417" s="148">
        <v>795</v>
      </c>
      <c r="F1417" s="149" t="s">
        <v>264</v>
      </c>
      <c r="G1417" s="148" t="s">
        <v>14</v>
      </c>
      <c r="H1417" s="148">
        <v>19600530003475</v>
      </c>
      <c r="I1417" s="149" t="s">
        <v>538</v>
      </c>
      <c r="J1417" s="148" t="s">
        <v>265</v>
      </c>
      <c r="K1417" s="148">
        <v>42828</v>
      </c>
      <c r="L1417" s="149">
        <v>65</v>
      </c>
      <c r="M1417" s="148" t="s">
        <v>127</v>
      </c>
      <c r="N1417" s="148" t="s">
        <v>128</v>
      </c>
      <c r="O1417" s="149">
        <v>42891</v>
      </c>
      <c r="P1417" s="148" t="s">
        <v>1878</v>
      </c>
      <c r="Q1417" s="148">
        <v>2</v>
      </c>
      <c r="R1417" s="149" t="s">
        <v>33</v>
      </c>
      <c r="S1417" s="148">
        <v>1605.96</v>
      </c>
      <c r="T1417" s="148" t="s">
        <v>100</v>
      </c>
      <c r="U1417" s="149">
        <v>1605.96</v>
      </c>
      <c r="V1417" s="148" t="s">
        <v>248</v>
      </c>
      <c r="W1417" s="148">
        <v>1802.0476528922911</v>
      </c>
      <c r="X1417" s="149" t="s">
        <v>100</v>
      </c>
      <c r="Y1417" s="148" t="s">
        <v>114</v>
      </c>
      <c r="Z1417" s="148">
        <v>1.61</v>
      </c>
      <c r="AA1417" s="149">
        <v>1</v>
      </c>
      <c r="AB1417" s="148" t="s">
        <v>629</v>
      </c>
      <c r="AC1417" s="148" t="s">
        <v>2006</v>
      </c>
      <c r="AD1417" s="149" t="s">
        <v>2668</v>
      </c>
      <c r="AE1417" s="148" t="s">
        <v>349</v>
      </c>
      <c r="AF1417" s="148"/>
      <c r="AG1417" s="149"/>
      <c r="AH1417" s="148"/>
      <c r="AI1417" s="148"/>
      <c r="AJ1417" s="149"/>
      <c r="AK1417" s="148" t="str">
        <f t="shared" si="66"/>
        <v>GFS</v>
      </c>
      <c r="AL1417" s="148" t="str">
        <f t="shared" si="67"/>
        <v>Non- ICB</v>
      </c>
      <c r="AM1417" s="196" t="str">
        <f t="shared" si="68"/>
        <v>GFS/Non- ICB</v>
      </c>
    </row>
    <row r="1418" spans="1:39" x14ac:dyDescent="0.25">
      <c r="A1418" s="195" t="str">
        <f>IF(ISERROR(MATCH(H1418,PriorMonth!H:H,0)),"New","Unresolved")</f>
        <v>Unresolved</v>
      </c>
      <c r="B1418" s="148">
        <v>8520</v>
      </c>
      <c r="C1418" s="149" t="s">
        <v>842</v>
      </c>
      <c r="D1418" s="148" t="s">
        <v>19</v>
      </c>
      <c r="E1418" s="148">
        <v>8420</v>
      </c>
      <c r="F1418" s="149" t="s">
        <v>234</v>
      </c>
      <c r="G1418" s="148" t="s">
        <v>19</v>
      </c>
      <c r="H1418" s="148">
        <v>85203010001161</v>
      </c>
      <c r="I1418" s="149" t="s">
        <v>592</v>
      </c>
      <c r="J1418" s="148" t="s">
        <v>230</v>
      </c>
      <c r="K1418" s="148">
        <v>42676</v>
      </c>
      <c r="L1418" s="149">
        <v>217</v>
      </c>
      <c r="M1418" s="148" t="s">
        <v>105</v>
      </c>
      <c r="N1418" s="148" t="s">
        <v>41</v>
      </c>
      <c r="O1418" s="149">
        <v>42775</v>
      </c>
      <c r="P1418" s="148" t="s">
        <v>838</v>
      </c>
      <c r="Q1418" s="148">
        <v>118</v>
      </c>
      <c r="R1418" s="149" t="s">
        <v>36</v>
      </c>
      <c r="S1418" s="148">
        <v>115560</v>
      </c>
      <c r="T1418" s="148" t="s">
        <v>197</v>
      </c>
      <c r="U1418" s="149">
        <v>1597.59</v>
      </c>
      <c r="V1418" s="148" t="s">
        <v>197</v>
      </c>
      <c r="W1418" s="148">
        <v>115559.71876627509</v>
      </c>
      <c r="X1418" s="149" t="s">
        <v>100</v>
      </c>
      <c r="Y1418" s="148" t="s">
        <v>107</v>
      </c>
      <c r="Z1418" s="148">
        <v>1.6</v>
      </c>
      <c r="AA1418" s="149">
        <v>1</v>
      </c>
      <c r="AB1418" s="148" t="s">
        <v>630</v>
      </c>
      <c r="AC1418" s="148" t="s">
        <v>503</v>
      </c>
      <c r="AD1418" s="149" t="s">
        <v>901</v>
      </c>
      <c r="AE1418" s="148" t="s">
        <v>350</v>
      </c>
      <c r="AF1418" s="148"/>
      <c r="AG1418" s="149"/>
      <c r="AH1418" s="148"/>
      <c r="AI1418" s="148"/>
      <c r="AJ1418" s="149"/>
      <c r="AK1418" s="148" t="str">
        <f t="shared" si="66"/>
        <v>GFS</v>
      </c>
      <c r="AL1418" s="148" t="str">
        <f t="shared" si="67"/>
        <v>Non- ICB</v>
      </c>
      <c r="AM1418" s="196" t="str">
        <f t="shared" si="68"/>
        <v>GFS/Non- ICB</v>
      </c>
    </row>
    <row r="1419" spans="1:39" x14ac:dyDescent="0.25">
      <c r="A1419" s="195" t="str">
        <f>IF(ISERROR(MATCH(H1419,PriorMonth!H:H,0)),"New","Unresolved")</f>
        <v>Unresolved</v>
      </c>
      <c r="B1419" s="148">
        <v>8520</v>
      </c>
      <c r="C1419" s="149" t="s">
        <v>842</v>
      </c>
      <c r="D1419" s="148" t="s">
        <v>19</v>
      </c>
      <c r="E1419" s="148">
        <v>3071</v>
      </c>
      <c r="F1419" s="149" t="s">
        <v>139</v>
      </c>
      <c r="G1419" s="148" t="s">
        <v>21</v>
      </c>
      <c r="H1419" s="148" t="s">
        <v>975</v>
      </c>
      <c r="I1419" s="149" t="s">
        <v>59</v>
      </c>
      <c r="J1419" s="148" t="s">
        <v>271</v>
      </c>
      <c r="K1419" s="148">
        <v>42769</v>
      </c>
      <c r="L1419" s="149">
        <v>124</v>
      </c>
      <c r="M1419" s="148" t="s">
        <v>111</v>
      </c>
      <c r="N1419" s="148" t="s">
        <v>42</v>
      </c>
      <c r="O1419" s="149">
        <v>42775</v>
      </c>
      <c r="P1419" s="148" t="s">
        <v>838</v>
      </c>
      <c r="Q1419" s="148">
        <v>118</v>
      </c>
      <c r="R1419" s="149" t="s">
        <v>36</v>
      </c>
      <c r="S1419" s="148">
        <v>115659</v>
      </c>
      <c r="T1419" s="148" t="s">
        <v>197</v>
      </c>
      <c r="U1419" s="149">
        <v>1598.96</v>
      </c>
      <c r="V1419" s="148" t="s">
        <v>197</v>
      </c>
      <c r="W1419" s="148">
        <v>115658.81604073838</v>
      </c>
      <c r="X1419" s="149" t="s">
        <v>100</v>
      </c>
      <c r="Y1419" s="148" t="s">
        <v>114</v>
      </c>
      <c r="Z1419" s="148">
        <v>1.6</v>
      </c>
      <c r="AA1419" s="149">
        <v>1</v>
      </c>
      <c r="AB1419" s="148" t="s">
        <v>630</v>
      </c>
      <c r="AC1419" s="148" t="s">
        <v>497</v>
      </c>
      <c r="AD1419" s="149">
        <v>13</v>
      </c>
      <c r="AE1419" s="148" t="s">
        <v>350</v>
      </c>
      <c r="AF1419" s="148"/>
      <c r="AG1419" s="149"/>
      <c r="AH1419" s="148"/>
      <c r="AI1419" s="148"/>
      <c r="AJ1419" s="149"/>
      <c r="AK1419" s="148" t="str">
        <f t="shared" si="66"/>
        <v>Non-GFS</v>
      </c>
      <c r="AL1419" s="148" t="str">
        <f t="shared" si="67"/>
        <v>Non- ICB</v>
      </c>
      <c r="AM1419" s="196" t="str">
        <f t="shared" si="68"/>
        <v>Non-GFS/Non- ICB</v>
      </c>
    </row>
    <row r="1420" spans="1:39" x14ac:dyDescent="0.25">
      <c r="A1420" s="195" t="str">
        <f>IF(ISERROR(MATCH(H1420,PriorMonth!H:H,0)),"New","Unresolved")</f>
        <v>New</v>
      </c>
      <c r="B1420" s="148">
        <v>8310</v>
      </c>
      <c r="C1420" s="149" t="s">
        <v>170</v>
      </c>
      <c r="D1420" s="148" t="s">
        <v>14</v>
      </c>
      <c r="E1420" s="148">
        <v>199</v>
      </c>
      <c r="F1420" s="149" t="s">
        <v>137</v>
      </c>
      <c r="G1420" s="148" t="s">
        <v>22</v>
      </c>
      <c r="H1420" s="148" t="s">
        <v>2951</v>
      </c>
      <c r="I1420" s="149" t="s">
        <v>277</v>
      </c>
      <c r="J1420" s="148" t="s">
        <v>241</v>
      </c>
      <c r="K1420" s="148">
        <v>42731</v>
      </c>
      <c r="L1420" s="149">
        <v>162</v>
      </c>
      <c r="M1420" s="148" t="s">
        <v>118</v>
      </c>
      <c r="N1420" s="148" t="s">
        <v>41</v>
      </c>
      <c r="O1420" s="149">
        <v>42892</v>
      </c>
      <c r="P1420" s="148" t="s">
        <v>1878</v>
      </c>
      <c r="Q1420" s="148">
        <v>1</v>
      </c>
      <c r="R1420" s="149" t="s">
        <v>33</v>
      </c>
      <c r="S1420" s="148">
        <v>6613.5</v>
      </c>
      <c r="T1420" s="148" t="s">
        <v>242</v>
      </c>
      <c r="U1420" s="149">
        <v>1585.52</v>
      </c>
      <c r="V1420" s="148" t="s">
        <v>242</v>
      </c>
      <c r="W1420" s="148">
        <v>6613.5200250939351</v>
      </c>
      <c r="X1420" s="149" t="s">
        <v>100</v>
      </c>
      <c r="Y1420" s="148" t="s">
        <v>114</v>
      </c>
      <c r="Z1420" s="148">
        <v>1.59</v>
      </c>
      <c r="AA1420" s="149">
        <v>1</v>
      </c>
      <c r="AB1420" s="148" t="s">
        <v>629</v>
      </c>
      <c r="AC1420" s="148" t="s">
        <v>484</v>
      </c>
      <c r="AD1420" s="149" t="s">
        <v>770</v>
      </c>
      <c r="AE1420" s="148" t="s">
        <v>349</v>
      </c>
      <c r="AF1420" s="148"/>
      <c r="AG1420" s="149"/>
      <c r="AH1420" s="148"/>
      <c r="AI1420" s="148"/>
      <c r="AJ1420" s="149"/>
      <c r="AK1420" s="148" t="str">
        <f t="shared" si="66"/>
        <v>GFS</v>
      </c>
      <c r="AL1420" s="148" t="str">
        <f t="shared" si="67"/>
        <v>Non- ICB</v>
      </c>
      <c r="AM1420" s="196" t="str">
        <f t="shared" si="68"/>
        <v>GFS/Non- ICB</v>
      </c>
    </row>
    <row r="1421" spans="1:39" x14ac:dyDescent="0.25">
      <c r="A1421" s="195" t="str">
        <f>IF(ISERROR(MATCH(H1421,PriorMonth!H:H,0)),"New","Unresolved")</f>
        <v>Unresolved</v>
      </c>
      <c r="B1421" s="148">
        <v>1960</v>
      </c>
      <c r="C1421" s="149" t="s">
        <v>423</v>
      </c>
      <c r="D1421" s="148" t="s">
        <v>22</v>
      </c>
      <c r="E1421" s="148">
        <v>199</v>
      </c>
      <c r="F1421" s="149" t="s">
        <v>137</v>
      </c>
      <c r="G1421" s="148" t="s">
        <v>22</v>
      </c>
      <c r="H1421" s="148" t="s">
        <v>2111</v>
      </c>
      <c r="I1421" s="149" t="s">
        <v>538</v>
      </c>
      <c r="J1421" s="148" t="s">
        <v>627</v>
      </c>
      <c r="K1421" s="148">
        <v>42774</v>
      </c>
      <c r="L1421" s="149">
        <v>119</v>
      </c>
      <c r="M1421" s="148" t="s">
        <v>118</v>
      </c>
      <c r="N1421" s="148" t="s">
        <v>41</v>
      </c>
      <c r="O1421" s="149">
        <v>42859</v>
      </c>
      <c r="P1421" s="148" t="s">
        <v>1878</v>
      </c>
      <c r="Q1421" s="148">
        <v>34</v>
      </c>
      <c r="R1421" s="149" t="s">
        <v>34</v>
      </c>
      <c r="S1421" s="148">
        <v>1789.6</v>
      </c>
      <c r="T1421" s="148" t="s">
        <v>248</v>
      </c>
      <c r="U1421" s="149">
        <v>1594.87</v>
      </c>
      <c r="V1421" s="148" t="s">
        <v>248</v>
      </c>
      <c r="W1421" s="148">
        <v>1789.6035643280829</v>
      </c>
      <c r="X1421" s="149" t="s">
        <v>100</v>
      </c>
      <c r="Y1421" s="148" t="s">
        <v>107</v>
      </c>
      <c r="Z1421" s="148">
        <v>1.59</v>
      </c>
      <c r="AA1421" s="149">
        <v>1</v>
      </c>
      <c r="AB1421" s="148" t="s">
        <v>629</v>
      </c>
      <c r="AC1421" s="148" t="s">
        <v>484</v>
      </c>
      <c r="AD1421" s="149" t="s">
        <v>770</v>
      </c>
      <c r="AE1421" s="148" t="s">
        <v>349</v>
      </c>
      <c r="AF1421" s="148"/>
      <c r="AG1421" s="149"/>
      <c r="AH1421" s="148"/>
      <c r="AI1421" s="148"/>
      <c r="AJ1421" s="149"/>
      <c r="AK1421" s="148" t="str">
        <f t="shared" si="66"/>
        <v>GFS</v>
      </c>
      <c r="AL1421" s="148" t="str">
        <f t="shared" si="67"/>
        <v>Non- ICB</v>
      </c>
      <c r="AM1421" s="196" t="str">
        <f t="shared" si="68"/>
        <v>GFS/Non- ICB</v>
      </c>
    </row>
    <row r="1422" spans="1:39" x14ac:dyDescent="0.25">
      <c r="A1422" s="195" t="str">
        <f>IF(ISERROR(MATCH(H1422,PriorMonth!H:H,0)),"New","Unresolved")</f>
        <v>Unresolved</v>
      </c>
      <c r="B1422" s="148">
        <v>199</v>
      </c>
      <c r="C1422" s="149" t="s">
        <v>137</v>
      </c>
      <c r="D1422" s="148" t="s">
        <v>22</v>
      </c>
      <c r="E1422" s="148">
        <v>8110</v>
      </c>
      <c r="F1422" s="149" t="s">
        <v>116</v>
      </c>
      <c r="G1422" s="148" t="s">
        <v>15</v>
      </c>
      <c r="H1422" s="148">
        <v>199030002898</v>
      </c>
      <c r="I1422" s="149" t="s">
        <v>60</v>
      </c>
      <c r="J1422" s="148" t="s">
        <v>325</v>
      </c>
      <c r="K1422" s="148">
        <v>42613</v>
      </c>
      <c r="L1422" s="149">
        <v>280</v>
      </c>
      <c r="M1422" s="148" t="s">
        <v>158</v>
      </c>
      <c r="N1422" s="148" t="s">
        <v>41</v>
      </c>
      <c r="O1422" s="149">
        <v>42678</v>
      </c>
      <c r="P1422" s="148" t="s">
        <v>651</v>
      </c>
      <c r="Q1422" s="148">
        <v>215</v>
      </c>
      <c r="R1422" s="149" t="s">
        <v>37</v>
      </c>
      <c r="S1422" s="148">
        <v>1780</v>
      </c>
      <c r="T1422" s="148" t="s">
        <v>248</v>
      </c>
      <c r="U1422" s="149">
        <v>1586.31</v>
      </c>
      <c r="V1422" s="148" t="s">
        <v>248</v>
      </c>
      <c r="W1422" s="148">
        <v>1779.9983886644563</v>
      </c>
      <c r="X1422" s="149" t="s">
        <v>100</v>
      </c>
      <c r="Y1422" s="148" t="s">
        <v>114</v>
      </c>
      <c r="Z1422" s="148">
        <v>1.59</v>
      </c>
      <c r="AA1422" s="149">
        <v>1</v>
      </c>
      <c r="AB1422" s="148" t="s">
        <v>629</v>
      </c>
      <c r="AC1422" s="148" t="s">
        <v>447</v>
      </c>
      <c r="AD1422" s="149" t="s">
        <v>361</v>
      </c>
      <c r="AE1422" s="148" t="s">
        <v>349</v>
      </c>
      <c r="AF1422" s="148"/>
      <c r="AG1422" s="149"/>
      <c r="AH1422" s="148"/>
      <c r="AI1422" s="148"/>
      <c r="AJ1422" s="149"/>
      <c r="AK1422" s="148" t="str">
        <f t="shared" si="66"/>
        <v>GFS</v>
      </c>
      <c r="AL1422" s="148" t="str">
        <f t="shared" si="67"/>
        <v>Non- ICB</v>
      </c>
      <c r="AM1422" s="196" t="str">
        <f t="shared" si="68"/>
        <v>GFS/Non- ICB</v>
      </c>
    </row>
    <row r="1423" spans="1:39" x14ac:dyDescent="0.25">
      <c r="A1423" s="195" t="str">
        <f>IF(ISERROR(MATCH(H1423,PriorMonth!H:H,0)),"New","Unresolved")</f>
        <v>New</v>
      </c>
      <c r="B1423" s="148">
        <v>1340</v>
      </c>
      <c r="C1423" s="149" t="s">
        <v>146</v>
      </c>
      <c r="D1423" s="148" t="s">
        <v>21</v>
      </c>
      <c r="E1423" s="148">
        <v>429</v>
      </c>
      <c r="F1423" s="149" t="s">
        <v>162</v>
      </c>
      <c r="G1423" s="148" t="s">
        <v>13</v>
      </c>
      <c r="H1423" s="148">
        <v>13400110075296</v>
      </c>
      <c r="I1423" s="149" t="s">
        <v>2620</v>
      </c>
      <c r="J1423" s="148" t="s">
        <v>290</v>
      </c>
      <c r="K1423" s="148">
        <v>42829</v>
      </c>
      <c r="L1423" s="149">
        <v>64</v>
      </c>
      <c r="M1423" s="148" t="s">
        <v>111</v>
      </c>
      <c r="N1423" s="148" t="s">
        <v>42</v>
      </c>
      <c r="O1423" s="149">
        <v>42893</v>
      </c>
      <c r="P1423" s="148" t="s">
        <v>1878</v>
      </c>
      <c r="Q1423" s="148">
        <v>0</v>
      </c>
      <c r="R1423" s="149" t="s">
        <v>33</v>
      </c>
      <c r="S1423" s="148">
        <v>1577.16</v>
      </c>
      <c r="T1423" s="148" t="s">
        <v>100</v>
      </c>
      <c r="U1423" s="149">
        <v>1577.16</v>
      </c>
      <c r="V1423" s="148" t="s">
        <v>100</v>
      </c>
      <c r="W1423" s="148">
        <v>1577.16</v>
      </c>
      <c r="X1423" s="149" t="s">
        <v>100</v>
      </c>
      <c r="Y1423" s="148" t="s">
        <v>114</v>
      </c>
      <c r="Z1423" s="148">
        <v>1.58</v>
      </c>
      <c r="AA1423" s="149">
        <v>1</v>
      </c>
      <c r="AB1423" s="148" t="s">
        <v>629</v>
      </c>
      <c r="AC1423" s="148" t="s">
        <v>425</v>
      </c>
      <c r="AD1423" s="149" t="s">
        <v>560</v>
      </c>
      <c r="AE1423" s="148" t="s">
        <v>349</v>
      </c>
      <c r="AF1423" s="148"/>
      <c r="AG1423" s="149"/>
      <c r="AH1423" s="148"/>
      <c r="AI1423" s="148"/>
      <c r="AJ1423" s="149"/>
      <c r="AK1423" s="148" t="str">
        <f t="shared" si="66"/>
        <v>GFS</v>
      </c>
      <c r="AL1423" s="148" t="str">
        <f t="shared" si="67"/>
        <v>Non- ICB</v>
      </c>
      <c r="AM1423" s="196" t="str">
        <f t="shared" si="68"/>
        <v>GFS/Non- ICB</v>
      </c>
    </row>
    <row r="1424" spans="1:39" x14ac:dyDescent="0.25">
      <c r="A1424" s="195" t="str">
        <f>IF(ISERROR(MATCH(H1424,PriorMonth!H:H,0)),"New","Unresolved")</f>
        <v>New</v>
      </c>
      <c r="B1424" s="148">
        <v>8243</v>
      </c>
      <c r="C1424" s="149" t="s">
        <v>120</v>
      </c>
      <c r="D1424" s="148" t="s">
        <v>14</v>
      </c>
      <c r="E1424" s="148">
        <v>635</v>
      </c>
      <c r="F1424" s="149" t="s">
        <v>142</v>
      </c>
      <c r="G1424" s="148" t="s">
        <v>16</v>
      </c>
      <c r="H1424" s="148">
        <v>82430160101732</v>
      </c>
      <c r="I1424" s="149" t="s">
        <v>56</v>
      </c>
      <c r="J1424" s="148" t="s">
        <v>300</v>
      </c>
      <c r="K1424" s="148">
        <v>42829</v>
      </c>
      <c r="L1424" s="149">
        <v>64</v>
      </c>
      <c r="M1424" s="148" t="s">
        <v>111</v>
      </c>
      <c r="N1424" s="148" t="s">
        <v>42</v>
      </c>
      <c r="O1424" s="149">
        <v>42892</v>
      </c>
      <c r="P1424" s="148" t="s">
        <v>1878</v>
      </c>
      <c r="Q1424" s="148">
        <v>1</v>
      </c>
      <c r="R1424" s="149" t="s">
        <v>33</v>
      </c>
      <c r="S1424" s="148">
        <v>1576.02</v>
      </c>
      <c r="T1424" s="148" t="s">
        <v>100</v>
      </c>
      <c r="U1424" s="149">
        <v>1576.02</v>
      </c>
      <c r="V1424" s="148" t="s">
        <v>100</v>
      </c>
      <c r="W1424" s="148">
        <v>1576.02</v>
      </c>
      <c r="X1424" s="149" t="s">
        <v>100</v>
      </c>
      <c r="Y1424" s="148" t="s">
        <v>114</v>
      </c>
      <c r="Z1424" s="148">
        <v>1.58</v>
      </c>
      <c r="AA1424" s="149">
        <v>1</v>
      </c>
      <c r="AB1424" s="148" t="s">
        <v>629</v>
      </c>
      <c r="AC1424" s="148" t="s">
        <v>429</v>
      </c>
      <c r="AD1424" s="149" t="s">
        <v>2715</v>
      </c>
      <c r="AE1424" s="148" t="s">
        <v>349</v>
      </c>
      <c r="AF1424" s="148"/>
      <c r="AG1424" s="149"/>
      <c r="AH1424" s="148"/>
      <c r="AI1424" s="148"/>
      <c r="AJ1424" s="149"/>
      <c r="AK1424" s="148" t="str">
        <f t="shared" si="66"/>
        <v>GFS</v>
      </c>
      <c r="AL1424" s="148" t="str">
        <f t="shared" si="67"/>
        <v>Non- ICB</v>
      </c>
      <c r="AM1424" s="196" t="str">
        <f t="shared" si="68"/>
        <v>GFS/Non- ICB</v>
      </c>
    </row>
    <row r="1425" spans="1:39" x14ac:dyDescent="0.25">
      <c r="A1425" s="195" t="str">
        <f>IF(ISERROR(MATCH(H1425,PriorMonth!H:H,0)),"New","Unresolved")</f>
        <v>New</v>
      </c>
      <c r="B1425" s="148">
        <v>95</v>
      </c>
      <c r="C1425" s="149" t="s">
        <v>153</v>
      </c>
      <c r="D1425" s="148" t="s">
        <v>17</v>
      </c>
      <c r="E1425" s="148">
        <v>8243</v>
      </c>
      <c r="F1425" s="149" t="s">
        <v>120</v>
      </c>
      <c r="G1425" s="148" t="s">
        <v>14</v>
      </c>
      <c r="H1425" s="148">
        <v>950110011497</v>
      </c>
      <c r="I1425" s="149" t="s">
        <v>58</v>
      </c>
      <c r="J1425" s="148" t="s">
        <v>195</v>
      </c>
      <c r="K1425" s="148">
        <v>42824</v>
      </c>
      <c r="L1425" s="149">
        <v>69</v>
      </c>
      <c r="M1425" s="148" t="s">
        <v>127</v>
      </c>
      <c r="N1425" s="148" t="s">
        <v>128</v>
      </c>
      <c r="O1425" s="149">
        <v>42893</v>
      </c>
      <c r="P1425" s="148" t="s">
        <v>1878</v>
      </c>
      <c r="Q1425" s="148">
        <v>0</v>
      </c>
      <c r="R1425" s="149" t="s">
        <v>33</v>
      </c>
      <c r="S1425" s="148">
        <v>1575.9</v>
      </c>
      <c r="T1425" s="148" t="s">
        <v>100</v>
      </c>
      <c r="U1425" s="149">
        <v>1575.9</v>
      </c>
      <c r="V1425" s="148" t="s">
        <v>100</v>
      </c>
      <c r="W1425" s="148">
        <v>1575.9</v>
      </c>
      <c r="X1425" s="149" t="s">
        <v>100</v>
      </c>
      <c r="Y1425" s="148" t="s">
        <v>114</v>
      </c>
      <c r="Z1425" s="148">
        <v>1.58</v>
      </c>
      <c r="AA1425" s="149">
        <v>1</v>
      </c>
      <c r="AB1425" s="148" t="s">
        <v>629</v>
      </c>
      <c r="AC1425" s="148" t="s">
        <v>426</v>
      </c>
      <c r="AD1425" s="149" t="s">
        <v>2740</v>
      </c>
      <c r="AE1425" s="148" t="s">
        <v>349</v>
      </c>
      <c r="AF1425" s="148"/>
      <c r="AG1425" s="149"/>
      <c r="AH1425" s="148"/>
      <c r="AI1425" s="148"/>
      <c r="AJ1425" s="149"/>
      <c r="AK1425" s="148" t="str">
        <f t="shared" si="66"/>
        <v>GFS</v>
      </c>
      <c r="AL1425" s="148" t="str">
        <f t="shared" si="67"/>
        <v>Non- ICB</v>
      </c>
      <c r="AM1425" s="196" t="str">
        <f t="shared" si="68"/>
        <v>GFS/Non- ICB</v>
      </c>
    </row>
    <row r="1426" spans="1:39" x14ac:dyDescent="0.25">
      <c r="A1426" s="195" t="str">
        <f>IF(ISERROR(MATCH(H1426,PriorMonth!H:H,0)),"New","Unresolved")</f>
        <v>Unresolved</v>
      </c>
      <c r="B1426" s="148">
        <v>8520</v>
      </c>
      <c r="C1426" s="149" t="s">
        <v>842</v>
      </c>
      <c r="D1426" s="148" t="s">
        <v>19</v>
      </c>
      <c r="E1426" s="148">
        <v>199</v>
      </c>
      <c r="F1426" s="149" t="s">
        <v>137</v>
      </c>
      <c r="G1426" s="148" t="s">
        <v>22</v>
      </c>
      <c r="H1426" s="148">
        <v>85200410042567</v>
      </c>
      <c r="I1426" s="149" t="s">
        <v>54</v>
      </c>
      <c r="J1426" s="148" t="s">
        <v>575</v>
      </c>
      <c r="K1426" s="148">
        <v>42727</v>
      </c>
      <c r="L1426" s="149">
        <v>166</v>
      </c>
      <c r="M1426" s="148" t="s">
        <v>111</v>
      </c>
      <c r="N1426" s="148" t="s">
        <v>42</v>
      </c>
      <c r="O1426" s="149">
        <v>42776</v>
      </c>
      <c r="P1426" s="148" t="s">
        <v>838</v>
      </c>
      <c r="Q1426" s="148">
        <v>117</v>
      </c>
      <c r="R1426" s="149" t="s">
        <v>36</v>
      </c>
      <c r="S1426" s="148">
        <v>113400</v>
      </c>
      <c r="T1426" s="148" t="s">
        <v>197</v>
      </c>
      <c r="U1426" s="149">
        <v>1567.73</v>
      </c>
      <c r="V1426" s="148" t="s">
        <v>197</v>
      </c>
      <c r="W1426" s="148">
        <v>113399.83218563741</v>
      </c>
      <c r="X1426" s="149" t="s">
        <v>100</v>
      </c>
      <c r="Y1426" s="148" t="s">
        <v>114</v>
      </c>
      <c r="Z1426" s="148">
        <v>1.57</v>
      </c>
      <c r="AA1426" s="149">
        <v>1</v>
      </c>
      <c r="AB1426" s="148" t="s">
        <v>630</v>
      </c>
      <c r="AC1426" s="148" t="s">
        <v>484</v>
      </c>
      <c r="AD1426" s="149" t="s">
        <v>396</v>
      </c>
      <c r="AE1426" s="148" t="s">
        <v>350</v>
      </c>
      <c r="AF1426" s="148"/>
      <c r="AG1426" s="149"/>
      <c r="AH1426" s="148"/>
      <c r="AI1426" s="148"/>
      <c r="AJ1426" s="149"/>
      <c r="AK1426" s="148" t="str">
        <f t="shared" si="66"/>
        <v>GFS</v>
      </c>
      <c r="AL1426" s="148" t="str">
        <f t="shared" si="67"/>
        <v>Non- ICB</v>
      </c>
      <c r="AM1426" s="196" t="str">
        <f t="shared" si="68"/>
        <v>GFS/Non- ICB</v>
      </c>
    </row>
    <row r="1427" spans="1:39" x14ac:dyDescent="0.25">
      <c r="A1427" s="195" t="str">
        <f>IF(ISERROR(MATCH(H1427,PriorMonth!H:H,0)),"New","Unresolved")</f>
        <v>Unresolved</v>
      </c>
      <c r="B1427" s="148">
        <v>8520</v>
      </c>
      <c r="C1427" s="149" t="s">
        <v>842</v>
      </c>
      <c r="D1427" s="148" t="s">
        <v>19</v>
      </c>
      <c r="E1427" s="148">
        <v>199</v>
      </c>
      <c r="F1427" s="149" t="s">
        <v>137</v>
      </c>
      <c r="G1427" s="148" t="s">
        <v>22</v>
      </c>
      <c r="H1427" s="148">
        <v>85200410040798</v>
      </c>
      <c r="I1427" s="149" t="s">
        <v>54</v>
      </c>
      <c r="J1427" s="148" t="s">
        <v>575</v>
      </c>
      <c r="K1427" s="148">
        <v>42676</v>
      </c>
      <c r="L1427" s="149">
        <v>217</v>
      </c>
      <c r="M1427" s="148" t="s">
        <v>111</v>
      </c>
      <c r="N1427" s="148" t="s">
        <v>42</v>
      </c>
      <c r="O1427" s="149">
        <v>42733</v>
      </c>
      <c r="P1427" s="148" t="s">
        <v>651</v>
      </c>
      <c r="Q1427" s="148">
        <v>160</v>
      </c>
      <c r="R1427" s="149" t="s">
        <v>39</v>
      </c>
      <c r="S1427" s="148">
        <v>113400</v>
      </c>
      <c r="T1427" s="148" t="s">
        <v>197</v>
      </c>
      <c r="U1427" s="149">
        <v>1567.73</v>
      </c>
      <c r="V1427" s="148" t="s">
        <v>197</v>
      </c>
      <c r="W1427" s="148">
        <v>113399.83218563741</v>
      </c>
      <c r="X1427" s="149" t="s">
        <v>100</v>
      </c>
      <c r="Y1427" s="148" t="s">
        <v>114</v>
      </c>
      <c r="Z1427" s="148">
        <v>1.57</v>
      </c>
      <c r="AA1427" s="149">
        <v>1</v>
      </c>
      <c r="AB1427" s="148" t="s">
        <v>630</v>
      </c>
      <c r="AC1427" s="148" t="s">
        <v>484</v>
      </c>
      <c r="AD1427" s="149" t="s">
        <v>396</v>
      </c>
      <c r="AE1427" s="148" t="s">
        <v>350</v>
      </c>
      <c r="AF1427" s="148"/>
      <c r="AG1427" s="149"/>
      <c r="AH1427" s="148"/>
      <c r="AI1427" s="148"/>
      <c r="AJ1427" s="149"/>
      <c r="AK1427" s="148" t="str">
        <f t="shared" si="66"/>
        <v>GFS</v>
      </c>
      <c r="AL1427" s="148" t="str">
        <f t="shared" si="67"/>
        <v>Non- ICB</v>
      </c>
      <c r="AM1427" s="196" t="str">
        <f t="shared" si="68"/>
        <v>GFS/Non- ICB</v>
      </c>
    </row>
    <row r="1428" spans="1:39" x14ac:dyDescent="0.25">
      <c r="A1428" s="195" t="str">
        <f>IF(ISERROR(MATCH(H1428,PriorMonth!H:H,0)),"New","Unresolved")</f>
        <v>Unresolved</v>
      </c>
      <c r="B1428" s="148">
        <v>8520</v>
      </c>
      <c r="C1428" s="149" t="s">
        <v>842</v>
      </c>
      <c r="D1428" s="148" t="s">
        <v>19</v>
      </c>
      <c r="E1428" s="148">
        <v>199</v>
      </c>
      <c r="F1428" s="149" t="s">
        <v>137</v>
      </c>
      <c r="G1428" s="148" t="s">
        <v>22</v>
      </c>
      <c r="H1428" s="148">
        <v>85200410039872</v>
      </c>
      <c r="I1428" s="149" t="s">
        <v>54</v>
      </c>
      <c r="J1428" s="148" t="s">
        <v>575</v>
      </c>
      <c r="K1428" s="148">
        <v>42643</v>
      </c>
      <c r="L1428" s="149">
        <v>250</v>
      </c>
      <c r="M1428" s="148" t="s">
        <v>111</v>
      </c>
      <c r="N1428" s="148" t="s">
        <v>42</v>
      </c>
      <c r="O1428" s="149">
        <v>42709</v>
      </c>
      <c r="P1428" s="148" t="s">
        <v>651</v>
      </c>
      <c r="Q1428" s="148">
        <v>184</v>
      </c>
      <c r="R1428" s="149" t="s">
        <v>37</v>
      </c>
      <c r="S1428" s="148">
        <v>113400</v>
      </c>
      <c r="T1428" s="148" t="s">
        <v>197</v>
      </c>
      <c r="U1428" s="149">
        <v>1567.73</v>
      </c>
      <c r="V1428" s="148" t="s">
        <v>197</v>
      </c>
      <c r="W1428" s="148">
        <v>113399.83218563741</v>
      </c>
      <c r="X1428" s="149" t="s">
        <v>100</v>
      </c>
      <c r="Y1428" s="148" t="s">
        <v>114</v>
      </c>
      <c r="Z1428" s="148">
        <v>1.57</v>
      </c>
      <c r="AA1428" s="149">
        <v>1</v>
      </c>
      <c r="AB1428" s="148" t="s">
        <v>630</v>
      </c>
      <c r="AC1428" s="148" t="s">
        <v>484</v>
      </c>
      <c r="AD1428" s="149" t="s">
        <v>396</v>
      </c>
      <c r="AE1428" s="148" t="s">
        <v>350</v>
      </c>
      <c r="AF1428" s="148"/>
      <c r="AG1428" s="149"/>
      <c r="AH1428" s="148"/>
      <c r="AI1428" s="148"/>
      <c r="AJ1428" s="149"/>
      <c r="AK1428" s="148" t="str">
        <f t="shared" si="66"/>
        <v>GFS</v>
      </c>
      <c r="AL1428" s="148" t="str">
        <f t="shared" si="67"/>
        <v>Non- ICB</v>
      </c>
      <c r="AM1428" s="196" t="str">
        <f t="shared" si="68"/>
        <v>GFS/Non- ICB</v>
      </c>
    </row>
    <row r="1429" spans="1:39" x14ac:dyDescent="0.25">
      <c r="A1429" s="195" t="str">
        <f>IF(ISERROR(MATCH(H1429,PriorMonth!H:H,0)),"New","Unresolved")</f>
        <v>Unresolved</v>
      </c>
      <c r="B1429" s="148">
        <v>8520</v>
      </c>
      <c r="C1429" s="149" t="s">
        <v>842</v>
      </c>
      <c r="D1429" s="148" t="s">
        <v>19</v>
      </c>
      <c r="E1429" s="148">
        <v>8420</v>
      </c>
      <c r="F1429" s="149" t="s">
        <v>234</v>
      </c>
      <c r="G1429" s="148" t="s">
        <v>19</v>
      </c>
      <c r="H1429" s="148">
        <v>85200910002111</v>
      </c>
      <c r="I1429" s="149" t="s">
        <v>537</v>
      </c>
      <c r="J1429" s="148" t="s">
        <v>311</v>
      </c>
      <c r="K1429" s="148">
        <v>42643</v>
      </c>
      <c r="L1429" s="149">
        <v>250</v>
      </c>
      <c r="M1429" s="148" t="s">
        <v>105</v>
      </c>
      <c r="N1429" s="148" t="s">
        <v>41</v>
      </c>
      <c r="O1429" s="149">
        <v>42678</v>
      </c>
      <c r="P1429" s="148" t="s">
        <v>651</v>
      </c>
      <c r="Q1429" s="148">
        <v>215</v>
      </c>
      <c r="R1429" s="149" t="s">
        <v>37</v>
      </c>
      <c r="S1429" s="148">
        <v>113400</v>
      </c>
      <c r="T1429" s="148" t="s">
        <v>197</v>
      </c>
      <c r="U1429" s="149">
        <v>1567.73</v>
      </c>
      <c r="V1429" s="148" t="s">
        <v>197</v>
      </c>
      <c r="W1429" s="148">
        <v>113399.83218563741</v>
      </c>
      <c r="X1429" s="149" t="s">
        <v>100</v>
      </c>
      <c r="Y1429" s="148" t="s">
        <v>107</v>
      </c>
      <c r="Z1429" s="148">
        <v>1.57</v>
      </c>
      <c r="AA1429" s="149">
        <v>1</v>
      </c>
      <c r="AB1429" s="148" t="s">
        <v>630</v>
      </c>
      <c r="AC1429" s="148" t="s">
        <v>503</v>
      </c>
      <c r="AD1429" s="149" t="s">
        <v>1308</v>
      </c>
      <c r="AE1429" s="148" t="s">
        <v>350</v>
      </c>
      <c r="AF1429" s="148"/>
      <c r="AG1429" s="149"/>
      <c r="AH1429" s="148"/>
      <c r="AI1429" s="148"/>
      <c r="AJ1429" s="149"/>
      <c r="AK1429" s="148" t="str">
        <f t="shared" si="66"/>
        <v>GFS</v>
      </c>
      <c r="AL1429" s="148" t="str">
        <f t="shared" si="67"/>
        <v>Non- ICB</v>
      </c>
      <c r="AM1429" s="196" t="str">
        <f t="shared" si="68"/>
        <v>GFS/Non- ICB</v>
      </c>
    </row>
    <row r="1430" spans="1:39" x14ac:dyDescent="0.25">
      <c r="A1430" s="195" t="str">
        <f>IF(ISERROR(MATCH(H1430,PriorMonth!H:H,0)),"New","Unresolved")</f>
        <v>New</v>
      </c>
      <c r="B1430" s="148">
        <v>8520</v>
      </c>
      <c r="C1430" s="149" t="s">
        <v>842</v>
      </c>
      <c r="D1430" s="148" t="s">
        <v>19</v>
      </c>
      <c r="E1430" s="148">
        <v>309</v>
      </c>
      <c r="F1430" s="149" t="s">
        <v>123</v>
      </c>
      <c r="G1430" s="148" t="s">
        <v>21</v>
      </c>
      <c r="H1430" s="148">
        <v>8520603000014</v>
      </c>
      <c r="I1430" s="149" t="s">
        <v>60</v>
      </c>
      <c r="J1430" s="148" t="s">
        <v>483</v>
      </c>
      <c r="K1430" s="148">
        <v>42887</v>
      </c>
      <c r="L1430" s="149">
        <v>6</v>
      </c>
      <c r="M1430" s="148" t="s">
        <v>111</v>
      </c>
      <c r="N1430" s="148" t="s">
        <v>42</v>
      </c>
      <c r="O1430" s="149">
        <v>42893</v>
      </c>
      <c r="P1430" s="148" t="s">
        <v>1878</v>
      </c>
      <c r="Q1430" s="148">
        <v>0</v>
      </c>
      <c r="R1430" s="149" t="s">
        <v>33</v>
      </c>
      <c r="S1430" s="148">
        <v>113483</v>
      </c>
      <c r="T1430" s="148" t="s">
        <v>197</v>
      </c>
      <c r="U1430" s="149">
        <v>1568.88</v>
      </c>
      <c r="V1430" s="148" t="s">
        <v>197</v>
      </c>
      <c r="W1430" s="148">
        <v>113483.01602916498</v>
      </c>
      <c r="X1430" s="149" t="s">
        <v>100</v>
      </c>
      <c r="Y1430" s="148" t="s">
        <v>114</v>
      </c>
      <c r="Z1430" s="148">
        <v>1.57</v>
      </c>
      <c r="AA1430" s="149">
        <v>1</v>
      </c>
      <c r="AB1430" s="148" t="s">
        <v>630</v>
      </c>
      <c r="AC1430" s="148" t="s">
        <v>864</v>
      </c>
      <c r="AD1430" s="149" t="s">
        <v>380</v>
      </c>
      <c r="AE1430" s="148" t="s">
        <v>350</v>
      </c>
      <c r="AF1430" s="148"/>
      <c r="AG1430" s="149"/>
      <c r="AH1430" s="148"/>
      <c r="AI1430" s="148"/>
      <c r="AJ1430" s="149"/>
      <c r="AK1430" s="148" t="str">
        <f t="shared" si="66"/>
        <v>GFS</v>
      </c>
      <c r="AL1430" s="148" t="str">
        <f t="shared" si="67"/>
        <v>Non- ICB</v>
      </c>
      <c r="AM1430" s="196" t="str">
        <f t="shared" si="68"/>
        <v>GFS/Non- ICB</v>
      </c>
    </row>
    <row r="1431" spans="1:39" x14ac:dyDescent="0.25">
      <c r="A1431" s="195" t="str">
        <f>IF(ISERROR(MATCH(H1431,PriorMonth!H:H,0)),"New","Unresolved")</f>
        <v>New</v>
      </c>
      <c r="B1431" s="148">
        <v>413</v>
      </c>
      <c r="C1431" s="149" t="s">
        <v>136</v>
      </c>
      <c r="D1431" s="148" t="s">
        <v>13</v>
      </c>
      <c r="E1431" s="148">
        <v>8205</v>
      </c>
      <c r="F1431" s="149" t="s">
        <v>130</v>
      </c>
      <c r="G1431" s="148" t="s">
        <v>14</v>
      </c>
      <c r="H1431" s="148">
        <v>4130130017447</v>
      </c>
      <c r="I1431" s="149" t="s">
        <v>537</v>
      </c>
      <c r="J1431" s="148" t="s">
        <v>150</v>
      </c>
      <c r="K1431" s="148">
        <v>42849</v>
      </c>
      <c r="L1431" s="149">
        <v>44</v>
      </c>
      <c r="M1431" s="148" t="s">
        <v>127</v>
      </c>
      <c r="N1431" s="148" t="s">
        <v>128</v>
      </c>
      <c r="O1431" s="149">
        <v>42892</v>
      </c>
      <c r="P1431" s="148" t="s">
        <v>1878</v>
      </c>
      <c r="Q1431" s="148">
        <v>1</v>
      </c>
      <c r="R1431" s="149" t="s">
        <v>33</v>
      </c>
      <c r="S1431" s="148">
        <v>1561.8</v>
      </c>
      <c r="T1431" s="148" t="s">
        <v>100</v>
      </c>
      <c r="U1431" s="149">
        <v>1561.8</v>
      </c>
      <c r="V1431" s="148" t="s">
        <v>100</v>
      </c>
      <c r="W1431" s="148">
        <v>1561.8</v>
      </c>
      <c r="X1431" s="149" t="s">
        <v>100</v>
      </c>
      <c r="Y1431" s="148" t="s">
        <v>114</v>
      </c>
      <c r="Z1431" s="148">
        <v>1.56</v>
      </c>
      <c r="AA1431" s="149">
        <v>1</v>
      </c>
      <c r="AB1431" s="148" t="s">
        <v>629</v>
      </c>
      <c r="AC1431" s="148" t="s">
        <v>762</v>
      </c>
      <c r="AD1431" s="149" t="s">
        <v>2656</v>
      </c>
      <c r="AE1431" s="148" t="s">
        <v>349</v>
      </c>
      <c r="AF1431" s="148"/>
      <c r="AG1431" s="149"/>
      <c r="AH1431" s="148"/>
      <c r="AI1431" s="148"/>
      <c r="AJ1431" s="149"/>
      <c r="AK1431" s="148" t="str">
        <f t="shared" si="66"/>
        <v>GFS</v>
      </c>
      <c r="AL1431" s="148" t="str">
        <f t="shared" si="67"/>
        <v>Non- ICB</v>
      </c>
      <c r="AM1431" s="196" t="str">
        <f t="shared" si="68"/>
        <v>GFS/Non- ICB</v>
      </c>
    </row>
    <row r="1432" spans="1:39" x14ac:dyDescent="0.25">
      <c r="A1432" s="195" t="str">
        <f>IF(ISERROR(MATCH(H1432,PriorMonth!H:H,0)),"New","Unresolved")</f>
        <v>New</v>
      </c>
      <c r="B1432" s="148">
        <v>413</v>
      </c>
      <c r="C1432" s="149" t="s">
        <v>136</v>
      </c>
      <c r="D1432" s="148" t="s">
        <v>13</v>
      </c>
      <c r="E1432" s="148">
        <v>8205</v>
      </c>
      <c r="F1432" s="149" t="s">
        <v>130</v>
      </c>
      <c r="G1432" s="148" t="s">
        <v>14</v>
      </c>
      <c r="H1432" s="148">
        <v>4130130017445</v>
      </c>
      <c r="I1432" s="149" t="s">
        <v>537</v>
      </c>
      <c r="J1432" s="148" t="s">
        <v>150</v>
      </c>
      <c r="K1432" s="148">
        <v>42849</v>
      </c>
      <c r="L1432" s="149">
        <v>44</v>
      </c>
      <c r="M1432" s="148" t="s">
        <v>127</v>
      </c>
      <c r="N1432" s="148" t="s">
        <v>128</v>
      </c>
      <c r="O1432" s="149">
        <v>42892</v>
      </c>
      <c r="P1432" s="148" t="s">
        <v>1878</v>
      </c>
      <c r="Q1432" s="148">
        <v>1</v>
      </c>
      <c r="R1432" s="149" t="s">
        <v>33</v>
      </c>
      <c r="S1432" s="148">
        <v>1541</v>
      </c>
      <c r="T1432" s="148" t="s">
        <v>100</v>
      </c>
      <c r="U1432" s="149">
        <v>1541</v>
      </c>
      <c r="V1432" s="148" t="s">
        <v>100</v>
      </c>
      <c r="W1432" s="148">
        <v>1541</v>
      </c>
      <c r="X1432" s="149" t="s">
        <v>100</v>
      </c>
      <c r="Y1432" s="148" t="s">
        <v>114</v>
      </c>
      <c r="Z1432" s="148">
        <v>1.54</v>
      </c>
      <c r="AA1432" s="149">
        <v>1</v>
      </c>
      <c r="AB1432" s="148" t="s">
        <v>629</v>
      </c>
      <c r="AC1432" s="148" t="s">
        <v>762</v>
      </c>
      <c r="AD1432" s="149" t="s">
        <v>1491</v>
      </c>
      <c r="AE1432" s="148" t="s">
        <v>349</v>
      </c>
      <c r="AF1432" s="148"/>
      <c r="AG1432" s="149"/>
      <c r="AH1432" s="148"/>
      <c r="AI1432" s="148"/>
      <c r="AJ1432" s="149"/>
      <c r="AK1432" s="148" t="str">
        <f t="shared" si="66"/>
        <v>GFS</v>
      </c>
      <c r="AL1432" s="148" t="str">
        <f t="shared" si="67"/>
        <v>Non- ICB</v>
      </c>
      <c r="AM1432" s="196" t="str">
        <f t="shared" si="68"/>
        <v>GFS/Non- ICB</v>
      </c>
    </row>
    <row r="1433" spans="1:39" x14ac:dyDescent="0.25">
      <c r="A1433" s="195" t="str">
        <f>IF(ISERROR(MATCH(H1433,PriorMonth!H:H,0)),"New","Unresolved")</f>
        <v>New</v>
      </c>
      <c r="B1433" s="148">
        <v>95</v>
      </c>
      <c r="C1433" s="149" t="s">
        <v>153</v>
      </c>
      <c r="D1433" s="148" t="s">
        <v>17</v>
      </c>
      <c r="E1433" s="148">
        <v>1350</v>
      </c>
      <c r="F1433" s="149" t="s">
        <v>124</v>
      </c>
      <c r="G1433" s="148" t="s">
        <v>21</v>
      </c>
      <c r="H1433" s="148">
        <v>950110011434</v>
      </c>
      <c r="I1433" s="149" t="s">
        <v>58</v>
      </c>
      <c r="J1433" s="148" t="s">
        <v>195</v>
      </c>
      <c r="K1433" s="148">
        <v>42822</v>
      </c>
      <c r="L1433" s="149">
        <v>71</v>
      </c>
      <c r="M1433" s="148" t="s">
        <v>111</v>
      </c>
      <c r="N1433" s="148" t="s">
        <v>42</v>
      </c>
      <c r="O1433" s="149">
        <v>42892</v>
      </c>
      <c r="P1433" s="148" t="s">
        <v>1878</v>
      </c>
      <c r="Q1433" s="148">
        <v>1</v>
      </c>
      <c r="R1433" s="149" t="s">
        <v>33</v>
      </c>
      <c r="S1433" s="148">
        <v>1525.5</v>
      </c>
      <c r="T1433" s="148" t="s">
        <v>100</v>
      </c>
      <c r="U1433" s="149">
        <v>1525.5</v>
      </c>
      <c r="V1433" s="148" t="s">
        <v>100</v>
      </c>
      <c r="W1433" s="148">
        <v>1525.5</v>
      </c>
      <c r="X1433" s="149" t="s">
        <v>100</v>
      </c>
      <c r="Y1433" s="148" t="s">
        <v>114</v>
      </c>
      <c r="Z1433" s="148">
        <v>1.53</v>
      </c>
      <c r="AA1433" s="149">
        <v>1</v>
      </c>
      <c r="AB1433" s="148" t="s">
        <v>629</v>
      </c>
      <c r="AC1433" s="148" t="s">
        <v>436</v>
      </c>
      <c r="AD1433" s="149" t="s">
        <v>358</v>
      </c>
      <c r="AE1433" s="148" t="s">
        <v>349</v>
      </c>
      <c r="AF1433" s="148"/>
      <c r="AG1433" s="149"/>
      <c r="AH1433" s="148"/>
      <c r="AI1433" s="148"/>
      <c r="AJ1433" s="149"/>
      <c r="AK1433" s="148" t="str">
        <f t="shared" si="66"/>
        <v>GFS</v>
      </c>
      <c r="AL1433" s="148" t="str">
        <f t="shared" si="67"/>
        <v>Non- ICB</v>
      </c>
      <c r="AM1433" s="196" t="str">
        <f t="shared" si="68"/>
        <v>GFS/Non- ICB</v>
      </c>
    </row>
    <row r="1434" spans="1:39" x14ac:dyDescent="0.25">
      <c r="A1434" s="195" t="str">
        <f>IF(ISERROR(MATCH(H1434,PriorMonth!H:H,0)),"New","Unresolved")</f>
        <v>Unresolved</v>
      </c>
      <c r="B1434" s="148">
        <v>8520</v>
      </c>
      <c r="C1434" s="149" t="s">
        <v>842</v>
      </c>
      <c r="D1434" s="148" t="s">
        <v>19</v>
      </c>
      <c r="E1434" s="148">
        <v>199</v>
      </c>
      <c r="F1434" s="149" t="s">
        <v>137</v>
      </c>
      <c r="G1434" s="148" t="s">
        <v>22</v>
      </c>
      <c r="H1434" s="148">
        <v>85200410040074</v>
      </c>
      <c r="I1434" s="149" t="s">
        <v>54</v>
      </c>
      <c r="J1434" s="148" t="s">
        <v>575</v>
      </c>
      <c r="K1434" s="148">
        <v>42643</v>
      </c>
      <c r="L1434" s="149">
        <v>250</v>
      </c>
      <c r="M1434" s="148" t="s">
        <v>111</v>
      </c>
      <c r="N1434" s="148" t="s">
        <v>42</v>
      </c>
      <c r="O1434" s="149">
        <v>42709</v>
      </c>
      <c r="P1434" s="148" t="s">
        <v>651</v>
      </c>
      <c r="Q1434" s="148">
        <v>184</v>
      </c>
      <c r="R1434" s="149" t="s">
        <v>37</v>
      </c>
      <c r="S1434" s="148">
        <v>110400</v>
      </c>
      <c r="T1434" s="148" t="s">
        <v>197</v>
      </c>
      <c r="U1434" s="149">
        <v>1526.26</v>
      </c>
      <c r="V1434" s="148" t="s">
        <v>197</v>
      </c>
      <c r="W1434" s="148">
        <v>110400.15045425612</v>
      </c>
      <c r="X1434" s="149" t="s">
        <v>100</v>
      </c>
      <c r="Y1434" s="148" t="s">
        <v>114</v>
      </c>
      <c r="Z1434" s="148">
        <v>1.53</v>
      </c>
      <c r="AA1434" s="149">
        <v>1</v>
      </c>
      <c r="AB1434" s="148" t="s">
        <v>630</v>
      </c>
      <c r="AC1434" s="148" t="s">
        <v>484</v>
      </c>
      <c r="AD1434" s="149" t="s">
        <v>396</v>
      </c>
      <c r="AE1434" s="148" t="s">
        <v>350</v>
      </c>
      <c r="AF1434" s="148"/>
      <c r="AG1434" s="149"/>
      <c r="AH1434" s="148"/>
      <c r="AI1434" s="148"/>
      <c r="AJ1434" s="149"/>
      <c r="AK1434" s="148" t="str">
        <f t="shared" si="66"/>
        <v>GFS</v>
      </c>
      <c r="AL1434" s="148" t="str">
        <f t="shared" si="67"/>
        <v>Non- ICB</v>
      </c>
      <c r="AM1434" s="196" t="str">
        <f t="shared" si="68"/>
        <v>GFS/Non- ICB</v>
      </c>
    </row>
    <row r="1435" spans="1:39" x14ac:dyDescent="0.25">
      <c r="A1435" s="195" t="str">
        <f>IF(ISERROR(MATCH(H1435,PriorMonth!H:H,0)),"New","Unresolved")</f>
        <v>Unresolved</v>
      </c>
      <c r="B1435" s="148">
        <v>8520</v>
      </c>
      <c r="C1435" s="149" t="s">
        <v>842</v>
      </c>
      <c r="D1435" s="148" t="s">
        <v>19</v>
      </c>
      <c r="E1435" s="148">
        <v>795</v>
      </c>
      <c r="F1435" s="149" t="s">
        <v>264</v>
      </c>
      <c r="G1435" s="148" t="s">
        <v>14</v>
      </c>
      <c r="H1435" s="148" t="s">
        <v>1638</v>
      </c>
      <c r="I1435" s="149" t="s">
        <v>59</v>
      </c>
      <c r="J1435" s="148" t="s">
        <v>381</v>
      </c>
      <c r="K1435" s="148">
        <v>42769</v>
      </c>
      <c r="L1435" s="149">
        <v>124</v>
      </c>
      <c r="M1435" s="148" t="s">
        <v>111</v>
      </c>
      <c r="N1435" s="148" t="s">
        <v>42</v>
      </c>
      <c r="O1435" s="149">
        <v>42831</v>
      </c>
      <c r="P1435" s="148" t="s">
        <v>838</v>
      </c>
      <c r="Q1435" s="148">
        <v>62</v>
      </c>
      <c r="R1435" s="149" t="s">
        <v>35</v>
      </c>
      <c r="S1435" s="148">
        <v>110484</v>
      </c>
      <c r="T1435" s="148" t="s">
        <v>197</v>
      </c>
      <c r="U1435" s="149">
        <v>1527.42</v>
      </c>
      <c r="V1435" s="148" t="s">
        <v>197</v>
      </c>
      <c r="W1435" s="148">
        <v>110484.0576355535</v>
      </c>
      <c r="X1435" s="149" t="s">
        <v>100</v>
      </c>
      <c r="Y1435" s="148" t="s">
        <v>114</v>
      </c>
      <c r="Z1435" s="148">
        <v>1.53</v>
      </c>
      <c r="AA1435" s="149">
        <v>1</v>
      </c>
      <c r="AB1435" s="148" t="s">
        <v>630</v>
      </c>
      <c r="AC1435" s="148" t="s">
        <v>426</v>
      </c>
      <c r="AD1435" s="149" t="s">
        <v>361</v>
      </c>
      <c r="AE1435" s="148" t="s">
        <v>350</v>
      </c>
      <c r="AF1435" s="148"/>
      <c r="AG1435" s="149"/>
      <c r="AH1435" s="148"/>
      <c r="AI1435" s="148"/>
      <c r="AJ1435" s="149"/>
      <c r="AK1435" s="148" t="str">
        <f t="shared" si="66"/>
        <v>Non-GFS</v>
      </c>
      <c r="AL1435" s="148" t="str">
        <f t="shared" si="67"/>
        <v>Non- ICB</v>
      </c>
      <c r="AM1435" s="196" t="str">
        <f t="shared" si="68"/>
        <v>Non-GFS/Non- ICB</v>
      </c>
    </row>
    <row r="1436" spans="1:39" x14ac:dyDescent="0.25">
      <c r="A1436" s="195" t="str">
        <f>IF(ISERROR(MATCH(H1436,PriorMonth!H:H,0)),"New","Unresolved")</f>
        <v>Unresolved</v>
      </c>
      <c r="B1436" s="148">
        <v>8520</v>
      </c>
      <c r="C1436" s="149" t="s">
        <v>842</v>
      </c>
      <c r="D1436" s="148" t="s">
        <v>19</v>
      </c>
      <c r="E1436" s="148">
        <v>3071</v>
      </c>
      <c r="F1436" s="149" t="s">
        <v>139</v>
      </c>
      <c r="G1436" s="148" t="s">
        <v>21</v>
      </c>
      <c r="H1436" s="148" t="s">
        <v>980</v>
      </c>
      <c r="I1436" s="149" t="s">
        <v>59</v>
      </c>
      <c r="J1436" s="148" t="s">
        <v>271</v>
      </c>
      <c r="K1436" s="148">
        <v>42769</v>
      </c>
      <c r="L1436" s="149">
        <v>124</v>
      </c>
      <c r="M1436" s="148" t="s">
        <v>111</v>
      </c>
      <c r="N1436" s="148" t="s">
        <v>42</v>
      </c>
      <c r="O1436" s="149">
        <v>42775</v>
      </c>
      <c r="P1436" s="148" t="s">
        <v>838</v>
      </c>
      <c r="Q1436" s="148">
        <v>118</v>
      </c>
      <c r="R1436" s="149" t="s">
        <v>36</v>
      </c>
      <c r="S1436" s="148">
        <v>110496</v>
      </c>
      <c r="T1436" s="148" t="s">
        <v>197</v>
      </c>
      <c r="U1436" s="149">
        <v>1527.59</v>
      </c>
      <c r="V1436" s="148" t="s">
        <v>197</v>
      </c>
      <c r="W1436" s="148">
        <v>110496.35437764018</v>
      </c>
      <c r="X1436" s="149" t="s">
        <v>100</v>
      </c>
      <c r="Y1436" s="148" t="s">
        <v>114</v>
      </c>
      <c r="Z1436" s="148">
        <v>1.53</v>
      </c>
      <c r="AA1436" s="149">
        <v>1</v>
      </c>
      <c r="AB1436" s="148" t="s">
        <v>630</v>
      </c>
      <c r="AC1436" s="148" t="s">
        <v>497</v>
      </c>
      <c r="AD1436" s="149" t="s">
        <v>973</v>
      </c>
      <c r="AE1436" s="148" t="s">
        <v>350</v>
      </c>
      <c r="AF1436" s="148"/>
      <c r="AG1436" s="149"/>
      <c r="AH1436" s="148"/>
      <c r="AI1436" s="148"/>
      <c r="AJ1436" s="149"/>
      <c r="AK1436" s="148" t="str">
        <f t="shared" si="66"/>
        <v>Non-GFS</v>
      </c>
      <c r="AL1436" s="148" t="str">
        <f t="shared" si="67"/>
        <v>Non- ICB</v>
      </c>
      <c r="AM1436" s="196" t="str">
        <f t="shared" si="68"/>
        <v>Non-GFS/Non- ICB</v>
      </c>
    </row>
    <row r="1437" spans="1:39" x14ac:dyDescent="0.25">
      <c r="A1437" s="195" t="str">
        <f>IF(ISERROR(MATCH(H1437,PriorMonth!H:H,0)),"New","Unresolved")</f>
        <v>Unresolved</v>
      </c>
      <c r="B1437" s="148">
        <v>8520</v>
      </c>
      <c r="C1437" s="149" t="s">
        <v>842</v>
      </c>
      <c r="D1437" s="148" t="s">
        <v>19</v>
      </c>
      <c r="E1437" s="148">
        <v>795</v>
      </c>
      <c r="F1437" s="149" t="s">
        <v>264</v>
      </c>
      <c r="G1437" s="148" t="s">
        <v>14</v>
      </c>
      <c r="H1437" s="148">
        <v>85204820000046</v>
      </c>
      <c r="I1437" s="149" t="s">
        <v>57</v>
      </c>
      <c r="J1437" s="148" t="s">
        <v>2049</v>
      </c>
      <c r="K1437" s="148">
        <v>42796</v>
      </c>
      <c r="L1437" s="149">
        <v>97</v>
      </c>
      <c r="M1437" s="148" t="s">
        <v>111</v>
      </c>
      <c r="N1437" s="148" t="s">
        <v>42</v>
      </c>
      <c r="O1437" s="149">
        <v>42859</v>
      </c>
      <c r="P1437" s="148" t="s">
        <v>1878</v>
      </c>
      <c r="Q1437" s="148">
        <v>34</v>
      </c>
      <c r="R1437" s="149" t="s">
        <v>34</v>
      </c>
      <c r="S1437" s="148">
        <v>110999.7</v>
      </c>
      <c r="T1437" s="148" t="s">
        <v>197</v>
      </c>
      <c r="U1437" s="149">
        <v>1534.55</v>
      </c>
      <c r="V1437" s="148" t="s">
        <v>197</v>
      </c>
      <c r="W1437" s="148">
        <v>110999.79746542445</v>
      </c>
      <c r="X1437" s="149" t="s">
        <v>100</v>
      </c>
      <c r="Y1437" s="148" t="s">
        <v>114</v>
      </c>
      <c r="Z1437" s="148">
        <v>1.53</v>
      </c>
      <c r="AA1437" s="149">
        <v>1</v>
      </c>
      <c r="AB1437" s="148" t="s">
        <v>630</v>
      </c>
      <c r="AC1437" s="148" t="s">
        <v>426</v>
      </c>
      <c r="AD1437" s="149" t="s">
        <v>2046</v>
      </c>
      <c r="AE1437" s="148" t="s">
        <v>350</v>
      </c>
      <c r="AF1437" s="148"/>
      <c r="AG1437" s="149"/>
      <c r="AH1437" s="148"/>
      <c r="AI1437" s="148"/>
      <c r="AJ1437" s="149"/>
      <c r="AK1437" s="148" t="str">
        <f t="shared" si="66"/>
        <v>GFS</v>
      </c>
      <c r="AL1437" s="148" t="str">
        <f t="shared" si="67"/>
        <v>ICB</v>
      </c>
      <c r="AM1437" s="196" t="str">
        <f t="shared" si="68"/>
        <v>GFS/ICB</v>
      </c>
    </row>
    <row r="1438" spans="1:39" x14ac:dyDescent="0.25">
      <c r="A1438" s="195" t="str">
        <f>IF(ISERROR(MATCH(H1438,PriorMonth!H:H,0)),"New","Unresolved")</f>
        <v>New</v>
      </c>
      <c r="B1438" s="148">
        <v>8520</v>
      </c>
      <c r="C1438" s="149" t="s">
        <v>842</v>
      </c>
      <c r="D1438" s="148" t="s">
        <v>19</v>
      </c>
      <c r="E1438" s="148">
        <v>3100</v>
      </c>
      <c r="F1438" s="149" t="s">
        <v>274</v>
      </c>
      <c r="G1438" s="148" t="s">
        <v>13</v>
      </c>
      <c r="H1438" s="148">
        <v>85200310087806</v>
      </c>
      <c r="I1438" s="149" t="s">
        <v>59</v>
      </c>
      <c r="J1438" s="148" t="s">
        <v>320</v>
      </c>
      <c r="K1438" s="148">
        <v>42857</v>
      </c>
      <c r="L1438" s="149">
        <v>36</v>
      </c>
      <c r="M1438" s="148" t="s">
        <v>161</v>
      </c>
      <c r="N1438" s="148" t="s">
        <v>128</v>
      </c>
      <c r="O1438" s="149">
        <v>42891</v>
      </c>
      <c r="P1438" s="148" t="s">
        <v>1878</v>
      </c>
      <c r="Q1438" s="148">
        <v>2</v>
      </c>
      <c r="R1438" s="149" t="s">
        <v>33</v>
      </c>
      <c r="S1438" s="148">
        <v>110609.8</v>
      </c>
      <c r="T1438" s="148" t="s">
        <v>197</v>
      </c>
      <c r="U1438" s="149">
        <v>1529.16</v>
      </c>
      <c r="V1438" s="148" t="s">
        <v>197</v>
      </c>
      <c r="W1438" s="148">
        <v>110609.91840749957</v>
      </c>
      <c r="X1438" s="149" t="s">
        <v>100</v>
      </c>
      <c r="Y1438" s="148" t="s">
        <v>114</v>
      </c>
      <c r="Z1438" s="148">
        <v>1.53</v>
      </c>
      <c r="AA1438" s="149">
        <v>1</v>
      </c>
      <c r="AB1438" s="148" t="s">
        <v>630</v>
      </c>
      <c r="AC1438" s="148" t="s">
        <v>458</v>
      </c>
      <c r="AD1438" s="149" t="s">
        <v>2774</v>
      </c>
      <c r="AE1438" s="148" t="s">
        <v>350</v>
      </c>
      <c r="AF1438" s="148"/>
      <c r="AG1438" s="149"/>
      <c r="AH1438" s="148"/>
      <c r="AI1438" s="148"/>
      <c r="AJ1438" s="149"/>
      <c r="AK1438" s="148" t="str">
        <f t="shared" si="66"/>
        <v>GFS</v>
      </c>
      <c r="AL1438" s="148" t="str">
        <f t="shared" si="67"/>
        <v>Non- ICB</v>
      </c>
      <c r="AM1438" s="196" t="str">
        <f t="shared" si="68"/>
        <v>GFS/Non- ICB</v>
      </c>
    </row>
    <row r="1439" spans="1:39" x14ac:dyDescent="0.25">
      <c r="A1439" s="195" t="str">
        <f>IF(ISERROR(MATCH(H1439,PriorMonth!H:H,0)),"New","Unresolved")</f>
        <v>Unresolved</v>
      </c>
      <c r="B1439" s="148">
        <v>8520</v>
      </c>
      <c r="C1439" s="149" t="s">
        <v>842</v>
      </c>
      <c r="D1439" s="148" t="s">
        <v>19</v>
      </c>
      <c r="E1439" s="148">
        <v>199</v>
      </c>
      <c r="F1439" s="149" t="s">
        <v>137</v>
      </c>
      <c r="G1439" s="148" t="s">
        <v>22</v>
      </c>
      <c r="H1439" s="148" t="s">
        <v>486</v>
      </c>
      <c r="I1439" s="149" t="s">
        <v>538</v>
      </c>
      <c r="J1439" s="148" t="s">
        <v>68</v>
      </c>
      <c r="K1439" s="148">
        <v>42579</v>
      </c>
      <c r="L1439" s="149">
        <v>314</v>
      </c>
      <c r="M1439" s="148" t="s">
        <v>158</v>
      </c>
      <c r="N1439" s="148" t="s">
        <v>41</v>
      </c>
      <c r="O1439" s="149">
        <v>42586</v>
      </c>
      <c r="P1439" s="148" t="s">
        <v>406</v>
      </c>
      <c r="Q1439" s="148">
        <v>307</v>
      </c>
      <c r="R1439" s="149" t="s">
        <v>37</v>
      </c>
      <c r="S1439" s="148">
        <v>110285</v>
      </c>
      <c r="T1439" s="148" t="s">
        <v>197</v>
      </c>
      <c r="U1439" s="149">
        <v>1524.67</v>
      </c>
      <c r="V1439" s="148" t="s">
        <v>197</v>
      </c>
      <c r="W1439" s="148">
        <v>110285.13974885714</v>
      </c>
      <c r="X1439" s="149" t="s">
        <v>100</v>
      </c>
      <c r="Y1439" s="148" t="s">
        <v>114</v>
      </c>
      <c r="Z1439" s="148">
        <v>1.52</v>
      </c>
      <c r="AA1439" s="149">
        <v>1</v>
      </c>
      <c r="AB1439" s="148" t="s">
        <v>630</v>
      </c>
      <c r="AC1439" s="148" t="s">
        <v>484</v>
      </c>
      <c r="AD1439" s="149" t="s">
        <v>403</v>
      </c>
      <c r="AE1439" s="148" t="s">
        <v>350</v>
      </c>
      <c r="AF1439" s="148"/>
      <c r="AG1439" s="149"/>
      <c r="AH1439" s="148"/>
      <c r="AI1439" s="148"/>
      <c r="AJ1439" s="149"/>
      <c r="AK1439" s="148" t="str">
        <f t="shared" si="66"/>
        <v>GFS</v>
      </c>
      <c r="AL1439" s="148" t="str">
        <f t="shared" si="67"/>
        <v>Non- ICB</v>
      </c>
      <c r="AM1439" s="196" t="str">
        <f t="shared" si="68"/>
        <v>GFS/Non- ICB</v>
      </c>
    </row>
    <row r="1440" spans="1:39" x14ac:dyDescent="0.25">
      <c r="A1440" s="195" t="str">
        <f>IF(ISERROR(MATCH(H1440,PriorMonth!H:H,0)),"New","Unresolved")</f>
        <v>Unresolved</v>
      </c>
      <c r="B1440" s="148">
        <v>8520</v>
      </c>
      <c r="C1440" s="149" t="s">
        <v>842</v>
      </c>
      <c r="D1440" s="148" t="s">
        <v>19</v>
      </c>
      <c r="E1440" s="148">
        <v>199</v>
      </c>
      <c r="F1440" s="149" t="s">
        <v>137</v>
      </c>
      <c r="G1440" s="148" t="s">
        <v>22</v>
      </c>
      <c r="H1440" s="148" t="s">
        <v>1716</v>
      </c>
      <c r="I1440" s="149" t="s">
        <v>54</v>
      </c>
      <c r="J1440" s="148" t="s">
        <v>381</v>
      </c>
      <c r="K1440" s="148">
        <v>42768</v>
      </c>
      <c r="L1440" s="149">
        <v>125</v>
      </c>
      <c r="M1440" s="148" t="s">
        <v>118</v>
      </c>
      <c r="N1440" s="148" t="s">
        <v>41</v>
      </c>
      <c r="O1440" s="149">
        <v>42830</v>
      </c>
      <c r="P1440" s="148" t="s">
        <v>838</v>
      </c>
      <c r="Q1440" s="148">
        <v>63</v>
      </c>
      <c r="R1440" s="149" t="s">
        <v>35</v>
      </c>
      <c r="S1440" s="148">
        <v>109533</v>
      </c>
      <c r="T1440" s="148" t="s">
        <v>197</v>
      </c>
      <c r="U1440" s="149">
        <v>1514.27</v>
      </c>
      <c r="V1440" s="148" t="s">
        <v>197</v>
      </c>
      <c r="W1440" s="148">
        <v>109532.86846825994</v>
      </c>
      <c r="X1440" s="149" t="s">
        <v>100</v>
      </c>
      <c r="Y1440" s="148" t="s">
        <v>114</v>
      </c>
      <c r="Z1440" s="148">
        <v>1.51</v>
      </c>
      <c r="AA1440" s="149">
        <v>1</v>
      </c>
      <c r="AB1440" s="148" t="s">
        <v>630</v>
      </c>
      <c r="AC1440" s="148" t="s">
        <v>484</v>
      </c>
      <c r="AD1440" s="149" t="s">
        <v>363</v>
      </c>
      <c r="AE1440" s="148" t="s">
        <v>350</v>
      </c>
      <c r="AF1440" s="148"/>
      <c r="AG1440" s="149"/>
      <c r="AH1440" s="148"/>
      <c r="AI1440" s="148"/>
      <c r="AJ1440" s="149"/>
      <c r="AK1440" s="148" t="str">
        <f t="shared" si="66"/>
        <v>Non-GFS</v>
      </c>
      <c r="AL1440" s="148" t="str">
        <f t="shared" si="67"/>
        <v>Non- ICB</v>
      </c>
      <c r="AM1440" s="196" t="str">
        <f t="shared" si="68"/>
        <v>Non-GFS/Non- ICB</v>
      </c>
    </row>
    <row r="1441" spans="1:39" x14ac:dyDescent="0.25">
      <c r="A1441" s="195" t="str">
        <f>IF(ISERROR(MATCH(H1441,PriorMonth!H:H,0)),"New","Unresolved")</f>
        <v>New</v>
      </c>
      <c r="B1441" s="148">
        <v>1730</v>
      </c>
      <c r="C1441" s="149" t="s">
        <v>172</v>
      </c>
      <c r="D1441" s="148" t="s">
        <v>18</v>
      </c>
      <c r="E1441" s="148">
        <v>635</v>
      </c>
      <c r="F1441" s="149" t="s">
        <v>142</v>
      </c>
      <c r="G1441" s="148" t="s">
        <v>16</v>
      </c>
      <c r="H1441" s="148">
        <v>9371</v>
      </c>
      <c r="I1441" s="149" t="s">
        <v>55</v>
      </c>
      <c r="J1441" s="148" t="s">
        <v>173</v>
      </c>
      <c r="K1441" s="148">
        <v>42829</v>
      </c>
      <c r="L1441" s="149">
        <v>64</v>
      </c>
      <c r="M1441" s="148" t="s">
        <v>111</v>
      </c>
      <c r="N1441" s="148" t="s">
        <v>42</v>
      </c>
      <c r="O1441" s="149">
        <v>42891</v>
      </c>
      <c r="P1441" s="148" t="s">
        <v>1878</v>
      </c>
      <c r="Q1441" s="148">
        <v>2</v>
      </c>
      <c r="R1441" s="149" t="s">
        <v>33</v>
      </c>
      <c r="S1441" s="148">
        <v>1500</v>
      </c>
      <c r="T1441" s="148" t="s">
        <v>100</v>
      </c>
      <c r="U1441" s="149">
        <v>1500</v>
      </c>
      <c r="V1441" s="148" t="s">
        <v>100</v>
      </c>
      <c r="W1441" s="148">
        <v>1500</v>
      </c>
      <c r="X1441" s="149" t="s">
        <v>100</v>
      </c>
      <c r="Y1441" s="148" t="s">
        <v>114</v>
      </c>
      <c r="Z1441" s="148">
        <v>1.5</v>
      </c>
      <c r="AA1441" s="149">
        <v>1</v>
      </c>
      <c r="AB1441" s="148" t="s">
        <v>629</v>
      </c>
      <c r="AC1441" s="148" t="s">
        <v>634</v>
      </c>
      <c r="AD1441" s="149" t="s">
        <v>432</v>
      </c>
      <c r="AE1441" s="148" t="s">
        <v>349</v>
      </c>
      <c r="AF1441" s="148"/>
      <c r="AG1441" s="149"/>
      <c r="AH1441" s="148"/>
      <c r="AI1441" s="148"/>
      <c r="AJ1441" s="149"/>
      <c r="AK1441" s="148" t="str">
        <f t="shared" si="66"/>
        <v>Non-GFS</v>
      </c>
      <c r="AL1441" s="148" t="str">
        <f t="shared" si="67"/>
        <v>Non- ICB</v>
      </c>
      <c r="AM1441" s="196" t="str">
        <f t="shared" si="68"/>
        <v>Non-GFS/Non- ICB</v>
      </c>
    </row>
    <row r="1442" spans="1:39" x14ac:dyDescent="0.25">
      <c r="A1442" s="195" t="str">
        <f>IF(ISERROR(MATCH(H1442,PriorMonth!H:H,0)),"New","Unresolved")</f>
        <v>Unresolved</v>
      </c>
      <c r="B1442" s="148">
        <v>8520</v>
      </c>
      <c r="C1442" s="149" t="s">
        <v>842</v>
      </c>
      <c r="D1442" s="148" t="s">
        <v>19</v>
      </c>
      <c r="E1442" s="148">
        <v>199</v>
      </c>
      <c r="F1442" s="149" t="s">
        <v>137</v>
      </c>
      <c r="G1442" s="148" t="s">
        <v>22</v>
      </c>
      <c r="H1442" s="148">
        <v>85200410040803</v>
      </c>
      <c r="I1442" s="149" t="s">
        <v>54</v>
      </c>
      <c r="J1442" s="148" t="s">
        <v>575</v>
      </c>
      <c r="K1442" s="148">
        <v>42676</v>
      </c>
      <c r="L1442" s="149">
        <v>217</v>
      </c>
      <c r="M1442" s="148" t="s">
        <v>111</v>
      </c>
      <c r="N1442" s="148" t="s">
        <v>42</v>
      </c>
      <c r="O1442" s="149">
        <v>42733</v>
      </c>
      <c r="P1442" s="148" t="s">
        <v>651</v>
      </c>
      <c r="Q1442" s="148">
        <v>160</v>
      </c>
      <c r="R1442" s="149" t="s">
        <v>39</v>
      </c>
      <c r="S1442" s="148">
        <v>108800</v>
      </c>
      <c r="T1442" s="148" t="s">
        <v>197</v>
      </c>
      <c r="U1442" s="149">
        <v>1504.14</v>
      </c>
      <c r="V1442" s="148" t="s">
        <v>197</v>
      </c>
      <c r="W1442" s="148">
        <v>108800.12730744749</v>
      </c>
      <c r="X1442" s="149" t="s">
        <v>100</v>
      </c>
      <c r="Y1442" s="148" t="s">
        <v>114</v>
      </c>
      <c r="Z1442" s="148">
        <v>1.5</v>
      </c>
      <c r="AA1442" s="149">
        <v>1</v>
      </c>
      <c r="AB1442" s="148" t="s">
        <v>630</v>
      </c>
      <c r="AC1442" s="148" t="s">
        <v>484</v>
      </c>
      <c r="AD1442" s="149" t="s">
        <v>811</v>
      </c>
      <c r="AE1442" s="148" t="s">
        <v>350</v>
      </c>
      <c r="AF1442" s="148"/>
      <c r="AG1442" s="149"/>
      <c r="AH1442" s="148"/>
      <c r="AI1442" s="148"/>
      <c r="AJ1442" s="149"/>
      <c r="AK1442" s="148" t="str">
        <f t="shared" si="66"/>
        <v>GFS</v>
      </c>
      <c r="AL1442" s="148" t="str">
        <f t="shared" si="67"/>
        <v>Non- ICB</v>
      </c>
      <c r="AM1442" s="196" t="str">
        <f t="shared" si="68"/>
        <v>GFS/Non- ICB</v>
      </c>
    </row>
    <row r="1443" spans="1:39" x14ac:dyDescent="0.25">
      <c r="A1443" s="195" t="str">
        <f>IF(ISERROR(MATCH(H1443,PriorMonth!H:H,0)),"New","Unresolved")</f>
        <v>New</v>
      </c>
      <c r="B1443" s="148">
        <v>8310</v>
      </c>
      <c r="C1443" s="149" t="s">
        <v>170</v>
      </c>
      <c r="D1443" s="148" t="s">
        <v>14</v>
      </c>
      <c r="E1443" s="148">
        <v>199</v>
      </c>
      <c r="F1443" s="149" t="s">
        <v>137</v>
      </c>
      <c r="G1443" s="148" t="s">
        <v>22</v>
      </c>
      <c r="H1443" s="148" t="s">
        <v>2965</v>
      </c>
      <c r="I1443" s="149" t="s">
        <v>277</v>
      </c>
      <c r="J1443" s="148" t="s">
        <v>241</v>
      </c>
      <c r="K1443" s="148">
        <v>42705</v>
      </c>
      <c r="L1443" s="149">
        <v>188</v>
      </c>
      <c r="M1443" s="148" t="s">
        <v>111</v>
      </c>
      <c r="N1443" s="148" t="s">
        <v>42</v>
      </c>
      <c r="O1443" s="149">
        <v>42892</v>
      </c>
      <c r="P1443" s="148" t="s">
        <v>1878</v>
      </c>
      <c r="Q1443" s="148">
        <v>1</v>
      </c>
      <c r="R1443" s="149" t="s">
        <v>33</v>
      </c>
      <c r="S1443" s="148">
        <v>6258</v>
      </c>
      <c r="T1443" s="148" t="s">
        <v>242</v>
      </c>
      <c r="U1443" s="149">
        <v>1500.29</v>
      </c>
      <c r="V1443" s="148" t="s">
        <v>242</v>
      </c>
      <c r="W1443" s="148">
        <v>6258.0087027903646</v>
      </c>
      <c r="X1443" s="149" t="s">
        <v>100</v>
      </c>
      <c r="Y1443" s="148" t="s">
        <v>114</v>
      </c>
      <c r="Z1443" s="148">
        <v>1.5</v>
      </c>
      <c r="AA1443" s="149">
        <v>1</v>
      </c>
      <c r="AB1443" s="148" t="s">
        <v>629</v>
      </c>
      <c r="AC1443" s="148" t="s">
        <v>484</v>
      </c>
      <c r="AD1443" s="149" t="s">
        <v>396</v>
      </c>
      <c r="AE1443" s="148" t="s">
        <v>349</v>
      </c>
      <c r="AF1443" s="148"/>
      <c r="AG1443" s="149"/>
      <c r="AH1443" s="148"/>
      <c r="AI1443" s="148"/>
      <c r="AJ1443" s="149"/>
      <c r="AK1443" s="148" t="str">
        <f t="shared" si="66"/>
        <v>GFS</v>
      </c>
      <c r="AL1443" s="148" t="str">
        <f t="shared" si="67"/>
        <v>Non- ICB</v>
      </c>
      <c r="AM1443" s="196" t="str">
        <f t="shared" si="68"/>
        <v>GFS/Non- ICB</v>
      </c>
    </row>
    <row r="1444" spans="1:39" x14ac:dyDescent="0.25">
      <c r="A1444" s="195" t="str">
        <f>IF(ISERROR(MATCH(H1444,PriorMonth!H:H,0)),"New","Unresolved")</f>
        <v>Unresolved</v>
      </c>
      <c r="B1444" s="148">
        <v>8520</v>
      </c>
      <c r="C1444" s="149" t="s">
        <v>842</v>
      </c>
      <c r="D1444" s="148" t="s">
        <v>19</v>
      </c>
      <c r="E1444" s="148">
        <v>1845</v>
      </c>
      <c r="F1444" s="149" t="s">
        <v>115</v>
      </c>
      <c r="G1444" s="148" t="s">
        <v>19</v>
      </c>
      <c r="H1444" s="148">
        <v>85200310086765</v>
      </c>
      <c r="I1444" s="149" t="s">
        <v>537</v>
      </c>
      <c r="J1444" s="148" t="s">
        <v>311</v>
      </c>
      <c r="K1444" s="148">
        <v>42773</v>
      </c>
      <c r="L1444" s="149">
        <v>120</v>
      </c>
      <c r="M1444" s="148" t="s">
        <v>105</v>
      </c>
      <c r="N1444" s="148" t="s">
        <v>41</v>
      </c>
      <c r="O1444" s="149">
        <v>42776</v>
      </c>
      <c r="P1444" s="148" t="s">
        <v>838</v>
      </c>
      <c r="Q1444" s="148">
        <v>117</v>
      </c>
      <c r="R1444" s="149" t="s">
        <v>36</v>
      </c>
      <c r="S1444" s="148">
        <v>1681.24</v>
      </c>
      <c r="T1444" s="148" t="s">
        <v>248</v>
      </c>
      <c r="U1444" s="149">
        <v>1498.3</v>
      </c>
      <c r="V1444" s="148" t="s">
        <v>197</v>
      </c>
      <c r="W1444" s="148">
        <v>108377.69804988136</v>
      </c>
      <c r="X1444" s="149" t="s">
        <v>100</v>
      </c>
      <c r="Y1444" s="148" t="s">
        <v>107</v>
      </c>
      <c r="Z1444" s="148">
        <v>1.5</v>
      </c>
      <c r="AA1444" s="149">
        <v>1</v>
      </c>
      <c r="AB1444" s="148" t="s">
        <v>630</v>
      </c>
      <c r="AC1444" s="148" t="s">
        <v>633</v>
      </c>
      <c r="AD1444" s="149" t="s">
        <v>1025</v>
      </c>
      <c r="AE1444" s="148" t="s">
        <v>349</v>
      </c>
      <c r="AF1444" s="148"/>
      <c r="AG1444" s="149"/>
      <c r="AH1444" s="148"/>
      <c r="AI1444" s="148"/>
      <c r="AJ1444" s="149"/>
      <c r="AK1444" s="148" t="str">
        <f t="shared" si="66"/>
        <v>GFS</v>
      </c>
      <c r="AL1444" s="148" t="str">
        <f t="shared" si="67"/>
        <v>Non- ICB</v>
      </c>
      <c r="AM1444" s="196" t="str">
        <f t="shared" si="68"/>
        <v>GFS/Non- ICB</v>
      </c>
    </row>
    <row r="1445" spans="1:39" x14ac:dyDescent="0.25">
      <c r="A1445" s="195" t="str">
        <f>IF(ISERROR(MATCH(H1445,PriorMonth!H:H,0)),"New","Unresolved")</f>
        <v>New</v>
      </c>
      <c r="B1445" s="148">
        <v>635</v>
      </c>
      <c r="C1445" s="149" t="s">
        <v>142</v>
      </c>
      <c r="D1445" s="148" t="s">
        <v>16</v>
      </c>
      <c r="E1445" s="148">
        <v>95</v>
      </c>
      <c r="F1445" s="149" t="s">
        <v>153</v>
      </c>
      <c r="G1445" s="148" t="s">
        <v>17</v>
      </c>
      <c r="H1445" s="148">
        <v>63503300006409</v>
      </c>
      <c r="I1445" s="149" t="s">
        <v>55</v>
      </c>
      <c r="J1445" s="148" t="s">
        <v>462</v>
      </c>
      <c r="K1445" s="148">
        <v>42821</v>
      </c>
      <c r="L1445" s="149">
        <v>72</v>
      </c>
      <c r="M1445" s="148" t="s">
        <v>158</v>
      </c>
      <c r="N1445" s="148" t="s">
        <v>41</v>
      </c>
      <c r="O1445" s="149">
        <v>42892</v>
      </c>
      <c r="P1445" s="148" t="s">
        <v>1878</v>
      </c>
      <c r="Q1445" s="148">
        <v>1</v>
      </c>
      <c r="R1445" s="149" t="s">
        <v>33</v>
      </c>
      <c r="S1445" s="148">
        <v>1490.4</v>
      </c>
      <c r="T1445" s="148" t="s">
        <v>100</v>
      </c>
      <c r="U1445" s="149">
        <v>1490.4</v>
      </c>
      <c r="V1445" s="148" t="s">
        <v>100</v>
      </c>
      <c r="W1445" s="148">
        <v>1490.4</v>
      </c>
      <c r="X1445" s="149" t="s">
        <v>100</v>
      </c>
      <c r="Y1445" s="148" t="s">
        <v>114</v>
      </c>
      <c r="Z1445" s="148">
        <v>1.49</v>
      </c>
      <c r="AA1445" s="149">
        <v>1</v>
      </c>
      <c r="AB1445" s="148" t="s">
        <v>629</v>
      </c>
      <c r="AC1445" s="148" t="s">
        <v>410</v>
      </c>
      <c r="AD1445" s="149" t="s">
        <v>2723</v>
      </c>
      <c r="AE1445" s="148" t="s">
        <v>349</v>
      </c>
      <c r="AF1445" s="148"/>
      <c r="AG1445" s="149"/>
      <c r="AH1445" s="148"/>
      <c r="AI1445" s="148"/>
      <c r="AJ1445" s="149"/>
      <c r="AK1445" s="148" t="str">
        <f t="shared" si="66"/>
        <v>GFS</v>
      </c>
      <c r="AL1445" s="148" t="str">
        <f t="shared" si="67"/>
        <v>Non- ICB</v>
      </c>
      <c r="AM1445" s="196" t="str">
        <f t="shared" si="68"/>
        <v>GFS/Non- ICB</v>
      </c>
    </row>
    <row r="1446" spans="1:39" x14ac:dyDescent="0.25">
      <c r="A1446" s="195" t="str">
        <f>IF(ISERROR(MATCH(H1446,PriorMonth!H:H,0)),"New","Unresolved")</f>
        <v>Unresolved</v>
      </c>
      <c r="B1446" s="148">
        <v>8520</v>
      </c>
      <c r="C1446" s="149" t="s">
        <v>842</v>
      </c>
      <c r="D1446" s="148" t="s">
        <v>19</v>
      </c>
      <c r="E1446" s="148">
        <v>199</v>
      </c>
      <c r="F1446" s="149" t="s">
        <v>137</v>
      </c>
      <c r="G1446" s="148" t="s">
        <v>22</v>
      </c>
      <c r="H1446" s="148">
        <v>85200410042017</v>
      </c>
      <c r="I1446" s="149" t="s">
        <v>54</v>
      </c>
      <c r="J1446" s="148" t="s">
        <v>575</v>
      </c>
      <c r="K1446" s="148">
        <v>42704</v>
      </c>
      <c r="L1446" s="149">
        <v>189</v>
      </c>
      <c r="M1446" s="148" t="s">
        <v>111</v>
      </c>
      <c r="N1446" s="148" t="s">
        <v>42</v>
      </c>
      <c r="O1446" s="149">
        <v>42776</v>
      </c>
      <c r="P1446" s="148" t="s">
        <v>838</v>
      </c>
      <c r="Q1446" s="148">
        <v>117</v>
      </c>
      <c r="R1446" s="149" t="s">
        <v>36</v>
      </c>
      <c r="S1446" s="148">
        <v>108000</v>
      </c>
      <c r="T1446" s="148" t="s">
        <v>197</v>
      </c>
      <c r="U1446" s="149">
        <v>1493.08</v>
      </c>
      <c r="V1446" s="148" t="s">
        <v>197</v>
      </c>
      <c r="W1446" s="148">
        <v>108000.11573404317</v>
      </c>
      <c r="X1446" s="149" t="s">
        <v>100</v>
      </c>
      <c r="Y1446" s="148" t="s">
        <v>114</v>
      </c>
      <c r="Z1446" s="148">
        <v>1.49</v>
      </c>
      <c r="AA1446" s="149">
        <v>1</v>
      </c>
      <c r="AB1446" s="148" t="s">
        <v>630</v>
      </c>
      <c r="AC1446" s="148" t="s">
        <v>484</v>
      </c>
      <c r="AD1446" s="149" t="s">
        <v>396</v>
      </c>
      <c r="AE1446" s="148" t="s">
        <v>350</v>
      </c>
      <c r="AF1446" s="148"/>
      <c r="AG1446" s="149"/>
      <c r="AH1446" s="148"/>
      <c r="AI1446" s="148"/>
      <c r="AJ1446" s="149"/>
      <c r="AK1446" s="148" t="str">
        <f t="shared" si="66"/>
        <v>GFS</v>
      </c>
      <c r="AL1446" s="148" t="str">
        <f t="shared" si="67"/>
        <v>Non- ICB</v>
      </c>
      <c r="AM1446" s="196" t="str">
        <f t="shared" si="68"/>
        <v>GFS/Non- ICB</v>
      </c>
    </row>
    <row r="1447" spans="1:39" x14ac:dyDescent="0.25">
      <c r="A1447" s="195" t="str">
        <f>IF(ISERROR(MATCH(H1447,PriorMonth!H:H,0)),"New","Unresolved")</f>
        <v>Unresolved</v>
      </c>
      <c r="B1447" s="148">
        <v>8520</v>
      </c>
      <c r="C1447" s="149" t="s">
        <v>842</v>
      </c>
      <c r="D1447" s="148" t="s">
        <v>19</v>
      </c>
      <c r="E1447" s="148">
        <v>8420</v>
      </c>
      <c r="F1447" s="149" t="s">
        <v>234</v>
      </c>
      <c r="G1447" s="148" t="s">
        <v>19</v>
      </c>
      <c r="H1447" s="148">
        <v>85200910002127</v>
      </c>
      <c r="I1447" s="149" t="s">
        <v>537</v>
      </c>
      <c r="J1447" s="148" t="s">
        <v>311</v>
      </c>
      <c r="K1447" s="148">
        <v>42676</v>
      </c>
      <c r="L1447" s="149">
        <v>217</v>
      </c>
      <c r="M1447" s="148" t="s">
        <v>105</v>
      </c>
      <c r="N1447" s="148" t="s">
        <v>41</v>
      </c>
      <c r="O1447" s="149">
        <v>42732</v>
      </c>
      <c r="P1447" s="148" t="s">
        <v>651</v>
      </c>
      <c r="Q1447" s="148">
        <v>161</v>
      </c>
      <c r="R1447" s="149" t="s">
        <v>39</v>
      </c>
      <c r="S1447" s="148">
        <v>108000</v>
      </c>
      <c r="T1447" s="148" t="s">
        <v>197</v>
      </c>
      <c r="U1447" s="149">
        <v>1493.08</v>
      </c>
      <c r="V1447" s="148" t="s">
        <v>197</v>
      </c>
      <c r="W1447" s="148">
        <v>108000.11573404317</v>
      </c>
      <c r="X1447" s="149" t="s">
        <v>100</v>
      </c>
      <c r="Y1447" s="148" t="s">
        <v>107</v>
      </c>
      <c r="Z1447" s="148">
        <v>1.49</v>
      </c>
      <c r="AA1447" s="149">
        <v>1</v>
      </c>
      <c r="AB1447" s="148" t="s">
        <v>630</v>
      </c>
      <c r="AC1447" s="148" t="s">
        <v>503</v>
      </c>
      <c r="AD1447" s="149" t="s">
        <v>1298</v>
      </c>
      <c r="AE1447" s="148" t="s">
        <v>350</v>
      </c>
      <c r="AF1447" s="148"/>
      <c r="AG1447" s="149"/>
      <c r="AH1447" s="148"/>
      <c r="AI1447" s="148"/>
      <c r="AJ1447" s="149"/>
      <c r="AK1447" s="148" t="str">
        <f t="shared" si="66"/>
        <v>GFS</v>
      </c>
      <c r="AL1447" s="148" t="str">
        <f t="shared" si="67"/>
        <v>Non- ICB</v>
      </c>
      <c r="AM1447" s="196" t="str">
        <f t="shared" si="68"/>
        <v>GFS/Non- ICB</v>
      </c>
    </row>
    <row r="1448" spans="1:39" x14ac:dyDescent="0.25">
      <c r="A1448" s="195" t="str">
        <f>IF(ISERROR(MATCH(H1448,PriorMonth!H:H,0)),"New","Unresolved")</f>
        <v>Unresolved</v>
      </c>
      <c r="B1448" s="148">
        <v>8520</v>
      </c>
      <c r="C1448" s="149" t="s">
        <v>842</v>
      </c>
      <c r="D1448" s="148" t="s">
        <v>19</v>
      </c>
      <c r="E1448" s="148">
        <v>199</v>
      </c>
      <c r="F1448" s="149" t="s">
        <v>137</v>
      </c>
      <c r="G1448" s="148" t="s">
        <v>22</v>
      </c>
      <c r="H1448" s="148">
        <v>85200410040774</v>
      </c>
      <c r="I1448" s="149" t="s">
        <v>54</v>
      </c>
      <c r="J1448" s="148" t="s">
        <v>575</v>
      </c>
      <c r="K1448" s="148">
        <v>42676</v>
      </c>
      <c r="L1448" s="149">
        <v>217</v>
      </c>
      <c r="M1448" s="148" t="s">
        <v>111</v>
      </c>
      <c r="N1448" s="148" t="s">
        <v>42</v>
      </c>
      <c r="O1448" s="149">
        <v>42733</v>
      </c>
      <c r="P1448" s="148" t="s">
        <v>651</v>
      </c>
      <c r="Q1448" s="148">
        <v>160</v>
      </c>
      <c r="R1448" s="149" t="s">
        <v>39</v>
      </c>
      <c r="S1448" s="148">
        <v>108000</v>
      </c>
      <c r="T1448" s="148" t="s">
        <v>197</v>
      </c>
      <c r="U1448" s="149">
        <v>1493.08</v>
      </c>
      <c r="V1448" s="148" t="s">
        <v>197</v>
      </c>
      <c r="W1448" s="148">
        <v>108000.11573404317</v>
      </c>
      <c r="X1448" s="149" t="s">
        <v>100</v>
      </c>
      <c r="Y1448" s="148" t="s">
        <v>114</v>
      </c>
      <c r="Z1448" s="148">
        <v>1.49</v>
      </c>
      <c r="AA1448" s="149">
        <v>1</v>
      </c>
      <c r="AB1448" s="148" t="s">
        <v>630</v>
      </c>
      <c r="AC1448" s="148" t="s">
        <v>484</v>
      </c>
      <c r="AD1448" s="149" t="s">
        <v>396</v>
      </c>
      <c r="AE1448" s="148" t="s">
        <v>350</v>
      </c>
      <c r="AF1448" s="148"/>
      <c r="AG1448" s="149"/>
      <c r="AH1448" s="148"/>
      <c r="AI1448" s="148"/>
      <c r="AJ1448" s="149"/>
      <c r="AK1448" s="148" t="str">
        <f t="shared" si="66"/>
        <v>GFS</v>
      </c>
      <c r="AL1448" s="148" t="str">
        <f t="shared" si="67"/>
        <v>Non- ICB</v>
      </c>
      <c r="AM1448" s="196" t="str">
        <f t="shared" si="68"/>
        <v>GFS/Non- ICB</v>
      </c>
    </row>
    <row r="1449" spans="1:39" x14ac:dyDescent="0.25">
      <c r="A1449" s="195" t="str">
        <f>IF(ISERROR(MATCH(H1449,PriorMonth!H:H,0)),"New","Unresolved")</f>
        <v>Unresolved</v>
      </c>
      <c r="B1449" s="148">
        <v>8520</v>
      </c>
      <c r="C1449" s="149" t="s">
        <v>842</v>
      </c>
      <c r="D1449" s="148" t="s">
        <v>19</v>
      </c>
      <c r="E1449" s="148">
        <v>199</v>
      </c>
      <c r="F1449" s="149" t="s">
        <v>137</v>
      </c>
      <c r="G1449" s="148" t="s">
        <v>22</v>
      </c>
      <c r="H1449" s="148">
        <v>85200410039874</v>
      </c>
      <c r="I1449" s="149" t="s">
        <v>54</v>
      </c>
      <c r="J1449" s="148" t="s">
        <v>575</v>
      </c>
      <c r="K1449" s="148">
        <v>42643</v>
      </c>
      <c r="L1449" s="149">
        <v>250</v>
      </c>
      <c r="M1449" s="148" t="s">
        <v>111</v>
      </c>
      <c r="N1449" s="148" t="s">
        <v>42</v>
      </c>
      <c r="O1449" s="149">
        <v>42709</v>
      </c>
      <c r="P1449" s="148" t="s">
        <v>651</v>
      </c>
      <c r="Q1449" s="148">
        <v>184</v>
      </c>
      <c r="R1449" s="149" t="s">
        <v>37</v>
      </c>
      <c r="S1449" s="148">
        <v>108000</v>
      </c>
      <c r="T1449" s="148" t="s">
        <v>197</v>
      </c>
      <c r="U1449" s="149">
        <v>1493.08</v>
      </c>
      <c r="V1449" s="148" t="s">
        <v>197</v>
      </c>
      <c r="W1449" s="148">
        <v>108000.11573404317</v>
      </c>
      <c r="X1449" s="149" t="s">
        <v>100</v>
      </c>
      <c r="Y1449" s="148" t="s">
        <v>114</v>
      </c>
      <c r="Z1449" s="148">
        <v>1.49</v>
      </c>
      <c r="AA1449" s="149">
        <v>1</v>
      </c>
      <c r="AB1449" s="148" t="s">
        <v>630</v>
      </c>
      <c r="AC1449" s="148" t="s">
        <v>484</v>
      </c>
      <c r="AD1449" s="149" t="s">
        <v>396</v>
      </c>
      <c r="AE1449" s="148" t="s">
        <v>350</v>
      </c>
      <c r="AF1449" s="148"/>
      <c r="AG1449" s="149"/>
      <c r="AH1449" s="148"/>
      <c r="AI1449" s="148"/>
      <c r="AJ1449" s="149"/>
      <c r="AK1449" s="148" t="str">
        <f t="shared" si="66"/>
        <v>GFS</v>
      </c>
      <c r="AL1449" s="148" t="str">
        <f t="shared" si="67"/>
        <v>Non- ICB</v>
      </c>
      <c r="AM1449" s="196" t="str">
        <f t="shared" si="68"/>
        <v>GFS/Non- ICB</v>
      </c>
    </row>
    <row r="1450" spans="1:39" x14ac:dyDescent="0.25">
      <c r="A1450" s="195" t="str">
        <f>IF(ISERROR(MATCH(H1450,PriorMonth!H:H,0)),"New","Unresolved")</f>
        <v>Unresolved</v>
      </c>
      <c r="B1450" s="148">
        <v>8520</v>
      </c>
      <c r="C1450" s="149" t="s">
        <v>842</v>
      </c>
      <c r="D1450" s="148" t="s">
        <v>19</v>
      </c>
      <c r="E1450" s="148">
        <v>199</v>
      </c>
      <c r="F1450" s="149" t="s">
        <v>137</v>
      </c>
      <c r="G1450" s="148" t="s">
        <v>22</v>
      </c>
      <c r="H1450" s="148">
        <v>85200410039878</v>
      </c>
      <c r="I1450" s="149" t="s">
        <v>54</v>
      </c>
      <c r="J1450" s="148" t="s">
        <v>575</v>
      </c>
      <c r="K1450" s="148">
        <v>42643</v>
      </c>
      <c r="L1450" s="149">
        <v>250</v>
      </c>
      <c r="M1450" s="148" t="s">
        <v>111</v>
      </c>
      <c r="N1450" s="148" t="s">
        <v>42</v>
      </c>
      <c r="O1450" s="149">
        <v>42709</v>
      </c>
      <c r="P1450" s="148" t="s">
        <v>651</v>
      </c>
      <c r="Q1450" s="148">
        <v>184</v>
      </c>
      <c r="R1450" s="149" t="s">
        <v>37</v>
      </c>
      <c r="S1450" s="148">
        <v>108000</v>
      </c>
      <c r="T1450" s="148" t="s">
        <v>197</v>
      </c>
      <c r="U1450" s="149">
        <v>1493.08</v>
      </c>
      <c r="V1450" s="148" t="s">
        <v>197</v>
      </c>
      <c r="W1450" s="148">
        <v>108000.11573404317</v>
      </c>
      <c r="X1450" s="149" t="s">
        <v>100</v>
      </c>
      <c r="Y1450" s="148" t="s">
        <v>114</v>
      </c>
      <c r="Z1450" s="148">
        <v>1.49</v>
      </c>
      <c r="AA1450" s="149">
        <v>1</v>
      </c>
      <c r="AB1450" s="148" t="s">
        <v>630</v>
      </c>
      <c r="AC1450" s="148" t="s">
        <v>484</v>
      </c>
      <c r="AD1450" s="149" t="s">
        <v>396</v>
      </c>
      <c r="AE1450" s="148" t="s">
        <v>350</v>
      </c>
      <c r="AF1450" s="148"/>
      <c r="AG1450" s="149"/>
      <c r="AH1450" s="148"/>
      <c r="AI1450" s="148"/>
      <c r="AJ1450" s="149"/>
      <c r="AK1450" s="148" t="str">
        <f t="shared" si="66"/>
        <v>GFS</v>
      </c>
      <c r="AL1450" s="148" t="str">
        <f t="shared" si="67"/>
        <v>Non- ICB</v>
      </c>
      <c r="AM1450" s="196" t="str">
        <f t="shared" si="68"/>
        <v>GFS/Non- ICB</v>
      </c>
    </row>
    <row r="1451" spans="1:39" x14ac:dyDescent="0.25">
      <c r="A1451" s="195" t="str">
        <f>IF(ISERROR(MATCH(H1451,PriorMonth!H:H,0)),"New","Unresolved")</f>
        <v>Unresolved</v>
      </c>
      <c r="B1451" s="148">
        <v>8520</v>
      </c>
      <c r="C1451" s="149" t="s">
        <v>842</v>
      </c>
      <c r="D1451" s="148" t="s">
        <v>19</v>
      </c>
      <c r="E1451" s="148">
        <v>199</v>
      </c>
      <c r="F1451" s="149" t="s">
        <v>137</v>
      </c>
      <c r="G1451" s="148" t="s">
        <v>22</v>
      </c>
      <c r="H1451" s="148">
        <v>85200410039879</v>
      </c>
      <c r="I1451" s="149" t="s">
        <v>54</v>
      </c>
      <c r="J1451" s="148" t="s">
        <v>575</v>
      </c>
      <c r="K1451" s="148">
        <v>42643</v>
      </c>
      <c r="L1451" s="149">
        <v>250</v>
      </c>
      <c r="M1451" s="148" t="s">
        <v>111</v>
      </c>
      <c r="N1451" s="148" t="s">
        <v>42</v>
      </c>
      <c r="O1451" s="149">
        <v>42709</v>
      </c>
      <c r="P1451" s="148" t="s">
        <v>651</v>
      </c>
      <c r="Q1451" s="148">
        <v>184</v>
      </c>
      <c r="R1451" s="149" t="s">
        <v>37</v>
      </c>
      <c r="S1451" s="148">
        <v>108000</v>
      </c>
      <c r="T1451" s="148" t="s">
        <v>197</v>
      </c>
      <c r="U1451" s="149">
        <v>1493.08</v>
      </c>
      <c r="V1451" s="148" t="s">
        <v>197</v>
      </c>
      <c r="W1451" s="148">
        <v>108000.11573404317</v>
      </c>
      <c r="X1451" s="149" t="s">
        <v>100</v>
      </c>
      <c r="Y1451" s="148" t="s">
        <v>114</v>
      </c>
      <c r="Z1451" s="148">
        <v>1.49</v>
      </c>
      <c r="AA1451" s="149">
        <v>1</v>
      </c>
      <c r="AB1451" s="148" t="s">
        <v>630</v>
      </c>
      <c r="AC1451" s="148" t="s">
        <v>484</v>
      </c>
      <c r="AD1451" s="149" t="s">
        <v>396</v>
      </c>
      <c r="AE1451" s="148" t="s">
        <v>350</v>
      </c>
      <c r="AF1451" s="148"/>
      <c r="AG1451" s="149"/>
      <c r="AH1451" s="148"/>
      <c r="AI1451" s="148"/>
      <c r="AJ1451" s="149"/>
      <c r="AK1451" s="148" t="str">
        <f t="shared" si="66"/>
        <v>GFS</v>
      </c>
      <c r="AL1451" s="148" t="str">
        <f t="shared" si="67"/>
        <v>Non- ICB</v>
      </c>
      <c r="AM1451" s="196" t="str">
        <f t="shared" si="68"/>
        <v>GFS/Non- ICB</v>
      </c>
    </row>
    <row r="1452" spans="1:39" x14ac:dyDescent="0.25">
      <c r="A1452" s="195" t="str">
        <f>IF(ISERROR(MATCH(H1452,PriorMonth!H:H,0)),"New","Unresolved")</f>
        <v>Unresolved</v>
      </c>
      <c r="B1452" s="148">
        <v>8520</v>
      </c>
      <c r="C1452" s="149" t="s">
        <v>842</v>
      </c>
      <c r="D1452" s="148" t="s">
        <v>19</v>
      </c>
      <c r="E1452" s="148">
        <v>199</v>
      </c>
      <c r="F1452" s="149" t="s">
        <v>137</v>
      </c>
      <c r="G1452" s="148" t="s">
        <v>22</v>
      </c>
      <c r="H1452" s="148">
        <v>85200410039882</v>
      </c>
      <c r="I1452" s="149" t="s">
        <v>54</v>
      </c>
      <c r="J1452" s="148" t="s">
        <v>575</v>
      </c>
      <c r="K1452" s="148">
        <v>42643</v>
      </c>
      <c r="L1452" s="149">
        <v>250</v>
      </c>
      <c r="M1452" s="148" t="s">
        <v>111</v>
      </c>
      <c r="N1452" s="148" t="s">
        <v>42</v>
      </c>
      <c r="O1452" s="149">
        <v>42709</v>
      </c>
      <c r="P1452" s="148" t="s">
        <v>651</v>
      </c>
      <c r="Q1452" s="148">
        <v>184</v>
      </c>
      <c r="R1452" s="149" t="s">
        <v>37</v>
      </c>
      <c r="S1452" s="148">
        <v>108000</v>
      </c>
      <c r="T1452" s="148" t="s">
        <v>197</v>
      </c>
      <c r="U1452" s="149">
        <v>1493.08</v>
      </c>
      <c r="V1452" s="148" t="s">
        <v>197</v>
      </c>
      <c r="W1452" s="148">
        <v>108000.11573404317</v>
      </c>
      <c r="X1452" s="149" t="s">
        <v>100</v>
      </c>
      <c r="Y1452" s="148" t="s">
        <v>114</v>
      </c>
      <c r="Z1452" s="148">
        <v>1.49</v>
      </c>
      <c r="AA1452" s="149">
        <v>1</v>
      </c>
      <c r="AB1452" s="148" t="s">
        <v>630</v>
      </c>
      <c r="AC1452" s="148" t="s">
        <v>484</v>
      </c>
      <c r="AD1452" s="149" t="s">
        <v>396</v>
      </c>
      <c r="AE1452" s="148" t="s">
        <v>350</v>
      </c>
      <c r="AF1452" s="148"/>
      <c r="AG1452" s="149"/>
      <c r="AH1452" s="148"/>
      <c r="AI1452" s="148"/>
      <c r="AJ1452" s="149"/>
      <c r="AK1452" s="148" t="str">
        <f t="shared" si="66"/>
        <v>GFS</v>
      </c>
      <c r="AL1452" s="148" t="str">
        <f t="shared" si="67"/>
        <v>Non- ICB</v>
      </c>
      <c r="AM1452" s="196" t="str">
        <f t="shared" si="68"/>
        <v>GFS/Non- ICB</v>
      </c>
    </row>
    <row r="1453" spans="1:39" x14ac:dyDescent="0.25">
      <c r="A1453" s="195" t="str">
        <f>IF(ISERROR(MATCH(H1453,PriorMonth!H:H,0)),"New","Unresolved")</f>
        <v>Unresolved</v>
      </c>
      <c r="B1453" s="148">
        <v>8520</v>
      </c>
      <c r="C1453" s="149" t="s">
        <v>842</v>
      </c>
      <c r="D1453" s="148" t="s">
        <v>19</v>
      </c>
      <c r="E1453" s="148">
        <v>8420</v>
      </c>
      <c r="F1453" s="149" t="s">
        <v>234</v>
      </c>
      <c r="G1453" s="148" t="s">
        <v>19</v>
      </c>
      <c r="H1453" s="148">
        <v>85200910002092</v>
      </c>
      <c r="I1453" s="149" t="s">
        <v>537</v>
      </c>
      <c r="J1453" s="148" t="s">
        <v>311</v>
      </c>
      <c r="K1453" s="148">
        <v>42614</v>
      </c>
      <c r="L1453" s="149">
        <v>279</v>
      </c>
      <c r="M1453" s="148" t="s">
        <v>105</v>
      </c>
      <c r="N1453" s="148" t="s">
        <v>41</v>
      </c>
      <c r="O1453" s="149">
        <v>42648</v>
      </c>
      <c r="P1453" s="148" t="s">
        <v>406</v>
      </c>
      <c r="Q1453" s="148">
        <v>245</v>
      </c>
      <c r="R1453" s="149" t="s">
        <v>37</v>
      </c>
      <c r="S1453" s="148">
        <v>108000</v>
      </c>
      <c r="T1453" s="148" t="s">
        <v>197</v>
      </c>
      <c r="U1453" s="149">
        <v>1493.08</v>
      </c>
      <c r="V1453" s="148" t="s">
        <v>197</v>
      </c>
      <c r="W1453" s="148">
        <v>108000.11573404317</v>
      </c>
      <c r="X1453" s="149" t="s">
        <v>100</v>
      </c>
      <c r="Y1453" s="148" t="s">
        <v>107</v>
      </c>
      <c r="Z1453" s="148">
        <v>1.49</v>
      </c>
      <c r="AA1453" s="149">
        <v>1</v>
      </c>
      <c r="AB1453" s="148" t="s">
        <v>630</v>
      </c>
      <c r="AC1453" s="148" t="s">
        <v>503</v>
      </c>
      <c r="AD1453" s="149" t="s">
        <v>1306</v>
      </c>
      <c r="AE1453" s="148" t="s">
        <v>350</v>
      </c>
      <c r="AF1453" s="148"/>
      <c r="AG1453" s="149"/>
      <c r="AH1453" s="148"/>
      <c r="AI1453" s="148"/>
      <c r="AJ1453" s="149"/>
      <c r="AK1453" s="148" t="str">
        <f t="shared" si="66"/>
        <v>GFS</v>
      </c>
      <c r="AL1453" s="148" t="str">
        <f t="shared" si="67"/>
        <v>Non- ICB</v>
      </c>
      <c r="AM1453" s="196" t="str">
        <f t="shared" si="68"/>
        <v>GFS/Non- ICB</v>
      </c>
    </row>
    <row r="1454" spans="1:39" x14ac:dyDescent="0.25">
      <c r="A1454" s="195" t="str">
        <f>IF(ISERROR(MATCH(H1454,PriorMonth!H:H,0)),"New","Unresolved")</f>
        <v>Unresolved</v>
      </c>
      <c r="B1454" s="148">
        <v>8520</v>
      </c>
      <c r="C1454" s="149" t="s">
        <v>842</v>
      </c>
      <c r="D1454" s="148" t="s">
        <v>19</v>
      </c>
      <c r="E1454" s="148">
        <v>199</v>
      </c>
      <c r="F1454" s="149" t="s">
        <v>137</v>
      </c>
      <c r="G1454" s="148" t="s">
        <v>22</v>
      </c>
      <c r="H1454" s="148">
        <v>85200410038183</v>
      </c>
      <c r="I1454" s="149" t="s">
        <v>54</v>
      </c>
      <c r="J1454" s="148" t="s">
        <v>575</v>
      </c>
      <c r="K1454" s="148">
        <v>42583</v>
      </c>
      <c r="L1454" s="149">
        <v>310</v>
      </c>
      <c r="M1454" s="148" t="s">
        <v>111</v>
      </c>
      <c r="N1454" s="148" t="s">
        <v>42</v>
      </c>
      <c r="O1454" s="149">
        <v>42648</v>
      </c>
      <c r="P1454" s="148" t="s">
        <v>406</v>
      </c>
      <c r="Q1454" s="148">
        <v>245</v>
      </c>
      <c r="R1454" s="149" t="s">
        <v>37</v>
      </c>
      <c r="S1454" s="148">
        <v>108000</v>
      </c>
      <c r="T1454" s="148" t="s">
        <v>197</v>
      </c>
      <c r="U1454" s="149">
        <v>1493.08</v>
      </c>
      <c r="V1454" s="148" t="s">
        <v>197</v>
      </c>
      <c r="W1454" s="148">
        <v>108000.11573404317</v>
      </c>
      <c r="X1454" s="149" t="s">
        <v>100</v>
      </c>
      <c r="Y1454" s="148" t="s">
        <v>114</v>
      </c>
      <c r="Z1454" s="148">
        <v>1.49</v>
      </c>
      <c r="AA1454" s="149">
        <v>1</v>
      </c>
      <c r="AB1454" s="148" t="s">
        <v>630</v>
      </c>
      <c r="AC1454" s="148" t="s">
        <v>484</v>
      </c>
      <c r="AD1454" s="149" t="s">
        <v>396</v>
      </c>
      <c r="AE1454" s="148" t="s">
        <v>350</v>
      </c>
      <c r="AF1454" s="148"/>
      <c r="AG1454" s="149"/>
      <c r="AH1454" s="148"/>
      <c r="AI1454" s="148"/>
      <c r="AJ1454" s="149"/>
      <c r="AK1454" s="148" t="str">
        <f t="shared" si="66"/>
        <v>GFS</v>
      </c>
      <c r="AL1454" s="148" t="str">
        <f t="shared" si="67"/>
        <v>Non- ICB</v>
      </c>
      <c r="AM1454" s="196" t="str">
        <f t="shared" si="68"/>
        <v>GFS/Non- ICB</v>
      </c>
    </row>
    <row r="1455" spans="1:39" x14ac:dyDescent="0.25">
      <c r="A1455" s="195" t="str">
        <f>IF(ISERROR(MATCH(H1455,PriorMonth!H:H,0)),"New","Unresolved")</f>
        <v>Unresolved</v>
      </c>
      <c r="B1455" s="148">
        <v>8520</v>
      </c>
      <c r="C1455" s="149" t="s">
        <v>842</v>
      </c>
      <c r="D1455" s="148" t="s">
        <v>19</v>
      </c>
      <c r="E1455" s="148">
        <v>199</v>
      </c>
      <c r="F1455" s="149" t="s">
        <v>137</v>
      </c>
      <c r="G1455" s="148" t="s">
        <v>22</v>
      </c>
      <c r="H1455" s="148">
        <v>85202110002305</v>
      </c>
      <c r="I1455" s="149" t="s">
        <v>538</v>
      </c>
      <c r="J1455" s="148" t="s">
        <v>68</v>
      </c>
      <c r="K1455" s="148">
        <v>42795</v>
      </c>
      <c r="L1455" s="149">
        <v>98</v>
      </c>
      <c r="M1455" s="148" t="s">
        <v>111</v>
      </c>
      <c r="N1455" s="148" t="s">
        <v>42</v>
      </c>
      <c r="O1455" s="149">
        <v>42860</v>
      </c>
      <c r="P1455" s="148" t="s">
        <v>1878</v>
      </c>
      <c r="Q1455" s="148">
        <v>33</v>
      </c>
      <c r="R1455" s="149" t="s">
        <v>34</v>
      </c>
      <c r="S1455" s="148">
        <v>108000</v>
      </c>
      <c r="T1455" s="148" t="s">
        <v>197</v>
      </c>
      <c r="U1455" s="149">
        <v>1493.08</v>
      </c>
      <c r="V1455" s="148" t="s">
        <v>197</v>
      </c>
      <c r="W1455" s="148">
        <v>108000.11573404317</v>
      </c>
      <c r="X1455" s="149" t="s">
        <v>100</v>
      </c>
      <c r="Y1455" s="148" t="s">
        <v>114</v>
      </c>
      <c r="Z1455" s="148">
        <v>1.49</v>
      </c>
      <c r="AA1455" s="149">
        <v>1</v>
      </c>
      <c r="AB1455" s="148" t="s">
        <v>630</v>
      </c>
      <c r="AC1455" s="148" t="s">
        <v>446</v>
      </c>
      <c r="AD1455" s="149" t="s">
        <v>2039</v>
      </c>
      <c r="AE1455" s="148" t="s">
        <v>350</v>
      </c>
      <c r="AF1455" s="148"/>
      <c r="AG1455" s="149"/>
      <c r="AH1455" s="148"/>
      <c r="AI1455" s="148"/>
      <c r="AJ1455" s="149"/>
      <c r="AK1455" s="148" t="str">
        <f t="shared" si="66"/>
        <v>GFS</v>
      </c>
      <c r="AL1455" s="148" t="str">
        <f t="shared" si="67"/>
        <v>Non- ICB</v>
      </c>
      <c r="AM1455" s="196" t="str">
        <f t="shared" si="68"/>
        <v>GFS/Non- ICB</v>
      </c>
    </row>
    <row r="1456" spans="1:39" x14ac:dyDescent="0.25">
      <c r="A1456" s="195" t="str">
        <f>IF(ISERROR(MATCH(H1456,PriorMonth!H:H,0)),"New","Unresolved")</f>
        <v>New</v>
      </c>
      <c r="B1456" s="148">
        <v>413</v>
      </c>
      <c r="C1456" s="149" t="s">
        <v>136</v>
      </c>
      <c r="D1456" s="148" t="s">
        <v>13</v>
      </c>
      <c r="E1456" s="148">
        <v>8205</v>
      </c>
      <c r="F1456" s="149" t="s">
        <v>130</v>
      </c>
      <c r="G1456" s="148" t="s">
        <v>14</v>
      </c>
      <c r="H1456" s="148">
        <v>4130130017444</v>
      </c>
      <c r="I1456" s="149" t="s">
        <v>537</v>
      </c>
      <c r="J1456" s="148" t="s">
        <v>150</v>
      </c>
      <c r="K1456" s="148">
        <v>42849</v>
      </c>
      <c r="L1456" s="149">
        <v>44</v>
      </c>
      <c r="M1456" s="148" t="s">
        <v>127</v>
      </c>
      <c r="N1456" s="148" t="s">
        <v>128</v>
      </c>
      <c r="O1456" s="149">
        <v>42892</v>
      </c>
      <c r="P1456" s="148" t="s">
        <v>1878</v>
      </c>
      <c r="Q1456" s="148">
        <v>1</v>
      </c>
      <c r="R1456" s="149" t="s">
        <v>33</v>
      </c>
      <c r="S1456" s="148">
        <v>1479.6</v>
      </c>
      <c r="T1456" s="148" t="s">
        <v>100</v>
      </c>
      <c r="U1456" s="149">
        <v>1479.6</v>
      </c>
      <c r="V1456" s="148" t="s">
        <v>100</v>
      </c>
      <c r="W1456" s="148">
        <v>1479.6</v>
      </c>
      <c r="X1456" s="149" t="s">
        <v>100</v>
      </c>
      <c r="Y1456" s="148" t="s">
        <v>114</v>
      </c>
      <c r="Z1456" s="148">
        <v>1.48</v>
      </c>
      <c r="AA1456" s="149">
        <v>1</v>
      </c>
      <c r="AB1456" s="148" t="s">
        <v>629</v>
      </c>
      <c r="AC1456" s="148" t="s">
        <v>762</v>
      </c>
      <c r="AD1456" s="149" t="s">
        <v>1491</v>
      </c>
      <c r="AE1456" s="148" t="s">
        <v>349</v>
      </c>
      <c r="AF1456" s="148"/>
      <c r="AG1456" s="149"/>
      <c r="AH1456" s="148"/>
      <c r="AI1456" s="148"/>
      <c r="AJ1456" s="149"/>
      <c r="AK1456" s="148" t="str">
        <f t="shared" si="66"/>
        <v>GFS</v>
      </c>
      <c r="AL1456" s="148" t="str">
        <f t="shared" si="67"/>
        <v>Non- ICB</v>
      </c>
      <c r="AM1456" s="196" t="str">
        <f t="shared" si="68"/>
        <v>GFS/Non- ICB</v>
      </c>
    </row>
    <row r="1457" spans="1:39" x14ac:dyDescent="0.25">
      <c r="A1457" s="195" t="str">
        <f>IF(ISERROR(MATCH(H1457,PriorMonth!H:H,0)),"New","Unresolved")</f>
        <v>Unresolved</v>
      </c>
      <c r="B1457" s="148">
        <v>8520</v>
      </c>
      <c r="C1457" s="149" t="s">
        <v>842</v>
      </c>
      <c r="D1457" s="148" t="s">
        <v>19</v>
      </c>
      <c r="E1457" s="148">
        <v>260</v>
      </c>
      <c r="F1457" s="149" t="s">
        <v>113</v>
      </c>
      <c r="G1457" s="148" t="s">
        <v>23</v>
      </c>
      <c r="H1457" s="148">
        <v>85200310082069</v>
      </c>
      <c r="I1457" s="149" t="s">
        <v>54</v>
      </c>
      <c r="J1457" s="148" t="s">
        <v>312</v>
      </c>
      <c r="K1457" s="148">
        <v>42544</v>
      </c>
      <c r="L1457" s="149">
        <v>349</v>
      </c>
      <c r="M1457" s="148" t="s">
        <v>122</v>
      </c>
      <c r="N1457" s="148" t="s">
        <v>41</v>
      </c>
      <c r="O1457" s="149">
        <v>42549</v>
      </c>
      <c r="P1457" s="148" t="s">
        <v>268</v>
      </c>
      <c r="Q1457" s="148">
        <v>344</v>
      </c>
      <c r="R1457" s="149" t="s">
        <v>37</v>
      </c>
      <c r="S1457" s="148">
        <v>107314</v>
      </c>
      <c r="T1457" s="148" t="s">
        <v>197</v>
      </c>
      <c r="U1457" s="149">
        <v>1483.59</v>
      </c>
      <c r="V1457" s="148" t="s">
        <v>197</v>
      </c>
      <c r="W1457" s="148">
        <v>107313.66819049823</v>
      </c>
      <c r="X1457" s="149" t="s">
        <v>100</v>
      </c>
      <c r="Y1457" s="148" t="s">
        <v>114</v>
      </c>
      <c r="Z1457" s="148">
        <v>1.48</v>
      </c>
      <c r="AA1457" s="149">
        <v>1</v>
      </c>
      <c r="AB1457" s="148" t="s">
        <v>630</v>
      </c>
      <c r="AC1457" s="148" t="s">
        <v>495</v>
      </c>
      <c r="AD1457" s="149" t="s">
        <v>388</v>
      </c>
      <c r="AE1457" s="148" t="s">
        <v>350</v>
      </c>
      <c r="AF1457" s="148"/>
      <c r="AG1457" s="149"/>
      <c r="AH1457" s="148"/>
      <c r="AI1457" s="148"/>
      <c r="AJ1457" s="149"/>
      <c r="AK1457" s="148" t="str">
        <f t="shared" si="66"/>
        <v>GFS</v>
      </c>
      <c r="AL1457" s="148" t="str">
        <f t="shared" si="67"/>
        <v>Non- ICB</v>
      </c>
      <c r="AM1457" s="196" t="str">
        <f t="shared" si="68"/>
        <v>GFS/Non- ICB</v>
      </c>
    </row>
    <row r="1458" spans="1:39" x14ac:dyDescent="0.25">
      <c r="A1458" s="195" t="str">
        <f>IF(ISERROR(MATCH(H1458,PriorMonth!H:H,0)),"New","Unresolved")</f>
        <v>Unresolved</v>
      </c>
      <c r="B1458" s="148">
        <v>8520</v>
      </c>
      <c r="C1458" s="149" t="s">
        <v>842</v>
      </c>
      <c r="D1458" s="148" t="s">
        <v>19</v>
      </c>
      <c r="E1458" s="148">
        <v>456</v>
      </c>
      <c r="F1458" s="149" t="s">
        <v>167</v>
      </c>
      <c r="G1458" s="148" t="s">
        <v>14</v>
      </c>
      <c r="H1458" s="148">
        <v>85200310086841</v>
      </c>
      <c r="I1458" s="149" t="s">
        <v>59</v>
      </c>
      <c r="J1458" s="148" t="s">
        <v>320</v>
      </c>
      <c r="K1458" s="148">
        <v>42773</v>
      </c>
      <c r="L1458" s="149">
        <v>120</v>
      </c>
      <c r="M1458" s="148" t="s">
        <v>127</v>
      </c>
      <c r="N1458" s="148" t="s">
        <v>128</v>
      </c>
      <c r="O1458" s="149">
        <v>42830</v>
      </c>
      <c r="P1458" s="148" t="s">
        <v>838</v>
      </c>
      <c r="Q1458" s="148">
        <v>63</v>
      </c>
      <c r="R1458" s="149" t="s">
        <v>35</v>
      </c>
      <c r="S1458" s="148">
        <v>107000</v>
      </c>
      <c r="T1458" s="148" t="s">
        <v>197</v>
      </c>
      <c r="U1458" s="149">
        <v>1479.25</v>
      </c>
      <c r="V1458" s="148" t="s">
        <v>197</v>
      </c>
      <c r="W1458" s="148">
        <v>106999.73959840287</v>
      </c>
      <c r="X1458" s="149" t="s">
        <v>100</v>
      </c>
      <c r="Y1458" s="148" t="s">
        <v>114</v>
      </c>
      <c r="Z1458" s="148">
        <v>1.48</v>
      </c>
      <c r="AA1458" s="149">
        <v>1</v>
      </c>
      <c r="AB1458" s="148" t="s">
        <v>630</v>
      </c>
      <c r="AC1458" s="148" t="s">
        <v>561</v>
      </c>
      <c r="AD1458" s="149" t="s">
        <v>1760</v>
      </c>
      <c r="AE1458" s="148" t="s">
        <v>350</v>
      </c>
      <c r="AF1458" s="148"/>
      <c r="AG1458" s="149"/>
      <c r="AH1458" s="148"/>
      <c r="AI1458" s="148"/>
      <c r="AJ1458" s="149"/>
      <c r="AK1458" s="148" t="str">
        <f t="shared" si="66"/>
        <v>GFS</v>
      </c>
      <c r="AL1458" s="148" t="str">
        <f t="shared" si="67"/>
        <v>Non- ICB</v>
      </c>
      <c r="AM1458" s="196" t="str">
        <f t="shared" si="68"/>
        <v>GFS/Non- ICB</v>
      </c>
    </row>
    <row r="1459" spans="1:39" x14ac:dyDescent="0.25">
      <c r="A1459" s="195" t="str">
        <f>IF(ISERROR(MATCH(H1459,PriorMonth!H:H,0)),"New","Unresolved")</f>
        <v>Unresolved</v>
      </c>
      <c r="B1459" s="148">
        <v>8520</v>
      </c>
      <c r="C1459" s="149" t="s">
        <v>842</v>
      </c>
      <c r="D1459" s="148" t="s">
        <v>19</v>
      </c>
      <c r="E1459" s="148">
        <v>795</v>
      </c>
      <c r="F1459" s="149" t="s">
        <v>264</v>
      </c>
      <c r="G1459" s="148" t="s">
        <v>14</v>
      </c>
      <c r="H1459" s="148">
        <v>85205820000018</v>
      </c>
      <c r="I1459" s="149" t="s">
        <v>57</v>
      </c>
      <c r="J1459" s="148" t="s">
        <v>2049</v>
      </c>
      <c r="K1459" s="148">
        <v>42796</v>
      </c>
      <c r="L1459" s="149">
        <v>97</v>
      </c>
      <c r="M1459" s="148" t="s">
        <v>111</v>
      </c>
      <c r="N1459" s="148" t="s">
        <v>42</v>
      </c>
      <c r="O1459" s="149">
        <v>42859</v>
      </c>
      <c r="P1459" s="148" t="s">
        <v>1878</v>
      </c>
      <c r="Q1459" s="148">
        <v>34</v>
      </c>
      <c r="R1459" s="149" t="s">
        <v>34</v>
      </c>
      <c r="S1459" s="148">
        <v>107088.47</v>
      </c>
      <c r="T1459" s="148" t="s">
        <v>197</v>
      </c>
      <c r="U1459" s="149">
        <v>1480.48</v>
      </c>
      <c r="V1459" s="148" t="s">
        <v>197</v>
      </c>
      <c r="W1459" s="148">
        <v>107088.71014408888</v>
      </c>
      <c r="X1459" s="149" t="s">
        <v>100</v>
      </c>
      <c r="Y1459" s="148" t="s">
        <v>114</v>
      </c>
      <c r="Z1459" s="148">
        <v>1.48</v>
      </c>
      <c r="AA1459" s="149">
        <v>1</v>
      </c>
      <c r="AB1459" s="148" t="s">
        <v>630</v>
      </c>
      <c r="AC1459" s="148" t="s">
        <v>426</v>
      </c>
      <c r="AD1459" s="149" t="s">
        <v>2046</v>
      </c>
      <c r="AE1459" s="148" t="s">
        <v>350</v>
      </c>
      <c r="AF1459" s="148"/>
      <c r="AG1459" s="149"/>
      <c r="AH1459" s="148"/>
      <c r="AI1459" s="148"/>
      <c r="AJ1459" s="149"/>
      <c r="AK1459" s="148" t="str">
        <f t="shared" si="66"/>
        <v>GFS</v>
      </c>
      <c r="AL1459" s="148" t="str">
        <f t="shared" si="67"/>
        <v>ICB</v>
      </c>
      <c r="AM1459" s="196" t="str">
        <f t="shared" si="68"/>
        <v>GFS/ICB</v>
      </c>
    </row>
    <row r="1460" spans="1:39" x14ac:dyDescent="0.25">
      <c r="A1460" s="195" t="str">
        <f>IF(ISERROR(MATCH(H1460,PriorMonth!H:H,0)),"New","Unresolved")</f>
        <v>New</v>
      </c>
      <c r="B1460" s="148">
        <v>413</v>
      </c>
      <c r="C1460" s="149" t="s">
        <v>136</v>
      </c>
      <c r="D1460" s="148" t="s">
        <v>13</v>
      </c>
      <c r="E1460" s="148">
        <v>8205</v>
      </c>
      <c r="F1460" s="149" t="s">
        <v>130</v>
      </c>
      <c r="G1460" s="148" t="s">
        <v>14</v>
      </c>
      <c r="H1460" s="148">
        <v>4130130017421</v>
      </c>
      <c r="I1460" s="149" t="s">
        <v>537</v>
      </c>
      <c r="J1460" s="148" t="s">
        <v>150</v>
      </c>
      <c r="K1460" s="148">
        <v>42849</v>
      </c>
      <c r="L1460" s="149">
        <v>44</v>
      </c>
      <c r="M1460" s="148" t="s">
        <v>127</v>
      </c>
      <c r="N1460" s="148" t="s">
        <v>128</v>
      </c>
      <c r="O1460" s="149">
        <v>42892</v>
      </c>
      <c r="P1460" s="148" t="s">
        <v>1878</v>
      </c>
      <c r="Q1460" s="148">
        <v>1</v>
      </c>
      <c r="R1460" s="149" t="s">
        <v>33</v>
      </c>
      <c r="S1460" s="148">
        <v>1474</v>
      </c>
      <c r="T1460" s="148" t="s">
        <v>100</v>
      </c>
      <c r="U1460" s="149">
        <v>1474</v>
      </c>
      <c r="V1460" s="148" t="s">
        <v>100</v>
      </c>
      <c r="W1460" s="148">
        <v>1474</v>
      </c>
      <c r="X1460" s="149" t="s">
        <v>100</v>
      </c>
      <c r="Y1460" s="148" t="s">
        <v>114</v>
      </c>
      <c r="Z1460" s="148">
        <v>1.47</v>
      </c>
      <c r="AA1460" s="149">
        <v>1</v>
      </c>
      <c r="AB1460" s="148" t="s">
        <v>629</v>
      </c>
      <c r="AC1460" s="148" t="s">
        <v>762</v>
      </c>
      <c r="AD1460" s="149" t="s">
        <v>1491</v>
      </c>
      <c r="AE1460" s="148" t="s">
        <v>349</v>
      </c>
      <c r="AF1460" s="148"/>
      <c r="AG1460" s="149"/>
      <c r="AH1460" s="148"/>
      <c r="AI1460" s="148"/>
      <c r="AJ1460" s="149"/>
      <c r="AK1460" s="148" t="str">
        <f t="shared" si="66"/>
        <v>GFS</v>
      </c>
      <c r="AL1460" s="148" t="str">
        <f t="shared" si="67"/>
        <v>Non- ICB</v>
      </c>
      <c r="AM1460" s="196" t="str">
        <f t="shared" si="68"/>
        <v>GFS/Non- ICB</v>
      </c>
    </row>
    <row r="1461" spans="1:39" x14ac:dyDescent="0.25">
      <c r="A1461" s="195" t="str">
        <f>IF(ISERROR(MATCH(H1461,PriorMonth!H:H,0)),"New","Unresolved")</f>
        <v>Unresolved</v>
      </c>
      <c r="B1461" s="148">
        <v>8520</v>
      </c>
      <c r="C1461" s="149" t="s">
        <v>842</v>
      </c>
      <c r="D1461" s="148" t="s">
        <v>19</v>
      </c>
      <c r="E1461" s="148">
        <v>1750</v>
      </c>
      <c r="F1461" s="149" t="s">
        <v>159</v>
      </c>
      <c r="G1461" s="148" t="s">
        <v>18</v>
      </c>
      <c r="H1461" s="148">
        <v>85205620000003</v>
      </c>
      <c r="I1461" s="149" t="s">
        <v>538</v>
      </c>
      <c r="J1461" s="148" t="s">
        <v>2047</v>
      </c>
      <c r="K1461" s="148">
        <v>42774</v>
      </c>
      <c r="L1461" s="149">
        <v>119</v>
      </c>
      <c r="M1461" s="148" t="s">
        <v>111</v>
      </c>
      <c r="N1461" s="148" t="s">
        <v>42</v>
      </c>
      <c r="O1461" s="149">
        <v>42860</v>
      </c>
      <c r="P1461" s="148" t="s">
        <v>1878</v>
      </c>
      <c r="Q1461" s="148">
        <v>33</v>
      </c>
      <c r="R1461" s="149" t="s">
        <v>34</v>
      </c>
      <c r="S1461" s="148">
        <v>106020</v>
      </c>
      <c r="T1461" s="148" t="s">
        <v>197</v>
      </c>
      <c r="U1461" s="149">
        <v>1465.71</v>
      </c>
      <c r="V1461" s="148" t="s">
        <v>197</v>
      </c>
      <c r="W1461" s="148">
        <v>106020.34025808692</v>
      </c>
      <c r="X1461" s="149" t="s">
        <v>100</v>
      </c>
      <c r="Y1461" s="148" t="s">
        <v>114</v>
      </c>
      <c r="Z1461" s="148">
        <v>1.47</v>
      </c>
      <c r="AA1461" s="149">
        <v>1</v>
      </c>
      <c r="AB1461" s="148" t="s">
        <v>630</v>
      </c>
      <c r="AC1461" s="148" t="s">
        <v>2042</v>
      </c>
      <c r="AD1461" s="149" t="s">
        <v>2043</v>
      </c>
      <c r="AE1461" s="148" t="s">
        <v>350</v>
      </c>
      <c r="AF1461" s="148"/>
      <c r="AG1461" s="149"/>
      <c r="AH1461" s="148"/>
      <c r="AI1461" s="148"/>
      <c r="AJ1461" s="149"/>
      <c r="AK1461" s="148" t="str">
        <f t="shared" si="66"/>
        <v>GFS</v>
      </c>
      <c r="AL1461" s="148" t="str">
        <f t="shared" si="67"/>
        <v>ICB</v>
      </c>
      <c r="AM1461" s="196" t="str">
        <f t="shared" si="68"/>
        <v>GFS/ICB</v>
      </c>
    </row>
    <row r="1462" spans="1:39" x14ac:dyDescent="0.25">
      <c r="A1462" s="195" t="str">
        <f>IF(ISERROR(MATCH(H1462,PriorMonth!H:H,0)),"New","Unresolved")</f>
        <v>Unresolved</v>
      </c>
      <c r="B1462" s="148">
        <v>8520</v>
      </c>
      <c r="C1462" s="149" t="s">
        <v>842</v>
      </c>
      <c r="D1462" s="148" t="s">
        <v>19</v>
      </c>
      <c r="E1462" s="148">
        <v>1750</v>
      </c>
      <c r="F1462" s="149" t="s">
        <v>159</v>
      </c>
      <c r="G1462" s="148" t="s">
        <v>18</v>
      </c>
      <c r="H1462" s="148">
        <v>85205620000014</v>
      </c>
      <c r="I1462" s="149" t="s">
        <v>538</v>
      </c>
      <c r="J1462" s="148" t="s">
        <v>2047</v>
      </c>
      <c r="K1462" s="148">
        <v>42796</v>
      </c>
      <c r="L1462" s="149">
        <v>97</v>
      </c>
      <c r="M1462" s="148" t="s">
        <v>111</v>
      </c>
      <c r="N1462" s="148" t="s">
        <v>42</v>
      </c>
      <c r="O1462" s="149">
        <v>42860</v>
      </c>
      <c r="P1462" s="148" t="s">
        <v>1878</v>
      </c>
      <c r="Q1462" s="148">
        <v>33</v>
      </c>
      <c r="R1462" s="149" t="s">
        <v>34</v>
      </c>
      <c r="S1462" s="148">
        <v>106020</v>
      </c>
      <c r="T1462" s="148" t="s">
        <v>197</v>
      </c>
      <c r="U1462" s="149">
        <v>1465.71</v>
      </c>
      <c r="V1462" s="148" t="s">
        <v>197</v>
      </c>
      <c r="W1462" s="148">
        <v>106020.34025808692</v>
      </c>
      <c r="X1462" s="149" t="s">
        <v>100</v>
      </c>
      <c r="Y1462" s="148" t="s">
        <v>114</v>
      </c>
      <c r="Z1462" s="148">
        <v>1.47</v>
      </c>
      <c r="AA1462" s="149">
        <v>1</v>
      </c>
      <c r="AB1462" s="148" t="s">
        <v>630</v>
      </c>
      <c r="AC1462" s="148" t="s">
        <v>2042</v>
      </c>
      <c r="AD1462" s="149" t="s">
        <v>2043</v>
      </c>
      <c r="AE1462" s="148" t="s">
        <v>350</v>
      </c>
      <c r="AF1462" s="148"/>
      <c r="AG1462" s="149"/>
      <c r="AH1462" s="148"/>
      <c r="AI1462" s="148"/>
      <c r="AJ1462" s="149"/>
      <c r="AK1462" s="148" t="str">
        <f t="shared" si="66"/>
        <v>GFS</v>
      </c>
      <c r="AL1462" s="148" t="str">
        <f t="shared" si="67"/>
        <v>ICB</v>
      </c>
      <c r="AM1462" s="196" t="str">
        <f t="shared" si="68"/>
        <v>GFS/ICB</v>
      </c>
    </row>
    <row r="1463" spans="1:39" x14ac:dyDescent="0.25">
      <c r="A1463" s="195" t="str">
        <f>IF(ISERROR(MATCH(H1463,PriorMonth!H:H,0)),"New","Unresolved")</f>
        <v>New</v>
      </c>
      <c r="B1463" s="148">
        <v>8520</v>
      </c>
      <c r="C1463" s="149" t="s">
        <v>842</v>
      </c>
      <c r="D1463" s="148" t="s">
        <v>19</v>
      </c>
      <c r="E1463" s="148">
        <v>3100</v>
      </c>
      <c r="F1463" s="149" t="s">
        <v>274</v>
      </c>
      <c r="G1463" s="148" t="s">
        <v>13</v>
      </c>
      <c r="H1463" s="148">
        <v>85200310088146</v>
      </c>
      <c r="I1463" s="149" t="s">
        <v>59</v>
      </c>
      <c r="J1463" s="148" t="s">
        <v>320</v>
      </c>
      <c r="K1463" s="148">
        <v>42887</v>
      </c>
      <c r="L1463" s="149">
        <v>6</v>
      </c>
      <c r="M1463" s="148" t="s">
        <v>111</v>
      </c>
      <c r="N1463" s="148" t="s">
        <v>42</v>
      </c>
      <c r="O1463" s="149">
        <v>42891</v>
      </c>
      <c r="P1463" s="148" t="s">
        <v>1878</v>
      </c>
      <c r="Q1463" s="148">
        <v>2</v>
      </c>
      <c r="R1463" s="149" t="s">
        <v>33</v>
      </c>
      <c r="S1463" s="148">
        <v>106338.62</v>
      </c>
      <c r="T1463" s="148" t="s">
        <v>197</v>
      </c>
      <c r="U1463" s="149">
        <v>1470.11</v>
      </c>
      <c r="V1463" s="148" t="s">
        <v>197</v>
      </c>
      <c r="W1463" s="148">
        <v>106338.60887680111</v>
      </c>
      <c r="X1463" s="149" t="s">
        <v>100</v>
      </c>
      <c r="Y1463" s="148" t="s">
        <v>114</v>
      </c>
      <c r="Z1463" s="148">
        <v>1.47</v>
      </c>
      <c r="AA1463" s="149">
        <v>1</v>
      </c>
      <c r="AB1463" s="148" t="s">
        <v>630</v>
      </c>
      <c r="AC1463" s="148" t="s">
        <v>458</v>
      </c>
      <c r="AD1463" s="149" t="s">
        <v>2774</v>
      </c>
      <c r="AE1463" s="148" t="s">
        <v>350</v>
      </c>
      <c r="AF1463" s="148"/>
      <c r="AG1463" s="149"/>
      <c r="AH1463" s="148"/>
      <c r="AI1463" s="148"/>
      <c r="AJ1463" s="149"/>
      <c r="AK1463" s="148" t="str">
        <f t="shared" si="66"/>
        <v>GFS</v>
      </c>
      <c r="AL1463" s="148" t="str">
        <f t="shared" si="67"/>
        <v>Non- ICB</v>
      </c>
      <c r="AM1463" s="196" t="str">
        <f t="shared" si="68"/>
        <v>GFS/Non- ICB</v>
      </c>
    </row>
    <row r="1464" spans="1:39" x14ac:dyDescent="0.25">
      <c r="A1464" s="195" t="str">
        <f>IF(ISERROR(MATCH(H1464,PriorMonth!H:H,0)),"New","Unresolved")</f>
        <v>Unresolved</v>
      </c>
      <c r="B1464" s="148">
        <v>132</v>
      </c>
      <c r="C1464" s="149" t="s">
        <v>233</v>
      </c>
      <c r="D1464" s="148" t="s">
        <v>22</v>
      </c>
      <c r="E1464" s="148">
        <v>199</v>
      </c>
      <c r="F1464" s="149" t="s">
        <v>137</v>
      </c>
      <c r="G1464" s="148" t="s">
        <v>22</v>
      </c>
      <c r="H1464" s="148">
        <v>1320130002615</v>
      </c>
      <c r="I1464" s="149" t="s">
        <v>54</v>
      </c>
      <c r="J1464" s="148" t="s">
        <v>330</v>
      </c>
      <c r="K1464" s="148">
        <v>42724</v>
      </c>
      <c r="L1464" s="149">
        <v>169</v>
      </c>
      <c r="M1464" s="148" t="s">
        <v>118</v>
      </c>
      <c r="N1464" s="148" t="s">
        <v>41</v>
      </c>
      <c r="O1464" s="149">
        <v>42800</v>
      </c>
      <c r="P1464" s="148" t="s">
        <v>838</v>
      </c>
      <c r="Q1464" s="148">
        <v>93</v>
      </c>
      <c r="R1464" s="149" t="s">
        <v>36</v>
      </c>
      <c r="S1464" s="148">
        <v>1654.32</v>
      </c>
      <c r="T1464" s="148" t="s">
        <v>248</v>
      </c>
      <c r="U1464" s="149">
        <v>1474.31</v>
      </c>
      <c r="V1464" s="148" t="s">
        <v>248</v>
      </c>
      <c r="W1464" s="148">
        <v>1654.3231930656016</v>
      </c>
      <c r="X1464" s="149" t="s">
        <v>100</v>
      </c>
      <c r="Y1464" s="148" t="s">
        <v>107</v>
      </c>
      <c r="Z1464" s="148">
        <v>1.47</v>
      </c>
      <c r="AA1464" s="149">
        <v>1</v>
      </c>
      <c r="AB1464" s="148" t="s">
        <v>629</v>
      </c>
      <c r="AC1464" s="148" t="s">
        <v>513</v>
      </c>
      <c r="AD1464" s="149" t="s">
        <v>402</v>
      </c>
      <c r="AE1464" s="148" t="s">
        <v>349</v>
      </c>
      <c r="AF1464" s="148"/>
      <c r="AG1464" s="149"/>
      <c r="AH1464" s="148"/>
      <c r="AI1464" s="148"/>
      <c r="AJ1464" s="149"/>
      <c r="AK1464" s="148" t="str">
        <f t="shared" si="66"/>
        <v>GFS</v>
      </c>
      <c r="AL1464" s="148" t="str">
        <f t="shared" si="67"/>
        <v>Non- ICB</v>
      </c>
      <c r="AM1464" s="196" t="str">
        <f t="shared" si="68"/>
        <v>GFS/Non- ICB</v>
      </c>
    </row>
    <row r="1465" spans="1:39" x14ac:dyDescent="0.25">
      <c r="A1465" s="195" t="str">
        <f>IF(ISERROR(MATCH(H1465,PriorMonth!H:H,0)),"New","Unresolved")</f>
        <v>Unresolved</v>
      </c>
      <c r="B1465" s="148">
        <v>8520</v>
      </c>
      <c r="C1465" s="149" t="s">
        <v>842</v>
      </c>
      <c r="D1465" s="148" t="s">
        <v>19</v>
      </c>
      <c r="E1465" s="148">
        <v>3071</v>
      </c>
      <c r="F1465" s="149" t="s">
        <v>139</v>
      </c>
      <c r="G1465" s="148" t="s">
        <v>21</v>
      </c>
      <c r="H1465" s="148" t="s">
        <v>983</v>
      </c>
      <c r="I1465" s="149" t="s">
        <v>59</v>
      </c>
      <c r="J1465" s="148" t="s">
        <v>271</v>
      </c>
      <c r="K1465" s="148">
        <v>42769</v>
      </c>
      <c r="L1465" s="149">
        <v>124</v>
      </c>
      <c r="M1465" s="148" t="s">
        <v>111</v>
      </c>
      <c r="N1465" s="148" t="s">
        <v>42</v>
      </c>
      <c r="O1465" s="149">
        <v>42775</v>
      </c>
      <c r="P1465" s="148" t="s">
        <v>838</v>
      </c>
      <c r="Q1465" s="148">
        <v>118</v>
      </c>
      <c r="R1465" s="149" t="s">
        <v>36</v>
      </c>
      <c r="S1465" s="148">
        <v>105307</v>
      </c>
      <c r="T1465" s="148" t="s">
        <v>197</v>
      </c>
      <c r="U1465" s="149">
        <v>1455.85</v>
      </c>
      <c r="V1465" s="148" t="s">
        <v>197</v>
      </c>
      <c r="W1465" s="148">
        <v>105307.12921705919</v>
      </c>
      <c r="X1465" s="149" t="s">
        <v>100</v>
      </c>
      <c r="Y1465" s="148" t="s">
        <v>114</v>
      </c>
      <c r="Z1465" s="148">
        <v>1.46</v>
      </c>
      <c r="AA1465" s="149">
        <v>1</v>
      </c>
      <c r="AB1465" s="148" t="s">
        <v>630</v>
      </c>
      <c r="AC1465" s="148" t="s">
        <v>497</v>
      </c>
      <c r="AD1465" s="149" t="s">
        <v>982</v>
      </c>
      <c r="AE1465" s="148" t="s">
        <v>350</v>
      </c>
      <c r="AF1465" s="148"/>
      <c r="AG1465" s="149"/>
      <c r="AH1465" s="148"/>
      <c r="AI1465" s="148"/>
      <c r="AJ1465" s="149"/>
      <c r="AK1465" s="148" t="str">
        <f t="shared" si="66"/>
        <v>Non-GFS</v>
      </c>
      <c r="AL1465" s="148" t="str">
        <f t="shared" si="67"/>
        <v>Non- ICB</v>
      </c>
      <c r="AM1465" s="196" t="str">
        <f t="shared" si="68"/>
        <v>Non-GFS/Non- ICB</v>
      </c>
    </row>
    <row r="1466" spans="1:39" x14ac:dyDescent="0.25">
      <c r="A1466" s="195" t="str">
        <f>IF(ISERROR(MATCH(H1466,PriorMonth!H:H,0)),"New","Unresolved")</f>
        <v>New</v>
      </c>
      <c r="B1466" s="148">
        <v>8310</v>
      </c>
      <c r="C1466" s="149" t="s">
        <v>170</v>
      </c>
      <c r="D1466" s="148" t="s">
        <v>14</v>
      </c>
      <c r="E1466" s="148">
        <v>199</v>
      </c>
      <c r="F1466" s="149" t="s">
        <v>137</v>
      </c>
      <c r="G1466" s="148" t="s">
        <v>22</v>
      </c>
      <c r="H1466" s="148" t="s">
        <v>2918</v>
      </c>
      <c r="I1466" s="149" t="s">
        <v>57</v>
      </c>
      <c r="J1466" s="148" t="s">
        <v>133</v>
      </c>
      <c r="K1466" s="148">
        <v>42584</v>
      </c>
      <c r="L1466" s="149">
        <v>309</v>
      </c>
      <c r="M1466" s="148" t="s">
        <v>111</v>
      </c>
      <c r="N1466" s="148" t="s">
        <v>42</v>
      </c>
      <c r="O1466" s="149">
        <v>42892</v>
      </c>
      <c r="P1466" s="148" t="s">
        <v>1878</v>
      </c>
      <c r="Q1466" s="148">
        <v>1</v>
      </c>
      <c r="R1466" s="149" t="s">
        <v>33</v>
      </c>
      <c r="S1466" s="148">
        <v>6086.08</v>
      </c>
      <c r="T1466" s="148" t="s">
        <v>242</v>
      </c>
      <c r="U1466" s="149">
        <v>1459.07</v>
      </c>
      <c r="V1466" s="148" t="s">
        <v>242</v>
      </c>
      <c r="W1466" s="148">
        <v>6086.071864759705</v>
      </c>
      <c r="X1466" s="149" t="s">
        <v>100</v>
      </c>
      <c r="Y1466" s="148" t="s">
        <v>114</v>
      </c>
      <c r="Z1466" s="148">
        <v>1.46</v>
      </c>
      <c r="AA1466" s="149">
        <v>1</v>
      </c>
      <c r="AB1466" s="148" t="s">
        <v>629</v>
      </c>
      <c r="AC1466" s="148" t="s">
        <v>484</v>
      </c>
      <c r="AD1466" s="149" t="s">
        <v>396</v>
      </c>
      <c r="AE1466" s="148" t="s">
        <v>349</v>
      </c>
      <c r="AF1466" s="148"/>
      <c r="AG1466" s="149"/>
      <c r="AH1466" s="148"/>
      <c r="AI1466" s="148"/>
      <c r="AJ1466" s="149"/>
      <c r="AK1466" s="148" t="str">
        <f t="shared" si="66"/>
        <v>GFS</v>
      </c>
      <c r="AL1466" s="148" t="str">
        <f t="shared" si="67"/>
        <v>Non- ICB</v>
      </c>
      <c r="AM1466" s="196" t="str">
        <f t="shared" si="68"/>
        <v>GFS/Non- ICB</v>
      </c>
    </row>
    <row r="1467" spans="1:39" x14ac:dyDescent="0.25">
      <c r="A1467" s="195" t="str">
        <f>IF(ISERROR(MATCH(H1467,PriorMonth!H:H,0)),"New","Unresolved")</f>
        <v>Unresolved</v>
      </c>
      <c r="B1467" s="148">
        <v>8520</v>
      </c>
      <c r="C1467" s="149" t="s">
        <v>842</v>
      </c>
      <c r="D1467" s="148" t="s">
        <v>19</v>
      </c>
      <c r="E1467" s="148">
        <v>8420</v>
      </c>
      <c r="F1467" s="149" t="s">
        <v>234</v>
      </c>
      <c r="G1467" s="148" t="s">
        <v>19</v>
      </c>
      <c r="H1467" s="148">
        <v>85203010001350</v>
      </c>
      <c r="I1467" s="149" t="s">
        <v>592</v>
      </c>
      <c r="J1467" s="148" t="s">
        <v>230</v>
      </c>
      <c r="K1467" s="148">
        <v>42828</v>
      </c>
      <c r="L1467" s="149">
        <v>65</v>
      </c>
      <c r="M1467" s="148" t="s">
        <v>122</v>
      </c>
      <c r="N1467" s="148" t="s">
        <v>41</v>
      </c>
      <c r="O1467" s="149">
        <v>42859</v>
      </c>
      <c r="P1467" s="148" t="s">
        <v>1878</v>
      </c>
      <c r="Q1467" s="148">
        <v>34</v>
      </c>
      <c r="R1467" s="149" t="s">
        <v>34</v>
      </c>
      <c r="S1467" s="148">
        <v>104886.79</v>
      </c>
      <c r="T1467" s="148" t="s">
        <v>197</v>
      </c>
      <c r="U1467" s="149">
        <v>1450.04</v>
      </c>
      <c r="V1467" s="148" t="s">
        <v>197</v>
      </c>
      <c r="W1467" s="148">
        <v>104886.86997280249</v>
      </c>
      <c r="X1467" s="149" t="s">
        <v>100</v>
      </c>
      <c r="Y1467" s="148" t="s">
        <v>107</v>
      </c>
      <c r="Z1467" s="148">
        <v>1.45</v>
      </c>
      <c r="AA1467" s="149">
        <v>1</v>
      </c>
      <c r="AB1467" s="148" t="s">
        <v>630</v>
      </c>
      <c r="AC1467" s="148" t="s">
        <v>819</v>
      </c>
      <c r="AD1467" s="149" t="s">
        <v>2065</v>
      </c>
      <c r="AE1467" s="148" t="s">
        <v>350</v>
      </c>
      <c r="AF1467" s="148"/>
      <c r="AG1467" s="149"/>
      <c r="AH1467" s="148"/>
      <c r="AI1467" s="148"/>
      <c r="AJ1467" s="149"/>
      <c r="AK1467" s="148" t="str">
        <f t="shared" si="66"/>
        <v>GFS</v>
      </c>
      <c r="AL1467" s="148" t="str">
        <f t="shared" si="67"/>
        <v>Non- ICB</v>
      </c>
      <c r="AM1467" s="196" t="str">
        <f t="shared" si="68"/>
        <v>GFS/Non- ICB</v>
      </c>
    </row>
    <row r="1468" spans="1:39" x14ac:dyDescent="0.25">
      <c r="A1468" s="195" t="str">
        <f>IF(ISERROR(MATCH(H1468,PriorMonth!H:H,0)),"New","Unresolved")</f>
        <v>New</v>
      </c>
      <c r="B1468" s="148">
        <v>8520</v>
      </c>
      <c r="C1468" s="149" t="s">
        <v>842</v>
      </c>
      <c r="D1468" s="148" t="s">
        <v>19</v>
      </c>
      <c r="E1468" s="148">
        <v>247</v>
      </c>
      <c r="F1468" s="149" t="s">
        <v>198</v>
      </c>
      <c r="G1468" s="148" t="s">
        <v>23</v>
      </c>
      <c r="H1468" s="148">
        <v>85204410000290</v>
      </c>
      <c r="I1468" s="149" t="s">
        <v>59</v>
      </c>
      <c r="J1468" s="148" t="s">
        <v>320</v>
      </c>
      <c r="K1468" s="148">
        <v>42857</v>
      </c>
      <c r="L1468" s="149">
        <v>36</v>
      </c>
      <c r="M1468" s="148" t="s">
        <v>111</v>
      </c>
      <c r="N1468" s="148" t="s">
        <v>42</v>
      </c>
      <c r="O1468" s="149">
        <v>42893</v>
      </c>
      <c r="P1468" s="148" t="s">
        <v>1878</v>
      </c>
      <c r="Q1468" s="148">
        <v>0</v>
      </c>
      <c r="R1468" s="149" t="s">
        <v>33</v>
      </c>
      <c r="S1468" s="148">
        <v>105233.25</v>
      </c>
      <c r="T1468" s="148" t="s">
        <v>197</v>
      </c>
      <c r="U1468" s="149">
        <v>1454.83</v>
      </c>
      <c r="V1468" s="148" t="s">
        <v>197</v>
      </c>
      <c r="W1468" s="148">
        <v>105233.34876453909</v>
      </c>
      <c r="X1468" s="149" t="s">
        <v>100</v>
      </c>
      <c r="Y1468" s="148" t="s">
        <v>114</v>
      </c>
      <c r="Z1468" s="148">
        <v>1.45</v>
      </c>
      <c r="AA1468" s="149">
        <v>1</v>
      </c>
      <c r="AB1468" s="148" t="s">
        <v>630</v>
      </c>
      <c r="AC1468" s="148" t="s">
        <v>915</v>
      </c>
      <c r="AD1468" s="149" t="s">
        <v>1280</v>
      </c>
      <c r="AE1468" s="148" t="s">
        <v>350</v>
      </c>
      <c r="AF1468" s="148"/>
      <c r="AG1468" s="149"/>
      <c r="AH1468" s="148"/>
      <c r="AI1468" s="148"/>
      <c r="AJ1468" s="149"/>
      <c r="AK1468" s="148" t="str">
        <f t="shared" si="66"/>
        <v>GFS</v>
      </c>
      <c r="AL1468" s="148" t="str">
        <f t="shared" si="67"/>
        <v>Non- ICB</v>
      </c>
      <c r="AM1468" s="196" t="str">
        <f t="shared" si="68"/>
        <v>GFS/Non- ICB</v>
      </c>
    </row>
    <row r="1469" spans="1:39" x14ac:dyDescent="0.25">
      <c r="A1469" s="195" t="str">
        <f>IF(ISERROR(MATCH(H1469,PriorMonth!H:H,0)),"New","Unresolved")</f>
        <v>Unresolved</v>
      </c>
      <c r="B1469" s="148">
        <v>8520</v>
      </c>
      <c r="C1469" s="149" t="s">
        <v>842</v>
      </c>
      <c r="D1469" s="148" t="s">
        <v>19</v>
      </c>
      <c r="E1469" s="148">
        <v>199</v>
      </c>
      <c r="F1469" s="149" t="s">
        <v>137</v>
      </c>
      <c r="G1469" s="148" t="s">
        <v>22</v>
      </c>
      <c r="H1469" s="148" t="s">
        <v>1674</v>
      </c>
      <c r="I1469" s="149" t="s">
        <v>54</v>
      </c>
      <c r="J1469" s="148" t="s">
        <v>381</v>
      </c>
      <c r="K1469" s="148">
        <v>42768</v>
      </c>
      <c r="L1469" s="149">
        <v>125</v>
      </c>
      <c r="M1469" s="148" t="s">
        <v>118</v>
      </c>
      <c r="N1469" s="148" t="s">
        <v>41</v>
      </c>
      <c r="O1469" s="149">
        <v>42830</v>
      </c>
      <c r="P1469" s="148" t="s">
        <v>838</v>
      </c>
      <c r="Q1469" s="148">
        <v>63</v>
      </c>
      <c r="R1469" s="149" t="s">
        <v>35</v>
      </c>
      <c r="S1469" s="148">
        <v>104258</v>
      </c>
      <c r="T1469" s="148" t="s">
        <v>197</v>
      </c>
      <c r="U1469" s="149">
        <v>1441.35</v>
      </c>
      <c r="V1469" s="148" t="s">
        <v>197</v>
      </c>
      <c r="W1469" s="148">
        <v>104258.28945084196</v>
      </c>
      <c r="X1469" s="149" t="s">
        <v>100</v>
      </c>
      <c r="Y1469" s="148" t="s">
        <v>114</v>
      </c>
      <c r="Z1469" s="148">
        <v>1.44</v>
      </c>
      <c r="AA1469" s="149">
        <v>1</v>
      </c>
      <c r="AB1469" s="148" t="s">
        <v>630</v>
      </c>
      <c r="AC1469" s="148" t="s">
        <v>484</v>
      </c>
      <c r="AD1469" s="149" t="s">
        <v>363</v>
      </c>
      <c r="AE1469" s="148" t="s">
        <v>350</v>
      </c>
      <c r="AF1469" s="148"/>
      <c r="AG1469" s="149"/>
      <c r="AH1469" s="148"/>
      <c r="AI1469" s="148"/>
      <c r="AJ1469" s="149"/>
      <c r="AK1469" s="148" t="str">
        <f t="shared" si="66"/>
        <v>Non-GFS</v>
      </c>
      <c r="AL1469" s="148" t="str">
        <f t="shared" si="67"/>
        <v>Non- ICB</v>
      </c>
      <c r="AM1469" s="196" t="str">
        <f t="shared" si="68"/>
        <v>Non-GFS/Non- ICB</v>
      </c>
    </row>
    <row r="1470" spans="1:39" x14ac:dyDescent="0.25">
      <c r="A1470" s="195" t="str">
        <f>IF(ISERROR(MATCH(H1470,PriorMonth!H:H,0)),"New","Unresolved")</f>
        <v>Unresolved</v>
      </c>
      <c r="B1470" s="148">
        <v>8520</v>
      </c>
      <c r="C1470" s="149" t="s">
        <v>842</v>
      </c>
      <c r="D1470" s="148" t="s">
        <v>19</v>
      </c>
      <c r="E1470" s="148">
        <v>260</v>
      </c>
      <c r="F1470" s="149" t="s">
        <v>113</v>
      </c>
      <c r="G1470" s="148" t="s">
        <v>23</v>
      </c>
      <c r="H1470" s="148" t="s">
        <v>1589</v>
      </c>
      <c r="I1470" s="149" t="s">
        <v>54</v>
      </c>
      <c r="J1470" s="148" t="s">
        <v>381</v>
      </c>
      <c r="K1470" s="148">
        <v>42768</v>
      </c>
      <c r="L1470" s="149">
        <v>125</v>
      </c>
      <c r="M1470" s="148" t="s">
        <v>127</v>
      </c>
      <c r="N1470" s="148" t="s">
        <v>128</v>
      </c>
      <c r="O1470" s="149">
        <v>42831</v>
      </c>
      <c r="P1470" s="148" t="s">
        <v>838</v>
      </c>
      <c r="Q1470" s="148">
        <v>62</v>
      </c>
      <c r="R1470" s="149" t="s">
        <v>35</v>
      </c>
      <c r="S1470" s="148">
        <v>103451</v>
      </c>
      <c r="T1470" s="148" t="s">
        <v>197</v>
      </c>
      <c r="U1470" s="149">
        <v>1430.19</v>
      </c>
      <c r="V1470" s="148" t="s">
        <v>197</v>
      </c>
      <c r="W1470" s="148">
        <v>103451.0444997396</v>
      </c>
      <c r="X1470" s="149" t="s">
        <v>100</v>
      </c>
      <c r="Y1470" s="148" t="s">
        <v>114</v>
      </c>
      <c r="Z1470" s="148">
        <v>1.43</v>
      </c>
      <c r="AA1470" s="149">
        <v>1</v>
      </c>
      <c r="AB1470" s="148" t="s">
        <v>630</v>
      </c>
      <c r="AC1470" s="148" t="s">
        <v>681</v>
      </c>
      <c r="AD1470" s="149" t="s">
        <v>354</v>
      </c>
      <c r="AE1470" s="148" t="s">
        <v>350</v>
      </c>
      <c r="AF1470" s="148"/>
      <c r="AG1470" s="149"/>
      <c r="AH1470" s="148"/>
      <c r="AI1470" s="148"/>
      <c r="AJ1470" s="149"/>
      <c r="AK1470" s="148" t="str">
        <f t="shared" si="66"/>
        <v>Non-GFS</v>
      </c>
      <c r="AL1470" s="148" t="str">
        <f t="shared" si="67"/>
        <v>Non- ICB</v>
      </c>
      <c r="AM1470" s="196" t="str">
        <f t="shared" si="68"/>
        <v>Non-GFS/Non- ICB</v>
      </c>
    </row>
    <row r="1471" spans="1:39" x14ac:dyDescent="0.25">
      <c r="A1471" s="195" t="str">
        <f>IF(ISERROR(MATCH(H1471,PriorMonth!H:H,0)),"New","Unresolved")</f>
        <v>Unresolved</v>
      </c>
      <c r="B1471" s="148">
        <v>8520</v>
      </c>
      <c r="C1471" s="149" t="s">
        <v>842</v>
      </c>
      <c r="D1471" s="148" t="s">
        <v>19</v>
      </c>
      <c r="E1471" s="148">
        <v>199</v>
      </c>
      <c r="F1471" s="149" t="s">
        <v>137</v>
      </c>
      <c r="G1471" s="148" t="s">
        <v>22</v>
      </c>
      <c r="H1471" s="148" t="s">
        <v>1709</v>
      </c>
      <c r="I1471" s="149" t="s">
        <v>54</v>
      </c>
      <c r="J1471" s="148" t="s">
        <v>381</v>
      </c>
      <c r="K1471" s="148">
        <v>42768</v>
      </c>
      <c r="L1471" s="149">
        <v>125</v>
      </c>
      <c r="M1471" s="148" t="s">
        <v>118</v>
      </c>
      <c r="N1471" s="148" t="s">
        <v>41</v>
      </c>
      <c r="O1471" s="149">
        <v>42830</v>
      </c>
      <c r="P1471" s="148" t="s">
        <v>838</v>
      </c>
      <c r="Q1471" s="148">
        <v>63</v>
      </c>
      <c r="R1471" s="149" t="s">
        <v>35</v>
      </c>
      <c r="S1471" s="148">
        <v>103475</v>
      </c>
      <c r="T1471" s="148" t="s">
        <v>197</v>
      </c>
      <c r="U1471" s="149">
        <v>1430.52</v>
      </c>
      <c r="V1471" s="148" t="s">
        <v>197</v>
      </c>
      <c r="W1471" s="148">
        <v>103474.91464614317</v>
      </c>
      <c r="X1471" s="149" t="s">
        <v>100</v>
      </c>
      <c r="Y1471" s="148" t="s">
        <v>114</v>
      </c>
      <c r="Z1471" s="148">
        <v>1.43</v>
      </c>
      <c r="AA1471" s="149">
        <v>1</v>
      </c>
      <c r="AB1471" s="148" t="s">
        <v>630</v>
      </c>
      <c r="AC1471" s="148" t="s">
        <v>484</v>
      </c>
      <c r="AD1471" s="149" t="s">
        <v>363</v>
      </c>
      <c r="AE1471" s="148" t="s">
        <v>350</v>
      </c>
      <c r="AF1471" s="148"/>
      <c r="AG1471" s="149"/>
      <c r="AH1471" s="148"/>
      <c r="AI1471" s="148"/>
      <c r="AJ1471" s="149"/>
      <c r="AK1471" s="148" t="str">
        <f t="shared" si="66"/>
        <v>Non-GFS</v>
      </c>
      <c r="AL1471" s="148" t="str">
        <f t="shared" si="67"/>
        <v>Non- ICB</v>
      </c>
      <c r="AM1471" s="196" t="str">
        <f t="shared" si="68"/>
        <v>Non-GFS/Non- ICB</v>
      </c>
    </row>
    <row r="1472" spans="1:39" x14ac:dyDescent="0.25">
      <c r="A1472" s="195" t="str">
        <f>IF(ISERROR(MATCH(H1472,PriorMonth!H:H,0)),"New","Unresolved")</f>
        <v>Unresolved</v>
      </c>
      <c r="B1472" s="148">
        <v>132</v>
      </c>
      <c r="C1472" s="149" t="s">
        <v>233</v>
      </c>
      <c r="D1472" s="148" t="s">
        <v>22</v>
      </c>
      <c r="E1472" s="148">
        <v>199</v>
      </c>
      <c r="F1472" s="149" t="s">
        <v>137</v>
      </c>
      <c r="G1472" s="148" t="s">
        <v>22</v>
      </c>
      <c r="H1472" s="148">
        <v>1320130002422</v>
      </c>
      <c r="I1472" s="149" t="s">
        <v>54</v>
      </c>
      <c r="J1472" s="148" t="s">
        <v>330</v>
      </c>
      <c r="K1472" s="148">
        <v>42640</v>
      </c>
      <c r="L1472" s="149">
        <v>253</v>
      </c>
      <c r="M1472" s="148" t="s">
        <v>118</v>
      </c>
      <c r="N1472" s="148" t="s">
        <v>41</v>
      </c>
      <c r="O1472" s="149">
        <v>42709</v>
      </c>
      <c r="P1472" s="148" t="s">
        <v>651</v>
      </c>
      <c r="Q1472" s="148">
        <v>184</v>
      </c>
      <c r="R1472" s="149" t="s">
        <v>37</v>
      </c>
      <c r="S1472" s="148">
        <v>1604.44</v>
      </c>
      <c r="T1472" s="148" t="s">
        <v>248</v>
      </c>
      <c r="U1472" s="149">
        <v>1429.85</v>
      </c>
      <c r="V1472" s="148" t="s">
        <v>248</v>
      </c>
      <c r="W1472" s="148">
        <v>1604.4346288126992</v>
      </c>
      <c r="X1472" s="149" t="s">
        <v>100</v>
      </c>
      <c r="Y1472" s="148" t="s">
        <v>107</v>
      </c>
      <c r="Z1472" s="148">
        <v>1.43</v>
      </c>
      <c r="AA1472" s="149">
        <v>1</v>
      </c>
      <c r="AB1472" s="148" t="s">
        <v>629</v>
      </c>
      <c r="AC1472" s="148" t="s">
        <v>513</v>
      </c>
      <c r="AD1472" s="149" t="s">
        <v>480</v>
      </c>
      <c r="AE1472" s="148" t="s">
        <v>349</v>
      </c>
      <c r="AF1472" s="148"/>
      <c r="AG1472" s="149"/>
      <c r="AH1472" s="148"/>
      <c r="AI1472" s="148"/>
      <c r="AJ1472" s="149"/>
      <c r="AK1472" s="148" t="str">
        <f t="shared" si="66"/>
        <v>GFS</v>
      </c>
      <c r="AL1472" s="148" t="str">
        <f t="shared" si="67"/>
        <v>Non- ICB</v>
      </c>
      <c r="AM1472" s="196" t="str">
        <f t="shared" si="68"/>
        <v>GFS/Non- ICB</v>
      </c>
    </row>
    <row r="1473" spans="1:39" x14ac:dyDescent="0.25">
      <c r="A1473" s="195" t="str">
        <f>IF(ISERROR(MATCH(H1473,PriorMonth!H:H,0)),"New","Unresolved")</f>
        <v>Unresolved</v>
      </c>
      <c r="B1473" s="148">
        <v>8520</v>
      </c>
      <c r="C1473" s="149" t="s">
        <v>842</v>
      </c>
      <c r="D1473" s="148" t="s">
        <v>19</v>
      </c>
      <c r="E1473" s="148">
        <v>199</v>
      </c>
      <c r="F1473" s="149" t="s">
        <v>137</v>
      </c>
      <c r="G1473" s="148" t="s">
        <v>22</v>
      </c>
      <c r="H1473" s="148">
        <v>85200410040801</v>
      </c>
      <c r="I1473" s="149" t="s">
        <v>54</v>
      </c>
      <c r="J1473" s="148" t="s">
        <v>575</v>
      </c>
      <c r="K1473" s="148">
        <v>42676</v>
      </c>
      <c r="L1473" s="149">
        <v>217</v>
      </c>
      <c r="M1473" s="148" t="s">
        <v>111</v>
      </c>
      <c r="N1473" s="148" t="s">
        <v>42</v>
      </c>
      <c r="O1473" s="149">
        <v>42733</v>
      </c>
      <c r="P1473" s="148" t="s">
        <v>651</v>
      </c>
      <c r="Q1473" s="148">
        <v>160</v>
      </c>
      <c r="R1473" s="149" t="s">
        <v>39</v>
      </c>
      <c r="S1473" s="148">
        <v>102400</v>
      </c>
      <c r="T1473" s="148" t="s">
        <v>197</v>
      </c>
      <c r="U1473" s="149">
        <v>1415.66</v>
      </c>
      <c r="V1473" s="148" t="s">
        <v>197</v>
      </c>
      <c r="W1473" s="148">
        <v>102400.03472021296</v>
      </c>
      <c r="X1473" s="149" t="s">
        <v>100</v>
      </c>
      <c r="Y1473" s="148" t="s">
        <v>114</v>
      </c>
      <c r="Z1473" s="148">
        <v>1.42</v>
      </c>
      <c r="AA1473" s="149">
        <v>1</v>
      </c>
      <c r="AB1473" s="148" t="s">
        <v>630</v>
      </c>
      <c r="AC1473" s="148" t="s">
        <v>484</v>
      </c>
      <c r="AD1473" s="149" t="s">
        <v>396</v>
      </c>
      <c r="AE1473" s="148" t="s">
        <v>350</v>
      </c>
      <c r="AF1473" s="148"/>
      <c r="AG1473" s="149"/>
      <c r="AH1473" s="148"/>
      <c r="AI1473" s="148"/>
      <c r="AJ1473" s="149"/>
      <c r="AK1473" s="148" t="str">
        <f t="shared" si="66"/>
        <v>GFS</v>
      </c>
      <c r="AL1473" s="148" t="str">
        <f t="shared" si="67"/>
        <v>Non- ICB</v>
      </c>
      <c r="AM1473" s="196" t="str">
        <f t="shared" si="68"/>
        <v>GFS/Non- ICB</v>
      </c>
    </row>
    <row r="1474" spans="1:39" x14ac:dyDescent="0.25">
      <c r="A1474" s="195" t="str">
        <f>IF(ISERROR(MATCH(H1474,PriorMonth!H:H,0)),"New","Unresolved")</f>
        <v>New</v>
      </c>
      <c r="B1474" s="148">
        <v>413</v>
      </c>
      <c r="C1474" s="149" t="s">
        <v>136</v>
      </c>
      <c r="D1474" s="148" t="s">
        <v>13</v>
      </c>
      <c r="E1474" s="148">
        <v>8205</v>
      </c>
      <c r="F1474" s="149" t="s">
        <v>130</v>
      </c>
      <c r="G1474" s="148" t="s">
        <v>14</v>
      </c>
      <c r="H1474" s="148">
        <v>4130130017426</v>
      </c>
      <c r="I1474" s="149" t="s">
        <v>537</v>
      </c>
      <c r="J1474" s="148" t="s">
        <v>150</v>
      </c>
      <c r="K1474" s="148">
        <v>42849</v>
      </c>
      <c r="L1474" s="149">
        <v>44</v>
      </c>
      <c r="M1474" s="148" t="s">
        <v>127</v>
      </c>
      <c r="N1474" s="148" t="s">
        <v>128</v>
      </c>
      <c r="O1474" s="149">
        <v>42892</v>
      </c>
      <c r="P1474" s="148" t="s">
        <v>1878</v>
      </c>
      <c r="Q1474" s="148">
        <v>1</v>
      </c>
      <c r="R1474" s="149" t="s">
        <v>33</v>
      </c>
      <c r="S1474" s="148">
        <v>1397.4</v>
      </c>
      <c r="T1474" s="148" t="s">
        <v>100</v>
      </c>
      <c r="U1474" s="149">
        <v>1397.4</v>
      </c>
      <c r="V1474" s="148" t="s">
        <v>100</v>
      </c>
      <c r="W1474" s="148">
        <v>1397.4</v>
      </c>
      <c r="X1474" s="149" t="s">
        <v>100</v>
      </c>
      <c r="Y1474" s="148" t="s">
        <v>114</v>
      </c>
      <c r="Z1474" s="148">
        <v>1.4</v>
      </c>
      <c r="AA1474" s="149">
        <v>1</v>
      </c>
      <c r="AB1474" s="148" t="s">
        <v>629</v>
      </c>
      <c r="AC1474" s="148" t="s">
        <v>762</v>
      </c>
      <c r="AD1474" s="149" t="s">
        <v>1491</v>
      </c>
      <c r="AE1474" s="148" t="s">
        <v>349</v>
      </c>
      <c r="AF1474" s="148"/>
      <c r="AG1474" s="149"/>
      <c r="AH1474" s="148"/>
      <c r="AI1474" s="148"/>
      <c r="AJ1474" s="149"/>
      <c r="AK1474" s="148" t="str">
        <f t="shared" ref="AK1474:AK1537" si="69">IF(TEXT(B1474,0)=LEFT(H1474,LEN(B1474)),"GFS","Non-GFS")</f>
        <v>GFS</v>
      </c>
      <c r="AL1474" s="148" t="str">
        <f t="shared" ref="AL1474:AL1537" si="70">IF(AND(AK1474="GFS",MID(H1474,LEN(B1474)+3,1)="2"),"ICB","Non- ICB")</f>
        <v>Non- ICB</v>
      </c>
      <c r="AM1474" s="196" t="str">
        <f t="shared" ref="AM1474:AM1537" si="71">AK1474&amp;"/"&amp;AL1474</f>
        <v>GFS/Non- ICB</v>
      </c>
    </row>
    <row r="1475" spans="1:39" x14ac:dyDescent="0.25">
      <c r="A1475" s="195" t="str">
        <f>IF(ISERROR(MATCH(H1475,PriorMonth!H:H,0)),"New","Unresolved")</f>
        <v>New</v>
      </c>
      <c r="B1475" s="148">
        <v>1750</v>
      </c>
      <c r="C1475" s="149" t="s">
        <v>159</v>
      </c>
      <c r="D1475" s="148" t="s">
        <v>18</v>
      </c>
      <c r="E1475" s="148">
        <v>693</v>
      </c>
      <c r="F1475" s="149" t="s">
        <v>177</v>
      </c>
      <c r="G1475" s="148" t="s">
        <v>16</v>
      </c>
      <c r="H1475" s="148">
        <v>17500110094116</v>
      </c>
      <c r="I1475" s="149" t="s">
        <v>56</v>
      </c>
      <c r="J1475" s="148" t="s">
        <v>2126</v>
      </c>
      <c r="K1475" s="148">
        <v>42829</v>
      </c>
      <c r="L1475" s="149">
        <v>64</v>
      </c>
      <c r="M1475" s="148" t="s">
        <v>111</v>
      </c>
      <c r="N1475" s="148" t="s">
        <v>42</v>
      </c>
      <c r="O1475" s="149">
        <v>42891</v>
      </c>
      <c r="P1475" s="148" t="s">
        <v>1878</v>
      </c>
      <c r="Q1475" s="148">
        <v>2</v>
      </c>
      <c r="R1475" s="149" t="s">
        <v>33</v>
      </c>
      <c r="S1475" s="148">
        <v>1395</v>
      </c>
      <c r="T1475" s="148" t="s">
        <v>100</v>
      </c>
      <c r="U1475" s="149">
        <v>1395</v>
      </c>
      <c r="V1475" s="148" t="s">
        <v>100</v>
      </c>
      <c r="W1475" s="148">
        <v>1395</v>
      </c>
      <c r="X1475" s="149" t="s">
        <v>100</v>
      </c>
      <c r="Y1475" s="148" t="s">
        <v>114</v>
      </c>
      <c r="Z1475" s="148">
        <v>1.4</v>
      </c>
      <c r="AA1475" s="149">
        <v>1</v>
      </c>
      <c r="AB1475" s="148" t="s">
        <v>629</v>
      </c>
      <c r="AC1475" s="148" t="s">
        <v>431</v>
      </c>
      <c r="AD1475" s="149" t="s">
        <v>469</v>
      </c>
      <c r="AE1475" s="148" t="s">
        <v>349</v>
      </c>
      <c r="AF1475" s="148"/>
      <c r="AG1475" s="149"/>
      <c r="AH1475" s="148"/>
      <c r="AI1475" s="148"/>
      <c r="AJ1475" s="149"/>
      <c r="AK1475" s="148" t="str">
        <f t="shared" si="69"/>
        <v>GFS</v>
      </c>
      <c r="AL1475" s="148" t="str">
        <f t="shared" si="70"/>
        <v>Non- ICB</v>
      </c>
      <c r="AM1475" s="196" t="str">
        <f t="shared" si="71"/>
        <v>GFS/Non- ICB</v>
      </c>
    </row>
    <row r="1476" spans="1:39" x14ac:dyDescent="0.25">
      <c r="A1476" s="195" t="str">
        <f>IF(ISERROR(MATCH(H1476,PriorMonth!H:H,0)),"New","Unresolved")</f>
        <v>New</v>
      </c>
      <c r="B1476" s="148">
        <v>95</v>
      </c>
      <c r="C1476" s="149" t="s">
        <v>153</v>
      </c>
      <c r="D1476" s="148" t="s">
        <v>17</v>
      </c>
      <c r="E1476" s="148">
        <v>795</v>
      </c>
      <c r="F1476" s="149" t="s">
        <v>264</v>
      </c>
      <c r="G1476" s="148" t="s">
        <v>14</v>
      </c>
      <c r="H1476" s="148">
        <v>950110011569</v>
      </c>
      <c r="I1476" s="149" t="s">
        <v>58</v>
      </c>
      <c r="J1476" s="148" t="s">
        <v>195</v>
      </c>
      <c r="K1476" s="148">
        <v>42824</v>
      </c>
      <c r="L1476" s="149">
        <v>69</v>
      </c>
      <c r="M1476" s="148" t="s">
        <v>111</v>
      </c>
      <c r="N1476" s="148" t="s">
        <v>42</v>
      </c>
      <c r="O1476" s="149">
        <v>42893</v>
      </c>
      <c r="P1476" s="148" t="s">
        <v>1878</v>
      </c>
      <c r="Q1476" s="148">
        <v>0</v>
      </c>
      <c r="R1476" s="149" t="s">
        <v>33</v>
      </c>
      <c r="S1476" s="148">
        <v>1399.78</v>
      </c>
      <c r="T1476" s="148" t="s">
        <v>100</v>
      </c>
      <c r="U1476" s="149">
        <v>1399.78</v>
      </c>
      <c r="V1476" s="148" t="s">
        <v>100</v>
      </c>
      <c r="W1476" s="148">
        <v>1399.78</v>
      </c>
      <c r="X1476" s="149" t="s">
        <v>100</v>
      </c>
      <c r="Y1476" s="148" t="s">
        <v>114</v>
      </c>
      <c r="Z1476" s="148">
        <v>1.4</v>
      </c>
      <c r="AA1476" s="149">
        <v>1</v>
      </c>
      <c r="AB1476" s="148" t="s">
        <v>629</v>
      </c>
      <c r="AC1476" s="148" t="s">
        <v>426</v>
      </c>
      <c r="AD1476" s="149" t="s">
        <v>2741</v>
      </c>
      <c r="AE1476" s="148" t="s">
        <v>349</v>
      </c>
      <c r="AF1476" s="148"/>
      <c r="AG1476" s="149"/>
      <c r="AH1476" s="148"/>
      <c r="AI1476" s="148"/>
      <c r="AJ1476" s="149"/>
      <c r="AK1476" s="148" t="str">
        <f t="shared" si="69"/>
        <v>GFS</v>
      </c>
      <c r="AL1476" s="148" t="str">
        <f t="shared" si="70"/>
        <v>Non- ICB</v>
      </c>
      <c r="AM1476" s="196" t="str">
        <f t="shared" si="71"/>
        <v>GFS/Non- ICB</v>
      </c>
    </row>
    <row r="1477" spans="1:39" x14ac:dyDescent="0.25">
      <c r="A1477" s="195" t="str">
        <f>IF(ISERROR(MATCH(H1477,PriorMonth!H:H,0)),"New","Unresolved")</f>
        <v>Unresolved</v>
      </c>
      <c r="B1477" s="148">
        <v>8520</v>
      </c>
      <c r="C1477" s="149" t="s">
        <v>842</v>
      </c>
      <c r="D1477" s="148" t="s">
        <v>19</v>
      </c>
      <c r="E1477" s="148">
        <v>260</v>
      </c>
      <c r="F1477" s="149" t="s">
        <v>113</v>
      </c>
      <c r="G1477" s="148" t="s">
        <v>23</v>
      </c>
      <c r="H1477" s="148" t="s">
        <v>1575</v>
      </c>
      <c r="I1477" s="149" t="s">
        <v>54</v>
      </c>
      <c r="J1477" s="148" t="s">
        <v>381</v>
      </c>
      <c r="K1477" s="148">
        <v>42768</v>
      </c>
      <c r="L1477" s="149">
        <v>125</v>
      </c>
      <c r="M1477" s="148" t="s">
        <v>127</v>
      </c>
      <c r="N1477" s="148" t="s">
        <v>128</v>
      </c>
      <c r="O1477" s="149">
        <v>42831</v>
      </c>
      <c r="P1477" s="148" t="s">
        <v>838</v>
      </c>
      <c r="Q1477" s="148">
        <v>62</v>
      </c>
      <c r="R1477" s="149" t="s">
        <v>35</v>
      </c>
      <c r="S1477" s="148">
        <v>100272</v>
      </c>
      <c r="T1477" s="148" t="s">
        <v>197</v>
      </c>
      <c r="U1477" s="149">
        <v>1386.24</v>
      </c>
      <c r="V1477" s="148" t="s">
        <v>197</v>
      </c>
      <c r="W1477" s="148">
        <v>100271.97500144667</v>
      </c>
      <c r="X1477" s="149" t="s">
        <v>100</v>
      </c>
      <c r="Y1477" s="148" t="s">
        <v>114</v>
      </c>
      <c r="Z1477" s="148">
        <v>1.39</v>
      </c>
      <c r="AA1477" s="149">
        <v>1</v>
      </c>
      <c r="AB1477" s="148" t="s">
        <v>630</v>
      </c>
      <c r="AC1477" s="148" t="s">
        <v>681</v>
      </c>
      <c r="AD1477" s="149" t="s">
        <v>354</v>
      </c>
      <c r="AE1477" s="148" t="s">
        <v>350</v>
      </c>
      <c r="AF1477" s="148"/>
      <c r="AG1477" s="149"/>
      <c r="AH1477" s="148"/>
      <c r="AI1477" s="148"/>
      <c r="AJ1477" s="149"/>
      <c r="AK1477" s="148" t="str">
        <f t="shared" si="69"/>
        <v>Non-GFS</v>
      </c>
      <c r="AL1477" s="148" t="str">
        <f t="shared" si="70"/>
        <v>Non- ICB</v>
      </c>
      <c r="AM1477" s="196" t="str">
        <f t="shared" si="71"/>
        <v>Non-GFS/Non- ICB</v>
      </c>
    </row>
    <row r="1478" spans="1:39" x14ac:dyDescent="0.25">
      <c r="A1478" s="195" t="str">
        <f>IF(ISERROR(MATCH(H1478,PriorMonth!H:H,0)),"New","Unresolved")</f>
        <v>Unresolved</v>
      </c>
      <c r="B1478" s="148">
        <v>8520</v>
      </c>
      <c r="C1478" s="149" t="s">
        <v>842</v>
      </c>
      <c r="D1478" s="148" t="s">
        <v>19</v>
      </c>
      <c r="E1478" s="148">
        <v>199</v>
      </c>
      <c r="F1478" s="149" t="s">
        <v>137</v>
      </c>
      <c r="G1478" s="148" t="s">
        <v>22</v>
      </c>
      <c r="H1478" s="148">
        <v>85200410041815</v>
      </c>
      <c r="I1478" s="149" t="s">
        <v>54</v>
      </c>
      <c r="J1478" s="148" t="s">
        <v>575</v>
      </c>
      <c r="K1478" s="148">
        <v>42704</v>
      </c>
      <c r="L1478" s="149">
        <v>189</v>
      </c>
      <c r="M1478" s="148" t="s">
        <v>111</v>
      </c>
      <c r="N1478" s="148" t="s">
        <v>42</v>
      </c>
      <c r="O1478" s="149">
        <v>42776</v>
      </c>
      <c r="P1478" s="148" t="s">
        <v>838</v>
      </c>
      <c r="Q1478" s="148">
        <v>117</v>
      </c>
      <c r="R1478" s="149" t="s">
        <v>36</v>
      </c>
      <c r="S1478" s="148">
        <v>100800</v>
      </c>
      <c r="T1478" s="148" t="s">
        <v>197</v>
      </c>
      <c r="U1478" s="149">
        <v>1393.54</v>
      </c>
      <c r="V1478" s="148" t="s">
        <v>197</v>
      </c>
      <c r="W1478" s="148">
        <v>100800.01157340432</v>
      </c>
      <c r="X1478" s="149" t="s">
        <v>100</v>
      </c>
      <c r="Y1478" s="148" t="s">
        <v>114</v>
      </c>
      <c r="Z1478" s="148">
        <v>1.39</v>
      </c>
      <c r="AA1478" s="149">
        <v>1</v>
      </c>
      <c r="AB1478" s="148" t="s">
        <v>630</v>
      </c>
      <c r="AC1478" s="148" t="s">
        <v>484</v>
      </c>
      <c r="AD1478" s="149" t="s">
        <v>396</v>
      </c>
      <c r="AE1478" s="148" t="s">
        <v>350</v>
      </c>
      <c r="AF1478" s="148"/>
      <c r="AG1478" s="149"/>
      <c r="AH1478" s="148"/>
      <c r="AI1478" s="148"/>
      <c r="AJ1478" s="149"/>
      <c r="AK1478" s="148" t="str">
        <f t="shared" si="69"/>
        <v>GFS</v>
      </c>
      <c r="AL1478" s="148" t="str">
        <f t="shared" si="70"/>
        <v>Non- ICB</v>
      </c>
      <c r="AM1478" s="196" t="str">
        <f t="shared" si="71"/>
        <v>GFS/Non- ICB</v>
      </c>
    </row>
    <row r="1479" spans="1:39" x14ac:dyDescent="0.25">
      <c r="A1479" s="195" t="str">
        <f>IF(ISERROR(MATCH(H1479,PriorMonth!H:H,0)),"New","Unresolved")</f>
        <v>Unresolved</v>
      </c>
      <c r="B1479" s="148">
        <v>8520</v>
      </c>
      <c r="C1479" s="149" t="s">
        <v>842</v>
      </c>
      <c r="D1479" s="148" t="s">
        <v>19</v>
      </c>
      <c r="E1479" s="148">
        <v>199</v>
      </c>
      <c r="F1479" s="149" t="s">
        <v>137</v>
      </c>
      <c r="G1479" s="148" t="s">
        <v>22</v>
      </c>
      <c r="H1479" s="148">
        <v>85200410041816</v>
      </c>
      <c r="I1479" s="149" t="s">
        <v>54</v>
      </c>
      <c r="J1479" s="148" t="s">
        <v>575</v>
      </c>
      <c r="K1479" s="148">
        <v>42704</v>
      </c>
      <c r="L1479" s="149">
        <v>189</v>
      </c>
      <c r="M1479" s="148" t="s">
        <v>111</v>
      </c>
      <c r="N1479" s="148" t="s">
        <v>42</v>
      </c>
      <c r="O1479" s="149">
        <v>42776</v>
      </c>
      <c r="P1479" s="148" t="s">
        <v>838</v>
      </c>
      <c r="Q1479" s="148">
        <v>117</v>
      </c>
      <c r="R1479" s="149" t="s">
        <v>36</v>
      </c>
      <c r="S1479" s="148">
        <v>100800</v>
      </c>
      <c r="T1479" s="148" t="s">
        <v>197</v>
      </c>
      <c r="U1479" s="149">
        <v>1393.54</v>
      </c>
      <c r="V1479" s="148" t="s">
        <v>197</v>
      </c>
      <c r="W1479" s="148">
        <v>100800.01157340432</v>
      </c>
      <c r="X1479" s="149" t="s">
        <v>100</v>
      </c>
      <c r="Y1479" s="148" t="s">
        <v>114</v>
      </c>
      <c r="Z1479" s="148">
        <v>1.39</v>
      </c>
      <c r="AA1479" s="149">
        <v>1</v>
      </c>
      <c r="AB1479" s="148" t="s">
        <v>630</v>
      </c>
      <c r="AC1479" s="148" t="s">
        <v>484</v>
      </c>
      <c r="AD1479" s="149" t="s">
        <v>396</v>
      </c>
      <c r="AE1479" s="148" t="s">
        <v>350</v>
      </c>
      <c r="AF1479" s="148"/>
      <c r="AG1479" s="149"/>
      <c r="AH1479" s="148"/>
      <c r="AI1479" s="148"/>
      <c r="AJ1479" s="149"/>
      <c r="AK1479" s="148" t="str">
        <f t="shared" si="69"/>
        <v>GFS</v>
      </c>
      <c r="AL1479" s="148" t="str">
        <f t="shared" si="70"/>
        <v>Non- ICB</v>
      </c>
      <c r="AM1479" s="196" t="str">
        <f t="shared" si="71"/>
        <v>GFS/Non- ICB</v>
      </c>
    </row>
    <row r="1480" spans="1:39" x14ac:dyDescent="0.25">
      <c r="A1480" s="195" t="str">
        <f>IF(ISERROR(MATCH(H1480,PriorMonth!H:H,0)),"New","Unresolved")</f>
        <v>Unresolved</v>
      </c>
      <c r="B1480" s="148">
        <v>8520</v>
      </c>
      <c r="C1480" s="149" t="s">
        <v>842</v>
      </c>
      <c r="D1480" s="148" t="s">
        <v>19</v>
      </c>
      <c r="E1480" s="148">
        <v>199</v>
      </c>
      <c r="F1480" s="149" t="s">
        <v>137</v>
      </c>
      <c r="G1480" s="148" t="s">
        <v>22</v>
      </c>
      <c r="H1480" s="148">
        <v>85200410041817</v>
      </c>
      <c r="I1480" s="149" t="s">
        <v>54</v>
      </c>
      <c r="J1480" s="148" t="s">
        <v>575</v>
      </c>
      <c r="K1480" s="148">
        <v>42704</v>
      </c>
      <c r="L1480" s="149">
        <v>189</v>
      </c>
      <c r="M1480" s="148" t="s">
        <v>111</v>
      </c>
      <c r="N1480" s="148" t="s">
        <v>42</v>
      </c>
      <c r="O1480" s="149">
        <v>42776</v>
      </c>
      <c r="P1480" s="148" t="s">
        <v>838</v>
      </c>
      <c r="Q1480" s="148">
        <v>117</v>
      </c>
      <c r="R1480" s="149" t="s">
        <v>36</v>
      </c>
      <c r="S1480" s="148">
        <v>100800</v>
      </c>
      <c r="T1480" s="148" t="s">
        <v>197</v>
      </c>
      <c r="U1480" s="149">
        <v>1393.54</v>
      </c>
      <c r="V1480" s="148" t="s">
        <v>197</v>
      </c>
      <c r="W1480" s="148">
        <v>100800.01157340432</v>
      </c>
      <c r="X1480" s="149" t="s">
        <v>100</v>
      </c>
      <c r="Y1480" s="148" t="s">
        <v>114</v>
      </c>
      <c r="Z1480" s="148">
        <v>1.39</v>
      </c>
      <c r="AA1480" s="149">
        <v>1</v>
      </c>
      <c r="AB1480" s="148" t="s">
        <v>630</v>
      </c>
      <c r="AC1480" s="148" t="s">
        <v>484</v>
      </c>
      <c r="AD1480" s="149" t="s">
        <v>396</v>
      </c>
      <c r="AE1480" s="148" t="s">
        <v>350</v>
      </c>
      <c r="AF1480" s="148"/>
      <c r="AG1480" s="149"/>
      <c r="AH1480" s="148"/>
      <c r="AI1480" s="148"/>
      <c r="AJ1480" s="149"/>
      <c r="AK1480" s="148" t="str">
        <f t="shared" si="69"/>
        <v>GFS</v>
      </c>
      <c r="AL1480" s="148" t="str">
        <f t="shared" si="70"/>
        <v>Non- ICB</v>
      </c>
      <c r="AM1480" s="196" t="str">
        <f t="shared" si="71"/>
        <v>GFS/Non- ICB</v>
      </c>
    </row>
    <row r="1481" spans="1:39" x14ac:dyDescent="0.25">
      <c r="A1481" s="195" t="str">
        <f>IF(ISERROR(MATCH(H1481,PriorMonth!H:H,0)),"New","Unresolved")</f>
        <v>Unresolved</v>
      </c>
      <c r="B1481" s="148">
        <v>8520</v>
      </c>
      <c r="C1481" s="149" t="s">
        <v>842</v>
      </c>
      <c r="D1481" s="148" t="s">
        <v>19</v>
      </c>
      <c r="E1481" s="148">
        <v>199</v>
      </c>
      <c r="F1481" s="149" t="s">
        <v>137</v>
      </c>
      <c r="G1481" s="148" t="s">
        <v>22</v>
      </c>
      <c r="H1481" s="148">
        <v>85200410041818</v>
      </c>
      <c r="I1481" s="149" t="s">
        <v>54</v>
      </c>
      <c r="J1481" s="148" t="s">
        <v>575</v>
      </c>
      <c r="K1481" s="148">
        <v>42704</v>
      </c>
      <c r="L1481" s="149">
        <v>189</v>
      </c>
      <c r="M1481" s="148" t="s">
        <v>111</v>
      </c>
      <c r="N1481" s="148" t="s">
        <v>42</v>
      </c>
      <c r="O1481" s="149">
        <v>42776</v>
      </c>
      <c r="P1481" s="148" t="s">
        <v>838</v>
      </c>
      <c r="Q1481" s="148">
        <v>117</v>
      </c>
      <c r="R1481" s="149" t="s">
        <v>36</v>
      </c>
      <c r="S1481" s="148">
        <v>100800</v>
      </c>
      <c r="T1481" s="148" t="s">
        <v>197</v>
      </c>
      <c r="U1481" s="149">
        <v>1393.54</v>
      </c>
      <c r="V1481" s="148" t="s">
        <v>197</v>
      </c>
      <c r="W1481" s="148">
        <v>100800.01157340432</v>
      </c>
      <c r="X1481" s="149" t="s">
        <v>100</v>
      </c>
      <c r="Y1481" s="148" t="s">
        <v>114</v>
      </c>
      <c r="Z1481" s="148">
        <v>1.39</v>
      </c>
      <c r="AA1481" s="149">
        <v>1</v>
      </c>
      <c r="AB1481" s="148" t="s">
        <v>630</v>
      </c>
      <c r="AC1481" s="148" t="s">
        <v>484</v>
      </c>
      <c r="AD1481" s="149" t="s">
        <v>396</v>
      </c>
      <c r="AE1481" s="148" t="s">
        <v>350</v>
      </c>
      <c r="AF1481" s="148"/>
      <c r="AG1481" s="149"/>
      <c r="AH1481" s="148"/>
      <c r="AI1481" s="148"/>
      <c r="AJ1481" s="149"/>
      <c r="AK1481" s="148" t="str">
        <f t="shared" si="69"/>
        <v>GFS</v>
      </c>
      <c r="AL1481" s="148" t="str">
        <f t="shared" si="70"/>
        <v>Non- ICB</v>
      </c>
      <c r="AM1481" s="196" t="str">
        <f t="shared" si="71"/>
        <v>GFS/Non- ICB</v>
      </c>
    </row>
    <row r="1482" spans="1:39" x14ac:dyDescent="0.25">
      <c r="A1482" s="195" t="str">
        <f>IF(ISERROR(MATCH(H1482,PriorMonth!H:H,0)),"New","Unresolved")</f>
        <v>Unresolved</v>
      </c>
      <c r="B1482" s="148">
        <v>8520</v>
      </c>
      <c r="C1482" s="149" t="s">
        <v>842</v>
      </c>
      <c r="D1482" s="148" t="s">
        <v>19</v>
      </c>
      <c r="E1482" s="148">
        <v>199</v>
      </c>
      <c r="F1482" s="149" t="s">
        <v>137</v>
      </c>
      <c r="G1482" s="148" t="s">
        <v>22</v>
      </c>
      <c r="H1482" s="148">
        <v>85200410040799</v>
      </c>
      <c r="I1482" s="149" t="s">
        <v>54</v>
      </c>
      <c r="J1482" s="148" t="s">
        <v>575</v>
      </c>
      <c r="K1482" s="148">
        <v>42676</v>
      </c>
      <c r="L1482" s="149">
        <v>217</v>
      </c>
      <c r="M1482" s="148" t="s">
        <v>111</v>
      </c>
      <c r="N1482" s="148" t="s">
        <v>42</v>
      </c>
      <c r="O1482" s="149">
        <v>42733</v>
      </c>
      <c r="P1482" s="148" t="s">
        <v>651</v>
      </c>
      <c r="Q1482" s="148">
        <v>160</v>
      </c>
      <c r="R1482" s="149" t="s">
        <v>39</v>
      </c>
      <c r="S1482" s="148">
        <v>100800</v>
      </c>
      <c r="T1482" s="148" t="s">
        <v>197</v>
      </c>
      <c r="U1482" s="149">
        <v>1393.54</v>
      </c>
      <c r="V1482" s="148" t="s">
        <v>197</v>
      </c>
      <c r="W1482" s="148">
        <v>100800.01157340432</v>
      </c>
      <c r="X1482" s="149" t="s">
        <v>100</v>
      </c>
      <c r="Y1482" s="148" t="s">
        <v>114</v>
      </c>
      <c r="Z1482" s="148">
        <v>1.39</v>
      </c>
      <c r="AA1482" s="149">
        <v>1</v>
      </c>
      <c r="AB1482" s="148" t="s">
        <v>630</v>
      </c>
      <c r="AC1482" s="148" t="s">
        <v>484</v>
      </c>
      <c r="AD1482" s="149" t="s">
        <v>396</v>
      </c>
      <c r="AE1482" s="148" t="s">
        <v>350</v>
      </c>
      <c r="AF1482" s="148"/>
      <c r="AG1482" s="149"/>
      <c r="AH1482" s="148"/>
      <c r="AI1482" s="148"/>
      <c r="AJ1482" s="149"/>
      <c r="AK1482" s="148" t="str">
        <f t="shared" si="69"/>
        <v>GFS</v>
      </c>
      <c r="AL1482" s="148" t="str">
        <f t="shared" si="70"/>
        <v>Non- ICB</v>
      </c>
      <c r="AM1482" s="196" t="str">
        <f t="shared" si="71"/>
        <v>GFS/Non- ICB</v>
      </c>
    </row>
    <row r="1483" spans="1:39" x14ac:dyDescent="0.25">
      <c r="A1483" s="195" t="str">
        <f>IF(ISERROR(MATCH(H1483,PriorMonth!H:H,0)),"New","Unresolved")</f>
        <v>Unresolved</v>
      </c>
      <c r="B1483" s="148">
        <v>8520</v>
      </c>
      <c r="C1483" s="149" t="s">
        <v>842</v>
      </c>
      <c r="D1483" s="148" t="s">
        <v>19</v>
      </c>
      <c r="E1483" s="148">
        <v>3011</v>
      </c>
      <c r="F1483" s="149" t="s">
        <v>164</v>
      </c>
      <c r="G1483" s="148" t="s">
        <v>22</v>
      </c>
      <c r="H1483" s="148">
        <v>85203010001172</v>
      </c>
      <c r="I1483" s="149" t="s">
        <v>54</v>
      </c>
      <c r="J1483" s="148" t="s">
        <v>317</v>
      </c>
      <c r="K1483" s="148">
        <v>42676</v>
      </c>
      <c r="L1483" s="149">
        <v>217</v>
      </c>
      <c r="M1483" s="148" t="s">
        <v>158</v>
      </c>
      <c r="N1483" s="148" t="s">
        <v>41</v>
      </c>
      <c r="O1483" s="149">
        <v>42709</v>
      </c>
      <c r="P1483" s="148" t="s">
        <v>651</v>
      </c>
      <c r="Q1483" s="148">
        <v>184</v>
      </c>
      <c r="R1483" s="149" t="s">
        <v>37</v>
      </c>
      <c r="S1483" s="148">
        <v>100500.25</v>
      </c>
      <c r="T1483" s="148" t="s">
        <v>197</v>
      </c>
      <c r="U1483" s="149">
        <v>1389.4</v>
      </c>
      <c r="V1483" s="148" t="s">
        <v>197</v>
      </c>
      <c r="W1483" s="148">
        <v>100500.54973670506</v>
      </c>
      <c r="X1483" s="149" t="s">
        <v>100</v>
      </c>
      <c r="Y1483" s="148" t="s">
        <v>114</v>
      </c>
      <c r="Z1483" s="148">
        <v>1.39</v>
      </c>
      <c r="AA1483" s="149">
        <v>1</v>
      </c>
      <c r="AB1483" s="148" t="s">
        <v>630</v>
      </c>
      <c r="AC1483" s="148" t="s">
        <v>635</v>
      </c>
      <c r="AD1483" s="149" t="s">
        <v>777</v>
      </c>
      <c r="AE1483" s="148" t="s">
        <v>350</v>
      </c>
      <c r="AF1483" s="148"/>
      <c r="AG1483" s="149"/>
      <c r="AH1483" s="148"/>
      <c r="AI1483" s="148"/>
      <c r="AJ1483" s="149"/>
      <c r="AK1483" s="148" t="str">
        <f t="shared" si="69"/>
        <v>GFS</v>
      </c>
      <c r="AL1483" s="148" t="str">
        <f t="shared" si="70"/>
        <v>Non- ICB</v>
      </c>
      <c r="AM1483" s="196" t="str">
        <f t="shared" si="71"/>
        <v>GFS/Non- ICB</v>
      </c>
    </row>
    <row r="1484" spans="1:39" x14ac:dyDescent="0.25">
      <c r="A1484" s="195" t="str">
        <f>IF(ISERROR(MATCH(H1484,PriorMonth!H:H,0)),"New","Unresolved")</f>
        <v>Unresolved</v>
      </c>
      <c r="B1484" s="148">
        <v>8520</v>
      </c>
      <c r="C1484" s="149" t="s">
        <v>842</v>
      </c>
      <c r="D1484" s="148" t="s">
        <v>19</v>
      </c>
      <c r="E1484" s="148">
        <v>199</v>
      </c>
      <c r="F1484" s="149" t="s">
        <v>137</v>
      </c>
      <c r="G1484" s="148" t="s">
        <v>22</v>
      </c>
      <c r="H1484" s="148">
        <v>85200410040070</v>
      </c>
      <c r="I1484" s="149" t="s">
        <v>54</v>
      </c>
      <c r="J1484" s="148" t="s">
        <v>575</v>
      </c>
      <c r="K1484" s="148">
        <v>42643</v>
      </c>
      <c r="L1484" s="149">
        <v>250</v>
      </c>
      <c r="M1484" s="148" t="s">
        <v>111</v>
      </c>
      <c r="N1484" s="148" t="s">
        <v>42</v>
      </c>
      <c r="O1484" s="149">
        <v>42709</v>
      </c>
      <c r="P1484" s="148" t="s">
        <v>651</v>
      </c>
      <c r="Q1484" s="148">
        <v>184</v>
      </c>
      <c r="R1484" s="149" t="s">
        <v>37</v>
      </c>
      <c r="S1484" s="148">
        <v>100800</v>
      </c>
      <c r="T1484" s="148" t="s">
        <v>197</v>
      </c>
      <c r="U1484" s="149">
        <v>1393.54</v>
      </c>
      <c r="V1484" s="148" t="s">
        <v>197</v>
      </c>
      <c r="W1484" s="148">
        <v>100800.01157340432</v>
      </c>
      <c r="X1484" s="149" t="s">
        <v>100</v>
      </c>
      <c r="Y1484" s="148" t="s">
        <v>114</v>
      </c>
      <c r="Z1484" s="148">
        <v>1.39</v>
      </c>
      <c r="AA1484" s="149">
        <v>1</v>
      </c>
      <c r="AB1484" s="148" t="s">
        <v>630</v>
      </c>
      <c r="AC1484" s="148" t="s">
        <v>484</v>
      </c>
      <c r="AD1484" s="149" t="s">
        <v>396</v>
      </c>
      <c r="AE1484" s="148" t="s">
        <v>350</v>
      </c>
      <c r="AF1484" s="148"/>
      <c r="AG1484" s="149"/>
      <c r="AH1484" s="148"/>
      <c r="AI1484" s="148"/>
      <c r="AJ1484" s="149"/>
      <c r="AK1484" s="148" t="str">
        <f t="shared" si="69"/>
        <v>GFS</v>
      </c>
      <c r="AL1484" s="148" t="str">
        <f t="shared" si="70"/>
        <v>Non- ICB</v>
      </c>
      <c r="AM1484" s="196" t="str">
        <f t="shared" si="71"/>
        <v>GFS/Non- ICB</v>
      </c>
    </row>
    <row r="1485" spans="1:39" x14ac:dyDescent="0.25">
      <c r="A1485" s="195" t="str">
        <f>IF(ISERROR(MATCH(H1485,PriorMonth!H:H,0)),"New","Unresolved")</f>
        <v>Unresolved</v>
      </c>
      <c r="B1485" s="148">
        <v>8520</v>
      </c>
      <c r="C1485" s="149" t="s">
        <v>842</v>
      </c>
      <c r="D1485" s="148" t="s">
        <v>19</v>
      </c>
      <c r="E1485" s="148">
        <v>199</v>
      </c>
      <c r="F1485" s="149" t="s">
        <v>137</v>
      </c>
      <c r="G1485" s="148" t="s">
        <v>22</v>
      </c>
      <c r="H1485" s="148">
        <v>85200410040071</v>
      </c>
      <c r="I1485" s="149" t="s">
        <v>54</v>
      </c>
      <c r="J1485" s="148" t="s">
        <v>575</v>
      </c>
      <c r="K1485" s="148">
        <v>42643</v>
      </c>
      <c r="L1485" s="149">
        <v>250</v>
      </c>
      <c r="M1485" s="148" t="s">
        <v>111</v>
      </c>
      <c r="N1485" s="148" t="s">
        <v>42</v>
      </c>
      <c r="O1485" s="149">
        <v>42709</v>
      </c>
      <c r="P1485" s="148" t="s">
        <v>651</v>
      </c>
      <c r="Q1485" s="148">
        <v>184</v>
      </c>
      <c r="R1485" s="149" t="s">
        <v>37</v>
      </c>
      <c r="S1485" s="148">
        <v>100800</v>
      </c>
      <c r="T1485" s="148" t="s">
        <v>197</v>
      </c>
      <c r="U1485" s="149">
        <v>1393.54</v>
      </c>
      <c r="V1485" s="148" t="s">
        <v>197</v>
      </c>
      <c r="W1485" s="148">
        <v>100800.01157340432</v>
      </c>
      <c r="X1485" s="149" t="s">
        <v>100</v>
      </c>
      <c r="Y1485" s="148" t="s">
        <v>114</v>
      </c>
      <c r="Z1485" s="148">
        <v>1.39</v>
      </c>
      <c r="AA1485" s="149">
        <v>1</v>
      </c>
      <c r="AB1485" s="148" t="s">
        <v>630</v>
      </c>
      <c r="AC1485" s="148" t="s">
        <v>484</v>
      </c>
      <c r="AD1485" s="149" t="s">
        <v>396</v>
      </c>
      <c r="AE1485" s="148" t="s">
        <v>350</v>
      </c>
      <c r="AF1485" s="148"/>
      <c r="AG1485" s="149"/>
      <c r="AH1485" s="148"/>
      <c r="AI1485" s="148"/>
      <c r="AJ1485" s="149"/>
      <c r="AK1485" s="148" t="str">
        <f t="shared" si="69"/>
        <v>GFS</v>
      </c>
      <c r="AL1485" s="148" t="str">
        <f t="shared" si="70"/>
        <v>Non- ICB</v>
      </c>
      <c r="AM1485" s="196" t="str">
        <f t="shared" si="71"/>
        <v>GFS/Non- ICB</v>
      </c>
    </row>
    <row r="1486" spans="1:39" x14ac:dyDescent="0.25">
      <c r="A1486" s="195" t="str">
        <f>IF(ISERROR(MATCH(H1486,PriorMonth!H:H,0)),"New","Unresolved")</f>
        <v>Unresolved</v>
      </c>
      <c r="B1486" s="148">
        <v>413</v>
      </c>
      <c r="C1486" s="149" t="s">
        <v>136</v>
      </c>
      <c r="D1486" s="148" t="s">
        <v>13</v>
      </c>
      <c r="E1486" s="148">
        <v>8110</v>
      </c>
      <c r="F1486" s="149" t="s">
        <v>116</v>
      </c>
      <c r="G1486" s="148" t="s">
        <v>15</v>
      </c>
      <c r="H1486" s="148">
        <v>4130110179592</v>
      </c>
      <c r="I1486" s="149" t="s">
        <v>57</v>
      </c>
      <c r="J1486" s="148" t="s">
        <v>1494</v>
      </c>
      <c r="K1486" s="148">
        <v>42829</v>
      </c>
      <c r="L1486" s="149">
        <v>64</v>
      </c>
      <c r="M1486" s="148" t="s">
        <v>118</v>
      </c>
      <c r="N1486" s="148" t="s">
        <v>41</v>
      </c>
      <c r="O1486" s="149">
        <v>42831</v>
      </c>
      <c r="P1486" s="148" t="s">
        <v>838</v>
      </c>
      <c r="Q1486" s="148">
        <v>62</v>
      </c>
      <c r="R1486" s="149" t="s">
        <v>35</v>
      </c>
      <c r="S1486" s="148">
        <v>1384.62</v>
      </c>
      <c r="T1486" s="148" t="s">
        <v>100</v>
      </c>
      <c r="U1486" s="149">
        <v>1384.62</v>
      </c>
      <c r="V1486" s="148" t="s">
        <v>100</v>
      </c>
      <c r="W1486" s="148">
        <v>1384.62</v>
      </c>
      <c r="X1486" s="149" t="s">
        <v>100</v>
      </c>
      <c r="Y1486" s="148" t="s">
        <v>114</v>
      </c>
      <c r="Z1486" s="148">
        <v>1.38</v>
      </c>
      <c r="AA1486" s="149">
        <v>1</v>
      </c>
      <c r="AB1486" s="148" t="s">
        <v>629</v>
      </c>
      <c r="AC1486" s="148" t="s">
        <v>447</v>
      </c>
      <c r="AD1486" s="149" t="s">
        <v>1495</v>
      </c>
      <c r="AE1486" s="148" t="s">
        <v>349</v>
      </c>
      <c r="AF1486" s="148"/>
      <c r="AG1486" s="149"/>
      <c r="AH1486" s="148"/>
      <c r="AI1486" s="148"/>
      <c r="AJ1486" s="149"/>
      <c r="AK1486" s="148" t="str">
        <f t="shared" si="69"/>
        <v>GFS</v>
      </c>
      <c r="AL1486" s="148" t="str">
        <f t="shared" si="70"/>
        <v>Non- ICB</v>
      </c>
      <c r="AM1486" s="196" t="str">
        <f t="shared" si="71"/>
        <v>GFS/Non- ICB</v>
      </c>
    </row>
    <row r="1487" spans="1:39" x14ac:dyDescent="0.25">
      <c r="A1487" s="195" t="str">
        <f>IF(ISERROR(MATCH(H1487,PriorMonth!H:H,0)),"New","Unresolved")</f>
        <v>Unresolved</v>
      </c>
      <c r="B1487" s="148">
        <v>8520</v>
      </c>
      <c r="C1487" s="149" t="s">
        <v>842</v>
      </c>
      <c r="D1487" s="148" t="s">
        <v>19</v>
      </c>
      <c r="E1487" s="148">
        <v>260</v>
      </c>
      <c r="F1487" s="149" t="s">
        <v>113</v>
      </c>
      <c r="G1487" s="148" t="s">
        <v>23</v>
      </c>
      <c r="H1487" s="148" t="s">
        <v>1585</v>
      </c>
      <c r="I1487" s="149" t="s">
        <v>54</v>
      </c>
      <c r="J1487" s="148" t="s">
        <v>381</v>
      </c>
      <c r="K1487" s="148">
        <v>42768</v>
      </c>
      <c r="L1487" s="149">
        <v>125</v>
      </c>
      <c r="M1487" s="148" t="s">
        <v>127</v>
      </c>
      <c r="N1487" s="148" t="s">
        <v>128</v>
      </c>
      <c r="O1487" s="149">
        <v>42831</v>
      </c>
      <c r="P1487" s="148" t="s">
        <v>838</v>
      </c>
      <c r="Q1487" s="148">
        <v>62</v>
      </c>
      <c r="R1487" s="149" t="s">
        <v>35</v>
      </c>
      <c r="S1487" s="148">
        <v>99277</v>
      </c>
      <c r="T1487" s="148" t="s">
        <v>197</v>
      </c>
      <c r="U1487" s="149">
        <v>1372.48</v>
      </c>
      <c r="V1487" s="148" t="s">
        <v>197</v>
      </c>
      <c r="W1487" s="148">
        <v>99276.662230195012</v>
      </c>
      <c r="X1487" s="149" t="s">
        <v>100</v>
      </c>
      <c r="Y1487" s="148" t="s">
        <v>114</v>
      </c>
      <c r="Z1487" s="148">
        <v>1.37</v>
      </c>
      <c r="AA1487" s="149">
        <v>1</v>
      </c>
      <c r="AB1487" s="148" t="s">
        <v>630</v>
      </c>
      <c r="AC1487" s="148" t="s">
        <v>681</v>
      </c>
      <c r="AD1487" s="149" t="s">
        <v>354</v>
      </c>
      <c r="AE1487" s="148" t="s">
        <v>350</v>
      </c>
      <c r="AF1487" s="148"/>
      <c r="AG1487" s="149"/>
      <c r="AH1487" s="148"/>
      <c r="AI1487" s="148"/>
      <c r="AJ1487" s="149"/>
      <c r="AK1487" s="148" t="str">
        <f t="shared" si="69"/>
        <v>Non-GFS</v>
      </c>
      <c r="AL1487" s="148" t="str">
        <f t="shared" si="70"/>
        <v>Non- ICB</v>
      </c>
      <c r="AM1487" s="196" t="str">
        <f t="shared" si="71"/>
        <v>Non-GFS/Non- ICB</v>
      </c>
    </row>
    <row r="1488" spans="1:39" x14ac:dyDescent="0.25">
      <c r="A1488" s="195" t="str">
        <f>IF(ISERROR(MATCH(H1488,PriorMonth!H:H,0)),"New","Unresolved")</f>
        <v>Unresolved</v>
      </c>
      <c r="B1488" s="148">
        <v>8520</v>
      </c>
      <c r="C1488" s="149" t="s">
        <v>842</v>
      </c>
      <c r="D1488" s="148" t="s">
        <v>19</v>
      </c>
      <c r="E1488" s="148">
        <v>199</v>
      </c>
      <c r="F1488" s="149" t="s">
        <v>137</v>
      </c>
      <c r="G1488" s="148" t="s">
        <v>22</v>
      </c>
      <c r="H1488" s="148" t="s">
        <v>1682</v>
      </c>
      <c r="I1488" s="149" t="s">
        <v>538</v>
      </c>
      <c r="J1488" s="148" t="s">
        <v>381</v>
      </c>
      <c r="K1488" s="148">
        <v>42768</v>
      </c>
      <c r="L1488" s="149">
        <v>125</v>
      </c>
      <c r="M1488" s="148" t="s">
        <v>118</v>
      </c>
      <c r="N1488" s="148" t="s">
        <v>41</v>
      </c>
      <c r="O1488" s="149">
        <v>42830</v>
      </c>
      <c r="P1488" s="148" t="s">
        <v>838</v>
      </c>
      <c r="Q1488" s="148">
        <v>63</v>
      </c>
      <c r="R1488" s="149" t="s">
        <v>35</v>
      </c>
      <c r="S1488" s="148">
        <v>99333</v>
      </c>
      <c r="T1488" s="148" t="s">
        <v>197</v>
      </c>
      <c r="U1488" s="149">
        <v>1373.26</v>
      </c>
      <c r="V1488" s="148" t="s">
        <v>197</v>
      </c>
      <c r="W1488" s="148">
        <v>99333.082576239802</v>
      </c>
      <c r="X1488" s="149" t="s">
        <v>100</v>
      </c>
      <c r="Y1488" s="148" t="s">
        <v>114</v>
      </c>
      <c r="Z1488" s="148">
        <v>1.37</v>
      </c>
      <c r="AA1488" s="149">
        <v>1</v>
      </c>
      <c r="AB1488" s="148" t="s">
        <v>630</v>
      </c>
      <c r="AC1488" s="148" t="s">
        <v>484</v>
      </c>
      <c r="AD1488" s="149" t="s">
        <v>363</v>
      </c>
      <c r="AE1488" s="148" t="s">
        <v>350</v>
      </c>
      <c r="AF1488" s="148"/>
      <c r="AG1488" s="149"/>
      <c r="AH1488" s="148"/>
      <c r="AI1488" s="148"/>
      <c r="AJ1488" s="149"/>
      <c r="AK1488" s="148" t="str">
        <f t="shared" si="69"/>
        <v>Non-GFS</v>
      </c>
      <c r="AL1488" s="148" t="str">
        <f t="shared" si="70"/>
        <v>Non- ICB</v>
      </c>
      <c r="AM1488" s="196" t="str">
        <f t="shared" si="71"/>
        <v>Non-GFS/Non- ICB</v>
      </c>
    </row>
    <row r="1489" spans="1:39" x14ac:dyDescent="0.25">
      <c r="A1489" s="195" t="str">
        <f>IF(ISERROR(MATCH(H1489,PriorMonth!H:H,0)),"New","Unresolved")</f>
        <v>New</v>
      </c>
      <c r="B1489" s="148">
        <v>8520</v>
      </c>
      <c r="C1489" s="149" t="s">
        <v>842</v>
      </c>
      <c r="D1489" s="148" t="s">
        <v>19</v>
      </c>
      <c r="E1489" s="148">
        <v>693</v>
      </c>
      <c r="F1489" s="149" t="s">
        <v>177</v>
      </c>
      <c r="G1489" s="148" t="s">
        <v>16</v>
      </c>
      <c r="H1489" s="148">
        <v>85200330014087</v>
      </c>
      <c r="I1489" s="149" t="s">
        <v>60</v>
      </c>
      <c r="J1489" s="148" t="s">
        <v>483</v>
      </c>
      <c r="K1489" s="148">
        <v>42829</v>
      </c>
      <c r="L1489" s="149">
        <v>64</v>
      </c>
      <c r="M1489" s="148" t="s">
        <v>111</v>
      </c>
      <c r="N1489" s="148" t="s">
        <v>42</v>
      </c>
      <c r="O1489" s="149">
        <v>42891</v>
      </c>
      <c r="P1489" s="148" t="s">
        <v>1878</v>
      </c>
      <c r="Q1489" s="148">
        <v>2</v>
      </c>
      <c r="R1489" s="149" t="s">
        <v>33</v>
      </c>
      <c r="S1489" s="148">
        <v>99240</v>
      </c>
      <c r="T1489" s="148" t="s">
        <v>197</v>
      </c>
      <c r="U1489" s="149">
        <v>1371.97</v>
      </c>
      <c r="V1489" s="148" t="s">
        <v>197</v>
      </c>
      <c r="W1489" s="148">
        <v>99239.772003934966</v>
      </c>
      <c r="X1489" s="149" t="s">
        <v>100</v>
      </c>
      <c r="Y1489" s="148" t="s">
        <v>114</v>
      </c>
      <c r="Z1489" s="148">
        <v>1.37</v>
      </c>
      <c r="AA1489" s="149">
        <v>1</v>
      </c>
      <c r="AB1489" s="148" t="s">
        <v>630</v>
      </c>
      <c r="AC1489" s="148" t="s">
        <v>431</v>
      </c>
      <c r="AD1489" s="149" t="s">
        <v>2825</v>
      </c>
      <c r="AE1489" s="148" t="s">
        <v>350</v>
      </c>
      <c r="AF1489" s="148"/>
      <c r="AG1489" s="149"/>
      <c r="AH1489" s="148"/>
      <c r="AI1489" s="148"/>
      <c r="AJ1489" s="149"/>
      <c r="AK1489" s="148" t="str">
        <f t="shared" si="69"/>
        <v>GFS</v>
      </c>
      <c r="AL1489" s="148" t="str">
        <f t="shared" si="70"/>
        <v>Non- ICB</v>
      </c>
      <c r="AM1489" s="196" t="str">
        <f t="shared" si="71"/>
        <v>GFS/Non- ICB</v>
      </c>
    </row>
    <row r="1490" spans="1:39" x14ac:dyDescent="0.25">
      <c r="A1490" s="195" t="str">
        <f>IF(ISERROR(MATCH(H1490,PriorMonth!H:H,0)),"New","Unresolved")</f>
        <v>New</v>
      </c>
      <c r="B1490" s="148">
        <v>95</v>
      </c>
      <c r="C1490" s="149" t="s">
        <v>153</v>
      </c>
      <c r="D1490" s="148" t="s">
        <v>17</v>
      </c>
      <c r="E1490" s="148">
        <v>1340</v>
      </c>
      <c r="F1490" s="149" t="s">
        <v>146</v>
      </c>
      <c r="G1490" s="148" t="s">
        <v>21</v>
      </c>
      <c r="H1490" s="148">
        <v>950110010878</v>
      </c>
      <c r="I1490" s="149" t="s">
        <v>58</v>
      </c>
      <c r="J1490" s="148" t="s">
        <v>195</v>
      </c>
      <c r="K1490" s="148">
        <v>42821</v>
      </c>
      <c r="L1490" s="149">
        <v>72</v>
      </c>
      <c r="M1490" s="148" t="s">
        <v>118</v>
      </c>
      <c r="N1490" s="148" t="s">
        <v>41</v>
      </c>
      <c r="O1490" s="149">
        <v>42892</v>
      </c>
      <c r="P1490" s="148" t="s">
        <v>1878</v>
      </c>
      <c r="Q1490" s="148">
        <v>1</v>
      </c>
      <c r="R1490" s="149" t="s">
        <v>33</v>
      </c>
      <c r="S1490" s="148">
        <v>1356</v>
      </c>
      <c r="T1490" s="148" t="s">
        <v>100</v>
      </c>
      <c r="U1490" s="149">
        <v>1356</v>
      </c>
      <c r="V1490" s="148" t="s">
        <v>100</v>
      </c>
      <c r="W1490" s="148">
        <v>1356</v>
      </c>
      <c r="X1490" s="149" t="s">
        <v>100</v>
      </c>
      <c r="Y1490" s="148" t="s">
        <v>114</v>
      </c>
      <c r="Z1490" s="148">
        <v>1.36</v>
      </c>
      <c r="AA1490" s="149">
        <v>1</v>
      </c>
      <c r="AB1490" s="148" t="s">
        <v>629</v>
      </c>
      <c r="AC1490" s="148" t="s">
        <v>415</v>
      </c>
      <c r="AD1490" s="149" t="s">
        <v>2726</v>
      </c>
      <c r="AE1490" s="148" t="s">
        <v>349</v>
      </c>
      <c r="AF1490" s="148"/>
      <c r="AG1490" s="149"/>
      <c r="AH1490" s="148"/>
      <c r="AI1490" s="148"/>
      <c r="AJ1490" s="149"/>
      <c r="AK1490" s="148" t="str">
        <f t="shared" si="69"/>
        <v>GFS</v>
      </c>
      <c r="AL1490" s="148" t="str">
        <f t="shared" si="70"/>
        <v>Non- ICB</v>
      </c>
      <c r="AM1490" s="196" t="str">
        <f t="shared" si="71"/>
        <v>GFS/Non- ICB</v>
      </c>
    </row>
    <row r="1491" spans="1:39" x14ac:dyDescent="0.25">
      <c r="A1491" s="195" t="str">
        <f>IF(ISERROR(MATCH(H1491,PriorMonth!H:H,0)),"New","Unresolved")</f>
        <v>New</v>
      </c>
      <c r="B1491" s="148">
        <v>95</v>
      </c>
      <c r="C1491" s="149" t="s">
        <v>153</v>
      </c>
      <c r="D1491" s="148" t="s">
        <v>17</v>
      </c>
      <c r="E1491" s="148">
        <v>1750</v>
      </c>
      <c r="F1491" s="149" t="s">
        <v>159</v>
      </c>
      <c r="G1491" s="148" t="s">
        <v>18</v>
      </c>
      <c r="H1491" s="148">
        <v>950110011384</v>
      </c>
      <c r="I1491" s="149" t="s">
        <v>58</v>
      </c>
      <c r="J1491" s="148" t="s">
        <v>195</v>
      </c>
      <c r="K1491" s="148">
        <v>42821</v>
      </c>
      <c r="L1491" s="149">
        <v>72</v>
      </c>
      <c r="M1491" s="148" t="s">
        <v>118</v>
      </c>
      <c r="N1491" s="148" t="s">
        <v>41</v>
      </c>
      <c r="O1491" s="149">
        <v>42893</v>
      </c>
      <c r="P1491" s="148" t="s">
        <v>1878</v>
      </c>
      <c r="Q1491" s="148">
        <v>0</v>
      </c>
      <c r="R1491" s="149" t="s">
        <v>33</v>
      </c>
      <c r="S1491" s="148">
        <v>1356</v>
      </c>
      <c r="T1491" s="148" t="s">
        <v>100</v>
      </c>
      <c r="U1491" s="149">
        <v>1356</v>
      </c>
      <c r="V1491" s="148" t="s">
        <v>100</v>
      </c>
      <c r="W1491" s="148">
        <v>1356</v>
      </c>
      <c r="X1491" s="149" t="s">
        <v>100</v>
      </c>
      <c r="Y1491" s="148" t="s">
        <v>114</v>
      </c>
      <c r="Z1491" s="148">
        <v>1.36</v>
      </c>
      <c r="AA1491" s="149">
        <v>1</v>
      </c>
      <c r="AB1491" s="148" t="s">
        <v>629</v>
      </c>
      <c r="AC1491" s="148" t="s">
        <v>949</v>
      </c>
      <c r="AD1491" s="149" t="s">
        <v>1457</v>
      </c>
      <c r="AE1491" s="148" t="s">
        <v>349</v>
      </c>
      <c r="AF1491" s="148"/>
      <c r="AG1491" s="149"/>
      <c r="AH1491" s="148"/>
      <c r="AI1491" s="148"/>
      <c r="AJ1491" s="149"/>
      <c r="AK1491" s="148" t="str">
        <f t="shared" si="69"/>
        <v>GFS</v>
      </c>
      <c r="AL1491" s="148" t="str">
        <f t="shared" si="70"/>
        <v>Non- ICB</v>
      </c>
      <c r="AM1491" s="196" t="str">
        <f t="shared" si="71"/>
        <v>GFS/Non- ICB</v>
      </c>
    </row>
    <row r="1492" spans="1:39" x14ac:dyDescent="0.25">
      <c r="A1492" s="195" t="str">
        <f>IF(ISERROR(MATCH(H1492,PriorMonth!H:H,0)),"New","Unresolved")</f>
        <v>Unresolved</v>
      </c>
      <c r="B1492" s="148">
        <v>8520</v>
      </c>
      <c r="C1492" s="149" t="s">
        <v>842</v>
      </c>
      <c r="D1492" s="148" t="s">
        <v>19</v>
      </c>
      <c r="E1492" s="148">
        <v>199</v>
      </c>
      <c r="F1492" s="149" t="s">
        <v>137</v>
      </c>
      <c r="G1492" s="148" t="s">
        <v>22</v>
      </c>
      <c r="H1492" s="148">
        <v>85203810002600</v>
      </c>
      <c r="I1492" s="149" t="s">
        <v>277</v>
      </c>
      <c r="J1492" s="148" t="s">
        <v>306</v>
      </c>
      <c r="K1492" s="148">
        <v>42705</v>
      </c>
      <c r="L1492" s="149">
        <v>188</v>
      </c>
      <c r="M1492" s="148" t="s">
        <v>111</v>
      </c>
      <c r="N1492" s="148" t="s">
        <v>42</v>
      </c>
      <c r="O1492" s="149">
        <v>42776</v>
      </c>
      <c r="P1492" s="148" t="s">
        <v>838</v>
      </c>
      <c r="Q1492" s="148">
        <v>117</v>
      </c>
      <c r="R1492" s="149" t="s">
        <v>36</v>
      </c>
      <c r="S1492" s="148">
        <v>98667</v>
      </c>
      <c r="T1492" s="148" t="s">
        <v>197</v>
      </c>
      <c r="U1492" s="149">
        <v>1364.05</v>
      </c>
      <c r="V1492" s="148" t="s">
        <v>197</v>
      </c>
      <c r="W1492" s="148">
        <v>98666.888490249403</v>
      </c>
      <c r="X1492" s="149" t="s">
        <v>100</v>
      </c>
      <c r="Y1492" s="148" t="s">
        <v>114</v>
      </c>
      <c r="Z1492" s="148">
        <v>1.36</v>
      </c>
      <c r="AA1492" s="149">
        <v>1</v>
      </c>
      <c r="AB1492" s="148" t="s">
        <v>630</v>
      </c>
      <c r="AC1492" s="148" t="s">
        <v>484</v>
      </c>
      <c r="AD1492" s="149" t="s">
        <v>396</v>
      </c>
      <c r="AE1492" s="148" t="s">
        <v>350</v>
      </c>
      <c r="AF1492" s="148"/>
      <c r="AG1492" s="149"/>
      <c r="AH1492" s="148"/>
      <c r="AI1492" s="148"/>
      <c r="AJ1492" s="149"/>
      <c r="AK1492" s="148" t="str">
        <f t="shared" si="69"/>
        <v>GFS</v>
      </c>
      <c r="AL1492" s="148" t="str">
        <f t="shared" si="70"/>
        <v>Non- ICB</v>
      </c>
      <c r="AM1492" s="196" t="str">
        <f t="shared" si="71"/>
        <v>GFS/Non- ICB</v>
      </c>
    </row>
    <row r="1493" spans="1:39" x14ac:dyDescent="0.25">
      <c r="A1493" s="195" t="str">
        <f>IF(ISERROR(MATCH(H1493,PriorMonth!H:H,0)),"New","Unresolved")</f>
        <v>Unresolved</v>
      </c>
      <c r="B1493" s="148">
        <v>8520</v>
      </c>
      <c r="C1493" s="149" t="s">
        <v>842</v>
      </c>
      <c r="D1493" s="148" t="s">
        <v>19</v>
      </c>
      <c r="E1493" s="148">
        <v>199</v>
      </c>
      <c r="F1493" s="149" t="s">
        <v>137</v>
      </c>
      <c r="G1493" s="148" t="s">
        <v>22</v>
      </c>
      <c r="H1493" s="148">
        <v>85203810002776</v>
      </c>
      <c r="I1493" s="149" t="s">
        <v>277</v>
      </c>
      <c r="J1493" s="148" t="s">
        <v>493</v>
      </c>
      <c r="K1493" s="148">
        <v>42731</v>
      </c>
      <c r="L1493" s="149">
        <v>162</v>
      </c>
      <c r="M1493" s="148" t="s">
        <v>111</v>
      </c>
      <c r="N1493" s="148" t="s">
        <v>42</v>
      </c>
      <c r="O1493" s="149">
        <v>42797</v>
      </c>
      <c r="P1493" s="148" t="s">
        <v>838</v>
      </c>
      <c r="Q1493" s="148">
        <v>96</v>
      </c>
      <c r="R1493" s="149" t="s">
        <v>36</v>
      </c>
      <c r="S1493" s="148">
        <v>98667</v>
      </c>
      <c r="T1493" s="148" t="s">
        <v>197</v>
      </c>
      <c r="U1493" s="149">
        <v>1364.05</v>
      </c>
      <c r="V1493" s="148" t="s">
        <v>197</v>
      </c>
      <c r="W1493" s="148">
        <v>98666.888490249403</v>
      </c>
      <c r="X1493" s="149" t="s">
        <v>100</v>
      </c>
      <c r="Y1493" s="148" t="s">
        <v>114</v>
      </c>
      <c r="Z1493" s="148">
        <v>1.36</v>
      </c>
      <c r="AA1493" s="149">
        <v>1</v>
      </c>
      <c r="AB1493" s="148" t="s">
        <v>630</v>
      </c>
      <c r="AC1493" s="148" t="s">
        <v>484</v>
      </c>
      <c r="AD1493" s="149" t="s">
        <v>396</v>
      </c>
      <c r="AE1493" s="148" t="s">
        <v>350</v>
      </c>
      <c r="AF1493" s="148"/>
      <c r="AG1493" s="149"/>
      <c r="AH1493" s="148"/>
      <c r="AI1493" s="148"/>
      <c r="AJ1493" s="149"/>
      <c r="AK1493" s="148" t="str">
        <f t="shared" si="69"/>
        <v>GFS</v>
      </c>
      <c r="AL1493" s="148" t="str">
        <f t="shared" si="70"/>
        <v>Non- ICB</v>
      </c>
      <c r="AM1493" s="196" t="str">
        <f t="shared" si="71"/>
        <v>GFS/Non- ICB</v>
      </c>
    </row>
    <row r="1494" spans="1:39" x14ac:dyDescent="0.25">
      <c r="A1494" s="195" t="str">
        <f>IF(ISERROR(MATCH(H1494,PriorMonth!H:H,0)),"New","Unresolved")</f>
        <v>Unresolved</v>
      </c>
      <c r="B1494" s="148">
        <v>8520</v>
      </c>
      <c r="C1494" s="149" t="s">
        <v>842</v>
      </c>
      <c r="D1494" s="148" t="s">
        <v>19</v>
      </c>
      <c r="E1494" s="148">
        <v>199</v>
      </c>
      <c r="F1494" s="149" t="s">
        <v>137</v>
      </c>
      <c r="G1494" s="148" t="s">
        <v>22</v>
      </c>
      <c r="H1494" s="148">
        <v>85203810002780</v>
      </c>
      <c r="I1494" s="149" t="s">
        <v>277</v>
      </c>
      <c r="J1494" s="148" t="s">
        <v>493</v>
      </c>
      <c r="K1494" s="148">
        <v>42731</v>
      </c>
      <c r="L1494" s="149">
        <v>162</v>
      </c>
      <c r="M1494" s="148" t="s">
        <v>111</v>
      </c>
      <c r="N1494" s="148" t="s">
        <v>42</v>
      </c>
      <c r="O1494" s="149">
        <v>42797</v>
      </c>
      <c r="P1494" s="148" t="s">
        <v>838</v>
      </c>
      <c r="Q1494" s="148">
        <v>96</v>
      </c>
      <c r="R1494" s="149" t="s">
        <v>36</v>
      </c>
      <c r="S1494" s="148">
        <v>98642</v>
      </c>
      <c r="T1494" s="148" t="s">
        <v>197</v>
      </c>
      <c r="U1494" s="149">
        <v>1363.71</v>
      </c>
      <c r="V1494" s="148" t="s">
        <v>197</v>
      </c>
      <c r="W1494" s="148">
        <v>98642.295006076034</v>
      </c>
      <c r="X1494" s="149" t="s">
        <v>100</v>
      </c>
      <c r="Y1494" s="148" t="s">
        <v>114</v>
      </c>
      <c r="Z1494" s="148">
        <v>1.36</v>
      </c>
      <c r="AA1494" s="149">
        <v>1</v>
      </c>
      <c r="AB1494" s="148" t="s">
        <v>630</v>
      </c>
      <c r="AC1494" s="148" t="s">
        <v>484</v>
      </c>
      <c r="AD1494" s="149" t="s">
        <v>397</v>
      </c>
      <c r="AE1494" s="148" t="s">
        <v>350</v>
      </c>
      <c r="AF1494" s="148"/>
      <c r="AG1494" s="149"/>
      <c r="AH1494" s="148"/>
      <c r="AI1494" s="148"/>
      <c r="AJ1494" s="149"/>
      <c r="AK1494" s="148" t="str">
        <f t="shared" si="69"/>
        <v>GFS</v>
      </c>
      <c r="AL1494" s="148" t="str">
        <f t="shared" si="70"/>
        <v>Non- ICB</v>
      </c>
      <c r="AM1494" s="196" t="str">
        <f t="shared" si="71"/>
        <v>GFS/Non- ICB</v>
      </c>
    </row>
    <row r="1495" spans="1:39" x14ac:dyDescent="0.25">
      <c r="A1495" s="195" t="str">
        <f>IF(ISERROR(MATCH(H1495,PriorMonth!H:H,0)),"New","Unresolved")</f>
        <v>Unresolved</v>
      </c>
      <c r="B1495" s="148">
        <v>8520</v>
      </c>
      <c r="C1495" s="149" t="s">
        <v>842</v>
      </c>
      <c r="D1495" s="148" t="s">
        <v>19</v>
      </c>
      <c r="E1495" s="148">
        <v>199</v>
      </c>
      <c r="F1495" s="149" t="s">
        <v>137</v>
      </c>
      <c r="G1495" s="148" t="s">
        <v>22</v>
      </c>
      <c r="H1495" s="148">
        <v>85203810003148</v>
      </c>
      <c r="I1495" s="149" t="s">
        <v>277</v>
      </c>
      <c r="J1495" s="148" t="s">
        <v>306</v>
      </c>
      <c r="K1495" s="148">
        <v>42796</v>
      </c>
      <c r="L1495" s="149">
        <v>97</v>
      </c>
      <c r="M1495" s="148" t="s">
        <v>111</v>
      </c>
      <c r="N1495" s="148" t="s">
        <v>42</v>
      </c>
      <c r="O1495" s="149">
        <v>42860</v>
      </c>
      <c r="P1495" s="148" t="s">
        <v>1878</v>
      </c>
      <c r="Q1495" s="148">
        <v>33</v>
      </c>
      <c r="R1495" s="149" t="s">
        <v>34</v>
      </c>
      <c r="S1495" s="148">
        <v>98642</v>
      </c>
      <c r="T1495" s="148" t="s">
        <v>197</v>
      </c>
      <c r="U1495" s="149">
        <v>1363.71</v>
      </c>
      <c r="V1495" s="148" t="s">
        <v>197</v>
      </c>
      <c r="W1495" s="148">
        <v>98642.295006076034</v>
      </c>
      <c r="X1495" s="149" t="s">
        <v>100</v>
      </c>
      <c r="Y1495" s="148" t="s">
        <v>114</v>
      </c>
      <c r="Z1495" s="148">
        <v>1.36</v>
      </c>
      <c r="AA1495" s="149">
        <v>1</v>
      </c>
      <c r="AB1495" s="148" t="s">
        <v>630</v>
      </c>
      <c r="AC1495" s="148" t="s">
        <v>446</v>
      </c>
      <c r="AD1495" s="149" t="s">
        <v>2045</v>
      </c>
      <c r="AE1495" s="148" t="s">
        <v>350</v>
      </c>
      <c r="AF1495" s="148"/>
      <c r="AG1495" s="149"/>
      <c r="AH1495" s="148"/>
      <c r="AI1495" s="148"/>
      <c r="AJ1495" s="149"/>
      <c r="AK1495" s="148" t="str">
        <f t="shared" si="69"/>
        <v>GFS</v>
      </c>
      <c r="AL1495" s="148" t="str">
        <f t="shared" si="70"/>
        <v>Non- ICB</v>
      </c>
      <c r="AM1495" s="196" t="str">
        <f t="shared" si="71"/>
        <v>GFS/Non- ICB</v>
      </c>
    </row>
    <row r="1496" spans="1:39" x14ac:dyDescent="0.25">
      <c r="A1496" s="195" t="str">
        <f>IF(ISERROR(MATCH(H1496,PriorMonth!H:H,0)),"New","Unresolved")</f>
        <v>New</v>
      </c>
      <c r="B1496" s="148">
        <v>8520</v>
      </c>
      <c r="C1496" s="149" t="s">
        <v>842</v>
      </c>
      <c r="D1496" s="148" t="s">
        <v>19</v>
      </c>
      <c r="E1496" s="148">
        <v>199</v>
      </c>
      <c r="F1496" s="149" t="s">
        <v>137</v>
      </c>
      <c r="G1496" s="148" t="s">
        <v>22</v>
      </c>
      <c r="H1496" s="148">
        <v>85203810003208</v>
      </c>
      <c r="I1496" s="149" t="s">
        <v>277</v>
      </c>
      <c r="J1496" s="148" t="s">
        <v>306</v>
      </c>
      <c r="K1496" s="148">
        <v>42829</v>
      </c>
      <c r="L1496" s="149">
        <v>64</v>
      </c>
      <c r="M1496" s="148" t="s">
        <v>111</v>
      </c>
      <c r="N1496" s="148" t="s">
        <v>42</v>
      </c>
      <c r="O1496" s="149">
        <v>42893</v>
      </c>
      <c r="P1496" s="148" t="s">
        <v>1878</v>
      </c>
      <c r="Q1496" s="148">
        <v>0</v>
      </c>
      <c r="R1496" s="149" t="s">
        <v>33</v>
      </c>
      <c r="S1496" s="148">
        <v>98642</v>
      </c>
      <c r="T1496" s="148" t="s">
        <v>197</v>
      </c>
      <c r="U1496" s="149">
        <v>1363.71</v>
      </c>
      <c r="V1496" s="148" t="s">
        <v>197</v>
      </c>
      <c r="W1496" s="148">
        <v>98642.295006076034</v>
      </c>
      <c r="X1496" s="149" t="s">
        <v>100</v>
      </c>
      <c r="Y1496" s="148" t="s">
        <v>114</v>
      </c>
      <c r="Z1496" s="148">
        <v>1.36</v>
      </c>
      <c r="AA1496" s="149">
        <v>1</v>
      </c>
      <c r="AB1496" s="148" t="s">
        <v>630</v>
      </c>
      <c r="AC1496" s="148" t="s">
        <v>446</v>
      </c>
      <c r="AD1496" s="149" t="s">
        <v>2827</v>
      </c>
      <c r="AE1496" s="148" t="s">
        <v>350</v>
      </c>
      <c r="AF1496" s="148"/>
      <c r="AG1496" s="149"/>
      <c r="AH1496" s="148"/>
      <c r="AI1496" s="148"/>
      <c r="AJ1496" s="149"/>
      <c r="AK1496" s="148" t="str">
        <f t="shared" si="69"/>
        <v>GFS</v>
      </c>
      <c r="AL1496" s="148" t="str">
        <f t="shared" si="70"/>
        <v>Non- ICB</v>
      </c>
      <c r="AM1496" s="196" t="str">
        <f t="shared" si="71"/>
        <v>GFS/Non- ICB</v>
      </c>
    </row>
    <row r="1497" spans="1:39" x14ac:dyDescent="0.25">
      <c r="A1497" s="195" t="str">
        <f>IF(ISERROR(MATCH(H1497,PriorMonth!H:H,0)),"New","Unresolved")</f>
        <v>New</v>
      </c>
      <c r="B1497" s="148">
        <v>1845</v>
      </c>
      <c r="C1497" s="149" t="s">
        <v>115</v>
      </c>
      <c r="D1497" s="148" t="s">
        <v>19</v>
      </c>
      <c r="E1497" s="148">
        <v>693</v>
      </c>
      <c r="F1497" s="149" t="s">
        <v>177</v>
      </c>
      <c r="G1497" s="148" t="s">
        <v>16</v>
      </c>
      <c r="H1497" s="148" t="s">
        <v>2612</v>
      </c>
      <c r="I1497" s="149" t="s">
        <v>56</v>
      </c>
      <c r="J1497" s="148" t="s">
        <v>2610</v>
      </c>
      <c r="K1497" s="148">
        <v>42398</v>
      </c>
      <c r="L1497" s="149">
        <v>495</v>
      </c>
      <c r="M1497" s="148" t="s">
        <v>111</v>
      </c>
      <c r="N1497" s="148" t="s">
        <v>42</v>
      </c>
      <c r="O1497" s="149">
        <v>42891</v>
      </c>
      <c r="P1497" s="148" t="s">
        <v>1878</v>
      </c>
      <c r="Q1497" s="148">
        <v>2</v>
      </c>
      <c r="R1497" s="149" t="s">
        <v>33</v>
      </c>
      <c r="S1497" s="148">
        <v>10304.040000000001</v>
      </c>
      <c r="T1497" s="148" t="s">
        <v>119</v>
      </c>
      <c r="U1497" s="149">
        <v>1347.83</v>
      </c>
      <c r="V1497" s="148" t="s">
        <v>119</v>
      </c>
      <c r="W1497" s="148">
        <v>10304.022286405383</v>
      </c>
      <c r="X1497" s="149" t="s">
        <v>100</v>
      </c>
      <c r="Y1497" s="148" t="s">
        <v>114</v>
      </c>
      <c r="Z1497" s="148">
        <v>1.35</v>
      </c>
      <c r="AA1497" s="149">
        <v>1</v>
      </c>
      <c r="AB1497" s="148" t="s">
        <v>630</v>
      </c>
      <c r="AC1497" s="148" t="s">
        <v>409</v>
      </c>
      <c r="AD1497" s="149" t="s">
        <v>2611</v>
      </c>
      <c r="AE1497" s="148" t="s">
        <v>350</v>
      </c>
      <c r="AF1497" s="148"/>
      <c r="AG1497" s="149"/>
      <c r="AH1497" s="148"/>
      <c r="AI1497" s="148"/>
      <c r="AJ1497" s="149"/>
      <c r="AK1497" s="148" t="str">
        <f t="shared" si="69"/>
        <v>Non-GFS</v>
      </c>
      <c r="AL1497" s="148" t="str">
        <f t="shared" si="70"/>
        <v>Non- ICB</v>
      </c>
      <c r="AM1497" s="196" t="str">
        <f t="shared" si="71"/>
        <v>Non-GFS/Non- ICB</v>
      </c>
    </row>
    <row r="1498" spans="1:39" x14ac:dyDescent="0.25">
      <c r="A1498" s="195" t="str">
        <f>IF(ISERROR(MATCH(H1498,PriorMonth!H:H,0)),"New","Unresolved")</f>
        <v>Unresolved</v>
      </c>
      <c r="B1498" s="148">
        <v>8520</v>
      </c>
      <c r="C1498" s="149" t="s">
        <v>842</v>
      </c>
      <c r="D1498" s="148" t="s">
        <v>19</v>
      </c>
      <c r="E1498" s="148">
        <v>199</v>
      </c>
      <c r="F1498" s="149" t="s">
        <v>137</v>
      </c>
      <c r="G1498" s="148" t="s">
        <v>22</v>
      </c>
      <c r="H1498" s="148">
        <v>85200410038973</v>
      </c>
      <c r="I1498" s="149" t="s">
        <v>54</v>
      </c>
      <c r="J1498" s="148" t="s">
        <v>575</v>
      </c>
      <c r="K1498" s="148">
        <v>42614</v>
      </c>
      <c r="L1498" s="149">
        <v>279</v>
      </c>
      <c r="M1498" s="148" t="s">
        <v>111</v>
      </c>
      <c r="N1498" s="148" t="s">
        <v>42</v>
      </c>
      <c r="O1498" s="149">
        <v>42681</v>
      </c>
      <c r="P1498" s="148" t="s">
        <v>651</v>
      </c>
      <c r="Q1498" s="148">
        <v>212</v>
      </c>
      <c r="R1498" s="149" t="s">
        <v>37</v>
      </c>
      <c r="S1498" s="148">
        <v>97990</v>
      </c>
      <c r="T1498" s="148" t="s">
        <v>197</v>
      </c>
      <c r="U1498" s="149">
        <v>1354.69</v>
      </c>
      <c r="V1498" s="148" t="s">
        <v>197</v>
      </c>
      <c r="W1498" s="148">
        <v>97989.84433771194</v>
      </c>
      <c r="X1498" s="149" t="s">
        <v>100</v>
      </c>
      <c r="Y1498" s="148" t="s">
        <v>114</v>
      </c>
      <c r="Z1498" s="148">
        <v>1.35</v>
      </c>
      <c r="AA1498" s="149">
        <v>1</v>
      </c>
      <c r="AB1498" s="148" t="s">
        <v>630</v>
      </c>
      <c r="AC1498" s="148" t="s">
        <v>484</v>
      </c>
      <c r="AD1498" s="149" t="s">
        <v>396</v>
      </c>
      <c r="AE1498" s="148" t="s">
        <v>350</v>
      </c>
      <c r="AF1498" s="148"/>
      <c r="AG1498" s="149"/>
      <c r="AH1498" s="148"/>
      <c r="AI1498" s="148"/>
      <c r="AJ1498" s="149"/>
      <c r="AK1498" s="148" t="str">
        <f t="shared" si="69"/>
        <v>GFS</v>
      </c>
      <c r="AL1498" s="148" t="str">
        <f t="shared" si="70"/>
        <v>Non- ICB</v>
      </c>
      <c r="AM1498" s="196" t="str">
        <f t="shared" si="71"/>
        <v>GFS/Non- ICB</v>
      </c>
    </row>
    <row r="1499" spans="1:39" x14ac:dyDescent="0.25">
      <c r="A1499" s="195" t="str">
        <f>IF(ISERROR(MATCH(H1499,PriorMonth!H:H,0)),"New","Unresolved")</f>
        <v>New</v>
      </c>
      <c r="B1499" s="148">
        <v>413</v>
      </c>
      <c r="C1499" s="149" t="s">
        <v>136</v>
      </c>
      <c r="D1499" s="148" t="s">
        <v>13</v>
      </c>
      <c r="E1499" s="148">
        <v>8205</v>
      </c>
      <c r="F1499" s="149" t="s">
        <v>130</v>
      </c>
      <c r="G1499" s="148" t="s">
        <v>14</v>
      </c>
      <c r="H1499" s="148">
        <v>4130130017443</v>
      </c>
      <c r="I1499" s="149" t="s">
        <v>537</v>
      </c>
      <c r="J1499" s="148" t="s">
        <v>150</v>
      </c>
      <c r="K1499" s="148">
        <v>42849</v>
      </c>
      <c r="L1499" s="149">
        <v>44</v>
      </c>
      <c r="M1499" s="148" t="s">
        <v>127</v>
      </c>
      <c r="N1499" s="148" t="s">
        <v>128</v>
      </c>
      <c r="O1499" s="149">
        <v>42892</v>
      </c>
      <c r="P1499" s="148" t="s">
        <v>1878</v>
      </c>
      <c r="Q1499" s="148">
        <v>1</v>
      </c>
      <c r="R1499" s="149" t="s">
        <v>33</v>
      </c>
      <c r="S1499" s="148">
        <v>1340</v>
      </c>
      <c r="T1499" s="148" t="s">
        <v>100</v>
      </c>
      <c r="U1499" s="149">
        <v>1340</v>
      </c>
      <c r="V1499" s="148" t="s">
        <v>100</v>
      </c>
      <c r="W1499" s="148">
        <v>1340</v>
      </c>
      <c r="X1499" s="149" t="s">
        <v>100</v>
      </c>
      <c r="Y1499" s="148" t="s">
        <v>114</v>
      </c>
      <c r="Z1499" s="148">
        <v>1.34</v>
      </c>
      <c r="AA1499" s="149">
        <v>1</v>
      </c>
      <c r="AB1499" s="148" t="s">
        <v>629</v>
      </c>
      <c r="AC1499" s="148" t="s">
        <v>762</v>
      </c>
      <c r="AD1499" s="149" t="s">
        <v>1491</v>
      </c>
      <c r="AE1499" s="148" t="s">
        <v>349</v>
      </c>
      <c r="AF1499" s="148"/>
      <c r="AG1499" s="149"/>
      <c r="AH1499" s="148"/>
      <c r="AI1499" s="148"/>
      <c r="AJ1499" s="149"/>
      <c r="AK1499" s="148" t="str">
        <f t="shared" si="69"/>
        <v>GFS</v>
      </c>
      <c r="AL1499" s="148" t="str">
        <f t="shared" si="70"/>
        <v>Non- ICB</v>
      </c>
      <c r="AM1499" s="196" t="str">
        <f t="shared" si="71"/>
        <v>GFS/Non- ICB</v>
      </c>
    </row>
    <row r="1500" spans="1:39" x14ac:dyDescent="0.25">
      <c r="A1500" s="195" t="str">
        <f>IF(ISERROR(MATCH(H1500,PriorMonth!H:H,0)),"New","Unresolved")</f>
        <v>Unresolved</v>
      </c>
      <c r="B1500" s="148">
        <v>8520</v>
      </c>
      <c r="C1500" s="149" t="s">
        <v>842</v>
      </c>
      <c r="D1500" s="148" t="s">
        <v>19</v>
      </c>
      <c r="E1500" s="148">
        <v>199</v>
      </c>
      <c r="F1500" s="149" t="s">
        <v>137</v>
      </c>
      <c r="G1500" s="148" t="s">
        <v>22</v>
      </c>
      <c r="H1500" s="148">
        <v>85200410039881</v>
      </c>
      <c r="I1500" s="149" t="s">
        <v>54</v>
      </c>
      <c r="J1500" s="148" t="s">
        <v>575</v>
      </c>
      <c r="K1500" s="148">
        <v>42643</v>
      </c>
      <c r="L1500" s="149">
        <v>250</v>
      </c>
      <c r="M1500" s="148" t="s">
        <v>111</v>
      </c>
      <c r="N1500" s="148" t="s">
        <v>42</v>
      </c>
      <c r="O1500" s="149">
        <v>42709</v>
      </c>
      <c r="P1500" s="148" t="s">
        <v>651</v>
      </c>
      <c r="Q1500" s="148">
        <v>184</v>
      </c>
      <c r="R1500" s="149" t="s">
        <v>37</v>
      </c>
      <c r="S1500" s="148">
        <v>97200</v>
      </c>
      <c r="T1500" s="148" t="s">
        <v>197</v>
      </c>
      <c r="U1500" s="149">
        <v>1343.77</v>
      </c>
      <c r="V1500" s="148" t="s">
        <v>197</v>
      </c>
      <c r="W1500" s="148">
        <v>97199.959493084883</v>
      </c>
      <c r="X1500" s="149" t="s">
        <v>100</v>
      </c>
      <c r="Y1500" s="148" t="s">
        <v>114</v>
      </c>
      <c r="Z1500" s="148">
        <v>1.34</v>
      </c>
      <c r="AA1500" s="149">
        <v>1</v>
      </c>
      <c r="AB1500" s="148" t="s">
        <v>630</v>
      </c>
      <c r="AC1500" s="148" t="s">
        <v>484</v>
      </c>
      <c r="AD1500" s="149" t="s">
        <v>396</v>
      </c>
      <c r="AE1500" s="148" t="s">
        <v>350</v>
      </c>
      <c r="AF1500" s="148"/>
      <c r="AG1500" s="149"/>
      <c r="AH1500" s="148"/>
      <c r="AI1500" s="148"/>
      <c r="AJ1500" s="149"/>
      <c r="AK1500" s="148" t="str">
        <f t="shared" si="69"/>
        <v>GFS</v>
      </c>
      <c r="AL1500" s="148" t="str">
        <f t="shared" si="70"/>
        <v>Non- ICB</v>
      </c>
      <c r="AM1500" s="196" t="str">
        <f t="shared" si="71"/>
        <v>GFS/Non- ICB</v>
      </c>
    </row>
    <row r="1501" spans="1:39" x14ac:dyDescent="0.25">
      <c r="A1501" s="195" t="str">
        <f>IF(ISERROR(MATCH(H1501,PriorMonth!H:H,0)),"New","Unresolved")</f>
        <v>New</v>
      </c>
      <c r="B1501" s="148">
        <v>9701</v>
      </c>
      <c r="C1501" s="149" t="s">
        <v>199</v>
      </c>
      <c r="D1501" s="148" t="s">
        <v>14</v>
      </c>
      <c r="E1501" s="148">
        <v>795</v>
      </c>
      <c r="F1501" s="149" t="s">
        <v>264</v>
      </c>
      <c r="G1501" s="148" t="s">
        <v>14</v>
      </c>
      <c r="H1501" s="148">
        <v>971201702461</v>
      </c>
      <c r="I1501" s="149" t="s">
        <v>57</v>
      </c>
      <c r="J1501" s="148" t="s">
        <v>133</v>
      </c>
      <c r="K1501" s="148">
        <v>42829</v>
      </c>
      <c r="L1501" s="149">
        <v>64</v>
      </c>
      <c r="M1501" s="148" t="s">
        <v>111</v>
      </c>
      <c r="N1501" s="148" t="s">
        <v>42</v>
      </c>
      <c r="O1501" s="149">
        <v>42888</v>
      </c>
      <c r="P1501" s="148" t="s">
        <v>1878</v>
      </c>
      <c r="Q1501" s="148">
        <v>5</v>
      </c>
      <c r="R1501" s="149" t="s">
        <v>33</v>
      </c>
      <c r="S1501" s="148">
        <v>1329.5</v>
      </c>
      <c r="T1501" s="148" t="s">
        <v>100</v>
      </c>
      <c r="U1501" s="149">
        <v>1329.5</v>
      </c>
      <c r="V1501" s="148" t="s">
        <v>200</v>
      </c>
      <c r="W1501" s="148">
        <v>6069.8311358824949</v>
      </c>
      <c r="X1501" s="149" t="s">
        <v>100</v>
      </c>
      <c r="Y1501" s="148" t="s">
        <v>107</v>
      </c>
      <c r="Z1501" s="148">
        <v>1.33</v>
      </c>
      <c r="AA1501" s="149">
        <v>1</v>
      </c>
      <c r="AB1501" s="148" t="s">
        <v>629</v>
      </c>
      <c r="AC1501" s="148" t="s">
        <v>471</v>
      </c>
      <c r="AD1501" s="149" t="s">
        <v>2783</v>
      </c>
      <c r="AE1501" s="148" t="s">
        <v>349</v>
      </c>
      <c r="AF1501" s="148"/>
      <c r="AG1501" s="149"/>
      <c r="AH1501" s="148"/>
      <c r="AI1501" s="148"/>
      <c r="AJ1501" s="149"/>
      <c r="AK1501" s="148" t="str">
        <f t="shared" si="69"/>
        <v>Non-GFS</v>
      </c>
      <c r="AL1501" s="148" t="str">
        <f t="shared" si="70"/>
        <v>Non- ICB</v>
      </c>
      <c r="AM1501" s="196" t="str">
        <f t="shared" si="71"/>
        <v>Non-GFS/Non- ICB</v>
      </c>
    </row>
    <row r="1502" spans="1:39" x14ac:dyDescent="0.25">
      <c r="A1502" s="195" t="str">
        <f>IF(ISERROR(MATCH(H1502,PriorMonth!H:H,0)),"New","Unresolved")</f>
        <v>Unresolved</v>
      </c>
      <c r="B1502" s="148">
        <v>8520</v>
      </c>
      <c r="C1502" s="149" t="s">
        <v>842</v>
      </c>
      <c r="D1502" s="148" t="s">
        <v>19</v>
      </c>
      <c r="E1502" s="148">
        <v>199</v>
      </c>
      <c r="F1502" s="149" t="s">
        <v>137</v>
      </c>
      <c r="G1502" s="148" t="s">
        <v>22</v>
      </c>
      <c r="H1502" s="148">
        <v>85200410042569</v>
      </c>
      <c r="I1502" s="149" t="s">
        <v>54</v>
      </c>
      <c r="J1502" s="148" t="s">
        <v>575</v>
      </c>
      <c r="K1502" s="148">
        <v>42727</v>
      </c>
      <c r="L1502" s="149">
        <v>166</v>
      </c>
      <c r="M1502" s="148" t="s">
        <v>111</v>
      </c>
      <c r="N1502" s="148" t="s">
        <v>42</v>
      </c>
      <c r="O1502" s="149">
        <v>42776</v>
      </c>
      <c r="P1502" s="148" t="s">
        <v>838</v>
      </c>
      <c r="Q1502" s="148">
        <v>117</v>
      </c>
      <c r="R1502" s="149" t="s">
        <v>36</v>
      </c>
      <c r="S1502" s="148">
        <v>96000</v>
      </c>
      <c r="T1502" s="148" t="s">
        <v>197</v>
      </c>
      <c r="U1502" s="149">
        <v>1327.18</v>
      </c>
      <c r="V1502" s="148" t="s">
        <v>197</v>
      </c>
      <c r="W1502" s="148">
        <v>95999.942132978424</v>
      </c>
      <c r="X1502" s="149" t="s">
        <v>100</v>
      </c>
      <c r="Y1502" s="148" t="s">
        <v>114</v>
      </c>
      <c r="Z1502" s="148">
        <v>1.33</v>
      </c>
      <c r="AA1502" s="149">
        <v>1</v>
      </c>
      <c r="AB1502" s="148" t="s">
        <v>630</v>
      </c>
      <c r="AC1502" s="148" t="s">
        <v>484</v>
      </c>
      <c r="AD1502" s="149" t="s">
        <v>396</v>
      </c>
      <c r="AE1502" s="148" t="s">
        <v>350</v>
      </c>
      <c r="AF1502" s="148"/>
      <c r="AG1502" s="149"/>
      <c r="AH1502" s="148"/>
      <c r="AI1502" s="148"/>
      <c r="AJ1502" s="149"/>
      <c r="AK1502" s="148" t="str">
        <f t="shared" si="69"/>
        <v>GFS</v>
      </c>
      <c r="AL1502" s="148" t="str">
        <f t="shared" si="70"/>
        <v>Non- ICB</v>
      </c>
      <c r="AM1502" s="196" t="str">
        <f t="shared" si="71"/>
        <v>GFS/Non- ICB</v>
      </c>
    </row>
    <row r="1503" spans="1:39" x14ac:dyDescent="0.25">
      <c r="A1503" s="195" t="str">
        <f>IF(ISERROR(MATCH(H1503,PriorMonth!H:H,0)),"New","Unresolved")</f>
        <v>Unresolved</v>
      </c>
      <c r="B1503" s="148">
        <v>8520</v>
      </c>
      <c r="C1503" s="149" t="s">
        <v>842</v>
      </c>
      <c r="D1503" s="148" t="s">
        <v>19</v>
      </c>
      <c r="E1503" s="148">
        <v>199</v>
      </c>
      <c r="F1503" s="149" t="s">
        <v>137</v>
      </c>
      <c r="G1503" s="148" t="s">
        <v>22</v>
      </c>
      <c r="H1503" s="148">
        <v>85200410040761</v>
      </c>
      <c r="I1503" s="149" t="s">
        <v>54</v>
      </c>
      <c r="J1503" s="148" t="s">
        <v>575</v>
      </c>
      <c r="K1503" s="148">
        <v>42676</v>
      </c>
      <c r="L1503" s="149">
        <v>217</v>
      </c>
      <c r="M1503" s="148" t="s">
        <v>111</v>
      </c>
      <c r="N1503" s="148" t="s">
        <v>42</v>
      </c>
      <c r="O1503" s="149">
        <v>42733</v>
      </c>
      <c r="P1503" s="148" t="s">
        <v>651</v>
      </c>
      <c r="Q1503" s="148">
        <v>160</v>
      </c>
      <c r="R1503" s="149" t="s">
        <v>39</v>
      </c>
      <c r="S1503" s="148">
        <v>96000</v>
      </c>
      <c r="T1503" s="148" t="s">
        <v>197</v>
      </c>
      <c r="U1503" s="149">
        <v>1327.18</v>
      </c>
      <c r="V1503" s="148" t="s">
        <v>197</v>
      </c>
      <c r="W1503" s="148">
        <v>95999.942132978424</v>
      </c>
      <c r="X1503" s="149" t="s">
        <v>100</v>
      </c>
      <c r="Y1503" s="148" t="s">
        <v>114</v>
      </c>
      <c r="Z1503" s="148">
        <v>1.33</v>
      </c>
      <c r="AA1503" s="149">
        <v>1</v>
      </c>
      <c r="AB1503" s="148" t="s">
        <v>630</v>
      </c>
      <c r="AC1503" s="148" t="s">
        <v>484</v>
      </c>
      <c r="AD1503" s="149" t="s">
        <v>396</v>
      </c>
      <c r="AE1503" s="148" t="s">
        <v>350</v>
      </c>
      <c r="AF1503" s="148"/>
      <c r="AG1503" s="149"/>
      <c r="AH1503" s="148"/>
      <c r="AI1503" s="148"/>
      <c r="AJ1503" s="149"/>
      <c r="AK1503" s="148" t="str">
        <f t="shared" si="69"/>
        <v>GFS</v>
      </c>
      <c r="AL1503" s="148" t="str">
        <f t="shared" si="70"/>
        <v>Non- ICB</v>
      </c>
      <c r="AM1503" s="196" t="str">
        <f t="shared" si="71"/>
        <v>GFS/Non- ICB</v>
      </c>
    </row>
    <row r="1504" spans="1:39" x14ac:dyDescent="0.25">
      <c r="A1504" s="195" t="str">
        <f>IF(ISERROR(MATCH(H1504,PriorMonth!H:H,0)),"New","Unresolved")</f>
        <v>Unresolved</v>
      </c>
      <c r="B1504" s="148">
        <v>8520</v>
      </c>
      <c r="C1504" s="149" t="s">
        <v>842</v>
      </c>
      <c r="D1504" s="148" t="s">
        <v>19</v>
      </c>
      <c r="E1504" s="148">
        <v>199</v>
      </c>
      <c r="F1504" s="149" t="s">
        <v>137</v>
      </c>
      <c r="G1504" s="148" t="s">
        <v>22</v>
      </c>
      <c r="H1504" s="148">
        <v>85200410040763</v>
      </c>
      <c r="I1504" s="149" t="s">
        <v>54</v>
      </c>
      <c r="J1504" s="148" t="s">
        <v>575</v>
      </c>
      <c r="K1504" s="148">
        <v>42676</v>
      </c>
      <c r="L1504" s="149">
        <v>217</v>
      </c>
      <c r="M1504" s="148" t="s">
        <v>111</v>
      </c>
      <c r="N1504" s="148" t="s">
        <v>42</v>
      </c>
      <c r="O1504" s="149">
        <v>42733</v>
      </c>
      <c r="P1504" s="148" t="s">
        <v>651</v>
      </c>
      <c r="Q1504" s="148">
        <v>160</v>
      </c>
      <c r="R1504" s="149" t="s">
        <v>39</v>
      </c>
      <c r="S1504" s="148">
        <v>96000</v>
      </c>
      <c r="T1504" s="148" t="s">
        <v>197</v>
      </c>
      <c r="U1504" s="149">
        <v>1327.18</v>
      </c>
      <c r="V1504" s="148" t="s">
        <v>197</v>
      </c>
      <c r="W1504" s="148">
        <v>95999.942132978424</v>
      </c>
      <c r="X1504" s="149" t="s">
        <v>100</v>
      </c>
      <c r="Y1504" s="148" t="s">
        <v>114</v>
      </c>
      <c r="Z1504" s="148">
        <v>1.33</v>
      </c>
      <c r="AA1504" s="149">
        <v>1</v>
      </c>
      <c r="AB1504" s="148" t="s">
        <v>630</v>
      </c>
      <c r="AC1504" s="148" t="s">
        <v>484</v>
      </c>
      <c r="AD1504" s="149" t="s">
        <v>396</v>
      </c>
      <c r="AE1504" s="148" t="s">
        <v>350</v>
      </c>
      <c r="AF1504" s="148"/>
      <c r="AG1504" s="149"/>
      <c r="AH1504" s="148"/>
      <c r="AI1504" s="148"/>
      <c r="AJ1504" s="149"/>
      <c r="AK1504" s="148" t="str">
        <f t="shared" si="69"/>
        <v>GFS</v>
      </c>
      <c r="AL1504" s="148" t="str">
        <f t="shared" si="70"/>
        <v>Non- ICB</v>
      </c>
      <c r="AM1504" s="196" t="str">
        <f t="shared" si="71"/>
        <v>GFS/Non- ICB</v>
      </c>
    </row>
    <row r="1505" spans="1:39" x14ac:dyDescent="0.25">
      <c r="A1505" s="195" t="str">
        <f>IF(ISERROR(MATCH(H1505,PriorMonth!H:H,0)),"New","Unresolved")</f>
        <v>New</v>
      </c>
      <c r="B1505" s="148">
        <v>8310</v>
      </c>
      <c r="C1505" s="149" t="s">
        <v>170</v>
      </c>
      <c r="D1505" s="148" t="s">
        <v>14</v>
      </c>
      <c r="E1505" s="148">
        <v>413</v>
      </c>
      <c r="F1505" s="149" t="s">
        <v>136</v>
      </c>
      <c r="G1505" s="148" t="s">
        <v>13</v>
      </c>
      <c r="H1505" s="148" t="s">
        <v>2996</v>
      </c>
      <c r="I1505" s="149" t="s">
        <v>57</v>
      </c>
      <c r="J1505" s="148" t="s">
        <v>133</v>
      </c>
      <c r="K1505" s="148">
        <v>42829</v>
      </c>
      <c r="L1505" s="149">
        <v>64</v>
      </c>
      <c r="M1505" s="148" t="s">
        <v>161</v>
      </c>
      <c r="N1505" s="148" t="s">
        <v>128</v>
      </c>
      <c r="O1505" s="149">
        <v>42893</v>
      </c>
      <c r="P1505" s="148" t="s">
        <v>1878</v>
      </c>
      <c r="Q1505" s="148">
        <v>0</v>
      </c>
      <c r="R1505" s="149" t="s">
        <v>33</v>
      </c>
      <c r="S1505" s="148">
        <v>5547.15</v>
      </c>
      <c r="T1505" s="148" t="s">
        <v>242</v>
      </c>
      <c r="U1505" s="149">
        <v>1329.87</v>
      </c>
      <c r="V1505" s="148" t="s">
        <v>242</v>
      </c>
      <c r="W1505" s="148">
        <v>5547.1529061580241</v>
      </c>
      <c r="X1505" s="149" t="s">
        <v>100</v>
      </c>
      <c r="Y1505" s="148" t="s">
        <v>114</v>
      </c>
      <c r="Z1505" s="148">
        <v>1.33</v>
      </c>
      <c r="AA1505" s="149">
        <v>1</v>
      </c>
      <c r="AB1505" s="148" t="s">
        <v>629</v>
      </c>
      <c r="AC1505" s="148" t="s">
        <v>428</v>
      </c>
      <c r="AD1505" s="149" t="s">
        <v>690</v>
      </c>
      <c r="AE1505" s="148" t="s">
        <v>349</v>
      </c>
      <c r="AF1505" s="148"/>
      <c r="AG1505" s="149"/>
      <c r="AH1505" s="148"/>
      <c r="AI1505" s="148"/>
      <c r="AJ1505" s="149"/>
      <c r="AK1505" s="148" t="str">
        <f t="shared" si="69"/>
        <v>GFS</v>
      </c>
      <c r="AL1505" s="148" t="str">
        <f t="shared" si="70"/>
        <v>Non- ICB</v>
      </c>
      <c r="AM1505" s="196" t="str">
        <f t="shared" si="71"/>
        <v>GFS/Non- ICB</v>
      </c>
    </row>
    <row r="1506" spans="1:39" x14ac:dyDescent="0.25">
      <c r="A1506" s="195" t="str">
        <f>IF(ISERROR(MATCH(H1506,PriorMonth!H:H,0)),"New","Unresolved")</f>
        <v>Unresolved</v>
      </c>
      <c r="B1506" s="148">
        <v>8520</v>
      </c>
      <c r="C1506" s="149" t="s">
        <v>842</v>
      </c>
      <c r="D1506" s="148" t="s">
        <v>19</v>
      </c>
      <c r="E1506" s="148">
        <v>1845</v>
      </c>
      <c r="F1506" s="149" t="s">
        <v>115</v>
      </c>
      <c r="G1506" s="148" t="s">
        <v>19</v>
      </c>
      <c r="H1506" s="148">
        <v>85201810009527</v>
      </c>
      <c r="I1506" s="149" t="s">
        <v>54</v>
      </c>
      <c r="J1506" s="148" t="s">
        <v>575</v>
      </c>
      <c r="K1506" s="148">
        <v>42773</v>
      </c>
      <c r="L1506" s="149">
        <v>120</v>
      </c>
      <c r="M1506" s="148" t="s">
        <v>158</v>
      </c>
      <c r="N1506" s="148" t="s">
        <v>41</v>
      </c>
      <c r="O1506" s="149">
        <v>42776</v>
      </c>
      <c r="P1506" s="148" t="s">
        <v>838</v>
      </c>
      <c r="Q1506" s="148">
        <v>117</v>
      </c>
      <c r="R1506" s="149" t="s">
        <v>36</v>
      </c>
      <c r="S1506" s="148">
        <v>95715.4</v>
      </c>
      <c r="T1506" s="148" t="s">
        <v>197</v>
      </c>
      <c r="U1506" s="149">
        <v>1323.25</v>
      </c>
      <c r="V1506" s="148" t="s">
        <v>197</v>
      </c>
      <c r="W1506" s="148">
        <v>95715.670389445062</v>
      </c>
      <c r="X1506" s="149" t="s">
        <v>100</v>
      </c>
      <c r="Y1506" s="148" t="s">
        <v>107</v>
      </c>
      <c r="Z1506" s="148">
        <v>1.32</v>
      </c>
      <c r="AA1506" s="149">
        <v>1</v>
      </c>
      <c r="AB1506" s="148" t="s">
        <v>630</v>
      </c>
      <c r="AC1506" s="148" t="s">
        <v>633</v>
      </c>
      <c r="AD1506" s="149" t="s">
        <v>359</v>
      </c>
      <c r="AE1506" s="148" t="s">
        <v>350</v>
      </c>
      <c r="AF1506" s="148"/>
      <c r="AG1506" s="149"/>
      <c r="AH1506" s="148"/>
      <c r="AI1506" s="148"/>
      <c r="AJ1506" s="149"/>
      <c r="AK1506" s="148" t="str">
        <f t="shared" si="69"/>
        <v>GFS</v>
      </c>
      <c r="AL1506" s="148" t="str">
        <f t="shared" si="70"/>
        <v>Non- ICB</v>
      </c>
      <c r="AM1506" s="196" t="str">
        <f t="shared" si="71"/>
        <v>GFS/Non- ICB</v>
      </c>
    </row>
    <row r="1507" spans="1:39" x14ac:dyDescent="0.25">
      <c r="A1507" s="195" t="str">
        <f>IF(ISERROR(MATCH(H1507,PriorMonth!H:H,0)),"New","Unresolved")</f>
        <v>New</v>
      </c>
      <c r="B1507" s="148">
        <v>1750</v>
      </c>
      <c r="C1507" s="149" t="s">
        <v>159</v>
      </c>
      <c r="D1507" s="148" t="s">
        <v>18</v>
      </c>
      <c r="E1507" s="148">
        <v>693</v>
      </c>
      <c r="F1507" s="149" t="s">
        <v>177</v>
      </c>
      <c r="G1507" s="148" t="s">
        <v>16</v>
      </c>
      <c r="H1507" s="148">
        <v>17500110094115</v>
      </c>
      <c r="I1507" s="149" t="s">
        <v>56</v>
      </c>
      <c r="J1507" s="148" t="s">
        <v>2126</v>
      </c>
      <c r="K1507" s="148">
        <v>42829</v>
      </c>
      <c r="L1507" s="149">
        <v>64</v>
      </c>
      <c r="M1507" s="148" t="s">
        <v>111</v>
      </c>
      <c r="N1507" s="148" t="s">
        <v>42</v>
      </c>
      <c r="O1507" s="149">
        <v>42891</v>
      </c>
      <c r="P1507" s="148" t="s">
        <v>1878</v>
      </c>
      <c r="Q1507" s="148">
        <v>2</v>
      </c>
      <c r="R1507" s="149" t="s">
        <v>33</v>
      </c>
      <c r="S1507" s="148">
        <v>1305</v>
      </c>
      <c r="T1507" s="148" t="s">
        <v>100</v>
      </c>
      <c r="U1507" s="149">
        <v>1305</v>
      </c>
      <c r="V1507" s="148" t="s">
        <v>100</v>
      </c>
      <c r="W1507" s="148">
        <v>1305</v>
      </c>
      <c r="X1507" s="149" t="s">
        <v>100</v>
      </c>
      <c r="Y1507" s="148" t="s">
        <v>114</v>
      </c>
      <c r="Z1507" s="148">
        <v>1.31</v>
      </c>
      <c r="AA1507" s="149">
        <v>1</v>
      </c>
      <c r="AB1507" s="148" t="s">
        <v>629</v>
      </c>
      <c r="AC1507" s="148" t="s">
        <v>431</v>
      </c>
      <c r="AD1507" s="149" t="s">
        <v>469</v>
      </c>
      <c r="AE1507" s="148" t="s">
        <v>349</v>
      </c>
      <c r="AF1507" s="148"/>
      <c r="AG1507" s="149"/>
      <c r="AH1507" s="148"/>
      <c r="AI1507" s="148"/>
      <c r="AJ1507" s="149"/>
      <c r="AK1507" s="148" t="str">
        <f t="shared" si="69"/>
        <v>GFS</v>
      </c>
      <c r="AL1507" s="148" t="str">
        <f t="shared" si="70"/>
        <v>Non- ICB</v>
      </c>
      <c r="AM1507" s="196" t="str">
        <f t="shared" si="71"/>
        <v>GFS/Non- ICB</v>
      </c>
    </row>
    <row r="1508" spans="1:39" x14ac:dyDescent="0.25">
      <c r="A1508" s="195" t="str">
        <f>IF(ISERROR(MATCH(H1508,PriorMonth!H:H,0)),"New","Unresolved")</f>
        <v>Unresolved</v>
      </c>
      <c r="B1508" s="148">
        <v>8520</v>
      </c>
      <c r="C1508" s="149" t="s">
        <v>842</v>
      </c>
      <c r="D1508" s="148" t="s">
        <v>19</v>
      </c>
      <c r="E1508" s="148">
        <v>199</v>
      </c>
      <c r="F1508" s="149" t="s">
        <v>137</v>
      </c>
      <c r="G1508" s="148" t="s">
        <v>22</v>
      </c>
      <c r="H1508" s="148">
        <v>85200410039726</v>
      </c>
      <c r="I1508" s="149" t="s">
        <v>54</v>
      </c>
      <c r="J1508" s="148" t="s">
        <v>575</v>
      </c>
      <c r="K1508" s="148">
        <v>42643</v>
      </c>
      <c r="L1508" s="149">
        <v>250</v>
      </c>
      <c r="M1508" s="148" t="s">
        <v>111</v>
      </c>
      <c r="N1508" s="148" t="s">
        <v>42</v>
      </c>
      <c r="O1508" s="149">
        <v>42709</v>
      </c>
      <c r="P1508" s="148" t="s">
        <v>651</v>
      </c>
      <c r="Q1508" s="148">
        <v>184</v>
      </c>
      <c r="R1508" s="149" t="s">
        <v>37</v>
      </c>
      <c r="S1508" s="148">
        <v>94644</v>
      </c>
      <c r="T1508" s="148" t="s">
        <v>197</v>
      </c>
      <c r="U1508" s="149">
        <v>1308.43</v>
      </c>
      <c r="V1508" s="148" t="s">
        <v>197</v>
      </c>
      <c r="W1508" s="148">
        <v>94643.683814594071</v>
      </c>
      <c r="X1508" s="149" t="s">
        <v>100</v>
      </c>
      <c r="Y1508" s="148" t="s">
        <v>114</v>
      </c>
      <c r="Z1508" s="148">
        <v>1.31</v>
      </c>
      <c r="AA1508" s="149">
        <v>1</v>
      </c>
      <c r="AB1508" s="148" t="s">
        <v>630</v>
      </c>
      <c r="AC1508" s="148" t="s">
        <v>484</v>
      </c>
      <c r="AD1508" s="149" t="s">
        <v>395</v>
      </c>
      <c r="AE1508" s="148" t="s">
        <v>350</v>
      </c>
      <c r="AF1508" s="148"/>
      <c r="AG1508" s="149"/>
      <c r="AH1508" s="148"/>
      <c r="AI1508" s="148"/>
      <c r="AJ1508" s="149"/>
      <c r="AK1508" s="148" t="str">
        <f t="shared" si="69"/>
        <v>GFS</v>
      </c>
      <c r="AL1508" s="148" t="str">
        <f t="shared" si="70"/>
        <v>Non- ICB</v>
      </c>
      <c r="AM1508" s="196" t="str">
        <f t="shared" si="71"/>
        <v>GFS/Non- ICB</v>
      </c>
    </row>
    <row r="1509" spans="1:39" x14ac:dyDescent="0.25">
      <c r="A1509" s="195" t="str">
        <f>IF(ISERROR(MATCH(H1509,PriorMonth!H:H,0)),"New","Unresolved")</f>
        <v>Unresolved</v>
      </c>
      <c r="B1509" s="148">
        <v>8520</v>
      </c>
      <c r="C1509" s="149" t="s">
        <v>842</v>
      </c>
      <c r="D1509" s="148" t="s">
        <v>19</v>
      </c>
      <c r="E1509" s="148">
        <v>199</v>
      </c>
      <c r="F1509" s="149" t="s">
        <v>137</v>
      </c>
      <c r="G1509" s="148" t="s">
        <v>22</v>
      </c>
      <c r="H1509" s="148">
        <v>85200410038969</v>
      </c>
      <c r="I1509" s="149" t="s">
        <v>54</v>
      </c>
      <c r="J1509" s="148" t="s">
        <v>575</v>
      </c>
      <c r="K1509" s="148">
        <v>42614</v>
      </c>
      <c r="L1509" s="149">
        <v>279</v>
      </c>
      <c r="M1509" s="148" t="s">
        <v>111</v>
      </c>
      <c r="N1509" s="148" t="s">
        <v>42</v>
      </c>
      <c r="O1509" s="149">
        <v>42681</v>
      </c>
      <c r="P1509" s="148" t="s">
        <v>651</v>
      </c>
      <c r="Q1509" s="148">
        <v>212</v>
      </c>
      <c r="R1509" s="149" t="s">
        <v>37</v>
      </c>
      <c r="S1509" s="148">
        <v>94644</v>
      </c>
      <c r="T1509" s="148" t="s">
        <v>197</v>
      </c>
      <c r="U1509" s="149">
        <v>1308.43</v>
      </c>
      <c r="V1509" s="148" t="s">
        <v>197</v>
      </c>
      <c r="W1509" s="148">
        <v>94643.683814594071</v>
      </c>
      <c r="X1509" s="149" t="s">
        <v>100</v>
      </c>
      <c r="Y1509" s="148" t="s">
        <v>114</v>
      </c>
      <c r="Z1509" s="148">
        <v>1.31</v>
      </c>
      <c r="AA1509" s="149">
        <v>1</v>
      </c>
      <c r="AB1509" s="148" t="s">
        <v>630</v>
      </c>
      <c r="AC1509" s="148" t="s">
        <v>484</v>
      </c>
      <c r="AD1509" s="149" t="s">
        <v>396</v>
      </c>
      <c r="AE1509" s="148" t="s">
        <v>350</v>
      </c>
      <c r="AF1509" s="148"/>
      <c r="AG1509" s="149"/>
      <c r="AH1509" s="148"/>
      <c r="AI1509" s="148"/>
      <c r="AJ1509" s="149"/>
      <c r="AK1509" s="148" t="str">
        <f t="shared" si="69"/>
        <v>GFS</v>
      </c>
      <c r="AL1509" s="148" t="str">
        <f t="shared" si="70"/>
        <v>Non- ICB</v>
      </c>
      <c r="AM1509" s="196" t="str">
        <f t="shared" si="71"/>
        <v>GFS/Non- ICB</v>
      </c>
    </row>
    <row r="1510" spans="1:39" x14ac:dyDescent="0.25">
      <c r="A1510" s="195" t="str">
        <f>IF(ISERROR(MATCH(H1510,PriorMonth!H:H,0)),"New","Unresolved")</f>
        <v>Unresolved</v>
      </c>
      <c r="B1510" s="148">
        <v>8520</v>
      </c>
      <c r="C1510" s="149" t="s">
        <v>842</v>
      </c>
      <c r="D1510" s="148" t="s">
        <v>19</v>
      </c>
      <c r="E1510" s="148">
        <v>199</v>
      </c>
      <c r="F1510" s="149" t="s">
        <v>137</v>
      </c>
      <c r="G1510" s="148" t="s">
        <v>22</v>
      </c>
      <c r="H1510" s="148">
        <v>85200410038971</v>
      </c>
      <c r="I1510" s="149" t="s">
        <v>54</v>
      </c>
      <c r="J1510" s="148" t="s">
        <v>575</v>
      </c>
      <c r="K1510" s="148">
        <v>42614</v>
      </c>
      <c r="L1510" s="149">
        <v>279</v>
      </c>
      <c r="M1510" s="148" t="s">
        <v>111</v>
      </c>
      <c r="N1510" s="148" t="s">
        <v>42</v>
      </c>
      <c r="O1510" s="149">
        <v>42681</v>
      </c>
      <c r="P1510" s="148" t="s">
        <v>651</v>
      </c>
      <c r="Q1510" s="148">
        <v>212</v>
      </c>
      <c r="R1510" s="149" t="s">
        <v>37</v>
      </c>
      <c r="S1510" s="148">
        <v>94644</v>
      </c>
      <c r="T1510" s="148" t="s">
        <v>197</v>
      </c>
      <c r="U1510" s="149">
        <v>1308.43</v>
      </c>
      <c r="V1510" s="148" t="s">
        <v>197</v>
      </c>
      <c r="W1510" s="148">
        <v>94643.683814594071</v>
      </c>
      <c r="X1510" s="149" t="s">
        <v>100</v>
      </c>
      <c r="Y1510" s="148" t="s">
        <v>114</v>
      </c>
      <c r="Z1510" s="148">
        <v>1.31</v>
      </c>
      <c r="AA1510" s="149">
        <v>1</v>
      </c>
      <c r="AB1510" s="148" t="s">
        <v>630</v>
      </c>
      <c r="AC1510" s="148" t="s">
        <v>484</v>
      </c>
      <c r="AD1510" s="149" t="s">
        <v>396</v>
      </c>
      <c r="AE1510" s="148" t="s">
        <v>350</v>
      </c>
      <c r="AF1510" s="148"/>
      <c r="AG1510" s="149"/>
      <c r="AH1510" s="148"/>
      <c r="AI1510" s="148"/>
      <c r="AJ1510" s="149"/>
      <c r="AK1510" s="148" t="str">
        <f t="shared" si="69"/>
        <v>GFS</v>
      </c>
      <c r="AL1510" s="148" t="str">
        <f t="shared" si="70"/>
        <v>Non- ICB</v>
      </c>
      <c r="AM1510" s="196" t="str">
        <f t="shared" si="71"/>
        <v>GFS/Non- ICB</v>
      </c>
    </row>
    <row r="1511" spans="1:39" x14ac:dyDescent="0.25">
      <c r="A1511" s="195" t="str">
        <f>IF(ISERROR(MATCH(H1511,PriorMonth!H:H,0)),"New","Unresolved")</f>
        <v>New</v>
      </c>
      <c r="B1511" s="148">
        <v>692</v>
      </c>
      <c r="C1511" s="149" t="s">
        <v>187</v>
      </c>
      <c r="D1511" s="148" t="s">
        <v>16</v>
      </c>
      <c r="E1511" s="148">
        <v>1750</v>
      </c>
      <c r="F1511" s="149" t="s">
        <v>159</v>
      </c>
      <c r="G1511" s="148" t="s">
        <v>18</v>
      </c>
      <c r="H1511" s="148">
        <v>69201111703638</v>
      </c>
      <c r="I1511" s="149" t="s">
        <v>277</v>
      </c>
      <c r="J1511" s="148" t="s">
        <v>1920</v>
      </c>
      <c r="K1511" s="148">
        <v>42884</v>
      </c>
      <c r="L1511" s="149">
        <v>9</v>
      </c>
      <c r="M1511" s="148" t="s">
        <v>118</v>
      </c>
      <c r="N1511" s="148" t="s">
        <v>41</v>
      </c>
      <c r="O1511" s="149">
        <v>42891</v>
      </c>
      <c r="P1511" s="148" t="s">
        <v>1878</v>
      </c>
      <c r="Q1511" s="148">
        <v>2</v>
      </c>
      <c r="R1511" s="149" t="s">
        <v>33</v>
      </c>
      <c r="S1511" s="148">
        <v>1285</v>
      </c>
      <c r="T1511" s="148" t="s">
        <v>100</v>
      </c>
      <c r="U1511" s="149">
        <v>1285</v>
      </c>
      <c r="V1511" s="148" t="s">
        <v>100</v>
      </c>
      <c r="W1511" s="148">
        <v>1285</v>
      </c>
      <c r="X1511" s="149" t="s">
        <v>100</v>
      </c>
      <c r="Y1511" s="148" t="s">
        <v>114</v>
      </c>
      <c r="Z1511" s="148">
        <v>1.29</v>
      </c>
      <c r="AA1511" s="149">
        <v>1</v>
      </c>
      <c r="AB1511" s="148" t="s">
        <v>629</v>
      </c>
      <c r="AC1511" s="148" t="s">
        <v>949</v>
      </c>
      <c r="AD1511" s="149" t="s">
        <v>2636</v>
      </c>
      <c r="AE1511" s="148" t="s">
        <v>349</v>
      </c>
      <c r="AF1511" s="148"/>
      <c r="AG1511" s="149"/>
      <c r="AH1511" s="148"/>
      <c r="AI1511" s="148"/>
      <c r="AJ1511" s="149"/>
      <c r="AK1511" s="148" t="str">
        <f t="shared" si="69"/>
        <v>GFS</v>
      </c>
      <c r="AL1511" s="148" t="str">
        <f t="shared" si="70"/>
        <v>Non- ICB</v>
      </c>
      <c r="AM1511" s="196" t="str">
        <f t="shared" si="71"/>
        <v>GFS/Non- ICB</v>
      </c>
    </row>
    <row r="1512" spans="1:39" x14ac:dyDescent="0.25">
      <c r="A1512" s="195" t="str">
        <f>IF(ISERROR(MATCH(H1512,PriorMonth!H:H,0)),"New","Unresolved")</f>
        <v>New</v>
      </c>
      <c r="B1512" s="148">
        <v>95</v>
      </c>
      <c r="C1512" s="149" t="s">
        <v>153</v>
      </c>
      <c r="D1512" s="148" t="s">
        <v>17</v>
      </c>
      <c r="E1512" s="148">
        <v>8243</v>
      </c>
      <c r="F1512" s="149" t="s">
        <v>120</v>
      </c>
      <c r="G1512" s="148" t="s">
        <v>14</v>
      </c>
      <c r="H1512" s="148">
        <v>950110011719</v>
      </c>
      <c r="I1512" s="149" t="s">
        <v>58</v>
      </c>
      <c r="J1512" s="148" t="s">
        <v>195</v>
      </c>
      <c r="K1512" s="148">
        <v>42825</v>
      </c>
      <c r="L1512" s="149">
        <v>68</v>
      </c>
      <c r="M1512" s="148" t="s">
        <v>127</v>
      </c>
      <c r="N1512" s="148" t="s">
        <v>128</v>
      </c>
      <c r="O1512" s="149">
        <v>42893</v>
      </c>
      <c r="P1512" s="148" t="s">
        <v>1878</v>
      </c>
      <c r="Q1512" s="148">
        <v>0</v>
      </c>
      <c r="R1512" s="149" t="s">
        <v>33</v>
      </c>
      <c r="S1512" s="148">
        <v>1275.8900000000001</v>
      </c>
      <c r="T1512" s="148" t="s">
        <v>100</v>
      </c>
      <c r="U1512" s="149">
        <v>1275.8900000000001</v>
      </c>
      <c r="V1512" s="148" t="s">
        <v>100</v>
      </c>
      <c r="W1512" s="148">
        <v>1275.8900000000001</v>
      </c>
      <c r="X1512" s="149" t="s">
        <v>100</v>
      </c>
      <c r="Y1512" s="148" t="s">
        <v>114</v>
      </c>
      <c r="Z1512" s="148">
        <v>1.28</v>
      </c>
      <c r="AA1512" s="149">
        <v>1</v>
      </c>
      <c r="AB1512" s="148" t="s">
        <v>629</v>
      </c>
      <c r="AC1512" s="148" t="s">
        <v>426</v>
      </c>
      <c r="AD1512" s="149" t="s">
        <v>2741</v>
      </c>
      <c r="AE1512" s="148" t="s">
        <v>349</v>
      </c>
      <c r="AF1512" s="148"/>
      <c r="AG1512" s="149"/>
      <c r="AH1512" s="148"/>
      <c r="AI1512" s="148"/>
      <c r="AJ1512" s="149"/>
      <c r="AK1512" s="148" t="str">
        <f t="shared" si="69"/>
        <v>GFS</v>
      </c>
      <c r="AL1512" s="148" t="str">
        <f t="shared" si="70"/>
        <v>Non- ICB</v>
      </c>
      <c r="AM1512" s="196" t="str">
        <f t="shared" si="71"/>
        <v>GFS/Non- ICB</v>
      </c>
    </row>
    <row r="1513" spans="1:39" x14ac:dyDescent="0.25">
      <c r="A1513" s="195" t="str">
        <f>IF(ISERROR(MATCH(H1513,PriorMonth!H:H,0)),"New","Unresolved")</f>
        <v>Unresolved</v>
      </c>
      <c r="B1513" s="148">
        <v>8520</v>
      </c>
      <c r="C1513" s="149" t="s">
        <v>842</v>
      </c>
      <c r="D1513" s="148" t="s">
        <v>19</v>
      </c>
      <c r="E1513" s="148">
        <v>795</v>
      </c>
      <c r="F1513" s="149" t="s">
        <v>264</v>
      </c>
      <c r="G1513" s="148" t="s">
        <v>14</v>
      </c>
      <c r="H1513" s="148">
        <v>85205620000012</v>
      </c>
      <c r="I1513" s="149" t="s">
        <v>57</v>
      </c>
      <c r="J1513" s="148" t="s">
        <v>2049</v>
      </c>
      <c r="K1513" s="148">
        <v>42796</v>
      </c>
      <c r="L1513" s="149">
        <v>97</v>
      </c>
      <c r="M1513" s="148" t="s">
        <v>111</v>
      </c>
      <c r="N1513" s="148" t="s">
        <v>42</v>
      </c>
      <c r="O1513" s="149">
        <v>42859</v>
      </c>
      <c r="P1513" s="148" t="s">
        <v>1878</v>
      </c>
      <c r="Q1513" s="148">
        <v>34</v>
      </c>
      <c r="R1513" s="149" t="s">
        <v>34</v>
      </c>
      <c r="S1513" s="148">
        <v>92450.25</v>
      </c>
      <c r="T1513" s="148" t="s">
        <v>197</v>
      </c>
      <c r="U1513" s="149">
        <v>1278.1099999999999</v>
      </c>
      <c r="V1513" s="148" t="s">
        <v>197</v>
      </c>
      <c r="W1513" s="148">
        <v>92450.523696545337</v>
      </c>
      <c r="X1513" s="149" t="s">
        <v>100</v>
      </c>
      <c r="Y1513" s="148" t="s">
        <v>114</v>
      </c>
      <c r="Z1513" s="148">
        <v>1.28</v>
      </c>
      <c r="AA1513" s="149">
        <v>1</v>
      </c>
      <c r="AB1513" s="148" t="s">
        <v>630</v>
      </c>
      <c r="AC1513" s="148" t="s">
        <v>426</v>
      </c>
      <c r="AD1513" s="149" t="s">
        <v>2046</v>
      </c>
      <c r="AE1513" s="148" t="s">
        <v>350</v>
      </c>
      <c r="AF1513" s="148"/>
      <c r="AG1513" s="149"/>
      <c r="AH1513" s="148"/>
      <c r="AI1513" s="148"/>
      <c r="AJ1513" s="149"/>
      <c r="AK1513" s="148" t="str">
        <f t="shared" si="69"/>
        <v>GFS</v>
      </c>
      <c r="AL1513" s="148" t="str">
        <f t="shared" si="70"/>
        <v>ICB</v>
      </c>
      <c r="AM1513" s="196" t="str">
        <f t="shared" si="71"/>
        <v>GFS/ICB</v>
      </c>
    </row>
    <row r="1514" spans="1:39" x14ac:dyDescent="0.25">
      <c r="A1514" s="195" t="str">
        <f>IF(ISERROR(MATCH(H1514,PriorMonth!H:H,0)),"New","Unresolved")</f>
        <v>Unresolved</v>
      </c>
      <c r="B1514" s="148">
        <v>72</v>
      </c>
      <c r="C1514" s="149" t="s">
        <v>174</v>
      </c>
      <c r="D1514" s="148" t="s">
        <v>17</v>
      </c>
      <c r="E1514" s="148">
        <v>199</v>
      </c>
      <c r="F1514" s="149" t="s">
        <v>137</v>
      </c>
      <c r="G1514" s="148" t="s">
        <v>22</v>
      </c>
      <c r="H1514" s="148">
        <v>2016000441</v>
      </c>
      <c r="I1514" s="149" t="s">
        <v>58</v>
      </c>
      <c r="J1514" s="148" t="s">
        <v>195</v>
      </c>
      <c r="K1514" s="148">
        <v>42730</v>
      </c>
      <c r="L1514" s="149">
        <v>163</v>
      </c>
      <c r="M1514" s="148" t="s">
        <v>118</v>
      </c>
      <c r="N1514" s="148" t="s">
        <v>41</v>
      </c>
      <c r="O1514" s="149">
        <v>42797</v>
      </c>
      <c r="P1514" s="148" t="s">
        <v>838</v>
      </c>
      <c r="Q1514" s="148">
        <v>96</v>
      </c>
      <c r="R1514" s="149" t="s">
        <v>36</v>
      </c>
      <c r="S1514" s="148">
        <v>1270.7</v>
      </c>
      <c r="T1514" s="148" t="s">
        <v>100</v>
      </c>
      <c r="U1514" s="149">
        <v>1270.7</v>
      </c>
      <c r="V1514" s="148" t="s">
        <v>100</v>
      </c>
      <c r="W1514" s="148">
        <v>1270.7</v>
      </c>
      <c r="X1514" s="149" t="s">
        <v>100</v>
      </c>
      <c r="Y1514" s="148" t="s">
        <v>114</v>
      </c>
      <c r="Z1514" s="148">
        <v>1.27</v>
      </c>
      <c r="AA1514" s="149">
        <v>1</v>
      </c>
      <c r="AB1514" s="148" t="s">
        <v>629</v>
      </c>
      <c r="AC1514" s="148" t="s">
        <v>439</v>
      </c>
      <c r="AD1514" s="149" t="s">
        <v>363</v>
      </c>
      <c r="AE1514" s="148" t="s">
        <v>349</v>
      </c>
      <c r="AF1514" s="148"/>
      <c r="AG1514" s="149"/>
      <c r="AH1514" s="148"/>
      <c r="AI1514" s="148"/>
      <c r="AJ1514" s="149"/>
      <c r="AK1514" s="148" t="str">
        <f t="shared" si="69"/>
        <v>Non-GFS</v>
      </c>
      <c r="AL1514" s="148" t="str">
        <f t="shared" si="70"/>
        <v>Non- ICB</v>
      </c>
      <c r="AM1514" s="196" t="str">
        <f t="shared" si="71"/>
        <v>Non-GFS/Non- ICB</v>
      </c>
    </row>
    <row r="1515" spans="1:39" x14ac:dyDescent="0.25">
      <c r="A1515" s="195" t="str">
        <f>IF(ISERROR(MATCH(H1515,PriorMonth!H:H,0)),"New","Unresolved")</f>
        <v>New</v>
      </c>
      <c r="B1515" s="148">
        <v>8310</v>
      </c>
      <c r="C1515" s="149" t="s">
        <v>170</v>
      </c>
      <c r="D1515" s="148" t="s">
        <v>14</v>
      </c>
      <c r="E1515" s="148">
        <v>199</v>
      </c>
      <c r="F1515" s="149" t="s">
        <v>137</v>
      </c>
      <c r="G1515" s="148" t="s">
        <v>22</v>
      </c>
      <c r="H1515" s="148" t="s">
        <v>2939</v>
      </c>
      <c r="I1515" s="149" t="s">
        <v>57</v>
      </c>
      <c r="J1515" s="148" t="s">
        <v>133</v>
      </c>
      <c r="K1515" s="148">
        <v>42677</v>
      </c>
      <c r="L1515" s="149">
        <v>216</v>
      </c>
      <c r="M1515" s="148" t="s">
        <v>111</v>
      </c>
      <c r="N1515" s="148" t="s">
        <v>42</v>
      </c>
      <c r="O1515" s="149">
        <v>42892</v>
      </c>
      <c r="P1515" s="148" t="s">
        <v>1878</v>
      </c>
      <c r="Q1515" s="148">
        <v>1</v>
      </c>
      <c r="R1515" s="149" t="s">
        <v>33</v>
      </c>
      <c r="S1515" s="148">
        <v>5285</v>
      </c>
      <c r="T1515" s="148" t="s">
        <v>242</v>
      </c>
      <c r="U1515" s="149">
        <v>1267.02</v>
      </c>
      <c r="V1515" s="148" t="s">
        <v>242</v>
      </c>
      <c r="W1515" s="148">
        <v>5284.993025754653</v>
      </c>
      <c r="X1515" s="149" t="s">
        <v>100</v>
      </c>
      <c r="Y1515" s="148" t="s">
        <v>114</v>
      </c>
      <c r="Z1515" s="148">
        <v>1.27</v>
      </c>
      <c r="AA1515" s="149">
        <v>1</v>
      </c>
      <c r="AB1515" s="148" t="s">
        <v>629</v>
      </c>
      <c r="AC1515" s="148" t="s">
        <v>484</v>
      </c>
      <c r="AD1515" s="149" t="s">
        <v>396</v>
      </c>
      <c r="AE1515" s="148" t="s">
        <v>349</v>
      </c>
      <c r="AF1515" s="148"/>
      <c r="AG1515" s="149"/>
      <c r="AH1515" s="148"/>
      <c r="AI1515" s="148"/>
      <c r="AJ1515" s="149"/>
      <c r="AK1515" s="148" t="str">
        <f t="shared" si="69"/>
        <v>GFS</v>
      </c>
      <c r="AL1515" s="148" t="str">
        <f t="shared" si="70"/>
        <v>Non- ICB</v>
      </c>
      <c r="AM1515" s="196" t="str">
        <f t="shared" si="71"/>
        <v>GFS/Non- ICB</v>
      </c>
    </row>
    <row r="1516" spans="1:39" x14ac:dyDescent="0.25">
      <c r="A1516" s="195" t="str">
        <f>IF(ISERROR(MATCH(H1516,PriorMonth!H:H,0)),"New","Unresolved")</f>
        <v>New</v>
      </c>
      <c r="B1516" s="148">
        <v>3019</v>
      </c>
      <c r="C1516" s="149" t="s">
        <v>134</v>
      </c>
      <c r="D1516" s="148" t="s">
        <v>16</v>
      </c>
      <c r="E1516" s="148">
        <v>3033</v>
      </c>
      <c r="F1516" s="149" t="s">
        <v>156</v>
      </c>
      <c r="G1516" s="148" t="s">
        <v>18</v>
      </c>
      <c r="H1516" s="148">
        <v>30190110008439</v>
      </c>
      <c r="I1516" s="149" t="s">
        <v>59</v>
      </c>
      <c r="J1516" s="148" t="s">
        <v>135</v>
      </c>
      <c r="K1516" s="148">
        <v>42885</v>
      </c>
      <c r="L1516" s="149">
        <v>8</v>
      </c>
      <c r="M1516" s="148" t="s">
        <v>127</v>
      </c>
      <c r="N1516" s="148" t="s">
        <v>128</v>
      </c>
      <c r="O1516" s="149">
        <v>42891</v>
      </c>
      <c r="P1516" s="148" t="s">
        <v>1878</v>
      </c>
      <c r="Q1516" s="148">
        <v>2</v>
      </c>
      <c r="R1516" s="149" t="s">
        <v>33</v>
      </c>
      <c r="S1516" s="148">
        <v>1256.27</v>
      </c>
      <c r="T1516" s="148" t="s">
        <v>100</v>
      </c>
      <c r="U1516" s="149">
        <v>1256.27</v>
      </c>
      <c r="V1516" s="148" t="s">
        <v>100</v>
      </c>
      <c r="W1516" s="148">
        <v>1256.27</v>
      </c>
      <c r="X1516" s="149" t="s">
        <v>100</v>
      </c>
      <c r="Y1516" s="148" t="s">
        <v>114</v>
      </c>
      <c r="Z1516" s="148">
        <v>1.26</v>
      </c>
      <c r="AA1516" s="149">
        <v>1</v>
      </c>
      <c r="AB1516" s="148" t="s">
        <v>629</v>
      </c>
      <c r="AC1516" s="148" t="s">
        <v>451</v>
      </c>
      <c r="AD1516" s="149" t="s">
        <v>2628</v>
      </c>
      <c r="AE1516" s="148" t="s">
        <v>349</v>
      </c>
      <c r="AF1516" s="148"/>
      <c r="AG1516" s="149"/>
      <c r="AH1516" s="148"/>
      <c r="AI1516" s="148"/>
      <c r="AJ1516" s="149"/>
      <c r="AK1516" s="148" t="str">
        <f t="shared" si="69"/>
        <v>GFS</v>
      </c>
      <c r="AL1516" s="148" t="str">
        <f t="shared" si="70"/>
        <v>Non- ICB</v>
      </c>
      <c r="AM1516" s="196" t="str">
        <f t="shared" si="71"/>
        <v>GFS/Non- ICB</v>
      </c>
    </row>
    <row r="1517" spans="1:39" x14ac:dyDescent="0.25">
      <c r="A1517" s="195" t="str">
        <f>IF(ISERROR(MATCH(H1517,PriorMonth!H:H,0)),"New","Unresolved")</f>
        <v>New</v>
      </c>
      <c r="B1517" s="148">
        <v>413</v>
      </c>
      <c r="C1517" s="149" t="s">
        <v>136</v>
      </c>
      <c r="D1517" s="148" t="s">
        <v>13</v>
      </c>
      <c r="E1517" s="148">
        <v>8243</v>
      </c>
      <c r="F1517" s="149" t="s">
        <v>120</v>
      </c>
      <c r="G1517" s="148" t="s">
        <v>14</v>
      </c>
      <c r="H1517" s="148">
        <v>4130130017257</v>
      </c>
      <c r="I1517" s="149" t="s">
        <v>537</v>
      </c>
      <c r="J1517" s="148" t="s">
        <v>150</v>
      </c>
      <c r="K1517" s="148">
        <v>42821</v>
      </c>
      <c r="L1517" s="149">
        <v>72</v>
      </c>
      <c r="M1517" s="148" t="s">
        <v>127</v>
      </c>
      <c r="N1517" s="148" t="s">
        <v>128</v>
      </c>
      <c r="O1517" s="149">
        <v>42891</v>
      </c>
      <c r="P1517" s="148" t="s">
        <v>1878</v>
      </c>
      <c r="Q1517" s="148">
        <v>2</v>
      </c>
      <c r="R1517" s="149" t="s">
        <v>33</v>
      </c>
      <c r="S1517" s="148">
        <v>1261.58</v>
      </c>
      <c r="T1517" s="148" t="s">
        <v>100</v>
      </c>
      <c r="U1517" s="149">
        <v>1261.58</v>
      </c>
      <c r="V1517" s="148" t="s">
        <v>100</v>
      </c>
      <c r="W1517" s="148">
        <v>1261.58</v>
      </c>
      <c r="X1517" s="149" t="s">
        <v>100</v>
      </c>
      <c r="Y1517" s="148" t="s">
        <v>114</v>
      </c>
      <c r="Z1517" s="148">
        <v>1.26</v>
      </c>
      <c r="AA1517" s="149">
        <v>1</v>
      </c>
      <c r="AB1517" s="148" t="s">
        <v>629</v>
      </c>
      <c r="AC1517" s="148" t="s">
        <v>660</v>
      </c>
      <c r="AD1517" s="149" t="s">
        <v>2688</v>
      </c>
      <c r="AE1517" s="148" t="s">
        <v>349</v>
      </c>
      <c r="AF1517" s="148"/>
      <c r="AG1517" s="149"/>
      <c r="AH1517" s="148"/>
      <c r="AI1517" s="148"/>
      <c r="AJ1517" s="149"/>
      <c r="AK1517" s="148" t="str">
        <f t="shared" si="69"/>
        <v>GFS</v>
      </c>
      <c r="AL1517" s="148" t="str">
        <f t="shared" si="70"/>
        <v>Non- ICB</v>
      </c>
      <c r="AM1517" s="196" t="str">
        <f t="shared" si="71"/>
        <v>GFS/Non- ICB</v>
      </c>
    </row>
    <row r="1518" spans="1:39" x14ac:dyDescent="0.25">
      <c r="A1518" s="195" t="str">
        <f>IF(ISERROR(MATCH(H1518,PriorMonth!H:H,0)),"New","Unresolved")</f>
        <v>Unresolved</v>
      </c>
      <c r="B1518" s="148">
        <v>8520</v>
      </c>
      <c r="C1518" s="149" t="s">
        <v>842</v>
      </c>
      <c r="D1518" s="148" t="s">
        <v>19</v>
      </c>
      <c r="E1518" s="148">
        <v>199</v>
      </c>
      <c r="F1518" s="149" t="s">
        <v>137</v>
      </c>
      <c r="G1518" s="148" t="s">
        <v>22</v>
      </c>
      <c r="H1518" s="148">
        <v>85200410040069</v>
      </c>
      <c r="I1518" s="149" t="s">
        <v>54</v>
      </c>
      <c r="J1518" s="148" t="s">
        <v>575</v>
      </c>
      <c r="K1518" s="148">
        <v>42643</v>
      </c>
      <c r="L1518" s="149">
        <v>250</v>
      </c>
      <c r="M1518" s="148" t="s">
        <v>111</v>
      </c>
      <c r="N1518" s="148" t="s">
        <v>42</v>
      </c>
      <c r="O1518" s="149">
        <v>42709</v>
      </c>
      <c r="P1518" s="148" t="s">
        <v>651</v>
      </c>
      <c r="Q1518" s="148">
        <v>184</v>
      </c>
      <c r="R1518" s="149" t="s">
        <v>37</v>
      </c>
      <c r="S1518" s="148">
        <v>91200</v>
      </c>
      <c r="T1518" s="148" t="s">
        <v>197</v>
      </c>
      <c r="U1518" s="149">
        <v>1260.82</v>
      </c>
      <c r="V1518" s="148" t="s">
        <v>197</v>
      </c>
      <c r="W1518" s="148">
        <v>91199.872692552512</v>
      </c>
      <c r="X1518" s="149" t="s">
        <v>100</v>
      </c>
      <c r="Y1518" s="148" t="s">
        <v>114</v>
      </c>
      <c r="Z1518" s="148">
        <v>1.26</v>
      </c>
      <c r="AA1518" s="149">
        <v>1</v>
      </c>
      <c r="AB1518" s="148" t="s">
        <v>630</v>
      </c>
      <c r="AC1518" s="148" t="s">
        <v>484</v>
      </c>
      <c r="AD1518" s="149" t="s">
        <v>396</v>
      </c>
      <c r="AE1518" s="148" t="s">
        <v>350</v>
      </c>
      <c r="AF1518" s="148"/>
      <c r="AG1518" s="149"/>
      <c r="AH1518" s="148"/>
      <c r="AI1518" s="148"/>
      <c r="AJ1518" s="149"/>
      <c r="AK1518" s="148" t="str">
        <f t="shared" si="69"/>
        <v>GFS</v>
      </c>
      <c r="AL1518" s="148" t="str">
        <f t="shared" si="70"/>
        <v>Non- ICB</v>
      </c>
      <c r="AM1518" s="196" t="str">
        <f t="shared" si="71"/>
        <v>GFS/Non- ICB</v>
      </c>
    </row>
    <row r="1519" spans="1:39" x14ac:dyDescent="0.25">
      <c r="A1519" s="195" t="str">
        <f>IF(ISERROR(MATCH(H1519,PriorMonth!H:H,0)),"New","Unresolved")</f>
        <v>Unresolved</v>
      </c>
      <c r="B1519" s="148">
        <v>8520</v>
      </c>
      <c r="C1519" s="149" t="s">
        <v>842</v>
      </c>
      <c r="D1519" s="148" t="s">
        <v>19</v>
      </c>
      <c r="E1519" s="148">
        <v>199</v>
      </c>
      <c r="F1519" s="149" t="s">
        <v>137</v>
      </c>
      <c r="G1519" s="148" t="s">
        <v>22</v>
      </c>
      <c r="H1519" s="148">
        <v>85200410040073</v>
      </c>
      <c r="I1519" s="149" t="s">
        <v>54</v>
      </c>
      <c r="J1519" s="148" t="s">
        <v>575</v>
      </c>
      <c r="K1519" s="148">
        <v>42643</v>
      </c>
      <c r="L1519" s="149">
        <v>250</v>
      </c>
      <c r="M1519" s="148" t="s">
        <v>111</v>
      </c>
      <c r="N1519" s="148" t="s">
        <v>42</v>
      </c>
      <c r="O1519" s="149">
        <v>42709</v>
      </c>
      <c r="P1519" s="148" t="s">
        <v>651</v>
      </c>
      <c r="Q1519" s="148">
        <v>184</v>
      </c>
      <c r="R1519" s="149" t="s">
        <v>37</v>
      </c>
      <c r="S1519" s="148">
        <v>91200</v>
      </c>
      <c r="T1519" s="148" t="s">
        <v>197</v>
      </c>
      <c r="U1519" s="149">
        <v>1260.82</v>
      </c>
      <c r="V1519" s="148" t="s">
        <v>197</v>
      </c>
      <c r="W1519" s="148">
        <v>91199.872692552512</v>
      </c>
      <c r="X1519" s="149" t="s">
        <v>100</v>
      </c>
      <c r="Y1519" s="148" t="s">
        <v>114</v>
      </c>
      <c r="Z1519" s="148">
        <v>1.26</v>
      </c>
      <c r="AA1519" s="149">
        <v>1</v>
      </c>
      <c r="AB1519" s="148" t="s">
        <v>630</v>
      </c>
      <c r="AC1519" s="148" t="s">
        <v>484</v>
      </c>
      <c r="AD1519" s="149" t="s">
        <v>396</v>
      </c>
      <c r="AE1519" s="148" t="s">
        <v>350</v>
      </c>
      <c r="AF1519" s="148"/>
      <c r="AG1519" s="149"/>
      <c r="AH1519" s="148"/>
      <c r="AI1519" s="148"/>
      <c r="AJ1519" s="149"/>
      <c r="AK1519" s="148" t="str">
        <f t="shared" si="69"/>
        <v>GFS</v>
      </c>
      <c r="AL1519" s="148" t="str">
        <f t="shared" si="70"/>
        <v>Non- ICB</v>
      </c>
      <c r="AM1519" s="196" t="str">
        <f t="shared" si="71"/>
        <v>GFS/Non- ICB</v>
      </c>
    </row>
    <row r="1520" spans="1:39" x14ac:dyDescent="0.25">
      <c r="A1520" s="195" t="str">
        <f>IF(ISERROR(MATCH(H1520,PriorMonth!H:H,0)),"New","Unresolved")</f>
        <v>Unresolved</v>
      </c>
      <c r="B1520" s="148">
        <v>8520</v>
      </c>
      <c r="C1520" s="149" t="s">
        <v>842</v>
      </c>
      <c r="D1520" s="148" t="s">
        <v>19</v>
      </c>
      <c r="E1520" s="148">
        <v>199</v>
      </c>
      <c r="F1520" s="149" t="s">
        <v>137</v>
      </c>
      <c r="G1520" s="148" t="s">
        <v>22</v>
      </c>
      <c r="H1520" s="148">
        <v>85200410040075</v>
      </c>
      <c r="I1520" s="149" t="s">
        <v>54</v>
      </c>
      <c r="J1520" s="148" t="s">
        <v>575</v>
      </c>
      <c r="K1520" s="148">
        <v>42643</v>
      </c>
      <c r="L1520" s="149">
        <v>250</v>
      </c>
      <c r="M1520" s="148" t="s">
        <v>111</v>
      </c>
      <c r="N1520" s="148" t="s">
        <v>42</v>
      </c>
      <c r="O1520" s="149">
        <v>42709</v>
      </c>
      <c r="P1520" s="148" t="s">
        <v>651</v>
      </c>
      <c r="Q1520" s="148">
        <v>184</v>
      </c>
      <c r="R1520" s="149" t="s">
        <v>37</v>
      </c>
      <c r="S1520" s="148">
        <v>91200</v>
      </c>
      <c r="T1520" s="148" t="s">
        <v>197</v>
      </c>
      <c r="U1520" s="149">
        <v>1260.82</v>
      </c>
      <c r="V1520" s="148" t="s">
        <v>197</v>
      </c>
      <c r="W1520" s="148">
        <v>91199.872692552512</v>
      </c>
      <c r="X1520" s="149" t="s">
        <v>100</v>
      </c>
      <c r="Y1520" s="148" t="s">
        <v>114</v>
      </c>
      <c r="Z1520" s="148">
        <v>1.26</v>
      </c>
      <c r="AA1520" s="149">
        <v>1</v>
      </c>
      <c r="AB1520" s="148" t="s">
        <v>630</v>
      </c>
      <c r="AC1520" s="148" t="s">
        <v>484</v>
      </c>
      <c r="AD1520" s="149" t="s">
        <v>396</v>
      </c>
      <c r="AE1520" s="148" t="s">
        <v>350</v>
      </c>
      <c r="AF1520" s="148"/>
      <c r="AG1520" s="149"/>
      <c r="AH1520" s="148"/>
      <c r="AI1520" s="148"/>
      <c r="AJ1520" s="149"/>
      <c r="AK1520" s="148" t="str">
        <f t="shared" si="69"/>
        <v>GFS</v>
      </c>
      <c r="AL1520" s="148" t="str">
        <f t="shared" si="70"/>
        <v>Non- ICB</v>
      </c>
      <c r="AM1520" s="196" t="str">
        <f t="shared" si="71"/>
        <v>GFS/Non- ICB</v>
      </c>
    </row>
    <row r="1521" spans="1:39" x14ac:dyDescent="0.25">
      <c r="A1521" s="195" t="str">
        <f>IF(ISERROR(MATCH(H1521,PriorMonth!H:H,0)),"New","Unresolved")</f>
        <v>Unresolved</v>
      </c>
      <c r="B1521" s="148">
        <v>8520</v>
      </c>
      <c r="C1521" s="149" t="s">
        <v>842</v>
      </c>
      <c r="D1521" s="148" t="s">
        <v>19</v>
      </c>
      <c r="E1521" s="148">
        <v>199</v>
      </c>
      <c r="F1521" s="149" t="s">
        <v>137</v>
      </c>
      <c r="G1521" s="148" t="s">
        <v>22</v>
      </c>
      <c r="H1521" s="148">
        <v>85200410040804</v>
      </c>
      <c r="I1521" s="149" t="s">
        <v>54</v>
      </c>
      <c r="J1521" s="148" t="s">
        <v>575</v>
      </c>
      <c r="K1521" s="148">
        <v>42676</v>
      </c>
      <c r="L1521" s="149">
        <v>217</v>
      </c>
      <c r="M1521" s="148" t="s">
        <v>111</v>
      </c>
      <c r="N1521" s="148" t="s">
        <v>42</v>
      </c>
      <c r="O1521" s="149">
        <v>42733</v>
      </c>
      <c r="P1521" s="148" t="s">
        <v>651</v>
      </c>
      <c r="Q1521" s="148">
        <v>160</v>
      </c>
      <c r="R1521" s="149" t="s">
        <v>39</v>
      </c>
      <c r="S1521" s="148">
        <v>90300</v>
      </c>
      <c r="T1521" s="148" t="s">
        <v>197</v>
      </c>
      <c r="U1521" s="149">
        <v>1248.3800000000001</v>
      </c>
      <c r="V1521" s="148" t="s">
        <v>197</v>
      </c>
      <c r="W1521" s="148">
        <v>90300.040506915117</v>
      </c>
      <c r="X1521" s="149" t="s">
        <v>100</v>
      </c>
      <c r="Y1521" s="148" t="s">
        <v>114</v>
      </c>
      <c r="Z1521" s="148">
        <v>1.25</v>
      </c>
      <c r="AA1521" s="149">
        <v>1</v>
      </c>
      <c r="AB1521" s="148" t="s">
        <v>630</v>
      </c>
      <c r="AC1521" s="148" t="s">
        <v>484</v>
      </c>
      <c r="AD1521" s="149" t="s">
        <v>811</v>
      </c>
      <c r="AE1521" s="148" t="s">
        <v>350</v>
      </c>
      <c r="AF1521" s="148"/>
      <c r="AG1521" s="149"/>
      <c r="AH1521" s="148"/>
      <c r="AI1521" s="148"/>
      <c r="AJ1521" s="149"/>
      <c r="AK1521" s="148" t="str">
        <f t="shared" si="69"/>
        <v>GFS</v>
      </c>
      <c r="AL1521" s="148" t="str">
        <f t="shared" si="70"/>
        <v>Non- ICB</v>
      </c>
      <c r="AM1521" s="196" t="str">
        <f t="shared" si="71"/>
        <v>GFS/Non- ICB</v>
      </c>
    </row>
    <row r="1522" spans="1:39" x14ac:dyDescent="0.25">
      <c r="A1522" s="195" t="str">
        <f>IF(ISERROR(MATCH(H1522,PriorMonth!H:H,0)),"New","Unresolved")</f>
        <v>Unresolved</v>
      </c>
      <c r="B1522" s="148">
        <v>8520</v>
      </c>
      <c r="C1522" s="149" t="s">
        <v>842</v>
      </c>
      <c r="D1522" s="148" t="s">
        <v>19</v>
      </c>
      <c r="E1522" s="148">
        <v>199</v>
      </c>
      <c r="F1522" s="149" t="s">
        <v>137</v>
      </c>
      <c r="G1522" s="148" t="s">
        <v>22</v>
      </c>
      <c r="H1522" s="148">
        <v>85200410038968</v>
      </c>
      <c r="I1522" s="149" t="s">
        <v>54</v>
      </c>
      <c r="J1522" s="148" t="s">
        <v>575</v>
      </c>
      <c r="K1522" s="148">
        <v>42614</v>
      </c>
      <c r="L1522" s="149">
        <v>279</v>
      </c>
      <c r="M1522" s="148" t="s">
        <v>111</v>
      </c>
      <c r="N1522" s="148" t="s">
        <v>42</v>
      </c>
      <c r="O1522" s="149">
        <v>42681</v>
      </c>
      <c r="P1522" s="148" t="s">
        <v>651</v>
      </c>
      <c r="Q1522" s="148">
        <v>212</v>
      </c>
      <c r="R1522" s="149" t="s">
        <v>37</v>
      </c>
      <c r="S1522" s="148">
        <v>90342</v>
      </c>
      <c r="T1522" s="148" t="s">
        <v>197</v>
      </c>
      <c r="U1522" s="149">
        <v>1248.96</v>
      </c>
      <c r="V1522" s="148" t="s">
        <v>197</v>
      </c>
      <c r="W1522" s="148">
        <v>90341.994097563802</v>
      </c>
      <c r="X1522" s="149" t="s">
        <v>100</v>
      </c>
      <c r="Y1522" s="148" t="s">
        <v>114</v>
      </c>
      <c r="Z1522" s="148">
        <v>1.25</v>
      </c>
      <c r="AA1522" s="149">
        <v>1</v>
      </c>
      <c r="AB1522" s="148" t="s">
        <v>630</v>
      </c>
      <c r="AC1522" s="148" t="s">
        <v>484</v>
      </c>
      <c r="AD1522" s="149" t="s">
        <v>396</v>
      </c>
      <c r="AE1522" s="148" t="s">
        <v>350</v>
      </c>
      <c r="AF1522" s="148"/>
      <c r="AG1522" s="149"/>
      <c r="AH1522" s="148"/>
      <c r="AI1522" s="148"/>
      <c r="AJ1522" s="149"/>
      <c r="AK1522" s="148" t="str">
        <f t="shared" si="69"/>
        <v>GFS</v>
      </c>
      <c r="AL1522" s="148" t="str">
        <f t="shared" si="70"/>
        <v>Non- ICB</v>
      </c>
      <c r="AM1522" s="196" t="str">
        <f t="shared" si="71"/>
        <v>GFS/Non- ICB</v>
      </c>
    </row>
    <row r="1523" spans="1:39" x14ac:dyDescent="0.25">
      <c r="A1523" s="195" t="str">
        <f>IF(ISERROR(MATCH(H1523,PriorMonth!H:H,0)),"New","Unresolved")</f>
        <v>Unresolved</v>
      </c>
      <c r="B1523" s="148">
        <v>8520</v>
      </c>
      <c r="C1523" s="149" t="s">
        <v>842</v>
      </c>
      <c r="D1523" s="148" t="s">
        <v>19</v>
      </c>
      <c r="E1523" s="148">
        <v>199</v>
      </c>
      <c r="F1523" s="149" t="s">
        <v>137</v>
      </c>
      <c r="G1523" s="148" t="s">
        <v>22</v>
      </c>
      <c r="H1523" s="148">
        <v>85200410038972</v>
      </c>
      <c r="I1523" s="149" t="s">
        <v>54</v>
      </c>
      <c r="J1523" s="148" t="s">
        <v>575</v>
      </c>
      <c r="K1523" s="148">
        <v>42614</v>
      </c>
      <c r="L1523" s="149">
        <v>279</v>
      </c>
      <c r="M1523" s="148" t="s">
        <v>111</v>
      </c>
      <c r="N1523" s="148" t="s">
        <v>42</v>
      </c>
      <c r="O1523" s="149">
        <v>42681</v>
      </c>
      <c r="P1523" s="148" t="s">
        <v>651</v>
      </c>
      <c r="Q1523" s="148">
        <v>212</v>
      </c>
      <c r="R1523" s="149" t="s">
        <v>37</v>
      </c>
      <c r="S1523" s="148">
        <v>90342</v>
      </c>
      <c r="T1523" s="148" t="s">
        <v>197</v>
      </c>
      <c r="U1523" s="149">
        <v>1248.96</v>
      </c>
      <c r="V1523" s="148" t="s">
        <v>197</v>
      </c>
      <c r="W1523" s="148">
        <v>90341.994097563802</v>
      </c>
      <c r="X1523" s="149" t="s">
        <v>100</v>
      </c>
      <c r="Y1523" s="148" t="s">
        <v>114</v>
      </c>
      <c r="Z1523" s="148">
        <v>1.25</v>
      </c>
      <c r="AA1523" s="149">
        <v>1</v>
      </c>
      <c r="AB1523" s="148" t="s">
        <v>630</v>
      </c>
      <c r="AC1523" s="148" t="s">
        <v>484</v>
      </c>
      <c r="AD1523" s="149" t="s">
        <v>396</v>
      </c>
      <c r="AE1523" s="148" t="s">
        <v>350</v>
      </c>
      <c r="AF1523" s="148"/>
      <c r="AG1523" s="149"/>
      <c r="AH1523" s="148"/>
      <c r="AI1523" s="148"/>
      <c r="AJ1523" s="149"/>
      <c r="AK1523" s="148" t="str">
        <f t="shared" si="69"/>
        <v>GFS</v>
      </c>
      <c r="AL1523" s="148" t="str">
        <f t="shared" si="70"/>
        <v>Non- ICB</v>
      </c>
      <c r="AM1523" s="196" t="str">
        <f t="shared" si="71"/>
        <v>GFS/Non- ICB</v>
      </c>
    </row>
    <row r="1524" spans="1:39" x14ac:dyDescent="0.25">
      <c r="A1524" s="195" t="str">
        <f>IF(ISERROR(MATCH(H1524,PriorMonth!H:H,0)),"New","Unresolved")</f>
        <v>Unresolved</v>
      </c>
      <c r="B1524" s="148">
        <v>8520</v>
      </c>
      <c r="C1524" s="149" t="s">
        <v>842</v>
      </c>
      <c r="D1524" s="148" t="s">
        <v>19</v>
      </c>
      <c r="E1524" s="148">
        <v>1350</v>
      </c>
      <c r="F1524" s="149" t="s">
        <v>124</v>
      </c>
      <c r="G1524" s="148" t="s">
        <v>21</v>
      </c>
      <c r="H1524" s="148" t="s">
        <v>1662</v>
      </c>
      <c r="I1524" s="149" t="s">
        <v>55</v>
      </c>
      <c r="J1524" s="148" t="s">
        <v>381</v>
      </c>
      <c r="K1524" s="148">
        <v>42769</v>
      </c>
      <c r="L1524" s="149">
        <v>124</v>
      </c>
      <c r="M1524" s="148" t="s">
        <v>127</v>
      </c>
      <c r="N1524" s="148" t="s">
        <v>128</v>
      </c>
      <c r="O1524" s="149">
        <v>42831</v>
      </c>
      <c r="P1524" s="148" t="s">
        <v>838</v>
      </c>
      <c r="Q1524" s="148">
        <v>62</v>
      </c>
      <c r="R1524" s="149" t="s">
        <v>35</v>
      </c>
      <c r="S1524" s="148">
        <v>90396</v>
      </c>
      <c r="T1524" s="148" t="s">
        <v>197</v>
      </c>
      <c r="U1524" s="149">
        <v>1249.71</v>
      </c>
      <c r="V1524" s="148" t="s">
        <v>197</v>
      </c>
      <c r="W1524" s="148">
        <v>90396.244430299179</v>
      </c>
      <c r="X1524" s="149" t="s">
        <v>100</v>
      </c>
      <c r="Y1524" s="148" t="s">
        <v>114</v>
      </c>
      <c r="Z1524" s="148">
        <v>1.25</v>
      </c>
      <c r="AA1524" s="149">
        <v>1</v>
      </c>
      <c r="AB1524" s="148" t="s">
        <v>630</v>
      </c>
      <c r="AC1524" s="148" t="s">
        <v>436</v>
      </c>
      <c r="AD1524" s="149" t="s">
        <v>371</v>
      </c>
      <c r="AE1524" s="148" t="s">
        <v>350</v>
      </c>
      <c r="AF1524" s="148"/>
      <c r="AG1524" s="149"/>
      <c r="AH1524" s="148"/>
      <c r="AI1524" s="148"/>
      <c r="AJ1524" s="149"/>
      <c r="AK1524" s="148" t="str">
        <f t="shared" si="69"/>
        <v>Non-GFS</v>
      </c>
      <c r="AL1524" s="148" t="str">
        <f t="shared" si="70"/>
        <v>Non- ICB</v>
      </c>
      <c r="AM1524" s="196" t="str">
        <f t="shared" si="71"/>
        <v>Non-GFS/Non- ICB</v>
      </c>
    </row>
    <row r="1525" spans="1:39" x14ac:dyDescent="0.25">
      <c r="A1525" s="195" t="str">
        <f>IF(ISERROR(MATCH(H1525,PriorMonth!H:H,0)),"New","Unresolved")</f>
        <v>New</v>
      </c>
      <c r="B1525" s="148">
        <v>8520</v>
      </c>
      <c r="C1525" s="149" t="s">
        <v>842</v>
      </c>
      <c r="D1525" s="148" t="s">
        <v>19</v>
      </c>
      <c r="E1525" s="148">
        <v>199</v>
      </c>
      <c r="F1525" s="149" t="s">
        <v>137</v>
      </c>
      <c r="G1525" s="148" t="s">
        <v>22</v>
      </c>
      <c r="H1525" s="148">
        <v>85209510000014</v>
      </c>
      <c r="I1525" s="149" t="s">
        <v>277</v>
      </c>
      <c r="J1525" s="148" t="s">
        <v>306</v>
      </c>
      <c r="K1525" s="148">
        <v>42829</v>
      </c>
      <c r="L1525" s="149">
        <v>64</v>
      </c>
      <c r="M1525" s="148" t="s">
        <v>118</v>
      </c>
      <c r="N1525" s="148" t="s">
        <v>41</v>
      </c>
      <c r="O1525" s="149">
        <v>42893</v>
      </c>
      <c r="P1525" s="148" t="s">
        <v>1878</v>
      </c>
      <c r="Q1525" s="148">
        <v>0</v>
      </c>
      <c r="R1525" s="149" t="s">
        <v>33</v>
      </c>
      <c r="S1525" s="148">
        <v>90421.759999999995</v>
      </c>
      <c r="T1525" s="148" t="s">
        <v>197</v>
      </c>
      <c r="U1525" s="149">
        <v>1250.06</v>
      </c>
      <c r="V1525" s="148" t="s">
        <v>197</v>
      </c>
      <c r="W1525" s="148">
        <v>90421.561252242347</v>
      </c>
      <c r="X1525" s="149" t="s">
        <v>100</v>
      </c>
      <c r="Y1525" s="148" t="s">
        <v>114</v>
      </c>
      <c r="Z1525" s="148">
        <v>1.25</v>
      </c>
      <c r="AA1525" s="149">
        <v>1</v>
      </c>
      <c r="AB1525" s="148" t="s">
        <v>630</v>
      </c>
      <c r="AC1525" s="148" t="s">
        <v>446</v>
      </c>
      <c r="AD1525" s="149" t="s">
        <v>382</v>
      </c>
      <c r="AE1525" s="148" t="s">
        <v>350</v>
      </c>
      <c r="AF1525" s="148"/>
      <c r="AG1525" s="149"/>
      <c r="AH1525" s="148"/>
      <c r="AI1525" s="148"/>
      <c r="AJ1525" s="149"/>
      <c r="AK1525" s="148" t="str">
        <f t="shared" si="69"/>
        <v>GFS</v>
      </c>
      <c r="AL1525" s="148" t="str">
        <f t="shared" si="70"/>
        <v>Non- ICB</v>
      </c>
      <c r="AM1525" s="196" t="str">
        <f t="shared" si="71"/>
        <v>GFS/Non- ICB</v>
      </c>
    </row>
    <row r="1526" spans="1:39" x14ac:dyDescent="0.25">
      <c r="A1526" s="195" t="str">
        <f>IF(ISERROR(MATCH(H1526,PriorMonth!H:H,0)),"New","Unresolved")</f>
        <v>New</v>
      </c>
      <c r="B1526" s="148">
        <v>95</v>
      </c>
      <c r="C1526" s="149" t="s">
        <v>153</v>
      </c>
      <c r="D1526" s="148" t="s">
        <v>17</v>
      </c>
      <c r="E1526" s="148">
        <v>260</v>
      </c>
      <c r="F1526" s="149" t="s">
        <v>113</v>
      </c>
      <c r="G1526" s="148" t="s">
        <v>23</v>
      </c>
      <c r="H1526" s="148">
        <v>950110011655</v>
      </c>
      <c r="I1526" s="149" t="s">
        <v>58</v>
      </c>
      <c r="J1526" s="148" t="s">
        <v>195</v>
      </c>
      <c r="K1526" s="148">
        <v>42825</v>
      </c>
      <c r="L1526" s="149">
        <v>68</v>
      </c>
      <c r="M1526" s="148" t="s">
        <v>111</v>
      </c>
      <c r="N1526" s="148" t="s">
        <v>42</v>
      </c>
      <c r="O1526" s="149">
        <v>42892</v>
      </c>
      <c r="P1526" s="148" t="s">
        <v>1878</v>
      </c>
      <c r="Q1526" s="148">
        <v>1</v>
      </c>
      <c r="R1526" s="149" t="s">
        <v>33</v>
      </c>
      <c r="S1526" s="148">
        <v>1242.18</v>
      </c>
      <c r="T1526" s="148" t="s">
        <v>100</v>
      </c>
      <c r="U1526" s="149">
        <v>1242.18</v>
      </c>
      <c r="V1526" s="148" t="s">
        <v>100</v>
      </c>
      <c r="W1526" s="148">
        <v>1242.18</v>
      </c>
      <c r="X1526" s="149" t="s">
        <v>100</v>
      </c>
      <c r="Y1526" s="148" t="s">
        <v>114</v>
      </c>
      <c r="Z1526" s="148">
        <v>1.24</v>
      </c>
      <c r="AA1526" s="149">
        <v>1</v>
      </c>
      <c r="AB1526" s="148" t="s">
        <v>629</v>
      </c>
      <c r="AC1526" s="148" t="s">
        <v>442</v>
      </c>
      <c r="AD1526" s="149" t="s">
        <v>2701</v>
      </c>
      <c r="AE1526" s="148" t="s">
        <v>349</v>
      </c>
      <c r="AF1526" s="148"/>
      <c r="AG1526" s="149"/>
      <c r="AH1526" s="148"/>
      <c r="AI1526" s="148"/>
      <c r="AJ1526" s="149"/>
      <c r="AK1526" s="148" t="str">
        <f t="shared" si="69"/>
        <v>GFS</v>
      </c>
      <c r="AL1526" s="148" t="str">
        <f t="shared" si="70"/>
        <v>Non- ICB</v>
      </c>
      <c r="AM1526" s="196" t="str">
        <f t="shared" si="71"/>
        <v>GFS/Non- ICB</v>
      </c>
    </row>
    <row r="1527" spans="1:39" x14ac:dyDescent="0.25">
      <c r="A1527" s="195" t="str">
        <f>IF(ISERROR(MATCH(H1527,PriorMonth!H:H,0)),"New","Unresolved")</f>
        <v>New</v>
      </c>
      <c r="B1527" s="148">
        <v>413</v>
      </c>
      <c r="C1527" s="149" t="s">
        <v>136</v>
      </c>
      <c r="D1527" s="148" t="s">
        <v>13</v>
      </c>
      <c r="E1527" s="148">
        <v>1970</v>
      </c>
      <c r="F1527" s="149" t="s">
        <v>862</v>
      </c>
      <c r="G1527" s="148" t="s">
        <v>23</v>
      </c>
      <c r="H1527" s="148">
        <v>4130110165832</v>
      </c>
      <c r="I1527" s="149" t="s">
        <v>538</v>
      </c>
      <c r="J1527" s="148" t="s">
        <v>67</v>
      </c>
      <c r="K1527" s="148">
        <v>42698</v>
      </c>
      <c r="L1527" s="149">
        <v>195</v>
      </c>
      <c r="M1527" s="148" t="s">
        <v>158</v>
      </c>
      <c r="N1527" s="148" t="s">
        <v>41</v>
      </c>
      <c r="O1527" s="149">
        <v>42892</v>
      </c>
      <c r="P1527" s="148" t="s">
        <v>1878</v>
      </c>
      <c r="Q1527" s="148">
        <v>1</v>
      </c>
      <c r="R1527" s="149" t="s">
        <v>33</v>
      </c>
      <c r="S1527" s="148">
        <v>1228.3</v>
      </c>
      <c r="T1527" s="148" t="s">
        <v>100</v>
      </c>
      <c r="U1527" s="149">
        <v>1228.3</v>
      </c>
      <c r="V1527" s="148" t="s">
        <v>100</v>
      </c>
      <c r="W1527" s="148">
        <v>1228.3</v>
      </c>
      <c r="X1527" s="149" t="s">
        <v>100</v>
      </c>
      <c r="Y1527" s="148" t="s">
        <v>114</v>
      </c>
      <c r="Z1527" s="148">
        <v>1.23</v>
      </c>
      <c r="AA1527" s="149">
        <v>1</v>
      </c>
      <c r="AB1527" s="148" t="s">
        <v>629</v>
      </c>
      <c r="AC1527" s="148" t="s">
        <v>455</v>
      </c>
      <c r="AD1527" s="149" t="s">
        <v>2693</v>
      </c>
      <c r="AE1527" s="148" t="s">
        <v>349</v>
      </c>
      <c r="AF1527" s="148"/>
      <c r="AG1527" s="149"/>
      <c r="AH1527" s="148"/>
      <c r="AI1527" s="148"/>
      <c r="AJ1527" s="149"/>
      <c r="AK1527" s="148" t="str">
        <f t="shared" si="69"/>
        <v>GFS</v>
      </c>
      <c r="AL1527" s="148" t="str">
        <f t="shared" si="70"/>
        <v>Non- ICB</v>
      </c>
      <c r="AM1527" s="196" t="str">
        <f t="shared" si="71"/>
        <v>GFS/Non- ICB</v>
      </c>
    </row>
    <row r="1528" spans="1:39" x14ac:dyDescent="0.25">
      <c r="A1528" s="195" t="str">
        <f>IF(ISERROR(MATCH(H1528,PriorMonth!H:H,0)),"New","Unresolved")</f>
        <v>New</v>
      </c>
      <c r="B1528" s="148">
        <v>8310</v>
      </c>
      <c r="C1528" s="149" t="s">
        <v>170</v>
      </c>
      <c r="D1528" s="148" t="s">
        <v>14</v>
      </c>
      <c r="E1528" s="148">
        <v>692</v>
      </c>
      <c r="F1528" s="149" t="s">
        <v>187</v>
      </c>
      <c r="G1528" s="148" t="s">
        <v>16</v>
      </c>
      <c r="H1528" s="148" t="s">
        <v>2954</v>
      </c>
      <c r="I1528" s="149" t="s">
        <v>57</v>
      </c>
      <c r="J1528" s="148" t="s">
        <v>133</v>
      </c>
      <c r="K1528" s="148">
        <v>42731</v>
      </c>
      <c r="L1528" s="149">
        <v>162</v>
      </c>
      <c r="M1528" s="148" t="s">
        <v>111</v>
      </c>
      <c r="N1528" s="148" t="s">
        <v>42</v>
      </c>
      <c r="O1528" s="149">
        <v>42893</v>
      </c>
      <c r="P1528" s="148" t="s">
        <v>1878</v>
      </c>
      <c r="Q1528" s="148">
        <v>0</v>
      </c>
      <c r="R1528" s="149" t="s">
        <v>33</v>
      </c>
      <c r="S1528" s="148">
        <v>5112</v>
      </c>
      <c r="T1528" s="148" t="s">
        <v>242</v>
      </c>
      <c r="U1528" s="149">
        <v>1225.55</v>
      </c>
      <c r="V1528" s="148" t="s">
        <v>242</v>
      </c>
      <c r="W1528" s="148">
        <v>5112.0133878814977</v>
      </c>
      <c r="X1528" s="149" t="s">
        <v>100</v>
      </c>
      <c r="Y1528" s="148" t="s">
        <v>114</v>
      </c>
      <c r="Z1528" s="148">
        <v>1.23</v>
      </c>
      <c r="AA1528" s="149">
        <v>1</v>
      </c>
      <c r="AB1528" s="148" t="s">
        <v>629</v>
      </c>
      <c r="AC1528" s="148" t="s">
        <v>416</v>
      </c>
      <c r="AD1528" s="149" t="s">
        <v>352</v>
      </c>
      <c r="AE1528" s="148" t="s">
        <v>349</v>
      </c>
      <c r="AF1528" s="148"/>
      <c r="AG1528" s="149"/>
      <c r="AH1528" s="148"/>
      <c r="AI1528" s="148"/>
      <c r="AJ1528" s="149"/>
      <c r="AK1528" s="148" t="str">
        <f t="shared" si="69"/>
        <v>GFS</v>
      </c>
      <c r="AL1528" s="148" t="str">
        <f t="shared" si="70"/>
        <v>Non- ICB</v>
      </c>
      <c r="AM1528" s="196" t="str">
        <f t="shared" si="71"/>
        <v>GFS/Non- ICB</v>
      </c>
    </row>
    <row r="1529" spans="1:39" x14ac:dyDescent="0.25">
      <c r="A1529" s="195" t="str">
        <f>IF(ISERROR(MATCH(H1529,PriorMonth!H:H,0)),"New","Unresolved")</f>
        <v>Unresolved</v>
      </c>
      <c r="B1529" s="148">
        <v>8520</v>
      </c>
      <c r="C1529" s="149" t="s">
        <v>842</v>
      </c>
      <c r="D1529" s="148" t="s">
        <v>19</v>
      </c>
      <c r="E1529" s="148">
        <v>1320</v>
      </c>
      <c r="F1529" s="149" t="s">
        <v>188</v>
      </c>
      <c r="G1529" s="148" t="s">
        <v>21</v>
      </c>
      <c r="H1529" s="148" t="s">
        <v>1647</v>
      </c>
      <c r="I1529" s="149" t="s">
        <v>55</v>
      </c>
      <c r="J1529" s="148" t="s">
        <v>381</v>
      </c>
      <c r="K1529" s="148">
        <v>42769</v>
      </c>
      <c r="L1529" s="149">
        <v>124</v>
      </c>
      <c r="M1529" s="148" t="s">
        <v>158</v>
      </c>
      <c r="N1529" s="148" t="s">
        <v>41</v>
      </c>
      <c r="O1529" s="149">
        <v>42831</v>
      </c>
      <c r="P1529" s="148" t="s">
        <v>838</v>
      </c>
      <c r="Q1529" s="148">
        <v>62</v>
      </c>
      <c r="R1529" s="149" t="s">
        <v>35</v>
      </c>
      <c r="S1529" s="148">
        <v>88491</v>
      </c>
      <c r="T1529" s="148" t="s">
        <v>197</v>
      </c>
      <c r="U1529" s="149">
        <v>1223.3699999999999</v>
      </c>
      <c r="V1529" s="148" t="s">
        <v>197</v>
      </c>
      <c r="W1529" s="148">
        <v>88490.972744632832</v>
      </c>
      <c r="X1529" s="149" t="s">
        <v>100</v>
      </c>
      <c r="Y1529" s="148" t="s">
        <v>114</v>
      </c>
      <c r="Z1529" s="148">
        <v>1.22</v>
      </c>
      <c r="AA1529" s="149">
        <v>1</v>
      </c>
      <c r="AB1529" s="148" t="s">
        <v>630</v>
      </c>
      <c r="AC1529" s="148" t="s">
        <v>440</v>
      </c>
      <c r="AD1529" s="149" t="s">
        <v>1648</v>
      </c>
      <c r="AE1529" s="148" t="s">
        <v>350</v>
      </c>
      <c r="AF1529" s="148"/>
      <c r="AG1529" s="149"/>
      <c r="AH1529" s="148"/>
      <c r="AI1529" s="148"/>
      <c r="AJ1529" s="149"/>
      <c r="AK1529" s="148" t="str">
        <f t="shared" si="69"/>
        <v>Non-GFS</v>
      </c>
      <c r="AL1529" s="148" t="str">
        <f t="shared" si="70"/>
        <v>Non- ICB</v>
      </c>
      <c r="AM1529" s="196" t="str">
        <f t="shared" si="71"/>
        <v>Non-GFS/Non- ICB</v>
      </c>
    </row>
    <row r="1530" spans="1:39" x14ac:dyDescent="0.25">
      <c r="A1530" s="195" t="str">
        <f>IF(ISERROR(MATCH(H1530,PriorMonth!H:H,0)),"New","Unresolved")</f>
        <v>New</v>
      </c>
      <c r="B1530" s="148">
        <v>413</v>
      </c>
      <c r="C1530" s="149" t="s">
        <v>136</v>
      </c>
      <c r="D1530" s="148" t="s">
        <v>13</v>
      </c>
      <c r="E1530" s="148">
        <v>8205</v>
      </c>
      <c r="F1530" s="149" t="s">
        <v>130</v>
      </c>
      <c r="G1530" s="148" t="s">
        <v>14</v>
      </c>
      <c r="H1530" s="148">
        <v>4130130017422</v>
      </c>
      <c r="I1530" s="149" t="s">
        <v>537</v>
      </c>
      <c r="J1530" s="148" t="s">
        <v>150</v>
      </c>
      <c r="K1530" s="148">
        <v>42849</v>
      </c>
      <c r="L1530" s="149">
        <v>44</v>
      </c>
      <c r="M1530" s="148" t="s">
        <v>127</v>
      </c>
      <c r="N1530" s="148" t="s">
        <v>128</v>
      </c>
      <c r="O1530" s="149">
        <v>42892</v>
      </c>
      <c r="P1530" s="148" t="s">
        <v>1878</v>
      </c>
      <c r="Q1530" s="148">
        <v>1</v>
      </c>
      <c r="R1530" s="149" t="s">
        <v>33</v>
      </c>
      <c r="S1530" s="148">
        <v>1206</v>
      </c>
      <c r="T1530" s="148" t="s">
        <v>100</v>
      </c>
      <c r="U1530" s="149">
        <v>1206</v>
      </c>
      <c r="V1530" s="148" t="s">
        <v>100</v>
      </c>
      <c r="W1530" s="148">
        <v>1206</v>
      </c>
      <c r="X1530" s="149" t="s">
        <v>100</v>
      </c>
      <c r="Y1530" s="148" t="s">
        <v>114</v>
      </c>
      <c r="Z1530" s="148">
        <v>1.21</v>
      </c>
      <c r="AA1530" s="149">
        <v>1</v>
      </c>
      <c r="AB1530" s="148" t="s">
        <v>629</v>
      </c>
      <c r="AC1530" s="148" t="s">
        <v>762</v>
      </c>
      <c r="AD1530" s="149" t="s">
        <v>1491</v>
      </c>
      <c r="AE1530" s="148" t="s">
        <v>349</v>
      </c>
      <c r="AF1530" s="148"/>
      <c r="AG1530" s="149"/>
      <c r="AH1530" s="148"/>
      <c r="AI1530" s="148"/>
      <c r="AJ1530" s="149"/>
      <c r="AK1530" s="148" t="str">
        <f t="shared" si="69"/>
        <v>GFS</v>
      </c>
      <c r="AL1530" s="148" t="str">
        <f t="shared" si="70"/>
        <v>Non- ICB</v>
      </c>
      <c r="AM1530" s="196" t="str">
        <f t="shared" si="71"/>
        <v>GFS/Non- ICB</v>
      </c>
    </row>
    <row r="1531" spans="1:39" x14ac:dyDescent="0.25">
      <c r="A1531" s="195" t="str">
        <f>IF(ISERROR(MATCH(H1531,PriorMonth!H:H,0)),"New","Unresolved")</f>
        <v>New</v>
      </c>
      <c r="B1531" s="148">
        <v>413</v>
      </c>
      <c r="C1531" s="149" t="s">
        <v>136</v>
      </c>
      <c r="D1531" s="148" t="s">
        <v>13</v>
      </c>
      <c r="E1531" s="148">
        <v>8205</v>
      </c>
      <c r="F1531" s="149" t="s">
        <v>130</v>
      </c>
      <c r="G1531" s="148" t="s">
        <v>14</v>
      </c>
      <c r="H1531" s="148">
        <v>4130130017428</v>
      </c>
      <c r="I1531" s="149" t="s">
        <v>537</v>
      </c>
      <c r="J1531" s="148" t="s">
        <v>150</v>
      </c>
      <c r="K1531" s="148">
        <v>42849</v>
      </c>
      <c r="L1531" s="149">
        <v>44</v>
      </c>
      <c r="M1531" s="148" t="s">
        <v>127</v>
      </c>
      <c r="N1531" s="148" t="s">
        <v>128</v>
      </c>
      <c r="O1531" s="149">
        <v>42892</v>
      </c>
      <c r="P1531" s="148" t="s">
        <v>1878</v>
      </c>
      <c r="Q1531" s="148">
        <v>1</v>
      </c>
      <c r="R1531" s="149" t="s">
        <v>33</v>
      </c>
      <c r="S1531" s="148">
        <v>1206</v>
      </c>
      <c r="T1531" s="148" t="s">
        <v>100</v>
      </c>
      <c r="U1531" s="149">
        <v>1206</v>
      </c>
      <c r="V1531" s="148" t="s">
        <v>100</v>
      </c>
      <c r="W1531" s="148">
        <v>1206</v>
      </c>
      <c r="X1531" s="149" t="s">
        <v>100</v>
      </c>
      <c r="Y1531" s="148" t="s">
        <v>114</v>
      </c>
      <c r="Z1531" s="148">
        <v>1.21</v>
      </c>
      <c r="AA1531" s="149">
        <v>1</v>
      </c>
      <c r="AB1531" s="148" t="s">
        <v>629</v>
      </c>
      <c r="AC1531" s="148" t="s">
        <v>762</v>
      </c>
      <c r="AD1531" s="149" t="s">
        <v>1491</v>
      </c>
      <c r="AE1531" s="148" t="s">
        <v>349</v>
      </c>
      <c r="AF1531" s="148"/>
      <c r="AG1531" s="149"/>
      <c r="AH1531" s="148"/>
      <c r="AI1531" s="148"/>
      <c r="AJ1531" s="149"/>
      <c r="AK1531" s="148" t="str">
        <f t="shared" si="69"/>
        <v>GFS</v>
      </c>
      <c r="AL1531" s="148" t="str">
        <f t="shared" si="70"/>
        <v>Non- ICB</v>
      </c>
      <c r="AM1531" s="196" t="str">
        <f t="shared" si="71"/>
        <v>GFS/Non- ICB</v>
      </c>
    </row>
    <row r="1532" spans="1:39" x14ac:dyDescent="0.25">
      <c r="A1532" s="195" t="str">
        <f>IF(ISERROR(MATCH(H1532,PriorMonth!H:H,0)),"New","Unresolved")</f>
        <v>Unresolved</v>
      </c>
      <c r="B1532" s="148">
        <v>95</v>
      </c>
      <c r="C1532" s="149" t="s">
        <v>153</v>
      </c>
      <c r="D1532" s="148" t="s">
        <v>17</v>
      </c>
      <c r="E1532" s="148">
        <v>8310</v>
      </c>
      <c r="F1532" s="149" t="s">
        <v>170</v>
      </c>
      <c r="G1532" s="148" t="s">
        <v>14</v>
      </c>
      <c r="H1532" s="148">
        <v>950110010292</v>
      </c>
      <c r="I1532" s="149" t="s">
        <v>58</v>
      </c>
      <c r="J1532" s="148" t="s">
        <v>195</v>
      </c>
      <c r="K1532" s="148">
        <v>42724</v>
      </c>
      <c r="L1532" s="149">
        <v>169</v>
      </c>
      <c r="M1532" s="148" t="s">
        <v>118</v>
      </c>
      <c r="N1532" s="148" t="s">
        <v>41</v>
      </c>
      <c r="O1532" s="149">
        <v>42859</v>
      </c>
      <c r="P1532" s="148" t="s">
        <v>1878</v>
      </c>
      <c r="Q1532" s="148">
        <v>34</v>
      </c>
      <c r="R1532" s="149" t="s">
        <v>34</v>
      </c>
      <c r="S1532" s="148">
        <v>1203</v>
      </c>
      <c r="T1532" s="148" t="s">
        <v>100</v>
      </c>
      <c r="U1532" s="149">
        <v>1203</v>
      </c>
      <c r="V1532" s="148" t="s">
        <v>100</v>
      </c>
      <c r="W1532" s="148">
        <v>1203</v>
      </c>
      <c r="X1532" s="149" t="s">
        <v>100</v>
      </c>
      <c r="Y1532" s="148" t="s">
        <v>114</v>
      </c>
      <c r="Z1532" s="148">
        <v>1.2</v>
      </c>
      <c r="AA1532" s="149">
        <v>1</v>
      </c>
      <c r="AB1532" s="148" t="s">
        <v>629</v>
      </c>
      <c r="AC1532" s="148" t="s">
        <v>420</v>
      </c>
      <c r="AD1532" s="149" t="s">
        <v>1892</v>
      </c>
      <c r="AE1532" s="148" t="s">
        <v>349</v>
      </c>
      <c r="AF1532" s="148"/>
      <c r="AG1532" s="149"/>
      <c r="AH1532" s="148"/>
      <c r="AI1532" s="148"/>
      <c r="AJ1532" s="149"/>
      <c r="AK1532" s="148" t="str">
        <f t="shared" si="69"/>
        <v>GFS</v>
      </c>
      <c r="AL1532" s="148" t="str">
        <f t="shared" si="70"/>
        <v>Non- ICB</v>
      </c>
      <c r="AM1532" s="196" t="str">
        <f t="shared" si="71"/>
        <v>GFS/Non- ICB</v>
      </c>
    </row>
    <row r="1533" spans="1:39" x14ac:dyDescent="0.25">
      <c r="A1533" s="195" t="str">
        <f>IF(ISERROR(MATCH(H1533,PriorMonth!H:H,0)),"New","Unresolved")</f>
        <v>Unresolved</v>
      </c>
      <c r="B1533" s="148">
        <v>95</v>
      </c>
      <c r="C1533" s="149" t="s">
        <v>153</v>
      </c>
      <c r="D1533" s="148" t="s">
        <v>17</v>
      </c>
      <c r="E1533" s="148">
        <v>8310</v>
      </c>
      <c r="F1533" s="149" t="s">
        <v>170</v>
      </c>
      <c r="G1533" s="148" t="s">
        <v>14</v>
      </c>
      <c r="H1533" s="148">
        <v>950110008920</v>
      </c>
      <c r="I1533" s="149" t="s">
        <v>58</v>
      </c>
      <c r="J1533" s="148" t="s">
        <v>195</v>
      </c>
      <c r="K1533" s="148">
        <v>42541</v>
      </c>
      <c r="L1533" s="149">
        <v>352</v>
      </c>
      <c r="M1533" s="148" t="s">
        <v>118</v>
      </c>
      <c r="N1533" s="148" t="s">
        <v>41</v>
      </c>
      <c r="O1533" s="149">
        <v>42859</v>
      </c>
      <c r="P1533" s="148" t="s">
        <v>1878</v>
      </c>
      <c r="Q1533" s="148">
        <v>34</v>
      </c>
      <c r="R1533" s="149" t="s">
        <v>34</v>
      </c>
      <c r="S1533" s="148">
        <v>1203</v>
      </c>
      <c r="T1533" s="148" t="s">
        <v>100</v>
      </c>
      <c r="U1533" s="149">
        <v>1203</v>
      </c>
      <c r="V1533" s="148" t="s">
        <v>100</v>
      </c>
      <c r="W1533" s="148">
        <v>1203</v>
      </c>
      <c r="X1533" s="149" t="s">
        <v>100</v>
      </c>
      <c r="Y1533" s="148" t="s">
        <v>114</v>
      </c>
      <c r="Z1533" s="148">
        <v>1.2</v>
      </c>
      <c r="AA1533" s="149">
        <v>1</v>
      </c>
      <c r="AB1533" s="148" t="s">
        <v>629</v>
      </c>
      <c r="AC1533" s="148" t="s">
        <v>420</v>
      </c>
      <c r="AD1533" s="149" t="s">
        <v>1892</v>
      </c>
      <c r="AE1533" s="148" t="s">
        <v>349</v>
      </c>
      <c r="AF1533" s="148"/>
      <c r="AG1533" s="149"/>
      <c r="AH1533" s="148"/>
      <c r="AI1533" s="148"/>
      <c r="AJ1533" s="149"/>
      <c r="AK1533" s="148" t="str">
        <f t="shared" si="69"/>
        <v>GFS</v>
      </c>
      <c r="AL1533" s="148" t="str">
        <f t="shared" si="70"/>
        <v>Non- ICB</v>
      </c>
      <c r="AM1533" s="196" t="str">
        <f t="shared" si="71"/>
        <v>GFS/Non- ICB</v>
      </c>
    </row>
    <row r="1534" spans="1:39" x14ac:dyDescent="0.25">
      <c r="A1534" s="195" t="str">
        <f>IF(ISERROR(MATCH(H1534,PriorMonth!H:H,0)),"New","Unresolved")</f>
        <v>Unresolved</v>
      </c>
      <c r="B1534" s="148">
        <v>8520</v>
      </c>
      <c r="C1534" s="149" t="s">
        <v>842</v>
      </c>
      <c r="D1534" s="148" t="s">
        <v>19</v>
      </c>
      <c r="E1534" s="148">
        <v>199</v>
      </c>
      <c r="F1534" s="149" t="s">
        <v>137</v>
      </c>
      <c r="G1534" s="148" t="s">
        <v>22</v>
      </c>
      <c r="H1534" s="148" t="s">
        <v>1713</v>
      </c>
      <c r="I1534" s="149" t="s">
        <v>54</v>
      </c>
      <c r="J1534" s="148" t="s">
        <v>381</v>
      </c>
      <c r="K1534" s="148">
        <v>42768</v>
      </c>
      <c r="L1534" s="149">
        <v>125</v>
      </c>
      <c r="M1534" s="148" t="s">
        <v>118</v>
      </c>
      <c r="N1534" s="148" t="s">
        <v>41</v>
      </c>
      <c r="O1534" s="149">
        <v>42830</v>
      </c>
      <c r="P1534" s="148" t="s">
        <v>838</v>
      </c>
      <c r="Q1534" s="148">
        <v>63</v>
      </c>
      <c r="R1534" s="149" t="s">
        <v>35</v>
      </c>
      <c r="S1534" s="148">
        <v>86724</v>
      </c>
      <c r="T1534" s="148" t="s">
        <v>197</v>
      </c>
      <c r="U1534" s="149">
        <v>1198.94</v>
      </c>
      <c r="V1534" s="148" t="s">
        <v>197</v>
      </c>
      <c r="W1534" s="148">
        <v>86723.858572999248</v>
      </c>
      <c r="X1534" s="149" t="s">
        <v>100</v>
      </c>
      <c r="Y1534" s="148" t="s">
        <v>114</v>
      </c>
      <c r="Z1534" s="148">
        <v>1.2</v>
      </c>
      <c r="AA1534" s="149">
        <v>1</v>
      </c>
      <c r="AB1534" s="148" t="s">
        <v>630</v>
      </c>
      <c r="AC1534" s="148" t="s">
        <v>484</v>
      </c>
      <c r="AD1534" s="149" t="s">
        <v>363</v>
      </c>
      <c r="AE1534" s="148" t="s">
        <v>350</v>
      </c>
      <c r="AF1534" s="148"/>
      <c r="AG1534" s="149"/>
      <c r="AH1534" s="148"/>
      <c r="AI1534" s="148"/>
      <c r="AJ1534" s="149"/>
      <c r="AK1534" s="148" t="str">
        <f t="shared" si="69"/>
        <v>Non-GFS</v>
      </c>
      <c r="AL1534" s="148" t="str">
        <f t="shared" si="70"/>
        <v>Non- ICB</v>
      </c>
      <c r="AM1534" s="196" t="str">
        <f t="shared" si="71"/>
        <v>Non-GFS/Non- ICB</v>
      </c>
    </row>
    <row r="1535" spans="1:39" x14ac:dyDescent="0.25">
      <c r="A1535" s="195" t="str">
        <f>IF(ISERROR(MATCH(H1535,PriorMonth!H:H,0)),"New","Unresolved")</f>
        <v>Unresolved</v>
      </c>
      <c r="B1535" s="148">
        <v>8520</v>
      </c>
      <c r="C1535" s="149" t="s">
        <v>842</v>
      </c>
      <c r="D1535" s="148" t="s">
        <v>19</v>
      </c>
      <c r="E1535" s="148">
        <v>8420</v>
      </c>
      <c r="F1535" s="149" t="s">
        <v>234</v>
      </c>
      <c r="G1535" s="148" t="s">
        <v>19</v>
      </c>
      <c r="H1535" s="148" t="s">
        <v>987</v>
      </c>
      <c r="I1535" s="149" t="s">
        <v>55</v>
      </c>
      <c r="J1535" s="148" t="s">
        <v>271</v>
      </c>
      <c r="K1535" s="148">
        <v>42769</v>
      </c>
      <c r="L1535" s="149">
        <v>124</v>
      </c>
      <c r="M1535" s="148" t="s">
        <v>105</v>
      </c>
      <c r="N1535" s="148" t="s">
        <v>41</v>
      </c>
      <c r="O1535" s="149">
        <v>42775</v>
      </c>
      <c r="P1535" s="148" t="s">
        <v>838</v>
      </c>
      <c r="Q1535" s="148">
        <v>118</v>
      </c>
      <c r="R1535" s="149" t="s">
        <v>36</v>
      </c>
      <c r="S1535" s="148">
        <v>87133</v>
      </c>
      <c r="T1535" s="148" t="s">
        <v>197</v>
      </c>
      <c r="U1535" s="149">
        <v>1204.5999999999999</v>
      </c>
      <c r="V1535" s="148" t="s">
        <v>197</v>
      </c>
      <c r="W1535" s="148">
        <v>87133.267750708867</v>
      </c>
      <c r="X1535" s="149" t="s">
        <v>100</v>
      </c>
      <c r="Y1535" s="148" t="s">
        <v>107</v>
      </c>
      <c r="Z1535" s="148">
        <v>1.2</v>
      </c>
      <c r="AA1535" s="149">
        <v>1</v>
      </c>
      <c r="AB1535" s="148" t="s">
        <v>630</v>
      </c>
      <c r="AC1535" s="148" t="s">
        <v>819</v>
      </c>
      <c r="AD1535" s="149" t="s">
        <v>988</v>
      </c>
      <c r="AE1535" s="148" t="s">
        <v>350</v>
      </c>
      <c r="AF1535" s="148"/>
      <c r="AG1535" s="149"/>
      <c r="AH1535" s="148"/>
      <c r="AI1535" s="148"/>
      <c r="AJ1535" s="149"/>
      <c r="AK1535" s="148" t="str">
        <f t="shared" si="69"/>
        <v>Non-GFS</v>
      </c>
      <c r="AL1535" s="148" t="str">
        <f t="shared" si="70"/>
        <v>Non- ICB</v>
      </c>
      <c r="AM1535" s="196" t="str">
        <f t="shared" si="71"/>
        <v>Non-GFS/Non- ICB</v>
      </c>
    </row>
    <row r="1536" spans="1:39" x14ac:dyDescent="0.25">
      <c r="A1536" s="195" t="str">
        <f>IF(ISERROR(MATCH(H1536,PriorMonth!H:H,0)),"New","Unresolved")</f>
        <v>Unresolved</v>
      </c>
      <c r="B1536" s="148">
        <v>8520</v>
      </c>
      <c r="C1536" s="149" t="s">
        <v>842</v>
      </c>
      <c r="D1536" s="148" t="s">
        <v>19</v>
      </c>
      <c r="E1536" s="148">
        <v>1320</v>
      </c>
      <c r="F1536" s="149" t="s">
        <v>188</v>
      </c>
      <c r="G1536" s="148" t="s">
        <v>21</v>
      </c>
      <c r="H1536" s="148" t="s">
        <v>1643</v>
      </c>
      <c r="I1536" s="149" t="s">
        <v>55</v>
      </c>
      <c r="J1536" s="148" t="s">
        <v>381</v>
      </c>
      <c r="K1536" s="148">
        <v>42769</v>
      </c>
      <c r="L1536" s="149">
        <v>124</v>
      </c>
      <c r="M1536" s="148" t="s">
        <v>127</v>
      </c>
      <c r="N1536" s="148" t="s">
        <v>128</v>
      </c>
      <c r="O1536" s="149">
        <v>42831</v>
      </c>
      <c r="P1536" s="148" t="s">
        <v>838</v>
      </c>
      <c r="Q1536" s="148">
        <v>62</v>
      </c>
      <c r="R1536" s="149" t="s">
        <v>35</v>
      </c>
      <c r="S1536" s="148">
        <v>87001</v>
      </c>
      <c r="T1536" s="148" t="s">
        <v>197</v>
      </c>
      <c r="U1536" s="149">
        <v>1202.77</v>
      </c>
      <c r="V1536" s="148" t="s">
        <v>197</v>
      </c>
      <c r="W1536" s="148">
        <v>87000.896938834558</v>
      </c>
      <c r="X1536" s="149" t="s">
        <v>100</v>
      </c>
      <c r="Y1536" s="148" t="s">
        <v>114</v>
      </c>
      <c r="Z1536" s="148">
        <v>1.2</v>
      </c>
      <c r="AA1536" s="149">
        <v>1</v>
      </c>
      <c r="AB1536" s="148" t="s">
        <v>630</v>
      </c>
      <c r="AC1536" s="148" t="s">
        <v>440</v>
      </c>
      <c r="AD1536" s="149" t="s">
        <v>1644</v>
      </c>
      <c r="AE1536" s="148" t="s">
        <v>350</v>
      </c>
      <c r="AF1536" s="148"/>
      <c r="AG1536" s="149"/>
      <c r="AH1536" s="148"/>
      <c r="AI1536" s="148"/>
      <c r="AJ1536" s="149"/>
      <c r="AK1536" s="148" t="str">
        <f t="shared" si="69"/>
        <v>Non-GFS</v>
      </c>
      <c r="AL1536" s="148" t="str">
        <f t="shared" si="70"/>
        <v>Non- ICB</v>
      </c>
      <c r="AM1536" s="196" t="str">
        <f t="shared" si="71"/>
        <v>Non-GFS/Non- ICB</v>
      </c>
    </row>
    <row r="1537" spans="1:39" x14ac:dyDescent="0.25">
      <c r="A1537" s="195" t="str">
        <f>IF(ISERROR(MATCH(H1537,PriorMonth!H:H,0)),"New","Unresolved")</f>
        <v>Unresolved</v>
      </c>
      <c r="B1537" s="148">
        <v>8520</v>
      </c>
      <c r="C1537" s="149" t="s">
        <v>842</v>
      </c>
      <c r="D1537" s="148" t="s">
        <v>19</v>
      </c>
      <c r="E1537" s="148">
        <v>795</v>
      </c>
      <c r="F1537" s="149" t="s">
        <v>264</v>
      </c>
      <c r="G1537" s="148" t="s">
        <v>14</v>
      </c>
      <c r="H1537" s="148">
        <v>85204420000154</v>
      </c>
      <c r="I1537" s="149" t="s">
        <v>55</v>
      </c>
      <c r="J1537" s="148" t="s">
        <v>1758</v>
      </c>
      <c r="K1537" s="148">
        <v>42796</v>
      </c>
      <c r="L1537" s="149">
        <v>97</v>
      </c>
      <c r="M1537" s="148" t="s">
        <v>161</v>
      </c>
      <c r="N1537" s="148" t="s">
        <v>128</v>
      </c>
      <c r="O1537" s="149">
        <v>42859</v>
      </c>
      <c r="P1537" s="148" t="s">
        <v>1878</v>
      </c>
      <c r="Q1537" s="148">
        <v>34</v>
      </c>
      <c r="R1537" s="149" t="s">
        <v>34</v>
      </c>
      <c r="S1537" s="148">
        <v>86788.77</v>
      </c>
      <c r="T1537" s="148" t="s">
        <v>197</v>
      </c>
      <c r="U1537" s="149">
        <v>1199.8399999999999</v>
      </c>
      <c r="V1537" s="148" t="s">
        <v>197</v>
      </c>
      <c r="W1537" s="148">
        <v>86788.958972281689</v>
      </c>
      <c r="X1537" s="149" t="s">
        <v>100</v>
      </c>
      <c r="Y1537" s="148" t="s">
        <v>114</v>
      </c>
      <c r="Z1537" s="148">
        <v>1.2</v>
      </c>
      <c r="AA1537" s="149">
        <v>1</v>
      </c>
      <c r="AB1537" s="148" t="s">
        <v>630</v>
      </c>
      <c r="AC1537" s="148" t="s">
        <v>426</v>
      </c>
      <c r="AD1537" s="149" t="s">
        <v>2046</v>
      </c>
      <c r="AE1537" s="148" t="s">
        <v>350</v>
      </c>
      <c r="AF1537" s="148"/>
      <c r="AG1537" s="149"/>
      <c r="AH1537" s="148"/>
      <c r="AI1537" s="148"/>
      <c r="AJ1537" s="149"/>
      <c r="AK1537" s="148" t="str">
        <f t="shared" si="69"/>
        <v>GFS</v>
      </c>
      <c r="AL1537" s="148" t="str">
        <f t="shared" si="70"/>
        <v>ICB</v>
      </c>
      <c r="AM1537" s="196" t="str">
        <f t="shared" si="71"/>
        <v>GFS/ICB</v>
      </c>
    </row>
    <row r="1538" spans="1:39" x14ac:dyDescent="0.25">
      <c r="A1538" s="195" t="str">
        <f>IF(ISERROR(MATCH(H1538,PriorMonth!H:H,0)),"New","Unresolved")</f>
        <v>Unresolved</v>
      </c>
      <c r="B1538" s="148">
        <v>95</v>
      </c>
      <c r="C1538" s="149" t="s">
        <v>153</v>
      </c>
      <c r="D1538" s="148" t="s">
        <v>17</v>
      </c>
      <c r="E1538" s="148">
        <v>1730</v>
      </c>
      <c r="F1538" s="149" t="s">
        <v>172</v>
      </c>
      <c r="G1538" s="148" t="s">
        <v>18</v>
      </c>
      <c r="H1538" s="148">
        <v>950110010805</v>
      </c>
      <c r="I1538" s="149" t="s">
        <v>58</v>
      </c>
      <c r="J1538" s="148" t="s">
        <v>195</v>
      </c>
      <c r="K1538" s="148">
        <v>42794</v>
      </c>
      <c r="L1538" s="149">
        <v>99</v>
      </c>
      <c r="M1538" s="148" t="s">
        <v>118</v>
      </c>
      <c r="N1538" s="148" t="s">
        <v>41</v>
      </c>
      <c r="O1538" s="149">
        <v>42830</v>
      </c>
      <c r="P1538" s="148" t="s">
        <v>838</v>
      </c>
      <c r="Q1538" s="148">
        <v>63</v>
      </c>
      <c r="R1538" s="149" t="s">
        <v>35</v>
      </c>
      <c r="S1538" s="148">
        <v>1192.51</v>
      </c>
      <c r="T1538" s="148" t="s">
        <v>100</v>
      </c>
      <c r="U1538" s="149">
        <v>1192.51</v>
      </c>
      <c r="V1538" s="148" t="s">
        <v>100</v>
      </c>
      <c r="W1538" s="148">
        <v>1192.51</v>
      </c>
      <c r="X1538" s="149" t="s">
        <v>100</v>
      </c>
      <c r="Y1538" s="148" t="s">
        <v>114</v>
      </c>
      <c r="Z1538" s="148">
        <v>1.19</v>
      </c>
      <c r="AA1538" s="149">
        <v>1</v>
      </c>
      <c r="AB1538" s="148" t="s">
        <v>629</v>
      </c>
      <c r="AC1538" s="148" t="s">
        <v>437</v>
      </c>
      <c r="AD1538" s="149" t="s">
        <v>1026</v>
      </c>
      <c r="AE1538" s="148" t="s">
        <v>349</v>
      </c>
      <c r="AF1538" s="148"/>
      <c r="AG1538" s="149"/>
      <c r="AH1538" s="148"/>
      <c r="AI1538" s="148"/>
      <c r="AJ1538" s="149"/>
      <c r="AK1538" s="148" t="str">
        <f t="shared" ref="AK1538:AK1601" si="72">IF(TEXT(B1538,0)=LEFT(H1538,LEN(B1538)),"GFS","Non-GFS")</f>
        <v>GFS</v>
      </c>
      <c r="AL1538" s="148" t="str">
        <f t="shared" ref="AL1538:AL1601" si="73">IF(AND(AK1538="GFS",MID(H1538,LEN(B1538)+3,1)="2"),"ICB","Non- ICB")</f>
        <v>Non- ICB</v>
      </c>
      <c r="AM1538" s="196" t="str">
        <f t="shared" ref="AM1538:AM1601" si="74">AK1538&amp;"/"&amp;AL1538</f>
        <v>GFS/Non- ICB</v>
      </c>
    </row>
    <row r="1539" spans="1:39" x14ac:dyDescent="0.25">
      <c r="A1539" s="195" t="str">
        <f>IF(ISERROR(MATCH(H1539,PriorMonth!H:H,0)),"New","Unresolved")</f>
        <v>Unresolved</v>
      </c>
      <c r="B1539" s="148">
        <v>8520</v>
      </c>
      <c r="C1539" s="149" t="s">
        <v>842</v>
      </c>
      <c r="D1539" s="148" t="s">
        <v>19</v>
      </c>
      <c r="E1539" s="148">
        <v>199</v>
      </c>
      <c r="F1539" s="149" t="s">
        <v>137</v>
      </c>
      <c r="G1539" s="148" t="s">
        <v>22</v>
      </c>
      <c r="H1539" s="148">
        <v>85200410041805</v>
      </c>
      <c r="I1539" s="149" t="s">
        <v>54</v>
      </c>
      <c r="J1539" s="148" t="s">
        <v>575</v>
      </c>
      <c r="K1539" s="148">
        <v>42704</v>
      </c>
      <c r="L1539" s="149">
        <v>189</v>
      </c>
      <c r="M1539" s="148" t="s">
        <v>111</v>
      </c>
      <c r="N1539" s="148" t="s">
        <v>42</v>
      </c>
      <c r="O1539" s="149">
        <v>42776</v>
      </c>
      <c r="P1539" s="148" t="s">
        <v>838</v>
      </c>
      <c r="Q1539" s="148">
        <v>117</v>
      </c>
      <c r="R1539" s="149" t="s">
        <v>36</v>
      </c>
      <c r="S1539" s="148">
        <v>86000</v>
      </c>
      <c r="T1539" s="148" t="s">
        <v>197</v>
      </c>
      <c r="U1539" s="149">
        <v>1188.93</v>
      </c>
      <c r="V1539" s="148" t="s">
        <v>197</v>
      </c>
      <c r="W1539" s="148">
        <v>85999.797465424461</v>
      </c>
      <c r="X1539" s="149" t="s">
        <v>100</v>
      </c>
      <c r="Y1539" s="148" t="s">
        <v>114</v>
      </c>
      <c r="Z1539" s="148">
        <v>1.19</v>
      </c>
      <c r="AA1539" s="149">
        <v>1</v>
      </c>
      <c r="AB1539" s="148" t="s">
        <v>630</v>
      </c>
      <c r="AC1539" s="148" t="s">
        <v>484</v>
      </c>
      <c r="AD1539" s="149" t="s">
        <v>396</v>
      </c>
      <c r="AE1539" s="148" t="s">
        <v>350</v>
      </c>
      <c r="AF1539" s="148"/>
      <c r="AG1539" s="149"/>
      <c r="AH1539" s="148"/>
      <c r="AI1539" s="148"/>
      <c r="AJ1539" s="149"/>
      <c r="AK1539" s="148" t="str">
        <f t="shared" si="72"/>
        <v>GFS</v>
      </c>
      <c r="AL1539" s="148" t="str">
        <f t="shared" si="73"/>
        <v>Non- ICB</v>
      </c>
      <c r="AM1539" s="196" t="str">
        <f t="shared" si="74"/>
        <v>GFS/Non- ICB</v>
      </c>
    </row>
    <row r="1540" spans="1:39" x14ac:dyDescent="0.25">
      <c r="A1540" s="195" t="str">
        <f>IF(ISERROR(MATCH(H1540,PriorMonth!H:H,0)),"New","Unresolved")</f>
        <v>Unresolved</v>
      </c>
      <c r="B1540" s="148">
        <v>8520</v>
      </c>
      <c r="C1540" s="149" t="s">
        <v>842</v>
      </c>
      <c r="D1540" s="148" t="s">
        <v>19</v>
      </c>
      <c r="E1540" s="148">
        <v>199</v>
      </c>
      <c r="F1540" s="149" t="s">
        <v>137</v>
      </c>
      <c r="G1540" s="148" t="s">
        <v>22</v>
      </c>
      <c r="H1540" s="148">
        <v>85200410041945</v>
      </c>
      <c r="I1540" s="149" t="s">
        <v>54</v>
      </c>
      <c r="J1540" s="148" t="s">
        <v>575</v>
      </c>
      <c r="K1540" s="148">
        <v>42704</v>
      </c>
      <c r="L1540" s="149">
        <v>189</v>
      </c>
      <c r="M1540" s="148" t="s">
        <v>111</v>
      </c>
      <c r="N1540" s="148" t="s">
        <v>42</v>
      </c>
      <c r="O1540" s="149">
        <v>42776</v>
      </c>
      <c r="P1540" s="148" t="s">
        <v>838</v>
      </c>
      <c r="Q1540" s="148">
        <v>117</v>
      </c>
      <c r="R1540" s="149" t="s">
        <v>36</v>
      </c>
      <c r="S1540" s="148">
        <v>86000</v>
      </c>
      <c r="T1540" s="148" t="s">
        <v>197</v>
      </c>
      <c r="U1540" s="149">
        <v>1188.93</v>
      </c>
      <c r="V1540" s="148" t="s">
        <v>197</v>
      </c>
      <c r="W1540" s="148">
        <v>85999.797465424461</v>
      </c>
      <c r="X1540" s="149" t="s">
        <v>100</v>
      </c>
      <c r="Y1540" s="148" t="s">
        <v>114</v>
      </c>
      <c r="Z1540" s="148">
        <v>1.19</v>
      </c>
      <c r="AA1540" s="149">
        <v>1</v>
      </c>
      <c r="AB1540" s="148" t="s">
        <v>630</v>
      </c>
      <c r="AC1540" s="148" t="s">
        <v>484</v>
      </c>
      <c r="AD1540" s="149" t="s">
        <v>396</v>
      </c>
      <c r="AE1540" s="148" t="s">
        <v>350</v>
      </c>
      <c r="AF1540" s="148"/>
      <c r="AG1540" s="149"/>
      <c r="AH1540" s="148"/>
      <c r="AI1540" s="148"/>
      <c r="AJ1540" s="149"/>
      <c r="AK1540" s="148" t="str">
        <f t="shared" si="72"/>
        <v>GFS</v>
      </c>
      <c r="AL1540" s="148" t="str">
        <f t="shared" si="73"/>
        <v>Non- ICB</v>
      </c>
      <c r="AM1540" s="196" t="str">
        <f t="shared" si="74"/>
        <v>GFS/Non- ICB</v>
      </c>
    </row>
    <row r="1541" spans="1:39" x14ac:dyDescent="0.25">
      <c r="A1541" s="195" t="str">
        <f>IF(ISERROR(MATCH(H1541,PriorMonth!H:H,0)),"New","Unresolved")</f>
        <v>Unresolved</v>
      </c>
      <c r="B1541" s="148">
        <v>8520</v>
      </c>
      <c r="C1541" s="149" t="s">
        <v>842</v>
      </c>
      <c r="D1541" s="148" t="s">
        <v>19</v>
      </c>
      <c r="E1541" s="148">
        <v>199</v>
      </c>
      <c r="F1541" s="149" t="s">
        <v>137</v>
      </c>
      <c r="G1541" s="148" t="s">
        <v>22</v>
      </c>
      <c r="H1541" s="148">
        <v>85200410040760</v>
      </c>
      <c r="I1541" s="149" t="s">
        <v>54</v>
      </c>
      <c r="J1541" s="148" t="s">
        <v>575</v>
      </c>
      <c r="K1541" s="148">
        <v>42676</v>
      </c>
      <c r="L1541" s="149">
        <v>217</v>
      </c>
      <c r="M1541" s="148" t="s">
        <v>111</v>
      </c>
      <c r="N1541" s="148" t="s">
        <v>42</v>
      </c>
      <c r="O1541" s="149">
        <v>42733</v>
      </c>
      <c r="P1541" s="148" t="s">
        <v>651</v>
      </c>
      <c r="Q1541" s="148">
        <v>160</v>
      </c>
      <c r="R1541" s="149" t="s">
        <v>39</v>
      </c>
      <c r="S1541" s="148">
        <v>86400</v>
      </c>
      <c r="T1541" s="148" t="s">
        <v>197</v>
      </c>
      <c r="U1541" s="149">
        <v>1194.46</v>
      </c>
      <c r="V1541" s="148" t="s">
        <v>197</v>
      </c>
      <c r="W1541" s="148">
        <v>86399.803252126614</v>
      </c>
      <c r="X1541" s="149" t="s">
        <v>100</v>
      </c>
      <c r="Y1541" s="148" t="s">
        <v>114</v>
      </c>
      <c r="Z1541" s="148">
        <v>1.19</v>
      </c>
      <c r="AA1541" s="149">
        <v>1</v>
      </c>
      <c r="AB1541" s="148" t="s">
        <v>630</v>
      </c>
      <c r="AC1541" s="148" t="s">
        <v>484</v>
      </c>
      <c r="AD1541" s="149" t="s">
        <v>396</v>
      </c>
      <c r="AE1541" s="148" t="s">
        <v>350</v>
      </c>
      <c r="AF1541" s="148"/>
      <c r="AG1541" s="149"/>
      <c r="AH1541" s="148"/>
      <c r="AI1541" s="148"/>
      <c r="AJ1541" s="149"/>
      <c r="AK1541" s="148" t="str">
        <f t="shared" si="72"/>
        <v>GFS</v>
      </c>
      <c r="AL1541" s="148" t="str">
        <f t="shared" si="73"/>
        <v>Non- ICB</v>
      </c>
      <c r="AM1541" s="196" t="str">
        <f t="shared" si="74"/>
        <v>GFS/Non- ICB</v>
      </c>
    </row>
    <row r="1542" spans="1:39" x14ac:dyDescent="0.25">
      <c r="A1542" s="195" t="str">
        <f>IF(ISERROR(MATCH(H1542,PriorMonth!H:H,0)),"New","Unresolved")</f>
        <v>Unresolved</v>
      </c>
      <c r="B1542" s="148">
        <v>8520</v>
      </c>
      <c r="C1542" s="149" t="s">
        <v>842</v>
      </c>
      <c r="D1542" s="148" t="s">
        <v>19</v>
      </c>
      <c r="E1542" s="148">
        <v>199</v>
      </c>
      <c r="F1542" s="149" t="s">
        <v>137</v>
      </c>
      <c r="G1542" s="148" t="s">
        <v>22</v>
      </c>
      <c r="H1542" s="148">
        <v>85200410040072</v>
      </c>
      <c r="I1542" s="149" t="s">
        <v>54</v>
      </c>
      <c r="J1542" s="148" t="s">
        <v>575</v>
      </c>
      <c r="K1542" s="148">
        <v>42643</v>
      </c>
      <c r="L1542" s="149">
        <v>250</v>
      </c>
      <c r="M1542" s="148" t="s">
        <v>111</v>
      </c>
      <c r="N1542" s="148" t="s">
        <v>42</v>
      </c>
      <c r="O1542" s="149">
        <v>42709</v>
      </c>
      <c r="P1542" s="148" t="s">
        <v>651</v>
      </c>
      <c r="Q1542" s="148">
        <v>184</v>
      </c>
      <c r="R1542" s="149" t="s">
        <v>37</v>
      </c>
      <c r="S1542" s="148">
        <v>86400</v>
      </c>
      <c r="T1542" s="148" t="s">
        <v>197</v>
      </c>
      <c r="U1542" s="149">
        <v>1194.46</v>
      </c>
      <c r="V1542" s="148" t="s">
        <v>197</v>
      </c>
      <c r="W1542" s="148">
        <v>86399.803252126614</v>
      </c>
      <c r="X1542" s="149" t="s">
        <v>100</v>
      </c>
      <c r="Y1542" s="148" t="s">
        <v>114</v>
      </c>
      <c r="Z1542" s="148">
        <v>1.19</v>
      </c>
      <c r="AA1542" s="149">
        <v>1</v>
      </c>
      <c r="AB1542" s="148" t="s">
        <v>630</v>
      </c>
      <c r="AC1542" s="148" t="s">
        <v>484</v>
      </c>
      <c r="AD1542" s="149" t="s">
        <v>396</v>
      </c>
      <c r="AE1542" s="148" t="s">
        <v>350</v>
      </c>
      <c r="AF1542" s="148"/>
      <c r="AG1542" s="149"/>
      <c r="AH1542" s="148"/>
      <c r="AI1542" s="148"/>
      <c r="AJ1542" s="149"/>
      <c r="AK1542" s="148" t="str">
        <f t="shared" si="72"/>
        <v>GFS</v>
      </c>
      <c r="AL1542" s="148" t="str">
        <f t="shared" si="73"/>
        <v>Non- ICB</v>
      </c>
      <c r="AM1542" s="196" t="str">
        <f t="shared" si="74"/>
        <v>GFS/Non- ICB</v>
      </c>
    </row>
    <row r="1543" spans="1:39" x14ac:dyDescent="0.25">
      <c r="A1543" s="195" t="str">
        <f>IF(ISERROR(MATCH(H1543,PriorMonth!H:H,0)),"New","Unresolved")</f>
        <v>New</v>
      </c>
      <c r="B1543" s="148">
        <v>8243</v>
      </c>
      <c r="C1543" s="149" t="s">
        <v>120</v>
      </c>
      <c r="D1543" s="148" t="s">
        <v>14</v>
      </c>
      <c r="E1543" s="148">
        <v>635</v>
      </c>
      <c r="F1543" s="149" t="s">
        <v>142</v>
      </c>
      <c r="G1543" s="148" t="s">
        <v>16</v>
      </c>
      <c r="H1543" s="148">
        <v>82430160101742</v>
      </c>
      <c r="I1543" s="149" t="s">
        <v>56</v>
      </c>
      <c r="J1543" s="148" t="s">
        <v>300</v>
      </c>
      <c r="K1543" s="148">
        <v>42829</v>
      </c>
      <c r="L1543" s="149">
        <v>64</v>
      </c>
      <c r="M1543" s="148" t="s">
        <v>111</v>
      </c>
      <c r="N1543" s="148" t="s">
        <v>42</v>
      </c>
      <c r="O1543" s="149">
        <v>42892</v>
      </c>
      <c r="P1543" s="148" t="s">
        <v>1878</v>
      </c>
      <c r="Q1543" s="148">
        <v>1</v>
      </c>
      <c r="R1543" s="149" t="s">
        <v>33</v>
      </c>
      <c r="S1543" s="148">
        <v>1182.43</v>
      </c>
      <c r="T1543" s="148" t="s">
        <v>100</v>
      </c>
      <c r="U1543" s="149">
        <v>1182.43</v>
      </c>
      <c r="V1543" s="148" t="s">
        <v>100</v>
      </c>
      <c r="W1543" s="148">
        <v>1182.43</v>
      </c>
      <c r="X1543" s="149" t="s">
        <v>100</v>
      </c>
      <c r="Y1543" s="148" t="s">
        <v>114</v>
      </c>
      <c r="Z1543" s="148">
        <v>1.18</v>
      </c>
      <c r="AA1543" s="149">
        <v>1</v>
      </c>
      <c r="AB1543" s="148" t="s">
        <v>629</v>
      </c>
      <c r="AC1543" s="148" t="s">
        <v>429</v>
      </c>
      <c r="AD1543" s="149" t="s">
        <v>2715</v>
      </c>
      <c r="AE1543" s="148" t="s">
        <v>349</v>
      </c>
      <c r="AF1543" s="148"/>
      <c r="AG1543" s="149"/>
      <c r="AH1543" s="148"/>
      <c r="AI1543" s="148"/>
      <c r="AJ1543" s="149"/>
      <c r="AK1543" s="148" t="str">
        <f t="shared" si="72"/>
        <v>GFS</v>
      </c>
      <c r="AL1543" s="148" t="str">
        <f t="shared" si="73"/>
        <v>Non- ICB</v>
      </c>
      <c r="AM1543" s="196" t="str">
        <f t="shared" si="74"/>
        <v>GFS/Non- ICB</v>
      </c>
    </row>
    <row r="1544" spans="1:39" x14ac:dyDescent="0.25">
      <c r="A1544" s="195" t="str">
        <f>IF(ISERROR(MATCH(H1544,PriorMonth!H:H,0)),"New","Unresolved")</f>
        <v>New</v>
      </c>
      <c r="B1544" s="148">
        <v>413</v>
      </c>
      <c r="C1544" s="149" t="s">
        <v>136</v>
      </c>
      <c r="D1544" s="148" t="s">
        <v>13</v>
      </c>
      <c r="E1544" s="148">
        <v>8205</v>
      </c>
      <c r="F1544" s="149" t="s">
        <v>130</v>
      </c>
      <c r="G1544" s="148" t="s">
        <v>14</v>
      </c>
      <c r="H1544" s="148">
        <v>4130130017424</v>
      </c>
      <c r="I1544" s="149" t="s">
        <v>537</v>
      </c>
      <c r="J1544" s="148" t="s">
        <v>150</v>
      </c>
      <c r="K1544" s="148">
        <v>42849</v>
      </c>
      <c r="L1544" s="149">
        <v>44</v>
      </c>
      <c r="M1544" s="148" t="s">
        <v>127</v>
      </c>
      <c r="N1544" s="148" t="s">
        <v>128</v>
      </c>
      <c r="O1544" s="149">
        <v>42892</v>
      </c>
      <c r="P1544" s="148" t="s">
        <v>1878</v>
      </c>
      <c r="Q1544" s="148">
        <v>1</v>
      </c>
      <c r="R1544" s="149" t="s">
        <v>33</v>
      </c>
      <c r="S1544" s="148">
        <v>1150.8</v>
      </c>
      <c r="T1544" s="148" t="s">
        <v>100</v>
      </c>
      <c r="U1544" s="149">
        <v>1150.8</v>
      </c>
      <c r="V1544" s="148" t="s">
        <v>100</v>
      </c>
      <c r="W1544" s="148">
        <v>1150.8</v>
      </c>
      <c r="X1544" s="149" t="s">
        <v>100</v>
      </c>
      <c r="Y1544" s="148" t="s">
        <v>114</v>
      </c>
      <c r="Z1544" s="148">
        <v>1.1499999999999999</v>
      </c>
      <c r="AA1544" s="149">
        <v>1</v>
      </c>
      <c r="AB1544" s="148" t="s">
        <v>629</v>
      </c>
      <c r="AC1544" s="148" t="s">
        <v>762</v>
      </c>
      <c r="AD1544" s="149" t="s">
        <v>1491</v>
      </c>
      <c r="AE1544" s="148" t="s">
        <v>349</v>
      </c>
      <c r="AF1544" s="148"/>
      <c r="AG1544" s="149"/>
      <c r="AH1544" s="148"/>
      <c r="AI1544" s="148"/>
      <c r="AJ1544" s="149"/>
      <c r="AK1544" s="148" t="str">
        <f t="shared" si="72"/>
        <v>GFS</v>
      </c>
      <c r="AL1544" s="148" t="str">
        <f t="shared" si="73"/>
        <v>Non- ICB</v>
      </c>
      <c r="AM1544" s="196" t="str">
        <f t="shared" si="74"/>
        <v>GFS/Non- ICB</v>
      </c>
    </row>
    <row r="1545" spans="1:39" x14ac:dyDescent="0.25">
      <c r="A1545" s="195" t="str">
        <f>IF(ISERROR(MATCH(H1545,PriorMonth!H:H,0)),"New","Unresolved")</f>
        <v>New</v>
      </c>
      <c r="B1545" s="148">
        <v>9701</v>
      </c>
      <c r="C1545" s="149" t="s">
        <v>199</v>
      </c>
      <c r="D1545" s="148" t="s">
        <v>14</v>
      </c>
      <c r="E1545" s="148">
        <v>635</v>
      </c>
      <c r="F1545" s="149" t="s">
        <v>142</v>
      </c>
      <c r="G1545" s="148" t="s">
        <v>16</v>
      </c>
      <c r="H1545" s="148">
        <v>97120170344</v>
      </c>
      <c r="I1545" s="149" t="s">
        <v>57</v>
      </c>
      <c r="J1545" s="148" t="s">
        <v>133</v>
      </c>
      <c r="K1545" s="148">
        <v>42849</v>
      </c>
      <c r="L1545" s="149">
        <v>44</v>
      </c>
      <c r="M1545" s="148" t="s">
        <v>111</v>
      </c>
      <c r="N1545" s="148" t="s">
        <v>42</v>
      </c>
      <c r="O1545" s="149">
        <v>42893</v>
      </c>
      <c r="P1545" s="148" t="s">
        <v>1878</v>
      </c>
      <c r="Q1545" s="148">
        <v>0</v>
      </c>
      <c r="R1545" s="149" t="s">
        <v>33</v>
      </c>
      <c r="S1545" s="148">
        <v>1149.08</v>
      </c>
      <c r="T1545" s="148" t="s">
        <v>100</v>
      </c>
      <c r="U1545" s="149">
        <v>1149.08</v>
      </c>
      <c r="V1545" s="148" t="s">
        <v>200</v>
      </c>
      <c r="W1545" s="148">
        <v>5246.1237770739799</v>
      </c>
      <c r="X1545" s="149" t="s">
        <v>100</v>
      </c>
      <c r="Y1545" s="148" t="s">
        <v>114</v>
      </c>
      <c r="Z1545" s="148">
        <v>1.1499999999999999</v>
      </c>
      <c r="AA1545" s="149">
        <v>1</v>
      </c>
      <c r="AB1545" s="148" t="s">
        <v>629</v>
      </c>
      <c r="AC1545" s="148" t="s">
        <v>634</v>
      </c>
      <c r="AD1545" s="149" t="s">
        <v>2634</v>
      </c>
      <c r="AE1545" s="148" t="s">
        <v>349</v>
      </c>
      <c r="AF1545" s="148"/>
      <c r="AG1545" s="149"/>
      <c r="AH1545" s="148"/>
      <c r="AI1545" s="148"/>
      <c r="AJ1545" s="149"/>
      <c r="AK1545" s="148" t="str">
        <f t="shared" si="72"/>
        <v>Non-GFS</v>
      </c>
      <c r="AL1545" s="148" t="str">
        <f t="shared" si="73"/>
        <v>Non- ICB</v>
      </c>
      <c r="AM1545" s="196" t="str">
        <f t="shared" si="74"/>
        <v>Non-GFS/Non- ICB</v>
      </c>
    </row>
    <row r="1546" spans="1:39" x14ac:dyDescent="0.25">
      <c r="A1546" s="195" t="str">
        <f>IF(ISERROR(MATCH(H1546,PriorMonth!H:H,0)),"New","Unresolved")</f>
        <v>Unresolved</v>
      </c>
      <c r="B1546" s="148">
        <v>8520</v>
      </c>
      <c r="C1546" s="149" t="s">
        <v>842</v>
      </c>
      <c r="D1546" s="148" t="s">
        <v>19</v>
      </c>
      <c r="E1546" s="148">
        <v>3011</v>
      </c>
      <c r="F1546" s="149" t="s">
        <v>164</v>
      </c>
      <c r="G1546" s="148" t="s">
        <v>22</v>
      </c>
      <c r="H1546" s="148">
        <v>85200810000428</v>
      </c>
      <c r="I1546" s="149" t="s">
        <v>54</v>
      </c>
      <c r="J1546" s="148" t="s">
        <v>317</v>
      </c>
      <c r="K1546" s="148">
        <v>42676</v>
      </c>
      <c r="L1546" s="149">
        <v>217</v>
      </c>
      <c r="M1546" s="148" t="s">
        <v>122</v>
      </c>
      <c r="N1546" s="148" t="s">
        <v>41</v>
      </c>
      <c r="O1546" s="149">
        <v>42709</v>
      </c>
      <c r="P1546" s="148" t="s">
        <v>651</v>
      </c>
      <c r="Q1546" s="148">
        <v>184</v>
      </c>
      <c r="R1546" s="149" t="s">
        <v>37</v>
      </c>
      <c r="S1546" s="148">
        <v>83475</v>
      </c>
      <c r="T1546" s="148" t="s">
        <v>197</v>
      </c>
      <c r="U1546" s="149">
        <v>1154.03</v>
      </c>
      <c r="V1546" s="148" t="s">
        <v>197</v>
      </c>
      <c r="W1546" s="148">
        <v>83475.34864880504</v>
      </c>
      <c r="X1546" s="149" t="s">
        <v>100</v>
      </c>
      <c r="Y1546" s="148" t="s">
        <v>114</v>
      </c>
      <c r="Z1546" s="148">
        <v>1.1499999999999999</v>
      </c>
      <c r="AA1546" s="149">
        <v>1</v>
      </c>
      <c r="AB1546" s="148" t="s">
        <v>630</v>
      </c>
      <c r="AC1546" s="148" t="s">
        <v>635</v>
      </c>
      <c r="AD1546" s="149" t="s">
        <v>776</v>
      </c>
      <c r="AE1546" s="148" t="s">
        <v>350</v>
      </c>
      <c r="AF1546" s="148"/>
      <c r="AG1546" s="149"/>
      <c r="AH1546" s="148"/>
      <c r="AI1546" s="148"/>
      <c r="AJ1546" s="149"/>
      <c r="AK1546" s="148" t="str">
        <f t="shared" si="72"/>
        <v>GFS</v>
      </c>
      <c r="AL1546" s="148" t="str">
        <f t="shared" si="73"/>
        <v>Non- ICB</v>
      </c>
      <c r="AM1546" s="196" t="str">
        <f t="shared" si="74"/>
        <v>GFS/Non- ICB</v>
      </c>
    </row>
    <row r="1547" spans="1:39" x14ac:dyDescent="0.25">
      <c r="A1547" s="195" t="str">
        <f>IF(ISERROR(MATCH(H1547,PriorMonth!H:H,0)),"New","Unresolved")</f>
        <v>Unresolved</v>
      </c>
      <c r="B1547" s="148">
        <v>132</v>
      </c>
      <c r="C1547" s="149" t="s">
        <v>233</v>
      </c>
      <c r="D1547" s="148" t="s">
        <v>22</v>
      </c>
      <c r="E1547" s="148">
        <v>199</v>
      </c>
      <c r="F1547" s="149" t="s">
        <v>137</v>
      </c>
      <c r="G1547" s="148" t="s">
        <v>22</v>
      </c>
      <c r="H1547" s="148">
        <v>1320130002579</v>
      </c>
      <c r="I1547" s="149" t="s">
        <v>54</v>
      </c>
      <c r="J1547" s="148" t="s">
        <v>330</v>
      </c>
      <c r="K1547" s="148">
        <v>42724</v>
      </c>
      <c r="L1547" s="149">
        <v>169</v>
      </c>
      <c r="M1547" s="148" t="s">
        <v>118</v>
      </c>
      <c r="N1547" s="148" t="s">
        <v>41</v>
      </c>
      <c r="O1547" s="149">
        <v>42776</v>
      </c>
      <c r="P1547" s="148" t="s">
        <v>838</v>
      </c>
      <c r="Q1547" s="148">
        <v>117</v>
      </c>
      <c r="R1547" s="149" t="s">
        <v>36</v>
      </c>
      <c r="S1547" s="148">
        <v>1281.6099999999999</v>
      </c>
      <c r="T1547" s="148" t="s">
        <v>248</v>
      </c>
      <c r="U1547" s="149">
        <v>1142.1500000000001</v>
      </c>
      <c r="V1547" s="148" t="s">
        <v>248</v>
      </c>
      <c r="W1547" s="148">
        <v>1281.6064701181415</v>
      </c>
      <c r="X1547" s="149" t="s">
        <v>100</v>
      </c>
      <c r="Y1547" s="148" t="s">
        <v>107</v>
      </c>
      <c r="Z1547" s="148">
        <v>1.1399999999999999</v>
      </c>
      <c r="AA1547" s="149">
        <v>1</v>
      </c>
      <c r="AB1547" s="148" t="s">
        <v>629</v>
      </c>
      <c r="AC1547" s="148" t="s">
        <v>513</v>
      </c>
      <c r="AD1547" s="149" t="s">
        <v>402</v>
      </c>
      <c r="AE1547" s="148" t="s">
        <v>349</v>
      </c>
      <c r="AF1547" s="148"/>
      <c r="AG1547" s="149"/>
      <c r="AH1547" s="148"/>
      <c r="AI1547" s="148"/>
      <c r="AJ1547" s="149"/>
      <c r="AK1547" s="148" t="str">
        <f t="shared" si="72"/>
        <v>GFS</v>
      </c>
      <c r="AL1547" s="148" t="str">
        <f t="shared" si="73"/>
        <v>Non- ICB</v>
      </c>
      <c r="AM1547" s="196" t="str">
        <f t="shared" si="74"/>
        <v>GFS/Non- ICB</v>
      </c>
    </row>
    <row r="1548" spans="1:39" x14ac:dyDescent="0.25">
      <c r="A1548" s="195" t="str">
        <f>IF(ISERROR(MATCH(H1548,PriorMonth!H:H,0)),"New","Unresolved")</f>
        <v>New</v>
      </c>
      <c r="B1548" s="148">
        <v>95</v>
      </c>
      <c r="C1548" s="149" t="s">
        <v>153</v>
      </c>
      <c r="D1548" s="148" t="s">
        <v>17</v>
      </c>
      <c r="E1548" s="148">
        <v>199</v>
      </c>
      <c r="F1548" s="149" t="s">
        <v>137</v>
      </c>
      <c r="G1548" s="148" t="s">
        <v>22</v>
      </c>
      <c r="H1548" s="148">
        <v>950110011452</v>
      </c>
      <c r="I1548" s="149" t="s">
        <v>58</v>
      </c>
      <c r="J1548" s="148" t="s">
        <v>195</v>
      </c>
      <c r="K1548" s="148">
        <v>42823</v>
      </c>
      <c r="L1548" s="149">
        <v>70</v>
      </c>
      <c r="M1548" s="148" t="s">
        <v>111</v>
      </c>
      <c r="N1548" s="148" t="s">
        <v>42</v>
      </c>
      <c r="O1548" s="149">
        <v>42893</v>
      </c>
      <c r="P1548" s="148" t="s">
        <v>1878</v>
      </c>
      <c r="Q1548" s="148">
        <v>0</v>
      </c>
      <c r="R1548" s="149" t="s">
        <v>33</v>
      </c>
      <c r="S1548" s="148">
        <v>1126.58</v>
      </c>
      <c r="T1548" s="148" t="s">
        <v>100</v>
      </c>
      <c r="U1548" s="149">
        <v>1126.58</v>
      </c>
      <c r="V1548" s="148" t="s">
        <v>100</v>
      </c>
      <c r="W1548" s="148">
        <v>1126.58</v>
      </c>
      <c r="X1548" s="149" t="s">
        <v>100</v>
      </c>
      <c r="Y1548" s="148" t="s">
        <v>114</v>
      </c>
      <c r="Z1548" s="148">
        <v>1.1299999999999999</v>
      </c>
      <c r="AA1548" s="149">
        <v>1</v>
      </c>
      <c r="AB1548" s="148" t="s">
        <v>629</v>
      </c>
      <c r="AC1548" s="148" t="s">
        <v>513</v>
      </c>
      <c r="AD1548" s="149" t="s">
        <v>402</v>
      </c>
      <c r="AE1548" s="148" t="s">
        <v>349</v>
      </c>
      <c r="AF1548" s="148"/>
      <c r="AG1548" s="149"/>
      <c r="AH1548" s="148"/>
      <c r="AI1548" s="148"/>
      <c r="AJ1548" s="149"/>
      <c r="AK1548" s="148" t="str">
        <f t="shared" si="72"/>
        <v>GFS</v>
      </c>
      <c r="AL1548" s="148" t="str">
        <f t="shared" si="73"/>
        <v>Non- ICB</v>
      </c>
      <c r="AM1548" s="196" t="str">
        <f t="shared" si="74"/>
        <v>GFS/Non- ICB</v>
      </c>
    </row>
    <row r="1549" spans="1:39" x14ac:dyDescent="0.25">
      <c r="A1549" s="195" t="str">
        <f>IF(ISERROR(MATCH(H1549,PriorMonth!H:H,0)),"New","Unresolved")</f>
        <v>Unresolved</v>
      </c>
      <c r="B1549" s="148">
        <v>8520</v>
      </c>
      <c r="C1549" s="149" t="s">
        <v>842</v>
      </c>
      <c r="D1549" s="148" t="s">
        <v>19</v>
      </c>
      <c r="E1549" s="148">
        <v>199</v>
      </c>
      <c r="F1549" s="149" t="s">
        <v>137</v>
      </c>
      <c r="G1549" s="148" t="s">
        <v>22</v>
      </c>
      <c r="H1549" s="148">
        <v>85200410042568</v>
      </c>
      <c r="I1549" s="149" t="s">
        <v>54</v>
      </c>
      <c r="J1549" s="148" t="s">
        <v>575</v>
      </c>
      <c r="K1549" s="148">
        <v>42727</v>
      </c>
      <c r="L1549" s="149">
        <v>166</v>
      </c>
      <c r="M1549" s="148" t="s">
        <v>111</v>
      </c>
      <c r="N1549" s="148" t="s">
        <v>42</v>
      </c>
      <c r="O1549" s="149">
        <v>42776</v>
      </c>
      <c r="P1549" s="148" t="s">
        <v>838</v>
      </c>
      <c r="Q1549" s="148">
        <v>117</v>
      </c>
      <c r="R1549" s="149" t="s">
        <v>36</v>
      </c>
      <c r="S1549" s="148">
        <v>81600</v>
      </c>
      <c r="T1549" s="148" t="s">
        <v>197</v>
      </c>
      <c r="U1549" s="149">
        <v>1128.0999999999999</v>
      </c>
      <c r="V1549" s="148" t="s">
        <v>197</v>
      </c>
      <c r="W1549" s="148">
        <v>81599.733811700702</v>
      </c>
      <c r="X1549" s="149" t="s">
        <v>100</v>
      </c>
      <c r="Y1549" s="148" t="s">
        <v>114</v>
      </c>
      <c r="Z1549" s="148">
        <v>1.1299999999999999</v>
      </c>
      <c r="AA1549" s="149">
        <v>1</v>
      </c>
      <c r="AB1549" s="148" t="s">
        <v>630</v>
      </c>
      <c r="AC1549" s="148" t="s">
        <v>484</v>
      </c>
      <c r="AD1549" s="149" t="s">
        <v>396</v>
      </c>
      <c r="AE1549" s="148" t="s">
        <v>350</v>
      </c>
      <c r="AF1549" s="148"/>
      <c r="AG1549" s="149"/>
      <c r="AH1549" s="148"/>
      <c r="AI1549" s="148"/>
      <c r="AJ1549" s="149"/>
      <c r="AK1549" s="148" t="str">
        <f t="shared" si="72"/>
        <v>GFS</v>
      </c>
      <c r="AL1549" s="148" t="str">
        <f t="shared" si="73"/>
        <v>Non- ICB</v>
      </c>
      <c r="AM1549" s="196" t="str">
        <f t="shared" si="74"/>
        <v>GFS/Non- ICB</v>
      </c>
    </row>
    <row r="1550" spans="1:39" x14ac:dyDescent="0.25">
      <c r="A1550" s="195" t="str">
        <f>IF(ISERROR(MATCH(H1550,PriorMonth!H:H,0)),"New","Unresolved")</f>
        <v>Unresolved</v>
      </c>
      <c r="B1550" s="148">
        <v>8520</v>
      </c>
      <c r="C1550" s="149" t="s">
        <v>842</v>
      </c>
      <c r="D1550" s="148" t="s">
        <v>19</v>
      </c>
      <c r="E1550" s="148">
        <v>199</v>
      </c>
      <c r="F1550" s="149" t="s">
        <v>137</v>
      </c>
      <c r="G1550" s="148" t="s">
        <v>22</v>
      </c>
      <c r="H1550" s="148">
        <v>85200410041950</v>
      </c>
      <c r="I1550" s="149" t="s">
        <v>54</v>
      </c>
      <c r="J1550" s="148" t="s">
        <v>575</v>
      </c>
      <c r="K1550" s="148">
        <v>42704</v>
      </c>
      <c r="L1550" s="149">
        <v>189</v>
      </c>
      <c r="M1550" s="148" t="s">
        <v>111</v>
      </c>
      <c r="N1550" s="148" t="s">
        <v>42</v>
      </c>
      <c r="O1550" s="149">
        <v>42776</v>
      </c>
      <c r="P1550" s="148" t="s">
        <v>838</v>
      </c>
      <c r="Q1550" s="148">
        <v>117</v>
      </c>
      <c r="R1550" s="149" t="s">
        <v>36</v>
      </c>
      <c r="S1550" s="148">
        <v>81600</v>
      </c>
      <c r="T1550" s="148" t="s">
        <v>197</v>
      </c>
      <c r="U1550" s="149">
        <v>1128.0999999999999</v>
      </c>
      <c r="V1550" s="148" t="s">
        <v>197</v>
      </c>
      <c r="W1550" s="148">
        <v>81599.733811700702</v>
      </c>
      <c r="X1550" s="149" t="s">
        <v>100</v>
      </c>
      <c r="Y1550" s="148" t="s">
        <v>114</v>
      </c>
      <c r="Z1550" s="148">
        <v>1.1299999999999999</v>
      </c>
      <c r="AA1550" s="149">
        <v>1</v>
      </c>
      <c r="AB1550" s="148" t="s">
        <v>630</v>
      </c>
      <c r="AC1550" s="148" t="s">
        <v>484</v>
      </c>
      <c r="AD1550" s="149" t="s">
        <v>396</v>
      </c>
      <c r="AE1550" s="148" t="s">
        <v>350</v>
      </c>
      <c r="AF1550" s="148"/>
      <c r="AG1550" s="149"/>
      <c r="AH1550" s="148"/>
      <c r="AI1550" s="148"/>
      <c r="AJ1550" s="149"/>
      <c r="AK1550" s="148" t="str">
        <f t="shared" si="72"/>
        <v>GFS</v>
      </c>
      <c r="AL1550" s="148" t="str">
        <f t="shared" si="73"/>
        <v>Non- ICB</v>
      </c>
      <c r="AM1550" s="196" t="str">
        <f t="shared" si="74"/>
        <v>GFS/Non- ICB</v>
      </c>
    </row>
    <row r="1551" spans="1:39" x14ac:dyDescent="0.25">
      <c r="A1551" s="195" t="str">
        <f>IF(ISERROR(MATCH(H1551,PriorMonth!H:H,0)),"New","Unresolved")</f>
        <v>Unresolved</v>
      </c>
      <c r="B1551" s="148">
        <v>8520</v>
      </c>
      <c r="C1551" s="149" t="s">
        <v>842</v>
      </c>
      <c r="D1551" s="148" t="s">
        <v>19</v>
      </c>
      <c r="E1551" s="148">
        <v>199</v>
      </c>
      <c r="F1551" s="149" t="s">
        <v>137</v>
      </c>
      <c r="G1551" s="148" t="s">
        <v>22</v>
      </c>
      <c r="H1551" s="148">
        <v>85200410038967</v>
      </c>
      <c r="I1551" s="149" t="s">
        <v>54</v>
      </c>
      <c r="J1551" s="148" t="s">
        <v>575</v>
      </c>
      <c r="K1551" s="148">
        <v>42614</v>
      </c>
      <c r="L1551" s="149">
        <v>279</v>
      </c>
      <c r="M1551" s="148" t="s">
        <v>111</v>
      </c>
      <c r="N1551" s="148" t="s">
        <v>42</v>
      </c>
      <c r="O1551" s="149">
        <v>42681</v>
      </c>
      <c r="P1551" s="148" t="s">
        <v>651</v>
      </c>
      <c r="Q1551" s="148">
        <v>212</v>
      </c>
      <c r="R1551" s="149" t="s">
        <v>37</v>
      </c>
      <c r="S1551" s="148">
        <v>81738</v>
      </c>
      <c r="T1551" s="148" t="s">
        <v>197</v>
      </c>
      <c r="U1551" s="149">
        <v>1130.01</v>
      </c>
      <c r="V1551" s="148" t="s">
        <v>197</v>
      </c>
      <c r="W1551" s="148">
        <v>81737.891325733464</v>
      </c>
      <c r="X1551" s="149" t="s">
        <v>100</v>
      </c>
      <c r="Y1551" s="148" t="s">
        <v>114</v>
      </c>
      <c r="Z1551" s="148">
        <v>1.1299999999999999</v>
      </c>
      <c r="AA1551" s="149">
        <v>1</v>
      </c>
      <c r="AB1551" s="148" t="s">
        <v>630</v>
      </c>
      <c r="AC1551" s="148" t="s">
        <v>484</v>
      </c>
      <c r="AD1551" s="149" t="s">
        <v>396</v>
      </c>
      <c r="AE1551" s="148" t="s">
        <v>350</v>
      </c>
      <c r="AF1551" s="148"/>
      <c r="AG1551" s="149"/>
      <c r="AH1551" s="148"/>
      <c r="AI1551" s="148"/>
      <c r="AJ1551" s="149"/>
      <c r="AK1551" s="148" t="str">
        <f t="shared" si="72"/>
        <v>GFS</v>
      </c>
      <c r="AL1551" s="148" t="str">
        <f t="shared" si="73"/>
        <v>Non- ICB</v>
      </c>
      <c r="AM1551" s="196" t="str">
        <f t="shared" si="74"/>
        <v>GFS/Non- ICB</v>
      </c>
    </row>
    <row r="1552" spans="1:39" x14ac:dyDescent="0.25">
      <c r="A1552" s="195" t="str">
        <f>IF(ISERROR(MATCH(H1552,PriorMonth!H:H,0)),"New","Unresolved")</f>
        <v>Unresolved</v>
      </c>
      <c r="B1552" s="148">
        <v>8520</v>
      </c>
      <c r="C1552" s="149" t="s">
        <v>842</v>
      </c>
      <c r="D1552" s="148" t="s">
        <v>19</v>
      </c>
      <c r="E1552" s="148">
        <v>199</v>
      </c>
      <c r="F1552" s="149" t="s">
        <v>137</v>
      </c>
      <c r="G1552" s="148" t="s">
        <v>22</v>
      </c>
      <c r="H1552" s="148">
        <v>85200410038970</v>
      </c>
      <c r="I1552" s="149" t="s">
        <v>54</v>
      </c>
      <c r="J1552" s="148" t="s">
        <v>575</v>
      </c>
      <c r="K1552" s="148">
        <v>42614</v>
      </c>
      <c r="L1552" s="149">
        <v>279</v>
      </c>
      <c r="M1552" s="148" t="s">
        <v>111</v>
      </c>
      <c r="N1552" s="148" t="s">
        <v>42</v>
      </c>
      <c r="O1552" s="149">
        <v>42681</v>
      </c>
      <c r="P1552" s="148" t="s">
        <v>651</v>
      </c>
      <c r="Q1552" s="148">
        <v>212</v>
      </c>
      <c r="R1552" s="149" t="s">
        <v>37</v>
      </c>
      <c r="S1552" s="148">
        <v>81738</v>
      </c>
      <c r="T1552" s="148" t="s">
        <v>197</v>
      </c>
      <c r="U1552" s="149">
        <v>1130.01</v>
      </c>
      <c r="V1552" s="148" t="s">
        <v>197</v>
      </c>
      <c r="W1552" s="148">
        <v>81737.891325733464</v>
      </c>
      <c r="X1552" s="149" t="s">
        <v>100</v>
      </c>
      <c r="Y1552" s="148" t="s">
        <v>114</v>
      </c>
      <c r="Z1552" s="148">
        <v>1.1299999999999999</v>
      </c>
      <c r="AA1552" s="149">
        <v>1</v>
      </c>
      <c r="AB1552" s="148" t="s">
        <v>630</v>
      </c>
      <c r="AC1552" s="148" t="s">
        <v>484</v>
      </c>
      <c r="AD1552" s="149" t="s">
        <v>396</v>
      </c>
      <c r="AE1552" s="148" t="s">
        <v>350</v>
      </c>
      <c r="AF1552" s="148"/>
      <c r="AG1552" s="149"/>
      <c r="AH1552" s="148"/>
      <c r="AI1552" s="148"/>
      <c r="AJ1552" s="149"/>
      <c r="AK1552" s="148" t="str">
        <f t="shared" si="72"/>
        <v>GFS</v>
      </c>
      <c r="AL1552" s="148" t="str">
        <f t="shared" si="73"/>
        <v>Non- ICB</v>
      </c>
      <c r="AM1552" s="196" t="str">
        <f t="shared" si="74"/>
        <v>GFS/Non- ICB</v>
      </c>
    </row>
    <row r="1553" spans="1:39" x14ac:dyDescent="0.25">
      <c r="A1553" s="195" t="str">
        <f>IF(ISERROR(MATCH(H1553,PriorMonth!H:H,0)),"New","Unresolved")</f>
        <v>New</v>
      </c>
      <c r="B1553" s="148">
        <v>95</v>
      </c>
      <c r="C1553" s="149" t="s">
        <v>153</v>
      </c>
      <c r="D1553" s="148" t="s">
        <v>17</v>
      </c>
      <c r="E1553" s="148">
        <v>1750</v>
      </c>
      <c r="F1553" s="149" t="s">
        <v>159</v>
      </c>
      <c r="G1553" s="148" t="s">
        <v>18</v>
      </c>
      <c r="H1553" s="148">
        <v>950110011374</v>
      </c>
      <c r="I1553" s="149" t="s">
        <v>58</v>
      </c>
      <c r="J1553" s="148" t="s">
        <v>195</v>
      </c>
      <c r="K1553" s="148">
        <v>42821</v>
      </c>
      <c r="L1553" s="149">
        <v>72</v>
      </c>
      <c r="M1553" s="148" t="s">
        <v>118</v>
      </c>
      <c r="N1553" s="148" t="s">
        <v>41</v>
      </c>
      <c r="O1553" s="149">
        <v>42893</v>
      </c>
      <c r="P1553" s="148" t="s">
        <v>1878</v>
      </c>
      <c r="Q1553" s="148">
        <v>0</v>
      </c>
      <c r="R1553" s="149" t="s">
        <v>33</v>
      </c>
      <c r="S1553" s="148">
        <v>1105.5</v>
      </c>
      <c r="T1553" s="148" t="s">
        <v>100</v>
      </c>
      <c r="U1553" s="149">
        <v>1105.5</v>
      </c>
      <c r="V1553" s="148" t="s">
        <v>100</v>
      </c>
      <c r="W1553" s="148">
        <v>1105.5</v>
      </c>
      <c r="X1553" s="149" t="s">
        <v>100</v>
      </c>
      <c r="Y1553" s="148" t="s">
        <v>114</v>
      </c>
      <c r="Z1553" s="148">
        <v>1.1100000000000001</v>
      </c>
      <c r="AA1553" s="149">
        <v>1</v>
      </c>
      <c r="AB1553" s="148" t="s">
        <v>629</v>
      </c>
      <c r="AC1553" s="148" t="s">
        <v>949</v>
      </c>
      <c r="AD1553" s="149" t="s">
        <v>1457</v>
      </c>
      <c r="AE1553" s="148" t="s">
        <v>349</v>
      </c>
      <c r="AF1553" s="148"/>
      <c r="AG1553" s="149"/>
      <c r="AH1553" s="148"/>
      <c r="AI1553" s="148"/>
      <c r="AJ1553" s="149"/>
      <c r="AK1553" s="148" t="str">
        <f t="shared" si="72"/>
        <v>GFS</v>
      </c>
      <c r="AL1553" s="148" t="str">
        <f t="shared" si="73"/>
        <v>Non- ICB</v>
      </c>
      <c r="AM1553" s="196" t="str">
        <f t="shared" si="74"/>
        <v>GFS/Non- ICB</v>
      </c>
    </row>
    <row r="1554" spans="1:39" x14ac:dyDescent="0.25">
      <c r="A1554" s="195" t="str">
        <f>IF(ISERROR(MATCH(H1554,PriorMonth!H:H,0)),"New","Unresolved")</f>
        <v>New</v>
      </c>
      <c r="B1554" s="148">
        <v>413</v>
      </c>
      <c r="C1554" s="149" t="s">
        <v>136</v>
      </c>
      <c r="D1554" s="148" t="s">
        <v>13</v>
      </c>
      <c r="E1554" s="148">
        <v>260</v>
      </c>
      <c r="F1554" s="149" t="s">
        <v>113</v>
      </c>
      <c r="G1554" s="148" t="s">
        <v>23</v>
      </c>
      <c r="H1554" s="148">
        <v>4130130017289</v>
      </c>
      <c r="I1554" s="149" t="s">
        <v>537</v>
      </c>
      <c r="J1554" s="148" t="s">
        <v>150</v>
      </c>
      <c r="K1554" s="148">
        <v>42823</v>
      </c>
      <c r="L1554" s="149">
        <v>70</v>
      </c>
      <c r="M1554" s="148" t="s">
        <v>127</v>
      </c>
      <c r="N1554" s="148" t="s">
        <v>128</v>
      </c>
      <c r="O1554" s="149">
        <v>42891</v>
      </c>
      <c r="P1554" s="148" t="s">
        <v>1878</v>
      </c>
      <c r="Q1554" s="148">
        <v>2</v>
      </c>
      <c r="R1554" s="149" t="s">
        <v>33</v>
      </c>
      <c r="S1554" s="148">
        <v>1104.1600000000001</v>
      </c>
      <c r="T1554" s="148" t="s">
        <v>100</v>
      </c>
      <c r="U1554" s="149">
        <v>1104.1600000000001</v>
      </c>
      <c r="V1554" s="148" t="s">
        <v>100</v>
      </c>
      <c r="W1554" s="148">
        <v>1104.1600000000001</v>
      </c>
      <c r="X1554" s="149" t="s">
        <v>100</v>
      </c>
      <c r="Y1554" s="148" t="s">
        <v>114</v>
      </c>
      <c r="Z1554" s="148">
        <v>1.1000000000000001</v>
      </c>
      <c r="AA1554" s="149">
        <v>1</v>
      </c>
      <c r="AB1554" s="148" t="s">
        <v>629</v>
      </c>
      <c r="AC1554" s="148" t="s">
        <v>2677</v>
      </c>
      <c r="AD1554" s="149" t="s">
        <v>356</v>
      </c>
      <c r="AE1554" s="148" t="s">
        <v>349</v>
      </c>
      <c r="AF1554" s="148"/>
      <c r="AG1554" s="149"/>
      <c r="AH1554" s="148"/>
      <c r="AI1554" s="148"/>
      <c r="AJ1554" s="149"/>
      <c r="AK1554" s="148" t="str">
        <f t="shared" si="72"/>
        <v>GFS</v>
      </c>
      <c r="AL1554" s="148" t="str">
        <f t="shared" si="73"/>
        <v>Non- ICB</v>
      </c>
      <c r="AM1554" s="196" t="str">
        <f t="shared" si="74"/>
        <v>GFS/Non- ICB</v>
      </c>
    </row>
    <row r="1555" spans="1:39" x14ac:dyDescent="0.25">
      <c r="A1555" s="195" t="str">
        <f>IF(ISERROR(MATCH(H1555,PriorMonth!H:H,0)),"New","Unresolved")</f>
        <v>New</v>
      </c>
      <c r="B1555" s="148">
        <v>8310</v>
      </c>
      <c r="C1555" s="149" t="s">
        <v>170</v>
      </c>
      <c r="D1555" s="148" t="s">
        <v>14</v>
      </c>
      <c r="E1555" s="148">
        <v>413</v>
      </c>
      <c r="F1555" s="149" t="s">
        <v>136</v>
      </c>
      <c r="G1555" s="148" t="s">
        <v>13</v>
      </c>
      <c r="H1555" s="148" t="s">
        <v>2983</v>
      </c>
      <c r="I1555" s="149" t="s">
        <v>57</v>
      </c>
      <c r="J1555" s="148" t="s">
        <v>133</v>
      </c>
      <c r="K1555" s="148">
        <v>42829</v>
      </c>
      <c r="L1555" s="149">
        <v>64</v>
      </c>
      <c r="M1555" s="148" t="s">
        <v>161</v>
      </c>
      <c r="N1555" s="148" t="s">
        <v>128</v>
      </c>
      <c r="O1555" s="149">
        <v>42893</v>
      </c>
      <c r="P1555" s="148" t="s">
        <v>1878</v>
      </c>
      <c r="Q1555" s="148">
        <v>0</v>
      </c>
      <c r="R1555" s="149" t="s">
        <v>33</v>
      </c>
      <c r="S1555" s="148">
        <v>4590.84</v>
      </c>
      <c r="T1555" s="148" t="s">
        <v>242</v>
      </c>
      <c r="U1555" s="149">
        <v>1100.5999999999999</v>
      </c>
      <c r="V1555" s="148" t="s">
        <v>242</v>
      </c>
      <c r="W1555" s="148">
        <v>4590.8220266022408</v>
      </c>
      <c r="X1555" s="149" t="s">
        <v>100</v>
      </c>
      <c r="Y1555" s="148" t="s">
        <v>114</v>
      </c>
      <c r="Z1555" s="148">
        <v>1.1000000000000001</v>
      </c>
      <c r="AA1555" s="149">
        <v>1</v>
      </c>
      <c r="AB1555" s="148" t="s">
        <v>629</v>
      </c>
      <c r="AC1555" s="148" t="s">
        <v>428</v>
      </c>
      <c r="AD1555" s="149" t="s">
        <v>690</v>
      </c>
      <c r="AE1555" s="148" t="s">
        <v>349</v>
      </c>
      <c r="AF1555" s="148"/>
      <c r="AG1555" s="149"/>
      <c r="AH1555" s="148"/>
      <c r="AI1555" s="148"/>
      <c r="AJ1555" s="149"/>
      <c r="AK1555" s="148" t="str">
        <f t="shared" si="72"/>
        <v>GFS</v>
      </c>
      <c r="AL1555" s="148" t="str">
        <f t="shared" si="73"/>
        <v>Non- ICB</v>
      </c>
      <c r="AM1555" s="196" t="str">
        <f t="shared" si="74"/>
        <v>GFS/Non- ICB</v>
      </c>
    </row>
    <row r="1556" spans="1:39" x14ac:dyDescent="0.25">
      <c r="A1556" s="195" t="str">
        <f>IF(ISERROR(MATCH(H1556,PriorMonth!H:H,0)),"New","Unresolved")</f>
        <v>Unresolved</v>
      </c>
      <c r="B1556" s="148">
        <v>8520</v>
      </c>
      <c r="C1556" s="149" t="s">
        <v>842</v>
      </c>
      <c r="D1556" s="148" t="s">
        <v>19</v>
      </c>
      <c r="E1556" s="148">
        <v>260</v>
      </c>
      <c r="F1556" s="149" t="s">
        <v>113</v>
      </c>
      <c r="G1556" s="148" t="s">
        <v>23</v>
      </c>
      <c r="H1556" s="148" t="s">
        <v>1573</v>
      </c>
      <c r="I1556" s="149" t="s">
        <v>54</v>
      </c>
      <c r="J1556" s="148" t="s">
        <v>381</v>
      </c>
      <c r="K1556" s="148">
        <v>42768</v>
      </c>
      <c r="L1556" s="149">
        <v>125</v>
      </c>
      <c r="M1556" s="148" t="s">
        <v>127</v>
      </c>
      <c r="N1556" s="148" t="s">
        <v>128</v>
      </c>
      <c r="O1556" s="149">
        <v>42831</v>
      </c>
      <c r="P1556" s="148" t="s">
        <v>838</v>
      </c>
      <c r="Q1556" s="148">
        <v>62</v>
      </c>
      <c r="R1556" s="149" t="s">
        <v>35</v>
      </c>
      <c r="S1556" s="148">
        <v>79165</v>
      </c>
      <c r="T1556" s="148" t="s">
        <v>197</v>
      </c>
      <c r="U1556" s="149">
        <v>1094.44</v>
      </c>
      <c r="V1556" s="148" t="s">
        <v>197</v>
      </c>
      <c r="W1556" s="148">
        <v>79164.97887853712</v>
      </c>
      <c r="X1556" s="149" t="s">
        <v>100</v>
      </c>
      <c r="Y1556" s="148" t="s">
        <v>114</v>
      </c>
      <c r="Z1556" s="148">
        <v>1.0900000000000001</v>
      </c>
      <c r="AA1556" s="149">
        <v>1</v>
      </c>
      <c r="AB1556" s="148" t="s">
        <v>630</v>
      </c>
      <c r="AC1556" s="148" t="s">
        <v>681</v>
      </c>
      <c r="AD1556" s="149" t="s">
        <v>354</v>
      </c>
      <c r="AE1556" s="148" t="s">
        <v>350</v>
      </c>
      <c r="AF1556" s="148"/>
      <c r="AG1556" s="149"/>
      <c r="AH1556" s="148"/>
      <c r="AI1556" s="148"/>
      <c r="AJ1556" s="149"/>
      <c r="AK1556" s="148" t="str">
        <f t="shared" si="72"/>
        <v>Non-GFS</v>
      </c>
      <c r="AL1556" s="148" t="str">
        <f t="shared" si="73"/>
        <v>Non- ICB</v>
      </c>
      <c r="AM1556" s="196" t="str">
        <f t="shared" si="74"/>
        <v>Non-GFS/Non- ICB</v>
      </c>
    </row>
    <row r="1557" spans="1:39" x14ac:dyDescent="0.25">
      <c r="A1557" s="195" t="str">
        <f>IF(ISERROR(MATCH(H1557,PriorMonth!H:H,0)),"New","Unresolved")</f>
        <v>Unresolved</v>
      </c>
      <c r="B1557" s="148">
        <v>8520</v>
      </c>
      <c r="C1557" s="149" t="s">
        <v>842</v>
      </c>
      <c r="D1557" s="148" t="s">
        <v>19</v>
      </c>
      <c r="E1557" s="148">
        <v>9701</v>
      </c>
      <c r="F1557" s="149" t="s">
        <v>199</v>
      </c>
      <c r="G1557" s="148" t="s">
        <v>14</v>
      </c>
      <c r="H1557" s="148">
        <v>85200710012736</v>
      </c>
      <c r="I1557" s="149" t="s">
        <v>57</v>
      </c>
      <c r="J1557" s="148" t="s">
        <v>309</v>
      </c>
      <c r="K1557" s="148">
        <v>42614</v>
      </c>
      <c r="L1557" s="149">
        <v>279</v>
      </c>
      <c r="M1557" s="148" t="s">
        <v>105</v>
      </c>
      <c r="N1557" s="148" t="s">
        <v>41</v>
      </c>
      <c r="O1557" s="149">
        <v>42615</v>
      </c>
      <c r="P1557" s="148" t="s">
        <v>406</v>
      </c>
      <c r="Q1557" s="148">
        <v>278</v>
      </c>
      <c r="R1557" s="149" t="s">
        <v>37</v>
      </c>
      <c r="S1557" s="148">
        <v>78615</v>
      </c>
      <c r="T1557" s="148" t="s">
        <v>197</v>
      </c>
      <c r="U1557" s="149">
        <v>1086.8399999999999</v>
      </c>
      <c r="V1557" s="148" t="s">
        <v>197</v>
      </c>
      <c r="W1557" s="148">
        <v>78615.242173485327</v>
      </c>
      <c r="X1557" s="149" t="s">
        <v>100</v>
      </c>
      <c r="Y1557" s="148" t="s">
        <v>114</v>
      </c>
      <c r="Z1557" s="148">
        <v>1.0900000000000001</v>
      </c>
      <c r="AA1557" s="149">
        <v>1</v>
      </c>
      <c r="AB1557" s="148" t="s">
        <v>630</v>
      </c>
      <c r="AC1557" s="148" t="s">
        <v>578</v>
      </c>
      <c r="AD1557" s="149" t="s">
        <v>361</v>
      </c>
      <c r="AE1557" s="148" t="s">
        <v>350</v>
      </c>
      <c r="AF1557" s="148"/>
      <c r="AG1557" s="149"/>
      <c r="AH1557" s="148"/>
      <c r="AI1557" s="148"/>
      <c r="AJ1557" s="149"/>
      <c r="AK1557" s="148" t="str">
        <f t="shared" si="72"/>
        <v>GFS</v>
      </c>
      <c r="AL1557" s="148" t="str">
        <f t="shared" si="73"/>
        <v>Non- ICB</v>
      </c>
      <c r="AM1557" s="196" t="str">
        <f t="shared" si="74"/>
        <v>GFS/Non- ICB</v>
      </c>
    </row>
    <row r="1558" spans="1:39" x14ac:dyDescent="0.25">
      <c r="A1558" s="195" t="str">
        <f>IF(ISERROR(MATCH(H1558,PriorMonth!H:H,0)),"New","Unresolved")</f>
        <v>New</v>
      </c>
      <c r="B1558" s="148">
        <v>95</v>
      </c>
      <c r="C1558" s="149" t="s">
        <v>153</v>
      </c>
      <c r="D1558" s="148" t="s">
        <v>17</v>
      </c>
      <c r="E1558" s="148">
        <v>1750</v>
      </c>
      <c r="F1558" s="149" t="s">
        <v>159</v>
      </c>
      <c r="G1558" s="148" t="s">
        <v>18</v>
      </c>
      <c r="H1558" s="148">
        <v>950110011514</v>
      </c>
      <c r="I1558" s="149" t="s">
        <v>58</v>
      </c>
      <c r="J1558" s="148" t="s">
        <v>195</v>
      </c>
      <c r="K1558" s="148">
        <v>42824</v>
      </c>
      <c r="L1558" s="149">
        <v>69</v>
      </c>
      <c r="M1558" s="148" t="s">
        <v>118</v>
      </c>
      <c r="N1558" s="148" t="s">
        <v>41</v>
      </c>
      <c r="O1558" s="149">
        <v>42893</v>
      </c>
      <c r="P1558" s="148" t="s">
        <v>1878</v>
      </c>
      <c r="Q1558" s="148">
        <v>0</v>
      </c>
      <c r="R1558" s="149" t="s">
        <v>33</v>
      </c>
      <c r="S1558" s="148">
        <v>1084.5999999999999</v>
      </c>
      <c r="T1558" s="148" t="s">
        <v>100</v>
      </c>
      <c r="U1558" s="149">
        <v>1084.5999999999999</v>
      </c>
      <c r="V1558" s="148" t="s">
        <v>100</v>
      </c>
      <c r="W1558" s="148">
        <v>1084.5999999999999</v>
      </c>
      <c r="X1558" s="149" t="s">
        <v>100</v>
      </c>
      <c r="Y1558" s="148" t="s">
        <v>114</v>
      </c>
      <c r="Z1558" s="148">
        <v>1.08</v>
      </c>
      <c r="AA1558" s="149">
        <v>1</v>
      </c>
      <c r="AB1558" s="148" t="s">
        <v>629</v>
      </c>
      <c r="AC1558" s="148" t="s">
        <v>949</v>
      </c>
      <c r="AD1558" s="149" t="s">
        <v>1457</v>
      </c>
      <c r="AE1558" s="148" t="s">
        <v>349</v>
      </c>
      <c r="AF1558" s="148"/>
      <c r="AG1558" s="149"/>
      <c r="AH1558" s="148"/>
      <c r="AI1558" s="148"/>
      <c r="AJ1558" s="149"/>
      <c r="AK1558" s="148" t="str">
        <f t="shared" si="72"/>
        <v>GFS</v>
      </c>
      <c r="AL1558" s="148" t="str">
        <f t="shared" si="73"/>
        <v>Non- ICB</v>
      </c>
      <c r="AM1558" s="196" t="str">
        <f t="shared" si="74"/>
        <v>GFS/Non- ICB</v>
      </c>
    </row>
    <row r="1559" spans="1:39" x14ac:dyDescent="0.25">
      <c r="A1559" s="195" t="str">
        <f>IF(ISERROR(MATCH(H1559,PriorMonth!H:H,0)),"New","Unresolved")</f>
        <v>New</v>
      </c>
      <c r="B1559" s="148">
        <v>95</v>
      </c>
      <c r="C1559" s="149" t="s">
        <v>153</v>
      </c>
      <c r="D1559" s="148" t="s">
        <v>17</v>
      </c>
      <c r="E1559" s="148">
        <v>1350</v>
      </c>
      <c r="F1559" s="149" t="s">
        <v>124</v>
      </c>
      <c r="G1559" s="148" t="s">
        <v>21</v>
      </c>
      <c r="H1559" s="148">
        <v>950110011715</v>
      </c>
      <c r="I1559" s="149" t="s">
        <v>58</v>
      </c>
      <c r="J1559" s="148" t="s">
        <v>195</v>
      </c>
      <c r="K1559" s="148">
        <v>42825</v>
      </c>
      <c r="L1559" s="149">
        <v>68</v>
      </c>
      <c r="M1559" s="148" t="s">
        <v>111</v>
      </c>
      <c r="N1559" s="148" t="s">
        <v>42</v>
      </c>
      <c r="O1559" s="149">
        <v>42892</v>
      </c>
      <c r="P1559" s="148" t="s">
        <v>1878</v>
      </c>
      <c r="Q1559" s="148">
        <v>1</v>
      </c>
      <c r="R1559" s="149" t="s">
        <v>33</v>
      </c>
      <c r="S1559" s="148">
        <v>1084.5999999999999</v>
      </c>
      <c r="T1559" s="148" t="s">
        <v>100</v>
      </c>
      <c r="U1559" s="149">
        <v>1084.5999999999999</v>
      </c>
      <c r="V1559" s="148" t="s">
        <v>100</v>
      </c>
      <c r="W1559" s="148">
        <v>1084.5999999999999</v>
      </c>
      <c r="X1559" s="149" t="s">
        <v>100</v>
      </c>
      <c r="Y1559" s="148" t="s">
        <v>114</v>
      </c>
      <c r="Z1559" s="148">
        <v>1.08</v>
      </c>
      <c r="AA1559" s="149">
        <v>1</v>
      </c>
      <c r="AB1559" s="148" t="s">
        <v>629</v>
      </c>
      <c r="AC1559" s="148" t="s">
        <v>436</v>
      </c>
      <c r="AD1559" s="149" t="s">
        <v>358</v>
      </c>
      <c r="AE1559" s="148" t="s">
        <v>349</v>
      </c>
      <c r="AF1559" s="148"/>
      <c r="AG1559" s="149"/>
      <c r="AH1559" s="148"/>
      <c r="AI1559" s="148"/>
      <c r="AJ1559" s="149"/>
      <c r="AK1559" s="148" t="str">
        <f t="shared" si="72"/>
        <v>GFS</v>
      </c>
      <c r="AL1559" s="148" t="str">
        <f t="shared" si="73"/>
        <v>Non- ICB</v>
      </c>
      <c r="AM1559" s="196" t="str">
        <f t="shared" si="74"/>
        <v>GFS/Non- ICB</v>
      </c>
    </row>
    <row r="1560" spans="1:39" x14ac:dyDescent="0.25">
      <c r="A1560" s="195" t="str">
        <f>IF(ISERROR(MATCH(H1560,PriorMonth!H:H,0)),"New","Unresolved")</f>
        <v>New</v>
      </c>
      <c r="B1560" s="148">
        <v>95</v>
      </c>
      <c r="C1560" s="149" t="s">
        <v>153</v>
      </c>
      <c r="D1560" s="148" t="s">
        <v>17</v>
      </c>
      <c r="E1560" s="148">
        <v>3033</v>
      </c>
      <c r="F1560" s="149" t="s">
        <v>156</v>
      </c>
      <c r="G1560" s="148" t="s">
        <v>18</v>
      </c>
      <c r="H1560" s="148">
        <v>950110012593</v>
      </c>
      <c r="I1560" s="149" t="s">
        <v>58</v>
      </c>
      <c r="J1560" s="148" t="s">
        <v>195</v>
      </c>
      <c r="K1560" s="148">
        <v>42886</v>
      </c>
      <c r="L1560" s="149">
        <v>7</v>
      </c>
      <c r="M1560" s="148" t="s">
        <v>127</v>
      </c>
      <c r="N1560" s="148" t="s">
        <v>128</v>
      </c>
      <c r="O1560" s="149">
        <v>42891</v>
      </c>
      <c r="P1560" s="148" t="s">
        <v>1878</v>
      </c>
      <c r="Q1560" s="148">
        <v>2</v>
      </c>
      <c r="R1560" s="149" t="s">
        <v>33</v>
      </c>
      <c r="S1560" s="148">
        <v>1080</v>
      </c>
      <c r="T1560" s="148" t="s">
        <v>100</v>
      </c>
      <c r="U1560" s="149">
        <v>1080</v>
      </c>
      <c r="V1560" s="148" t="s">
        <v>100</v>
      </c>
      <c r="W1560" s="148">
        <v>1080</v>
      </c>
      <c r="X1560" s="149" t="s">
        <v>100</v>
      </c>
      <c r="Y1560" s="148" t="s">
        <v>114</v>
      </c>
      <c r="Z1560" s="148">
        <v>1.08</v>
      </c>
      <c r="AA1560" s="149">
        <v>1</v>
      </c>
      <c r="AB1560" s="148" t="s">
        <v>629</v>
      </c>
      <c r="AC1560" s="148" t="s">
        <v>451</v>
      </c>
      <c r="AD1560" s="149" t="s">
        <v>2628</v>
      </c>
      <c r="AE1560" s="148" t="s">
        <v>349</v>
      </c>
      <c r="AF1560" s="148"/>
      <c r="AG1560" s="149"/>
      <c r="AH1560" s="148"/>
      <c r="AI1560" s="148"/>
      <c r="AJ1560" s="149"/>
      <c r="AK1560" s="148" t="str">
        <f t="shared" si="72"/>
        <v>GFS</v>
      </c>
      <c r="AL1560" s="148" t="str">
        <f t="shared" si="73"/>
        <v>Non- ICB</v>
      </c>
      <c r="AM1560" s="196" t="str">
        <f t="shared" si="74"/>
        <v>GFS/Non- ICB</v>
      </c>
    </row>
    <row r="1561" spans="1:39" x14ac:dyDescent="0.25">
      <c r="A1561" s="195" t="str">
        <f>IF(ISERROR(MATCH(H1561,PriorMonth!H:H,0)),"New","Unresolved")</f>
        <v>Unresolved</v>
      </c>
      <c r="B1561" s="148">
        <v>8520</v>
      </c>
      <c r="C1561" s="149" t="s">
        <v>842</v>
      </c>
      <c r="D1561" s="148" t="s">
        <v>19</v>
      </c>
      <c r="E1561" s="148">
        <v>199</v>
      </c>
      <c r="F1561" s="149" t="s">
        <v>137</v>
      </c>
      <c r="G1561" s="148" t="s">
        <v>22</v>
      </c>
      <c r="H1561" s="148" t="s">
        <v>1712</v>
      </c>
      <c r="I1561" s="149" t="s">
        <v>54</v>
      </c>
      <c r="J1561" s="148" t="s">
        <v>381</v>
      </c>
      <c r="K1561" s="148">
        <v>42768</v>
      </c>
      <c r="L1561" s="149">
        <v>125</v>
      </c>
      <c r="M1561" s="148" t="s">
        <v>118</v>
      </c>
      <c r="N1561" s="148" t="s">
        <v>41</v>
      </c>
      <c r="O1561" s="149">
        <v>42830</v>
      </c>
      <c r="P1561" s="148" t="s">
        <v>838</v>
      </c>
      <c r="Q1561" s="148">
        <v>63</v>
      </c>
      <c r="R1561" s="149" t="s">
        <v>35</v>
      </c>
      <c r="S1561" s="148">
        <v>78313</v>
      </c>
      <c r="T1561" s="148" t="s">
        <v>197</v>
      </c>
      <c r="U1561" s="149">
        <v>1082.6600000000001</v>
      </c>
      <c r="V1561" s="148" t="s">
        <v>197</v>
      </c>
      <c r="W1561" s="148">
        <v>78312.886985706849</v>
      </c>
      <c r="X1561" s="149" t="s">
        <v>100</v>
      </c>
      <c r="Y1561" s="148" t="s">
        <v>114</v>
      </c>
      <c r="Z1561" s="148">
        <v>1.08</v>
      </c>
      <c r="AA1561" s="149">
        <v>1</v>
      </c>
      <c r="AB1561" s="148" t="s">
        <v>630</v>
      </c>
      <c r="AC1561" s="148" t="s">
        <v>484</v>
      </c>
      <c r="AD1561" s="149" t="s">
        <v>363</v>
      </c>
      <c r="AE1561" s="148" t="s">
        <v>350</v>
      </c>
      <c r="AF1561" s="148"/>
      <c r="AG1561" s="149"/>
      <c r="AH1561" s="148"/>
      <c r="AI1561" s="148"/>
      <c r="AJ1561" s="149"/>
      <c r="AK1561" s="148" t="str">
        <f t="shared" si="72"/>
        <v>Non-GFS</v>
      </c>
      <c r="AL1561" s="148" t="str">
        <f t="shared" si="73"/>
        <v>Non- ICB</v>
      </c>
      <c r="AM1561" s="196" t="str">
        <f t="shared" si="74"/>
        <v>Non-GFS/Non- ICB</v>
      </c>
    </row>
    <row r="1562" spans="1:39" x14ac:dyDescent="0.25">
      <c r="A1562" s="195" t="str">
        <f>IF(ISERROR(MATCH(H1562,PriorMonth!H:H,0)),"New","Unresolved")</f>
        <v>Unresolved</v>
      </c>
      <c r="B1562" s="148">
        <v>8520</v>
      </c>
      <c r="C1562" s="149" t="s">
        <v>842</v>
      </c>
      <c r="D1562" s="148" t="s">
        <v>19</v>
      </c>
      <c r="E1562" s="148">
        <v>199</v>
      </c>
      <c r="F1562" s="149" t="s">
        <v>137</v>
      </c>
      <c r="G1562" s="148" t="s">
        <v>22</v>
      </c>
      <c r="H1562" s="148" t="s">
        <v>1706</v>
      </c>
      <c r="I1562" s="149" t="s">
        <v>54</v>
      </c>
      <c r="J1562" s="148" t="s">
        <v>381</v>
      </c>
      <c r="K1562" s="148">
        <v>42768</v>
      </c>
      <c r="L1562" s="149">
        <v>125</v>
      </c>
      <c r="M1562" s="148" t="s">
        <v>118</v>
      </c>
      <c r="N1562" s="148" t="s">
        <v>41</v>
      </c>
      <c r="O1562" s="149">
        <v>42830</v>
      </c>
      <c r="P1562" s="148" t="s">
        <v>838</v>
      </c>
      <c r="Q1562" s="148">
        <v>63</v>
      </c>
      <c r="R1562" s="149" t="s">
        <v>35</v>
      </c>
      <c r="S1562" s="148">
        <v>77144</v>
      </c>
      <c r="T1562" s="148" t="s">
        <v>197</v>
      </c>
      <c r="U1562" s="149">
        <v>1066.5</v>
      </c>
      <c r="V1562" s="148" t="s">
        <v>197</v>
      </c>
      <c r="W1562" s="148">
        <v>77143.973149701982</v>
      </c>
      <c r="X1562" s="149" t="s">
        <v>100</v>
      </c>
      <c r="Y1562" s="148" t="s">
        <v>114</v>
      </c>
      <c r="Z1562" s="148">
        <v>1.07</v>
      </c>
      <c r="AA1562" s="149">
        <v>1</v>
      </c>
      <c r="AB1562" s="148" t="s">
        <v>630</v>
      </c>
      <c r="AC1562" s="148" t="s">
        <v>484</v>
      </c>
      <c r="AD1562" s="149" t="s">
        <v>363</v>
      </c>
      <c r="AE1562" s="148" t="s">
        <v>350</v>
      </c>
      <c r="AF1562" s="148"/>
      <c r="AG1562" s="149"/>
      <c r="AH1562" s="148"/>
      <c r="AI1562" s="148"/>
      <c r="AJ1562" s="149"/>
      <c r="AK1562" s="148" t="str">
        <f t="shared" si="72"/>
        <v>Non-GFS</v>
      </c>
      <c r="AL1562" s="148" t="str">
        <f t="shared" si="73"/>
        <v>Non- ICB</v>
      </c>
      <c r="AM1562" s="196" t="str">
        <f t="shared" si="74"/>
        <v>Non-GFS/Non- ICB</v>
      </c>
    </row>
    <row r="1563" spans="1:39" x14ac:dyDescent="0.25">
      <c r="A1563" s="195" t="str">
        <f>IF(ISERROR(MATCH(H1563,PriorMonth!H:H,0)),"New","Unresolved")</f>
        <v>New</v>
      </c>
      <c r="B1563" s="148">
        <v>8520</v>
      </c>
      <c r="C1563" s="149" t="s">
        <v>842</v>
      </c>
      <c r="D1563" s="148" t="s">
        <v>19</v>
      </c>
      <c r="E1563" s="148">
        <v>8110</v>
      </c>
      <c r="F1563" s="149" t="s">
        <v>116</v>
      </c>
      <c r="G1563" s="148" t="s">
        <v>15</v>
      </c>
      <c r="H1563" s="148">
        <v>85200330014152</v>
      </c>
      <c r="I1563" s="149" t="s">
        <v>60</v>
      </c>
      <c r="J1563" s="148" t="s">
        <v>483</v>
      </c>
      <c r="K1563" s="148">
        <v>42829</v>
      </c>
      <c r="L1563" s="149">
        <v>64</v>
      </c>
      <c r="M1563" s="148" t="s">
        <v>111</v>
      </c>
      <c r="N1563" s="148" t="s">
        <v>42</v>
      </c>
      <c r="O1563" s="149">
        <v>42892</v>
      </c>
      <c r="P1563" s="148" t="s">
        <v>1878</v>
      </c>
      <c r="Q1563" s="148">
        <v>1</v>
      </c>
      <c r="R1563" s="149" t="s">
        <v>33</v>
      </c>
      <c r="S1563" s="148">
        <v>77165</v>
      </c>
      <c r="T1563" s="148" t="s">
        <v>197</v>
      </c>
      <c r="U1563" s="149">
        <v>1066.79</v>
      </c>
      <c r="V1563" s="148" t="s">
        <v>197</v>
      </c>
      <c r="W1563" s="148">
        <v>77164.949945026325</v>
      </c>
      <c r="X1563" s="149" t="s">
        <v>100</v>
      </c>
      <c r="Y1563" s="148" t="s">
        <v>114</v>
      </c>
      <c r="Z1563" s="148">
        <v>1.07</v>
      </c>
      <c r="AA1563" s="149">
        <v>1</v>
      </c>
      <c r="AB1563" s="148" t="s">
        <v>630</v>
      </c>
      <c r="AC1563" s="148" t="s">
        <v>447</v>
      </c>
      <c r="AD1563" s="149" t="s">
        <v>2821</v>
      </c>
      <c r="AE1563" s="148" t="s">
        <v>350</v>
      </c>
      <c r="AF1563" s="148"/>
      <c r="AG1563" s="149"/>
      <c r="AH1563" s="148"/>
      <c r="AI1563" s="148"/>
      <c r="AJ1563" s="149"/>
      <c r="AK1563" s="148" t="str">
        <f t="shared" si="72"/>
        <v>GFS</v>
      </c>
      <c r="AL1563" s="148" t="str">
        <f t="shared" si="73"/>
        <v>Non- ICB</v>
      </c>
      <c r="AM1563" s="196" t="str">
        <f t="shared" si="74"/>
        <v>GFS/Non- ICB</v>
      </c>
    </row>
    <row r="1564" spans="1:39" x14ac:dyDescent="0.25">
      <c r="A1564" s="195" t="str">
        <f>IF(ISERROR(MATCH(H1564,PriorMonth!H:H,0)),"New","Unresolved")</f>
        <v>New</v>
      </c>
      <c r="B1564" s="148">
        <v>413</v>
      </c>
      <c r="C1564" s="149" t="s">
        <v>136</v>
      </c>
      <c r="D1564" s="148" t="s">
        <v>13</v>
      </c>
      <c r="E1564" s="148">
        <v>8205</v>
      </c>
      <c r="F1564" s="149" t="s">
        <v>130</v>
      </c>
      <c r="G1564" s="148" t="s">
        <v>14</v>
      </c>
      <c r="H1564" s="148">
        <v>4130130017427</v>
      </c>
      <c r="I1564" s="149" t="s">
        <v>537</v>
      </c>
      <c r="J1564" s="148" t="s">
        <v>150</v>
      </c>
      <c r="K1564" s="148">
        <v>42849</v>
      </c>
      <c r="L1564" s="149">
        <v>44</v>
      </c>
      <c r="M1564" s="148" t="s">
        <v>127</v>
      </c>
      <c r="N1564" s="148" t="s">
        <v>128</v>
      </c>
      <c r="O1564" s="149">
        <v>42892</v>
      </c>
      <c r="P1564" s="148" t="s">
        <v>1878</v>
      </c>
      <c r="Q1564" s="148">
        <v>1</v>
      </c>
      <c r="R1564" s="149" t="s">
        <v>33</v>
      </c>
      <c r="S1564" s="148">
        <v>1059.44</v>
      </c>
      <c r="T1564" s="148" t="s">
        <v>100</v>
      </c>
      <c r="U1564" s="149">
        <v>1059.44</v>
      </c>
      <c r="V1564" s="148" t="s">
        <v>100</v>
      </c>
      <c r="W1564" s="148">
        <v>1059.44</v>
      </c>
      <c r="X1564" s="149" t="s">
        <v>100</v>
      </c>
      <c r="Y1564" s="148" t="s">
        <v>114</v>
      </c>
      <c r="Z1564" s="148">
        <v>1.06</v>
      </c>
      <c r="AA1564" s="149">
        <v>1</v>
      </c>
      <c r="AB1564" s="148" t="s">
        <v>629</v>
      </c>
      <c r="AC1564" s="148" t="s">
        <v>762</v>
      </c>
      <c r="AD1564" s="149" t="s">
        <v>1491</v>
      </c>
      <c r="AE1564" s="148" t="s">
        <v>349</v>
      </c>
      <c r="AF1564" s="148"/>
      <c r="AG1564" s="149"/>
      <c r="AH1564" s="148"/>
      <c r="AI1564" s="148"/>
      <c r="AJ1564" s="149"/>
      <c r="AK1564" s="148" t="str">
        <f t="shared" si="72"/>
        <v>GFS</v>
      </c>
      <c r="AL1564" s="148" t="str">
        <f t="shared" si="73"/>
        <v>Non- ICB</v>
      </c>
      <c r="AM1564" s="196" t="str">
        <f t="shared" si="74"/>
        <v>GFS/Non- ICB</v>
      </c>
    </row>
    <row r="1565" spans="1:39" x14ac:dyDescent="0.25">
      <c r="A1565" s="195" t="str">
        <f>IF(ISERROR(MATCH(H1565,PriorMonth!H:H,0)),"New","Unresolved")</f>
        <v>Unresolved</v>
      </c>
      <c r="B1565" s="148">
        <v>8243</v>
      </c>
      <c r="C1565" s="149" t="s">
        <v>120</v>
      </c>
      <c r="D1565" s="148" t="s">
        <v>14</v>
      </c>
      <c r="E1565" s="148">
        <v>8205</v>
      </c>
      <c r="F1565" s="149" t="s">
        <v>130</v>
      </c>
      <c r="G1565" s="148" t="s">
        <v>14</v>
      </c>
      <c r="H1565" s="148">
        <v>82430160091291</v>
      </c>
      <c r="I1565" s="149" t="s">
        <v>56</v>
      </c>
      <c r="J1565" s="148" t="s">
        <v>300</v>
      </c>
      <c r="K1565" s="148">
        <v>42647</v>
      </c>
      <c r="L1565" s="149">
        <v>246</v>
      </c>
      <c r="M1565" s="148" t="s">
        <v>122</v>
      </c>
      <c r="N1565" s="148" t="s">
        <v>41</v>
      </c>
      <c r="O1565" s="149">
        <v>42706</v>
      </c>
      <c r="P1565" s="148" t="s">
        <v>651</v>
      </c>
      <c r="Q1565" s="148">
        <v>187</v>
      </c>
      <c r="R1565" s="149" t="s">
        <v>37</v>
      </c>
      <c r="S1565" s="148">
        <v>1055</v>
      </c>
      <c r="T1565" s="148" t="s">
        <v>100</v>
      </c>
      <c r="U1565" s="149">
        <v>1055</v>
      </c>
      <c r="V1565" s="148" t="s">
        <v>100</v>
      </c>
      <c r="W1565" s="148">
        <v>1055</v>
      </c>
      <c r="X1565" s="149" t="s">
        <v>100</v>
      </c>
      <c r="Y1565" s="148" t="s">
        <v>107</v>
      </c>
      <c r="Z1565" s="148">
        <v>1.06</v>
      </c>
      <c r="AA1565" s="149">
        <v>1</v>
      </c>
      <c r="AB1565" s="148" t="s">
        <v>629</v>
      </c>
      <c r="AC1565" s="148" t="s">
        <v>762</v>
      </c>
      <c r="AD1565" s="149" t="s">
        <v>2699</v>
      </c>
      <c r="AE1565" s="148" t="s">
        <v>349</v>
      </c>
      <c r="AF1565" s="148"/>
      <c r="AG1565" s="149"/>
      <c r="AH1565" s="148"/>
      <c r="AI1565" s="148"/>
      <c r="AJ1565" s="149"/>
      <c r="AK1565" s="148" t="str">
        <f t="shared" si="72"/>
        <v>GFS</v>
      </c>
      <c r="AL1565" s="148" t="str">
        <f t="shared" si="73"/>
        <v>Non- ICB</v>
      </c>
      <c r="AM1565" s="196" t="str">
        <f t="shared" si="74"/>
        <v>GFS/Non- ICB</v>
      </c>
    </row>
    <row r="1566" spans="1:39" x14ac:dyDescent="0.25">
      <c r="A1566" s="195" t="str">
        <f>IF(ISERROR(MATCH(H1566,PriorMonth!H:H,0)),"New","Unresolved")</f>
        <v>Unresolved</v>
      </c>
      <c r="B1566" s="148">
        <v>8520</v>
      </c>
      <c r="C1566" s="149" t="s">
        <v>842</v>
      </c>
      <c r="D1566" s="148" t="s">
        <v>19</v>
      </c>
      <c r="E1566" s="148">
        <v>260</v>
      </c>
      <c r="F1566" s="149" t="s">
        <v>113</v>
      </c>
      <c r="G1566" s="148" t="s">
        <v>23</v>
      </c>
      <c r="H1566" s="148" t="s">
        <v>1566</v>
      </c>
      <c r="I1566" s="149" t="s">
        <v>54</v>
      </c>
      <c r="J1566" s="148" t="s">
        <v>381</v>
      </c>
      <c r="K1566" s="148">
        <v>42768</v>
      </c>
      <c r="L1566" s="149">
        <v>125</v>
      </c>
      <c r="M1566" s="148" t="s">
        <v>127</v>
      </c>
      <c r="N1566" s="148" t="s">
        <v>128</v>
      </c>
      <c r="O1566" s="149">
        <v>42831</v>
      </c>
      <c r="P1566" s="148" t="s">
        <v>838</v>
      </c>
      <c r="Q1566" s="148">
        <v>62</v>
      </c>
      <c r="R1566" s="149" t="s">
        <v>35</v>
      </c>
      <c r="S1566" s="148">
        <v>76358</v>
      </c>
      <c r="T1566" s="148" t="s">
        <v>197</v>
      </c>
      <c r="U1566" s="149">
        <v>1055.6300000000001</v>
      </c>
      <c r="V1566" s="148" t="s">
        <v>197</v>
      </c>
      <c r="W1566" s="148">
        <v>76357.704993923966</v>
      </c>
      <c r="X1566" s="149" t="s">
        <v>100</v>
      </c>
      <c r="Y1566" s="148" t="s">
        <v>114</v>
      </c>
      <c r="Z1566" s="148">
        <v>1.06</v>
      </c>
      <c r="AA1566" s="149">
        <v>1</v>
      </c>
      <c r="AB1566" s="148" t="s">
        <v>630</v>
      </c>
      <c r="AC1566" s="148" t="s">
        <v>681</v>
      </c>
      <c r="AD1566" s="149" t="s">
        <v>354</v>
      </c>
      <c r="AE1566" s="148" t="s">
        <v>350</v>
      </c>
      <c r="AF1566" s="148"/>
      <c r="AG1566" s="149"/>
      <c r="AH1566" s="148"/>
      <c r="AI1566" s="148"/>
      <c r="AJ1566" s="149"/>
      <c r="AK1566" s="148" t="str">
        <f t="shared" si="72"/>
        <v>Non-GFS</v>
      </c>
      <c r="AL1566" s="148" t="str">
        <f t="shared" si="73"/>
        <v>Non- ICB</v>
      </c>
      <c r="AM1566" s="196" t="str">
        <f t="shared" si="74"/>
        <v>Non-GFS/Non- ICB</v>
      </c>
    </row>
    <row r="1567" spans="1:39" x14ac:dyDescent="0.25">
      <c r="A1567" s="195" t="str">
        <f>IF(ISERROR(MATCH(H1567,PriorMonth!H:H,0)),"New","Unresolved")</f>
        <v>Unresolved</v>
      </c>
      <c r="B1567" s="148">
        <v>8310</v>
      </c>
      <c r="C1567" s="149" t="s">
        <v>170</v>
      </c>
      <c r="D1567" s="148" t="s">
        <v>14</v>
      </c>
      <c r="E1567" s="148">
        <v>199</v>
      </c>
      <c r="F1567" s="149" t="s">
        <v>137</v>
      </c>
      <c r="G1567" s="148" t="s">
        <v>22</v>
      </c>
      <c r="H1567" s="148" t="s">
        <v>619</v>
      </c>
      <c r="I1567" s="149" t="s">
        <v>277</v>
      </c>
      <c r="J1567" s="148" t="s">
        <v>241</v>
      </c>
      <c r="K1567" s="148">
        <v>42584</v>
      </c>
      <c r="L1567" s="149">
        <v>309</v>
      </c>
      <c r="M1567" s="148" t="s">
        <v>118</v>
      </c>
      <c r="N1567" s="148" t="s">
        <v>41</v>
      </c>
      <c r="O1567" s="149">
        <v>42647</v>
      </c>
      <c r="P1567" s="148" t="s">
        <v>406</v>
      </c>
      <c r="Q1567" s="148">
        <v>246</v>
      </c>
      <c r="R1567" s="149" t="s">
        <v>37</v>
      </c>
      <c r="S1567" s="148">
        <v>4409</v>
      </c>
      <c r="T1567" s="148" t="s">
        <v>242</v>
      </c>
      <c r="U1567" s="149">
        <v>1057.01</v>
      </c>
      <c r="V1567" s="148" t="s">
        <v>242</v>
      </c>
      <c r="W1567" s="148">
        <v>4408.9994460647231</v>
      </c>
      <c r="X1567" s="149" t="s">
        <v>100</v>
      </c>
      <c r="Y1567" s="148" t="s">
        <v>114</v>
      </c>
      <c r="Z1567" s="148">
        <v>1.06</v>
      </c>
      <c r="AA1567" s="149">
        <v>1</v>
      </c>
      <c r="AB1567" s="148" t="s">
        <v>629</v>
      </c>
      <c r="AC1567" s="148" t="s">
        <v>484</v>
      </c>
      <c r="AD1567" s="149" t="s">
        <v>669</v>
      </c>
      <c r="AE1567" s="148" t="s">
        <v>349</v>
      </c>
      <c r="AF1567" s="148"/>
      <c r="AG1567" s="149"/>
      <c r="AH1567" s="148"/>
      <c r="AI1567" s="148"/>
      <c r="AJ1567" s="149"/>
      <c r="AK1567" s="148" t="str">
        <f t="shared" si="72"/>
        <v>GFS</v>
      </c>
      <c r="AL1567" s="148" t="str">
        <f t="shared" si="73"/>
        <v>Non- ICB</v>
      </c>
      <c r="AM1567" s="196" t="str">
        <f t="shared" si="74"/>
        <v>GFS/Non- ICB</v>
      </c>
    </row>
    <row r="1568" spans="1:39" x14ac:dyDescent="0.25">
      <c r="A1568" s="195" t="str">
        <f>IF(ISERROR(MATCH(H1568,PriorMonth!H:H,0)),"New","Unresolved")</f>
        <v>Unresolved</v>
      </c>
      <c r="B1568" s="148">
        <v>132</v>
      </c>
      <c r="C1568" s="149" t="s">
        <v>233</v>
      </c>
      <c r="D1568" s="148" t="s">
        <v>22</v>
      </c>
      <c r="E1568" s="148">
        <v>199</v>
      </c>
      <c r="F1568" s="149" t="s">
        <v>137</v>
      </c>
      <c r="G1568" s="148" t="s">
        <v>22</v>
      </c>
      <c r="H1568" s="148">
        <v>1320130002603</v>
      </c>
      <c r="I1568" s="149" t="s">
        <v>54</v>
      </c>
      <c r="J1568" s="148" t="s">
        <v>330</v>
      </c>
      <c r="K1568" s="148">
        <v>42724</v>
      </c>
      <c r="L1568" s="149">
        <v>169</v>
      </c>
      <c r="M1568" s="148" t="s">
        <v>118</v>
      </c>
      <c r="N1568" s="148" t="s">
        <v>41</v>
      </c>
      <c r="O1568" s="149">
        <v>42800</v>
      </c>
      <c r="P1568" s="148" t="s">
        <v>838</v>
      </c>
      <c r="Q1568" s="148">
        <v>93</v>
      </c>
      <c r="R1568" s="149" t="s">
        <v>36</v>
      </c>
      <c r="S1568" s="148">
        <v>1187.9100000000001</v>
      </c>
      <c r="T1568" s="148" t="s">
        <v>248</v>
      </c>
      <c r="U1568" s="149">
        <v>1058.6500000000001</v>
      </c>
      <c r="V1568" s="148" t="s">
        <v>248</v>
      </c>
      <c r="W1568" s="148">
        <v>1187.9111233993526</v>
      </c>
      <c r="X1568" s="149" t="s">
        <v>100</v>
      </c>
      <c r="Y1568" s="148" t="s">
        <v>107</v>
      </c>
      <c r="Z1568" s="148">
        <v>1.06</v>
      </c>
      <c r="AA1568" s="149">
        <v>1</v>
      </c>
      <c r="AB1568" s="148" t="s">
        <v>629</v>
      </c>
      <c r="AC1568" s="148" t="s">
        <v>513</v>
      </c>
      <c r="AD1568" s="149" t="s">
        <v>402</v>
      </c>
      <c r="AE1568" s="148" t="s">
        <v>349</v>
      </c>
      <c r="AF1568" s="148"/>
      <c r="AG1568" s="149"/>
      <c r="AH1568" s="148"/>
      <c r="AI1568" s="148"/>
      <c r="AJ1568" s="149"/>
      <c r="AK1568" s="148" t="str">
        <f t="shared" si="72"/>
        <v>GFS</v>
      </c>
      <c r="AL1568" s="148" t="str">
        <f t="shared" si="73"/>
        <v>Non- ICB</v>
      </c>
      <c r="AM1568" s="196" t="str">
        <f t="shared" si="74"/>
        <v>GFS/Non- ICB</v>
      </c>
    </row>
    <row r="1569" spans="1:39" x14ac:dyDescent="0.25">
      <c r="A1569" s="195" t="str">
        <f>IF(ISERROR(MATCH(H1569,PriorMonth!H:H,0)),"New","Unresolved")</f>
        <v>New</v>
      </c>
      <c r="B1569" s="148">
        <v>247</v>
      </c>
      <c r="C1569" s="149" t="s">
        <v>198</v>
      </c>
      <c r="D1569" s="148" t="s">
        <v>23</v>
      </c>
      <c r="E1569" s="148">
        <v>1350</v>
      </c>
      <c r="F1569" s="149" t="s">
        <v>124</v>
      </c>
      <c r="G1569" s="148" t="s">
        <v>21</v>
      </c>
      <c r="H1569" s="148" t="s">
        <v>2653</v>
      </c>
      <c r="I1569" s="149" t="s">
        <v>59</v>
      </c>
      <c r="J1569" s="148" t="s">
        <v>203</v>
      </c>
      <c r="K1569" s="148">
        <v>42829</v>
      </c>
      <c r="L1569" s="149">
        <v>64</v>
      </c>
      <c r="M1569" s="148" t="s">
        <v>158</v>
      </c>
      <c r="N1569" s="148" t="s">
        <v>41</v>
      </c>
      <c r="O1569" s="149">
        <v>42892</v>
      </c>
      <c r="P1569" s="148" t="s">
        <v>1878</v>
      </c>
      <c r="Q1569" s="148">
        <v>1</v>
      </c>
      <c r="R1569" s="149" t="s">
        <v>33</v>
      </c>
      <c r="S1569" s="148">
        <v>1039</v>
      </c>
      <c r="T1569" s="148" t="s">
        <v>100</v>
      </c>
      <c r="U1569" s="149">
        <v>1039</v>
      </c>
      <c r="V1569" s="148" t="s">
        <v>100</v>
      </c>
      <c r="W1569" s="148">
        <v>1039</v>
      </c>
      <c r="X1569" s="149" t="s">
        <v>100</v>
      </c>
      <c r="Y1569" s="148" t="s">
        <v>114</v>
      </c>
      <c r="Z1569" s="148">
        <v>1.04</v>
      </c>
      <c r="AA1569" s="149">
        <v>1</v>
      </c>
      <c r="AB1569" s="148" t="s">
        <v>629</v>
      </c>
      <c r="AC1569" s="148" t="s">
        <v>415</v>
      </c>
      <c r="AD1569" s="149" t="s">
        <v>2654</v>
      </c>
      <c r="AE1569" s="148" t="s">
        <v>349</v>
      </c>
      <c r="AF1569" s="148"/>
      <c r="AG1569" s="149"/>
      <c r="AH1569" s="148"/>
      <c r="AI1569" s="148"/>
      <c r="AJ1569" s="149"/>
      <c r="AK1569" s="148" t="str">
        <f t="shared" si="72"/>
        <v>GFS</v>
      </c>
      <c r="AL1569" s="148" t="str">
        <f t="shared" si="73"/>
        <v>Non- ICB</v>
      </c>
      <c r="AM1569" s="196" t="str">
        <f t="shared" si="74"/>
        <v>GFS/Non- ICB</v>
      </c>
    </row>
    <row r="1570" spans="1:39" x14ac:dyDescent="0.25">
      <c r="A1570" s="195" t="str">
        <f>IF(ISERROR(MATCH(H1570,PriorMonth!H:H,0)),"New","Unresolved")</f>
        <v>New</v>
      </c>
      <c r="B1570" s="148">
        <v>95</v>
      </c>
      <c r="C1570" s="149" t="s">
        <v>153</v>
      </c>
      <c r="D1570" s="148" t="s">
        <v>17</v>
      </c>
      <c r="E1570" s="148">
        <v>260</v>
      </c>
      <c r="F1570" s="149" t="s">
        <v>113</v>
      </c>
      <c r="G1570" s="148" t="s">
        <v>23</v>
      </c>
      <c r="H1570" s="148">
        <v>950110011464</v>
      </c>
      <c r="I1570" s="149" t="s">
        <v>58</v>
      </c>
      <c r="J1570" s="148" t="s">
        <v>195</v>
      </c>
      <c r="K1570" s="148">
        <v>42823</v>
      </c>
      <c r="L1570" s="149">
        <v>70</v>
      </c>
      <c r="M1570" s="148" t="s">
        <v>111</v>
      </c>
      <c r="N1570" s="148" t="s">
        <v>42</v>
      </c>
      <c r="O1570" s="149">
        <v>42892</v>
      </c>
      <c r="P1570" s="148" t="s">
        <v>1878</v>
      </c>
      <c r="Q1570" s="148">
        <v>1</v>
      </c>
      <c r="R1570" s="149" t="s">
        <v>33</v>
      </c>
      <c r="S1570" s="148">
        <v>1041.6400000000001</v>
      </c>
      <c r="T1570" s="148" t="s">
        <v>100</v>
      </c>
      <c r="U1570" s="149">
        <v>1041.6400000000001</v>
      </c>
      <c r="V1570" s="148" t="s">
        <v>100</v>
      </c>
      <c r="W1570" s="148">
        <v>1041.6400000000001</v>
      </c>
      <c r="X1570" s="149" t="s">
        <v>100</v>
      </c>
      <c r="Y1570" s="148" t="s">
        <v>114</v>
      </c>
      <c r="Z1570" s="148">
        <v>1.04</v>
      </c>
      <c r="AA1570" s="149">
        <v>1</v>
      </c>
      <c r="AB1570" s="148" t="s">
        <v>629</v>
      </c>
      <c r="AC1570" s="148" t="s">
        <v>442</v>
      </c>
      <c r="AD1570" s="149" t="s">
        <v>2701</v>
      </c>
      <c r="AE1570" s="148" t="s">
        <v>349</v>
      </c>
      <c r="AF1570" s="148"/>
      <c r="AG1570" s="149"/>
      <c r="AH1570" s="148"/>
      <c r="AI1570" s="148"/>
      <c r="AJ1570" s="149"/>
      <c r="AK1570" s="148" t="str">
        <f t="shared" si="72"/>
        <v>GFS</v>
      </c>
      <c r="AL1570" s="148" t="str">
        <f t="shared" si="73"/>
        <v>Non- ICB</v>
      </c>
      <c r="AM1570" s="196" t="str">
        <f t="shared" si="74"/>
        <v>GFS/Non- ICB</v>
      </c>
    </row>
    <row r="1571" spans="1:39" x14ac:dyDescent="0.25">
      <c r="A1571" s="195" t="str">
        <f>IF(ISERROR(MATCH(H1571,PriorMonth!H:H,0)),"New","Unresolved")</f>
        <v>New</v>
      </c>
      <c r="B1571" s="148">
        <v>95</v>
      </c>
      <c r="C1571" s="149" t="s">
        <v>153</v>
      </c>
      <c r="D1571" s="148" t="s">
        <v>17</v>
      </c>
      <c r="E1571" s="148">
        <v>1350</v>
      </c>
      <c r="F1571" s="149" t="s">
        <v>124</v>
      </c>
      <c r="G1571" s="148" t="s">
        <v>21</v>
      </c>
      <c r="H1571" s="148">
        <v>950110011641</v>
      </c>
      <c r="I1571" s="149" t="s">
        <v>58</v>
      </c>
      <c r="J1571" s="148" t="s">
        <v>195</v>
      </c>
      <c r="K1571" s="148">
        <v>42825</v>
      </c>
      <c r="L1571" s="149">
        <v>68</v>
      </c>
      <c r="M1571" s="148" t="s">
        <v>111</v>
      </c>
      <c r="N1571" s="148" t="s">
        <v>42</v>
      </c>
      <c r="O1571" s="149">
        <v>42892</v>
      </c>
      <c r="P1571" s="148" t="s">
        <v>1878</v>
      </c>
      <c r="Q1571" s="148">
        <v>1</v>
      </c>
      <c r="R1571" s="149" t="s">
        <v>33</v>
      </c>
      <c r="S1571" s="148">
        <v>1038.24</v>
      </c>
      <c r="T1571" s="148" t="s">
        <v>100</v>
      </c>
      <c r="U1571" s="149">
        <v>1038.24</v>
      </c>
      <c r="V1571" s="148" t="s">
        <v>100</v>
      </c>
      <c r="W1571" s="148">
        <v>1038.24</v>
      </c>
      <c r="X1571" s="149" t="s">
        <v>100</v>
      </c>
      <c r="Y1571" s="148" t="s">
        <v>114</v>
      </c>
      <c r="Z1571" s="148">
        <v>1.04</v>
      </c>
      <c r="AA1571" s="149">
        <v>1</v>
      </c>
      <c r="AB1571" s="148" t="s">
        <v>629</v>
      </c>
      <c r="AC1571" s="148" t="s">
        <v>436</v>
      </c>
      <c r="AD1571" s="149" t="s">
        <v>358</v>
      </c>
      <c r="AE1571" s="148" t="s">
        <v>349</v>
      </c>
      <c r="AF1571" s="148"/>
      <c r="AG1571" s="149"/>
      <c r="AH1571" s="148"/>
      <c r="AI1571" s="148"/>
      <c r="AJ1571" s="149"/>
      <c r="AK1571" s="148" t="str">
        <f t="shared" si="72"/>
        <v>GFS</v>
      </c>
      <c r="AL1571" s="148" t="str">
        <f t="shared" si="73"/>
        <v>Non- ICB</v>
      </c>
      <c r="AM1571" s="196" t="str">
        <f t="shared" si="74"/>
        <v>GFS/Non- ICB</v>
      </c>
    </row>
    <row r="1572" spans="1:39" x14ac:dyDescent="0.25">
      <c r="A1572" s="195" t="str">
        <f>IF(ISERROR(MATCH(H1572,PriorMonth!H:H,0)),"New","Unresolved")</f>
        <v>New</v>
      </c>
      <c r="B1572" s="148">
        <v>8520</v>
      </c>
      <c r="C1572" s="149" t="s">
        <v>842</v>
      </c>
      <c r="D1572" s="148" t="s">
        <v>19</v>
      </c>
      <c r="E1572" s="148">
        <v>199</v>
      </c>
      <c r="F1572" s="149" t="s">
        <v>137</v>
      </c>
      <c r="G1572" s="148" t="s">
        <v>22</v>
      </c>
      <c r="H1572" s="148">
        <v>85209310000007</v>
      </c>
      <c r="I1572" s="149" t="s">
        <v>277</v>
      </c>
      <c r="J1572" s="148" t="s">
        <v>306</v>
      </c>
      <c r="K1572" s="148">
        <v>42829</v>
      </c>
      <c r="L1572" s="149">
        <v>64</v>
      </c>
      <c r="M1572" s="148" t="s">
        <v>118</v>
      </c>
      <c r="N1572" s="148" t="s">
        <v>41</v>
      </c>
      <c r="O1572" s="149">
        <v>42893</v>
      </c>
      <c r="P1572" s="148" t="s">
        <v>1878</v>
      </c>
      <c r="Q1572" s="148">
        <v>0</v>
      </c>
      <c r="R1572" s="149" t="s">
        <v>33</v>
      </c>
      <c r="S1572" s="148">
        <v>74746</v>
      </c>
      <c r="T1572" s="148" t="s">
        <v>197</v>
      </c>
      <c r="U1572" s="149">
        <v>1033.3499999999999</v>
      </c>
      <c r="V1572" s="148" t="s">
        <v>197</v>
      </c>
      <c r="W1572" s="148">
        <v>74746.108442798446</v>
      </c>
      <c r="X1572" s="149" t="s">
        <v>100</v>
      </c>
      <c r="Y1572" s="148" t="s">
        <v>114</v>
      </c>
      <c r="Z1572" s="148">
        <v>1.03</v>
      </c>
      <c r="AA1572" s="149">
        <v>1</v>
      </c>
      <c r="AB1572" s="148" t="s">
        <v>630</v>
      </c>
      <c r="AC1572" s="148" t="s">
        <v>446</v>
      </c>
      <c r="AD1572" s="149" t="s">
        <v>382</v>
      </c>
      <c r="AE1572" s="148" t="s">
        <v>350</v>
      </c>
      <c r="AF1572" s="148"/>
      <c r="AG1572" s="149"/>
      <c r="AH1572" s="148"/>
      <c r="AI1572" s="148"/>
      <c r="AJ1572" s="149"/>
      <c r="AK1572" s="148" t="str">
        <f t="shared" si="72"/>
        <v>GFS</v>
      </c>
      <c r="AL1572" s="148" t="str">
        <f t="shared" si="73"/>
        <v>Non- ICB</v>
      </c>
      <c r="AM1572" s="196" t="str">
        <f t="shared" si="74"/>
        <v>GFS/Non- ICB</v>
      </c>
    </row>
    <row r="1573" spans="1:39" x14ac:dyDescent="0.25">
      <c r="A1573" s="195" t="str">
        <f>IF(ISERROR(MATCH(H1573,PriorMonth!H:H,0)),"New","Unresolved")</f>
        <v>New</v>
      </c>
      <c r="B1573" s="148">
        <v>8520</v>
      </c>
      <c r="C1573" s="149" t="s">
        <v>842</v>
      </c>
      <c r="D1573" s="148" t="s">
        <v>19</v>
      </c>
      <c r="E1573" s="148">
        <v>199</v>
      </c>
      <c r="F1573" s="149" t="s">
        <v>137</v>
      </c>
      <c r="G1573" s="148" t="s">
        <v>22</v>
      </c>
      <c r="H1573" s="148">
        <v>85209510000015</v>
      </c>
      <c r="I1573" s="149" t="s">
        <v>277</v>
      </c>
      <c r="J1573" s="148" t="s">
        <v>306</v>
      </c>
      <c r="K1573" s="148">
        <v>42829</v>
      </c>
      <c r="L1573" s="149">
        <v>64</v>
      </c>
      <c r="M1573" s="148" t="s">
        <v>118</v>
      </c>
      <c r="N1573" s="148" t="s">
        <v>41</v>
      </c>
      <c r="O1573" s="149">
        <v>42893</v>
      </c>
      <c r="P1573" s="148" t="s">
        <v>1878</v>
      </c>
      <c r="Q1573" s="148">
        <v>0</v>
      </c>
      <c r="R1573" s="149" t="s">
        <v>33</v>
      </c>
      <c r="S1573" s="148">
        <v>74746</v>
      </c>
      <c r="T1573" s="148" t="s">
        <v>197</v>
      </c>
      <c r="U1573" s="149">
        <v>1033.3499999999999</v>
      </c>
      <c r="V1573" s="148" t="s">
        <v>197</v>
      </c>
      <c r="W1573" s="148">
        <v>74746.108442798446</v>
      </c>
      <c r="X1573" s="149" t="s">
        <v>100</v>
      </c>
      <c r="Y1573" s="148" t="s">
        <v>114</v>
      </c>
      <c r="Z1573" s="148">
        <v>1.03</v>
      </c>
      <c r="AA1573" s="149">
        <v>1</v>
      </c>
      <c r="AB1573" s="148" t="s">
        <v>630</v>
      </c>
      <c r="AC1573" s="148" t="s">
        <v>446</v>
      </c>
      <c r="AD1573" s="149" t="s">
        <v>382</v>
      </c>
      <c r="AE1573" s="148" t="s">
        <v>350</v>
      </c>
      <c r="AF1573" s="148"/>
      <c r="AG1573" s="149"/>
      <c r="AH1573" s="148"/>
      <c r="AI1573" s="148"/>
      <c r="AJ1573" s="149"/>
      <c r="AK1573" s="148" t="str">
        <f t="shared" si="72"/>
        <v>GFS</v>
      </c>
      <c r="AL1573" s="148" t="str">
        <f t="shared" si="73"/>
        <v>Non- ICB</v>
      </c>
      <c r="AM1573" s="196" t="str">
        <f t="shared" si="74"/>
        <v>GFS/Non- ICB</v>
      </c>
    </row>
    <row r="1574" spans="1:39" x14ac:dyDescent="0.25">
      <c r="A1574" s="195" t="str">
        <f>IF(ISERROR(MATCH(H1574,PriorMonth!H:H,0)),"New","Unresolved")</f>
        <v>New</v>
      </c>
      <c r="B1574" s="148">
        <v>95</v>
      </c>
      <c r="C1574" s="149" t="s">
        <v>153</v>
      </c>
      <c r="D1574" s="148" t="s">
        <v>17</v>
      </c>
      <c r="E1574" s="148">
        <v>1750</v>
      </c>
      <c r="F1574" s="149" t="s">
        <v>159</v>
      </c>
      <c r="G1574" s="148" t="s">
        <v>18</v>
      </c>
      <c r="H1574" s="148">
        <v>950110011771</v>
      </c>
      <c r="I1574" s="149" t="s">
        <v>58</v>
      </c>
      <c r="J1574" s="148" t="s">
        <v>195</v>
      </c>
      <c r="K1574" s="148">
        <v>42828</v>
      </c>
      <c r="L1574" s="149">
        <v>65</v>
      </c>
      <c r="M1574" s="148" t="s">
        <v>118</v>
      </c>
      <c r="N1574" s="148" t="s">
        <v>41</v>
      </c>
      <c r="O1574" s="149">
        <v>42893</v>
      </c>
      <c r="P1574" s="148" t="s">
        <v>1878</v>
      </c>
      <c r="Q1574" s="148">
        <v>0</v>
      </c>
      <c r="R1574" s="149" t="s">
        <v>33</v>
      </c>
      <c r="S1574" s="148">
        <v>1015.84</v>
      </c>
      <c r="T1574" s="148" t="s">
        <v>100</v>
      </c>
      <c r="U1574" s="149">
        <v>1015.84</v>
      </c>
      <c r="V1574" s="148" t="s">
        <v>100</v>
      </c>
      <c r="W1574" s="148">
        <v>1015.84</v>
      </c>
      <c r="X1574" s="149" t="s">
        <v>100</v>
      </c>
      <c r="Y1574" s="148" t="s">
        <v>114</v>
      </c>
      <c r="Z1574" s="148">
        <v>1.02</v>
      </c>
      <c r="AA1574" s="149">
        <v>1</v>
      </c>
      <c r="AB1574" s="148" t="s">
        <v>629</v>
      </c>
      <c r="AC1574" s="148" t="s">
        <v>949</v>
      </c>
      <c r="AD1574" s="149" t="s">
        <v>1457</v>
      </c>
      <c r="AE1574" s="148" t="s">
        <v>349</v>
      </c>
      <c r="AF1574" s="148"/>
      <c r="AG1574" s="149"/>
      <c r="AH1574" s="148"/>
      <c r="AI1574" s="148"/>
      <c r="AJ1574" s="149"/>
      <c r="AK1574" s="148" t="str">
        <f t="shared" si="72"/>
        <v>GFS</v>
      </c>
      <c r="AL1574" s="148" t="str">
        <f t="shared" si="73"/>
        <v>Non- ICB</v>
      </c>
      <c r="AM1574" s="196" t="str">
        <f t="shared" si="74"/>
        <v>GFS/Non- ICB</v>
      </c>
    </row>
    <row r="1575" spans="1:39" x14ac:dyDescent="0.25">
      <c r="A1575" s="195" t="str">
        <f>IF(ISERROR(MATCH(H1575,PriorMonth!H:H,0)),"New","Unresolved")</f>
        <v>New</v>
      </c>
      <c r="B1575" s="148">
        <v>8520</v>
      </c>
      <c r="C1575" s="149" t="s">
        <v>842</v>
      </c>
      <c r="D1575" s="148" t="s">
        <v>19</v>
      </c>
      <c r="E1575" s="148">
        <v>8110</v>
      </c>
      <c r="F1575" s="149" t="s">
        <v>116</v>
      </c>
      <c r="G1575" s="148" t="s">
        <v>15</v>
      </c>
      <c r="H1575" s="148">
        <v>85200630003421</v>
      </c>
      <c r="I1575" s="149" t="s">
        <v>60</v>
      </c>
      <c r="J1575" s="148" t="s">
        <v>483</v>
      </c>
      <c r="K1575" s="148">
        <v>42829</v>
      </c>
      <c r="L1575" s="149">
        <v>64</v>
      </c>
      <c r="M1575" s="148" t="s">
        <v>111</v>
      </c>
      <c r="N1575" s="148" t="s">
        <v>42</v>
      </c>
      <c r="O1575" s="149">
        <v>42892</v>
      </c>
      <c r="P1575" s="148" t="s">
        <v>1878</v>
      </c>
      <c r="Q1575" s="148">
        <v>1</v>
      </c>
      <c r="R1575" s="149" t="s">
        <v>33</v>
      </c>
      <c r="S1575" s="148">
        <v>74039</v>
      </c>
      <c r="T1575" s="148" t="s">
        <v>197</v>
      </c>
      <c r="U1575" s="149">
        <v>1023.57</v>
      </c>
      <c r="V1575" s="148" t="s">
        <v>197</v>
      </c>
      <c r="W1575" s="148">
        <v>74038.684103929176</v>
      </c>
      <c r="X1575" s="149" t="s">
        <v>100</v>
      </c>
      <c r="Y1575" s="148" t="s">
        <v>114</v>
      </c>
      <c r="Z1575" s="148">
        <v>1.02</v>
      </c>
      <c r="AA1575" s="149">
        <v>1</v>
      </c>
      <c r="AB1575" s="148" t="s">
        <v>630</v>
      </c>
      <c r="AC1575" s="148" t="s">
        <v>447</v>
      </c>
      <c r="AD1575" s="149" t="s">
        <v>2821</v>
      </c>
      <c r="AE1575" s="148" t="s">
        <v>350</v>
      </c>
      <c r="AF1575" s="148"/>
      <c r="AG1575" s="149"/>
      <c r="AH1575" s="148"/>
      <c r="AI1575" s="148"/>
      <c r="AJ1575" s="149"/>
      <c r="AK1575" s="148" t="str">
        <f t="shared" si="72"/>
        <v>GFS</v>
      </c>
      <c r="AL1575" s="148" t="str">
        <f t="shared" si="73"/>
        <v>Non- ICB</v>
      </c>
      <c r="AM1575" s="196" t="str">
        <f t="shared" si="74"/>
        <v>GFS/Non- ICB</v>
      </c>
    </row>
    <row r="1576" spans="1:39" x14ac:dyDescent="0.25">
      <c r="A1576" s="195" t="str">
        <f>IF(ISERROR(MATCH(H1576,PriorMonth!H:H,0)),"New","Unresolved")</f>
        <v>Unresolved</v>
      </c>
      <c r="B1576" s="148">
        <v>8520</v>
      </c>
      <c r="C1576" s="149" t="s">
        <v>842</v>
      </c>
      <c r="D1576" s="148" t="s">
        <v>19</v>
      </c>
      <c r="E1576" s="148">
        <v>3011</v>
      </c>
      <c r="F1576" s="149" t="s">
        <v>164</v>
      </c>
      <c r="G1576" s="148" t="s">
        <v>22</v>
      </c>
      <c r="H1576" s="148">
        <v>85200610007284</v>
      </c>
      <c r="I1576" s="149" t="s">
        <v>59</v>
      </c>
      <c r="J1576" s="148" t="s">
        <v>320</v>
      </c>
      <c r="K1576" s="148">
        <v>42727</v>
      </c>
      <c r="L1576" s="149">
        <v>166</v>
      </c>
      <c r="M1576" s="148" t="s">
        <v>158</v>
      </c>
      <c r="N1576" s="148" t="s">
        <v>41</v>
      </c>
      <c r="O1576" s="149">
        <v>42776</v>
      </c>
      <c r="P1576" s="148" t="s">
        <v>838</v>
      </c>
      <c r="Q1576" s="148">
        <v>117</v>
      </c>
      <c r="R1576" s="149" t="s">
        <v>36</v>
      </c>
      <c r="S1576" s="148">
        <v>72968.67</v>
      </c>
      <c r="T1576" s="148" t="s">
        <v>197</v>
      </c>
      <c r="U1576" s="149">
        <v>1008.78</v>
      </c>
      <c r="V1576" s="148" t="s">
        <v>197</v>
      </c>
      <c r="W1576" s="148">
        <v>72968.867542387597</v>
      </c>
      <c r="X1576" s="149" t="s">
        <v>100</v>
      </c>
      <c r="Y1576" s="148" t="s">
        <v>114</v>
      </c>
      <c r="Z1576" s="148">
        <v>1.01</v>
      </c>
      <c r="AA1576" s="149">
        <v>1</v>
      </c>
      <c r="AB1576" s="148" t="s">
        <v>630</v>
      </c>
      <c r="AC1576" s="148" t="s">
        <v>635</v>
      </c>
      <c r="AD1576" s="149" t="s">
        <v>941</v>
      </c>
      <c r="AE1576" s="148" t="s">
        <v>350</v>
      </c>
      <c r="AF1576" s="148"/>
      <c r="AG1576" s="149"/>
      <c r="AH1576" s="148"/>
      <c r="AI1576" s="148"/>
      <c r="AJ1576" s="149"/>
      <c r="AK1576" s="148" t="str">
        <f t="shared" si="72"/>
        <v>GFS</v>
      </c>
      <c r="AL1576" s="148" t="str">
        <f t="shared" si="73"/>
        <v>Non- ICB</v>
      </c>
      <c r="AM1576" s="196" t="str">
        <f t="shared" si="74"/>
        <v>GFS/Non- ICB</v>
      </c>
    </row>
    <row r="1577" spans="1:39" x14ac:dyDescent="0.25">
      <c r="A1577" s="195" t="str">
        <f>IF(ISERROR(MATCH(H1577,PriorMonth!H:H,0)),"New","Unresolved")</f>
        <v>Unresolved</v>
      </c>
      <c r="B1577" s="148">
        <v>8520</v>
      </c>
      <c r="C1577" s="149" t="s">
        <v>842</v>
      </c>
      <c r="D1577" s="148" t="s">
        <v>19</v>
      </c>
      <c r="E1577" s="148">
        <v>1320</v>
      </c>
      <c r="F1577" s="149" t="s">
        <v>188</v>
      </c>
      <c r="G1577" s="148" t="s">
        <v>21</v>
      </c>
      <c r="H1577" s="148" t="s">
        <v>1642</v>
      </c>
      <c r="I1577" s="149" t="s">
        <v>54</v>
      </c>
      <c r="J1577" s="148" t="s">
        <v>381</v>
      </c>
      <c r="K1577" s="148">
        <v>42769</v>
      </c>
      <c r="L1577" s="149">
        <v>124</v>
      </c>
      <c r="M1577" s="148" t="s">
        <v>111</v>
      </c>
      <c r="N1577" s="148" t="s">
        <v>42</v>
      </c>
      <c r="O1577" s="149">
        <v>42831</v>
      </c>
      <c r="P1577" s="148" t="s">
        <v>838</v>
      </c>
      <c r="Q1577" s="148">
        <v>62</v>
      </c>
      <c r="R1577" s="149" t="s">
        <v>35</v>
      </c>
      <c r="S1577" s="148">
        <v>72000</v>
      </c>
      <c r="T1577" s="148" t="s">
        <v>197</v>
      </c>
      <c r="U1577" s="149">
        <v>995.39</v>
      </c>
      <c r="V1577" s="148" t="s">
        <v>197</v>
      </c>
      <c r="W1577" s="148">
        <v>72000.318268618706</v>
      </c>
      <c r="X1577" s="149" t="s">
        <v>100</v>
      </c>
      <c r="Y1577" s="148" t="s">
        <v>114</v>
      </c>
      <c r="Z1577" s="148">
        <v>1</v>
      </c>
      <c r="AA1577" s="149">
        <v>1</v>
      </c>
      <c r="AB1577" s="148" t="s">
        <v>630</v>
      </c>
      <c r="AC1577" s="148" t="s">
        <v>440</v>
      </c>
      <c r="AD1577" s="149" t="s">
        <v>368</v>
      </c>
      <c r="AE1577" s="148" t="s">
        <v>350</v>
      </c>
      <c r="AF1577" s="148"/>
      <c r="AG1577" s="149"/>
      <c r="AH1577" s="148"/>
      <c r="AI1577" s="148"/>
      <c r="AJ1577" s="149"/>
      <c r="AK1577" s="148" t="str">
        <f t="shared" si="72"/>
        <v>Non-GFS</v>
      </c>
      <c r="AL1577" s="148" t="str">
        <f t="shared" si="73"/>
        <v>Non- ICB</v>
      </c>
      <c r="AM1577" s="196" t="str">
        <f t="shared" si="74"/>
        <v>Non-GFS/Non- ICB</v>
      </c>
    </row>
    <row r="1578" spans="1:39" x14ac:dyDescent="0.25">
      <c r="A1578" s="195" t="str">
        <f>IF(ISERROR(MATCH(H1578,PriorMonth!H:H,0)),"New","Unresolved")</f>
        <v>Unresolved</v>
      </c>
      <c r="B1578" s="148">
        <v>8520</v>
      </c>
      <c r="C1578" s="149" t="s">
        <v>842</v>
      </c>
      <c r="D1578" s="148" t="s">
        <v>19</v>
      </c>
      <c r="E1578" s="148">
        <v>199</v>
      </c>
      <c r="F1578" s="149" t="s">
        <v>137</v>
      </c>
      <c r="G1578" s="148" t="s">
        <v>22</v>
      </c>
      <c r="H1578" s="148" t="s">
        <v>1703</v>
      </c>
      <c r="I1578" s="149" t="s">
        <v>54</v>
      </c>
      <c r="J1578" s="148" t="s">
        <v>381</v>
      </c>
      <c r="K1578" s="148">
        <v>42768</v>
      </c>
      <c r="L1578" s="149">
        <v>125</v>
      </c>
      <c r="M1578" s="148" t="s">
        <v>118</v>
      </c>
      <c r="N1578" s="148" t="s">
        <v>41</v>
      </c>
      <c r="O1578" s="149">
        <v>42830</v>
      </c>
      <c r="P1578" s="148" t="s">
        <v>838</v>
      </c>
      <c r="Q1578" s="148">
        <v>63</v>
      </c>
      <c r="R1578" s="149" t="s">
        <v>35</v>
      </c>
      <c r="S1578" s="148">
        <v>71806</v>
      </c>
      <c r="T1578" s="148" t="s">
        <v>197</v>
      </c>
      <c r="U1578" s="149">
        <v>992.7</v>
      </c>
      <c r="V1578" s="148" t="s">
        <v>197</v>
      </c>
      <c r="W1578" s="148">
        <v>71805.740408541169</v>
      </c>
      <c r="X1578" s="149" t="s">
        <v>100</v>
      </c>
      <c r="Y1578" s="148" t="s">
        <v>114</v>
      </c>
      <c r="Z1578" s="148">
        <v>0.99</v>
      </c>
      <c r="AA1578" s="149">
        <v>1</v>
      </c>
      <c r="AB1578" s="148" t="s">
        <v>630</v>
      </c>
      <c r="AC1578" s="148" t="s">
        <v>484</v>
      </c>
      <c r="AD1578" s="149" t="s">
        <v>363</v>
      </c>
      <c r="AE1578" s="148" t="s">
        <v>350</v>
      </c>
      <c r="AF1578" s="148"/>
      <c r="AG1578" s="149"/>
      <c r="AH1578" s="148"/>
      <c r="AI1578" s="148"/>
      <c r="AJ1578" s="149"/>
      <c r="AK1578" s="148" t="str">
        <f t="shared" si="72"/>
        <v>Non-GFS</v>
      </c>
      <c r="AL1578" s="148" t="str">
        <f t="shared" si="73"/>
        <v>Non- ICB</v>
      </c>
      <c r="AM1578" s="196" t="str">
        <f t="shared" si="74"/>
        <v>Non-GFS/Non- ICB</v>
      </c>
    </row>
    <row r="1579" spans="1:39" x14ac:dyDescent="0.25">
      <c r="A1579" s="195" t="str">
        <f>IF(ISERROR(MATCH(H1579,PriorMonth!H:H,0)),"New","Unresolved")</f>
        <v>Unresolved</v>
      </c>
      <c r="B1579" s="148">
        <v>8520</v>
      </c>
      <c r="C1579" s="149" t="s">
        <v>842</v>
      </c>
      <c r="D1579" s="148" t="s">
        <v>19</v>
      </c>
      <c r="E1579" s="148">
        <v>8420</v>
      </c>
      <c r="F1579" s="149" t="s">
        <v>234</v>
      </c>
      <c r="G1579" s="148" t="s">
        <v>19</v>
      </c>
      <c r="H1579" s="148">
        <v>85200910002135</v>
      </c>
      <c r="I1579" s="149" t="s">
        <v>537</v>
      </c>
      <c r="J1579" s="148" t="s">
        <v>311</v>
      </c>
      <c r="K1579" s="148">
        <v>42704</v>
      </c>
      <c r="L1579" s="149">
        <v>189</v>
      </c>
      <c r="M1579" s="148" t="s">
        <v>122</v>
      </c>
      <c r="N1579" s="148" t="s">
        <v>41</v>
      </c>
      <c r="O1579" s="149">
        <v>42732</v>
      </c>
      <c r="P1579" s="148" t="s">
        <v>651</v>
      </c>
      <c r="Q1579" s="148">
        <v>161</v>
      </c>
      <c r="R1579" s="149" t="s">
        <v>39</v>
      </c>
      <c r="S1579" s="148">
        <v>71829</v>
      </c>
      <c r="T1579" s="148" t="s">
        <v>197</v>
      </c>
      <c r="U1579" s="149">
        <v>993.02</v>
      </c>
      <c r="V1579" s="148" t="s">
        <v>197</v>
      </c>
      <c r="W1579" s="148">
        <v>71828.887217174924</v>
      </c>
      <c r="X1579" s="149" t="s">
        <v>100</v>
      </c>
      <c r="Y1579" s="148" t="s">
        <v>107</v>
      </c>
      <c r="Z1579" s="148">
        <v>0.99</v>
      </c>
      <c r="AA1579" s="149">
        <v>1</v>
      </c>
      <c r="AB1579" s="148" t="s">
        <v>630</v>
      </c>
      <c r="AC1579" s="148" t="s">
        <v>819</v>
      </c>
      <c r="AD1579" s="149" t="s">
        <v>823</v>
      </c>
      <c r="AE1579" s="148" t="s">
        <v>350</v>
      </c>
      <c r="AF1579" s="148"/>
      <c r="AG1579" s="149"/>
      <c r="AH1579" s="148"/>
      <c r="AI1579" s="148"/>
      <c r="AJ1579" s="149"/>
      <c r="AK1579" s="148" t="str">
        <f t="shared" si="72"/>
        <v>GFS</v>
      </c>
      <c r="AL1579" s="148" t="str">
        <f t="shared" si="73"/>
        <v>Non- ICB</v>
      </c>
      <c r="AM1579" s="196" t="str">
        <f t="shared" si="74"/>
        <v>GFS/Non- ICB</v>
      </c>
    </row>
    <row r="1580" spans="1:39" x14ac:dyDescent="0.25">
      <c r="A1580" s="195" t="str">
        <f>IF(ISERROR(MATCH(H1580,PriorMonth!H:H,0)),"New","Unresolved")</f>
        <v>New</v>
      </c>
      <c r="B1580" s="148">
        <v>95</v>
      </c>
      <c r="C1580" s="149" t="s">
        <v>153</v>
      </c>
      <c r="D1580" s="148" t="s">
        <v>17</v>
      </c>
      <c r="E1580" s="148">
        <v>692</v>
      </c>
      <c r="F1580" s="149" t="s">
        <v>187</v>
      </c>
      <c r="G1580" s="148" t="s">
        <v>16</v>
      </c>
      <c r="H1580" s="148">
        <v>950110011646</v>
      </c>
      <c r="I1580" s="149" t="s">
        <v>58</v>
      </c>
      <c r="J1580" s="148" t="s">
        <v>195</v>
      </c>
      <c r="K1580" s="148">
        <v>42825</v>
      </c>
      <c r="L1580" s="149">
        <v>68</v>
      </c>
      <c r="M1580" s="148" t="s">
        <v>127</v>
      </c>
      <c r="N1580" s="148" t="s">
        <v>128</v>
      </c>
      <c r="O1580" s="149">
        <v>42891</v>
      </c>
      <c r="P1580" s="148" t="s">
        <v>1878</v>
      </c>
      <c r="Q1580" s="148">
        <v>2</v>
      </c>
      <c r="R1580" s="149" t="s">
        <v>33</v>
      </c>
      <c r="S1580" s="148">
        <v>978.91</v>
      </c>
      <c r="T1580" s="148" t="s">
        <v>100</v>
      </c>
      <c r="U1580" s="149">
        <v>978.91</v>
      </c>
      <c r="V1580" s="148" t="s">
        <v>100</v>
      </c>
      <c r="W1580" s="148">
        <v>978.91</v>
      </c>
      <c r="X1580" s="149" t="s">
        <v>100</v>
      </c>
      <c r="Y1580" s="148" t="s">
        <v>114</v>
      </c>
      <c r="Z1580" s="148">
        <v>0.98</v>
      </c>
      <c r="AA1580" s="149">
        <v>1</v>
      </c>
      <c r="AB1580" s="148" t="s">
        <v>631</v>
      </c>
      <c r="AC1580" s="148" t="s">
        <v>463</v>
      </c>
      <c r="AD1580" s="149" t="s">
        <v>994</v>
      </c>
      <c r="AE1580" s="148" t="s">
        <v>349</v>
      </c>
      <c r="AF1580" s="148"/>
      <c r="AG1580" s="149"/>
      <c r="AH1580" s="148"/>
      <c r="AI1580" s="148"/>
      <c r="AJ1580" s="149"/>
      <c r="AK1580" s="148" t="str">
        <f t="shared" si="72"/>
        <v>GFS</v>
      </c>
      <c r="AL1580" s="148" t="str">
        <f t="shared" si="73"/>
        <v>Non- ICB</v>
      </c>
      <c r="AM1580" s="196" t="str">
        <f t="shared" si="74"/>
        <v>GFS/Non- ICB</v>
      </c>
    </row>
    <row r="1581" spans="1:39" x14ac:dyDescent="0.25">
      <c r="A1581" s="195" t="str">
        <f>IF(ISERROR(MATCH(H1581,PriorMonth!H:H,0)),"New","Unresolved")</f>
        <v>New</v>
      </c>
      <c r="B1581" s="148">
        <v>1770</v>
      </c>
      <c r="C1581" s="149" t="s">
        <v>256</v>
      </c>
      <c r="D1581" s="148" t="s">
        <v>15</v>
      </c>
      <c r="E1581" s="148">
        <v>1750</v>
      </c>
      <c r="F1581" s="149" t="s">
        <v>159</v>
      </c>
      <c r="G1581" s="148" t="s">
        <v>18</v>
      </c>
      <c r="H1581" s="148">
        <v>170000001182</v>
      </c>
      <c r="I1581" s="149" t="s">
        <v>61</v>
      </c>
      <c r="J1581" s="148" t="s">
        <v>1018</v>
      </c>
      <c r="K1581" s="148">
        <v>42858</v>
      </c>
      <c r="L1581" s="149">
        <v>35</v>
      </c>
      <c r="M1581" s="148" t="s">
        <v>105</v>
      </c>
      <c r="N1581" s="148" t="s">
        <v>41</v>
      </c>
      <c r="O1581" s="149">
        <v>42892</v>
      </c>
      <c r="P1581" s="148" t="s">
        <v>1878</v>
      </c>
      <c r="Q1581" s="148">
        <v>1</v>
      </c>
      <c r="R1581" s="149" t="s">
        <v>33</v>
      </c>
      <c r="S1581" s="148">
        <v>974.14</v>
      </c>
      <c r="T1581" s="148" t="s">
        <v>100</v>
      </c>
      <c r="U1581" s="149">
        <v>974.14</v>
      </c>
      <c r="V1581" s="148" t="s">
        <v>257</v>
      </c>
      <c r="W1581" s="148">
        <v>8047.3187031965726</v>
      </c>
      <c r="X1581" s="149" t="s">
        <v>100</v>
      </c>
      <c r="Y1581" s="148" t="s">
        <v>114</v>
      </c>
      <c r="Z1581" s="148">
        <v>0.97</v>
      </c>
      <c r="AA1581" s="149">
        <v>1</v>
      </c>
      <c r="AB1581" s="148" t="s">
        <v>629</v>
      </c>
      <c r="AC1581" s="148" t="s">
        <v>1935</v>
      </c>
      <c r="AD1581" s="149" t="s">
        <v>2631</v>
      </c>
      <c r="AE1581" s="148" t="s">
        <v>349</v>
      </c>
      <c r="AF1581" s="148"/>
      <c r="AG1581" s="149"/>
      <c r="AH1581" s="148"/>
      <c r="AI1581" s="148"/>
      <c r="AJ1581" s="149"/>
      <c r="AK1581" s="148" t="str">
        <f t="shared" si="72"/>
        <v>Non-GFS</v>
      </c>
      <c r="AL1581" s="148" t="str">
        <f t="shared" si="73"/>
        <v>Non- ICB</v>
      </c>
      <c r="AM1581" s="196" t="str">
        <f t="shared" si="74"/>
        <v>Non-GFS/Non- ICB</v>
      </c>
    </row>
    <row r="1582" spans="1:39" x14ac:dyDescent="0.25">
      <c r="A1582" s="195" t="str">
        <f>IF(ISERROR(MATCH(H1582,PriorMonth!H:H,0)),"New","Unresolved")</f>
        <v>New</v>
      </c>
      <c r="B1582" s="148">
        <v>635</v>
      </c>
      <c r="C1582" s="149" t="s">
        <v>142</v>
      </c>
      <c r="D1582" s="148" t="s">
        <v>16</v>
      </c>
      <c r="E1582" s="148">
        <v>3033</v>
      </c>
      <c r="F1582" s="149" t="s">
        <v>156</v>
      </c>
      <c r="G1582" s="148" t="s">
        <v>18</v>
      </c>
      <c r="H1582" s="148">
        <v>63503300006369</v>
      </c>
      <c r="I1582" s="149" t="s">
        <v>57</v>
      </c>
      <c r="J1582" s="148" t="s">
        <v>461</v>
      </c>
      <c r="K1582" s="148">
        <v>42821</v>
      </c>
      <c r="L1582" s="149">
        <v>72</v>
      </c>
      <c r="M1582" s="148" t="s">
        <v>127</v>
      </c>
      <c r="N1582" s="148" t="s">
        <v>128</v>
      </c>
      <c r="O1582" s="149">
        <v>42891</v>
      </c>
      <c r="P1582" s="148" t="s">
        <v>1878</v>
      </c>
      <c r="Q1582" s="148">
        <v>2</v>
      </c>
      <c r="R1582" s="149" t="s">
        <v>33</v>
      </c>
      <c r="S1582" s="148">
        <v>973</v>
      </c>
      <c r="T1582" s="148" t="s">
        <v>100</v>
      </c>
      <c r="U1582" s="149">
        <v>973</v>
      </c>
      <c r="V1582" s="148" t="s">
        <v>100</v>
      </c>
      <c r="W1582" s="148">
        <v>973</v>
      </c>
      <c r="X1582" s="149" t="s">
        <v>100</v>
      </c>
      <c r="Y1582" s="148" t="s">
        <v>114</v>
      </c>
      <c r="Z1582" s="148">
        <v>0.97</v>
      </c>
      <c r="AA1582" s="149">
        <v>1</v>
      </c>
      <c r="AB1582" s="148" t="s">
        <v>631</v>
      </c>
      <c r="AC1582" s="148" t="s">
        <v>451</v>
      </c>
      <c r="AD1582" s="149" t="s">
        <v>2131</v>
      </c>
      <c r="AE1582" s="148" t="s">
        <v>349</v>
      </c>
      <c r="AF1582" s="148"/>
      <c r="AG1582" s="149"/>
      <c r="AH1582" s="148"/>
      <c r="AI1582" s="148"/>
      <c r="AJ1582" s="149"/>
      <c r="AK1582" s="148" t="str">
        <f t="shared" si="72"/>
        <v>GFS</v>
      </c>
      <c r="AL1582" s="148" t="str">
        <f t="shared" si="73"/>
        <v>Non- ICB</v>
      </c>
      <c r="AM1582" s="196" t="str">
        <f t="shared" si="74"/>
        <v>GFS/Non- ICB</v>
      </c>
    </row>
    <row r="1583" spans="1:39" x14ac:dyDescent="0.25">
      <c r="A1583" s="195" t="str">
        <f>IF(ISERROR(MATCH(H1583,PriorMonth!H:H,0)),"New","Unresolved")</f>
        <v>Unresolved</v>
      </c>
      <c r="B1583" s="148">
        <v>8520</v>
      </c>
      <c r="C1583" s="149" t="s">
        <v>842</v>
      </c>
      <c r="D1583" s="148" t="s">
        <v>19</v>
      </c>
      <c r="E1583" s="148">
        <v>8420</v>
      </c>
      <c r="F1583" s="149" t="s">
        <v>234</v>
      </c>
      <c r="G1583" s="148" t="s">
        <v>19</v>
      </c>
      <c r="H1583" s="148">
        <v>85200910002058</v>
      </c>
      <c r="I1583" s="149" t="s">
        <v>537</v>
      </c>
      <c r="J1583" s="148" t="s">
        <v>311</v>
      </c>
      <c r="K1583" s="148">
        <v>42544</v>
      </c>
      <c r="L1583" s="149">
        <v>349</v>
      </c>
      <c r="M1583" s="148" t="s">
        <v>105</v>
      </c>
      <c r="N1583" s="148" t="s">
        <v>41</v>
      </c>
      <c r="O1583" s="149">
        <v>42618</v>
      </c>
      <c r="P1583" s="148" t="s">
        <v>406</v>
      </c>
      <c r="Q1583" s="148">
        <v>275</v>
      </c>
      <c r="R1583" s="149" t="s">
        <v>37</v>
      </c>
      <c r="S1583" s="148">
        <v>70200</v>
      </c>
      <c r="T1583" s="148" t="s">
        <v>197</v>
      </c>
      <c r="U1583" s="149">
        <v>970.5</v>
      </c>
      <c r="V1583" s="148" t="s">
        <v>197</v>
      </c>
      <c r="W1583" s="148">
        <v>70199.930559574103</v>
      </c>
      <c r="X1583" s="149" t="s">
        <v>100</v>
      </c>
      <c r="Y1583" s="148" t="s">
        <v>107</v>
      </c>
      <c r="Z1583" s="148">
        <v>0.97</v>
      </c>
      <c r="AA1583" s="149">
        <v>1</v>
      </c>
      <c r="AB1583" s="148" t="s">
        <v>630</v>
      </c>
      <c r="AC1583" s="148" t="s">
        <v>503</v>
      </c>
      <c r="AD1583" s="149" t="s">
        <v>1289</v>
      </c>
      <c r="AE1583" s="148" t="s">
        <v>350</v>
      </c>
      <c r="AF1583" s="148"/>
      <c r="AG1583" s="149"/>
      <c r="AH1583" s="148"/>
      <c r="AI1583" s="148"/>
      <c r="AJ1583" s="149"/>
      <c r="AK1583" s="148" t="str">
        <f t="shared" si="72"/>
        <v>GFS</v>
      </c>
      <c r="AL1583" s="148" t="str">
        <f t="shared" si="73"/>
        <v>Non- ICB</v>
      </c>
      <c r="AM1583" s="196" t="str">
        <f t="shared" si="74"/>
        <v>GFS/Non- ICB</v>
      </c>
    </row>
    <row r="1584" spans="1:39" x14ac:dyDescent="0.25">
      <c r="A1584" s="195" t="str">
        <f>IF(ISERROR(MATCH(H1584,PriorMonth!H:H,0)),"New","Unresolved")</f>
        <v>Unresolved</v>
      </c>
      <c r="B1584" s="148">
        <v>8520</v>
      </c>
      <c r="C1584" s="149" t="s">
        <v>842</v>
      </c>
      <c r="D1584" s="148" t="s">
        <v>19</v>
      </c>
      <c r="E1584" s="148">
        <v>199</v>
      </c>
      <c r="F1584" s="149" t="s">
        <v>137</v>
      </c>
      <c r="G1584" s="148" t="s">
        <v>22</v>
      </c>
      <c r="H1584" s="148">
        <v>85200410038974</v>
      </c>
      <c r="I1584" s="149" t="s">
        <v>54</v>
      </c>
      <c r="J1584" s="148" t="s">
        <v>575</v>
      </c>
      <c r="K1584" s="148">
        <v>42614</v>
      </c>
      <c r="L1584" s="149">
        <v>279</v>
      </c>
      <c r="M1584" s="148" t="s">
        <v>111</v>
      </c>
      <c r="N1584" s="148" t="s">
        <v>42</v>
      </c>
      <c r="O1584" s="149">
        <v>42681</v>
      </c>
      <c r="P1584" s="148" t="s">
        <v>651</v>
      </c>
      <c r="Q1584" s="148">
        <v>212</v>
      </c>
      <c r="R1584" s="149" t="s">
        <v>37</v>
      </c>
      <c r="S1584" s="148">
        <v>70389</v>
      </c>
      <c r="T1584" s="148" t="s">
        <v>197</v>
      </c>
      <c r="U1584" s="149">
        <v>973.11</v>
      </c>
      <c r="V1584" s="148" t="s">
        <v>197</v>
      </c>
      <c r="W1584" s="148">
        <v>70388.721717493201</v>
      </c>
      <c r="X1584" s="149" t="s">
        <v>100</v>
      </c>
      <c r="Y1584" s="148" t="s">
        <v>114</v>
      </c>
      <c r="Z1584" s="148">
        <v>0.97</v>
      </c>
      <c r="AA1584" s="149">
        <v>1</v>
      </c>
      <c r="AB1584" s="148" t="s">
        <v>630</v>
      </c>
      <c r="AC1584" s="148" t="s">
        <v>484</v>
      </c>
      <c r="AD1584" s="149" t="s">
        <v>396</v>
      </c>
      <c r="AE1584" s="148" t="s">
        <v>350</v>
      </c>
      <c r="AF1584" s="148"/>
      <c r="AG1584" s="149"/>
      <c r="AH1584" s="148"/>
      <c r="AI1584" s="148"/>
      <c r="AJ1584" s="149"/>
      <c r="AK1584" s="148" t="str">
        <f t="shared" si="72"/>
        <v>GFS</v>
      </c>
      <c r="AL1584" s="148" t="str">
        <f t="shared" si="73"/>
        <v>Non- ICB</v>
      </c>
      <c r="AM1584" s="196" t="str">
        <f t="shared" si="74"/>
        <v>GFS/Non- ICB</v>
      </c>
    </row>
    <row r="1585" spans="1:39" x14ac:dyDescent="0.25">
      <c r="A1585" s="195" t="str">
        <f>IF(ISERROR(MATCH(H1585,PriorMonth!H:H,0)),"New","Unresolved")</f>
        <v>New</v>
      </c>
      <c r="B1585" s="148">
        <v>635</v>
      </c>
      <c r="C1585" s="149" t="s">
        <v>142</v>
      </c>
      <c r="D1585" s="148" t="s">
        <v>16</v>
      </c>
      <c r="E1585" s="148">
        <v>95</v>
      </c>
      <c r="F1585" s="149" t="s">
        <v>153</v>
      </c>
      <c r="G1585" s="148" t="s">
        <v>17</v>
      </c>
      <c r="H1585" s="148">
        <v>63503300006445</v>
      </c>
      <c r="I1585" s="149" t="s">
        <v>55</v>
      </c>
      <c r="J1585" s="148" t="s">
        <v>462</v>
      </c>
      <c r="K1585" s="148">
        <v>42821</v>
      </c>
      <c r="L1585" s="149">
        <v>72</v>
      </c>
      <c r="M1585" s="148" t="s">
        <v>158</v>
      </c>
      <c r="N1585" s="148" t="s">
        <v>41</v>
      </c>
      <c r="O1585" s="149">
        <v>42892</v>
      </c>
      <c r="P1585" s="148" t="s">
        <v>1878</v>
      </c>
      <c r="Q1585" s="148">
        <v>1</v>
      </c>
      <c r="R1585" s="149" t="s">
        <v>33</v>
      </c>
      <c r="S1585" s="148">
        <v>964.8</v>
      </c>
      <c r="T1585" s="148" t="s">
        <v>100</v>
      </c>
      <c r="U1585" s="149">
        <v>964.8</v>
      </c>
      <c r="V1585" s="148" t="s">
        <v>100</v>
      </c>
      <c r="W1585" s="148">
        <v>964.8</v>
      </c>
      <c r="X1585" s="149" t="s">
        <v>100</v>
      </c>
      <c r="Y1585" s="148" t="s">
        <v>114</v>
      </c>
      <c r="Z1585" s="148">
        <v>0.96</v>
      </c>
      <c r="AA1585" s="149">
        <v>1</v>
      </c>
      <c r="AB1585" s="148" t="s">
        <v>631</v>
      </c>
      <c r="AC1585" s="148" t="s">
        <v>410</v>
      </c>
      <c r="AD1585" s="149" t="s">
        <v>2724</v>
      </c>
      <c r="AE1585" s="148" t="s">
        <v>349</v>
      </c>
      <c r="AF1585" s="148"/>
      <c r="AG1585" s="149"/>
      <c r="AH1585" s="148"/>
      <c r="AI1585" s="148"/>
      <c r="AJ1585" s="149"/>
      <c r="AK1585" s="148" t="str">
        <f t="shared" si="72"/>
        <v>GFS</v>
      </c>
      <c r="AL1585" s="148" t="str">
        <f t="shared" si="73"/>
        <v>Non- ICB</v>
      </c>
      <c r="AM1585" s="196" t="str">
        <f t="shared" si="74"/>
        <v>GFS/Non- ICB</v>
      </c>
    </row>
    <row r="1586" spans="1:39" x14ac:dyDescent="0.25">
      <c r="A1586" s="195" t="str">
        <f>IF(ISERROR(MATCH(H1586,PriorMonth!H:H,0)),"New","Unresolved")</f>
        <v>New</v>
      </c>
      <c r="B1586" s="148">
        <v>8310</v>
      </c>
      <c r="C1586" s="149" t="s">
        <v>170</v>
      </c>
      <c r="D1586" s="148" t="s">
        <v>14</v>
      </c>
      <c r="E1586" s="148">
        <v>199</v>
      </c>
      <c r="F1586" s="149" t="s">
        <v>137</v>
      </c>
      <c r="G1586" s="148" t="s">
        <v>22</v>
      </c>
      <c r="H1586" s="148" t="s">
        <v>2917</v>
      </c>
      <c r="I1586" s="149" t="s">
        <v>57</v>
      </c>
      <c r="J1586" s="148" t="s">
        <v>133</v>
      </c>
      <c r="K1586" s="148">
        <v>42584</v>
      </c>
      <c r="L1586" s="149">
        <v>309</v>
      </c>
      <c r="M1586" s="148" t="s">
        <v>111</v>
      </c>
      <c r="N1586" s="148" t="s">
        <v>42</v>
      </c>
      <c r="O1586" s="149">
        <v>42892</v>
      </c>
      <c r="P1586" s="148" t="s">
        <v>1878</v>
      </c>
      <c r="Q1586" s="148">
        <v>1</v>
      </c>
      <c r="R1586" s="149" t="s">
        <v>33</v>
      </c>
      <c r="S1586" s="148">
        <v>4023.57</v>
      </c>
      <c r="T1586" s="148" t="s">
        <v>242</v>
      </c>
      <c r="U1586" s="149">
        <v>964.61</v>
      </c>
      <c r="V1586" s="148" t="s">
        <v>242</v>
      </c>
      <c r="W1586" s="148">
        <v>4023.5806242783824</v>
      </c>
      <c r="X1586" s="149" t="s">
        <v>100</v>
      </c>
      <c r="Y1586" s="148" t="s">
        <v>114</v>
      </c>
      <c r="Z1586" s="148">
        <v>0.96</v>
      </c>
      <c r="AA1586" s="149">
        <v>1</v>
      </c>
      <c r="AB1586" s="148" t="s">
        <v>629</v>
      </c>
      <c r="AC1586" s="148" t="s">
        <v>484</v>
      </c>
      <c r="AD1586" s="149" t="s">
        <v>396</v>
      </c>
      <c r="AE1586" s="148" t="s">
        <v>349</v>
      </c>
      <c r="AF1586" s="148"/>
      <c r="AG1586" s="149"/>
      <c r="AH1586" s="148"/>
      <c r="AI1586" s="148"/>
      <c r="AJ1586" s="149"/>
      <c r="AK1586" s="148" t="str">
        <f t="shared" si="72"/>
        <v>GFS</v>
      </c>
      <c r="AL1586" s="148" t="str">
        <f t="shared" si="73"/>
        <v>Non- ICB</v>
      </c>
      <c r="AM1586" s="196" t="str">
        <f t="shared" si="74"/>
        <v>GFS/Non- ICB</v>
      </c>
    </row>
    <row r="1587" spans="1:39" x14ac:dyDescent="0.25">
      <c r="A1587" s="195" t="str">
        <f>IF(ISERROR(MATCH(H1587,PriorMonth!H:H,0)),"New","Unresolved")</f>
        <v>New</v>
      </c>
      <c r="B1587" s="148">
        <v>8310</v>
      </c>
      <c r="C1587" s="149" t="s">
        <v>170</v>
      </c>
      <c r="D1587" s="148" t="s">
        <v>14</v>
      </c>
      <c r="E1587" s="148">
        <v>692</v>
      </c>
      <c r="F1587" s="149" t="s">
        <v>187</v>
      </c>
      <c r="G1587" s="148" t="s">
        <v>16</v>
      </c>
      <c r="H1587" s="148" t="s">
        <v>2945</v>
      </c>
      <c r="I1587" s="149" t="s">
        <v>57</v>
      </c>
      <c r="J1587" s="148" t="s">
        <v>133</v>
      </c>
      <c r="K1587" s="148">
        <v>42647</v>
      </c>
      <c r="L1587" s="149">
        <v>246</v>
      </c>
      <c r="M1587" s="148" t="s">
        <v>111</v>
      </c>
      <c r="N1587" s="148" t="s">
        <v>42</v>
      </c>
      <c r="O1587" s="149">
        <v>42891</v>
      </c>
      <c r="P1587" s="148" t="s">
        <v>1878</v>
      </c>
      <c r="Q1587" s="148">
        <v>2</v>
      </c>
      <c r="R1587" s="149" t="s">
        <v>33</v>
      </c>
      <c r="S1587" s="148">
        <v>3990</v>
      </c>
      <c r="T1587" s="148" t="s">
        <v>242</v>
      </c>
      <c r="U1587" s="149">
        <v>956.56</v>
      </c>
      <c r="V1587" s="148" t="s">
        <v>242</v>
      </c>
      <c r="W1587" s="148">
        <v>3990.0024693500268</v>
      </c>
      <c r="X1587" s="149" t="s">
        <v>100</v>
      </c>
      <c r="Y1587" s="148" t="s">
        <v>114</v>
      </c>
      <c r="Z1587" s="148">
        <v>0.96</v>
      </c>
      <c r="AA1587" s="149">
        <v>1</v>
      </c>
      <c r="AB1587" s="148" t="s">
        <v>629</v>
      </c>
      <c r="AC1587" s="148" t="s">
        <v>416</v>
      </c>
      <c r="AD1587" s="149" t="s">
        <v>1276</v>
      </c>
      <c r="AE1587" s="148" t="s">
        <v>349</v>
      </c>
      <c r="AF1587" s="148"/>
      <c r="AG1587" s="149"/>
      <c r="AH1587" s="148"/>
      <c r="AI1587" s="148"/>
      <c r="AJ1587" s="149"/>
      <c r="AK1587" s="148" t="str">
        <f t="shared" si="72"/>
        <v>GFS</v>
      </c>
      <c r="AL1587" s="148" t="str">
        <f t="shared" si="73"/>
        <v>Non- ICB</v>
      </c>
      <c r="AM1587" s="196" t="str">
        <f t="shared" si="74"/>
        <v>GFS/Non- ICB</v>
      </c>
    </row>
    <row r="1588" spans="1:39" x14ac:dyDescent="0.25">
      <c r="A1588" s="195" t="str">
        <f>IF(ISERROR(MATCH(H1588,PriorMonth!H:H,0)),"New","Unresolved")</f>
        <v>New</v>
      </c>
      <c r="B1588" s="148">
        <v>1516</v>
      </c>
      <c r="C1588" s="149" t="s">
        <v>132</v>
      </c>
      <c r="D1588" s="148" t="s">
        <v>14</v>
      </c>
      <c r="E1588" s="148">
        <v>283</v>
      </c>
      <c r="F1588" s="149" t="s">
        <v>109</v>
      </c>
      <c r="G1588" s="148" t="s">
        <v>14</v>
      </c>
      <c r="H1588" s="148">
        <v>15160160005703</v>
      </c>
      <c r="I1588" s="149" t="s">
        <v>57</v>
      </c>
      <c r="J1588" s="148" t="s">
        <v>133</v>
      </c>
      <c r="K1588" s="148">
        <v>42829</v>
      </c>
      <c r="L1588" s="149">
        <v>64</v>
      </c>
      <c r="M1588" s="148" t="s">
        <v>127</v>
      </c>
      <c r="N1588" s="148" t="s">
        <v>128</v>
      </c>
      <c r="O1588" s="149">
        <v>42891</v>
      </c>
      <c r="P1588" s="148" t="s">
        <v>1878</v>
      </c>
      <c r="Q1588" s="148">
        <v>2</v>
      </c>
      <c r="R1588" s="149" t="s">
        <v>33</v>
      </c>
      <c r="S1588" s="148">
        <v>952</v>
      </c>
      <c r="T1588" s="148" t="s">
        <v>100</v>
      </c>
      <c r="U1588" s="149">
        <v>952</v>
      </c>
      <c r="V1588" s="148" t="s">
        <v>100</v>
      </c>
      <c r="W1588" s="148">
        <v>952</v>
      </c>
      <c r="X1588" s="149" t="s">
        <v>100</v>
      </c>
      <c r="Y1588" s="148" t="s">
        <v>107</v>
      </c>
      <c r="Z1588" s="148">
        <v>0.95</v>
      </c>
      <c r="AA1588" s="149">
        <v>1</v>
      </c>
      <c r="AB1588" s="148" t="s">
        <v>631</v>
      </c>
      <c r="AC1588" s="148" t="s">
        <v>426</v>
      </c>
      <c r="AD1588" s="149" t="s">
        <v>2671</v>
      </c>
      <c r="AE1588" s="148" t="s">
        <v>349</v>
      </c>
      <c r="AF1588" s="148"/>
      <c r="AG1588" s="149"/>
      <c r="AH1588" s="148"/>
      <c r="AI1588" s="148"/>
      <c r="AJ1588" s="149"/>
      <c r="AK1588" s="148" t="str">
        <f t="shared" si="72"/>
        <v>GFS</v>
      </c>
      <c r="AL1588" s="148" t="str">
        <f t="shared" si="73"/>
        <v>Non- ICB</v>
      </c>
      <c r="AM1588" s="196" t="str">
        <f t="shared" si="74"/>
        <v>GFS/Non- ICB</v>
      </c>
    </row>
    <row r="1589" spans="1:39" x14ac:dyDescent="0.25">
      <c r="A1589" s="195" t="str">
        <f>IF(ISERROR(MATCH(H1589,PriorMonth!H:H,0)),"New","Unresolved")</f>
        <v>Unresolved</v>
      </c>
      <c r="B1589" s="148">
        <v>8520</v>
      </c>
      <c r="C1589" s="149" t="s">
        <v>842</v>
      </c>
      <c r="D1589" s="148" t="s">
        <v>19</v>
      </c>
      <c r="E1589" s="148">
        <v>199</v>
      </c>
      <c r="F1589" s="149" t="s">
        <v>137</v>
      </c>
      <c r="G1589" s="148" t="s">
        <v>22</v>
      </c>
      <c r="H1589" s="148">
        <v>85200410042851</v>
      </c>
      <c r="I1589" s="149" t="s">
        <v>54</v>
      </c>
      <c r="J1589" s="148" t="s">
        <v>575</v>
      </c>
      <c r="K1589" s="148">
        <v>42727</v>
      </c>
      <c r="L1589" s="149">
        <v>166</v>
      </c>
      <c r="M1589" s="148" t="s">
        <v>111</v>
      </c>
      <c r="N1589" s="148" t="s">
        <v>42</v>
      </c>
      <c r="O1589" s="149">
        <v>42797</v>
      </c>
      <c r="P1589" s="148" t="s">
        <v>838</v>
      </c>
      <c r="Q1589" s="148">
        <v>96</v>
      </c>
      <c r="R1589" s="149" t="s">
        <v>36</v>
      </c>
      <c r="S1589" s="148">
        <v>68800</v>
      </c>
      <c r="T1589" s="148" t="s">
        <v>197</v>
      </c>
      <c r="U1589" s="149">
        <v>951.15</v>
      </c>
      <c r="V1589" s="148" t="s">
        <v>197</v>
      </c>
      <c r="W1589" s="148">
        <v>68800.271975001451</v>
      </c>
      <c r="X1589" s="149" t="s">
        <v>100</v>
      </c>
      <c r="Y1589" s="148" t="s">
        <v>114</v>
      </c>
      <c r="Z1589" s="148">
        <v>0.95</v>
      </c>
      <c r="AA1589" s="149">
        <v>1</v>
      </c>
      <c r="AB1589" s="148" t="s">
        <v>630</v>
      </c>
      <c r="AC1589" s="148" t="s">
        <v>484</v>
      </c>
      <c r="AD1589" s="149" t="s">
        <v>396</v>
      </c>
      <c r="AE1589" s="148" t="s">
        <v>350</v>
      </c>
      <c r="AF1589" s="148"/>
      <c r="AG1589" s="149"/>
      <c r="AH1589" s="148"/>
      <c r="AI1589" s="148"/>
      <c r="AJ1589" s="149"/>
      <c r="AK1589" s="148" t="str">
        <f t="shared" si="72"/>
        <v>GFS</v>
      </c>
      <c r="AL1589" s="148" t="str">
        <f t="shared" si="73"/>
        <v>Non- ICB</v>
      </c>
      <c r="AM1589" s="196" t="str">
        <f t="shared" si="74"/>
        <v>GFS/Non- ICB</v>
      </c>
    </row>
    <row r="1590" spans="1:39" x14ac:dyDescent="0.25">
      <c r="A1590" s="195" t="str">
        <f>IF(ISERROR(MATCH(H1590,PriorMonth!H:H,0)),"New","Unresolved")</f>
        <v>Unresolved</v>
      </c>
      <c r="B1590" s="148">
        <v>199</v>
      </c>
      <c r="C1590" s="149" t="s">
        <v>137</v>
      </c>
      <c r="D1590" s="148" t="s">
        <v>22</v>
      </c>
      <c r="E1590" s="148">
        <v>3011</v>
      </c>
      <c r="F1590" s="149" t="s">
        <v>164</v>
      </c>
      <c r="G1590" s="148" t="s">
        <v>22</v>
      </c>
      <c r="H1590" s="148" t="s">
        <v>1014</v>
      </c>
      <c r="I1590" s="149" t="s">
        <v>54</v>
      </c>
      <c r="J1590" s="148" t="s">
        <v>659</v>
      </c>
      <c r="K1590" s="148">
        <v>42773</v>
      </c>
      <c r="L1590" s="149">
        <v>120</v>
      </c>
      <c r="M1590" s="148" t="s">
        <v>105</v>
      </c>
      <c r="N1590" s="148" t="s">
        <v>41</v>
      </c>
      <c r="O1590" s="149">
        <v>42776</v>
      </c>
      <c r="P1590" s="148" t="s">
        <v>838</v>
      </c>
      <c r="Q1590" s="148">
        <v>117</v>
      </c>
      <c r="R1590" s="149" t="s">
        <v>36</v>
      </c>
      <c r="S1590" s="148">
        <v>1068</v>
      </c>
      <c r="T1590" s="148" t="s">
        <v>248</v>
      </c>
      <c r="U1590" s="149">
        <v>951.79</v>
      </c>
      <c r="V1590" s="148" t="s">
        <v>248</v>
      </c>
      <c r="W1590" s="148">
        <v>1068.0035215985165</v>
      </c>
      <c r="X1590" s="149" t="s">
        <v>100</v>
      </c>
      <c r="Y1590" s="148" t="s">
        <v>107</v>
      </c>
      <c r="Z1590" s="148">
        <v>0.95</v>
      </c>
      <c r="AA1590" s="149">
        <v>1</v>
      </c>
      <c r="AB1590" s="148" t="s">
        <v>629</v>
      </c>
      <c r="AC1590" s="148" t="s">
        <v>635</v>
      </c>
      <c r="AD1590" s="149" t="s">
        <v>951</v>
      </c>
      <c r="AE1590" s="148" t="s">
        <v>349</v>
      </c>
      <c r="AF1590" s="148"/>
      <c r="AG1590" s="149"/>
      <c r="AH1590" s="148"/>
      <c r="AI1590" s="148"/>
      <c r="AJ1590" s="149"/>
      <c r="AK1590" s="148" t="str">
        <f t="shared" si="72"/>
        <v>Non-GFS</v>
      </c>
      <c r="AL1590" s="148" t="str">
        <f t="shared" si="73"/>
        <v>Non- ICB</v>
      </c>
      <c r="AM1590" s="196" t="str">
        <f t="shared" si="74"/>
        <v>Non-GFS/Non- ICB</v>
      </c>
    </row>
    <row r="1591" spans="1:39" x14ac:dyDescent="0.25">
      <c r="A1591" s="195" t="str">
        <f>IF(ISERROR(MATCH(H1591,PriorMonth!H:H,0)),"New","Unresolved")</f>
        <v>Unresolved</v>
      </c>
      <c r="B1591" s="148">
        <v>1320</v>
      </c>
      <c r="C1591" s="149" t="s">
        <v>188</v>
      </c>
      <c r="D1591" s="148" t="s">
        <v>21</v>
      </c>
      <c r="E1591" s="148">
        <v>199</v>
      </c>
      <c r="F1591" s="149" t="s">
        <v>137</v>
      </c>
      <c r="G1591" s="148" t="s">
        <v>22</v>
      </c>
      <c r="H1591" s="148">
        <v>13200110058014</v>
      </c>
      <c r="I1591" s="149" t="s">
        <v>55</v>
      </c>
      <c r="J1591" s="148" t="s">
        <v>996</v>
      </c>
      <c r="K1591" s="148">
        <v>42774</v>
      </c>
      <c r="L1591" s="149">
        <v>119</v>
      </c>
      <c r="M1591" s="148" t="s">
        <v>118</v>
      </c>
      <c r="N1591" s="148" t="s">
        <v>41</v>
      </c>
      <c r="O1591" s="149">
        <v>42830</v>
      </c>
      <c r="P1591" s="148" t="s">
        <v>838</v>
      </c>
      <c r="Q1591" s="148">
        <v>63</v>
      </c>
      <c r="R1591" s="149" t="s">
        <v>35</v>
      </c>
      <c r="S1591" s="148">
        <v>8835.4599999999991</v>
      </c>
      <c r="T1591" s="148" t="s">
        <v>189</v>
      </c>
      <c r="U1591" s="149">
        <v>936.08</v>
      </c>
      <c r="V1591" s="148" t="s">
        <v>189</v>
      </c>
      <c r="W1591" s="148">
        <v>8835.4694905031538</v>
      </c>
      <c r="X1591" s="149" t="s">
        <v>100</v>
      </c>
      <c r="Y1591" s="148" t="s">
        <v>114</v>
      </c>
      <c r="Z1591" s="148">
        <v>0.94</v>
      </c>
      <c r="AA1591" s="149">
        <v>1</v>
      </c>
      <c r="AB1591" s="148" t="s">
        <v>629</v>
      </c>
      <c r="AC1591" s="148" t="s">
        <v>427</v>
      </c>
      <c r="AD1591" s="149" t="s">
        <v>1466</v>
      </c>
      <c r="AE1591" s="148" t="s">
        <v>349</v>
      </c>
      <c r="AF1591" s="148"/>
      <c r="AG1591" s="149"/>
      <c r="AH1591" s="148"/>
      <c r="AI1591" s="148"/>
      <c r="AJ1591" s="149"/>
      <c r="AK1591" s="148" t="str">
        <f t="shared" si="72"/>
        <v>GFS</v>
      </c>
      <c r="AL1591" s="148" t="str">
        <f t="shared" si="73"/>
        <v>Non- ICB</v>
      </c>
      <c r="AM1591" s="196" t="str">
        <f t="shared" si="74"/>
        <v>GFS/Non- ICB</v>
      </c>
    </row>
    <row r="1592" spans="1:39" x14ac:dyDescent="0.25">
      <c r="A1592" s="195" t="str">
        <f>IF(ISERROR(MATCH(H1592,PriorMonth!H:H,0)),"New","Unresolved")</f>
        <v>New</v>
      </c>
      <c r="B1592" s="148">
        <v>1740</v>
      </c>
      <c r="C1592" s="149" t="s">
        <v>261</v>
      </c>
      <c r="D1592" s="148" t="s">
        <v>15</v>
      </c>
      <c r="E1592" s="148">
        <v>1750</v>
      </c>
      <c r="F1592" s="149" t="s">
        <v>159</v>
      </c>
      <c r="G1592" s="148" t="s">
        <v>18</v>
      </c>
      <c r="H1592" s="148" t="s">
        <v>3040</v>
      </c>
      <c r="I1592" s="149" t="s">
        <v>61</v>
      </c>
      <c r="J1592" s="148" t="s">
        <v>1442</v>
      </c>
      <c r="K1592" s="148">
        <v>42884</v>
      </c>
      <c r="L1592" s="149">
        <v>9</v>
      </c>
      <c r="M1592" s="148" t="s">
        <v>118</v>
      </c>
      <c r="N1592" s="148" t="s">
        <v>41</v>
      </c>
      <c r="O1592" s="149">
        <v>42892</v>
      </c>
      <c r="P1592" s="148" t="s">
        <v>1878</v>
      </c>
      <c r="Q1592" s="148">
        <v>1</v>
      </c>
      <c r="R1592" s="149" t="s">
        <v>33</v>
      </c>
      <c r="S1592" s="148">
        <v>1050</v>
      </c>
      <c r="T1592" s="148" t="s">
        <v>248</v>
      </c>
      <c r="U1592" s="149">
        <v>935.75</v>
      </c>
      <c r="V1592" s="148" t="s">
        <v>1443</v>
      </c>
      <c r="W1592" s="148">
        <v>16960.503731038945</v>
      </c>
      <c r="X1592" s="149" t="s">
        <v>100</v>
      </c>
      <c r="Y1592" s="148" t="s">
        <v>114</v>
      </c>
      <c r="Z1592" s="148">
        <v>0.94</v>
      </c>
      <c r="AA1592" s="149">
        <v>1</v>
      </c>
      <c r="AB1592" s="148" t="s">
        <v>630</v>
      </c>
      <c r="AC1592" s="148" t="s">
        <v>949</v>
      </c>
      <c r="AD1592" s="149" t="s">
        <v>2636</v>
      </c>
      <c r="AE1592" s="148" t="s">
        <v>349</v>
      </c>
      <c r="AF1592" s="148"/>
      <c r="AG1592" s="149"/>
      <c r="AH1592" s="148"/>
      <c r="AI1592" s="148"/>
      <c r="AJ1592" s="149"/>
      <c r="AK1592" s="148" t="str">
        <f t="shared" si="72"/>
        <v>Non-GFS</v>
      </c>
      <c r="AL1592" s="148" t="str">
        <f t="shared" si="73"/>
        <v>Non- ICB</v>
      </c>
      <c r="AM1592" s="196" t="str">
        <f t="shared" si="74"/>
        <v>Non-GFS/Non- ICB</v>
      </c>
    </row>
    <row r="1593" spans="1:39" x14ac:dyDescent="0.25">
      <c r="A1593" s="195" t="str">
        <f>IF(ISERROR(MATCH(H1593,PriorMonth!H:H,0)),"New","Unresolved")</f>
        <v>New</v>
      </c>
      <c r="B1593" s="148">
        <v>3019</v>
      </c>
      <c r="C1593" s="149" t="s">
        <v>134</v>
      </c>
      <c r="D1593" s="148" t="s">
        <v>16</v>
      </c>
      <c r="E1593" s="148">
        <v>3033</v>
      </c>
      <c r="F1593" s="149" t="s">
        <v>156</v>
      </c>
      <c r="G1593" s="148" t="s">
        <v>18</v>
      </c>
      <c r="H1593" s="148">
        <v>30190110008443</v>
      </c>
      <c r="I1593" s="149" t="s">
        <v>59</v>
      </c>
      <c r="J1593" s="148" t="s">
        <v>135</v>
      </c>
      <c r="K1593" s="148">
        <v>42885</v>
      </c>
      <c r="L1593" s="149">
        <v>8</v>
      </c>
      <c r="M1593" s="148" t="s">
        <v>127</v>
      </c>
      <c r="N1593" s="148" t="s">
        <v>128</v>
      </c>
      <c r="O1593" s="149">
        <v>42891</v>
      </c>
      <c r="P1593" s="148" t="s">
        <v>1878</v>
      </c>
      <c r="Q1593" s="148">
        <v>2</v>
      </c>
      <c r="R1593" s="149" t="s">
        <v>33</v>
      </c>
      <c r="S1593" s="148">
        <v>925.6</v>
      </c>
      <c r="T1593" s="148" t="s">
        <v>100</v>
      </c>
      <c r="U1593" s="149">
        <v>925.6</v>
      </c>
      <c r="V1593" s="148" t="s">
        <v>100</v>
      </c>
      <c r="W1593" s="148">
        <v>925.6</v>
      </c>
      <c r="X1593" s="149" t="s">
        <v>100</v>
      </c>
      <c r="Y1593" s="148" t="s">
        <v>114</v>
      </c>
      <c r="Z1593" s="148">
        <v>0.93</v>
      </c>
      <c r="AA1593" s="149">
        <v>1</v>
      </c>
      <c r="AB1593" s="148" t="s">
        <v>631</v>
      </c>
      <c r="AC1593" s="148" t="s">
        <v>451</v>
      </c>
      <c r="AD1593" s="149" t="s">
        <v>2629</v>
      </c>
      <c r="AE1593" s="148" t="s">
        <v>349</v>
      </c>
      <c r="AF1593" s="148"/>
      <c r="AG1593" s="149"/>
      <c r="AH1593" s="148"/>
      <c r="AI1593" s="148"/>
      <c r="AJ1593" s="149"/>
      <c r="AK1593" s="148" t="str">
        <f t="shared" si="72"/>
        <v>GFS</v>
      </c>
      <c r="AL1593" s="148" t="str">
        <f t="shared" si="73"/>
        <v>Non- ICB</v>
      </c>
      <c r="AM1593" s="196" t="str">
        <f t="shared" si="74"/>
        <v>GFS/Non- ICB</v>
      </c>
    </row>
    <row r="1594" spans="1:39" x14ac:dyDescent="0.25">
      <c r="A1594" s="195" t="str">
        <f>IF(ISERROR(MATCH(H1594,PriorMonth!H:H,0)),"New","Unresolved")</f>
        <v>New</v>
      </c>
      <c r="B1594" s="148">
        <v>95</v>
      </c>
      <c r="C1594" s="149" t="s">
        <v>153</v>
      </c>
      <c r="D1594" s="148" t="s">
        <v>17</v>
      </c>
      <c r="E1594" s="148">
        <v>8243</v>
      </c>
      <c r="F1594" s="149" t="s">
        <v>120</v>
      </c>
      <c r="G1594" s="148" t="s">
        <v>14</v>
      </c>
      <c r="H1594" s="148">
        <v>950110011676</v>
      </c>
      <c r="I1594" s="149" t="s">
        <v>58</v>
      </c>
      <c r="J1594" s="148" t="s">
        <v>195</v>
      </c>
      <c r="K1594" s="148">
        <v>42825</v>
      </c>
      <c r="L1594" s="149">
        <v>68</v>
      </c>
      <c r="M1594" s="148" t="s">
        <v>118</v>
      </c>
      <c r="N1594" s="148" t="s">
        <v>41</v>
      </c>
      <c r="O1594" s="149">
        <v>42893</v>
      </c>
      <c r="P1594" s="148" t="s">
        <v>1878</v>
      </c>
      <c r="Q1594" s="148">
        <v>0</v>
      </c>
      <c r="R1594" s="149" t="s">
        <v>33</v>
      </c>
      <c r="S1594" s="148">
        <v>929.97</v>
      </c>
      <c r="T1594" s="148" t="s">
        <v>100</v>
      </c>
      <c r="U1594" s="149">
        <v>929.97</v>
      </c>
      <c r="V1594" s="148" t="s">
        <v>100</v>
      </c>
      <c r="W1594" s="148">
        <v>929.97</v>
      </c>
      <c r="X1594" s="149" t="s">
        <v>100</v>
      </c>
      <c r="Y1594" s="148" t="s">
        <v>114</v>
      </c>
      <c r="Z1594" s="148">
        <v>0.93</v>
      </c>
      <c r="AA1594" s="149">
        <v>1</v>
      </c>
      <c r="AB1594" s="148" t="s">
        <v>631</v>
      </c>
      <c r="AC1594" s="148" t="s">
        <v>426</v>
      </c>
      <c r="AD1594" s="149" t="s">
        <v>2739</v>
      </c>
      <c r="AE1594" s="148" t="s">
        <v>349</v>
      </c>
      <c r="AF1594" s="148"/>
      <c r="AG1594" s="149"/>
      <c r="AH1594" s="148"/>
      <c r="AI1594" s="148"/>
      <c r="AJ1594" s="149"/>
      <c r="AK1594" s="148" t="str">
        <f t="shared" si="72"/>
        <v>GFS</v>
      </c>
      <c r="AL1594" s="148" t="str">
        <f t="shared" si="73"/>
        <v>Non- ICB</v>
      </c>
      <c r="AM1594" s="196" t="str">
        <f t="shared" si="74"/>
        <v>GFS/Non- ICB</v>
      </c>
    </row>
    <row r="1595" spans="1:39" x14ac:dyDescent="0.25">
      <c r="A1595" s="195" t="str">
        <f>IF(ISERROR(MATCH(H1595,PriorMonth!H:H,0)),"New","Unresolved")</f>
        <v>Unresolved</v>
      </c>
      <c r="B1595" s="148">
        <v>8520</v>
      </c>
      <c r="C1595" s="149" t="s">
        <v>842</v>
      </c>
      <c r="D1595" s="148" t="s">
        <v>19</v>
      </c>
      <c r="E1595" s="148">
        <v>3011</v>
      </c>
      <c r="F1595" s="149" t="s">
        <v>164</v>
      </c>
      <c r="G1595" s="148" t="s">
        <v>22</v>
      </c>
      <c r="H1595" s="148">
        <v>85204510000625</v>
      </c>
      <c r="I1595" s="149" t="s">
        <v>59</v>
      </c>
      <c r="J1595" s="148" t="s">
        <v>320</v>
      </c>
      <c r="K1595" s="148">
        <v>42728</v>
      </c>
      <c r="L1595" s="149">
        <v>165</v>
      </c>
      <c r="M1595" s="148" t="s">
        <v>158</v>
      </c>
      <c r="N1595" s="148" t="s">
        <v>41</v>
      </c>
      <c r="O1595" s="149">
        <v>42776</v>
      </c>
      <c r="P1595" s="148" t="s">
        <v>838</v>
      </c>
      <c r="Q1595" s="148">
        <v>117</v>
      </c>
      <c r="R1595" s="149" t="s">
        <v>36</v>
      </c>
      <c r="S1595" s="148">
        <v>67362.97</v>
      </c>
      <c r="T1595" s="148" t="s">
        <v>197</v>
      </c>
      <c r="U1595" s="149">
        <v>931.28</v>
      </c>
      <c r="V1595" s="148" t="s">
        <v>197</v>
      </c>
      <c r="W1595" s="148">
        <v>67362.99982639894</v>
      </c>
      <c r="X1595" s="149" t="s">
        <v>100</v>
      </c>
      <c r="Y1595" s="148" t="s">
        <v>114</v>
      </c>
      <c r="Z1595" s="148">
        <v>0.93</v>
      </c>
      <c r="AA1595" s="149">
        <v>1</v>
      </c>
      <c r="AB1595" s="148" t="s">
        <v>630</v>
      </c>
      <c r="AC1595" s="148" t="s">
        <v>635</v>
      </c>
      <c r="AD1595" s="149" t="s">
        <v>934</v>
      </c>
      <c r="AE1595" s="148" t="s">
        <v>350</v>
      </c>
      <c r="AF1595" s="148"/>
      <c r="AG1595" s="149"/>
      <c r="AH1595" s="148"/>
      <c r="AI1595" s="148"/>
      <c r="AJ1595" s="149"/>
      <c r="AK1595" s="148" t="str">
        <f t="shared" si="72"/>
        <v>GFS</v>
      </c>
      <c r="AL1595" s="148" t="str">
        <f t="shared" si="73"/>
        <v>Non- ICB</v>
      </c>
      <c r="AM1595" s="196" t="str">
        <f t="shared" si="74"/>
        <v>GFS/Non- ICB</v>
      </c>
    </row>
    <row r="1596" spans="1:39" x14ac:dyDescent="0.25">
      <c r="A1596" s="195" t="str">
        <f>IF(ISERROR(MATCH(H1596,PriorMonth!H:H,0)),"New","Unresolved")</f>
        <v>Unresolved</v>
      </c>
      <c r="B1596" s="148">
        <v>8520</v>
      </c>
      <c r="C1596" s="149" t="s">
        <v>842</v>
      </c>
      <c r="D1596" s="148" t="s">
        <v>19</v>
      </c>
      <c r="E1596" s="148">
        <v>199</v>
      </c>
      <c r="F1596" s="149" t="s">
        <v>137</v>
      </c>
      <c r="G1596" s="148" t="s">
        <v>22</v>
      </c>
      <c r="H1596" s="148">
        <v>85200410040076</v>
      </c>
      <c r="I1596" s="149" t="s">
        <v>54</v>
      </c>
      <c r="J1596" s="148" t="s">
        <v>575</v>
      </c>
      <c r="K1596" s="148">
        <v>42643</v>
      </c>
      <c r="L1596" s="149">
        <v>250</v>
      </c>
      <c r="M1596" s="148" t="s">
        <v>111</v>
      </c>
      <c r="N1596" s="148" t="s">
        <v>42</v>
      </c>
      <c r="O1596" s="149">
        <v>42709</v>
      </c>
      <c r="P1596" s="148" t="s">
        <v>651</v>
      </c>
      <c r="Q1596" s="148">
        <v>184</v>
      </c>
      <c r="R1596" s="149" t="s">
        <v>37</v>
      </c>
      <c r="S1596" s="148">
        <v>67200</v>
      </c>
      <c r="T1596" s="148" t="s">
        <v>197</v>
      </c>
      <c r="U1596" s="149">
        <v>929.03</v>
      </c>
      <c r="V1596" s="148" t="s">
        <v>197</v>
      </c>
      <c r="W1596" s="148">
        <v>67200.248828192809</v>
      </c>
      <c r="X1596" s="149" t="s">
        <v>100</v>
      </c>
      <c r="Y1596" s="148" t="s">
        <v>114</v>
      </c>
      <c r="Z1596" s="148">
        <v>0.93</v>
      </c>
      <c r="AA1596" s="149">
        <v>1</v>
      </c>
      <c r="AB1596" s="148" t="s">
        <v>630</v>
      </c>
      <c r="AC1596" s="148" t="s">
        <v>484</v>
      </c>
      <c r="AD1596" s="149" t="s">
        <v>396</v>
      </c>
      <c r="AE1596" s="148" t="s">
        <v>350</v>
      </c>
      <c r="AF1596" s="148"/>
      <c r="AG1596" s="149"/>
      <c r="AH1596" s="148"/>
      <c r="AI1596" s="148"/>
      <c r="AJ1596" s="149"/>
      <c r="AK1596" s="148" t="str">
        <f t="shared" si="72"/>
        <v>GFS</v>
      </c>
      <c r="AL1596" s="148" t="str">
        <f t="shared" si="73"/>
        <v>Non- ICB</v>
      </c>
      <c r="AM1596" s="196" t="str">
        <f t="shared" si="74"/>
        <v>GFS/Non- ICB</v>
      </c>
    </row>
    <row r="1597" spans="1:39" x14ac:dyDescent="0.25">
      <c r="A1597" s="195" t="str">
        <f>IF(ISERROR(MATCH(H1597,PriorMonth!H:H,0)),"New","Unresolved")</f>
        <v>Unresolved</v>
      </c>
      <c r="B1597" s="148">
        <v>8520</v>
      </c>
      <c r="C1597" s="149" t="s">
        <v>842</v>
      </c>
      <c r="D1597" s="148" t="s">
        <v>19</v>
      </c>
      <c r="E1597" s="148">
        <v>260</v>
      </c>
      <c r="F1597" s="149" t="s">
        <v>113</v>
      </c>
      <c r="G1597" s="148" t="s">
        <v>23</v>
      </c>
      <c r="H1597" s="148" t="s">
        <v>1732</v>
      </c>
      <c r="I1597" s="149" t="s">
        <v>54</v>
      </c>
      <c r="J1597" s="148" t="s">
        <v>381</v>
      </c>
      <c r="K1597" s="148">
        <v>42768</v>
      </c>
      <c r="L1597" s="149">
        <v>125</v>
      </c>
      <c r="M1597" s="148" t="s">
        <v>127</v>
      </c>
      <c r="N1597" s="148" t="s">
        <v>128</v>
      </c>
      <c r="O1597" s="149">
        <v>42831</v>
      </c>
      <c r="P1597" s="148" t="s">
        <v>838</v>
      </c>
      <c r="Q1597" s="148">
        <v>62</v>
      </c>
      <c r="R1597" s="149" t="s">
        <v>35</v>
      </c>
      <c r="S1597" s="148">
        <v>66566</v>
      </c>
      <c r="T1597" s="148" t="s">
        <v>197</v>
      </c>
      <c r="U1597" s="149">
        <v>920.26</v>
      </c>
      <c r="V1597" s="148" t="s">
        <v>197</v>
      </c>
      <c r="W1597" s="148">
        <v>66565.881604073831</v>
      </c>
      <c r="X1597" s="149" t="s">
        <v>100</v>
      </c>
      <c r="Y1597" s="148" t="s">
        <v>114</v>
      </c>
      <c r="Z1597" s="148">
        <v>0.92</v>
      </c>
      <c r="AA1597" s="149">
        <v>1</v>
      </c>
      <c r="AB1597" s="148" t="s">
        <v>630</v>
      </c>
      <c r="AC1597" s="148" t="s">
        <v>681</v>
      </c>
      <c r="AD1597" s="149" t="s">
        <v>354</v>
      </c>
      <c r="AE1597" s="148" t="s">
        <v>350</v>
      </c>
      <c r="AF1597" s="148"/>
      <c r="AG1597" s="149"/>
      <c r="AH1597" s="148"/>
      <c r="AI1597" s="148"/>
      <c r="AJ1597" s="149"/>
      <c r="AK1597" s="148" t="str">
        <f t="shared" si="72"/>
        <v>Non-GFS</v>
      </c>
      <c r="AL1597" s="148" t="str">
        <f t="shared" si="73"/>
        <v>Non- ICB</v>
      </c>
      <c r="AM1597" s="196" t="str">
        <f t="shared" si="74"/>
        <v>Non-GFS/Non- ICB</v>
      </c>
    </row>
    <row r="1598" spans="1:39" x14ac:dyDescent="0.25">
      <c r="A1598" s="195" t="str">
        <f>IF(ISERROR(MATCH(H1598,PriorMonth!H:H,0)),"New","Unresolved")</f>
        <v>Unresolved</v>
      </c>
      <c r="B1598" s="148">
        <v>8520</v>
      </c>
      <c r="C1598" s="149" t="s">
        <v>842</v>
      </c>
      <c r="D1598" s="148" t="s">
        <v>19</v>
      </c>
      <c r="E1598" s="148">
        <v>795</v>
      </c>
      <c r="F1598" s="149" t="s">
        <v>264</v>
      </c>
      <c r="G1598" s="148" t="s">
        <v>14</v>
      </c>
      <c r="H1598" s="148">
        <v>85206720000019</v>
      </c>
      <c r="I1598" s="149" t="s">
        <v>59</v>
      </c>
      <c r="J1598" s="148" t="s">
        <v>2050</v>
      </c>
      <c r="K1598" s="148">
        <v>42796</v>
      </c>
      <c r="L1598" s="149">
        <v>97</v>
      </c>
      <c r="M1598" s="148" t="s">
        <v>161</v>
      </c>
      <c r="N1598" s="148" t="s">
        <v>128</v>
      </c>
      <c r="O1598" s="149">
        <v>42859</v>
      </c>
      <c r="P1598" s="148" t="s">
        <v>1878</v>
      </c>
      <c r="Q1598" s="148">
        <v>34</v>
      </c>
      <c r="R1598" s="149" t="s">
        <v>34</v>
      </c>
      <c r="S1598" s="148">
        <v>66500.28</v>
      </c>
      <c r="T1598" s="148" t="s">
        <v>197</v>
      </c>
      <c r="U1598" s="149">
        <v>919.35</v>
      </c>
      <c r="V1598" s="148" t="s">
        <v>197</v>
      </c>
      <c r="W1598" s="148">
        <v>66500.057867021591</v>
      </c>
      <c r="X1598" s="149" t="s">
        <v>100</v>
      </c>
      <c r="Y1598" s="148" t="s">
        <v>114</v>
      </c>
      <c r="Z1598" s="148">
        <v>0.92</v>
      </c>
      <c r="AA1598" s="149">
        <v>1</v>
      </c>
      <c r="AB1598" s="148" t="s">
        <v>630</v>
      </c>
      <c r="AC1598" s="148" t="s">
        <v>426</v>
      </c>
      <c r="AD1598" s="149" t="s">
        <v>2046</v>
      </c>
      <c r="AE1598" s="148" t="s">
        <v>350</v>
      </c>
      <c r="AF1598" s="148"/>
      <c r="AG1598" s="149"/>
      <c r="AH1598" s="148"/>
      <c r="AI1598" s="148"/>
      <c r="AJ1598" s="149"/>
      <c r="AK1598" s="148" t="str">
        <f t="shared" si="72"/>
        <v>GFS</v>
      </c>
      <c r="AL1598" s="148" t="str">
        <f t="shared" si="73"/>
        <v>ICB</v>
      </c>
      <c r="AM1598" s="196" t="str">
        <f t="shared" si="74"/>
        <v>GFS/ICB</v>
      </c>
    </row>
    <row r="1599" spans="1:39" x14ac:dyDescent="0.25">
      <c r="A1599" s="195" t="str">
        <f>IF(ISERROR(MATCH(H1599,PriorMonth!H:H,0)),"New","Unresolved")</f>
        <v>New</v>
      </c>
      <c r="B1599" s="148">
        <v>413</v>
      </c>
      <c r="C1599" s="149" t="s">
        <v>136</v>
      </c>
      <c r="D1599" s="148" t="s">
        <v>13</v>
      </c>
      <c r="E1599" s="148">
        <v>8205</v>
      </c>
      <c r="F1599" s="149" t="s">
        <v>130</v>
      </c>
      <c r="G1599" s="148" t="s">
        <v>14</v>
      </c>
      <c r="H1599" s="148">
        <v>4130110182704</v>
      </c>
      <c r="I1599" s="149" t="s">
        <v>56</v>
      </c>
      <c r="J1599" s="148" t="s">
        <v>295</v>
      </c>
      <c r="K1599" s="148">
        <v>42850</v>
      </c>
      <c r="L1599" s="149">
        <v>43</v>
      </c>
      <c r="M1599" s="148" t="s">
        <v>127</v>
      </c>
      <c r="N1599" s="148" t="s">
        <v>128</v>
      </c>
      <c r="O1599" s="149">
        <v>42892</v>
      </c>
      <c r="P1599" s="148" t="s">
        <v>1878</v>
      </c>
      <c r="Q1599" s="148">
        <v>1</v>
      </c>
      <c r="R1599" s="149" t="s">
        <v>33</v>
      </c>
      <c r="S1599" s="148">
        <v>900</v>
      </c>
      <c r="T1599" s="148" t="s">
        <v>100</v>
      </c>
      <c r="U1599" s="149">
        <v>900</v>
      </c>
      <c r="V1599" s="148" t="s">
        <v>100</v>
      </c>
      <c r="W1599" s="148">
        <v>900</v>
      </c>
      <c r="X1599" s="149" t="s">
        <v>100</v>
      </c>
      <c r="Y1599" s="148" t="s">
        <v>114</v>
      </c>
      <c r="Z1599" s="148">
        <v>0.9</v>
      </c>
      <c r="AA1599" s="149">
        <v>1</v>
      </c>
      <c r="AB1599" s="148" t="s">
        <v>631</v>
      </c>
      <c r="AC1599" s="148" t="s">
        <v>762</v>
      </c>
      <c r="AD1599" s="149" t="s">
        <v>1491</v>
      </c>
      <c r="AE1599" s="148" t="s">
        <v>349</v>
      </c>
      <c r="AF1599" s="148"/>
      <c r="AG1599" s="149"/>
      <c r="AH1599" s="148"/>
      <c r="AI1599" s="148"/>
      <c r="AJ1599" s="149"/>
      <c r="AK1599" s="148" t="str">
        <f t="shared" si="72"/>
        <v>GFS</v>
      </c>
      <c r="AL1599" s="148" t="str">
        <f t="shared" si="73"/>
        <v>Non- ICB</v>
      </c>
      <c r="AM1599" s="196" t="str">
        <f t="shared" si="74"/>
        <v>GFS/Non- ICB</v>
      </c>
    </row>
    <row r="1600" spans="1:39" x14ac:dyDescent="0.25">
      <c r="A1600" s="195" t="str">
        <f>IF(ISERROR(MATCH(H1600,PriorMonth!H:H,0)),"New","Unresolved")</f>
        <v>New</v>
      </c>
      <c r="B1600" s="148">
        <v>95</v>
      </c>
      <c r="C1600" s="149" t="s">
        <v>153</v>
      </c>
      <c r="D1600" s="148" t="s">
        <v>17</v>
      </c>
      <c r="E1600" s="148">
        <v>1350</v>
      </c>
      <c r="F1600" s="149" t="s">
        <v>124</v>
      </c>
      <c r="G1600" s="148" t="s">
        <v>21</v>
      </c>
      <c r="H1600" s="148">
        <v>950110011367</v>
      </c>
      <c r="I1600" s="149" t="s">
        <v>58</v>
      </c>
      <c r="J1600" s="148" t="s">
        <v>195</v>
      </c>
      <c r="K1600" s="148">
        <v>42821</v>
      </c>
      <c r="L1600" s="149">
        <v>72</v>
      </c>
      <c r="M1600" s="148" t="s">
        <v>127</v>
      </c>
      <c r="N1600" s="148" t="s">
        <v>128</v>
      </c>
      <c r="O1600" s="149">
        <v>42892</v>
      </c>
      <c r="P1600" s="148" t="s">
        <v>1878</v>
      </c>
      <c r="Q1600" s="148">
        <v>1</v>
      </c>
      <c r="R1600" s="149" t="s">
        <v>33</v>
      </c>
      <c r="S1600" s="148">
        <v>904.5</v>
      </c>
      <c r="T1600" s="148" t="s">
        <v>100</v>
      </c>
      <c r="U1600" s="149">
        <v>904.5</v>
      </c>
      <c r="V1600" s="148" t="s">
        <v>100</v>
      </c>
      <c r="W1600" s="148">
        <v>904.5</v>
      </c>
      <c r="X1600" s="149" t="s">
        <v>100</v>
      </c>
      <c r="Y1600" s="148" t="s">
        <v>114</v>
      </c>
      <c r="Z1600" s="148">
        <v>0.9</v>
      </c>
      <c r="AA1600" s="149">
        <v>1</v>
      </c>
      <c r="AB1600" s="148" t="s">
        <v>631</v>
      </c>
      <c r="AC1600" s="148" t="s">
        <v>436</v>
      </c>
      <c r="AD1600" s="149" t="s">
        <v>365</v>
      </c>
      <c r="AE1600" s="148" t="s">
        <v>349</v>
      </c>
      <c r="AF1600" s="148"/>
      <c r="AG1600" s="149"/>
      <c r="AH1600" s="148"/>
      <c r="AI1600" s="148"/>
      <c r="AJ1600" s="149"/>
      <c r="AK1600" s="148" t="str">
        <f t="shared" si="72"/>
        <v>GFS</v>
      </c>
      <c r="AL1600" s="148" t="str">
        <f t="shared" si="73"/>
        <v>Non- ICB</v>
      </c>
      <c r="AM1600" s="196" t="str">
        <f t="shared" si="74"/>
        <v>GFS/Non- ICB</v>
      </c>
    </row>
    <row r="1601" spans="1:39" x14ac:dyDescent="0.25">
      <c r="A1601" s="195" t="str">
        <f>IF(ISERROR(MATCH(H1601,PriorMonth!H:H,0)),"New","Unresolved")</f>
        <v>New</v>
      </c>
      <c r="B1601" s="148">
        <v>413</v>
      </c>
      <c r="C1601" s="149" t="s">
        <v>136</v>
      </c>
      <c r="D1601" s="148" t="s">
        <v>13</v>
      </c>
      <c r="E1601" s="148">
        <v>8205</v>
      </c>
      <c r="F1601" s="149" t="s">
        <v>130</v>
      </c>
      <c r="G1601" s="148" t="s">
        <v>14</v>
      </c>
      <c r="H1601" s="148">
        <v>4130110182702</v>
      </c>
      <c r="I1601" s="149" t="s">
        <v>56</v>
      </c>
      <c r="J1601" s="148" t="s">
        <v>295</v>
      </c>
      <c r="K1601" s="148">
        <v>42850</v>
      </c>
      <c r="L1601" s="149">
        <v>43</v>
      </c>
      <c r="M1601" s="148" t="s">
        <v>127</v>
      </c>
      <c r="N1601" s="148" t="s">
        <v>128</v>
      </c>
      <c r="O1601" s="149">
        <v>42892</v>
      </c>
      <c r="P1601" s="148" t="s">
        <v>1878</v>
      </c>
      <c r="Q1601" s="148">
        <v>1</v>
      </c>
      <c r="R1601" s="149" t="s">
        <v>33</v>
      </c>
      <c r="S1601" s="148">
        <v>893.17</v>
      </c>
      <c r="T1601" s="148" t="s">
        <v>100</v>
      </c>
      <c r="U1601" s="149">
        <v>893.17</v>
      </c>
      <c r="V1601" s="148" t="s">
        <v>100</v>
      </c>
      <c r="W1601" s="148">
        <v>893.17</v>
      </c>
      <c r="X1601" s="149" t="s">
        <v>100</v>
      </c>
      <c r="Y1601" s="148" t="s">
        <v>114</v>
      </c>
      <c r="Z1601" s="148">
        <v>0.89</v>
      </c>
      <c r="AA1601" s="149">
        <v>1</v>
      </c>
      <c r="AB1601" s="148" t="s">
        <v>631</v>
      </c>
      <c r="AC1601" s="148" t="s">
        <v>762</v>
      </c>
      <c r="AD1601" s="149" t="s">
        <v>1491</v>
      </c>
      <c r="AE1601" s="148" t="s">
        <v>349</v>
      </c>
      <c r="AF1601" s="148"/>
      <c r="AG1601" s="149"/>
      <c r="AH1601" s="148"/>
      <c r="AI1601" s="148"/>
      <c r="AJ1601" s="149"/>
      <c r="AK1601" s="148" t="str">
        <f t="shared" si="72"/>
        <v>GFS</v>
      </c>
      <c r="AL1601" s="148" t="str">
        <f t="shared" si="73"/>
        <v>Non- ICB</v>
      </c>
      <c r="AM1601" s="196" t="str">
        <f t="shared" si="74"/>
        <v>GFS/Non- ICB</v>
      </c>
    </row>
    <row r="1602" spans="1:39" x14ac:dyDescent="0.25">
      <c r="A1602" s="195" t="str">
        <f>IF(ISERROR(MATCH(H1602,PriorMonth!H:H,0)),"New","Unresolved")</f>
        <v>Unresolved</v>
      </c>
      <c r="B1602" s="148">
        <v>8520</v>
      </c>
      <c r="C1602" s="149" t="s">
        <v>842</v>
      </c>
      <c r="D1602" s="148" t="s">
        <v>19</v>
      </c>
      <c r="E1602" s="148">
        <v>260</v>
      </c>
      <c r="F1602" s="149" t="s">
        <v>113</v>
      </c>
      <c r="G1602" s="148" t="s">
        <v>23</v>
      </c>
      <c r="H1602" s="148" t="s">
        <v>1578</v>
      </c>
      <c r="I1602" s="149" t="s">
        <v>54</v>
      </c>
      <c r="J1602" s="148" t="s">
        <v>381</v>
      </c>
      <c r="K1602" s="148">
        <v>42768</v>
      </c>
      <c r="L1602" s="149">
        <v>125</v>
      </c>
      <c r="M1602" s="148" t="s">
        <v>127</v>
      </c>
      <c r="N1602" s="148" t="s">
        <v>128</v>
      </c>
      <c r="O1602" s="149">
        <v>42831</v>
      </c>
      <c r="P1602" s="148" t="s">
        <v>838</v>
      </c>
      <c r="Q1602" s="148">
        <v>62</v>
      </c>
      <c r="R1602" s="149" t="s">
        <v>35</v>
      </c>
      <c r="S1602" s="148">
        <v>63849</v>
      </c>
      <c r="T1602" s="148" t="s">
        <v>197</v>
      </c>
      <c r="U1602" s="149">
        <v>882.7</v>
      </c>
      <c r="V1602" s="148" t="s">
        <v>197</v>
      </c>
      <c r="W1602" s="148">
        <v>63849.024940686308</v>
      </c>
      <c r="X1602" s="149" t="s">
        <v>100</v>
      </c>
      <c r="Y1602" s="148" t="s">
        <v>114</v>
      </c>
      <c r="Z1602" s="148">
        <v>0.88</v>
      </c>
      <c r="AA1602" s="149">
        <v>1</v>
      </c>
      <c r="AB1602" s="148" t="s">
        <v>630</v>
      </c>
      <c r="AC1602" s="148" t="s">
        <v>681</v>
      </c>
      <c r="AD1602" s="149" t="s">
        <v>354</v>
      </c>
      <c r="AE1602" s="148" t="s">
        <v>350</v>
      </c>
      <c r="AF1602" s="148"/>
      <c r="AG1602" s="149"/>
      <c r="AH1602" s="148"/>
      <c r="AI1602" s="148"/>
      <c r="AJ1602" s="149"/>
      <c r="AK1602" s="148" t="str">
        <f t="shared" ref="AK1602:AK1665" si="75">IF(TEXT(B1602,0)=LEFT(H1602,LEN(B1602)),"GFS","Non-GFS")</f>
        <v>Non-GFS</v>
      </c>
      <c r="AL1602" s="148" t="str">
        <f t="shared" ref="AL1602:AL1665" si="76">IF(AND(AK1602="GFS",MID(H1602,LEN(B1602)+3,1)="2"),"ICB","Non- ICB")</f>
        <v>Non- ICB</v>
      </c>
      <c r="AM1602" s="196" t="str">
        <f t="shared" ref="AM1602:AM1665" si="77">AK1602&amp;"/"&amp;AL1602</f>
        <v>Non-GFS/Non- ICB</v>
      </c>
    </row>
    <row r="1603" spans="1:39" x14ac:dyDescent="0.25">
      <c r="A1603" s="195" t="str">
        <f>IF(ISERROR(MATCH(H1603,PriorMonth!H:H,0)),"New","Unresolved")</f>
        <v>Unresolved</v>
      </c>
      <c r="B1603" s="148">
        <v>8520</v>
      </c>
      <c r="C1603" s="149" t="s">
        <v>842</v>
      </c>
      <c r="D1603" s="148" t="s">
        <v>19</v>
      </c>
      <c r="E1603" s="148">
        <v>199</v>
      </c>
      <c r="F1603" s="149" t="s">
        <v>137</v>
      </c>
      <c r="G1603" s="148" t="s">
        <v>22</v>
      </c>
      <c r="H1603" s="148">
        <v>85200410039727</v>
      </c>
      <c r="I1603" s="149" t="s">
        <v>54</v>
      </c>
      <c r="J1603" s="148" t="s">
        <v>575</v>
      </c>
      <c r="K1603" s="148">
        <v>42643</v>
      </c>
      <c r="L1603" s="149">
        <v>250</v>
      </c>
      <c r="M1603" s="148" t="s">
        <v>111</v>
      </c>
      <c r="N1603" s="148" t="s">
        <v>42</v>
      </c>
      <c r="O1603" s="149">
        <v>42709</v>
      </c>
      <c r="P1603" s="148" t="s">
        <v>651</v>
      </c>
      <c r="Q1603" s="148">
        <v>184</v>
      </c>
      <c r="R1603" s="149" t="s">
        <v>37</v>
      </c>
      <c r="S1603" s="148">
        <v>63990</v>
      </c>
      <c r="T1603" s="148" t="s">
        <v>197</v>
      </c>
      <c r="U1603" s="149">
        <v>884.65</v>
      </c>
      <c r="V1603" s="148" t="s">
        <v>197</v>
      </c>
      <c r="W1603" s="148">
        <v>63990.075805798275</v>
      </c>
      <c r="X1603" s="149" t="s">
        <v>100</v>
      </c>
      <c r="Y1603" s="148" t="s">
        <v>114</v>
      </c>
      <c r="Z1603" s="148">
        <v>0.88</v>
      </c>
      <c r="AA1603" s="149">
        <v>1</v>
      </c>
      <c r="AB1603" s="148" t="s">
        <v>630</v>
      </c>
      <c r="AC1603" s="148" t="s">
        <v>484</v>
      </c>
      <c r="AD1603" s="149" t="s">
        <v>396</v>
      </c>
      <c r="AE1603" s="148" t="s">
        <v>350</v>
      </c>
      <c r="AF1603" s="148"/>
      <c r="AG1603" s="149"/>
      <c r="AH1603" s="148"/>
      <c r="AI1603" s="148"/>
      <c r="AJ1603" s="149"/>
      <c r="AK1603" s="148" t="str">
        <f t="shared" si="75"/>
        <v>GFS</v>
      </c>
      <c r="AL1603" s="148" t="str">
        <f t="shared" si="76"/>
        <v>Non- ICB</v>
      </c>
      <c r="AM1603" s="196" t="str">
        <f t="shared" si="77"/>
        <v>GFS/Non- ICB</v>
      </c>
    </row>
    <row r="1604" spans="1:39" x14ac:dyDescent="0.25">
      <c r="A1604" s="195" t="str">
        <f>IF(ISERROR(MATCH(H1604,PriorMonth!H:H,0)),"New","Unresolved")</f>
        <v>Unresolved</v>
      </c>
      <c r="B1604" s="148">
        <v>8520</v>
      </c>
      <c r="C1604" s="149" t="s">
        <v>842</v>
      </c>
      <c r="D1604" s="148" t="s">
        <v>19</v>
      </c>
      <c r="E1604" s="148">
        <v>1772</v>
      </c>
      <c r="F1604" s="149" t="s">
        <v>236</v>
      </c>
      <c r="G1604" s="148" t="s">
        <v>15</v>
      </c>
      <c r="H1604" s="148">
        <v>85200310087515</v>
      </c>
      <c r="I1604" s="149" t="s">
        <v>537</v>
      </c>
      <c r="J1604" s="148" t="s">
        <v>311</v>
      </c>
      <c r="K1604" s="148">
        <v>42828</v>
      </c>
      <c r="L1604" s="149">
        <v>65</v>
      </c>
      <c r="M1604" s="148" t="s">
        <v>122</v>
      </c>
      <c r="N1604" s="148" t="s">
        <v>41</v>
      </c>
      <c r="O1604" s="149">
        <v>42859</v>
      </c>
      <c r="P1604" s="148" t="s">
        <v>1878</v>
      </c>
      <c r="Q1604" s="148">
        <v>34</v>
      </c>
      <c r="R1604" s="149" t="s">
        <v>34</v>
      </c>
      <c r="S1604" s="148">
        <v>63960.39</v>
      </c>
      <c r="T1604" s="148" t="s">
        <v>197</v>
      </c>
      <c r="U1604" s="149">
        <v>884.24</v>
      </c>
      <c r="V1604" s="148" t="s">
        <v>197</v>
      </c>
      <c r="W1604" s="148">
        <v>63960.418957236274</v>
      </c>
      <c r="X1604" s="149" t="s">
        <v>100</v>
      </c>
      <c r="Y1604" s="148" t="s">
        <v>114</v>
      </c>
      <c r="Z1604" s="148">
        <v>0.88</v>
      </c>
      <c r="AA1604" s="149">
        <v>1</v>
      </c>
      <c r="AB1604" s="148" t="s">
        <v>630</v>
      </c>
      <c r="AC1604" s="148" t="s">
        <v>473</v>
      </c>
      <c r="AD1604" s="149" t="s">
        <v>2062</v>
      </c>
      <c r="AE1604" s="148" t="s">
        <v>350</v>
      </c>
      <c r="AF1604" s="148"/>
      <c r="AG1604" s="149"/>
      <c r="AH1604" s="148"/>
      <c r="AI1604" s="148"/>
      <c r="AJ1604" s="149"/>
      <c r="AK1604" s="148" t="str">
        <f t="shared" si="75"/>
        <v>GFS</v>
      </c>
      <c r="AL1604" s="148" t="str">
        <f t="shared" si="76"/>
        <v>Non- ICB</v>
      </c>
      <c r="AM1604" s="196" t="str">
        <f t="shared" si="77"/>
        <v>GFS/Non- ICB</v>
      </c>
    </row>
    <row r="1605" spans="1:39" x14ac:dyDescent="0.25">
      <c r="A1605" s="195" t="str">
        <f>IF(ISERROR(MATCH(H1605,PriorMonth!H:H,0)),"New","Unresolved")</f>
        <v>New</v>
      </c>
      <c r="B1605" s="148">
        <v>3075</v>
      </c>
      <c r="C1605" s="149" t="s">
        <v>145</v>
      </c>
      <c r="D1605" s="148" t="s">
        <v>21</v>
      </c>
      <c r="E1605" s="148">
        <v>1340</v>
      </c>
      <c r="F1605" s="149" t="s">
        <v>146</v>
      </c>
      <c r="G1605" s="148" t="s">
        <v>21</v>
      </c>
      <c r="H1605" s="148">
        <v>30751700273</v>
      </c>
      <c r="I1605" s="149" t="s">
        <v>59</v>
      </c>
      <c r="J1605" s="148" t="s">
        <v>125</v>
      </c>
      <c r="K1605" s="148">
        <v>42828</v>
      </c>
      <c r="L1605" s="149">
        <v>65</v>
      </c>
      <c r="M1605" s="148" t="s">
        <v>127</v>
      </c>
      <c r="N1605" s="148" t="s">
        <v>128</v>
      </c>
      <c r="O1605" s="149">
        <v>42892</v>
      </c>
      <c r="P1605" s="148" t="s">
        <v>1878</v>
      </c>
      <c r="Q1605" s="148">
        <v>1</v>
      </c>
      <c r="R1605" s="149" t="s">
        <v>33</v>
      </c>
      <c r="S1605" s="148">
        <v>870.48</v>
      </c>
      <c r="T1605" s="148" t="s">
        <v>100</v>
      </c>
      <c r="U1605" s="149">
        <v>870.48</v>
      </c>
      <c r="V1605" s="148" t="s">
        <v>100</v>
      </c>
      <c r="W1605" s="148">
        <v>870.48</v>
      </c>
      <c r="X1605" s="149" t="s">
        <v>100</v>
      </c>
      <c r="Y1605" s="148" t="s">
        <v>107</v>
      </c>
      <c r="Z1605" s="148">
        <v>0.87</v>
      </c>
      <c r="AA1605" s="149">
        <v>1</v>
      </c>
      <c r="AB1605" s="148" t="s">
        <v>631</v>
      </c>
      <c r="AC1605" s="148" t="s">
        <v>415</v>
      </c>
      <c r="AD1605" s="149" t="s">
        <v>2669</v>
      </c>
      <c r="AE1605" s="148" t="s">
        <v>349</v>
      </c>
      <c r="AF1605" s="148"/>
      <c r="AG1605" s="149"/>
      <c r="AH1605" s="148"/>
      <c r="AI1605" s="148"/>
      <c r="AJ1605" s="149"/>
      <c r="AK1605" s="148" t="str">
        <f t="shared" si="75"/>
        <v>GFS</v>
      </c>
      <c r="AL1605" s="148" t="str">
        <f t="shared" si="76"/>
        <v>Non- ICB</v>
      </c>
      <c r="AM1605" s="196" t="str">
        <f t="shared" si="77"/>
        <v>GFS/Non- ICB</v>
      </c>
    </row>
    <row r="1606" spans="1:39" x14ac:dyDescent="0.25">
      <c r="A1606" s="195" t="str">
        <f>IF(ISERROR(MATCH(H1606,PriorMonth!H:H,0)),"New","Unresolved")</f>
        <v>Unresolved</v>
      </c>
      <c r="B1606" s="148">
        <v>8520</v>
      </c>
      <c r="C1606" s="149" t="s">
        <v>842</v>
      </c>
      <c r="D1606" s="148" t="s">
        <v>19</v>
      </c>
      <c r="E1606" s="148">
        <v>199</v>
      </c>
      <c r="F1606" s="149" t="s">
        <v>137</v>
      </c>
      <c r="G1606" s="148" t="s">
        <v>22</v>
      </c>
      <c r="H1606" s="148" t="s">
        <v>1685</v>
      </c>
      <c r="I1606" s="149" t="s">
        <v>538</v>
      </c>
      <c r="J1606" s="148" t="s">
        <v>381</v>
      </c>
      <c r="K1606" s="148">
        <v>42768</v>
      </c>
      <c r="L1606" s="149">
        <v>125</v>
      </c>
      <c r="M1606" s="148" t="s">
        <v>118</v>
      </c>
      <c r="N1606" s="148" t="s">
        <v>41</v>
      </c>
      <c r="O1606" s="149">
        <v>42830</v>
      </c>
      <c r="P1606" s="148" t="s">
        <v>838</v>
      </c>
      <c r="Q1606" s="148">
        <v>63</v>
      </c>
      <c r="R1606" s="149" t="s">
        <v>35</v>
      </c>
      <c r="S1606" s="148">
        <v>62910</v>
      </c>
      <c r="T1606" s="148" t="s">
        <v>197</v>
      </c>
      <c r="U1606" s="149">
        <v>869.72</v>
      </c>
      <c r="V1606" s="148" t="s">
        <v>197</v>
      </c>
      <c r="W1606" s="148">
        <v>62910.132515479432</v>
      </c>
      <c r="X1606" s="149" t="s">
        <v>100</v>
      </c>
      <c r="Y1606" s="148" t="s">
        <v>114</v>
      </c>
      <c r="Z1606" s="148">
        <v>0.87</v>
      </c>
      <c r="AA1606" s="149">
        <v>1</v>
      </c>
      <c r="AB1606" s="148" t="s">
        <v>630</v>
      </c>
      <c r="AC1606" s="148" t="s">
        <v>484</v>
      </c>
      <c r="AD1606" s="149" t="s">
        <v>363</v>
      </c>
      <c r="AE1606" s="148" t="s">
        <v>350</v>
      </c>
      <c r="AF1606" s="148"/>
      <c r="AG1606" s="149"/>
      <c r="AH1606" s="148"/>
      <c r="AI1606" s="148"/>
      <c r="AJ1606" s="149"/>
      <c r="AK1606" s="148" t="str">
        <f t="shared" si="75"/>
        <v>Non-GFS</v>
      </c>
      <c r="AL1606" s="148" t="str">
        <f t="shared" si="76"/>
        <v>Non- ICB</v>
      </c>
      <c r="AM1606" s="196" t="str">
        <f t="shared" si="77"/>
        <v>Non-GFS/Non- ICB</v>
      </c>
    </row>
    <row r="1607" spans="1:39" x14ac:dyDescent="0.25">
      <c r="A1607" s="195" t="str">
        <f>IF(ISERROR(MATCH(H1607,PriorMonth!H:H,0)),"New","Unresolved")</f>
        <v>Unresolved</v>
      </c>
      <c r="B1607" s="148">
        <v>8520</v>
      </c>
      <c r="C1607" s="149" t="s">
        <v>842</v>
      </c>
      <c r="D1607" s="148" t="s">
        <v>19</v>
      </c>
      <c r="E1607" s="148">
        <v>795</v>
      </c>
      <c r="F1607" s="149" t="s">
        <v>264</v>
      </c>
      <c r="G1607" s="148" t="s">
        <v>14</v>
      </c>
      <c r="H1607" s="148" t="s">
        <v>1606</v>
      </c>
      <c r="I1607" s="149" t="s">
        <v>277</v>
      </c>
      <c r="J1607" s="148" t="s">
        <v>381</v>
      </c>
      <c r="K1607" s="148">
        <v>42769</v>
      </c>
      <c r="L1607" s="149">
        <v>124</v>
      </c>
      <c r="M1607" s="148" t="s">
        <v>111</v>
      </c>
      <c r="N1607" s="148" t="s">
        <v>42</v>
      </c>
      <c r="O1607" s="149">
        <v>42831</v>
      </c>
      <c r="P1607" s="148" t="s">
        <v>838</v>
      </c>
      <c r="Q1607" s="148">
        <v>62</v>
      </c>
      <c r="R1607" s="149" t="s">
        <v>35</v>
      </c>
      <c r="S1607" s="148">
        <v>62696</v>
      </c>
      <c r="T1607" s="148" t="s">
        <v>197</v>
      </c>
      <c r="U1607" s="149">
        <v>866.76</v>
      </c>
      <c r="V1607" s="148" t="s">
        <v>197</v>
      </c>
      <c r="W1607" s="148">
        <v>62696.024535617151</v>
      </c>
      <c r="X1607" s="149" t="s">
        <v>100</v>
      </c>
      <c r="Y1607" s="148" t="s">
        <v>114</v>
      </c>
      <c r="Z1607" s="148">
        <v>0.87</v>
      </c>
      <c r="AA1607" s="149">
        <v>1</v>
      </c>
      <c r="AB1607" s="148" t="s">
        <v>630</v>
      </c>
      <c r="AC1607" s="148" t="s">
        <v>426</v>
      </c>
      <c r="AD1607" s="149" t="s">
        <v>361</v>
      </c>
      <c r="AE1607" s="148" t="s">
        <v>350</v>
      </c>
      <c r="AF1607" s="148"/>
      <c r="AG1607" s="149"/>
      <c r="AH1607" s="148"/>
      <c r="AI1607" s="148"/>
      <c r="AJ1607" s="149"/>
      <c r="AK1607" s="148" t="str">
        <f t="shared" si="75"/>
        <v>Non-GFS</v>
      </c>
      <c r="AL1607" s="148" t="str">
        <f t="shared" si="76"/>
        <v>Non- ICB</v>
      </c>
      <c r="AM1607" s="196" t="str">
        <f t="shared" si="77"/>
        <v>Non-GFS/Non- ICB</v>
      </c>
    </row>
    <row r="1608" spans="1:39" x14ac:dyDescent="0.25">
      <c r="A1608" s="195" t="str">
        <f>IF(ISERROR(MATCH(H1608,PriorMonth!H:H,0)),"New","Unresolved")</f>
        <v>Unresolved</v>
      </c>
      <c r="B1608" s="148">
        <v>8520</v>
      </c>
      <c r="C1608" s="149" t="s">
        <v>842</v>
      </c>
      <c r="D1608" s="148" t="s">
        <v>19</v>
      </c>
      <c r="E1608" s="148">
        <v>8110</v>
      </c>
      <c r="F1608" s="149" t="s">
        <v>116</v>
      </c>
      <c r="G1608" s="148" t="s">
        <v>15</v>
      </c>
      <c r="H1608" s="148">
        <v>852031000107</v>
      </c>
      <c r="I1608" s="149" t="s">
        <v>60</v>
      </c>
      <c r="J1608" s="148" t="s">
        <v>483</v>
      </c>
      <c r="K1608" s="148">
        <v>42704</v>
      </c>
      <c r="L1608" s="149">
        <v>189</v>
      </c>
      <c r="M1608" s="148" t="s">
        <v>118</v>
      </c>
      <c r="N1608" s="148" t="s">
        <v>41</v>
      </c>
      <c r="O1608" s="149">
        <v>42709</v>
      </c>
      <c r="P1608" s="148" t="s">
        <v>651</v>
      </c>
      <c r="Q1608" s="148">
        <v>184</v>
      </c>
      <c r="R1608" s="149" t="s">
        <v>37</v>
      </c>
      <c r="S1608" s="148">
        <v>62479</v>
      </c>
      <c r="T1608" s="148" t="s">
        <v>197</v>
      </c>
      <c r="U1608" s="149">
        <v>863.76</v>
      </c>
      <c r="V1608" s="148" t="s">
        <v>197</v>
      </c>
      <c r="W1608" s="148">
        <v>62479.023204675657</v>
      </c>
      <c r="X1608" s="149" t="s">
        <v>100</v>
      </c>
      <c r="Y1608" s="148" t="s">
        <v>114</v>
      </c>
      <c r="Z1608" s="148">
        <v>0.86</v>
      </c>
      <c r="AA1608" s="149">
        <v>1</v>
      </c>
      <c r="AB1608" s="148" t="s">
        <v>630</v>
      </c>
      <c r="AC1608" s="148" t="s">
        <v>447</v>
      </c>
      <c r="AD1608" s="149" t="s">
        <v>761</v>
      </c>
      <c r="AE1608" s="148" t="s">
        <v>350</v>
      </c>
      <c r="AF1608" s="148"/>
      <c r="AG1608" s="149"/>
      <c r="AH1608" s="148"/>
      <c r="AI1608" s="148"/>
      <c r="AJ1608" s="149"/>
      <c r="AK1608" s="148" t="str">
        <f t="shared" si="75"/>
        <v>GFS</v>
      </c>
      <c r="AL1608" s="148" t="str">
        <f t="shared" si="76"/>
        <v>Non- ICB</v>
      </c>
      <c r="AM1608" s="196" t="str">
        <f t="shared" si="77"/>
        <v>GFS/Non- ICB</v>
      </c>
    </row>
    <row r="1609" spans="1:39" x14ac:dyDescent="0.25">
      <c r="A1609" s="195" t="str">
        <f>IF(ISERROR(MATCH(H1609,PriorMonth!H:H,0)),"New","Unresolved")</f>
        <v>New</v>
      </c>
      <c r="B1609" s="148">
        <v>8310</v>
      </c>
      <c r="C1609" s="149" t="s">
        <v>170</v>
      </c>
      <c r="D1609" s="148" t="s">
        <v>14</v>
      </c>
      <c r="E1609" s="148">
        <v>199</v>
      </c>
      <c r="F1609" s="149" t="s">
        <v>137</v>
      </c>
      <c r="G1609" s="148" t="s">
        <v>22</v>
      </c>
      <c r="H1609" s="148" t="s">
        <v>2919</v>
      </c>
      <c r="I1609" s="149" t="s">
        <v>57</v>
      </c>
      <c r="J1609" s="148" t="s">
        <v>133</v>
      </c>
      <c r="K1609" s="148">
        <v>42584</v>
      </c>
      <c r="L1609" s="149">
        <v>309</v>
      </c>
      <c r="M1609" s="148" t="s">
        <v>127</v>
      </c>
      <c r="N1609" s="148" t="s">
        <v>128</v>
      </c>
      <c r="O1609" s="149">
        <v>42892</v>
      </c>
      <c r="P1609" s="148" t="s">
        <v>1878</v>
      </c>
      <c r="Q1609" s="148">
        <v>1</v>
      </c>
      <c r="R1609" s="149" t="s">
        <v>33</v>
      </c>
      <c r="S1609" s="148">
        <v>3592.21</v>
      </c>
      <c r="T1609" s="148" t="s">
        <v>242</v>
      </c>
      <c r="U1609" s="149">
        <v>861.19</v>
      </c>
      <c r="V1609" s="148" t="s">
        <v>242</v>
      </c>
      <c r="W1609" s="148">
        <v>3592.195185434839</v>
      </c>
      <c r="X1609" s="149" t="s">
        <v>100</v>
      </c>
      <c r="Y1609" s="148" t="s">
        <v>114</v>
      </c>
      <c r="Z1609" s="148">
        <v>0.86</v>
      </c>
      <c r="AA1609" s="149">
        <v>1</v>
      </c>
      <c r="AB1609" s="148" t="s">
        <v>629</v>
      </c>
      <c r="AC1609" s="148" t="s">
        <v>484</v>
      </c>
      <c r="AD1609" s="149" t="s">
        <v>2920</v>
      </c>
      <c r="AE1609" s="148" t="s">
        <v>349</v>
      </c>
      <c r="AF1609" s="148"/>
      <c r="AG1609" s="149"/>
      <c r="AH1609" s="148"/>
      <c r="AI1609" s="148"/>
      <c r="AJ1609" s="149"/>
      <c r="AK1609" s="148" t="str">
        <f t="shared" si="75"/>
        <v>GFS</v>
      </c>
      <c r="AL1609" s="148" t="str">
        <f t="shared" si="76"/>
        <v>Non- ICB</v>
      </c>
      <c r="AM1609" s="196" t="str">
        <f t="shared" si="77"/>
        <v>GFS/Non- ICB</v>
      </c>
    </row>
    <row r="1610" spans="1:39" x14ac:dyDescent="0.25">
      <c r="A1610" s="195" t="str">
        <f>IF(ISERROR(MATCH(H1610,PriorMonth!H:H,0)),"New","Unresolved")</f>
        <v>New</v>
      </c>
      <c r="B1610" s="148">
        <v>8520</v>
      </c>
      <c r="C1610" s="149" t="s">
        <v>842</v>
      </c>
      <c r="D1610" s="148" t="s">
        <v>19</v>
      </c>
      <c r="E1610" s="148">
        <v>199</v>
      </c>
      <c r="F1610" s="149" t="s">
        <v>137</v>
      </c>
      <c r="G1610" s="148" t="s">
        <v>22</v>
      </c>
      <c r="H1610" s="148">
        <v>85200410045988</v>
      </c>
      <c r="I1610" s="149" t="s">
        <v>59</v>
      </c>
      <c r="J1610" s="148" t="s">
        <v>1602</v>
      </c>
      <c r="K1610" s="148">
        <v>42829</v>
      </c>
      <c r="L1610" s="149">
        <v>64</v>
      </c>
      <c r="M1610" s="148" t="s">
        <v>111</v>
      </c>
      <c r="N1610" s="148" t="s">
        <v>42</v>
      </c>
      <c r="O1610" s="149">
        <v>42893</v>
      </c>
      <c r="P1610" s="148" t="s">
        <v>1878</v>
      </c>
      <c r="Q1610" s="148">
        <v>0</v>
      </c>
      <c r="R1610" s="149" t="s">
        <v>33</v>
      </c>
      <c r="S1610" s="148">
        <v>61416</v>
      </c>
      <c r="T1610" s="148" t="s">
        <v>197</v>
      </c>
      <c r="U1610" s="149">
        <v>849.06</v>
      </c>
      <c r="V1610" s="148" t="s">
        <v>197</v>
      </c>
      <c r="W1610" s="148">
        <v>61415.716683062317</v>
      </c>
      <c r="X1610" s="149" t="s">
        <v>100</v>
      </c>
      <c r="Y1610" s="148" t="s">
        <v>114</v>
      </c>
      <c r="Z1610" s="148">
        <v>0.85</v>
      </c>
      <c r="AA1610" s="149">
        <v>1</v>
      </c>
      <c r="AB1610" s="148" t="s">
        <v>630</v>
      </c>
      <c r="AC1610" s="148" t="s">
        <v>446</v>
      </c>
      <c r="AD1610" s="149" t="s">
        <v>2822</v>
      </c>
      <c r="AE1610" s="148" t="s">
        <v>350</v>
      </c>
      <c r="AF1610" s="148"/>
      <c r="AG1610" s="149"/>
      <c r="AH1610" s="148"/>
      <c r="AI1610" s="148"/>
      <c r="AJ1610" s="149"/>
      <c r="AK1610" s="148" t="str">
        <f t="shared" si="75"/>
        <v>GFS</v>
      </c>
      <c r="AL1610" s="148" t="str">
        <f t="shared" si="76"/>
        <v>Non- ICB</v>
      </c>
      <c r="AM1610" s="196" t="str">
        <f t="shared" si="77"/>
        <v>GFS/Non- ICB</v>
      </c>
    </row>
    <row r="1611" spans="1:39" x14ac:dyDescent="0.25">
      <c r="A1611" s="195" t="str">
        <f>IF(ISERROR(MATCH(H1611,PriorMonth!H:H,0)),"New","Unresolved")</f>
        <v>New</v>
      </c>
      <c r="B1611" s="148">
        <v>1350</v>
      </c>
      <c r="C1611" s="149" t="s">
        <v>124</v>
      </c>
      <c r="D1611" s="148" t="s">
        <v>21</v>
      </c>
      <c r="E1611" s="148">
        <v>1340</v>
      </c>
      <c r="F1611" s="149" t="s">
        <v>146</v>
      </c>
      <c r="G1611" s="148" t="s">
        <v>21</v>
      </c>
      <c r="H1611" s="148">
        <v>13500230010602</v>
      </c>
      <c r="I1611" s="149" t="s">
        <v>58</v>
      </c>
      <c r="J1611" s="148" t="s">
        <v>511</v>
      </c>
      <c r="K1611" s="148">
        <v>42829</v>
      </c>
      <c r="L1611" s="149">
        <v>64</v>
      </c>
      <c r="M1611" s="148" t="s">
        <v>111</v>
      </c>
      <c r="N1611" s="148" t="s">
        <v>42</v>
      </c>
      <c r="O1611" s="149">
        <v>42892</v>
      </c>
      <c r="P1611" s="148" t="s">
        <v>1878</v>
      </c>
      <c r="Q1611" s="148">
        <v>1</v>
      </c>
      <c r="R1611" s="149" t="s">
        <v>33</v>
      </c>
      <c r="S1611" s="148">
        <v>8250</v>
      </c>
      <c r="T1611" s="148" t="s">
        <v>243</v>
      </c>
      <c r="U1611" s="149">
        <v>845.65</v>
      </c>
      <c r="V1611" s="148" t="s">
        <v>243</v>
      </c>
      <c r="W1611" s="148">
        <v>8249.994390413558</v>
      </c>
      <c r="X1611" s="149" t="s">
        <v>100</v>
      </c>
      <c r="Y1611" s="148" t="s">
        <v>107</v>
      </c>
      <c r="Z1611" s="148">
        <v>0.85</v>
      </c>
      <c r="AA1611" s="149">
        <v>1</v>
      </c>
      <c r="AB1611" s="148" t="s">
        <v>629</v>
      </c>
      <c r="AC1611" s="148" t="s">
        <v>415</v>
      </c>
      <c r="AD1611" s="149" t="s">
        <v>358</v>
      </c>
      <c r="AE1611" s="148" t="s">
        <v>349</v>
      </c>
      <c r="AF1611" s="148"/>
      <c r="AG1611" s="149"/>
      <c r="AH1611" s="148"/>
      <c r="AI1611" s="148"/>
      <c r="AJ1611" s="149"/>
      <c r="AK1611" s="148" t="str">
        <f t="shared" si="75"/>
        <v>GFS</v>
      </c>
      <c r="AL1611" s="148" t="str">
        <f t="shared" si="76"/>
        <v>Non- ICB</v>
      </c>
      <c r="AM1611" s="196" t="str">
        <f t="shared" si="77"/>
        <v>GFS/Non- ICB</v>
      </c>
    </row>
    <row r="1612" spans="1:39" x14ac:dyDescent="0.25">
      <c r="A1612" s="195" t="str">
        <f>IF(ISERROR(MATCH(H1612,PriorMonth!H:H,0)),"New","Unresolved")</f>
        <v>New</v>
      </c>
      <c r="B1612" s="148">
        <v>95</v>
      </c>
      <c r="C1612" s="149" t="s">
        <v>153</v>
      </c>
      <c r="D1612" s="148" t="s">
        <v>17</v>
      </c>
      <c r="E1612" s="148">
        <v>1340</v>
      </c>
      <c r="F1612" s="149" t="s">
        <v>146</v>
      </c>
      <c r="G1612" s="148" t="s">
        <v>21</v>
      </c>
      <c r="H1612" s="148">
        <v>950110011612</v>
      </c>
      <c r="I1612" s="149" t="s">
        <v>58</v>
      </c>
      <c r="J1612" s="148" t="s">
        <v>195</v>
      </c>
      <c r="K1612" s="148">
        <v>42825</v>
      </c>
      <c r="L1612" s="149">
        <v>68</v>
      </c>
      <c r="M1612" s="148" t="s">
        <v>111</v>
      </c>
      <c r="N1612" s="148" t="s">
        <v>42</v>
      </c>
      <c r="O1612" s="149">
        <v>42892</v>
      </c>
      <c r="P1612" s="148" t="s">
        <v>1878</v>
      </c>
      <c r="Q1612" s="148">
        <v>1</v>
      </c>
      <c r="R1612" s="149" t="s">
        <v>33</v>
      </c>
      <c r="S1612" s="148">
        <v>830.31</v>
      </c>
      <c r="T1612" s="148" t="s">
        <v>100</v>
      </c>
      <c r="U1612" s="149">
        <v>830.31</v>
      </c>
      <c r="V1612" s="148" t="s">
        <v>100</v>
      </c>
      <c r="W1612" s="148">
        <v>830.31</v>
      </c>
      <c r="X1612" s="149" t="s">
        <v>100</v>
      </c>
      <c r="Y1612" s="148" t="s">
        <v>114</v>
      </c>
      <c r="Z1612" s="148">
        <v>0.83</v>
      </c>
      <c r="AA1612" s="149">
        <v>1</v>
      </c>
      <c r="AB1612" s="148" t="s">
        <v>631</v>
      </c>
      <c r="AC1612" s="148" t="s">
        <v>415</v>
      </c>
      <c r="AD1612" s="149" t="s">
        <v>358</v>
      </c>
      <c r="AE1612" s="148" t="s">
        <v>349</v>
      </c>
      <c r="AF1612" s="148"/>
      <c r="AG1612" s="149"/>
      <c r="AH1612" s="148"/>
      <c r="AI1612" s="148"/>
      <c r="AJ1612" s="149"/>
      <c r="AK1612" s="148" t="str">
        <f t="shared" si="75"/>
        <v>GFS</v>
      </c>
      <c r="AL1612" s="148" t="str">
        <f t="shared" si="76"/>
        <v>Non- ICB</v>
      </c>
      <c r="AM1612" s="196" t="str">
        <f t="shared" si="77"/>
        <v>GFS/Non- ICB</v>
      </c>
    </row>
    <row r="1613" spans="1:39" x14ac:dyDescent="0.25">
      <c r="A1613" s="195" t="str">
        <f>IF(ISERROR(MATCH(H1613,PriorMonth!H:H,0)),"New","Unresolved")</f>
        <v>Unresolved</v>
      </c>
      <c r="B1613" s="148">
        <v>8520</v>
      </c>
      <c r="C1613" s="149" t="s">
        <v>842</v>
      </c>
      <c r="D1613" s="148" t="s">
        <v>19</v>
      </c>
      <c r="E1613" s="148">
        <v>199</v>
      </c>
      <c r="F1613" s="149" t="s">
        <v>137</v>
      </c>
      <c r="G1613" s="148" t="s">
        <v>22</v>
      </c>
      <c r="H1613" s="148" t="s">
        <v>1705</v>
      </c>
      <c r="I1613" s="149" t="s">
        <v>538</v>
      </c>
      <c r="J1613" s="148" t="s">
        <v>381</v>
      </c>
      <c r="K1613" s="148">
        <v>42768</v>
      </c>
      <c r="L1613" s="149">
        <v>125</v>
      </c>
      <c r="M1613" s="148" t="s">
        <v>118</v>
      </c>
      <c r="N1613" s="148" t="s">
        <v>41</v>
      </c>
      <c r="O1613" s="149">
        <v>42830</v>
      </c>
      <c r="P1613" s="148" t="s">
        <v>838</v>
      </c>
      <c r="Q1613" s="148">
        <v>63</v>
      </c>
      <c r="R1613" s="149" t="s">
        <v>35</v>
      </c>
      <c r="S1613" s="148">
        <v>59669</v>
      </c>
      <c r="T1613" s="148" t="s">
        <v>197</v>
      </c>
      <c r="U1613" s="149">
        <v>824.91</v>
      </c>
      <c r="V1613" s="148" t="s">
        <v>197</v>
      </c>
      <c r="W1613" s="148">
        <v>59668.855968983276</v>
      </c>
      <c r="X1613" s="149" t="s">
        <v>100</v>
      </c>
      <c r="Y1613" s="148" t="s">
        <v>114</v>
      </c>
      <c r="Z1613" s="148">
        <v>0.82</v>
      </c>
      <c r="AA1613" s="149">
        <v>1</v>
      </c>
      <c r="AB1613" s="148" t="s">
        <v>630</v>
      </c>
      <c r="AC1613" s="148" t="s">
        <v>484</v>
      </c>
      <c r="AD1613" s="149" t="s">
        <v>363</v>
      </c>
      <c r="AE1613" s="148" t="s">
        <v>350</v>
      </c>
      <c r="AF1613" s="148"/>
      <c r="AG1613" s="149"/>
      <c r="AH1613" s="148"/>
      <c r="AI1613" s="148"/>
      <c r="AJ1613" s="149"/>
      <c r="AK1613" s="148" t="str">
        <f t="shared" si="75"/>
        <v>Non-GFS</v>
      </c>
      <c r="AL1613" s="148" t="str">
        <f t="shared" si="76"/>
        <v>Non- ICB</v>
      </c>
      <c r="AM1613" s="196" t="str">
        <f t="shared" si="77"/>
        <v>Non-GFS/Non- ICB</v>
      </c>
    </row>
    <row r="1614" spans="1:39" x14ac:dyDescent="0.25">
      <c r="A1614" s="195" t="str">
        <f>IF(ISERROR(MATCH(H1614,PriorMonth!H:H,0)),"New","Unresolved")</f>
        <v>Unresolved</v>
      </c>
      <c r="B1614" s="148">
        <v>8520</v>
      </c>
      <c r="C1614" s="149" t="s">
        <v>842</v>
      </c>
      <c r="D1614" s="148" t="s">
        <v>19</v>
      </c>
      <c r="E1614" s="148">
        <v>199</v>
      </c>
      <c r="F1614" s="149" t="s">
        <v>137</v>
      </c>
      <c r="G1614" s="148" t="s">
        <v>22</v>
      </c>
      <c r="H1614" s="148">
        <v>85200410039877</v>
      </c>
      <c r="I1614" s="149" t="s">
        <v>54</v>
      </c>
      <c r="J1614" s="148" t="s">
        <v>575</v>
      </c>
      <c r="K1614" s="148">
        <v>42643</v>
      </c>
      <c r="L1614" s="149">
        <v>250</v>
      </c>
      <c r="M1614" s="148" t="s">
        <v>111</v>
      </c>
      <c r="N1614" s="148" t="s">
        <v>42</v>
      </c>
      <c r="O1614" s="149">
        <v>42709</v>
      </c>
      <c r="P1614" s="148" t="s">
        <v>651</v>
      </c>
      <c r="Q1614" s="148">
        <v>184</v>
      </c>
      <c r="R1614" s="149" t="s">
        <v>37</v>
      </c>
      <c r="S1614" s="148">
        <v>59400</v>
      </c>
      <c r="T1614" s="148" t="s">
        <v>197</v>
      </c>
      <c r="U1614" s="149">
        <v>821.19</v>
      </c>
      <c r="V1614" s="148" t="s">
        <v>197</v>
      </c>
      <c r="W1614" s="148">
        <v>59399.774318615826</v>
      </c>
      <c r="X1614" s="149" t="s">
        <v>100</v>
      </c>
      <c r="Y1614" s="148" t="s">
        <v>114</v>
      </c>
      <c r="Z1614" s="148">
        <v>0.82</v>
      </c>
      <c r="AA1614" s="149">
        <v>1</v>
      </c>
      <c r="AB1614" s="148" t="s">
        <v>630</v>
      </c>
      <c r="AC1614" s="148" t="s">
        <v>484</v>
      </c>
      <c r="AD1614" s="149" t="s">
        <v>396</v>
      </c>
      <c r="AE1614" s="148" t="s">
        <v>350</v>
      </c>
      <c r="AF1614" s="148"/>
      <c r="AG1614" s="149"/>
      <c r="AH1614" s="148"/>
      <c r="AI1614" s="148"/>
      <c r="AJ1614" s="149"/>
      <c r="AK1614" s="148" t="str">
        <f t="shared" si="75"/>
        <v>GFS</v>
      </c>
      <c r="AL1614" s="148" t="str">
        <f t="shared" si="76"/>
        <v>Non- ICB</v>
      </c>
      <c r="AM1614" s="196" t="str">
        <f t="shared" si="77"/>
        <v>GFS/Non- ICB</v>
      </c>
    </row>
    <row r="1615" spans="1:39" x14ac:dyDescent="0.25">
      <c r="A1615" s="195" t="str">
        <f>IF(ISERROR(MATCH(H1615,PriorMonth!H:H,0)),"New","Unresolved")</f>
        <v>Unresolved</v>
      </c>
      <c r="B1615" s="148">
        <v>8520</v>
      </c>
      <c r="C1615" s="149" t="s">
        <v>842</v>
      </c>
      <c r="D1615" s="148" t="s">
        <v>19</v>
      </c>
      <c r="E1615" s="148">
        <v>199</v>
      </c>
      <c r="F1615" s="149" t="s">
        <v>137</v>
      </c>
      <c r="G1615" s="148" t="s">
        <v>22</v>
      </c>
      <c r="H1615" s="148">
        <v>85200410039883</v>
      </c>
      <c r="I1615" s="149" t="s">
        <v>54</v>
      </c>
      <c r="J1615" s="148" t="s">
        <v>575</v>
      </c>
      <c r="K1615" s="148">
        <v>42643</v>
      </c>
      <c r="L1615" s="149">
        <v>250</v>
      </c>
      <c r="M1615" s="148" t="s">
        <v>111</v>
      </c>
      <c r="N1615" s="148" t="s">
        <v>42</v>
      </c>
      <c r="O1615" s="149">
        <v>42709</v>
      </c>
      <c r="P1615" s="148" t="s">
        <v>651</v>
      </c>
      <c r="Q1615" s="148">
        <v>184</v>
      </c>
      <c r="R1615" s="149" t="s">
        <v>37</v>
      </c>
      <c r="S1615" s="148">
        <v>59400</v>
      </c>
      <c r="T1615" s="148" t="s">
        <v>197</v>
      </c>
      <c r="U1615" s="149">
        <v>821.19</v>
      </c>
      <c r="V1615" s="148" t="s">
        <v>197</v>
      </c>
      <c r="W1615" s="148">
        <v>59399.774318615826</v>
      </c>
      <c r="X1615" s="149" t="s">
        <v>100</v>
      </c>
      <c r="Y1615" s="148" t="s">
        <v>114</v>
      </c>
      <c r="Z1615" s="148">
        <v>0.82</v>
      </c>
      <c r="AA1615" s="149">
        <v>1</v>
      </c>
      <c r="AB1615" s="148" t="s">
        <v>630</v>
      </c>
      <c r="AC1615" s="148" t="s">
        <v>484</v>
      </c>
      <c r="AD1615" s="149" t="s">
        <v>396</v>
      </c>
      <c r="AE1615" s="148" t="s">
        <v>350</v>
      </c>
      <c r="AF1615" s="148"/>
      <c r="AG1615" s="149"/>
      <c r="AH1615" s="148"/>
      <c r="AI1615" s="148"/>
      <c r="AJ1615" s="149"/>
      <c r="AK1615" s="148" t="str">
        <f t="shared" si="75"/>
        <v>GFS</v>
      </c>
      <c r="AL1615" s="148" t="str">
        <f t="shared" si="76"/>
        <v>Non- ICB</v>
      </c>
      <c r="AM1615" s="196" t="str">
        <f t="shared" si="77"/>
        <v>GFS/Non- ICB</v>
      </c>
    </row>
    <row r="1616" spans="1:39" x14ac:dyDescent="0.25">
      <c r="A1616" s="195" t="str">
        <f>IF(ISERROR(MATCH(H1616,PriorMonth!H:H,0)),"New","Unresolved")</f>
        <v>Unresolved</v>
      </c>
      <c r="B1616" s="148">
        <v>8520</v>
      </c>
      <c r="C1616" s="149" t="s">
        <v>842</v>
      </c>
      <c r="D1616" s="148" t="s">
        <v>19</v>
      </c>
      <c r="E1616" s="148">
        <v>199</v>
      </c>
      <c r="F1616" s="149" t="s">
        <v>137</v>
      </c>
      <c r="G1616" s="148" t="s">
        <v>22</v>
      </c>
      <c r="H1616" s="148">
        <v>85200710012708</v>
      </c>
      <c r="I1616" s="149" t="s">
        <v>277</v>
      </c>
      <c r="J1616" s="148" t="s">
        <v>562</v>
      </c>
      <c r="K1616" s="148">
        <v>42614</v>
      </c>
      <c r="L1616" s="149">
        <v>279</v>
      </c>
      <c r="M1616" s="148" t="s">
        <v>111</v>
      </c>
      <c r="N1616" s="148" t="s">
        <v>42</v>
      </c>
      <c r="O1616" s="149">
        <v>42681</v>
      </c>
      <c r="P1616" s="148" t="s">
        <v>651</v>
      </c>
      <c r="Q1616" s="148">
        <v>212</v>
      </c>
      <c r="R1616" s="149" t="s">
        <v>37</v>
      </c>
      <c r="S1616" s="148">
        <v>59200</v>
      </c>
      <c r="T1616" s="148" t="s">
        <v>197</v>
      </c>
      <c r="U1616" s="149">
        <v>818.43</v>
      </c>
      <c r="V1616" s="148" t="s">
        <v>197</v>
      </c>
      <c r="W1616" s="148">
        <v>59200.133094149642</v>
      </c>
      <c r="X1616" s="149" t="s">
        <v>100</v>
      </c>
      <c r="Y1616" s="148" t="s">
        <v>114</v>
      </c>
      <c r="Z1616" s="148">
        <v>0.82</v>
      </c>
      <c r="AA1616" s="149">
        <v>1</v>
      </c>
      <c r="AB1616" s="148" t="s">
        <v>630</v>
      </c>
      <c r="AC1616" s="148" t="s">
        <v>484</v>
      </c>
      <c r="AD1616" s="149" t="s">
        <v>396</v>
      </c>
      <c r="AE1616" s="148" t="s">
        <v>350</v>
      </c>
      <c r="AF1616" s="148"/>
      <c r="AG1616" s="149"/>
      <c r="AH1616" s="148"/>
      <c r="AI1616" s="148"/>
      <c r="AJ1616" s="149"/>
      <c r="AK1616" s="148" t="str">
        <f t="shared" si="75"/>
        <v>GFS</v>
      </c>
      <c r="AL1616" s="148" t="str">
        <f t="shared" si="76"/>
        <v>Non- ICB</v>
      </c>
      <c r="AM1616" s="196" t="str">
        <f t="shared" si="77"/>
        <v>GFS/Non- ICB</v>
      </c>
    </row>
    <row r="1617" spans="1:39" x14ac:dyDescent="0.25">
      <c r="A1617" s="195" t="str">
        <f>IF(ISERROR(MATCH(H1617,PriorMonth!H:H,0)),"New","Unresolved")</f>
        <v>New</v>
      </c>
      <c r="B1617" s="148">
        <v>8310</v>
      </c>
      <c r="C1617" s="149" t="s">
        <v>170</v>
      </c>
      <c r="D1617" s="148" t="s">
        <v>14</v>
      </c>
      <c r="E1617" s="148">
        <v>199</v>
      </c>
      <c r="F1617" s="149" t="s">
        <v>137</v>
      </c>
      <c r="G1617" s="148" t="s">
        <v>22</v>
      </c>
      <c r="H1617" s="148" t="s">
        <v>2921</v>
      </c>
      <c r="I1617" s="149" t="s">
        <v>57</v>
      </c>
      <c r="J1617" s="148" t="s">
        <v>133</v>
      </c>
      <c r="K1617" s="148">
        <v>42584</v>
      </c>
      <c r="L1617" s="149">
        <v>309</v>
      </c>
      <c r="M1617" s="148" t="s">
        <v>127</v>
      </c>
      <c r="N1617" s="148" t="s">
        <v>128</v>
      </c>
      <c r="O1617" s="149">
        <v>42892</v>
      </c>
      <c r="P1617" s="148" t="s">
        <v>1878</v>
      </c>
      <c r="Q1617" s="148">
        <v>1</v>
      </c>
      <c r="R1617" s="149" t="s">
        <v>33</v>
      </c>
      <c r="S1617" s="148">
        <v>3432.86</v>
      </c>
      <c r="T1617" s="148" t="s">
        <v>242</v>
      </c>
      <c r="U1617" s="149">
        <v>822.99</v>
      </c>
      <c r="V1617" s="148" t="s">
        <v>242</v>
      </c>
      <c r="W1617" s="148">
        <v>3432.8553695015248</v>
      </c>
      <c r="X1617" s="149" t="s">
        <v>100</v>
      </c>
      <c r="Y1617" s="148" t="s">
        <v>114</v>
      </c>
      <c r="Z1617" s="148">
        <v>0.82</v>
      </c>
      <c r="AA1617" s="149">
        <v>1</v>
      </c>
      <c r="AB1617" s="148" t="s">
        <v>629</v>
      </c>
      <c r="AC1617" s="148" t="s">
        <v>484</v>
      </c>
      <c r="AD1617" s="149" t="s">
        <v>2920</v>
      </c>
      <c r="AE1617" s="148" t="s">
        <v>349</v>
      </c>
      <c r="AF1617" s="148"/>
      <c r="AG1617" s="149"/>
      <c r="AH1617" s="148"/>
      <c r="AI1617" s="148"/>
      <c r="AJ1617" s="149"/>
      <c r="AK1617" s="148" t="str">
        <f t="shared" si="75"/>
        <v>GFS</v>
      </c>
      <c r="AL1617" s="148" t="str">
        <f t="shared" si="76"/>
        <v>Non- ICB</v>
      </c>
      <c r="AM1617" s="196" t="str">
        <f t="shared" si="77"/>
        <v>GFS/Non- ICB</v>
      </c>
    </row>
    <row r="1618" spans="1:39" x14ac:dyDescent="0.25">
      <c r="A1618" s="195" t="str">
        <f>IF(ISERROR(MATCH(H1618,PriorMonth!H:H,0)),"New","Unresolved")</f>
        <v>New</v>
      </c>
      <c r="B1618" s="148">
        <v>8310</v>
      </c>
      <c r="C1618" s="149" t="s">
        <v>170</v>
      </c>
      <c r="D1618" s="148" t="s">
        <v>14</v>
      </c>
      <c r="E1618" s="148">
        <v>413</v>
      </c>
      <c r="F1618" s="149" t="s">
        <v>136</v>
      </c>
      <c r="G1618" s="148" t="s">
        <v>13</v>
      </c>
      <c r="H1618" s="148" t="s">
        <v>2974</v>
      </c>
      <c r="I1618" s="149" t="s">
        <v>57</v>
      </c>
      <c r="J1618" s="148" t="s">
        <v>133</v>
      </c>
      <c r="K1618" s="148">
        <v>42829</v>
      </c>
      <c r="L1618" s="149">
        <v>64</v>
      </c>
      <c r="M1618" s="148" t="s">
        <v>161</v>
      </c>
      <c r="N1618" s="148" t="s">
        <v>128</v>
      </c>
      <c r="O1618" s="149">
        <v>42893</v>
      </c>
      <c r="P1618" s="148" t="s">
        <v>1878</v>
      </c>
      <c r="Q1618" s="148">
        <v>0</v>
      </c>
      <c r="R1618" s="149" t="s">
        <v>33</v>
      </c>
      <c r="S1618" s="148">
        <v>3411</v>
      </c>
      <c r="T1618" s="148" t="s">
        <v>242</v>
      </c>
      <c r="U1618" s="149">
        <v>817.75</v>
      </c>
      <c r="V1618" s="148" t="s">
        <v>242</v>
      </c>
      <c r="W1618" s="148">
        <v>3410.9982848028189</v>
      </c>
      <c r="X1618" s="149" t="s">
        <v>100</v>
      </c>
      <c r="Y1618" s="148" t="s">
        <v>114</v>
      </c>
      <c r="Z1618" s="148">
        <v>0.82</v>
      </c>
      <c r="AA1618" s="149">
        <v>1</v>
      </c>
      <c r="AB1618" s="148" t="s">
        <v>629</v>
      </c>
      <c r="AC1618" s="148" t="s">
        <v>428</v>
      </c>
      <c r="AD1618" s="149" t="s">
        <v>690</v>
      </c>
      <c r="AE1618" s="148" t="s">
        <v>349</v>
      </c>
      <c r="AF1618" s="148"/>
      <c r="AG1618" s="149"/>
      <c r="AH1618" s="148"/>
      <c r="AI1618" s="148"/>
      <c r="AJ1618" s="149"/>
      <c r="AK1618" s="148" t="str">
        <f t="shared" si="75"/>
        <v>GFS</v>
      </c>
      <c r="AL1618" s="148" t="str">
        <f t="shared" si="76"/>
        <v>Non- ICB</v>
      </c>
      <c r="AM1618" s="196" t="str">
        <f t="shared" si="77"/>
        <v>GFS/Non- ICB</v>
      </c>
    </row>
    <row r="1619" spans="1:39" x14ac:dyDescent="0.25">
      <c r="A1619" s="195" t="str">
        <f>IF(ISERROR(MATCH(H1619,PriorMonth!H:H,0)),"New","Unresolved")</f>
        <v>New</v>
      </c>
      <c r="B1619" s="148">
        <v>95</v>
      </c>
      <c r="C1619" s="149" t="s">
        <v>153</v>
      </c>
      <c r="D1619" s="148" t="s">
        <v>17</v>
      </c>
      <c r="E1619" s="148">
        <v>1340</v>
      </c>
      <c r="F1619" s="149" t="s">
        <v>146</v>
      </c>
      <c r="G1619" s="148" t="s">
        <v>21</v>
      </c>
      <c r="H1619" s="148">
        <v>950110010879</v>
      </c>
      <c r="I1619" s="149" t="s">
        <v>58</v>
      </c>
      <c r="J1619" s="148" t="s">
        <v>195</v>
      </c>
      <c r="K1619" s="148">
        <v>42821</v>
      </c>
      <c r="L1619" s="149">
        <v>72</v>
      </c>
      <c r="M1619" s="148" t="s">
        <v>111</v>
      </c>
      <c r="N1619" s="148" t="s">
        <v>42</v>
      </c>
      <c r="O1619" s="149">
        <v>42892</v>
      </c>
      <c r="P1619" s="148" t="s">
        <v>1878</v>
      </c>
      <c r="Q1619" s="148">
        <v>1</v>
      </c>
      <c r="R1619" s="149" t="s">
        <v>33</v>
      </c>
      <c r="S1619" s="148">
        <v>804</v>
      </c>
      <c r="T1619" s="148" t="s">
        <v>100</v>
      </c>
      <c r="U1619" s="149">
        <v>804</v>
      </c>
      <c r="V1619" s="148" t="s">
        <v>100</v>
      </c>
      <c r="W1619" s="148">
        <v>804</v>
      </c>
      <c r="X1619" s="149" t="s">
        <v>100</v>
      </c>
      <c r="Y1619" s="148" t="s">
        <v>114</v>
      </c>
      <c r="Z1619" s="148">
        <v>0.8</v>
      </c>
      <c r="AA1619" s="149">
        <v>1</v>
      </c>
      <c r="AB1619" s="148" t="s">
        <v>631</v>
      </c>
      <c r="AC1619" s="148" t="s">
        <v>415</v>
      </c>
      <c r="AD1619" s="149" t="s">
        <v>358</v>
      </c>
      <c r="AE1619" s="148" t="s">
        <v>349</v>
      </c>
      <c r="AF1619" s="148"/>
      <c r="AG1619" s="149"/>
      <c r="AH1619" s="148"/>
      <c r="AI1619" s="148"/>
      <c r="AJ1619" s="149"/>
      <c r="AK1619" s="148" t="str">
        <f t="shared" si="75"/>
        <v>GFS</v>
      </c>
      <c r="AL1619" s="148" t="str">
        <f t="shared" si="76"/>
        <v>Non- ICB</v>
      </c>
      <c r="AM1619" s="196" t="str">
        <f t="shared" si="77"/>
        <v>GFS/Non- ICB</v>
      </c>
    </row>
    <row r="1620" spans="1:39" x14ac:dyDescent="0.25">
      <c r="A1620" s="195" t="str">
        <f>IF(ISERROR(MATCH(H1620,PriorMonth!H:H,0)),"New","Unresolved")</f>
        <v>New</v>
      </c>
      <c r="B1620" s="148">
        <v>95</v>
      </c>
      <c r="C1620" s="149" t="s">
        <v>153</v>
      </c>
      <c r="D1620" s="148" t="s">
        <v>17</v>
      </c>
      <c r="E1620" s="148">
        <v>1750</v>
      </c>
      <c r="F1620" s="149" t="s">
        <v>159</v>
      </c>
      <c r="G1620" s="148" t="s">
        <v>18</v>
      </c>
      <c r="H1620" s="148">
        <v>950110011385</v>
      </c>
      <c r="I1620" s="149" t="s">
        <v>58</v>
      </c>
      <c r="J1620" s="148" t="s">
        <v>195</v>
      </c>
      <c r="K1620" s="148">
        <v>42821</v>
      </c>
      <c r="L1620" s="149">
        <v>72</v>
      </c>
      <c r="M1620" s="148" t="s">
        <v>118</v>
      </c>
      <c r="N1620" s="148" t="s">
        <v>41</v>
      </c>
      <c r="O1620" s="149">
        <v>42893</v>
      </c>
      <c r="P1620" s="148" t="s">
        <v>1878</v>
      </c>
      <c r="Q1620" s="148">
        <v>0</v>
      </c>
      <c r="R1620" s="149" t="s">
        <v>33</v>
      </c>
      <c r="S1620" s="148">
        <v>804</v>
      </c>
      <c r="T1620" s="148" t="s">
        <v>100</v>
      </c>
      <c r="U1620" s="149">
        <v>804</v>
      </c>
      <c r="V1620" s="148" t="s">
        <v>100</v>
      </c>
      <c r="W1620" s="148">
        <v>804</v>
      </c>
      <c r="X1620" s="149" t="s">
        <v>100</v>
      </c>
      <c r="Y1620" s="148" t="s">
        <v>114</v>
      </c>
      <c r="Z1620" s="148">
        <v>0.8</v>
      </c>
      <c r="AA1620" s="149">
        <v>1</v>
      </c>
      <c r="AB1620" s="148" t="s">
        <v>631</v>
      </c>
      <c r="AC1620" s="148" t="s">
        <v>949</v>
      </c>
      <c r="AD1620" s="149" t="s">
        <v>1457</v>
      </c>
      <c r="AE1620" s="148" t="s">
        <v>349</v>
      </c>
      <c r="AF1620" s="148"/>
      <c r="AG1620" s="149"/>
      <c r="AH1620" s="148"/>
      <c r="AI1620" s="148"/>
      <c r="AJ1620" s="149"/>
      <c r="AK1620" s="148" t="str">
        <f t="shared" si="75"/>
        <v>GFS</v>
      </c>
      <c r="AL1620" s="148" t="str">
        <f t="shared" si="76"/>
        <v>Non- ICB</v>
      </c>
      <c r="AM1620" s="196" t="str">
        <f t="shared" si="77"/>
        <v>GFS/Non- ICB</v>
      </c>
    </row>
    <row r="1621" spans="1:39" x14ac:dyDescent="0.25">
      <c r="A1621" s="195" t="str">
        <f>IF(ISERROR(MATCH(H1621,PriorMonth!H:H,0)),"New","Unresolved")</f>
        <v>Unresolved</v>
      </c>
      <c r="B1621" s="148">
        <v>8520</v>
      </c>
      <c r="C1621" s="149" t="s">
        <v>842</v>
      </c>
      <c r="D1621" s="148" t="s">
        <v>19</v>
      </c>
      <c r="E1621" s="148">
        <v>199</v>
      </c>
      <c r="F1621" s="149" t="s">
        <v>137</v>
      </c>
      <c r="G1621" s="148" t="s">
        <v>22</v>
      </c>
      <c r="H1621" s="148" t="s">
        <v>1717</v>
      </c>
      <c r="I1621" s="149" t="s">
        <v>54</v>
      </c>
      <c r="J1621" s="148" t="s">
        <v>381</v>
      </c>
      <c r="K1621" s="148">
        <v>42768</v>
      </c>
      <c r="L1621" s="149">
        <v>125</v>
      </c>
      <c r="M1621" s="148" t="s">
        <v>118</v>
      </c>
      <c r="N1621" s="148" t="s">
        <v>41</v>
      </c>
      <c r="O1621" s="149">
        <v>42830</v>
      </c>
      <c r="P1621" s="148" t="s">
        <v>838</v>
      </c>
      <c r="Q1621" s="148">
        <v>63</v>
      </c>
      <c r="R1621" s="149" t="s">
        <v>35</v>
      </c>
      <c r="S1621" s="148">
        <v>57193</v>
      </c>
      <c r="T1621" s="148" t="s">
        <v>197</v>
      </c>
      <c r="U1621" s="149">
        <v>790.68</v>
      </c>
      <c r="V1621" s="148" t="s">
        <v>197</v>
      </c>
      <c r="W1621" s="148">
        <v>57192.870782940801</v>
      </c>
      <c r="X1621" s="149" t="s">
        <v>100</v>
      </c>
      <c r="Y1621" s="148" t="s">
        <v>114</v>
      </c>
      <c r="Z1621" s="148">
        <v>0.79</v>
      </c>
      <c r="AA1621" s="149">
        <v>1</v>
      </c>
      <c r="AB1621" s="148" t="s">
        <v>630</v>
      </c>
      <c r="AC1621" s="148" t="s">
        <v>484</v>
      </c>
      <c r="AD1621" s="149" t="s">
        <v>363</v>
      </c>
      <c r="AE1621" s="148" t="s">
        <v>350</v>
      </c>
      <c r="AF1621" s="148"/>
      <c r="AG1621" s="149"/>
      <c r="AH1621" s="148"/>
      <c r="AI1621" s="148"/>
      <c r="AJ1621" s="149"/>
      <c r="AK1621" s="148" t="str">
        <f t="shared" si="75"/>
        <v>Non-GFS</v>
      </c>
      <c r="AL1621" s="148" t="str">
        <f t="shared" si="76"/>
        <v>Non- ICB</v>
      </c>
      <c r="AM1621" s="196" t="str">
        <f t="shared" si="77"/>
        <v>Non-GFS/Non- ICB</v>
      </c>
    </row>
    <row r="1622" spans="1:39" x14ac:dyDescent="0.25">
      <c r="A1622" s="195" t="str">
        <f>IF(ISERROR(MATCH(H1622,PriorMonth!H:H,0)),"New","Unresolved")</f>
        <v>New</v>
      </c>
      <c r="B1622" s="148">
        <v>95</v>
      </c>
      <c r="C1622" s="149" t="s">
        <v>153</v>
      </c>
      <c r="D1622" s="148" t="s">
        <v>17</v>
      </c>
      <c r="E1622" s="148">
        <v>1350</v>
      </c>
      <c r="F1622" s="149" t="s">
        <v>124</v>
      </c>
      <c r="G1622" s="148" t="s">
        <v>21</v>
      </c>
      <c r="H1622" s="148">
        <v>950110011745</v>
      </c>
      <c r="I1622" s="149" t="s">
        <v>58</v>
      </c>
      <c r="J1622" s="148" t="s">
        <v>195</v>
      </c>
      <c r="K1622" s="148">
        <v>42825</v>
      </c>
      <c r="L1622" s="149">
        <v>68</v>
      </c>
      <c r="M1622" s="148" t="s">
        <v>111</v>
      </c>
      <c r="N1622" s="148" t="s">
        <v>42</v>
      </c>
      <c r="O1622" s="149">
        <v>42892</v>
      </c>
      <c r="P1622" s="148" t="s">
        <v>1878</v>
      </c>
      <c r="Q1622" s="148">
        <v>1</v>
      </c>
      <c r="R1622" s="149" t="s">
        <v>33</v>
      </c>
      <c r="S1622" s="148">
        <v>782.29</v>
      </c>
      <c r="T1622" s="148" t="s">
        <v>100</v>
      </c>
      <c r="U1622" s="149">
        <v>782.29</v>
      </c>
      <c r="V1622" s="148" t="s">
        <v>100</v>
      </c>
      <c r="W1622" s="148">
        <v>782.29</v>
      </c>
      <c r="X1622" s="149" t="s">
        <v>100</v>
      </c>
      <c r="Y1622" s="148" t="s">
        <v>114</v>
      </c>
      <c r="Z1622" s="148">
        <v>0.78</v>
      </c>
      <c r="AA1622" s="149">
        <v>1</v>
      </c>
      <c r="AB1622" s="148" t="s">
        <v>631</v>
      </c>
      <c r="AC1622" s="148" t="s">
        <v>436</v>
      </c>
      <c r="AD1622" s="149" t="s">
        <v>358</v>
      </c>
      <c r="AE1622" s="148" t="s">
        <v>349</v>
      </c>
      <c r="AF1622" s="148"/>
      <c r="AG1622" s="149"/>
      <c r="AH1622" s="148"/>
      <c r="AI1622" s="148"/>
      <c r="AJ1622" s="149"/>
      <c r="AK1622" s="148" t="str">
        <f t="shared" si="75"/>
        <v>GFS</v>
      </c>
      <c r="AL1622" s="148" t="str">
        <f t="shared" si="76"/>
        <v>Non- ICB</v>
      </c>
      <c r="AM1622" s="196" t="str">
        <f t="shared" si="77"/>
        <v>GFS/Non- ICB</v>
      </c>
    </row>
    <row r="1623" spans="1:39" x14ac:dyDescent="0.25">
      <c r="A1623" s="195" t="str">
        <f>IF(ISERROR(MATCH(H1623,PriorMonth!H:H,0)),"New","Unresolved")</f>
        <v>Unresolved</v>
      </c>
      <c r="B1623" s="148">
        <v>8520</v>
      </c>
      <c r="C1623" s="149" t="s">
        <v>842</v>
      </c>
      <c r="D1623" s="148" t="s">
        <v>19</v>
      </c>
      <c r="E1623" s="148">
        <v>260</v>
      </c>
      <c r="F1623" s="149" t="s">
        <v>113</v>
      </c>
      <c r="G1623" s="148" t="s">
        <v>23</v>
      </c>
      <c r="H1623" s="148" t="s">
        <v>1583</v>
      </c>
      <c r="I1623" s="149" t="s">
        <v>54</v>
      </c>
      <c r="J1623" s="148" t="s">
        <v>381</v>
      </c>
      <c r="K1623" s="148">
        <v>42768</v>
      </c>
      <c r="L1623" s="149">
        <v>125</v>
      </c>
      <c r="M1623" s="148" t="s">
        <v>127</v>
      </c>
      <c r="N1623" s="148" t="s">
        <v>128</v>
      </c>
      <c r="O1623" s="149">
        <v>42831</v>
      </c>
      <c r="P1623" s="148" t="s">
        <v>838</v>
      </c>
      <c r="Q1623" s="148">
        <v>62</v>
      </c>
      <c r="R1623" s="149" t="s">
        <v>35</v>
      </c>
      <c r="S1623" s="148">
        <v>56120</v>
      </c>
      <c r="T1623" s="148" t="s">
        <v>197</v>
      </c>
      <c r="U1623" s="149">
        <v>775.85</v>
      </c>
      <c r="V1623" s="148" t="s">
        <v>197</v>
      </c>
      <c r="W1623" s="148">
        <v>56120.160870320004</v>
      </c>
      <c r="X1623" s="149" t="s">
        <v>100</v>
      </c>
      <c r="Y1623" s="148" t="s">
        <v>114</v>
      </c>
      <c r="Z1623" s="148">
        <v>0.78</v>
      </c>
      <c r="AA1623" s="149">
        <v>1</v>
      </c>
      <c r="AB1623" s="148" t="s">
        <v>630</v>
      </c>
      <c r="AC1623" s="148" t="s">
        <v>681</v>
      </c>
      <c r="AD1623" s="149" t="s">
        <v>354</v>
      </c>
      <c r="AE1623" s="148" t="s">
        <v>350</v>
      </c>
      <c r="AF1623" s="148"/>
      <c r="AG1623" s="149"/>
      <c r="AH1623" s="148"/>
      <c r="AI1623" s="148"/>
      <c r="AJ1623" s="149"/>
      <c r="AK1623" s="148" t="str">
        <f t="shared" si="75"/>
        <v>Non-GFS</v>
      </c>
      <c r="AL1623" s="148" t="str">
        <f t="shared" si="76"/>
        <v>Non- ICB</v>
      </c>
      <c r="AM1623" s="196" t="str">
        <f t="shared" si="77"/>
        <v>Non-GFS/Non- ICB</v>
      </c>
    </row>
    <row r="1624" spans="1:39" x14ac:dyDescent="0.25">
      <c r="A1624" s="195" t="str">
        <f>IF(ISERROR(MATCH(H1624,PriorMonth!H:H,0)),"New","Unresolved")</f>
        <v>New</v>
      </c>
      <c r="B1624" s="148">
        <v>95</v>
      </c>
      <c r="C1624" s="149" t="s">
        <v>153</v>
      </c>
      <c r="D1624" s="148" t="s">
        <v>17</v>
      </c>
      <c r="E1624" s="148">
        <v>1750</v>
      </c>
      <c r="F1624" s="149" t="s">
        <v>159</v>
      </c>
      <c r="G1624" s="148" t="s">
        <v>18</v>
      </c>
      <c r="H1624" s="148">
        <v>950110011640</v>
      </c>
      <c r="I1624" s="149" t="s">
        <v>58</v>
      </c>
      <c r="J1624" s="148" t="s">
        <v>195</v>
      </c>
      <c r="K1624" s="148">
        <v>42825</v>
      </c>
      <c r="L1624" s="149">
        <v>68</v>
      </c>
      <c r="M1624" s="148" t="s">
        <v>118</v>
      </c>
      <c r="N1624" s="148" t="s">
        <v>41</v>
      </c>
      <c r="O1624" s="149">
        <v>42893</v>
      </c>
      <c r="P1624" s="148" t="s">
        <v>1878</v>
      </c>
      <c r="Q1624" s="148">
        <v>0</v>
      </c>
      <c r="R1624" s="149" t="s">
        <v>33</v>
      </c>
      <c r="S1624" s="148">
        <v>769.42</v>
      </c>
      <c r="T1624" s="148" t="s">
        <v>100</v>
      </c>
      <c r="U1624" s="149">
        <v>769.42</v>
      </c>
      <c r="V1624" s="148" t="s">
        <v>100</v>
      </c>
      <c r="W1624" s="148">
        <v>769.42</v>
      </c>
      <c r="X1624" s="149" t="s">
        <v>100</v>
      </c>
      <c r="Y1624" s="148" t="s">
        <v>114</v>
      </c>
      <c r="Z1624" s="148">
        <v>0.77</v>
      </c>
      <c r="AA1624" s="149">
        <v>1</v>
      </c>
      <c r="AB1624" s="148" t="s">
        <v>631</v>
      </c>
      <c r="AC1624" s="148" t="s">
        <v>949</v>
      </c>
      <c r="AD1624" s="149" t="s">
        <v>1457</v>
      </c>
      <c r="AE1624" s="148" t="s">
        <v>349</v>
      </c>
      <c r="AF1624" s="148"/>
      <c r="AG1624" s="149"/>
      <c r="AH1624" s="148"/>
      <c r="AI1624" s="148"/>
      <c r="AJ1624" s="149"/>
      <c r="AK1624" s="148" t="str">
        <f t="shared" si="75"/>
        <v>GFS</v>
      </c>
      <c r="AL1624" s="148" t="str">
        <f t="shared" si="76"/>
        <v>Non- ICB</v>
      </c>
      <c r="AM1624" s="196" t="str">
        <f t="shared" si="77"/>
        <v>GFS/Non- ICB</v>
      </c>
    </row>
    <row r="1625" spans="1:39" x14ac:dyDescent="0.25">
      <c r="A1625" s="195" t="str">
        <f>IF(ISERROR(MATCH(H1625,PriorMonth!H:H,0)),"New","Unresolved")</f>
        <v>New</v>
      </c>
      <c r="B1625" s="148">
        <v>1350</v>
      </c>
      <c r="C1625" s="149" t="s">
        <v>124</v>
      </c>
      <c r="D1625" s="148" t="s">
        <v>21</v>
      </c>
      <c r="E1625" s="148">
        <v>1320</v>
      </c>
      <c r="F1625" s="149" t="s">
        <v>188</v>
      </c>
      <c r="G1625" s="148" t="s">
        <v>21</v>
      </c>
      <c r="H1625" s="148">
        <v>13500230010605</v>
      </c>
      <c r="I1625" s="149" t="s">
        <v>58</v>
      </c>
      <c r="J1625" s="148" t="s">
        <v>511</v>
      </c>
      <c r="K1625" s="148">
        <v>42829</v>
      </c>
      <c r="L1625" s="149">
        <v>64</v>
      </c>
      <c r="M1625" s="148" t="s">
        <v>111</v>
      </c>
      <c r="N1625" s="148" t="s">
        <v>42</v>
      </c>
      <c r="O1625" s="149">
        <v>42891</v>
      </c>
      <c r="P1625" s="148" t="s">
        <v>1878</v>
      </c>
      <c r="Q1625" s="148">
        <v>2</v>
      </c>
      <c r="R1625" s="149" t="s">
        <v>33</v>
      </c>
      <c r="S1625" s="148">
        <v>7500</v>
      </c>
      <c r="T1625" s="148" t="s">
        <v>243</v>
      </c>
      <c r="U1625" s="149">
        <v>768.77</v>
      </c>
      <c r="V1625" s="148" t="s">
        <v>243</v>
      </c>
      <c r="W1625" s="148">
        <v>7499.9682936418503</v>
      </c>
      <c r="X1625" s="149" t="s">
        <v>100</v>
      </c>
      <c r="Y1625" s="148" t="s">
        <v>107</v>
      </c>
      <c r="Z1625" s="148">
        <v>0.77</v>
      </c>
      <c r="AA1625" s="149">
        <v>1</v>
      </c>
      <c r="AB1625" s="148" t="s">
        <v>629</v>
      </c>
      <c r="AC1625" s="148" t="s">
        <v>440</v>
      </c>
      <c r="AD1625" s="149" t="s">
        <v>368</v>
      </c>
      <c r="AE1625" s="148" t="s">
        <v>349</v>
      </c>
      <c r="AF1625" s="148"/>
      <c r="AG1625" s="149"/>
      <c r="AH1625" s="148"/>
      <c r="AI1625" s="148"/>
      <c r="AJ1625" s="149"/>
      <c r="AK1625" s="148" t="str">
        <f t="shared" si="75"/>
        <v>GFS</v>
      </c>
      <c r="AL1625" s="148" t="str">
        <f t="shared" si="76"/>
        <v>Non- ICB</v>
      </c>
      <c r="AM1625" s="196" t="str">
        <f t="shared" si="77"/>
        <v>GFS/Non- ICB</v>
      </c>
    </row>
    <row r="1626" spans="1:39" x14ac:dyDescent="0.25">
      <c r="A1626" s="195" t="str">
        <f>IF(ISERROR(MATCH(H1626,PriorMonth!H:H,0)),"New","Unresolved")</f>
        <v>New</v>
      </c>
      <c r="B1626" s="148">
        <v>8520</v>
      </c>
      <c r="C1626" s="149" t="s">
        <v>842</v>
      </c>
      <c r="D1626" s="148" t="s">
        <v>19</v>
      </c>
      <c r="E1626" s="148">
        <v>693</v>
      </c>
      <c r="F1626" s="149" t="s">
        <v>177</v>
      </c>
      <c r="G1626" s="148" t="s">
        <v>16</v>
      </c>
      <c r="H1626" s="148">
        <v>85200730002709</v>
      </c>
      <c r="I1626" s="149" t="s">
        <v>60</v>
      </c>
      <c r="J1626" s="148" t="s">
        <v>483</v>
      </c>
      <c r="K1626" s="148">
        <v>42828</v>
      </c>
      <c r="L1626" s="149">
        <v>65</v>
      </c>
      <c r="M1626" s="148" t="s">
        <v>127</v>
      </c>
      <c r="N1626" s="148" t="s">
        <v>128</v>
      </c>
      <c r="O1626" s="149">
        <v>42893</v>
      </c>
      <c r="P1626" s="148" t="s">
        <v>1878</v>
      </c>
      <c r="Q1626" s="148">
        <v>0</v>
      </c>
      <c r="R1626" s="149" t="s">
        <v>33</v>
      </c>
      <c r="S1626" s="148">
        <v>55266</v>
      </c>
      <c r="T1626" s="148" t="s">
        <v>197</v>
      </c>
      <c r="U1626" s="149">
        <v>764.04</v>
      </c>
      <c r="V1626" s="148" t="s">
        <v>197</v>
      </c>
      <c r="W1626" s="148">
        <v>55265.898964180313</v>
      </c>
      <c r="X1626" s="149" t="s">
        <v>100</v>
      </c>
      <c r="Y1626" s="148" t="s">
        <v>114</v>
      </c>
      <c r="Z1626" s="148">
        <v>0.76</v>
      </c>
      <c r="AA1626" s="149">
        <v>1</v>
      </c>
      <c r="AB1626" s="148" t="s">
        <v>630</v>
      </c>
      <c r="AC1626" s="148" t="s">
        <v>431</v>
      </c>
      <c r="AD1626" s="149" t="s">
        <v>2820</v>
      </c>
      <c r="AE1626" s="148" t="s">
        <v>350</v>
      </c>
      <c r="AF1626" s="148"/>
      <c r="AG1626" s="149"/>
      <c r="AH1626" s="148"/>
      <c r="AI1626" s="148"/>
      <c r="AJ1626" s="149"/>
      <c r="AK1626" s="148" t="str">
        <f t="shared" si="75"/>
        <v>GFS</v>
      </c>
      <c r="AL1626" s="148" t="str">
        <f t="shared" si="76"/>
        <v>Non- ICB</v>
      </c>
      <c r="AM1626" s="196" t="str">
        <f t="shared" si="77"/>
        <v>GFS/Non- ICB</v>
      </c>
    </row>
    <row r="1627" spans="1:39" x14ac:dyDescent="0.25">
      <c r="A1627" s="195" t="str">
        <f>IF(ISERROR(MATCH(H1627,PriorMonth!H:H,0)),"New","Unresolved")</f>
        <v>New</v>
      </c>
      <c r="B1627" s="148">
        <v>95</v>
      </c>
      <c r="C1627" s="149" t="s">
        <v>153</v>
      </c>
      <c r="D1627" s="148" t="s">
        <v>17</v>
      </c>
      <c r="E1627" s="148">
        <v>1750</v>
      </c>
      <c r="F1627" s="149" t="s">
        <v>159</v>
      </c>
      <c r="G1627" s="148" t="s">
        <v>18</v>
      </c>
      <c r="H1627" s="148">
        <v>950110011714</v>
      </c>
      <c r="I1627" s="149" t="s">
        <v>58</v>
      </c>
      <c r="J1627" s="148" t="s">
        <v>195</v>
      </c>
      <c r="K1627" s="148">
        <v>42825</v>
      </c>
      <c r="L1627" s="149">
        <v>68</v>
      </c>
      <c r="M1627" s="148" t="s">
        <v>118</v>
      </c>
      <c r="N1627" s="148" t="s">
        <v>41</v>
      </c>
      <c r="O1627" s="149">
        <v>42893</v>
      </c>
      <c r="P1627" s="148" t="s">
        <v>1878</v>
      </c>
      <c r="Q1627" s="148">
        <v>0</v>
      </c>
      <c r="R1627" s="149" t="s">
        <v>33</v>
      </c>
      <c r="S1627" s="148">
        <v>753.94</v>
      </c>
      <c r="T1627" s="148" t="s">
        <v>100</v>
      </c>
      <c r="U1627" s="149">
        <v>753.94</v>
      </c>
      <c r="V1627" s="148" t="s">
        <v>100</v>
      </c>
      <c r="W1627" s="148">
        <v>753.94</v>
      </c>
      <c r="X1627" s="149" t="s">
        <v>100</v>
      </c>
      <c r="Y1627" s="148" t="s">
        <v>114</v>
      </c>
      <c r="Z1627" s="148">
        <v>0.75</v>
      </c>
      <c r="AA1627" s="149">
        <v>1</v>
      </c>
      <c r="AB1627" s="148" t="s">
        <v>631</v>
      </c>
      <c r="AC1627" s="148" t="s">
        <v>949</v>
      </c>
      <c r="AD1627" s="149" t="s">
        <v>1457</v>
      </c>
      <c r="AE1627" s="148" t="s">
        <v>349</v>
      </c>
      <c r="AF1627" s="148"/>
      <c r="AG1627" s="149"/>
      <c r="AH1627" s="148"/>
      <c r="AI1627" s="148"/>
      <c r="AJ1627" s="149"/>
      <c r="AK1627" s="148" t="str">
        <f t="shared" si="75"/>
        <v>GFS</v>
      </c>
      <c r="AL1627" s="148" t="str">
        <f t="shared" si="76"/>
        <v>Non- ICB</v>
      </c>
      <c r="AM1627" s="196" t="str">
        <f t="shared" si="77"/>
        <v>GFS/Non- ICB</v>
      </c>
    </row>
    <row r="1628" spans="1:39" x14ac:dyDescent="0.25">
      <c r="A1628" s="195" t="str">
        <f>IF(ISERROR(MATCH(H1628,PriorMonth!H:H,0)),"New","Unresolved")</f>
        <v>Unresolved</v>
      </c>
      <c r="B1628" s="148">
        <v>8520</v>
      </c>
      <c r="C1628" s="149" t="s">
        <v>842</v>
      </c>
      <c r="D1628" s="148" t="s">
        <v>19</v>
      </c>
      <c r="E1628" s="148">
        <v>1750</v>
      </c>
      <c r="F1628" s="149" t="s">
        <v>159</v>
      </c>
      <c r="G1628" s="148" t="s">
        <v>18</v>
      </c>
      <c r="H1628" s="148">
        <v>85200330013770</v>
      </c>
      <c r="I1628" s="149" t="s">
        <v>60</v>
      </c>
      <c r="J1628" s="148" t="s">
        <v>319</v>
      </c>
      <c r="K1628" s="148">
        <v>42704</v>
      </c>
      <c r="L1628" s="149">
        <v>189</v>
      </c>
      <c r="M1628" s="148" t="s">
        <v>122</v>
      </c>
      <c r="N1628" s="148" t="s">
        <v>41</v>
      </c>
      <c r="O1628" s="149">
        <v>42775</v>
      </c>
      <c r="P1628" s="148" t="s">
        <v>838</v>
      </c>
      <c r="Q1628" s="148">
        <v>118</v>
      </c>
      <c r="R1628" s="149" t="s">
        <v>36</v>
      </c>
      <c r="S1628" s="148">
        <v>54526</v>
      </c>
      <c r="T1628" s="148" t="s">
        <v>197</v>
      </c>
      <c r="U1628" s="149">
        <v>753.81</v>
      </c>
      <c r="V1628" s="148" t="s">
        <v>197</v>
      </c>
      <c r="W1628" s="148">
        <v>54525.924425669808</v>
      </c>
      <c r="X1628" s="149" t="s">
        <v>100</v>
      </c>
      <c r="Y1628" s="148" t="s">
        <v>114</v>
      </c>
      <c r="Z1628" s="148">
        <v>0.75</v>
      </c>
      <c r="AA1628" s="149">
        <v>1</v>
      </c>
      <c r="AB1628" s="148" t="s">
        <v>630</v>
      </c>
      <c r="AC1628" s="148" t="s">
        <v>453</v>
      </c>
      <c r="AD1628" s="149" t="s">
        <v>1548</v>
      </c>
      <c r="AE1628" s="148" t="s">
        <v>350</v>
      </c>
      <c r="AF1628" s="148"/>
      <c r="AG1628" s="149"/>
      <c r="AH1628" s="148"/>
      <c r="AI1628" s="148"/>
      <c r="AJ1628" s="149"/>
      <c r="AK1628" s="148" t="str">
        <f t="shared" si="75"/>
        <v>GFS</v>
      </c>
      <c r="AL1628" s="148" t="str">
        <f t="shared" si="76"/>
        <v>Non- ICB</v>
      </c>
      <c r="AM1628" s="196" t="str">
        <f t="shared" si="77"/>
        <v>GFS/Non- ICB</v>
      </c>
    </row>
    <row r="1629" spans="1:39" x14ac:dyDescent="0.25">
      <c r="A1629" s="195" t="str">
        <f>IF(ISERROR(MATCH(H1629,PriorMonth!H:H,0)),"New","Unresolved")</f>
        <v>Unresolved</v>
      </c>
      <c r="B1629" s="148">
        <v>8520</v>
      </c>
      <c r="C1629" s="149" t="s">
        <v>842</v>
      </c>
      <c r="D1629" s="148" t="s">
        <v>19</v>
      </c>
      <c r="E1629" s="148">
        <v>199</v>
      </c>
      <c r="F1629" s="149" t="s">
        <v>137</v>
      </c>
      <c r="G1629" s="148" t="s">
        <v>22</v>
      </c>
      <c r="H1629" s="148">
        <v>85200410040762</v>
      </c>
      <c r="I1629" s="149" t="s">
        <v>54</v>
      </c>
      <c r="J1629" s="148" t="s">
        <v>575</v>
      </c>
      <c r="K1629" s="148">
        <v>42676</v>
      </c>
      <c r="L1629" s="149">
        <v>217</v>
      </c>
      <c r="M1629" s="148" t="s">
        <v>111</v>
      </c>
      <c r="N1629" s="148" t="s">
        <v>42</v>
      </c>
      <c r="O1629" s="149">
        <v>42733</v>
      </c>
      <c r="P1629" s="148" t="s">
        <v>651</v>
      </c>
      <c r="Q1629" s="148">
        <v>160</v>
      </c>
      <c r="R1629" s="149" t="s">
        <v>39</v>
      </c>
      <c r="S1629" s="148">
        <v>54000</v>
      </c>
      <c r="T1629" s="148" t="s">
        <v>197</v>
      </c>
      <c r="U1629" s="149">
        <v>746.54</v>
      </c>
      <c r="V1629" s="148" t="s">
        <v>197</v>
      </c>
      <c r="W1629" s="148">
        <v>54000.057867021584</v>
      </c>
      <c r="X1629" s="149" t="s">
        <v>100</v>
      </c>
      <c r="Y1629" s="148" t="s">
        <v>114</v>
      </c>
      <c r="Z1629" s="148">
        <v>0.75</v>
      </c>
      <c r="AA1629" s="149">
        <v>1</v>
      </c>
      <c r="AB1629" s="148" t="s">
        <v>630</v>
      </c>
      <c r="AC1629" s="148" t="s">
        <v>484</v>
      </c>
      <c r="AD1629" s="149" t="s">
        <v>396</v>
      </c>
      <c r="AE1629" s="148" t="s">
        <v>350</v>
      </c>
      <c r="AF1629" s="148"/>
      <c r="AG1629" s="149"/>
      <c r="AH1629" s="148"/>
      <c r="AI1629" s="148"/>
      <c r="AJ1629" s="149"/>
      <c r="AK1629" s="148" t="str">
        <f t="shared" si="75"/>
        <v>GFS</v>
      </c>
      <c r="AL1629" s="148" t="str">
        <f t="shared" si="76"/>
        <v>Non- ICB</v>
      </c>
      <c r="AM1629" s="196" t="str">
        <f t="shared" si="77"/>
        <v>GFS/Non- ICB</v>
      </c>
    </row>
    <row r="1630" spans="1:39" x14ac:dyDescent="0.25">
      <c r="A1630" s="195" t="str">
        <f>IF(ISERROR(MATCH(H1630,PriorMonth!H:H,0)),"New","Unresolved")</f>
        <v>New</v>
      </c>
      <c r="B1630" s="148">
        <v>8310</v>
      </c>
      <c r="C1630" s="149" t="s">
        <v>170</v>
      </c>
      <c r="D1630" s="148" t="s">
        <v>14</v>
      </c>
      <c r="E1630" s="148">
        <v>199</v>
      </c>
      <c r="F1630" s="149" t="s">
        <v>137</v>
      </c>
      <c r="G1630" s="148" t="s">
        <v>22</v>
      </c>
      <c r="H1630" s="148" t="s">
        <v>2922</v>
      </c>
      <c r="I1630" s="149" t="s">
        <v>57</v>
      </c>
      <c r="J1630" s="148" t="s">
        <v>133</v>
      </c>
      <c r="K1630" s="148">
        <v>42584</v>
      </c>
      <c r="L1630" s="149">
        <v>309</v>
      </c>
      <c r="M1630" s="148" t="s">
        <v>127</v>
      </c>
      <c r="N1630" s="148" t="s">
        <v>128</v>
      </c>
      <c r="O1630" s="149">
        <v>42892</v>
      </c>
      <c r="P1630" s="148" t="s">
        <v>1878</v>
      </c>
      <c r="Q1630" s="148">
        <v>1</v>
      </c>
      <c r="R1630" s="149" t="s">
        <v>33</v>
      </c>
      <c r="S1630" s="148">
        <v>3114.5</v>
      </c>
      <c r="T1630" s="148" t="s">
        <v>242</v>
      </c>
      <c r="U1630" s="149">
        <v>746.67</v>
      </c>
      <c r="V1630" s="148" t="s">
        <v>242</v>
      </c>
      <c r="W1630" s="148">
        <v>3114.5094335844947</v>
      </c>
      <c r="X1630" s="149" t="s">
        <v>100</v>
      </c>
      <c r="Y1630" s="148" t="s">
        <v>114</v>
      </c>
      <c r="Z1630" s="148">
        <v>0.75</v>
      </c>
      <c r="AA1630" s="149">
        <v>1</v>
      </c>
      <c r="AB1630" s="148" t="s">
        <v>629</v>
      </c>
      <c r="AC1630" s="148" t="s">
        <v>484</v>
      </c>
      <c r="AD1630" s="149" t="s">
        <v>2920</v>
      </c>
      <c r="AE1630" s="148" t="s">
        <v>349</v>
      </c>
      <c r="AF1630" s="148"/>
      <c r="AG1630" s="149"/>
      <c r="AH1630" s="148"/>
      <c r="AI1630" s="148"/>
      <c r="AJ1630" s="149"/>
      <c r="AK1630" s="148" t="str">
        <f t="shared" si="75"/>
        <v>GFS</v>
      </c>
      <c r="AL1630" s="148" t="str">
        <f t="shared" si="76"/>
        <v>Non- ICB</v>
      </c>
      <c r="AM1630" s="196" t="str">
        <f t="shared" si="77"/>
        <v>GFS/Non- ICB</v>
      </c>
    </row>
    <row r="1631" spans="1:39" x14ac:dyDescent="0.25">
      <c r="A1631" s="195" t="str">
        <f>IF(ISERROR(MATCH(H1631,PriorMonth!H:H,0)),"New","Unresolved")</f>
        <v>Unresolved</v>
      </c>
      <c r="B1631" s="148">
        <v>8520</v>
      </c>
      <c r="C1631" s="149" t="s">
        <v>842</v>
      </c>
      <c r="D1631" s="148" t="s">
        <v>19</v>
      </c>
      <c r="E1631" s="148">
        <v>8110</v>
      </c>
      <c r="F1631" s="149" t="s">
        <v>116</v>
      </c>
      <c r="G1631" s="148" t="s">
        <v>15</v>
      </c>
      <c r="H1631" s="148">
        <v>85200630003360</v>
      </c>
      <c r="I1631" s="149" t="s">
        <v>60</v>
      </c>
      <c r="J1631" s="148" t="s">
        <v>483</v>
      </c>
      <c r="K1631" s="148">
        <v>42704</v>
      </c>
      <c r="L1631" s="149">
        <v>189</v>
      </c>
      <c r="M1631" s="148" t="s">
        <v>118</v>
      </c>
      <c r="N1631" s="148" t="s">
        <v>41</v>
      </c>
      <c r="O1631" s="149">
        <v>42709</v>
      </c>
      <c r="P1631" s="148" t="s">
        <v>651</v>
      </c>
      <c r="Q1631" s="148">
        <v>184</v>
      </c>
      <c r="R1631" s="149" t="s">
        <v>37</v>
      </c>
      <c r="S1631" s="148">
        <v>52766</v>
      </c>
      <c r="T1631" s="148" t="s">
        <v>197</v>
      </c>
      <c r="U1631" s="149">
        <v>729.48</v>
      </c>
      <c r="V1631" s="148" t="s">
        <v>197</v>
      </c>
      <c r="W1631" s="148">
        <v>52766.043631734276</v>
      </c>
      <c r="X1631" s="149" t="s">
        <v>100</v>
      </c>
      <c r="Y1631" s="148" t="s">
        <v>114</v>
      </c>
      <c r="Z1631" s="148">
        <v>0.73</v>
      </c>
      <c r="AA1631" s="149">
        <v>1</v>
      </c>
      <c r="AB1631" s="148" t="s">
        <v>630</v>
      </c>
      <c r="AC1631" s="148" t="s">
        <v>447</v>
      </c>
      <c r="AD1631" s="149" t="s">
        <v>761</v>
      </c>
      <c r="AE1631" s="148" t="s">
        <v>350</v>
      </c>
      <c r="AF1631" s="148"/>
      <c r="AG1631" s="149"/>
      <c r="AH1631" s="148"/>
      <c r="AI1631" s="148"/>
      <c r="AJ1631" s="149"/>
      <c r="AK1631" s="148" t="str">
        <f t="shared" si="75"/>
        <v>GFS</v>
      </c>
      <c r="AL1631" s="148" t="str">
        <f t="shared" si="76"/>
        <v>Non- ICB</v>
      </c>
      <c r="AM1631" s="196" t="str">
        <f t="shared" si="77"/>
        <v>GFS/Non- ICB</v>
      </c>
    </row>
    <row r="1632" spans="1:39" x14ac:dyDescent="0.25">
      <c r="A1632" s="195" t="str">
        <f>IF(ISERROR(MATCH(H1632,PriorMonth!H:H,0)),"New","Unresolved")</f>
        <v>New</v>
      </c>
      <c r="B1632" s="148">
        <v>95</v>
      </c>
      <c r="C1632" s="149" t="s">
        <v>153</v>
      </c>
      <c r="D1632" s="148" t="s">
        <v>17</v>
      </c>
      <c r="E1632" s="148">
        <v>413</v>
      </c>
      <c r="F1632" s="149" t="s">
        <v>136</v>
      </c>
      <c r="G1632" s="148" t="s">
        <v>13</v>
      </c>
      <c r="H1632" s="148">
        <v>950110011709</v>
      </c>
      <c r="I1632" s="149" t="s">
        <v>58</v>
      </c>
      <c r="J1632" s="148" t="s">
        <v>195</v>
      </c>
      <c r="K1632" s="148">
        <v>42825</v>
      </c>
      <c r="L1632" s="149">
        <v>68</v>
      </c>
      <c r="M1632" s="148" t="s">
        <v>161</v>
      </c>
      <c r="N1632" s="148" t="s">
        <v>128</v>
      </c>
      <c r="O1632" s="149">
        <v>42893</v>
      </c>
      <c r="P1632" s="148" t="s">
        <v>1878</v>
      </c>
      <c r="Q1632" s="148">
        <v>0</v>
      </c>
      <c r="R1632" s="149" t="s">
        <v>33</v>
      </c>
      <c r="S1632" s="148">
        <v>695.26</v>
      </c>
      <c r="T1632" s="148" t="s">
        <v>100</v>
      </c>
      <c r="U1632" s="149">
        <v>695.26</v>
      </c>
      <c r="V1632" s="148" t="s">
        <v>100</v>
      </c>
      <c r="W1632" s="148">
        <v>695.26</v>
      </c>
      <c r="X1632" s="149" t="s">
        <v>100</v>
      </c>
      <c r="Y1632" s="148" t="s">
        <v>114</v>
      </c>
      <c r="Z1632" s="148">
        <v>0.7</v>
      </c>
      <c r="AA1632" s="149">
        <v>1</v>
      </c>
      <c r="AB1632" s="148" t="s">
        <v>631</v>
      </c>
      <c r="AC1632" s="148" t="s">
        <v>428</v>
      </c>
      <c r="AD1632" s="149" t="s">
        <v>690</v>
      </c>
      <c r="AE1632" s="148" t="s">
        <v>349</v>
      </c>
      <c r="AF1632" s="148"/>
      <c r="AG1632" s="149"/>
      <c r="AH1632" s="148"/>
      <c r="AI1632" s="148"/>
      <c r="AJ1632" s="149"/>
      <c r="AK1632" s="148" t="str">
        <f t="shared" si="75"/>
        <v>GFS</v>
      </c>
      <c r="AL1632" s="148" t="str">
        <f t="shared" si="76"/>
        <v>Non- ICB</v>
      </c>
      <c r="AM1632" s="196" t="str">
        <f t="shared" si="77"/>
        <v>GFS/Non- ICB</v>
      </c>
    </row>
    <row r="1633" spans="1:39" x14ac:dyDescent="0.25">
      <c r="A1633" s="195" t="str">
        <f>IF(ISERROR(MATCH(H1633,PriorMonth!H:H,0)),"New","Unresolved")</f>
        <v>New</v>
      </c>
      <c r="B1633" s="148">
        <v>95</v>
      </c>
      <c r="C1633" s="149" t="s">
        <v>153</v>
      </c>
      <c r="D1633" s="148" t="s">
        <v>17</v>
      </c>
      <c r="E1633" s="148">
        <v>8243</v>
      </c>
      <c r="F1633" s="149" t="s">
        <v>120</v>
      </c>
      <c r="G1633" s="148" t="s">
        <v>14</v>
      </c>
      <c r="H1633" s="148">
        <v>950110011705</v>
      </c>
      <c r="I1633" s="149" t="s">
        <v>58</v>
      </c>
      <c r="J1633" s="148" t="s">
        <v>195</v>
      </c>
      <c r="K1633" s="148">
        <v>42825</v>
      </c>
      <c r="L1633" s="149">
        <v>68</v>
      </c>
      <c r="M1633" s="148" t="s">
        <v>118</v>
      </c>
      <c r="N1633" s="148" t="s">
        <v>41</v>
      </c>
      <c r="O1633" s="149">
        <v>42893</v>
      </c>
      <c r="P1633" s="148" t="s">
        <v>1878</v>
      </c>
      <c r="Q1633" s="148">
        <v>0</v>
      </c>
      <c r="R1633" s="149" t="s">
        <v>33</v>
      </c>
      <c r="S1633" s="148">
        <v>701.55</v>
      </c>
      <c r="T1633" s="148" t="s">
        <v>100</v>
      </c>
      <c r="U1633" s="149">
        <v>701.55</v>
      </c>
      <c r="V1633" s="148" t="s">
        <v>100</v>
      </c>
      <c r="W1633" s="148">
        <v>701.55</v>
      </c>
      <c r="X1633" s="149" t="s">
        <v>100</v>
      </c>
      <c r="Y1633" s="148" t="s">
        <v>114</v>
      </c>
      <c r="Z1633" s="148">
        <v>0.7</v>
      </c>
      <c r="AA1633" s="149">
        <v>1</v>
      </c>
      <c r="AB1633" s="148" t="s">
        <v>631</v>
      </c>
      <c r="AC1633" s="148" t="s">
        <v>426</v>
      </c>
      <c r="AD1633" s="149" t="s">
        <v>2739</v>
      </c>
      <c r="AE1633" s="148" t="s">
        <v>349</v>
      </c>
      <c r="AF1633" s="148"/>
      <c r="AG1633" s="149"/>
      <c r="AH1633" s="148"/>
      <c r="AI1633" s="148"/>
      <c r="AJ1633" s="149"/>
      <c r="AK1633" s="148" t="str">
        <f t="shared" si="75"/>
        <v>GFS</v>
      </c>
      <c r="AL1633" s="148" t="str">
        <f t="shared" si="76"/>
        <v>Non- ICB</v>
      </c>
      <c r="AM1633" s="196" t="str">
        <f t="shared" si="77"/>
        <v>GFS/Non- ICB</v>
      </c>
    </row>
    <row r="1634" spans="1:39" x14ac:dyDescent="0.25">
      <c r="A1634" s="195" t="str">
        <f>IF(ISERROR(MATCH(H1634,PriorMonth!H:H,0)),"New","Unresolved")</f>
        <v>Unresolved</v>
      </c>
      <c r="B1634" s="148">
        <v>8520</v>
      </c>
      <c r="C1634" s="149" t="s">
        <v>842</v>
      </c>
      <c r="D1634" s="148" t="s">
        <v>19</v>
      </c>
      <c r="E1634" s="148">
        <v>199</v>
      </c>
      <c r="F1634" s="149" t="s">
        <v>137</v>
      </c>
      <c r="G1634" s="148" t="s">
        <v>22</v>
      </c>
      <c r="H1634" s="148" t="s">
        <v>1774</v>
      </c>
      <c r="I1634" s="149" t="s">
        <v>538</v>
      </c>
      <c r="J1634" s="148" t="s">
        <v>381</v>
      </c>
      <c r="K1634" s="148">
        <v>42768</v>
      </c>
      <c r="L1634" s="149">
        <v>125</v>
      </c>
      <c r="M1634" s="148" t="s">
        <v>118</v>
      </c>
      <c r="N1634" s="148" t="s">
        <v>41</v>
      </c>
      <c r="O1634" s="149">
        <v>42830</v>
      </c>
      <c r="P1634" s="148" t="s">
        <v>838</v>
      </c>
      <c r="Q1634" s="148">
        <v>63</v>
      </c>
      <c r="R1634" s="149" t="s">
        <v>35</v>
      </c>
      <c r="S1634" s="148">
        <v>6750</v>
      </c>
      <c r="T1634" s="148" t="s">
        <v>243</v>
      </c>
      <c r="U1634" s="149">
        <v>691.9</v>
      </c>
      <c r="V1634" s="148" t="s">
        <v>197</v>
      </c>
      <c r="W1634" s="148">
        <v>50047.740292807124</v>
      </c>
      <c r="X1634" s="149" t="s">
        <v>100</v>
      </c>
      <c r="Y1634" s="148" t="s">
        <v>114</v>
      </c>
      <c r="Z1634" s="148">
        <v>0.69</v>
      </c>
      <c r="AA1634" s="149">
        <v>1</v>
      </c>
      <c r="AB1634" s="148" t="s">
        <v>630</v>
      </c>
      <c r="AC1634" s="148" t="s">
        <v>484</v>
      </c>
      <c r="AD1634" s="149" t="s">
        <v>363</v>
      </c>
      <c r="AE1634" s="148" t="s">
        <v>349</v>
      </c>
      <c r="AF1634" s="148"/>
      <c r="AG1634" s="149"/>
      <c r="AH1634" s="148"/>
      <c r="AI1634" s="148"/>
      <c r="AJ1634" s="149"/>
      <c r="AK1634" s="148" t="str">
        <f t="shared" si="75"/>
        <v>Non-GFS</v>
      </c>
      <c r="AL1634" s="148" t="str">
        <f t="shared" si="76"/>
        <v>Non- ICB</v>
      </c>
      <c r="AM1634" s="196" t="str">
        <f t="shared" si="77"/>
        <v>Non-GFS/Non- ICB</v>
      </c>
    </row>
    <row r="1635" spans="1:39" x14ac:dyDescent="0.25">
      <c r="A1635" s="195" t="str">
        <f>IF(ISERROR(MATCH(H1635,PriorMonth!H:H,0)),"New","Unresolved")</f>
        <v>New</v>
      </c>
      <c r="B1635" s="148">
        <v>95</v>
      </c>
      <c r="C1635" s="149" t="s">
        <v>153</v>
      </c>
      <c r="D1635" s="148" t="s">
        <v>17</v>
      </c>
      <c r="E1635" s="148">
        <v>1350</v>
      </c>
      <c r="F1635" s="149" t="s">
        <v>124</v>
      </c>
      <c r="G1635" s="148" t="s">
        <v>21</v>
      </c>
      <c r="H1635" s="148">
        <v>950110011435</v>
      </c>
      <c r="I1635" s="149" t="s">
        <v>58</v>
      </c>
      <c r="J1635" s="148" t="s">
        <v>195</v>
      </c>
      <c r="K1635" s="148">
        <v>42822</v>
      </c>
      <c r="L1635" s="149">
        <v>71</v>
      </c>
      <c r="M1635" s="148" t="s">
        <v>111</v>
      </c>
      <c r="N1635" s="148" t="s">
        <v>42</v>
      </c>
      <c r="O1635" s="149">
        <v>42892</v>
      </c>
      <c r="P1635" s="148" t="s">
        <v>1878</v>
      </c>
      <c r="Q1635" s="148">
        <v>1</v>
      </c>
      <c r="R1635" s="149" t="s">
        <v>33</v>
      </c>
      <c r="S1635" s="148">
        <v>678</v>
      </c>
      <c r="T1635" s="148" t="s">
        <v>100</v>
      </c>
      <c r="U1635" s="149">
        <v>678</v>
      </c>
      <c r="V1635" s="148" t="s">
        <v>100</v>
      </c>
      <c r="W1635" s="148">
        <v>678</v>
      </c>
      <c r="X1635" s="149" t="s">
        <v>100</v>
      </c>
      <c r="Y1635" s="148" t="s">
        <v>114</v>
      </c>
      <c r="Z1635" s="148">
        <v>0.68</v>
      </c>
      <c r="AA1635" s="149">
        <v>1</v>
      </c>
      <c r="AB1635" s="148" t="s">
        <v>631</v>
      </c>
      <c r="AC1635" s="148" t="s">
        <v>436</v>
      </c>
      <c r="AD1635" s="149" t="s">
        <v>358</v>
      </c>
      <c r="AE1635" s="148" t="s">
        <v>349</v>
      </c>
      <c r="AF1635" s="148"/>
      <c r="AG1635" s="149"/>
      <c r="AH1635" s="148"/>
      <c r="AI1635" s="148"/>
      <c r="AJ1635" s="149"/>
      <c r="AK1635" s="148" t="str">
        <f t="shared" si="75"/>
        <v>GFS</v>
      </c>
      <c r="AL1635" s="148" t="str">
        <f t="shared" si="76"/>
        <v>Non- ICB</v>
      </c>
      <c r="AM1635" s="196" t="str">
        <f t="shared" si="77"/>
        <v>GFS/Non- ICB</v>
      </c>
    </row>
    <row r="1636" spans="1:39" x14ac:dyDescent="0.25">
      <c r="A1636" s="195" t="str">
        <f>IF(ISERROR(MATCH(H1636,PriorMonth!H:H,0)),"New","Unresolved")</f>
        <v>Unresolved</v>
      </c>
      <c r="B1636" s="148">
        <v>8520</v>
      </c>
      <c r="C1636" s="149" t="s">
        <v>842</v>
      </c>
      <c r="D1636" s="148" t="s">
        <v>19</v>
      </c>
      <c r="E1636" s="148">
        <v>199</v>
      </c>
      <c r="F1636" s="149" t="s">
        <v>137</v>
      </c>
      <c r="G1636" s="148" t="s">
        <v>22</v>
      </c>
      <c r="H1636" s="148">
        <v>85200310085284</v>
      </c>
      <c r="I1636" s="149" t="s">
        <v>54</v>
      </c>
      <c r="J1636" s="148" t="s">
        <v>548</v>
      </c>
      <c r="K1636" s="148">
        <v>42676</v>
      </c>
      <c r="L1636" s="149">
        <v>217</v>
      </c>
      <c r="M1636" s="148" t="s">
        <v>111</v>
      </c>
      <c r="N1636" s="148" t="s">
        <v>42</v>
      </c>
      <c r="O1636" s="149">
        <v>42733</v>
      </c>
      <c r="P1636" s="148" t="s">
        <v>651</v>
      </c>
      <c r="Q1636" s="148">
        <v>160</v>
      </c>
      <c r="R1636" s="149" t="s">
        <v>39</v>
      </c>
      <c r="S1636" s="148">
        <v>49326.33</v>
      </c>
      <c r="T1636" s="148" t="s">
        <v>197</v>
      </c>
      <c r="U1636" s="149">
        <v>681.93</v>
      </c>
      <c r="V1636" s="148" t="s">
        <v>197</v>
      </c>
      <c r="W1636" s="148">
        <v>49326.572536311556</v>
      </c>
      <c r="X1636" s="149" t="s">
        <v>100</v>
      </c>
      <c r="Y1636" s="148" t="s">
        <v>114</v>
      </c>
      <c r="Z1636" s="148">
        <v>0.68</v>
      </c>
      <c r="AA1636" s="149">
        <v>1</v>
      </c>
      <c r="AB1636" s="148" t="s">
        <v>630</v>
      </c>
      <c r="AC1636" s="148" t="s">
        <v>484</v>
      </c>
      <c r="AD1636" s="149" t="s">
        <v>811</v>
      </c>
      <c r="AE1636" s="148" t="s">
        <v>350</v>
      </c>
      <c r="AF1636" s="148"/>
      <c r="AG1636" s="149"/>
      <c r="AH1636" s="148"/>
      <c r="AI1636" s="148"/>
      <c r="AJ1636" s="149"/>
      <c r="AK1636" s="148" t="str">
        <f t="shared" si="75"/>
        <v>GFS</v>
      </c>
      <c r="AL1636" s="148" t="str">
        <f t="shared" si="76"/>
        <v>Non- ICB</v>
      </c>
      <c r="AM1636" s="196" t="str">
        <f t="shared" si="77"/>
        <v>GFS/Non- ICB</v>
      </c>
    </row>
    <row r="1637" spans="1:39" x14ac:dyDescent="0.25">
      <c r="A1637" s="195" t="str">
        <f>IF(ISERROR(MATCH(H1637,PriorMonth!H:H,0)),"New","Unresolved")</f>
        <v>Unresolved</v>
      </c>
      <c r="B1637" s="148">
        <v>8520</v>
      </c>
      <c r="C1637" s="149" t="s">
        <v>842</v>
      </c>
      <c r="D1637" s="148" t="s">
        <v>19</v>
      </c>
      <c r="E1637" s="148">
        <v>3011</v>
      </c>
      <c r="F1637" s="149" t="s">
        <v>164</v>
      </c>
      <c r="G1637" s="148" t="s">
        <v>22</v>
      </c>
      <c r="H1637" s="148" t="s">
        <v>958</v>
      </c>
      <c r="I1637" s="149" t="s">
        <v>59</v>
      </c>
      <c r="J1637" s="148" t="s">
        <v>271</v>
      </c>
      <c r="K1637" s="148">
        <v>42769</v>
      </c>
      <c r="L1637" s="149">
        <v>124</v>
      </c>
      <c r="M1637" s="148" t="s">
        <v>122</v>
      </c>
      <c r="N1637" s="148" t="s">
        <v>41</v>
      </c>
      <c r="O1637" s="149">
        <v>42776</v>
      </c>
      <c r="P1637" s="148" t="s">
        <v>838</v>
      </c>
      <c r="Q1637" s="148">
        <v>117</v>
      </c>
      <c r="R1637" s="149" t="s">
        <v>36</v>
      </c>
      <c r="S1637" s="148">
        <v>49517</v>
      </c>
      <c r="T1637" s="148" t="s">
        <v>197</v>
      </c>
      <c r="U1637" s="149">
        <v>684.56</v>
      </c>
      <c r="V1637" s="148" t="s">
        <v>197</v>
      </c>
      <c r="W1637" s="148">
        <v>49516.810369770261</v>
      </c>
      <c r="X1637" s="149" t="s">
        <v>100</v>
      </c>
      <c r="Y1637" s="148" t="s">
        <v>114</v>
      </c>
      <c r="Z1637" s="148">
        <v>0.68</v>
      </c>
      <c r="AA1637" s="149">
        <v>1</v>
      </c>
      <c r="AB1637" s="148" t="s">
        <v>630</v>
      </c>
      <c r="AC1637" s="148" t="s">
        <v>635</v>
      </c>
      <c r="AD1637" s="149" t="s">
        <v>821</v>
      </c>
      <c r="AE1637" s="148" t="s">
        <v>350</v>
      </c>
      <c r="AF1637" s="148"/>
      <c r="AG1637" s="149"/>
      <c r="AH1637" s="148"/>
      <c r="AI1637" s="148"/>
      <c r="AJ1637" s="149"/>
      <c r="AK1637" s="148" t="str">
        <f t="shared" si="75"/>
        <v>Non-GFS</v>
      </c>
      <c r="AL1637" s="148" t="str">
        <f t="shared" si="76"/>
        <v>Non- ICB</v>
      </c>
      <c r="AM1637" s="196" t="str">
        <f t="shared" si="77"/>
        <v>Non-GFS/Non- ICB</v>
      </c>
    </row>
    <row r="1638" spans="1:39" x14ac:dyDescent="0.25">
      <c r="A1638" s="195" t="str">
        <f>IF(ISERROR(MATCH(H1638,PriorMonth!H:H,0)),"New","Unresolved")</f>
        <v>New</v>
      </c>
      <c r="B1638" s="148">
        <v>8310</v>
      </c>
      <c r="C1638" s="149" t="s">
        <v>170</v>
      </c>
      <c r="D1638" s="148" t="s">
        <v>14</v>
      </c>
      <c r="E1638" s="148">
        <v>413</v>
      </c>
      <c r="F1638" s="149" t="s">
        <v>136</v>
      </c>
      <c r="G1638" s="148" t="s">
        <v>13</v>
      </c>
      <c r="H1638" s="148" t="s">
        <v>2989</v>
      </c>
      <c r="I1638" s="149" t="s">
        <v>57</v>
      </c>
      <c r="J1638" s="148" t="s">
        <v>133</v>
      </c>
      <c r="K1638" s="148">
        <v>42829</v>
      </c>
      <c r="L1638" s="149">
        <v>64</v>
      </c>
      <c r="M1638" s="148" t="s">
        <v>161</v>
      </c>
      <c r="N1638" s="148" t="s">
        <v>128</v>
      </c>
      <c r="O1638" s="149">
        <v>42893</v>
      </c>
      <c r="P1638" s="148" t="s">
        <v>1878</v>
      </c>
      <c r="Q1638" s="148">
        <v>0</v>
      </c>
      <c r="R1638" s="149" t="s">
        <v>33</v>
      </c>
      <c r="S1638" s="148">
        <v>2840.99</v>
      </c>
      <c r="T1638" s="148" t="s">
        <v>242</v>
      </c>
      <c r="U1638" s="149">
        <v>681.1</v>
      </c>
      <c r="V1638" s="148" t="s">
        <v>242</v>
      </c>
      <c r="W1638" s="148">
        <v>2841.0038908947722</v>
      </c>
      <c r="X1638" s="149" t="s">
        <v>100</v>
      </c>
      <c r="Y1638" s="148" t="s">
        <v>114</v>
      </c>
      <c r="Z1638" s="148">
        <v>0.68</v>
      </c>
      <c r="AA1638" s="149">
        <v>1</v>
      </c>
      <c r="AB1638" s="148" t="s">
        <v>629</v>
      </c>
      <c r="AC1638" s="148" t="s">
        <v>428</v>
      </c>
      <c r="AD1638" s="149" t="s">
        <v>690</v>
      </c>
      <c r="AE1638" s="148" t="s">
        <v>349</v>
      </c>
      <c r="AF1638" s="148"/>
      <c r="AG1638" s="149"/>
      <c r="AH1638" s="148"/>
      <c r="AI1638" s="148"/>
      <c r="AJ1638" s="149"/>
      <c r="AK1638" s="148" t="str">
        <f t="shared" si="75"/>
        <v>GFS</v>
      </c>
      <c r="AL1638" s="148" t="str">
        <f t="shared" si="76"/>
        <v>Non- ICB</v>
      </c>
      <c r="AM1638" s="196" t="str">
        <f t="shared" si="77"/>
        <v>GFS/Non- ICB</v>
      </c>
    </row>
    <row r="1639" spans="1:39" x14ac:dyDescent="0.25">
      <c r="A1639" s="195" t="str">
        <f>IF(ISERROR(MATCH(H1639,PriorMonth!H:H,0)),"New","Unresolved")</f>
        <v>Unresolved</v>
      </c>
      <c r="B1639" s="148">
        <v>8520</v>
      </c>
      <c r="C1639" s="149" t="s">
        <v>842</v>
      </c>
      <c r="D1639" s="148" t="s">
        <v>19</v>
      </c>
      <c r="E1639" s="148">
        <v>8420</v>
      </c>
      <c r="F1639" s="149" t="s">
        <v>234</v>
      </c>
      <c r="G1639" s="148" t="s">
        <v>19</v>
      </c>
      <c r="H1639" s="148">
        <v>85200910002065</v>
      </c>
      <c r="I1639" s="149" t="s">
        <v>537</v>
      </c>
      <c r="J1639" s="148" t="s">
        <v>311</v>
      </c>
      <c r="K1639" s="148">
        <v>42583</v>
      </c>
      <c r="L1639" s="149">
        <v>310</v>
      </c>
      <c r="M1639" s="148" t="s">
        <v>105</v>
      </c>
      <c r="N1639" s="148" t="s">
        <v>41</v>
      </c>
      <c r="O1639" s="149">
        <v>42618</v>
      </c>
      <c r="P1639" s="148" t="s">
        <v>406</v>
      </c>
      <c r="Q1639" s="148">
        <v>275</v>
      </c>
      <c r="R1639" s="149" t="s">
        <v>37</v>
      </c>
      <c r="S1639" s="148">
        <v>48600</v>
      </c>
      <c r="T1639" s="148" t="s">
        <v>197</v>
      </c>
      <c r="U1639" s="149">
        <v>671.89</v>
      </c>
      <c r="V1639" s="148" t="s">
        <v>197</v>
      </c>
      <c r="W1639" s="148">
        <v>48600.341415427349</v>
      </c>
      <c r="X1639" s="149" t="s">
        <v>100</v>
      </c>
      <c r="Y1639" s="148" t="s">
        <v>107</v>
      </c>
      <c r="Z1639" s="148">
        <v>0.67</v>
      </c>
      <c r="AA1639" s="149">
        <v>1</v>
      </c>
      <c r="AB1639" s="148" t="s">
        <v>630</v>
      </c>
      <c r="AC1639" s="148" t="s">
        <v>503</v>
      </c>
      <c r="AD1639" s="149" t="s">
        <v>574</v>
      </c>
      <c r="AE1639" s="148" t="s">
        <v>350</v>
      </c>
      <c r="AF1639" s="148"/>
      <c r="AG1639" s="149"/>
      <c r="AH1639" s="148"/>
      <c r="AI1639" s="148"/>
      <c r="AJ1639" s="149"/>
      <c r="AK1639" s="148" t="str">
        <f t="shared" si="75"/>
        <v>GFS</v>
      </c>
      <c r="AL1639" s="148" t="str">
        <f t="shared" si="76"/>
        <v>Non- ICB</v>
      </c>
      <c r="AM1639" s="196" t="str">
        <f t="shared" si="77"/>
        <v>GFS/Non- ICB</v>
      </c>
    </row>
    <row r="1640" spans="1:39" x14ac:dyDescent="0.25">
      <c r="A1640" s="195" t="str">
        <f>IF(ISERROR(MATCH(H1640,PriorMonth!H:H,0)),"New","Unresolved")</f>
        <v>New</v>
      </c>
      <c r="B1640" s="148">
        <v>8310</v>
      </c>
      <c r="C1640" s="149" t="s">
        <v>170</v>
      </c>
      <c r="D1640" s="148" t="s">
        <v>14</v>
      </c>
      <c r="E1640" s="148">
        <v>413</v>
      </c>
      <c r="F1640" s="149" t="s">
        <v>136</v>
      </c>
      <c r="G1640" s="148" t="s">
        <v>13</v>
      </c>
      <c r="H1640" s="148" t="s">
        <v>2972</v>
      </c>
      <c r="I1640" s="149" t="s">
        <v>277</v>
      </c>
      <c r="J1640" s="148" t="s">
        <v>241</v>
      </c>
      <c r="K1640" s="148">
        <v>42829</v>
      </c>
      <c r="L1640" s="149">
        <v>64</v>
      </c>
      <c r="M1640" s="148" t="s">
        <v>161</v>
      </c>
      <c r="N1640" s="148" t="s">
        <v>128</v>
      </c>
      <c r="O1640" s="149">
        <v>42893</v>
      </c>
      <c r="P1640" s="148" t="s">
        <v>1878</v>
      </c>
      <c r="Q1640" s="148">
        <v>0</v>
      </c>
      <c r="R1640" s="149" t="s">
        <v>33</v>
      </c>
      <c r="S1640" s="148">
        <v>2814</v>
      </c>
      <c r="T1640" s="148" t="s">
        <v>242</v>
      </c>
      <c r="U1640" s="149">
        <v>674.63</v>
      </c>
      <c r="V1640" s="148" t="s">
        <v>242</v>
      </c>
      <c r="W1640" s="148">
        <v>2814.0162309709881</v>
      </c>
      <c r="X1640" s="149" t="s">
        <v>100</v>
      </c>
      <c r="Y1640" s="148" t="s">
        <v>114</v>
      </c>
      <c r="Z1640" s="148">
        <v>0.67</v>
      </c>
      <c r="AA1640" s="149">
        <v>1</v>
      </c>
      <c r="AB1640" s="148" t="s">
        <v>629</v>
      </c>
      <c r="AC1640" s="148" t="s">
        <v>428</v>
      </c>
      <c r="AD1640" s="149" t="s">
        <v>690</v>
      </c>
      <c r="AE1640" s="148" t="s">
        <v>349</v>
      </c>
      <c r="AF1640" s="148"/>
      <c r="AG1640" s="149"/>
      <c r="AH1640" s="148"/>
      <c r="AI1640" s="148"/>
      <c r="AJ1640" s="149"/>
      <c r="AK1640" s="148" t="str">
        <f t="shared" si="75"/>
        <v>GFS</v>
      </c>
      <c r="AL1640" s="148" t="str">
        <f t="shared" si="76"/>
        <v>Non- ICB</v>
      </c>
      <c r="AM1640" s="196" t="str">
        <f t="shared" si="77"/>
        <v>GFS/Non- ICB</v>
      </c>
    </row>
    <row r="1641" spans="1:39" x14ac:dyDescent="0.25">
      <c r="A1641" s="195" t="str">
        <f>IF(ISERROR(MATCH(H1641,PriorMonth!H:H,0)),"New","Unresolved")</f>
        <v>Unresolved</v>
      </c>
      <c r="B1641" s="148">
        <v>8520</v>
      </c>
      <c r="C1641" s="149" t="s">
        <v>842</v>
      </c>
      <c r="D1641" s="148" t="s">
        <v>19</v>
      </c>
      <c r="E1641" s="148">
        <v>199</v>
      </c>
      <c r="F1641" s="149" t="s">
        <v>137</v>
      </c>
      <c r="G1641" s="148" t="s">
        <v>22</v>
      </c>
      <c r="H1641" s="148" t="s">
        <v>1772</v>
      </c>
      <c r="I1641" s="149" t="s">
        <v>54</v>
      </c>
      <c r="J1641" s="148" t="s">
        <v>381</v>
      </c>
      <c r="K1641" s="148">
        <v>42768</v>
      </c>
      <c r="L1641" s="149">
        <v>125</v>
      </c>
      <c r="M1641" s="148" t="s">
        <v>118</v>
      </c>
      <c r="N1641" s="148" t="s">
        <v>41</v>
      </c>
      <c r="O1641" s="149">
        <v>42830</v>
      </c>
      <c r="P1641" s="148" t="s">
        <v>838</v>
      </c>
      <c r="Q1641" s="148">
        <v>63</v>
      </c>
      <c r="R1641" s="149" t="s">
        <v>35</v>
      </c>
      <c r="S1641" s="148">
        <v>6550</v>
      </c>
      <c r="T1641" s="148" t="s">
        <v>243</v>
      </c>
      <c r="U1641" s="149">
        <v>671.4</v>
      </c>
      <c r="V1641" s="148" t="s">
        <v>197</v>
      </c>
      <c r="W1641" s="148">
        <v>48564.897864706902</v>
      </c>
      <c r="X1641" s="149" t="s">
        <v>100</v>
      </c>
      <c r="Y1641" s="148" t="s">
        <v>114</v>
      </c>
      <c r="Z1641" s="148">
        <v>0.67</v>
      </c>
      <c r="AA1641" s="149">
        <v>1</v>
      </c>
      <c r="AB1641" s="148" t="s">
        <v>630</v>
      </c>
      <c r="AC1641" s="148" t="s">
        <v>484</v>
      </c>
      <c r="AD1641" s="149" t="s">
        <v>363</v>
      </c>
      <c r="AE1641" s="148" t="s">
        <v>349</v>
      </c>
      <c r="AF1641" s="148"/>
      <c r="AG1641" s="149"/>
      <c r="AH1641" s="148"/>
      <c r="AI1641" s="148"/>
      <c r="AJ1641" s="149"/>
      <c r="AK1641" s="148" t="str">
        <f t="shared" si="75"/>
        <v>Non-GFS</v>
      </c>
      <c r="AL1641" s="148" t="str">
        <f t="shared" si="76"/>
        <v>Non- ICB</v>
      </c>
      <c r="AM1641" s="196" t="str">
        <f t="shared" si="77"/>
        <v>Non-GFS/Non- ICB</v>
      </c>
    </row>
    <row r="1642" spans="1:39" x14ac:dyDescent="0.25">
      <c r="A1642" s="195" t="str">
        <f>IF(ISERROR(MATCH(H1642,PriorMonth!H:H,0)),"New","Unresolved")</f>
        <v>New</v>
      </c>
      <c r="B1642" s="148">
        <v>8243</v>
      </c>
      <c r="C1642" s="149" t="s">
        <v>120</v>
      </c>
      <c r="D1642" s="148" t="s">
        <v>14</v>
      </c>
      <c r="E1642" s="148">
        <v>635</v>
      </c>
      <c r="F1642" s="149" t="s">
        <v>142</v>
      </c>
      <c r="G1642" s="148" t="s">
        <v>16</v>
      </c>
      <c r="H1642" s="148">
        <v>82430169003605</v>
      </c>
      <c r="I1642" s="149" t="s">
        <v>55</v>
      </c>
      <c r="J1642" s="148" t="s">
        <v>2644</v>
      </c>
      <c r="K1642" s="148">
        <v>42829</v>
      </c>
      <c r="L1642" s="149">
        <v>64</v>
      </c>
      <c r="M1642" s="148" t="s">
        <v>111</v>
      </c>
      <c r="N1642" s="148" t="s">
        <v>42</v>
      </c>
      <c r="O1642" s="149">
        <v>42892</v>
      </c>
      <c r="P1642" s="148" t="s">
        <v>1878</v>
      </c>
      <c r="Q1642" s="148">
        <v>1</v>
      </c>
      <c r="R1642" s="149" t="s">
        <v>33</v>
      </c>
      <c r="S1642" s="148">
        <v>659.8</v>
      </c>
      <c r="T1642" s="148" t="s">
        <v>100</v>
      </c>
      <c r="U1642" s="149">
        <v>659.8</v>
      </c>
      <c r="V1642" s="148" t="s">
        <v>100</v>
      </c>
      <c r="W1642" s="148">
        <v>659.8</v>
      </c>
      <c r="X1642" s="149" t="s">
        <v>100</v>
      </c>
      <c r="Y1642" s="148" t="s">
        <v>114</v>
      </c>
      <c r="Z1642" s="148">
        <v>0.66</v>
      </c>
      <c r="AA1642" s="149">
        <v>1</v>
      </c>
      <c r="AB1642" s="148" t="s">
        <v>631</v>
      </c>
      <c r="AC1642" s="148" t="s">
        <v>429</v>
      </c>
      <c r="AD1642" s="149" t="s">
        <v>2716</v>
      </c>
      <c r="AE1642" s="148" t="s">
        <v>349</v>
      </c>
      <c r="AF1642" s="148"/>
      <c r="AG1642" s="149"/>
      <c r="AH1642" s="148"/>
      <c r="AI1642" s="148"/>
      <c r="AJ1642" s="149"/>
      <c r="AK1642" s="148" t="str">
        <f t="shared" si="75"/>
        <v>GFS</v>
      </c>
      <c r="AL1642" s="148" t="str">
        <f t="shared" si="76"/>
        <v>Non- ICB</v>
      </c>
      <c r="AM1642" s="196" t="str">
        <f t="shared" si="77"/>
        <v>GFS/Non- ICB</v>
      </c>
    </row>
    <row r="1643" spans="1:39" x14ac:dyDescent="0.25">
      <c r="A1643" s="195" t="str">
        <f>IF(ISERROR(MATCH(H1643,PriorMonth!H:H,0)),"New","Unresolved")</f>
        <v>Unresolved</v>
      </c>
      <c r="B1643" s="148">
        <v>8520</v>
      </c>
      <c r="C1643" s="149" t="s">
        <v>842</v>
      </c>
      <c r="D1643" s="148" t="s">
        <v>19</v>
      </c>
      <c r="E1643" s="148">
        <v>199</v>
      </c>
      <c r="F1643" s="149" t="s">
        <v>137</v>
      </c>
      <c r="G1643" s="148" t="s">
        <v>22</v>
      </c>
      <c r="H1643" s="148">
        <v>85200410040068</v>
      </c>
      <c r="I1643" s="149" t="s">
        <v>54</v>
      </c>
      <c r="J1643" s="148" t="s">
        <v>575</v>
      </c>
      <c r="K1643" s="148">
        <v>42643</v>
      </c>
      <c r="L1643" s="149">
        <v>250</v>
      </c>
      <c r="M1643" s="148" t="s">
        <v>111</v>
      </c>
      <c r="N1643" s="148" t="s">
        <v>42</v>
      </c>
      <c r="O1643" s="149">
        <v>42709</v>
      </c>
      <c r="P1643" s="148" t="s">
        <v>651</v>
      </c>
      <c r="Q1643" s="148">
        <v>184</v>
      </c>
      <c r="R1643" s="149" t="s">
        <v>37</v>
      </c>
      <c r="S1643" s="148">
        <v>48000</v>
      </c>
      <c r="T1643" s="148" t="s">
        <v>197</v>
      </c>
      <c r="U1643" s="149">
        <v>663.59</v>
      </c>
      <c r="V1643" s="148" t="s">
        <v>197</v>
      </c>
      <c r="W1643" s="148">
        <v>47999.971066489212</v>
      </c>
      <c r="X1643" s="149" t="s">
        <v>100</v>
      </c>
      <c r="Y1643" s="148" t="s">
        <v>114</v>
      </c>
      <c r="Z1643" s="148">
        <v>0.66</v>
      </c>
      <c r="AA1643" s="149">
        <v>1</v>
      </c>
      <c r="AB1643" s="148" t="s">
        <v>630</v>
      </c>
      <c r="AC1643" s="148" t="s">
        <v>484</v>
      </c>
      <c r="AD1643" s="149" t="s">
        <v>396</v>
      </c>
      <c r="AE1643" s="148" t="s">
        <v>350</v>
      </c>
      <c r="AF1643" s="148"/>
      <c r="AG1643" s="149"/>
      <c r="AH1643" s="148"/>
      <c r="AI1643" s="148"/>
      <c r="AJ1643" s="149"/>
      <c r="AK1643" s="148" t="str">
        <f t="shared" si="75"/>
        <v>GFS</v>
      </c>
      <c r="AL1643" s="148" t="str">
        <f t="shared" si="76"/>
        <v>Non- ICB</v>
      </c>
      <c r="AM1643" s="196" t="str">
        <f t="shared" si="77"/>
        <v>GFS/Non- ICB</v>
      </c>
    </row>
    <row r="1644" spans="1:39" x14ac:dyDescent="0.25">
      <c r="A1644" s="195" t="str">
        <f>IF(ISERROR(MATCH(H1644,PriorMonth!H:H,0)),"New","Unresolved")</f>
        <v>New</v>
      </c>
      <c r="B1644" s="148">
        <v>8520</v>
      </c>
      <c r="C1644" s="149" t="s">
        <v>842</v>
      </c>
      <c r="D1644" s="148" t="s">
        <v>19</v>
      </c>
      <c r="E1644" s="148">
        <v>3011</v>
      </c>
      <c r="F1644" s="149" t="s">
        <v>164</v>
      </c>
      <c r="G1644" s="148" t="s">
        <v>22</v>
      </c>
      <c r="H1644" s="148">
        <v>85200410046586</v>
      </c>
      <c r="I1644" s="149" t="s">
        <v>592</v>
      </c>
      <c r="J1644" s="148" t="s">
        <v>230</v>
      </c>
      <c r="K1644" s="148">
        <v>42857</v>
      </c>
      <c r="L1644" s="149">
        <v>36</v>
      </c>
      <c r="M1644" s="148" t="s">
        <v>127</v>
      </c>
      <c r="N1644" s="148" t="s">
        <v>128</v>
      </c>
      <c r="O1644" s="149">
        <v>42892</v>
      </c>
      <c r="P1644" s="148" t="s">
        <v>1878</v>
      </c>
      <c r="Q1644" s="148">
        <v>1</v>
      </c>
      <c r="R1644" s="149" t="s">
        <v>33</v>
      </c>
      <c r="S1644" s="148">
        <v>47795.34</v>
      </c>
      <c r="T1644" s="148" t="s">
        <v>197</v>
      </c>
      <c r="U1644" s="149">
        <v>660.76</v>
      </c>
      <c r="V1644" s="148" t="s">
        <v>197</v>
      </c>
      <c r="W1644" s="148">
        <v>47795.266477634395</v>
      </c>
      <c r="X1644" s="149" t="s">
        <v>100</v>
      </c>
      <c r="Y1644" s="148" t="s">
        <v>114</v>
      </c>
      <c r="Z1644" s="148">
        <v>0.66</v>
      </c>
      <c r="AA1644" s="149">
        <v>1</v>
      </c>
      <c r="AB1644" s="148" t="s">
        <v>630</v>
      </c>
      <c r="AC1644" s="148" t="s">
        <v>635</v>
      </c>
      <c r="AD1644" s="149" t="s">
        <v>2831</v>
      </c>
      <c r="AE1644" s="148" t="s">
        <v>350</v>
      </c>
      <c r="AF1644" s="148"/>
      <c r="AG1644" s="149"/>
      <c r="AH1644" s="148"/>
      <c r="AI1644" s="148"/>
      <c r="AJ1644" s="149"/>
      <c r="AK1644" s="148" t="str">
        <f t="shared" si="75"/>
        <v>GFS</v>
      </c>
      <c r="AL1644" s="148" t="str">
        <f t="shared" si="76"/>
        <v>Non- ICB</v>
      </c>
      <c r="AM1644" s="196" t="str">
        <f t="shared" si="77"/>
        <v>GFS/Non- ICB</v>
      </c>
    </row>
    <row r="1645" spans="1:39" x14ac:dyDescent="0.25">
      <c r="A1645" s="195" t="str">
        <f>IF(ISERROR(MATCH(H1645,PriorMonth!H:H,0)),"New","Unresolved")</f>
        <v>New</v>
      </c>
      <c r="B1645" s="148">
        <v>95</v>
      </c>
      <c r="C1645" s="149" t="s">
        <v>153</v>
      </c>
      <c r="D1645" s="148" t="s">
        <v>17</v>
      </c>
      <c r="E1645" s="148">
        <v>260</v>
      </c>
      <c r="F1645" s="149" t="s">
        <v>113</v>
      </c>
      <c r="G1645" s="148" t="s">
        <v>23</v>
      </c>
      <c r="H1645" s="148">
        <v>950110011717</v>
      </c>
      <c r="I1645" s="149" t="s">
        <v>58</v>
      </c>
      <c r="J1645" s="148" t="s">
        <v>195</v>
      </c>
      <c r="K1645" s="148">
        <v>42825</v>
      </c>
      <c r="L1645" s="149">
        <v>68</v>
      </c>
      <c r="M1645" s="148" t="s">
        <v>111</v>
      </c>
      <c r="N1645" s="148" t="s">
        <v>42</v>
      </c>
      <c r="O1645" s="149">
        <v>42892</v>
      </c>
      <c r="P1645" s="148" t="s">
        <v>1878</v>
      </c>
      <c r="Q1645" s="148">
        <v>1</v>
      </c>
      <c r="R1645" s="149" t="s">
        <v>33</v>
      </c>
      <c r="S1645" s="148">
        <v>653.05999999999995</v>
      </c>
      <c r="T1645" s="148" t="s">
        <v>100</v>
      </c>
      <c r="U1645" s="149">
        <v>653.05999999999995</v>
      </c>
      <c r="V1645" s="148" t="s">
        <v>100</v>
      </c>
      <c r="W1645" s="148">
        <v>653.05999999999995</v>
      </c>
      <c r="X1645" s="149" t="s">
        <v>100</v>
      </c>
      <c r="Y1645" s="148" t="s">
        <v>114</v>
      </c>
      <c r="Z1645" s="148">
        <v>0.65</v>
      </c>
      <c r="AA1645" s="149">
        <v>1</v>
      </c>
      <c r="AB1645" s="148" t="s">
        <v>631</v>
      </c>
      <c r="AC1645" s="148" t="s">
        <v>442</v>
      </c>
      <c r="AD1645" s="149" t="s">
        <v>2701</v>
      </c>
      <c r="AE1645" s="148" t="s">
        <v>349</v>
      </c>
      <c r="AF1645" s="148"/>
      <c r="AG1645" s="149"/>
      <c r="AH1645" s="148"/>
      <c r="AI1645" s="148"/>
      <c r="AJ1645" s="149"/>
      <c r="AK1645" s="148" t="str">
        <f t="shared" si="75"/>
        <v>GFS</v>
      </c>
      <c r="AL1645" s="148" t="str">
        <f t="shared" si="76"/>
        <v>Non- ICB</v>
      </c>
      <c r="AM1645" s="196" t="str">
        <f t="shared" si="77"/>
        <v>GFS/Non- ICB</v>
      </c>
    </row>
    <row r="1646" spans="1:39" x14ac:dyDescent="0.25">
      <c r="A1646" s="195" t="str">
        <f>IF(ISERROR(MATCH(H1646,PriorMonth!H:H,0)),"New","Unresolved")</f>
        <v>New</v>
      </c>
      <c r="B1646" s="148">
        <v>635</v>
      </c>
      <c r="C1646" s="149" t="s">
        <v>142</v>
      </c>
      <c r="D1646" s="148" t="s">
        <v>16</v>
      </c>
      <c r="E1646" s="148">
        <v>3033</v>
      </c>
      <c r="F1646" s="149" t="s">
        <v>156</v>
      </c>
      <c r="G1646" s="148" t="s">
        <v>18</v>
      </c>
      <c r="H1646" s="148">
        <v>63503300006572</v>
      </c>
      <c r="I1646" s="149" t="s">
        <v>57</v>
      </c>
      <c r="J1646" s="148" t="s">
        <v>461</v>
      </c>
      <c r="K1646" s="148">
        <v>42879</v>
      </c>
      <c r="L1646" s="149">
        <v>14</v>
      </c>
      <c r="M1646" s="148" t="s">
        <v>127</v>
      </c>
      <c r="N1646" s="148" t="s">
        <v>128</v>
      </c>
      <c r="O1646" s="149">
        <v>42891</v>
      </c>
      <c r="P1646" s="148" t="s">
        <v>1878</v>
      </c>
      <c r="Q1646" s="148">
        <v>2</v>
      </c>
      <c r="R1646" s="149" t="s">
        <v>33</v>
      </c>
      <c r="S1646" s="148">
        <v>649</v>
      </c>
      <c r="T1646" s="148" t="s">
        <v>100</v>
      </c>
      <c r="U1646" s="149">
        <v>649</v>
      </c>
      <c r="V1646" s="148" t="s">
        <v>100</v>
      </c>
      <c r="W1646" s="148">
        <v>649</v>
      </c>
      <c r="X1646" s="149" t="s">
        <v>100</v>
      </c>
      <c r="Y1646" s="148" t="s">
        <v>114</v>
      </c>
      <c r="Z1646" s="148">
        <v>0.65</v>
      </c>
      <c r="AA1646" s="149">
        <v>1</v>
      </c>
      <c r="AB1646" s="148" t="s">
        <v>631</v>
      </c>
      <c r="AC1646" s="148" t="s">
        <v>451</v>
      </c>
      <c r="AD1646" s="149" t="s">
        <v>2765</v>
      </c>
      <c r="AE1646" s="148" t="s">
        <v>349</v>
      </c>
      <c r="AF1646" s="148"/>
      <c r="AG1646" s="149"/>
      <c r="AH1646" s="148"/>
      <c r="AI1646" s="148"/>
      <c r="AJ1646" s="149"/>
      <c r="AK1646" s="148" t="str">
        <f t="shared" si="75"/>
        <v>GFS</v>
      </c>
      <c r="AL1646" s="148" t="str">
        <f t="shared" si="76"/>
        <v>Non- ICB</v>
      </c>
      <c r="AM1646" s="196" t="str">
        <f t="shared" si="77"/>
        <v>GFS/Non- ICB</v>
      </c>
    </row>
    <row r="1647" spans="1:39" x14ac:dyDescent="0.25">
      <c r="A1647" s="195" t="str">
        <f>IF(ISERROR(MATCH(H1647,PriorMonth!H:H,0)),"New","Unresolved")</f>
        <v>New</v>
      </c>
      <c r="B1647" s="148">
        <v>199</v>
      </c>
      <c r="C1647" s="149" t="s">
        <v>137</v>
      </c>
      <c r="D1647" s="148" t="s">
        <v>22</v>
      </c>
      <c r="E1647" s="148">
        <v>8110</v>
      </c>
      <c r="F1647" s="149" t="s">
        <v>116</v>
      </c>
      <c r="G1647" s="148" t="s">
        <v>15</v>
      </c>
      <c r="H1647" s="148">
        <v>199030004254</v>
      </c>
      <c r="I1647" s="149" t="s">
        <v>58</v>
      </c>
      <c r="J1647" s="148" t="s">
        <v>325</v>
      </c>
      <c r="K1647" s="148">
        <v>42825</v>
      </c>
      <c r="L1647" s="149">
        <v>68</v>
      </c>
      <c r="M1647" s="148" t="s">
        <v>111</v>
      </c>
      <c r="N1647" s="148" t="s">
        <v>42</v>
      </c>
      <c r="O1647" s="149">
        <v>42891</v>
      </c>
      <c r="P1647" s="148" t="s">
        <v>1878</v>
      </c>
      <c r="Q1647" s="148">
        <v>2</v>
      </c>
      <c r="R1647" s="149" t="s">
        <v>33</v>
      </c>
      <c r="S1647" s="148">
        <v>730</v>
      </c>
      <c r="T1647" s="148" t="s">
        <v>248</v>
      </c>
      <c r="U1647" s="149">
        <v>650.57000000000005</v>
      </c>
      <c r="V1647" s="148" t="s">
        <v>248</v>
      </c>
      <c r="W1647" s="148">
        <v>730.00457143523988</v>
      </c>
      <c r="X1647" s="149" t="s">
        <v>100</v>
      </c>
      <c r="Y1647" s="148" t="s">
        <v>114</v>
      </c>
      <c r="Z1647" s="148">
        <v>0.65</v>
      </c>
      <c r="AA1647" s="149">
        <v>1</v>
      </c>
      <c r="AB1647" s="148" t="s">
        <v>631</v>
      </c>
      <c r="AC1647" s="148" t="s">
        <v>447</v>
      </c>
      <c r="AD1647" s="149" t="s">
        <v>361</v>
      </c>
      <c r="AE1647" s="148" t="s">
        <v>349</v>
      </c>
      <c r="AF1647" s="148"/>
      <c r="AG1647" s="149"/>
      <c r="AH1647" s="148"/>
      <c r="AI1647" s="148"/>
      <c r="AJ1647" s="149"/>
      <c r="AK1647" s="148" t="str">
        <f t="shared" si="75"/>
        <v>GFS</v>
      </c>
      <c r="AL1647" s="148" t="str">
        <f t="shared" si="76"/>
        <v>Non- ICB</v>
      </c>
      <c r="AM1647" s="196" t="str">
        <f t="shared" si="77"/>
        <v>GFS/Non- ICB</v>
      </c>
    </row>
    <row r="1648" spans="1:39" x14ac:dyDescent="0.25">
      <c r="A1648" s="195" t="str">
        <f>IF(ISERROR(MATCH(H1648,PriorMonth!H:H,0)),"New","Unresolved")</f>
        <v>New</v>
      </c>
      <c r="B1648" s="148">
        <v>199</v>
      </c>
      <c r="C1648" s="149" t="s">
        <v>137</v>
      </c>
      <c r="D1648" s="148" t="s">
        <v>22</v>
      </c>
      <c r="E1648" s="148">
        <v>8110</v>
      </c>
      <c r="F1648" s="149" t="s">
        <v>116</v>
      </c>
      <c r="G1648" s="148" t="s">
        <v>15</v>
      </c>
      <c r="H1648" s="148">
        <v>199030004255</v>
      </c>
      <c r="I1648" s="149" t="s">
        <v>58</v>
      </c>
      <c r="J1648" s="148" t="s">
        <v>325</v>
      </c>
      <c r="K1648" s="148">
        <v>42825</v>
      </c>
      <c r="L1648" s="149">
        <v>68</v>
      </c>
      <c r="M1648" s="148" t="s">
        <v>111</v>
      </c>
      <c r="N1648" s="148" t="s">
        <v>42</v>
      </c>
      <c r="O1648" s="149">
        <v>42891</v>
      </c>
      <c r="P1648" s="148" t="s">
        <v>1878</v>
      </c>
      <c r="Q1648" s="148">
        <v>2</v>
      </c>
      <c r="R1648" s="149" t="s">
        <v>33</v>
      </c>
      <c r="S1648" s="148">
        <v>730</v>
      </c>
      <c r="T1648" s="148" t="s">
        <v>248</v>
      </c>
      <c r="U1648" s="149">
        <v>650.57000000000005</v>
      </c>
      <c r="V1648" s="148" t="s">
        <v>248</v>
      </c>
      <c r="W1648" s="148">
        <v>730.00457143523988</v>
      </c>
      <c r="X1648" s="149" t="s">
        <v>100</v>
      </c>
      <c r="Y1648" s="148" t="s">
        <v>114</v>
      </c>
      <c r="Z1648" s="148">
        <v>0.65</v>
      </c>
      <c r="AA1648" s="149">
        <v>1</v>
      </c>
      <c r="AB1648" s="148" t="s">
        <v>631</v>
      </c>
      <c r="AC1648" s="148" t="s">
        <v>447</v>
      </c>
      <c r="AD1648" s="149" t="s">
        <v>361</v>
      </c>
      <c r="AE1648" s="148" t="s">
        <v>349</v>
      </c>
      <c r="AF1648" s="148"/>
      <c r="AG1648" s="149"/>
      <c r="AH1648" s="148"/>
      <c r="AI1648" s="148"/>
      <c r="AJ1648" s="149"/>
      <c r="AK1648" s="148" t="str">
        <f t="shared" si="75"/>
        <v>GFS</v>
      </c>
      <c r="AL1648" s="148" t="str">
        <f t="shared" si="76"/>
        <v>Non- ICB</v>
      </c>
      <c r="AM1648" s="196" t="str">
        <f t="shared" si="77"/>
        <v>GFS/Non- ICB</v>
      </c>
    </row>
    <row r="1649" spans="1:39" x14ac:dyDescent="0.25">
      <c r="A1649" s="195" t="str">
        <f>IF(ISERROR(MATCH(H1649,PriorMonth!H:H,0)),"New","Unresolved")</f>
        <v>New</v>
      </c>
      <c r="B1649" s="148">
        <v>199</v>
      </c>
      <c r="C1649" s="149" t="s">
        <v>137</v>
      </c>
      <c r="D1649" s="148" t="s">
        <v>22</v>
      </c>
      <c r="E1649" s="148">
        <v>8110</v>
      </c>
      <c r="F1649" s="149" t="s">
        <v>116</v>
      </c>
      <c r="G1649" s="148" t="s">
        <v>15</v>
      </c>
      <c r="H1649" s="148">
        <v>199030004256</v>
      </c>
      <c r="I1649" s="149" t="s">
        <v>58</v>
      </c>
      <c r="J1649" s="148" t="s">
        <v>325</v>
      </c>
      <c r="K1649" s="148">
        <v>42825</v>
      </c>
      <c r="L1649" s="149">
        <v>68</v>
      </c>
      <c r="M1649" s="148" t="s">
        <v>111</v>
      </c>
      <c r="N1649" s="148" t="s">
        <v>42</v>
      </c>
      <c r="O1649" s="149">
        <v>42891</v>
      </c>
      <c r="P1649" s="148" t="s">
        <v>1878</v>
      </c>
      <c r="Q1649" s="148">
        <v>2</v>
      </c>
      <c r="R1649" s="149" t="s">
        <v>33</v>
      </c>
      <c r="S1649" s="148">
        <v>730</v>
      </c>
      <c r="T1649" s="148" t="s">
        <v>248</v>
      </c>
      <c r="U1649" s="149">
        <v>650.57000000000005</v>
      </c>
      <c r="V1649" s="148" t="s">
        <v>248</v>
      </c>
      <c r="W1649" s="148">
        <v>730.00457143523988</v>
      </c>
      <c r="X1649" s="149" t="s">
        <v>100</v>
      </c>
      <c r="Y1649" s="148" t="s">
        <v>114</v>
      </c>
      <c r="Z1649" s="148">
        <v>0.65</v>
      </c>
      <c r="AA1649" s="149">
        <v>1</v>
      </c>
      <c r="AB1649" s="148" t="s">
        <v>631</v>
      </c>
      <c r="AC1649" s="148" t="s">
        <v>447</v>
      </c>
      <c r="AD1649" s="149" t="s">
        <v>361</v>
      </c>
      <c r="AE1649" s="148" t="s">
        <v>349</v>
      </c>
      <c r="AF1649" s="148"/>
      <c r="AG1649" s="149"/>
      <c r="AH1649" s="148"/>
      <c r="AI1649" s="148"/>
      <c r="AJ1649" s="149"/>
      <c r="AK1649" s="148" t="str">
        <f t="shared" si="75"/>
        <v>GFS</v>
      </c>
      <c r="AL1649" s="148" t="str">
        <f t="shared" si="76"/>
        <v>Non- ICB</v>
      </c>
      <c r="AM1649" s="196" t="str">
        <f t="shared" si="77"/>
        <v>GFS/Non- ICB</v>
      </c>
    </row>
    <row r="1650" spans="1:39" x14ac:dyDescent="0.25">
      <c r="A1650" s="195" t="str">
        <f>IF(ISERROR(MATCH(H1650,PriorMonth!H:H,0)),"New","Unresolved")</f>
        <v>New</v>
      </c>
      <c r="B1650" s="148">
        <v>635</v>
      </c>
      <c r="C1650" s="149" t="s">
        <v>142</v>
      </c>
      <c r="D1650" s="148" t="s">
        <v>16</v>
      </c>
      <c r="E1650" s="148">
        <v>95</v>
      </c>
      <c r="F1650" s="149" t="s">
        <v>153</v>
      </c>
      <c r="G1650" s="148" t="s">
        <v>17</v>
      </c>
      <c r="H1650" s="148">
        <v>63501111709720</v>
      </c>
      <c r="I1650" s="149" t="s">
        <v>538</v>
      </c>
      <c r="J1650" s="148" t="s">
        <v>65</v>
      </c>
      <c r="K1650" s="148">
        <v>42829</v>
      </c>
      <c r="L1650" s="149">
        <v>64</v>
      </c>
      <c r="M1650" s="148" t="s">
        <v>111</v>
      </c>
      <c r="N1650" s="148" t="s">
        <v>42</v>
      </c>
      <c r="O1650" s="149">
        <v>42892</v>
      </c>
      <c r="P1650" s="148" t="s">
        <v>1878</v>
      </c>
      <c r="Q1650" s="148">
        <v>1</v>
      </c>
      <c r="R1650" s="149" t="s">
        <v>33</v>
      </c>
      <c r="S1650" s="148">
        <v>626.94000000000005</v>
      </c>
      <c r="T1650" s="148" t="s">
        <v>100</v>
      </c>
      <c r="U1650" s="149">
        <v>626.94000000000005</v>
      </c>
      <c r="V1650" s="148" t="s">
        <v>100</v>
      </c>
      <c r="W1650" s="148">
        <v>626.94000000000005</v>
      </c>
      <c r="X1650" s="149" t="s">
        <v>100</v>
      </c>
      <c r="Y1650" s="148" t="s">
        <v>114</v>
      </c>
      <c r="Z1650" s="148">
        <v>0.63</v>
      </c>
      <c r="AA1650" s="149">
        <v>1</v>
      </c>
      <c r="AB1650" s="148" t="s">
        <v>631</v>
      </c>
      <c r="AC1650" s="148" t="s">
        <v>410</v>
      </c>
      <c r="AD1650" s="149" t="s">
        <v>2753</v>
      </c>
      <c r="AE1650" s="148" t="s">
        <v>349</v>
      </c>
      <c r="AF1650" s="148"/>
      <c r="AG1650" s="149"/>
      <c r="AH1650" s="148"/>
      <c r="AI1650" s="148"/>
      <c r="AJ1650" s="149"/>
      <c r="AK1650" s="148" t="str">
        <f t="shared" si="75"/>
        <v>GFS</v>
      </c>
      <c r="AL1650" s="148" t="str">
        <f t="shared" si="76"/>
        <v>Non- ICB</v>
      </c>
      <c r="AM1650" s="196" t="str">
        <f t="shared" si="77"/>
        <v>GFS/Non- ICB</v>
      </c>
    </row>
    <row r="1651" spans="1:39" x14ac:dyDescent="0.25">
      <c r="A1651" s="195" t="str">
        <f>IF(ISERROR(MATCH(H1651,PriorMonth!H:H,0)),"New","Unresolved")</f>
        <v>Unresolved</v>
      </c>
      <c r="B1651" s="148">
        <v>8520</v>
      </c>
      <c r="C1651" s="149" t="s">
        <v>842</v>
      </c>
      <c r="D1651" s="148" t="s">
        <v>19</v>
      </c>
      <c r="E1651" s="148">
        <v>199</v>
      </c>
      <c r="F1651" s="149" t="s">
        <v>137</v>
      </c>
      <c r="G1651" s="148" t="s">
        <v>22</v>
      </c>
      <c r="H1651" s="148" t="s">
        <v>1707</v>
      </c>
      <c r="I1651" s="149" t="s">
        <v>54</v>
      </c>
      <c r="J1651" s="148" t="s">
        <v>381</v>
      </c>
      <c r="K1651" s="148">
        <v>42768</v>
      </c>
      <c r="L1651" s="149">
        <v>125</v>
      </c>
      <c r="M1651" s="148" t="s">
        <v>118</v>
      </c>
      <c r="N1651" s="148" t="s">
        <v>41</v>
      </c>
      <c r="O1651" s="149">
        <v>42830</v>
      </c>
      <c r="P1651" s="148" t="s">
        <v>838</v>
      </c>
      <c r="Q1651" s="148">
        <v>63</v>
      </c>
      <c r="R1651" s="149" t="s">
        <v>35</v>
      </c>
      <c r="S1651" s="148">
        <v>45306</v>
      </c>
      <c r="T1651" s="148" t="s">
        <v>197</v>
      </c>
      <c r="U1651" s="149">
        <v>626.35</v>
      </c>
      <c r="V1651" s="148" t="s">
        <v>197</v>
      </c>
      <c r="W1651" s="148">
        <v>45306.261211735437</v>
      </c>
      <c r="X1651" s="149" t="s">
        <v>100</v>
      </c>
      <c r="Y1651" s="148" t="s">
        <v>114</v>
      </c>
      <c r="Z1651" s="148">
        <v>0.63</v>
      </c>
      <c r="AA1651" s="149">
        <v>1</v>
      </c>
      <c r="AB1651" s="148" t="s">
        <v>630</v>
      </c>
      <c r="AC1651" s="148" t="s">
        <v>484</v>
      </c>
      <c r="AD1651" s="149" t="s">
        <v>363</v>
      </c>
      <c r="AE1651" s="148" t="s">
        <v>350</v>
      </c>
      <c r="AF1651" s="148"/>
      <c r="AG1651" s="149"/>
      <c r="AH1651" s="148"/>
      <c r="AI1651" s="148"/>
      <c r="AJ1651" s="149"/>
      <c r="AK1651" s="148" t="str">
        <f t="shared" si="75"/>
        <v>Non-GFS</v>
      </c>
      <c r="AL1651" s="148" t="str">
        <f t="shared" si="76"/>
        <v>Non- ICB</v>
      </c>
      <c r="AM1651" s="196" t="str">
        <f t="shared" si="77"/>
        <v>Non-GFS/Non- ICB</v>
      </c>
    </row>
    <row r="1652" spans="1:39" x14ac:dyDescent="0.25">
      <c r="A1652" s="195" t="str">
        <f>IF(ISERROR(MATCH(H1652,PriorMonth!H:H,0)),"New","Unresolved")</f>
        <v>Unresolved</v>
      </c>
      <c r="B1652" s="148">
        <v>8520</v>
      </c>
      <c r="C1652" s="149" t="s">
        <v>842</v>
      </c>
      <c r="D1652" s="148" t="s">
        <v>19</v>
      </c>
      <c r="E1652" s="148">
        <v>199</v>
      </c>
      <c r="F1652" s="149" t="s">
        <v>137</v>
      </c>
      <c r="G1652" s="148" t="s">
        <v>22</v>
      </c>
      <c r="H1652" s="148" t="s">
        <v>1725</v>
      </c>
      <c r="I1652" s="149" t="s">
        <v>54</v>
      </c>
      <c r="J1652" s="148" t="s">
        <v>381</v>
      </c>
      <c r="K1652" s="148">
        <v>42768</v>
      </c>
      <c r="L1652" s="149">
        <v>125</v>
      </c>
      <c r="M1652" s="148" t="s">
        <v>118</v>
      </c>
      <c r="N1652" s="148" t="s">
        <v>41</v>
      </c>
      <c r="O1652" s="149">
        <v>42830</v>
      </c>
      <c r="P1652" s="148" t="s">
        <v>838</v>
      </c>
      <c r="Q1652" s="148">
        <v>63</v>
      </c>
      <c r="R1652" s="149" t="s">
        <v>35</v>
      </c>
      <c r="S1652" s="148">
        <v>45282</v>
      </c>
      <c r="T1652" s="148" t="s">
        <v>197</v>
      </c>
      <c r="U1652" s="149">
        <v>626.01</v>
      </c>
      <c r="V1652" s="148" t="s">
        <v>197</v>
      </c>
      <c r="W1652" s="148">
        <v>45281.66772756206</v>
      </c>
      <c r="X1652" s="149" t="s">
        <v>100</v>
      </c>
      <c r="Y1652" s="148" t="s">
        <v>114</v>
      </c>
      <c r="Z1652" s="148">
        <v>0.63</v>
      </c>
      <c r="AA1652" s="149">
        <v>1</v>
      </c>
      <c r="AB1652" s="148" t="s">
        <v>630</v>
      </c>
      <c r="AC1652" s="148" t="s">
        <v>484</v>
      </c>
      <c r="AD1652" s="149" t="s">
        <v>363</v>
      </c>
      <c r="AE1652" s="148" t="s">
        <v>350</v>
      </c>
      <c r="AF1652" s="148"/>
      <c r="AG1652" s="149"/>
      <c r="AH1652" s="148"/>
      <c r="AI1652" s="148"/>
      <c r="AJ1652" s="149"/>
      <c r="AK1652" s="148" t="str">
        <f t="shared" si="75"/>
        <v>Non-GFS</v>
      </c>
      <c r="AL1652" s="148" t="str">
        <f t="shared" si="76"/>
        <v>Non- ICB</v>
      </c>
      <c r="AM1652" s="196" t="str">
        <f t="shared" si="77"/>
        <v>Non-GFS/Non- ICB</v>
      </c>
    </row>
    <row r="1653" spans="1:39" x14ac:dyDescent="0.25">
      <c r="A1653" s="195" t="str">
        <f>IF(ISERROR(MATCH(H1653,PriorMonth!H:H,0)),"New","Unresolved")</f>
        <v>New</v>
      </c>
      <c r="B1653" s="148">
        <v>8520</v>
      </c>
      <c r="C1653" s="149" t="s">
        <v>842</v>
      </c>
      <c r="D1653" s="148" t="s">
        <v>19</v>
      </c>
      <c r="E1653" s="148">
        <v>8110</v>
      </c>
      <c r="F1653" s="149" t="s">
        <v>116</v>
      </c>
      <c r="G1653" s="148" t="s">
        <v>15</v>
      </c>
      <c r="H1653" s="148">
        <v>852031000165</v>
      </c>
      <c r="I1653" s="149" t="s">
        <v>60</v>
      </c>
      <c r="J1653" s="148" t="s">
        <v>483</v>
      </c>
      <c r="K1653" s="148">
        <v>42828</v>
      </c>
      <c r="L1653" s="149">
        <v>65</v>
      </c>
      <c r="M1653" s="148" t="s">
        <v>111</v>
      </c>
      <c r="N1653" s="148" t="s">
        <v>42</v>
      </c>
      <c r="O1653" s="149">
        <v>42892</v>
      </c>
      <c r="P1653" s="148" t="s">
        <v>1878</v>
      </c>
      <c r="Q1653" s="148">
        <v>1</v>
      </c>
      <c r="R1653" s="149" t="s">
        <v>33</v>
      </c>
      <c r="S1653" s="148">
        <v>45230</v>
      </c>
      <c r="T1653" s="148" t="s">
        <v>197</v>
      </c>
      <c r="U1653" s="149">
        <v>625.29999999999995</v>
      </c>
      <c r="V1653" s="148" t="s">
        <v>197</v>
      </c>
      <c r="W1653" s="148">
        <v>45230.310745905903</v>
      </c>
      <c r="X1653" s="149" t="s">
        <v>100</v>
      </c>
      <c r="Y1653" s="148" t="s">
        <v>114</v>
      </c>
      <c r="Z1653" s="148">
        <v>0.63</v>
      </c>
      <c r="AA1653" s="149">
        <v>1</v>
      </c>
      <c r="AB1653" s="148" t="s">
        <v>630</v>
      </c>
      <c r="AC1653" s="148" t="s">
        <v>447</v>
      </c>
      <c r="AD1653" s="149" t="s">
        <v>2821</v>
      </c>
      <c r="AE1653" s="148" t="s">
        <v>350</v>
      </c>
      <c r="AF1653" s="148"/>
      <c r="AG1653" s="149"/>
      <c r="AH1653" s="148"/>
      <c r="AI1653" s="148"/>
      <c r="AJ1653" s="149"/>
      <c r="AK1653" s="148" t="str">
        <f t="shared" si="75"/>
        <v>GFS</v>
      </c>
      <c r="AL1653" s="148" t="str">
        <f t="shared" si="76"/>
        <v>Non- ICB</v>
      </c>
      <c r="AM1653" s="196" t="str">
        <f t="shared" si="77"/>
        <v>GFS/Non- ICB</v>
      </c>
    </row>
    <row r="1654" spans="1:39" x14ac:dyDescent="0.25">
      <c r="A1654" s="195" t="str">
        <f>IF(ISERROR(MATCH(H1654,PriorMonth!H:H,0)),"New","Unresolved")</f>
        <v>New</v>
      </c>
      <c r="B1654" s="148">
        <v>95</v>
      </c>
      <c r="C1654" s="149" t="s">
        <v>153</v>
      </c>
      <c r="D1654" s="148" t="s">
        <v>17</v>
      </c>
      <c r="E1654" s="148">
        <v>260</v>
      </c>
      <c r="F1654" s="149" t="s">
        <v>113</v>
      </c>
      <c r="G1654" s="148" t="s">
        <v>23</v>
      </c>
      <c r="H1654" s="148">
        <v>950110011476</v>
      </c>
      <c r="I1654" s="149" t="s">
        <v>58</v>
      </c>
      <c r="J1654" s="148" t="s">
        <v>195</v>
      </c>
      <c r="K1654" s="148">
        <v>42823</v>
      </c>
      <c r="L1654" s="149">
        <v>70</v>
      </c>
      <c r="M1654" s="148" t="s">
        <v>111</v>
      </c>
      <c r="N1654" s="148" t="s">
        <v>42</v>
      </c>
      <c r="O1654" s="149">
        <v>42892</v>
      </c>
      <c r="P1654" s="148" t="s">
        <v>1878</v>
      </c>
      <c r="Q1654" s="148">
        <v>1</v>
      </c>
      <c r="R1654" s="149" t="s">
        <v>33</v>
      </c>
      <c r="S1654" s="148">
        <v>617.6</v>
      </c>
      <c r="T1654" s="148" t="s">
        <v>100</v>
      </c>
      <c r="U1654" s="149">
        <v>617.6</v>
      </c>
      <c r="V1654" s="148" t="s">
        <v>100</v>
      </c>
      <c r="W1654" s="148">
        <v>617.6</v>
      </c>
      <c r="X1654" s="149" t="s">
        <v>100</v>
      </c>
      <c r="Y1654" s="148" t="s">
        <v>114</v>
      </c>
      <c r="Z1654" s="148">
        <v>0.62</v>
      </c>
      <c r="AA1654" s="149">
        <v>1</v>
      </c>
      <c r="AB1654" s="148" t="s">
        <v>631</v>
      </c>
      <c r="AC1654" s="148" t="s">
        <v>442</v>
      </c>
      <c r="AD1654" s="149" t="s">
        <v>2701</v>
      </c>
      <c r="AE1654" s="148" t="s">
        <v>349</v>
      </c>
      <c r="AF1654" s="148"/>
      <c r="AG1654" s="149"/>
      <c r="AH1654" s="148"/>
      <c r="AI1654" s="148"/>
      <c r="AJ1654" s="149"/>
      <c r="AK1654" s="148" t="str">
        <f t="shared" si="75"/>
        <v>GFS</v>
      </c>
      <c r="AL1654" s="148" t="str">
        <f t="shared" si="76"/>
        <v>Non- ICB</v>
      </c>
      <c r="AM1654" s="196" t="str">
        <f t="shared" si="77"/>
        <v>GFS/Non- ICB</v>
      </c>
    </row>
    <row r="1655" spans="1:39" x14ac:dyDescent="0.25">
      <c r="A1655" s="195" t="str">
        <f>IF(ISERROR(MATCH(H1655,PriorMonth!H:H,0)),"New","Unresolved")</f>
        <v>Unresolved</v>
      </c>
      <c r="B1655" s="148">
        <v>8520</v>
      </c>
      <c r="C1655" s="149" t="s">
        <v>842</v>
      </c>
      <c r="D1655" s="148" t="s">
        <v>19</v>
      </c>
      <c r="E1655" s="148">
        <v>8420</v>
      </c>
      <c r="F1655" s="149" t="s">
        <v>234</v>
      </c>
      <c r="G1655" s="148" t="s">
        <v>19</v>
      </c>
      <c r="H1655" s="148">
        <v>85202710000440</v>
      </c>
      <c r="I1655" s="149" t="s">
        <v>537</v>
      </c>
      <c r="J1655" s="148" t="s">
        <v>311</v>
      </c>
      <c r="K1655" s="148">
        <v>42583</v>
      </c>
      <c r="L1655" s="149">
        <v>310</v>
      </c>
      <c r="M1655" s="148" t="s">
        <v>105</v>
      </c>
      <c r="N1655" s="148" t="s">
        <v>41</v>
      </c>
      <c r="O1655" s="149">
        <v>42618</v>
      </c>
      <c r="P1655" s="148" t="s">
        <v>406</v>
      </c>
      <c r="Q1655" s="148">
        <v>275</v>
      </c>
      <c r="R1655" s="149" t="s">
        <v>37</v>
      </c>
      <c r="S1655" s="148">
        <v>44793</v>
      </c>
      <c r="T1655" s="148" t="s">
        <v>197</v>
      </c>
      <c r="U1655" s="149">
        <v>619.25</v>
      </c>
      <c r="V1655" s="148" t="s">
        <v>197</v>
      </c>
      <c r="W1655" s="148">
        <v>44792.69139517389</v>
      </c>
      <c r="X1655" s="149" t="s">
        <v>100</v>
      </c>
      <c r="Y1655" s="148" t="s">
        <v>107</v>
      </c>
      <c r="Z1655" s="148">
        <v>0.62</v>
      </c>
      <c r="AA1655" s="149">
        <v>1</v>
      </c>
      <c r="AB1655" s="148" t="s">
        <v>630</v>
      </c>
      <c r="AC1655" s="148" t="s">
        <v>503</v>
      </c>
      <c r="AD1655" s="149" t="s">
        <v>1286</v>
      </c>
      <c r="AE1655" s="148" t="s">
        <v>350</v>
      </c>
      <c r="AF1655" s="148"/>
      <c r="AG1655" s="149"/>
      <c r="AH1655" s="148"/>
      <c r="AI1655" s="148"/>
      <c r="AJ1655" s="149"/>
      <c r="AK1655" s="148" t="str">
        <f t="shared" si="75"/>
        <v>GFS</v>
      </c>
      <c r="AL1655" s="148" t="str">
        <f t="shared" si="76"/>
        <v>Non- ICB</v>
      </c>
      <c r="AM1655" s="196" t="str">
        <f t="shared" si="77"/>
        <v>GFS/Non- ICB</v>
      </c>
    </row>
    <row r="1656" spans="1:39" x14ac:dyDescent="0.25">
      <c r="A1656" s="195" t="str">
        <f>IF(ISERROR(MATCH(H1656,PriorMonth!H:H,0)),"New","Unresolved")</f>
        <v>New</v>
      </c>
      <c r="B1656" s="148">
        <v>8514</v>
      </c>
      <c r="C1656" s="149" t="s">
        <v>847</v>
      </c>
      <c r="D1656" s="148" t="s">
        <v>19</v>
      </c>
      <c r="E1656" s="148">
        <v>8243</v>
      </c>
      <c r="F1656" s="149" t="s">
        <v>120</v>
      </c>
      <c r="G1656" s="148" t="s">
        <v>14</v>
      </c>
      <c r="H1656" s="148" t="s">
        <v>2615</v>
      </c>
      <c r="I1656" s="149" t="s">
        <v>54</v>
      </c>
      <c r="J1656" s="148" t="s">
        <v>117</v>
      </c>
      <c r="K1656" s="148">
        <v>42795</v>
      </c>
      <c r="L1656" s="149">
        <v>98</v>
      </c>
      <c r="M1656" s="148" t="s">
        <v>111</v>
      </c>
      <c r="N1656" s="148" t="s">
        <v>42</v>
      </c>
      <c r="O1656" s="149">
        <v>42892</v>
      </c>
      <c r="P1656" s="148" t="s">
        <v>1878</v>
      </c>
      <c r="Q1656" s="148">
        <v>1</v>
      </c>
      <c r="R1656" s="149" t="s">
        <v>33</v>
      </c>
      <c r="S1656" s="148">
        <v>4666.46</v>
      </c>
      <c r="T1656" s="148" t="s">
        <v>119</v>
      </c>
      <c r="U1656" s="149">
        <v>610.4</v>
      </c>
      <c r="V1656" s="148" t="s">
        <v>119</v>
      </c>
      <c r="W1656" s="148">
        <v>610.4</v>
      </c>
      <c r="X1656" s="149" t="s">
        <v>100</v>
      </c>
      <c r="Y1656" s="148" t="s">
        <v>114</v>
      </c>
      <c r="Z1656" s="148">
        <v>0.61</v>
      </c>
      <c r="AA1656" s="149">
        <v>1</v>
      </c>
      <c r="AB1656" s="148" t="s">
        <v>631</v>
      </c>
      <c r="AC1656" s="148" t="s">
        <v>660</v>
      </c>
      <c r="AD1656" s="149" t="s">
        <v>2616</v>
      </c>
      <c r="AE1656" s="148" t="s">
        <v>349</v>
      </c>
      <c r="AF1656" s="148"/>
      <c r="AG1656" s="149"/>
      <c r="AH1656" s="148"/>
      <c r="AI1656" s="148"/>
      <c r="AJ1656" s="149"/>
      <c r="AK1656" s="148" t="str">
        <f t="shared" si="75"/>
        <v>Non-GFS</v>
      </c>
      <c r="AL1656" s="148" t="str">
        <f t="shared" si="76"/>
        <v>Non- ICB</v>
      </c>
      <c r="AM1656" s="196" t="str">
        <f t="shared" si="77"/>
        <v>Non-GFS/Non- ICB</v>
      </c>
    </row>
    <row r="1657" spans="1:39" x14ac:dyDescent="0.25">
      <c r="A1657" s="195" t="str">
        <f>IF(ISERROR(MATCH(H1657,PriorMonth!H:H,0)),"New","Unresolved")</f>
        <v>Unresolved</v>
      </c>
      <c r="B1657" s="148">
        <v>8520</v>
      </c>
      <c r="C1657" s="149" t="s">
        <v>842</v>
      </c>
      <c r="D1657" s="148" t="s">
        <v>19</v>
      </c>
      <c r="E1657" s="148">
        <v>199</v>
      </c>
      <c r="F1657" s="149" t="s">
        <v>137</v>
      </c>
      <c r="G1657" s="148" t="s">
        <v>22</v>
      </c>
      <c r="H1657" s="148">
        <v>85200710013074</v>
      </c>
      <c r="I1657" s="149" t="s">
        <v>277</v>
      </c>
      <c r="J1657" s="148" t="s">
        <v>222</v>
      </c>
      <c r="K1657" s="148">
        <v>42676</v>
      </c>
      <c r="L1657" s="149">
        <v>217</v>
      </c>
      <c r="M1657" s="148" t="s">
        <v>111</v>
      </c>
      <c r="N1657" s="148" t="s">
        <v>42</v>
      </c>
      <c r="O1657" s="149">
        <v>42709</v>
      </c>
      <c r="P1657" s="148" t="s">
        <v>651</v>
      </c>
      <c r="Q1657" s="148">
        <v>184</v>
      </c>
      <c r="R1657" s="149" t="s">
        <v>37</v>
      </c>
      <c r="S1657" s="148">
        <v>44400</v>
      </c>
      <c r="T1657" s="148" t="s">
        <v>197</v>
      </c>
      <c r="U1657" s="149">
        <v>613.82000000000005</v>
      </c>
      <c r="V1657" s="148" t="s">
        <v>197</v>
      </c>
      <c r="W1657" s="148">
        <v>44399.918986169789</v>
      </c>
      <c r="X1657" s="149" t="s">
        <v>100</v>
      </c>
      <c r="Y1657" s="148" t="s">
        <v>114</v>
      </c>
      <c r="Z1657" s="148">
        <v>0.61</v>
      </c>
      <c r="AA1657" s="149">
        <v>1</v>
      </c>
      <c r="AB1657" s="148" t="s">
        <v>630</v>
      </c>
      <c r="AC1657" s="148" t="s">
        <v>484</v>
      </c>
      <c r="AD1657" s="149" t="s">
        <v>396</v>
      </c>
      <c r="AE1657" s="148" t="s">
        <v>350</v>
      </c>
      <c r="AF1657" s="148"/>
      <c r="AG1657" s="149"/>
      <c r="AH1657" s="148"/>
      <c r="AI1657" s="148"/>
      <c r="AJ1657" s="149"/>
      <c r="AK1657" s="148" t="str">
        <f t="shared" si="75"/>
        <v>GFS</v>
      </c>
      <c r="AL1657" s="148" t="str">
        <f t="shared" si="76"/>
        <v>Non- ICB</v>
      </c>
      <c r="AM1657" s="196" t="str">
        <f t="shared" si="77"/>
        <v>GFS/Non- ICB</v>
      </c>
    </row>
    <row r="1658" spans="1:39" x14ac:dyDescent="0.25">
      <c r="A1658" s="195" t="str">
        <f>IF(ISERROR(MATCH(H1658,PriorMonth!H:H,0)),"New","Unresolved")</f>
        <v>New</v>
      </c>
      <c r="B1658" s="148">
        <v>635</v>
      </c>
      <c r="C1658" s="149" t="s">
        <v>142</v>
      </c>
      <c r="D1658" s="148" t="s">
        <v>16</v>
      </c>
      <c r="E1658" s="148">
        <v>3019</v>
      </c>
      <c r="F1658" s="149" t="s">
        <v>134</v>
      </c>
      <c r="G1658" s="148" t="s">
        <v>16</v>
      </c>
      <c r="H1658" s="148">
        <v>63503300006361</v>
      </c>
      <c r="I1658" s="149" t="s">
        <v>60</v>
      </c>
      <c r="J1658" s="148" t="s">
        <v>284</v>
      </c>
      <c r="K1658" s="148">
        <v>42821</v>
      </c>
      <c r="L1658" s="149">
        <v>72</v>
      </c>
      <c r="M1658" s="148" t="s">
        <v>149</v>
      </c>
      <c r="N1658" s="148" t="s">
        <v>41</v>
      </c>
      <c r="O1658" s="149">
        <v>42893</v>
      </c>
      <c r="P1658" s="148" t="s">
        <v>1878</v>
      </c>
      <c r="Q1658" s="148">
        <v>0</v>
      </c>
      <c r="R1658" s="149" t="s">
        <v>33</v>
      </c>
      <c r="S1658" s="148">
        <v>600</v>
      </c>
      <c r="T1658" s="148" t="s">
        <v>100</v>
      </c>
      <c r="U1658" s="149">
        <v>600</v>
      </c>
      <c r="V1658" s="148" t="s">
        <v>100</v>
      </c>
      <c r="W1658" s="148">
        <v>600</v>
      </c>
      <c r="X1658" s="149" t="s">
        <v>100</v>
      </c>
      <c r="Y1658" s="148" t="s">
        <v>107</v>
      </c>
      <c r="Z1658" s="148">
        <v>0.6</v>
      </c>
      <c r="AA1658" s="149">
        <v>1</v>
      </c>
      <c r="AB1658" s="148" t="s">
        <v>631</v>
      </c>
      <c r="AC1658" s="148" t="s">
        <v>906</v>
      </c>
      <c r="AD1658" s="149" t="s">
        <v>2721</v>
      </c>
      <c r="AE1658" s="148" t="s">
        <v>349</v>
      </c>
      <c r="AF1658" s="148"/>
      <c r="AG1658" s="149"/>
      <c r="AH1658" s="148"/>
      <c r="AI1658" s="148"/>
      <c r="AJ1658" s="149"/>
      <c r="AK1658" s="148" t="str">
        <f t="shared" si="75"/>
        <v>GFS</v>
      </c>
      <c r="AL1658" s="148" t="str">
        <f t="shared" si="76"/>
        <v>Non- ICB</v>
      </c>
      <c r="AM1658" s="196" t="str">
        <f t="shared" si="77"/>
        <v>GFS/Non- ICB</v>
      </c>
    </row>
    <row r="1659" spans="1:39" x14ac:dyDescent="0.25">
      <c r="A1659" s="195" t="str">
        <f>IF(ISERROR(MATCH(H1659,PriorMonth!H:H,0)),"New","Unresolved")</f>
        <v>Unresolved</v>
      </c>
      <c r="B1659" s="148">
        <v>8520</v>
      </c>
      <c r="C1659" s="149" t="s">
        <v>842</v>
      </c>
      <c r="D1659" s="148" t="s">
        <v>19</v>
      </c>
      <c r="E1659" s="148">
        <v>260</v>
      </c>
      <c r="F1659" s="149" t="s">
        <v>113</v>
      </c>
      <c r="G1659" s="148" t="s">
        <v>23</v>
      </c>
      <c r="H1659" s="148" t="s">
        <v>1574</v>
      </c>
      <c r="I1659" s="149" t="s">
        <v>54</v>
      </c>
      <c r="J1659" s="148" t="s">
        <v>381</v>
      </c>
      <c r="K1659" s="148">
        <v>42768</v>
      </c>
      <c r="L1659" s="149">
        <v>125</v>
      </c>
      <c r="M1659" s="148" t="s">
        <v>127</v>
      </c>
      <c r="N1659" s="148" t="s">
        <v>128</v>
      </c>
      <c r="O1659" s="149">
        <v>42831</v>
      </c>
      <c r="P1659" s="148" t="s">
        <v>838</v>
      </c>
      <c r="Q1659" s="148">
        <v>62</v>
      </c>
      <c r="R1659" s="149" t="s">
        <v>35</v>
      </c>
      <c r="S1659" s="148">
        <v>43351</v>
      </c>
      <c r="T1659" s="148" t="s">
        <v>197</v>
      </c>
      <c r="U1659" s="149">
        <v>599.32000000000005</v>
      </c>
      <c r="V1659" s="148" t="s">
        <v>197</v>
      </c>
      <c r="W1659" s="148">
        <v>43351.079219952553</v>
      </c>
      <c r="X1659" s="149" t="s">
        <v>100</v>
      </c>
      <c r="Y1659" s="148" t="s">
        <v>114</v>
      </c>
      <c r="Z1659" s="148">
        <v>0.6</v>
      </c>
      <c r="AA1659" s="149">
        <v>1</v>
      </c>
      <c r="AB1659" s="148" t="s">
        <v>630</v>
      </c>
      <c r="AC1659" s="148" t="s">
        <v>681</v>
      </c>
      <c r="AD1659" s="149" t="s">
        <v>354</v>
      </c>
      <c r="AE1659" s="148" t="s">
        <v>350</v>
      </c>
      <c r="AF1659" s="148"/>
      <c r="AG1659" s="149"/>
      <c r="AH1659" s="148"/>
      <c r="AI1659" s="148"/>
      <c r="AJ1659" s="149"/>
      <c r="AK1659" s="148" t="str">
        <f t="shared" si="75"/>
        <v>Non-GFS</v>
      </c>
      <c r="AL1659" s="148" t="str">
        <f t="shared" si="76"/>
        <v>Non- ICB</v>
      </c>
      <c r="AM1659" s="196" t="str">
        <f t="shared" si="77"/>
        <v>Non-GFS/Non- ICB</v>
      </c>
    </row>
    <row r="1660" spans="1:39" x14ac:dyDescent="0.25">
      <c r="A1660" s="195" t="str">
        <f>IF(ISERROR(MATCH(H1660,PriorMonth!H:H,0)),"New","Unresolved")</f>
        <v>Unresolved</v>
      </c>
      <c r="B1660" s="148">
        <v>8520</v>
      </c>
      <c r="C1660" s="149" t="s">
        <v>842</v>
      </c>
      <c r="D1660" s="148" t="s">
        <v>19</v>
      </c>
      <c r="E1660" s="148">
        <v>199</v>
      </c>
      <c r="F1660" s="149" t="s">
        <v>137</v>
      </c>
      <c r="G1660" s="148" t="s">
        <v>22</v>
      </c>
      <c r="H1660" s="148">
        <v>85200410039876</v>
      </c>
      <c r="I1660" s="149" t="s">
        <v>54</v>
      </c>
      <c r="J1660" s="148" t="s">
        <v>575</v>
      </c>
      <c r="K1660" s="148">
        <v>42643</v>
      </c>
      <c r="L1660" s="149">
        <v>250</v>
      </c>
      <c r="M1660" s="148" t="s">
        <v>111</v>
      </c>
      <c r="N1660" s="148" t="s">
        <v>42</v>
      </c>
      <c r="O1660" s="149">
        <v>42709</v>
      </c>
      <c r="P1660" s="148" t="s">
        <v>651</v>
      </c>
      <c r="Q1660" s="148">
        <v>184</v>
      </c>
      <c r="R1660" s="149" t="s">
        <v>37</v>
      </c>
      <c r="S1660" s="148">
        <v>43200</v>
      </c>
      <c r="T1660" s="148" t="s">
        <v>197</v>
      </c>
      <c r="U1660" s="149">
        <v>597.23</v>
      </c>
      <c r="V1660" s="148" t="s">
        <v>197</v>
      </c>
      <c r="W1660" s="148">
        <v>43199.901626063307</v>
      </c>
      <c r="X1660" s="149" t="s">
        <v>100</v>
      </c>
      <c r="Y1660" s="148" t="s">
        <v>114</v>
      </c>
      <c r="Z1660" s="148">
        <v>0.6</v>
      </c>
      <c r="AA1660" s="149">
        <v>1</v>
      </c>
      <c r="AB1660" s="148" t="s">
        <v>630</v>
      </c>
      <c r="AC1660" s="148" t="s">
        <v>484</v>
      </c>
      <c r="AD1660" s="149" t="s">
        <v>396</v>
      </c>
      <c r="AE1660" s="148" t="s">
        <v>350</v>
      </c>
      <c r="AF1660" s="148"/>
      <c r="AG1660" s="149"/>
      <c r="AH1660" s="148"/>
      <c r="AI1660" s="148"/>
      <c r="AJ1660" s="149"/>
      <c r="AK1660" s="148" t="str">
        <f t="shared" si="75"/>
        <v>GFS</v>
      </c>
      <c r="AL1660" s="148" t="str">
        <f t="shared" si="76"/>
        <v>Non- ICB</v>
      </c>
      <c r="AM1660" s="196" t="str">
        <f t="shared" si="77"/>
        <v>GFS/Non- ICB</v>
      </c>
    </row>
    <row r="1661" spans="1:39" x14ac:dyDescent="0.25">
      <c r="A1661" s="195" t="str">
        <f>IF(ISERROR(MATCH(H1661,PriorMonth!H:H,0)),"New","Unresolved")</f>
        <v>Unresolved</v>
      </c>
      <c r="B1661" s="148">
        <v>8520</v>
      </c>
      <c r="C1661" s="149" t="s">
        <v>842</v>
      </c>
      <c r="D1661" s="148" t="s">
        <v>19</v>
      </c>
      <c r="E1661" s="148">
        <v>795</v>
      </c>
      <c r="F1661" s="149" t="s">
        <v>264</v>
      </c>
      <c r="G1661" s="148" t="s">
        <v>14</v>
      </c>
      <c r="H1661" s="148" t="s">
        <v>1623</v>
      </c>
      <c r="I1661" s="149" t="s">
        <v>538</v>
      </c>
      <c r="J1661" s="148" t="s">
        <v>381</v>
      </c>
      <c r="K1661" s="148">
        <v>42769</v>
      </c>
      <c r="L1661" s="149">
        <v>124</v>
      </c>
      <c r="M1661" s="148" t="s">
        <v>127</v>
      </c>
      <c r="N1661" s="148" t="s">
        <v>128</v>
      </c>
      <c r="O1661" s="149">
        <v>42831</v>
      </c>
      <c r="P1661" s="148" t="s">
        <v>838</v>
      </c>
      <c r="Q1661" s="148">
        <v>62</v>
      </c>
      <c r="R1661" s="149" t="s">
        <v>35</v>
      </c>
      <c r="S1661" s="148">
        <v>42813</v>
      </c>
      <c r="T1661" s="148" t="s">
        <v>197</v>
      </c>
      <c r="U1661" s="149">
        <v>591.88</v>
      </c>
      <c r="V1661" s="148" t="s">
        <v>197</v>
      </c>
      <c r="W1661" s="148">
        <v>42812.915919217638</v>
      </c>
      <c r="X1661" s="149" t="s">
        <v>100</v>
      </c>
      <c r="Y1661" s="148" t="s">
        <v>114</v>
      </c>
      <c r="Z1661" s="148">
        <v>0.59</v>
      </c>
      <c r="AA1661" s="149">
        <v>1</v>
      </c>
      <c r="AB1661" s="148" t="s">
        <v>630</v>
      </c>
      <c r="AC1661" s="148" t="s">
        <v>426</v>
      </c>
      <c r="AD1661" s="149" t="s">
        <v>361</v>
      </c>
      <c r="AE1661" s="148" t="s">
        <v>350</v>
      </c>
      <c r="AF1661" s="148"/>
      <c r="AG1661" s="149"/>
      <c r="AH1661" s="148"/>
      <c r="AI1661" s="148"/>
      <c r="AJ1661" s="149"/>
      <c r="AK1661" s="148" t="str">
        <f t="shared" si="75"/>
        <v>Non-GFS</v>
      </c>
      <c r="AL1661" s="148" t="str">
        <f t="shared" si="76"/>
        <v>Non- ICB</v>
      </c>
      <c r="AM1661" s="196" t="str">
        <f t="shared" si="77"/>
        <v>Non-GFS/Non- ICB</v>
      </c>
    </row>
    <row r="1662" spans="1:39" x14ac:dyDescent="0.25">
      <c r="A1662" s="195" t="str">
        <f>IF(ISERROR(MATCH(H1662,PriorMonth!H:H,0)),"New","Unresolved")</f>
        <v>New</v>
      </c>
      <c r="B1662" s="148">
        <v>8310</v>
      </c>
      <c r="C1662" s="149" t="s">
        <v>170</v>
      </c>
      <c r="D1662" s="148" t="s">
        <v>14</v>
      </c>
      <c r="E1662" s="148">
        <v>413</v>
      </c>
      <c r="F1662" s="149" t="s">
        <v>136</v>
      </c>
      <c r="G1662" s="148" t="s">
        <v>13</v>
      </c>
      <c r="H1662" s="148" t="s">
        <v>2976</v>
      </c>
      <c r="I1662" s="149" t="s">
        <v>57</v>
      </c>
      <c r="J1662" s="148" t="s">
        <v>133</v>
      </c>
      <c r="K1662" s="148">
        <v>42829</v>
      </c>
      <c r="L1662" s="149">
        <v>64</v>
      </c>
      <c r="M1662" s="148" t="s">
        <v>161</v>
      </c>
      <c r="N1662" s="148" t="s">
        <v>128</v>
      </c>
      <c r="O1662" s="149">
        <v>42893</v>
      </c>
      <c r="P1662" s="148" t="s">
        <v>1878</v>
      </c>
      <c r="Q1662" s="148">
        <v>0</v>
      </c>
      <c r="R1662" s="149" t="s">
        <v>33</v>
      </c>
      <c r="S1662" s="148">
        <v>2460.13</v>
      </c>
      <c r="T1662" s="148" t="s">
        <v>242</v>
      </c>
      <c r="U1662" s="149">
        <v>589.79</v>
      </c>
      <c r="V1662" s="148" t="s">
        <v>242</v>
      </c>
      <c r="W1662" s="148">
        <v>2460.1316764217113</v>
      </c>
      <c r="X1662" s="149" t="s">
        <v>100</v>
      </c>
      <c r="Y1662" s="148" t="s">
        <v>114</v>
      </c>
      <c r="Z1662" s="148">
        <v>0.59</v>
      </c>
      <c r="AA1662" s="149">
        <v>1</v>
      </c>
      <c r="AB1662" s="148" t="s">
        <v>629</v>
      </c>
      <c r="AC1662" s="148" t="s">
        <v>428</v>
      </c>
      <c r="AD1662" s="149" t="s">
        <v>690</v>
      </c>
      <c r="AE1662" s="148" t="s">
        <v>349</v>
      </c>
      <c r="AF1662" s="148"/>
      <c r="AG1662" s="149"/>
      <c r="AH1662" s="148"/>
      <c r="AI1662" s="148"/>
      <c r="AJ1662" s="149"/>
      <c r="AK1662" s="148" t="str">
        <f t="shared" si="75"/>
        <v>GFS</v>
      </c>
      <c r="AL1662" s="148" t="str">
        <f t="shared" si="76"/>
        <v>Non- ICB</v>
      </c>
      <c r="AM1662" s="196" t="str">
        <f t="shared" si="77"/>
        <v>GFS/Non- ICB</v>
      </c>
    </row>
    <row r="1663" spans="1:39" x14ac:dyDescent="0.25">
      <c r="A1663" s="195" t="str">
        <f>IF(ISERROR(MATCH(H1663,PriorMonth!H:H,0)),"New","Unresolved")</f>
        <v>New</v>
      </c>
      <c r="B1663" s="148">
        <v>95</v>
      </c>
      <c r="C1663" s="149" t="s">
        <v>153</v>
      </c>
      <c r="D1663" s="148" t="s">
        <v>17</v>
      </c>
      <c r="E1663" s="148">
        <v>1750</v>
      </c>
      <c r="F1663" s="149" t="s">
        <v>159</v>
      </c>
      <c r="G1663" s="148" t="s">
        <v>18</v>
      </c>
      <c r="H1663" s="148">
        <v>950110011700</v>
      </c>
      <c r="I1663" s="149" t="s">
        <v>58</v>
      </c>
      <c r="J1663" s="148" t="s">
        <v>195</v>
      </c>
      <c r="K1663" s="148">
        <v>42825</v>
      </c>
      <c r="L1663" s="149">
        <v>68</v>
      </c>
      <c r="M1663" s="148" t="s">
        <v>118</v>
      </c>
      <c r="N1663" s="148" t="s">
        <v>41</v>
      </c>
      <c r="O1663" s="149">
        <v>42893</v>
      </c>
      <c r="P1663" s="148" t="s">
        <v>1878</v>
      </c>
      <c r="Q1663" s="148">
        <v>0</v>
      </c>
      <c r="R1663" s="149" t="s">
        <v>33</v>
      </c>
      <c r="S1663" s="148">
        <v>584.02</v>
      </c>
      <c r="T1663" s="148" t="s">
        <v>100</v>
      </c>
      <c r="U1663" s="149">
        <v>584.02</v>
      </c>
      <c r="V1663" s="148" t="s">
        <v>100</v>
      </c>
      <c r="W1663" s="148">
        <v>584.02</v>
      </c>
      <c r="X1663" s="149" t="s">
        <v>100</v>
      </c>
      <c r="Y1663" s="148" t="s">
        <v>114</v>
      </c>
      <c r="Z1663" s="148">
        <v>0.57999999999999996</v>
      </c>
      <c r="AA1663" s="149">
        <v>1</v>
      </c>
      <c r="AB1663" s="148" t="s">
        <v>631</v>
      </c>
      <c r="AC1663" s="148" t="s">
        <v>949</v>
      </c>
      <c r="AD1663" s="149" t="s">
        <v>1457</v>
      </c>
      <c r="AE1663" s="148" t="s">
        <v>349</v>
      </c>
      <c r="AF1663" s="148"/>
      <c r="AG1663" s="149"/>
      <c r="AH1663" s="148"/>
      <c r="AI1663" s="148"/>
      <c r="AJ1663" s="149"/>
      <c r="AK1663" s="148" t="str">
        <f t="shared" si="75"/>
        <v>GFS</v>
      </c>
      <c r="AL1663" s="148" t="str">
        <f t="shared" si="76"/>
        <v>Non- ICB</v>
      </c>
      <c r="AM1663" s="196" t="str">
        <f t="shared" si="77"/>
        <v>GFS/Non- ICB</v>
      </c>
    </row>
    <row r="1664" spans="1:39" x14ac:dyDescent="0.25">
      <c r="A1664" s="195" t="str">
        <f>IF(ISERROR(MATCH(H1664,PriorMonth!H:H,0)),"New","Unresolved")</f>
        <v>New</v>
      </c>
      <c r="B1664" s="148">
        <v>8520</v>
      </c>
      <c r="C1664" s="149" t="s">
        <v>842</v>
      </c>
      <c r="D1664" s="148" t="s">
        <v>19</v>
      </c>
      <c r="E1664" s="148">
        <v>429</v>
      </c>
      <c r="F1664" s="149" t="s">
        <v>162</v>
      </c>
      <c r="G1664" s="148" t="s">
        <v>13</v>
      </c>
      <c r="H1664" s="148">
        <v>85200310087467</v>
      </c>
      <c r="I1664" s="149" t="s">
        <v>592</v>
      </c>
      <c r="J1664" s="148" t="s">
        <v>230</v>
      </c>
      <c r="K1664" s="148">
        <v>42829</v>
      </c>
      <c r="L1664" s="149">
        <v>64</v>
      </c>
      <c r="M1664" s="148" t="s">
        <v>111</v>
      </c>
      <c r="N1664" s="148" t="s">
        <v>42</v>
      </c>
      <c r="O1664" s="149">
        <v>42893</v>
      </c>
      <c r="P1664" s="148" t="s">
        <v>1878</v>
      </c>
      <c r="Q1664" s="148">
        <v>0</v>
      </c>
      <c r="R1664" s="149" t="s">
        <v>33</v>
      </c>
      <c r="S1664" s="148">
        <v>42007.95</v>
      </c>
      <c r="T1664" s="148" t="s">
        <v>197</v>
      </c>
      <c r="U1664" s="149">
        <v>580.75</v>
      </c>
      <c r="V1664" s="148" t="s">
        <v>197</v>
      </c>
      <c r="W1664" s="148">
        <v>42007.840981424684</v>
      </c>
      <c r="X1664" s="149" t="s">
        <v>100</v>
      </c>
      <c r="Y1664" s="148" t="s">
        <v>114</v>
      </c>
      <c r="Z1664" s="148">
        <v>0.57999999999999996</v>
      </c>
      <c r="AA1664" s="149">
        <v>1</v>
      </c>
      <c r="AB1664" s="148" t="s">
        <v>630</v>
      </c>
      <c r="AC1664" s="148" t="s">
        <v>425</v>
      </c>
      <c r="AD1664" s="149" t="s">
        <v>560</v>
      </c>
      <c r="AE1664" s="148" t="s">
        <v>350</v>
      </c>
      <c r="AF1664" s="148"/>
      <c r="AG1664" s="149"/>
      <c r="AH1664" s="148"/>
      <c r="AI1664" s="148"/>
      <c r="AJ1664" s="149"/>
      <c r="AK1664" s="148" t="str">
        <f t="shared" si="75"/>
        <v>GFS</v>
      </c>
      <c r="AL1664" s="148" t="str">
        <f t="shared" si="76"/>
        <v>Non- ICB</v>
      </c>
      <c r="AM1664" s="196" t="str">
        <f t="shared" si="77"/>
        <v>GFS/Non- ICB</v>
      </c>
    </row>
    <row r="1665" spans="1:39" x14ac:dyDescent="0.25">
      <c r="A1665" s="195" t="str">
        <f>IF(ISERROR(MATCH(H1665,PriorMonth!H:H,0)),"New","Unresolved")</f>
        <v>New</v>
      </c>
      <c r="B1665" s="148">
        <v>283</v>
      </c>
      <c r="C1665" s="149" t="s">
        <v>109</v>
      </c>
      <c r="D1665" s="148" t="s">
        <v>14</v>
      </c>
      <c r="E1665" s="148">
        <v>795</v>
      </c>
      <c r="F1665" s="149" t="s">
        <v>264</v>
      </c>
      <c r="G1665" s="148" t="s">
        <v>14</v>
      </c>
      <c r="H1665" s="148">
        <v>2830169003564</v>
      </c>
      <c r="I1665" s="149" t="s">
        <v>55</v>
      </c>
      <c r="J1665" s="148" t="s">
        <v>2644</v>
      </c>
      <c r="K1665" s="148">
        <v>42829</v>
      </c>
      <c r="L1665" s="149">
        <v>64</v>
      </c>
      <c r="M1665" s="148" t="s">
        <v>111</v>
      </c>
      <c r="N1665" s="148" t="s">
        <v>42</v>
      </c>
      <c r="O1665" s="149">
        <v>42892</v>
      </c>
      <c r="P1665" s="148" t="s">
        <v>1878</v>
      </c>
      <c r="Q1665" s="148">
        <v>1</v>
      </c>
      <c r="R1665" s="149" t="s">
        <v>33</v>
      </c>
      <c r="S1665" s="148">
        <v>569.83000000000004</v>
      </c>
      <c r="T1665" s="148" t="s">
        <v>100</v>
      </c>
      <c r="U1665" s="149">
        <v>569.83000000000004</v>
      </c>
      <c r="V1665" s="148" t="s">
        <v>100</v>
      </c>
      <c r="W1665" s="148">
        <v>569.83000000000004</v>
      </c>
      <c r="X1665" s="149" t="s">
        <v>100</v>
      </c>
      <c r="Y1665" s="148" t="s">
        <v>107</v>
      </c>
      <c r="Z1665" s="148">
        <v>0.56999999999999995</v>
      </c>
      <c r="AA1665" s="149">
        <v>1</v>
      </c>
      <c r="AB1665" s="148" t="s">
        <v>631</v>
      </c>
      <c r="AC1665" s="148" t="s">
        <v>471</v>
      </c>
      <c r="AD1665" s="149" t="s">
        <v>1965</v>
      </c>
      <c r="AE1665" s="148" t="s">
        <v>349</v>
      </c>
      <c r="AF1665" s="148"/>
      <c r="AG1665" s="149"/>
      <c r="AH1665" s="148"/>
      <c r="AI1665" s="148"/>
      <c r="AJ1665" s="149"/>
      <c r="AK1665" s="148" t="str">
        <f t="shared" si="75"/>
        <v>GFS</v>
      </c>
      <c r="AL1665" s="148" t="str">
        <f t="shared" si="76"/>
        <v>Non- ICB</v>
      </c>
      <c r="AM1665" s="196" t="str">
        <f t="shared" si="77"/>
        <v>GFS/Non- ICB</v>
      </c>
    </row>
    <row r="1666" spans="1:39" x14ac:dyDescent="0.25">
      <c r="A1666" s="195" t="str">
        <f>IF(ISERROR(MATCH(H1666,PriorMonth!H:H,0)),"New","Unresolved")</f>
        <v>New</v>
      </c>
      <c r="B1666" s="148">
        <v>95</v>
      </c>
      <c r="C1666" s="149" t="s">
        <v>153</v>
      </c>
      <c r="D1666" s="148" t="s">
        <v>17</v>
      </c>
      <c r="E1666" s="148">
        <v>1350</v>
      </c>
      <c r="F1666" s="149" t="s">
        <v>124</v>
      </c>
      <c r="G1666" s="148" t="s">
        <v>21</v>
      </c>
      <c r="H1666" s="148">
        <v>950110011377</v>
      </c>
      <c r="I1666" s="149" t="s">
        <v>58</v>
      </c>
      <c r="J1666" s="148" t="s">
        <v>195</v>
      </c>
      <c r="K1666" s="148">
        <v>42821</v>
      </c>
      <c r="L1666" s="149">
        <v>72</v>
      </c>
      <c r="M1666" s="148" t="s">
        <v>118</v>
      </c>
      <c r="N1666" s="148" t="s">
        <v>41</v>
      </c>
      <c r="O1666" s="149">
        <v>42892</v>
      </c>
      <c r="P1666" s="148" t="s">
        <v>1878</v>
      </c>
      <c r="Q1666" s="148">
        <v>1</v>
      </c>
      <c r="R1666" s="149" t="s">
        <v>33</v>
      </c>
      <c r="S1666" s="148">
        <v>565</v>
      </c>
      <c r="T1666" s="148" t="s">
        <v>100</v>
      </c>
      <c r="U1666" s="149">
        <v>565</v>
      </c>
      <c r="V1666" s="148" t="s">
        <v>100</v>
      </c>
      <c r="W1666" s="148">
        <v>565</v>
      </c>
      <c r="X1666" s="149" t="s">
        <v>100</v>
      </c>
      <c r="Y1666" s="148" t="s">
        <v>114</v>
      </c>
      <c r="Z1666" s="148">
        <v>0.56999999999999995</v>
      </c>
      <c r="AA1666" s="149">
        <v>1</v>
      </c>
      <c r="AB1666" s="148" t="s">
        <v>631</v>
      </c>
      <c r="AC1666" s="148" t="s">
        <v>436</v>
      </c>
      <c r="AD1666" s="149" t="s">
        <v>2687</v>
      </c>
      <c r="AE1666" s="148" t="s">
        <v>349</v>
      </c>
      <c r="AF1666" s="148"/>
      <c r="AG1666" s="149"/>
      <c r="AH1666" s="148"/>
      <c r="AI1666" s="148"/>
      <c r="AJ1666" s="149"/>
      <c r="AK1666" s="148" t="str">
        <f t="shared" ref="AK1666:AK1729" si="78">IF(TEXT(B1666,0)=LEFT(H1666,LEN(B1666)),"GFS","Non-GFS")</f>
        <v>GFS</v>
      </c>
      <c r="AL1666" s="148" t="str">
        <f t="shared" ref="AL1666:AL1729" si="79">IF(AND(AK1666="GFS",MID(H1666,LEN(B1666)+3,1)="2"),"ICB","Non- ICB")</f>
        <v>Non- ICB</v>
      </c>
      <c r="AM1666" s="196" t="str">
        <f t="shared" ref="AM1666:AM1729" si="80">AK1666&amp;"/"&amp;AL1666</f>
        <v>GFS/Non- ICB</v>
      </c>
    </row>
    <row r="1667" spans="1:39" x14ac:dyDescent="0.25">
      <c r="A1667" s="195" t="str">
        <f>IF(ISERROR(MATCH(H1667,PriorMonth!H:H,0)),"New","Unresolved")</f>
        <v>New</v>
      </c>
      <c r="B1667" s="148">
        <v>95</v>
      </c>
      <c r="C1667" s="149" t="s">
        <v>153</v>
      </c>
      <c r="D1667" s="148" t="s">
        <v>17</v>
      </c>
      <c r="E1667" s="148">
        <v>1350</v>
      </c>
      <c r="F1667" s="149" t="s">
        <v>124</v>
      </c>
      <c r="G1667" s="148" t="s">
        <v>21</v>
      </c>
      <c r="H1667" s="148">
        <v>950110011665</v>
      </c>
      <c r="I1667" s="149" t="s">
        <v>58</v>
      </c>
      <c r="J1667" s="148" t="s">
        <v>195</v>
      </c>
      <c r="K1667" s="148">
        <v>42825</v>
      </c>
      <c r="L1667" s="149">
        <v>68</v>
      </c>
      <c r="M1667" s="148" t="s">
        <v>127</v>
      </c>
      <c r="N1667" s="148" t="s">
        <v>128</v>
      </c>
      <c r="O1667" s="149">
        <v>42892</v>
      </c>
      <c r="P1667" s="148" t="s">
        <v>1878</v>
      </c>
      <c r="Q1667" s="148">
        <v>1</v>
      </c>
      <c r="R1667" s="149" t="s">
        <v>33</v>
      </c>
      <c r="S1667" s="148">
        <v>565.48</v>
      </c>
      <c r="T1667" s="148" t="s">
        <v>100</v>
      </c>
      <c r="U1667" s="149">
        <v>565.48</v>
      </c>
      <c r="V1667" s="148" t="s">
        <v>100</v>
      </c>
      <c r="W1667" s="148">
        <v>565.48</v>
      </c>
      <c r="X1667" s="149" t="s">
        <v>100</v>
      </c>
      <c r="Y1667" s="148" t="s">
        <v>114</v>
      </c>
      <c r="Z1667" s="148">
        <v>0.56999999999999995</v>
      </c>
      <c r="AA1667" s="149">
        <v>1</v>
      </c>
      <c r="AB1667" s="148" t="s">
        <v>631</v>
      </c>
      <c r="AC1667" s="148" t="s">
        <v>436</v>
      </c>
      <c r="AD1667" s="149" t="s">
        <v>365</v>
      </c>
      <c r="AE1667" s="148" t="s">
        <v>349</v>
      </c>
      <c r="AF1667" s="148"/>
      <c r="AG1667" s="149"/>
      <c r="AH1667" s="148"/>
      <c r="AI1667" s="148"/>
      <c r="AJ1667" s="149"/>
      <c r="AK1667" s="148" t="str">
        <f t="shared" si="78"/>
        <v>GFS</v>
      </c>
      <c r="AL1667" s="148" t="str">
        <f t="shared" si="79"/>
        <v>Non- ICB</v>
      </c>
      <c r="AM1667" s="196" t="str">
        <f t="shared" si="80"/>
        <v>GFS/Non- ICB</v>
      </c>
    </row>
    <row r="1668" spans="1:39" x14ac:dyDescent="0.25">
      <c r="A1668" s="195" t="str">
        <f>IF(ISERROR(MATCH(H1668,PriorMonth!H:H,0)),"New","Unresolved")</f>
        <v>New</v>
      </c>
      <c r="B1668" s="148">
        <v>95</v>
      </c>
      <c r="C1668" s="149" t="s">
        <v>153</v>
      </c>
      <c r="D1668" s="148" t="s">
        <v>17</v>
      </c>
      <c r="E1668" s="148">
        <v>199</v>
      </c>
      <c r="F1668" s="149" t="s">
        <v>137</v>
      </c>
      <c r="G1668" s="148" t="s">
        <v>22</v>
      </c>
      <c r="H1668" s="148">
        <v>950110011688</v>
      </c>
      <c r="I1668" s="149" t="s">
        <v>58</v>
      </c>
      <c r="J1668" s="148" t="s">
        <v>195</v>
      </c>
      <c r="K1668" s="148">
        <v>42825</v>
      </c>
      <c r="L1668" s="149">
        <v>68</v>
      </c>
      <c r="M1668" s="148" t="s">
        <v>118</v>
      </c>
      <c r="N1668" s="148" t="s">
        <v>41</v>
      </c>
      <c r="O1668" s="149">
        <v>42893</v>
      </c>
      <c r="P1668" s="148" t="s">
        <v>1878</v>
      </c>
      <c r="Q1668" s="148">
        <v>0</v>
      </c>
      <c r="R1668" s="149" t="s">
        <v>33</v>
      </c>
      <c r="S1668" s="148">
        <v>555.1</v>
      </c>
      <c r="T1668" s="148" t="s">
        <v>100</v>
      </c>
      <c r="U1668" s="149">
        <v>555.1</v>
      </c>
      <c r="V1668" s="148" t="s">
        <v>100</v>
      </c>
      <c r="W1668" s="148">
        <v>555.1</v>
      </c>
      <c r="X1668" s="149" t="s">
        <v>100</v>
      </c>
      <c r="Y1668" s="148" t="s">
        <v>114</v>
      </c>
      <c r="Z1668" s="148">
        <v>0.56000000000000005</v>
      </c>
      <c r="AA1668" s="149">
        <v>1</v>
      </c>
      <c r="AB1668" s="148" t="s">
        <v>631</v>
      </c>
      <c r="AC1668" s="148" t="s">
        <v>513</v>
      </c>
      <c r="AD1668" s="149" t="s">
        <v>402</v>
      </c>
      <c r="AE1668" s="148" t="s">
        <v>349</v>
      </c>
      <c r="AF1668" s="148"/>
      <c r="AG1668" s="149"/>
      <c r="AH1668" s="148"/>
      <c r="AI1668" s="148"/>
      <c r="AJ1668" s="149"/>
      <c r="AK1668" s="148" t="str">
        <f t="shared" si="78"/>
        <v>GFS</v>
      </c>
      <c r="AL1668" s="148" t="str">
        <f t="shared" si="79"/>
        <v>Non- ICB</v>
      </c>
      <c r="AM1668" s="196" t="str">
        <f t="shared" si="80"/>
        <v>GFS/Non- ICB</v>
      </c>
    </row>
    <row r="1669" spans="1:39" x14ac:dyDescent="0.25">
      <c r="A1669" s="195" t="str">
        <f>IF(ISERROR(MATCH(H1669,PriorMonth!H:H,0)),"New","Unresolved")</f>
        <v>New</v>
      </c>
      <c r="B1669" s="148">
        <v>95</v>
      </c>
      <c r="C1669" s="149" t="s">
        <v>153</v>
      </c>
      <c r="D1669" s="148" t="s">
        <v>17</v>
      </c>
      <c r="E1669" s="148">
        <v>8243</v>
      </c>
      <c r="F1669" s="149" t="s">
        <v>120</v>
      </c>
      <c r="G1669" s="148" t="s">
        <v>14</v>
      </c>
      <c r="H1669" s="148">
        <v>950110011657</v>
      </c>
      <c r="I1669" s="149" t="s">
        <v>58</v>
      </c>
      <c r="J1669" s="148" t="s">
        <v>195</v>
      </c>
      <c r="K1669" s="148">
        <v>42825</v>
      </c>
      <c r="L1669" s="149">
        <v>68</v>
      </c>
      <c r="M1669" s="148" t="s">
        <v>127</v>
      </c>
      <c r="N1669" s="148" t="s">
        <v>128</v>
      </c>
      <c r="O1669" s="149">
        <v>42893</v>
      </c>
      <c r="P1669" s="148" t="s">
        <v>1878</v>
      </c>
      <c r="Q1669" s="148">
        <v>0</v>
      </c>
      <c r="R1669" s="149" t="s">
        <v>33</v>
      </c>
      <c r="S1669" s="148">
        <v>546.94000000000005</v>
      </c>
      <c r="T1669" s="148" t="s">
        <v>100</v>
      </c>
      <c r="U1669" s="149">
        <v>546.94000000000005</v>
      </c>
      <c r="V1669" s="148" t="s">
        <v>100</v>
      </c>
      <c r="W1669" s="148">
        <v>546.94000000000005</v>
      </c>
      <c r="X1669" s="149" t="s">
        <v>100</v>
      </c>
      <c r="Y1669" s="148" t="s">
        <v>114</v>
      </c>
      <c r="Z1669" s="148">
        <v>0.55000000000000004</v>
      </c>
      <c r="AA1669" s="149">
        <v>1</v>
      </c>
      <c r="AB1669" s="148" t="s">
        <v>631</v>
      </c>
      <c r="AC1669" s="148" t="s">
        <v>426</v>
      </c>
      <c r="AD1669" s="149" t="s">
        <v>2747</v>
      </c>
      <c r="AE1669" s="148" t="s">
        <v>349</v>
      </c>
      <c r="AF1669" s="148"/>
      <c r="AG1669" s="149"/>
      <c r="AH1669" s="148"/>
      <c r="AI1669" s="148"/>
      <c r="AJ1669" s="149"/>
      <c r="AK1669" s="148" t="str">
        <f t="shared" si="78"/>
        <v>GFS</v>
      </c>
      <c r="AL1669" s="148" t="str">
        <f t="shared" si="79"/>
        <v>Non- ICB</v>
      </c>
      <c r="AM1669" s="196" t="str">
        <f t="shared" si="80"/>
        <v>GFS/Non- ICB</v>
      </c>
    </row>
    <row r="1670" spans="1:39" x14ac:dyDescent="0.25">
      <c r="A1670" s="195" t="str">
        <f>IF(ISERROR(MATCH(H1670,PriorMonth!H:H,0)),"New","Unresolved")</f>
        <v>Unresolved</v>
      </c>
      <c r="B1670" s="148">
        <v>8520</v>
      </c>
      <c r="C1670" s="149" t="s">
        <v>842</v>
      </c>
      <c r="D1670" s="148" t="s">
        <v>19</v>
      </c>
      <c r="E1670" s="148">
        <v>1845</v>
      </c>
      <c r="F1670" s="149" t="s">
        <v>115</v>
      </c>
      <c r="G1670" s="148" t="s">
        <v>19</v>
      </c>
      <c r="H1670" s="148">
        <v>85201810009534</v>
      </c>
      <c r="I1670" s="149" t="s">
        <v>54</v>
      </c>
      <c r="J1670" s="148" t="s">
        <v>575</v>
      </c>
      <c r="K1670" s="148">
        <v>42773</v>
      </c>
      <c r="L1670" s="149">
        <v>120</v>
      </c>
      <c r="M1670" s="148" t="s">
        <v>158</v>
      </c>
      <c r="N1670" s="148" t="s">
        <v>41</v>
      </c>
      <c r="O1670" s="149">
        <v>42776</v>
      </c>
      <c r="P1670" s="148" t="s">
        <v>838</v>
      </c>
      <c r="Q1670" s="148">
        <v>117</v>
      </c>
      <c r="R1670" s="149" t="s">
        <v>36</v>
      </c>
      <c r="S1670" s="148">
        <v>40000</v>
      </c>
      <c r="T1670" s="148" t="s">
        <v>197</v>
      </c>
      <c r="U1670" s="149">
        <v>552.99</v>
      </c>
      <c r="V1670" s="148" t="s">
        <v>197</v>
      </c>
      <c r="W1670" s="148">
        <v>39999.855332446037</v>
      </c>
      <c r="X1670" s="149" t="s">
        <v>100</v>
      </c>
      <c r="Y1670" s="148" t="s">
        <v>107</v>
      </c>
      <c r="Z1670" s="148">
        <v>0.55000000000000004</v>
      </c>
      <c r="AA1670" s="149">
        <v>1</v>
      </c>
      <c r="AB1670" s="148" t="s">
        <v>630</v>
      </c>
      <c r="AC1670" s="148" t="s">
        <v>633</v>
      </c>
      <c r="AD1670" s="149" t="s">
        <v>359</v>
      </c>
      <c r="AE1670" s="148" t="s">
        <v>350</v>
      </c>
      <c r="AF1670" s="148"/>
      <c r="AG1670" s="149"/>
      <c r="AH1670" s="148"/>
      <c r="AI1670" s="148"/>
      <c r="AJ1670" s="149"/>
      <c r="AK1670" s="148" t="str">
        <f t="shared" si="78"/>
        <v>GFS</v>
      </c>
      <c r="AL1670" s="148" t="str">
        <f t="shared" si="79"/>
        <v>Non- ICB</v>
      </c>
      <c r="AM1670" s="196" t="str">
        <f t="shared" si="80"/>
        <v>GFS/Non- ICB</v>
      </c>
    </row>
    <row r="1671" spans="1:39" x14ac:dyDescent="0.25">
      <c r="A1671" s="195" t="str">
        <f>IF(ISERROR(MATCH(H1671,PriorMonth!H:H,0)),"New","Unresolved")</f>
        <v>Unresolved</v>
      </c>
      <c r="B1671" s="148">
        <v>8520</v>
      </c>
      <c r="C1671" s="149" t="s">
        <v>842</v>
      </c>
      <c r="D1671" s="148" t="s">
        <v>19</v>
      </c>
      <c r="E1671" s="148">
        <v>8420</v>
      </c>
      <c r="F1671" s="149" t="s">
        <v>234</v>
      </c>
      <c r="G1671" s="148" t="s">
        <v>19</v>
      </c>
      <c r="H1671" s="148">
        <v>85200710013610</v>
      </c>
      <c r="I1671" s="149" t="s">
        <v>537</v>
      </c>
      <c r="J1671" s="148" t="s">
        <v>311</v>
      </c>
      <c r="K1671" s="148">
        <v>42795</v>
      </c>
      <c r="L1671" s="149">
        <v>98</v>
      </c>
      <c r="M1671" s="148" t="s">
        <v>149</v>
      </c>
      <c r="N1671" s="148" t="s">
        <v>41</v>
      </c>
      <c r="O1671" s="149">
        <v>42830</v>
      </c>
      <c r="P1671" s="148" t="s">
        <v>838</v>
      </c>
      <c r="Q1671" s="148">
        <v>63</v>
      </c>
      <c r="R1671" s="149" t="s">
        <v>35</v>
      </c>
      <c r="S1671" s="148">
        <v>38385</v>
      </c>
      <c r="T1671" s="148" t="s">
        <v>197</v>
      </c>
      <c r="U1671" s="149">
        <v>530.66</v>
      </c>
      <c r="V1671" s="148" t="s">
        <v>197</v>
      </c>
      <c r="W1671" s="148">
        <v>38384.642092471498</v>
      </c>
      <c r="X1671" s="149" t="s">
        <v>100</v>
      </c>
      <c r="Y1671" s="148" t="s">
        <v>107</v>
      </c>
      <c r="Z1671" s="148">
        <v>0.53</v>
      </c>
      <c r="AA1671" s="149">
        <v>1</v>
      </c>
      <c r="AB1671" s="148" t="s">
        <v>630</v>
      </c>
      <c r="AC1671" s="148" t="s">
        <v>1752</v>
      </c>
      <c r="AD1671" s="149" t="s">
        <v>1753</v>
      </c>
      <c r="AE1671" s="148" t="s">
        <v>350</v>
      </c>
      <c r="AF1671" s="148"/>
      <c r="AG1671" s="149"/>
      <c r="AH1671" s="148"/>
      <c r="AI1671" s="148"/>
      <c r="AJ1671" s="149"/>
      <c r="AK1671" s="148" t="str">
        <f t="shared" si="78"/>
        <v>GFS</v>
      </c>
      <c r="AL1671" s="148" t="str">
        <f t="shared" si="79"/>
        <v>Non- ICB</v>
      </c>
      <c r="AM1671" s="196" t="str">
        <f t="shared" si="80"/>
        <v>GFS/Non- ICB</v>
      </c>
    </row>
    <row r="1672" spans="1:39" x14ac:dyDescent="0.25">
      <c r="A1672" s="195" t="str">
        <f>IF(ISERROR(MATCH(H1672,PriorMonth!H:H,0)),"New","Unresolved")</f>
        <v>New</v>
      </c>
      <c r="B1672" s="148">
        <v>8310</v>
      </c>
      <c r="C1672" s="149" t="s">
        <v>170</v>
      </c>
      <c r="D1672" s="148" t="s">
        <v>14</v>
      </c>
      <c r="E1672" s="148">
        <v>413</v>
      </c>
      <c r="F1672" s="149" t="s">
        <v>136</v>
      </c>
      <c r="G1672" s="148" t="s">
        <v>13</v>
      </c>
      <c r="H1672" s="148" t="s">
        <v>2981</v>
      </c>
      <c r="I1672" s="149" t="s">
        <v>57</v>
      </c>
      <c r="J1672" s="148" t="s">
        <v>133</v>
      </c>
      <c r="K1672" s="148">
        <v>42829</v>
      </c>
      <c r="L1672" s="149">
        <v>64</v>
      </c>
      <c r="M1672" s="148" t="s">
        <v>161</v>
      </c>
      <c r="N1672" s="148" t="s">
        <v>128</v>
      </c>
      <c r="O1672" s="149">
        <v>42893</v>
      </c>
      <c r="P1672" s="148" t="s">
        <v>1878</v>
      </c>
      <c r="Q1672" s="148">
        <v>0</v>
      </c>
      <c r="R1672" s="149" t="s">
        <v>33</v>
      </c>
      <c r="S1672" s="148">
        <v>2205.62</v>
      </c>
      <c r="T1672" s="148" t="s">
        <v>242</v>
      </c>
      <c r="U1672" s="149">
        <v>528.77</v>
      </c>
      <c r="V1672" s="148" t="s">
        <v>242</v>
      </c>
      <c r="W1672" s="148">
        <v>2205.605090865407</v>
      </c>
      <c r="X1672" s="149" t="s">
        <v>100</v>
      </c>
      <c r="Y1672" s="148" t="s">
        <v>114</v>
      </c>
      <c r="Z1672" s="148">
        <v>0.53</v>
      </c>
      <c r="AA1672" s="149">
        <v>1</v>
      </c>
      <c r="AB1672" s="148" t="s">
        <v>629</v>
      </c>
      <c r="AC1672" s="148" t="s">
        <v>428</v>
      </c>
      <c r="AD1672" s="149" t="s">
        <v>690</v>
      </c>
      <c r="AE1672" s="148" t="s">
        <v>349</v>
      </c>
      <c r="AF1672" s="148"/>
      <c r="AG1672" s="149"/>
      <c r="AH1672" s="148"/>
      <c r="AI1672" s="148"/>
      <c r="AJ1672" s="149"/>
      <c r="AK1672" s="148" t="str">
        <f t="shared" si="78"/>
        <v>GFS</v>
      </c>
      <c r="AL1672" s="148" t="str">
        <f t="shared" si="79"/>
        <v>Non- ICB</v>
      </c>
      <c r="AM1672" s="196" t="str">
        <f t="shared" si="80"/>
        <v>GFS/Non- ICB</v>
      </c>
    </row>
    <row r="1673" spans="1:39" x14ac:dyDescent="0.25">
      <c r="A1673" s="195" t="str">
        <f>IF(ISERROR(MATCH(H1673,PriorMonth!H:H,0)),"New","Unresolved")</f>
        <v>New</v>
      </c>
      <c r="B1673" s="148">
        <v>1845</v>
      </c>
      <c r="C1673" s="149" t="s">
        <v>115</v>
      </c>
      <c r="D1673" s="148" t="s">
        <v>19</v>
      </c>
      <c r="E1673" s="148">
        <v>693</v>
      </c>
      <c r="F1673" s="149" t="s">
        <v>177</v>
      </c>
      <c r="G1673" s="148" t="s">
        <v>16</v>
      </c>
      <c r="H1673" s="148" t="s">
        <v>2609</v>
      </c>
      <c r="I1673" s="149" t="s">
        <v>56</v>
      </c>
      <c r="J1673" s="148" t="s">
        <v>2610</v>
      </c>
      <c r="K1673" s="148">
        <v>42398</v>
      </c>
      <c r="L1673" s="149">
        <v>495</v>
      </c>
      <c r="M1673" s="148" t="s">
        <v>111</v>
      </c>
      <c r="N1673" s="148" t="s">
        <v>42</v>
      </c>
      <c r="O1673" s="149">
        <v>42891</v>
      </c>
      <c r="P1673" s="148" t="s">
        <v>1878</v>
      </c>
      <c r="Q1673" s="148">
        <v>2</v>
      </c>
      <c r="R1673" s="149" t="s">
        <v>33</v>
      </c>
      <c r="S1673" s="148">
        <v>3954.96</v>
      </c>
      <c r="T1673" s="148" t="s">
        <v>119</v>
      </c>
      <c r="U1673" s="149">
        <v>517.33000000000004</v>
      </c>
      <c r="V1673" s="148" t="s">
        <v>119</v>
      </c>
      <c r="W1673" s="148">
        <v>3954.93485782784</v>
      </c>
      <c r="X1673" s="149" t="s">
        <v>100</v>
      </c>
      <c r="Y1673" s="148" t="s">
        <v>114</v>
      </c>
      <c r="Z1673" s="148">
        <v>0.52</v>
      </c>
      <c r="AA1673" s="149">
        <v>1</v>
      </c>
      <c r="AB1673" s="148" t="s">
        <v>629</v>
      </c>
      <c r="AC1673" s="148" t="s">
        <v>409</v>
      </c>
      <c r="AD1673" s="149" t="s">
        <v>2611</v>
      </c>
      <c r="AE1673" s="148" t="s">
        <v>349</v>
      </c>
      <c r="AF1673" s="148"/>
      <c r="AG1673" s="149"/>
      <c r="AH1673" s="148"/>
      <c r="AI1673" s="148"/>
      <c r="AJ1673" s="149"/>
      <c r="AK1673" s="148" t="str">
        <f t="shared" si="78"/>
        <v>Non-GFS</v>
      </c>
      <c r="AL1673" s="148" t="str">
        <f t="shared" si="79"/>
        <v>Non- ICB</v>
      </c>
      <c r="AM1673" s="196" t="str">
        <f t="shared" si="80"/>
        <v>Non-GFS/Non- ICB</v>
      </c>
    </row>
    <row r="1674" spans="1:39" x14ac:dyDescent="0.25">
      <c r="A1674" s="195" t="str">
        <f>IF(ISERROR(MATCH(H1674,PriorMonth!H:H,0)),"New","Unresolved")</f>
        <v>New</v>
      </c>
      <c r="B1674" s="148">
        <v>429</v>
      </c>
      <c r="C1674" s="149" t="s">
        <v>162</v>
      </c>
      <c r="D1674" s="148" t="s">
        <v>13</v>
      </c>
      <c r="E1674" s="148">
        <v>3019</v>
      </c>
      <c r="F1674" s="149" t="s">
        <v>134</v>
      </c>
      <c r="G1674" s="148" t="s">
        <v>16</v>
      </c>
      <c r="H1674" s="148">
        <v>20161479</v>
      </c>
      <c r="I1674" s="149" t="s">
        <v>59</v>
      </c>
      <c r="J1674" s="148" t="s">
        <v>155</v>
      </c>
      <c r="K1674" s="148">
        <v>42858</v>
      </c>
      <c r="L1674" s="149">
        <v>35</v>
      </c>
      <c r="M1674" s="148" t="s">
        <v>158</v>
      </c>
      <c r="N1674" s="148" t="s">
        <v>41</v>
      </c>
      <c r="O1674" s="149">
        <v>42893</v>
      </c>
      <c r="P1674" s="148" t="s">
        <v>1878</v>
      </c>
      <c r="Q1674" s="148">
        <v>0</v>
      </c>
      <c r="R1674" s="149" t="s">
        <v>33</v>
      </c>
      <c r="S1674" s="148">
        <v>519.9</v>
      </c>
      <c r="T1674" s="148" t="s">
        <v>100</v>
      </c>
      <c r="U1674" s="149">
        <v>519.9</v>
      </c>
      <c r="V1674" s="148" t="s">
        <v>100</v>
      </c>
      <c r="W1674" s="148">
        <v>519.9</v>
      </c>
      <c r="X1674" s="149" t="s">
        <v>100</v>
      </c>
      <c r="Y1674" s="148" t="s">
        <v>114</v>
      </c>
      <c r="Z1674" s="148">
        <v>0.52</v>
      </c>
      <c r="AA1674" s="149">
        <v>1</v>
      </c>
      <c r="AB1674" s="148" t="s">
        <v>631</v>
      </c>
      <c r="AC1674" s="148" t="s">
        <v>906</v>
      </c>
      <c r="AD1674" s="149" t="s">
        <v>2624</v>
      </c>
      <c r="AE1674" s="148" t="s">
        <v>349</v>
      </c>
      <c r="AF1674" s="148"/>
      <c r="AG1674" s="149"/>
      <c r="AH1674" s="148"/>
      <c r="AI1674" s="148"/>
      <c r="AJ1674" s="149"/>
      <c r="AK1674" s="148" t="str">
        <f t="shared" si="78"/>
        <v>Non-GFS</v>
      </c>
      <c r="AL1674" s="148" t="str">
        <f t="shared" si="79"/>
        <v>Non- ICB</v>
      </c>
      <c r="AM1674" s="196" t="str">
        <f t="shared" si="80"/>
        <v>Non-GFS/Non- ICB</v>
      </c>
    </row>
    <row r="1675" spans="1:39" x14ac:dyDescent="0.25">
      <c r="A1675" s="195" t="str">
        <f>IF(ISERROR(MATCH(H1675,PriorMonth!H:H,0)),"New","Unresolved")</f>
        <v>New</v>
      </c>
      <c r="B1675" s="148">
        <v>429</v>
      </c>
      <c r="C1675" s="149" t="s">
        <v>162</v>
      </c>
      <c r="D1675" s="148" t="s">
        <v>13</v>
      </c>
      <c r="E1675" s="148">
        <v>3014</v>
      </c>
      <c r="F1675" s="149" t="s">
        <v>144</v>
      </c>
      <c r="G1675" s="148" t="s">
        <v>16</v>
      </c>
      <c r="H1675" s="148" t="s">
        <v>2704</v>
      </c>
      <c r="I1675" s="149" t="s">
        <v>59</v>
      </c>
      <c r="J1675" s="148" t="s">
        <v>155</v>
      </c>
      <c r="K1675" s="148">
        <v>42892</v>
      </c>
      <c r="L1675" s="149">
        <v>1</v>
      </c>
      <c r="M1675" s="148" t="s">
        <v>111</v>
      </c>
      <c r="N1675" s="148" t="s">
        <v>42</v>
      </c>
      <c r="O1675" s="149">
        <v>42893</v>
      </c>
      <c r="P1675" s="148" t="s">
        <v>1878</v>
      </c>
      <c r="Q1675" s="148">
        <v>0</v>
      </c>
      <c r="R1675" s="149" t="s">
        <v>33</v>
      </c>
      <c r="S1675" s="148">
        <v>519.9</v>
      </c>
      <c r="T1675" s="148" t="s">
        <v>100</v>
      </c>
      <c r="U1675" s="149">
        <v>519.9</v>
      </c>
      <c r="V1675" s="148" t="s">
        <v>100</v>
      </c>
      <c r="W1675" s="148">
        <v>519.9</v>
      </c>
      <c r="X1675" s="149" t="s">
        <v>100</v>
      </c>
      <c r="Y1675" s="148" t="s">
        <v>114</v>
      </c>
      <c r="Z1675" s="148">
        <v>0.52</v>
      </c>
      <c r="AA1675" s="149">
        <v>1</v>
      </c>
      <c r="AB1675" s="148" t="s">
        <v>631</v>
      </c>
      <c r="AC1675" s="148" t="s">
        <v>413</v>
      </c>
      <c r="AD1675" s="149" t="s">
        <v>2705</v>
      </c>
      <c r="AE1675" s="148" t="s">
        <v>349</v>
      </c>
      <c r="AF1675" s="148"/>
      <c r="AG1675" s="149"/>
      <c r="AH1675" s="148"/>
      <c r="AI1675" s="148"/>
      <c r="AJ1675" s="149"/>
      <c r="AK1675" s="148" t="str">
        <f t="shared" si="78"/>
        <v>Non-GFS</v>
      </c>
      <c r="AL1675" s="148" t="str">
        <f t="shared" si="79"/>
        <v>Non- ICB</v>
      </c>
      <c r="AM1675" s="196" t="str">
        <f t="shared" si="80"/>
        <v>Non-GFS/Non- ICB</v>
      </c>
    </row>
    <row r="1676" spans="1:39" x14ac:dyDescent="0.25">
      <c r="A1676" s="195" t="str">
        <f>IF(ISERROR(MATCH(H1676,PriorMonth!H:H,0)),"New","Unresolved")</f>
        <v>Unresolved</v>
      </c>
      <c r="B1676" s="148">
        <v>8520</v>
      </c>
      <c r="C1676" s="149" t="s">
        <v>842</v>
      </c>
      <c r="D1676" s="148" t="s">
        <v>19</v>
      </c>
      <c r="E1676" s="148">
        <v>260</v>
      </c>
      <c r="F1676" s="149" t="s">
        <v>113</v>
      </c>
      <c r="G1676" s="148" t="s">
        <v>23</v>
      </c>
      <c r="H1676" s="148" t="s">
        <v>1562</v>
      </c>
      <c r="I1676" s="149" t="s">
        <v>54</v>
      </c>
      <c r="J1676" s="148" t="s">
        <v>381</v>
      </c>
      <c r="K1676" s="148">
        <v>42768</v>
      </c>
      <c r="L1676" s="149">
        <v>125</v>
      </c>
      <c r="M1676" s="148" t="s">
        <v>127</v>
      </c>
      <c r="N1676" s="148" t="s">
        <v>128</v>
      </c>
      <c r="O1676" s="149">
        <v>42831</v>
      </c>
      <c r="P1676" s="148" t="s">
        <v>838</v>
      </c>
      <c r="Q1676" s="148">
        <v>62</v>
      </c>
      <c r="R1676" s="149" t="s">
        <v>35</v>
      </c>
      <c r="S1676" s="148">
        <v>37387</v>
      </c>
      <c r="T1676" s="148" t="s">
        <v>197</v>
      </c>
      <c r="U1676" s="149">
        <v>516.87</v>
      </c>
      <c r="V1676" s="148" t="s">
        <v>197</v>
      </c>
      <c r="W1676" s="148">
        <v>37387.15930791042</v>
      </c>
      <c r="X1676" s="149" t="s">
        <v>100</v>
      </c>
      <c r="Y1676" s="148" t="s">
        <v>114</v>
      </c>
      <c r="Z1676" s="148">
        <v>0.52</v>
      </c>
      <c r="AA1676" s="149">
        <v>1</v>
      </c>
      <c r="AB1676" s="148" t="s">
        <v>630</v>
      </c>
      <c r="AC1676" s="148" t="s">
        <v>681</v>
      </c>
      <c r="AD1676" s="149" t="s">
        <v>354</v>
      </c>
      <c r="AE1676" s="148" t="s">
        <v>350</v>
      </c>
      <c r="AF1676" s="148"/>
      <c r="AG1676" s="149"/>
      <c r="AH1676" s="148"/>
      <c r="AI1676" s="148"/>
      <c r="AJ1676" s="149"/>
      <c r="AK1676" s="148" t="str">
        <f t="shared" si="78"/>
        <v>Non-GFS</v>
      </c>
      <c r="AL1676" s="148" t="str">
        <f t="shared" si="79"/>
        <v>Non- ICB</v>
      </c>
      <c r="AM1676" s="196" t="str">
        <f t="shared" si="80"/>
        <v>Non-GFS/Non- ICB</v>
      </c>
    </row>
    <row r="1677" spans="1:39" x14ac:dyDescent="0.25">
      <c r="A1677" s="195" t="str">
        <f>IF(ISERROR(MATCH(H1677,PriorMonth!H:H,0)),"New","Unresolved")</f>
        <v>New</v>
      </c>
      <c r="B1677" s="148">
        <v>8310</v>
      </c>
      <c r="C1677" s="149" t="s">
        <v>170</v>
      </c>
      <c r="D1677" s="148" t="s">
        <v>14</v>
      </c>
      <c r="E1677" s="148">
        <v>95</v>
      </c>
      <c r="F1677" s="149" t="s">
        <v>153</v>
      </c>
      <c r="G1677" s="148" t="s">
        <v>17</v>
      </c>
      <c r="H1677" s="148" t="s">
        <v>2889</v>
      </c>
      <c r="I1677" s="149" t="s">
        <v>277</v>
      </c>
      <c r="J1677" s="148" t="s">
        <v>241</v>
      </c>
      <c r="K1677" s="148">
        <v>42431</v>
      </c>
      <c r="L1677" s="149">
        <v>462</v>
      </c>
      <c r="M1677" s="148" t="s">
        <v>118</v>
      </c>
      <c r="N1677" s="148" t="s">
        <v>41</v>
      </c>
      <c r="O1677" s="149">
        <v>42892</v>
      </c>
      <c r="P1677" s="148" t="s">
        <v>1878</v>
      </c>
      <c r="Q1677" s="148">
        <v>1</v>
      </c>
      <c r="R1677" s="149" t="s">
        <v>33</v>
      </c>
      <c r="S1677" s="148">
        <v>2151.4499999999998</v>
      </c>
      <c r="T1677" s="148" t="s">
        <v>242</v>
      </c>
      <c r="U1677" s="149">
        <v>515.79</v>
      </c>
      <c r="V1677" s="148" t="s">
        <v>242</v>
      </c>
      <c r="W1677" s="148">
        <v>2151.4629230430396</v>
      </c>
      <c r="X1677" s="149" t="s">
        <v>100</v>
      </c>
      <c r="Y1677" s="148" t="s">
        <v>114</v>
      </c>
      <c r="Z1677" s="148">
        <v>0.52</v>
      </c>
      <c r="AA1677" s="149">
        <v>1</v>
      </c>
      <c r="AB1677" s="148" t="s">
        <v>629</v>
      </c>
      <c r="AC1677" s="148" t="s">
        <v>410</v>
      </c>
      <c r="AD1677" s="149" t="s">
        <v>2890</v>
      </c>
      <c r="AE1677" s="148" t="s">
        <v>349</v>
      </c>
      <c r="AF1677" s="148"/>
      <c r="AG1677" s="149"/>
      <c r="AH1677" s="148"/>
      <c r="AI1677" s="148"/>
      <c r="AJ1677" s="149"/>
      <c r="AK1677" s="148" t="str">
        <f t="shared" si="78"/>
        <v>GFS</v>
      </c>
      <c r="AL1677" s="148" t="str">
        <f t="shared" si="79"/>
        <v>Non- ICB</v>
      </c>
      <c r="AM1677" s="196" t="str">
        <f t="shared" si="80"/>
        <v>GFS/Non- ICB</v>
      </c>
    </row>
    <row r="1678" spans="1:39" x14ac:dyDescent="0.25">
      <c r="A1678" s="195" t="str">
        <f>IF(ISERROR(MATCH(H1678,PriorMonth!H:H,0)),"New","Unresolved")</f>
        <v>New</v>
      </c>
      <c r="B1678" s="148">
        <v>8310</v>
      </c>
      <c r="C1678" s="149" t="s">
        <v>170</v>
      </c>
      <c r="D1678" s="148" t="s">
        <v>14</v>
      </c>
      <c r="E1678" s="148">
        <v>95</v>
      </c>
      <c r="F1678" s="149" t="s">
        <v>153</v>
      </c>
      <c r="G1678" s="148" t="s">
        <v>17</v>
      </c>
      <c r="H1678" s="148" t="s">
        <v>2931</v>
      </c>
      <c r="I1678" s="149" t="s">
        <v>277</v>
      </c>
      <c r="J1678" s="148" t="s">
        <v>241</v>
      </c>
      <c r="K1678" s="148">
        <v>42523</v>
      </c>
      <c r="L1678" s="149">
        <v>370</v>
      </c>
      <c r="M1678" s="148" t="s">
        <v>111</v>
      </c>
      <c r="N1678" s="148" t="s">
        <v>42</v>
      </c>
      <c r="O1678" s="149">
        <v>42892</v>
      </c>
      <c r="P1678" s="148" t="s">
        <v>1878</v>
      </c>
      <c r="Q1678" s="148">
        <v>1</v>
      </c>
      <c r="R1678" s="149" t="s">
        <v>33</v>
      </c>
      <c r="S1678" s="148">
        <v>2151.4499999999998</v>
      </c>
      <c r="T1678" s="148" t="s">
        <v>242</v>
      </c>
      <c r="U1678" s="149">
        <v>515.79</v>
      </c>
      <c r="V1678" s="148" t="s">
        <v>242</v>
      </c>
      <c r="W1678" s="148">
        <v>2151.4629230430396</v>
      </c>
      <c r="X1678" s="149" t="s">
        <v>100</v>
      </c>
      <c r="Y1678" s="148" t="s">
        <v>114</v>
      </c>
      <c r="Z1678" s="148">
        <v>0.52</v>
      </c>
      <c r="AA1678" s="149">
        <v>1</v>
      </c>
      <c r="AB1678" s="148" t="s">
        <v>629</v>
      </c>
      <c r="AC1678" s="148" t="s">
        <v>410</v>
      </c>
      <c r="AD1678" s="149" t="s">
        <v>2932</v>
      </c>
      <c r="AE1678" s="148" t="s">
        <v>349</v>
      </c>
      <c r="AF1678" s="148"/>
      <c r="AG1678" s="149"/>
      <c r="AH1678" s="148"/>
      <c r="AI1678" s="148"/>
      <c r="AJ1678" s="149"/>
      <c r="AK1678" s="148" t="str">
        <f t="shared" si="78"/>
        <v>GFS</v>
      </c>
      <c r="AL1678" s="148" t="str">
        <f t="shared" si="79"/>
        <v>Non- ICB</v>
      </c>
      <c r="AM1678" s="196" t="str">
        <f t="shared" si="80"/>
        <v>GFS/Non- ICB</v>
      </c>
    </row>
    <row r="1679" spans="1:39" x14ac:dyDescent="0.25">
      <c r="A1679" s="195" t="str">
        <f>IF(ISERROR(MATCH(H1679,PriorMonth!H:H,0)),"New","Unresolved")</f>
        <v>Unresolved</v>
      </c>
      <c r="B1679" s="148">
        <v>8520</v>
      </c>
      <c r="C1679" s="149" t="s">
        <v>842</v>
      </c>
      <c r="D1679" s="148" t="s">
        <v>19</v>
      </c>
      <c r="E1679" s="148">
        <v>8110</v>
      </c>
      <c r="F1679" s="149" t="s">
        <v>116</v>
      </c>
      <c r="G1679" s="148" t="s">
        <v>15</v>
      </c>
      <c r="H1679" s="148">
        <v>85200310086217</v>
      </c>
      <c r="I1679" s="149" t="s">
        <v>537</v>
      </c>
      <c r="J1679" s="148" t="s">
        <v>311</v>
      </c>
      <c r="K1679" s="148">
        <v>42727</v>
      </c>
      <c r="L1679" s="149">
        <v>166</v>
      </c>
      <c r="M1679" s="148" t="s">
        <v>118</v>
      </c>
      <c r="N1679" s="148" t="s">
        <v>41</v>
      </c>
      <c r="O1679" s="149">
        <v>42797</v>
      </c>
      <c r="P1679" s="148" t="s">
        <v>838</v>
      </c>
      <c r="Q1679" s="148">
        <v>96</v>
      </c>
      <c r="R1679" s="149" t="s">
        <v>36</v>
      </c>
      <c r="S1679" s="148">
        <v>37062</v>
      </c>
      <c r="T1679" s="148" t="s">
        <v>197</v>
      </c>
      <c r="U1679" s="149">
        <v>512.37</v>
      </c>
      <c r="V1679" s="148" t="s">
        <v>197</v>
      </c>
      <c r="W1679" s="148">
        <v>37061.65731149818</v>
      </c>
      <c r="X1679" s="149" t="s">
        <v>100</v>
      </c>
      <c r="Y1679" s="148" t="s">
        <v>114</v>
      </c>
      <c r="Z1679" s="148">
        <v>0.51</v>
      </c>
      <c r="AA1679" s="149">
        <v>1</v>
      </c>
      <c r="AB1679" s="148" t="s">
        <v>630</v>
      </c>
      <c r="AC1679" s="148" t="s">
        <v>447</v>
      </c>
      <c r="AD1679" s="149" t="s">
        <v>361</v>
      </c>
      <c r="AE1679" s="148" t="s">
        <v>350</v>
      </c>
      <c r="AF1679" s="148"/>
      <c r="AG1679" s="149"/>
      <c r="AH1679" s="148"/>
      <c r="AI1679" s="148"/>
      <c r="AJ1679" s="149"/>
      <c r="AK1679" s="148" t="str">
        <f t="shared" si="78"/>
        <v>GFS</v>
      </c>
      <c r="AL1679" s="148" t="str">
        <f t="shared" si="79"/>
        <v>Non- ICB</v>
      </c>
      <c r="AM1679" s="196" t="str">
        <f t="shared" si="80"/>
        <v>GFS/Non- ICB</v>
      </c>
    </row>
    <row r="1680" spans="1:39" x14ac:dyDescent="0.25">
      <c r="A1680" s="195" t="str">
        <f>IF(ISERROR(MATCH(H1680,PriorMonth!H:H,0)),"New","Unresolved")</f>
        <v>Unresolved</v>
      </c>
      <c r="B1680" s="148">
        <v>8520</v>
      </c>
      <c r="C1680" s="149" t="s">
        <v>842</v>
      </c>
      <c r="D1680" s="148" t="s">
        <v>19</v>
      </c>
      <c r="E1680" s="148">
        <v>1516</v>
      </c>
      <c r="F1680" s="149" t="s">
        <v>132</v>
      </c>
      <c r="G1680" s="148" t="s">
        <v>14</v>
      </c>
      <c r="H1680" s="148">
        <v>85200710013427</v>
      </c>
      <c r="I1680" s="149" t="s">
        <v>277</v>
      </c>
      <c r="J1680" s="148" t="s">
        <v>562</v>
      </c>
      <c r="K1680" s="148">
        <v>42727</v>
      </c>
      <c r="L1680" s="149">
        <v>166</v>
      </c>
      <c r="M1680" s="148" t="s">
        <v>111</v>
      </c>
      <c r="N1680" s="148" t="s">
        <v>42</v>
      </c>
      <c r="O1680" s="149">
        <v>42796</v>
      </c>
      <c r="P1680" s="148" t="s">
        <v>838</v>
      </c>
      <c r="Q1680" s="148">
        <v>97</v>
      </c>
      <c r="R1680" s="149" t="s">
        <v>36</v>
      </c>
      <c r="S1680" s="148">
        <v>37005</v>
      </c>
      <c r="T1680" s="148" t="s">
        <v>197</v>
      </c>
      <c r="U1680" s="149">
        <v>511.59</v>
      </c>
      <c r="V1680" s="148" t="s">
        <v>197</v>
      </c>
      <c r="W1680" s="148">
        <v>37005.236965453383</v>
      </c>
      <c r="X1680" s="149" t="s">
        <v>100</v>
      </c>
      <c r="Y1680" s="148" t="s">
        <v>114</v>
      </c>
      <c r="Z1680" s="148">
        <v>0.51</v>
      </c>
      <c r="AA1680" s="149">
        <v>1</v>
      </c>
      <c r="AB1680" s="148" t="s">
        <v>630</v>
      </c>
      <c r="AC1680" s="148" t="s">
        <v>418</v>
      </c>
      <c r="AD1680" s="149" t="s">
        <v>417</v>
      </c>
      <c r="AE1680" s="148" t="s">
        <v>350</v>
      </c>
      <c r="AF1680" s="148"/>
      <c r="AG1680" s="149"/>
      <c r="AH1680" s="148"/>
      <c r="AI1680" s="148"/>
      <c r="AJ1680" s="149"/>
      <c r="AK1680" s="148" t="str">
        <f t="shared" si="78"/>
        <v>GFS</v>
      </c>
      <c r="AL1680" s="148" t="str">
        <f t="shared" si="79"/>
        <v>Non- ICB</v>
      </c>
      <c r="AM1680" s="196" t="str">
        <f t="shared" si="80"/>
        <v>GFS/Non- ICB</v>
      </c>
    </row>
    <row r="1681" spans="1:39" x14ac:dyDescent="0.25">
      <c r="A1681" s="195" t="str">
        <f>IF(ISERROR(MATCH(H1681,PriorMonth!H:H,0)),"New","Unresolved")</f>
        <v>Unresolved</v>
      </c>
      <c r="B1681" s="148">
        <v>8520</v>
      </c>
      <c r="C1681" s="149" t="s">
        <v>842</v>
      </c>
      <c r="D1681" s="148" t="s">
        <v>19</v>
      </c>
      <c r="E1681" s="148">
        <v>199</v>
      </c>
      <c r="F1681" s="149" t="s">
        <v>137</v>
      </c>
      <c r="G1681" s="148" t="s">
        <v>22</v>
      </c>
      <c r="H1681" s="148">
        <v>85200710013084</v>
      </c>
      <c r="I1681" s="149" t="s">
        <v>277</v>
      </c>
      <c r="J1681" s="148" t="s">
        <v>222</v>
      </c>
      <c r="K1681" s="148">
        <v>42676</v>
      </c>
      <c r="L1681" s="149">
        <v>217</v>
      </c>
      <c r="M1681" s="148" t="s">
        <v>111</v>
      </c>
      <c r="N1681" s="148" t="s">
        <v>42</v>
      </c>
      <c r="O1681" s="149">
        <v>42733</v>
      </c>
      <c r="P1681" s="148" t="s">
        <v>651</v>
      </c>
      <c r="Q1681" s="148">
        <v>160</v>
      </c>
      <c r="R1681" s="149" t="s">
        <v>39</v>
      </c>
      <c r="S1681" s="148">
        <v>37005</v>
      </c>
      <c r="T1681" s="148" t="s">
        <v>197</v>
      </c>
      <c r="U1681" s="149">
        <v>511.59</v>
      </c>
      <c r="V1681" s="148" t="s">
        <v>197</v>
      </c>
      <c r="W1681" s="148">
        <v>37005.236965453383</v>
      </c>
      <c r="X1681" s="149" t="s">
        <v>100</v>
      </c>
      <c r="Y1681" s="148" t="s">
        <v>114</v>
      </c>
      <c r="Z1681" s="148">
        <v>0.51</v>
      </c>
      <c r="AA1681" s="149">
        <v>1</v>
      </c>
      <c r="AB1681" s="148" t="s">
        <v>630</v>
      </c>
      <c r="AC1681" s="148" t="s">
        <v>484</v>
      </c>
      <c r="AD1681" s="149" t="s">
        <v>396</v>
      </c>
      <c r="AE1681" s="148" t="s">
        <v>350</v>
      </c>
      <c r="AF1681" s="148"/>
      <c r="AG1681" s="149"/>
      <c r="AH1681" s="148"/>
      <c r="AI1681" s="148"/>
      <c r="AJ1681" s="149"/>
      <c r="AK1681" s="148" t="str">
        <f t="shared" si="78"/>
        <v>GFS</v>
      </c>
      <c r="AL1681" s="148" t="str">
        <f t="shared" si="79"/>
        <v>Non- ICB</v>
      </c>
      <c r="AM1681" s="196" t="str">
        <f t="shared" si="80"/>
        <v>GFS/Non- ICB</v>
      </c>
    </row>
    <row r="1682" spans="1:39" x14ac:dyDescent="0.25">
      <c r="A1682" s="195" t="str">
        <f>IF(ISERROR(MATCH(H1682,PriorMonth!H:H,0)),"New","Unresolved")</f>
        <v>Unresolved</v>
      </c>
      <c r="B1682" s="148">
        <v>8520</v>
      </c>
      <c r="C1682" s="149" t="s">
        <v>842</v>
      </c>
      <c r="D1682" s="148" t="s">
        <v>19</v>
      </c>
      <c r="E1682" s="148">
        <v>8420</v>
      </c>
      <c r="F1682" s="149" t="s">
        <v>234</v>
      </c>
      <c r="G1682" s="148" t="s">
        <v>19</v>
      </c>
      <c r="H1682" s="148" t="s">
        <v>984</v>
      </c>
      <c r="I1682" s="149" t="s">
        <v>54</v>
      </c>
      <c r="J1682" s="148" t="s">
        <v>271</v>
      </c>
      <c r="K1682" s="148">
        <v>42769</v>
      </c>
      <c r="L1682" s="149">
        <v>124</v>
      </c>
      <c r="M1682" s="148" t="s">
        <v>122</v>
      </c>
      <c r="N1682" s="148" t="s">
        <v>41</v>
      </c>
      <c r="O1682" s="149">
        <v>42775</v>
      </c>
      <c r="P1682" s="148" t="s">
        <v>838</v>
      </c>
      <c r="Q1682" s="148">
        <v>118</v>
      </c>
      <c r="R1682" s="149" t="s">
        <v>36</v>
      </c>
      <c r="S1682" s="148">
        <v>36821</v>
      </c>
      <c r="T1682" s="148" t="s">
        <v>197</v>
      </c>
      <c r="U1682" s="149">
        <v>509.04</v>
      </c>
      <c r="V1682" s="148" t="s">
        <v>197</v>
      </c>
      <c r="W1682" s="148">
        <v>36820.785834153117</v>
      </c>
      <c r="X1682" s="149" t="s">
        <v>100</v>
      </c>
      <c r="Y1682" s="148" t="s">
        <v>107</v>
      </c>
      <c r="Z1682" s="148">
        <v>0.51</v>
      </c>
      <c r="AA1682" s="149">
        <v>1</v>
      </c>
      <c r="AB1682" s="148" t="s">
        <v>630</v>
      </c>
      <c r="AC1682" s="148" t="s">
        <v>819</v>
      </c>
      <c r="AD1682" s="149" t="s">
        <v>930</v>
      </c>
      <c r="AE1682" s="148" t="s">
        <v>350</v>
      </c>
      <c r="AF1682" s="148"/>
      <c r="AG1682" s="149"/>
      <c r="AH1682" s="148"/>
      <c r="AI1682" s="148"/>
      <c r="AJ1682" s="149"/>
      <c r="AK1682" s="148" t="str">
        <f t="shared" si="78"/>
        <v>Non-GFS</v>
      </c>
      <c r="AL1682" s="148" t="str">
        <f t="shared" si="79"/>
        <v>Non- ICB</v>
      </c>
      <c r="AM1682" s="196" t="str">
        <f t="shared" si="80"/>
        <v>Non-GFS/Non- ICB</v>
      </c>
    </row>
    <row r="1683" spans="1:39" x14ac:dyDescent="0.25">
      <c r="A1683" s="195" t="str">
        <f>IF(ISERROR(MATCH(H1683,PriorMonth!H:H,0)),"New","Unresolved")</f>
        <v>Unresolved</v>
      </c>
      <c r="B1683" s="148">
        <v>8520</v>
      </c>
      <c r="C1683" s="149" t="s">
        <v>842</v>
      </c>
      <c r="D1683" s="148" t="s">
        <v>19</v>
      </c>
      <c r="E1683" s="148">
        <v>199</v>
      </c>
      <c r="F1683" s="149" t="s">
        <v>137</v>
      </c>
      <c r="G1683" s="148" t="s">
        <v>22</v>
      </c>
      <c r="H1683" s="148">
        <v>85200410044476</v>
      </c>
      <c r="I1683" s="149" t="s">
        <v>59</v>
      </c>
      <c r="J1683" s="148" t="s">
        <v>1602</v>
      </c>
      <c r="K1683" s="148">
        <v>42773</v>
      </c>
      <c r="L1683" s="149">
        <v>120</v>
      </c>
      <c r="M1683" s="148" t="s">
        <v>118</v>
      </c>
      <c r="N1683" s="148" t="s">
        <v>41</v>
      </c>
      <c r="O1683" s="149">
        <v>42830</v>
      </c>
      <c r="P1683" s="148" t="s">
        <v>838</v>
      </c>
      <c r="Q1683" s="148">
        <v>63</v>
      </c>
      <c r="R1683" s="149" t="s">
        <v>35</v>
      </c>
      <c r="S1683" s="148">
        <v>36990</v>
      </c>
      <c r="T1683" s="148" t="s">
        <v>197</v>
      </c>
      <c r="U1683" s="149">
        <v>511.38</v>
      </c>
      <c r="V1683" s="148" t="s">
        <v>197</v>
      </c>
      <c r="W1683" s="148">
        <v>36990.046872287487</v>
      </c>
      <c r="X1683" s="149" t="s">
        <v>100</v>
      </c>
      <c r="Y1683" s="148" t="s">
        <v>114</v>
      </c>
      <c r="Z1683" s="148">
        <v>0.51</v>
      </c>
      <c r="AA1683" s="149">
        <v>1</v>
      </c>
      <c r="AB1683" s="148" t="s">
        <v>630</v>
      </c>
      <c r="AC1683" s="148" t="s">
        <v>484</v>
      </c>
      <c r="AD1683" s="149" t="s">
        <v>770</v>
      </c>
      <c r="AE1683" s="148" t="s">
        <v>350</v>
      </c>
      <c r="AF1683" s="148"/>
      <c r="AG1683" s="149"/>
      <c r="AH1683" s="148"/>
      <c r="AI1683" s="148"/>
      <c r="AJ1683" s="149"/>
      <c r="AK1683" s="148" t="str">
        <f t="shared" si="78"/>
        <v>GFS</v>
      </c>
      <c r="AL1683" s="148" t="str">
        <f t="shared" si="79"/>
        <v>Non- ICB</v>
      </c>
      <c r="AM1683" s="196" t="str">
        <f t="shared" si="80"/>
        <v>GFS/Non- ICB</v>
      </c>
    </row>
    <row r="1684" spans="1:39" x14ac:dyDescent="0.25">
      <c r="A1684" s="195" t="str">
        <f>IF(ISERROR(MATCH(H1684,PriorMonth!H:H,0)),"New","Unresolved")</f>
        <v>Unresolved</v>
      </c>
      <c r="B1684" s="148">
        <v>8520</v>
      </c>
      <c r="C1684" s="149" t="s">
        <v>842</v>
      </c>
      <c r="D1684" s="148" t="s">
        <v>19</v>
      </c>
      <c r="E1684" s="148">
        <v>795</v>
      </c>
      <c r="F1684" s="149" t="s">
        <v>264</v>
      </c>
      <c r="G1684" s="148" t="s">
        <v>14</v>
      </c>
      <c r="H1684" s="148">
        <v>85201920006488</v>
      </c>
      <c r="I1684" s="149" t="s">
        <v>55</v>
      </c>
      <c r="J1684" s="148" t="s">
        <v>1758</v>
      </c>
      <c r="K1684" s="148">
        <v>42795</v>
      </c>
      <c r="L1684" s="149">
        <v>98</v>
      </c>
      <c r="M1684" s="148" t="s">
        <v>111</v>
      </c>
      <c r="N1684" s="148" t="s">
        <v>42</v>
      </c>
      <c r="O1684" s="149">
        <v>42859</v>
      </c>
      <c r="P1684" s="148" t="s">
        <v>1878</v>
      </c>
      <c r="Q1684" s="148">
        <v>34</v>
      </c>
      <c r="R1684" s="149" t="s">
        <v>34</v>
      </c>
      <c r="S1684" s="148">
        <v>36499.949999999997</v>
      </c>
      <c r="T1684" s="148" t="s">
        <v>197</v>
      </c>
      <c r="U1684" s="149">
        <v>504.6</v>
      </c>
      <c r="V1684" s="148" t="s">
        <v>197</v>
      </c>
      <c r="W1684" s="148">
        <v>36499.623864359703</v>
      </c>
      <c r="X1684" s="149" t="s">
        <v>100</v>
      </c>
      <c r="Y1684" s="148" t="s">
        <v>114</v>
      </c>
      <c r="Z1684" s="148">
        <v>0.5</v>
      </c>
      <c r="AA1684" s="149">
        <v>1</v>
      </c>
      <c r="AB1684" s="148" t="s">
        <v>630</v>
      </c>
      <c r="AC1684" s="148" t="s">
        <v>426</v>
      </c>
      <c r="AD1684" s="149" t="s">
        <v>877</v>
      </c>
      <c r="AE1684" s="148" t="s">
        <v>350</v>
      </c>
      <c r="AF1684" s="148"/>
      <c r="AG1684" s="149"/>
      <c r="AH1684" s="148"/>
      <c r="AI1684" s="148"/>
      <c r="AJ1684" s="149"/>
      <c r="AK1684" s="148" t="str">
        <f t="shared" si="78"/>
        <v>GFS</v>
      </c>
      <c r="AL1684" s="148" t="str">
        <f t="shared" si="79"/>
        <v>ICB</v>
      </c>
      <c r="AM1684" s="196" t="str">
        <f t="shared" si="80"/>
        <v>GFS/ICB</v>
      </c>
    </row>
    <row r="1685" spans="1:39" x14ac:dyDescent="0.25">
      <c r="A1685" s="195" t="str">
        <f>IF(ISERROR(MATCH(H1685,PriorMonth!H:H,0)),"New","Unresolved")</f>
        <v>New</v>
      </c>
      <c r="B1685" s="148">
        <v>260</v>
      </c>
      <c r="C1685" s="149" t="s">
        <v>113</v>
      </c>
      <c r="D1685" s="148" t="s">
        <v>23</v>
      </c>
      <c r="E1685" s="148">
        <v>1350</v>
      </c>
      <c r="F1685" s="149" t="s">
        <v>124</v>
      </c>
      <c r="G1685" s="148" t="s">
        <v>21</v>
      </c>
      <c r="H1685" s="148">
        <v>2600110127934</v>
      </c>
      <c r="I1685" s="149" t="s">
        <v>56</v>
      </c>
      <c r="J1685" s="148" t="s">
        <v>210</v>
      </c>
      <c r="K1685" s="148">
        <v>42821</v>
      </c>
      <c r="L1685" s="149">
        <v>72</v>
      </c>
      <c r="M1685" s="148" t="s">
        <v>111</v>
      </c>
      <c r="N1685" s="148" t="s">
        <v>42</v>
      </c>
      <c r="O1685" s="149">
        <v>42892</v>
      </c>
      <c r="P1685" s="148" t="s">
        <v>1878</v>
      </c>
      <c r="Q1685" s="148">
        <v>1</v>
      </c>
      <c r="R1685" s="149" t="s">
        <v>33</v>
      </c>
      <c r="S1685" s="148">
        <v>4888.7</v>
      </c>
      <c r="T1685" s="148" t="s">
        <v>243</v>
      </c>
      <c r="U1685" s="149">
        <v>501.11</v>
      </c>
      <c r="V1685" s="148" t="s">
        <v>186</v>
      </c>
      <c r="W1685" s="148">
        <v>437.79476405814279</v>
      </c>
      <c r="X1685" s="149" t="s">
        <v>100</v>
      </c>
      <c r="Y1685" s="148" t="s">
        <v>114</v>
      </c>
      <c r="Z1685" s="148">
        <v>0.5</v>
      </c>
      <c r="AA1685" s="149">
        <v>1</v>
      </c>
      <c r="AB1685" s="148" t="s">
        <v>631</v>
      </c>
      <c r="AC1685" s="148" t="s">
        <v>436</v>
      </c>
      <c r="AD1685" s="149" t="s">
        <v>358</v>
      </c>
      <c r="AE1685" s="148" t="s">
        <v>349</v>
      </c>
      <c r="AF1685" s="148"/>
      <c r="AG1685" s="149"/>
      <c r="AH1685" s="148"/>
      <c r="AI1685" s="148"/>
      <c r="AJ1685" s="149"/>
      <c r="AK1685" s="148" t="str">
        <f t="shared" si="78"/>
        <v>GFS</v>
      </c>
      <c r="AL1685" s="148" t="str">
        <f t="shared" si="79"/>
        <v>Non- ICB</v>
      </c>
      <c r="AM1685" s="196" t="str">
        <f t="shared" si="80"/>
        <v>GFS/Non- ICB</v>
      </c>
    </row>
    <row r="1686" spans="1:39" x14ac:dyDescent="0.25">
      <c r="A1686" s="195" t="str">
        <f>IF(ISERROR(MATCH(H1686,PriorMonth!H:H,0)),"New","Unresolved")</f>
        <v>New</v>
      </c>
      <c r="B1686" s="148">
        <v>8310</v>
      </c>
      <c r="C1686" s="149" t="s">
        <v>170</v>
      </c>
      <c r="D1686" s="148" t="s">
        <v>14</v>
      </c>
      <c r="E1686" s="148">
        <v>413</v>
      </c>
      <c r="F1686" s="149" t="s">
        <v>136</v>
      </c>
      <c r="G1686" s="148" t="s">
        <v>13</v>
      </c>
      <c r="H1686" s="148" t="s">
        <v>2987</v>
      </c>
      <c r="I1686" s="149" t="s">
        <v>57</v>
      </c>
      <c r="J1686" s="148" t="s">
        <v>133</v>
      </c>
      <c r="K1686" s="148">
        <v>42829</v>
      </c>
      <c r="L1686" s="149">
        <v>64</v>
      </c>
      <c r="M1686" s="148" t="s">
        <v>161</v>
      </c>
      <c r="N1686" s="148" t="s">
        <v>128</v>
      </c>
      <c r="O1686" s="149">
        <v>42893</v>
      </c>
      <c r="P1686" s="148" t="s">
        <v>1878</v>
      </c>
      <c r="Q1686" s="148">
        <v>0</v>
      </c>
      <c r="R1686" s="149" t="s">
        <v>33</v>
      </c>
      <c r="S1686" s="148">
        <v>2062.6</v>
      </c>
      <c r="T1686" s="148" t="s">
        <v>242</v>
      </c>
      <c r="U1686" s="149">
        <v>494.49</v>
      </c>
      <c r="V1686" s="148" t="s">
        <v>242</v>
      </c>
      <c r="W1686" s="148">
        <v>2062.6163764624225</v>
      </c>
      <c r="X1686" s="149" t="s">
        <v>100</v>
      </c>
      <c r="Y1686" s="148" t="s">
        <v>114</v>
      </c>
      <c r="Z1686" s="148">
        <v>0.49</v>
      </c>
      <c r="AA1686" s="149">
        <v>1</v>
      </c>
      <c r="AB1686" s="148" t="s">
        <v>629</v>
      </c>
      <c r="AC1686" s="148" t="s">
        <v>428</v>
      </c>
      <c r="AD1686" s="149" t="s">
        <v>690</v>
      </c>
      <c r="AE1686" s="148" t="s">
        <v>349</v>
      </c>
      <c r="AF1686" s="148"/>
      <c r="AG1686" s="149"/>
      <c r="AH1686" s="148"/>
      <c r="AI1686" s="148"/>
      <c r="AJ1686" s="149"/>
      <c r="AK1686" s="148" t="str">
        <f t="shared" si="78"/>
        <v>GFS</v>
      </c>
      <c r="AL1686" s="148" t="str">
        <f t="shared" si="79"/>
        <v>Non- ICB</v>
      </c>
      <c r="AM1686" s="196" t="str">
        <f t="shared" si="80"/>
        <v>GFS/Non- ICB</v>
      </c>
    </row>
    <row r="1687" spans="1:39" x14ac:dyDescent="0.25">
      <c r="A1687" s="195" t="str">
        <f>IF(ISERROR(MATCH(H1687,PriorMonth!H:H,0)),"New","Unresolved")</f>
        <v>New</v>
      </c>
      <c r="B1687" s="148">
        <v>413</v>
      </c>
      <c r="C1687" s="149" t="s">
        <v>136</v>
      </c>
      <c r="D1687" s="148" t="s">
        <v>13</v>
      </c>
      <c r="E1687" s="148">
        <v>1750</v>
      </c>
      <c r="F1687" s="149" t="s">
        <v>159</v>
      </c>
      <c r="G1687" s="148" t="s">
        <v>18</v>
      </c>
      <c r="H1687" s="148">
        <v>4130110183254</v>
      </c>
      <c r="I1687" s="149" t="s">
        <v>55</v>
      </c>
      <c r="J1687" s="148" t="s">
        <v>852</v>
      </c>
      <c r="K1687" s="148">
        <v>42853</v>
      </c>
      <c r="L1687" s="149">
        <v>40</v>
      </c>
      <c r="M1687" s="148" t="s">
        <v>118</v>
      </c>
      <c r="N1687" s="148" t="s">
        <v>41</v>
      </c>
      <c r="O1687" s="149">
        <v>42891</v>
      </c>
      <c r="P1687" s="148" t="s">
        <v>1878</v>
      </c>
      <c r="Q1687" s="148">
        <v>2</v>
      </c>
      <c r="R1687" s="149" t="s">
        <v>33</v>
      </c>
      <c r="S1687" s="148">
        <v>483.24</v>
      </c>
      <c r="T1687" s="148" t="s">
        <v>100</v>
      </c>
      <c r="U1687" s="149">
        <v>483.24</v>
      </c>
      <c r="V1687" s="148" t="s">
        <v>100</v>
      </c>
      <c r="W1687" s="148">
        <v>483.24</v>
      </c>
      <c r="X1687" s="149" t="s">
        <v>100</v>
      </c>
      <c r="Y1687" s="148" t="s">
        <v>114</v>
      </c>
      <c r="Z1687" s="148">
        <v>0.48</v>
      </c>
      <c r="AA1687" s="149">
        <v>1</v>
      </c>
      <c r="AB1687" s="148" t="s">
        <v>631</v>
      </c>
      <c r="AC1687" s="148" t="s">
        <v>949</v>
      </c>
      <c r="AD1687" s="149" t="s">
        <v>2636</v>
      </c>
      <c r="AE1687" s="148" t="s">
        <v>349</v>
      </c>
      <c r="AF1687" s="148"/>
      <c r="AG1687" s="149"/>
      <c r="AH1687" s="148"/>
      <c r="AI1687" s="148"/>
      <c r="AJ1687" s="149"/>
      <c r="AK1687" s="148" t="str">
        <f t="shared" si="78"/>
        <v>GFS</v>
      </c>
      <c r="AL1687" s="148" t="str">
        <f t="shared" si="79"/>
        <v>Non- ICB</v>
      </c>
      <c r="AM1687" s="196" t="str">
        <f t="shared" si="80"/>
        <v>GFS/Non- ICB</v>
      </c>
    </row>
    <row r="1688" spans="1:39" x14ac:dyDescent="0.25">
      <c r="A1688" s="195" t="str">
        <f>IF(ISERROR(MATCH(H1688,PriorMonth!H:H,0)),"New","Unresolved")</f>
        <v>Unresolved</v>
      </c>
      <c r="B1688" s="148">
        <v>8520</v>
      </c>
      <c r="C1688" s="149" t="s">
        <v>842</v>
      </c>
      <c r="D1688" s="148" t="s">
        <v>19</v>
      </c>
      <c r="E1688" s="148">
        <v>260</v>
      </c>
      <c r="F1688" s="149" t="s">
        <v>113</v>
      </c>
      <c r="G1688" s="148" t="s">
        <v>23</v>
      </c>
      <c r="H1688" s="148" t="s">
        <v>1582</v>
      </c>
      <c r="I1688" s="149" t="s">
        <v>54</v>
      </c>
      <c r="J1688" s="148" t="s">
        <v>381</v>
      </c>
      <c r="K1688" s="148">
        <v>42768</v>
      </c>
      <c r="L1688" s="149">
        <v>125</v>
      </c>
      <c r="M1688" s="148" t="s">
        <v>127</v>
      </c>
      <c r="N1688" s="148" t="s">
        <v>128</v>
      </c>
      <c r="O1688" s="149">
        <v>42831</v>
      </c>
      <c r="P1688" s="148" t="s">
        <v>838</v>
      </c>
      <c r="Q1688" s="148">
        <v>62</v>
      </c>
      <c r="R1688" s="149" t="s">
        <v>35</v>
      </c>
      <c r="S1688" s="148">
        <v>34531</v>
      </c>
      <c r="T1688" s="148" t="s">
        <v>197</v>
      </c>
      <c r="U1688" s="149">
        <v>477.38</v>
      </c>
      <c r="V1688" s="148" t="s">
        <v>197</v>
      </c>
      <c r="W1688" s="148">
        <v>34530.698454950521</v>
      </c>
      <c r="X1688" s="149" t="s">
        <v>100</v>
      </c>
      <c r="Y1688" s="148" t="s">
        <v>114</v>
      </c>
      <c r="Z1688" s="148">
        <v>0.48</v>
      </c>
      <c r="AA1688" s="149">
        <v>1</v>
      </c>
      <c r="AB1688" s="148" t="s">
        <v>630</v>
      </c>
      <c r="AC1688" s="148" t="s">
        <v>681</v>
      </c>
      <c r="AD1688" s="149" t="s">
        <v>354</v>
      </c>
      <c r="AE1688" s="148" t="s">
        <v>350</v>
      </c>
      <c r="AF1688" s="148"/>
      <c r="AG1688" s="149"/>
      <c r="AH1688" s="148"/>
      <c r="AI1688" s="148"/>
      <c r="AJ1688" s="149"/>
      <c r="AK1688" s="148" t="str">
        <f t="shared" si="78"/>
        <v>Non-GFS</v>
      </c>
      <c r="AL1688" s="148" t="str">
        <f t="shared" si="79"/>
        <v>Non- ICB</v>
      </c>
      <c r="AM1688" s="196" t="str">
        <f t="shared" si="80"/>
        <v>Non-GFS/Non- ICB</v>
      </c>
    </row>
    <row r="1689" spans="1:39" x14ac:dyDescent="0.25">
      <c r="A1689" s="195" t="str">
        <f>IF(ISERROR(MATCH(H1689,PriorMonth!H:H,0)),"New","Unresolved")</f>
        <v>New</v>
      </c>
      <c r="B1689" s="148">
        <v>429</v>
      </c>
      <c r="C1689" s="149" t="s">
        <v>162</v>
      </c>
      <c r="D1689" s="148" t="s">
        <v>13</v>
      </c>
      <c r="E1689" s="148">
        <v>309</v>
      </c>
      <c r="F1689" s="149" t="s">
        <v>123</v>
      </c>
      <c r="G1689" s="148" t="s">
        <v>21</v>
      </c>
      <c r="H1689" s="148">
        <v>20161423</v>
      </c>
      <c r="I1689" s="149" t="s">
        <v>59</v>
      </c>
      <c r="J1689" s="148" t="s">
        <v>155</v>
      </c>
      <c r="K1689" s="148">
        <v>42829</v>
      </c>
      <c r="L1689" s="149">
        <v>64</v>
      </c>
      <c r="M1689" s="148" t="s">
        <v>158</v>
      </c>
      <c r="N1689" s="148" t="s">
        <v>41</v>
      </c>
      <c r="O1689" s="149">
        <v>42892</v>
      </c>
      <c r="P1689" s="148" t="s">
        <v>1878</v>
      </c>
      <c r="Q1689" s="148">
        <v>1</v>
      </c>
      <c r="R1689" s="149" t="s">
        <v>33</v>
      </c>
      <c r="S1689" s="148">
        <v>474</v>
      </c>
      <c r="T1689" s="148" t="s">
        <v>100</v>
      </c>
      <c r="U1689" s="149">
        <v>474</v>
      </c>
      <c r="V1689" s="148" t="s">
        <v>100</v>
      </c>
      <c r="W1689" s="148">
        <v>474</v>
      </c>
      <c r="X1689" s="149" t="s">
        <v>100</v>
      </c>
      <c r="Y1689" s="148" t="s">
        <v>114</v>
      </c>
      <c r="Z1689" s="148">
        <v>0.47</v>
      </c>
      <c r="AA1689" s="149">
        <v>1</v>
      </c>
      <c r="AB1689" s="148" t="s">
        <v>631</v>
      </c>
      <c r="AC1689" s="148" t="s">
        <v>864</v>
      </c>
      <c r="AD1689" s="149" t="s">
        <v>2646</v>
      </c>
      <c r="AE1689" s="148" t="s">
        <v>349</v>
      </c>
      <c r="AF1689" s="148"/>
      <c r="AG1689" s="149"/>
      <c r="AH1689" s="148"/>
      <c r="AI1689" s="148"/>
      <c r="AJ1689" s="149"/>
      <c r="AK1689" s="148" t="str">
        <f t="shared" si="78"/>
        <v>Non-GFS</v>
      </c>
      <c r="AL1689" s="148" t="str">
        <f t="shared" si="79"/>
        <v>Non- ICB</v>
      </c>
      <c r="AM1689" s="196" t="str">
        <f t="shared" si="80"/>
        <v>Non-GFS/Non- ICB</v>
      </c>
    </row>
    <row r="1690" spans="1:39" x14ac:dyDescent="0.25">
      <c r="A1690" s="195" t="str">
        <f>IF(ISERROR(MATCH(H1690,PriorMonth!H:H,0)),"New","Unresolved")</f>
        <v>Unresolved</v>
      </c>
      <c r="B1690" s="148">
        <v>8520</v>
      </c>
      <c r="C1690" s="149" t="s">
        <v>842</v>
      </c>
      <c r="D1690" s="148" t="s">
        <v>19</v>
      </c>
      <c r="E1690" s="148">
        <v>3011</v>
      </c>
      <c r="F1690" s="149" t="s">
        <v>164</v>
      </c>
      <c r="G1690" s="148" t="s">
        <v>22</v>
      </c>
      <c r="H1690" s="148">
        <v>85204710000001</v>
      </c>
      <c r="I1690" s="149" t="s">
        <v>537</v>
      </c>
      <c r="J1690" s="148" t="s">
        <v>311</v>
      </c>
      <c r="K1690" s="148">
        <v>42773</v>
      </c>
      <c r="L1690" s="149">
        <v>120</v>
      </c>
      <c r="M1690" s="148" t="s">
        <v>122</v>
      </c>
      <c r="N1690" s="148" t="s">
        <v>41</v>
      </c>
      <c r="O1690" s="149">
        <v>42800</v>
      </c>
      <c r="P1690" s="148" t="s">
        <v>838</v>
      </c>
      <c r="Q1690" s="148">
        <v>93</v>
      </c>
      <c r="R1690" s="149" t="s">
        <v>36</v>
      </c>
      <c r="S1690" s="148">
        <v>34133.33</v>
      </c>
      <c r="T1690" s="148" t="s">
        <v>197</v>
      </c>
      <c r="U1690" s="149">
        <v>471.89</v>
      </c>
      <c r="V1690" s="148" t="s">
        <v>197</v>
      </c>
      <c r="W1690" s="148">
        <v>34133.586019327588</v>
      </c>
      <c r="X1690" s="149" t="s">
        <v>100</v>
      </c>
      <c r="Y1690" s="148" t="s">
        <v>114</v>
      </c>
      <c r="Z1690" s="148">
        <v>0.47</v>
      </c>
      <c r="AA1690" s="149">
        <v>1</v>
      </c>
      <c r="AB1690" s="148" t="s">
        <v>630</v>
      </c>
      <c r="AC1690" s="148" t="s">
        <v>635</v>
      </c>
      <c r="AD1690" s="149" t="s">
        <v>1317</v>
      </c>
      <c r="AE1690" s="148" t="s">
        <v>350</v>
      </c>
      <c r="AF1690" s="148"/>
      <c r="AG1690" s="149"/>
      <c r="AH1690" s="148"/>
      <c r="AI1690" s="148"/>
      <c r="AJ1690" s="149"/>
      <c r="AK1690" s="148" t="str">
        <f t="shared" si="78"/>
        <v>GFS</v>
      </c>
      <c r="AL1690" s="148" t="str">
        <f t="shared" si="79"/>
        <v>Non- ICB</v>
      </c>
      <c r="AM1690" s="196" t="str">
        <f t="shared" si="80"/>
        <v>GFS/Non- ICB</v>
      </c>
    </row>
    <row r="1691" spans="1:39" x14ac:dyDescent="0.25">
      <c r="A1691" s="195" t="str">
        <f>IF(ISERROR(MATCH(H1691,PriorMonth!H:H,0)),"New","Unresolved")</f>
        <v>New</v>
      </c>
      <c r="B1691" s="148">
        <v>95</v>
      </c>
      <c r="C1691" s="149" t="s">
        <v>153</v>
      </c>
      <c r="D1691" s="148" t="s">
        <v>17</v>
      </c>
      <c r="E1691" s="148">
        <v>795</v>
      </c>
      <c r="F1691" s="149" t="s">
        <v>264</v>
      </c>
      <c r="G1691" s="148" t="s">
        <v>14</v>
      </c>
      <c r="H1691" s="148">
        <v>950110011608</v>
      </c>
      <c r="I1691" s="149" t="s">
        <v>58</v>
      </c>
      <c r="J1691" s="148" t="s">
        <v>195</v>
      </c>
      <c r="K1691" s="148">
        <v>42825</v>
      </c>
      <c r="L1691" s="149">
        <v>68</v>
      </c>
      <c r="M1691" s="148" t="s">
        <v>111</v>
      </c>
      <c r="N1691" s="148" t="s">
        <v>42</v>
      </c>
      <c r="O1691" s="149">
        <v>42893</v>
      </c>
      <c r="P1691" s="148" t="s">
        <v>1878</v>
      </c>
      <c r="Q1691" s="148">
        <v>0</v>
      </c>
      <c r="R1691" s="149" t="s">
        <v>33</v>
      </c>
      <c r="S1691" s="148">
        <v>435.7</v>
      </c>
      <c r="T1691" s="148" t="s">
        <v>100</v>
      </c>
      <c r="U1691" s="149">
        <v>435.7</v>
      </c>
      <c r="V1691" s="148" t="s">
        <v>100</v>
      </c>
      <c r="W1691" s="148">
        <v>435.7</v>
      </c>
      <c r="X1691" s="149" t="s">
        <v>100</v>
      </c>
      <c r="Y1691" s="148" t="s">
        <v>114</v>
      </c>
      <c r="Z1691" s="148">
        <v>0.44</v>
      </c>
      <c r="AA1691" s="149">
        <v>1</v>
      </c>
      <c r="AB1691" s="148" t="s">
        <v>631</v>
      </c>
      <c r="AC1691" s="148" t="s">
        <v>426</v>
      </c>
      <c r="AD1691" s="149" t="s">
        <v>352</v>
      </c>
      <c r="AE1691" s="148" t="s">
        <v>349</v>
      </c>
      <c r="AF1691" s="148"/>
      <c r="AG1691" s="149"/>
      <c r="AH1691" s="148"/>
      <c r="AI1691" s="148"/>
      <c r="AJ1691" s="149"/>
      <c r="AK1691" s="148" t="str">
        <f t="shared" si="78"/>
        <v>GFS</v>
      </c>
      <c r="AL1691" s="148" t="str">
        <f t="shared" si="79"/>
        <v>Non- ICB</v>
      </c>
      <c r="AM1691" s="196" t="str">
        <f t="shared" si="80"/>
        <v>GFS/Non- ICB</v>
      </c>
    </row>
    <row r="1692" spans="1:39" x14ac:dyDescent="0.25">
      <c r="A1692" s="195" t="str">
        <f>IF(ISERROR(MATCH(H1692,PriorMonth!H:H,0)),"New","Unresolved")</f>
        <v>Unresolved</v>
      </c>
      <c r="B1692" s="148">
        <v>8520</v>
      </c>
      <c r="C1692" s="149" t="s">
        <v>842</v>
      </c>
      <c r="D1692" s="148" t="s">
        <v>19</v>
      </c>
      <c r="E1692" s="148">
        <v>199</v>
      </c>
      <c r="F1692" s="149" t="s">
        <v>137</v>
      </c>
      <c r="G1692" s="148" t="s">
        <v>22</v>
      </c>
      <c r="H1692" s="148">
        <v>85200410042562</v>
      </c>
      <c r="I1692" s="149" t="s">
        <v>54</v>
      </c>
      <c r="J1692" s="148" t="s">
        <v>575</v>
      </c>
      <c r="K1692" s="148">
        <v>42727</v>
      </c>
      <c r="L1692" s="149">
        <v>166</v>
      </c>
      <c r="M1692" s="148" t="s">
        <v>111</v>
      </c>
      <c r="N1692" s="148" t="s">
        <v>42</v>
      </c>
      <c r="O1692" s="149">
        <v>42776</v>
      </c>
      <c r="P1692" s="148" t="s">
        <v>838</v>
      </c>
      <c r="Q1692" s="148">
        <v>117</v>
      </c>
      <c r="R1692" s="149" t="s">
        <v>36</v>
      </c>
      <c r="S1692" s="148">
        <v>32000</v>
      </c>
      <c r="T1692" s="148" t="s">
        <v>197</v>
      </c>
      <c r="U1692" s="149">
        <v>442.39</v>
      </c>
      <c r="V1692" s="148" t="s">
        <v>197</v>
      </c>
      <c r="W1692" s="148">
        <v>31999.73959840287</v>
      </c>
      <c r="X1692" s="149" t="s">
        <v>100</v>
      </c>
      <c r="Y1692" s="148" t="s">
        <v>114</v>
      </c>
      <c r="Z1692" s="148">
        <v>0.44</v>
      </c>
      <c r="AA1692" s="149">
        <v>1</v>
      </c>
      <c r="AB1692" s="148" t="s">
        <v>630</v>
      </c>
      <c r="AC1692" s="148" t="s">
        <v>484</v>
      </c>
      <c r="AD1692" s="149" t="s">
        <v>396</v>
      </c>
      <c r="AE1692" s="148" t="s">
        <v>350</v>
      </c>
      <c r="AF1692" s="148"/>
      <c r="AG1692" s="149"/>
      <c r="AH1692" s="148"/>
      <c r="AI1692" s="148"/>
      <c r="AJ1692" s="149"/>
      <c r="AK1692" s="148" t="str">
        <f t="shared" si="78"/>
        <v>GFS</v>
      </c>
      <c r="AL1692" s="148" t="str">
        <f t="shared" si="79"/>
        <v>Non- ICB</v>
      </c>
      <c r="AM1692" s="196" t="str">
        <f t="shared" si="80"/>
        <v>GFS/Non- ICB</v>
      </c>
    </row>
    <row r="1693" spans="1:39" x14ac:dyDescent="0.25">
      <c r="A1693" s="195" t="str">
        <f>IF(ISERROR(MATCH(H1693,PriorMonth!H:H,0)),"New","Unresolved")</f>
        <v>New</v>
      </c>
      <c r="B1693" s="148">
        <v>8310</v>
      </c>
      <c r="C1693" s="149" t="s">
        <v>170</v>
      </c>
      <c r="D1693" s="148" t="s">
        <v>14</v>
      </c>
      <c r="E1693" s="148">
        <v>692</v>
      </c>
      <c r="F1693" s="149" t="s">
        <v>187</v>
      </c>
      <c r="G1693" s="148" t="s">
        <v>16</v>
      </c>
      <c r="H1693" s="148" t="s">
        <v>2946</v>
      </c>
      <c r="I1693" s="149" t="s">
        <v>57</v>
      </c>
      <c r="J1693" s="148" t="s">
        <v>133</v>
      </c>
      <c r="K1693" s="148">
        <v>42647</v>
      </c>
      <c r="L1693" s="149">
        <v>246</v>
      </c>
      <c r="M1693" s="148" t="s">
        <v>111</v>
      </c>
      <c r="N1693" s="148" t="s">
        <v>42</v>
      </c>
      <c r="O1693" s="149">
        <v>42891</v>
      </c>
      <c r="P1693" s="148" t="s">
        <v>1878</v>
      </c>
      <c r="Q1693" s="148">
        <v>2</v>
      </c>
      <c r="R1693" s="149" t="s">
        <v>33</v>
      </c>
      <c r="S1693" s="148">
        <v>1838.9</v>
      </c>
      <c r="T1693" s="148" t="s">
        <v>242</v>
      </c>
      <c r="U1693" s="149">
        <v>440.86</v>
      </c>
      <c r="V1693" s="148" t="s">
        <v>242</v>
      </c>
      <c r="W1693" s="148">
        <v>1838.9149542502853</v>
      </c>
      <c r="X1693" s="149" t="s">
        <v>100</v>
      </c>
      <c r="Y1693" s="148" t="s">
        <v>114</v>
      </c>
      <c r="Z1693" s="148">
        <v>0.44</v>
      </c>
      <c r="AA1693" s="149">
        <v>1</v>
      </c>
      <c r="AB1693" s="148" t="s">
        <v>629</v>
      </c>
      <c r="AC1693" s="148" t="s">
        <v>416</v>
      </c>
      <c r="AD1693" s="149" t="s">
        <v>1276</v>
      </c>
      <c r="AE1693" s="148" t="s">
        <v>349</v>
      </c>
      <c r="AF1693" s="148"/>
      <c r="AG1693" s="149"/>
      <c r="AH1693" s="148"/>
      <c r="AI1693" s="148"/>
      <c r="AJ1693" s="149"/>
      <c r="AK1693" s="148" t="str">
        <f t="shared" si="78"/>
        <v>GFS</v>
      </c>
      <c r="AL1693" s="148" t="str">
        <f t="shared" si="79"/>
        <v>Non- ICB</v>
      </c>
      <c r="AM1693" s="196" t="str">
        <f t="shared" si="80"/>
        <v>GFS/Non- ICB</v>
      </c>
    </row>
    <row r="1694" spans="1:39" x14ac:dyDescent="0.25">
      <c r="A1694" s="195" t="str">
        <f>IF(ISERROR(MATCH(H1694,PriorMonth!H:H,0)),"New","Unresolved")</f>
        <v>New</v>
      </c>
      <c r="B1694" s="148">
        <v>8520</v>
      </c>
      <c r="C1694" s="149" t="s">
        <v>842</v>
      </c>
      <c r="D1694" s="148" t="s">
        <v>19</v>
      </c>
      <c r="E1694" s="148">
        <v>8110</v>
      </c>
      <c r="F1694" s="149" t="s">
        <v>116</v>
      </c>
      <c r="G1694" s="148" t="s">
        <v>15</v>
      </c>
      <c r="H1694" s="148">
        <v>85200310087506</v>
      </c>
      <c r="I1694" s="149" t="s">
        <v>55</v>
      </c>
      <c r="J1694" s="148" t="s">
        <v>2828</v>
      </c>
      <c r="K1694" s="148">
        <v>42829</v>
      </c>
      <c r="L1694" s="149">
        <v>64</v>
      </c>
      <c r="M1694" s="148" t="s">
        <v>111</v>
      </c>
      <c r="N1694" s="148" t="s">
        <v>42</v>
      </c>
      <c r="O1694" s="149">
        <v>42892</v>
      </c>
      <c r="P1694" s="148" t="s">
        <v>1878</v>
      </c>
      <c r="Q1694" s="148">
        <v>1</v>
      </c>
      <c r="R1694" s="149" t="s">
        <v>33</v>
      </c>
      <c r="S1694" s="148">
        <v>30885</v>
      </c>
      <c r="T1694" s="148" t="s">
        <v>197</v>
      </c>
      <c r="U1694" s="149">
        <v>426.98</v>
      </c>
      <c r="V1694" s="148" t="s">
        <v>197</v>
      </c>
      <c r="W1694" s="148">
        <v>30885.076095133383</v>
      </c>
      <c r="X1694" s="149" t="s">
        <v>100</v>
      </c>
      <c r="Y1694" s="148" t="s">
        <v>114</v>
      </c>
      <c r="Z1694" s="148">
        <v>0.43</v>
      </c>
      <c r="AA1694" s="149">
        <v>1</v>
      </c>
      <c r="AB1694" s="148" t="s">
        <v>630</v>
      </c>
      <c r="AC1694" s="148" t="s">
        <v>447</v>
      </c>
      <c r="AD1694" s="149" t="s">
        <v>2821</v>
      </c>
      <c r="AE1694" s="148" t="s">
        <v>350</v>
      </c>
      <c r="AF1694" s="148"/>
      <c r="AG1694" s="149"/>
      <c r="AH1694" s="148"/>
      <c r="AI1694" s="148"/>
      <c r="AJ1694" s="149"/>
      <c r="AK1694" s="148" t="str">
        <f t="shared" si="78"/>
        <v>GFS</v>
      </c>
      <c r="AL1694" s="148" t="str">
        <f t="shared" si="79"/>
        <v>Non- ICB</v>
      </c>
      <c r="AM1694" s="196" t="str">
        <f t="shared" si="80"/>
        <v>GFS/Non- ICB</v>
      </c>
    </row>
    <row r="1695" spans="1:39" x14ac:dyDescent="0.25">
      <c r="A1695" s="195" t="str">
        <f>IF(ISERROR(MATCH(H1695,PriorMonth!H:H,0)),"New","Unresolved")</f>
        <v>New</v>
      </c>
      <c r="B1695" s="148">
        <v>413</v>
      </c>
      <c r="C1695" s="149" t="s">
        <v>136</v>
      </c>
      <c r="D1695" s="148" t="s">
        <v>13</v>
      </c>
      <c r="E1695" s="148">
        <v>8243</v>
      </c>
      <c r="F1695" s="149" t="s">
        <v>120</v>
      </c>
      <c r="G1695" s="148" t="s">
        <v>14</v>
      </c>
      <c r="H1695" s="148">
        <v>4130110179438</v>
      </c>
      <c r="I1695" s="149" t="s">
        <v>56</v>
      </c>
      <c r="J1695" s="148" t="s">
        <v>295</v>
      </c>
      <c r="K1695" s="148">
        <v>42822</v>
      </c>
      <c r="L1695" s="149">
        <v>71</v>
      </c>
      <c r="M1695" s="148" t="s">
        <v>111</v>
      </c>
      <c r="N1695" s="148" t="s">
        <v>42</v>
      </c>
      <c r="O1695" s="149">
        <v>42891</v>
      </c>
      <c r="P1695" s="148" t="s">
        <v>1878</v>
      </c>
      <c r="Q1695" s="148">
        <v>2</v>
      </c>
      <c r="R1695" s="149" t="s">
        <v>33</v>
      </c>
      <c r="S1695" s="148">
        <v>420</v>
      </c>
      <c r="T1695" s="148" t="s">
        <v>100</v>
      </c>
      <c r="U1695" s="149">
        <v>420</v>
      </c>
      <c r="V1695" s="148" t="s">
        <v>100</v>
      </c>
      <c r="W1695" s="148">
        <v>420</v>
      </c>
      <c r="X1695" s="149" t="s">
        <v>100</v>
      </c>
      <c r="Y1695" s="148" t="s">
        <v>114</v>
      </c>
      <c r="Z1695" s="148">
        <v>0.42</v>
      </c>
      <c r="AA1695" s="149">
        <v>1</v>
      </c>
      <c r="AB1695" s="148" t="s">
        <v>631</v>
      </c>
      <c r="AC1695" s="148" t="s">
        <v>660</v>
      </c>
      <c r="AD1695" s="149" t="s">
        <v>2690</v>
      </c>
      <c r="AE1695" s="148" t="s">
        <v>349</v>
      </c>
      <c r="AF1695" s="148"/>
      <c r="AG1695" s="149"/>
      <c r="AH1695" s="148"/>
      <c r="AI1695" s="148"/>
      <c r="AJ1695" s="149"/>
      <c r="AK1695" s="148" t="str">
        <f t="shared" si="78"/>
        <v>GFS</v>
      </c>
      <c r="AL1695" s="148" t="str">
        <f t="shared" si="79"/>
        <v>Non- ICB</v>
      </c>
      <c r="AM1695" s="196" t="str">
        <f t="shared" si="80"/>
        <v>GFS/Non- ICB</v>
      </c>
    </row>
    <row r="1696" spans="1:39" x14ac:dyDescent="0.25">
      <c r="A1696" s="195" t="str">
        <f>IF(ISERROR(MATCH(H1696,PriorMonth!H:H,0)),"New","Unresolved")</f>
        <v>New</v>
      </c>
      <c r="B1696" s="148">
        <v>8520</v>
      </c>
      <c r="C1696" s="149" t="s">
        <v>842</v>
      </c>
      <c r="D1696" s="148" t="s">
        <v>19</v>
      </c>
      <c r="E1696" s="148">
        <v>429</v>
      </c>
      <c r="F1696" s="149" t="s">
        <v>162</v>
      </c>
      <c r="G1696" s="148" t="s">
        <v>13</v>
      </c>
      <c r="H1696" s="148">
        <v>85200310087628</v>
      </c>
      <c r="I1696" s="149" t="s">
        <v>59</v>
      </c>
      <c r="J1696" s="148" t="s">
        <v>320</v>
      </c>
      <c r="K1696" s="148">
        <v>42829</v>
      </c>
      <c r="L1696" s="149">
        <v>64</v>
      </c>
      <c r="M1696" s="148" t="s">
        <v>111</v>
      </c>
      <c r="N1696" s="148" t="s">
        <v>42</v>
      </c>
      <c r="O1696" s="149">
        <v>42893</v>
      </c>
      <c r="P1696" s="148" t="s">
        <v>1878</v>
      </c>
      <c r="Q1696" s="148">
        <v>0</v>
      </c>
      <c r="R1696" s="149" t="s">
        <v>33</v>
      </c>
      <c r="S1696" s="148">
        <v>30550</v>
      </c>
      <c r="T1696" s="148" t="s">
        <v>197</v>
      </c>
      <c r="U1696" s="149">
        <v>422.35</v>
      </c>
      <c r="V1696" s="148" t="s">
        <v>197</v>
      </c>
      <c r="W1696" s="148">
        <v>30550.170707713674</v>
      </c>
      <c r="X1696" s="149" t="s">
        <v>100</v>
      </c>
      <c r="Y1696" s="148" t="s">
        <v>114</v>
      </c>
      <c r="Z1696" s="148">
        <v>0.42</v>
      </c>
      <c r="AA1696" s="149">
        <v>1</v>
      </c>
      <c r="AB1696" s="148" t="s">
        <v>630</v>
      </c>
      <c r="AC1696" s="148" t="s">
        <v>425</v>
      </c>
      <c r="AD1696" s="149" t="s">
        <v>560</v>
      </c>
      <c r="AE1696" s="148" t="s">
        <v>350</v>
      </c>
      <c r="AF1696" s="148"/>
      <c r="AG1696" s="149"/>
      <c r="AH1696" s="148"/>
      <c r="AI1696" s="148"/>
      <c r="AJ1696" s="149"/>
      <c r="AK1696" s="148" t="str">
        <f t="shared" si="78"/>
        <v>GFS</v>
      </c>
      <c r="AL1696" s="148" t="str">
        <f t="shared" si="79"/>
        <v>Non- ICB</v>
      </c>
      <c r="AM1696" s="196" t="str">
        <f t="shared" si="80"/>
        <v>GFS/Non- ICB</v>
      </c>
    </row>
    <row r="1697" spans="1:39" x14ac:dyDescent="0.25">
      <c r="A1697" s="195" t="str">
        <f>IF(ISERROR(MATCH(H1697,PriorMonth!H:H,0)),"New","Unresolved")</f>
        <v>Unresolved</v>
      </c>
      <c r="B1697" s="148">
        <v>8520</v>
      </c>
      <c r="C1697" s="149" t="s">
        <v>842</v>
      </c>
      <c r="D1697" s="148" t="s">
        <v>19</v>
      </c>
      <c r="E1697" s="148">
        <v>199</v>
      </c>
      <c r="F1697" s="149" t="s">
        <v>137</v>
      </c>
      <c r="G1697" s="148" t="s">
        <v>22</v>
      </c>
      <c r="H1697" s="148">
        <v>85200710012569</v>
      </c>
      <c r="I1697" s="149" t="s">
        <v>277</v>
      </c>
      <c r="J1697" s="148" t="s">
        <v>222</v>
      </c>
      <c r="K1697" s="148">
        <v>42583</v>
      </c>
      <c r="L1697" s="149">
        <v>310</v>
      </c>
      <c r="M1697" s="148" t="s">
        <v>111</v>
      </c>
      <c r="N1697" s="148" t="s">
        <v>42</v>
      </c>
      <c r="O1697" s="149">
        <v>42648</v>
      </c>
      <c r="P1697" s="148" t="s">
        <v>406</v>
      </c>
      <c r="Q1697" s="148">
        <v>245</v>
      </c>
      <c r="R1697" s="149" t="s">
        <v>37</v>
      </c>
      <c r="S1697" s="148">
        <v>29600</v>
      </c>
      <c r="T1697" s="148" t="s">
        <v>197</v>
      </c>
      <c r="U1697" s="149">
        <v>409.21</v>
      </c>
      <c r="V1697" s="148" t="s">
        <v>197</v>
      </c>
      <c r="W1697" s="148">
        <v>29599.704878189918</v>
      </c>
      <c r="X1697" s="149" t="s">
        <v>100</v>
      </c>
      <c r="Y1697" s="148" t="s">
        <v>114</v>
      </c>
      <c r="Z1697" s="148">
        <v>0.41</v>
      </c>
      <c r="AA1697" s="149">
        <v>1</v>
      </c>
      <c r="AB1697" s="148" t="s">
        <v>630</v>
      </c>
      <c r="AC1697" s="148" t="s">
        <v>484</v>
      </c>
      <c r="AD1697" s="149" t="s">
        <v>396</v>
      </c>
      <c r="AE1697" s="148" t="s">
        <v>350</v>
      </c>
      <c r="AF1697" s="148"/>
      <c r="AG1697" s="149"/>
      <c r="AH1697" s="148"/>
      <c r="AI1697" s="148"/>
      <c r="AJ1697" s="149"/>
      <c r="AK1697" s="148" t="str">
        <f t="shared" si="78"/>
        <v>GFS</v>
      </c>
      <c r="AL1697" s="148" t="str">
        <f t="shared" si="79"/>
        <v>Non- ICB</v>
      </c>
      <c r="AM1697" s="196" t="str">
        <f t="shared" si="80"/>
        <v>GFS/Non- ICB</v>
      </c>
    </row>
    <row r="1698" spans="1:39" x14ac:dyDescent="0.25">
      <c r="A1698" s="195" t="str">
        <f>IF(ISERROR(MATCH(H1698,PriorMonth!H:H,0)),"New","Unresolved")</f>
        <v>New</v>
      </c>
      <c r="B1698" s="148">
        <v>95</v>
      </c>
      <c r="C1698" s="149" t="s">
        <v>153</v>
      </c>
      <c r="D1698" s="148" t="s">
        <v>17</v>
      </c>
      <c r="E1698" s="148">
        <v>1350</v>
      </c>
      <c r="F1698" s="149" t="s">
        <v>124</v>
      </c>
      <c r="G1698" s="148" t="s">
        <v>21</v>
      </c>
      <c r="H1698" s="148">
        <v>950110011378</v>
      </c>
      <c r="I1698" s="149" t="s">
        <v>58</v>
      </c>
      <c r="J1698" s="148" t="s">
        <v>195</v>
      </c>
      <c r="K1698" s="148">
        <v>42821</v>
      </c>
      <c r="L1698" s="149">
        <v>72</v>
      </c>
      <c r="M1698" s="148" t="s">
        <v>111</v>
      </c>
      <c r="N1698" s="148" t="s">
        <v>42</v>
      </c>
      <c r="O1698" s="149">
        <v>42892</v>
      </c>
      <c r="P1698" s="148" t="s">
        <v>1878</v>
      </c>
      <c r="Q1698" s="148">
        <v>1</v>
      </c>
      <c r="R1698" s="149" t="s">
        <v>33</v>
      </c>
      <c r="S1698" s="148">
        <v>402</v>
      </c>
      <c r="T1698" s="148" t="s">
        <v>100</v>
      </c>
      <c r="U1698" s="149">
        <v>402</v>
      </c>
      <c r="V1698" s="148" t="s">
        <v>100</v>
      </c>
      <c r="W1698" s="148">
        <v>402</v>
      </c>
      <c r="X1698" s="149" t="s">
        <v>100</v>
      </c>
      <c r="Y1698" s="148" t="s">
        <v>114</v>
      </c>
      <c r="Z1698" s="148">
        <v>0.4</v>
      </c>
      <c r="AA1698" s="149">
        <v>1</v>
      </c>
      <c r="AB1698" s="148" t="s">
        <v>631</v>
      </c>
      <c r="AC1698" s="148" t="s">
        <v>436</v>
      </c>
      <c r="AD1698" s="149" t="s">
        <v>358</v>
      </c>
      <c r="AE1698" s="148" t="s">
        <v>349</v>
      </c>
      <c r="AF1698" s="148"/>
      <c r="AG1698" s="149"/>
      <c r="AH1698" s="148"/>
      <c r="AI1698" s="148"/>
      <c r="AJ1698" s="149"/>
      <c r="AK1698" s="148" t="str">
        <f t="shared" si="78"/>
        <v>GFS</v>
      </c>
      <c r="AL1698" s="148" t="str">
        <f t="shared" si="79"/>
        <v>Non- ICB</v>
      </c>
      <c r="AM1698" s="196" t="str">
        <f t="shared" si="80"/>
        <v>GFS/Non- ICB</v>
      </c>
    </row>
    <row r="1699" spans="1:39" x14ac:dyDescent="0.25">
      <c r="A1699" s="195" t="str">
        <f>IF(ISERROR(MATCH(H1699,PriorMonth!H:H,0)),"New","Unresolved")</f>
        <v>Unresolved</v>
      </c>
      <c r="B1699" s="148">
        <v>8520</v>
      </c>
      <c r="C1699" s="149" t="s">
        <v>842</v>
      </c>
      <c r="D1699" s="148" t="s">
        <v>19</v>
      </c>
      <c r="E1699" s="148">
        <v>199</v>
      </c>
      <c r="F1699" s="149" t="s">
        <v>137</v>
      </c>
      <c r="G1699" s="148" t="s">
        <v>22</v>
      </c>
      <c r="H1699" s="148">
        <v>85200310085563</v>
      </c>
      <c r="I1699" s="149" t="s">
        <v>54</v>
      </c>
      <c r="J1699" s="148" t="s">
        <v>548</v>
      </c>
      <c r="K1699" s="148">
        <v>42704</v>
      </c>
      <c r="L1699" s="149">
        <v>189</v>
      </c>
      <c r="M1699" s="148" t="s">
        <v>111</v>
      </c>
      <c r="N1699" s="148" t="s">
        <v>42</v>
      </c>
      <c r="O1699" s="149">
        <v>42776</v>
      </c>
      <c r="P1699" s="148" t="s">
        <v>838</v>
      </c>
      <c r="Q1699" s="148">
        <v>117</v>
      </c>
      <c r="R1699" s="149" t="s">
        <v>36</v>
      </c>
      <c r="S1699" s="148">
        <v>28723.55</v>
      </c>
      <c r="T1699" s="148" t="s">
        <v>197</v>
      </c>
      <c r="U1699" s="149">
        <v>397.1</v>
      </c>
      <c r="V1699" s="148" t="s">
        <v>197</v>
      </c>
      <c r="W1699" s="148">
        <v>28723.742838956081</v>
      </c>
      <c r="X1699" s="149" t="s">
        <v>100</v>
      </c>
      <c r="Y1699" s="148" t="s">
        <v>114</v>
      </c>
      <c r="Z1699" s="148">
        <v>0.4</v>
      </c>
      <c r="AA1699" s="149">
        <v>1</v>
      </c>
      <c r="AB1699" s="148" t="s">
        <v>630</v>
      </c>
      <c r="AC1699" s="148" t="s">
        <v>484</v>
      </c>
      <c r="AD1699" s="149" t="s">
        <v>396</v>
      </c>
      <c r="AE1699" s="148" t="s">
        <v>350</v>
      </c>
      <c r="AF1699" s="148"/>
      <c r="AG1699" s="149"/>
      <c r="AH1699" s="148"/>
      <c r="AI1699" s="148"/>
      <c r="AJ1699" s="149"/>
      <c r="AK1699" s="148" t="str">
        <f t="shared" si="78"/>
        <v>GFS</v>
      </c>
      <c r="AL1699" s="148" t="str">
        <f t="shared" si="79"/>
        <v>Non- ICB</v>
      </c>
      <c r="AM1699" s="196" t="str">
        <f t="shared" si="80"/>
        <v>GFS/Non- ICB</v>
      </c>
    </row>
    <row r="1700" spans="1:39" x14ac:dyDescent="0.25">
      <c r="A1700" s="195" t="str">
        <f>IF(ISERROR(MATCH(H1700,PriorMonth!H:H,0)),"New","Unresolved")</f>
        <v>New</v>
      </c>
      <c r="B1700" s="148">
        <v>420</v>
      </c>
      <c r="C1700" s="149" t="s">
        <v>148</v>
      </c>
      <c r="D1700" s="148" t="s">
        <v>13</v>
      </c>
      <c r="E1700" s="148">
        <v>1750</v>
      </c>
      <c r="F1700" s="149" t="s">
        <v>159</v>
      </c>
      <c r="G1700" s="148" t="s">
        <v>18</v>
      </c>
      <c r="H1700" s="148">
        <v>4200120001208</v>
      </c>
      <c r="I1700" s="149" t="s">
        <v>55</v>
      </c>
      <c r="J1700" s="148" t="s">
        <v>2622</v>
      </c>
      <c r="K1700" s="148">
        <v>42887</v>
      </c>
      <c r="L1700" s="149">
        <v>6</v>
      </c>
      <c r="M1700" s="148" t="s">
        <v>118</v>
      </c>
      <c r="N1700" s="148" t="s">
        <v>41</v>
      </c>
      <c r="O1700" s="149">
        <v>42891</v>
      </c>
      <c r="P1700" s="148" t="s">
        <v>1878</v>
      </c>
      <c r="Q1700" s="148">
        <v>2</v>
      </c>
      <c r="R1700" s="149" t="s">
        <v>33</v>
      </c>
      <c r="S1700" s="148">
        <v>375</v>
      </c>
      <c r="T1700" s="148" t="s">
        <v>100</v>
      </c>
      <c r="U1700" s="149">
        <v>375</v>
      </c>
      <c r="V1700" s="148" t="s">
        <v>100</v>
      </c>
      <c r="W1700" s="148">
        <v>375</v>
      </c>
      <c r="X1700" s="149" t="s">
        <v>100</v>
      </c>
      <c r="Y1700" s="148" t="s">
        <v>114</v>
      </c>
      <c r="Z1700" s="148">
        <v>0.38</v>
      </c>
      <c r="AA1700" s="149">
        <v>1</v>
      </c>
      <c r="AB1700" s="148" t="s">
        <v>631</v>
      </c>
      <c r="AC1700" s="148" t="s">
        <v>949</v>
      </c>
      <c r="AD1700" s="149" t="s">
        <v>2636</v>
      </c>
      <c r="AE1700" s="148" t="s">
        <v>349</v>
      </c>
      <c r="AF1700" s="148"/>
      <c r="AG1700" s="149"/>
      <c r="AH1700" s="148"/>
      <c r="AI1700" s="148"/>
      <c r="AJ1700" s="149"/>
      <c r="AK1700" s="148" t="str">
        <f t="shared" si="78"/>
        <v>GFS</v>
      </c>
      <c r="AL1700" s="148" t="str">
        <f t="shared" si="79"/>
        <v>ICB</v>
      </c>
      <c r="AM1700" s="196" t="str">
        <f t="shared" si="80"/>
        <v>GFS/ICB</v>
      </c>
    </row>
    <row r="1701" spans="1:39" x14ac:dyDescent="0.25">
      <c r="A1701" s="195" t="str">
        <f>IF(ISERROR(MATCH(H1701,PriorMonth!H:H,0)),"New","Unresolved")</f>
        <v>New</v>
      </c>
      <c r="B1701" s="148">
        <v>8310</v>
      </c>
      <c r="C1701" s="149" t="s">
        <v>170</v>
      </c>
      <c r="D1701" s="148" t="s">
        <v>14</v>
      </c>
      <c r="E1701" s="148">
        <v>692</v>
      </c>
      <c r="F1701" s="149" t="s">
        <v>187</v>
      </c>
      <c r="G1701" s="148" t="s">
        <v>16</v>
      </c>
      <c r="H1701" s="148" t="s">
        <v>2943</v>
      </c>
      <c r="I1701" s="149" t="s">
        <v>277</v>
      </c>
      <c r="J1701" s="148" t="s">
        <v>241</v>
      </c>
      <c r="K1701" s="148">
        <v>42647</v>
      </c>
      <c r="L1701" s="149">
        <v>246</v>
      </c>
      <c r="M1701" s="148" t="s">
        <v>127</v>
      </c>
      <c r="N1701" s="148" t="s">
        <v>128</v>
      </c>
      <c r="O1701" s="149">
        <v>42891</v>
      </c>
      <c r="P1701" s="148" t="s">
        <v>1878</v>
      </c>
      <c r="Q1701" s="148">
        <v>2</v>
      </c>
      <c r="R1701" s="149" t="s">
        <v>33</v>
      </c>
      <c r="S1701" s="148">
        <v>1506.33</v>
      </c>
      <c r="T1701" s="148" t="s">
        <v>242</v>
      </c>
      <c r="U1701" s="149">
        <v>361.13</v>
      </c>
      <c r="V1701" s="148" t="s">
        <v>242</v>
      </c>
      <c r="W1701" s="148">
        <v>1506.3452284816167</v>
      </c>
      <c r="X1701" s="149" t="s">
        <v>100</v>
      </c>
      <c r="Y1701" s="148" t="s">
        <v>114</v>
      </c>
      <c r="Z1701" s="148">
        <v>0.36</v>
      </c>
      <c r="AA1701" s="149">
        <v>1</v>
      </c>
      <c r="AB1701" s="148" t="s">
        <v>629</v>
      </c>
      <c r="AC1701" s="148" t="s">
        <v>416</v>
      </c>
      <c r="AD1701" s="149" t="s">
        <v>2944</v>
      </c>
      <c r="AE1701" s="148" t="s">
        <v>349</v>
      </c>
      <c r="AF1701" s="148"/>
      <c r="AG1701" s="149"/>
      <c r="AH1701" s="148"/>
      <c r="AI1701" s="148"/>
      <c r="AJ1701" s="149"/>
      <c r="AK1701" s="148" t="str">
        <f t="shared" si="78"/>
        <v>GFS</v>
      </c>
      <c r="AL1701" s="148" t="str">
        <f t="shared" si="79"/>
        <v>Non- ICB</v>
      </c>
      <c r="AM1701" s="196" t="str">
        <f t="shared" si="80"/>
        <v>GFS/Non- ICB</v>
      </c>
    </row>
    <row r="1702" spans="1:39" x14ac:dyDescent="0.25">
      <c r="A1702" s="195" t="str">
        <f>IF(ISERROR(MATCH(H1702,PriorMonth!H:H,0)),"New","Unresolved")</f>
        <v>New</v>
      </c>
      <c r="B1702" s="148">
        <v>95</v>
      </c>
      <c r="C1702" s="149" t="s">
        <v>153</v>
      </c>
      <c r="D1702" s="148" t="s">
        <v>17</v>
      </c>
      <c r="E1702" s="148">
        <v>1350</v>
      </c>
      <c r="F1702" s="149" t="s">
        <v>124</v>
      </c>
      <c r="G1702" s="148" t="s">
        <v>21</v>
      </c>
      <c r="H1702" s="148">
        <v>950110011437</v>
      </c>
      <c r="I1702" s="149" t="s">
        <v>58</v>
      </c>
      <c r="J1702" s="148" t="s">
        <v>195</v>
      </c>
      <c r="K1702" s="148">
        <v>42822</v>
      </c>
      <c r="L1702" s="149">
        <v>71</v>
      </c>
      <c r="M1702" s="148" t="s">
        <v>111</v>
      </c>
      <c r="N1702" s="148" t="s">
        <v>42</v>
      </c>
      <c r="O1702" s="149">
        <v>42892</v>
      </c>
      <c r="P1702" s="148" t="s">
        <v>1878</v>
      </c>
      <c r="Q1702" s="148">
        <v>1</v>
      </c>
      <c r="R1702" s="149" t="s">
        <v>33</v>
      </c>
      <c r="S1702" s="148">
        <v>339</v>
      </c>
      <c r="T1702" s="148" t="s">
        <v>100</v>
      </c>
      <c r="U1702" s="149">
        <v>339</v>
      </c>
      <c r="V1702" s="148" t="s">
        <v>100</v>
      </c>
      <c r="W1702" s="148">
        <v>339</v>
      </c>
      <c r="X1702" s="149" t="s">
        <v>100</v>
      </c>
      <c r="Y1702" s="148" t="s">
        <v>114</v>
      </c>
      <c r="Z1702" s="148">
        <v>0.34</v>
      </c>
      <c r="AA1702" s="149">
        <v>1</v>
      </c>
      <c r="AB1702" s="148" t="s">
        <v>631</v>
      </c>
      <c r="AC1702" s="148" t="s">
        <v>436</v>
      </c>
      <c r="AD1702" s="149" t="s">
        <v>358</v>
      </c>
      <c r="AE1702" s="148" t="s">
        <v>349</v>
      </c>
      <c r="AF1702" s="148"/>
      <c r="AG1702" s="149"/>
      <c r="AH1702" s="148"/>
      <c r="AI1702" s="148"/>
      <c r="AJ1702" s="149"/>
      <c r="AK1702" s="148" t="str">
        <f t="shared" si="78"/>
        <v>GFS</v>
      </c>
      <c r="AL1702" s="148" t="str">
        <f t="shared" si="79"/>
        <v>Non- ICB</v>
      </c>
      <c r="AM1702" s="196" t="str">
        <f t="shared" si="80"/>
        <v>GFS/Non- ICB</v>
      </c>
    </row>
    <row r="1703" spans="1:39" x14ac:dyDescent="0.25">
      <c r="A1703" s="195" t="str">
        <f>IF(ISERROR(MATCH(H1703,PriorMonth!H:H,0)),"New","Unresolved")</f>
        <v>New</v>
      </c>
      <c r="B1703" s="148">
        <v>95</v>
      </c>
      <c r="C1703" s="149" t="s">
        <v>153</v>
      </c>
      <c r="D1703" s="148" t="s">
        <v>17</v>
      </c>
      <c r="E1703" s="148">
        <v>1350</v>
      </c>
      <c r="F1703" s="149" t="s">
        <v>124</v>
      </c>
      <c r="G1703" s="148" t="s">
        <v>21</v>
      </c>
      <c r="H1703" s="148">
        <v>950110011443</v>
      </c>
      <c r="I1703" s="149" t="s">
        <v>58</v>
      </c>
      <c r="J1703" s="148" t="s">
        <v>195</v>
      </c>
      <c r="K1703" s="148">
        <v>42823</v>
      </c>
      <c r="L1703" s="149">
        <v>70</v>
      </c>
      <c r="M1703" s="148" t="s">
        <v>127</v>
      </c>
      <c r="N1703" s="148" t="s">
        <v>128</v>
      </c>
      <c r="O1703" s="149">
        <v>42892</v>
      </c>
      <c r="P1703" s="148" t="s">
        <v>1878</v>
      </c>
      <c r="Q1703" s="148">
        <v>1</v>
      </c>
      <c r="R1703" s="149" t="s">
        <v>33</v>
      </c>
      <c r="S1703" s="148">
        <v>333.53</v>
      </c>
      <c r="T1703" s="148" t="s">
        <v>100</v>
      </c>
      <c r="U1703" s="149">
        <v>333.53</v>
      </c>
      <c r="V1703" s="148" t="s">
        <v>100</v>
      </c>
      <c r="W1703" s="148">
        <v>333.53</v>
      </c>
      <c r="X1703" s="149" t="s">
        <v>100</v>
      </c>
      <c r="Y1703" s="148" t="s">
        <v>114</v>
      </c>
      <c r="Z1703" s="148">
        <v>0.33</v>
      </c>
      <c r="AA1703" s="149">
        <v>1</v>
      </c>
      <c r="AB1703" s="148" t="s">
        <v>631</v>
      </c>
      <c r="AC1703" s="148" t="s">
        <v>436</v>
      </c>
      <c r="AD1703" s="149" t="s">
        <v>365</v>
      </c>
      <c r="AE1703" s="148" t="s">
        <v>349</v>
      </c>
      <c r="AF1703" s="148"/>
      <c r="AG1703" s="149"/>
      <c r="AH1703" s="148"/>
      <c r="AI1703" s="148"/>
      <c r="AJ1703" s="149"/>
      <c r="AK1703" s="148" t="str">
        <f t="shared" si="78"/>
        <v>GFS</v>
      </c>
      <c r="AL1703" s="148" t="str">
        <f t="shared" si="79"/>
        <v>Non- ICB</v>
      </c>
      <c r="AM1703" s="196" t="str">
        <f t="shared" si="80"/>
        <v>GFS/Non- ICB</v>
      </c>
    </row>
    <row r="1704" spans="1:39" x14ac:dyDescent="0.25">
      <c r="A1704" s="195" t="str">
        <f>IF(ISERROR(MATCH(H1704,PriorMonth!H:H,0)),"New","Unresolved")</f>
        <v>New</v>
      </c>
      <c r="B1704" s="148">
        <v>8310</v>
      </c>
      <c r="C1704" s="149" t="s">
        <v>170</v>
      </c>
      <c r="D1704" s="148" t="s">
        <v>14</v>
      </c>
      <c r="E1704" s="148">
        <v>413</v>
      </c>
      <c r="F1704" s="149" t="s">
        <v>136</v>
      </c>
      <c r="G1704" s="148" t="s">
        <v>13</v>
      </c>
      <c r="H1704" s="148" t="s">
        <v>2980</v>
      </c>
      <c r="I1704" s="149" t="s">
        <v>57</v>
      </c>
      <c r="J1704" s="148" t="s">
        <v>133</v>
      </c>
      <c r="K1704" s="148">
        <v>42829</v>
      </c>
      <c r="L1704" s="149">
        <v>64</v>
      </c>
      <c r="M1704" s="148" t="s">
        <v>161</v>
      </c>
      <c r="N1704" s="148" t="s">
        <v>128</v>
      </c>
      <c r="O1704" s="149">
        <v>42893</v>
      </c>
      <c r="P1704" s="148" t="s">
        <v>1878</v>
      </c>
      <c r="Q1704" s="148">
        <v>0</v>
      </c>
      <c r="R1704" s="149" t="s">
        <v>33</v>
      </c>
      <c r="S1704" s="148">
        <v>1379.78</v>
      </c>
      <c r="T1704" s="148" t="s">
        <v>242</v>
      </c>
      <c r="U1704" s="149">
        <v>330.79</v>
      </c>
      <c r="V1704" s="148" t="s">
        <v>242</v>
      </c>
      <c r="W1704" s="148">
        <v>1379.7910395963613</v>
      </c>
      <c r="X1704" s="149" t="s">
        <v>100</v>
      </c>
      <c r="Y1704" s="148" t="s">
        <v>114</v>
      </c>
      <c r="Z1704" s="148">
        <v>0.33</v>
      </c>
      <c r="AA1704" s="149">
        <v>1</v>
      </c>
      <c r="AB1704" s="148" t="s">
        <v>629</v>
      </c>
      <c r="AC1704" s="148" t="s">
        <v>428</v>
      </c>
      <c r="AD1704" s="149" t="s">
        <v>690</v>
      </c>
      <c r="AE1704" s="148" t="s">
        <v>349</v>
      </c>
      <c r="AF1704" s="148"/>
      <c r="AG1704" s="149"/>
      <c r="AH1704" s="148"/>
      <c r="AI1704" s="148"/>
      <c r="AJ1704" s="149"/>
      <c r="AK1704" s="148" t="str">
        <f t="shared" si="78"/>
        <v>GFS</v>
      </c>
      <c r="AL1704" s="148" t="str">
        <f t="shared" si="79"/>
        <v>Non- ICB</v>
      </c>
      <c r="AM1704" s="196" t="str">
        <f t="shared" si="80"/>
        <v>GFS/Non- ICB</v>
      </c>
    </row>
    <row r="1705" spans="1:39" x14ac:dyDescent="0.25">
      <c r="A1705" s="195" t="str">
        <f>IF(ISERROR(MATCH(H1705,PriorMonth!H:H,0)),"New","Unresolved")</f>
        <v>New</v>
      </c>
      <c r="B1705" s="148">
        <v>283</v>
      </c>
      <c r="C1705" s="149" t="s">
        <v>109</v>
      </c>
      <c r="D1705" s="148" t="s">
        <v>14</v>
      </c>
      <c r="E1705" s="148">
        <v>795</v>
      </c>
      <c r="F1705" s="149" t="s">
        <v>264</v>
      </c>
      <c r="G1705" s="148" t="s">
        <v>14</v>
      </c>
      <c r="H1705" s="148">
        <v>2830169003601</v>
      </c>
      <c r="I1705" s="149" t="s">
        <v>55</v>
      </c>
      <c r="J1705" s="148" t="s">
        <v>2644</v>
      </c>
      <c r="K1705" s="148">
        <v>42829</v>
      </c>
      <c r="L1705" s="149">
        <v>64</v>
      </c>
      <c r="M1705" s="148" t="s">
        <v>111</v>
      </c>
      <c r="N1705" s="148" t="s">
        <v>42</v>
      </c>
      <c r="O1705" s="149">
        <v>42892</v>
      </c>
      <c r="P1705" s="148" t="s">
        <v>1878</v>
      </c>
      <c r="Q1705" s="148">
        <v>1</v>
      </c>
      <c r="R1705" s="149" t="s">
        <v>33</v>
      </c>
      <c r="S1705" s="148">
        <v>315</v>
      </c>
      <c r="T1705" s="148" t="s">
        <v>100</v>
      </c>
      <c r="U1705" s="149">
        <v>315</v>
      </c>
      <c r="V1705" s="148" t="s">
        <v>100</v>
      </c>
      <c r="W1705" s="148">
        <v>315</v>
      </c>
      <c r="X1705" s="149" t="s">
        <v>100</v>
      </c>
      <c r="Y1705" s="148" t="s">
        <v>107</v>
      </c>
      <c r="Z1705" s="148">
        <v>0.32</v>
      </c>
      <c r="AA1705" s="149">
        <v>1</v>
      </c>
      <c r="AB1705" s="148" t="s">
        <v>631</v>
      </c>
      <c r="AC1705" s="148" t="s">
        <v>471</v>
      </c>
      <c r="AD1705" s="149" t="s">
        <v>1965</v>
      </c>
      <c r="AE1705" s="148" t="s">
        <v>349</v>
      </c>
      <c r="AF1705" s="148"/>
      <c r="AG1705" s="149"/>
      <c r="AH1705" s="148"/>
      <c r="AI1705" s="148"/>
      <c r="AJ1705" s="149"/>
      <c r="AK1705" s="148" t="str">
        <f t="shared" si="78"/>
        <v>GFS</v>
      </c>
      <c r="AL1705" s="148" t="str">
        <f t="shared" si="79"/>
        <v>Non- ICB</v>
      </c>
      <c r="AM1705" s="196" t="str">
        <f t="shared" si="80"/>
        <v>GFS/Non- ICB</v>
      </c>
    </row>
    <row r="1706" spans="1:39" x14ac:dyDescent="0.25">
      <c r="A1706" s="195" t="str">
        <f>IF(ISERROR(MATCH(H1706,PriorMonth!H:H,0)),"New","Unresolved")</f>
        <v>New</v>
      </c>
      <c r="B1706" s="148">
        <v>413</v>
      </c>
      <c r="C1706" s="149" t="s">
        <v>136</v>
      </c>
      <c r="D1706" s="148" t="s">
        <v>13</v>
      </c>
      <c r="E1706" s="148">
        <v>283</v>
      </c>
      <c r="F1706" s="149" t="s">
        <v>109</v>
      </c>
      <c r="G1706" s="148" t="s">
        <v>14</v>
      </c>
      <c r="H1706" s="148">
        <v>4130130017353</v>
      </c>
      <c r="I1706" s="149" t="s">
        <v>60</v>
      </c>
      <c r="J1706" s="148" t="s">
        <v>292</v>
      </c>
      <c r="K1706" s="148">
        <v>42825</v>
      </c>
      <c r="L1706" s="149">
        <v>68</v>
      </c>
      <c r="M1706" s="148" t="s">
        <v>111</v>
      </c>
      <c r="N1706" s="148" t="s">
        <v>42</v>
      </c>
      <c r="O1706" s="149">
        <v>42891</v>
      </c>
      <c r="P1706" s="148" t="s">
        <v>1878</v>
      </c>
      <c r="Q1706" s="148">
        <v>2</v>
      </c>
      <c r="R1706" s="149" t="s">
        <v>33</v>
      </c>
      <c r="S1706" s="148">
        <v>324.39</v>
      </c>
      <c r="T1706" s="148" t="s">
        <v>100</v>
      </c>
      <c r="U1706" s="149">
        <v>324.39</v>
      </c>
      <c r="V1706" s="148" t="s">
        <v>100</v>
      </c>
      <c r="W1706" s="148">
        <v>324.39</v>
      </c>
      <c r="X1706" s="149" t="s">
        <v>100</v>
      </c>
      <c r="Y1706" s="148" t="s">
        <v>114</v>
      </c>
      <c r="Z1706" s="148">
        <v>0.32</v>
      </c>
      <c r="AA1706" s="149">
        <v>1</v>
      </c>
      <c r="AB1706" s="148" t="s">
        <v>631</v>
      </c>
      <c r="AC1706" s="148" t="s">
        <v>426</v>
      </c>
      <c r="AD1706" s="149" t="s">
        <v>2678</v>
      </c>
      <c r="AE1706" s="148" t="s">
        <v>349</v>
      </c>
      <c r="AF1706" s="148"/>
      <c r="AG1706" s="149"/>
      <c r="AH1706" s="148"/>
      <c r="AI1706" s="148"/>
      <c r="AJ1706" s="149"/>
      <c r="AK1706" s="148" t="str">
        <f t="shared" si="78"/>
        <v>GFS</v>
      </c>
      <c r="AL1706" s="148" t="str">
        <f t="shared" si="79"/>
        <v>Non- ICB</v>
      </c>
      <c r="AM1706" s="196" t="str">
        <f t="shared" si="80"/>
        <v>GFS/Non- ICB</v>
      </c>
    </row>
    <row r="1707" spans="1:39" x14ac:dyDescent="0.25">
      <c r="A1707" s="195" t="str">
        <f>IF(ISERROR(MATCH(H1707,PriorMonth!H:H,0)),"New","Unresolved")</f>
        <v>Unresolved</v>
      </c>
      <c r="B1707" s="148">
        <v>8520</v>
      </c>
      <c r="C1707" s="149" t="s">
        <v>842</v>
      </c>
      <c r="D1707" s="148" t="s">
        <v>19</v>
      </c>
      <c r="E1707" s="148">
        <v>3071</v>
      </c>
      <c r="F1707" s="149" t="s">
        <v>139</v>
      </c>
      <c r="G1707" s="148" t="s">
        <v>21</v>
      </c>
      <c r="H1707" s="148" t="s">
        <v>968</v>
      </c>
      <c r="I1707" s="149" t="s">
        <v>59</v>
      </c>
      <c r="J1707" s="148" t="s">
        <v>271</v>
      </c>
      <c r="K1707" s="148">
        <v>42769</v>
      </c>
      <c r="L1707" s="149">
        <v>124</v>
      </c>
      <c r="M1707" s="148" t="s">
        <v>111</v>
      </c>
      <c r="N1707" s="148" t="s">
        <v>42</v>
      </c>
      <c r="O1707" s="149">
        <v>42775</v>
      </c>
      <c r="P1707" s="148" t="s">
        <v>838</v>
      </c>
      <c r="Q1707" s="148">
        <v>118</v>
      </c>
      <c r="R1707" s="149" t="s">
        <v>36</v>
      </c>
      <c r="S1707" s="148">
        <v>22934</v>
      </c>
      <c r="T1707" s="148" t="s">
        <v>197</v>
      </c>
      <c r="U1707" s="149">
        <v>317.06</v>
      </c>
      <c r="V1707" s="148" t="s">
        <v>197</v>
      </c>
      <c r="W1707" s="148">
        <v>22934.147329436953</v>
      </c>
      <c r="X1707" s="149" t="s">
        <v>100</v>
      </c>
      <c r="Y1707" s="148" t="s">
        <v>114</v>
      </c>
      <c r="Z1707" s="148">
        <v>0.32</v>
      </c>
      <c r="AA1707" s="149">
        <v>1</v>
      </c>
      <c r="AB1707" s="148" t="s">
        <v>630</v>
      </c>
      <c r="AC1707" s="148" t="s">
        <v>497</v>
      </c>
      <c r="AD1707" s="149" t="s">
        <v>507</v>
      </c>
      <c r="AE1707" s="148" t="s">
        <v>350</v>
      </c>
      <c r="AF1707" s="148"/>
      <c r="AG1707" s="149"/>
      <c r="AH1707" s="148"/>
      <c r="AI1707" s="148"/>
      <c r="AJ1707" s="149"/>
      <c r="AK1707" s="148" t="str">
        <f t="shared" si="78"/>
        <v>Non-GFS</v>
      </c>
      <c r="AL1707" s="148" t="str">
        <f t="shared" si="79"/>
        <v>Non- ICB</v>
      </c>
      <c r="AM1707" s="196" t="str">
        <f t="shared" si="80"/>
        <v>Non-GFS/Non- ICB</v>
      </c>
    </row>
    <row r="1708" spans="1:39" x14ac:dyDescent="0.25">
      <c r="A1708" s="195" t="str">
        <f>IF(ISERROR(MATCH(H1708,PriorMonth!H:H,0)),"New","Unresolved")</f>
        <v>New</v>
      </c>
      <c r="B1708" s="148">
        <v>8520</v>
      </c>
      <c r="C1708" s="149" t="s">
        <v>842</v>
      </c>
      <c r="D1708" s="148" t="s">
        <v>19</v>
      </c>
      <c r="E1708" s="148">
        <v>8110</v>
      </c>
      <c r="F1708" s="149" t="s">
        <v>116</v>
      </c>
      <c r="G1708" s="148" t="s">
        <v>15</v>
      </c>
      <c r="H1708" s="148">
        <v>85200330014151</v>
      </c>
      <c r="I1708" s="149" t="s">
        <v>60</v>
      </c>
      <c r="J1708" s="148" t="s">
        <v>483</v>
      </c>
      <c r="K1708" s="148">
        <v>42829</v>
      </c>
      <c r="L1708" s="149">
        <v>64</v>
      </c>
      <c r="M1708" s="148" t="s">
        <v>111</v>
      </c>
      <c r="N1708" s="148" t="s">
        <v>42</v>
      </c>
      <c r="O1708" s="149">
        <v>42892</v>
      </c>
      <c r="P1708" s="148" t="s">
        <v>1878</v>
      </c>
      <c r="Q1708" s="148">
        <v>1</v>
      </c>
      <c r="R1708" s="149" t="s">
        <v>33</v>
      </c>
      <c r="S1708" s="148">
        <v>22857</v>
      </c>
      <c r="T1708" s="148" t="s">
        <v>197</v>
      </c>
      <c r="U1708" s="149">
        <v>315.99</v>
      </c>
      <c r="V1708" s="148" t="s">
        <v>197</v>
      </c>
      <c r="W1708" s="148">
        <v>22856.750188067821</v>
      </c>
      <c r="X1708" s="149" t="s">
        <v>100</v>
      </c>
      <c r="Y1708" s="148" t="s">
        <v>114</v>
      </c>
      <c r="Z1708" s="148">
        <v>0.32</v>
      </c>
      <c r="AA1708" s="149">
        <v>1</v>
      </c>
      <c r="AB1708" s="148" t="s">
        <v>630</v>
      </c>
      <c r="AC1708" s="148" t="s">
        <v>447</v>
      </c>
      <c r="AD1708" s="149" t="s">
        <v>2821</v>
      </c>
      <c r="AE1708" s="148" t="s">
        <v>350</v>
      </c>
      <c r="AF1708" s="148"/>
      <c r="AG1708" s="149"/>
      <c r="AH1708" s="148"/>
      <c r="AI1708" s="148"/>
      <c r="AJ1708" s="149"/>
      <c r="AK1708" s="148" t="str">
        <f t="shared" si="78"/>
        <v>GFS</v>
      </c>
      <c r="AL1708" s="148" t="str">
        <f t="shared" si="79"/>
        <v>Non- ICB</v>
      </c>
      <c r="AM1708" s="196" t="str">
        <f t="shared" si="80"/>
        <v>GFS/Non- ICB</v>
      </c>
    </row>
    <row r="1709" spans="1:39" x14ac:dyDescent="0.25">
      <c r="A1709" s="195" t="str">
        <f>IF(ISERROR(MATCH(H1709,PriorMonth!H:H,0)),"New","Unresolved")</f>
        <v>New</v>
      </c>
      <c r="B1709" s="148">
        <v>95</v>
      </c>
      <c r="C1709" s="149" t="s">
        <v>153</v>
      </c>
      <c r="D1709" s="148" t="s">
        <v>17</v>
      </c>
      <c r="E1709" s="148">
        <v>260</v>
      </c>
      <c r="F1709" s="149" t="s">
        <v>113</v>
      </c>
      <c r="G1709" s="148" t="s">
        <v>23</v>
      </c>
      <c r="H1709" s="148">
        <v>950110011687</v>
      </c>
      <c r="I1709" s="149" t="s">
        <v>58</v>
      </c>
      <c r="J1709" s="148" t="s">
        <v>195</v>
      </c>
      <c r="K1709" s="148">
        <v>42825</v>
      </c>
      <c r="L1709" s="149">
        <v>68</v>
      </c>
      <c r="M1709" s="148" t="s">
        <v>127</v>
      </c>
      <c r="N1709" s="148" t="s">
        <v>128</v>
      </c>
      <c r="O1709" s="149">
        <v>42892</v>
      </c>
      <c r="P1709" s="148" t="s">
        <v>1878</v>
      </c>
      <c r="Q1709" s="148">
        <v>1</v>
      </c>
      <c r="R1709" s="149" t="s">
        <v>33</v>
      </c>
      <c r="S1709" s="148">
        <v>314.83</v>
      </c>
      <c r="T1709" s="148" t="s">
        <v>100</v>
      </c>
      <c r="U1709" s="149">
        <v>314.83</v>
      </c>
      <c r="V1709" s="148" t="s">
        <v>100</v>
      </c>
      <c r="W1709" s="148">
        <v>314.83</v>
      </c>
      <c r="X1709" s="149" t="s">
        <v>100</v>
      </c>
      <c r="Y1709" s="148" t="s">
        <v>114</v>
      </c>
      <c r="Z1709" s="148">
        <v>0.31</v>
      </c>
      <c r="AA1709" s="149">
        <v>1</v>
      </c>
      <c r="AB1709" s="148" t="s">
        <v>631</v>
      </c>
      <c r="AC1709" s="148" t="s">
        <v>442</v>
      </c>
      <c r="AD1709" s="149" t="s">
        <v>354</v>
      </c>
      <c r="AE1709" s="148" t="s">
        <v>349</v>
      </c>
      <c r="AF1709" s="148"/>
      <c r="AG1709" s="149"/>
      <c r="AH1709" s="148"/>
      <c r="AI1709" s="148"/>
      <c r="AJ1709" s="149"/>
      <c r="AK1709" s="148" t="str">
        <f t="shared" si="78"/>
        <v>GFS</v>
      </c>
      <c r="AL1709" s="148" t="str">
        <f t="shared" si="79"/>
        <v>Non- ICB</v>
      </c>
      <c r="AM1709" s="196" t="str">
        <f t="shared" si="80"/>
        <v>GFS/Non- ICB</v>
      </c>
    </row>
    <row r="1710" spans="1:39" x14ac:dyDescent="0.25">
      <c r="A1710" s="195" t="str">
        <f>IF(ISERROR(MATCH(H1710,PriorMonth!H:H,0)),"New","Unresolved")</f>
        <v>New</v>
      </c>
      <c r="B1710" s="148">
        <v>9701</v>
      </c>
      <c r="C1710" s="149" t="s">
        <v>199</v>
      </c>
      <c r="D1710" s="148" t="s">
        <v>14</v>
      </c>
      <c r="E1710" s="148">
        <v>692</v>
      </c>
      <c r="F1710" s="149" t="s">
        <v>187</v>
      </c>
      <c r="G1710" s="148" t="s">
        <v>16</v>
      </c>
      <c r="H1710" s="148">
        <v>97120170248</v>
      </c>
      <c r="I1710" s="149" t="s">
        <v>57</v>
      </c>
      <c r="J1710" s="148" t="s">
        <v>133</v>
      </c>
      <c r="K1710" s="148">
        <v>42828</v>
      </c>
      <c r="L1710" s="149">
        <v>65</v>
      </c>
      <c r="M1710" s="148" t="s">
        <v>111</v>
      </c>
      <c r="N1710" s="148" t="s">
        <v>42</v>
      </c>
      <c r="O1710" s="149">
        <v>42892</v>
      </c>
      <c r="P1710" s="148" t="s">
        <v>1878</v>
      </c>
      <c r="Q1710" s="148">
        <v>1</v>
      </c>
      <c r="R1710" s="149" t="s">
        <v>33</v>
      </c>
      <c r="S1710" s="148">
        <v>310.25</v>
      </c>
      <c r="T1710" s="148" t="s">
        <v>100</v>
      </c>
      <c r="U1710" s="149">
        <v>310.25</v>
      </c>
      <c r="V1710" s="148" t="s">
        <v>200</v>
      </c>
      <c r="W1710" s="148">
        <v>1416.4461150113154</v>
      </c>
      <c r="X1710" s="149" t="s">
        <v>100</v>
      </c>
      <c r="Y1710" s="148" t="s">
        <v>114</v>
      </c>
      <c r="Z1710" s="148">
        <v>0.31</v>
      </c>
      <c r="AA1710" s="149">
        <v>1</v>
      </c>
      <c r="AB1710" s="148" t="s">
        <v>629</v>
      </c>
      <c r="AC1710" s="148" t="s">
        <v>416</v>
      </c>
      <c r="AD1710" s="149" t="s">
        <v>2782</v>
      </c>
      <c r="AE1710" s="148" t="s">
        <v>349</v>
      </c>
      <c r="AF1710" s="148"/>
      <c r="AG1710" s="149"/>
      <c r="AH1710" s="148"/>
      <c r="AI1710" s="148"/>
      <c r="AJ1710" s="149"/>
      <c r="AK1710" s="148" t="str">
        <f t="shared" si="78"/>
        <v>Non-GFS</v>
      </c>
      <c r="AL1710" s="148" t="str">
        <f t="shared" si="79"/>
        <v>Non- ICB</v>
      </c>
      <c r="AM1710" s="196" t="str">
        <f t="shared" si="80"/>
        <v>Non-GFS/Non- ICB</v>
      </c>
    </row>
    <row r="1711" spans="1:39" x14ac:dyDescent="0.25">
      <c r="A1711" s="195" t="str">
        <f>IF(ISERROR(MATCH(H1711,PriorMonth!H:H,0)),"New","Unresolved")</f>
        <v>New</v>
      </c>
      <c r="B1711" s="148">
        <v>8520</v>
      </c>
      <c r="C1711" s="149" t="s">
        <v>842</v>
      </c>
      <c r="D1711" s="148" t="s">
        <v>19</v>
      </c>
      <c r="E1711" s="148">
        <v>3027</v>
      </c>
      <c r="F1711" s="149" t="s">
        <v>154</v>
      </c>
      <c r="G1711" s="148" t="s">
        <v>13</v>
      </c>
      <c r="H1711" s="148">
        <v>85200730002797</v>
      </c>
      <c r="I1711" s="149" t="s">
        <v>60</v>
      </c>
      <c r="J1711" s="148" t="s">
        <v>483</v>
      </c>
      <c r="K1711" s="148">
        <v>42887</v>
      </c>
      <c r="L1711" s="149">
        <v>6</v>
      </c>
      <c r="M1711" s="148" t="s">
        <v>111</v>
      </c>
      <c r="N1711" s="148" t="s">
        <v>42</v>
      </c>
      <c r="O1711" s="149">
        <v>42891</v>
      </c>
      <c r="P1711" s="148" t="s">
        <v>1878</v>
      </c>
      <c r="Q1711" s="148">
        <v>2</v>
      </c>
      <c r="R1711" s="149" t="s">
        <v>33</v>
      </c>
      <c r="S1711" s="148">
        <v>22609</v>
      </c>
      <c r="T1711" s="148" t="s">
        <v>197</v>
      </c>
      <c r="U1711" s="149">
        <v>312.56</v>
      </c>
      <c r="V1711" s="148" t="s">
        <v>197</v>
      </c>
      <c r="W1711" s="148">
        <v>22608.64533302471</v>
      </c>
      <c r="X1711" s="149" t="s">
        <v>100</v>
      </c>
      <c r="Y1711" s="148" t="s">
        <v>114</v>
      </c>
      <c r="Z1711" s="148">
        <v>0.31</v>
      </c>
      <c r="AA1711" s="149">
        <v>1</v>
      </c>
      <c r="AB1711" s="148" t="s">
        <v>630</v>
      </c>
      <c r="AC1711" s="148" t="s">
        <v>458</v>
      </c>
      <c r="AD1711" s="149" t="s">
        <v>2855</v>
      </c>
      <c r="AE1711" s="148" t="s">
        <v>350</v>
      </c>
      <c r="AF1711" s="148"/>
      <c r="AG1711" s="149"/>
      <c r="AH1711" s="148"/>
      <c r="AI1711" s="148"/>
      <c r="AJ1711" s="149"/>
      <c r="AK1711" s="148" t="str">
        <f t="shared" si="78"/>
        <v>GFS</v>
      </c>
      <c r="AL1711" s="148" t="str">
        <f t="shared" si="79"/>
        <v>Non- ICB</v>
      </c>
      <c r="AM1711" s="196" t="str">
        <f t="shared" si="80"/>
        <v>GFS/Non- ICB</v>
      </c>
    </row>
    <row r="1712" spans="1:39" x14ac:dyDescent="0.25">
      <c r="A1712" s="195" t="str">
        <f>IF(ISERROR(MATCH(H1712,PriorMonth!H:H,0)),"New","Unresolved")</f>
        <v>New</v>
      </c>
      <c r="B1712" s="148">
        <v>8310</v>
      </c>
      <c r="C1712" s="149" t="s">
        <v>170</v>
      </c>
      <c r="D1712" s="148" t="s">
        <v>14</v>
      </c>
      <c r="E1712" s="148">
        <v>692</v>
      </c>
      <c r="F1712" s="149" t="s">
        <v>187</v>
      </c>
      <c r="G1712" s="148" t="s">
        <v>16</v>
      </c>
      <c r="H1712" s="148" t="s">
        <v>2947</v>
      </c>
      <c r="I1712" s="149" t="s">
        <v>57</v>
      </c>
      <c r="J1712" s="148" t="s">
        <v>133</v>
      </c>
      <c r="K1712" s="148">
        <v>42647</v>
      </c>
      <c r="L1712" s="149">
        <v>246</v>
      </c>
      <c r="M1712" s="148" t="s">
        <v>111</v>
      </c>
      <c r="N1712" s="148" t="s">
        <v>42</v>
      </c>
      <c r="O1712" s="149">
        <v>42891</v>
      </c>
      <c r="P1712" s="148" t="s">
        <v>1878</v>
      </c>
      <c r="Q1712" s="148">
        <v>2</v>
      </c>
      <c r="R1712" s="149" t="s">
        <v>33</v>
      </c>
      <c r="S1712" s="148">
        <v>1278</v>
      </c>
      <c r="T1712" s="148" t="s">
        <v>242</v>
      </c>
      <c r="U1712" s="149">
        <v>306.39</v>
      </c>
      <c r="V1712" s="148" t="s">
        <v>242</v>
      </c>
      <c r="W1712" s="148">
        <v>1278.0137749687992</v>
      </c>
      <c r="X1712" s="149" t="s">
        <v>100</v>
      </c>
      <c r="Y1712" s="148" t="s">
        <v>114</v>
      </c>
      <c r="Z1712" s="148">
        <v>0.31</v>
      </c>
      <c r="AA1712" s="149">
        <v>1</v>
      </c>
      <c r="AB1712" s="148" t="s">
        <v>629</v>
      </c>
      <c r="AC1712" s="148" t="s">
        <v>416</v>
      </c>
      <c r="AD1712" s="149" t="s">
        <v>1276</v>
      </c>
      <c r="AE1712" s="148" t="s">
        <v>349</v>
      </c>
      <c r="AF1712" s="148"/>
      <c r="AG1712" s="149"/>
      <c r="AH1712" s="148"/>
      <c r="AI1712" s="148"/>
      <c r="AJ1712" s="149"/>
      <c r="AK1712" s="148" t="str">
        <f t="shared" si="78"/>
        <v>GFS</v>
      </c>
      <c r="AL1712" s="148" t="str">
        <f t="shared" si="79"/>
        <v>Non- ICB</v>
      </c>
      <c r="AM1712" s="196" t="str">
        <f t="shared" si="80"/>
        <v>GFS/Non- ICB</v>
      </c>
    </row>
    <row r="1713" spans="1:39" x14ac:dyDescent="0.25">
      <c r="A1713" s="195" t="str">
        <f>IF(ISERROR(MATCH(H1713,PriorMonth!H:H,0)),"New","Unresolved")</f>
        <v>Unresolved</v>
      </c>
      <c r="B1713" s="148">
        <v>8520</v>
      </c>
      <c r="C1713" s="149" t="s">
        <v>842</v>
      </c>
      <c r="D1713" s="148" t="s">
        <v>19</v>
      </c>
      <c r="E1713" s="148">
        <v>199</v>
      </c>
      <c r="F1713" s="149" t="s">
        <v>137</v>
      </c>
      <c r="G1713" s="148" t="s">
        <v>22</v>
      </c>
      <c r="H1713" s="148">
        <v>85201810009220</v>
      </c>
      <c r="I1713" s="149" t="s">
        <v>54</v>
      </c>
      <c r="J1713" s="148" t="s">
        <v>575</v>
      </c>
      <c r="K1713" s="148">
        <v>42728</v>
      </c>
      <c r="L1713" s="149">
        <v>165</v>
      </c>
      <c r="M1713" s="148" t="s">
        <v>111</v>
      </c>
      <c r="N1713" s="148" t="s">
        <v>42</v>
      </c>
      <c r="O1713" s="149">
        <v>42797</v>
      </c>
      <c r="P1713" s="148" t="s">
        <v>838</v>
      </c>
      <c r="Q1713" s="148">
        <v>96</v>
      </c>
      <c r="R1713" s="149" t="s">
        <v>36</v>
      </c>
      <c r="S1713" s="148">
        <v>21534</v>
      </c>
      <c r="T1713" s="148" t="s">
        <v>197</v>
      </c>
      <c r="U1713" s="149">
        <v>297.7</v>
      </c>
      <c r="V1713" s="148" t="s">
        <v>197</v>
      </c>
      <c r="W1713" s="148">
        <v>21533.765407094495</v>
      </c>
      <c r="X1713" s="149" t="s">
        <v>100</v>
      </c>
      <c r="Y1713" s="148" t="s">
        <v>114</v>
      </c>
      <c r="Z1713" s="148">
        <v>0.3</v>
      </c>
      <c r="AA1713" s="149">
        <v>1</v>
      </c>
      <c r="AB1713" s="148" t="s">
        <v>630</v>
      </c>
      <c r="AC1713" s="148" t="s">
        <v>484</v>
      </c>
      <c r="AD1713" s="149" t="s">
        <v>396</v>
      </c>
      <c r="AE1713" s="148" t="s">
        <v>350</v>
      </c>
      <c r="AF1713" s="148"/>
      <c r="AG1713" s="149"/>
      <c r="AH1713" s="148"/>
      <c r="AI1713" s="148"/>
      <c r="AJ1713" s="149"/>
      <c r="AK1713" s="148" t="str">
        <f t="shared" si="78"/>
        <v>GFS</v>
      </c>
      <c r="AL1713" s="148" t="str">
        <f t="shared" si="79"/>
        <v>Non- ICB</v>
      </c>
      <c r="AM1713" s="196" t="str">
        <f t="shared" si="80"/>
        <v>GFS/Non- ICB</v>
      </c>
    </row>
    <row r="1714" spans="1:39" x14ac:dyDescent="0.25">
      <c r="A1714" s="195" t="str">
        <f>IF(ISERROR(MATCH(H1714,PriorMonth!H:H,0)),"New","Unresolved")</f>
        <v>Unresolved</v>
      </c>
      <c r="B1714" s="148">
        <v>8520</v>
      </c>
      <c r="C1714" s="149" t="s">
        <v>842</v>
      </c>
      <c r="D1714" s="148" t="s">
        <v>19</v>
      </c>
      <c r="E1714" s="148">
        <v>1740</v>
      </c>
      <c r="F1714" s="149" t="s">
        <v>261</v>
      </c>
      <c r="G1714" s="148" t="s">
        <v>15</v>
      </c>
      <c r="H1714" s="148">
        <v>85200710009320</v>
      </c>
      <c r="I1714" s="149" t="s">
        <v>277</v>
      </c>
      <c r="J1714" s="148" t="s">
        <v>216</v>
      </c>
      <c r="K1714" s="148">
        <v>42128</v>
      </c>
      <c r="L1714" s="149">
        <v>765</v>
      </c>
      <c r="M1714" s="148" t="s">
        <v>158</v>
      </c>
      <c r="N1714" s="148" t="s">
        <v>41</v>
      </c>
      <c r="O1714" s="149">
        <v>42776</v>
      </c>
      <c r="P1714" s="148" t="s">
        <v>838</v>
      </c>
      <c r="Q1714" s="148">
        <v>117</v>
      </c>
      <c r="R1714" s="149" t="s">
        <v>36</v>
      </c>
      <c r="S1714" s="148">
        <v>21662</v>
      </c>
      <c r="T1714" s="148" t="s">
        <v>197</v>
      </c>
      <c r="U1714" s="149">
        <v>299.47000000000003</v>
      </c>
      <c r="V1714" s="148" t="s">
        <v>197</v>
      </c>
      <c r="W1714" s="148">
        <v>21661.796192349982</v>
      </c>
      <c r="X1714" s="149" t="s">
        <v>100</v>
      </c>
      <c r="Y1714" s="148" t="s">
        <v>114</v>
      </c>
      <c r="Z1714" s="148">
        <v>0.3</v>
      </c>
      <c r="AA1714" s="149">
        <v>1</v>
      </c>
      <c r="AB1714" s="148" t="s">
        <v>630</v>
      </c>
      <c r="AC1714" s="148" t="s">
        <v>892</v>
      </c>
      <c r="AD1714" s="149" t="s">
        <v>893</v>
      </c>
      <c r="AE1714" s="148" t="s">
        <v>350</v>
      </c>
      <c r="AF1714" s="148"/>
      <c r="AG1714" s="149"/>
      <c r="AH1714" s="148"/>
      <c r="AI1714" s="148"/>
      <c r="AJ1714" s="149"/>
      <c r="AK1714" s="148" t="str">
        <f t="shared" si="78"/>
        <v>GFS</v>
      </c>
      <c r="AL1714" s="148" t="str">
        <f t="shared" si="79"/>
        <v>Non- ICB</v>
      </c>
      <c r="AM1714" s="196" t="str">
        <f t="shared" si="80"/>
        <v>GFS/Non- ICB</v>
      </c>
    </row>
    <row r="1715" spans="1:39" x14ac:dyDescent="0.25">
      <c r="A1715" s="195" t="str">
        <f>IF(ISERROR(MATCH(H1715,PriorMonth!H:H,0)),"New","Unresolved")</f>
        <v>Unresolved</v>
      </c>
      <c r="B1715" s="148">
        <v>8520</v>
      </c>
      <c r="C1715" s="149" t="s">
        <v>842</v>
      </c>
      <c r="D1715" s="148" t="s">
        <v>19</v>
      </c>
      <c r="E1715" s="148">
        <v>795</v>
      </c>
      <c r="F1715" s="149" t="s">
        <v>264</v>
      </c>
      <c r="G1715" s="148" t="s">
        <v>14</v>
      </c>
      <c r="H1715" s="148" t="s">
        <v>1629</v>
      </c>
      <c r="I1715" s="149" t="s">
        <v>277</v>
      </c>
      <c r="J1715" s="148" t="s">
        <v>381</v>
      </c>
      <c r="K1715" s="148">
        <v>42769</v>
      </c>
      <c r="L1715" s="149">
        <v>124</v>
      </c>
      <c r="M1715" s="148" t="s">
        <v>161</v>
      </c>
      <c r="N1715" s="148" t="s">
        <v>128</v>
      </c>
      <c r="O1715" s="149">
        <v>42831</v>
      </c>
      <c r="P1715" s="148" t="s">
        <v>838</v>
      </c>
      <c r="Q1715" s="148">
        <v>62</v>
      </c>
      <c r="R1715" s="149" t="s">
        <v>35</v>
      </c>
      <c r="S1715" s="148">
        <v>21508</v>
      </c>
      <c r="T1715" s="148" t="s">
        <v>197</v>
      </c>
      <c r="U1715" s="149">
        <v>297.33999999999997</v>
      </c>
      <c r="V1715" s="148" t="s">
        <v>197</v>
      </c>
      <c r="W1715" s="148">
        <v>21507.725247381517</v>
      </c>
      <c r="X1715" s="149" t="s">
        <v>100</v>
      </c>
      <c r="Y1715" s="148" t="s">
        <v>114</v>
      </c>
      <c r="Z1715" s="148">
        <v>0.3</v>
      </c>
      <c r="AA1715" s="149">
        <v>1</v>
      </c>
      <c r="AB1715" s="148" t="s">
        <v>630</v>
      </c>
      <c r="AC1715" s="148" t="s">
        <v>426</v>
      </c>
      <c r="AD1715" s="149" t="s">
        <v>1630</v>
      </c>
      <c r="AE1715" s="148" t="s">
        <v>350</v>
      </c>
      <c r="AF1715" s="148"/>
      <c r="AG1715" s="149"/>
      <c r="AH1715" s="148"/>
      <c r="AI1715" s="148"/>
      <c r="AJ1715" s="149"/>
      <c r="AK1715" s="148" t="str">
        <f t="shared" si="78"/>
        <v>Non-GFS</v>
      </c>
      <c r="AL1715" s="148" t="str">
        <f t="shared" si="79"/>
        <v>Non- ICB</v>
      </c>
      <c r="AM1715" s="196" t="str">
        <f t="shared" si="80"/>
        <v>Non-GFS/Non- ICB</v>
      </c>
    </row>
    <row r="1716" spans="1:39" x14ac:dyDescent="0.25">
      <c r="A1716" s="195" t="str">
        <f>IF(ISERROR(MATCH(H1716,PriorMonth!H:H,0)),"New","Unresolved")</f>
        <v>Unresolved</v>
      </c>
      <c r="B1716" s="148">
        <v>8520</v>
      </c>
      <c r="C1716" s="149" t="s">
        <v>842</v>
      </c>
      <c r="D1716" s="148" t="s">
        <v>19</v>
      </c>
      <c r="E1716" s="148">
        <v>1750</v>
      </c>
      <c r="F1716" s="149" t="s">
        <v>159</v>
      </c>
      <c r="G1716" s="148" t="s">
        <v>18</v>
      </c>
      <c r="H1716" s="148">
        <v>85207120000037</v>
      </c>
      <c r="I1716" s="149" t="s">
        <v>538</v>
      </c>
      <c r="J1716" s="148" t="s">
        <v>2047</v>
      </c>
      <c r="K1716" s="148">
        <v>42796</v>
      </c>
      <c r="L1716" s="149">
        <v>97</v>
      </c>
      <c r="M1716" s="148" t="s">
        <v>111</v>
      </c>
      <c r="N1716" s="148" t="s">
        <v>42</v>
      </c>
      <c r="O1716" s="149">
        <v>42860</v>
      </c>
      <c r="P1716" s="148" t="s">
        <v>1878</v>
      </c>
      <c r="Q1716" s="148">
        <v>33</v>
      </c>
      <c r="R1716" s="149" t="s">
        <v>34</v>
      </c>
      <c r="S1716" s="148">
        <v>21897</v>
      </c>
      <c r="T1716" s="148" t="s">
        <v>197</v>
      </c>
      <c r="U1716" s="149">
        <v>302.72000000000003</v>
      </c>
      <c r="V1716" s="148" t="s">
        <v>197</v>
      </c>
      <c r="W1716" s="148">
        <v>21896.880967536603</v>
      </c>
      <c r="X1716" s="149" t="s">
        <v>100</v>
      </c>
      <c r="Y1716" s="148" t="s">
        <v>114</v>
      </c>
      <c r="Z1716" s="148">
        <v>0.3</v>
      </c>
      <c r="AA1716" s="149">
        <v>1</v>
      </c>
      <c r="AB1716" s="148" t="s">
        <v>630</v>
      </c>
      <c r="AC1716" s="148" t="s">
        <v>2042</v>
      </c>
      <c r="AD1716" s="149" t="s">
        <v>2043</v>
      </c>
      <c r="AE1716" s="148" t="s">
        <v>350</v>
      </c>
      <c r="AF1716" s="148"/>
      <c r="AG1716" s="149"/>
      <c r="AH1716" s="148"/>
      <c r="AI1716" s="148"/>
      <c r="AJ1716" s="149"/>
      <c r="AK1716" s="148" t="str">
        <f t="shared" si="78"/>
        <v>GFS</v>
      </c>
      <c r="AL1716" s="148" t="str">
        <f t="shared" si="79"/>
        <v>ICB</v>
      </c>
      <c r="AM1716" s="196" t="str">
        <f t="shared" si="80"/>
        <v>GFS/ICB</v>
      </c>
    </row>
    <row r="1717" spans="1:39" x14ac:dyDescent="0.25">
      <c r="A1717" s="195" t="str">
        <f>IF(ISERROR(MATCH(H1717,PriorMonth!H:H,0)),"New","Unresolved")</f>
        <v>New</v>
      </c>
      <c r="B1717" s="148">
        <v>8520</v>
      </c>
      <c r="C1717" s="149" t="s">
        <v>842</v>
      </c>
      <c r="D1717" s="148" t="s">
        <v>19</v>
      </c>
      <c r="E1717" s="148">
        <v>1750</v>
      </c>
      <c r="F1717" s="149" t="s">
        <v>159</v>
      </c>
      <c r="G1717" s="148" t="s">
        <v>18</v>
      </c>
      <c r="H1717" s="148">
        <v>85200310087905</v>
      </c>
      <c r="I1717" s="149" t="s">
        <v>57</v>
      </c>
      <c r="J1717" s="148" t="s">
        <v>1754</v>
      </c>
      <c r="K1717" s="148">
        <v>42857</v>
      </c>
      <c r="L1717" s="149">
        <v>36</v>
      </c>
      <c r="M1717" s="148" t="s">
        <v>118</v>
      </c>
      <c r="N1717" s="148" t="s">
        <v>41</v>
      </c>
      <c r="O1717" s="149">
        <v>42893</v>
      </c>
      <c r="P1717" s="148" t="s">
        <v>1878</v>
      </c>
      <c r="Q1717" s="148">
        <v>0</v>
      </c>
      <c r="R1717" s="149" t="s">
        <v>33</v>
      </c>
      <c r="S1717" s="148">
        <v>21978</v>
      </c>
      <c r="T1717" s="148" t="s">
        <v>197</v>
      </c>
      <c r="U1717" s="149">
        <v>303.83999999999997</v>
      </c>
      <c r="V1717" s="148" t="s">
        <v>197</v>
      </c>
      <c r="W1717" s="148">
        <v>21977.894797754758</v>
      </c>
      <c r="X1717" s="149" t="s">
        <v>100</v>
      </c>
      <c r="Y1717" s="148" t="s">
        <v>114</v>
      </c>
      <c r="Z1717" s="148">
        <v>0.3</v>
      </c>
      <c r="AA1717" s="149">
        <v>1</v>
      </c>
      <c r="AB1717" s="148" t="s">
        <v>630</v>
      </c>
      <c r="AC1717" s="148" t="s">
        <v>949</v>
      </c>
      <c r="AD1717" s="149" t="s">
        <v>1474</v>
      </c>
      <c r="AE1717" s="148" t="s">
        <v>350</v>
      </c>
      <c r="AF1717" s="148"/>
      <c r="AG1717" s="149"/>
      <c r="AH1717" s="148"/>
      <c r="AI1717" s="148"/>
      <c r="AJ1717" s="149"/>
      <c r="AK1717" s="148" t="str">
        <f t="shared" si="78"/>
        <v>GFS</v>
      </c>
      <c r="AL1717" s="148" t="str">
        <f t="shared" si="79"/>
        <v>Non- ICB</v>
      </c>
      <c r="AM1717" s="196" t="str">
        <f t="shared" si="80"/>
        <v>GFS/Non- ICB</v>
      </c>
    </row>
    <row r="1718" spans="1:39" x14ac:dyDescent="0.25">
      <c r="A1718" s="195" t="str">
        <f>IF(ISERROR(MATCH(H1718,PriorMonth!H:H,0)),"New","Unresolved")</f>
        <v>New</v>
      </c>
      <c r="B1718" s="148">
        <v>8520</v>
      </c>
      <c r="C1718" s="149" t="s">
        <v>842</v>
      </c>
      <c r="D1718" s="148" t="s">
        <v>19</v>
      </c>
      <c r="E1718" s="148">
        <v>309</v>
      </c>
      <c r="F1718" s="149" t="s">
        <v>123</v>
      </c>
      <c r="G1718" s="148" t="s">
        <v>21</v>
      </c>
      <c r="H1718" s="148">
        <v>85207830000009</v>
      </c>
      <c r="I1718" s="149" t="s">
        <v>538</v>
      </c>
      <c r="J1718" s="148" t="s">
        <v>2849</v>
      </c>
      <c r="K1718" s="148">
        <v>42887</v>
      </c>
      <c r="L1718" s="149">
        <v>6</v>
      </c>
      <c r="M1718" s="148" t="s">
        <v>111</v>
      </c>
      <c r="N1718" s="148" t="s">
        <v>42</v>
      </c>
      <c r="O1718" s="149">
        <v>42893</v>
      </c>
      <c r="P1718" s="148" t="s">
        <v>1878</v>
      </c>
      <c r="Q1718" s="148">
        <v>0</v>
      </c>
      <c r="R1718" s="149" t="s">
        <v>33</v>
      </c>
      <c r="S1718" s="148">
        <v>21881</v>
      </c>
      <c r="T1718" s="148" t="s">
        <v>197</v>
      </c>
      <c r="U1718" s="149">
        <v>302.5</v>
      </c>
      <c r="V1718" s="148" t="s">
        <v>197</v>
      </c>
      <c r="W1718" s="148">
        <v>21880.967536600892</v>
      </c>
      <c r="X1718" s="149" t="s">
        <v>100</v>
      </c>
      <c r="Y1718" s="148" t="s">
        <v>114</v>
      </c>
      <c r="Z1718" s="148">
        <v>0.3</v>
      </c>
      <c r="AA1718" s="149">
        <v>1</v>
      </c>
      <c r="AB1718" s="148" t="s">
        <v>630</v>
      </c>
      <c r="AC1718" s="148" t="s">
        <v>864</v>
      </c>
      <c r="AD1718" s="149" t="s">
        <v>380</v>
      </c>
      <c r="AE1718" s="148" t="s">
        <v>350</v>
      </c>
      <c r="AF1718" s="148"/>
      <c r="AG1718" s="149"/>
      <c r="AH1718" s="148"/>
      <c r="AI1718" s="148"/>
      <c r="AJ1718" s="149"/>
      <c r="AK1718" s="148" t="str">
        <f t="shared" si="78"/>
        <v>GFS</v>
      </c>
      <c r="AL1718" s="148" t="str">
        <f t="shared" si="79"/>
        <v>Non- ICB</v>
      </c>
      <c r="AM1718" s="196" t="str">
        <f t="shared" si="80"/>
        <v>GFS/Non- ICB</v>
      </c>
    </row>
    <row r="1719" spans="1:39" x14ac:dyDescent="0.25">
      <c r="A1719" s="195" t="str">
        <f>IF(ISERROR(MATCH(H1719,PriorMonth!H:H,0)),"New","Unresolved")</f>
        <v>New</v>
      </c>
      <c r="B1719" s="148">
        <v>8310</v>
      </c>
      <c r="C1719" s="149" t="s">
        <v>170</v>
      </c>
      <c r="D1719" s="148" t="s">
        <v>14</v>
      </c>
      <c r="E1719" s="148">
        <v>199</v>
      </c>
      <c r="F1719" s="149" t="s">
        <v>137</v>
      </c>
      <c r="G1719" s="148" t="s">
        <v>22</v>
      </c>
      <c r="H1719" s="148" t="s">
        <v>2952</v>
      </c>
      <c r="I1719" s="149" t="s">
        <v>57</v>
      </c>
      <c r="J1719" s="148" t="s">
        <v>133</v>
      </c>
      <c r="K1719" s="148">
        <v>42731</v>
      </c>
      <c r="L1719" s="149">
        <v>162</v>
      </c>
      <c r="M1719" s="148" t="s">
        <v>111</v>
      </c>
      <c r="N1719" s="148" t="s">
        <v>42</v>
      </c>
      <c r="O1719" s="149">
        <v>42892</v>
      </c>
      <c r="P1719" s="148" t="s">
        <v>1878</v>
      </c>
      <c r="Q1719" s="148">
        <v>1</v>
      </c>
      <c r="R1719" s="149" t="s">
        <v>33</v>
      </c>
      <c r="S1719" s="148">
        <v>1270</v>
      </c>
      <c r="T1719" s="148" t="s">
        <v>242</v>
      </c>
      <c r="U1719" s="149">
        <v>304.47000000000003</v>
      </c>
      <c r="V1719" s="148" t="s">
        <v>242</v>
      </c>
      <c r="W1719" s="148">
        <v>1270.0050721784339</v>
      </c>
      <c r="X1719" s="149" t="s">
        <v>100</v>
      </c>
      <c r="Y1719" s="148" t="s">
        <v>114</v>
      </c>
      <c r="Z1719" s="148">
        <v>0.3</v>
      </c>
      <c r="AA1719" s="149">
        <v>1</v>
      </c>
      <c r="AB1719" s="148" t="s">
        <v>629</v>
      </c>
      <c r="AC1719" s="148" t="s">
        <v>484</v>
      </c>
      <c r="AD1719" s="149" t="s">
        <v>396</v>
      </c>
      <c r="AE1719" s="148" t="s">
        <v>349</v>
      </c>
      <c r="AF1719" s="148"/>
      <c r="AG1719" s="149"/>
      <c r="AH1719" s="148"/>
      <c r="AI1719" s="148"/>
      <c r="AJ1719" s="149"/>
      <c r="AK1719" s="148" t="str">
        <f t="shared" si="78"/>
        <v>GFS</v>
      </c>
      <c r="AL1719" s="148" t="str">
        <f t="shared" si="79"/>
        <v>Non- ICB</v>
      </c>
      <c r="AM1719" s="196" t="str">
        <f t="shared" si="80"/>
        <v>GFS/Non- ICB</v>
      </c>
    </row>
    <row r="1720" spans="1:39" x14ac:dyDescent="0.25">
      <c r="A1720" s="195" t="str">
        <f>IF(ISERROR(MATCH(H1720,PriorMonth!H:H,0)),"New","Unresolved")</f>
        <v>New</v>
      </c>
      <c r="B1720" s="148">
        <v>429</v>
      </c>
      <c r="C1720" s="149" t="s">
        <v>162</v>
      </c>
      <c r="D1720" s="148" t="s">
        <v>13</v>
      </c>
      <c r="E1720" s="148">
        <v>3071</v>
      </c>
      <c r="F1720" s="149" t="s">
        <v>139</v>
      </c>
      <c r="G1720" s="148" t="s">
        <v>21</v>
      </c>
      <c r="H1720" s="148">
        <v>20161519</v>
      </c>
      <c r="I1720" s="149" t="s">
        <v>59</v>
      </c>
      <c r="J1720" s="148" t="s">
        <v>155</v>
      </c>
      <c r="K1720" s="148">
        <v>42858</v>
      </c>
      <c r="L1720" s="149">
        <v>35</v>
      </c>
      <c r="M1720" s="148" t="s">
        <v>111</v>
      </c>
      <c r="N1720" s="148" t="s">
        <v>42</v>
      </c>
      <c r="O1720" s="149">
        <v>42891</v>
      </c>
      <c r="P1720" s="148" t="s">
        <v>1878</v>
      </c>
      <c r="Q1720" s="148">
        <v>2</v>
      </c>
      <c r="R1720" s="149" t="s">
        <v>33</v>
      </c>
      <c r="S1720" s="148">
        <v>285.13</v>
      </c>
      <c r="T1720" s="148" t="s">
        <v>100</v>
      </c>
      <c r="U1720" s="149">
        <v>285.13</v>
      </c>
      <c r="V1720" s="148" t="s">
        <v>100</v>
      </c>
      <c r="W1720" s="148">
        <v>285.13</v>
      </c>
      <c r="X1720" s="149" t="s">
        <v>100</v>
      </c>
      <c r="Y1720" s="148" t="s">
        <v>114</v>
      </c>
      <c r="Z1720" s="148">
        <v>0.28999999999999998</v>
      </c>
      <c r="AA1720" s="149">
        <v>1</v>
      </c>
      <c r="AB1720" s="148" t="s">
        <v>631</v>
      </c>
      <c r="AC1720" s="148" t="s">
        <v>443</v>
      </c>
      <c r="AD1720" s="149" t="s">
        <v>1420</v>
      </c>
      <c r="AE1720" s="148" t="s">
        <v>349</v>
      </c>
      <c r="AF1720" s="148"/>
      <c r="AG1720" s="149"/>
      <c r="AH1720" s="148"/>
      <c r="AI1720" s="148"/>
      <c r="AJ1720" s="149"/>
      <c r="AK1720" s="148" t="str">
        <f t="shared" si="78"/>
        <v>Non-GFS</v>
      </c>
      <c r="AL1720" s="148" t="str">
        <f t="shared" si="79"/>
        <v>Non- ICB</v>
      </c>
      <c r="AM1720" s="196" t="str">
        <f t="shared" si="80"/>
        <v>Non-GFS/Non- ICB</v>
      </c>
    </row>
    <row r="1721" spans="1:39" x14ac:dyDescent="0.25">
      <c r="A1721" s="195" t="str">
        <f>IF(ISERROR(MATCH(H1721,PriorMonth!H:H,0)),"New","Unresolved")</f>
        <v>New</v>
      </c>
      <c r="B1721" s="148">
        <v>429</v>
      </c>
      <c r="C1721" s="149" t="s">
        <v>162</v>
      </c>
      <c r="D1721" s="148" t="s">
        <v>13</v>
      </c>
      <c r="E1721" s="148">
        <v>3071</v>
      </c>
      <c r="F1721" s="149" t="s">
        <v>139</v>
      </c>
      <c r="G1721" s="148" t="s">
        <v>21</v>
      </c>
      <c r="H1721" s="148">
        <v>81000326</v>
      </c>
      <c r="I1721" s="149" t="s">
        <v>59</v>
      </c>
      <c r="J1721" s="148" t="s">
        <v>155</v>
      </c>
      <c r="K1721" s="148">
        <v>42857</v>
      </c>
      <c r="L1721" s="149">
        <v>36</v>
      </c>
      <c r="M1721" s="148" t="s">
        <v>111</v>
      </c>
      <c r="N1721" s="148" t="s">
        <v>42</v>
      </c>
      <c r="O1721" s="149">
        <v>42891</v>
      </c>
      <c r="P1721" s="148" t="s">
        <v>1878</v>
      </c>
      <c r="Q1721" s="148">
        <v>2</v>
      </c>
      <c r="R1721" s="149" t="s">
        <v>33</v>
      </c>
      <c r="S1721" s="148">
        <v>288</v>
      </c>
      <c r="T1721" s="148" t="s">
        <v>100</v>
      </c>
      <c r="U1721" s="149">
        <v>288</v>
      </c>
      <c r="V1721" s="148" t="s">
        <v>100</v>
      </c>
      <c r="W1721" s="148">
        <v>288</v>
      </c>
      <c r="X1721" s="149" t="s">
        <v>100</v>
      </c>
      <c r="Y1721" s="148" t="s">
        <v>114</v>
      </c>
      <c r="Z1721" s="148">
        <v>0.28999999999999998</v>
      </c>
      <c r="AA1721" s="149">
        <v>1</v>
      </c>
      <c r="AB1721" s="148" t="s">
        <v>631</v>
      </c>
      <c r="AC1721" s="148" t="s">
        <v>443</v>
      </c>
      <c r="AD1721" s="149" t="s">
        <v>1420</v>
      </c>
      <c r="AE1721" s="148" t="s">
        <v>349</v>
      </c>
      <c r="AF1721" s="148"/>
      <c r="AG1721" s="149"/>
      <c r="AH1721" s="148"/>
      <c r="AI1721" s="148"/>
      <c r="AJ1721" s="149"/>
      <c r="AK1721" s="148" t="str">
        <f t="shared" si="78"/>
        <v>Non-GFS</v>
      </c>
      <c r="AL1721" s="148" t="str">
        <f t="shared" si="79"/>
        <v>Non- ICB</v>
      </c>
      <c r="AM1721" s="196" t="str">
        <f t="shared" si="80"/>
        <v>Non-GFS/Non- ICB</v>
      </c>
    </row>
    <row r="1722" spans="1:39" x14ac:dyDescent="0.25">
      <c r="A1722" s="195" t="str">
        <f>IF(ISERROR(MATCH(H1722,PriorMonth!H:H,0)),"New","Unresolved")</f>
        <v>New</v>
      </c>
      <c r="B1722" s="148">
        <v>1970</v>
      </c>
      <c r="C1722" s="149" t="s">
        <v>862</v>
      </c>
      <c r="D1722" s="148" t="s">
        <v>23</v>
      </c>
      <c r="E1722" s="148">
        <v>635</v>
      </c>
      <c r="F1722" s="149" t="s">
        <v>142</v>
      </c>
      <c r="G1722" s="148" t="s">
        <v>16</v>
      </c>
      <c r="H1722" s="148">
        <v>19700130002041</v>
      </c>
      <c r="I1722" s="149" t="s">
        <v>538</v>
      </c>
      <c r="J1722" s="148" t="s">
        <v>68</v>
      </c>
      <c r="K1722" s="148">
        <v>42646</v>
      </c>
      <c r="L1722" s="149">
        <v>247</v>
      </c>
      <c r="M1722" s="148" t="s">
        <v>111</v>
      </c>
      <c r="N1722" s="148" t="s">
        <v>42</v>
      </c>
      <c r="O1722" s="149">
        <v>42891</v>
      </c>
      <c r="P1722" s="148" t="s">
        <v>1878</v>
      </c>
      <c r="Q1722" s="148">
        <v>2</v>
      </c>
      <c r="R1722" s="149" t="s">
        <v>33</v>
      </c>
      <c r="S1722" s="148">
        <v>256.79000000000002</v>
      </c>
      <c r="T1722" s="148" t="s">
        <v>186</v>
      </c>
      <c r="U1722" s="149">
        <v>293.93</v>
      </c>
      <c r="V1722" s="148" t="s">
        <v>186</v>
      </c>
      <c r="W1722" s="148">
        <v>256.79195186607717</v>
      </c>
      <c r="X1722" s="149" t="s">
        <v>100</v>
      </c>
      <c r="Y1722" s="148" t="s">
        <v>114</v>
      </c>
      <c r="Z1722" s="148">
        <v>0.28999999999999998</v>
      </c>
      <c r="AA1722" s="149">
        <v>1</v>
      </c>
      <c r="AB1722" s="148" t="s">
        <v>631</v>
      </c>
      <c r="AC1722" s="148" t="s">
        <v>467</v>
      </c>
      <c r="AD1722" s="149" t="s">
        <v>2132</v>
      </c>
      <c r="AE1722" s="148" t="s">
        <v>349</v>
      </c>
      <c r="AF1722" s="148"/>
      <c r="AG1722" s="149"/>
      <c r="AH1722" s="148"/>
      <c r="AI1722" s="148"/>
      <c r="AJ1722" s="149"/>
      <c r="AK1722" s="148" t="str">
        <f t="shared" si="78"/>
        <v>GFS</v>
      </c>
      <c r="AL1722" s="148" t="str">
        <f t="shared" si="79"/>
        <v>Non- ICB</v>
      </c>
      <c r="AM1722" s="196" t="str">
        <f t="shared" si="80"/>
        <v>GFS/Non- ICB</v>
      </c>
    </row>
    <row r="1723" spans="1:39" s="271" customFormat="1" x14ac:dyDescent="0.25">
      <c r="A1723" s="267" t="str">
        <f>IF(ISERROR(MATCH(H1723,PriorMonth!H:H,0)),"New","Unresolved")</f>
        <v>New</v>
      </c>
      <c r="B1723" s="255">
        <v>95</v>
      </c>
      <c r="C1723" s="256" t="s">
        <v>153</v>
      </c>
      <c r="D1723" s="255" t="s">
        <v>17</v>
      </c>
      <c r="E1723" s="255">
        <v>692</v>
      </c>
      <c r="F1723" s="256" t="s">
        <v>187</v>
      </c>
      <c r="G1723" s="255" t="s">
        <v>16</v>
      </c>
      <c r="H1723" s="255">
        <v>950110011532</v>
      </c>
      <c r="I1723" s="256" t="s">
        <v>58</v>
      </c>
      <c r="J1723" s="255" t="s">
        <v>195</v>
      </c>
      <c r="K1723" s="255">
        <v>42824</v>
      </c>
      <c r="L1723" s="256">
        <v>69</v>
      </c>
      <c r="M1723" s="255" t="s">
        <v>127</v>
      </c>
      <c r="N1723" s="255" t="s">
        <v>128</v>
      </c>
      <c r="O1723" s="256">
        <v>42891</v>
      </c>
      <c r="P1723" s="255" t="s">
        <v>1878</v>
      </c>
      <c r="Q1723" s="255">
        <v>2</v>
      </c>
      <c r="R1723" s="256" t="s">
        <v>33</v>
      </c>
      <c r="S1723" s="255">
        <v>278.12</v>
      </c>
      <c r="T1723" s="255" t="s">
        <v>100</v>
      </c>
      <c r="U1723" s="256">
        <v>278.12</v>
      </c>
      <c r="V1723" s="255" t="s">
        <v>100</v>
      </c>
      <c r="W1723" s="255">
        <v>278.12</v>
      </c>
      <c r="X1723" s="256" t="s">
        <v>100</v>
      </c>
      <c r="Y1723" s="255" t="s">
        <v>114</v>
      </c>
      <c r="Z1723" s="255">
        <v>0.28000000000000003</v>
      </c>
      <c r="AA1723" s="256">
        <v>1</v>
      </c>
      <c r="AB1723" s="255" t="s">
        <v>631</v>
      </c>
      <c r="AC1723" s="255" t="s">
        <v>463</v>
      </c>
      <c r="AD1723" s="256" t="s">
        <v>994</v>
      </c>
      <c r="AE1723" s="255" t="s">
        <v>349</v>
      </c>
      <c r="AF1723" s="255"/>
      <c r="AG1723" s="256"/>
      <c r="AH1723" s="255"/>
      <c r="AI1723" s="255"/>
      <c r="AJ1723" s="256"/>
      <c r="AK1723" s="255" t="str">
        <f t="shared" si="78"/>
        <v>GFS</v>
      </c>
      <c r="AL1723" s="255" t="str">
        <f t="shared" si="79"/>
        <v>Non- ICB</v>
      </c>
      <c r="AM1723" s="268" t="str">
        <f t="shared" si="80"/>
        <v>GFS/Non- ICB</v>
      </c>
    </row>
    <row r="1724" spans="1:39" s="271" customFormat="1" x14ac:dyDescent="0.25">
      <c r="A1724" s="267" t="str">
        <f>IF(ISERROR(MATCH(H1724,PriorMonth!H:H,0)),"New","Unresolved")</f>
        <v>New</v>
      </c>
      <c r="B1724" s="255">
        <v>95</v>
      </c>
      <c r="C1724" s="256" t="s">
        <v>153</v>
      </c>
      <c r="D1724" s="255" t="s">
        <v>17</v>
      </c>
      <c r="E1724" s="255">
        <v>692</v>
      </c>
      <c r="F1724" s="256" t="s">
        <v>187</v>
      </c>
      <c r="G1724" s="255" t="s">
        <v>16</v>
      </c>
      <c r="H1724" s="255">
        <v>950110011581</v>
      </c>
      <c r="I1724" s="256" t="s">
        <v>58</v>
      </c>
      <c r="J1724" s="255" t="s">
        <v>195</v>
      </c>
      <c r="K1724" s="255">
        <v>42824</v>
      </c>
      <c r="L1724" s="256">
        <v>69</v>
      </c>
      <c r="M1724" s="255" t="s">
        <v>127</v>
      </c>
      <c r="N1724" s="255" t="s">
        <v>128</v>
      </c>
      <c r="O1724" s="256">
        <v>42891</v>
      </c>
      <c r="P1724" s="255" t="s">
        <v>1878</v>
      </c>
      <c r="Q1724" s="255">
        <v>2</v>
      </c>
      <c r="R1724" s="256" t="s">
        <v>33</v>
      </c>
      <c r="S1724" s="255">
        <v>278.12</v>
      </c>
      <c r="T1724" s="255" t="s">
        <v>100</v>
      </c>
      <c r="U1724" s="256">
        <v>278.12</v>
      </c>
      <c r="V1724" s="255" t="s">
        <v>100</v>
      </c>
      <c r="W1724" s="255">
        <v>278.12</v>
      </c>
      <c r="X1724" s="256" t="s">
        <v>100</v>
      </c>
      <c r="Y1724" s="255" t="s">
        <v>114</v>
      </c>
      <c r="Z1724" s="255">
        <v>0.28000000000000003</v>
      </c>
      <c r="AA1724" s="256">
        <v>1</v>
      </c>
      <c r="AB1724" s="255" t="s">
        <v>631</v>
      </c>
      <c r="AC1724" s="255" t="s">
        <v>463</v>
      </c>
      <c r="AD1724" s="256" t="s">
        <v>994</v>
      </c>
      <c r="AE1724" s="255" t="s">
        <v>349</v>
      </c>
      <c r="AF1724" s="255"/>
      <c r="AG1724" s="256"/>
      <c r="AH1724" s="255"/>
      <c r="AI1724" s="255"/>
      <c r="AJ1724" s="256"/>
      <c r="AK1724" s="255" t="str">
        <f t="shared" si="78"/>
        <v>GFS</v>
      </c>
      <c r="AL1724" s="255" t="str">
        <f t="shared" si="79"/>
        <v>Non- ICB</v>
      </c>
      <c r="AM1724" s="268" t="str">
        <f t="shared" si="80"/>
        <v>GFS/Non- ICB</v>
      </c>
    </row>
    <row r="1725" spans="1:39" s="271" customFormat="1" x14ac:dyDescent="0.25">
      <c r="A1725" s="267" t="str">
        <f>IF(ISERROR(MATCH(H1725,PriorMonth!H:H,0)),"New","Unresolved")</f>
        <v>New</v>
      </c>
      <c r="B1725" s="255">
        <v>8520</v>
      </c>
      <c r="C1725" s="256" t="s">
        <v>842</v>
      </c>
      <c r="D1725" s="255" t="s">
        <v>19</v>
      </c>
      <c r="E1725" s="255">
        <v>8110</v>
      </c>
      <c r="F1725" s="256" t="s">
        <v>116</v>
      </c>
      <c r="G1725" s="255" t="s">
        <v>15</v>
      </c>
      <c r="H1725" s="255">
        <v>85200630003541</v>
      </c>
      <c r="I1725" s="256" t="s">
        <v>60</v>
      </c>
      <c r="J1725" s="255" t="s">
        <v>483</v>
      </c>
      <c r="K1725" s="255">
        <v>42829</v>
      </c>
      <c r="L1725" s="256">
        <v>64</v>
      </c>
      <c r="M1725" s="255" t="s">
        <v>111</v>
      </c>
      <c r="N1725" s="255" t="s">
        <v>42</v>
      </c>
      <c r="O1725" s="256">
        <v>42892</v>
      </c>
      <c r="P1725" s="255" t="s">
        <v>1878</v>
      </c>
      <c r="Q1725" s="255">
        <v>1</v>
      </c>
      <c r="R1725" s="256" t="s">
        <v>33</v>
      </c>
      <c r="S1725" s="255">
        <v>20303</v>
      </c>
      <c r="T1725" s="255" t="s">
        <v>197</v>
      </c>
      <c r="U1725" s="256">
        <v>280.68</v>
      </c>
      <c r="V1725" s="255" t="s">
        <v>197</v>
      </c>
      <c r="W1725" s="255">
        <v>20302.644522886407</v>
      </c>
      <c r="X1725" s="256" t="s">
        <v>100</v>
      </c>
      <c r="Y1725" s="255" t="s">
        <v>114</v>
      </c>
      <c r="Z1725" s="255">
        <v>0.28000000000000003</v>
      </c>
      <c r="AA1725" s="256">
        <v>1</v>
      </c>
      <c r="AB1725" s="255" t="s">
        <v>630</v>
      </c>
      <c r="AC1725" s="255" t="s">
        <v>447</v>
      </c>
      <c r="AD1725" s="256" t="s">
        <v>2821</v>
      </c>
      <c r="AE1725" s="255" t="s">
        <v>350</v>
      </c>
      <c r="AF1725" s="255"/>
      <c r="AG1725" s="256"/>
      <c r="AH1725" s="255"/>
      <c r="AI1725" s="255"/>
      <c r="AJ1725" s="256"/>
      <c r="AK1725" s="255" t="str">
        <f t="shared" si="78"/>
        <v>GFS</v>
      </c>
      <c r="AL1725" s="255" t="str">
        <f t="shared" si="79"/>
        <v>Non- ICB</v>
      </c>
      <c r="AM1725" s="268" t="str">
        <f t="shared" si="80"/>
        <v>GFS/Non- ICB</v>
      </c>
    </row>
    <row r="1726" spans="1:39" s="271" customFormat="1" x14ac:dyDescent="0.25">
      <c r="A1726" s="267" t="str">
        <f>IF(ISERROR(MATCH(H1726,PriorMonth!H:H,0)),"New","Unresolved")</f>
        <v>New</v>
      </c>
      <c r="B1726" s="255">
        <v>413</v>
      </c>
      <c r="C1726" s="256" t="s">
        <v>136</v>
      </c>
      <c r="D1726" s="255" t="s">
        <v>13</v>
      </c>
      <c r="E1726" s="255">
        <v>283</v>
      </c>
      <c r="F1726" s="256" t="s">
        <v>109</v>
      </c>
      <c r="G1726" s="255" t="s">
        <v>14</v>
      </c>
      <c r="H1726" s="255">
        <v>4130130017355</v>
      </c>
      <c r="I1726" s="256" t="s">
        <v>60</v>
      </c>
      <c r="J1726" s="255" t="s">
        <v>292</v>
      </c>
      <c r="K1726" s="255">
        <v>42825</v>
      </c>
      <c r="L1726" s="256">
        <v>68</v>
      </c>
      <c r="M1726" s="255" t="s">
        <v>118</v>
      </c>
      <c r="N1726" s="255" t="s">
        <v>41</v>
      </c>
      <c r="O1726" s="256">
        <v>42891</v>
      </c>
      <c r="P1726" s="255" t="s">
        <v>1878</v>
      </c>
      <c r="Q1726" s="255">
        <v>2</v>
      </c>
      <c r="R1726" s="256" t="s">
        <v>33</v>
      </c>
      <c r="S1726" s="255">
        <v>266.22000000000003</v>
      </c>
      <c r="T1726" s="255" t="s">
        <v>100</v>
      </c>
      <c r="U1726" s="256">
        <v>266.22000000000003</v>
      </c>
      <c r="V1726" s="255" t="s">
        <v>100</v>
      </c>
      <c r="W1726" s="255">
        <v>266.22000000000003</v>
      </c>
      <c r="X1726" s="256" t="s">
        <v>100</v>
      </c>
      <c r="Y1726" s="255" t="s">
        <v>114</v>
      </c>
      <c r="Z1726" s="255">
        <v>0.27</v>
      </c>
      <c r="AA1726" s="256">
        <v>1</v>
      </c>
      <c r="AB1726" s="255" t="s">
        <v>631</v>
      </c>
      <c r="AC1726" s="255" t="s">
        <v>426</v>
      </c>
      <c r="AD1726" s="256" t="s">
        <v>1922</v>
      </c>
      <c r="AE1726" s="255" t="s">
        <v>349</v>
      </c>
      <c r="AF1726" s="255"/>
      <c r="AG1726" s="256"/>
      <c r="AH1726" s="255"/>
      <c r="AI1726" s="255"/>
      <c r="AJ1726" s="256"/>
      <c r="AK1726" s="255" t="str">
        <f t="shared" si="78"/>
        <v>GFS</v>
      </c>
      <c r="AL1726" s="255" t="str">
        <f t="shared" si="79"/>
        <v>Non- ICB</v>
      </c>
      <c r="AM1726" s="268" t="str">
        <f t="shared" si="80"/>
        <v>GFS/Non- ICB</v>
      </c>
    </row>
    <row r="1727" spans="1:39" s="271" customFormat="1" x14ac:dyDescent="0.25">
      <c r="A1727" s="267" t="str">
        <f>IF(ISERROR(MATCH(H1727,PriorMonth!H:H,0)),"New","Unresolved")</f>
        <v>New</v>
      </c>
      <c r="B1727" s="255">
        <v>95</v>
      </c>
      <c r="C1727" s="256" t="s">
        <v>153</v>
      </c>
      <c r="D1727" s="255" t="s">
        <v>17</v>
      </c>
      <c r="E1727" s="255">
        <v>260</v>
      </c>
      <c r="F1727" s="256" t="s">
        <v>113</v>
      </c>
      <c r="G1727" s="255" t="s">
        <v>23</v>
      </c>
      <c r="H1727" s="255">
        <v>950110011697</v>
      </c>
      <c r="I1727" s="256" t="s">
        <v>58</v>
      </c>
      <c r="J1727" s="255" t="s">
        <v>195</v>
      </c>
      <c r="K1727" s="255">
        <v>42825</v>
      </c>
      <c r="L1727" s="256">
        <v>68</v>
      </c>
      <c r="M1727" s="255" t="s">
        <v>127</v>
      </c>
      <c r="N1727" s="255" t="s">
        <v>128</v>
      </c>
      <c r="O1727" s="256">
        <v>42892</v>
      </c>
      <c r="P1727" s="255" t="s">
        <v>1878</v>
      </c>
      <c r="Q1727" s="255">
        <v>1</v>
      </c>
      <c r="R1727" s="256" t="s">
        <v>33</v>
      </c>
      <c r="S1727" s="255">
        <v>273.41000000000003</v>
      </c>
      <c r="T1727" s="255" t="s">
        <v>100</v>
      </c>
      <c r="U1727" s="256">
        <v>273.41000000000003</v>
      </c>
      <c r="V1727" s="255" t="s">
        <v>100</v>
      </c>
      <c r="W1727" s="255">
        <v>273.41000000000003</v>
      </c>
      <c r="X1727" s="256" t="s">
        <v>100</v>
      </c>
      <c r="Y1727" s="255" t="s">
        <v>114</v>
      </c>
      <c r="Z1727" s="255">
        <v>0.27</v>
      </c>
      <c r="AA1727" s="256">
        <v>1</v>
      </c>
      <c r="AB1727" s="255" t="s">
        <v>631</v>
      </c>
      <c r="AC1727" s="255" t="s">
        <v>442</v>
      </c>
      <c r="AD1727" s="256" t="s">
        <v>354</v>
      </c>
      <c r="AE1727" s="255" t="s">
        <v>349</v>
      </c>
      <c r="AF1727" s="255"/>
      <c r="AG1727" s="256"/>
      <c r="AH1727" s="255"/>
      <c r="AI1727" s="255"/>
      <c r="AJ1727" s="256"/>
      <c r="AK1727" s="255" t="str">
        <f t="shared" si="78"/>
        <v>GFS</v>
      </c>
      <c r="AL1727" s="255" t="str">
        <f t="shared" si="79"/>
        <v>Non- ICB</v>
      </c>
      <c r="AM1727" s="268" t="str">
        <f t="shared" si="80"/>
        <v>GFS/Non- ICB</v>
      </c>
    </row>
    <row r="1728" spans="1:39" s="271" customFormat="1" x14ac:dyDescent="0.25">
      <c r="A1728" s="267" t="str">
        <f>IF(ISERROR(MATCH(H1728,PriorMonth!H:H,0)),"New","Unresolved")</f>
        <v>Unresolved</v>
      </c>
      <c r="B1728" s="255">
        <v>8520</v>
      </c>
      <c r="C1728" s="256" t="s">
        <v>842</v>
      </c>
      <c r="D1728" s="255" t="s">
        <v>19</v>
      </c>
      <c r="E1728" s="255">
        <v>8243</v>
      </c>
      <c r="F1728" s="256" t="s">
        <v>120</v>
      </c>
      <c r="G1728" s="255" t="s">
        <v>14</v>
      </c>
      <c r="H1728" s="255">
        <v>85203830000029</v>
      </c>
      <c r="I1728" s="256" t="s">
        <v>277</v>
      </c>
      <c r="J1728" s="255" t="s">
        <v>306</v>
      </c>
      <c r="K1728" s="255">
        <v>42706</v>
      </c>
      <c r="L1728" s="256">
        <v>187</v>
      </c>
      <c r="M1728" s="255" t="s">
        <v>111</v>
      </c>
      <c r="N1728" s="255" t="s">
        <v>42</v>
      </c>
      <c r="O1728" s="256">
        <v>42776</v>
      </c>
      <c r="P1728" s="255" t="s">
        <v>838</v>
      </c>
      <c r="Q1728" s="255">
        <v>117</v>
      </c>
      <c r="R1728" s="256" t="s">
        <v>36</v>
      </c>
      <c r="S1728" s="255">
        <v>19201.18</v>
      </c>
      <c r="T1728" s="255" t="s">
        <v>197</v>
      </c>
      <c r="U1728" s="256">
        <v>265.45</v>
      </c>
      <c r="V1728" s="255" t="s">
        <v>197</v>
      </c>
      <c r="W1728" s="255">
        <v>19201.001099473411</v>
      </c>
      <c r="X1728" s="256" t="s">
        <v>100</v>
      </c>
      <c r="Y1728" s="255" t="s">
        <v>114</v>
      </c>
      <c r="Z1728" s="255">
        <v>0.27</v>
      </c>
      <c r="AA1728" s="256">
        <v>1</v>
      </c>
      <c r="AB1728" s="255" t="s">
        <v>630</v>
      </c>
      <c r="AC1728" s="255" t="s">
        <v>660</v>
      </c>
      <c r="AD1728" s="256" t="s">
        <v>358</v>
      </c>
      <c r="AE1728" s="255" t="s">
        <v>350</v>
      </c>
      <c r="AF1728" s="255"/>
      <c r="AG1728" s="256"/>
      <c r="AH1728" s="255"/>
      <c r="AI1728" s="255"/>
      <c r="AJ1728" s="256"/>
      <c r="AK1728" s="255" t="str">
        <f t="shared" si="78"/>
        <v>GFS</v>
      </c>
      <c r="AL1728" s="255" t="str">
        <f t="shared" si="79"/>
        <v>Non- ICB</v>
      </c>
      <c r="AM1728" s="268" t="str">
        <f t="shared" si="80"/>
        <v>GFS/Non- ICB</v>
      </c>
    </row>
    <row r="1729" spans="1:39" s="271" customFormat="1" x14ac:dyDescent="0.25">
      <c r="A1729" s="267" t="str">
        <f>IF(ISERROR(MATCH(H1729,PriorMonth!H:H,0)),"New","Unresolved")</f>
        <v>Unresolved</v>
      </c>
      <c r="B1729" s="255">
        <v>8520</v>
      </c>
      <c r="C1729" s="256" t="s">
        <v>842</v>
      </c>
      <c r="D1729" s="255" t="s">
        <v>19</v>
      </c>
      <c r="E1729" s="255">
        <v>8420</v>
      </c>
      <c r="F1729" s="256" t="s">
        <v>234</v>
      </c>
      <c r="G1729" s="255" t="s">
        <v>19</v>
      </c>
      <c r="H1729" s="255">
        <v>85200310086874</v>
      </c>
      <c r="I1729" s="256" t="s">
        <v>54</v>
      </c>
      <c r="J1729" s="255" t="s">
        <v>575</v>
      </c>
      <c r="K1729" s="255">
        <v>42773</v>
      </c>
      <c r="L1729" s="256">
        <v>120</v>
      </c>
      <c r="M1729" s="255" t="s">
        <v>149</v>
      </c>
      <c r="N1729" s="255" t="s">
        <v>41</v>
      </c>
      <c r="O1729" s="256">
        <v>42830</v>
      </c>
      <c r="P1729" s="255" t="s">
        <v>838</v>
      </c>
      <c r="Q1729" s="255">
        <v>63</v>
      </c>
      <c r="R1729" s="256" t="s">
        <v>35</v>
      </c>
      <c r="S1729" s="255">
        <v>19629.91</v>
      </c>
      <c r="T1729" s="255" t="s">
        <v>197</v>
      </c>
      <c r="U1729" s="256">
        <v>271.38</v>
      </c>
      <c r="V1729" s="255" t="s">
        <v>197</v>
      </c>
      <c r="W1729" s="255">
        <v>19629.94039696777</v>
      </c>
      <c r="X1729" s="256" t="s">
        <v>100</v>
      </c>
      <c r="Y1729" s="255" t="s">
        <v>107</v>
      </c>
      <c r="Z1729" s="255">
        <v>0.27</v>
      </c>
      <c r="AA1729" s="256">
        <v>1</v>
      </c>
      <c r="AB1729" s="255" t="s">
        <v>630</v>
      </c>
      <c r="AC1729" s="255" t="s">
        <v>481</v>
      </c>
      <c r="AD1729" s="256" t="s">
        <v>1601</v>
      </c>
      <c r="AE1729" s="255" t="s">
        <v>350</v>
      </c>
      <c r="AF1729" s="255"/>
      <c r="AG1729" s="256"/>
      <c r="AH1729" s="255"/>
      <c r="AI1729" s="255"/>
      <c r="AJ1729" s="256"/>
      <c r="AK1729" s="255" t="str">
        <f t="shared" si="78"/>
        <v>GFS</v>
      </c>
      <c r="AL1729" s="255" t="str">
        <f t="shared" si="79"/>
        <v>Non- ICB</v>
      </c>
      <c r="AM1729" s="268" t="str">
        <f t="shared" si="80"/>
        <v>GFS/Non- ICB</v>
      </c>
    </row>
    <row r="1730" spans="1:39" s="271" customFormat="1" x14ac:dyDescent="0.25">
      <c r="A1730" s="267" t="str">
        <f>IF(ISERROR(MATCH(H1730,PriorMonth!H:H,0)),"New","Unresolved")</f>
        <v>New</v>
      </c>
      <c r="B1730" s="255">
        <v>1710</v>
      </c>
      <c r="C1730" s="256" t="s">
        <v>181</v>
      </c>
      <c r="D1730" s="255" t="s">
        <v>20</v>
      </c>
      <c r="E1730" s="255">
        <v>692</v>
      </c>
      <c r="F1730" s="256" t="s">
        <v>187</v>
      </c>
      <c r="G1730" s="255" t="s">
        <v>16</v>
      </c>
      <c r="H1730" s="255">
        <v>17100111701724</v>
      </c>
      <c r="I1730" s="256" t="s">
        <v>55</v>
      </c>
      <c r="J1730" s="255" t="s">
        <v>182</v>
      </c>
      <c r="K1730" s="255">
        <v>42825</v>
      </c>
      <c r="L1730" s="256">
        <v>68</v>
      </c>
      <c r="M1730" s="255" t="s">
        <v>111</v>
      </c>
      <c r="N1730" s="255" t="s">
        <v>42</v>
      </c>
      <c r="O1730" s="256">
        <v>42893</v>
      </c>
      <c r="P1730" s="255" t="s">
        <v>1878</v>
      </c>
      <c r="Q1730" s="255">
        <v>0</v>
      </c>
      <c r="R1730" s="256" t="s">
        <v>33</v>
      </c>
      <c r="S1730" s="255">
        <v>262.23</v>
      </c>
      <c r="T1730" s="255" t="s">
        <v>100</v>
      </c>
      <c r="U1730" s="256">
        <v>262.23</v>
      </c>
      <c r="V1730" s="255" t="s">
        <v>100</v>
      </c>
      <c r="W1730" s="255">
        <v>262.23</v>
      </c>
      <c r="X1730" s="256" t="s">
        <v>100</v>
      </c>
      <c r="Y1730" s="255" t="s">
        <v>114</v>
      </c>
      <c r="Z1730" s="255">
        <v>0.26</v>
      </c>
      <c r="AA1730" s="256">
        <v>1</v>
      </c>
      <c r="AB1730" s="255" t="s">
        <v>631</v>
      </c>
      <c r="AC1730" s="255" t="s">
        <v>412</v>
      </c>
      <c r="AD1730" s="256" t="s">
        <v>2682</v>
      </c>
      <c r="AE1730" s="255" t="s">
        <v>349</v>
      </c>
      <c r="AF1730" s="255"/>
      <c r="AG1730" s="256"/>
      <c r="AH1730" s="255"/>
      <c r="AI1730" s="255"/>
      <c r="AJ1730" s="256"/>
      <c r="AK1730" s="255" t="str">
        <f t="shared" ref="AK1730:AK1793" si="81">IF(TEXT(B1730,0)=LEFT(H1730,LEN(B1730)),"GFS","Non-GFS")</f>
        <v>GFS</v>
      </c>
      <c r="AL1730" s="255" t="str">
        <f t="shared" ref="AL1730:AL1793" si="82">IF(AND(AK1730="GFS",MID(H1730,LEN(B1730)+3,1)="2"),"ICB","Non- ICB")</f>
        <v>Non- ICB</v>
      </c>
      <c r="AM1730" s="268" t="str">
        <f t="shared" ref="AM1730:AM1793" si="83">AK1730&amp;"/"&amp;AL1730</f>
        <v>GFS/Non- ICB</v>
      </c>
    </row>
    <row r="1731" spans="1:39" s="271" customFormat="1" x14ac:dyDescent="0.25">
      <c r="A1731" s="267" t="str">
        <f>IF(ISERROR(MATCH(H1731,PriorMonth!H:H,0)),"New","Unresolved")</f>
        <v>New</v>
      </c>
      <c r="B1731" s="255">
        <v>413</v>
      </c>
      <c r="C1731" s="256" t="s">
        <v>136</v>
      </c>
      <c r="D1731" s="255" t="s">
        <v>13</v>
      </c>
      <c r="E1731" s="255">
        <v>8205</v>
      </c>
      <c r="F1731" s="256" t="s">
        <v>130</v>
      </c>
      <c r="G1731" s="255" t="s">
        <v>14</v>
      </c>
      <c r="H1731" s="255">
        <v>4130110183250</v>
      </c>
      <c r="I1731" s="256" t="s">
        <v>537</v>
      </c>
      <c r="J1731" s="255" t="s">
        <v>150</v>
      </c>
      <c r="K1731" s="255">
        <v>42853</v>
      </c>
      <c r="L1731" s="256">
        <v>40</v>
      </c>
      <c r="M1731" s="255" t="s">
        <v>127</v>
      </c>
      <c r="N1731" s="255" t="s">
        <v>128</v>
      </c>
      <c r="O1731" s="256">
        <v>42892</v>
      </c>
      <c r="P1731" s="255" t="s">
        <v>1878</v>
      </c>
      <c r="Q1731" s="255">
        <v>1</v>
      </c>
      <c r="R1731" s="256" t="s">
        <v>33</v>
      </c>
      <c r="S1731" s="255">
        <v>254.69</v>
      </c>
      <c r="T1731" s="255" t="s">
        <v>100</v>
      </c>
      <c r="U1731" s="256">
        <v>254.69</v>
      </c>
      <c r="V1731" s="255" t="s">
        <v>100</v>
      </c>
      <c r="W1731" s="255">
        <v>254.69</v>
      </c>
      <c r="X1731" s="256" t="s">
        <v>100</v>
      </c>
      <c r="Y1731" s="255" t="s">
        <v>114</v>
      </c>
      <c r="Z1731" s="255">
        <v>0.25</v>
      </c>
      <c r="AA1731" s="256">
        <v>1</v>
      </c>
      <c r="AB1731" s="255" t="s">
        <v>631</v>
      </c>
      <c r="AC1731" s="255" t="s">
        <v>762</v>
      </c>
      <c r="AD1731" s="256" t="s">
        <v>1491</v>
      </c>
      <c r="AE1731" s="255" t="s">
        <v>349</v>
      </c>
      <c r="AF1731" s="255"/>
      <c r="AG1731" s="256"/>
      <c r="AH1731" s="255"/>
      <c r="AI1731" s="255"/>
      <c r="AJ1731" s="256"/>
      <c r="AK1731" s="255" t="str">
        <f t="shared" si="81"/>
        <v>GFS</v>
      </c>
      <c r="AL1731" s="255" t="str">
        <f t="shared" si="82"/>
        <v>Non- ICB</v>
      </c>
      <c r="AM1731" s="268" t="str">
        <f t="shared" si="83"/>
        <v>GFS/Non- ICB</v>
      </c>
    </row>
    <row r="1732" spans="1:39" s="271" customFormat="1" x14ac:dyDescent="0.25">
      <c r="A1732" s="267" t="str">
        <f>IF(ISERROR(MATCH(H1732,PriorMonth!H:H,0)),"New","Unresolved")</f>
        <v>Unresolved</v>
      </c>
      <c r="B1732" s="255">
        <v>8520</v>
      </c>
      <c r="C1732" s="256" t="s">
        <v>842</v>
      </c>
      <c r="D1732" s="255" t="s">
        <v>19</v>
      </c>
      <c r="E1732" s="255">
        <v>8420</v>
      </c>
      <c r="F1732" s="256" t="s">
        <v>234</v>
      </c>
      <c r="G1732" s="255" t="s">
        <v>19</v>
      </c>
      <c r="H1732" s="255">
        <v>85203010001259</v>
      </c>
      <c r="I1732" s="256" t="s">
        <v>592</v>
      </c>
      <c r="J1732" s="255" t="s">
        <v>230</v>
      </c>
      <c r="K1732" s="255">
        <v>42728</v>
      </c>
      <c r="L1732" s="256">
        <v>165</v>
      </c>
      <c r="M1732" s="255" t="s">
        <v>158</v>
      </c>
      <c r="N1732" s="255" t="s">
        <v>41</v>
      </c>
      <c r="O1732" s="256">
        <v>42775</v>
      </c>
      <c r="P1732" s="255" t="s">
        <v>838</v>
      </c>
      <c r="Q1732" s="255">
        <v>118</v>
      </c>
      <c r="R1732" s="256" t="s">
        <v>36</v>
      </c>
      <c r="S1732" s="255">
        <v>18114</v>
      </c>
      <c r="T1732" s="255" t="s">
        <v>197</v>
      </c>
      <c r="U1732" s="256">
        <v>250.42</v>
      </c>
      <c r="V1732" s="255" t="s">
        <v>197</v>
      </c>
      <c r="W1732" s="255">
        <v>18113.824431456513</v>
      </c>
      <c r="X1732" s="256" t="s">
        <v>100</v>
      </c>
      <c r="Y1732" s="255" t="s">
        <v>107</v>
      </c>
      <c r="Z1732" s="255">
        <v>0.25</v>
      </c>
      <c r="AA1732" s="256">
        <v>1</v>
      </c>
      <c r="AB1732" s="255" t="s">
        <v>630</v>
      </c>
      <c r="AC1732" s="255" t="s">
        <v>819</v>
      </c>
      <c r="AD1732" s="256" t="s">
        <v>929</v>
      </c>
      <c r="AE1732" s="255" t="s">
        <v>350</v>
      </c>
      <c r="AF1732" s="255"/>
      <c r="AG1732" s="256"/>
      <c r="AH1732" s="255"/>
      <c r="AI1732" s="255"/>
      <c r="AJ1732" s="256"/>
      <c r="AK1732" s="255" t="str">
        <f t="shared" si="81"/>
        <v>GFS</v>
      </c>
      <c r="AL1732" s="255" t="str">
        <f t="shared" si="82"/>
        <v>Non- ICB</v>
      </c>
      <c r="AM1732" s="268" t="str">
        <f t="shared" si="83"/>
        <v>GFS/Non- ICB</v>
      </c>
    </row>
    <row r="1733" spans="1:39" s="271" customFormat="1" x14ac:dyDescent="0.25">
      <c r="A1733" s="267" t="str">
        <f>IF(ISERROR(MATCH(H1733,PriorMonth!H:H,0)),"New","Unresolved")</f>
        <v>Unresolved</v>
      </c>
      <c r="B1733" s="255">
        <v>8520</v>
      </c>
      <c r="C1733" s="256" t="s">
        <v>842</v>
      </c>
      <c r="D1733" s="255" t="s">
        <v>19</v>
      </c>
      <c r="E1733" s="255">
        <v>8420</v>
      </c>
      <c r="F1733" s="256" t="s">
        <v>234</v>
      </c>
      <c r="G1733" s="255" t="s">
        <v>19</v>
      </c>
      <c r="H1733" s="255">
        <v>85203010001186</v>
      </c>
      <c r="I1733" s="256" t="s">
        <v>592</v>
      </c>
      <c r="J1733" s="255" t="s">
        <v>230</v>
      </c>
      <c r="K1733" s="255">
        <v>42676</v>
      </c>
      <c r="L1733" s="256">
        <v>217</v>
      </c>
      <c r="M1733" s="255" t="s">
        <v>105</v>
      </c>
      <c r="N1733" s="255" t="s">
        <v>41</v>
      </c>
      <c r="O1733" s="256">
        <v>42775</v>
      </c>
      <c r="P1733" s="255" t="s">
        <v>838</v>
      </c>
      <c r="Q1733" s="255">
        <v>118</v>
      </c>
      <c r="R1733" s="256" t="s">
        <v>36</v>
      </c>
      <c r="S1733" s="255">
        <v>18192.03</v>
      </c>
      <c r="T1733" s="255" t="s">
        <v>197</v>
      </c>
      <c r="U1733" s="256">
        <v>251.5</v>
      </c>
      <c r="V1733" s="255" t="s">
        <v>197</v>
      </c>
      <c r="W1733" s="255">
        <v>18191.944910595452</v>
      </c>
      <c r="X1733" s="256" t="s">
        <v>100</v>
      </c>
      <c r="Y1733" s="255" t="s">
        <v>107</v>
      </c>
      <c r="Z1733" s="255">
        <v>0.25</v>
      </c>
      <c r="AA1733" s="256">
        <v>1</v>
      </c>
      <c r="AB1733" s="255" t="s">
        <v>630</v>
      </c>
      <c r="AC1733" s="255" t="s">
        <v>503</v>
      </c>
      <c r="AD1733" s="256" t="s">
        <v>903</v>
      </c>
      <c r="AE1733" s="255" t="s">
        <v>350</v>
      </c>
      <c r="AF1733" s="255"/>
      <c r="AG1733" s="256"/>
      <c r="AH1733" s="255"/>
      <c r="AI1733" s="255"/>
      <c r="AJ1733" s="256"/>
      <c r="AK1733" s="255" t="str">
        <f t="shared" si="81"/>
        <v>GFS</v>
      </c>
      <c r="AL1733" s="255" t="str">
        <f t="shared" si="82"/>
        <v>Non- ICB</v>
      </c>
      <c r="AM1733" s="268" t="str">
        <f t="shared" si="83"/>
        <v>GFS/Non- ICB</v>
      </c>
    </row>
    <row r="1734" spans="1:39" s="271" customFormat="1" x14ac:dyDescent="0.25">
      <c r="A1734" s="267" t="str">
        <f>IF(ISERROR(MATCH(H1734,PriorMonth!H:H,0)),"New","Unresolved")</f>
        <v>Unresolved</v>
      </c>
      <c r="B1734" s="255">
        <v>8520</v>
      </c>
      <c r="C1734" s="256" t="s">
        <v>842</v>
      </c>
      <c r="D1734" s="255" t="s">
        <v>19</v>
      </c>
      <c r="E1734" s="255">
        <v>795</v>
      </c>
      <c r="F1734" s="256" t="s">
        <v>264</v>
      </c>
      <c r="G1734" s="255" t="s">
        <v>14</v>
      </c>
      <c r="H1734" s="255" t="s">
        <v>1634</v>
      </c>
      <c r="I1734" s="256" t="s">
        <v>538</v>
      </c>
      <c r="J1734" s="255" t="s">
        <v>381</v>
      </c>
      <c r="K1734" s="255">
        <v>42769</v>
      </c>
      <c r="L1734" s="256">
        <v>124</v>
      </c>
      <c r="M1734" s="255" t="s">
        <v>111</v>
      </c>
      <c r="N1734" s="255" t="s">
        <v>42</v>
      </c>
      <c r="O1734" s="256">
        <v>42831</v>
      </c>
      <c r="P1734" s="255" t="s">
        <v>838</v>
      </c>
      <c r="Q1734" s="255">
        <v>62</v>
      </c>
      <c r="R1734" s="256" t="s">
        <v>35</v>
      </c>
      <c r="S1734" s="255">
        <v>17948</v>
      </c>
      <c r="T1734" s="255" t="s">
        <v>197</v>
      </c>
      <c r="U1734" s="256">
        <v>248.13</v>
      </c>
      <c r="V1734" s="255" t="s">
        <v>197</v>
      </c>
      <c r="W1734" s="255">
        <v>17948.180082171169</v>
      </c>
      <c r="X1734" s="256" t="s">
        <v>100</v>
      </c>
      <c r="Y1734" s="255" t="s">
        <v>114</v>
      </c>
      <c r="Z1734" s="255">
        <v>0.25</v>
      </c>
      <c r="AA1734" s="256">
        <v>1</v>
      </c>
      <c r="AB1734" s="255" t="s">
        <v>630</v>
      </c>
      <c r="AC1734" s="255" t="s">
        <v>426</v>
      </c>
      <c r="AD1734" s="256" t="s">
        <v>361</v>
      </c>
      <c r="AE1734" s="255" t="s">
        <v>350</v>
      </c>
      <c r="AF1734" s="255"/>
      <c r="AG1734" s="256"/>
      <c r="AH1734" s="255"/>
      <c r="AI1734" s="255"/>
      <c r="AJ1734" s="256"/>
      <c r="AK1734" s="255" t="str">
        <f t="shared" si="81"/>
        <v>Non-GFS</v>
      </c>
      <c r="AL1734" s="255" t="str">
        <f t="shared" si="82"/>
        <v>Non- ICB</v>
      </c>
      <c r="AM1734" s="268" t="str">
        <f t="shared" si="83"/>
        <v>Non-GFS/Non- ICB</v>
      </c>
    </row>
    <row r="1735" spans="1:39" s="271" customFormat="1" x14ac:dyDescent="0.25">
      <c r="A1735" s="267" t="str">
        <f>IF(ISERROR(MATCH(H1735,PriorMonth!H:H,0)),"New","Unresolved")</f>
        <v>New</v>
      </c>
      <c r="B1735" s="255">
        <v>8310</v>
      </c>
      <c r="C1735" s="256" t="s">
        <v>170</v>
      </c>
      <c r="D1735" s="255" t="s">
        <v>14</v>
      </c>
      <c r="E1735" s="255">
        <v>95</v>
      </c>
      <c r="F1735" s="256" t="s">
        <v>153</v>
      </c>
      <c r="G1735" s="255" t="s">
        <v>17</v>
      </c>
      <c r="H1735" s="255" t="s">
        <v>2887</v>
      </c>
      <c r="I1735" s="256" t="s">
        <v>277</v>
      </c>
      <c r="J1735" s="255" t="s">
        <v>241</v>
      </c>
      <c r="K1735" s="255">
        <v>42402</v>
      </c>
      <c r="L1735" s="256">
        <v>491</v>
      </c>
      <c r="M1735" s="255" t="s">
        <v>111</v>
      </c>
      <c r="N1735" s="255" t="s">
        <v>42</v>
      </c>
      <c r="O1735" s="256">
        <v>42892</v>
      </c>
      <c r="P1735" s="255" t="s">
        <v>1878</v>
      </c>
      <c r="Q1735" s="255">
        <v>1</v>
      </c>
      <c r="R1735" s="256" t="s">
        <v>33</v>
      </c>
      <c r="S1735" s="255">
        <v>1054.8499999999999</v>
      </c>
      <c r="T1735" s="255" t="s">
        <v>242</v>
      </c>
      <c r="U1735" s="256">
        <v>252.89</v>
      </c>
      <c r="V1735" s="255" t="s">
        <v>242</v>
      </c>
      <c r="W1735" s="255">
        <v>1054.8546086747599</v>
      </c>
      <c r="X1735" s="256" t="s">
        <v>100</v>
      </c>
      <c r="Y1735" s="255" t="s">
        <v>114</v>
      </c>
      <c r="Z1735" s="255">
        <v>0.25</v>
      </c>
      <c r="AA1735" s="256">
        <v>1</v>
      </c>
      <c r="AB1735" s="255" t="s">
        <v>629</v>
      </c>
      <c r="AC1735" s="255" t="s">
        <v>410</v>
      </c>
      <c r="AD1735" s="256" t="s">
        <v>2652</v>
      </c>
      <c r="AE1735" s="255" t="s">
        <v>349</v>
      </c>
      <c r="AF1735" s="255"/>
      <c r="AG1735" s="256"/>
      <c r="AH1735" s="255"/>
      <c r="AI1735" s="255"/>
      <c r="AJ1735" s="256"/>
      <c r="AK1735" s="255" t="str">
        <f t="shared" si="81"/>
        <v>GFS</v>
      </c>
      <c r="AL1735" s="255" t="str">
        <f t="shared" si="82"/>
        <v>Non- ICB</v>
      </c>
      <c r="AM1735" s="268" t="str">
        <f t="shared" si="83"/>
        <v>GFS/Non- ICB</v>
      </c>
    </row>
    <row r="1736" spans="1:39" s="271" customFormat="1" x14ac:dyDescent="0.25">
      <c r="A1736" s="267" t="str">
        <f>IF(ISERROR(MATCH(H1736,PriorMonth!H:H,0)),"New","Unresolved")</f>
        <v>Unresolved</v>
      </c>
      <c r="B1736" s="255">
        <v>8520</v>
      </c>
      <c r="C1736" s="256" t="s">
        <v>842</v>
      </c>
      <c r="D1736" s="255" t="s">
        <v>19</v>
      </c>
      <c r="E1736" s="255">
        <v>199</v>
      </c>
      <c r="F1736" s="256" t="s">
        <v>137</v>
      </c>
      <c r="G1736" s="255" t="s">
        <v>22</v>
      </c>
      <c r="H1736" s="255">
        <v>85200330013916</v>
      </c>
      <c r="I1736" s="256" t="s">
        <v>54</v>
      </c>
      <c r="J1736" s="255" t="s">
        <v>317</v>
      </c>
      <c r="K1736" s="255">
        <v>42727</v>
      </c>
      <c r="L1736" s="256">
        <v>166</v>
      </c>
      <c r="M1736" s="255" t="s">
        <v>111</v>
      </c>
      <c r="N1736" s="255" t="s">
        <v>42</v>
      </c>
      <c r="O1736" s="256">
        <v>42797</v>
      </c>
      <c r="P1736" s="255" t="s">
        <v>838</v>
      </c>
      <c r="Q1736" s="255">
        <v>96</v>
      </c>
      <c r="R1736" s="256" t="s">
        <v>36</v>
      </c>
      <c r="S1736" s="255">
        <v>17130</v>
      </c>
      <c r="T1736" s="255" t="s">
        <v>197</v>
      </c>
      <c r="U1736" s="256">
        <v>236.82</v>
      </c>
      <c r="V1736" s="255" t="s">
        <v>197</v>
      </c>
      <c r="W1736" s="255">
        <v>17130.085064521729</v>
      </c>
      <c r="X1736" s="256" t="s">
        <v>100</v>
      </c>
      <c r="Y1736" s="255" t="s">
        <v>114</v>
      </c>
      <c r="Z1736" s="255">
        <v>0.24</v>
      </c>
      <c r="AA1736" s="256">
        <v>1</v>
      </c>
      <c r="AB1736" s="255" t="s">
        <v>630</v>
      </c>
      <c r="AC1736" s="255" t="s">
        <v>484</v>
      </c>
      <c r="AD1736" s="256" t="s">
        <v>396</v>
      </c>
      <c r="AE1736" s="255" t="s">
        <v>350</v>
      </c>
      <c r="AF1736" s="255"/>
      <c r="AG1736" s="256"/>
      <c r="AH1736" s="255"/>
      <c r="AI1736" s="255"/>
      <c r="AJ1736" s="256"/>
      <c r="AK1736" s="255" t="str">
        <f t="shared" si="81"/>
        <v>GFS</v>
      </c>
      <c r="AL1736" s="255" t="str">
        <f t="shared" si="82"/>
        <v>Non- ICB</v>
      </c>
      <c r="AM1736" s="268" t="str">
        <f t="shared" si="83"/>
        <v>GFS/Non- ICB</v>
      </c>
    </row>
    <row r="1737" spans="1:39" s="271" customFormat="1" x14ac:dyDescent="0.25">
      <c r="A1737" s="267" t="str">
        <f>IF(ISERROR(MATCH(H1737,PriorMonth!H:H,0)),"New","Unresolved")</f>
        <v>Unresolved</v>
      </c>
      <c r="B1737" s="255">
        <v>8520</v>
      </c>
      <c r="C1737" s="256" t="s">
        <v>842</v>
      </c>
      <c r="D1737" s="255" t="s">
        <v>19</v>
      </c>
      <c r="E1737" s="255">
        <v>3036</v>
      </c>
      <c r="F1737" s="256" t="s">
        <v>202</v>
      </c>
      <c r="G1737" s="255" t="s">
        <v>23</v>
      </c>
      <c r="H1737" s="255">
        <v>85200310087640</v>
      </c>
      <c r="I1737" s="256" t="s">
        <v>59</v>
      </c>
      <c r="J1737" s="255" t="s">
        <v>916</v>
      </c>
      <c r="K1737" s="255">
        <v>42829</v>
      </c>
      <c r="L1737" s="256">
        <v>64</v>
      </c>
      <c r="M1737" s="255" t="s">
        <v>118</v>
      </c>
      <c r="N1737" s="255" t="s">
        <v>41</v>
      </c>
      <c r="O1737" s="256">
        <v>42831</v>
      </c>
      <c r="P1737" s="255" t="s">
        <v>838</v>
      </c>
      <c r="Q1737" s="255">
        <v>62</v>
      </c>
      <c r="R1737" s="256" t="s">
        <v>35</v>
      </c>
      <c r="S1737" s="255">
        <v>17392.490000000002</v>
      </c>
      <c r="T1737" s="255" t="s">
        <v>197</v>
      </c>
      <c r="U1737" s="256">
        <v>240.45</v>
      </c>
      <c r="V1737" s="255" t="s">
        <v>197</v>
      </c>
      <c r="W1737" s="255">
        <v>17392.656674960937</v>
      </c>
      <c r="X1737" s="256" t="s">
        <v>100</v>
      </c>
      <c r="Y1737" s="255" t="s">
        <v>114</v>
      </c>
      <c r="Z1737" s="255">
        <v>0.24</v>
      </c>
      <c r="AA1737" s="256">
        <v>1</v>
      </c>
      <c r="AB1737" s="255" t="s">
        <v>630</v>
      </c>
      <c r="AC1737" s="255" t="s">
        <v>557</v>
      </c>
      <c r="AD1737" s="256" t="s">
        <v>1762</v>
      </c>
      <c r="AE1737" s="255" t="s">
        <v>350</v>
      </c>
      <c r="AF1737" s="255"/>
      <c r="AG1737" s="256"/>
      <c r="AH1737" s="255"/>
      <c r="AI1737" s="255"/>
      <c r="AJ1737" s="256"/>
      <c r="AK1737" s="255" t="str">
        <f t="shared" si="81"/>
        <v>GFS</v>
      </c>
      <c r="AL1737" s="255" t="str">
        <f t="shared" si="82"/>
        <v>Non- ICB</v>
      </c>
      <c r="AM1737" s="268" t="str">
        <f t="shared" si="83"/>
        <v>GFS/Non- ICB</v>
      </c>
    </row>
    <row r="1738" spans="1:39" s="271" customFormat="1" x14ac:dyDescent="0.25">
      <c r="A1738" s="267" t="str">
        <f>IF(ISERROR(MATCH(H1738,PriorMonth!H:H,0)),"New","Unresolved")</f>
        <v>New</v>
      </c>
      <c r="B1738" s="255">
        <v>95</v>
      </c>
      <c r="C1738" s="256" t="s">
        <v>153</v>
      </c>
      <c r="D1738" s="255" t="s">
        <v>17</v>
      </c>
      <c r="E1738" s="255">
        <v>1750</v>
      </c>
      <c r="F1738" s="256" t="s">
        <v>159</v>
      </c>
      <c r="G1738" s="255" t="s">
        <v>18</v>
      </c>
      <c r="H1738" s="255">
        <v>950110011448</v>
      </c>
      <c r="I1738" s="256" t="s">
        <v>58</v>
      </c>
      <c r="J1738" s="255" t="s">
        <v>195</v>
      </c>
      <c r="K1738" s="255">
        <v>42823</v>
      </c>
      <c r="L1738" s="256">
        <v>70</v>
      </c>
      <c r="M1738" s="255" t="s">
        <v>118</v>
      </c>
      <c r="N1738" s="255" t="s">
        <v>41</v>
      </c>
      <c r="O1738" s="256">
        <v>42893</v>
      </c>
      <c r="P1738" s="255" t="s">
        <v>1878</v>
      </c>
      <c r="Q1738" s="255">
        <v>0</v>
      </c>
      <c r="R1738" s="256" t="s">
        <v>33</v>
      </c>
      <c r="S1738" s="255">
        <v>229.76</v>
      </c>
      <c r="T1738" s="255" t="s">
        <v>100</v>
      </c>
      <c r="U1738" s="256">
        <v>229.76</v>
      </c>
      <c r="V1738" s="255" t="s">
        <v>100</v>
      </c>
      <c r="W1738" s="255">
        <v>229.76</v>
      </c>
      <c r="X1738" s="256" t="s">
        <v>100</v>
      </c>
      <c r="Y1738" s="255" t="s">
        <v>114</v>
      </c>
      <c r="Z1738" s="255">
        <v>0.23</v>
      </c>
      <c r="AA1738" s="256">
        <v>1</v>
      </c>
      <c r="AB1738" s="255" t="s">
        <v>631</v>
      </c>
      <c r="AC1738" s="255" t="s">
        <v>949</v>
      </c>
      <c r="AD1738" s="256" t="s">
        <v>1457</v>
      </c>
      <c r="AE1738" s="255" t="s">
        <v>349</v>
      </c>
      <c r="AF1738" s="255"/>
      <c r="AG1738" s="256"/>
      <c r="AH1738" s="255"/>
      <c r="AI1738" s="255"/>
      <c r="AJ1738" s="256"/>
      <c r="AK1738" s="255" t="str">
        <f t="shared" si="81"/>
        <v>GFS</v>
      </c>
      <c r="AL1738" s="255" t="str">
        <f t="shared" si="82"/>
        <v>Non- ICB</v>
      </c>
      <c r="AM1738" s="268" t="str">
        <f t="shared" si="83"/>
        <v>GFS/Non- ICB</v>
      </c>
    </row>
    <row r="1739" spans="1:39" s="271" customFormat="1" x14ac:dyDescent="0.25">
      <c r="A1739" s="267" t="str">
        <f>IF(ISERROR(MATCH(H1739,PriorMonth!H:H,0)),"New","Unresolved")</f>
        <v>New</v>
      </c>
      <c r="B1739" s="255">
        <v>413</v>
      </c>
      <c r="C1739" s="256" t="s">
        <v>136</v>
      </c>
      <c r="D1739" s="255" t="s">
        <v>13</v>
      </c>
      <c r="E1739" s="255">
        <v>420</v>
      </c>
      <c r="F1739" s="256" t="s">
        <v>148</v>
      </c>
      <c r="G1739" s="255" t="s">
        <v>13</v>
      </c>
      <c r="H1739" s="255">
        <v>4130130017474</v>
      </c>
      <c r="I1739" s="256" t="s">
        <v>60</v>
      </c>
      <c r="J1739" s="255" t="s">
        <v>292</v>
      </c>
      <c r="K1739" s="255">
        <v>42851</v>
      </c>
      <c r="L1739" s="256">
        <v>42</v>
      </c>
      <c r="M1739" s="255" t="s">
        <v>127</v>
      </c>
      <c r="N1739" s="255" t="s">
        <v>128</v>
      </c>
      <c r="O1739" s="256">
        <v>42891</v>
      </c>
      <c r="P1739" s="255" t="s">
        <v>1878</v>
      </c>
      <c r="Q1739" s="255">
        <v>2</v>
      </c>
      <c r="R1739" s="256" t="s">
        <v>33</v>
      </c>
      <c r="S1739" s="255">
        <v>222</v>
      </c>
      <c r="T1739" s="255" t="s">
        <v>100</v>
      </c>
      <c r="U1739" s="256">
        <v>222</v>
      </c>
      <c r="V1739" s="255" t="s">
        <v>100</v>
      </c>
      <c r="W1739" s="255">
        <v>222</v>
      </c>
      <c r="X1739" s="256" t="s">
        <v>100</v>
      </c>
      <c r="Y1739" s="255" t="s">
        <v>107</v>
      </c>
      <c r="Z1739" s="255">
        <v>0.22</v>
      </c>
      <c r="AA1739" s="256">
        <v>1</v>
      </c>
      <c r="AB1739" s="255" t="s">
        <v>631</v>
      </c>
      <c r="AC1739" s="255" t="s">
        <v>444</v>
      </c>
      <c r="AD1739" s="256" t="s">
        <v>2643</v>
      </c>
      <c r="AE1739" s="255" t="s">
        <v>349</v>
      </c>
      <c r="AF1739" s="255"/>
      <c r="AG1739" s="256"/>
      <c r="AH1739" s="255"/>
      <c r="AI1739" s="255"/>
      <c r="AJ1739" s="256"/>
      <c r="AK1739" s="255" t="str">
        <f t="shared" si="81"/>
        <v>GFS</v>
      </c>
      <c r="AL1739" s="255" t="str">
        <f t="shared" si="82"/>
        <v>Non- ICB</v>
      </c>
      <c r="AM1739" s="268" t="str">
        <f t="shared" si="83"/>
        <v>GFS/Non- ICB</v>
      </c>
    </row>
    <row r="1740" spans="1:39" s="271" customFormat="1" x14ac:dyDescent="0.25">
      <c r="A1740" s="267" t="str">
        <f>IF(ISERROR(MATCH(H1740,PriorMonth!H:H,0)),"New","Unresolved")</f>
        <v>Unresolved</v>
      </c>
      <c r="B1740" s="255">
        <v>8520</v>
      </c>
      <c r="C1740" s="256" t="s">
        <v>842</v>
      </c>
      <c r="D1740" s="255" t="s">
        <v>19</v>
      </c>
      <c r="E1740" s="255">
        <v>199</v>
      </c>
      <c r="F1740" s="256" t="s">
        <v>137</v>
      </c>
      <c r="G1740" s="255" t="s">
        <v>22</v>
      </c>
      <c r="H1740" s="255">
        <v>85200330013917</v>
      </c>
      <c r="I1740" s="256" t="s">
        <v>54</v>
      </c>
      <c r="J1740" s="255" t="s">
        <v>317</v>
      </c>
      <c r="K1740" s="255">
        <v>42727</v>
      </c>
      <c r="L1740" s="256">
        <v>166</v>
      </c>
      <c r="M1740" s="255" t="s">
        <v>111</v>
      </c>
      <c r="N1740" s="255" t="s">
        <v>42</v>
      </c>
      <c r="O1740" s="256">
        <v>42797</v>
      </c>
      <c r="P1740" s="255" t="s">
        <v>838</v>
      </c>
      <c r="Q1740" s="255">
        <v>96</v>
      </c>
      <c r="R1740" s="256" t="s">
        <v>36</v>
      </c>
      <c r="S1740" s="255">
        <v>16044</v>
      </c>
      <c r="T1740" s="255" t="s">
        <v>197</v>
      </c>
      <c r="U1740" s="256">
        <v>221.81</v>
      </c>
      <c r="V1740" s="255" t="s">
        <v>197</v>
      </c>
      <c r="W1740" s="255">
        <v>16044.355072044442</v>
      </c>
      <c r="X1740" s="256" t="s">
        <v>100</v>
      </c>
      <c r="Y1740" s="255" t="s">
        <v>114</v>
      </c>
      <c r="Z1740" s="255">
        <v>0.22</v>
      </c>
      <c r="AA1740" s="256">
        <v>1</v>
      </c>
      <c r="AB1740" s="255" t="s">
        <v>630</v>
      </c>
      <c r="AC1740" s="255" t="s">
        <v>484</v>
      </c>
      <c r="AD1740" s="256" t="s">
        <v>396</v>
      </c>
      <c r="AE1740" s="255" t="s">
        <v>350</v>
      </c>
      <c r="AF1740" s="255"/>
      <c r="AG1740" s="256"/>
      <c r="AH1740" s="255"/>
      <c r="AI1740" s="255"/>
      <c r="AJ1740" s="256"/>
      <c r="AK1740" s="255" t="str">
        <f t="shared" si="81"/>
        <v>GFS</v>
      </c>
      <c r="AL1740" s="255" t="str">
        <f t="shared" si="82"/>
        <v>Non- ICB</v>
      </c>
      <c r="AM1740" s="268" t="str">
        <f t="shared" si="83"/>
        <v>GFS/Non- ICB</v>
      </c>
    </row>
    <row r="1741" spans="1:39" s="271" customFormat="1" x14ac:dyDescent="0.25">
      <c r="A1741" s="267" t="str">
        <f>IF(ISERROR(MATCH(H1741,PriorMonth!H:H,0)),"New","Unresolved")</f>
        <v>Unresolved</v>
      </c>
      <c r="B1741" s="255">
        <v>8520</v>
      </c>
      <c r="C1741" s="256" t="s">
        <v>842</v>
      </c>
      <c r="D1741" s="255" t="s">
        <v>19</v>
      </c>
      <c r="E1741" s="255">
        <v>199</v>
      </c>
      <c r="F1741" s="256" t="s">
        <v>137</v>
      </c>
      <c r="G1741" s="255" t="s">
        <v>22</v>
      </c>
      <c r="H1741" s="255">
        <v>85200310079143</v>
      </c>
      <c r="I1741" s="256" t="s">
        <v>54</v>
      </c>
      <c r="J1741" s="255" t="s">
        <v>317</v>
      </c>
      <c r="K1741" s="255">
        <v>42584</v>
      </c>
      <c r="L1741" s="256">
        <v>309</v>
      </c>
      <c r="M1741" s="255" t="s">
        <v>118</v>
      </c>
      <c r="N1741" s="255" t="s">
        <v>41</v>
      </c>
      <c r="O1741" s="256">
        <v>42586</v>
      </c>
      <c r="P1741" s="255" t="s">
        <v>406</v>
      </c>
      <c r="Q1741" s="255">
        <v>307</v>
      </c>
      <c r="R1741" s="256" t="s">
        <v>37</v>
      </c>
      <c r="S1741" s="255">
        <v>15632</v>
      </c>
      <c r="T1741" s="255" t="s">
        <v>197</v>
      </c>
      <c r="U1741" s="256">
        <v>216.11</v>
      </c>
      <c r="V1741" s="255" t="s">
        <v>197</v>
      </c>
      <c r="W1741" s="255">
        <v>15632.052543255601</v>
      </c>
      <c r="X1741" s="256" t="s">
        <v>100</v>
      </c>
      <c r="Y1741" s="255" t="s">
        <v>114</v>
      </c>
      <c r="Z1741" s="255">
        <v>0.22</v>
      </c>
      <c r="AA1741" s="256">
        <v>1</v>
      </c>
      <c r="AB1741" s="255" t="s">
        <v>630</v>
      </c>
      <c r="AC1741" s="255" t="s">
        <v>484</v>
      </c>
      <c r="AD1741" s="256" t="s">
        <v>485</v>
      </c>
      <c r="AE1741" s="255" t="s">
        <v>350</v>
      </c>
      <c r="AF1741" s="255"/>
      <c r="AG1741" s="256"/>
      <c r="AH1741" s="255"/>
      <c r="AI1741" s="255"/>
      <c r="AJ1741" s="256"/>
      <c r="AK1741" s="255" t="str">
        <f t="shared" si="81"/>
        <v>GFS</v>
      </c>
      <c r="AL1741" s="255" t="str">
        <f t="shared" si="82"/>
        <v>Non- ICB</v>
      </c>
      <c r="AM1741" s="268" t="str">
        <f t="shared" si="83"/>
        <v>GFS/Non- ICB</v>
      </c>
    </row>
    <row r="1742" spans="1:39" s="271" customFormat="1" x14ac:dyDescent="0.25">
      <c r="A1742" s="267" t="str">
        <f>IF(ISERROR(MATCH(H1742,PriorMonth!H:H,0)),"New","Unresolved")</f>
        <v>Unresolved</v>
      </c>
      <c r="B1742" s="255">
        <v>8520</v>
      </c>
      <c r="C1742" s="256" t="s">
        <v>842</v>
      </c>
      <c r="D1742" s="255" t="s">
        <v>19</v>
      </c>
      <c r="E1742" s="255">
        <v>9701</v>
      </c>
      <c r="F1742" s="256" t="s">
        <v>199</v>
      </c>
      <c r="G1742" s="255" t="s">
        <v>14</v>
      </c>
      <c r="H1742" s="255">
        <v>85200310087659</v>
      </c>
      <c r="I1742" s="256" t="s">
        <v>277</v>
      </c>
      <c r="J1742" s="255" t="s">
        <v>562</v>
      </c>
      <c r="K1742" s="255">
        <v>42829</v>
      </c>
      <c r="L1742" s="256">
        <v>64</v>
      </c>
      <c r="M1742" s="255" t="s">
        <v>118</v>
      </c>
      <c r="N1742" s="255" t="s">
        <v>41</v>
      </c>
      <c r="O1742" s="256">
        <v>42859</v>
      </c>
      <c r="P1742" s="255" t="s">
        <v>1878</v>
      </c>
      <c r="Q1742" s="255">
        <v>34</v>
      </c>
      <c r="R1742" s="256" t="s">
        <v>34</v>
      </c>
      <c r="S1742" s="255">
        <v>16133.06</v>
      </c>
      <c r="T1742" s="255" t="s">
        <v>197</v>
      </c>
      <c r="U1742" s="256">
        <v>223.04</v>
      </c>
      <c r="V1742" s="255" t="s">
        <v>197</v>
      </c>
      <c r="W1742" s="255">
        <v>16133.325617730456</v>
      </c>
      <c r="X1742" s="256" t="s">
        <v>100</v>
      </c>
      <c r="Y1742" s="255" t="s">
        <v>114</v>
      </c>
      <c r="Z1742" s="255">
        <v>0.22</v>
      </c>
      <c r="AA1742" s="256">
        <v>1</v>
      </c>
      <c r="AB1742" s="255" t="s">
        <v>630</v>
      </c>
      <c r="AC1742" s="255" t="s">
        <v>578</v>
      </c>
      <c r="AD1742" s="256" t="s">
        <v>361</v>
      </c>
      <c r="AE1742" s="255" t="s">
        <v>350</v>
      </c>
      <c r="AF1742" s="255"/>
      <c r="AG1742" s="256"/>
      <c r="AH1742" s="255"/>
      <c r="AI1742" s="255"/>
      <c r="AJ1742" s="256"/>
      <c r="AK1742" s="255" t="str">
        <f t="shared" si="81"/>
        <v>GFS</v>
      </c>
      <c r="AL1742" s="255" t="str">
        <f t="shared" si="82"/>
        <v>Non- ICB</v>
      </c>
      <c r="AM1742" s="268" t="str">
        <f t="shared" si="83"/>
        <v>GFS/Non- ICB</v>
      </c>
    </row>
    <row r="1743" spans="1:39" s="271" customFormat="1" x14ac:dyDescent="0.25">
      <c r="A1743" s="267" t="str">
        <f>IF(ISERROR(MATCH(H1743,PriorMonth!H:H,0)),"New","Unresolved")</f>
        <v>New</v>
      </c>
      <c r="B1743" s="255">
        <v>8110</v>
      </c>
      <c r="C1743" s="256" t="s">
        <v>116</v>
      </c>
      <c r="D1743" s="255" t="s">
        <v>15</v>
      </c>
      <c r="E1743" s="255">
        <v>692</v>
      </c>
      <c r="F1743" s="256" t="s">
        <v>187</v>
      </c>
      <c r="G1743" s="255" t="s">
        <v>16</v>
      </c>
      <c r="H1743" s="255" t="s">
        <v>2864</v>
      </c>
      <c r="I1743" s="256" t="s">
        <v>61</v>
      </c>
      <c r="J1743" s="255" t="s">
        <v>237</v>
      </c>
      <c r="K1743" s="255">
        <v>42829</v>
      </c>
      <c r="L1743" s="256">
        <v>64</v>
      </c>
      <c r="M1743" s="255" t="s">
        <v>111</v>
      </c>
      <c r="N1743" s="255" t="s">
        <v>42</v>
      </c>
      <c r="O1743" s="256">
        <v>42893</v>
      </c>
      <c r="P1743" s="255" t="s">
        <v>1878</v>
      </c>
      <c r="Q1743" s="255">
        <v>0</v>
      </c>
      <c r="R1743" s="256" t="s">
        <v>33</v>
      </c>
      <c r="S1743" s="255">
        <v>4675</v>
      </c>
      <c r="T1743" s="255" t="s">
        <v>238</v>
      </c>
      <c r="U1743" s="256">
        <v>222.03</v>
      </c>
      <c r="V1743" s="255" t="s">
        <v>238</v>
      </c>
      <c r="W1743" s="255">
        <v>4675.0441121353642</v>
      </c>
      <c r="X1743" s="256" t="s">
        <v>100</v>
      </c>
      <c r="Y1743" s="255" t="s">
        <v>114</v>
      </c>
      <c r="Z1743" s="255">
        <v>0.22</v>
      </c>
      <c r="AA1743" s="256">
        <v>1</v>
      </c>
      <c r="AB1743" s="255" t="s">
        <v>629</v>
      </c>
      <c r="AC1743" s="255" t="s">
        <v>412</v>
      </c>
      <c r="AD1743" s="256" t="s">
        <v>2758</v>
      </c>
      <c r="AE1743" s="255" t="s">
        <v>349</v>
      </c>
      <c r="AF1743" s="255"/>
      <c r="AG1743" s="256"/>
      <c r="AH1743" s="255"/>
      <c r="AI1743" s="255"/>
      <c r="AJ1743" s="256"/>
      <c r="AK1743" s="255" t="str">
        <f t="shared" si="81"/>
        <v>Non-GFS</v>
      </c>
      <c r="AL1743" s="255" t="str">
        <f t="shared" si="82"/>
        <v>Non- ICB</v>
      </c>
      <c r="AM1743" s="268" t="str">
        <f t="shared" si="83"/>
        <v>Non-GFS/Non- ICB</v>
      </c>
    </row>
    <row r="1744" spans="1:39" s="271" customFormat="1" x14ac:dyDescent="0.25">
      <c r="A1744" s="267" t="str">
        <f>IF(ISERROR(MATCH(H1744,PriorMonth!H:H,0)),"New","Unresolved")</f>
        <v>New</v>
      </c>
      <c r="B1744" s="255">
        <v>8520</v>
      </c>
      <c r="C1744" s="256" t="s">
        <v>842</v>
      </c>
      <c r="D1744" s="255" t="s">
        <v>19</v>
      </c>
      <c r="E1744" s="255">
        <v>3027</v>
      </c>
      <c r="F1744" s="256" t="s">
        <v>154</v>
      </c>
      <c r="G1744" s="255" t="s">
        <v>13</v>
      </c>
      <c r="H1744" s="255">
        <v>8520723000077</v>
      </c>
      <c r="I1744" s="256" t="s">
        <v>60</v>
      </c>
      <c r="J1744" s="255" t="s">
        <v>483</v>
      </c>
      <c r="K1744" s="255">
        <v>42887</v>
      </c>
      <c r="L1744" s="256">
        <v>6</v>
      </c>
      <c r="M1744" s="255" t="s">
        <v>111</v>
      </c>
      <c r="N1744" s="255" t="s">
        <v>42</v>
      </c>
      <c r="O1744" s="256">
        <v>42891</v>
      </c>
      <c r="P1744" s="255" t="s">
        <v>1878</v>
      </c>
      <c r="Q1744" s="255">
        <v>2</v>
      </c>
      <c r="R1744" s="256" t="s">
        <v>33</v>
      </c>
      <c r="S1744" s="255">
        <v>15527</v>
      </c>
      <c r="T1744" s="255" t="s">
        <v>197</v>
      </c>
      <c r="U1744" s="256">
        <v>214.66</v>
      </c>
      <c r="V1744" s="255" t="s">
        <v>197</v>
      </c>
      <c r="W1744" s="255">
        <v>15527.168566633874</v>
      </c>
      <c r="X1744" s="256" t="s">
        <v>100</v>
      </c>
      <c r="Y1744" s="255" t="s">
        <v>114</v>
      </c>
      <c r="Z1744" s="255">
        <v>0.21</v>
      </c>
      <c r="AA1744" s="256">
        <v>1</v>
      </c>
      <c r="AB1744" s="255" t="s">
        <v>630</v>
      </c>
      <c r="AC1744" s="255" t="s">
        <v>458</v>
      </c>
      <c r="AD1744" s="256" t="s">
        <v>2855</v>
      </c>
      <c r="AE1744" s="255" t="s">
        <v>350</v>
      </c>
      <c r="AF1744" s="255"/>
      <c r="AG1744" s="256"/>
      <c r="AH1744" s="255"/>
      <c r="AI1744" s="255"/>
      <c r="AJ1744" s="256"/>
      <c r="AK1744" s="255" t="str">
        <f t="shared" si="81"/>
        <v>GFS</v>
      </c>
      <c r="AL1744" s="255" t="str">
        <f t="shared" si="82"/>
        <v>Non- ICB</v>
      </c>
      <c r="AM1744" s="268" t="str">
        <f t="shared" si="83"/>
        <v>GFS/Non- ICB</v>
      </c>
    </row>
    <row r="1745" spans="1:39" s="271" customFormat="1" x14ac:dyDescent="0.25">
      <c r="A1745" s="267" t="str">
        <f>IF(ISERROR(MATCH(H1745,PriorMonth!H:H,0)),"New","Unresolved")</f>
        <v>New</v>
      </c>
      <c r="B1745" s="255">
        <v>8110</v>
      </c>
      <c r="C1745" s="256" t="s">
        <v>116</v>
      </c>
      <c r="D1745" s="255" t="s">
        <v>15</v>
      </c>
      <c r="E1745" s="255">
        <v>692</v>
      </c>
      <c r="F1745" s="256" t="s">
        <v>187</v>
      </c>
      <c r="G1745" s="255" t="s">
        <v>16</v>
      </c>
      <c r="H1745" s="255" t="s">
        <v>2862</v>
      </c>
      <c r="I1745" s="256" t="s">
        <v>61</v>
      </c>
      <c r="J1745" s="255" t="s">
        <v>237</v>
      </c>
      <c r="K1745" s="255">
        <v>42829</v>
      </c>
      <c r="L1745" s="256">
        <v>64</v>
      </c>
      <c r="M1745" s="255" t="s">
        <v>111</v>
      </c>
      <c r="N1745" s="255" t="s">
        <v>42</v>
      </c>
      <c r="O1745" s="256">
        <v>42893</v>
      </c>
      <c r="P1745" s="255" t="s">
        <v>1878</v>
      </c>
      <c r="Q1745" s="255">
        <v>0</v>
      </c>
      <c r="R1745" s="256" t="s">
        <v>33</v>
      </c>
      <c r="S1745" s="255">
        <v>4413</v>
      </c>
      <c r="T1745" s="255" t="s">
        <v>238</v>
      </c>
      <c r="U1745" s="256">
        <v>209.58</v>
      </c>
      <c r="V1745" s="255" t="s">
        <v>238</v>
      </c>
      <c r="W1745" s="255">
        <v>4412.898009374092</v>
      </c>
      <c r="X1745" s="256" t="s">
        <v>100</v>
      </c>
      <c r="Y1745" s="255" t="s">
        <v>114</v>
      </c>
      <c r="Z1745" s="255">
        <v>0.21</v>
      </c>
      <c r="AA1745" s="256">
        <v>1</v>
      </c>
      <c r="AB1745" s="255" t="s">
        <v>629</v>
      </c>
      <c r="AC1745" s="255" t="s">
        <v>412</v>
      </c>
      <c r="AD1745" s="256" t="s">
        <v>396</v>
      </c>
      <c r="AE1745" s="255" t="s">
        <v>349</v>
      </c>
      <c r="AF1745" s="255"/>
      <c r="AG1745" s="256"/>
      <c r="AH1745" s="255"/>
      <c r="AI1745" s="255"/>
      <c r="AJ1745" s="256"/>
      <c r="AK1745" s="255" t="str">
        <f t="shared" si="81"/>
        <v>Non-GFS</v>
      </c>
      <c r="AL1745" s="255" t="str">
        <f t="shared" si="82"/>
        <v>Non- ICB</v>
      </c>
      <c r="AM1745" s="268" t="str">
        <f t="shared" si="83"/>
        <v>Non-GFS/Non- ICB</v>
      </c>
    </row>
    <row r="1746" spans="1:39" s="271" customFormat="1" x14ac:dyDescent="0.25">
      <c r="A1746" s="267" t="str">
        <f>IF(ISERROR(MATCH(H1746,PriorMonth!H:H,0)),"New","Unresolved")</f>
        <v>New</v>
      </c>
      <c r="B1746" s="255">
        <v>8110</v>
      </c>
      <c r="C1746" s="256" t="s">
        <v>116</v>
      </c>
      <c r="D1746" s="255" t="s">
        <v>15</v>
      </c>
      <c r="E1746" s="255">
        <v>692</v>
      </c>
      <c r="F1746" s="256" t="s">
        <v>187</v>
      </c>
      <c r="G1746" s="255" t="s">
        <v>16</v>
      </c>
      <c r="H1746" s="255" t="s">
        <v>2863</v>
      </c>
      <c r="I1746" s="256" t="s">
        <v>61</v>
      </c>
      <c r="J1746" s="255" t="s">
        <v>237</v>
      </c>
      <c r="K1746" s="255">
        <v>42829</v>
      </c>
      <c r="L1746" s="256">
        <v>64</v>
      </c>
      <c r="M1746" s="255" t="s">
        <v>111</v>
      </c>
      <c r="N1746" s="255" t="s">
        <v>42</v>
      </c>
      <c r="O1746" s="256">
        <v>42893</v>
      </c>
      <c r="P1746" s="255" t="s">
        <v>1878</v>
      </c>
      <c r="Q1746" s="255">
        <v>0</v>
      </c>
      <c r="R1746" s="256" t="s">
        <v>33</v>
      </c>
      <c r="S1746" s="255">
        <v>4349</v>
      </c>
      <c r="T1746" s="255" t="s">
        <v>238</v>
      </c>
      <c r="U1746" s="256">
        <v>206.55</v>
      </c>
      <c r="V1746" s="255" t="s">
        <v>238</v>
      </c>
      <c r="W1746" s="255">
        <v>4349.098596412915</v>
      </c>
      <c r="X1746" s="256" t="s">
        <v>100</v>
      </c>
      <c r="Y1746" s="255" t="s">
        <v>114</v>
      </c>
      <c r="Z1746" s="255">
        <v>0.21</v>
      </c>
      <c r="AA1746" s="256">
        <v>1</v>
      </c>
      <c r="AB1746" s="255" t="s">
        <v>629</v>
      </c>
      <c r="AC1746" s="255" t="s">
        <v>412</v>
      </c>
      <c r="AD1746" s="256" t="s">
        <v>396</v>
      </c>
      <c r="AE1746" s="255" t="s">
        <v>349</v>
      </c>
      <c r="AF1746" s="255"/>
      <c r="AG1746" s="256"/>
      <c r="AH1746" s="255"/>
      <c r="AI1746" s="255"/>
      <c r="AJ1746" s="256"/>
      <c r="AK1746" s="255" t="str">
        <f t="shared" si="81"/>
        <v>Non-GFS</v>
      </c>
      <c r="AL1746" s="255" t="str">
        <f t="shared" si="82"/>
        <v>Non- ICB</v>
      </c>
      <c r="AM1746" s="268" t="str">
        <f t="shared" si="83"/>
        <v>Non-GFS/Non- ICB</v>
      </c>
    </row>
    <row r="1747" spans="1:39" s="271" customFormat="1" x14ac:dyDescent="0.25">
      <c r="A1747" s="267" t="str">
        <f>IF(ISERROR(MATCH(H1747,PriorMonth!H:H,0)),"New","Unresolved")</f>
        <v>New</v>
      </c>
      <c r="B1747" s="255">
        <v>95</v>
      </c>
      <c r="C1747" s="256" t="s">
        <v>153</v>
      </c>
      <c r="D1747" s="255" t="s">
        <v>17</v>
      </c>
      <c r="E1747" s="255">
        <v>1350</v>
      </c>
      <c r="F1747" s="256" t="s">
        <v>124</v>
      </c>
      <c r="G1747" s="255" t="s">
        <v>21</v>
      </c>
      <c r="H1747" s="255">
        <v>950110011395</v>
      </c>
      <c r="I1747" s="256" t="s">
        <v>58</v>
      </c>
      <c r="J1747" s="255" t="s">
        <v>195</v>
      </c>
      <c r="K1747" s="255">
        <v>42821</v>
      </c>
      <c r="L1747" s="256">
        <v>72</v>
      </c>
      <c r="M1747" s="255" t="s">
        <v>127</v>
      </c>
      <c r="N1747" s="255" t="s">
        <v>128</v>
      </c>
      <c r="O1747" s="256">
        <v>42892</v>
      </c>
      <c r="P1747" s="255" t="s">
        <v>1878</v>
      </c>
      <c r="Q1747" s="255">
        <v>1</v>
      </c>
      <c r="R1747" s="256" t="s">
        <v>33</v>
      </c>
      <c r="S1747" s="255">
        <v>201</v>
      </c>
      <c r="T1747" s="255" t="s">
        <v>100</v>
      </c>
      <c r="U1747" s="256">
        <v>201</v>
      </c>
      <c r="V1747" s="255" t="s">
        <v>100</v>
      </c>
      <c r="W1747" s="255">
        <v>201</v>
      </c>
      <c r="X1747" s="256" t="s">
        <v>100</v>
      </c>
      <c r="Y1747" s="255" t="s">
        <v>114</v>
      </c>
      <c r="Z1747" s="255">
        <v>0.2</v>
      </c>
      <c r="AA1747" s="256">
        <v>1</v>
      </c>
      <c r="AB1747" s="255" t="s">
        <v>631</v>
      </c>
      <c r="AC1747" s="255" t="s">
        <v>436</v>
      </c>
      <c r="AD1747" s="256" t="s">
        <v>365</v>
      </c>
      <c r="AE1747" s="255" t="s">
        <v>349</v>
      </c>
      <c r="AF1747" s="255"/>
      <c r="AG1747" s="256"/>
      <c r="AH1747" s="255"/>
      <c r="AI1747" s="255"/>
      <c r="AJ1747" s="256"/>
      <c r="AK1747" s="255" t="str">
        <f t="shared" si="81"/>
        <v>GFS</v>
      </c>
      <c r="AL1747" s="255" t="str">
        <f t="shared" si="82"/>
        <v>Non- ICB</v>
      </c>
      <c r="AM1747" s="268" t="str">
        <f t="shared" si="83"/>
        <v>GFS/Non- ICB</v>
      </c>
    </row>
    <row r="1748" spans="1:39" s="271" customFormat="1" x14ac:dyDescent="0.25">
      <c r="A1748" s="267" t="str">
        <f>IF(ISERROR(MATCH(H1748,PriorMonth!H:H,0)),"New","Unresolved")</f>
        <v>Unresolved</v>
      </c>
      <c r="B1748" s="255">
        <v>8520</v>
      </c>
      <c r="C1748" s="256" t="s">
        <v>842</v>
      </c>
      <c r="D1748" s="255" t="s">
        <v>19</v>
      </c>
      <c r="E1748" s="255">
        <v>199</v>
      </c>
      <c r="F1748" s="256" t="s">
        <v>137</v>
      </c>
      <c r="G1748" s="255" t="s">
        <v>22</v>
      </c>
      <c r="H1748" s="255">
        <v>85200710013282</v>
      </c>
      <c r="I1748" s="256" t="s">
        <v>277</v>
      </c>
      <c r="J1748" s="255" t="s">
        <v>562</v>
      </c>
      <c r="K1748" s="255">
        <v>42704</v>
      </c>
      <c r="L1748" s="256">
        <v>189</v>
      </c>
      <c r="M1748" s="255" t="s">
        <v>111</v>
      </c>
      <c r="N1748" s="255" t="s">
        <v>42</v>
      </c>
      <c r="O1748" s="256">
        <v>42776</v>
      </c>
      <c r="P1748" s="255" t="s">
        <v>838</v>
      </c>
      <c r="Q1748" s="255">
        <v>117</v>
      </c>
      <c r="R1748" s="256" t="s">
        <v>36</v>
      </c>
      <c r="S1748" s="255">
        <v>14800</v>
      </c>
      <c r="T1748" s="255" t="s">
        <v>197</v>
      </c>
      <c r="U1748" s="256">
        <v>204.61</v>
      </c>
      <c r="V1748" s="255" t="s">
        <v>197</v>
      </c>
      <c r="W1748" s="255">
        <v>14800.214107979864</v>
      </c>
      <c r="X1748" s="256" t="s">
        <v>100</v>
      </c>
      <c r="Y1748" s="255" t="s">
        <v>114</v>
      </c>
      <c r="Z1748" s="255">
        <v>0.2</v>
      </c>
      <c r="AA1748" s="256">
        <v>1</v>
      </c>
      <c r="AB1748" s="255" t="s">
        <v>630</v>
      </c>
      <c r="AC1748" s="255" t="s">
        <v>484</v>
      </c>
      <c r="AD1748" s="256" t="s">
        <v>396</v>
      </c>
      <c r="AE1748" s="255" t="s">
        <v>350</v>
      </c>
      <c r="AF1748" s="255"/>
      <c r="AG1748" s="256"/>
      <c r="AH1748" s="255"/>
      <c r="AI1748" s="255"/>
      <c r="AJ1748" s="256"/>
      <c r="AK1748" s="255" t="str">
        <f t="shared" si="81"/>
        <v>GFS</v>
      </c>
      <c r="AL1748" s="255" t="str">
        <f t="shared" si="82"/>
        <v>Non- ICB</v>
      </c>
      <c r="AM1748" s="268" t="str">
        <f t="shared" si="83"/>
        <v>GFS/Non- ICB</v>
      </c>
    </row>
    <row r="1749" spans="1:39" s="271" customFormat="1" x14ac:dyDescent="0.25">
      <c r="A1749" s="267" t="str">
        <f>IF(ISERROR(MATCH(H1749,PriorMonth!H:H,0)),"New","Unresolved")</f>
        <v>Unresolved</v>
      </c>
      <c r="B1749" s="255">
        <v>8520</v>
      </c>
      <c r="C1749" s="256" t="s">
        <v>842</v>
      </c>
      <c r="D1749" s="255" t="s">
        <v>19</v>
      </c>
      <c r="E1749" s="255">
        <v>8110</v>
      </c>
      <c r="F1749" s="256" t="s">
        <v>116</v>
      </c>
      <c r="G1749" s="255" t="s">
        <v>15</v>
      </c>
      <c r="H1749" s="255">
        <v>85200330013844</v>
      </c>
      <c r="I1749" s="256" t="s">
        <v>60</v>
      </c>
      <c r="J1749" s="255" t="s">
        <v>483</v>
      </c>
      <c r="K1749" s="255">
        <v>42704</v>
      </c>
      <c r="L1749" s="256">
        <v>189</v>
      </c>
      <c r="M1749" s="255" t="s">
        <v>118</v>
      </c>
      <c r="N1749" s="255" t="s">
        <v>41</v>
      </c>
      <c r="O1749" s="256">
        <v>42709</v>
      </c>
      <c r="P1749" s="255" t="s">
        <v>651</v>
      </c>
      <c r="Q1749" s="255">
        <v>184</v>
      </c>
      <c r="R1749" s="256" t="s">
        <v>37</v>
      </c>
      <c r="S1749" s="255">
        <v>14817</v>
      </c>
      <c r="T1749" s="255" t="s">
        <v>197</v>
      </c>
      <c r="U1749" s="256">
        <v>204.84</v>
      </c>
      <c r="V1749" s="255" t="s">
        <v>197</v>
      </c>
      <c r="W1749" s="255">
        <v>14816.850876685377</v>
      </c>
      <c r="X1749" s="256" t="s">
        <v>100</v>
      </c>
      <c r="Y1749" s="255" t="s">
        <v>114</v>
      </c>
      <c r="Z1749" s="255">
        <v>0.2</v>
      </c>
      <c r="AA1749" s="256">
        <v>1</v>
      </c>
      <c r="AB1749" s="255" t="s">
        <v>630</v>
      </c>
      <c r="AC1749" s="255" t="s">
        <v>447</v>
      </c>
      <c r="AD1749" s="256" t="s">
        <v>761</v>
      </c>
      <c r="AE1749" s="255" t="s">
        <v>350</v>
      </c>
      <c r="AF1749" s="255"/>
      <c r="AG1749" s="256"/>
      <c r="AH1749" s="255"/>
      <c r="AI1749" s="255"/>
      <c r="AJ1749" s="256"/>
      <c r="AK1749" s="255" t="str">
        <f t="shared" si="81"/>
        <v>GFS</v>
      </c>
      <c r="AL1749" s="255" t="str">
        <f t="shared" si="82"/>
        <v>Non- ICB</v>
      </c>
      <c r="AM1749" s="268" t="str">
        <f t="shared" si="83"/>
        <v>GFS/Non- ICB</v>
      </c>
    </row>
    <row r="1750" spans="1:39" s="271" customFormat="1" x14ac:dyDescent="0.25">
      <c r="A1750" s="267" t="str">
        <f>IF(ISERROR(MATCH(H1750,PriorMonth!H:H,0)),"New","Unresolved")</f>
        <v>Unresolved</v>
      </c>
      <c r="B1750" s="255">
        <v>8520</v>
      </c>
      <c r="C1750" s="256" t="s">
        <v>842</v>
      </c>
      <c r="D1750" s="255" t="s">
        <v>19</v>
      </c>
      <c r="E1750" s="255">
        <v>95</v>
      </c>
      <c r="F1750" s="256" t="s">
        <v>153</v>
      </c>
      <c r="G1750" s="255" t="s">
        <v>17</v>
      </c>
      <c r="H1750" s="255">
        <v>85200710011562</v>
      </c>
      <c r="I1750" s="256" t="s">
        <v>277</v>
      </c>
      <c r="J1750" s="255" t="s">
        <v>222</v>
      </c>
      <c r="K1750" s="255">
        <v>42461</v>
      </c>
      <c r="L1750" s="256">
        <v>432</v>
      </c>
      <c r="M1750" s="255" t="s">
        <v>111</v>
      </c>
      <c r="N1750" s="255" t="s">
        <v>42</v>
      </c>
      <c r="O1750" s="256">
        <v>42524</v>
      </c>
      <c r="P1750" s="255" t="s">
        <v>268</v>
      </c>
      <c r="Q1750" s="255">
        <v>369</v>
      </c>
      <c r="R1750" s="256" t="s">
        <v>40</v>
      </c>
      <c r="S1750" s="255">
        <v>14673</v>
      </c>
      <c r="T1750" s="255" t="s">
        <v>197</v>
      </c>
      <c r="U1750" s="256">
        <v>202.85</v>
      </c>
      <c r="V1750" s="255" t="s">
        <v>197</v>
      </c>
      <c r="W1750" s="255">
        <v>14672.906660494184</v>
      </c>
      <c r="X1750" s="256" t="s">
        <v>100</v>
      </c>
      <c r="Y1750" s="255" t="s">
        <v>114</v>
      </c>
      <c r="Z1750" s="255">
        <v>0.2</v>
      </c>
      <c r="AA1750" s="256">
        <v>1</v>
      </c>
      <c r="AB1750" s="255" t="s">
        <v>630</v>
      </c>
      <c r="AC1750" s="255" t="s">
        <v>422</v>
      </c>
      <c r="AD1750" s="256" t="s">
        <v>384</v>
      </c>
      <c r="AE1750" s="255" t="s">
        <v>350</v>
      </c>
      <c r="AF1750" s="255"/>
      <c r="AG1750" s="256"/>
      <c r="AH1750" s="255"/>
      <c r="AI1750" s="255"/>
      <c r="AJ1750" s="256"/>
      <c r="AK1750" s="255" t="str">
        <f t="shared" si="81"/>
        <v>GFS</v>
      </c>
      <c r="AL1750" s="255" t="str">
        <f t="shared" si="82"/>
        <v>Non- ICB</v>
      </c>
      <c r="AM1750" s="268" t="str">
        <f t="shared" si="83"/>
        <v>GFS/Non- ICB</v>
      </c>
    </row>
    <row r="1751" spans="1:39" s="271" customFormat="1" x14ac:dyDescent="0.25">
      <c r="A1751" s="267" t="str">
        <f>IF(ISERROR(MATCH(H1751,PriorMonth!H:H,0)),"New","Unresolved")</f>
        <v>New</v>
      </c>
      <c r="B1751" s="255">
        <v>8520</v>
      </c>
      <c r="C1751" s="256" t="s">
        <v>842</v>
      </c>
      <c r="D1751" s="255" t="s">
        <v>19</v>
      </c>
      <c r="E1751" s="255">
        <v>1750</v>
      </c>
      <c r="F1751" s="256" t="s">
        <v>159</v>
      </c>
      <c r="G1751" s="255" t="s">
        <v>18</v>
      </c>
      <c r="H1751" s="255">
        <v>85202620000897</v>
      </c>
      <c r="I1751" s="256" t="s">
        <v>538</v>
      </c>
      <c r="J1751" s="255" t="s">
        <v>2047</v>
      </c>
      <c r="K1751" s="255">
        <v>42858</v>
      </c>
      <c r="L1751" s="256">
        <v>35</v>
      </c>
      <c r="M1751" s="255" t="s">
        <v>111</v>
      </c>
      <c r="N1751" s="255" t="s">
        <v>42</v>
      </c>
      <c r="O1751" s="256">
        <v>42893</v>
      </c>
      <c r="P1751" s="255" t="s">
        <v>1878</v>
      </c>
      <c r="Q1751" s="255">
        <v>0</v>
      </c>
      <c r="R1751" s="256" t="s">
        <v>33</v>
      </c>
      <c r="S1751" s="255">
        <v>14599.98</v>
      </c>
      <c r="T1751" s="255" t="s">
        <v>197</v>
      </c>
      <c r="U1751" s="256">
        <v>201.84</v>
      </c>
      <c r="V1751" s="255" t="s">
        <v>197</v>
      </c>
      <c r="W1751" s="255">
        <v>14599.84954574388</v>
      </c>
      <c r="X1751" s="256" t="s">
        <v>100</v>
      </c>
      <c r="Y1751" s="255" t="s">
        <v>114</v>
      </c>
      <c r="Z1751" s="255">
        <v>0.2</v>
      </c>
      <c r="AA1751" s="256">
        <v>1</v>
      </c>
      <c r="AB1751" s="255" t="s">
        <v>630</v>
      </c>
      <c r="AC1751" s="255" t="s">
        <v>2042</v>
      </c>
      <c r="AD1751" s="256" t="s">
        <v>2043</v>
      </c>
      <c r="AE1751" s="255" t="s">
        <v>350</v>
      </c>
      <c r="AF1751" s="255"/>
      <c r="AG1751" s="256"/>
      <c r="AH1751" s="255"/>
      <c r="AI1751" s="255"/>
      <c r="AJ1751" s="256"/>
      <c r="AK1751" s="255" t="str">
        <f t="shared" si="81"/>
        <v>GFS</v>
      </c>
      <c r="AL1751" s="255" t="str">
        <f t="shared" si="82"/>
        <v>ICB</v>
      </c>
      <c r="AM1751" s="268" t="str">
        <f t="shared" si="83"/>
        <v>GFS/ICB</v>
      </c>
    </row>
    <row r="1752" spans="1:39" s="271" customFormat="1" x14ac:dyDescent="0.25">
      <c r="A1752" s="267" t="str">
        <f>IF(ISERROR(MATCH(H1752,PriorMonth!H:H,0)),"New","Unresolved")</f>
        <v>New</v>
      </c>
      <c r="B1752" s="255">
        <v>413</v>
      </c>
      <c r="C1752" s="256" t="s">
        <v>136</v>
      </c>
      <c r="D1752" s="255" t="s">
        <v>13</v>
      </c>
      <c r="E1752" s="255">
        <v>283</v>
      </c>
      <c r="F1752" s="256" t="s">
        <v>109</v>
      </c>
      <c r="G1752" s="255" t="s">
        <v>14</v>
      </c>
      <c r="H1752" s="255">
        <v>4130130017354</v>
      </c>
      <c r="I1752" s="256" t="s">
        <v>60</v>
      </c>
      <c r="J1752" s="255" t="s">
        <v>292</v>
      </c>
      <c r="K1752" s="255">
        <v>42825</v>
      </c>
      <c r="L1752" s="256">
        <v>68</v>
      </c>
      <c r="M1752" s="255" t="s">
        <v>111</v>
      </c>
      <c r="N1752" s="255" t="s">
        <v>42</v>
      </c>
      <c r="O1752" s="256">
        <v>42891</v>
      </c>
      <c r="P1752" s="255" t="s">
        <v>1878</v>
      </c>
      <c r="Q1752" s="255">
        <v>2</v>
      </c>
      <c r="R1752" s="256" t="s">
        <v>33</v>
      </c>
      <c r="S1752" s="255">
        <v>192.62</v>
      </c>
      <c r="T1752" s="255" t="s">
        <v>100</v>
      </c>
      <c r="U1752" s="256">
        <v>192.62</v>
      </c>
      <c r="V1752" s="255" t="s">
        <v>100</v>
      </c>
      <c r="W1752" s="255">
        <v>192.62</v>
      </c>
      <c r="X1752" s="256" t="s">
        <v>100</v>
      </c>
      <c r="Y1752" s="255" t="s">
        <v>114</v>
      </c>
      <c r="Z1752" s="255">
        <v>0.19</v>
      </c>
      <c r="AA1752" s="256">
        <v>1</v>
      </c>
      <c r="AB1752" s="255" t="s">
        <v>631</v>
      </c>
      <c r="AC1752" s="255" t="s">
        <v>426</v>
      </c>
      <c r="AD1752" s="256" t="s">
        <v>2679</v>
      </c>
      <c r="AE1752" s="255" t="s">
        <v>349</v>
      </c>
      <c r="AF1752" s="255"/>
      <c r="AG1752" s="256"/>
      <c r="AH1752" s="255"/>
      <c r="AI1752" s="255"/>
      <c r="AJ1752" s="256"/>
      <c r="AK1752" s="255" t="str">
        <f t="shared" si="81"/>
        <v>GFS</v>
      </c>
      <c r="AL1752" s="255" t="str">
        <f t="shared" si="82"/>
        <v>Non- ICB</v>
      </c>
      <c r="AM1752" s="268" t="str">
        <f t="shared" si="83"/>
        <v>GFS/Non- ICB</v>
      </c>
    </row>
    <row r="1753" spans="1:39" s="271" customFormat="1" x14ac:dyDescent="0.25">
      <c r="A1753" s="267" t="str">
        <f>IF(ISERROR(MATCH(H1753,PriorMonth!H:H,0)),"New","Unresolved")</f>
        <v>New</v>
      </c>
      <c r="B1753" s="255">
        <v>413</v>
      </c>
      <c r="C1753" s="256" t="s">
        <v>136</v>
      </c>
      <c r="D1753" s="255" t="s">
        <v>13</v>
      </c>
      <c r="E1753" s="255">
        <v>420</v>
      </c>
      <c r="F1753" s="256" t="s">
        <v>148</v>
      </c>
      <c r="G1753" s="255" t="s">
        <v>13</v>
      </c>
      <c r="H1753" s="255">
        <v>4130130017330</v>
      </c>
      <c r="I1753" s="256" t="s">
        <v>60</v>
      </c>
      <c r="J1753" s="255" t="s">
        <v>292</v>
      </c>
      <c r="K1753" s="255">
        <v>42825</v>
      </c>
      <c r="L1753" s="256">
        <v>68</v>
      </c>
      <c r="M1753" s="255" t="s">
        <v>127</v>
      </c>
      <c r="N1753" s="255" t="s">
        <v>128</v>
      </c>
      <c r="O1753" s="256">
        <v>42891</v>
      </c>
      <c r="P1753" s="255" t="s">
        <v>1878</v>
      </c>
      <c r="Q1753" s="255">
        <v>2</v>
      </c>
      <c r="R1753" s="256" t="s">
        <v>33</v>
      </c>
      <c r="S1753" s="255">
        <v>190.23</v>
      </c>
      <c r="T1753" s="255" t="s">
        <v>100</v>
      </c>
      <c r="U1753" s="256">
        <v>190.23</v>
      </c>
      <c r="V1753" s="255" t="s">
        <v>100</v>
      </c>
      <c r="W1753" s="255">
        <v>190.23</v>
      </c>
      <c r="X1753" s="256" t="s">
        <v>100</v>
      </c>
      <c r="Y1753" s="255" t="s">
        <v>107</v>
      </c>
      <c r="Z1753" s="255">
        <v>0.19</v>
      </c>
      <c r="AA1753" s="256">
        <v>1</v>
      </c>
      <c r="AB1753" s="255" t="s">
        <v>631</v>
      </c>
      <c r="AC1753" s="255" t="s">
        <v>444</v>
      </c>
      <c r="AD1753" s="256" t="s">
        <v>352</v>
      </c>
      <c r="AE1753" s="255" t="s">
        <v>349</v>
      </c>
      <c r="AF1753" s="255"/>
      <c r="AG1753" s="256"/>
      <c r="AH1753" s="255"/>
      <c r="AI1753" s="255"/>
      <c r="AJ1753" s="256"/>
      <c r="AK1753" s="255" t="str">
        <f t="shared" si="81"/>
        <v>GFS</v>
      </c>
      <c r="AL1753" s="255" t="str">
        <f t="shared" si="82"/>
        <v>Non- ICB</v>
      </c>
      <c r="AM1753" s="268" t="str">
        <f t="shared" si="83"/>
        <v>GFS/Non- ICB</v>
      </c>
    </row>
    <row r="1754" spans="1:39" s="271" customFormat="1" x14ac:dyDescent="0.25">
      <c r="A1754" s="267" t="str">
        <f>IF(ISERROR(MATCH(H1754,PriorMonth!H:H,0)),"New","Unresolved")</f>
        <v>Unresolved</v>
      </c>
      <c r="B1754" s="255">
        <v>8520</v>
      </c>
      <c r="C1754" s="256" t="s">
        <v>842</v>
      </c>
      <c r="D1754" s="255" t="s">
        <v>19</v>
      </c>
      <c r="E1754" s="255">
        <v>3071</v>
      </c>
      <c r="F1754" s="256" t="s">
        <v>139</v>
      </c>
      <c r="G1754" s="255" t="s">
        <v>21</v>
      </c>
      <c r="H1754" s="255" t="s">
        <v>981</v>
      </c>
      <c r="I1754" s="256" t="s">
        <v>59</v>
      </c>
      <c r="J1754" s="255" t="s">
        <v>271</v>
      </c>
      <c r="K1754" s="255">
        <v>42769</v>
      </c>
      <c r="L1754" s="256">
        <v>124</v>
      </c>
      <c r="M1754" s="255" t="s">
        <v>111</v>
      </c>
      <c r="N1754" s="255" t="s">
        <v>42</v>
      </c>
      <c r="O1754" s="256">
        <v>42775</v>
      </c>
      <c r="P1754" s="255" t="s">
        <v>838</v>
      </c>
      <c r="Q1754" s="255">
        <v>118</v>
      </c>
      <c r="R1754" s="256" t="s">
        <v>36</v>
      </c>
      <c r="S1754" s="255">
        <v>12896</v>
      </c>
      <c r="T1754" s="255" t="s">
        <v>197</v>
      </c>
      <c r="U1754" s="256">
        <v>178.28</v>
      </c>
      <c r="V1754" s="255" t="s">
        <v>197</v>
      </c>
      <c r="W1754" s="255">
        <v>12895.665760083328</v>
      </c>
      <c r="X1754" s="256" t="s">
        <v>100</v>
      </c>
      <c r="Y1754" s="255" t="s">
        <v>114</v>
      </c>
      <c r="Z1754" s="255">
        <v>0.18</v>
      </c>
      <c r="AA1754" s="256">
        <v>1</v>
      </c>
      <c r="AB1754" s="255" t="s">
        <v>630</v>
      </c>
      <c r="AC1754" s="255" t="s">
        <v>497</v>
      </c>
      <c r="AD1754" s="256" t="s">
        <v>982</v>
      </c>
      <c r="AE1754" s="255" t="s">
        <v>350</v>
      </c>
      <c r="AF1754" s="255"/>
      <c r="AG1754" s="256"/>
      <c r="AH1754" s="255"/>
      <c r="AI1754" s="255"/>
      <c r="AJ1754" s="256"/>
      <c r="AK1754" s="255" t="str">
        <f t="shared" si="81"/>
        <v>Non-GFS</v>
      </c>
      <c r="AL1754" s="255" t="str">
        <f t="shared" si="82"/>
        <v>Non- ICB</v>
      </c>
      <c r="AM1754" s="268" t="str">
        <f t="shared" si="83"/>
        <v>Non-GFS/Non- ICB</v>
      </c>
    </row>
    <row r="1755" spans="1:39" s="271" customFormat="1" x14ac:dyDescent="0.25">
      <c r="A1755" s="267" t="str">
        <f>IF(ISERROR(MATCH(H1755,PriorMonth!H:H,0)),"New","Unresolved")</f>
        <v>New</v>
      </c>
      <c r="B1755" s="255">
        <v>8520</v>
      </c>
      <c r="C1755" s="256" t="s">
        <v>842</v>
      </c>
      <c r="D1755" s="255" t="s">
        <v>19</v>
      </c>
      <c r="E1755" s="255">
        <v>3011</v>
      </c>
      <c r="F1755" s="256" t="s">
        <v>164</v>
      </c>
      <c r="G1755" s="255" t="s">
        <v>22</v>
      </c>
      <c r="H1755" s="255">
        <v>85202510000972</v>
      </c>
      <c r="I1755" s="256" t="s">
        <v>592</v>
      </c>
      <c r="J1755" s="255" t="s">
        <v>230</v>
      </c>
      <c r="K1755" s="255">
        <v>42857</v>
      </c>
      <c r="L1755" s="256">
        <v>36</v>
      </c>
      <c r="M1755" s="255" t="s">
        <v>127</v>
      </c>
      <c r="N1755" s="255" t="s">
        <v>128</v>
      </c>
      <c r="O1755" s="256">
        <v>42892</v>
      </c>
      <c r="P1755" s="255" t="s">
        <v>1878</v>
      </c>
      <c r="Q1755" s="255">
        <v>1</v>
      </c>
      <c r="R1755" s="256" t="s">
        <v>33</v>
      </c>
      <c r="S1755" s="255">
        <v>12843</v>
      </c>
      <c r="T1755" s="255" t="s">
        <v>197</v>
      </c>
      <c r="U1755" s="256">
        <v>177.55</v>
      </c>
      <c r="V1755" s="255" t="s">
        <v>197</v>
      </c>
      <c r="W1755" s="255">
        <v>12842.862102887566</v>
      </c>
      <c r="X1755" s="256" t="s">
        <v>100</v>
      </c>
      <c r="Y1755" s="255" t="s">
        <v>114</v>
      </c>
      <c r="Z1755" s="255">
        <v>0.18</v>
      </c>
      <c r="AA1755" s="256">
        <v>1</v>
      </c>
      <c r="AB1755" s="255" t="s">
        <v>630</v>
      </c>
      <c r="AC1755" s="255" t="s">
        <v>635</v>
      </c>
      <c r="AD1755" s="256" t="s">
        <v>2831</v>
      </c>
      <c r="AE1755" s="255" t="s">
        <v>350</v>
      </c>
      <c r="AF1755" s="255"/>
      <c r="AG1755" s="256"/>
      <c r="AH1755" s="255"/>
      <c r="AI1755" s="255"/>
      <c r="AJ1755" s="256"/>
      <c r="AK1755" s="255" t="str">
        <f t="shared" si="81"/>
        <v>GFS</v>
      </c>
      <c r="AL1755" s="255" t="str">
        <f t="shared" si="82"/>
        <v>Non- ICB</v>
      </c>
      <c r="AM1755" s="268" t="str">
        <f t="shared" si="83"/>
        <v>GFS/Non- ICB</v>
      </c>
    </row>
    <row r="1756" spans="1:39" s="271" customFormat="1" x14ac:dyDescent="0.25">
      <c r="A1756" s="267" t="str">
        <f>IF(ISERROR(MATCH(H1756,PriorMonth!H:H,0)),"New","Unresolved")</f>
        <v>New</v>
      </c>
      <c r="B1756" s="255">
        <v>95</v>
      </c>
      <c r="C1756" s="256" t="s">
        <v>153</v>
      </c>
      <c r="D1756" s="255" t="s">
        <v>17</v>
      </c>
      <c r="E1756" s="255">
        <v>260</v>
      </c>
      <c r="F1756" s="256" t="s">
        <v>113</v>
      </c>
      <c r="G1756" s="255" t="s">
        <v>23</v>
      </c>
      <c r="H1756" s="255">
        <v>950110011723</v>
      </c>
      <c r="I1756" s="256" t="s">
        <v>58</v>
      </c>
      <c r="J1756" s="255" t="s">
        <v>195</v>
      </c>
      <c r="K1756" s="255">
        <v>42825</v>
      </c>
      <c r="L1756" s="256">
        <v>68</v>
      </c>
      <c r="M1756" s="255" t="s">
        <v>111</v>
      </c>
      <c r="N1756" s="255" t="s">
        <v>42</v>
      </c>
      <c r="O1756" s="256">
        <v>42892</v>
      </c>
      <c r="P1756" s="255" t="s">
        <v>1878</v>
      </c>
      <c r="Q1756" s="255">
        <v>1</v>
      </c>
      <c r="R1756" s="256" t="s">
        <v>33</v>
      </c>
      <c r="S1756" s="255">
        <v>166.86</v>
      </c>
      <c r="T1756" s="255" t="s">
        <v>100</v>
      </c>
      <c r="U1756" s="256">
        <v>166.86</v>
      </c>
      <c r="V1756" s="255" t="s">
        <v>100</v>
      </c>
      <c r="W1756" s="255">
        <v>166.86</v>
      </c>
      <c r="X1756" s="256" t="s">
        <v>100</v>
      </c>
      <c r="Y1756" s="255" t="s">
        <v>114</v>
      </c>
      <c r="Z1756" s="255">
        <v>0.17</v>
      </c>
      <c r="AA1756" s="256">
        <v>1</v>
      </c>
      <c r="AB1756" s="255" t="s">
        <v>631</v>
      </c>
      <c r="AC1756" s="255" t="s">
        <v>442</v>
      </c>
      <c r="AD1756" s="256" t="s">
        <v>2701</v>
      </c>
      <c r="AE1756" s="255" t="s">
        <v>349</v>
      </c>
      <c r="AF1756" s="255"/>
      <c r="AG1756" s="256"/>
      <c r="AH1756" s="255"/>
      <c r="AI1756" s="255"/>
      <c r="AJ1756" s="256"/>
      <c r="AK1756" s="255" t="str">
        <f t="shared" si="81"/>
        <v>GFS</v>
      </c>
      <c r="AL1756" s="255" t="str">
        <f t="shared" si="82"/>
        <v>Non- ICB</v>
      </c>
      <c r="AM1756" s="268" t="str">
        <f t="shared" si="83"/>
        <v>GFS/Non- ICB</v>
      </c>
    </row>
    <row r="1757" spans="1:39" s="271" customFormat="1" x14ac:dyDescent="0.25">
      <c r="A1757" s="267" t="str">
        <f>IF(ISERROR(MATCH(H1757,PriorMonth!H:H,0)),"New","Unresolved")</f>
        <v>Unresolved</v>
      </c>
      <c r="B1757" s="255">
        <v>8520</v>
      </c>
      <c r="C1757" s="256" t="s">
        <v>842</v>
      </c>
      <c r="D1757" s="255" t="s">
        <v>19</v>
      </c>
      <c r="E1757" s="255">
        <v>283</v>
      </c>
      <c r="F1757" s="256" t="s">
        <v>109</v>
      </c>
      <c r="G1757" s="255" t="s">
        <v>14</v>
      </c>
      <c r="H1757" s="255">
        <v>85200310085775</v>
      </c>
      <c r="I1757" s="256" t="s">
        <v>55</v>
      </c>
      <c r="J1757" s="255" t="s">
        <v>322</v>
      </c>
      <c r="K1757" s="255">
        <v>42704</v>
      </c>
      <c r="L1757" s="256">
        <v>189</v>
      </c>
      <c r="M1757" s="255" t="s">
        <v>111</v>
      </c>
      <c r="N1757" s="255" t="s">
        <v>42</v>
      </c>
      <c r="O1757" s="256">
        <v>42775</v>
      </c>
      <c r="P1757" s="255" t="s">
        <v>838</v>
      </c>
      <c r="Q1757" s="255">
        <v>118</v>
      </c>
      <c r="R1757" s="256" t="s">
        <v>36</v>
      </c>
      <c r="S1757" s="255">
        <v>12528</v>
      </c>
      <c r="T1757" s="255" t="s">
        <v>197</v>
      </c>
      <c r="U1757" s="256">
        <v>173.2</v>
      </c>
      <c r="V1757" s="255" t="s">
        <v>197</v>
      </c>
      <c r="W1757" s="255">
        <v>12528.210173022393</v>
      </c>
      <c r="X1757" s="256" t="s">
        <v>100</v>
      </c>
      <c r="Y1757" s="255" t="s">
        <v>114</v>
      </c>
      <c r="Z1757" s="255">
        <v>0.17</v>
      </c>
      <c r="AA1757" s="256">
        <v>1</v>
      </c>
      <c r="AB1757" s="255" t="s">
        <v>630</v>
      </c>
      <c r="AC1757" s="255" t="s">
        <v>426</v>
      </c>
      <c r="AD1757" s="256" t="s">
        <v>910</v>
      </c>
      <c r="AE1757" s="255" t="s">
        <v>350</v>
      </c>
      <c r="AF1757" s="255"/>
      <c r="AG1757" s="256"/>
      <c r="AH1757" s="255"/>
      <c r="AI1757" s="255"/>
      <c r="AJ1757" s="256"/>
      <c r="AK1757" s="255" t="str">
        <f t="shared" si="81"/>
        <v>GFS</v>
      </c>
      <c r="AL1757" s="255" t="str">
        <f t="shared" si="82"/>
        <v>Non- ICB</v>
      </c>
      <c r="AM1757" s="268" t="str">
        <f t="shared" si="83"/>
        <v>GFS/Non- ICB</v>
      </c>
    </row>
    <row r="1758" spans="1:39" s="271" customFormat="1" x14ac:dyDescent="0.25">
      <c r="A1758" s="267" t="str">
        <f>IF(ISERROR(MATCH(H1758,PriorMonth!H:H,0)),"New","Unresolved")</f>
        <v>New</v>
      </c>
      <c r="B1758" s="255">
        <v>413</v>
      </c>
      <c r="C1758" s="256" t="s">
        <v>136</v>
      </c>
      <c r="D1758" s="255" t="s">
        <v>13</v>
      </c>
      <c r="E1758" s="255">
        <v>260</v>
      </c>
      <c r="F1758" s="256" t="s">
        <v>113</v>
      </c>
      <c r="G1758" s="255" t="s">
        <v>23</v>
      </c>
      <c r="H1758" s="255">
        <v>4130130017329</v>
      </c>
      <c r="I1758" s="256" t="s">
        <v>60</v>
      </c>
      <c r="J1758" s="255" t="s">
        <v>292</v>
      </c>
      <c r="K1758" s="255">
        <v>42825</v>
      </c>
      <c r="L1758" s="256">
        <v>68</v>
      </c>
      <c r="M1758" s="255" t="s">
        <v>118</v>
      </c>
      <c r="N1758" s="255" t="s">
        <v>41</v>
      </c>
      <c r="O1758" s="256">
        <v>42891</v>
      </c>
      <c r="P1758" s="255" t="s">
        <v>1878</v>
      </c>
      <c r="Q1758" s="255">
        <v>2</v>
      </c>
      <c r="R1758" s="256" t="s">
        <v>33</v>
      </c>
      <c r="S1758" s="255">
        <v>160.22999999999999</v>
      </c>
      <c r="T1758" s="255" t="s">
        <v>100</v>
      </c>
      <c r="U1758" s="256">
        <v>160.22999999999999</v>
      </c>
      <c r="V1758" s="255" t="s">
        <v>100</v>
      </c>
      <c r="W1758" s="255">
        <v>160.22999999999999</v>
      </c>
      <c r="X1758" s="256" t="s">
        <v>100</v>
      </c>
      <c r="Y1758" s="255" t="s">
        <v>114</v>
      </c>
      <c r="Z1758" s="255">
        <v>0.16</v>
      </c>
      <c r="AA1758" s="256">
        <v>1</v>
      </c>
      <c r="AB1758" s="255" t="s">
        <v>631</v>
      </c>
      <c r="AC1758" s="255" t="s">
        <v>2677</v>
      </c>
      <c r="AD1758" s="256" t="s">
        <v>480</v>
      </c>
      <c r="AE1758" s="255" t="s">
        <v>349</v>
      </c>
      <c r="AF1758" s="255"/>
      <c r="AG1758" s="256"/>
      <c r="AH1758" s="255"/>
      <c r="AI1758" s="255"/>
      <c r="AJ1758" s="256"/>
      <c r="AK1758" s="255" t="str">
        <f t="shared" si="81"/>
        <v>GFS</v>
      </c>
      <c r="AL1758" s="255" t="str">
        <f t="shared" si="82"/>
        <v>Non- ICB</v>
      </c>
      <c r="AM1758" s="268" t="str">
        <f t="shared" si="83"/>
        <v>GFS/Non- ICB</v>
      </c>
    </row>
    <row r="1759" spans="1:39" s="271" customFormat="1" x14ac:dyDescent="0.25">
      <c r="A1759" s="267" t="str">
        <f>IF(ISERROR(MATCH(H1759,PriorMonth!H:H,0)),"New","Unresolved")</f>
        <v>New</v>
      </c>
      <c r="B1759" s="255">
        <v>95</v>
      </c>
      <c r="C1759" s="256" t="s">
        <v>153</v>
      </c>
      <c r="D1759" s="255" t="s">
        <v>17</v>
      </c>
      <c r="E1759" s="255">
        <v>1340</v>
      </c>
      <c r="F1759" s="256" t="s">
        <v>146</v>
      </c>
      <c r="G1759" s="255" t="s">
        <v>21</v>
      </c>
      <c r="H1759" s="255">
        <v>950110010885</v>
      </c>
      <c r="I1759" s="256" t="s">
        <v>58</v>
      </c>
      <c r="J1759" s="255" t="s">
        <v>195</v>
      </c>
      <c r="K1759" s="255">
        <v>42821</v>
      </c>
      <c r="L1759" s="256">
        <v>72</v>
      </c>
      <c r="M1759" s="255" t="s">
        <v>111</v>
      </c>
      <c r="N1759" s="255" t="s">
        <v>42</v>
      </c>
      <c r="O1759" s="256">
        <v>42892</v>
      </c>
      <c r="P1759" s="255" t="s">
        <v>1878</v>
      </c>
      <c r="Q1759" s="255">
        <v>1</v>
      </c>
      <c r="R1759" s="256" t="s">
        <v>33</v>
      </c>
      <c r="S1759" s="255">
        <v>157.13</v>
      </c>
      <c r="T1759" s="255" t="s">
        <v>100</v>
      </c>
      <c r="U1759" s="256">
        <v>157.13</v>
      </c>
      <c r="V1759" s="255" t="s">
        <v>100</v>
      </c>
      <c r="W1759" s="255">
        <v>157.13</v>
      </c>
      <c r="X1759" s="256" t="s">
        <v>100</v>
      </c>
      <c r="Y1759" s="255" t="s">
        <v>114</v>
      </c>
      <c r="Z1759" s="255">
        <v>0.16</v>
      </c>
      <c r="AA1759" s="256">
        <v>1</v>
      </c>
      <c r="AB1759" s="255" t="s">
        <v>631</v>
      </c>
      <c r="AC1759" s="255" t="s">
        <v>415</v>
      </c>
      <c r="AD1759" s="256" t="s">
        <v>358</v>
      </c>
      <c r="AE1759" s="255" t="s">
        <v>349</v>
      </c>
      <c r="AF1759" s="255"/>
      <c r="AG1759" s="256"/>
      <c r="AH1759" s="255"/>
      <c r="AI1759" s="255"/>
      <c r="AJ1759" s="256"/>
      <c r="AK1759" s="255" t="str">
        <f t="shared" si="81"/>
        <v>GFS</v>
      </c>
      <c r="AL1759" s="255" t="str">
        <f t="shared" si="82"/>
        <v>Non- ICB</v>
      </c>
      <c r="AM1759" s="268" t="str">
        <f t="shared" si="83"/>
        <v>GFS/Non- ICB</v>
      </c>
    </row>
    <row r="1760" spans="1:39" s="271" customFormat="1" x14ac:dyDescent="0.25">
      <c r="A1760" s="267" t="str">
        <f>IF(ISERROR(MATCH(H1760,PriorMonth!H:H,0)),"New","Unresolved")</f>
        <v>New</v>
      </c>
      <c r="B1760" s="255">
        <v>260</v>
      </c>
      <c r="C1760" s="256" t="s">
        <v>113</v>
      </c>
      <c r="D1760" s="255" t="s">
        <v>23</v>
      </c>
      <c r="E1760" s="255">
        <v>95</v>
      </c>
      <c r="F1760" s="256" t="s">
        <v>153</v>
      </c>
      <c r="G1760" s="255" t="s">
        <v>17</v>
      </c>
      <c r="H1760" s="255">
        <v>260013009315</v>
      </c>
      <c r="I1760" s="256" t="s">
        <v>56</v>
      </c>
      <c r="J1760" s="255" t="s">
        <v>304</v>
      </c>
      <c r="K1760" s="255">
        <v>42821</v>
      </c>
      <c r="L1760" s="256">
        <v>72</v>
      </c>
      <c r="M1760" s="255" t="s">
        <v>111</v>
      </c>
      <c r="N1760" s="255" t="s">
        <v>42</v>
      </c>
      <c r="O1760" s="256">
        <v>42893</v>
      </c>
      <c r="P1760" s="255" t="s">
        <v>1878</v>
      </c>
      <c r="Q1760" s="255">
        <v>0</v>
      </c>
      <c r="R1760" s="256" t="s">
        <v>33</v>
      </c>
      <c r="S1760" s="255">
        <v>142.26</v>
      </c>
      <c r="T1760" s="255" t="s">
        <v>186</v>
      </c>
      <c r="U1760" s="256">
        <v>162.83000000000001</v>
      </c>
      <c r="V1760" s="255" t="s">
        <v>186</v>
      </c>
      <c r="W1760" s="255">
        <v>142.25643358062581</v>
      </c>
      <c r="X1760" s="256" t="s">
        <v>100</v>
      </c>
      <c r="Y1760" s="255" t="s">
        <v>114</v>
      </c>
      <c r="Z1760" s="255">
        <v>0.16</v>
      </c>
      <c r="AA1760" s="256">
        <v>1</v>
      </c>
      <c r="AB1760" s="255" t="s">
        <v>631</v>
      </c>
      <c r="AC1760" s="255" t="s">
        <v>410</v>
      </c>
      <c r="AD1760" s="256" t="s">
        <v>370</v>
      </c>
      <c r="AE1760" s="255" t="s">
        <v>349</v>
      </c>
      <c r="AF1760" s="255"/>
      <c r="AG1760" s="256"/>
      <c r="AH1760" s="255"/>
      <c r="AI1760" s="255"/>
      <c r="AJ1760" s="256"/>
      <c r="AK1760" s="255" t="str">
        <f t="shared" si="81"/>
        <v>GFS</v>
      </c>
      <c r="AL1760" s="255" t="str">
        <f t="shared" si="82"/>
        <v>Non- ICB</v>
      </c>
      <c r="AM1760" s="268" t="str">
        <f t="shared" si="83"/>
        <v>GFS/Non- ICB</v>
      </c>
    </row>
    <row r="1761" spans="1:39" s="271" customFormat="1" x14ac:dyDescent="0.25">
      <c r="A1761" s="267" t="str">
        <f>IF(ISERROR(MATCH(H1761,PriorMonth!H:H,0)),"New","Unresolved")</f>
        <v>Unresolved</v>
      </c>
      <c r="B1761" s="255">
        <v>8520</v>
      </c>
      <c r="C1761" s="256" t="s">
        <v>842</v>
      </c>
      <c r="D1761" s="255" t="s">
        <v>19</v>
      </c>
      <c r="E1761" s="255">
        <v>420</v>
      </c>
      <c r="F1761" s="256" t="s">
        <v>148</v>
      </c>
      <c r="G1761" s="255" t="s">
        <v>13</v>
      </c>
      <c r="H1761" s="255" t="s">
        <v>926</v>
      </c>
      <c r="I1761" s="256" t="s">
        <v>55</v>
      </c>
      <c r="J1761" s="255" t="s">
        <v>271</v>
      </c>
      <c r="K1761" s="255">
        <v>42768</v>
      </c>
      <c r="L1761" s="256">
        <v>125</v>
      </c>
      <c r="M1761" s="255" t="s">
        <v>149</v>
      </c>
      <c r="N1761" s="255" t="s">
        <v>41</v>
      </c>
      <c r="O1761" s="256">
        <v>42775</v>
      </c>
      <c r="P1761" s="255" t="s">
        <v>838</v>
      </c>
      <c r="Q1761" s="255">
        <v>118</v>
      </c>
      <c r="R1761" s="256" t="s">
        <v>36</v>
      </c>
      <c r="S1761" s="255">
        <v>11309</v>
      </c>
      <c r="T1761" s="255" t="s">
        <v>197</v>
      </c>
      <c r="U1761" s="256">
        <v>156.34</v>
      </c>
      <c r="V1761" s="255" t="s">
        <v>197</v>
      </c>
      <c r="W1761" s="255">
        <v>11308.662693131186</v>
      </c>
      <c r="X1761" s="256" t="s">
        <v>100</v>
      </c>
      <c r="Y1761" s="255" t="s">
        <v>114</v>
      </c>
      <c r="Z1761" s="255">
        <v>0.16</v>
      </c>
      <c r="AA1761" s="256">
        <v>1</v>
      </c>
      <c r="AB1761" s="255" t="s">
        <v>630</v>
      </c>
      <c r="AC1761" s="255" t="s">
        <v>444</v>
      </c>
      <c r="AD1761" s="256" t="s">
        <v>352</v>
      </c>
      <c r="AE1761" s="255" t="s">
        <v>350</v>
      </c>
      <c r="AF1761" s="255"/>
      <c r="AG1761" s="256"/>
      <c r="AH1761" s="255"/>
      <c r="AI1761" s="255"/>
      <c r="AJ1761" s="256"/>
      <c r="AK1761" s="255" t="str">
        <f t="shared" si="81"/>
        <v>Non-GFS</v>
      </c>
      <c r="AL1761" s="255" t="str">
        <f t="shared" si="82"/>
        <v>Non- ICB</v>
      </c>
      <c r="AM1761" s="268" t="str">
        <f t="shared" si="83"/>
        <v>Non-GFS/Non- ICB</v>
      </c>
    </row>
    <row r="1762" spans="1:39" s="271" customFormat="1" x14ac:dyDescent="0.25">
      <c r="A1762" s="267" t="str">
        <f>IF(ISERROR(MATCH(H1762,PriorMonth!H:H,0)),"New","Unresolved")</f>
        <v>Unresolved</v>
      </c>
      <c r="B1762" s="255">
        <v>8520</v>
      </c>
      <c r="C1762" s="256" t="s">
        <v>842</v>
      </c>
      <c r="D1762" s="255" t="s">
        <v>19</v>
      </c>
      <c r="E1762" s="255">
        <v>3011</v>
      </c>
      <c r="F1762" s="256" t="s">
        <v>164</v>
      </c>
      <c r="G1762" s="255" t="s">
        <v>22</v>
      </c>
      <c r="H1762" s="255">
        <v>85200810000486</v>
      </c>
      <c r="I1762" s="256" t="s">
        <v>54</v>
      </c>
      <c r="J1762" s="255" t="s">
        <v>317</v>
      </c>
      <c r="K1762" s="255">
        <v>42773</v>
      </c>
      <c r="L1762" s="256">
        <v>120</v>
      </c>
      <c r="M1762" s="255" t="s">
        <v>127</v>
      </c>
      <c r="N1762" s="255" t="s">
        <v>128</v>
      </c>
      <c r="O1762" s="256">
        <v>42800</v>
      </c>
      <c r="P1762" s="255" t="s">
        <v>838</v>
      </c>
      <c r="Q1762" s="255">
        <v>93</v>
      </c>
      <c r="R1762" s="256" t="s">
        <v>36</v>
      </c>
      <c r="S1762" s="255">
        <v>11391.4</v>
      </c>
      <c r="T1762" s="255" t="s">
        <v>197</v>
      </c>
      <c r="U1762" s="256">
        <v>157.47999999999999</v>
      </c>
      <c r="V1762" s="255" t="s">
        <v>197</v>
      </c>
      <c r="W1762" s="255">
        <v>11391.123198888952</v>
      </c>
      <c r="X1762" s="256" t="s">
        <v>100</v>
      </c>
      <c r="Y1762" s="255" t="s">
        <v>114</v>
      </c>
      <c r="Z1762" s="255">
        <v>0.16</v>
      </c>
      <c r="AA1762" s="256">
        <v>1</v>
      </c>
      <c r="AB1762" s="255" t="s">
        <v>630</v>
      </c>
      <c r="AC1762" s="255" t="s">
        <v>635</v>
      </c>
      <c r="AD1762" s="256" t="s">
        <v>1315</v>
      </c>
      <c r="AE1762" s="255" t="s">
        <v>350</v>
      </c>
      <c r="AF1762" s="255"/>
      <c r="AG1762" s="256"/>
      <c r="AH1762" s="255"/>
      <c r="AI1762" s="255"/>
      <c r="AJ1762" s="256"/>
      <c r="AK1762" s="255" t="str">
        <f t="shared" si="81"/>
        <v>GFS</v>
      </c>
      <c r="AL1762" s="255" t="str">
        <f t="shared" si="82"/>
        <v>Non- ICB</v>
      </c>
      <c r="AM1762" s="268" t="str">
        <f t="shared" si="83"/>
        <v>GFS/Non- ICB</v>
      </c>
    </row>
    <row r="1763" spans="1:39" s="271" customFormat="1" x14ac:dyDescent="0.25">
      <c r="A1763" s="267" t="str">
        <f>IF(ISERROR(MATCH(H1763,PriorMonth!H:H,0)),"New","Unresolved")</f>
        <v>New</v>
      </c>
      <c r="B1763" s="255">
        <v>8520</v>
      </c>
      <c r="C1763" s="256" t="s">
        <v>842</v>
      </c>
      <c r="D1763" s="255" t="s">
        <v>19</v>
      </c>
      <c r="E1763" s="255">
        <v>8420</v>
      </c>
      <c r="F1763" s="256" t="s">
        <v>234</v>
      </c>
      <c r="G1763" s="255" t="s">
        <v>19</v>
      </c>
      <c r="H1763" s="255">
        <v>85203010001322</v>
      </c>
      <c r="I1763" s="256" t="s">
        <v>592</v>
      </c>
      <c r="J1763" s="255" t="s">
        <v>230</v>
      </c>
      <c r="K1763" s="255">
        <v>42795</v>
      </c>
      <c r="L1763" s="256">
        <v>98</v>
      </c>
      <c r="M1763" s="255" t="s">
        <v>105</v>
      </c>
      <c r="N1763" s="255" t="s">
        <v>41</v>
      </c>
      <c r="O1763" s="256">
        <v>42891</v>
      </c>
      <c r="P1763" s="255" t="s">
        <v>1878</v>
      </c>
      <c r="Q1763" s="255">
        <v>2</v>
      </c>
      <c r="R1763" s="256" t="s">
        <v>33</v>
      </c>
      <c r="S1763" s="255">
        <v>11708.8</v>
      </c>
      <c r="T1763" s="255" t="s">
        <v>197</v>
      </c>
      <c r="U1763" s="256">
        <v>161.87</v>
      </c>
      <c r="V1763" s="255" t="s">
        <v>197</v>
      </c>
      <c r="W1763" s="255">
        <v>11708.668479833343</v>
      </c>
      <c r="X1763" s="256" t="s">
        <v>100</v>
      </c>
      <c r="Y1763" s="255" t="s">
        <v>107</v>
      </c>
      <c r="Z1763" s="255">
        <v>0.16</v>
      </c>
      <c r="AA1763" s="256">
        <v>1</v>
      </c>
      <c r="AB1763" s="255" t="s">
        <v>630</v>
      </c>
      <c r="AC1763" s="255" t="s">
        <v>819</v>
      </c>
      <c r="AD1763" s="256" t="s">
        <v>2816</v>
      </c>
      <c r="AE1763" s="255" t="s">
        <v>350</v>
      </c>
      <c r="AF1763" s="255"/>
      <c r="AG1763" s="256"/>
      <c r="AH1763" s="255"/>
      <c r="AI1763" s="255"/>
      <c r="AJ1763" s="256"/>
      <c r="AK1763" s="255" t="str">
        <f t="shared" si="81"/>
        <v>GFS</v>
      </c>
      <c r="AL1763" s="255" t="str">
        <f t="shared" si="82"/>
        <v>Non- ICB</v>
      </c>
      <c r="AM1763" s="268" t="str">
        <f t="shared" si="83"/>
        <v>GFS/Non- ICB</v>
      </c>
    </row>
    <row r="1764" spans="1:39" s="271" customFormat="1" x14ac:dyDescent="0.25">
      <c r="A1764" s="267" t="str">
        <f>IF(ISERROR(MATCH(H1764,PriorMonth!H:H,0)),"New","Unresolved")</f>
        <v>New</v>
      </c>
      <c r="B1764" s="255">
        <v>8520</v>
      </c>
      <c r="C1764" s="256" t="s">
        <v>842</v>
      </c>
      <c r="D1764" s="255" t="s">
        <v>19</v>
      </c>
      <c r="E1764" s="255">
        <v>199</v>
      </c>
      <c r="F1764" s="256" t="s">
        <v>137</v>
      </c>
      <c r="G1764" s="255" t="s">
        <v>22</v>
      </c>
      <c r="H1764" s="255">
        <v>85200310087577</v>
      </c>
      <c r="I1764" s="256" t="s">
        <v>54</v>
      </c>
      <c r="J1764" s="255" t="s">
        <v>548</v>
      </c>
      <c r="K1764" s="255">
        <v>42828</v>
      </c>
      <c r="L1764" s="256">
        <v>65</v>
      </c>
      <c r="M1764" s="255" t="s">
        <v>111</v>
      </c>
      <c r="N1764" s="255" t="s">
        <v>42</v>
      </c>
      <c r="O1764" s="256">
        <v>42893</v>
      </c>
      <c r="P1764" s="255" t="s">
        <v>1878</v>
      </c>
      <c r="Q1764" s="255">
        <v>0</v>
      </c>
      <c r="R1764" s="256" t="s">
        <v>33</v>
      </c>
      <c r="S1764" s="255">
        <v>11653.21</v>
      </c>
      <c r="T1764" s="255" t="s">
        <v>197</v>
      </c>
      <c r="U1764" s="256">
        <v>161.1</v>
      </c>
      <c r="V1764" s="255" t="s">
        <v>197</v>
      </c>
      <c r="W1764" s="255">
        <v>11652.971471558358</v>
      </c>
      <c r="X1764" s="256" t="s">
        <v>100</v>
      </c>
      <c r="Y1764" s="255" t="s">
        <v>114</v>
      </c>
      <c r="Z1764" s="255">
        <v>0.16</v>
      </c>
      <c r="AA1764" s="256">
        <v>1</v>
      </c>
      <c r="AB1764" s="255" t="s">
        <v>630</v>
      </c>
      <c r="AC1764" s="255" t="s">
        <v>446</v>
      </c>
      <c r="AD1764" s="256" t="s">
        <v>2819</v>
      </c>
      <c r="AE1764" s="255" t="s">
        <v>350</v>
      </c>
      <c r="AF1764" s="255"/>
      <c r="AG1764" s="256"/>
      <c r="AH1764" s="255"/>
      <c r="AI1764" s="255"/>
      <c r="AJ1764" s="256"/>
      <c r="AK1764" s="255" t="str">
        <f t="shared" si="81"/>
        <v>GFS</v>
      </c>
      <c r="AL1764" s="255" t="str">
        <f t="shared" si="82"/>
        <v>Non- ICB</v>
      </c>
      <c r="AM1764" s="268" t="str">
        <f t="shared" si="83"/>
        <v>GFS/Non- ICB</v>
      </c>
    </row>
    <row r="1765" spans="1:39" s="271" customFormat="1" x14ac:dyDescent="0.25">
      <c r="A1765" s="267" t="str">
        <f>IF(ISERROR(MATCH(H1765,PriorMonth!H:H,0)),"New","Unresolved")</f>
        <v>New</v>
      </c>
      <c r="B1765" s="255">
        <v>8520</v>
      </c>
      <c r="C1765" s="256" t="s">
        <v>842</v>
      </c>
      <c r="D1765" s="255" t="s">
        <v>19</v>
      </c>
      <c r="E1765" s="255">
        <v>3011</v>
      </c>
      <c r="F1765" s="256" t="s">
        <v>164</v>
      </c>
      <c r="G1765" s="255" t="s">
        <v>22</v>
      </c>
      <c r="H1765" s="255">
        <v>85204510000893</v>
      </c>
      <c r="I1765" s="256" t="s">
        <v>592</v>
      </c>
      <c r="J1765" s="255" t="s">
        <v>230</v>
      </c>
      <c r="K1765" s="255">
        <v>42857</v>
      </c>
      <c r="L1765" s="256">
        <v>36</v>
      </c>
      <c r="M1765" s="255" t="s">
        <v>127</v>
      </c>
      <c r="N1765" s="255" t="s">
        <v>128</v>
      </c>
      <c r="O1765" s="256">
        <v>42892</v>
      </c>
      <c r="P1765" s="255" t="s">
        <v>1878</v>
      </c>
      <c r="Q1765" s="255">
        <v>1</v>
      </c>
      <c r="R1765" s="256" t="s">
        <v>33</v>
      </c>
      <c r="S1765" s="255">
        <v>11751.12</v>
      </c>
      <c r="T1765" s="255" t="s">
        <v>197</v>
      </c>
      <c r="U1765" s="256">
        <v>162.46</v>
      </c>
      <c r="V1765" s="255" t="s">
        <v>197</v>
      </c>
      <c r="W1765" s="255">
        <v>11751.345408251838</v>
      </c>
      <c r="X1765" s="256" t="s">
        <v>100</v>
      </c>
      <c r="Y1765" s="255" t="s">
        <v>114</v>
      </c>
      <c r="Z1765" s="255">
        <v>0.16</v>
      </c>
      <c r="AA1765" s="256">
        <v>1</v>
      </c>
      <c r="AB1765" s="255" t="s">
        <v>630</v>
      </c>
      <c r="AC1765" s="255" t="s">
        <v>635</v>
      </c>
      <c r="AD1765" s="256" t="s">
        <v>2831</v>
      </c>
      <c r="AE1765" s="255" t="s">
        <v>350</v>
      </c>
      <c r="AF1765" s="255"/>
      <c r="AG1765" s="256"/>
      <c r="AH1765" s="255"/>
      <c r="AI1765" s="255"/>
      <c r="AJ1765" s="256"/>
      <c r="AK1765" s="255" t="str">
        <f t="shared" si="81"/>
        <v>GFS</v>
      </c>
      <c r="AL1765" s="255" t="str">
        <f t="shared" si="82"/>
        <v>Non- ICB</v>
      </c>
      <c r="AM1765" s="268" t="str">
        <f t="shared" si="83"/>
        <v>GFS/Non- ICB</v>
      </c>
    </row>
    <row r="1766" spans="1:39" s="271" customFormat="1" x14ac:dyDescent="0.25">
      <c r="A1766" s="267" t="str">
        <f>IF(ISERROR(MATCH(H1766,PriorMonth!H:H,0)),"New","Unresolved")</f>
        <v>New</v>
      </c>
      <c r="B1766" s="255">
        <v>8310</v>
      </c>
      <c r="C1766" s="256" t="s">
        <v>170</v>
      </c>
      <c r="D1766" s="255" t="s">
        <v>14</v>
      </c>
      <c r="E1766" s="255">
        <v>692</v>
      </c>
      <c r="F1766" s="256" t="s">
        <v>187</v>
      </c>
      <c r="G1766" s="255" t="s">
        <v>16</v>
      </c>
      <c r="H1766" s="255" t="s">
        <v>3020</v>
      </c>
      <c r="I1766" s="256" t="s">
        <v>57</v>
      </c>
      <c r="J1766" s="255" t="s">
        <v>133</v>
      </c>
      <c r="K1766" s="255">
        <v>42774</v>
      </c>
      <c r="L1766" s="256">
        <v>119</v>
      </c>
      <c r="M1766" s="255" t="s">
        <v>111</v>
      </c>
      <c r="N1766" s="255" t="s">
        <v>42</v>
      </c>
      <c r="O1766" s="256">
        <v>42891</v>
      </c>
      <c r="P1766" s="255" t="s">
        <v>1878</v>
      </c>
      <c r="Q1766" s="255">
        <v>2</v>
      </c>
      <c r="R1766" s="256" t="s">
        <v>33</v>
      </c>
      <c r="S1766" s="255">
        <v>681.68</v>
      </c>
      <c r="T1766" s="255" t="s">
        <v>242</v>
      </c>
      <c r="U1766" s="256">
        <v>163.43</v>
      </c>
      <c r="V1766" s="255" t="s">
        <v>242</v>
      </c>
      <c r="W1766" s="255">
        <v>681.69911303616595</v>
      </c>
      <c r="X1766" s="256" t="s">
        <v>100</v>
      </c>
      <c r="Y1766" s="255" t="s">
        <v>114</v>
      </c>
      <c r="Z1766" s="255">
        <v>0.16</v>
      </c>
      <c r="AA1766" s="256">
        <v>1</v>
      </c>
      <c r="AB1766" s="255" t="s">
        <v>631</v>
      </c>
      <c r="AC1766" s="255" t="s">
        <v>416</v>
      </c>
      <c r="AD1766" s="256" t="s">
        <v>1231</v>
      </c>
      <c r="AE1766" s="255" t="s">
        <v>349</v>
      </c>
      <c r="AF1766" s="255"/>
      <c r="AG1766" s="256"/>
      <c r="AH1766" s="255"/>
      <c r="AI1766" s="255"/>
      <c r="AJ1766" s="256"/>
      <c r="AK1766" s="255" t="str">
        <f t="shared" si="81"/>
        <v>GFS</v>
      </c>
      <c r="AL1766" s="255" t="str">
        <f t="shared" si="82"/>
        <v>Non- ICB</v>
      </c>
      <c r="AM1766" s="268" t="str">
        <f t="shared" si="83"/>
        <v>GFS/Non- ICB</v>
      </c>
    </row>
    <row r="1767" spans="1:39" s="271" customFormat="1" x14ac:dyDescent="0.25">
      <c r="A1767" s="267" t="str">
        <f>IF(ISERROR(MATCH(H1767,PriorMonth!H:H,0)),"New","Unresolved")</f>
        <v>New</v>
      </c>
      <c r="B1767" s="255">
        <v>95</v>
      </c>
      <c r="C1767" s="256" t="s">
        <v>153</v>
      </c>
      <c r="D1767" s="255" t="s">
        <v>17</v>
      </c>
      <c r="E1767" s="255">
        <v>309</v>
      </c>
      <c r="F1767" s="256" t="s">
        <v>123</v>
      </c>
      <c r="G1767" s="255" t="s">
        <v>21</v>
      </c>
      <c r="H1767" s="255">
        <v>950110011669</v>
      </c>
      <c r="I1767" s="256" t="s">
        <v>58</v>
      </c>
      <c r="J1767" s="255" t="s">
        <v>195</v>
      </c>
      <c r="K1767" s="255">
        <v>42825</v>
      </c>
      <c r="L1767" s="256">
        <v>68</v>
      </c>
      <c r="M1767" s="255" t="s">
        <v>127</v>
      </c>
      <c r="N1767" s="255" t="s">
        <v>128</v>
      </c>
      <c r="O1767" s="256">
        <v>42892</v>
      </c>
      <c r="P1767" s="255" t="s">
        <v>1878</v>
      </c>
      <c r="Q1767" s="255">
        <v>1</v>
      </c>
      <c r="R1767" s="256" t="s">
        <v>33</v>
      </c>
      <c r="S1767" s="255">
        <v>148.32</v>
      </c>
      <c r="T1767" s="255" t="s">
        <v>100</v>
      </c>
      <c r="U1767" s="256">
        <v>148.32</v>
      </c>
      <c r="V1767" s="255" t="s">
        <v>100</v>
      </c>
      <c r="W1767" s="255">
        <v>148.32</v>
      </c>
      <c r="X1767" s="256" t="s">
        <v>100</v>
      </c>
      <c r="Y1767" s="255" t="s">
        <v>114</v>
      </c>
      <c r="Z1767" s="255">
        <v>0.15</v>
      </c>
      <c r="AA1767" s="256">
        <v>1</v>
      </c>
      <c r="AB1767" s="255" t="s">
        <v>631</v>
      </c>
      <c r="AC1767" s="255" t="s">
        <v>864</v>
      </c>
      <c r="AD1767" s="256" t="s">
        <v>2744</v>
      </c>
      <c r="AE1767" s="255" t="s">
        <v>349</v>
      </c>
      <c r="AF1767" s="255"/>
      <c r="AG1767" s="256"/>
      <c r="AH1767" s="255"/>
      <c r="AI1767" s="255"/>
      <c r="AJ1767" s="256"/>
      <c r="AK1767" s="255" t="str">
        <f t="shared" si="81"/>
        <v>GFS</v>
      </c>
      <c r="AL1767" s="255" t="str">
        <f t="shared" si="82"/>
        <v>Non- ICB</v>
      </c>
      <c r="AM1767" s="268" t="str">
        <f t="shared" si="83"/>
        <v>GFS/Non- ICB</v>
      </c>
    </row>
    <row r="1768" spans="1:39" s="271" customFormat="1" x14ac:dyDescent="0.25">
      <c r="A1768" s="267" t="str">
        <f>IF(ISERROR(MATCH(H1768,PriorMonth!H:H,0)),"New","Unresolved")</f>
        <v>New</v>
      </c>
      <c r="B1768" s="255">
        <v>9701</v>
      </c>
      <c r="C1768" s="256" t="s">
        <v>199</v>
      </c>
      <c r="D1768" s="255" t="s">
        <v>14</v>
      </c>
      <c r="E1768" s="255">
        <v>692</v>
      </c>
      <c r="F1768" s="256" t="s">
        <v>187</v>
      </c>
      <c r="G1768" s="255" t="s">
        <v>16</v>
      </c>
      <c r="H1768" s="255">
        <v>97120170276</v>
      </c>
      <c r="I1768" s="256" t="s">
        <v>57</v>
      </c>
      <c r="J1768" s="255" t="s">
        <v>133</v>
      </c>
      <c r="K1768" s="255">
        <v>42828</v>
      </c>
      <c r="L1768" s="256">
        <v>65</v>
      </c>
      <c r="M1768" s="255" t="s">
        <v>111</v>
      </c>
      <c r="N1768" s="255" t="s">
        <v>42</v>
      </c>
      <c r="O1768" s="256">
        <v>42892</v>
      </c>
      <c r="P1768" s="255" t="s">
        <v>1878</v>
      </c>
      <c r="Q1768" s="255">
        <v>1</v>
      </c>
      <c r="R1768" s="256" t="s">
        <v>33</v>
      </c>
      <c r="S1768" s="255">
        <v>147.19</v>
      </c>
      <c r="T1768" s="255" t="s">
        <v>100</v>
      </c>
      <c r="U1768" s="256">
        <v>147.19</v>
      </c>
      <c r="V1768" s="255" t="s">
        <v>200</v>
      </c>
      <c r="W1768" s="255">
        <v>671.99582165516688</v>
      </c>
      <c r="X1768" s="256" t="s">
        <v>100</v>
      </c>
      <c r="Y1768" s="255" t="s">
        <v>114</v>
      </c>
      <c r="Z1768" s="255">
        <v>0.15</v>
      </c>
      <c r="AA1768" s="256">
        <v>1</v>
      </c>
      <c r="AB1768" s="255" t="s">
        <v>631</v>
      </c>
      <c r="AC1768" s="255" t="s">
        <v>416</v>
      </c>
      <c r="AD1768" s="256" t="s">
        <v>1231</v>
      </c>
      <c r="AE1768" s="255" t="s">
        <v>349</v>
      </c>
      <c r="AF1768" s="255"/>
      <c r="AG1768" s="256"/>
      <c r="AH1768" s="255"/>
      <c r="AI1768" s="255"/>
      <c r="AJ1768" s="256"/>
      <c r="AK1768" s="255" t="str">
        <f t="shared" si="81"/>
        <v>Non-GFS</v>
      </c>
      <c r="AL1768" s="255" t="str">
        <f t="shared" si="82"/>
        <v>Non- ICB</v>
      </c>
      <c r="AM1768" s="268" t="str">
        <f t="shared" si="83"/>
        <v>Non-GFS/Non- ICB</v>
      </c>
    </row>
    <row r="1769" spans="1:39" s="271" customFormat="1" x14ac:dyDescent="0.25">
      <c r="A1769" s="267" t="str">
        <f>IF(ISERROR(MATCH(H1769,PriorMonth!H:H,0)),"New","Unresolved")</f>
        <v>Unresolved</v>
      </c>
      <c r="B1769" s="255">
        <v>8520</v>
      </c>
      <c r="C1769" s="256" t="s">
        <v>842</v>
      </c>
      <c r="D1769" s="255" t="s">
        <v>19</v>
      </c>
      <c r="E1769" s="255">
        <v>3075</v>
      </c>
      <c r="F1769" s="256" t="s">
        <v>145</v>
      </c>
      <c r="G1769" s="255" t="s">
        <v>21</v>
      </c>
      <c r="H1769" s="255">
        <v>85204510000691</v>
      </c>
      <c r="I1769" s="256" t="s">
        <v>59</v>
      </c>
      <c r="J1769" s="255" t="s">
        <v>320</v>
      </c>
      <c r="K1769" s="255">
        <v>42773</v>
      </c>
      <c r="L1769" s="256">
        <v>120</v>
      </c>
      <c r="M1769" s="255" t="s">
        <v>127</v>
      </c>
      <c r="N1769" s="255" t="s">
        <v>128</v>
      </c>
      <c r="O1769" s="256">
        <v>42797</v>
      </c>
      <c r="P1769" s="255" t="s">
        <v>838</v>
      </c>
      <c r="Q1769" s="255">
        <v>96</v>
      </c>
      <c r="R1769" s="256" t="s">
        <v>36</v>
      </c>
      <c r="S1769" s="255">
        <v>10804</v>
      </c>
      <c r="T1769" s="255" t="s">
        <v>197</v>
      </c>
      <c r="U1769" s="256">
        <v>149.36000000000001</v>
      </c>
      <c r="V1769" s="255" t="s">
        <v>197</v>
      </c>
      <c r="W1769" s="255">
        <v>10803.772929807305</v>
      </c>
      <c r="X1769" s="256" t="s">
        <v>100</v>
      </c>
      <c r="Y1769" s="255" t="s">
        <v>114</v>
      </c>
      <c r="Z1769" s="255">
        <v>0.15</v>
      </c>
      <c r="AA1769" s="256">
        <v>1</v>
      </c>
      <c r="AB1769" s="255" t="s">
        <v>630</v>
      </c>
      <c r="AC1769" s="255" t="s">
        <v>1244</v>
      </c>
      <c r="AD1769" s="256" t="s">
        <v>1604</v>
      </c>
      <c r="AE1769" s="255" t="s">
        <v>350</v>
      </c>
      <c r="AF1769" s="255"/>
      <c r="AG1769" s="256"/>
      <c r="AH1769" s="255"/>
      <c r="AI1769" s="255"/>
      <c r="AJ1769" s="256"/>
      <c r="AK1769" s="255" t="str">
        <f t="shared" si="81"/>
        <v>GFS</v>
      </c>
      <c r="AL1769" s="255" t="str">
        <f t="shared" si="82"/>
        <v>Non- ICB</v>
      </c>
      <c r="AM1769" s="268" t="str">
        <f t="shared" si="83"/>
        <v>GFS/Non- ICB</v>
      </c>
    </row>
    <row r="1770" spans="1:39" s="271" customFormat="1" x14ac:dyDescent="0.25">
      <c r="A1770" s="267" t="str">
        <f>IF(ISERROR(MATCH(H1770,PriorMonth!H:H,0)),"New","Unresolved")</f>
        <v>New</v>
      </c>
      <c r="B1770" s="255">
        <v>8520</v>
      </c>
      <c r="C1770" s="256" t="s">
        <v>842</v>
      </c>
      <c r="D1770" s="255" t="s">
        <v>19</v>
      </c>
      <c r="E1770" s="255">
        <v>456</v>
      </c>
      <c r="F1770" s="256" t="s">
        <v>167</v>
      </c>
      <c r="G1770" s="255" t="s">
        <v>14</v>
      </c>
      <c r="H1770" s="255">
        <v>85203010001408</v>
      </c>
      <c r="I1770" s="256" t="s">
        <v>55</v>
      </c>
      <c r="J1770" s="255" t="s">
        <v>2853</v>
      </c>
      <c r="K1770" s="255">
        <v>42887</v>
      </c>
      <c r="L1770" s="256">
        <v>6</v>
      </c>
      <c r="M1770" s="255" t="s">
        <v>127</v>
      </c>
      <c r="N1770" s="255" t="s">
        <v>128</v>
      </c>
      <c r="O1770" s="256">
        <v>42892</v>
      </c>
      <c r="P1770" s="255" t="s">
        <v>1878</v>
      </c>
      <c r="Q1770" s="255">
        <v>1</v>
      </c>
      <c r="R1770" s="256" t="s">
        <v>33</v>
      </c>
      <c r="S1770" s="255">
        <v>10600.02</v>
      </c>
      <c r="T1770" s="255" t="s">
        <v>197</v>
      </c>
      <c r="U1770" s="256">
        <v>146.54</v>
      </c>
      <c r="V1770" s="255" t="s">
        <v>197</v>
      </c>
      <c r="W1770" s="255">
        <v>10599.791678722295</v>
      </c>
      <c r="X1770" s="256" t="s">
        <v>100</v>
      </c>
      <c r="Y1770" s="255" t="s">
        <v>114</v>
      </c>
      <c r="Z1770" s="255">
        <v>0.15</v>
      </c>
      <c r="AA1770" s="256">
        <v>1</v>
      </c>
      <c r="AB1770" s="255" t="s">
        <v>630</v>
      </c>
      <c r="AC1770" s="255" t="s">
        <v>826</v>
      </c>
      <c r="AD1770" s="256" t="s">
        <v>2854</v>
      </c>
      <c r="AE1770" s="255" t="s">
        <v>350</v>
      </c>
      <c r="AF1770" s="255"/>
      <c r="AG1770" s="256"/>
      <c r="AH1770" s="255"/>
      <c r="AI1770" s="255"/>
      <c r="AJ1770" s="256"/>
      <c r="AK1770" s="255" t="str">
        <f t="shared" si="81"/>
        <v>GFS</v>
      </c>
      <c r="AL1770" s="255" t="str">
        <f t="shared" si="82"/>
        <v>Non- ICB</v>
      </c>
      <c r="AM1770" s="268" t="str">
        <f t="shared" si="83"/>
        <v>GFS/Non- ICB</v>
      </c>
    </row>
    <row r="1771" spans="1:39" s="271" customFormat="1" x14ac:dyDescent="0.25">
      <c r="A1771" s="267" t="str">
        <f>IF(ISERROR(MATCH(H1771,PriorMonth!H:H,0)),"New","Unresolved")</f>
        <v>New</v>
      </c>
      <c r="B1771" s="255">
        <v>95</v>
      </c>
      <c r="C1771" s="256" t="s">
        <v>153</v>
      </c>
      <c r="D1771" s="255" t="s">
        <v>17</v>
      </c>
      <c r="E1771" s="255">
        <v>795</v>
      </c>
      <c r="F1771" s="256" t="s">
        <v>264</v>
      </c>
      <c r="G1771" s="255" t="s">
        <v>14</v>
      </c>
      <c r="H1771" s="255">
        <v>950110011680</v>
      </c>
      <c r="I1771" s="256" t="s">
        <v>58</v>
      </c>
      <c r="J1771" s="255" t="s">
        <v>195</v>
      </c>
      <c r="K1771" s="255">
        <v>42825</v>
      </c>
      <c r="L1771" s="256">
        <v>68</v>
      </c>
      <c r="M1771" s="255" t="s">
        <v>111</v>
      </c>
      <c r="N1771" s="255" t="s">
        <v>42</v>
      </c>
      <c r="O1771" s="256">
        <v>42893</v>
      </c>
      <c r="P1771" s="255" t="s">
        <v>1878</v>
      </c>
      <c r="Q1771" s="255">
        <v>0</v>
      </c>
      <c r="R1771" s="256" t="s">
        <v>33</v>
      </c>
      <c r="S1771" s="255">
        <v>139.06</v>
      </c>
      <c r="T1771" s="255" t="s">
        <v>100</v>
      </c>
      <c r="U1771" s="256">
        <v>139.06</v>
      </c>
      <c r="V1771" s="255" t="s">
        <v>100</v>
      </c>
      <c r="W1771" s="255">
        <v>139.06</v>
      </c>
      <c r="X1771" s="256" t="s">
        <v>100</v>
      </c>
      <c r="Y1771" s="255" t="s">
        <v>114</v>
      </c>
      <c r="Z1771" s="255">
        <v>0.14000000000000001</v>
      </c>
      <c r="AA1771" s="256">
        <v>1</v>
      </c>
      <c r="AB1771" s="255" t="s">
        <v>631</v>
      </c>
      <c r="AC1771" s="255" t="s">
        <v>426</v>
      </c>
      <c r="AD1771" s="256" t="s">
        <v>352</v>
      </c>
      <c r="AE1771" s="255" t="s">
        <v>349</v>
      </c>
      <c r="AF1771" s="255"/>
      <c r="AG1771" s="256"/>
      <c r="AH1771" s="255"/>
      <c r="AI1771" s="255"/>
      <c r="AJ1771" s="256"/>
      <c r="AK1771" s="255" t="str">
        <f t="shared" si="81"/>
        <v>GFS</v>
      </c>
      <c r="AL1771" s="255" t="str">
        <f t="shared" si="82"/>
        <v>Non- ICB</v>
      </c>
      <c r="AM1771" s="268" t="str">
        <f t="shared" si="83"/>
        <v>GFS/Non- ICB</v>
      </c>
    </row>
    <row r="1772" spans="1:39" s="271" customFormat="1" x14ac:dyDescent="0.25">
      <c r="A1772" s="267" t="str">
        <f>IF(ISERROR(MATCH(H1772,PriorMonth!H:H,0)),"New","Unresolved")</f>
        <v>Unresolved</v>
      </c>
      <c r="B1772" s="255">
        <v>8520</v>
      </c>
      <c r="C1772" s="256" t="s">
        <v>842</v>
      </c>
      <c r="D1772" s="255" t="s">
        <v>19</v>
      </c>
      <c r="E1772" s="255">
        <v>260</v>
      </c>
      <c r="F1772" s="256" t="s">
        <v>113</v>
      </c>
      <c r="G1772" s="255" t="s">
        <v>23</v>
      </c>
      <c r="H1772" s="255" t="s">
        <v>1569</v>
      </c>
      <c r="I1772" s="256" t="s">
        <v>54</v>
      </c>
      <c r="J1772" s="255" t="s">
        <v>381</v>
      </c>
      <c r="K1772" s="255">
        <v>42768</v>
      </c>
      <c r="L1772" s="256">
        <v>125</v>
      </c>
      <c r="M1772" s="255" t="s">
        <v>127</v>
      </c>
      <c r="N1772" s="255" t="s">
        <v>128</v>
      </c>
      <c r="O1772" s="256">
        <v>42831</v>
      </c>
      <c r="P1772" s="255" t="s">
        <v>838</v>
      </c>
      <c r="Q1772" s="255">
        <v>62</v>
      </c>
      <c r="R1772" s="256" t="s">
        <v>35</v>
      </c>
      <c r="S1772" s="255">
        <v>10420</v>
      </c>
      <c r="T1772" s="255" t="s">
        <v>197</v>
      </c>
      <c r="U1772" s="256">
        <v>144.05000000000001</v>
      </c>
      <c r="V1772" s="255" t="s">
        <v>197</v>
      </c>
      <c r="W1772" s="255">
        <v>10419.680574040854</v>
      </c>
      <c r="X1772" s="256" t="s">
        <v>100</v>
      </c>
      <c r="Y1772" s="255" t="s">
        <v>114</v>
      </c>
      <c r="Z1772" s="255">
        <v>0.14000000000000001</v>
      </c>
      <c r="AA1772" s="256">
        <v>1</v>
      </c>
      <c r="AB1772" s="255" t="s">
        <v>630</v>
      </c>
      <c r="AC1772" s="255" t="s">
        <v>681</v>
      </c>
      <c r="AD1772" s="256" t="s">
        <v>354</v>
      </c>
      <c r="AE1772" s="255" t="s">
        <v>350</v>
      </c>
      <c r="AF1772" s="255"/>
      <c r="AG1772" s="256"/>
      <c r="AH1772" s="255"/>
      <c r="AI1772" s="255"/>
      <c r="AJ1772" s="256"/>
      <c r="AK1772" s="255" t="str">
        <f t="shared" si="81"/>
        <v>Non-GFS</v>
      </c>
      <c r="AL1772" s="255" t="str">
        <f t="shared" si="82"/>
        <v>Non- ICB</v>
      </c>
      <c r="AM1772" s="268" t="str">
        <f t="shared" si="83"/>
        <v>Non-GFS/Non- ICB</v>
      </c>
    </row>
    <row r="1773" spans="1:39" s="271" customFormat="1" x14ac:dyDescent="0.25">
      <c r="A1773" s="267" t="str">
        <f>IF(ISERROR(MATCH(H1773,PriorMonth!H:H,0)),"New","Unresolved")</f>
        <v>Unresolved</v>
      </c>
      <c r="B1773" s="255">
        <v>8520</v>
      </c>
      <c r="C1773" s="256" t="s">
        <v>842</v>
      </c>
      <c r="D1773" s="255" t="s">
        <v>19</v>
      </c>
      <c r="E1773" s="255">
        <v>199</v>
      </c>
      <c r="F1773" s="256" t="s">
        <v>137</v>
      </c>
      <c r="G1773" s="255" t="s">
        <v>22</v>
      </c>
      <c r="H1773" s="255" t="s">
        <v>1447</v>
      </c>
      <c r="I1773" s="256" t="s">
        <v>54</v>
      </c>
      <c r="J1773" s="255" t="s">
        <v>381</v>
      </c>
      <c r="K1773" s="255">
        <v>42768</v>
      </c>
      <c r="L1773" s="256">
        <v>125</v>
      </c>
      <c r="M1773" s="255" t="s">
        <v>118</v>
      </c>
      <c r="N1773" s="255" t="s">
        <v>41</v>
      </c>
      <c r="O1773" s="256">
        <v>42830</v>
      </c>
      <c r="P1773" s="255" t="s">
        <v>838</v>
      </c>
      <c r="Q1773" s="255">
        <v>63</v>
      </c>
      <c r="R1773" s="256" t="s">
        <v>35</v>
      </c>
      <c r="S1773" s="255">
        <v>200</v>
      </c>
      <c r="T1773" s="255" t="s">
        <v>270</v>
      </c>
      <c r="U1773" s="256">
        <v>132.86000000000001</v>
      </c>
      <c r="V1773" s="255" t="s">
        <v>197</v>
      </c>
      <c r="W1773" s="255">
        <v>9610.2656096290739</v>
      </c>
      <c r="X1773" s="256" t="s">
        <v>100</v>
      </c>
      <c r="Y1773" s="255" t="s">
        <v>114</v>
      </c>
      <c r="Z1773" s="255">
        <v>0.13</v>
      </c>
      <c r="AA1773" s="256">
        <v>1</v>
      </c>
      <c r="AB1773" s="255" t="s">
        <v>629</v>
      </c>
      <c r="AC1773" s="255" t="s">
        <v>484</v>
      </c>
      <c r="AD1773" s="256" t="s">
        <v>363</v>
      </c>
      <c r="AE1773" s="255" t="s">
        <v>349</v>
      </c>
      <c r="AF1773" s="255"/>
      <c r="AG1773" s="256"/>
      <c r="AH1773" s="255"/>
      <c r="AI1773" s="255"/>
      <c r="AJ1773" s="256"/>
      <c r="AK1773" s="255" t="str">
        <f t="shared" si="81"/>
        <v>Non-GFS</v>
      </c>
      <c r="AL1773" s="255" t="str">
        <f t="shared" si="82"/>
        <v>Non- ICB</v>
      </c>
      <c r="AM1773" s="268" t="str">
        <f t="shared" si="83"/>
        <v>Non-GFS/Non- ICB</v>
      </c>
    </row>
    <row r="1774" spans="1:39" s="271" customFormat="1" x14ac:dyDescent="0.25">
      <c r="A1774" s="267" t="str">
        <f>IF(ISERROR(MATCH(H1774,PriorMonth!H:H,0)),"New","Unresolved")</f>
        <v>Unresolved</v>
      </c>
      <c r="B1774" s="255">
        <v>8520</v>
      </c>
      <c r="C1774" s="256" t="s">
        <v>842</v>
      </c>
      <c r="D1774" s="255" t="s">
        <v>19</v>
      </c>
      <c r="E1774" s="255">
        <v>199</v>
      </c>
      <c r="F1774" s="256" t="s">
        <v>137</v>
      </c>
      <c r="G1774" s="255" t="s">
        <v>22</v>
      </c>
      <c r="H1774" s="255" t="s">
        <v>1451</v>
      </c>
      <c r="I1774" s="256" t="s">
        <v>59</v>
      </c>
      <c r="J1774" s="255" t="s">
        <v>381</v>
      </c>
      <c r="K1774" s="255">
        <v>42768</v>
      </c>
      <c r="L1774" s="256">
        <v>125</v>
      </c>
      <c r="M1774" s="255" t="s">
        <v>118</v>
      </c>
      <c r="N1774" s="255" t="s">
        <v>41</v>
      </c>
      <c r="O1774" s="256">
        <v>42830</v>
      </c>
      <c r="P1774" s="255" t="s">
        <v>838</v>
      </c>
      <c r="Q1774" s="255">
        <v>63</v>
      </c>
      <c r="R1774" s="256" t="s">
        <v>35</v>
      </c>
      <c r="S1774" s="255">
        <v>200</v>
      </c>
      <c r="T1774" s="255" t="s">
        <v>581</v>
      </c>
      <c r="U1774" s="256">
        <v>132.38</v>
      </c>
      <c r="V1774" s="255" t="s">
        <v>197</v>
      </c>
      <c r="W1774" s="255">
        <v>9575.5453966784335</v>
      </c>
      <c r="X1774" s="256" t="s">
        <v>100</v>
      </c>
      <c r="Y1774" s="255" t="s">
        <v>114</v>
      </c>
      <c r="Z1774" s="255">
        <v>0.13</v>
      </c>
      <c r="AA1774" s="256">
        <v>1</v>
      </c>
      <c r="AB1774" s="255" t="s">
        <v>629</v>
      </c>
      <c r="AC1774" s="255" t="s">
        <v>484</v>
      </c>
      <c r="AD1774" s="256" t="s">
        <v>363</v>
      </c>
      <c r="AE1774" s="255" t="s">
        <v>349</v>
      </c>
      <c r="AF1774" s="255"/>
      <c r="AG1774" s="256"/>
      <c r="AH1774" s="255"/>
      <c r="AI1774" s="255"/>
      <c r="AJ1774" s="256"/>
      <c r="AK1774" s="255" t="str">
        <f t="shared" si="81"/>
        <v>Non-GFS</v>
      </c>
      <c r="AL1774" s="255" t="str">
        <f t="shared" si="82"/>
        <v>Non- ICB</v>
      </c>
      <c r="AM1774" s="268" t="str">
        <f t="shared" si="83"/>
        <v>Non-GFS/Non- ICB</v>
      </c>
    </row>
    <row r="1775" spans="1:39" s="271" customFormat="1" x14ac:dyDescent="0.25">
      <c r="A1775" s="267" t="str">
        <f>IF(ISERROR(MATCH(H1775,PriorMonth!H:H,0)),"New","Unresolved")</f>
        <v>New</v>
      </c>
      <c r="B1775" s="255">
        <v>95</v>
      </c>
      <c r="C1775" s="256" t="s">
        <v>153</v>
      </c>
      <c r="D1775" s="255" t="s">
        <v>17</v>
      </c>
      <c r="E1775" s="255">
        <v>693</v>
      </c>
      <c r="F1775" s="256" t="s">
        <v>177</v>
      </c>
      <c r="G1775" s="255" t="s">
        <v>16</v>
      </c>
      <c r="H1775" s="255">
        <v>950110011615</v>
      </c>
      <c r="I1775" s="256" t="s">
        <v>58</v>
      </c>
      <c r="J1775" s="255" t="s">
        <v>195</v>
      </c>
      <c r="K1775" s="255">
        <v>42825</v>
      </c>
      <c r="L1775" s="256">
        <v>68</v>
      </c>
      <c r="M1775" s="255" t="s">
        <v>118</v>
      </c>
      <c r="N1775" s="255" t="s">
        <v>41</v>
      </c>
      <c r="O1775" s="256">
        <v>42892</v>
      </c>
      <c r="P1775" s="255" t="s">
        <v>1878</v>
      </c>
      <c r="Q1775" s="255">
        <v>1</v>
      </c>
      <c r="R1775" s="256" t="s">
        <v>33</v>
      </c>
      <c r="S1775" s="255">
        <v>127.94</v>
      </c>
      <c r="T1775" s="255" t="s">
        <v>100</v>
      </c>
      <c r="U1775" s="256">
        <v>127.94</v>
      </c>
      <c r="V1775" s="255" t="s">
        <v>100</v>
      </c>
      <c r="W1775" s="255">
        <v>127.94</v>
      </c>
      <c r="X1775" s="256" t="s">
        <v>100</v>
      </c>
      <c r="Y1775" s="255" t="s">
        <v>114</v>
      </c>
      <c r="Z1775" s="255">
        <v>0.13</v>
      </c>
      <c r="AA1775" s="256">
        <v>1</v>
      </c>
      <c r="AB1775" s="255" t="s">
        <v>631</v>
      </c>
      <c r="AC1775" s="255" t="s">
        <v>431</v>
      </c>
      <c r="AD1775" s="256" t="s">
        <v>759</v>
      </c>
      <c r="AE1775" s="255" t="s">
        <v>349</v>
      </c>
      <c r="AF1775" s="255"/>
      <c r="AG1775" s="256"/>
      <c r="AH1775" s="255"/>
      <c r="AI1775" s="255"/>
      <c r="AJ1775" s="256"/>
      <c r="AK1775" s="255" t="str">
        <f t="shared" si="81"/>
        <v>GFS</v>
      </c>
      <c r="AL1775" s="255" t="str">
        <f t="shared" si="82"/>
        <v>Non- ICB</v>
      </c>
      <c r="AM1775" s="268" t="str">
        <f t="shared" si="83"/>
        <v>GFS/Non- ICB</v>
      </c>
    </row>
    <row r="1776" spans="1:39" s="271" customFormat="1" x14ac:dyDescent="0.25">
      <c r="A1776" s="267" t="str">
        <f>IF(ISERROR(MATCH(H1776,PriorMonth!H:H,0)),"New","Unresolved")</f>
        <v>New</v>
      </c>
      <c r="B1776" s="255">
        <v>95</v>
      </c>
      <c r="C1776" s="256" t="s">
        <v>153</v>
      </c>
      <c r="D1776" s="255" t="s">
        <v>17</v>
      </c>
      <c r="E1776" s="255">
        <v>8243</v>
      </c>
      <c r="F1776" s="256" t="s">
        <v>120</v>
      </c>
      <c r="G1776" s="255" t="s">
        <v>14</v>
      </c>
      <c r="H1776" s="255">
        <v>950110011558</v>
      </c>
      <c r="I1776" s="256" t="s">
        <v>58</v>
      </c>
      <c r="J1776" s="255" t="s">
        <v>195</v>
      </c>
      <c r="K1776" s="255">
        <v>42824</v>
      </c>
      <c r="L1776" s="256">
        <v>69</v>
      </c>
      <c r="M1776" s="255" t="s">
        <v>118</v>
      </c>
      <c r="N1776" s="255" t="s">
        <v>41</v>
      </c>
      <c r="O1776" s="256">
        <v>42893</v>
      </c>
      <c r="P1776" s="255" t="s">
        <v>1878</v>
      </c>
      <c r="Q1776" s="255">
        <v>0</v>
      </c>
      <c r="R1776" s="256" t="s">
        <v>33</v>
      </c>
      <c r="S1776" s="255">
        <v>115.99</v>
      </c>
      <c r="T1776" s="255" t="s">
        <v>100</v>
      </c>
      <c r="U1776" s="256">
        <v>115.99</v>
      </c>
      <c r="V1776" s="255" t="s">
        <v>100</v>
      </c>
      <c r="W1776" s="255">
        <v>115.99</v>
      </c>
      <c r="X1776" s="256" t="s">
        <v>100</v>
      </c>
      <c r="Y1776" s="255" t="s">
        <v>114</v>
      </c>
      <c r="Z1776" s="255">
        <v>0.12</v>
      </c>
      <c r="AA1776" s="256">
        <v>1</v>
      </c>
      <c r="AB1776" s="255" t="s">
        <v>631</v>
      </c>
      <c r="AC1776" s="255" t="s">
        <v>426</v>
      </c>
      <c r="AD1776" s="256" t="s">
        <v>2739</v>
      </c>
      <c r="AE1776" s="255" t="s">
        <v>349</v>
      </c>
      <c r="AF1776" s="255"/>
      <c r="AG1776" s="256"/>
      <c r="AH1776" s="255"/>
      <c r="AI1776" s="255"/>
      <c r="AJ1776" s="256"/>
      <c r="AK1776" s="255" t="str">
        <f t="shared" si="81"/>
        <v>GFS</v>
      </c>
      <c r="AL1776" s="255" t="str">
        <f t="shared" si="82"/>
        <v>Non- ICB</v>
      </c>
      <c r="AM1776" s="268" t="str">
        <f t="shared" si="83"/>
        <v>GFS/Non- ICB</v>
      </c>
    </row>
    <row r="1777" spans="1:39" s="271" customFormat="1" x14ac:dyDescent="0.25">
      <c r="A1777" s="267" t="str">
        <f>IF(ISERROR(MATCH(H1777,PriorMonth!H:H,0)),"New","Unresolved")</f>
        <v>New</v>
      </c>
      <c r="B1777" s="255">
        <v>95</v>
      </c>
      <c r="C1777" s="256" t="s">
        <v>153</v>
      </c>
      <c r="D1777" s="255" t="s">
        <v>17</v>
      </c>
      <c r="E1777" s="255">
        <v>1750</v>
      </c>
      <c r="F1777" s="256" t="s">
        <v>159</v>
      </c>
      <c r="G1777" s="255" t="s">
        <v>18</v>
      </c>
      <c r="H1777" s="255">
        <v>950110011681</v>
      </c>
      <c r="I1777" s="256" t="s">
        <v>58</v>
      </c>
      <c r="J1777" s="255" t="s">
        <v>195</v>
      </c>
      <c r="K1777" s="255">
        <v>42825</v>
      </c>
      <c r="L1777" s="256">
        <v>68</v>
      </c>
      <c r="M1777" s="255" t="s">
        <v>118</v>
      </c>
      <c r="N1777" s="255" t="s">
        <v>41</v>
      </c>
      <c r="O1777" s="256">
        <v>42893</v>
      </c>
      <c r="P1777" s="255" t="s">
        <v>1878</v>
      </c>
      <c r="Q1777" s="255">
        <v>0</v>
      </c>
      <c r="R1777" s="256" t="s">
        <v>33</v>
      </c>
      <c r="S1777" s="255">
        <v>124.28</v>
      </c>
      <c r="T1777" s="255" t="s">
        <v>100</v>
      </c>
      <c r="U1777" s="256">
        <v>124.28</v>
      </c>
      <c r="V1777" s="255" t="s">
        <v>100</v>
      </c>
      <c r="W1777" s="255">
        <v>124.28</v>
      </c>
      <c r="X1777" s="256" t="s">
        <v>100</v>
      </c>
      <c r="Y1777" s="255" t="s">
        <v>114</v>
      </c>
      <c r="Z1777" s="255">
        <v>0.12</v>
      </c>
      <c r="AA1777" s="256">
        <v>1</v>
      </c>
      <c r="AB1777" s="255" t="s">
        <v>631</v>
      </c>
      <c r="AC1777" s="255" t="s">
        <v>949</v>
      </c>
      <c r="AD1777" s="256" t="s">
        <v>1457</v>
      </c>
      <c r="AE1777" s="255" t="s">
        <v>349</v>
      </c>
      <c r="AF1777" s="255"/>
      <c r="AG1777" s="256"/>
      <c r="AH1777" s="255"/>
      <c r="AI1777" s="255"/>
      <c r="AJ1777" s="256"/>
      <c r="AK1777" s="255" t="str">
        <f t="shared" si="81"/>
        <v>GFS</v>
      </c>
      <c r="AL1777" s="255" t="str">
        <f t="shared" si="82"/>
        <v>Non- ICB</v>
      </c>
      <c r="AM1777" s="268" t="str">
        <f t="shared" si="83"/>
        <v>GFS/Non- ICB</v>
      </c>
    </row>
    <row r="1778" spans="1:39" s="271" customFormat="1" x14ac:dyDescent="0.25">
      <c r="A1778" s="267" t="str">
        <f>IF(ISERROR(MATCH(H1778,PriorMonth!H:H,0)),"New","Unresolved")</f>
        <v>New</v>
      </c>
      <c r="B1778" s="255">
        <v>8310</v>
      </c>
      <c r="C1778" s="256" t="s">
        <v>170</v>
      </c>
      <c r="D1778" s="255" t="s">
        <v>14</v>
      </c>
      <c r="E1778" s="255">
        <v>1350</v>
      </c>
      <c r="F1778" s="256" t="s">
        <v>124</v>
      </c>
      <c r="G1778" s="255" t="s">
        <v>21</v>
      </c>
      <c r="H1778" s="255" t="s">
        <v>2883</v>
      </c>
      <c r="I1778" s="256" t="s">
        <v>277</v>
      </c>
      <c r="J1778" s="255" t="s">
        <v>241</v>
      </c>
      <c r="K1778" s="255">
        <v>42311</v>
      </c>
      <c r="L1778" s="256">
        <v>582</v>
      </c>
      <c r="M1778" s="255" t="s">
        <v>111</v>
      </c>
      <c r="N1778" s="255" t="s">
        <v>42</v>
      </c>
      <c r="O1778" s="256">
        <v>42893</v>
      </c>
      <c r="P1778" s="255" t="s">
        <v>1878</v>
      </c>
      <c r="Q1778" s="255">
        <v>0</v>
      </c>
      <c r="R1778" s="256" t="s">
        <v>33</v>
      </c>
      <c r="S1778" s="255">
        <v>500.5</v>
      </c>
      <c r="T1778" s="255" t="s">
        <v>242</v>
      </c>
      <c r="U1778" s="256">
        <v>119.99</v>
      </c>
      <c r="V1778" s="255" t="s">
        <v>242</v>
      </c>
      <c r="W1778" s="255">
        <v>500.50221240414578</v>
      </c>
      <c r="X1778" s="256" t="s">
        <v>100</v>
      </c>
      <c r="Y1778" s="255" t="s">
        <v>114</v>
      </c>
      <c r="Z1778" s="255">
        <v>0.12</v>
      </c>
      <c r="AA1778" s="256">
        <v>1</v>
      </c>
      <c r="AB1778" s="255" t="s">
        <v>631</v>
      </c>
      <c r="AC1778" s="255" t="s">
        <v>436</v>
      </c>
      <c r="AD1778" s="256" t="s">
        <v>2884</v>
      </c>
      <c r="AE1778" s="255" t="s">
        <v>349</v>
      </c>
      <c r="AF1778" s="255"/>
      <c r="AG1778" s="256"/>
      <c r="AH1778" s="255"/>
      <c r="AI1778" s="255"/>
      <c r="AJ1778" s="256"/>
      <c r="AK1778" s="255" t="str">
        <f t="shared" si="81"/>
        <v>GFS</v>
      </c>
      <c r="AL1778" s="255" t="str">
        <f t="shared" si="82"/>
        <v>Non- ICB</v>
      </c>
      <c r="AM1778" s="268" t="str">
        <f t="shared" si="83"/>
        <v>GFS/Non- ICB</v>
      </c>
    </row>
    <row r="1779" spans="1:39" s="271" customFormat="1" x14ac:dyDescent="0.25">
      <c r="A1779" s="267" t="str">
        <f>IF(ISERROR(MATCH(H1779,PriorMonth!H:H,0)),"New","Unresolved")</f>
        <v>New</v>
      </c>
      <c r="B1779" s="255">
        <v>9701</v>
      </c>
      <c r="C1779" s="256" t="s">
        <v>199</v>
      </c>
      <c r="D1779" s="255" t="s">
        <v>14</v>
      </c>
      <c r="E1779" s="255">
        <v>1516</v>
      </c>
      <c r="F1779" s="256" t="s">
        <v>132</v>
      </c>
      <c r="G1779" s="255" t="s">
        <v>14</v>
      </c>
      <c r="H1779" s="255">
        <v>97120170300</v>
      </c>
      <c r="I1779" s="256" t="s">
        <v>57</v>
      </c>
      <c r="J1779" s="255" t="s">
        <v>133</v>
      </c>
      <c r="K1779" s="255">
        <v>42828</v>
      </c>
      <c r="L1779" s="256">
        <v>65</v>
      </c>
      <c r="M1779" s="255" t="s">
        <v>111</v>
      </c>
      <c r="N1779" s="255" t="s">
        <v>42</v>
      </c>
      <c r="O1779" s="256">
        <v>42888</v>
      </c>
      <c r="P1779" s="255" t="s">
        <v>1878</v>
      </c>
      <c r="Q1779" s="255">
        <v>5</v>
      </c>
      <c r="R1779" s="256" t="s">
        <v>33</v>
      </c>
      <c r="S1779" s="255">
        <v>113.4</v>
      </c>
      <c r="T1779" s="255" t="s">
        <v>100</v>
      </c>
      <c r="U1779" s="256">
        <v>113.4</v>
      </c>
      <c r="V1779" s="255" t="s">
        <v>200</v>
      </c>
      <c r="W1779" s="255">
        <v>517.72760497109812</v>
      </c>
      <c r="X1779" s="256" t="s">
        <v>100</v>
      </c>
      <c r="Y1779" s="255" t="s">
        <v>107</v>
      </c>
      <c r="Z1779" s="255">
        <v>0.11</v>
      </c>
      <c r="AA1779" s="256">
        <v>1</v>
      </c>
      <c r="AB1779" s="255" t="s">
        <v>631</v>
      </c>
      <c r="AC1779" s="255" t="s">
        <v>418</v>
      </c>
      <c r="AD1779" s="256" t="s">
        <v>352</v>
      </c>
      <c r="AE1779" s="255" t="s">
        <v>349</v>
      </c>
      <c r="AF1779" s="255"/>
      <c r="AG1779" s="256"/>
      <c r="AH1779" s="255"/>
      <c r="AI1779" s="255"/>
      <c r="AJ1779" s="256"/>
      <c r="AK1779" s="255" t="str">
        <f t="shared" si="81"/>
        <v>Non-GFS</v>
      </c>
      <c r="AL1779" s="255" t="str">
        <f t="shared" si="82"/>
        <v>Non- ICB</v>
      </c>
      <c r="AM1779" s="268" t="str">
        <f t="shared" si="83"/>
        <v>Non-GFS/Non- ICB</v>
      </c>
    </row>
    <row r="1780" spans="1:39" s="271" customFormat="1" x14ac:dyDescent="0.25">
      <c r="A1780" s="267" t="str">
        <f>IF(ISERROR(MATCH(H1780,PriorMonth!H:H,0)),"New","Unresolved")</f>
        <v>New</v>
      </c>
      <c r="B1780" s="255">
        <v>8520</v>
      </c>
      <c r="C1780" s="256" t="s">
        <v>842</v>
      </c>
      <c r="D1780" s="255" t="s">
        <v>19</v>
      </c>
      <c r="E1780" s="255">
        <v>309</v>
      </c>
      <c r="F1780" s="256" t="s">
        <v>123</v>
      </c>
      <c r="G1780" s="255" t="s">
        <v>21</v>
      </c>
      <c r="H1780" s="255" t="s">
        <v>2133</v>
      </c>
      <c r="I1780" s="256" t="s">
        <v>1882</v>
      </c>
      <c r="J1780" s="255" t="s">
        <v>271</v>
      </c>
      <c r="K1780" s="255">
        <v>42768</v>
      </c>
      <c r="L1780" s="256">
        <v>125</v>
      </c>
      <c r="M1780" s="255" t="s">
        <v>127</v>
      </c>
      <c r="N1780" s="255" t="s">
        <v>128</v>
      </c>
      <c r="O1780" s="256">
        <v>42893</v>
      </c>
      <c r="P1780" s="255" t="s">
        <v>1878</v>
      </c>
      <c r="Q1780" s="255">
        <v>0</v>
      </c>
      <c r="R1780" s="256" t="s">
        <v>33</v>
      </c>
      <c r="S1780" s="255">
        <v>744.84</v>
      </c>
      <c r="T1780" s="255" t="s">
        <v>126</v>
      </c>
      <c r="U1780" s="256">
        <v>100.12</v>
      </c>
      <c r="V1780" s="255" t="s">
        <v>197</v>
      </c>
      <c r="W1780" s="255">
        <v>7242.0577512875416</v>
      </c>
      <c r="X1780" s="256" t="s">
        <v>100</v>
      </c>
      <c r="Y1780" s="255" t="s">
        <v>114</v>
      </c>
      <c r="Z1780" s="255">
        <v>0.1</v>
      </c>
      <c r="AA1780" s="256">
        <v>1</v>
      </c>
      <c r="AB1780" s="255" t="s">
        <v>629</v>
      </c>
      <c r="AC1780" s="255" t="s">
        <v>415</v>
      </c>
      <c r="AD1780" s="256" t="s">
        <v>2619</v>
      </c>
      <c r="AE1780" s="255" t="s">
        <v>349</v>
      </c>
      <c r="AF1780" s="255"/>
      <c r="AG1780" s="256"/>
      <c r="AH1780" s="255"/>
      <c r="AI1780" s="255"/>
      <c r="AJ1780" s="256"/>
      <c r="AK1780" s="255" t="str">
        <f t="shared" si="81"/>
        <v>Non-GFS</v>
      </c>
      <c r="AL1780" s="255" t="str">
        <f t="shared" si="82"/>
        <v>Non- ICB</v>
      </c>
      <c r="AM1780" s="268" t="str">
        <f t="shared" si="83"/>
        <v>Non-GFS/Non- ICB</v>
      </c>
    </row>
    <row r="1781" spans="1:39" s="271" customFormat="1" x14ac:dyDescent="0.25">
      <c r="A1781" s="267" t="str">
        <f>IF(ISERROR(MATCH(H1781,PriorMonth!H:H,0)),"New","Unresolved")</f>
        <v>New</v>
      </c>
      <c r="B1781" s="255">
        <v>283</v>
      </c>
      <c r="C1781" s="256" t="s">
        <v>109</v>
      </c>
      <c r="D1781" s="255" t="s">
        <v>14</v>
      </c>
      <c r="E1781" s="255">
        <v>795</v>
      </c>
      <c r="F1781" s="256" t="s">
        <v>264</v>
      </c>
      <c r="G1781" s="255" t="s">
        <v>14</v>
      </c>
      <c r="H1781" s="255">
        <v>2830169003603</v>
      </c>
      <c r="I1781" s="256" t="s">
        <v>55</v>
      </c>
      <c r="J1781" s="255" t="s">
        <v>2644</v>
      </c>
      <c r="K1781" s="255">
        <v>42829</v>
      </c>
      <c r="L1781" s="256">
        <v>64</v>
      </c>
      <c r="M1781" s="255" t="s">
        <v>111</v>
      </c>
      <c r="N1781" s="255" t="s">
        <v>42</v>
      </c>
      <c r="O1781" s="256">
        <v>42892</v>
      </c>
      <c r="P1781" s="255" t="s">
        <v>1878</v>
      </c>
      <c r="Q1781" s="255">
        <v>1</v>
      </c>
      <c r="R1781" s="256" t="s">
        <v>33</v>
      </c>
      <c r="S1781" s="255">
        <v>99.19</v>
      </c>
      <c r="T1781" s="255" t="s">
        <v>100</v>
      </c>
      <c r="U1781" s="256">
        <v>99.19</v>
      </c>
      <c r="V1781" s="255" t="s">
        <v>100</v>
      </c>
      <c r="W1781" s="255">
        <v>99.19</v>
      </c>
      <c r="X1781" s="256" t="s">
        <v>100</v>
      </c>
      <c r="Y1781" s="255" t="s">
        <v>107</v>
      </c>
      <c r="Z1781" s="255">
        <v>0.1</v>
      </c>
      <c r="AA1781" s="256">
        <v>1</v>
      </c>
      <c r="AB1781" s="255" t="s">
        <v>631</v>
      </c>
      <c r="AC1781" s="255" t="s">
        <v>471</v>
      </c>
      <c r="AD1781" s="256" t="s">
        <v>1965</v>
      </c>
      <c r="AE1781" s="255" t="s">
        <v>349</v>
      </c>
      <c r="AF1781" s="255"/>
      <c r="AG1781" s="256"/>
      <c r="AH1781" s="255"/>
      <c r="AI1781" s="255"/>
      <c r="AJ1781" s="256"/>
      <c r="AK1781" s="255" t="str">
        <f t="shared" si="81"/>
        <v>GFS</v>
      </c>
      <c r="AL1781" s="255" t="str">
        <f t="shared" si="82"/>
        <v>Non- ICB</v>
      </c>
      <c r="AM1781" s="268" t="str">
        <f t="shared" si="83"/>
        <v>GFS/Non- ICB</v>
      </c>
    </row>
    <row r="1782" spans="1:39" s="271" customFormat="1" x14ac:dyDescent="0.25">
      <c r="A1782" s="267" t="str">
        <f>IF(ISERROR(MATCH(H1782,PriorMonth!H:H,0)),"New","Unresolved")</f>
        <v>New</v>
      </c>
      <c r="B1782" s="255">
        <v>95</v>
      </c>
      <c r="C1782" s="256" t="s">
        <v>153</v>
      </c>
      <c r="D1782" s="255" t="s">
        <v>17</v>
      </c>
      <c r="E1782" s="255">
        <v>199</v>
      </c>
      <c r="F1782" s="256" t="s">
        <v>137</v>
      </c>
      <c r="G1782" s="255" t="s">
        <v>22</v>
      </c>
      <c r="H1782" s="255">
        <v>950110011493</v>
      </c>
      <c r="I1782" s="256" t="s">
        <v>58</v>
      </c>
      <c r="J1782" s="255" t="s">
        <v>195</v>
      </c>
      <c r="K1782" s="255">
        <v>42824</v>
      </c>
      <c r="L1782" s="256">
        <v>69</v>
      </c>
      <c r="M1782" s="255" t="s">
        <v>111</v>
      </c>
      <c r="N1782" s="255" t="s">
        <v>42</v>
      </c>
      <c r="O1782" s="256">
        <v>42893</v>
      </c>
      <c r="P1782" s="255" t="s">
        <v>1878</v>
      </c>
      <c r="Q1782" s="255">
        <v>0</v>
      </c>
      <c r="R1782" s="256" t="s">
        <v>33</v>
      </c>
      <c r="S1782" s="255">
        <v>101.98</v>
      </c>
      <c r="T1782" s="255" t="s">
        <v>100</v>
      </c>
      <c r="U1782" s="256">
        <v>101.98</v>
      </c>
      <c r="V1782" s="255" t="s">
        <v>100</v>
      </c>
      <c r="W1782" s="255">
        <v>101.98</v>
      </c>
      <c r="X1782" s="256" t="s">
        <v>100</v>
      </c>
      <c r="Y1782" s="255" t="s">
        <v>114</v>
      </c>
      <c r="Z1782" s="255">
        <v>0.1</v>
      </c>
      <c r="AA1782" s="256">
        <v>1</v>
      </c>
      <c r="AB1782" s="255" t="s">
        <v>631</v>
      </c>
      <c r="AC1782" s="255" t="s">
        <v>513</v>
      </c>
      <c r="AD1782" s="256" t="s">
        <v>402</v>
      </c>
      <c r="AE1782" s="255" t="s">
        <v>349</v>
      </c>
      <c r="AF1782" s="255"/>
      <c r="AG1782" s="256"/>
      <c r="AH1782" s="255"/>
      <c r="AI1782" s="255"/>
      <c r="AJ1782" s="256"/>
      <c r="AK1782" s="255" t="str">
        <f t="shared" si="81"/>
        <v>GFS</v>
      </c>
      <c r="AL1782" s="255" t="str">
        <f t="shared" si="82"/>
        <v>Non- ICB</v>
      </c>
      <c r="AM1782" s="268" t="str">
        <f t="shared" si="83"/>
        <v>GFS/Non- ICB</v>
      </c>
    </row>
    <row r="1783" spans="1:39" s="271" customFormat="1" x14ac:dyDescent="0.25">
      <c r="A1783" s="267" t="str">
        <f>IF(ISERROR(MATCH(H1783,PriorMonth!H:H,0)),"New","Unresolved")</f>
        <v>New</v>
      </c>
      <c r="B1783" s="255">
        <v>95</v>
      </c>
      <c r="C1783" s="256" t="s">
        <v>153</v>
      </c>
      <c r="D1783" s="255" t="s">
        <v>17</v>
      </c>
      <c r="E1783" s="255">
        <v>8110</v>
      </c>
      <c r="F1783" s="256" t="s">
        <v>116</v>
      </c>
      <c r="G1783" s="255" t="s">
        <v>15</v>
      </c>
      <c r="H1783" s="255">
        <v>950110011542</v>
      </c>
      <c r="I1783" s="256" t="s">
        <v>58</v>
      </c>
      <c r="J1783" s="255" t="s">
        <v>195</v>
      </c>
      <c r="K1783" s="255">
        <v>42824</v>
      </c>
      <c r="L1783" s="256">
        <v>69</v>
      </c>
      <c r="M1783" s="255" t="s">
        <v>118</v>
      </c>
      <c r="N1783" s="255" t="s">
        <v>41</v>
      </c>
      <c r="O1783" s="256">
        <v>42892</v>
      </c>
      <c r="P1783" s="255" t="s">
        <v>1878</v>
      </c>
      <c r="Q1783" s="255">
        <v>1</v>
      </c>
      <c r="R1783" s="256" t="s">
        <v>33</v>
      </c>
      <c r="S1783" s="255">
        <v>101.98</v>
      </c>
      <c r="T1783" s="255" t="s">
        <v>100</v>
      </c>
      <c r="U1783" s="256">
        <v>101.98</v>
      </c>
      <c r="V1783" s="255" t="s">
        <v>100</v>
      </c>
      <c r="W1783" s="255">
        <v>101.98</v>
      </c>
      <c r="X1783" s="256" t="s">
        <v>100</v>
      </c>
      <c r="Y1783" s="255" t="s">
        <v>114</v>
      </c>
      <c r="Z1783" s="255">
        <v>0.1</v>
      </c>
      <c r="AA1783" s="256">
        <v>1</v>
      </c>
      <c r="AB1783" s="255" t="s">
        <v>631</v>
      </c>
      <c r="AC1783" s="255" t="s">
        <v>447</v>
      </c>
      <c r="AD1783" s="256" t="s">
        <v>2731</v>
      </c>
      <c r="AE1783" s="255" t="s">
        <v>349</v>
      </c>
      <c r="AF1783" s="255"/>
      <c r="AG1783" s="256"/>
      <c r="AH1783" s="255"/>
      <c r="AI1783" s="255"/>
      <c r="AJ1783" s="256"/>
      <c r="AK1783" s="255" t="str">
        <f t="shared" si="81"/>
        <v>GFS</v>
      </c>
      <c r="AL1783" s="255" t="str">
        <f t="shared" si="82"/>
        <v>Non- ICB</v>
      </c>
      <c r="AM1783" s="268" t="str">
        <f t="shared" si="83"/>
        <v>GFS/Non- ICB</v>
      </c>
    </row>
    <row r="1784" spans="1:39" s="271" customFormat="1" x14ac:dyDescent="0.25">
      <c r="A1784" s="267" t="str">
        <f>IF(ISERROR(MATCH(H1784,PriorMonth!H:H,0)),"New","Unresolved")</f>
        <v>New</v>
      </c>
      <c r="B1784" s="255">
        <v>95</v>
      </c>
      <c r="C1784" s="256" t="s">
        <v>153</v>
      </c>
      <c r="D1784" s="255" t="s">
        <v>17</v>
      </c>
      <c r="E1784" s="255">
        <v>8110</v>
      </c>
      <c r="F1784" s="256" t="s">
        <v>116</v>
      </c>
      <c r="G1784" s="255" t="s">
        <v>15</v>
      </c>
      <c r="H1784" s="255">
        <v>950110011588</v>
      </c>
      <c r="I1784" s="256" t="s">
        <v>58</v>
      </c>
      <c r="J1784" s="255" t="s">
        <v>195</v>
      </c>
      <c r="K1784" s="255">
        <v>42824</v>
      </c>
      <c r="L1784" s="256">
        <v>69</v>
      </c>
      <c r="M1784" s="255" t="s">
        <v>118</v>
      </c>
      <c r="N1784" s="255" t="s">
        <v>41</v>
      </c>
      <c r="O1784" s="256">
        <v>42892</v>
      </c>
      <c r="P1784" s="255" t="s">
        <v>1878</v>
      </c>
      <c r="Q1784" s="255">
        <v>1</v>
      </c>
      <c r="R1784" s="256" t="s">
        <v>33</v>
      </c>
      <c r="S1784" s="255">
        <v>99.42</v>
      </c>
      <c r="T1784" s="255" t="s">
        <v>100</v>
      </c>
      <c r="U1784" s="256">
        <v>99.42</v>
      </c>
      <c r="V1784" s="255" t="s">
        <v>100</v>
      </c>
      <c r="W1784" s="255">
        <v>99.42</v>
      </c>
      <c r="X1784" s="256" t="s">
        <v>100</v>
      </c>
      <c r="Y1784" s="255" t="s">
        <v>114</v>
      </c>
      <c r="Z1784" s="255">
        <v>0.1</v>
      </c>
      <c r="AA1784" s="256">
        <v>1</v>
      </c>
      <c r="AB1784" s="255" t="s">
        <v>631</v>
      </c>
      <c r="AC1784" s="255" t="s">
        <v>447</v>
      </c>
      <c r="AD1784" s="256" t="s">
        <v>2731</v>
      </c>
      <c r="AE1784" s="255" t="s">
        <v>349</v>
      </c>
      <c r="AF1784" s="255"/>
      <c r="AG1784" s="256"/>
      <c r="AH1784" s="255"/>
      <c r="AI1784" s="255"/>
      <c r="AJ1784" s="256"/>
      <c r="AK1784" s="255" t="str">
        <f t="shared" si="81"/>
        <v>GFS</v>
      </c>
      <c r="AL1784" s="255" t="str">
        <f t="shared" si="82"/>
        <v>Non- ICB</v>
      </c>
      <c r="AM1784" s="268" t="str">
        <f t="shared" si="83"/>
        <v>GFS/Non- ICB</v>
      </c>
    </row>
    <row r="1785" spans="1:39" s="271" customFormat="1" x14ac:dyDescent="0.25">
      <c r="A1785" s="267" t="str">
        <f>IF(ISERROR(MATCH(H1785,PriorMonth!H:H,0)),"New","Unresolved")</f>
        <v>New</v>
      </c>
      <c r="B1785" s="255">
        <v>95</v>
      </c>
      <c r="C1785" s="256" t="s">
        <v>153</v>
      </c>
      <c r="D1785" s="255" t="s">
        <v>17</v>
      </c>
      <c r="E1785" s="255">
        <v>1750</v>
      </c>
      <c r="F1785" s="256" t="s">
        <v>159</v>
      </c>
      <c r="G1785" s="255" t="s">
        <v>18</v>
      </c>
      <c r="H1785" s="255">
        <v>950110011609</v>
      </c>
      <c r="I1785" s="256" t="s">
        <v>58</v>
      </c>
      <c r="J1785" s="255" t="s">
        <v>195</v>
      </c>
      <c r="K1785" s="255">
        <v>42825</v>
      </c>
      <c r="L1785" s="256">
        <v>68</v>
      </c>
      <c r="M1785" s="255" t="s">
        <v>118</v>
      </c>
      <c r="N1785" s="255" t="s">
        <v>41</v>
      </c>
      <c r="O1785" s="256">
        <v>42893</v>
      </c>
      <c r="P1785" s="255" t="s">
        <v>1878</v>
      </c>
      <c r="Q1785" s="255">
        <v>0</v>
      </c>
      <c r="R1785" s="256" t="s">
        <v>33</v>
      </c>
      <c r="S1785" s="255">
        <v>101.98</v>
      </c>
      <c r="T1785" s="255" t="s">
        <v>100</v>
      </c>
      <c r="U1785" s="256">
        <v>101.98</v>
      </c>
      <c r="V1785" s="255" t="s">
        <v>100</v>
      </c>
      <c r="W1785" s="255">
        <v>101.98</v>
      </c>
      <c r="X1785" s="256" t="s">
        <v>100</v>
      </c>
      <c r="Y1785" s="255" t="s">
        <v>114</v>
      </c>
      <c r="Z1785" s="255">
        <v>0.1</v>
      </c>
      <c r="AA1785" s="256">
        <v>1</v>
      </c>
      <c r="AB1785" s="255" t="s">
        <v>631</v>
      </c>
      <c r="AC1785" s="255" t="s">
        <v>949</v>
      </c>
      <c r="AD1785" s="256" t="s">
        <v>1457</v>
      </c>
      <c r="AE1785" s="255" t="s">
        <v>349</v>
      </c>
      <c r="AF1785" s="255"/>
      <c r="AG1785" s="256"/>
      <c r="AH1785" s="255"/>
      <c r="AI1785" s="255"/>
      <c r="AJ1785" s="256"/>
      <c r="AK1785" s="255" t="str">
        <f t="shared" si="81"/>
        <v>GFS</v>
      </c>
      <c r="AL1785" s="255" t="str">
        <f t="shared" si="82"/>
        <v>Non- ICB</v>
      </c>
      <c r="AM1785" s="268" t="str">
        <f t="shared" si="83"/>
        <v>GFS/Non- ICB</v>
      </c>
    </row>
    <row r="1786" spans="1:39" s="271" customFormat="1" x14ac:dyDescent="0.25">
      <c r="A1786" s="267" t="str">
        <f>IF(ISERROR(MATCH(H1786,PriorMonth!H:H,0)),"New","Unresolved")</f>
        <v>New</v>
      </c>
      <c r="B1786" s="255">
        <v>8520</v>
      </c>
      <c r="C1786" s="256" t="s">
        <v>842</v>
      </c>
      <c r="D1786" s="255" t="s">
        <v>19</v>
      </c>
      <c r="E1786" s="255">
        <v>199</v>
      </c>
      <c r="F1786" s="256" t="s">
        <v>137</v>
      </c>
      <c r="G1786" s="255" t="s">
        <v>22</v>
      </c>
      <c r="H1786" s="255">
        <v>85200410045630</v>
      </c>
      <c r="I1786" s="256" t="s">
        <v>537</v>
      </c>
      <c r="J1786" s="255" t="s">
        <v>311</v>
      </c>
      <c r="K1786" s="255">
        <v>42829</v>
      </c>
      <c r="L1786" s="256">
        <v>64</v>
      </c>
      <c r="M1786" s="255" t="s">
        <v>111</v>
      </c>
      <c r="N1786" s="255" t="s">
        <v>42</v>
      </c>
      <c r="O1786" s="256">
        <v>42893</v>
      </c>
      <c r="P1786" s="255" t="s">
        <v>1878</v>
      </c>
      <c r="Q1786" s="255">
        <v>0</v>
      </c>
      <c r="R1786" s="256" t="s">
        <v>33</v>
      </c>
      <c r="S1786" s="255">
        <v>7025</v>
      </c>
      <c r="T1786" s="255" t="s">
        <v>197</v>
      </c>
      <c r="U1786" s="256">
        <v>97.12</v>
      </c>
      <c r="V1786" s="255" t="s">
        <v>197</v>
      </c>
      <c r="W1786" s="255">
        <v>7025.0564203460453</v>
      </c>
      <c r="X1786" s="256" t="s">
        <v>100</v>
      </c>
      <c r="Y1786" s="255" t="s">
        <v>114</v>
      </c>
      <c r="Z1786" s="255">
        <v>0.1</v>
      </c>
      <c r="AA1786" s="256">
        <v>1</v>
      </c>
      <c r="AB1786" s="255" t="s">
        <v>629</v>
      </c>
      <c r="AC1786" s="255" t="s">
        <v>446</v>
      </c>
      <c r="AD1786" s="256" t="s">
        <v>2051</v>
      </c>
      <c r="AE1786" s="255" t="s">
        <v>349</v>
      </c>
      <c r="AF1786" s="255"/>
      <c r="AG1786" s="256"/>
      <c r="AH1786" s="255"/>
      <c r="AI1786" s="255"/>
      <c r="AJ1786" s="256"/>
      <c r="AK1786" s="255" t="str">
        <f t="shared" si="81"/>
        <v>GFS</v>
      </c>
      <c r="AL1786" s="255" t="str">
        <f t="shared" si="82"/>
        <v>Non- ICB</v>
      </c>
      <c r="AM1786" s="268" t="str">
        <f t="shared" si="83"/>
        <v>GFS/Non- ICB</v>
      </c>
    </row>
    <row r="1787" spans="1:39" s="271" customFormat="1" x14ac:dyDescent="0.25">
      <c r="A1787" s="267" t="str">
        <f>IF(ISERROR(MATCH(H1787,PriorMonth!H:H,0)),"New","Unresolved")</f>
        <v>New</v>
      </c>
      <c r="B1787" s="255">
        <v>283</v>
      </c>
      <c r="C1787" s="256" t="s">
        <v>109</v>
      </c>
      <c r="D1787" s="255" t="s">
        <v>14</v>
      </c>
      <c r="E1787" s="255">
        <v>8243</v>
      </c>
      <c r="F1787" s="256" t="s">
        <v>120</v>
      </c>
      <c r="G1787" s="255" t="s">
        <v>14</v>
      </c>
      <c r="H1787" s="255">
        <v>2830169003577</v>
      </c>
      <c r="I1787" s="256" t="s">
        <v>55</v>
      </c>
      <c r="J1787" s="255" t="s">
        <v>2644</v>
      </c>
      <c r="K1787" s="255">
        <v>42829</v>
      </c>
      <c r="L1787" s="256">
        <v>64</v>
      </c>
      <c r="M1787" s="255" t="s">
        <v>118</v>
      </c>
      <c r="N1787" s="255" t="s">
        <v>41</v>
      </c>
      <c r="O1787" s="256">
        <v>42891</v>
      </c>
      <c r="P1787" s="255" t="s">
        <v>1878</v>
      </c>
      <c r="Q1787" s="255">
        <v>2</v>
      </c>
      <c r="R1787" s="256" t="s">
        <v>33</v>
      </c>
      <c r="S1787" s="255">
        <v>87.54</v>
      </c>
      <c r="T1787" s="255" t="s">
        <v>100</v>
      </c>
      <c r="U1787" s="256">
        <v>87.54</v>
      </c>
      <c r="V1787" s="255" t="s">
        <v>100</v>
      </c>
      <c r="W1787" s="255">
        <v>87.54</v>
      </c>
      <c r="X1787" s="256" t="s">
        <v>100</v>
      </c>
      <c r="Y1787" s="255" t="s">
        <v>107</v>
      </c>
      <c r="Z1787" s="255">
        <v>0.09</v>
      </c>
      <c r="AA1787" s="256">
        <v>1</v>
      </c>
      <c r="AB1787" s="255" t="s">
        <v>631</v>
      </c>
      <c r="AC1787" s="255" t="s">
        <v>426</v>
      </c>
      <c r="AD1787" s="256" t="s">
        <v>1922</v>
      </c>
      <c r="AE1787" s="255" t="s">
        <v>349</v>
      </c>
      <c r="AF1787" s="255"/>
      <c r="AG1787" s="256"/>
      <c r="AH1787" s="255"/>
      <c r="AI1787" s="255"/>
      <c r="AJ1787" s="256"/>
      <c r="AK1787" s="255" t="str">
        <f t="shared" si="81"/>
        <v>GFS</v>
      </c>
      <c r="AL1787" s="255" t="str">
        <f t="shared" si="82"/>
        <v>Non- ICB</v>
      </c>
      <c r="AM1787" s="268" t="str">
        <f t="shared" si="83"/>
        <v>GFS/Non- ICB</v>
      </c>
    </row>
    <row r="1788" spans="1:39" s="271" customFormat="1" x14ac:dyDescent="0.25">
      <c r="A1788" s="267" t="str">
        <f>IF(ISERROR(MATCH(H1788,PriorMonth!H:H,0)),"New","Unresolved")</f>
        <v>New</v>
      </c>
      <c r="B1788" s="255">
        <v>95</v>
      </c>
      <c r="C1788" s="256" t="s">
        <v>153</v>
      </c>
      <c r="D1788" s="255" t="s">
        <v>17</v>
      </c>
      <c r="E1788" s="255">
        <v>795</v>
      </c>
      <c r="F1788" s="256" t="s">
        <v>264</v>
      </c>
      <c r="G1788" s="255" t="s">
        <v>14</v>
      </c>
      <c r="H1788" s="255">
        <v>950110011639</v>
      </c>
      <c r="I1788" s="256" t="s">
        <v>58</v>
      </c>
      <c r="J1788" s="255" t="s">
        <v>195</v>
      </c>
      <c r="K1788" s="255">
        <v>42825</v>
      </c>
      <c r="L1788" s="256">
        <v>68</v>
      </c>
      <c r="M1788" s="255" t="s">
        <v>111</v>
      </c>
      <c r="N1788" s="255" t="s">
        <v>42</v>
      </c>
      <c r="O1788" s="256">
        <v>42893</v>
      </c>
      <c r="P1788" s="255" t="s">
        <v>1878</v>
      </c>
      <c r="Q1788" s="255">
        <v>0</v>
      </c>
      <c r="R1788" s="256" t="s">
        <v>33</v>
      </c>
      <c r="S1788" s="255">
        <v>92.7</v>
      </c>
      <c r="T1788" s="255" t="s">
        <v>100</v>
      </c>
      <c r="U1788" s="256">
        <v>92.7</v>
      </c>
      <c r="V1788" s="255" t="s">
        <v>100</v>
      </c>
      <c r="W1788" s="255">
        <v>92.7</v>
      </c>
      <c r="X1788" s="256" t="s">
        <v>100</v>
      </c>
      <c r="Y1788" s="255" t="s">
        <v>114</v>
      </c>
      <c r="Z1788" s="255">
        <v>0.09</v>
      </c>
      <c r="AA1788" s="256">
        <v>1</v>
      </c>
      <c r="AB1788" s="255" t="s">
        <v>631</v>
      </c>
      <c r="AC1788" s="255" t="s">
        <v>426</v>
      </c>
      <c r="AD1788" s="256" t="s">
        <v>352</v>
      </c>
      <c r="AE1788" s="255" t="s">
        <v>349</v>
      </c>
      <c r="AF1788" s="255"/>
      <c r="AG1788" s="256"/>
      <c r="AH1788" s="255"/>
      <c r="AI1788" s="255"/>
      <c r="AJ1788" s="256"/>
      <c r="AK1788" s="255" t="str">
        <f t="shared" si="81"/>
        <v>GFS</v>
      </c>
      <c r="AL1788" s="255" t="str">
        <f t="shared" si="82"/>
        <v>Non- ICB</v>
      </c>
      <c r="AM1788" s="268" t="str">
        <f t="shared" si="83"/>
        <v>GFS/Non- ICB</v>
      </c>
    </row>
    <row r="1789" spans="1:39" s="271" customFormat="1" x14ac:dyDescent="0.25">
      <c r="A1789" s="267" t="str">
        <f>IF(ISERROR(MATCH(H1789,PriorMonth!H:H,0)),"New","Unresolved")</f>
        <v>Unresolved</v>
      </c>
      <c r="B1789" s="255">
        <v>8520</v>
      </c>
      <c r="C1789" s="256" t="s">
        <v>842</v>
      </c>
      <c r="D1789" s="255" t="s">
        <v>19</v>
      </c>
      <c r="E1789" s="255">
        <v>199</v>
      </c>
      <c r="F1789" s="256" t="s">
        <v>137</v>
      </c>
      <c r="G1789" s="255" t="s">
        <v>22</v>
      </c>
      <c r="H1789" s="255">
        <v>85200410042829</v>
      </c>
      <c r="I1789" s="256" t="s">
        <v>59</v>
      </c>
      <c r="J1789" s="255" t="s">
        <v>321</v>
      </c>
      <c r="K1789" s="255">
        <v>42727</v>
      </c>
      <c r="L1789" s="256">
        <v>166</v>
      </c>
      <c r="M1789" s="255" t="s">
        <v>118</v>
      </c>
      <c r="N1789" s="255" t="s">
        <v>41</v>
      </c>
      <c r="O1789" s="256">
        <v>42797</v>
      </c>
      <c r="P1789" s="255" t="s">
        <v>838</v>
      </c>
      <c r="Q1789" s="255">
        <v>96</v>
      </c>
      <c r="R1789" s="256" t="s">
        <v>36</v>
      </c>
      <c r="S1789" s="255">
        <v>6215</v>
      </c>
      <c r="T1789" s="255" t="s">
        <v>197</v>
      </c>
      <c r="U1789" s="256">
        <v>85.92</v>
      </c>
      <c r="V1789" s="255" t="s">
        <v>197</v>
      </c>
      <c r="W1789" s="255">
        <v>6214.9181181644581</v>
      </c>
      <c r="X1789" s="256" t="s">
        <v>100</v>
      </c>
      <c r="Y1789" s="255" t="s">
        <v>114</v>
      </c>
      <c r="Z1789" s="255">
        <v>0.09</v>
      </c>
      <c r="AA1789" s="256">
        <v>1</v>
      </c>
      <c r="AB1789" s="255" t="s">
        <v>629</v>
      </c>
      <c r="AC1789" s="255" t="s">
        <v>484</v>
      </c>
      <c r="AD1789" s="256" t="s">
        <v>363</v>
      </c>
      <c r="AE1789" s="255" t="s">
        <v>349</v>
      </c>
      <c r="AF1789" s="255"/>
      <c r="AG1789" s="256"/>
      <c r="AH1789" s="255"/>
      <c r="AI1789" s="255"/>
      <c r="AJ1789" s="256"/>
      <c r="AK1789" s="255" t="str">
        <f t="shared" si="81"/>
        <v>GFS</v>
      </c>
      <c r="AL1789" s="255" t="str">
        <f t="shared" si="82"/>
        <v>Non- ICB</v>
      </c>
      <c r="AM1789" s="268" t="str">
        <f t="shared" si="83"/>
        <v>GFS/Non- ICB</v>
      </c>
    </row>
    <row r="1790" spans="1:39" s="271" customFormat="1" x14ac:dyDescent="0.25">
      <c r="A1790" s="267" t="str">
        <f>IF(ISERROR(MATCH(H1790,PriorMonth!H:H,0)),"New","Unresolved")</f>
        <v>Unresolved</v>
      </c>
      <c r="B1790" s="255">
        <v>8520</v>
      </c>
      <c r="C1790" s="256" t="s">
        <v>842</v>
      </c>
      <c r="D1790" s="255" t="s">
        <v>19</v>
      </c>
      <c r="E1790" s="255">
        <v>8420</v>
      </c>
      <c r="F1790" s="256" t="s">
        <v>234</v>
      </c>
      <c r="G1790" s="255" t="s">
        <v>19</v>
      </c>
      <c r="H1790" s="255">
        <v>85202710000517</v>
      </c>
      <c r="I1790" s="256" t="s">
        <v>537</v>
      </c>
      <c r="J1790" s="255" t="s">
        <v>311</v>
      </c>
      <c r="K1790" s="255">
        <v>42795</v>
      </c>
      <c r="L1790" s="256">
        <v>98</v>
      </c>
      <c r="M1790" s="255" t="s">
        <v>122</v>
      </c>
      <c r="N1790" s="255" t="s">
        <v>41</v>
      </c>
      <c r="O1790" s="256">
        <v>42830</v>
      </c>
      <c r="P1790" s="255" t="s">
        <v>838</v>
      </c>
      <c r="Q1790" s="255">
        <v>63</v>
      </c>
      <c r="R1790" s="256" t="s">
        <v>35</v>
      </c>
      <c r="S1790" s="255">
        <v>6399</v>
      </c>
      <c r="T1790" s="255" t="s">
        <v>197</v>
      </c>
      <c r="U1790" s="256">
        <v>88.46</v>
      </c>
      <c r="V1790" s="255" t="s">
        <v>197</v>
      </c>
      <c r="W1790" s="255">
        <v>6398.6459116949245</v>
      </c>
      <c r="X1790" s="256" t="s">
        <v>100</v>
      </c>
      <c r="Y1790" s="255" t="s">
        <v>107</v>
      </c>
      <c r="Z1790" s="255">
        <v>0.09</v>
      </c>
      <c r="AA1790" s="256">
        <v>1</v>
      </c>
      <c r="AB1790" s="255" t="s">
        <v>629</v>
      </c>
      <c r="AC1790" s="255" t="s">
        <v>819</v>
      </c>
      <c r="AD1790" s="256" t="s">
        <v>1757</v>
      </c>
      <c r="AE1790" s="255" t="s">
        <v>349</v>
      </c>
      <c r="AF1790" s="255"/>
      <c r="AG1790" s="256"/>
      <c r="AH1790" s="255"/>
      <c r="AI1790" s="255"/>
      <c r="AJ1790" s="256"/>
      <c r="AK1790" s="255" t="str">
        <f t="shared" si="81"/>
        <v>GFS</v>
      </c>
      <c r="AL1790" s="255" t="str">
        <f t="shared" si="82"/>
        <v>Non- ICB</v>
      </c>
      <c r="AM1790" s="268" t="str">
        <f t="shared" si="83"/>
        <v>GFS/Non- ICB</v>
      </c>
    </row>
    <row r="1791" spans="1:39" s="271" customFormat="1" x14ac:dyDescent="0.25">
      <c r="A1791" s="267" t="str">
        <f>IF(ISERROR(MATCH(H1791,PriorMonth!H:H,0)),"New","Unresolved")</f>
        <v>New</v>
      </c>
      <c r="B1791" s="255">
        <v>413</v>
      </c>
      <c r="C1791" s="256" t="s">
        <v>136</v>
      </c>
      <c r="D1791" s="255" t="s">
        <v>13</v>
      </c>
      <c r="E1791" s="255">
        <v>1761</v>
      </c>
      <c r="F1791" s="256" t="s">
        <v>1490</v>
      </c>
      <c r="G1791" s="255" t="s">
        <v>15</v>
      </c>
      <c r="H1791" s="255">
        <v>4130110176594</v>
      </c>
      <c r="I1791" s="256" t="s">
        <v>55</v>
      </c>
      <c r="J1791" s="255" t="s">
        <v>852</v>
      </c>
      <c r="K1791" s="255">
        <v>42794</v>
      </c>
      <c r="L1791" s="256">
        <v>99</v>
      </c>
      <c r="M1791" s="255" t="s">
        <v>127</v>
      </c>
      <c r="N1791" s="255" t="s">
        <v>128</v>
      </c>
      <c r="O1791" s="256">
        <v>42891</v>
      </c>
      <c r="P1791" s="255" t="s">
        <v>1878</v>
      </c>
      <c r="Q1791" s="255">
        <v>2</v>
      </c>
      <c r="R1791" s="256" t="s">
        <v>33</v>
      </c>
      <c r="S1791" s="255">
        <v>80</v>
      </c>
      <c r="T1791" s="255" t="s">
        <v>100</v>
      </c>
      <c r="U1791" s="256">
        <v>80</v>
      </c>
      <c r="V1791" s="255" t="s">
        <v>100</v>
      </c>
      <c r="W1791" s="255">
        <v>80</v>
      </c>
      <c r="X1791" s="256" t="s">
        <v>100</v>
      </c>
      <c r="Y1791" s="255" t="s">
        <v>114</v>
      </c>
      <c r="Z1791" s="255">
        <v>0.08</v>
      </c>
      <c r="AA1791" s="256">
        <v>1</v>
      </c>
      <c r="AB1791" s="255" t="s">
        <v>631</v>
      </c>
      <c r="AC1791" s="255" t="s">
        <v>880</v>
      </c>
      <c r="AD1791" s="256" t="s">
        <v>2130</v>
      </c>
      <c r="AE1791" s="255" t="s">
        <v>349</v>
      </c>
      <c r="AF1791" s="255"/>
      <c r="AG1791" s="256"/>
      <c r="AH1791" s="255"/>
      <c r="AI1791" s="255"/>
      <c r="AJ1791" s="256"/>
      <c r="AK1791" s="255" t="str">
        <f t="shared" si="81"/>
        <v>GFS</v>
      </c>
      <c r="AL1791" s="255" t="str">
        <f t="shared" si="82"/>
        <v>Non- ICB</v>
      </c>
      <c r="AM1791" s="268" t="str">
        <f t="shared" si="83"/>
        <v>GFS/Non- ICB</v>
      </c>
    </row>
    <row r="1792" spans="1:39" s="271" customFormat="1" x14ac:dyDescent="0.25">
      <c r="A1792" s="267" t="str">
        <f>IF(ISERROR(MATCH(H1792,PriorMonth!H:H,0)),"New","Unresolved")</f>
        <v>Unresolved</v>
      </c>
      <c r="B1792" s="255">
        <v>8520</v>
      </c>
      <c r="C1792" s="256" t="s">
        <v>842</v>
      </c>
      <c r="D1792" s="255" t="s">
        <v>19</v>
      </c>
      <c r="E1792" s="255">
        <v>8420</v>
      </c>
      <c r="F1792" s="256" t="s">
        <v>234</v>
      </c>
      <c r="G1792" s="255" t="s">
        <v>19</v>
      </c>
      <c r="H1792" s="255">
        <v>85202710000482</v>
      </c>
      <c r="I1792" s="256" t="s">
        <v>537</v>
      </c>
      <c r="J1792" s="255" t="s">
        <v>311</v>
      </c>
      <c r="K1792" s="255">
        <v>42676</v>
      </c>
      <c r="L1792" s="256">
        <v>217</v>
      </c>
      <c r="M1792" s="255" t="s">
        <v>105</v>
      </c>
      <c r="N1792" s="255" t="s">
        <v>41</v>
      </c>
      <c r="O1792" s="256">
        <v>42732</v>
      </c>
      <c r="P1792" s="255" t="s">
        <v>651</v>
      </c>
      <c r="Q1792" s="255">
        <v>161</v>
      </c>
      <c r="R1792" s="256" t="s">
        <v>39</v>
      </c>
      <c r="S1792" s="255">
        <v>5564</v>
      </c>
      <c r="T1792" s="255" t="s">
        <v>197</v>
      </c>
      <c r="U1792" s="256">
        <v>76.92</v>
      </c>
      <c r="V1792" s="255" t="s">
        <v>197</v>
      </c>
      <c r="W1792" s="255">
        <v>5563.9141253399685</v>
      </c>
      <c r="X1792" s="256" t="s">
        <v>100</v>
      </c>
      <c r="Y1792" s="255" t="s">
        <v>107</v>
      </c>
      <c r="Z1792" s="255">
        <v>0.08</v>
      </c>
      <c r="AA1792" s="256">
        <v>1</v>
      </c>
      <c r="AB1792" s="255" t="s">
        <v>629</v>
      </c>
      <c r="AC1792" s="255" t="s">
        <v>503</v>
      </c>
      <c r="AD1792" s="256" t="s">
        <v>1299</v>
      </c>
      <c r="AE1792" s="255" t="s">
        <v>349</v>
      </c>
      <c r="AF1792" s="255"/>
      <c r="AG1792" s="256"/>
      <c r="AH1792" s="255"/>
      <c r="AI1792" s="255"/>
      <c r="AJ1792" s="256"/>
      <c r="AK1792" s="255" t="str">
        <f t="shared" si="81"/>
        <v>GFS</v>
      </c>
      <c r="AL1792" s="255" t="str">
        <f t="shared" si="82"/>
        <v>Non- ICB</v>
      </c>
      <c r="AM1792" s="268" t="str">
        <f t="shared" si="83"/>
        <v>GFS/Non- ICB</v>
      </c>
    </row>
    <row r="1793" spans="1:39" s="271" customFormat="1" x14ac:dyDescent="0.25">
      <c r="A1793" s="267" t="str">
        <f>IF(ISERROR(MATCH(H1793,PriorMonth!H:H,0)),"New","Unresolved")</f>
        <v>New</v>
      </c>
      <c r="B1793" s="255">
        <v>95</v>
      </c>
      <c r="C1793" s="256" t="s">
        <v>153</v>
      </c>
      <c r="D1793" s="255" t="s">
        <v>17</v>
      </c>
      <c r="E1793" s="255">
        <v>260</v>
      </c>
      <c r="F1793" s="256" t="s">
        <v>113</v>
      </c>
      <c r="G1793" s="255" t="s">
        <v>23</v>
      </c>
      <c r="H1793" s="255">
        <v>950110011627</v>
      </c>
      <c r="I1793" s="256" t="s">
        <v>58</v>
      </c>
      <c r="J1793" s="255" t="s">
        <v>195</v>
      </c>
      <c r="K1793" s="255">
        <v>42825</v>
      </c>
      <c r="L1793" s="256">
        <v>68</v>
      </c>
      <c r="M1793" s="255" t="s">
        <v>127</v>
      </c>
      <c r="N1793" s="255" t="s">
        <v>128</v>
      </c>
      <c r="O1793" s="256">
        <v>42892</v>
      </c>
      <c r="P1793" s="255" t="s">
        <v>1878</v>
      </c>
      <c r="Q1793" s="255">
        <v>1</v>
      </c>
      <c r="R1793" s="256" t="s">
        <v>33</v>
      </c>
      <c r="S1793" s="255">
        <v>74.16</v>
      </c>
      <c r="T1793" s="255" t="s">
        <v>100</v>
      </c>
      <c r="U1793" s="256">
        <v>74.16</v>
      </c>
      <c r="V1793" s="255" t="s">
        <v>100</v>
      </c>
      <c r="W1793" s="255">
        <v>74.16</v>
      </c>
      <c r="X1793" s="256" t="s">
        <v>100</v>
      </c>
      <c r="Y1793" s="255" t="s">
        <v>114</v>
      </c>
      <c r="Z1793" s="255">
        <v>7.0000000000000007E-2</v>
      </c>
      <c r="AA1793" s="256">
        <v>1</v>
      </c>
      <c r="AB1793" s="255" t="s">
        <v>631</v>
      </c>
      <c r="AC1793" s="255" t="s">
        <v>442</v>
      </c>
      <c r="AD1793" s="256" t="s">
        <v>354</v>
      </c>
      <c r="AE1793" s="255" t="s">
        <v>349</v>
      </c>
      <c r="AF1793" s="255"/>
      <c r="AG1793" s="256"/>
      <c r="AH1793" s="255"/>
      <c r="AI1793" s="255"/>
      <c r="AJ1793" s="256"/>
      <c r="AK1793" s="255" t="str">
        <f t="shared" si="81"/>
        <v>GFS</v>
      </c>
      <c r="AL1793" s="255" t="str">
        <f t="shared" si="82"/>
        <v>Non- ICB</v>
      </c>
      <c r="AM1793" s="268" t="str">
        <f t="shared" si="83"/>
        <v>GFS/Non- ICB</v>
      </c>
    </row>
    <row r="1794" spans="1:39" s="271" customFormat="1" x14ac:dyDescent="0.25">
      <c r="A1794" s="267" t="str">
        <f>IF(ISERROR(MATCH(H1794,PriorMonth!H:H,0)),"New","Unresolved")</f>
        <v>New</v>
      </c>
      <c r="B1794" s="255">
        <v>95</v>
      </c>
      <c r="C1794" s="256" t="s">
        <v>153</v>
      </c>
      <c r="D1794" s="255" t="s">
        <v>17</v>
      </c>
      <c r="E1794" s="255">
        <v>8110</v>
      </c>
      <c r="F1794" s="256" t="s">
        <v>116</v>
      </c>
      <c r="G1794" s="255" t="s">
        <v>15</v>
      </c>
      <c r="H1794" s="255">
        <v>950110011651</v>
      </c>
      <c r="I1794" s="256" t="s">
        <v>58</v>
      </c>
      <c r="J1794" s="255" t="s">
        <v>195</v>
      </c>
      <c r="K1794" s="255">
        <v>42825</v>
      </c>
      <c r="L1794" s="256">
        <v>68</v>
      </c>
      <c r="M1794" s="255" t="s">
        <v>118</v>
      </c>
      <c r="N1794" s="255" t="s">
        <v>41</v>
      </c>
      <c r="O1794" s="256">
        <v>42892</v>
      </c>
      <c r="P1794" s="255" t="s">
        <v>1878</v>
      </c>
      <c r="Q1794" s="255">
        <v>1</v>
      </c>
      <c r="R1794" s="256" t="s">
        <v>33</v>
      </c>
      <c r="S1794" s="255">
        <v>74.16</v>
      </c>
      <c r="T1794" s="255" t="s">
        <v>100</v>
      </c>
      <c r="U1794" s="256">
        <v>74.16</v>
      </c>
      <c r="V1794" s="255" t="s">
        <v>100</v>
      </c>
      <c r="W1794" s="255">
        <v>74.16</v>
      </c>
      <c r="X1794" s="256" t="s">
        <v>100</v>
      </c>
      <c r="Y1794" s="255" t="s">
        <v>114</v>
      </c>
      <c r="Z1794" s="255">
        <v>7.0000000000000007E-2</v>
      </c>
      <c r="AA1794" s="256">
        <v>1</v>
      </c>
      <c r="AB1794" s="255" t="s">
        <v>631</v>
      </c>
      <c r="AC1794" s="255" t="s">
        <v>447</v>
      </c>
      <c r="AD1794" s="256" t="s">
        <v>2731</v>
      </c>
      <c r="AE1794" s="255" t="s">
        <v>349</v>
      </c>
      <c r="AF1794" s="255"/>
      <c r="AG1794" s="256"/>
      <c r="AH1794" s="255"/>
      <c r="AI1794" s="255"/>
      <c r="AJ1794" s="256"/>
      <c r="AK1794" s="255" t="str">
        <f t="shared" ref="AK1794:AK1857" si="84">IF(TEXT(B1794,0)=LEFT(H1794,LEN(B1794)),"GFS","Non-GFS")</f>
        <v>GFS</v>
      </c>
      <c r="AL1794" s="255" t="str">
        <f t="shared" ref="AL1794:AL1857" si="85">IF(AND(AK1794="GFS",MID(H1794,LEN(B1794)+3,1)="2"),"ICB","Non- ICB")</f>
        <v>Non- ICB</v>
      </c>
      <c r="AM1794" s="268" t="str">
        <f t="shared" ref="AM1794:AM1857" si="86">AK1794&amp;"/"&amp;AL1794</f>
        <v>GFS/Non- ICB</v>
      </c>
    </row>
    <row r="1795" spans="1:39" s="271" customFormat="1" x14ac:dyDescent="0.25">
      <c r="A1795" s="267" t="str">
        <f>IF(ISERROR(MATCH(H1795,PriorMonth!H:H,0)),"New","Unresolved")</f>
        <v>New</v>
      </c>
      <c r="B1795" s="255">
        <v>95</v>
      </c>
      <c r="C1795" s="256" t="s">
        <v>153</v>
      </c>
      <c r="D1795" s="255" t="s">
        <v>17</v>
      </c>
      <c r="E1795" s="255">
        <v>1730</v>
      </c>
      <c r="F1795" s="256" t="s">
        <v>172</v>
      </c>
      <c r="G1795" s="255" t="s">
        <v>18</v>
      </c>
      <c r="H1795" s="255">
        <v>950120000318</v>
      </c>
      <c r="I1795" s="256" t="s">
        <v>58</v>
      </c>
      <c r="J1795" s="255" t="s">
        <v>195</v>
      </c>
      <c r="K1795" s="255">
        <v>42849</v>
      </c>
      <c r="L1795" s="256">
        <v>44</v>
      </c>
      <c r="M1795" s="255" t="s">
        <v>118</v>
      </c>
      <c r="N1795" s="255" t="s">
        <v>41</v>
      </c>
      <c r="O1795" s="256">
        <v>42893</v>
      </c>
      <c r="P1795" s="255" t="s">
        <v>1878</v>
      </c>
      <c r="Q1795" s="255">
        <v>0</v>
      </c>
      <c r="R1795" s="256" t="s">
        <v>33</v>
      </c>
      <c r="S1795" s="255">
        <v>66</v>
      </c>
      <c r="T1795" s="255" t="s">
        <v>100</v>
      </c>
      <c r="U1795" s="256">
        <v>66</v>
      </c>
      <c r="V1795" s="255" t="s">
        <v>100</v>
      </c>
      <c r="W1795" s="255">
        <v>66</v>
      </c>
      <c r="X1795" s="256" t="s">
        <v>100</v>
      </c>
      <c r="Y1795" s="255" t="s">
        <v>114</v>
      </c>
      <c r="Z1795" s="255">
        <v>7.0000000000000007E-2</v>
      </c>
      <c r="AA1795" s="256">
        <v>1</v>
      </c>
      <c r="AB1795" s="255" t="s">
        <v>631</v>
      </c>
      <c r="AC1795" s="255" t="s">
        <v>437</v>
      </c>
      <c r="AD1795" s="256" t="s">
        <v>1026</v>
      </c>
      <c r="AE1795" s="255" t="s">
        <v>349</v>
      </c>
      <c r="AF1795" s="255"/>
      <c r="AG1795" s="256"/>
      <c r="AH1795" s="255"/>
      <c r="AI1795" s="255"/>
      <c r="AJ1795" s="256"/>
      <c r="AK1795" s="255" t="str">
        <f t="shared" si="84"/>
        <v>GFS</v>
      </c>
      <c r="AL1795" s="255" t="str">
        <f t="shared" si="85"/>
        <v>ICB</v>
      </c>
      <c r="AM1795" s="268" t="str">
        <f t="shared" si="86"/>
        <v>GFS/ICB</v>
      </c>
    </row>
    <row r="1796" spans="1:39" s="271" customFormat="1" x14ac:dyDescent="0.25">
      <c r="A1796" s="267" t="str">
        <f>IF(ISERROR(MATCH(H1796,PriorMonth!H:H,0)),"New","Unresolved")</f>
        <v>New</v>
      </c>
      <c r="B1796" s="255">
        <v>8520</v>
      </c>
      <c r="C1796" s="256" t="s">
        <v>842</v>
      </c>
      <c r="D1796" s="255" t="s">
        <v>19</v>
      </c>
      <c r="E1796" s="255">
        <v>247</v>
      </c>
      <c r="F1796" s="256" t="s">
        <v>198</v>
      </c>
      <c r="G1796" s="255" t="s">
        <v>23</v>
      </c>
      <c r="H1796" s="255">
        <v>85204510000897</v>
      </c>
      <c r="I1796" s="256" t="s">
        <v>59</v>
      </c>
      <c r="J1796" s="255" t="s">
        <v>916</v>
      </c>
      <c r="K1796" s="255">
        <v>42857</v>
      </c>
      <c r="L1796" s="256">
        <v>36</v>
      </c>
      <c r="M1796" s="255" t="s">
        <v>111</v>
      </c>
      <c r="N1796" s="255" t="s">
        <v>42</v>
      </c>
      <c r="O1796" s="256">
        <v>42893</v>
      </c>
      <c r="P1796" s="255" t="s">
        <v>1878</v>
      </c>
      <c r="Q1796" s="255">
        <v>0</v>
      </c>
      <c r="R1796" s="256" t="s">
        <v>33</v>
      </c>
      <c r="S1796" s="255">
        <v>5286</v>
      </c>
      <c r="T1796" s="255" t="s">
        <v>197</v>
      </c>
      <c r="U1796" s="256">
        <v>73.08</v>
      </c>
      <c r="V1796" s="255" t="s">
        <v>197</v>
      </c>
      <c r="W1796" s="255">
        <v>5286.1524217348533</v>
      </c>
      <c r="X1796" s="256" t="s">
        <v>100</v>
      </c>
      <c r="Y1796" s="255" t="s">
        <v>114</v>
      </c>
      <c r="Z1796" s="255">
        <v>7.0000000000000007E-2</v>
      </c>
      <c r="AA1796" s="256">
        <v>1</v>
      </c>
      <c r="AB1796" s="255" t="s">
        <v>629</v>
      </c>
      <c r="AC1796" s="255" t="s">
        <v>915</v>
      </c>
      <c r="AD1796" s="256" t="s">
        <v>1280</v>
      </c>
      <c r="AE1796" s="255" t="s">
        <v>349</v>
      </c>
      <c r="AF1796" s="255"/>
      <c r="AG1796" s="256"/>
      <c r="AH1796" s="255"/>
      <c r="AI1796" s="255"/>
      <c r="AJ1796" s="256"/>
      <c r="AK1796" s="255" t="str">
        <f t="shared" si="84"/>
        <v>GFS</v>
      </c>
      <c r="AL1796" s="255" t="str">
        <f t="shared" si="85"/>
        <v>Non- ICB</v>
      </c>
      <c r="AM1796" s="268" t="str">
        <f t="shared" si="86"/>
        <v>GFS/Non- ICB</v>
      </c>
    </row>
    <row r="1797" spans="1:39" s="271" customFormat="1" x14ac:dyDescent="0.25">
      <c r="A1797" s="267" t="str">
        <f>IF(ISERROR(MATCH(H1797,PriorMonth!H:H,0)),"New","Unresolved")</f>
        <v>New</v>
      </c>
      <c r="B1797" s="255">
        <v>95</v>
      </c>
      <c r="C1797" s="256" t="s">
        <v>153</v>
      </c>
      <c r="D1797" s="255" t="s">
        <v>17</v>
      </c>
      <c r="E1797" s="255">
        <v>795</v>
      </c>
      <c r="F1797" s="256" t="s">
        <v>264</v>
      </c>
      <c r="G1797" s="255" t="s">
        <v>14</v>
      </c>
      <c r="H1797" s="255">
        <v>950110011511</v>
      </c>
      <c r="I1797" s="256" t="s">
        <v>58</v>
      </c>
      <c r="J1797" s="255" t="s">
        <v>195</v>
      </c>
      <c r="K1797" s="255">
        <v>42824</v>
      </c>
      <c r="L1797" s="256">
        <v>69</v>
      </c>
      <c r="M1797" s="255" t="s">
        <v>111</v>
      </c>
      <c r="N1797" s="255" t="s">
        <v>42</v>
      </c>
      <c r="O1797" s="256">
        <v>42893</v>
      </c>
      <c r="P1797" s="255" t="s">
        <v>1878</v>
      </c>
      <c r="Q1797" s="255">
        <v>0</v>
      </c>
      <c r="R1797" s="256" t="s">
        <v>33</v>
      </c>
      <c r="S1797" s="255">
        <v>55.62</v>
      </c>
      <c r="T1797" s="255" t="s">
        <v>100</v>
      </c>
      <c r="U1797" s="256">
        <v>55.62</v>
      </c>
      <c r="V1797" s="255" t="s">
        <v>100</v>
      </c>
      <c r="W1797" s="255">
        <v>55.62</v>
      </c>
      <c r="X1797" s="256" t="s">
        <v>100</v>
      </c>
      <c r="Y1797" s="255" t="s">
        <v>114</v>
      </c>
      <c r="Z1797" s="255">
        <v>0.06</v>
      </c>
      <c r="AA1797" s="256">
        <v>1</v>
      </c>
      <c r="AB1797" s="255" t="s">
        <v>631</v>
      </c>
      <c r="AC1797" s="255" t="s">
        <v>426</v>
      </c>
      <c r="AD1797" s="256">
        <v>950110011511</v>
      </c>
      <c r="AE1797" s="255" t="s">
        <v>349</v>
      </c>
      <c r="AF1797" s="255"/>
      <c r="AG1797" s="256"/>
      <c r="AH1797" s="255"/>
      <c r="AI1797" s="255"/>
      <c r="AJ1797" s="256"/>
      <c r="AK1797" s="255" t="str">
        <f t="shared" si="84"/>
        <v>GFS</v>
      </c>
      <c r="AL1797" s="255" t="str">
        <f t="shared" si="85"/>
        <v>Non- ICB</v>
      </c>
      <c r="AM1797" s="268" t="str">
        <f t="shared" si="86"/>
        <v>GFS/Non- ICB</v>
      </c>
    </row>
    <row r="1798" spans="1:39" s="271" customFormat="1" x14ac:dyDescent="0.25">
      <c r="A1798" s="267" t="str">
        <f>IF(ISERROR(MATCH(H1798,PriorMonth!H:H,0)),"New","Unresolved")</f>
        <v>New</v>
      </c>
      <c r="B1798" s="255">
        <v>95</v>
      </c>
      <c r="C1798" s="256" t="s">
        <v>153</v>
      </c>
      <c r="D1798" s="255" t="s">
        <v>17</v>
      </c>
      <c r="E1798" s="255">
        <v>1750</v>
      </c>
      <c r="F1798" s="256" t="s">
        <v>159</v>
      </c>
      <c r="G1798" s="255" t="s">
        <v>18</v>
      </c>
      <c r="H1798" s="255">
        <v>950110011664</v>
      </c>
      <c r="I1798" s="256" t="s">
        <v>58</v>
      </c>
      <c r="J1798" s="255" t="s">
        <v>195</v>
      </c>
      <c r="K1798" s="255">
        <v>42825</v>
      </c>
      <c r="L1798" s="256">
        <v>68</v>
      </c>
      <c r="M1798" s="255" t="s">
        <v>118</v>
      </c>
      <c r="N1798" s="255" t="s">
        <v>41</v>
      </c>
      <c r="O1798" s="256">
        <v>42893</v>
      </c>
      <c r="P1798" s="255" t="s">
        <v>1878</v>
      </c>
      <c r="Q1798" s="255">
        <v>0</v>
      </c>
      <c r="R1798" s="256" t="s">
        <v>33</v>
      </c>
      <c r="S1798" s="255">
        <v>49.71</v>
      </c>
      <c r="T1798" s="255" t="s">
        <v>100</v>
      </c>
      <c r="U1798" s="256">
        <v>49.71</v>
      </c>
      <c r="V1798" s="255" t="s">
        <v>100</v>
      </c>
      <c r="W1798" s="255">
        <v>49.71</v>
      </c>
      <c r="X1798" s="256" t="s">
        <v>100</v>
      </c>
      <c r="Y1798" s="255" t="s">
        <v>114</v>
      </c>
      <c r="Z1798" s="255">
        <v>0.05</v>
      </c>
      <c r="AA1798" s="256">
        <v>1</v>
      </c>
      <c r="AB1798" s="255" t="s">
        <v>631</v>
      </c>
      <c r="AC1798" s="255" t="s">
        <v>949</v>
      </c>
      <c r="AD1798" s="256" t="s">
        <v>1457</v>
      </c>
      <c r="AE1798" s="255" t="s">
        <v>349</v>
      </c>
      <c r="AF1798" s="255"/>
      <c r="AG1798" s="256"/>
      <c r="AH1798" s="255"/>
      <c r="AI1798" s="255"/>
      <c r="AJ1798" s="256"/>
      <c r="AK1798" s="255" t="str">
        <f t="shared" si="84"/>
        <v>GFS</v>
      </c>
      <c r="AL1798" s="255" t="str">
        <f t="shared" si="85"/>
        <v>Non- ICB</v>
      </c>
      <c r="AM1798" s="268" t="str">
        <f t="shared" si="86"/>
        <v>GFS/Non- ICB</v>
      </c>
    </row>
    <row r="1799" spans="1:39" s="271" customFormat="1" x14ac:dyDescent="0.25">
      <c r="A1799" s="267" t="str">
        <f>IF(ISERROR(MATCH(H1799,PriorMonth!H:H,0)),"New","Unresolved")</f>
        <v>Unresolved</v>
      </c>
      <c r="B1799" s="255">
        <v>8520</v>
      </c>
      <c r="C1799" s="256" t="s">
        <v>842</v>
      </c>
      <c r="D1799" s="255" t="s">
        <v>19</v>
      </c>
      <c r="E1799" s="255">
        <v>199</v>
      </c>
      <c r="F1799" s="256" t="s">
        <v>137</v>
      </c>
      <c r="G1799" s="255" t="s">
        <v>22</v>
      </c>
      <c r="H1799" s="255">
        <v>85200410042827</v>
      </c>
      <c r="I1799" s="256" t="s">
        <v>59</v>
      </c>
      <c r="J1799" s="255" t="s">
        <v>321</v>
      </c>
      <c r="K1799" s="255">
        <v>42727</v>
      </c>
      <c r="L1799" s="256">
        <v>166</v>
      </c>
      <c r="M1799" s="255" t="s">
        <v>118</v>
      </c>
      <c r="N1799" s="255" t="s">
        <v>41</v>
      </c>
      <c r="O1799" s="256">
        <v>42797</v>
      </c>
      <c r="P1799" s="255" t="s">
        <v>838</v>
      </c>
      <c r="Q1799" s="255">
        <v>96</v>
      </c>
      <c r="R1799" s="256" t="s">
        <v>36</v>
      </c>
      <c r="S1799" s="255">
        <v>3570</v>
      </c>
      <c r="T1799" s="255" t="s">
        <v>197</v>
      </c>
      <c r="U1799" s="256">
        <v>49.35</v>
      </c>
      <c r="V1799" s="255" t="s">
        <v>197</v>
      </c>
      <c r="W1799" s="255">
        <v>3569.6718939876164</v>
      </c>
      <c r="X1799" s="256" t="s">
        <v>100</v>
      </c>
      <c r="Y1799" s="255" t="s">
        <v>114</v>
      </c>
      <c r="Z1799" s="255">
        <v>0.05</v>
      </c>
      <c r="AA1799" s="256">
        <v>1</v>
      </c>
      <c r="AB1799" s="255" t="s">
        <v>629</v>
      </c>
      <c r="AC1799" s="255" t="s">
        <v>484</v>
      </c>
      <c r="AD1799" s="256" t="s">
        <v>363</v>
      </c>
      <c r="AE1799" s="255" t="s">
        <v>349</v>
      </c>
      <c r="AF1799" s="255"/>
      <c r="AG1799" s="256"/>
      <c r="AH1799" s="255"/>
      <c r="AI1799" s="255"/>
      <c r="AJ1799" s="256"/>
      <c r="AK1799" s="255" t="str">
        <f t="shared" si="84"/>
        <v>GFS</v>
      </c>
      <c r="AL1799" s="255" t="str">
        <f t="shared" si="85"/>
        <v>Non- ICB</v>
      </c>
      <c r="AM1799" s="268" t="str">
        <f t="shared" si="86"/>
        <v>GFS/Non- ICB</v>
      </c>
    </row>
    <row r="1800" spans="1:39" s="271" customFormat="1" x14ac:dyDescent="0.25">
      <c r="A1800" s="267" t="str">
        <f>IF(ISERROR(MATCH(H1800,PriorMonth!H:H,0)),"New","Unresolved")</f>
        <v>Unresolved</v>
      </c>
      <c r="B1800" s="255">
        <v>8520</v>
      </c>
      <c r="C1800" s="256" t="s">
        <v>842</v>
      </c>
      <c r="D1800" s="255" t="s">
        <v>19</v>
      </c>
      <c r="E1800" s="255">
        <v>8420</v>
      </c>
      <c r="F1800" s="256" t="s">
        <v>234</v>
      </c>
      <c r="G1800" s="255" t="s">
        <v>19</v>
      </c>
      <c r="H1800" s="255">
        <v>85200710012329</v>
      </c>
      <c r="I1800" s="256" t="s">
        <v>57</v>
      </c>
      <c r="J1800" s="255" t="s">
        <v>309</v>
      </c>
      <c r="K1800" s="255">
        <v>42544</v>
      </c>
      <c r="L1800" s="256">
        <v>349</v>
      </c>
      <c r="M1800" s="255" t="s">
        <v>122</v>
      </c>
      <c r="N1800" s="255" t="s">
        <v>41</v>
      </c>
      <c r="O1800" s="256">
        <v>42585</v>
      </c>
      <c r="P1800" s="255" t="s">
        <v>406</v>
      </c>
      <c r="Q1800" s="255">
        <v>308</v>
      </c>
      <c r="R1800" s="256" t="s">
        <v>37</v>
      </c>
      <c r="S1800" s="255">
        <v>3290</v>
      </c>
      <c r="T1800" s="255" t="s">
        <v>197</v>
      </c>
      <c r="U1800" s="256">
        <v>45.48</v>
      </c>
      <c r="V1800" s="255" t="s">
        <v>197</v>
      </c>
      <c r="W1800" s="255">
        <v>3289.7401770730858</v>
      </c>
      <c r="X1800" s="256" t="s">
        <v>100</v>
      </c>
      <c r="Y1800" s="255" t="s">
        <v>107</v>
      </c>
      <c r="Z1800" s="255">
        <v>0.05</v>
      </c>
      <c r="AA1800" s="256">
        <v>1</v>
      </c>
      <c r="AB1800" s="255" t="s">
        <v>629</v>
      </c>
      <c r="AC1800" s="255" t="s">
        <v>481</v>
      </c>
      <c r="AD1800" s="256" t="s">
        <v>502</v>
      </c>
      <c r="AE1800" s="255" t="s">
        <v>349</v>
      </c>
      <c r="AF1800" s="255"/>
      <c r="AG1800" s="256"/>
      <c r="AH1800" s="255"/>
      <c r="AI1800" s="255"/>
      <c r="AJ1800" s="256"/>
      <c r="AK1800" s="255" t="str">
        <f t="shared" si="84"/>
        <v>GFS</v>
      </c>
      <c r="AL1800" s="255" t="str">
        <f t="shared" si="85"/>
        <v>Non- ICB</v>
      </c>
      <c r="AM1800" s="268" t="str">
        <f t="shared" si="86"/>
        <v>GFS/Non- ICB</v>
      </c>
    </row>
    <row r="1801" spans="1:39" s="271" customFormat="1" x14ac:dyDescent="0.25">
      <c r="A1801" s="267" t="str">
        <f>IF(ISERROR(MATCH(H1801,PriorMonth!H:H,0)),"New","Unresolved")</f>
        <v>New</v>
      </c>
      <c r="B1801" s="255">
        <v>95</v>
      </c>
      <c r="C1801" s="256" t="s">
        <v>153</v>
      </c>
      <c r="D1801" s="255" t="s">
        <v>17</v>
      </c>
      <c r="E1801" s="255">
        <v>8243</v>
      </c>
      <c r="F1801" s="256" t="s">
        <v>120</v>
      </c>
      <c r="G1801" s="255" t="s">
        <v>14</v>
      </c>
      <c r="H1801" s="255">
        <v>950110011598</v>
      </c>
      <c r="I1801" s="256" t="s">
        <v>58</v>
      </c>
      <c r="J1801" s="255" t="s">
        <v>195</v>
      </c>
      <c r="K1801" s="255">
        <v>42824</v>
      </c>
      <c r="L1801" s="256">
        <v>69</v>
      </c>
      <c r="M1801" s="255" t="s">
        <v>127</v>
      </c>
      <c r="N1801" s="255" t="s">
        <v>128</v>
      </c>
      <c r="O1801" s="256">
        <v>42893</v>
      </c>
      <c r="P1801" s="255" t="s">
        <v>1878</v>
      </c>
      <c r="Q1801" s="255">
        <v>0</v>
      </c>
      <c r="R1801" s="256" t="s">
        <v>33</v>
      </c>
      <c r="S1801" s="255">
        <v>41.43</v>
      </c>
      <c r="T1801" s="255" t="s">
        <v>100</v>
      </c>
      <c r="U1801" s="256">
        <v>41.43</v>
      </c>
      <c r="V1801" s="255" t="s">
        <v>100</v>
      </c>
      <c r="W1801" s="255">
        <v>41.43</v>
      </c>
      <c r="X1801" s="256" t="s">
        <v>100</v>
      </c>
      <c r="Y1801" s="255" t="s">
        <v>114</v>
      </c>
      <c r="Z1801" s="255">
        <v>0.04</v>
      </c>
      <c r="AA1801" s="256">
        <v>1</v>
      </c>
      <c r="AB1801" s="255" t="s">
        <v>631</v>
      </c>
      <c r="AC1801" s="255" t="s">
        <v>426</v>
      </c>
      <c r="AD1801" s="256" t="s">
        <v>2742</v>
      </c>
      <c r="AE1801" s="255" t="s">
        <v>349</v>
      </c>
      <c r="AF1801" s="255"/>
      <c r="AG1801" s="256"/>
      <c r="AH1801" s="255"/>
      <c r="AI1801" s="255"/>
      <c r="AJ1801" s="256"/>
      <c r="AK1801" s="255" t="str">
        <f t="shared" si="84"/>
        <v>GFS</v>
      </c>
      <c r="AL1801" s="255" t="str">
        <f t="shared" si="85"/>
        <v>Non- ICB</v>
      </c>
      <c r="AM1801" s="268" t="str">
        <f t="shared" si="86"/>
        <v>GFS/Non- ICB</v>
      </c>
    </row>
    <row r="1802" spans="1:39" s="271" customFormat="1" x14ac:dyDescent="0.25">
      <c r="A1802" s="267" t="str">
        <f>IF(ISERROR(MATCH(H1802,PriorMonth!H:H,0)),"New","Unresolved")</f>
        <v>Unresolved</v>
      </c>
      <c r="B1802" s="255">
        <v>8520</v>
      </c>
      <c r="C1802" s="256" t="s">
        <v>842</v>
      </c>
      <c r="D1802" s="255" t="s">
        <v>19</v>
      </c>
      <c r="E1802" s="255">
        <v>199</v>
      </c>
      <c r="F1802" s="256" t="s">
        <v>137</v>
      </c>
      <c r="G1802" s="255" t="s">
        <v>22</v>
      </c>
      <c r="H1802" s="255">
        <v>85200330013768</v>
      </c>
      <c r="I1802" s="256" t="s">
        <v>60</v>
      </c>
      <c r="J1802" s="255" t="s">
        <v>319</v>
      </c>
      <c r="K1802" s="255">
        <v>42704</v>
      </c>
      <c r="L1802" s="256">
        <v>189</v>
      </c>
      <c r="M1802" s="255" t="s">
        <v>118</v>
      </c>
      <c r="N1802" s="255" t="s">
        <v>41</v>
      </c>
      <c r="O1802" s="256">
        <v>42776</v>
      </c>
      <c r="P1802" s="255" t="s">
        <v>838</v>
      </c>
      <c r="Q1802" s="255">
        <v>117</v>
      </c>
      <c r="R1802" s="256" t="s">
        <v>36</v>
      </c>
      <c r="S1802" s="255">
        <v>2850.5</v>
      </c>
      <c r="T1802" s="255" t="s">
        <v>197</v>
      </c>
      <c r="U1802" s="256">
        <v>39.409999999999997</v>
      </c>
      <c r="V1802" s="255" t="s">
        <v>197</v>
      </c>
      <c r="W1802" s="255">
        <v>2850.6741508014579</v>
      </c>
      <c r="X1802" s="256" t="s">
        <v>100</v>
      </c>
      <c r="Y1802" s="255" t="s">
        <v>114</v>
      </c>
      <c r="Z1802" s="255">
        <v>0.04</v>
      </c>
      <c r="AA1802" s="256">
        <v>1</v>
      </c>
      <c r="AB1802" s="255" t="s">
        <v>629</v>
      </c>
      <c r="AC1802" s="255" t="s">
        <v>484</v>
      </c>
      <c r="AD1802" s="256" t="s">
        <v>770</v>
      </c>
      <c r="AE1802" s="255" t="s">
        <v>349</v>
      </c>
      <c r="AF1802" s="255"/>
      <c r="AG1802" s="256"/>
      <c r="AH1802" s="255"/>
      <c r="AI1802" s="255"/>
      <c r="AJ1802" s="256"/>
      <c r="AK1802" s="255" t="str">
        <f t="shared" si="84"/>
        <v>GFS</v>
      </c>
      <c r="AL1802" s="255" t="str">
        <f t="shared" si="85"/>
        <v>Non- ICB</v>
      </c>
      <c r="AM1802" s="268" t="str">
        <f t="shared" si="86"/>
        <v>GFS/Non- ICB</v>
      </c>
    </row>
    <row r="1803" spans="1:39" s="271" customFormat="1" x14ac:dyDescent="0.25">
      <c r="A1803" s="267" t="str">
        <f>IF(ISERROR(MATCH(H1803,PriorMonth!H:H,0)),"New","Unresolved")</f>
        <v>New</v>
      </c>
      <c r="B1803" s="255">
        <v>8310</v>
      </c>
      <c r="C1803" s="256" t="s">
        <v>170</v>
      </c>
      <c r="D1803" s="255" t="s">
        <v>14</v>
      </c>
      <c r="E1803" s="255">
        <v>692</v>
      </c>
      <c r="F1803" s="256" t="s">
        <v>187</v>
      </c>
      <c r="G1803" s="255" t="s">
        <v>16</v>
      </c>
      <c r="H1803" s="255" t="s">
        <v>3021</v>
      </c>
      <c r="I1803" s="256" t="s">
        <v>57</v>
      </c>
      <c r="J1803" s="255" t="s">
        <v>133</v>
      </c>
      <c r="K1803" s="255">
        <v>42774</v>
      </c>
      <c r="L1803" s="256">
        <v>119</v>
      </c>
      <c r="M1803" s="255" t="s">
        <v>111</v>
      </c>
      <c r="N1803" s="255" t="s">
        <v>42</v>
      </c>
      <c r="O1803" s="256">
        <v>42891</v>
      </c>
      <c r="P1803" s="255" t="s">
        <v>1878</v>
      </c>
      <c r="Q1803" s="255">
        <v>2</v>
      </c>
      <c r="R1803" s="256" t="s">
        <v>33</v>
      </c>
      <c r="S1803" s="255">
        <v>186.32</v>
      </c>
      <c r="T1803" s="255" t="s">
        <v>242</v>
      </c>
      <c r="U1803" s="256">
        <v>44.67</v>
      </c>
      <c r="V1803" s="255" t="s">
        <v>242</v>
      </c>
      <c r="W1803" s="255">
        <v>186.32747585709805</v>
      </c>
      <c r="X1803" s="256" t="s">
        <v>100</v>
      </c>
      <c r="Y1803" s="255" t="s">
        <v>114</v>
      </c>
      <c r="Z1803" s="255">
        <v>0.04</v>
      </c>
      <c r="AA1803" s="256">
        <v>1</v>
      </c>
      <c r="AB1803" s="255" t="s">
        <v>631</v>
      </c>
      <c r="AC1803" s="255" t="s">
        <v>416</v>
      </c>
      <c r="AD1803" s="256" t="s">
        <v>2005</v>
      </c>
      <c r="AE1803" s="255" t="s">
        <v>349</v>
      </c>
      <c r="AF1803" s="255"/>
      <c r="AG1803" s="256"/>
      <c r="AH1803" s="255"/>
      <c r="AI1803" s="255"/>
      <c r="AJ1803" s="256"/>
      <c r="AK1803" s="255" t="str">
        <f t="shared" si="84"/>
        <v>GFS</v>
      </c>
      <c r="AL1803" s="255" t="str">
        <f t="shared" si="85"/>
        <v>Non- ICB</v>
      </c>
      <c r="AM1803" s="268" t="str">
        <f t="shared" si="86"/>
        <v>GFS/Non- ICB</v>
      </c>
    </row>
    <row r="1804" spans="1:39" s="271" customFormat="1" x14ac:dyDescent="0.25">
      <c r="A1804" s="267" t="str">
        <f>IF(ISERROR(MATCH(H1804,PriorMonth!H:H,0)),"New","Unresolved")</f>
        <v>New</v>
      </c>
      <c r="B1804" s="255">
        <v>95</v>
      </c>
      <c r="C1804" s="256" t="s">
        <v>153</v>
      </c>
      <c r="D1804" s="255" t="s">
        <v>17</v>
      </c>
      <c r="E1804" s="255">
        <v>8110</v>
      </c>
      <c r="F1804" s="256" t="s">
        <v>116</v>
      </c>
      <c r="G1804" s="255" t="s">
        <v>15</v>
      </c>
      <c r="H1804" s="255">
        <v>950110011671</v>
      </c>
      <c r="I1804" s="256" t="s">
        <v>58</v>
      </c>
      <c r="J1804" s="255" t="s">
        <v>195</v>
      </c>
      <c r="K1804" s="255">
        <v>42825</v>
      </c>
      <c r="L1804" s="256">
        <v>68</v>
      </c>
      <c r="M1804" s="255" t="s">
        <v>118</v>
      </c>
      <c r="N1804" s="255" t="s">
        <v>41</v>
      </c>
      <c r="O1804" s="256">
        <v>42892</v>
      </c>
      <c r="P1804" s="255" t="s">
        <v>1878</v>
      </c>
      <c r="Q1804" s="255">
        <v>1</v>
      </c>
      <c r="R1804" s="256" t="s">
        <v>33</v>
      </c>
      <c r="S1804" s="255">
        <v>33.14</v>
      </c>
      <c r="T1804" s="255" t="s">
        <v>100</v>
      </c>
      <c r="U1804" s="256">
        <v>33.14</v>
      </c>
      <c r="V1804" s="255" t="s">
        <v>100</v>
      </c>
      <c r="W1804" s="255">
        <v>33.14</v>
      </c>
      <c r="X1804" s="256" t="s">
        <v>100</v>
      </c>
      <c r="Y1804" s="255" t="s">
        <v>114</v>
      </c>
      <c r="Z1804" s="255">
        <v>0.03</v>
      </c>
      <c r="AA1804" s="256">
        <v>1</v>
      </c>
      <c r="AB1804" s="255" t="s">
        <v>631</v>
      </c>
      <c r="AC1804" s="255" t="s">
        <v>447</v>
      </c>
      <c r="AD1804" s="256" t="s">
        <v>2731</v>
      </c>
      <c r="AE1804" s="255" t="s">
        <v>349</v>
      </c>
      <c r="AF1804" s="255"/>
      <c r="AG1804" s="256"/>
      <c r="AH1804" s="255"/>
      <c r="AI1804" s="255"/>
      <c r="AJ1804" s="256"/>
      <c r="AK1804" s="255" t="str">
        <f t="shared" si="84"/>
        <v>GFS</v>
      </c>
      <c r="AL1804" s="255" t="str">
        <f t="shared" si="85"/>
        <v>Non- ICB</v>
      </c>
      <c r="AM1804" s="268" t="str">
        <f t="shared" si="86"/>
        <v>GFS/Non- ICB</v>
      </c>
    </row>
    <row r="1805" spans="1:39" s="271" customFormat="1" x14ac:dyDescent="0.25">
      <c r="A1805" s="267" t="str">
        <f>IF(ISERROR(MATCH(H1805,PriorMonth!H:H,0)),"New","Unresolved")</f>
        <v>New</v>
      </c>
      <c r="B1805" s="255">
        <v>95</v>
      </c>
      <c r="C1805" s="256" t="s">
        <v>153</v>
      </c>
      <c r="D1805" s="255" t="s">
        <v>17</v>
      </c>
      <c r="E1805" s="255">
        <v>1350</v>
      </c>
      <c r="F1805" s="256" t="s">
        <v>124</v>
      </c>
      <c r="G1805" s="255" t="s">
        <v>21</v>
      </c>
      <c r="H1805" s="255">
        <v>950110011517</v>
      </c>
      <c r="I1805" s="256" t="s">
        <v>58</v>
      </c>
      <c r="J1805" s="255" t="s">
        <v>195</v>
      </c>
      <c r="K1805" s="255">
        <v>42824</v>
      </c>
      <c r="L1805" s="256">
        <v>69</v>
      </c>
      <c r="M1805" s="255" t="s">
        <v>127</v>
      </c>
      <c r="N1805" s="255" t="s">
        <v>128</v>
      </c>
      <c r="O1805" s="256">
        <v>42892</v>
      </c>
      <c r="P1805" s="255" t="s">
        <v>1878</v>
      </c>
      <c r="Q1805" s="255">
        <v>1</v>
      </c>
      <c r="R1805" s="256" t="s">
        <v>33</v>
      </c>
      <c r="S1805" s="255">
        <v>18.54</v>
      </c>
      <c r="T1805" s="255" t="s">
        <v>100</v>
      </c>
      <c r="U1805" s="256">
        <v>18.54</v>
      </c>
      <c r="V1805" s="255" t="s">
        <v>100</v>
      </c>
      <c r="W1805" s="255">
        <v>18.54</v>
      </c>
      <c r="X1805" s="256" t="s">
        <v>100</v>
      </c>
      <c r="Y1805" s="255" t="s">
        <v>114</v>
      </c>
      <c r="Z1805" s="255">
        <v>0.02</v>
      </c>
      <c r="AA1805" s="256">
        <v>1</v>
      </c>
      <c r="AB1805" s="255" t="s">
        <v>631</v>
      </c>
      <c r="AC1805" s="255" t="s">
        <v>436</v>
      </c>
      <c r="AD1805" s="256" t="s">
        <v>365</v>
      </c>
      <c r="AE1805" s="255" t="s">
        <v>349</v>
      </c>
      <c r="AF1805" s="255"/>
      <c r="AG1805" s="256"/>
      <c r="AH1805" s="255"/>
      <c r="AI1805" s="255"/>
      <c r="AJ1805" s="256"/>
      <c r="AK1805" s="255" t="str">
        <f t="shared" si="84"/>
        <v>GFS</v>
      </c>
      <c r="AL1805" s="255" t="str">
        <f t="shared" si="85"/>
        <v>Non- ICB</v>
      </c>
      <c r="AM1805" s="268" t="str">
        <f t="shared" si="86"/>
        <v>GFS/Non- ICB</v>
      </c>
    </row>
    <row r="1806" spans="1:39" s="271" customFormat="1" x14ac:dyDescent="0.25">
      <c r="A1806" s="267" t="str">
        <f>IF(ISERROR(MATCH(H1806,PriorMonth!H:H,0)),"New","Unresolved")</f>
        <v>New</v>
      </c>
      <c r="B1806" s="255">
        <v>95</v>
      </c>
      <c r="C1806" s="256" t="s">
        <v>153</v>
      </c>
      <c r="D1806" s="255" t="s">
        <v>17</v>
      </c>
      <c r="E1806" s="255">
        <v>309</v>
      </c>
      <c r="F1806" s="256" t="s">
        <v>123</v>
      </c>
      <c r="G1806" s="255" t="s">
        <v>21</v>
      </c>
      <c r="H1806" s="255">
        <v>950110011685</v>
      </c>
      <c r="I1806" s="256" t="s">
        <v>58</v>
      </c>
      <c r="J1806" s="255" t="s">
        <v>195</v>
      </c>
      <c r="K1806" s="255">
        <v>42825</v>
      </c>
      <c r="L1806" s="256">
        <v>68</v>
      </c>
      <c r="M1806" s="255" t="s">
        <v>127</v>
      </c>
      <c r="N1806" s="255" t="s">
        <v>128</v>
      </c>
      <c r="O1806" s="256">
        <v>42892</v>
      </c>
      <c r="P1806" s="255" t="s">
        <v>1878</v>
      </c>
      <c r="Q1806" s="255">
        <v>1</v>
      </c>
      <c r="R1806" s="256" t="s">
        <v>33</v>
      </c>
      <c r="S1806" s="255">
        <v>16.57</v>
      </c>
      <c r="T1806" s="255" t="s">
        <v>100</v>
      </c>
      <c r="U1806" s="256">
        <v>16.57</v>
      </c>
      <c r="V1806" s="255" t="s">
        <v>100</v>
      </c>
      <c r="W1806" s="255">
        <v>16.57</v>
      </c>
      <c r="X1806" s="256" t="s">
        <v>100</v>
      </c>
      <c r="Y1806" s="255" t="s">
        <v>114</v>
      </c>
      <c r="Z1806" s="255">
        <v>0.02</v>
      </c>
      <c r="AA1806" s="256">
        <v>1</v>
      </c>
      <c r="AB1806" s="255" t="s">
        <v>631</v>
      </c>
      <c r="AC1806" s="255" t="s">
        <v>864</v>
      </c>
      <c r="AD1806" s="256" t="s">
        <v>2745</v>
      </c>
      <c r="AE1806" s="255" t="s">
        <v>349</v>
      </c>
      <c r="AF1806" s="255"/>
      <c r="AG1806" s="256"/>
      <c r="AH1806" s="255"/>
      <c r="AI1806" s="255"/>
      <c r="AJ1806" s="256"/>
      <c r="AK1806" s="255" t="str">
        <f t="shared" si="84"/>
        <v>GFS</v>
      </c>
      <c r="AL1806" s="255" t="str">
        <f t="shared" si="85"/>
        <v>Non- ICB</v>
      </c>
      <c r="AM1806" s="268" t="str">
        <f t="shared" si="86"/>
        <v>GFS/Non- ICB</v>
      </c>
    </row>
    <row r="1807" spans="1:39" s="271" customFormat="1" x14ac:dyDescent="0.25">
      <c r="A1807" s="267" t="str">
        <f>IF(ISERROR(MATCH(H1807,PriorMonth!H:H,0)),"New","Unresolved")</f>
        <v>Unresolved</v>
      </c>
      <c r="B1807" s="255">
        <v>8520</v>
      </c>
      <c r="C1807" s="256" t="s">
        <v>842</v>
      </c>
      <c r="D1807" s="255" t="s">
        <v>19</v>
      </c>
      <c r="E1807" s="255">
        <v>199</v>
      </c>
      <c r="F1807" s="256" t="s">
        <v>137</v>
      </c>
      <c r="G1807" s="255" t="s">
        <v>22</v>
      </c>
      <c r="H1807" s="255">
        <v>85209510000001</v>
      </c>
      <c r="I1807" s="256" t="s">
        <v>277</v>
      </c>
      <c r="J1807" s="255" t="s">
        <v>306</v>
      </c>
      <c r="K1807" s="255">
        <v>42796</v>
      </c>
      <c r="L1807" s="256">
        <v>97</v>
      </c>
      <c r="M1807" s="255" t="s">
        <v>118</v>
      </c>
      <c r="N1807" s="255" t="s">
        <v>41</v>
      </c>
      <c r="O1807" s="256">
        <v>42860</v>
      </c>
      <c r="P1807" s="255" t="s">
        <v>1878</v>
      </c>
      <c r="Q1807" s="255">
        <v>33</v>
      </c>
      <c r="R1807" s="256" t="s">
        <v>34</v>
      </c>
      <c r="S1807" s="255">
        <v>1485</v>
      </c>
      <c r="T1807" s="255" t="s">
        <v>197</v>
      </c>
      <c r="U1807" s="256">
        <v>20.53</v>
      </c>
      <c r="V1807" s="255" t="s">
        <v>197</v>
      </c>
      <c r="W1807" s="255">
        <v>1485.0124414096408</v>
      </c>
      <c r="X1807" s="256" t="s">
        <v>100</v>
      </c>
      <c r="Y1807" s="255" t="s">
        <v>114</v>
      </c>
      <c r="Z1807" s="255">
        <v>0.02</v>
      </c>
      <c r="AA1807" s="256">
        <v>1</v>
      </c>
      <c r="AB1807" s="255" t="s">
        <v>629</v>
      </c>
      <c r="AC1807" s="255" t="s">
        <v>446</v>
      </c>
      <c r="AD1807" s="256" t="s">
        <v>363</v>
      </c>
      <c r="AE1807" s="255" t="s">
        <v>349</v>
      </c>
      <c r="AF1807" s="255"/>
      <c r="AG1807" s="256"/>
      <c r="AH1807" s="255"/>
      <c r="AI1807" s="255"/>
      <c r="AJ1807" s="256"/>
      <c r="AK1807" s="255" t="str">
        <f t="shared" si="84"/>
        <v>GFS</v>
      </c>
      <c r="AL1807" s="255" t="str">
        <f t="shared" si="85"/>
        <v>Non- ICB</v>
      </c>
      <c r="AM1807" s="268" t="str">
        <f t="shared" si="86"/>
        <v>GFS/Non- ICB</v>
      </c>
    </row>
    <row r="1808" spans="1:39" s="271" customFormat="1" x14ac:dyDescent="0.25">
      <c r="A1808" s="267" t="str">
        <f>IF(ISERROR(MATCH(H1808,PriorMonth!H:H,0)),"New","Unresolved")</f>
        <v>New</v>
      </c>
      <c r="B1808" s="255">
        <v>8520</v>
      </c>
      <c r="C1808" s="256" t="s">
        <v>842</v>
      </c>
      <c r="D1808" s="255" t="s">
        <v>19</v>
      </c>
      <c r="E1808" s="255">
        <v>3011</v>
      </c>
      <c r="F1808" s="256" t="s">
        <v>164</v>
      </c>
      <c r="G1808" s="255" t="s">
        <v>22</v>
      </c>
      <c r="H1808" s="255">
        <v>85200410046587</v>
      </c>
      <c r="I1808" s="256" t="s">
        <v>592</v>
      </c>
      <c r="J1808" s="255" t="s">
        <v>230</v>
      </c>
      <c r="K1808" s="255">
        <v>42857</v>
      </c>
      <c r="L1808" s="256">
        <v>36</v>
      </c>
      <c r="M1808" s="255" t="s">
        <v>127</v>
      </c>
      <c r="N1808" s="255" t="s">
        <v>128</v>
      </c>
      <c r="O1808" s="256">
        <v>42892</v>
      </c>
      <c r="P1808" s="255" t="s">
        <v>1878</v>
      </c>
      <c r="Q1808" s="255">
        <v>1</v>
      </c>
      <c r="R1808" s="256" t="s">
        <v>33</v>
      </c>
      <c r="S1808" s="255">
        <v>1227.5999999999999</v>
      </c>
      <c r="T1808" s="255" t="s">
        <v>197</v>
      </c>
      <c r="U1808" s="256">
        <v>16.97</v>
      </c>
      <c r="V1808" s="255" t="s">
        <v>197</v>
      </c>
      <c r="W1808" s="255">
        <v>1227.5041953590649</v>
      </c>
      <c r="X1808" s="256" t="s">
        <v>100</v>
      </c>
      <c r="Y1808" s="255" t="s">
        <v>114</v>
      </c>
      <c r="Z1808" s="255">
        <v>0.02</v>
      </c>
      <c r="AA1808" s="256">
        <v>1</v>
      </c>
      <c r="AB1808" s="255" t="s">
        <v>629</v>
      </c>
      <c r="AC1808" s="255" t="s">
        <v>635</v>
      </c>
      <c r="AD1808" s="256" t="s">
        <v>2831</v>
      </c>
      <c r="AE1808" s="255" t="s">
        <v>349</v>
      </c>
      <c r="AF1808" s="255"/>
      <c r="AG1808" s="256"/>
      <c r="AH1808" s="255"/>
      <c r="AI1808" s="255"/>
      <c r="AJ1808" s="256"/>
      <c r="AK1808" s="255" t="str">
        <f t="shared" si="84"/>
        <v>GFS</v>
      </c>
      <c r="AL1808" s="255" t="str">
        <f t="shared" si="85"/>
        <v>Non- ICB</v>
      </c>
      <c r="AM1808" s="268" t="str">
        <f t="shared" si="86"/>
        <v>GFS/Non- ICB</v>
      </c>
    </row>
    <row r="1809" spans="1:39" s="271" customFormat="1" x14ac:dyDescent="0.25">
      <c r="A1809" s="267" t="str">
        <f>IF(ISERROR(MATCH(H1809,PriorMonth!H:H,0)),"New","Unresolved")</f>
        <v>Unresolved</v>
      </c>
      <c r="B1809" s="255">
        <v>8520</v>
      </c>
      <c r="C1809" s="256" t="s">
        <v>842</v>
      </c>
      <c r="D1809" s="255" t="s">
        <v>19</v>
      </c>
      <c r="E1809" s="255">
        <v>199</v>
      </c>
      <c r="F1809" s="256" t="s">
        <v>137</v>
      </c>
      <c r="G1809" s="255" t="s">
        <v>22</v>
      </c>
      <c r="H1809" s="255" t="s">
        <v>1773</v>
      </c>
      <c r="I1809" s="256" t="s">
        <v>54</v>
      </c>
      <c r="J1809" s="255" t="s">
        <v>381</v>
      </c>
      <c r="K1809" s="255">
        <v>42768</v>
      </c>
      <c r="L1809" s="256">
        <v>125</v>
      </c>
      <c r="M1809" s="255" t="s">
        <v>118</v>
      </c>
      <c r="N1809" s="255" t="s">
        <v>41</v>
      </c>
      <c r="O1809" s="256">
        <v>42830</v>
      </c>
      <c r="P1809" s="255" t="s">
        <v>838</v>
      </c>
      <c r="Q1809" s="255">
        <v>63</v>
      </c>
      <c r="R1809" s="256" t="s">
        <v>35</v>
      </c>
      <c r="S1809" s="255">
        <v>200</v>
      </c>
      <c r="T1809" s="255" t="s">
        <v>243</v>
      </c>
      <c r="U1809" s="256">
        <v>20.5</v>
      </c>
      <c r="V1809" s="255" t="s">
        <v>197</v>
      </c>
      <c r="W1809" s="255">
        <v>1482.8424281002258</v>
      </c>
      <c r="X1809" s="256" t="s">
        <v>100</v>
      </c>
      <c r="Y1809" s="255" t="s">
        <v>114</v>
      </c>
      <c r="Z1809" s="255">
        <v>0.02</v>
      </c>
      <c r="AA1809" s="256">
        <v>1</v>
      </c>
      <c r="AB1809" s="255" t="s">
        <v>629</v>
      </c>
      <c r="AC1809" s="255" t="s">
        <v>484</v>
      </c>
      <c r="AD1809" s="256" t="s">
        <v>363</v>
      </c>
      <c r="AE1809" s="255" t="s">
        <v>349</v>
      </c>
      <c r="AF1809" s="255"/>
      <c r="AG1809" s="256"/>
      <c r="AH1809" s="255"/>
      <c r="AI1809" s="255"/>
      <c r="AJ1809" s="256"/>
      <c r="AK1809" s="255" t="str">
        <f t="shared" si="84"/>
        <v>Non-GFS</v>
      </c>
      <c r="AL1809" s="255" t="str">
        <f t="shared" si="85"/>
        <v>Non- ICB</v>
      </c>
      <c r="AM1809" s="268" t="str">
        <f t="shared" si="86"/>
        <v>Non-GFS/Non- ICB</v>
      </c>
    </row>
    <row r="1810" spans="1:39" s="271" customFormat="1" x14ac:dyDescent="0.25">
      <c r="A1810" s="267" t="str">
        <f>IF(ISERROR(MATCH(H1810,PriorMonth!H:H,0)),"New","Unresolved")</f>
        <v>New</v>
      </c>
      <c r="B1810" s="255">
        <v>95</v>
      </c>
      <c r="C1810" s="256" t="s">
        <v>153</v>
      </c>
      <c r="D1810" s="255" t="s">
        <v>17</v>
      </c>
      <c r="E1810" s="255">
        <v>795</v>
      </c>
      <c r="F1810" s="256" t="s">
        <v>264</v>
      </c>
      <c r="G1810" s="255" t="s">
        <v>14</v>
      </c>
      <c r="H1810" s="255">
        <v>950110011663</v>
      </c>
      <c r="I1810" s="256" t="s">
        <v>58</v>
      </c>
      <c r="J1810" s="255" t="s">
        <v>195</v>
      </c>
      <c r="K1810" s="255">
        <v>42825</v>
      </c>
      <c r="L1810" s="256">
        <v>68</v>
      </c>
      <c r="M1810" s="255" t="s">
        <v>111</v>
      </c>
      <c r="N1810" s="255" t="s">
        <v>42</v>
      </c>
      <c r="O1810" s="256">
        <v>42893</v>
      </c>
      <c r="P1810" s="255" t="s">
        <v>1878</v>
      </c>
      <c r="Q1810" s="255">
        <v>0</v>
      </c>
      <c r="R1810" s="256" t="s">
        <v>33</v>
      </c>
      <c r="S1810" s="255">
        <v>8.2899999999999991</v>
      </c>
      <c r="T1810" s="255" t="s">
        <v>100</v>
      </c>
      <c r="U1810" s="256">
        <v>8.2899999999999991</v>
      </c>
      <c r="V1810" s="255" t="s">
        <v>100</v>
      </c>
      <c r="W1810" s="255">
        <v>8.2899999999999991</v>
      </c>
      <c r="X1810" s="256" t="s">
        <v>100</v>
      </c>
      <c r="Y1810" s="255" t="s">
        <v>114</v>
      </c>
      <c r="Z1810" s="255">
        <v>0.01</v>
      </c>
      <c r="AA1810" s="256">
        <v>1</v>
      </c>
      <c r="AB1810" s="255" t="s">
        <v>631</v>
      </c>
      <c r="AC1810" s="255" t="s">
        <v>426</v>
      </c>
      <c r="AD1810" s="256" t="s">
        <v>352</v>
      </c>
      <c r="AE1810" s="255" t="s">
        <v>349</v>
      </c>
      <c r="AF1810" s="255"/>
      <c r="AG1810" s="256"/>
      <c r="AH1810" s="255"/>
      <c r="AI1810" s="255"/>
      <c r="AJ1810" s="256"/>
      <c r="AK1810" s="255" t="str">
        <f t="shared" si="84"/>
        <v>GFS</v>
      </c>
      <c r="AL1810" s="255" t="str">
        <f t="shared" si="85"/>
        <v>Non- ICB</v>
      </c>
      <c r="AM1810" s="268" t="str">
        <f t="shared" si="86"/>
        <v>GFS/Non- ICB</v>
      </c>
    </row>
    <row r="1811" spans="1:39" s="271" customFormat="1" x14ac:dyDescent="0.25">
      <c r="A1811" s="267" t="str">
        <f>IF(ISERROR(MATCH(H1811,PriorMonth!H:H,0)),"New","Unresolved")</f>
        <v>New</v>
      </c>
      <c r="B1811" s="255">
        <v>95</v>
      </c>
      <c r="C1811" s="256" t="s">
        <v>153</v>
      </c>
      <c r="D1811" s="255" t="s">
        <v>17</v>
      </c>
      <c r="E1811" s="255">
        <v>1350</v>
      </c>
      <c r="F1811" s="256" t="s">
        <v>124</v>
      </c>
      <c r="G1811" s="255" t="s">
        <v>21</v>
      </c>
      <c r="H1811" s="255">
        <v>950110011701</v>
      </c>
      <c r="I1811" s="256" t="s">
        <v>58</v>
      </c>
      <c r="J1811" s="255" t="s">
        <v>195</v>
      </c>
      <c r="K1811" s="255">
        <v>42825</v>
      </c>
      <c r="L1811" s="256">
        <v>68</v>
      </c>
      <c r="M1811" s="255" t="s">
        <v>111</v>
      </c>
      <c r="N1811" s="255" t="s">
        <v>42</v>
      </c>
      <c r="O1811" s="256">
        <v>42892</v>
      </c>
      <c r="P1811" s="255" t="s">
        <v>1878</v>
      </c>
      <c r="Q1811" s="255">
        <v>1</v>
      </c>
      <c r="R1811" s="256" t="s">
        <v>33</v>
      </c>
      <c r="S1811" s="255">
        <v>9.2799999999999994</v>
      </c>
      <c r="T1811" s="255" t="s">
        <v>100</v>
      </c>
      <c r="U1811" s="256">
        <v>9.2799999999999994</v>
      </c>
      <c r="V1811" s="255" t="s">
        <v>100</v>
      </c>
      <c r="W1811" s="255">
        <v>9.2799999999999994</v>
      </c>
      <c r="X1811" s="256" t="s">
        <v>100</v>
      </c>
      <c r="Y1811" s="255" t="s">
        <v>114</v>
      </c>
      <c r="Z1811" s="255">
        <v>0.01</v>
      </c>
      <c r="AA1811" s="256">
        <v>1</v>
      </c>
      <c r="AB1811" s="255" t="s">
        <v>631</v>
      </c>
      <c r="AC1811" s="255" t="s">
        <v>436</v>
      </c>
      <c r="AD1811" s="256" t="s">
        <v>358</v>
      </c>
      <c r="AE1811" s="255" t="s">
        <v>349</v>
      </c>
      <c r="AF1811" s="255"/>
      <c r="AG1811" s="256"/>
      <c r="AH1811" s="255"/>
      <c r="AI1811" s="255"/>
      <c r="AJ1811" s="256"/>
      <c r="AK1811" s="255" t="str">
        <f t="shared" si="84"/>
        <v>GFS</v>
      </c>
      <c r="AL1811" s="255" t="str">
        <f t="shared" si="85"/>
        <v>Non- ICB</v>
      </c>
      <c r="AM1811" s="268" t="str">
        <f t="shared" si="86"/>
        <v>GFS/Non- ICB</v>
      </c>
    </row>
    <row r="1812" spans="1:39" s="271" customFormat="1" x14ac:dyDescent="0.25">
      <c r="A1812" s="267" t="str">
        <f>IF(ISERROR(MATCH(H1812,PriorMonth!H:H,0)),"New","Unresolved")</f>
        <v>New</v>
      </c>
      <c r="B1812" s="255">
        <v>8520</v>
      </c>
      <c r="C1812" s="256" t="s">
        <v>842</v>
      </c>
      <c r="D1812" s="255" t="s">
        <v>19</v>
      </c>
      <c r="E1812" s="255">
        <v>429</v>
      </c>
      <c r="F1812" s="256" t="s">
        <v>162</v>
      </c>
      <c r="G1812" s="255" t="s">
        <v>13</v>
      </c>
      <c r="H1812" s="255">
        <v>85200310087673</v>
      </c>
      <c r="I1812" s="256" t="s">
        <v>59</v>
      </c>
      <c r="J1812" s="255" t="s">
        <v>916</v>
      </c>
      <c r="K1812" s="255">
        <v>42829</v>
      </c>
      <c r="L1812" s="256">
        <v>64</v>
      </c>
      <c r="M1812" s="255" t="s">
        <v>111</v>
      </c>
      <c r="N1812" s="255" t="s">
        <v>42</v>
      </c>
      <c r="O1812" s="256">
        <v>42893</v>
      </c>
      <c r="P1812" s="255" t="s">
        <v>1878</v>
      </c>
      <c r="Q1812" s="255">
        <v>0</v>
      </c>
      <c r="R1812" s="256" t="s">
        <v>33</v>
      </c>
      <c r="S1812" s="255">
        <v>748</v>
      </c>
      <c r="T1812" s="255" t="s">
        <v>197</v>
      </c>
      <c r="U1812" s="256">
        <v>10.34</v>
      </c>
      <c r="V1812" s="255" t="s">
        <v>197</v>
      </c>
      <c r="W1812" s="255">
        <v>747.93125397835774</v>
      </c>
      <c r="X1812" s="256" t="s">
        <v>100</v>
      </c>
      <c r="Y1812" s="255" t="s">
        <v>114</v>
      </c>
      <c r="Z1812" s="255">
        <v>0.01</v>
      </c>
      <c r="AA1812" s="256">
        <v>1</v>
      </c>
      <c r="AB1812" s="255" t="s">
        <v>631</v>
      </c>
      <c r="AC1812" s="255" t="s">
        <v>425</v>
      </c>
      <c r="AD1812" s="256" t="s">
        <v>560</v>
      </c>
      <c r="AE1812" s="255" t="s">
        <v>349</v>
      </c>
      <c r="AF1812" s="255"/>
      <c r="AG1812" s="256"/>
      <c r="AH1812" s="255"/>
      <c r="AI1812" s="255"/>
      <c r="AJ1812" s="256"/>
      <c r="AK1812" s="255" t="str">
        <f t="shared" si="84"/>
        <v>GFS</v>
      </c>
      <c r="AL1812" s="255" t="str">
        <f t="shared" si="85"/>
        <v>Non- ICB</v>
      </c>
      <c r="AM1812" s="268" t="str">
        <f t="shared" si="86"/>
        <v>GFS/Non- ICB</v>
      </c>
    </row>
    <row r="1813" spans="1:39" s="271" customFormat="1" x14ac:dyDescent="0.25">
      <c r="A1813" s="267" t="str">
        <f>IF(ISERROR(MATCH(H1813,PriorMonth!H:H,0)),"New","Unresolved")</f>
        <v>New</v>
      </c>
      <c r="B1813" s="255">
        <v>1320</v>
      </c>
      <c r="C1813" s="256" t="s">
        <v>188</v>
      </c>
      <c r="D1813" s="255" t="s">
        <v>21</v>
      </c>
      <c r="E1813" s="255">
        <v>692</v>
      </c>
      <c r="F1813" s="256" t="s">
        <v>187</v>
      </c>
      <c r="G1813" s="255" t="s">
        <v>16</v>
      </c>
      <c r="H1813" s="255">
        <v>13200120001437</v>
      </c>
      <c r="I1813" s="256" t="s">
        <v>55</v>
      </c>
      <c r="J1813" s="255" t="s">
        <v>2879</v>
      </c>
      <c r="K1813" s="255">
        <v>42857</v>
      </c>
      <c r="L1813" s="256">
        <v>36</v>
      </c>
      <c r="M1813" s="255" t="s">
        <v>111</v>
      </c>
      <c r="N1813" s="255" t="s">
        <v>42</v>
      </c>
      <c r="O1813" s="256">
        <v>42893</v>
      </c>
      <c r="P1813" s="255" t="s">
        <v>1878</v>
      </c>
      <c r="Q1813" s="255">
        <v>0</v>
      </c>
      <c r="R1813" s="256" t="s">
        <v>33</v>
      </c>
      <c r="S1813" s="255">
        <v>75.42</v>
      </c>
      <c r="T1813" s="255" t="s">
        <v>189</v>
      </c>
      <c r="U1813" s="256">
        <v>7.99</v>
      </c>
      <c r="V1813" s="255" t="s">
        <v>189</v>
      </c>
      <c r="W1813" s="255">
        <v>75.415991399367783</v>
      </c>
      <c r="X1813" s="256" t="s">
        <v>100</v>
      </c>
      <c r="Y1813" s="255" t="s">
        <v>114</v>
      </c>
      <c r="Z1813" s="255">
        <v>0.01</v>
      </c>
      <c r="AA1813" s="256">
        <v>1</v>
      </c>
      <c r="AB1813" s="255" t="s">
        <v>631</v>
      </c>
      <c r="AC1813" s="255" t="s">
        <v>412</v>
      </c>
      <c r="AD1813" s="256" t="s">
        <v>2621</v>
      </c>
      <c r="AE1813" s="255" t="s">
        <v>349</v>
      </c>
      <c r="AF1813" s="255"/>
      <c r="AG1813" s="256"/>
      <c r="AH1813" s="255"/>
      <c r="AI1813" s="255"/>
      <c r="AJ1813" s="256"/>
      <c r="AK1813" s="255" t="str">
        <f t="shared" si="84"/>
        <v>GFS</v>
      </c>
      <c r="AL1813" s="255" t="str">
        <f t="shared" si="85"/>
        <v>ICB</v>
      </c>
      <c r="AM1813" s="268" t="str">
        <f t="shared" si="86"/>
        <v>GFS/ICB</v>
      </c>
    </row>
    <row r="1814" spans="1:39" s="271" customFormat="1" x14ac:dyDescent="0.25">
      <c r="A1814" s="267" t="str">
        <f>IF(ISERROR(MATCH(H1814,PriorMonth!H:H,0)),"New","Unresolved")</f>
        <v>Unresolved</v>
      </c>
      <c r="B1814" s="255">
        <v>8520</v>
      </c>
      <c r="C1814" s="256" t="s">
        <v>842</v>
      </c>
      <c r="D1814" s="255" t="s">
        <v>19</v>
      </c>
      <c r="E1814" s="255">
        <v>260</v>
      </c>
      <c r="F1814" s="256" t="s">
        <v>113</v>
      </c>
      <c r="G1814" s="255" t="s">
        <v>23</v>
      </c>
      <c r="H1814" s="255" t="s">
        <v>1521</v>
      </c>
      <c r="I1814" s="256" t="s">
        <v>54</v>
      </c>
      <c r="J1814" s="255" t="s">
        <v>381</v>
      </c>
      <c r="K1814" s="255">
        <v>42768</v>
      </c>
      <c r="L1814" s="256">
        <v>125</v>
      </c>
      <c r="M1814" s="255" t="s">
        <v>127</v>
      </c>
      <c r="N1814" s="255" t="s">
        <v>128</v>
      </c>
      <c r="O1814" s="256">
        <v>42831</v>
      </c>
      <c r="P1814" s="255" t="s">
        <v>838</v>
      </c>
      <c r="Q1814" s="255">
        <v>62</v>
      </c>
      <c r="R1814" s="256" t="s">
        <v>35</v>
      </c>
      <c r="S1814" s="255">
        <v>3.82</v>
      </c>
      <c r="T1814" s="255" t="s">
        <v>186</v>
      </c>
      <c r="U1814" s="256">
        <v>4.37</v>
      </c>
      <c r="V1814" s="255" t="s">
        <v>197</v>
      </c>
      <c r="W1814" s="255">
        <v>316.09860540477985</v>
      </c>
      <c r="X1814" s="256" t="s">
        <v>100</v>
      </c>
      <c r="Y1814" s="255" t="s">
        <v>114</v>
      </c>
      <c r="Z1814" s="255">
        <v>0</v>
      </c>
      <c r="AA1814" s="256">
        <v>1</v>
      </c>
      <c r="AB1814" s="255" t="s">
        <v>631</v>
      </c>
      <c r="AC1814" s="255" t="s">
        <v>681</v>
      </c>
      <c r="AD1814" s="256" t="s">
        <v>354</v>
      </c>
      <c r="AE1814" s="255" t="s">
        <v>349</v>
      </c>
      <c r="AF1814" s="255"/>
      <c r="AG1814" s="256"/>
      <c r="AH1814" s="255"/>
      <c r="AI1814" s="255"/>
      <c r="AJ1814" s="256"/>
      <c r="AK1814" s="255" t="str">
        <f t="shared" si="84"/>
        <v>Non-GFS</v>
      </c>
      <c r="AL1814" s="255" t="str">
        <f t="shared" si="85"/>
        <v>Non- ICB</v>
      </c>
      <c r="AM1814" s="268" t="str">
        <f t="shared" si="86"/>
        <v>Non-GFS/Non- ICB</v>
      </c>
    </row>
    <row r="1815" spans="1:39" s="271" customFormat="1" x14ac:dyDescent="0.25">
      <c r="A1815" s="267" t="str">
        <f>IF(ISERROR(MATCH(H1815,PriorMonth!H:H,0)),"New","Unresolved")</f>
        <v>Unresolved</v>
      </c>
      <c r="B1815" s="255">
        <v>8520</v>
      </c>
      <c r="C1815" s="256" t="s">
        <v>842</v>
      </c>
      <c r="D1815" s="255" t="s">
        <v>19</v>
      </c>
      <c r="E1815" s="255">
        <v>199</v>
      </c>
      <c r="F1815" s="256" t="s">
        <v>137</v>
      </c>
      <c r="G1815" s="255" t="s">
        <v>22</v>
      </c>
      <c r="H1815" s="255" t="s">
        <v>1669</v>
      </c>
      <c r="I1815" s="256" t="s">
        <v>57</v>
      </c>
      <c r="J1815" s="255" t="s">
        <v>381</v>
      </c>
      <c r="K1815" s="255">
        <v>42768</v>
      </c>
      <c r="L1815" s="256">
        <v>125</v>
      </c>
      <c r="M1815" s="255" t="s">
        <v>118</v>
      </c>
      <c r="N1815" s="255" t="s">
        <v>41</v>
      </c>
      <c r="O1815" s="256">
        <v>42830</v>
      </c>
      <c r="P1815" s="255" t="s">
        <v>838</v>
      </c>
      <c r="Q1815" s="255">
        <v>63</v>
      </c>
      <c r="R1815" s="256" t="s">
        <v>35</v>
      </c>
      <c r="S1815" s="255">
        <v>103</v>
      </c>
      <c r="T1815" s="255" t="s">
        <v>197</v>
      </c>
      <c r="U1815" s="256">
        <v>1.42</v>
      </c>
      <c r="V1815" s="255" t="s">
        <v>197</v>
      </c>
      <c r="W1815" s="255">
        <v>102.71396331230831</v>
      </c>
      <c r="X1815" s="256" t="s">
        <v>100</v>
      </c>
      <c r="Y1815" s="255" t="s">
        <v>114</v>
      </c>
      <c r="Z1815" s="255">
        <v>0</v>
      </c>
      <c r="AA1815" s="256">
        <v>1</v>
      </c>
      <c r="AB1815" s="255" t="s">
        <v>631</v>
      </c>
      <c r="AC1815" s="255" t="s">
        <v>484</v>
      </c>
      <c r="AD1815" s="256" t="s">
        <v>363</v>
      </c>
      <c r="AE1815" s="255" t="s">
        <v>349</v>
      </c>
      <c r="AF1815" s="255"/>
      <c r="AG1815" s="256"/>
      <c r="AH1815" s="255"/>
      <c r="AI1815" s="255"/>
      <c r="AJ1815" s="256"/>
      <c r="AK1815" s="255" t="str">
        <f t="shared" si="84"/>
        <v>Non-GFS</v>
      </c>
      <c r="AL1815" s="255" t="str">
        <f t="shared" si="85"/>
        <v>Non- ICB</v>
      </c>
      <c r="AM1815" s="268" t="str">
        <f t="shared" si="86"/>
        <v>Non-GFS/Non- ICB</v>
      </c>
    </row>
    <row r="1816" spans="1:39" s="271" customFormat="1" x14ac:dyDescent="0.25">
      <c r="A1816" s="267" t="str">
        <f>IF(ISERROR(MATCH(H1816,PriorMonth!H:H,0)),"New","Unresolved")</f>
        <v>Unresolved</v>
      </c>
      <c r="B1816" s="255">
        <v>8520</v>
      </c>
      <c r="C1816" s="256" t="s">
        <v>842</v>
      </c>
      <c r="D1816" s="255" t="s">
        <v>19</v>
      </c>
      <c r="E1816" s="255">
        <v>795</v>
      </c>
      <c r="F1816" s="256" t="s">
        <v>264</v>
      </c>
      <c r="G1816" s="255" t="s">
        <v>14</v>
      </c>
      <c r="H1816" s="255" t="s">
        <v>2022</v>
      </c>
      <c r="I1816" s="256" t="s">
        <v>1882</v>
      </c>
      <c r="J1816" s="255" t="s">
        <v>271</v>
      </c>
      <c r="K1816" s="255">
        <v>42769</v>
      </c>
      <c r="L1816" s="256">
        <v>124</v>
      </c>
      <c r="M1816" s="255" t="s">
        <v>111</v>
      </c>
      <c r="N1816" s="255" t="s">
        <v>42</v>
      </c>
      <c r="O1816" s="256">
        <v>42893</v>
      </c>
      <c r="P1816" s="255" t="s">
        <v>1878</v>
      </c>
      <c r="Q1816" s="255">
        <v>0</v>
      </c>
      <c r="R1816" s="256" t="s">
        <v>33</v>
      </c>
      <c r="S1816" s="255">
        <v>-331</v>
      </c>
      <c r="T1816" s="255" t="s">
        <v>197</v>
      </c>
      <c r="U1816" s="256">
        <v>-4.58</v>
      </c>
      <c r="V1816" s="255" t="s">
        <v>197</v>
      </c>
      <c r="W1816" s="255">
        <v>-331.28869857068457</v>
      </c>
      <c r="X1816" s="256" t="s">
        <v>100</v>
      </c>
      <c r="Y1816" s="255" t="s">
        <v>114</v>
      </c>
      <c r="Z1816" s="255">
        <v>0</v>
      </c>
      <c r="AA1816" s="256">
        <v>1</v>
      </c>
      <c r="AB1816" s="255" t="s">
        <v>631</v>
      </c>
      <c r="AC1816" s="255" t="s">
        <v>426</v>
      </c>
      <c r="AD1816" s="256" t="s">
        <v>1630</v>
      </c>
      <c r="AE1816" s="255" t="s">
        <v>349</v>
      </c>
      <c r="AF1816" s="255"/>
      <c r="AG1816" s="256"/>
      <c r="AH1816" s="255"/>
      <c r="AI1816" s="255"/>
      <c r="AJ1816" s="256"/>
      <c r="AK1816" s="255" t="str">
        <f t="shared" si="84"/>
        <v>Non-GFS</v>
      </c>
      <c r="AL1816" s="255" t="str">
        <f t="shared" si="85"/>
        <v>Non- ICB</v>
      </c>
      <c r="AM1816" s="268" t="str">
        <f t="shared" si="86"/>
        <v>Non-GFS/Non- ICB</v>
      </c>
    </row>
    <row r="1817" spans="1:39" s="271" customFormat="1" x14ac:dyDescent="0.25">
      <c r="A1817" s="267" t="str">
        <f>IF(ISERROR(MATCH(H1817,PriorMonth!H:H,0)),"New","Unresolved")</f>
        <v>Unresolved</v>
      </c>
      <c r="B1817" s="255">
        <v>309</v>
      </c>
      <c r="C1817" s="256" t="s">
        <v>123</v>
      </c>
      <c r="D1817" s="255" t="s">
        <v>21</v>
      </c>
      <c r="E1817" s="255">
        <v>199</v>
      </c>
      <c r="F1817" s="256" t="s">
        <v>137</v>
      </c>
      <c r="G1817" s="255" t="s">
        <v>22</v>
      </c>
      <c r="H1817" s="255" t="s">
        <v>1517</v>
      </c>
      <c r="I1817" s="256" t="s">
        <v>55</v>
      </c>
      <c r="J1817" s="255" t="s">
        <v>1518</v>
      </c>
      <c r="K1817" s="255">
        <v>42776</v>
      </c>
      <c r="L1817" s="256">
        <v>117</v>
      </c>
      <c r="M1817" s="255" t="s">
        <v>118</v>
      </c>
      <c r="N1817" s="255" t="s">
        <v>41</v>
      </c>
      <c r="O1817" s="256">
        <v>42831</v>
      </c>
      <c r="P1817" s="255" t="s">
        <v>838</v>
      </c>
      <c r="Q1817" s="255">
        <v>62</v>
      </c>
      <c r="R1817" s="256" t="s">
        <v>35</v>
      </c>
      <c r="S1817" s="255">
        <v>-30</v>
      </c>
      <c r="T1817" s="255" t="s">
        <v>186</v>
      </c>
      <c r="U1817" s="256">
        <v>-34.340000000000003</v>
      </c>
      <c r="V1817" s="255" t="s">
        <v>126</v>
      </c>
      <c r="W1817" s="255">
        <v>-255.48276123744719</v>
      </c>
      <c r="X1817" s="256" t="s">
        <v>100</v>
      </c>
      <c r="Y1817" s="255" t="s">
        <v>114</v>
      </c>
      <c r="Z1817" s="255">
        <v>-0.03</v>
      </c>
      <c r="AA1817" s="256">
        <v>1</v>
      </c>
      <c r="AB1817" s="255" t="s">
        <v>631</v>
      </c>
      <c r="AC1817" s="255" t="s">
        <v>427</v>
      </c>
      <c r="AD1817" s="256" t="s">
        <v>1466</v>
      </c>
      <c r="AE1817" s="255" t="s">
        <v>349</v>
      </c>
      <c r="AF1817" s="255"/>
      <c r="AG1817" s="256"/>
      <c r="AH1817" s="255"/>
      <c r="AI1817" s="255"/>
      <c r="AJ1817" s="256"/>
      <c r="AK1817" s="255" t="str">
        <f t="shared" si="84"/>
        <v>Non-GFS</v>
      </c>
      <c r="AL1817" s="255" t="str">
        <f t="shared" si="85"/>
        <v>Non- ICB</v>
      </c>
      <c r="AM1817" s="268" t="str">
        <f t="shared" si="86"/>
        <v>Non-GFS/Non- ICB</v>
      </c>
    </row>
    <row r="1818" spans="1:39" s="271" customFormat="1" x14ac:dyDescent="0.25">
      <c r="A1818" s="267" t="str">
        <f>IF(ISERROR(MATCH(H1818,PriorMonth!H:H,0)),"New","Unresolved")</f>
        <v>Unresolved</v>
      </c>
      <c r="B1818" s="255">
        <v>8520</v>
      </c>
      <c r="C1818" s="256" t="s">
        <v>842</v>
      </c>
      <c r="D1818" s="255" t="s">
        <v>19</v>
      </c>
      <c r="E1818" s="255">
        <v>260</v>
      </c>
      <c r="F1818" s="256" t="s">
        <v>113</v>
      </c>
      <c r="G1818" s="255" t="s">
        <v>23</v>
      </c>
      <c r="H1818" s="255" t="s">
        <v>1579</v>
      </c>
      <c r="I1818" s="256" t="s">
        <v>54</v>
      </c>
      <c r="J1818" s="255" t="s">
        <v>381</v>
      </c>
      <c r="K1818" s="255">
        <v>42768</v>
      </c>
      <c r="L1818" s="256">
        <v>125</v>
      </c>
      <c r="M1818" s="255" t="s">
        <v>127</v>
      </c>
      <c r="N1818" s="255" t="s">
        <v>128</v>
      </c>
      <c r="O1818" s="256">
        <v>42831</v>
      </c>
      <c r="P1818" s="255" t="s">
        <v>838</v>
      </c>
      <c r="Q1818" s="255">
        <v>62</v>
      </c>
      <c r="R1818" s="256" t="s">
        <v>35</v>
      </c>
      <c r="S1818" s="255">
        <v>-2206</v>
      </c>
      <c r="T1818" s="255" t="s">
        <v>197</v>
      </c>
      <c r="U1818" s="256">
        <v>-30.5</v>
      </c>
      <c r="V1818" s="255" t="s">
        <v>197</v>
      </c>
      <c r="W1818" s="255">
        <v>-2206.1801979052138</v>
      </c>
      <c r="X1818" s="256" t="s">
        <v>100</v>
      </c>
      <c r="Y1818" s="255" t="s">
        <v>114</v>
      </c>
      <c r="Z1818" s="255">
        <v>-0.03</v>
      </c>
      <c r="AA1818" s="256">
        <v>1</v>
      </c>
      <c r="AB1818" s="255" t="s">
        <v>631</v>
      </c>
      <c r="AC1818" s="255" t="s">
        <v>681</v>
      </c>
      <c r="AD1818" s="256" t="s">
        <v>354</v>
      </c>
      <c r="AE1818" s="255" t="s">
        <v>349</v>
      </c>
      <c r="AF1818" s="255"/>
      <c r="AG1818" s="256"/>
      <c r="AH1818" s="255"/>
      <c r="AI1818" s="255"/>
      <c r="AJ1818" s="256"/>
      <c r="AK1818" s="255" t="str">
        <f t="shared" si="84"/>
        <v>Non-GFS</v>
      </c>
      <c r="AL1818" s="255" t="str">
        <f t="shared" si="85"/>
        <v>Non- ICB</v>
      </c>
      <c r="AM1818" s="268" t="str">
        <f t="shared" si="86"/>
        <v>Non-GFS/Non- ICB</v>
      </c>
    </row>
    <row r="1819" spans="1:39" s="271" customFormat="1" x14ac:dyDescent="0.25">
      <c r="A1819" s="267" t="str">
        <f>IF(ISERROR(MATCH(H1819,PriorMonth!H:H,0)),"New","Unresolved")</f>
        <v>Unresolved</v>
      </c>
      <c r="B1819" s="255">
        <v>3011</v>
      </c>
      <c r="C1819" s="256" t="s">
        <v>164</v>
      </c>
      <c r="D1819" s="255" t="s">
        <v>22</v>
      </c>
      <c r="E1819" s="255">
        <v>199</v>
      </c>
      <c r="F1819" s="256" t="s">
        <v>137</v>
      </c>
      <c r="G1819" s="255" t="s">
        <v>22</v>
      </c>
      <c r="H1819" s="255">
        <v>388103</v>
      </c>
      <c r="I1819" s="256" t="s">
        <v>59</v>
      </c>
      <c r="J1819" s="255" t="s">
        <v>255</v>
      </c>
      <c r="K1819" s="255">
        <v>42795</v>
      </c>
      <c r="L1819" s="256">
        <v>98</v>
      </c>
      <c r="M1819" s="255" t="s">
        <v>118</v>
      </c>
      <c r="N1819" s="255" t="s">
        <v>41</v>
      </c>
      <c r="O1819" s="256">
        <v>42859</v>
      </c>
      <c r="P1819" s="255" t="s">
        <v>1878</v>
      </c>
      <c r="Q1819" s="255">
        <v>34</v>
      </c>
      <c r="R1819" s="256" t="s">
        <v>34</v>
      </c>
      <c r="S1819" s="255">
        <v>-64.900000000000006</v>
      </c>
      <c r="T1819" s="255" t="s">
        <v>248</v>
      </c>
      <c r="U1819" s="256">
        <v>-57.84</v>
      </c>
      <c r="V1819" s="255" t="s">
        <v>248</v>
      </c>
      <c r="W1819" s="255">
        <v>-64.902261727122792</v>
      </c>
      <c r="X1819" s="256" t="s">
        <v>100</v>
      </c>
      <c r="Y1819" s="255" t="s">
        <v>107</v>
      </c>
      <c r="Z1819" s="255">
        <v>-0.06</v>
      </c>
      <c r="AA1819" s="256">
        <v>1</v>
      </c>
      <c r="AB1819" s="255" t="s">
        <v>631</v>
      </c>
      <c r="AC1819" s="255" t="s">
        <v>484</v>
      </c>
      <c r="AD1819" s="256" t="s">
        <v>1520</v>
      </c>
      <c r="AE1819" s="255" t="s">
        <v>349</v>
      </c>
      <c r="AF1819" s="255"/>
      <c r="AG1819" s="256"/>
      <c r="AH1819" s="255"/>
      <c r="AI1819" s="255"/>
      <c r="AJ1819" s="256"/>
      <c r="AK1819" s="255" t="str">
        <f t="shared" si="84"/>
        <v>Non-GFS</v>
      </c>
      <c r="AL1819" s="255" t="str">
        <f t="shared" si="85"/>
        <v>Non- ICB</v>
      </c>
      <c r="AM1819" s="268" t="str">
        <f t="shared" si="86"/>
        <v>Non-GFS/Non- ICB</v>
      </c>
    </row>
    <row r="1820" spans="1:39" s="271" customFormat="1" x14ac:dyDescent="0.25">
      <c r="A1820" s="267" t="str">
        <f>IF(ISERROR(MATCH(H1820,PriorMonth!H:H,0)),"New","Unresolved")</f>
        <v>Unresolved</v>
      </c>
      <c r="B1820" s="255">
        <v>8520</v>
      </c>
      <c r="C1820" s="256" t="s">
        <v>842</v>
      </c>
      <c r="D1820" s="255" t="s">
        <v>19</v>
      </c>
      <c r="E1820" s="255">
        <v>260</v>
      </c>
      <c r="F1820" s="256" t="s">
        <v>113</v>
      </c>
      <c r="G1820" s="255" t="s">
        <v>23</v>
      </c>
      <c r="H1820" s="255" t="s">
        <v>1567</v>
      </c>
      <c r="I1820" s="256" t="s">
        <v>54</v>
      </c>
      <c r="J1820" s="255" t="s">
        <v>381</v>
      </c>
      <c r="K1820" s="255">
        <v>42768</v>
      </c>
      <c r="L1820" s="256">
        <v>125</v>
      </c>
      <c r="M1820" s="255" t="s">
        <v>127</v>
      </c>
      <c r="N1820" s="255" t="s">
        <v>128</v>
      </c>
      <c r="O1820" s="256">
        <v>42831</v>
      </c>
      <c r="P1820" s="255" t="s">
        <v>838</v>
      </c>
      <c r="Q1820" s="255">
        <v>62</v>
      </c>
      <c r="R1820" s="256" t="s">
        <v>35</v>
      </c>
      <c r="S1820" s="255">
        <v>-5000</v>
      </c>
      <c r="T1820" s="255" t="s">
        <v>197</v>
      </c>
      <c r="U1820" s="256">
        <v>-69.12</v>
      </c>
      <c r="V1820" s="255" t="s">
        <v>197</v>
      </c>
      <c r="W1820" s="255">
        <v>-4999.7106648920781</v>
      </c>
      <c r="X1820" s="256" t="s">
        <v>100</v>
      </c>
      <c r="Y1820" s="255" t="s">
        <v>114</v>
      </c>
      <c r="Z1820" s="255">
        <v>-7.0000000000000007E-2</v>
      </c>
      <c r="AA1820" s="256">
        <v>1</v>
      </c>
      <c r="AB1820" s="255" t="s">
        <v>631</v>
      </c>
      <c r="AC1820" s="255" t="s">
        <v>681</v>
      </c>
      <c r="AD1820" s="256" t="s">
        <v>354</v>
      </c>
      <c r="AE1820" s="255" t="s">
        <v>349</v>
      </c>
      <c r="AF1820" s="255"/>
      <c r="AG1820" s="256"/>
      <c r="AH1820" s="255"/>
      <c r="AI1820" s="255"/>
      <c r="AJ1820" s="256"/>
      <c r="AK1820" s="255" t="str">
        <f t="shared" si="84"/>
        <v>Non-GFS</v>
      </c>
      <c r="AL1820" s="255" t="str">
        <f t="shared" si="85"/>
        <v>Non- ICB</v>
      </c>
      <c r="AM1820" s="268" t="str">
        <f t="shared" si="86"/>
        <v>Non-GFS/Non- ICB</v>
      </c>
    </row>
    <row r="1821" spans="1:39" s="271" customFormat="1" x14ac:dyDescent="0.25">
      <c r="A1821" s="267" t="str">
        <f>IF(ISERROR(MATCH(H1821,PriorMonth!H:H,0)),"New","Unresolved")</f>
        <v>Unresolved</v>
      </c>
      <c r="B1821" s="255">
        <v>8520</v>
      </c>
      <c r="C1821" s="256" t="s">
        <v>842</v>
      </c>
      <c r="D1821" s="255" t="s">
        <v>19</v>
      </c>
      <c r="E1821" s="255">
        <v>260</v>
      </c>
      <c r="F1821" s="256" t="s">
        <v>113</v>
      </c>
      <c r="G1821" s="255" t="s">
        <v>23</v>
      </c>
      <c r="H1821" s="255" t="s">
        <v>1568</v>
      </c>
      <c r="I1821" s="256" t="s">
        <v>54</v>
      </c>
      <c r="J1821" s="255" t="s">
        <v>381</v>
      </c>
      <c r="K1821" s="255">
        <v>42768</v>
      </c>
      <c r="L1821" s="256">
        <v>125</v>
      </c>
      <c r="M1821" s="255" t="s">
        <v>127</v>
      </c>
      <c r="N1821" s="255" t="s">
        <v>128</v>
      </c>
      <c r="O1821" s="256">
        <v>42831</v>
      </c>
      <c r="P1821" s="255" t="s">
        <v>838</v>
      </c>
      <c r="Q1821" s="255">
        <v>62</v>
      </c>
      <c r="R1821" s="256" t="s">
        <v>35</v>
      </c>
      <c r="S1821" s="255">
        <v>-6709</v>
      </c>
      <c r="T1821" s="255" t="s">
        <v>197</v>
      </c>
      <c r="U1821" s="256">
        <v>-92.75</v>
      </c>
      <c r="V1821" s="255" t="s">
        <v>197</v>
      </c>
      <c r="W1821" s="255">
        <v>-6708.9578149412646</v>
      </c>
      <c r="X1821" s="256" t="s">
        <v>100</v>
      </c>
      <c r="Y1821" s="255" t="s">
        <v>114</v>
      </c>
      <c r="Z1821" s="255">
        <v>-0.09</v>
      </c>
      <c r="AA1821" s="256">
        <v>1</v>
      </c>
      <c r="AB1821" s="255" t="s">
        <v>631</v>
      </c>
      <c r="AC1821" s="255" t="s">
        <v>681</v>
      </c>
      <c r="AD1821" s="256" t="s">
        <v>354</v>
      </c>
      <c r="AE1821" s="255" t="s">
        <v>349</v>
      </c>
      <c r="AF1821" s="255"/>
      <c r="AG1821" s="256"/>
      <c r="AH1821" s="255"/>
      <c r="AI1821" s="255"/>
      <c r="AJ1821" s="256"/>
      <c r="AK1821" s="255" t="str">
        <f t="shared" si="84"/>
        <v>Non-GFS</v>
      </c>
      <c r="AL1821" s="255" t="str">
        <f t="shared" si="85"/>
        <v>Non- ICB</v>
      </c>
      <c r="AM1821" s="268" t="str">
        <f t="shared" si="86"/>
        <v>Non-GFS/Non- ICB</v>
      </c>
    </row>
    <row r="1822" spans="1:39" s="271" customFormat="1" x14ac:dyDescent="0.25">
      <c r="A1822" s="267" t="str">
        <f>IF(ISERROR(MATCH(H1822,PriorMonth!H:H,0)),"New","Unresolved")</f>
        <v>New</v>
      </c>
      <c r="B1822" s="255">
        <v>8520</v>
      </c>
      <c r="C1822" s="256" t="s">
        <v>842</v>
      </c>
      <c r="D1822" s="255" t="s">
        <v>19</v>
      </c>
      <c r="E1822" s="255">
        <v>95</v>
      </c>
      <c r="F1822" s="256" t="s">
        <v>153</v>
      </c>
      <c r="G1822" s="255" t="s">
        <v>17</v>
      </c>
      <c r="H1822" s="255">
        <v>85206020000011</v>
      </c>
      <c r="I1822" s="256" t="s">
        <v>2823</v>
      </c>
      <c r="J1822" s="255" t="s">
        <v>1309</v>
      </c>
      <c r="K1822" s="255">
        <v>42829</v>
      </c>
      <c r="L1822" s="256">
        <v>64</v>
      </c>
      <c r="M1822" s="255" t="s">
        <v>111</v>
      </c>
      <c r="N1822" s="255" t="s">
        <v>42</v>
      </c>
      <c r="O1822" s="256">
        <v>42893</v>
      </c>
      <c r="P1822" s="255" t="s">
        <v>1878</v>
      </c>
      <c r="Q1822" s="255">
        <v>0</v>
      </c>
      <c r="R1822" s="256" t="s">
        <v>33</v>
      </c>
      <c r="S1822" s="255">
        <v>-7299</v>
      </c>
      <c r="T1822" s="255" t="s">
        <v>197</v>
      </c>
      <c r="U1822" s="256">
        <v>-100.91</v>
      </c>
      <c r="V1822" s="255" t="s">
        <v>197</v>
      </c>
      <c r="W1822" s="255">
        <v>-7299.2014351021353</v>
      </c>
      <c r="X1822" s="256" t="s">
        <v>100</v>
      </c>
      <c r="Y1822" s="255" t="s">
        <v>114</v>
      </c>
      <c r="Z1822" s="255">
        <v>-0.1</v>
      </c>
      <c r="AA1822" s="256">
        <v>1</v>
      </c>
      <c r="AB1822" s="255" t="s">
        <v>631</v>
      </c>
      <c r="AC1822" s="255" t="s">
        <v>422</v>
      </c>
      <c r="AD1822" s="256" t="s">
        <v>370</v>
      </c>
      <c r="AE1822" s="255" t="s">
        <v>349</v>
      </c>
      <c r="AF1822" s="255"/>
      <c r="AG1822" s="256"/>
      <c r="AH1822" s="255"/>
      <c r="AI1822" s="255"/>
      <c r="AJ1822" s="256"/>
      <c r="AK1822" s="255" t="str">
        <f t="shared" si="84"/>
        <v>GFS</v>
      </c>
      <c r="AL1822" s="255" t="str">
        <f t="shared" si="85"/>
        <v>ICB</v>
      </c>
      <c r="AM1822" s="268" t="str">
        <f t="shared" si="86"/>
        <v>GFS/ICB</v>
      </c>
    </row>
    <row r="1823" spans="1:39" s="271" customFormat="1" x14ac:dyDescent="0.25">
      <c r="A1823" s="267" t="str">
        <f>IF(ISERROR(MATCH(H1823,PriorMonth!H:H,0)),"New","Unresolved")</f>
        <v>Unresolved</v>
      </c>
      <c r="B1823" s="255">
        <v>3011</v>
      </c>
      <c r="C1823" s="256" t="s">
        <v>164</v>
      </c>
      <c r="D1823" s="255" t="s">
        <v>22</v>
      </c>
      <c r="E1823" s="255">
        <v>199</v>
      </c>
      <c r="F1823" s="256" t="s">
        <v>137</v>
      </c>
      <c r="G1823" s="255" t="s">
        <v>22</v>
      </c>
      <c r="H1823" s="255">
        <v>388102</v>
      </c>
      <c r="I1823" s="256" t="s">
        <v>59</v>
      </c>
      <c r="J1823" s="255" t="s">
        <v>255</v>
      </c>
      <c r="K1823" s="255">
        <v>42795</v>
      </c>
      <c r="L1823" s="256">
        <v>98</v>
      </c>
      <c r="M1823" s="255" t="s">
        <v>118</v>
      </c>
      <c r="N1823" s="255" t="s">
        <v>41</v>
      </c>
      <c r="O1823" s="256">
        <v>42859</v>
      </c>
      <c r="P1823" s="255" t="s">
        <v>1878</v>
      </c>
      <c r="Q1823" s="255">
        <v>34</v>
      </c>
      <c r="R1823" s="256" t="s">
        <v>34</v>
      </c>
      <c r="S1823" s="255">
        <v>-116.82</v>
      </c>
      <c r="T1823" s="255" t="s">
        <v>248</v>
      </c>
      <c r="U1823" s="256">
        <v>-104.11</v>
      </c>
      <c r="V1823" s="255" t="s">
        <v>248</v>
      </c>
      <c r="W1823" s="255">
        <v>-116.82182690889961</v>
      </c>
      <c r="X1823" s="256" t="s">
        <v>100</v>
      </c>
      <c r="Y1823" s="255" t="s">
        <v>107</v>
      </c>
      <c r="Z1823" s="255">
        <v>-0.1</v>
      </c>
      <c r="AA1823" s="256">
        <v>1</v>
      </c>
      <c r="AB1823" s="255" t="s">
        <v>631</v>
      </c>
      <c r="AC1823" s="255" t="s">
        <v>484</v>
      </c>
      <c r="AD1823" s="256" t="s">
        <v>2116</v>
      </c>
      <c r="AE1823" s="255" t="s">
        <v>349</v>
      </c>
      <c r="AF1823" s="255"/>
      <c r="AG1823" s="256"/>
      <c r="AH1823" s="255"/>
      <c r="AI1823" s="255"/>
      <c r="AJ1823" s="256"/>
      <c r="AK1823" s="255" t="str">
        <f t="shared" si="84"/>
        <v>Non-GFS</v>
      </c>
      <c r="AL1823" s="255" t="str">
        <f t="shared" si="85"/>
        <v>Non- ICB</v>
      </c>
      <c r="AM1823" s="268" t="str">
        <f t="shared" si="86"/>
        <v>Non-GFS/Non- ICB</v>
      </c>
    </row>
    <row r="1824" spans="1:39" s="271" customFormat="1" x14ac:dyDescent="0.25">
      <c r="A1824" s="267" t="str">
        <f>IF(ISERROR(MATCH(H1824,PriorMonth!H:H,0)),"New","Unresolved")</f>
        <v>New</v>
      </c>
      <c r="B1824" s="255">
        <v>95</v>
      </c>
      <c r="C1824" s="256" t="s">
        <v>153</v>
      </c>
      <c r="D1824" s="255" t="s">
        <v>17</v>
      </c>
      <c r="E1824" s="255">
        <v>8110</v>
      </c>
      <c r="F1824" s="256" t="s">
        <v>116</v>
      </c>
      <c r="G1824" s="255" t="s">
        <v>15</v>
      </c>
      <c r="H1824" s="255">
        <v>950110011276</v>
      </c>
      <c r="I1824" s="256" t="s">
        <v>58</v>
      </c>
      <c r="J1824" s="255" t="s">
        <v>195</v>
      </c>
      <c r="K1824" s="255">
        <v>42821</v>
      </c>
      <c r="L1824" s="256">
        <v>72</v>
      </c>
      <c r="M1824" s="255" t="s">
        <v>118</v>
      </c>
      <c r="N1824" s="255" t="s">
        <v>41</v>
      </c>
      <c r="O1824" s="256">
        <v>42892</v>
      </c>
      <c r="P1824" s="255" t="s">
        <v>1878</v>
      </c>
      <c r="Q1824" s="255">
        <v>1</v>
      </c>
      <c r="R1824" s="256" t="s">
        <v>33</v>
      </c>
      <c r="S1824" s="255">
        <v>-110</v>
      </c>
      <c r="T1824" s="255" t="s">
        <v>100</v>
      </c>
      <c r="U1824" s="256">
        <v>-110</v>
      </c>
      <c r="V1824" s="255" t="s">
        <v>100</v>
      </c>
      <c r="W1824" s="255">
        <v>-110</v>
      </c>
      <c r="X1824" s="256" t="s">
        <v>100</v>
      </c>
      <c r="Y1824" s="255" t="s">
        <v>114</v>
      </c>
      <c r="Z1824" s="255">
        <v>-0.11</v>
      </c>
      <c r="AA1824" s="256">
        <v>1</v>
      </c>
      <c r="AB1824" s="255" t="s">
        <v>631</v>
      </c>
      <c r="AC1824" s="255" t="s">
        <v>447</v>
      </c>
      <c r="AD1824" s="256" t="s">
        <v>2731</v>
      </c>
      <c r="AE1824" s="255" t="s">
        <v>349</v>
      </c>
      <c r="AF1824" s="255"/>
      <c r="AG1824" s="256"/>
      <c r="AH1824" s="255"/>
      <c r="AI1824" s="255"/>
      <c r="AJ1824" s="256"/>
      <c r="AK1824" s="255" t="str">
        <f t="shared" si="84"/>
        <v>GFS</v>
      </c>
      <c r="AL1824" s="255" t="str">
        <f t="shared" si="85"/>
        <v>Non- ICB</v>
      </c>
      <c r="AM1824" s="268" t="str">
        <f t="shared" si="86"/>
        <v>GFS/Non- ICB</v>
      </c>
    </row>
    <row r="1825" spans="1:39" s="271" customFormat="1" x14ac:dyDescent="0.25">
      <c r="A1825" s="267" t="str">
        <f>IF(ISERROR(MATCH(H1825,PriorMonth!H:H,0)),"New","Unresolved")</f>
        <v>Unresolved</v>
      </c>
      <c r="B1825" s="255">
        <v>8520</v>
      </c>
      <c r="C1825" s="256" t="s">
        <v>842</v>
      </c>
      <c r="D1825" s="255" t="s">
        <v>19</v>
      </c>
      <c r="E1825" s="255">
        <v>795</v>
      </c>
      <c r="F1825" s="256" t="s">
        <v>264</v>
      </c>
      <c r="G1825" s="255" t="s">
        <v>14</v>
      </c>
      <c r="H1825" s="255">
        <v>85202520001302</v>
      </c>
      <c r="I1825" s="256" t="s">
        <v>55</v>
      </c>
      <c r="J1825" s="255" t="s">
        <v>1758</v>
      </c>
      <c r="K1825" s="255">
        <v>42774</v>
      </c>
      <c r="L1825" s="256">
        <v>119</v>
      </c>
      <c r="M1825" s="255" t="s">
        <v>111</v>
      </c>
      <c r="N1825" s="255" t="s">
        <v>42</v>
      </c>
      <c r="O1825" s="256">
        <v>42831</v>
      </c>
      <c r="P1825" s="255" t="s">
        <v>838</v>
      </c>
      <c r="Q1825" s="255">
        <v>62</v>
      </c>
      <c r="R1825" s="256" t="s">
        <v>35</v>
      </c>
      <c r="S1825" s="255">
        <v>-8001</v>
      </c>
      <c r="T1825" s="255" t="s">
        <v>197</v>
      </c>
      <c r="U1825" s="256">
        <v>-110.61</v>
      </c>
      <c r="V1825" s="255" t="s">
        <v>197</v>
      </c>
      <c r="W1825" s="255">
        <v>-8000.839071812974</v>
      </c>
      <c r="X1825" s="256" t="s">
        <v>100</v>
      </c>
      <c r="Y1825" s="255" t="s">
        <v>114</v>
      </c>
      <c r="Z1825" s="255">
        <v>-0.11</v>
      </c>
      <c r="AA1825" s="256">
        <v>1</v>
      </c>
      <c r="AB1825" s="255" t="s">
        <v>631</v>
      </c>
      <c r="AC1825" s="255" t="s">
        <v>426</v>
      </c>
      <c r="AD1825" s="256" t="s">
        <v>839</v>
      </c>
      <c r="AE1825" s="255" t="s">
        <v>349</v>
      </c>
      <c r="AF1825" s="255"/>
      <c r="AG1825" s="256"/>
      <c r="AH1825" s="255"/>
      <c r="AI1825" s="255"/>
      <c r="AJ1825" s="256"/>
      <c r="AK1825" s="255" t="str">
        <f t="shared" si="84"/>
        <v>GFS</v>
      </c>
      <c r="AL1825" s="255" t="str">
        <f t="shared" si="85"/>
        <v>ICB</v>
      </c>
      <c r="AM1825" s="268" t="str">
        <f t="shared" si="86"/>
        <v>GFS/ICB</v>
      </c>
    </row>
    <row r="1826" spans="1:39" s="271" customFormat="1" x14ac:dyDescent="0.25">
      <c r="A1826" s="267" t="str">
        <f>IF(ISERROR(MATCH(H1826,PriorMonth!H:H,0)),"New","Unresolved")</f>
        <v>Unresolved</v>
      </c>
      <c r="B1826" s="255">
        <v>8520</v>
      </c>
      <c r="C1826" s="256" t="s">
        <v>842</v>
      </c>
      <c r="D1826" s="255" t="s">
        <v>19</v>
      </c>
      <c r="E1826" s="255">
        <v>795</v>
      </c>
      <c r="F1826" s="256" t="s">
        <v>264</v>
      </c>
      <c r="G1826" s="255" t="s">
        <v>14</v>
      </c>
      <c r="H1826" s="255" t="s">
        <v>1739</v>
      </c>
      <c r="I1826" s="256" t="s">
        <v>277</v>
      </c>
      <c r="J1826" s="255" t="s">
        <v>306</v>
      </c>
      <c r="K1826" s="255">
        <v>42775</v>
      </c>
      <c r="L1826" s="256">
        <v>118</v>
      </c>
      <c r="M1826" s="255" t="s">
        <v>111</v>
      </c>
      <c r="N1826" s="255" t="s">
        <v>42</v>
      </c>
      <c r="O1826" s="256">
        <v>42831</v>
      </c>
      <c r="P1826" s="255" t="s">
        <v>838</v>
      </c>
      <c r="Q1826" s="255">
        <v>62</v>
      </c>
      <c r="R1826" s="256" t="s">
        <v>35</v>
      </c>
      <c r="S1826" s="255">
        <v>-9136.6</v>
      </c>
      <c r="T1826" s="255" t="s">
        <v>197</v>
      </c>
      <c r="U1826" s="256">
        <v>-126.31</v>
      </c>
      <c r="V1826" s="255" t="s">
        <v>197</v>
      </c>
      <c r="W1826" s="255">
        <v>-9136.4793704068052</v>
      </c>
      <c r="X1826" s="256" t="s">
        <v>100</v>
      </c>
      <c r="Y1826" s="255" t="s">
        <v>114</v>
      </c>
      <c r="Z1826" s="255">
        <v>-0.13</v>
      </c>
      <c r="AA1826" s="256">
        <v>1</v>
      </c>
      <c r="AB1826" s="255" t="s">
        <v>631</v>
      </c>
      <c r="AC1826" s="255" t="s">
        <v>426</v>
      </c>
      <c r="AD1826" s="256" t="s">
        <v>839</v>
      </c>
      <c r="AE1826" s="255" t="s">
        <v>349</v>
      </c>
      <c r="AF1826" s="255"/>
      <c r="AG1826" s="256"/>
      <c r="AH1826" s="255"/>
      <c r="AI1826" s="255"/>
      <c r="AJ1826" s="256"/>
      <c r="AK1826" s="255" t="str">
        <f t="shared" si="84"/>
        <v>GFS</v>
      </c>
      <c r="AL1826" s="255" t="str">
        <f t="shared" si="85"/>
        <v>Non- ICB</v>
      </c>
      <c r="AM1826" s="268" t="str">
        <f t="shared" si="86"/>
        <v>GFS/Non- ICB</v>
      </c>
    </row>
    <row r="1827" spans="1:39" s="271" customFormat="1" x14ac:dyDescent="0.25">
      <c r="A1827" s="267" t="str">
        <f>IF(ISERROR(MATCH(H1827,PriorMonth!H:H,0)),"New","Unresolved")</f>
        <v>Unresolved</v>
      </c>
      <c r="B1827" s="255">
        <v>8520</v>
      </c>
      <c r="C1827" s="256" t="s">
        <v>842</v>
      </c>
      <c r="D1827" s="255" t="s">
        <v>19</v>
      </c>
      <c r="E1827" s="255">
        <v>795</v>
      </c>
      <c r="F1827" s="256" t="s">
        <v>264</v>
      </c>
      <c r="G1827" s="255" t="s">
        <v>14</v>
      </c>
      <c r="H1827" s="255" t="s">
        <v>1738</v>
      </c>
      <c r="I1827" s="256" t="s">
        <v>277</v>
      </c>
      <c r="J1827" s="255" t="s">
        <v>306</v>
      </c>
      <c r="K1827" s="255">
        <v>42775</v>
      </c>
      <c r="L1827" s="256">
        <v>118</v>
      </c>
      <c r="M1827" s="255" t="s">
        <v>111</v>
      </c>
      <c r="N1827" s="255" t="s">
        <v>42</v>
      </c>
      <c r="O1827" s="256">
        <v>42831</v>
      </c>
      <c r="P1827" s="255" t="s">
        <v>838</v>
      </c>
      <c r="Q1827" s="255">
        <v>62</v>
      </c>
      <c r="R1827" s="256" t="s">
        <v>35</v>
      </c>
      <c r="S1827" s="255">
        <v>-11050.02</v>
      </c>
      <c r="T1827" s="255" t="s">
        <v>197</v>
      </c>
      <c r="U1827" s="256">
        <v>-152.76</v>
      </c>
      <c r="V1827" s="255" t="s">
        <v>197</v>
      </c>
      <c r="W1827" s="255">
        <v>-11049.707771540998</v>
      </c>
      <c r="X1827" s="256" t="s">
        <v>100</v>
      </c>
      <c r="Y1827" s="255" t="s">
        <v>114</v>
      </c>
      <c r="Z1827" s="255">
        <v>-0.15</v>
      </c>
      <c r="AA1827" s="256">
        <v>1</v>
      </c>
      <c r="AB1827" s="255" t="s">
        <v>631</v>
      </c>
      <c r="AC1827" s="255" t="s">
        <v>426</v>
      </c>
      <c r="AD1827" s="256" t="s">
        <v>839</v>
      </c>
      <c r="AE1827" s="255" t="s">
        <v>349</v>
      </c>
      <c r="AF1827" s="255"/>
      <c r="AG1827" s="256"/>
      <c r="AH1827" s="255"/>
      <c r="AI1827" s="255"/>
      <c r="AJ1827" s="256"/>
      <c r="AK1827" s="255" t="str">
        <f t="shared" si="84"/>
        <v>GFS</v>
      </c>
      <c r="AL1827" s="255" t="str">
        <f t="shared" si="85"/>
        <v>Non- ICB</v>
      </c>
      <c r="AM1827" s="268" t="str">
        <f t="shared" si="86"/>
        <v>GFS/Non- ICB</v>
      </c>
    </row>
    <row r="1828" spans="1:39" s="271" customFormat="1" x14ac:dyDescent="0.25">
      <c r="A1828" s="267" t="str">
        <f>IF(ISERROR(MATCH(H1828,PriorMonth!H:H,0)),"New","Unresolved")</f>
        <v>New</v>
      </c>
      <c r="B1828" s="255">
        <v>95</v>
      </c>
      <c r="C1828" s="256" t="s">
        <v>153</v>
      </c>
      <c r="D1828" s="255" t="s">
        <v>17</v>
      </c>
      <c r="E1828" s="255">
        <v>795</v>
      </c>
      <c r="F1828" s="256" t="s">
        <v>264</v>
      </c>
      <c r="G1828" s="255" t="s">
        <v>14</v>
      </c>
      <c r="H1828" s="255">
        <v>950110011213</v>
      </c>
      <c r="I1828" s="256" t="s">
        <v>58</v>
      </c>
      <c r="J1828" s="255" t="s">
        <v>195</v>
      </c>
      <c r="K1828" s="255">
        <v>42821</v>
      </c>
      <c r="L1828" s="256">
        <v>72</v>
      </c>
      <c r="M1828" s="255" t="s">
        <v>111</v>
      </c>
      <c r="N1828" s="255" t="s">
        <v>42</v>
      </c>
      <c r="O1828" s="256">
        <v>42893</v>
      </c>
      <c r="P1828" s="255" t="s">
        <v>1878</v>
      </c>
      <c r="Q1828" s="255">
        <v>0</v>
      </c>
      <c r="R1828" s="256" t="s">
        <v>33</v>
      </c>
      <c r="S1828" s="255">
        <v>-190</v>
      </c>
      <c r="T1828" s="255" t="s">
        <v>100</v>
      </c>
      <c r="U1828" s="256">
        <v>-190</v>
      </c>
      <c r="V1828" s="255" t="s">
        <v>100</v>
      </c>
      <c r="W1828" s="255">
        <v>-190</v>
      </c>
      <c r="X1828" s="256" t="s">
        <v>100</v>
      </c>
      <c r="Y1828" s="255" t="s">
        <v>114</v>
      </c>
      <c r="Z1828" s="255">
        <v>-0.19</v>
      </c>
      <c r="AA1828" s="256">
        <v>1</v>
      </c>
      <c r="AB1828" s="255" t="s">
        <v>631</v>
      </c>
      <c r="AC1828" s="255" t="s">
        <v>426</v>
      </c>
      <c r="AD1828" s="256" t="s">
        <v>2734</v>
      </c>
      <c r="AE1828" s="255" t="s">
        <v>349</v>
      </c>
      <c r="AF1828" s="255"/>
      <c r="AG1828" s="256"/>
      <c r="AH1828" s="255"/>
      <c r="AI1828" s="255"/>
      <c r="AJ1828" s="256"/>
      <c r="AK1828" s="255" t="str">
        <f t="shared" si="84"/>
        <v>GFS</v>
      </c>
      <c r="AL1828" s="255" t="str">
        <f t="shared" si="85"/>
        <v>Non- ICB</v>
      </c>
      <c r="AM1828" s="268" t="str">
        <f t="shared" si="86"/>
        <v>GFS/Non- ICB</v>
      </c>
    </row>
    <row r="1829" spans="1:39" s="271" customFormat="1" x14ac:dyDescent="0.25">
      <c r="A1829" s="267" t="str">
        <f>IF(ISERROR(MATCH(H1829,PriorMonth!H:H,0)),"New","Unresolved")</f>
        <v>Unresolved</v>
      </c>
      <c r="B1829" s="255">
        <v>1320</v>
      </c>
      <c r="C1829" s="256" t="s">
        <v>188</v>
      </c>
      <c r="D1829" s="255" t="s">
        <v>21</v>
      </c>
      <c r="E1829" s="255">
        <v>8110</v>
      </c>
      <c r="F1829" s="256" t="s">
        <v>116</v>
      </c>
      <c r="G1829" s="255" t="s">
        <v>15</v>
      </c>
      <c r="H1829" s="255">
        <v>13200110056948</v>
      </c>
      <c r="I1829" s="256" t="s">
        <v>55</v>
      </c>
      <c r="J1829" s="255" t="s">
        <v>626</v>
      </c>
      <c r="K1829" s="255">
        <v>42727</v>
      </c>
      <c r="L1829" s="256">
        <v>166</v>
      </c>
      <c r="M1829" s="255" t="s">
        <v>149</v>
      </c>
      <c r="N1829" s="255" t="s">
        <v>41</v>
      </c>
      <c r="O1829" s="256">
        <v>42732</v>
      </c>
      <c r="P1829" s="255" t="s">
        <v>651</v>
      </c>
      <c r="Q1829" s="255">
        <v>161</v>
      </c>
      <c r="R1829" s="256" t="s">
        <v>39</v>
      </c>
      <c r="S1829" s="255">
        <v>-227.46</v>
      </c>
      <c r="T1829" s="255" t="s">
        <v>248</v>
      </c>
      <c r="U1829" s="256">
        <v>-202.71</v>
      </c>
      <c r="V1829" s="255" t="s">
        <v>189</v>
      </c>
      <c r="W1829" s="255">
        <v>-1913.3386253524211</v>
      </c>
      <c r="X1829" s="256" t="s">
        <v>100</v>
      </c>
      <c r="Y1829" s="255" t="s">
        <v>114</v>
      </c>
      <c r="Z1829" s="255">
        <v>-0.2</v>
      </c>
      <c r="AA1829" s="256">
        <v>1</v>
      </c>
      <c r="AB1829" s="255" t="s">
        <v>631</v>
      </c>
      <c r="AC1829" s="255" t="s">
        <v>447</v>
      </c>
      <c r="AD1829" s="256" t="s">
        <v>361</v>
      </c>
      <c r="AE1829" s="255" t="s">
        <v>349</v>
      </c>
      <c r="AF1829" s="255"/>
      <c r="AG1829" s="256"/>
      <c r="AH1829" s="255"/>
      <c r="AI1829" s="255"/>
      <c r="AJ1829" s="256"/>
      <c r="AK1829" s="255" t="str">
        <f t="shared" si="84"/>
        <v>GFS</v>
      </c>
      <c r="AL1829" s="255" t="str">
        <f t="shared" si="85"/>
        <v>Non- ICB</v>
      </c>
      <c r="AM1829" s="268" t="str">
        <f t="shared" si="86"/>
        <v>GFS/Non- ICB</v>
      </c>
    </row>
    <row r="1830" spans="1:39" s="271" customFormat="1" x14ac:dyDescent="0.25">
      <c r="A1830" s="267" t="str">
        <f>IF(ISERROR(MATCH(H1830,PriorMonth!H:H,0)),"New","Unresolved")</f>
        <v>Unresolved</v>
      </c>
      <c r="B1830" s="255">
        <v>8520</v>
      </c>
      <c r="C1830" s="256" t="s">
        <v>842</v>
      </c>
      <c r="D1830" s="255" t="s">
        <v>19</v>
      </c>
      <c r="E1830" s="255">
        <v>795</v>
      </c>
      <c r="F1830" s="256" t="s">
        <v>264</v>
      </c>
      <c r="G1830" s="255" t="s">
        <v>14</v>
      </c>
      <c r="H1830" s="255" t="s">
        <v>1736</v>
      </c>
      <c r="I1830" s="256" t="s">
        <v>55</v>
      </c>
      <c r="J1830" s="255" t="s">
        <v>265</v>
      </c>
      <c r="K1830" s="255">
        <v>42776</v>
      </c>
      <c r="L1830" s="256">
        <v>117</v>
      </c>
      <c r="M1830" s="255" t="s">
        <v>111</v>
      </c>
      <c r="N1830" s="255" t="s">
        <v>42</v>
      </c>
      <c r="O1830" s="256">
        <v>42831</v>
      </c>
      <c r="P1830" s="255" t="s">
        <v>838</v>
      </c>
      <c r="Q1830" s="255">
        <v>62</v>
      </c>
      <c r="R1830" s="256" t="s">
        <v>35</v>
      </c>
      <c r="S1830" s="255">
        <v>-16414.509999999998</v>
      </c>
      <c r="T1830" s="255" t="s">
        <v>197</v>
      </c>
      <c r="U1830" s="256">
        <v>-226.93</v>
      </c>
      <c r="V1830" s="255" t="s">
        <v>197</v>
      </c>
      <c r="W1830" s="255">
        <v>-16414.704010184596</v>
      </c>
      <c r="X1830" s="256" t="s">
        <v>100</v>
      </c>
      <c r="Y1830" s="255" t="s">
        <v>114</v>
      </c>
      <c r="Z1830" s="255">
        <v>-0.23</v>
      </c>
      <c r="AA1830" s="256">
        <v>1</v>
      </c>
      <c r="AB1830" s="255" t="s">
        <v>631</v>
      </c>
      <c r="AC1830" s="255" t="s">
        <v>426</v>
      </c>
      <c r="AD1830" s="256" t="s">
        <v>1737</v>
      </c>
      <c r="AE1830" s="255" t="s">
        <v>349</v>
      </c>
      <c r="AF1830" s="255"/>
      <c r="AG1830" s="256"/>
      <c r="AH1830" s="255"/>
      <c r="AI1830" s="255"/>
      <c r="AJ1830" s="256"/>
      <c r="AK1830" s="255" t="str">
        <f t="shared" si="84"/>
        <v>GFS</v>
      </c>
      <c r="AL1830" s="255" t="str">
        <f t="shared" si="85"/>
        <v>Non- ICB</v>
      </c>
      <c r="AM1830" s="268" t="str">
        <f t="shared" si="86"/>
        <v>GFS/Non- ICB</v>
      </c>
    </row>
    <row r="1831" spans="1:39" s="271" customFormat="1" x14ac:dyDescent="0.25">
      <c r="A1831" s="267" t="str">
        <f>IF(ISERROR(MATCH(H1831,PriorMonth!H:H,0)),"New","Unresolved")</f>
        <v>Unresolved</v>
      </c>
      <c r="B1831" s="255">
        <v>8520</v>
      </c>
      <c r="C1831" s="256" t="s">
        <v>842</v>
      </c>
      <c r="D1831" s="255" t="s">
        <v>19</v>
      </c>
      <c r="E1831" s="255">
        <v>795</v>
      </c>
      <c r="F1831" s="256" t="s">
        <v>264</v>
      </c>
      <c r="G1831" s="255" t="s">
        <v>14</v>
      </c>
      <c r="H1831" s="255" t="s">
        <v>2030</v>
      </c>
      <c r="I1831" s="256" t="s">
        <v>1882</v>
      </c>
      <c r="J1831" s="255" t="s">
        <v>271</v>
      </c>
      <c r="K1831" s="255">
        <v>42769</v>
      </c>
      <c r="L1831" s="256">
        <v>124</v>
      </c>
      <c r="M1831" s="255" t="s">
        <v>111</v>
      </c>
      <c r="N1831" s="255" t="s">
        <v>42</v>
      </c>
      <c r="O1831" s="256">
        <v>42859</v>
      </c>
      <c r="P1831" s="255" t="s">
        <v>1878</v>
      </c>
      <c r="Q1831" s="255">
        <v>34</v>
      </c>
      <c r="R1831" s="256" t="s">
        <v>34</v>
      </c>
      <c r="S1831" s="255">
        <v>-17079</v>
      </c>
      <c r="T1831" s="255" t="s">
        <v>197</v>
      </c>
      <c r="U1831" s="256">
        <v>-236.11</v>
      </c>
      <c r="V1831" s="255" t="s">
        <v>197</v>
      </c>
      <c r="W1831" s="255">
        <v>-17078.728082865575</v>
      </c>
      <c r="X1831" s="256" t="s">
        <v>100</v>
      </c>
      <c r="Y1831" s="255" t="s">
        <v>114</v>
      </c>
      <c r="Z1831" s="255">
        <v>-0.24</v>
      </c>
      <c r="AA1831" s="256">
        <v>1</v>
      </c>
      <c r="AB1831" s="255" t="s">
        <v>631</v>
      </c>
      <c r="AC1831" s="255" t="s">
        <v>426</v>
      </c>
      <c r="AD1831" s="256" t="s">
        <v>361</v>
      </c>
      <c r="AE1831" s="255" t="s">
        <v>349</v>
      </c>
      <c r="AF1831" s="255"/>
      <c r="AG1831" s="256"/>
      <c r="AH1831" s="255"/>
      <c r="AI1831" s="255"/>
      <c r="AJ1831" s="256"/>
      <c r="AK1831" s="255" t="str">
        <f t="shared" si="84"/>
        <v>Non-GFS</v>
      </c>
      <c r="AL1831" s="255" t="str">
        <f t="shared" si="85"/>
        <v>Non- ICB</v>
      </c>
      <c r="AM1831" s="268" t="str">
        <f t="shared" si="86"/>
        <v>Non-GFS/Non- ICB</v>
      </c>
    </row>
    <row r="1832" spans="1:39" s="271" customFormat="1" x14ac:dyDescent="0.25">
      <c r="A1832" s="267" t="str">
        <f>IF(ISERROR(MATCH(H1832,PriorMonth!H:H,0)),"New","Unresolved")</f>
        <v>Unresolved</v>
      </c>
      <c r="B1832" s="255">
        <v>8520</v>
      </c>
      <c r="C1832" s="256" t="s">
        <v>842</v>
      </c>
      <c r="D1832" s="255" t="s">
        <v>19</v>
      </c>
      <c r="E1832" s="255">
        <v>795</v>
      </c>
      <c r="F1832" s="256" t="s">
        <v>264</v>
      </c>
      <c r="G1832" s="255" t="s">
        <v>14</v>
      </c>
      <c r="H1832" s="255" t="s">
        <v>1614</v>
      </c>
      <c r="I1832" s="256" t="s">
        <v>538</v>
      </c>
      <c r="J1832" s="255" t="s">
        <v>381</v>
      </c>
      <c r="K1832" s="255">
        <v>42769</v>
      </c>
      <c r="L1832" s="256">
        <v>124</v>
      </c>
      <c r="M1832" s="255" t="s">
        <v>111</v>
      </c>
      <c r="N1832" s="255" t="s">
        <v>42</v>
      </c>
      <c r="O1832" s="256">
        <v>42831</v>
      </c>
      <c r="P1832" s="255" t="s">
        <v>838</v>
      </c>
      <c r="Q1832" s="255">
        <v>62</v>
      </c>
      <c r="R1832" s="256" t="s">
        <v>35</v>
      </c>
      <c r="S1832" s="255">
        <v>-17948</v>
      </c>
      <c r="T1832" s="255" t="s">
        <v>197</v>
      </c>
      <c r="U1832" s="256">
        <v>-248.13</v>
      </c>
      <c r="V1832" s="255" t="s">
        <v>197</v>
      </c>
      <c r="W1832" s="255">
        <v>-17948.180082171169</v>
      </c>
      <c r="X1832" s="256" t="s">
        <v>100</v>
      </c>
      <c r="Y1832" s="255" t="s">
        <v>114</v>
      </c>
      <c r="Z1832" s="255">
        <v>-0.25</v>
      </c>
      <c r="AA1832" s="256">
        <v>1</v>
      </c>
      <c r="AB1832" s="255" t="s">
        <v>631</v>
      </c>
      <c r="AC1832" s="255" t="s">
        <v>426</v>
      </c>
      <c r="AD1832" s="256" t="s">
        <v>361</v>
      </c>
      <c r="AE1832" s="255" t="s">
        <v>349</v>
      </c>
      <c r="AF1832" s="255"/>
      <c r="AG1832" s="256"/>
      <c r="AH1832" s="255"/>
      <c r="AI1832" s="255"/>
      <c r="AJ1832" s="256"/>
      <c r="AK1832" s="255" t="str">
        <f t="shared" si="84"/>
        <v>Non-GFS</v>
      </c>
      <c r="AL1832" s="255" t="str">
        <f t="shared" si="85"/>
        <v>Non- ICB</v>
      </c>
      <c r="AM1832" s="268" t="str">
        <f t="shared" si="86"/>
        <v>Non-GFS/Non- ICB</v>
      </c>
    </row>
    <row r="1833" spans="1:39" s="271" customFormat="1" x14ac:dyDescent="0.25">
      <c r="A1833" s="267" t="str">
        <f>IF(ISERROR(MATCH(H1833,PriorMonth!H:H,0)),"New","Unresolved")</f>
        <v>New</v>
      </c>
      <c r="B1833" s="255">
        <v>8520</v>
      </c>
      <c r="C1833" s="256" t="s">
        <v>842</v>
      </c>
      <c r="D1833" s="255" t="s">
        <v>19</v>
      </c>
      <c r="E1833" s="255">
        <v>3027</v>
      </c>
      <c r="F1833" s="256" t="s">
        <v>154</v>
      </c>
      <c r="G1833" s="255" t="s">
        <v>13</v>
      </c>
      <c r="H1833" s="255">
        <v>85200320062437</v>
      </c>
      <c r="I1833" s="256" t="s">
        <v>59</v>
      </c>
      <c r="J1833" s="255" t="s">
        <v>624</v>
      </c>
      <c r="K1833" s="255">
        <v>42888</v>
      </c>
      <c r="L1833" s="256">
        <v>5</v>
      </c>
      <c r="M1833" s="255" t="s">
        <v>111</v>
      </c>
      <c r="N1833" s="255" t="s">
        <v>42</v>
      </c>
      <c r="O1833" s="256">
        <v>42891</v>
      </c>
      <c r="P1833" s="255" t="s">
        <v>1878</v>
      </c>
      <c r="Q1833" s="255">
        <v>2</v>
      </c>
      <c r="R1833" s="256" t="s">
        <v>33</v>
      </c>
      <c r="S1833" s="255">
        <v>-19400.04</v>
      </c>
      <c r="T1833" s="255" t="s">
        <v>197</v>
      </c>
      <c r="U1833" s="256">
        <v>-268.2</v>
      </c>
      <c r="V1833" s="255" t="s">
        <v>197</v>
      </c>
      <c r="W1833" s="255">
        <v>-19399.918986169781</v>
      </c>
      <c r="X1833" s="256" t="s">
        <v>100</v>
      </c>
      <c r="Y1833" s="255" t="s">
        <v>114</v>
      </c>
      <c r="Z1833" s="255">
        <v>-0.27</v>
      </c>
      <c r="AA1833" s="256">
        <v>1</v>
      </c>
      <c r="AB1833" s="255" t="s">
        <v>631</v>
      </c>
      <c r="AC1833" s="255" t="s">
        <v>458</v>
      </c>
      <c r="AD1833" s="256" t="s">
        <v>2809</v>
      </c>
      <c r="AE1833" s="255" t="s">
        <v>349</v>
      </c>
      <c r="AF1833" s="255"/>
      <c r="AG1833" s="256"/>
      <c r="AH1833" s="255"/>
      <c r="AI1833" s="255"/>
      <c r="AJ1833" s="256"/>
      <c r="AK1833" s="255" t="str">
        <f t="shared" si="84"/>
        <v>GFS</v>
      </c>
      <c r="AL1833" s="255" t="str">
        <f t="shared" si="85"/>
        <v>ICB</v>
      </c>
      <c r="AM1833" s="268" t="str">
        <f t="shared" si="86"/>
        <v>GFS/ICB</v>
      </c>
    </row>
    <row r="1834" spans="1:39" s="271" customFormat="1" x14ac:dyDescent="0.25">
      <c r="A1834" s="267" t="str">
        <f>IF(ISERROR(MATCH(H1834,PriorMonth!H:H,0)),"New","Unresolved")</f>
        <v>Unresolved</v>
      </c>
      <c r="B1834" s="255">
        <v>8520</v>
      </c>
      <c r="C1834" s="256" t="s">
        <v>842</v>
      </c>
      <c r="D1834" s="255" t="s">
        <v>19</v>
      </c>
      <c r="E1834" s="255">
        <v>1750</v>
      </c>
      <c r="F1834" s="256" t="s">
        <v>159</v>
      </c>
      <c r="G1834" s="255" t="s">
        <v>18</v>
      </c>
      <c r="H1834" s="255">
        <v>85202120000417</v>
      </c>
      <c r="I1834" s="256" t="s">
        <v>538</v>
      </c>
      <c r="J1834" s="255" t="s">
        <v>68</v>
      </c>
      <c r="K1834" s="255">
        <v>42796</v>
      </c>
      <c r="L1834" s="256">
        <v>97</v>
      </c>
      <c r="M1834" s="255" t="s">
        <v>111</v>
      </c>
      <c r="N1834" s="255" t="s">
        <v>42</v>
      </c>
      <c r="O1834" s="256">
        <v>42860</v>
      </c>
      <c r="P1834" s="255" t="s">
        <v>1878</v>
      </c>
      <c r="Q1834" s="255">
        <v>33</v>
      </c>
      <c r="R1834" s="256" t="s">
        <v>34</v>
      </c>
      <c r="S1834" s="255">
        <v>-20220.25</v>
      </c>
      <c r="T1834" s="255" t="s">
        <v>197</v>
      </c>
      <c r="U1834" s="256">
        <v>-279.54000000000002</v>
      </c>
      <c r="V1834" s="255" t="s">
        <v>197</v>
      </c>
      <c r="W1834" s="255">
        <v>-20220.184017128639</v>
      </c>
      <c r="X1834" s="256" t="s">
        <v>100</v>
      </c>
      <c r="Y1834" s="255" t="s">
        <v>114</v>
      </c>
      <c r="Z1834" s="255">
        <v>-0.28000000000000003</v>
      </c>
      <c r="AA1834" s="256">
        <v>1</v>
      </c>
      <c r="AB1834" s="255" t="s">
        <v>631</v>
      </c>
      <c r="AC1834" s="255" t="s">
        <v>2042</v>
      </c>
      <c r="AD1834" s="256" t="s">
        <v>2043</v>
      </c>
      <c r="AE1834" s="255" t="s">
        <v>349</v>
      </c>
      <c r="AF1834" s="255"/>
      <c r="AG1834" s="256"/>
      <c r="AH1834" s="255"/>
      <c r="AI1834" s="255"/>
      <c r="AJ1834" s="256"/>
      <c r="AK1834" s="255" t="str">
        <f t="shared" si="84"/>
        <v>GFS</v>
      </c>
      <c r="AL1834" s="255" t="str">
        <f t="shared" si="85"/>
        <v>ICB</v>
      </c>
      <c r="AM1834" s="268" t="str">
        <f t="shared" si="86"/>
        <v>GFS/ICB</v>
      </c>
    </row>
    <row r="1835" spans="1:39" s="271" customFormat="1" x14ac:dyDescent="0.25">
      <c r="A1835" s="267" t="str">
        <f>IF(ISERROR(MATCH(H1835,PriorMonth!H:H,0)),"New","Unresolved")</f>
        <v>Unresolved</v>
      </c>
      <c r="B1835" s="255">
        <v>8520</v>
      </c>
      <c r="C1835" s="256" t="s">
        <v>842</v>
      </c>
      <c r="D1835" s="255" t="s">
        <v>19</v>
      </c>
      <c r="E1835" s="255">
        <v>795</v>
      </c>
      <c r="F1835" s="256" t="s">
        <v>264</v>
      </c>
      <c r="G1835" s="255" t="s">
        <v>14</v>
      </c>
      <c r="H1835" s="255" t="s">
        <v>1609</v>
      </c>
      <c r="I1835" s="256" t="s">
        <v>277</v>
      </c>
      <c r="J1835" s="255" t="s">
        <v>381</v>
      </c>
      <c r="K1835" s="255">
        <v>42769</v>
      </c>
      <c r="L1835" s="256">
        <v>124</v>
      </c>
      <c r="M1835" s="255" t="s">
        <v>111</v>
      </c>
      <c r="N1835" s="255" t="s">
        <v>42</v>
      </c>
      <c r="O1835" s="256">
        <v>42831</v>
      </c>
      <c r="P1835" s="255" t="s">
        <v>838</v>
      </c>
      <c r="Q1835" s="255">
        <v>62</v>
      </c>
      <c r="R1835" s="256" t="s">
        <v>35</v>
      </c>
      <c r="S1835" s="255">
        <v>-21508</v>
      </c>
      <c r="T1835" s="255" t="s">
        <v>197</v>
      </c>
      <c r="U1835" s="256">
        <v>-297.33999999999997</v>
      </c>
      <c r="V1835" s="255" t="s">
        <v>197</v>
      </c>
      <c r="W1835" s="255">
        <v>-21507.725247381517</v>
      </c>
      <c r="X1835" s="256" t="s">
        <v>100</v>
      </c>
      <c r="Y1835" s="255" t="s">
        <v>114</v>
      </c>
      <c r="Z1835" s="255">
        <v>-0.3</v>
      </c>
      <c r="AA1835" s="256">
        <v>1</v>
      </c>
      <c r="AB1835" s="255" t="s">
        <v>631</v>
      </c>
      <c r="AC1835" s="255" t="s">
        <v>426</v>
      </c>
      <c r="AD1835" s="256" t="s">
        <v>1610</v>
      </c>
      <c r="AE1835" s="255" t="s">
        <v>349</v>
      </c>
      <c r="AF1835" s="255"/>
      <c r="AG1835" s="256"/>
      <c r="AH1835" s="255"/>
      <c r="AI1835" s="255"/>
      <c r="AJ1835" s="256"/>
      <c r="AK1835" s="255" t="str">
        <f t="shared" si="84"/>
        <v>Non-GFS</v>
      </c>
      <c r="AL1835" s="255" t="str">
        <f t="shared" si="85"/>
        <v>Non- ICB</v>
      </c>
      <c r="AM1835" s="268" t="str">
        <f t="shared" si="86"/>
        <v>Non-GFS/Non- ICB</v>
      </c>
    </row>
    <row r="1836" spans="1:39" s="271" customFormat="1" x14ac:dyDescent="0.25">
      <c r="A1836" s="267" t="str">
        <f>IF(ISERROR(MATCH(H1836,PriorMonth!H:H,0)),"New","Unresolved")</f>
        <v>New</v>
      </c>
      <c r="B1836" s="255">
        <v>413</v>
      </c>
      <c r="C1836" s="256" t="s">
        <v>136</v>
      </c>
      <c r="D1836" s="255" t="s">
        <v>13</v>
      </c>
      <c r="E1836" s="255">
        <v>8205</v>
      </c>
      <c r="F1836" s="256" t="s">
        <v>130</v>
      </c>
      <c r="G1836" s="255" t="s">
        <v>14</v>
      </c>
      <c r="H1836" s="255">
        <v>4130130017417</v>
      </c>
      <c r="I1836" s="256" t="s">
        <v>537</v>
      </c>
      <c r="J1836" s="255" t="s">
        <v>150</v>
      </c>
      <c r="K1836" s="255">
        <v>42849</v>
      </c>
      <c r="L1836" s="256">
        <v>44</v>
      </c>
      <c r="M1836" s="255" t="s">
        <v>127</v>
      </c>
      <c r="N1836" s="255" t="s">
        <v>128</v>
      </c>
      <c r="O1836" s="256">
        <v>42892</v>
      </c>
      <c r="P1836" s="255" t="s">
        <v>1878</v>
      </c>
      <c r="Q1836" s="255">
        <v>1</v>
      </c>
      <c r="R1836" s="256" t="s">
        <v>33</v>
      </c>
      <c r="S1836" s="255">
        <v>-328.8</v>
      </c>
      <c r="T1836" s="255" t="s">
        <v>100</v>
      </c>
      <c r="U1836" s="256">
        <v>-328.8</v>
      </c>
      <c r="V1836" s="255" t="s">
        <v>100</v>
      </c>
      <c r="W1836" s="255">
        <v>-328.8</v>
      </c>
      <c r="X1836" s="256" t="s">
        <v>100</v>
      </c>
      <c r="Y1836" s="255" t="s">
        <v>114</v>
      </c>
      <c r="Z1836" s="255">
        <v>-0.33</v>
      </c>
      <c r="AA1836" s="256">
        <v>1</v>
      </c>
      <c r="AB1836" s="255" t="s">
        <v>631</v>
      </c>
      <c r="AC1836" s="255" t="s">
        <v>762</v>
      </c>
      <c r="AD1836" s="256" t="s">
        <v>1491</v>
      </c>
      <c r="AE1836" s="255" t="s">
        <v>349</v>
      </c>
      <c r="AF1836" s="255"/>
      <c r="AG1836" s="256"/>
      <c r="AH1836" s="255"/>
      <c r="AI1836" s="255"/>
      <c r="AJ1836" s="256"/>
      <c r="AK1836" s="255" t="str">
        <f t="shared" si="84"/>
        <v>GFS</v>
      </c>
      <c r="AL1836" s="255" t="str">
        <f t="shared" si="85"/>
        <v>Non- ICB</v>
      </c>
      <c r="AM1836" s="268" t="str">
        <f t="shared" si="86"/>
        <v>GFS/Non- ICB</v>
      </c>
    </row>
    <row r="1837" spans="1:39" s="271" customFormat="1" x14ac:dyDescent="0.25">
      <c r="A1837" s="267" t="str">
        <f>IF(ISERROR(MATCH(H1837,PriorMonth!H:H,0)),"New","Unresolved")</f>
        <v>New</v>
      </c>
      <c r="B1837" s="255">
        <v>413</v>
      </c>
      <c r="C1837" s="256" t="s">
        <v>136</v>
      </c>
      <c r="D1837" s="255" t="s">
        <v>13</v>
      </c>
      <c r="E1837" s="255">
        <v>8205</v>
      </c>
      <c r="F1837" s="256" t="s">
        <v>130</v>
      </c>
      <c r="G1837" s="255" t="s">
        <v>14</v>
      </c>
      <c r="H1837" s="255">
        <v>4130130017430</v>
      </c>
      <c r="I1837" s="256" t="s">
        <v>537</v>
      </c>
      <c r="J1837" s="255" t="s">
        <v>150</v>
      </c>
      <c r="K1837" s="255">
        <v>42849</v>
      </c>
      <c r="L1837" s="256">
        <v>44</v>
      </c>
      <c r="M1837" s="255" t="s">
        <v>127</v>
      </c>
      <c r="N1837" s="255" t="s">
        <v>128</v>
      </c>
      <c r="O1837" s="256">
        <v>42892</v>
      </c>
      <c r="P1837" s="255" t="s">
        <v>1878</v>
      </c>
      <c r="Q1837" s="255">
        <v>1</v>
      </c>
      <c r="R1837" s="256" t="s">
        <v>33</v>
      </c>
      <c r="S1837" s="255">
        <v>-335</v>
      </c>
      <c r="T1837" s="255" t="s">
        <v>100</v>
      </c>
      <c r="U1837" s="256">
        <v>-335</v>
      </c>
      <c r="V1837" s="255" t="s">
        <v>100</v>
      </c>
      <c r="W1837" s="255">
        <v>-335</v>
      </c>
      <c r="X1837" s="256" t="s">
        <v>100</v>
      </c>
      <c r="Y1837" s="255" t="s">
        <v>114</v>
      </c>
      <c r="Z1837" s="255">
        <v>-0.34</v>
      </c>
      <c r="AA1837" s="256">
        <v>1</v>
      </c>
      <c r="AB1837" s="255" t="s">
        <v>631</v>
      </c>
      <c r="AC1837" s="255" t="s">
        <v>762</v>
      </c>
      <c r="AD1837" s="256" t="s">
        <v>1491</v>
      </c>
      <c r="AE1837" s="255" t="s">
        <v>349</v>
      </c>
      <c r="AF1837" s="255"/>
      <c r="AG1837" s="256"/>
      <c r="AH1837" s="255"/>
      <c r="AI1837" s="255"/>
      <c r="AJ1837" s="256"/>
      <c r="AK1837" s="255" t="str">
        <f t="shared" si="84"/>
        <v>GFS</v>
      </c>
      <c r="AL1837" s="255" t="str">
        <f t="shared" si="85"/>
        <v>Non- ICB</v>
      </c>
      <c r="AM1837" s="268" t="str">
        <f t="shared" si="86"/>
        <v>GFS/Non- ICB</v>
      </c>
    </row>
    <row r="1838" spans="1:39" s="271" customFormat="1" x14ac:dyDescent="0.25">
      <c r="A1838" s="267" t="str">
        <f>IF(ISERROR(MATCH(H1838,PriorMonth!H:H,0)),"New","Unresolved")</f>
        <v>New</v>
      </c>
      <c r="B1838" s="255">
        <v>8520</v>
      </c>
      <c r="C1838" s="256" t="s">
        <v>842</v>
      </c>
      <c r="D1838" s="255" t="s">
        <v>19</v>
      </c>
      <c r="E1838" s="255">
        <v>8243</v>
      </c>
      <c r="F1838" s="256" t="s">
        <v>120</v>
      </c>
      <c r="G1838" s="255" t="s">
        <v>14</v>
      </c>
      <c r="H1838" s="255">
        <v>85200320062407</v>
      </c>
      <c r="I1838" s="256" t="s">
        <v>55</v>
      </c>
      <c r="J1838" s="255" t="s">
        <v>2778</v>
      </c>
      <c r="K1838" s="255">
        <v>42888</v>
      </c>
      <c r="L1838" s="256">
        <v>5</v>
      </c>
      <c r="M1838" s="255" t="s">
        <v>127</v>
      </c>
      <c r="N1838" s="255" t="s">
        <v>128</v>
      </c>
      <c r="O1838" s="256">
        <v>42893</v>
      </c>
      <c r="P1838" s="255" t="s">
        <v>1878</v>
      </c>
      <c r="Q1838" s="255">
        <v>0</v>
      </c>
      <c r="R1838" s="256" t="s">
        <v>33</v>
      </c>
      <c r="S1838" s="255">
        <v>-345</v>
      </c>
      <c r="T1838" s="255" t="s">
        <v>100</v>
      </c>
      <c r="U1838" s="256">
        <v>-345</v>
      </c>
      <c r="V1838" s="255" t="s">
        <v>197</v>
      </c>
      <c r="W1838" s="255">
        <v>-24955.153058272092</v>
      </c>
      <c r="X1838" s="256" t="s">
        <v>100</v>
      </c>
      <c r="Y1838" s="255" t="s">
        <v>114</v>
      </c>
      <c r="Z1838" s="255">
        <v>-0.35</v>
      </c>
      <c r="AA1838" s="256">
        <v>1</v>
      </c>
      <c r="AB1838" s="255" t="s">
        <v>631</v>
      </c>
      <c r="AC1838" s="255" t="s">
        <v>660</v>
      </c>
      <c r="AD1838" s="256" t="s">
        <v>361</v>
      </c>
      <c r="AE1838" s="255" t="s">
        <v>349</v>
      </c>
      <c r="AF1838" s="255"/>
      <c r="AG1838" s="256"/>
      <c r="AH1838" s="255"/>
      <c r="AI1838" s="255"/>
      <c r="AJ1838" s="256"/>
      <c r="AK1838" s="255" t="str">
        <f t="shared" si="84"/>
        <v>GFS</v>
      </c>
      <c r="AL1838" s="255" t="str">
        <f t="shared" si="85"/>
        <v>ICB</v>
      </c>
      <c r="AM1838" s="268" t="str">
        <f t="shared" si="86"/>
        <v>GFS/ICB</v>
      </c>
    </row>
    <row r="1839" spans="1:39" s="271" customFormat="1" x14ac:dyDescent="0.25">
      <c r="A1839" s="267" t="str">
        <f>IF(ISERROR(MATCH(H1839,PriorMonth!H:H,0)),"New","Unresolved")</f>
        <v>New</v>
      </c>
      <c r="B1839" s="255">
        <v>8520</v>
      </c>
      <c r="C1839" s="256" t="s">
        <v>842</v>
      </c>
      <c r="D1839" s="255" t="s">
        <v>19</v>
      </c>
      <c r="E1839" s="255">
        <v>3011</v>
      </c>
      <c r="F1839" s="256" t="s">
        <v>164</v>
      </c>
      <c r="G1839" s="255" t="s">
        <v>22</v>
      </c>
      <c r="H1839" s="255">
        <v>85200310087863</v>
      </c>
      <c r="I1839" s="256" t="s">
        <v>592</v>
      </c>
      <c r="J1839" s="255" t="s">
        <v>230</v>
      </c>
      <c r="K1839" s="255">
        <v>42857</v>
      </c>
      <c r="L1839" s="256">
        <v>36</v>
      </c>
      <c r="M1839" s="255" t="s">
        <v>127</v>
      </c>
      <c r="N1839" s="255" t="s">
        <v>128</v>
      </c>
      <c r="O1839" s="256">
        <v>42892</v>
      </c>
      <c r="P1839" s="255" t="s">
        <v>1878</v>
      </c>
      <c r="Q1839" s="255">
        <v>1</v>
      </c>
      <c r="R1839" s="256" t="s">
        <v>33</v>
      </c>
      <c r="S1839" s="255">
        <v>-27293</v>
      </c>
      <c r="T1839" s="255" t="s">
        <v>197</v>
      </c>
      <c r="U1839" s="256">
        <v>-377.32</v>
      </c>
      <c r="V1839" s="255" t="s">
        <v>197</v>
      </c>
      <c r="W1839" s="255">
        <v>-27292.980730281812</v>
      </c>
      <c r="X1839" s="256" t="s">
        <v>100</v>
      </c>
      <c r="Y1839" s="255" t="s">
        <v>114</v>
      </c>
      <c r="Z1839" s="255">
        <v>-0.38</v>
      </c>
      <c r="AA1839" s="256">
        <v>1</v>
      </c>
      <c r="AB1839" s="255" t="s">
        <v>631</v>
      </c>
      <c r="AC1839" s="255" t="s">
        <v>635</v>
      </c>
      <c r="AD1839" s="256" t="s">
        <v>2831</v>
      </c>
      <c r="AE1839" s="255" t="s">
        <v>349</v>
      </c>
      <c r="AF1839" s="255"/>
      <c r="AG1839" s="256"/>
      <c r="AH1839" s="255"/>
      <c r="AI1839" s="255"/>
      <c r="AJ1839" s="256"/>
      <c r="AK1839" s="255" t="str">
        <f t="shared" si="84"/>
        <v>GFS</v>
      </c>
      <c r="AL1839" s="255" t="str">
        <f t="shared" si="85"/>
        <v>Non- ICB</v>
      </c>
      <c r="AM1839" s="268" t="str">
        <f t="shared" si="86"/>
        <v>GFS/Non- ICB</v>
      </c>
    </row>
    <row r="1840" spans="1:39" s="271" customFormat="1" x14ac:dyDescent="0.25">
      <c r="A1840" s="267" t="str">
        <f>IF(ISERROR(MATCH(H1840,PriorMonth!H:H,0)),"New","Unresolved")</f>
        <v>New</v>
      </c>
      <c r="B1840" s="255">
        <v>413</v>
      </c>
      <c r="C1840" s="256" t="s">
        <v>136</v>
      </c>
      <c r="D1840" s="255" t="s">
        <v>13</v>
      </c>
      <c r="E1840" s="255">
        <v>8205</v>
      </c>
      <c r="F1840" s="256" t="s">
        <v>130</v>
      </c>
      <c r="G1840" s="255" t="s">
        <v>14</v>
      </c>
      <c r="H1840" s="255">
        <v>4130130017420</v>
      </c>
      <c r="I1840" s="256" t="s">
        <v>537</v>
      </c>
      <c r="J1840" s="255" t="s">
        <v>150</v>
      </c>
      <c r="K1840" s="255">
        <v>42849</v>
      </c>
      <c r="L1840" s="256">
        <v>44</v>
      </c>
      <c r="M1840" s="255" t="s">
        <v>127</v>
      </c>
      <c r="N1840" s="255" t="s">
        <v>128</v>
      </c>
      <c r="O1840" s="256">
        <v>42892</v>
      </c>
      <c r="P1840" s="255" t="s">
        <v>1878</v>
      </c>
      <c r="Q1840" s="255">
        <v>1</v>
      </c>
      <c r="R1840" s="256" t="s">
        <v>33</v>
      </c>
      <c r="S1840" s="255">
        <v>-411</v>
      </c>
      <c r="T1840" s="255" t="s">
        <v>100</v>
      </c>
      <c r="U1840" s="256">
        <v>-411</v>
      </c>
      <c r="V1840" s="255" t="s">
        <v>100</v>
      </c>
      <c r="W1840" s="255">
        <v>-411</v>
      </c>
      <c r="X1840" s="256" t="s">
        <v>100</v>
      </c>
      <c r="Y1840" s="255" t="s">
        <v>114</v>
      </c>
      <c r="Z1840" s="255">
        <v>-0.41</v>
      </c>
      <c r="AA1840" s="256">
        <v>1</v>
      </c>
      <c r="AB1840" s="255" t="s">
        <v>631</v>
      </c>
      <c r="AC1840" s="255" t="s">
        <v>762</v>
      </c>
      <c r="AD1840" s="256" t="s">
        <v>1491</v>
      </c>
      <c r="AE1840" s="255" t="s">
        <v>349</v>
      </c>
      <c r="AF1840" s="255"/>
      <c r="AG1840" s="256"/>
      <c r="AH1840" s="255"/>
      <c r="AI1840" s="255"/>
      <c r="AJ1840" s="256"/>
      <c r="AK1840" s="255" t="str">
        <f t="shared" si="84"/>
        <v>GFS</v>
      </c>
      <c r="AL1840" s="255" t="str">
        <f t="shared" si="85"/>
        <v>Non- ICB</v>
      </c>
      <c r="AM1840" s="268" t="str">
        <f t="shared" si="86"/>
        <v>GFS/Non- ICB</v>
      </c>
    </row>
    <row r="1841" spans="1:39" s="271" customFormat="1" x14ac:dyDescent="0.25">
      <c r="A1841" s="267" t="str">
        <f>IF(ISERROR(MATCH(H1841,PriorMonth!H:H,0)),"New","Unresolved")</f>
        <v>Unresolved</v>
      </c>
      <c r="B1841" s="255">
        <v>260</v>
      </c>
      <c r="C1841" s="256" t="s">
        <v>113</v>
      </c>
      <c r="D1841" s="255" t="s">
        <v>23</v>
      </c>
      <c r="E1841" s="255">
        <v>1320</v>
      </c>
      <c r="F1841" s="256" t="s">
        <v>188</v>
      </c>
      <c r="G1841" s="255" t="s">
        <v>21</v>
      </c>
      <c r="H1841" s="255">
        <v>260013009179</v>
      </c>
      <c r="I1841" s="256" t="s">
        <v>60</v>
      </c>
      <c r="J1841" s="255" t="s">
        <v>208</v>
      </c>
      <c r="K1841" s="255">
        <v>42794</v>
      </c>
      <c r="L1841" s="256">
        <v>99</v>
      </c>
      <c r="M1841" s="255" t="s">
        <v>111</v>
      </c>
      <c r="N1841" s="255" t="s">
        <v>42</v>
      </c>
      <c r="O1841" s="256">
        <v>42859</v>
      </c>
      <c r="P1841" s="255" t="s">
        <v>1878</v>
      </c>
      <c r="Q1841" s="255">
        <v>34</v>
      </c>
      <c r="R1841" s="256" t="s">
        <v>34</v>
      </c>
      <c r="S1841" s="255">
        <v>-399.95</v>
      </c>
      <c r="T1841" s="255" t="s">
        <v>186</v>
      </c>
      <c r="U1841" s="256">
        <v>-457.79</v>
      </c>
      <c r="V1841" s="255" t="s">
        <v>186</v>
      </c>
      <c r="W1841" s="255">
        <v>-399.9482449725154</v>
      </c>
      <c r="X1841" s="256" t="s">
        <v>100</v>
      </c>
      <c r="Y1841" s="255" t="s">
        <v>114</v>
      </c>
      <c r="Z1841" s="255">
        <v>-0.46</v>
      </c>
      <c r="AA1841" s="256">
        <v>1</v>
      </c>
      <c r="AB1841" s="255" t="s">
        <v>631</v>
      </c>
      <c r="AC1841" s="255" t="s">
        <v>440</v>
      </c>
      <c r="AD1841" s="256" t="s">
        <v>368</v>
      </c>
      <c r="AE1841" s="255" t="s">
        <v>349</v>
      </c>
      <c r="AF1841" s="255"/>
      <c r="AG1841" s="256"/>
      <c r="AH1841" s="255"/>
      <c r="AI1841" s="255"/>
      <c r="AJ1841" s="256"/>
      <c r="AK1841" s="255" t="str">
        <f t="shared" si="84"/>
        <v>GFS</v>
      </c>
      <c r="AL1841" s="255" t="str">
        <f t="shared" si="85"/>
        <v>Non- ICB</v>
      </c>
      <c r="AM1841" s="268" t="str">
        <f t="shared" si="86"/>
        <v>GFS/Non- ICB</v>
      </c>
    </row>
    <row r="1842" spans="1:39" s="271" customFormat="1" x14ac:dyDescent="0.25">
      <c r="A1842" s="267" t="str">
        <f>IF(ISERROR(MATCH(H1842,PriorMonth!H:H,0)),"New","Unresolved")</f>
        <v>Unresolved</v>
      </c>
      <c r="B1842" s="255">
        <v>8520</v>
      </c>
      <c r="C1842" s="256" t="s">
        <v>842</v>
      </c>
      <c r="D1842" s="255" t="s">
        <v>19</v>
      </c>
      <c r="E1842" s="255">
        <v>795</v>
      </c>
      <c r="F1842" s="256" t="s">
        <v>264</v>
      </c>
      <c r="G1842" s="255" t="s">
        <v>14</v>
      </c>
      <c r="H1842" s="255" t="s">
        <v>1620</v>
      </c>
      <c r="I1842" s="256" t="s">
        <v>277</v>
      </c>
      <c r="J1842" s="255" t="s">
        <v>381</v>
      </c>
      <c r="K1842" s="255">
        <v>42769</v>
      </c>
      <c r="L1842" s="256">
        <v>124</v>
      </c>
      <c r="M1842" s="255" t="s">
        <v>111</v>
      </c>
      <c r="N1842" s="255" t="s">
        <v>42</v>
      </c>
      <c r="O1842" s="256">
        <v>42831</v>
      </c>
      <c r="P1842" s="255" t="s">
        <v>838</v>
      </c>
      <c r="Q1842" s="255">
        <v>62</v>
      </c>
      <c r="R1842" s="256" t="s">
        <v>35</v>
      </c>
      <c r="S1842" s="255">
        <v>-37338</v>
      </c>
      <c r="T1842" s="255" t="s">
        <v>197</v>
      </c>
      <c r="U1842" s="256">
        <v>-516.19000000000005</v>
      </c>
      <c r="V1842" s="255" t="s">
        <v>197</v>
      </c>
      <c r="W1842" s="255">
        <v>-37337.97233956369</v>
      </c>
      <c r="X1842" s="256" t="s">
        <v>100</v>
      </c>
      <c r="Y1842" s="255" t="s">
        <v>114</v>
      </c>
      <c r="Z1842" s="255">
        <v>-0.52</v>
      </c>
      <c r="AA1842" s="256">
        <v>1</v>
      </c>
      <c r="AB1842" s="255" t="s">
        <v>631</v>
      </c>
      <c r="AC1842" s="255" t="s">
        <v>426</v>
      </c>
      <c r="AD1842" s="256" t="s">
        <v>361</v>
      </c>
      <c r="AE1842" s="255" t="s">
        <v>349</v>
      </c>
      <c r="AF1842" s="255"/>
      <c r="AG1842" s="256"/>
      <c r="AH1842" s="255"/>
      <c r="AI1842" s="255"/>
      <c r="AJ1842" s="256"/>
      <c r="AK1842" s="255" t="str">
        <f t="shared" si="84"/>
        <v>Non-GFS</v>
      </c>
      <c r="AL1842" s="255" t="str">
        <f t="shared" si="85"/>
        <v>Non- ICB</v>
      </c>
      <c r="AM1842" s="268" t="str">
        <f t="shared" si="86"/>
        <v>Non-GFS/Non- ICB</v>
      </c>
    </row>
    <row r="1843" spans="1:39" s="271" customFormat="1" x14ac:dyDescent="0.25">
      <c r="A1843" s="267" t="str">
        <f>IF(ISERROR(MATCH(H1843,PriorMonth!H:H,0)),"New","Unresolved")</f>
        <v>Unresolved</v>
      </c>
      <c r="B1843" s="255">
        <v>260</v>
      </c>
      <c r="C1843" s="256" t="s">
        <v>113</v>
      </c>
      <c r="D1843" s="255" t="s">
        <v>23</v>
      </c>
      <c r="E1843" s="255">
        <v>1340</v>
      </c>
      <c r="F1843" s="256" t="s">
        <v>146</v>
      </c>
      <c r="G1843" s="255" t="s">
        <v>21</v>
      </c>
      <c r="H1843" s="255">
        <v>260013009173</v>
      </c>
      <c r="I1843" s="256" t="s">
        <v>60</v>
      </c>
      <c r="J1843" s="255" t="s">
        <v>208</v>
      </c>
      <c r="K1843" s="255">
        <v>42794</v>
      </c>
      <c r="L1843" s="256">
        <v>99</v>
      </c>
      <c r="M1843" s="255" t="s">
        <v>111</v>
      </c>
      <c r="N1843" s="255" t="s">
        <v>42</v>
      </c>
      <c r="O1843" s="256">
        <v>42859</v>
      </c>
      <c r="P1843" s="255" t="s">
        <v>1878</v>
      </c>
      <c r="Q1843" s="255">
        <v>34</v>
      </c>
      <c r="R1843" s="256" t="s">
        <v>34</v>
      </c>
      <c r="S1843" s="255">
        <v>-458.78</v>
      </c>
      <c r="T1843" s="255" t="s">
        <v>186</v>
      </c>
      <c r="U1843" s="256">
        <v>-525.13</v>
      </c>
      <c r="V1843" s="255" t="s">
        <v>186</v>
      </c>
      <c r="W1843" s="255">
        <v>-458.77983766009964</v>
      </c>
      <c r="X1843" s="256" t="s">
        <v>100</v>
      </c>
      <c r="Y1843" s="255" t="s">
        <v>114</v>
      </c>
      <c r="Z1843" s="255">
        <v>-0.53</v>
      </c>
      <c r="AA1843" s="256">
        <v>1</v>
      </c>
      <c r="AB1843" s="255" t="s">
        <v>631</v>
      </c>
      <c r="AC1843" s="255" t="s">
        <v>415</v>
      </c>
      <c r="AD1843" s="256" t="s">
        <v>358</v>
      </c>
      <c r="AE1843" s="255" t="s">
        <v>349</v>
      </c>
      <c r="AF1843" s="255"/>
      <c r="AG1843" s="256"/>
      <c r="AH1843" s="255"/>
      <c r="AI1843" s="255"/>
      <c r="AJ1843" s="256"/>
      <c r="AK1843" s="255" t="str">
        <f t="shared" si="84"/>
        <v>GFS</v>
      </c>
      <c r="AL1843" s="255" t="str">
        <f t="shared" si="85"/>
        <v>Non- ICB</v>
      </c>
      <c r="AM1843" s="268" t="str">
        <f t="shared" si="86"/>
        <v>GFS/Non- ICB</v>
      </c>
    </row>
    <row r="1844" spans="1:39" s="271" customFormat="1" x14ac:dyDescent="0.25">
      <c r="A1844" s="267" t="str">
        <f>IF(ISERROR(MATCH(H1844,PriorMonth!H:H,0)),"New","Unresolved")</f>
        <v>New</v>
      </c>
      <c r="B1844" s="255">
        <v>8520</v>
      </c>
      <c r="C1844" s="256" t="s">
        <v>842</v>
      </c>
      <c r="D1844" s="255" t="s">
        <v>19</v>
      </c>
      <c r="E1844" s="255">
        <v>795</v>
      </c>
      <c r="F1844" s="256" t="s">
        <v>264</v>
      </c>
      <c r="G1844" s="255" t="s">
        <v>14</v>
      </c>
      <c r="H1844" s="255">
        <v>85200820006285</v>
      </c>
      <c r="I1844" s="256" t="s">
        <v>55</v>
      </c>
      <c r="J1844" s="255" t="s">
        <v>1758</v>
      </c>
      <c r="K1844" s="255">
        <v>42829</v>
      </c>
      <c r="L1844" s="256">
        <v>64</v>
      </c>
      <c r="M1844" s="255" t="s">
        <v>111</v>
      </c>
      <c r="N1844" s="255" t="s">
        <v>42</v>
      </c>
      <c r="O1844" s="256">
        <v>42893</v>
      </c>
      <c r="P1844" s="255" t="s">
        <v>1878</v>
      </c>
      <c r="Q1844" s="255">
        <v>0</v>
      </c>
      <c r="R1844" s="256" t="s">
        <v>33</v>
      </c>
      <c r="S1844" s="255">
        <v>-38808</v>
      </c>
      <c r="T1844" s="255" t="s">
        <v>197</v>
      </c>
      <c r="U1844" s="256">
        <v>-536.51</v>
      </c>
      <c r="V1844" s="255" t="s">
        <v>197</v>
      </c>
      <c r="W1844" s="255">
        <v>-38807.794687807414</v>
      </c>
      <c r="X1844" s="256" t="s">
        <v>100</v>
      </c>
      <c r="Y1844" s="255" t="s">
        <v>114</v>
      </c>
      <c r="Z1844" s="255">
        <v>-0.54</v>
      </c>
      <c r="AA1844" s="256">
        <v>1</v>
      </c>
      <c r="AB1844" s="255" t="s">
        <v>631</v>
      </c>
      <c r="AC1844" s="255" t="s">
        <v>471</v>
      </c>
      <c r="AD1844" s="256" t="s">
        <v>361</v>
      </c>
      <c r="AE1844" s="255" t="s">
        <v>349</v>
      </c>
      <c r="AF1844" s="255"/>
      <c r="AG1844" s="256"/>
      <c r="AH1844" s="255"/>
      <c r="AI1844" s="255"/>
      <c r="AJ1844" s="256"/>
      <c r="AK1844" s="255" t="str">
        <f t="shared" si="84"/>
        <v>GFS</v>
      </c>
      <c r="AL1844" s="255" t="str">
        <f t="shared" si="85"/>
        <v>ICB</v>
      </c>
      <c r="AM1844" s="268" t="str">
        <f t="shared" si="86"/>
        <v>GFS/ICB</v>
      </c>
    </row>
    <row r="1845" spans="1:39" s="271" customFormat="1" x14ac:dyDescent="0.25">
      <c r="A1845" s="267" t="str">
        <f>IF(ISERROR(MATCH(H1845,PriorMonth!H:H,0)),"New","Unresolved")</f>
        <v>Unresolved</v>
      </c>
      <c r="B1845" s="255">
        <v>3011</v>
      </c>
      <c r="C1845" s="256" t="s">
        <v>164</v>
      </c>
      <c r="D1845" s="255" t="s">
        <v>22</v>
      </c>
      <c r="E1845" s="255">
        <v>199</v>
      </c>
      <c r="F1845" s="256" t="s">
        <v>137</v>
      </c>
      <c r="G1845" s="255" t="s">
        <v>22</v>
      </c>
      <c r="H1845" s="255">
        <v>385730</v>
      </c>
      <c r="I1845" s="256" t="s">
        <v>59</v>
      </c>
      <c r="J1845" s="255" t="s">
        <v>255</v>
      </c>
      <c r="K1845" s="255">
        <v>42769</v>
      </c>
      <c r="L1845" s="256">
        <v>124</v>
      </c>
      <c r="M1845" s="255" t="s">
        <v>118</v>
      </c>
      <c r="N1845" s="255" t="s">
        <v>41</v>
      </c>
      <c r="O1845" s="256">
        <v>42831</v>
      </c>
      <c r="P1845" s="255" t="s">
        <v>838</v>
      </c>
      <c r="Q1845" s="255">
        <v>62</v>
      </c>
      <c r="R1845" s="256" t="s">
        <v>35</v>
      </c>
      <c r="S1845" s="255">
        <v>-602.55999999999995</v>
      </c>
      <c r="T1845" s="255" t="s">
        <v>248</v>
      </c>
      <c r="U1845" s="256">
        <v>-536.99</v>
      </c>
      <c r="V1845" s="255" t="s">
        <v>248</v>
      </c>
      <c r="W1845" s="255">
        <v>-602.55645789847279</v>
      </c>
      <c r="X1845" s="256" t="s">
        <v>100</v>
      </c>
      <c r="Y1845" s="255" t="s">
        <v>107</v>
      </c>
      <c r="Z1845" s="255">
        <v>-0.54</v>
      </c>
      <c r="AA1845" s="256">
        <v>1</v>
      </c>
      <c r="AB1845" s="255" t="s">
        <v>631</v>
      </c>
      <c r="AC1845" s="255" t="s">
        <v>513</v>
      </c>
      <c r="AD1845" s="256" t="s">
        <v>402</v>
      </c>
      <c r="AE1845" s="255" t="s">
        <v>349</v>
      </c>
      <c r="AF1845" s="255"/>
      <c r="AG1845" s="256"/>
      <c r="AH1845" s="255"/>
      <c r="AI1845" s="255"/>
      <c r="AJ1845" s="256"/>
      <c r="AK1845" s="255" t="str">
        <f t="shared" si="84"/>
        <v>Non-GFS</v>
      </c>
      <c r="AL1845" s="255" t="str">
        <f t="shared" si="85"/>
        <v>Non- ICB</v>
      </c>
      <c r="AM1845" s="268" t="str">
        <f t="shared" si="86"/>
        <v>Non-GFS/Non- ICB</v>
      </c>
    </row>
    <row r="1846" spans="1:39" s="271" customFormat="1" x14ac:dyDescent="0.25">
      <c r="A1846" s="267" t="str">
        <f>IF(ISERROR(MATCH(H1846,PriorMonth!H:H,0)),"New","Unresolved")</f>
        <v>New</v>
      </c>
      <c r="B1846" s="255">
        <v>95</v>
      </c>
      <c r="C1846" s="256" t="s">
        <v>153</v>
      </c>
      <c r="D1846" s="255" t="s">
        <v>17</v>
      </c>
      <c r="E1846" s="255">
        <v>1350</v>
      </c>
      <c r="F1846" s="256" t="s">
        <v>124</v>
      </c>
      <c r="G1846" s="255" t="s">
        <v>21</v>
      </c>
      <c r="H1846" s="255">
        <v>950110011402</v>
      </c>
      <c r="I1846" s="256" t="s">
        <v>58</v>
      </c>
      <c r="J1846" s="255" t="s">
        <v>195</v>
      </c>
      <c r="K1846" s="255">
        <v>42822</v>
      </c>
      <c r="L1846" s="256">
        <v>71</v>
      </c>
      <c r="M1846" s="255" t="s">
        <v>111</v>
      </c>
      <c r="N1846" s="255" t="s">
        <v>42</v>
      </c>
      <c r="O1846" s="256">
        <v>42892</v>
      </c>
      <c r="P1846" s="255" t="s">
        <v>1878</v>
      </c>
      <c r="Q1846" s="255">
        <v>1</v>
      </c>
      <c r="R1846" s="256" t="s">
        <v>33</v>
      </c>
      <c r="S1846" s="255">
        <v>-565</v>
      </c>
      <c r="T1846" s="255" t="s">
        <v>100</v>
      </c>
      <c r="U1846" s="256">
        <v>-565</v>
      </c>
      <c r="V1846" s="255" t="s">
        <v>100</v>
      </c>
      <c r="W1846" s="255">
        <v>-565</v>
      </c>
      <c r="X1846" s="256" t="s">
        <v>100</v>
      </c>
      <c r="Y1846" s="255" t="s">
        <v>114</v>
      </c>
      <c r="Z1846" s="255">
        <v>-0.56999999999999995</v>
      </c>
      <c r="AA1846" s="256">
        <v>1</v>
      </c>
      <c r="AB1846" s="255" t="s">
        <v>631</v>
      </c>
      <c r="AC1846" s="255" t="s">
        <v>436</v>
      </c>
      <c r="AD1846" s="256" t="s">
        <v>358</v>
      </c>
      <c r="AE1846" s="255" t="s">
        <v>349</v>
      </c>
      <c r="AF1846" s="255"/>
      <c r="AG1846" s="256"/>
      <c r="AH1846" s="255"/>
      <c r="AI1846" s="255"/>
      <c r="AJ1846" s="256"/>
      <c r="AK1846" s="255" t="str">
        <f t="shared" si="84"/>
        <v>GFS</v>
      </c>
      <c r="AL1846" s="255" t="str">
        <f t="shared" si="85"/>
        <v>Non- ICB</v>
      </c>
      <c r="AM1846" s="268" t="str">
        <f t="shared" si="86"/>
        <v>GFS/Non- ICB</v>
      </c>
    </row>
    <row r="1847" spans="1:39" s="271" customFormat="1" x14ac:dyDescent="0.25">
      <c r="A1847" s="267" t="str">
        <f>IF(ISERROR(MATCH(H1847,PriorMonth!H:H,0)),"New","Unresolved")</f>
        <v>Unresolved</v>
      </c>
      <c r="B1847" s="255">
        <v>8520</v>
      </c>
      <c r="C1847" s="256" t="s">
        <v>842</v>
      </c>
      <c r="D1847" s="255" t="s">
        <v>19</v>
      </c>
      <c r="E1847" s="255">
        <v>795</v>
      </c>
      <c r="F1847" s="256" t="s">
        <v>264</v>
      </c>
      <c r="G1847" s="255" t="s">
        <v>14</v>
      </c>
      <c r="H1847" s="255" t="s">
        <v>945</v>
      </c>
      <c r="I1847" s="256" t="s">
        <v>538</v>
      </c>
      <c r="J1847" s="255" t="s">
        <v>271</v>
      </c>
      <c r="K1847" s="255">
        <v>42769</v>
      </c>
      <c r="L1847" s="256">
        <v>124</v>
      </c>
      <c r="M1847" s="255" t="s">
        <v>111</v>
      </c>
      <c r="N1847" s="255" t="s">
        <v>42</v>
      </c>
      <c r="O1847" s="256">
        <v>42776</v>
      </c>
      <c r="P1847" s="255" t="s">
        <v>838</v>
      </c>
      <c r="Q1847" s="255">
        <v>117</v>
      </c>
      <c r="R1847" s="256" t="s">
        <v>36</v>
      </c>
      <c r="S1847" s="255">
        <v>-42813</v>
      </c>
      <c r="T1847" s="255" t="s">
        <v>197</v>
      </c>
      <c r="U1847" s="256">
        <v>-591.88</v>
      </c>
      <c r="V1847" s="255" t="s">
        <v>197</v>
      </c>
      <c r="W1847" s="255">
        <v>-42812.915919217638</v>
      </c>
      <c r="X1847" s="256" t="s">
        <v>100</v>
      </c>
      <c r="Y1847" s="255" t="s">
        <v>114</v>
      </c>
      <c r="Z1847" s="255">
        <v>-0.59</v>
      </c>
      <c r="AA1847" s="256">
        <v>1</v>
      </c>
      <c r="AB1847" s="255" t="s">
        <v>631</v>
      </c>
      <c r="AC1847" s="255" t="s">
        <v>844</v>
      </c>
      <c r="AD1847" s="256" t="s">
        <v>845</v>
      </c>
      <c r="AE1847" s="255" t="s">
        <v>349</v>
      </c>
      <c r="AF1847" s="255"/>
      <c r="AG1847" s="256"/>
      <c r="AH1847" s="255"/>
      <c r="AI1847" s="255"/>
      <c r="AJ1847" s="256"/>
      <c r="AK1847" s="255" t="str">
        <f t="shared" si="84"/>
        <v>Non-GFS</v>
      </c>
      <c r="AL1847" s="255" t="str">
        <f t="shared" si="85"/>
        <v>Non- ICB</v>
      </c>
      <c r="AM1847" s="268" t="str">
        <f t="shared" si="86"/>
        <v>Non-GFS/Non- ICB</v>
      </c>
    </row>
    <row r="1848" spans="1:39" s="271" customFormat="1" x14ac:dyDescent="0.25">
      <c r="A1848" s="267" t="str">
        <f>IF(ISERROR(MATCH(H1848,PriorMonth!H:H,0)),"New","Unresolved")</f>
        <v>Unresolved</v>
      </c>
      <c r="B1848" s="255">
        <v>8520</v>
      </c>
      <c r="C1848" s="256" t="s">
        <v>842</v>
      </c>
      <c r="D1848" s="255" t="s">
        <v>19</v>
      </c>
      <c r="E1848" s="255">
        <v>795</v>
      </c>
      <c r="F1848" s="256" t="s">
        <v>264</v>
      </c>
      <c r="G1848" s="255" t="s">
        <v>14</v>
      </c>
      <c r="H1848" s="255" t="s">
        <v>2032</v>
      </c>
      <c r="I1848" s="256" t="s">
        <v>1882</v>
      </c>
      <c r="J1848" s="255" t="s">
        <v>271</v>
      </c>
      <c r="K1848" s="255">
        <v>42769</v>
      </c>
      <c r="L1848" s="256">
        <v>124</v>
      </c>
      <c r="M1848" s="255" t="s">
        <v>111</v>
      </c>
      <c r="N1848" s="255" t="s">
        <v>42</v>
      </c>
      <c r="O1848" s="256">
        <v>42859</v>
      </c>
      <c r="P1848" s="255" t="s">
        <v>1878</v>
      </c>
      <c r="Q1848" s="255">
        <v>34</v>
      </c>
      <c r="R1848" s="256" t="s">
        <v>34</v>
      </c>
      <c r="S1848" s="255">
        <v>-43408</v>
      </c>
      <c r="T1848" s="255" t="s">
        <v>197</v>
      </c>
      <c r="U1848" s="256">
        <v>-600.11</v>
      </c>
      <c r="V1848" s="255" t="s">
        <v>197</v>
      </c>
      <c r="W1848" s="255">
        <v>-43408.222903767142</v>
      </c>
      <c r="X1848" s="256" t="s">
        <v>100</v>
      </c>
      <c r="Y1848" s="255" t="s">
        <v>114</v>
      </c>
      <c r="Z1848" s="255">
        <v>-0.6</v>
      </c>
      <c r="AA1848" s="256">
        <v>1</v>
      </c>
      <c r="AB1848" s="255" t="s">
        <v>631</v>
      </c>
      <c r="AC1848" s="255" t="s">
        <v>426</v>
      </c>
      <c r="AD1848" s="256" t="s">
        <v>361</v>
      </c>
      <c r="AE1848" s="255" t="s">
        <v>349</v>
      </c>
      <c r="AF1848" s="255"/>
      <c r="AG1848" s="256"/>
      <c r="AH1848" s="255"/>
      <c r="AI1848" s="255"/>
      <c r="AJ1848" s="256"/>
      <c r="AK1848" s="255" t="str">
        <f t="shared" si="84"/>
        <v>Non-GFS</v>
      </c>
      <c r="AL1848" s="255" t="str">
        <f t="shared" si="85"/>
        <v>Non- ICB</v>
      </c>
      <c r="AM1848" s="268" t="str">
        <f t="shared" si="86"/>
        <v>Non-GFS/Non- ICB</v>
      </c>
    </row>
    <row r="1849" spans="1:39" s="271" customFormat="1" x14ac:dyDescent="0.25">
      <c r="A1849" s="267" t="str">
        <f>IF(ISERROR(MATCH(H1849,PriorMonth!H:H,0)),"New","Unresolved")</f>
        <v>Unresolved</v>
      </c>
      <c r="B1849" s="255">
        <v>8520</v>
      </c>
      <c r="C1849" s="256" t="s">
        <v>842</v>
      </c>
      <c r="D1849" s="255" t="s">
        <v>19</v>
      </c>
      <c r="E1849" s="255">
        <v>795</v>
      </c>
      <c r="F1849" s="256" t="s">
        <v>264</v>
      </c>
      <c r="G1849" s="255" t="s">
        <v>14</v>
      </c>
      <c r="H1849" s="255" t="s">
        <v>2033</v>
      </c>
      <c r="I1849" s="256" t="s">
        <v>1882</v>
      </c>
      <c r="J1849" s="255" t="s">
        <v>271</v>
      </c>
      <c r="K1849" s="255">
        <v>42769</v>
      </c>
      <c r="L1849" s="256">
        <v>124</v>
      </c>
      <c r="M1849" s="255" t="s">
        <v>111</v>
      </c>
      <c r="N1849" s="255" t="s">
        <v>42</v>
      </c>
      <c r="O1849" s="256">
        <v>42859</v>
      </c>
      <c r="P1849" s="255" t="s">
        <v>1878</v>
      </c>
      <c r="Q1849" s="255">
        <v>34</v>
      </c>
      <c r="R1849" s="256" t="s">
        <v>34</v>
      </c>
      <c r="S1849" s="255">
        <v>-45691</v>
      </c>
      <c r="T1849" s="255" t="s">
        <v>197</v>
      </c>
      <c r="U1849" s="256">
        <v>-631.66999999999996</v>
      </c>
      <c r="V1849" s="255" t="s">
        <v>197</v>
      </c>
      <c r="W1849" s="255">
        <v>-45691.076905271686</v>
      </c>
      <c r="X1849" s="256" t="s">
        <v>100</v>
      </c>
      <c r="Y1849" s="255" t="s">
        <v>114</v>
      </c>
      <c r="Z1849" s="255">
        <v>-0.63</v>
      </c>
      <c r="AA1849" s="256">
        <v>1</v>
      </c>
      <c r="AB1849" s="255" t="s">
        <v>631</v>
      </c>
      <c r="AC1849" s="255" t="s">
        <v>426</v>
      </c>
      <c r="AD1849" s="256" t="s">
        <v>361</v>
      </c>
      <c r="AE1849" s="255" t="s">
        <v>349</v>
      </c>
      <c r="AF1849" s="255"/>
      <c r="AG1849" s="256"/>
      <c r="AH1849" s="255"/>
      <c r="AI1849" s="255"/>
      <c r="AJ1849" s="256"/>
      <c r="AK1849" s="255" t="str">
        <f t="shared" si="84"/>
        <v>Non-GFS</v>
      </c>
      <c r="AL1849" s="255" t="str">
        <f t="shared" si="85"/>
        <v>Non- ICB</v>
      </c>
      <c r="AM1849" s="268" t="str">
        <f t="shared" si="86"/>
        <v>Non-GFS/Non- ICB</v>
      </c>
    </row>
    <row r="1850" spans="1:39" s="271" customFormat="1" x14ac:dyDescent="0.25">
      <c r="A1850" s="267" t="str">
        <f>IF(ISERROR(MATCH(H1850,PriorMonth!H:H,0)),"New","Unresolved")</f>
        <v>Unresolved</v>
      </c>
      <c r="B1850" s="255">
        <v>260</v>
      </c>
      <c r="C1850" s="256" t="s">
        <v>113</v>
      </c>
      <c r="D1850" s="255" t="s">
        <v>23</v>
      </c>
      <c r="E1850" s="255">
        <v>795</v>
      </c>
      <c r="F1850" s="256" t="s">
        <v>264</v>
      </c>
      <c r="G1850" s="255" t="s">
        <v>14</v>
      </c>
      <c r="H1850" s="255">
        <v>260013009187</v>
      </c>
      <c r="I1850" s="256" t="s">
        <v>60</v>
      </c>
      <c r="J1850" s="255" t="s">
        <v>208</v>
      </c>
      <c r="K1850" s="255">
        <v>42794</v>
      </c>
      <c r="L1850" s="256">
        <v>99</v>
      </c>
      <c r="M1850" s="255" t="s">
        <v>127</v>
      </c>
      <c r="N1850" s="255" t="s">
        <v>128</v>
      </c>
      <c r="O1850" s="256">
        <v>42859</v>
      </c>
      <c r="P1850" s="255" t="s">
        <v>1878</v>
      </c>
      <c r="Q1850" s="255">
        <v>34</v>
      </c>
      <c r="R1850" s="256" t="s">
        <v>34</v>
      </c>
      <c r="S1850" s="255">
        <v>-599.36</v>
      </c>
      <c r="T1850" s="255" t="s">
        <v>186</v>
      </c>
      <c r="U1850" s="256">
        <v>-686.04</v>
      </c>
      <c r="V1850" s="255" t="s">
        <v>186</v>
      </c>
      <c r="W1850" s="255">
        <v>-599.35886319260896</v>
      </c>
      <c r="X1850" s="256" t="s">
        <v>100</v>
      </c>
      <c r="Y1850" s="255" t="s">
        <v>114</v>
      </c>
      <c r="Z1850" s="255">
        <v>-0.69</v>
      </c>
      <c r="AA1850" s="256">
        <v>1</v>
      </c>
      <c r="AB1850" s="255" t="s">
        <v>631</v>
      </c>
      <c r="AC1850" s="255" t="s">
        <v>2006</v>
      </c>
      <c r="AD1850" s="256" t="s">
        <v>2010</v>
      </c>
      <c r="AE1850" s="255" t="s">
        <v>349</v>
      </c>
      <c r="AF1850" s="255"/>
      <c r="AG1850" s="256"/>
      <c r="AH1850" s="255"/>
      <c r="AI1850" s="255"/>
      <c r="AJ1850" s="256"/>
      <c r="AK1850" s="255" t="str">
        <f t="shared" si="84"/>
        <v>GFS</v>
      </c>
      <c r="AL1850" s="255" t="str">
        <f t="shared" si="85"/>
        <v>Non- ICB</v>
      </c>
      <c r="AM1850" s="268" t="str">
        <f t="shared" si="86"/>
        <v>GFS/Non- ICB</v>
      </c>
    </row>
    <row r="1851" spans="1:39" s="271" customFormat="1" x14ac:dyDescent="0.25">
      <c r="A1851" s="267" t="str">
        <f>IF(ISERROR(MATCH(H1851,PriorMonth!H:H,0)),"New","Unresolved")</f>
        <v>Unresolved</v>
      </c>
      <c r="B1851" s="255">
        <v>8520</v>
      </c>
      <c r="C1851" s="256" t="s">
        <v>842</v>
      </c>
      <c r="D1851" s="255" t="s">
        <v>19</v>
      </c>
      <c r="E1851" s="255">
        <v>795</v>
      </c>
      <c r="F1851" s="256" t="s">
        <v>264</v>
      </c>
      <c r="G1851" s="255" t="s">
        <v>14</v>
      </c>
      <c r="H1851" s="255" t="s">
        <v>2027</v>
      </c>
      <c r="I1851" s="256" t="s">
        <v>1882</v>
      </c>
      <c r="J1851" s="255" t="s">
        <v>271</v>
      </c>
      <c r="K1851" s="255">
        <v>42769</v>
      </c>
      <c r="L1851" s="256">
        <v>124</v>
      </c>
      <c r="M1851" s="255" t="s">
        <v>111</v>
      </c>
      <c r="N1851" s="255" t="s">
        <v>42</v>
      </c>
      <c r="O1851" s="256">
        <v>42859</v>
      </c>
      <c r="P1851" s="255" t="s">
        <v>1878</v>
      </c>
      <c r="Q1851" s="255">
        <v>34</v>
      </c>
      <c r="R1851" s="256" t="s">
        <v>34</v>
      </c>
      <c r="S1851" s="255">
        <v>-51470</v>
      </c>
      <c r="T1851" s="255" t="s">
        <v>197</v>
      </c>
      <c r="U1851" s="256">
        <v>-711.56</v>
      </c>
      <c r="V1851" s="255" t="s">
        <v>197</v>
      </c>
      <c r="W1851" s="255">
        <v>-51469.822348243732</v>
      </c>
      <c r="X1851" s="256" t="s">
        <v>100</v>
      </c>
      <c r="Y1851" s="255" t="s">
        <v>114</v>
      </c>
      <c r="Z1851" s="255">
        <v>-0.71</v>
      </c>
      <c r="AA1851" s="256">
        <v>1</v>
      </c>
      <c r="AB1851" s="255" t="s">
        <v>631</v>
      </c>
      <c r="AC1851" s="255" t="s">
        <v>426</v>
      </c>
      <c r="AD1851" s="256" t="s">
        <v>361</v>
      </c>
      <c r="AE1851" s="255" t="s">
        <v>349</v>
      </c>
      <c r="AF1851" s="255"/>
      <c r="AG1851" s="256"/>
      <c r="AH1851" s="255"/>
      <c r="AI1851" s="255"/>
      <c r="AJ1851" s="256"/>
      <c r="AK1851" s="255" t="str">
        <f t="shared" si="84"/>
        <v>Non-GFS</v>
      </c>
      <c r="AL1851" s="255" t="str">
        <f t="shared" si="85"/>
        <v>Non- ICB</v>
      </c>
      <c r="AM1851" s="268" t="str">
        <f t="shared" si="86"/>
        <v>Non-GFS/Non- ICB</v>
      </c>
    </row>
    <row r="1852" spans="1:39" s="271" customFormat="1" x14ac:dyDescent="0.25">
      <c r="A1852" s="267" t="str">
        <f>IF(ISERROR(MATCH(H1852,PriorMonth!H:H,0)),"New","Unresolved")</f>
        <v>New</v>
      </c>
      <c r="B1852" s="255">
        <v>8520</v>
      </c>
      <c r="C1852" s="256" t="s">
        <v>842</v>
      </c>
      <c r="D1852" s="255" t="s">
        <v>19</v>
      </c>
      <c r="E1852" s="255">
        <v>95</v>
      </c>
      <c r="F1852" s="256" t="s">
        <v>153</v>
      </c>
      <c r="G1852" s="255" t="s">
        <v>17</v>
      </c>
      <c r="H1852" s="255">
        <v>85200620020350</v>
      </c>
      <c r="I1852" s="256" t="s">
        <v>2823</v>
      </c>
      <c r="J1852" s="255" t="s">
        <v>1309</v>
      </c>
      <c r="K1852" s="255">
        <v>42829</v>
      </c>
      <c r="L1852" s="256">
        <v>64</v>
      </c>
      <c r="M1852" s="255" t="s">
        <v>111</v>
      </c>
      <c r="N1852" s="255" t="s">
        <v>42</v>
      </c>
      <c r="O1852" s="256">
        <v>42893</v>
      </c>
      <c r="P1852" s="255" t="s">
        <v>1878</v>
      </c>
      <c r="Q1852" s="255">
        <v>0</v>
      </c>
      <c r="R1852" s="256" t="s">
        <v>33</v>
      </c>
      <c r="S1852" s="255">
        <v>-53946</v>
      </c>
      <c r="T1852" s="255" t="s">
        <v>197</v>
      </c>
      <c r="U1852" s="256">
        <v>-745.79</v>
      </c>
      <c r="V1852" s="255" t="s">
        <v>197</v>
      </c>
      <c r="W1852" s="255">
        <v>-53945.807534286207</v>
      </c>
      <c r="X1852" s="256" t="s">
        <v>100</v>
      </c>
      <c r="Y1852" s="255" t="s">
        <v>114</v>
      </c>
      <c r="Z1852" s="255">
        <v>-0.75</v>
      </c>
      <c r="AA1852" s="256">
        <v>1</v>
      </c>
      <c r="AB1852" s="255" t="s">
        <v>631</v>
      </c>
      <c r="AC1852" s="255" t="s">
        <v>422</v>
      </c>
      <c r="AD1852" s="256" t="s">
        <v>370</v>
      </c>
      <c r="AE1852" s="255" t="s">
        <v>349</v>
      </c>
      <c r="AF1852" s="255"/>
      <c r="AG1852" s="256"/>
      <c r="AH1852" s="255"/>
      <c r="AI1852" s="255"/>
      <c r="AJ1852" s="256"/>
      <c r="AK1852" s="255" t="str">
        <f t="shared" si="84"/>
        <v>GFS</v>
      </c>
      <c r="AL1852" s="255" t="str">
        <f t="shared" si="85"/>
        <v>ICB</v>
      </c>
      <c r="AM1852" s="268" t="str">
        <f t="shared" si="86"/>
        <v>GFS/ICB</v>
      </c>
    </row>
    <row r="1853" spans="1:39" s="271" customFormat="1" x14ac:dyDescent="0.25">
      <c r="A1853" s="267" t="str">
        <f>IF(ISERROR(MATCH(H1853,PriorMonth!H:H,0)),"New","Unresolved")</f>
        <v>Unresolved</v>
      </c>
      <c r="B1853" s="255">
        <v>8520</v>
      </c>
      <c r="C1853" s="256" t="s">
        <v>842</v>
      </c>
      <c r="D1853" s="255" t="s">
        <v>19</v>
      </c>
      <c r="E1853" s="255">
        <v>795</v>
      </c>
      <c r="F1853" s="256" t="s">
        <v>264</v>
      </c>
      <c r="G1853" s="255" t="s">
        <v>14</v>
      </c>
      <c r="H1853" s="255" t="s">
        <v>2031</v>
      </c>
      <c r="I1853" s="256" t="s">
        <v>1882</v>
      </c>
      <c r="J1853" s="255" t="s">
        <v>271</v>
      </c>
      <c r="K1853" s="255">
        <v>42769</v>
      </c>
      <c r="L1853" s="256">
        <v>124</v>
      </c>
      <c r="M1853" s="255" t="s">
        <v>111</v>
      </c>
      <c r="N1853" s="255" t="s">
        <v>42</v>
      </c>
      <c r="O1853" s="256">
        <v>42859</v>
      </c>
      <c r="P1853" s="255" t="s">
        <v>1878</v>
      </c>
      <c r="Q1853" s="255">
        <v>34</v>
      </c>
      <c r="R1853" s="256" t="s">
        <v>34</v>
      </c>
      <c r="S1853" s="255">
        <v>-54894</v>
      </c>
      <c r="T1853" s="255" t="s">
        <v>197</v>
      </c>
      <c r="U1853" s="256">
        <v>-758.9</v>
      </c>
      <c r="V1853" s="255" t="s">
        <v>197</v>
      </c>
      <c r="W1853" s="255">
        <v>-54894.103350500547</v>
      </c>
      <c r="X1853" s="256" t="s">
        <v>100</v>
      </c>
      <c r="Y1853" s="255" t="s">
        <v>114</v>
      </c>
      <c r="Z1853" s="255">
        <v>-0.76</v>
      </c>
      <c r="AA1853" s="256">
        <v>1</v>
      </c>
      <c r="AB1853" s="255" t="s">
        <v>631</v>
      </c>
      <c r="AC1853" s="255" t="s">
        <v>426</v>
      </c>
      <c r="AD1853" s="256" t="s">
        <v>361</v>
      </c>
      <c r="AE1853" s="255" t="s">
        <v>349</v>
      </c>
      <c r="AF1853" s="255"/>
      <c r="AG1853" s="256"/>
      <c r="AH1853" s="255"/>
      <c r="AI1853" s="255"/>
      <c r="AJ1853" s="256"/>
      <c r="AK1853" s="255" t="str">
        <f t="shared" si="84"/>
        <v>Non-GFS</v>
      </c>
      <c r="AL1853" s="255" t="str">
        <f t="shared" si="85"/>
        <v>Non- ICB</v>
      </c>
      <c r="AM1853" s="268" t="str">
        <f t="shared" si="86"/>
        <v>Non-GFS/Non- ICB</v>
      </c>
    </row>
    <row r="1854" spans="1:39" s="271" customFormat="1" x14ac:dyDescent="0.25">
      <c r="A1854" s="267" t="str">
        <f>IF(ISERROR(MATCH(H1854,PriorMonth!H:H,0)),"New","Unresolved")</f>
        <v>New</v>
      </c>
      <c r="B1854" s="255">
        <v>8520</v>
      </c>
      <c r="C1854" s="256" t="s">
        <v>842</v>
      </c>
      <c r="D1854" s="255" t="s">
        <v>19</v>
      </c>
      <c r="E1854" s="255">
        <v>3027</v>
      </c>
      <c r="F1854" s="256" t="s">
        <v>154</v>
      </c>
      <c r="G1854" s="255" t="s">
        <v>13</v>
      </c>
      <c r="H1854" s="255">
        <v>85200320062432</v>
      </c>
      <c r="I1854" s="256" t="s">
        <v>59</v>
      </c>
      <c r="J1854" s="255" t="s">
        <v>624</v>
      </c>
      <c r="K1854" s="255">
        <v>42888</v>
      </c>
      <c r="L1854" s="256">
        <v>5</v>
      </c>
      <c r="M1854" s="255" t="s">
        <v>111</v>
      </c>
      <c r="N1854" s="255" t="s">
        <v>42</v>
      </c>
      <c r="O1854" s="256">
        <v>42891</v>
      </c>
      <c r="P1854" s="255" t="s">
        <v>1878</v>
      </c>
      <c r="Q1854" s="255">
        <v>2</v>
      </c>
      <c r="R1854" s="256" t="s">
        <v>33</v>
      </c>
      <c r="S1854" s="255">
        <v>-56007</v>
      </c>
      <c r="T1854" s="255" t="s">
        <v>197</v>
      </c>
      <c r="U1854" s="256">
        <v>-774.29</v>
      </c>
      <c r="V1854" s="255" t="s">
        <v>197</v>
      </c>
      <c r="W1854" s="255">
        <v>-56007.320178230424</v>
      </c>
      <c r="X1854" s="256" t="s">
        <v>100</v>
      </c>
      <c r="Y1854" s="255" t="s">
        <v>114</v>
      </c>
      <c r="Z1854" s="255">
        <v>-0.77</v>
      </c>
      <c r="AA1854" s="256">
        <v>1</v>
      </c>
      <c r="AB1854" s="255" t="s">
        <v>631</v>
      </c>
      <c r="AC1854" s="255" t="s">
        <v>458</v>
      </c>
      <c r="AD1854" s="256" t="s">
        <v>2809</v>
      </c>
      <c r="AE1854" s="255" t="s">
        <v>349</v>
      </c>
      <c r="AF1854" s="255"/>
      <c r="AG1854" s="256"/>
      <c r="AH1854" s="255"/>
      <c r="AI1854" s="255"/>
      <c r="AJ1854" s="256"/>
      <c r="AK1854" s="255" t="str">
        <f t="shared" si="84"/>
        <v>GFS</v>
      </c>
      <c r="AL1854" s="255" t="str">
        <f t="shared" si="85"/>
        <v>ICB</v>
      </c>
      <c r="AM1854" s="268" t="str">
        <f t="shared" si="86"/>
        <v>GFS/ICB</v>
      </c>
    </row>
    <row r="1855" spans="1:39" s="271" customFormat="1" x14ac:dyDescent="0.25">
      <c r="A1855" s="267" t="str">
        <f>IF(ISERROR(MATCH(H1855,PriorMonth!H:H,0)),"New","Unresolved")</f>
        <v>Unresolved</v>
      </c>
      <c r="B1855" s="255">
        <v>1970</v>
      </c>
      <c r="C1855" s="256" t="s">
        <v>862</v>
      </c>
      <c r="D1855" s="255" t="s">
        <v>23</v>
      </c>
      <c r="E1855" s="255">
        <v>260</v>
      </c>
      <c r="F1855" s="256" t="s">
        <v>113</v>
      </c>
      <c r="G1855" s="255" t="s">
        <v>23</v>
      </c>
      <c r="H1855" s="255">
        <v>19700110033894</v>
      </c>
      <c r="I1855" s="256" t="s">
        <v>538</v>
      </c>
      <c r="J1855" s="255" t="s">
        <v>334</v>
      </c>
      <c r="K1855" s="255">
        <v>42676</v>
      </c>
      <c r="L1855" s="256">
        <v>217</v>
      </c>
      <c r="M1855" s="255" t="s">
        <v>127</v>
      </c>
      <c r="N1855" s="255" t="s">
        <v>128</v>
      </c>
      <c r="O1855" s="256">
        <v>42831</v>
      </c>
      <c r="P1855" s="255" t="s">
        <v>838</v>
      </c>
      <c r="Q1855" s="255">
        <v>62</v>
      </c>
      <c r="R1855" s="256" t="s">
        <v>35</v>
      </c>
      <c r="S1855" s="255">
        <v>-687.29</v>
      </c>
      <c r="T1855" s="255" t="s">
        <v>186</v>
      </c>
      <c r="U1855" s="256">
        <v>-786.69</v>
      </c>
      <c r="V1855" s="255" t="s">
        <v>186</v>
      </c>
      <c r="W1855" s="255">
        <v>-687.29173821496352</v>
      </c>
      <c r="X1855" s="256" t="s">
        <v>100</v>
      </c>
      <c r="Y1855" s="255" t="s">
        <v>107</v>
      </c>
      <c r="Z1855" s="255">
        <v>-0.79</v>
      </c>
      <c r="AA1855" s="256">
        <v>1</v>
      </c>
      <c r="AB1855" s="255" t="s">
        <v>631</v>
      </c>
      <c r="AC1855" s="255" t="s">
        <v>442</v>
      </c>
      <c r="AD1855" s="256" t="s">
        <v>354</v>
      </c>
      <c r="AE1855" s="255" t="s">
        <v>349</v>
      </c>
      <c r="AF1855" s="255"/>
      <c r="AG1855" s="256"/>
      <c r="AH1855" s="255"/>
      <c r="AI1855" s="255"/>
      <c r="AJ1855" s="256"/>
      <c r="AK1855" s="255" t="str">
        <f t="shared" si="84"/>
        <v>GFS</v>
      </c>
      <c r="AL1855" s="255" t="str">
        <f t="shared" si="85"/>
        <v>Non- ICB</v>
      </c>
      <c r="AM1855" s="268" t="str">
        <f t="shared" si="86"/>
        <v>GFS/Non- ICB</v>
      </c>
    </row>
    <row r="1856" spans="1:39" s="271" customFormat="1" x14ac:dyDescent="0.25">
      <c r="A1856" s="267" t="str">
        <f>IF(ISERROR(MATCH(H1856,PriorMonth!H:H,0)),"New","Unresolved")</f>
        <v>Unresolved</v>
      </c>
      <c r="B1856" s="255">
        <v>3011</v>
      </c>
      <c r="C1856" s="256" t="s">
        <v>164</v>
      </c>
      <c r="D1856" s="255" t="s">
        <v>22</v>
      </c>
      <c r="E1856" s="255">
        <v>199</v>
      </c>
      <c r="F1856" s="256" t="s">
        <v>137</v>
      </c>
      <c r="G1856" s="255" t="s">
        <v>22</v>
      </c>
      <c r="H1856" s="255">
        <v>385729</v>
      </c>
      <c r="I1856" s="256" t="s">
        <v>59</v>
      </c>
      <c r="J1856" s="255" t="s">
        <v>255</v>
      </c>
      <c r="K1856" s="255">
        <v>42769</v>
      </c>
      <c r="L1856" s="256">
        <v>124</v>
      </c>
      <c r="M1856" s="255" t="s">
        <v>158</v>
      </c>
      <c r="N1856" s="255" t="s">
        <v>41</v>
      </c>
      <c r="O1856" s="256">
        <v>42831</v>
      </c>
      <c r="P1856" s="255" t="s">
        <v>838</v>
      </c>
      <c r="Q1856" s="255">
        <v>62</v>
      </c>
      <c r="R1856" s="256" t="s">
        <v>35</v>
      </c>
      <c r="S1856" s="255">
        <v>-912</v>
      </c>
      <c r="T1856" s="255" t="s">
        <v>248</v>
      </c>
      <c r="U1856" s="256">
        <v>-812.76</v>
      </c>
      <c r="V1856" s="255" t="s">
        <v>248</v>
      </c>
      <c r="W1856" s="255">
        <v>-911.99796406183123</v>
      </c>
      <c r="X1856" s="256" t="s">
        <v>100</v>
      </c>
      <c r="Y1856" s="255" t="s">
        <v>107</v>
      </c>
      <c r="Z1856" s="255">
        <v>-0.81</v>
      </c>
      <c r="AA1856" s="256">
        <v>1</v>
      </c>
      <c r="AB1856" s="255" t="s">
        <v>631</v>
      </c>
      <c r="AC1856" s="255" t="s">
        <v>513</v>
      </c>
      <c r="AD1856" s="256" t="s">
        <v>402</v>
      </c>
      <c r="AE1856" s="255" t="s">
        <v>349</v>
      </c>
      <c r="AF1856" s="255"/>
      <c r="AG1856" s="256"/>
      <c r="AH1856" s="255"/>
      <c r="AI1856" s="255"/>
      <c r="AJ1856" s="256"/>
      <c r="AK1856" s="255" t="str">
        <f t="shared" si="84"/>
        <v>Non-GFS</v>
      </c>
      <c r="AL1856" s="255" t="str">
        <f t="shared" si="85"/>
        <v>Non- ICB</v>
      </c>
      <c r="AM1856" s="268" t="str">
        <f t="shared" si="86"/>
        <v>Non-GFS/Non- ICB</v>
      </c>
    </row>
    <row r="1857" spans="1:39" s="271" customFormat="1" x14ac:dyDescent="0.25">
      <c r="A1857" s="267" t="str">
        <f>IF(ISERROR(MATCH(H1857,PriorMonth!H:H,0)),"New","Unresolved")</f>
        <v>Unresolved</v>
      </c>
      <c r="B1857" s="255">
        <v>8520</v>
      </c>
      <c r="C1857" s="256" t="s">
        <v>842</v>
      </c>
      <c r="D1857" s="255" t="s">
        <v>19</v>
      </c>
      <c r="E1857" s="255">
        <v>795</v>
      </c>
      <c r="F1857" s="256" t="s">
        <v>264</v>
      </c>
      <c r="G1857" s="255" t="s">
        <v>14</v>
      </c>
      <c r="H1857" s="255" t="s">
        <v>943</v>
      </c>
      <c r="I1857" s="256" t="s">
        <v>277</v>
      </c>
      <c r="J1857" s="255" t="s">
        <v>271</v>
      </c>
      <c r="K1857" s="255">
        <v>42769</v>
      </c>
      <c r="L1857" s="256">
        <v>124</v>
      </c>
      <c r="M1857" s="255" t="s">
        <v>111</v>
      </c>
      <c r="N1857" s="255" t="s">
        <v>42</v>
      </c>
      <c r="O1857" s="256">
        <v>42776</v>
      </c>
      <c r="P1857" s="255" t="s">
        <v>838</v>
      </c>
      <c r="Q1857" s="255">
        <v>117</v>
      </c>
      <c r="R1857" s="256" t="s">
        <v>36</v>
      </c>
      <c r="S1857" s="255">
        <v>-62696</v>
      </c>
      <c r="T1857" s="255" t="s">
        <v>197</v>
      </c>
      <c r="U1857" s="256">
        <v>-866.76</v>
      </c>
      <c r="V1857" s="255" t="s">
        <v>197</v>
      </c>
      <c r="W1857" s="255">
        <v>-62696.024535617151</v>
      </c>
      <c r="X1857" s="256" t="s">
        <v>100</v>
      </c>
      <c r="Y1857" s="255" t="s">
        <v>114</v>
      </c>
      <c r="Z1857" s="255">
        <v>-0.87</v>
      </c>
      <c r="AA1857" s="256">
        <v>1</v>
      </c>
      <c r="AB1857" s="255" t="s">
        <v>631</v>
      </c>
      <c r="AC1857" s="255" t="s">
        <v>844</v>
      </c>
      <c r="AD1857" s="256" t="s">
        <v>845</v>
      </c>
      <c r="AE1857" s="255" t="s">
        <v>349</v>
      </c>
      <c r="AF1857" s="255"/>
      <c r="AG1857" s="256"/>
      <c r="AH1857" s="255"/>
      <c r="AI1857" s="255"/>
      <c r="AJ1857" s="256"/>
      <c r="AK1857" s="255" t="str">
        <f t="shared" si="84"/>
        <v>Non-GFS</v>
      </c>
      <c r="AL1857" s="255" t="str">
        <f t="shared" si="85"/>
        <v>Non- ICB</v>
      </c>
      <c r="AM1857" s="268" t="str">
        <f t="shared" si="86"/>
        <v>Non-GFS/Non- ICB</v>
      </c>
    </row>
    <row r="1858" spans="1:39" s="271" customFormat="1" x14ac:dyDescent="0.25">
      <c r="A1858" s="267" t="str">
        <f>IF(ISERROR(MATCH(H1858,PriorMonth!H:H,0)),"New","Unresolved")</f>
        <v>Unresolved</v>
      </c>
      <c r="B1858" s="255">
        <v>8520</v>
      </c>
      <c r="C1858" s="256" t="s">
        <v>842</v>
      </c>
      <c r="D1858" s="255" t="s">
        <v>19</v>
      </c>
      <c r="E1858" s="255">
        <v>795</v>
      </c>
      <c r="F1858" s="256" t="s">
        <v>264</v>
      </c>
      <c r="G1858" s="255" t="s">
        <v>14</v>
      </c>
      <c r="H1858" s="255" t="s">
        <v>1626</v>
      </c>
      <c r="I1858" s="256" t="s">
        <v>277</v>
      </c>
      <c r="J1858" s="255" t="s">
        <v>381</v>
      </c>
      <c r="K1858" s="255">
        <v>42769</v>
      </c>
      <c r="L1858" s="256">
        <v>124</v>
      </c>
      <c r="M1858" s="255" t="s">
        <v>111</v>
      </c>
      <c r="N1858" s="255" t="s">
        <v>42</v>
      </c>
      <c r="O1858" s="256">
        <v>42831</v>
      </c>
      <c r="P1858" s="255" t="s">
        <v>838</v>
      </c>
      <c r="Q1858" s="255">
        <v>62</v>
      </c>
      <c r="R1858" s="256" t="s">
        <v>35</v>
      </c>
      <c r="S1858" s="255">
        <v>-62696</v>
      </c>
      <c r="T1858" s="255" t="s">
        <v>197</v>
      </c>
      <c r="U1858" s="256">
        <v>-866.76</v>
      </c>
      <c r="V1858" s="255" t="s">
        <v>197</v>
      </c>
      <c r="W1858" s="255">
        <v>-62696.024535617151</v>
      </c>
      <c r="X1858" s="256" t="s">
        <v>100</v>
      </c>
      <c r="Y1858" s="255" t="s">
        <v>114</v>
      </c>
      <c r="Z1858" s="255">
        <v>-0.87</v>
      </c>
      <c r="AA1858" s="256">
        <v>1</v>
      </c>
      <c r="AB1858" s="255" t="s">
        <v>631</v>
      </c>
      <c r="AC1858" s="255" t="s">
        <v>426</v>
      </c>
      <c r="AD1858" s="256" t="s">
        <v>361</v>
      </c>
      <c r="AE1858" s="255" t="s">
        <v>349</v>
      </c>
      <c r="AF1858" s="255"/>
      <c r="AG1858" s="256"/>
      <c r="AH1858" s="255"/>
      <c r="AI1858" s="255"/>
      <c r="AJ1858" s="256"/>
      <c r="AK1858" s="255" t="str">
        <f t="shared" ref="AK1858:AK1921" si="87">IF(TEXT(B1858,0)=LEFT(H1858,LEN(B1858)),"GFS","Non-GFS")</f>
        <v>Non-GFS</v>
      </c>
      <c r="AL1858" s="255" t="str">
        <f t="shared" ref="AL1858:AL1921" si="88">IF(AND(AK1858="GFS",MID(H1858,LEN(B1858)+3,1)="2"),"ICB","Non- ICB")</f>
        <v>Non- ICB</v>
      </c>
      <c r="AM1858" s="268" t="str">
        <f t="shared" ref="AM1858:AM1921" si="89">AK1858&amp;"/"&amp;AL1858</f>
        <v>Non-GFS/Non- ICB</v>
      </c>
    </row>
    <row r="1859" spans="1:39" s="271" customFormat="1" x14ac:dyDescent="0.25">
      <c r="A1859" s="267" t="str">
        <f>IF(ISERROR(MATCH(H1859,PriorMonth!H:H,0)),"New","Unresolved")</f>
        <v>Unresolved</v>
      </c>
      <c r="B1859" s="255">
        <v>95</v>
      </c>
      <c r="C1859" s="256" t="s">
        <v>153</v>
      </c>
      <c r="D1859" s="255" t="s">
        <v>17</v>
      </c>
      <c r="E1859" s="255">
        <v>8310</v>
      </c>
      <c r="F1859" s="256" t="s">
        <v>170</v>
      </c>
      <c r="G1859" s="255" t="s">
        <v>14</v>
      </c>
      <c r="H1859" s="255">
        <v>950110008574</v>
      </c>
      <c r="I1859" s="256" t="s">
        <v>58</v>
      </c>
      <c r="J1859" s="255" t="s">
        <v>195</v>
      </c>
      <c r="K1859" s="255">
        <v>42515</v>
      </c>
      <c r="L1859" s="256">
        <v>378</v>
      </c>
      <c r="M1859" s="255" t="s">
        <v>118</v>
      </c>
      <c r="N1859" s="255" t="s">
        <v>41</v>
      </c>
      <c r="O1859" s="256">
        <v>42859</v>
      </c>
      <c r="P1859" s="255" t="s">
        <v>1878</v>
      </c>
      <c r="Q1859" s="255">
        <v>34</v>
      </c>
      <c r="R1859" s="256" t="s">
        <v>34</v>
      </c>
      <c r="S1859" s="255">
        <v>-1000</v>
      </c>
      <c r="T1859" s="255" t="s">
        <v>100</v>
      </c>
      <c r="U1859" s="256">
        <v>-1000</v>
      </c>
      <c r="V1859" s="255" t="s">
        <v>100</v>
      </c>
      <c r="W1859" s="255">
        <v>-1000</v>
      </c>
      <c r="X1859" s="256" t="s">
        <v>100</v>
      </c>
      <c r="Y1859" s="255" t="s">
        <v>114</v>
      </c>
      <c r="Z1859" s="255">
        <v>-1</v>
      </c>
      <c r="AA1859" s="256">
        <v>1</v>
      </c>
      <c r="AB1859" s="255" t="s">
        <v>631</v>
      </c>
      <c r="AC1859" s="255" t="s">
        <v>420</v>
      </c>
      <c r="AD1859" s="256" t="s">
        <v>1892</v>
      </c>
      <c r="AE1859" s="255" t="s">
        <v>349</v>
      </c>
      <c r="AF1859" s="255"/>
      <c r="AG1859" s="256"/>
      <c r="AH1859" s="255"/>
      <c r="AI1859" s="255"/>
      <c r="AJ1859" s="256"/>
      <c r="AK1859" s="255" t="str">
        <f t="shared" si="87"/>
        <v>GFS</v>
      </c>
      <c r="AL1859" s="255" t="str">
        <f t="shared" si="88"/>
        <v>Non- ICB</v>
      </c>
      <c r="AM1859" s="268" t="str">
        <f t="shared" si="89"/>
        <v>GFS/Non- ICB</v>
      </c>
    </row>
    <row r="1860" spans="1:39" s="271" customFormat="1" x14ac:dyDescent="0.25">
      <c r="A1860" s="267" t="str">
        <f>IF(ISERROR(MATCH(H1860,PriorMonth!H:H,0)),"New","Unresolved")</f>
        <v>New</v>
      </c>
      <c r="B1860" s="255">
        <v>8520</v>
      </c>
      <c r="C1860" s="256" t="s">
        <v>842</v>
      </c>
      <c r="D1860" s="255" t="s">
        <v>19</v>
      </c>
      <c r="E1860" s="255">
        <v>95</v>
      </c>
      <c r="F1860" s="256" t="s">
        <v>153</v>
      </c>
      <c r="G1860" s="255" t="s">
        <v>17</v>
      </c>
      <c r="H1860" s="255">
        <v>85200320061922</v>
      </c>
      <c r="I1860" s="256" t="s">
        <v>2823</v>
      </c>
      <c r="J1860" s="255" t="s">
        <v>1309</v>
      </c>
      <c r="K1860" s="255">
        <v>42829</v>
      </c>
      <c r="L1860" s="256">
        <v>64</v>
      </c>
      <c r="M1860" s="255" t="s">
        <v>111</v>
      </c>
      <c r="N1860" s="255" t="s">
        <v>42</v>
      </c>
      <c r="O1860" s="256">
        <v>42893</v>
      </c>
      <c r="P1860" s="255" t="s">
        <v>1878</v>
      </c>
      <c r="Q1860" s="255">
        <v>0</v>
      </c>
      <c r="R1860" s="256" t="s">
        <v>33</v>
      </c>
      <c r="S1860" s="255">
        <v>-74925</v>
      </c>
      <c r="T1860" s="255" t="s">
        <v>197</v>
      </c>
      <c r="U1860" s="256">
        <v>-1035.82</v>
      </c>
      <c r="V1860" s="255" t="s">
        <v>197</v>
      </c>
      <c r="W1860" s="255">
        <v>-74924.77287194028</v>
      </c>
      <c r="X1860" s="256" t="s">
        <v>100</v>
      </c>
      <c r="Y1860" s="255" t="s">
        <v>114</v>
      </c>
      <c r="Z1860" s="255">
        <v>-1.04</v>
      </c>
      <c r="AA1860" s="256">
        <v>1</v>
      </c>
      <c r="AB1860" s="255" t="s">
        <v>631</v>
      </c>
      <c r="AC1860" s="255" t="s">
        <v>422</v>
      </c>
      <c r="AD1860" s="256" t="s">
        <v>370</v>
      </c>
      <c r="AE1860" s="255" t="s">
        <v>349</v>
      </c>
      <c r="AF1860" s="255"/>
      <c r="AG1860" s="256"/>
      <c r="AH1860" s="255"/>
      <c r="AI1860" s="255"/>
      <c r="AJ1860" s="256"/>
      <c r="AK1860" s="255" t="str">
        <f t="shared" si="87"/>
        <v>GFS</v>
      </c>
      <c r="AL1860" s="255" t="str">
        <f t="shared" si="88"/>
        <v>ICB</v>
      </c>
      <c r="AM1860" s="268" t="str">
        <f t="shared" si="89"/>
        <v>GFS/ICB</v>
      </c>
    </row>
    <row r="1861" spans="1:39" s="271" customFormat="1" x14ac:dyDescent="0.25">
      <c r="A1861" s="267" t="str">
        <f>IF(ISERROR(MATCH(H1861,PriorMonth!H:H,0)),"New","Unresolved")</f>
        <v>Unresolved</v>
      </c>
      <c r="B1861" s="255">
        <v>8520</v>
      </c>
      <c r="C1861" s="256" t="s">
        <v>842</v>
      </c>
      <c r="D1861" s="255" t="s">
        <v>19</v>
      </c>
      <c r="E1861" s="255">
        <v>795</v>
      </c>
      <c r="F1861" s="256" t="s">
        <v>264</v>
      </c>
      <c r="G1861" s="255" t="s">
        <v>14</v>
      </c>
      <c r="H1861" s="255" t="s">
        <v>2070</v>
      </c>
      <c r="I1861" s="256" t="s">
        <v>55</v>
      </c>
      <c r="J1861" s="255" t="s">
        <v>265</v>
      </c>
      <c r="K1861" s="255">
        <v>42793</v>
      </c>
      <c r="L1861" s="256">
        <v>100</v>
      </c>
      <c r="M1861" s="255" t="s">
        <v>111</v>
      </c>
      <c r="N1861" s="255" t="s">
        <v>42</v>
      </c>
      <c r="O1861" s="256">
        <v>42859</v>
      </c>
      <c r="P1861" s="255" t="s">
        <v>1878</v>
      </c>
      <c r="Q1861" s="255">
        <v>34</v>
      </c>
      <c r="R1861" s="256" t="s">
        <v>34</v>
      </c>
      <c r="S1861" s="255">
        <v>-81700.38</v>
      </c>
      <c r="T1861" s="255" t="s">
        <v>197</v>
      </c>
      <c r="U1861" s="256">
        <v>-1129.49</v>
      </c>
      <c r="V1861" s="255" t="s">
        <v>197</v>
      </c>
      <c r="W1861" s="255">
        <v>-81700.277761703604</v>
      </c>
      <c r="X1861" s="256" t="s">
        <v>100</v>
      </c>
      <c r="Y1861" s="255" t="s">
        <v>114</v>
      </c>
      <c r="Z1861" s="255">
        <v>-1.1299999999999999</v>
      </c>
      <c r="AA1861" s="256">
        <v>1</v>
      </c>
      <c r="AB1861" s="255" t="s">
        <v>631</v>
      </c>
      <c r="AC1861" s="255" t="s">
        <v>426</v>
      </c>
      <c r="AD1861" s="256" t="s">
        <v>1610</v>
      </c>
      <c r="AE1861" s="255" t="s">
        <v>349</v>
      </c>
      <c r="AF1861" s="255"/>
      <c r="AG1861" s="256"/>
      <c r="AH1861" s="255"/>
      <c r="AI1861" s="255"/>
      <c r="AJ1861" s="256"/>
      <c r="AK1861" s="255" t="str">
        <f t="shared" si="87"/>
        <v>Non-GFS</v>
      </c>
      <c r="AL1861" s="255" t="str">
        <f t="shared" si="88"/>
        <v>Non- ICB</v>
      </c>
      <c r="AM1861" s="268" t="str">
        <f t="shared" si="89"/>
        <v>Non-GFS/Non- ICB</v>
      </c>
    </row>
    <row r="1862" spans="1:39" s="271" customFormat="1" x14ac:dyDescent="0.25">
      <c r="A1862" s="267" t="str">
        <f>IF(ISERROR(MATCH(H1862,PriorMonth!H:H,0)),"New","Unresolved")</f>
        <v>Unresolved</v>
      </c>
      <c r="B1862" s="255">
        <v>8520</v>
      </c>
      <c r="C1862" s="256" t="s">
        <v>842</v>
      </c>
      <c r="D1862" s="255" t="s">
        <v>19</v>
      </c>
      <c r="E1862" s="255">
        <v>8420</v>
      </c>
      <c r="F1862" s="256" t="s">
        <v>234</v>
      </c>
      <c r="G1862" s="255" t="s">
        <v>19</v>
      </c>
      <c r="H1862" s="255" t="s">
        <v>985</v>
      </c>
      <c r="I1862" s="256" t="s">
        <v>55</v>
      </c>
      <c r="J1862" s="255" t="s">
        <v>271</v>
      </c>
      <c r="K1862" s="255">
        <v>42769</v>
      </c>
      <c r="L1862" s="256">
        <v>124</v>
      </c>
      <c r="M1862" s="255" t="s">
        <v>122</v>
      </c>
      <c r="N1862" s="255" t="s">
        <v>41</v>
      </c>
      <c r="O1862" s="256">
        <v>42775</v>
      </c>
      <c r="P1862" s="255" t="s">
        <v>838</v>
      </c>
      <c r="Q1862" s="255">
        <v>118</v>
      </c>
      <c r="R1862" s="256" t="s">
        <v>36</v>
      </c>
      <c r="S1862" s="255">
        <v>-82590</v>
      </c>
      <c r="T1862" s="255" t="s">
        <v>197</v>
      </c>
      <c r="U1862" s="256">
        <v>-1141.79</v>
      </c>
      <c r="V1862" s="255" t="s">
        <v>197</v>
      </c>
      <c r="W1862" s="255">
        <v>-82589.983218563735</v>
      </c>
      <c r="X1862" s="256" t="s">
        <v>100</v>
      </c>
      <c r="Y1862" s="255" t="s">
        <v>107</v>
      </c>
      <c r="Z1862" s="255">
        <v>-1.1399999999999999</v>
      </c>
      <c r="AA1862" s="256">
        <v>1</v>
      </c>
      <c r="AB1862" s="255" t="s">
        <v>631</v>
      </c>
      <c r="AC1862" s="255" t="s">
        <v>573</v>
      </c>
      <c r="AD1862" s="256" t="s">
        <v>986</v>
      </c>
      <c r="AE1862" s="255" t="s">
        <v>349</v>
      </c>
      <c r="AF1862" s="255"/>
      <c r="AG1862" s="256"/>
      <c r="AH1862" s="255"/>
      <c r="AI1862" s="255"/>
      <c r="AJ1862" s="256"/>
      <c r="AK1862" s="255" t="str">
        <f t="shared" si="87"/>
        <v>Non-GFS</v>
      </c>
      <c r="AL1862" s="255" t="str">
        <f t="shared" si="88"/>
        <v>Non- ICB</v>
      </c>
      <c r="AM1862" s="268" t="str">
        <f t="shared" si="89"/>
        <v>Non-GFS/Non- ICB</v>
      </c>
    </row>
    <row r="1863" spans="1:39" s="271" customFormat="1" x14ac:dyDescent="0.25">
      <c r="A1863" s="267" t="str">
        <f>IF(ISERROR(MATCH(H1863,PriorMonth!H:H,0)),"New","Unresolved")</f>
        <v>New</v>
      </c>
      <c r="B1863" s="255">
        <v>413</v>
      </c>
      <c r="C1863" s="256" t="s">
        <v>136</v>
      </c>
      <c r="D1863" s="255" t="s">
        <v>13</v>
      </c>
      <c r="E1863" s="255">
        <v>8205</v>
      </c>
      <c r="F1863" s="256" t="s">
        <v>130</v>
      </c>
      <c r="G1863" s="255" t="s">
        <v>14</v>
      </c>
      <c r="H1863" s="255">
        <v>4130130017418</v>
      </c>
      <c r="I1863" s="256" t="s">
        <v>537</v>
      </c>
      <c r="J1863" s="255" t="s">
        <v>150</v>
      </c>
      <c r="K1863" s="255">
        <v>42849</v>
      </c>
      <c r="L1863" s="256">
        <v>44</v>
      </c>
      <c r="M1863" s="255" t="s">
        <v>127</v>
      </c>
      <c r="N1863" s="255" t="s">
        <v>128</v>
      </c>
      <c r="O1863" s="256">
        <v>42892</v>
      </c>
      <c r="P1863" s="255" t="s">
        <v>1878</v>
      </c>
      <c r="Q1863" s="255">
        <v>1</v>
      </c>
      <c r="R1863" s="256" t="s">
        <v>33</v>
      </c>
      <c r="S1863" s="255">
        <v>-1150.8</v>
      </c>
      <c r="T1863" s="255" t="s">
        <v>100</v>
      </c>
      <c r="U1863" s="256">
        <v>-1150.8</v>
      </c>
      <c r="V1863" s="255" t="s">
        <v>100</v>
      </c>
      <c r="W1863" s="255">
        <v>-1150.8</v>
      </c>
      <c r="X1863" s="256" t="s">
        <v>100</v>
      </c>
      <c r="Y1863" s="255" t="s">
        <v>114</v>
      </c>
      <c r="Z1863" s="255">
        <v>-1.1499999999999999</v>
      </c>
      <c r="AA1863" s="256">
        <v>1</v>
      </c>
      <c r="AB1863" s="255" t="s">
        <v>631</v>
      </c>
      <c r="AC1863" s="255" t="s">
        <v>762</v>
      </c>
      <c r="AD1863" s="256" t="s">
        <v>1491</v>
      </c>
      <c r="AE1863" s="255" t="s">
        <v>349</v>
      </c>
      <c r="AF1863" s="255"/>
      <c r="AG1863" s="256"/>
      <c r="AH1863" s="255"/>
      <c r="AI1863" s="255"/>
      <c r="AJ1863" s="256"/>
      <c r="AK1863" s="255" t="str">
        <f t="shared" si="87"/>
        <v>GFS</v>
      </c>
      <c r="AL1863" s="255" t="str">
        <f t="shared" si="88"/>
        <v>Non- ICB</v>
      </c>
      <c r="AM1863" s="268" t="str">
        <f t="shared" si="89"/>
        <v>GFS/Non- ICB</v>
      </c>
    </row>
    <row r="1864" spans="1:39" s="271" customFormat="1" x14ac:dyDescent="0.25">
      <c r="A1864" s="267" t="str">
        <f>IF(ISERROR(MATCH(H1864,PriorMonth!H:H,0)),"New","Unresolved")</f>
        <v>New</v>
      </c>
      <c r="B1864" s="255">
        <v>413</v>
      </c>
      <c r="C1864" s="256" t="s">
        <v>136</v>
      </c>
      <c r="D1864" s="255" t="s">
        <v>13</v>
      </c>
      <c r="E1864" s="255">
        <v>8205</v>
      </c>
      <c r="F1864" s="256" t="s">
        <v>130</v>
      </c>
      <c r="G1864" s="255" t="s">
        <v>14</v>
      </c>
      <c r="H1864" s="255">
        <v>4130130017431</v>
      </c>
      <c r="I1864" s="256" t="s">
        <v>537</v>
      </c>
      <c r="J1864" s="255" t="s">
        <v>150</v>
      </c>
      <c r="K1864" s="255">
        <v>42849</v>
      </c>
      <c r="L1864" s="256">
        <v>44</v>
      </c>
      <c r="M1864" s="255" t="s">
        <v>127</v>
      </c>
      <c r="N1864" s="255" t="s">
        <v>128</v>
      </c>
      <c r="O1864" s="256">
        <v>42892</v>
      </c>
      <c r="P1864" s="255" t="s">
        <v>1878</v>
      </c>
      <c r="Q1864" s="255">
        <v>1</v>
      </c>
      <c r="R1864" s="256" t="s">
        <v>33</v>
      </c>
      <c r="S1864" s="255">
        <v>-1206</v>
      </c>
      <c r="T1864" s="255" t="s">
        <v>100</v>
      </c>
      <c r="U1864" s="256">
        <v>-1206</v>
      </c>
      <c r="V1864" s="255" t="s">
        <v>100</v>
      </c>
      <c r="W1864" s="255">
        <v>-1206</v>
      </c>
      <c r="X1864" s="256" t="s">
        <v>100</v>
      </c>
      <c r="Y1864" s="255" t="s">
        <v>114</v>
      </c>
      <c r="Z1864" s="255">
        <v>-1.21</v>
      </c>
      <c r="AA1864" s="256">
        <v>1</v>
      </c>
      <c r="AB1864" s="255" t="s">
        <v>631</v>
      </c>
      <c r="AC1864" s="255" t="s">
        <v>762</v>
      </c>
      <c r="AD1864" s="256" t="s">
        <v>1491</v>
      </c>
      <c r="AE1864" s="255" t="s">
        <v>349</v>
      </c>
      <c r="AF1864" s="255"/>
      <c r="AG1864" s="256"/>
      <c r="AH1864" s="255"/>
      <c r="AI1864" s="255"/>
      <c r="AJ1864" s="256"/>
      <c r="AK1864" s="255" t="str">
        <f t="shared" si="87"/>
        <v>GFS</v>
      </c>
      <c r="AL1864" s="255" t="str">
        <f t="shared" si="88"/>
        <v>Non- ICB</v>
      </c>
      <c r="AM1864" s="268" t="str">
        <f t="shared" si="89"/>
        <v>GFS/Non- ICB</v>
      </c>
    </row>
    <row r="1865" spans="1:39" s="271" customFormat="1" x14ac:dyDescent="0.25">
      <c r="A1865" s="267" t="str">
        <f>IF(ISERROR(MATCH(H1865,PriorMonth!H:H,0)),"New","Unresolved")</f>
        <v>Unresolved</v>
      </c>
      <c r="B1865" s="255">
        <v>9701</v>
      </c>
      <c r="C1865" s="256" t="s">
        <v>199</v>
      </c>
      <c r="D1865" s="255" t="s">
        <v>14</v>
      </c>
      <c r="E1865" s="255">
        <v>692</v>
      </c>
      <c r="F1865" s="256" t="s">
        <v>187</v>
      </c>
      <c r="G1865" s="255" t="s">
        <v>16</v>
      </c>
      <c r="H1865" s="255">
        <v>97120170085</v>
      </c>
      <c r="I1865" s="256" t="s">
        <v>57</v>
      </c>
      <c r="J1865" s="255" t="s">
        <v>133</v>
      </c>
      <c r="K1865" s="255">
        <v>42796</v>
      </c>
      <c r="L1865" s="256">
        <v>97</v>
      </c>
      <c r="M1865" s="255" t="s">
        <v>111</v>
      </c>
      <c r="N1865" s="255" t="s">
        <v>42</v>
      </c>
      <c r="O1865" s="256">
        <v>42860</v>
      </c>
      <c r="P1865" s="255" t="s">
        <v>1878</v>
      </c>
      <c r="Q1865" s="255">
        <v>33</v>
      </c>
      <c r="R1865" s="256" t="s">
        <v>34</v>
      </c>
      <c r="S1865" s="255">
        <v>-1252.1500000000001</v>
      </c>
      <c r="T1865" s="255" t="s">
        <v>100</v>
      </c>
      <c r="U1865" s="256">
        <v>-1252.1500000000001</v>
      </c>
      <c r="V1865" s="255" t="s">
        <v>200</v>
      </c>
      <c r="W1865" s="255">
        <v>-5716.6897757015922</v>
      </c>
      <c r="X1865" s="256" t="s">
        <v>100</v>
      </c>
      <c r="Y1865" s="255" t="s">
        <v>114</v>
      </c>
      <c r="Z1865" s="255">
        <v>-1.25</v>
      </c>
      <c r="AA1865" s="256">
        <v>1</v>
      </c>
      <c r="AB1865" s="255" t="s">
        <v>631</v>
      </c>
      <c r="AC1865" s="255" t="s">
        <v>416</v>
      </c>
      <c r="AD1865" s="256" t="s">
        <v>1231</v>
      </c>
      <c r="AE1865" s="255" t="s">
        <v>349</v>
      </c>
      <c r="AF1865" s="255"/>
      <c r="AG1865" s="256"/>
      <c r="AH1865" s="255"/>
      <c r="AI1865" s="255"/>
      <c r="AJ1865" s="256"/>
      <c r="AK1865" s="255" t="str">
        <f t="shared" si="87"/>
        <v>Non-GFS</v>
      </c>
      <c r="AL1865" s="255" t="str">
        <f t="shared" si="88"/>
        <v>Non- ICB</v>
      </c>
      <c r="AM1865" s="268" t="str">
        <f t="shared" si="89"/>
        <v>Non-GFS/Non- ICB</v>
      </c>
    </row>
    <row r="1866" spans="1:39" s="271" customFormat="1" x14ac:dyDescent="0.25">
      <c r="A1866" s="267" t="str">
        <f>IF(ISERROR(MATCH(H1866,PriorMonth!H:H,0)),"New","Unresolved")</f>
        <v>New</v>
      </c>
      <c r="B1866" s="255">
        <v>413</v>
      </c>
      <c r="C1866" s="256" t="s">
        <v>136</v>
      </c>
      <c r="D1866" s="255" t="s">
        <v>13</v>
      </c>
      <c r="E1866" s="255">
        <v>8205</v>
      </c>
      <c r="F1866" s="256" t="s">
        <v>130</v>
      </c>
      <c r="G1866" s="255" t="s">
        <v>14</v>
      </c>
      <c r="H1866" s="255">
        <v>4130130017433</v>
      </c>
      <c r="I1866" s="256" t="s">
        <v>537</v>
      </c>
      <c r="J1866" s="255" t="s">
        <v>150</v>
      </c>
      <c r="K1866" s="255">
        <v>42849</v>
      </c>
      <c r="L1866" s="256">
        <v>44</v>
      </c>
      <c r="M1866" s="255" t="s">
        <v>127</v>
      </c>
      <c r="N1866" s="255" t="s">
        <v>128</v>
      </c>
      <c r="O1866" s="256">
        <v>42892</v>
      </c>
      <c r="P1866" s="255" t="s">
        <v>1878</v>
      </c>
      <c r="Q1866" s="255">
        <v>1</v>
      </c>
      <c r="R1866" s="256" t="s">
        <v>33</v>
      </c>
      <c r="S1866" s="255">
        <v>-1273</v>
      </c>
      <c r="T1866" s="255" t="s">
        <v>100</v>
      </c>
      <c r="U1866" s="256">
        <v>-1273</v>
      </c>
      <c r="V1866" s="255" t="s">
        <v>100</v>
      </c>
      <c r="W1866" s="255">
        <v>-1273</v>
      </c>
      <c r="X1866" s="256" t="s">
        <v>100</v>
      </c>
      <c r="Y1866" s="255" t="s">
        <v>114</v>
      </c>
      <c r="Z1866" s="255">
        <v>-1.27</v>
      </c>
      <c r="AA1866" s="256">
        <v>1</v>
      </c>
      <c r="AB1866" s="255" t="s">
        <v>631</v>
      </c>
      <c r="AC1866" s="255" t="s">
        <v>762</v>
      </c>
      <c r="AD1866" s="256" t="s">
        <v>1491</v>
      </c>
      <c r="AE1866" s="255" t="s">
        <v>349</v>
      </c>
      <c r="AF1866" s="255"/>
      <c r="AG1866" s="256"/>
      <c r="AH1866" s="255"/>
      <c r="AI1866" s="255"/>
      <c r="AJ1866" s="256"/>
      <c r="AK1866" s="255" t="str">
        <f t="shared" si="87"/>
        <v>GFS</v>
      </c>
      <c r="AL1866" s="255" t="str">
        <f t="shared" si="88"/>
        <v>Non- ICB</v>
      </c>
      <c r="AM1866" s="268" t="str">
        <f t="shared" si="89"/>
        <v>GFS/Non- ICB</v>
      </c>
    </row>
    <row r="1867" spans="1:39" s="271" customFormat="1" x14ac:dyDescent="0.25">
      <c r="A1867" s="267" t="str">
        <f>IF(ISERROR(MATCH(H1867,PriorMonth!H:H,0)),"New","Unresolved")</f>
        <v>New</v>
      </c>
      <c r="B1867" s="255">
        <v>413</v>
      </c>
      <c r="C1867" s="256" t="s">
        <v>136</v>
      </c>
      <c r="D1867" s="255" t="s">
        <v>13</v>
      </c>
      <c r="E1867" s="255">
        <v>8205</v>
      </c>
      <c r="F1867" s="256" t="s">
        <v>130</v>
      </c>
      <c r="G1867" s="255" t="s">
        <v>14</v>
      </c>
      <c r="H1867" s="255">
        <v>4130130017419</v>
      </c>
      <c r="I1867" s="256" t="s">
        <v>537</v>
      </c>
      <c r="J1867" s="255" t="s">
        <v>150</v>
      </c>
      <c r="K1867" s="255">
        <v>42849</v>
      </c>
      <c r="L1867" s="256">
        <v>44</v>
      </c>
      <c r="M1867" s="255" t="s">
        <v>127</v>
      </c>
      <c r="N1867" s="255" t="s">
        <v>128</v>
      </c>
      <c r="O1867" s="256">
        <v>42892</v>
      </c>
      <c r="P1867" s="255" t="s">
        <v>1878</v>
      </c>
      <c r="Q1867" s="255">
        <v>1</v>
      </c>
      <c r="R1867" s="256" t="s">
        <v>33</v>
      </c>
      <c r="S1867" s="255">
        <v>-1315.2</v>
      </c>
      <c r="T1867" s="255" t="s">
        <v>100</v>
      </c>
      <c r="U1867" s="256">
        <v>-1315.2</v>
      </c>
      <c r="V1867" s="255" t="s">
        <v>100</v>
      </c>
      <c r="W1867" s="255">
        <v>-1315.2</v>
      </c>
      <c r="X1867" s="256" t="s">
        <v>100</v>
      </c>
      <c r="Y1867" s="255" t="s">
        <v>114</v>
      </c>
      <c r="Z1867" s="255">
        <v>-1.32</v>
      </c>
      <c r="AA1867" s="256">
        <v>1</v>
      </c>
      <c r="AB1867" s="255" t="s">
        <v>631</v>
      </c>
      <c r="AC1867" s="255" t="s">
        <v>762</v>
      </c>
      <c r="AD1867" s="256" t="s">
        <v>1491</v>
      </c>
      <c r="AE1867" s="255" t="s">
        <v>349</v>
      </c>
      <c r="AF1867" s="255"/>
      <c r="AG1867" s="256"/>
      <c r="AH1867" s="255"/>
      <c r="AI1867" s="255"/>
      <c r="AJ1867" s="256"/>
      <c r="AK1867" s="255" t="str">
        <f t="shared" si="87"/>
        <v>GFS</v>
      </c>
      <c r="AL1867" s="255" t="str">
        <f t="shared" si="88"/>
        <v>Non- ICB</v>
      </c>
      <c r="AM1867" s="268" t="str">
        <f t="shared" si="89"/>
        <v>GFS/Non- ICB</v>
      </c>
    </row>
    <row r="1868" spans="1:39" s="271" customFormat="1" x14ac:dyDescent="0.25">
      <c r="A1868" s="267" t="str">
        <f>IF(ISERROR(MATCH(H1868,PriorMonth!H:H,0)),"New","Unresolved")</f>
        <v>Unresolved</v>
      </c>
      <c r="B1868" s="255">
        <v>8520</v>
      </c>
      <c r="C1868" s="256" t="s">
        <v>842</v>
      </c>
      <c r="D1868" s="255" t="s">
        <v>19</v>
      </c>
      <c r="E1868" s="255">
        <v>795</v>
      </c>
      <c r="F1868" s="256" t="s">
        <v>264</v>
      </c>
      <c r="G1868" s="255" t="s">
        <v>14</v>
      </c>
      <c r="H1868" s="255" t="s">
        <v>2068</v>
      </c>
      <c r="I1868" s="256" t="s">
        <v>277</v>
      </c>
      <c r="J1868" s="255" t="s">
        <v>306</v>
      </c>
      <c r="K1868" s="255">
        <v>42775</v>
      </c>
      <c r="L1868" s="256">
        <v>118</v>
      </c>
      <c r="M1868" s="255" t="s">
        <v>105</v>
      </c>
      <c r="N1868" s="255" t="s">
        <v>41</v>
      </c>
      <c r="O1868" s="256">
        <v>42859</v>
      </c>
      <c r="P1868" s="255" t="s">
        <v>1878</v>
      </c>
      <c r="Q1868" s="255">
        <v>34</v>
      </c>
      <c r="R1868" s="256" t="s">
        <v>34</v>
      </c>
      <c r="S1868" s="255">
        <v>-95149</v>
      </c>
      <c r="T1868" s="255" t="s">
        <v>197</v>
      </c>
      <c r="U1868" s="256">
        <v>-1315.42</v>
      </c>
      <c r="V1868" s="255" t="s">
        <v>197</v>
      </c>
      <c r="W1868" s="255">
        <v>-95149.296915687752</v>
      </c>
      <c r="X1868" s="256" t="s">
        <v>100</v>
      </c>
      <c r="Y1868" s="255" t="s">
        <v>114</v>
      </c>
      <c r="Z1868" s="255">
        <v>-1.32</v>
      </c>
      <c r="AA1868" s="256">
        <v>1</v>
      </c>
      <c r="AB1868" s="255" t="s">
        <v>631</v>
      </c>
      <c r="AC1868" s="255" t="s">
        <v>426</v>
      </c>
      <c r="AD1868" s="256" t="s">
        <v>2069</v>
      </c>
      <c r="AE1868" s="255" t="s">
        <v>349</v>
      </c>
      <c r="AF1868" s="255"/>
      <c r="AG1868" s="256"/>
      <c r="AH1868" s="255"/>
      <c r="AI1868" s="255"/>
      <c r="AJ1868" s="256"/>
      <c r="AK1868" s="255" t="str">
        <f t="shared" si="87"/>
        <v>GFS</v>
      </c>
      <c r="AL1868" s="255" t="str">
        <f t="shared" si="88"/>
        <v>Non- ICB</v>
      </c>
      <c r="AM1868" s="268" t="str">
        <f t="shared" si="89"/>
        <v>GFS/Non- ICB</v>
      </c>
    </row>
    <row r="1869" spans="1:39" s="271" customFormat="1" x14ac:dyDescent="0.25">
      <c r="A1869" s="267" t="str">
        <f>IF(ISERROR(MATCH(H1869,PriorMonth!H:H,0)),"New","Unresolved")</f>
        <v>New</v>
      </c>
      <c r="B1869" s="255">
        <v>8520</v>
      </c>
      <c r="C1869" s="256" t="s">
        <v>842</v>
      </c>
      <c r="D1869" s="255" t="s">
        <v>19</v>
      </c>
      <c r="E1869" s="255">
        <v>95</v>
      </c>
      <c r="F1869" s="256" t="s">
        <v>153</v>
      </c>
      <c r="G1869" s="255" t="s">
        <v>17</v>
      </c>
      <c r="H1869" s="255">
        <v>85207120000041</v>
      </c>
      <c r="I1869" s="256" t="s">
        <v>2823</v>
      </c>
      <c r="J1869" s="255" t="s">
        <v>1309</v>
      </c>
      <c r="K1869" s="255">
        <v>42829</v>
      </c>
      <c r="L1869" s="256">
        <v>64</v>
      </c>
      <c r="M1869" s="255" t="s">
        <v>111</v>
      </c>
      <c r="N1869" s="255" t="s">
        <v>42</v>
      </c>
      <c r="O1869" s="256">
        <v>42893</v>
      </c>
      <c r="P1869" s="255" t="s">
        <v>1878</v>
      </c>
      <c r="Q1869" s="255">
        <v>0</v>
      </c>
      <c r="R1869" s="256" t="s">
        <v>33</v>
      </c>
      <c r="S1869" s="255">
        <v>-98098</v>
      </c>
      <c r="T1869" s="255" t="s">
        <v>197</v>
      </c>
      <c r="U1869" s="256">
        <v>-1356.19</v>
      </c>
      <c r="V1869" s="255" t="s">
        <v>197</v>
      </c>
      <c r="W1869" s="255">
        <v>-98098.345003182694</v>
      </c>
      <c r="X1869" s="256" t="s">
        <v>100</v>
      </c>
      <c r="Y1869" s="255" t="s">
        <v>114</v>
      </c>
      <c r="Z1869" s="255">
        <v>-1.36</v>
      </c>
      <c r="AA1869" s="256">
        <v>1</v>
      </c>
      <c r="AB1869" s="255" t="s">
        <v>631</v>
      </c>
      <c r="AC1869" s="255" t="s">
        <v>422</v>
      </c>
      <c r="AD1869" s="256" t="s">
        <v>370</v>
      </c>
      <c r="AE1869" s="255" t="s">
        <v>349</v>
      </c>
      <c r="AF1869" s="255"/>
      <c r="AG1869" s="256"/>
      <c r="AH1869" s="255"/>
      <c r="AI1869" s="255"/>
      <c r="AJ1869" s="256"/>
      <c r="AK1869" s="255" t="str">
        <f t="shared" si="87"/>
        <v>GFS</v>
      </c>
      <c r="AL1869" s="255" t="str">
        <f t="shared" si="88"/>
        <v>ICB</v>
      </c>
      <c r="AM1869" s="268" t="str">
        <f t="shared" si="89"/>
        <v>GFS/ICB</v>
      </c>
    </row>
    <row r="1870" spans="1:39" s="271" customFormat="1" x14ac:dyDescent="0.25">
      <c r="A1870" s="267" t="str">
        <f>IF(ISERROR(MATCH(H1870,PriorMonth!H:H,0)),"New","Unresolved")</f>
        <v>Unresolved</v>
      </c>
      <c r="B1870" s="255">
        <v>260</v>
      </c>
      <c r="C1870" s="256" t="s">
        <v>113</v>
      </c>
      <c r="D1870" s="255" t="s">
        <v>23</v>
      </c>
      <c r="E1870" s="255">
        <v>795</v>
      </c>
      <c r="F1870" s="256" t="s">
        <v>264</v>
      </c>
      <c r="G1870" s="255" t="s">
        <v>14</v>
      </c>
      <c r="H1870" s="255">
        <v>260013009196</v>
      </c>
      <c r="I1870" s="256" t="s">
        <v>60</v>
      </c>
      <c r="J1870" s="255" t="s">
        <v>208</v>
      </c>
      <c r="K1870" s="255">
        <v>42794</v>
      </c>
      <c r="L1870" s="256">
        <v>99</v>
      </c>
      <c r="M1870" s="255" t="s">
        <v>127</v>
      </c>
      <c r="N1870" s="255" t="s">
        <v>128</v>
      </c>
      <c r="O1870" s="256">
        <v>42859</v>
      </c>
      <c r="P1870" s="255" t="s">
        <v>1878</v>
      </c>
      <c r="Q1870" s="255">
        <v>34</v>
      </c>
      <c r="R1870" s="256" t="s">
        <v>34</v>
      </c>
      <c r="S1870" s="255">
        <v>-1197.58</v>
      </c>
      <c r="T1870" s="255" t="s">
        <v>186</v>
      </c>
      <c r="U1870" s="256">
        <v>-1370.78</v>
      </c>
      <c r="V1870" s="255" t="s">
        <v>186</v>
      </c>
      <c r="W1870" s="255">
        <v>-1197.5819813526391</v>
      </c>
      <c r="X1870" s="256" t="s">
        <v>100</v>
      </c>
      <c r="Y1870" s="255" t="s">
        <v>114</v>
      </c>
      <c r="Z1870" s="255">
        <v>-1.37</v>
      </c>
      <c r="AA1870" s="256">
        <v>1</v>
      </c>
      <c r="AB1870" s="255" t="s">
        <v>631</v>
      </c>
      <c r="AC1870" s="255" t="s">
        <v>2006</v>
      </c>
      <c r="AD1870" s="256" t="s">
        <v>2010</v>
      </c>
      <c r="AE1870" s="255" t="s">
        <v>349</v>
      </c>
      <c r="AF1870" s="255"/>
      <c r="AG1870" s="256"/>
      <c r="AH1870" s="255"/>
      <c r="AI1870" s="255"/>
      <c r="AJ1870" s="256"/>
      <c r="AK1870" s="255" t="str">
        <f t="shared" si="87"/>
        <v>GFS</v>
      </c>
      <c r="AL1870" s="255" t="str">
        <f t="shared" si="88"/>
        <v>Non- ICB</v>
      </c>
      <c r="AM1870" s="268" t="str">
        <f t="shared" si="89"/>
        <v>GFS/Non- ICB</v>
      </c>
    </row>
    <row r="1871" spans="1:39" s="271" customFormat="1" x14ac:dyDescent="0.25">
      <c r="A1871" s="267" t="str">
        <f>IF(ISERROR(MATCH(H1871,PriorMonth!H:H,0)),"New","Unresolved")</f>
        <v>Unresolved</v>
      </c>
      <c r="B1871" s="255">
        <v>8520</v>
      </c>
      <c r="C1871" s="256" t="s">
        <v>842</v>
      </c>
      <c r="D1871" s="255" t="s">
        <v>19</v>
      </c>
      <c r="E1871" s="255">
        <v>3100</v>
      </c>
      <c r="F1871" s="256" t="s">
        <v>274</v>
      </c>
      <c r="G1871" s="255" t="s">
        <v>13</v>
      </c>
      <c r="H1871" s="255">
        <v>85200320061694</v>
      </c>
      <c r="I1871" s="256" t="s">
        <v>59</v>
      </c>
      <c r="J1871" s="255" t="s">
        <v>624</v>
      </c>
      <c r="K1871" s="255">
        <v>42773</v>
      </c>
      <c r="L1871" s="256">
        <v>120</v>
      </c>
      <c r="M1871" s="255" t="s">
        <v>111</v>
      </c>
      <c r="N1871" s="255" t="s">
        <v>42</v>
      </c>
      <c r="O1871" s="256">
        <v>42797</v>
      </c>
      <c r="P1871" s="255" t="s">
        <v>838</v>
      </c>
      <c r="Q1871" s="255">
        <v>96</v>
      </c>
      <c r="R1871" s="256" t="s">
        <v>36</v>
      </c>
      <c r="S1871" s="255">
        <v>-99441</v>
      </c>
      <c r="T1871" s="255" t="s">
        <v>197</v>
      </c>
      <c r="U1871" s="256">
        <v>-1374.75</v>
      </c>
      <c r="V1871" s="255" t="s">
        <v>197</v>
      </c>
      <c r="W1871" s="255">
        <v>-99440.859903940742</v>
      </c>
      <c r="X1871" s="256" t="s">
        <v>100</v>
      </c>
      <c r="Y1871" s="255" t="s">
        <v>114</v>
      </c>
      <c r="Z1871" s="255">
        <v>-1.37</v>
      </c>
      <c r="AA1871" s="256">
        <v>1</v>
      </c>
      <c r="AB1871" s="255" t="s">
        <v>631</v>
      </c>
      <c r="AC1871" s="255" t="s">
        <v>458</v>
      </c>
      <c r="AD1871" s="256" t="s">
        <v>352</v>
      </c>
      <c r="AE1871" s="255" t="s">
        <v>349</v>
      </c>
      <c r="AF1871" s="255"/>
      <c r="AG1871" s="256"/>
      <c r="AH1871" s="255"/>
      <c r="AI1871" s="255"/>
      <c r="AJ1871" s="256"/>
      <c r="AK1871" s="255" t="str">
        <f t="shared" si="87"/>
        <v>GFS</v>
      </c>
      <c r="AL1871" s="255" t="str">
        <f t="shared" si="88"/>
        <v>ICB</v>
      </c>
      <c r="AM1871" s="268" t="str">
        <f t="shared" si="89"/>
        <v>GFS/ICB</v>
      </c>
    </row>
    <row r="1872" spans="1:39" s="271" customFormat="1" x14ac:dyDescent="0.25">
      <c r="A1872" s="267" t="str">
        <f>IF(ISERROR(MATCH(H1872,PriorMonth!H:H,0)),"New","Unresolved")</f>
        <v>New</v>
      </c>
      <c r="B1872" s="255">
        <v>3011</v>
      </c>
      <c r="C1872" s="256" t="s">
        <v>164</v>
      </c>
      <c r="D1872" s="255" t="s">
        <v>22</v>
      </c>
      <c r="E1872" s="255">
        <v>199</v>
      </c>
      <c r="F1872" s="256" t="s">
        <v>137</v>
      </c>
      <c r="G1872" s="255" t="s">
        <v>22</v>
      </c>
      <c r="H1872" s="255">
        <v>391047</v>
      </c>
      <c r="I1872" s="256" t="s">
        <v>59</v>
      </c>
      <c r="J1872" s="255" t="s">
        <v>255</v>
      </c>
      <c r="K1872" s="255">
        <v>42829</v>
      </c>
      <c r="L1872" s="256">
        <v>64</v>
      </c>
      <c r="M1872" s="255" t="s">
        <v>111</v>
      </c>
      <c r="N1872" s="255" t="s">
        <v>42</v>
      </c>
      <c r="O1872" s="256">
        <v>42893</v>
      </c>
      <c r="P1872" s="255" t="s">
        <v>1878</v>
      </c>
      <c r="Q1872" s="255">
        <v>0</v>
      </c>
      <c r="R1872" s="256" t="s">
        <v>33</v>
      </c>
      <c r="S1872" s="255">
        <v>-1554.03</v>
      </c>
      <c r="T1872" s="255" t="s">
        <v>248</v>
      </c>
      <c r="U1872" s="256">
        <v>-1384.93</v>
      </c>
      <c r="V1872" s="255" t="s">
        <v>248</v>
      </c>
      <c r="W1872" s="255">
        <v>-1554.0298985778729</v>
      </c>
      <c r="X1872" s="256" t="s">
        <v>100</v>
      </c>
      <c r="Y1872" s="255" t="s">
        <v>107</v>
      </c>
      <c r="Z1872" s="255">
        <v>-1.38</v>
      </c>
      <c r="AA1872" s="256">
        <v>1</v>
      </c>
      <c r="AB1872" s="255" t="s">
        <v>631</v>
      </c>
      <c r="AC1872" s="255" t="s">
        <v>484</v>
      </c>
      <c r="AD1872" s="256" t="s">
        <v>396</v>
      </c>
      <c r="AE1872" s="255" t="s">
        <v>349</v>
      </c>
      <c r="AF1872" s="255"/>
      <c r="AG1872" s="256"/>
      <c r="AH1872" s="255"/>
      <c r="AI1872" s="255"/>
      <c r="AJ1872" s="256"/>
      <c r="AK1872" s="255" t="str">
        <f t="shared" si="87"/>
        <v>Non-GFS</v>
      </c>
      <c r="AL1872" s="255" t="str">
        <f t="shared" si="88"/>
        <v>Non- ICB</v>
      </c>
      <c r="AM1872" s="268" t="str">
        <f t="shared" si="89"/>
        <v>Non-GFS/Non- ICB</v>
      </c>
    </row>
    <row r="1873" spans="1:39" s="271" customFormat="1" x14ac:dyDescent="0.25">
      <c r="A1873" s="267" t="str">
        <f>IF(ISERROR(MATCH(H1873,PriorMonth!H:H,0)),"New","Unresolved")</f>
        <v>Unresolved</v>
      </c>
      <c r="B1873" s="255">
        <v>9701</v>
      </c>
      <c r="C1873" s="256" t="s">
        <v>199</v>
      </c>
      <c r="D1873" s="255" t="s">
        <v>14</v>
      </c>
      <c r="E1873" s="255">
        <v>692</v>
      </c>
      <c r="F1873" s="256" t="s">
        <v>187</v>
      </c>
      <c r="G1873" s="255" t="s">
        <v>16</v>
      </c>
      <c r="H1873" s="255">
        <v>97120170088</v>
      </c>
      <c r="I1873" s="256" t="s">
        <v>57</v>
      </c>
      <c r="J1873" s="255" t="s">
        <v>133</v>
      </c>
      <c r="K1873" s="255">
        <v>42796</v>
      </c>
      <c r="L1873" s="256">
        <v>97</v>
      </c>
      <c r="M1873" s="255" t="s">
        <v>111</v>
      </c>
      <c r="N1873" s="255" t="s">
        <v>42</v>
      </c>
      <c r="O1873" s="256">
        <v>42860</v>
      </c>
      <c r="P1873" s="255" t="s">
        <v>1878</v>
      </c>
      <c r="Q1873" s="255">
        <v>33</v>
      </c>
      <c r="R1873" s="256" t="s">
        <v>34</v>
      </c>
      <c r="S1873" s="255">
        <v>-1504.95</v>
      </c>
      <c r="T1873" s="255" t="s">
        <v>100</v>
      </c>
      <c r="U1873" s="256">
        <v>-1504.95</v>
      </c>
      <c r="V1873" s="255" t="s">
        <v>200</v>
      </c>
      <c r="W1873" s="255">
        <v>-6870.8479638558565</v>
      </c>
      <c r="X1873" s="256" t="s">
        <v>100</v>
      </c>
      <c r="Y1873" s="255" t="s">
        <v>114</v>
      </c>
      <c r="Z1873" s="255">
        <v>-1.5</v>
      </c>
      <c r="AA1873" s="256">
        <v>1</v>
      </c>
      <c r="AB1873" s="255" t="s">
        <v>631</v>
      </c>
      <c r="AC1873" s="255" t="s">
        <v>416</v>
      </c>
      <c r="AD1873" s="256" t="s">
        <v>1231</v>
      </c>
      <c r="AE1873" s="255" t="s">
        <v>349</v>
      </c>
      <c r="AF1873" s="255"/>
      <c r="AG1873" s="256"/>
      <c r="AH1873" s="255"/>
      <c r="AI1873" s="255"/>
      <c r="AJ1873" s="256"/>
      <c r="AK1873" s="255" t="str">
        <f t="shared" si="87"/>
        <v>Non-GFS</v>
      </c>
      <c r="AL1873" s="255" t="str">
        <f t="shared" si="88"/>
        <v>Non- ICB</v>
      </c>
      <c r="AM1873" s="268" t="str">
        <f t="shared" si="89"/>
        <v>Non-GFS/Non- ICB</v>
      </c>
    </row>
    <row r="1874" spans="1:39" s="271" customFormat="1" x14ac:dyDescent="0.25">
      <c r="A1874" s="267" t="str">
        <f>IF(ISERROR(MATCH(H1874,PriorMonth!H:H,0)),"New","Unresolved")</f>
        <v>Unresolved</v>
      </c>
      <c r="B1874" s="255">
        <v>8520</v>
      </c>
      <c r="C1874" s="256" t="s">
        <v>842</v>
      </c>
      <c r="D1874" s="255" t="s">
        <v>19</v>
      </c>
      <c r="E1874" s="255">
        <v>795</v>
      </c>
      <c r="F1874" s="256" t="s">
        <v>264</v>
      </c>
      <c r="G1874" s="255" t="s">
        <v>14</v>
      </c>
      <c r="H1874" s="255" t="s">
        <v>1618</v>
      </c>
      <c r="I1874" s="256" t="s">
        <v>59</v>
      </c>
      <c r="J1874" s="255" t="s">
        <v>381</v>
      </c>
      <c r="K1874" s="255">
        <v>42769</v>
      </c>
      <c r="L1874" s="256">
        <v>124</v>
      </c>
      <c r="M1874" s="255" t="s">
        <v>111</v>
      </c>
      <c r="N1874" s="255" t="s">
        <v>42</v>
      </c>
      <c r="O1874" s="256">
        <v>42831</v>
      </c>
      <c r="P1874" s="255" t="s">
        <v>838</v>
      </c>
      <c r="Q1874" s="255">
        <v>62</v>
      </c>
      <c r="R1874" s="256" t="s">
        <v>35</v>
      </c>
      <c r="S1874" s="255">
        <v>-110484</v>
      </c>
      <c r="T1874" s="255" t="s">
        <v>197</v>
      </c>
      <c r="U1874" s="256">
        <v>-1527.42</v>
      </c>
      <c r="V1874" s="255" t="s">
        <v>197</v>
      </c>
      <c r="W1874" s="255">
        <v>-110484.0576355535</v>
      </c>
      <c r="X1874" s="256" t="s">
        <v>100</v>
      </c>
      <c r="Y1874" s="255" t="s">
        <v>114</v>
      </c>
      <c r="Z1874" s="255">
        <v>-1.53</v>
      </c>
      <c r="AA1874" s="256">
        <v>1</v>
      </c>
      <c r="AB1874" s="255" t="s">
        <v>631</v>
      </c>
      <c r="AC1874" s="255" t="s">
        <v>426</v>
      </c>
      <c r="AD1874" s="256" t="s">
        <v>361</v>
      </c>
      <c r="AE1874" s="255" t="s">
        <v>349</v>
      </c>
      <c r="AF1874" s="255"/>
      <c r="AG1874" s="256"/>
      <c r="AH1874" s="255"/>
      <c r="AI1874" s="255"/>
      <c r="AJ1874" s="256"/>
      <c r="AK1874" s="255" t="str">
        <f t="shared" si="87"/>
        <v>Non-GFS</v>
      </c>
      <c r="AL1874" s="255" t="str">
        <f t="shared" si="88"/>
        <v>Non- ICB</v>
      </c>
      <c r="AM1874" s="268" t="str">
        <f t="shared" si="89"/>
        <v>Non-GFS/Non- ICB</v>
      </c>
    </row>
    <row r="1875" spans="1:39" s="271" customFormat="1" x14ac:dyDescent="0.25">
      <c r="A1875" s="267" t="str">
        <f>IF(ISERROR(MATCH(H1875,PriorMonth!H:H,0)),"New","Unresolved")</f>
        <v>New</v>
      </c>
      <c r="B1875" s="255">
        <v>8520</v>
      </c>
      <c r="C1875" s="256" t="s">
        <v>842</v>
      </c>
      <c r="D1875" s="255" t="s">
        <v>19</v>
      </c>
      <c r="E1875" s="255">
        <v>95</v>
      </c>
      <c r="F1875" s="256" t="s">
        <v>153</v>
      </c>
      <c r="G1875" s="255" t="s">
        <v>17</v>
      </c>
      <c r="H1875" s="255">
        <v>85207520000014</v>
      </c>
      <c r="I1875" s="256" t="s">
        <v>2823</v>
      </c>
      <c r="J1875" s="255" t="s">
        <v>2824</v>
      </c>
      <c r="K1875" s="255">
        <v>42829</v>
      </c>
      <c r="L1875" s="256">
        <v>64</v>
      </c>
      <c r="M1875" s="255" t="s">
        <v>111</v>
      </c>
      <c r="N1875" s="255" t="s">
        <v>42</v>
      </c>
      <c r="O1875" s="256">
        <v>42893</v>
      </c>
      <c r="P1875" s="255" t="s">
        <v>1878</v>
      </c>
      <c r="Q1875" s="255">
        <v>0</v>
      </c>
      <c r="R1875" s="256" t="s">
        <v>33</v>
      </c>
      <c r="S1875" s="255">
        <v>-110704</v>
      </c>
      <c r="T1875" s="255" t="s">
        <v>197</v>
      </c>
      <c r="U1875" s="256">
        <v>-1530.46</v>
      </c>
      <c r="V1875" s="255" t="s">
        <v>197</v>
      </c>
      <c r="W1875" s="255">
        <v>-110703.95231757422</v>
      </c>
      <c r="X1875" s="256" t="s">
        <v>100</v>
      </c>
      <c r="Y1875" s="255" t="s">
        <v>114</v>
      </c>
      <c r="Z1875" s="255">
        <v>-1.53</v>
      </c>
      <c r="AA1875" s="256">
        <v>1</v>
      </c>
      <c r="AB1875" s="255" t="s">
        <v>631</v>
      </c>
      <c r="AC1875" s="255" t="s">
        <v>422</v>
      </c>
      <c r="AD1875" s="256" t="s">
        <v>370</v>
      </c>
      <c r="AE1875" s="255" t="s">
        <v>349</v>
      </c>
      <c r="AF1875" s="255"/>
      <c r="AG1875" s="256"/>
      <c r="AH1875" s="255"/>
      <c r="AI1875" s="255"/>
      <c r="AJ1875" s="256"/>
      <c r="AK1875" s="255" t="str">
        <f t="shared" si="87"/>
        <v>GFS</v>
      </c>
      <c r="AL1875" s="255" t="str">
        <f t="shared" si="88"/>
        <v>ICB</v>
      </c>
      <c r="AM1875" s="268" t="str">
        <f t="shared" si="89"/>
        <v>GFS/ICB</v>
      </c>
    </row>
    <row r="1876" spans="1:39" s="271" customFormat="1" x14ac:dyDescent="0.25">
      <c r="A1876" s="267" t="str">
        <f>IF(ISERROR(MATCH(H1876,PriorMonth!H:H,0)),"New","Unresolved")</f>
        <v>Unresolved</v>
      </c>
      <c r="B1876" s="255">
        <v>8520</v>
      </c>
      <c r="C1876" s="256" t="s">
        <v>842</v>
      </c>
      <c r="D1876" s="255" t="s">
        <v>19</v>
      </c>
      <c r="E1876" s="255">
        <v>795</v>
      </c>
      <c r="F1876" s="256" t="s">
        <v>264</v>
      </c>
      <c r="G1876" s="255" t="s">
        <v>14</v>
      </c>
      <c r="H1876" s="255" t="s">
        <v>1621</v>
      </c>
      <c r="I1876" s="256" t="s">
        <v>57</v>
      </c>
      <c r="J1876" s="255" t="s">
        <v>381</v>
      </c>
      <c r="K1876" s="255">
        <v>42769</v>
      </c>
      <c r="L1876" s="256">
        <v>124</v>
      </c>
      <c r="M1876" s="255" t="s">
        <v>111</v>
      </c>
      <c r="N1876" s="255" t="s">
        <v>42</v>
      </c>
      <c r="O1876" s="256">
        <v>42831</v>
      </c>
      <c r="P1876" s="255" t="s">
        <v>838</v>
      </c>
      <c r="Q1876" s="255">
        <v>62</v>
      </c>
      <c r="R1876" s="256" t="s">
        <v>35</v>
      </c>
      <c r="S1876" s="255">
        <v>-111667</v>
      </c>
      <c r="T1876" s="255" t="s">
        <v>197</v>
      </c>
      <c r="U1876" s="256">
        <v>-1543.77</v>
      </c>
      <c r="V1876" s="255" t="s">
        <v>197</v>
      </c>
      <c r="W1876" s="255">
        <v>-111666.71488918466</v>
      </c>
      <c r="X1876" s="256" t="s">
        <v>100</v>
      </c>
      <c r="Y1876" s="255" t="s">
        <v>114</v>
      </c>
      <c r="Z1876" s="255">
        <v>-1.54</v>
      </c>
      <c r="AA1876" s="256">
        <v>1</v>
      </c>
      <c r="AB1876" s="255" t="s">
        <v>631</v>
      </c>
      <c r="AC1876" s="255" t="s">
        <v>426</v>
      </c>
      <c r="AD1876" s="256" t="s">
        <v>361</v>
      </c>
      <c r="AE1876" s="255" t="s">
        <v>349</v>
      </c>
      <c r="AF1876" s="255"/>
      <c r="AG1876" s="256"/>
      <c r="AH1876" s="255"/>
      <c r="AI1876" s="255"/>
      <c r="AJ1876" s="256"/>
      <c r="AK1876" s="255" t="str">
        <f t="shared" si="87"/>
        <v>Non-GFS</v>
      </c>
      <c r="AL1876" s="255" t="str">
        <f t="shared" si="88"/>
        <v>Non- ICB</v>
      </c>
      <c r="AM1876" s="268" t="str">
        <f t="shared" si="89"/>
        <v>Non-GFS/Non- ICB</v>
      </c>
    </row>
    <row r="1877" spans="1:39" s="271" customFormat="1" x14ac:dyDescent="0.25">
      <c r="A1877" s="267" t="str">
        <f>IF(ISERROR(MATCH(H1877,PriorMonth!H:H,0)),"New","Unresolved")</f>
        <v>Unresolved</v>
      </c>
      <c r="B1877" s="255">
        <v>8520</v>
      </c>
      <c r="C1877" s="256" t="s">
        <v>842</v>
      </c>
      <c r="D1877" s="255" t="s">
        <v>19</v>
      </c>
      <c r="E1877" s="255">
        <v>795</v>
      </c>
      <c r="F1877" s="256" t="s">
        <v>264</v>
      </c>
      <c r="G1877" s="255" t="s">
        <v>14</v>
      </c>
      <c r="H1877" s="255" t="s">
        <v>2024</v>
      </c>
      <c r="I1877" s="256" t="s">
        <v>1882</v>
      </c>
      <c r="J1877" s="255" t="s">
        <v>271</v>
      </c>
      <c r="K1877" s="255">
        <v>42769</v>
      </c>
      <c r="L1877" s="256">
        <v>124</v>
      </c>
      <c r="M1877" s="255" t="s">
        <v>111</v>
      </c>
      <c r="N1877" s="255" t="s">
        <v>42</v>
      </c>
      <c r="O1877" s="256">
        <v>42859</v>
      </c>
      <c r="P1877" s="255" t="s">
        <v>1878</v>
      </c>
      <c r="Q1877" s="255">
        <v>34</v>
      </c>
      <c r="R1877" s="256" t="s">
        <v>34</v>
      </c>
      <c r="S1877" s="255">
        <v>-113811</v>
      </c>
      <c r="T1877" s="255" t="s">
        <v>197</v>
      </c>
      <c r="U1877" s="256">
        <v>-1573.41</v>
      </c>
      <c r="V1877" s="255" t="s">
        <v>197</v>
      </c>
      <c r="W1877" s="255">
        <v>-113810.68803888664</v>
      </c>
      <c r="X1877" s="256" t="s">
        <v>100</v>
      </c>
      <c r="Y1877" s="255" t="s">
        <v>114</v>
      </c>
      <c r="Z1877" s="255">
        <v>-1.57</v>
      </c>
      <c r="AA1877" s="256">
        <v>1</v>
      </c>
      <c r="AB1877" s="255" t="s">
        <v>631</v>
      </c>
      <c r="AC1877" s="255" t="s">
        <v>426</v>
      </c>
      <c r="AD1877" s="256" t="s">
        <v>361</v>
      </c>
      <c r="AE1877" s="255" t="s">
        <v>349</v>
      </c>
      <c r="AF1877" s="255"/>
      <c r="AG1877" s="256"/>
      <c r="AH1877" s="255"/>
      <c r="AI1877" s="255"/>
      <c r="AJ1877" s="256"/>
      <c r="AK1877" s="255" t="str">
        <f t="shared" si="87"/>
        <v>Non-GFS</v>
      </c>
      <c r="AL1877" s="255" t="str">
        <f t="shared" si="88"/>
        <v>Non- ICB</v>
      </c>
      <c r="AM1877" s="268" t="str">
        <f t="shared" si="89"/>
        <v>Non-GFS/Non- ICB</v>
      </c>
    </row>
    <row r="1878" spans="1:39" s="271" customFormat="1" x14ac:dyDescent="0.25">
      <c r="A1878" s="267" t="str">
        <f>IF(ISERROR(MATCH(H1878,PriorMonth!H:H,0)),"New","Unresolved")</f>
        <v>New</v>
      </c>
      <c r="B1878" s="255">
        <v>8520</v>
      </c>
      <c r="C1878" s="256" t="s">
        <v>842</v>
      </c>
      <c r="D1878" s="255" t="s">
        <v>19</v>
      </c>
      <c r="E1878" s="255">
        <v>3027</v>
      </c>
      <c r="F1878" s="256" t="s">
        <v>154</v>
      </c>
      <c r="G1878" s="255" t="s">
        <v>13</v>
      </c>
      <c r="H1878" s="255">
        <v>85200320062433</v>
      </c>
      <c r="I1878" s="256" t="s">
        <v>59</v>
      </c>
      <c r="J1878" s="255" t="s">
        <v>624</v>
      </c>
      <c r="K1878" s="255">
        <v>42888</v>
      </c>
      <c r="L1878" s="256">
        <v>5</v>
      </c>
      <c r="M1878" s="255" t="s">
        <v>111</v>
      </c>
      <c r="N1878" s="255" t="s">
        <v>42</v>
      </c>
      <c r="O1878" s="256">
        <v>42891</v>
      </c>
      <c r="P1878" s="255" t="s">
        <v>1878</v>
      </c>
      <c r="Q1878" s="255">
        <v>2</v>
      </c>
      <c r="R1878" s="256" t="s">
        <v>33</v>
      </c>
      <c r="S1878" s="255">
        <v>-120015</v>
      </c>
      <c r="T1878" s="255" t="s">
        <v>197</v>
      </c>
      <c r="U1878" s="256">
        <v>-1659.18</v>
      </c>
      <c r="V1878" s="255" t="s">
        <v>197</v>
      </c>
      <c r="W1878" s="255">
        <v>-120014.75609050403</v>
      </c>
      <c r="X1878" s="256" t="s">
        <v>100</v>
      </c>
      <c r="Y1878" s="255" t="s">
        <v>114</v>
      </c>
      <c r="Z1878" s="255">
        <v>-1.66</v>
      </c>
      <c r="AA1878" s="256">
        <v>1</v>
      </c>
      <c r="AB1878" s="255" t="s">
        <v>631</v>
      </c>
      <c r="AC1878" s="255" t="s">
        <v>458</v>
      </c>
      <c r="AD1878" s="256" t="s">
        <v>2809</v>
      </c>
      <c r="AE1878" s="255" t="s">
        <v>349</v>
      </c>
      <c r="AF1878" s="255"/>
      <c r="AG1878" s="256"/>
      <c r="AH1878" s="255"/>
      <c r="AI1878" s="255"/>
      <c r="AJ1878" s="256"/>
      <c r="AK1878" s="255" t="str">
        <f t="shared" si="87"/>
        <v>GFS</v>
      </c>
      <c r="AL1878" s="255" t="str">
        <f t="shared" si="88"/>
        <v>ICB</v>
      </c>
      <c r="AM1878" s="268" t="str">
        <f t="shared" si="89"/>
        <v>GFS/ICB</v>
      </c>
    </row>
    <row r="1879" spans="1:39" s="271" customFormat="1" x14ac:dyDescent="0.25">
      <c r="A1879" s="267" t="str">
        <f>IF(ISERROR(MATCH(H1879,PriorMonth!H:H,0)),"New","Unresolved")</f>
        <v>New</v>
      </c>
      <c r="B1879" s="255">
        <v>8520</v>
      </c>
      <c r="C1879" s="256" t="s">
        <v>842</v>
      </c>
      <c r="D1879" s="255" t="s">
        <v>19</v>
      </c>
      <c r="E1879" s="255">
        <v>3027</v>
      </c>
      <c r="F1879" s="256" t="s">
        <v>154</v>
      </c>
      <c r="G1879" s="255" t="s">
        <v>13</v>
      </c>
      <c r="H1879" s="255" t="s">
        <v>927</v>
      </c>
      <c r="I1879" s="256" t="s">
        <v>60</v>
      </c>
      <c r="J1879" s="255" t="s">
        <v>483</v>
      </c>
      <c r="K1879" s="255">
        <v>42762</v>
      </c>
      <c r="L1879" s="256">
        <v>131</v>
      </c>
      <c r="M1879" s="255" t="s">
        <v>111</v>
      </c>
      <c r="N1879" s="255" t="s">
        <v>42</v>
      </c>
      <c r="O1879" s="256">
        <v>42891</v>
      </c>
      <c r="P1879" s="255" t="s">
        <v>1878</v>
      </c>
      <c r="Q1879" s="255">
        <v>2</v>
      </c>
      <c r="R1879" s="256" t="s">
        <v>33</v>
      </c>
      <c r="S1879" s="255">
        <v>-121003</v>
      </c>
      <c r="T1879" s="255" t="s">
        <v>197</v>
      </c>
      <c r="U1879" s="256">
        <v>-1672.84</v>
      </c>
      <c r="V1879" s="255" t="s">
        <v>197</v>
      </c>
      <c r="W1879" s="255">
        <v>-121002.83548405764</v>
      </c>
      <c r="X1879" s="256" t="s">
        <v>100</v>
      </c>
      <c r="Y1879" s="255" t="s">
        <v>114</v>
      </c>
      <c r="Z1879" s="255">
        <v>-1.67</v>
      </c>
      <c r="AA1879" s="256">
        <v>1</v>
      </c>
      <c r="AB1879" s="255" t="s">
        <v>631</v>
      </c>
      <c r="AC1879" s="255" t="s">
        <v>458</v>
      </c>
      <c r="AD1879" s="256" t="s">
        <v>2809</v>
      </c>
      <c r="AE1879" s="255" t="s">
        <v>349</v>
      </c>
      <c r="AF1879" s="255"/>
      <c r="AG1879" s="256"/>
      <c r="AH1879" s="255"/>
      <c r="AI1879" s="255"/>
      <c r="AJ1879" s="256"/>
      <c r="AK1879" s="255" t="str">
        <f t="shared" si="87"/>
        <v>GFS</v>
      </c>
      <c r="AL1879" s="255" t="str">
        <f t="shared" si="88"/>
        <v>Non- ICB</v>
      </c>
      <c r="AM1879" s="268" t="str">
        <f t="shared" si="89"/>
        <v>GFS/Non- ICB</v>
      </c>
    </row>
    <row r="1880" spans="1:39" s="271" customFormat="1" x14ac:dyDescent="0.25">
      <c r="A1880" s="267" t="str">
        <f>IF(ISERROR(MATCH(H1880,PriorMonth!H:H,0)),"New","Unresolved")</f>
        <v>Unresolved</v>
      </c>
      <c r="B1880" s="255">
        <v>8520</v>
      </c>
      <c r="C1880" s="256" t="s">
        <v>842</v>
      </c>
      <c r="D1880" s="255" t="s">
        <v>19</v>
      </c>
      <c r="E1880" s="255">
        <v>795</v>
      </c>
      <c r="F1880" s="256" t="s">
        <v>264</v>
      </c>
      <c r="G1880" s="255" t="s">
        <v>14</v>
      </c>
      <c r="H1880" s="255" t="s">
        <v>2029</v>
      </c>
      <c r="I1880" s="256" t="s">
        <v>1882</v>
      </c>
      <c r="J1880" s="255" t="s">
        <v>271</v>
      </c>
      <c r="K1880" s="255">
        <v>42769</v>
      </c>
      <c r="L1880" s="256">
        <v>124</v>
      </c>
      <c r="M1880" s="255" t="s">
        <v>111</v>
      </c>
      <c r="N1880" s="255" t="s">
        <v>42</v>
      </c>
      <c r="O1880" s="256">
        <v>42859</v>
      </c>
      <c r="P1880" s="255" t="s">
        <v>1878</v>
      </c>
      <c r="Q1880" s="255">
        <v>34</v>
      </c>
      <c r="R1880" s="256" t="s">
        <v>34</v>
      </c>
      <c r="S1880" s="255">
        <v>-122083</v>
      </c>
      <c r="T1880" s="255" t="s">
        <v>197</v>
      </c>
      <c r="U1880" s="256">
        <v>-1687.77</v>
      </c>
      <c r="V1880" s="255" t="s">
        <v>197</v>
      </c>
      <c r="W1880" s="255">
        <v>-122082.77877437648</v>
      </c>
      <c r="X1880" s="256" t="s">
        <v>100</v>
      </c>
      <c r="Y1880" s="255" t="s">
        <v>114</v>
      </c>
      <c r="Z1880" s="255">
        <v>-1.69</v>
      </c>
      <c r="AA1880" s="256">
        <v>1</v>
      </c>
      <c r="AB1880" s="255" t="s">
        <v>631</v>
      </c>
      <c r="AC1880" s="255" t="s">
        <v>426</v>
      </c>
      <c r="AD1880" s="256" t="s">
        <v>361</v>
      </c>
      <c r="AE1880" s="255" t="s">
        <v>349</v>
      </c>
      <c r="AF1880" s="255"/>
      <c r="AG1880" s="256"/>
      <c r="AH1880" s="255"/>
      <c r="AI1880" s="255"/>
      <c r="AJ1880" s="256"/>
      <c r="AK1880" s="255" t="str">
        <f t="shared" si="87"/>
        <v>Non-GFS</v>
      </c>
      <c r="AL1880" s="255" t="str">
        <f t="shared" si="88"/>
        <v>Non- ICB</v>
      </c>
      <c r="AM1880" s="268" t="str">
        <f t="shared" si="89"/>
        <v>Non-GFS/Non- ICB</v>
      </c>
    </row>
    <row r="1881" spans="1:39" s="271" customFormat="1" x14ac:dyDescent="0.25">
      <c r="A1881" s="267" t="str">
        <f>IF(ISERROR(MATCH(H1881,PriorMonth!H:H,0)),"New","Unresolved")</f>
        <v>New</v>
      </c>
      <c r="B1881" s="255">
        <v>95</v>
      </c>
      <c r="C1881" s="256" t="s">
        <v>153</v>
      </c>
      <c r="D1881" s="255" t="s">
        <v>17</v>
      </c>
      <c r="E1881" s="255">
        <v>1320</v>
      </c>
      <c r="F1881" s="256" t="s">
        <v>188</v>
      </c>
      <c r="G1881" s="255" t="s">
        <v>21</v>
      </c>
      <c r="H1881" s="255">
        <v>950110011097</v>
      </c>
      <c r="I1881" s="256" t="s">
        <v>58</v>
      </c>
      <c r="J1881" s="255" t="s">
        <v>195</v>
      </c>
      <c r="K1881" s="255">
        <v>42821</v>
      </c>
      <c r="L1881" s="256">
        <v>72</v>
      </c>
      <c r="M1881" s="255" t="s">
        <v>127</v>
      </c>
      <c r="N1881" s="255" t="s">
        <v>128</v>
      </c>
      <c r="O1881" s="256">
        <v>42892</v>
      </c>
      <c r="P1881" s="255" t="s">
        <v>1878</v>
      </c>
      <c r="Q1881" s="255">
        <v>1</v>
      </c>
      <c r="R1881" s="256" t="s">
        <v>33</v>
      </c>
      <c r="S1881" s="255">
        <v>-1977.5</v>
      </c>
      <c r="T1881" s="255" t="s">
        <v>100</v>
      </c>
      <c r="U1881" s="256">
        <v>-1977.5</v>
      </c>
      <c r="V1881" s="255" t="s">
        <v>100</v>
      </c>
      <c r="W1881" s="255">
        <v>-1977.5</v>
      </c>
      <c r="X1881" s="256" t="s">
        <v>100</v>
      </c>
      <c r="Y1881" s="255" t="s">
        <v>114</v>
      </c>
      <c r="Z1881" s="255">
        <v>-1.98</v>
      </c>
      <c r="AA1881" s="256">
        <v>1</v>
      </c>
      <c r="AB1881" s="255" t="s">
        <v>631</v>
      </c>
      <c r="AC1881" s="255" t="s">
        <v>440</v>
      </c>
      <c r="AD1881" s="256" t="s">
        <v>2732</v>
      </c>
      <c r="AE1881" s="255" t="s">
        <v>349</v>
      </c>
      <c r="AF1881" s="255"/>
      <c r="AG1881" s="256"/>
      <c r="AH1881" s="255"/>
      <c r="AI1881" s="255"/>
      <c r="AJ1881" s="256"/>
      <c r="AK1881" s="255" t="str">
        <f t="shared" si="87"/>
        <v>GFS</v>
      </c>
      <c r="AL1881" s="255" t="str">
        <f t="shared" si="88"/>
        <v>Non- ICB</v>
      </c>
      <c r="AM1881" s="268" t="str">
        <f t="shared" si="89"/>
        <v>GFS/Non- ICB</v>
      </c>
    </row>
    <row r="1882" spans="1:39" s="271" customFormat="1" x14ac:dyDescent="0.25">
      <c r="A1882" s="267" t="str">
        <f>IF(ISERROR(MATCH(H1882,PriorMonth!H:H,0)),"New","Unresolved")</f>
        <v>Unresolved</v>
      </c>
      <c r="B1882" s="255">
        <v>8520</v>
      </c>
      <c r="C1882" s="256" t="s">
        <v>842</v>
      </c>
      <c r="D1882" s="255" t="s">
        <v>19</v>
      </c>
      <c r="E1882" s="255">
        <v>795</v>
      </c>
      <c r="F1882" s="256" t="s">
        <v>264</v>
      </c>
      <c r="G1882" s="255" t="s">
        <v>14</v>
      </c>
      <c r="H1882" s="255" t="s">
        <v>1608</v>
      </c>
      <c r="I1882" s="256" t="s">
        <v>57</v>
      </c>
      <c r="J1882" s="255" t="s">
        <v>381</v>
      </c>
      <c r="K1882" s="255">
        <v>42769</v>
      </c>
      <c r="L1882" s="256">
        <v>124</v>
      </c>
      <c r="M1882" s="255" t="s">
        <v>111</v>
      </c>
      <c r="N1882" s="255" t="s">
        <v>42</v>
      </c>
      <c r="O1882" s="256">
        <v>42831</v>
      </c>
      <c r="P1882" s="255" t="s">
        <v>838</v>
      </c>
      <c r="Q1882" s="255">
        <v>62</v>
      </c>
      <c r="R1882" s="256" t="s">
        <v>35</v>
      </c>
      <c r="S1882" s="255">
        <v>-145479</v>
      </c>
      <c r="T1882" s="255" t="s">
        <v>197</v>
      </c>
      <c r="U1882" s="256">
        <v>-2011.22</v>
      </c>
      <c r="V1882" s="255" t="s">
        <v>197</v>
      </c>
      <c r="W1882" s="255">
        <v>-145479.13893871882</v>
      </c>
      <c r="X1882" s="256" t="s">
        <v>100</v>
      </c>
      <c r="Y1882" s="255" t="s">
        <v>114</v>
      </c>
      <c r="Z1882" s="255">
        <v>-2.0099999999999998</v>
      </c>
      <c r="AA1882" s="256">
        <v>1</v>
      </c>
      <c r="AB1882" s="255" t="s">
        <v>631</v>
      </c>
      <c r="AC1882" s="255" t="s">
        <v>426</v>
      </c>
      <c r="AD1882" s="256" t="s">
        <v>361</v>
      </c>
      <c r="AE1882" s="255" t="s">
        <v>349</v>
      </c>
      <c r="AF1882" s="255"/>
      <c r="AG1882" s="256"/>
      <c r="AH1882" s="255"/>
      <c r="AI1882" s="255"/>
      <c r="AJ1882" s="256"/>
      <c r="AK1882" s="255" t="str">
        <f t="shared" si="87"/>
        <v>Non-GFS</v>
      </c>
      <c r="AL1882" s="255" t="str">
        <f t="shared" si="88"/>
        <v>Non- ICB</v>
      </c>
      <c r="AM1882" s="268" t="str">
        <f t="shared" si="89"/>
        <v>Non-GFS/Non- ICB</v>
      </c>
    </row>
    <row r="1883" spans="1:39" s="271" customFormat="1" x14ac:dyDescent="0.25">
      <c r="A1883" s="267" t="str">
        <f>IF(ISERROR(MATCH(H1883,PriorMonth!H:H,0)),"New","Unresolved")</f>
        <v>Unresolved</v>
      </c>
      <c r="B1883" s="255">
        <v>8520</v>
      </c>
      <c r="C1883" s="256" t="s">
        <v>842</v>
      </c>
      <c r="D1883" s="255" t="s">
        <v>19</v>
      </c>
      <c r="E1883" s="255">
        <v>795</v>
      </c>
      <c r="F1883" s="256" t="s">
        <v>264</v>
      </c>
      <c r="G1883" s="255" t="s">
        <v>14</v>
      </c>
      <c r="H1883" s="255" t="s">
        <v>1613</v>
      </c>
      <c r="I1883" s="256" t="s">
        <v>57</v>
      </c>
      <c r="J1883" s="255" t="s">
        <v>381</v>
      </c>
      <c r="K1883" s="255">
        <v>42769</v>
      </c>
      <c r="L1883" s="256">
        <v>124</v>
      </c>
      <c r="M1883" s="255" t="s">
        <v>111</v>
      </c>
      <c r="N1883" s="255" t="s">
        <v>42</v>
      </c>
      <c r="O1883" s="256">
        <v>42831</v>
      </c>
      <c r="P1883" s="255" t="s">
        <v>838</v>
      </c>
      <c r="Q1883" s="255">
        <v>62</v>
      </c>
      <c r="R1883" s="256" t="s">
        <v>35</v>
      </c>
      <c r="S1883" s="255">
        <v>-145667</v>
      </c>
      <c r="T1883" s="255" t="s">
        <v>197</v>
      </c>
      <c r="U1883" s="256">
        <v>-2013.82</v>
      </c>
      <c r="V1883" s="255" t="s">
        <v>197</v>
      </c>
      <c r="W1883" s="255">
        <v>-145667.20675886812</v>
      </c>
      <c r="X1883" s="256" t="s">
        <v>100</v>
      </c>
      <c r="Y1883" s="255" t="s">
        <v>114</v>
      </c>
      <c r="Z1883" s="255">
        <v>-2.0099999999999998</v>
      </c>
      <c r="AA1883" s="256">
        <v>1</v>
      </c>
      <c r="AB1883" s="255" t="s">
        <v>631</v>
      </c>
      <c r="AC1883" s="255" t="s">
        <v>426</v>
      </c>
      <c r="AD1883" s="256" t="s">
        <v>361</v>
      </c>
      <c r="AE1883" s="255" t="s">
        <v>349</v>
      </c>
      <c r="AF1883" s="255"/>
      <c r="AG1883" s="256"/>
      <c r="AH1883" s="255"/>
      <c r="AI1883" s="255"/>
      <c r="AJ1883" s="256"/>
      <c r="AK1883" s="255" t="str">
        <f t="shared" si="87"/>
        <v>Non-GFS</v>
      </c>
      <c r="AL1883" s="255" t="str">
        <f t="shared" si="88"/>
        <v>Non- ICB</v>
      </c>
      <c r="AM1883" s="268" t="str">
        <f t="shared" si="89"/>
        <v>Non-GFS/Non- ICB</v>
      </c>
    </row>
    <row r="1884" spans="1:39" s="271" customFormat="1" x14ac:dyDescent="0.25">
      <c r="A1884" s="267" t="str">
        <f>IF(ISERROR(MATCH(H1884,PriorMonth!H:H,0)),"New","Unresolved")</f>
        <v>Unresolved</v>
      </c>
      <c r="B1884" s="255">
        <v>8520</v>
      </c>
      <c r="C1884" s="256" t="s">
        <v>842</v>
      </c>
      <c r="D1884" s="255" t="s">
        <v>19</v>
      </c>
      <c r="E1884" s="255">
        <v>795</v>
      </c>
      <c r="F1884" s="256" t="s">
        <v>264</v>
      </c>
      <c r="G1884" s="255" t="s">
        <v>14</v>
      </c>
      <c r="H1884" s="255" t="s">
        <v>1611</v>
      </c>
      <c r="I1884" s="256" t="s">
        <v>57</v>
      </c>
      <c r="J1884" s="255" t="s">
        <v>381</v>
      </c>
      <c r="K1884" s="255">
        <v>42769</v>
      </c>
      <c r="L1884" s="256">
        <v>124</v>
      </c>
      <c r="M1884" s="255" t="s">
        <v>111</v>
      </c>
      <c r="N1884" s="255" t="s">
        <v>42</v>
      </c>
      <c r="O1884" s="256">
        <v>42831</v>
      </c>
      <c r="P1884" s="255" t="s">
        <v>838</v>
      </c>
      <c r="Q1884" s="255">
        <v>62</v>
      </c>
      <c r="R1884" s="256" t="s">
        <v>35</v>
      </c>
      <c r="S1884" s="255">
        <v>-161278</v>
      </c>
      <c r="T1884" s="255" t="s">
        <v>197</v>
      </c>
      <c r="U1884" s="256">
        <v>-2229.64</v>
      </c>
      <c r="V1884" s="255" t="s">
        <v>197</v>
      </c>
      <c r="W1884" s="255">
        <v>-161278.28250679935</v>
      </c>
      <c r="X1884" s="256" t="s">
        <v>100</v>
      </c>
      <c r="Y1884" s="255" t="s">
        <v>114</v>
      </c>
      <c r="Z1884" s="255">
        <v>-2.23</v>
      </c>
      <c r="AA1884" s="256">
        <v>1</v>
      </c>
      <c r="AB1884" s="255" t="s">
        <v>631</v>
      </c>
      <c r="AC1884" s="255" t="s">
        <v>426</v>
      </c>
      <c r="AD1884" s="256" t="s">
        <v>361</v>
      </c>
      <c r="AE1884" s="255" t="s">
        <v>349</v>
      </c>
      <c r="AF1884" s="255"/>
      <c r="AG1884" s="256"/>
      <c r="AH1884" s="255"/>
      <c r="AI1884" s="255"/>
      <c r="AJ1884" s="256"/>
      <c r="AK1884" s="255" t="str">
        <f t="shared" si="87"/>
        <v>Non-GFS</v>
      </c>
      <c r="AL1884" s="255" t="str">
        <f t="shared" si="88"/>
        <v>Non- ICB</v>
      </c>
      <c r="AM1884" s="268" t="str">
        <f t="shared" si="89"/>
        <v>Non-GFS/Non- ICB</v>
      </c>
    </row>
    <row r="1885" spans="1:39" s="271" customFormat="1" x14ac:dyDescent="0.25">
      <c r="A1885" s="267" t="str">
        <f>IF(ISERROR(MATCH(H1885,PriorMonth!H:H,0)),"New","Unresolved")</f>
        <v>New</v>
      </c>
      <c r="B1885" s="255">
        <v>8310</v>
      </c>
      <c r="C1885" s="256" t="s">
        <v>170</v>
      </c>
      <c r="D1885" s="255" t="s">
        <v>14</v>
      </c>
      <c r="E1885" s="255">
        <v>8105</v>
      </c>
      <c r="F1885" s="256" t="s">
        <v>176</v>
      </c>
      <c r="G1885" s="255" t="s">
        <v>22</v>
      </c>
      <c r="H1885" s="255" t="s">
        <v>2896</v>
      </c>
      <c r="I1885" s="256" t="s">
        <v>277</v>
      </c>
      <c r="J1885" s="255" t="s">
        <v>241</v>
      </c>
      <c r="K1885" s="255">
        <v>42283</v>
      </c>
      <c r="L1885" s="256">
        <v>610</v>
      </c>
      <c r="M1885" s="255" t="s">
        <v>127</v>
      </c>
      <c r="N1885" s="255" t="s">
        <v>128</v>
      </c>
      <c r="O1885" s="256">
        <v>42893</v>
      </c>
      <c r="P1885" s="255" t="s">
        <v>1878</v>
      </c>
      <c r="Q1885" s="255">
        <v>0</v>
      </c>
      <c r="R1885" s="256" t="s">
        <v>33</v>
      </c>
      <c r="S1885" s="255">
        <v>-9786.17</v>
      </c>
      <c r="T1885" s="255" t="s">
        <v>242</v>
      </c>
      <c r="U1885" s="256">
        <v>-2346.13</v>
      </c>
      <c r="V1885" s="255" t="s">
        <v>242</v>
      </c>
      <c r="W1885" s="255">
        <v>-9786.1759778959804</v>
      </c>
      <c r="X1885" s="256" t="s">
        <v>100</v>
      </c>
      <c r="Y1885" s="255" t="s">
        <v>114</v>
      </c>
      <c r="Z1885" s="255">
        <v>-2.35</v>
      </c>
      <c r="AA1885" s="256">
        <v>1</v>
      </c>
      <c r="AB1885" s="255" t="s">
        <v>631</v>
      </c>
      <c r="AC1885" s="255" t="s">
        <v>446</v>
      </c>
      <c r="AD1885" s="256" t="s">
        <v>362</v>
      </c>
      <c r="AE1885" s="255" t="s">
        <v>349</v>
      </c>
      <c r="AF1885" s="255"/>
      <c r="AG1885" s="256"/>
      <c r="AH1885" s="255"/>
      <c r="AI1885" s="255"/>
      <c r="AJ1885" s="256"/>
      <c r="AK1885" s="255" t="str">
        <f t="shared" si="87"/>
        <v>GFS</v>
      </c>
      <c r="AL1885" s="255" t="str">
        <f t="shared" si="88"/>
        <v>Non- ICB</v>
      </c>
      <c r="AM1885" s="268" t="str">
        <f t="shared" si="89"/>
        <v>GFS/Non- ICB</v>
      </c>
    </row>
    <row r="1886" spans="1:39" s="271" customFormat="1" x14ac:dyDescent="0.25">
      <c r="A1886" s="267" t="str">
        <f>IF(ISERROR(MATCH(H1886,PriorMonth!H:H,0)),"New","Unresolved")</f>
        <v>New</v>
      </c>
      <c r="B1886" s="255">
        <v>413</v>
      </c>
      <c r="C1886" s="256" t="s">
        <v>136</v>
      </c>
      <c r="D1886" s="255" t="s">
        <v>13</v>
      </c>
      <c r="E1886" s="255">
        <v>8205</v>
      </c>
      <c r="F1886" s="256" t="s">
        <v>130</v>
      </c>
      <c r="G1886" s="255" t="s">
        <v>14</v>
      </c>
      <c r="H1886" s="255">
        <v>4130130017432</v>
      </c>
      <c r="I1886" s="256" t="s">
        <v>537</v>
      </c>
      <c r="J1886" s="255" t="s">
        <v>150</v>
      </c>
      <c r="K1886" s="255">
        <v>42849</v>
      </c>
      <c r="L1886" s="256">
        <v>44</v>
      </c>
      <c r="M1886" s="255" t="s">
        <v>127</v>
      </c>
      <c r="N1886" s="255" t="s">
        <v>128</v>
      </c>
      <c r="O1886" s="256">
        <v>42892</v>
      </c>
      <c r="P1886" s="255" t="s">
        <v>1878</v>
      </c>
      <c r="Q1886" s="255">
        <v>1</v>
      </c>
      <c r="R1886" s="256" t="s">
        <v>33</v>
      </c>
      <c r="S1886" s="255">
        <v>-2393.4</v>
      </c>
      <c r="T1886" s="255" t="s">
        <v>100</v>
      </c>
      <c r="U1886" s="256">
        <v>-2393.4</v>
      </c>
      <c r="V1886" s="255" t="s">
        <v>100</v>
      </c>
      <c r="W1886" s="255">
        <v>-2393.4</v>
      </c>
      <c r="X1886" s="256" t="s">
        <v>100</v>
      </c>
      <c r="Y1886" s="255" t="s">
        <v>114</v>
      </c>
      <c r="Z1886" s="255">
        <v>-2.39</v>
      </c>
      <c r="AA1886" s="256">
        <v>1</v>
      </c>
      <c r="AB1886" s="255" t="s">
        <v>631</v>
      </c>
      <c r="AC1886" s="255" t="s">
        <v>762</v>
      </c>
      <c r="AD1886" s="256" t="s">
        <v>1491</v>
      </c>
      <c r="AE1886" s="255" t="s">
        <v>349</v>
      </c>
      <c r="AF1886" s="255"/>
      <c r="AG1886" s="256"/>
      <c r="AH1886" s="255"/>
      <c r="AI1886" s="255"/>
      <c r="AJ1886" s="256"/>
      <c r="AK1886" s="255" t="str">
        <f t="shared" si="87"/>
        <v>GFS</v>
      </c>
      <c r="AL1886" s="255" t="str">
        <f t="shared" si="88"/>
        <v>Non- ICB</v>
      </c>
      <c r="AM1886" s="268" t="str">
        <f t="shared" si="89"/>
        <v>GFS/Non- ICB</v>
      </c>
    </row>
    <row r="1887" spans="1:39" s="271" customFormat="1" x14ac:dyDescent="0.25">
      <c r="A1887" s="267" t="str">
        <f>IF(ISERROR(MATCH(H1887,PriorMonth!H:H,0)),"New","Unresolved")</f>
        <v>New</v>
      </c>
      <c r="B1887" s="255">
        <v>8520</v>
      </c>
      <c r="C1887" s="256" t="s">
        <v>842</v>
      </c>
      <c r="D1887" s="255" t="s">
        <v>19</v>
      </c>
      <c r="E1887" s="255">
        <v>3027</v>
      </c>
      <c r="F1887" s="256" t="s">
        <v>154</v>
      </c>
      <c r="G1887" s="255" t="s">
        <v>13</v>
      </c>
      <c r="H1887" s="255">
        <v>85200320062434</v>
      </c>
      <c r="I1887" s="256" t="s">
        <v>59</v>
      </c>
      <c r="J1887" s="255" t="s">
        <v>624</v>
      </c>
      <c r="K1887" s="255">
        <v>42888</v>
      </c>
      <c r="L1887" s="256">
        <v>5</v>
      </c>
      <c r="M1887" s="255" t="s">
        <v>111</v>
      </c>
      <c r="N1887" s="255" t="s">
        <v>42</v>
      </c>
      <c r="O1887" s="256">
        <v>42891</v>
      </c>
      <c r="P1887" s="255" t="s">
        <v>1878</v>
      </c>
      <c r="Q1887" s="255">
        <v>2</v>
      </c>
      <c r="R1887" s="256" t="s">
        <v>33</v>
      </c>
      <c r="S1887" s="255">
        <v>-174600.36</v>
      </c>
      <c r="T1887" s="255" t="s">
        <v>197</v>
      </c>
      <c r="U1887" s="256">
        <v>-2413.8200000000002</v>
      </c>
      <c r="V1887" s="255" t="s">
        <v>197</v>
      </c>
      <c r="W1887" s="255">
        <v>-174600.71755106765</v>
      </c>
      <c r="X1887" s="256" t="s">
        <v>100</v>
      </c>
      <c r="Y1887" s="255" t="s">
        <v>114</v>
      </c>
      <c r="Z1887" s="255">
        <v>-2.41</v>
      </c>
      <c r="AA1887" s="256">
        <v>1</v>
      </c>
      <c r="AB1887" s="255" t="s">
        <v>631</v>
      </c>
      <c r="AC1887" s="255" t="s">
        <v>458</v>
      </c>
      <c r="AD1887" s="256" t="s">
        <v>2809</v>
      </c>
      <c r="AE1887" s="255" t="s">
        <v>349</v>
      </c>
      <c r="AF1887" s="255"/>
      <c r="AG1887" s="256"/>
      <c r="AH1887" s="255"/>
      <c r="AI1887" s="255"/>
      <c r="AJ1887" s="256"/>
      <c r="AK1887" s="255" t="str">
        <f t="shared" si="87"/>
        <v>GFS</v>
      </c>
      <c r="AL1887" s="255" t="str">
        <f t="shared" si="88"/>
        <v>ICB</v>
      </c>
      <c r="AM1887" s="268" t="str">
        <f t="shared" si="89"/>
        <v>GFS/ICB</v>
      </c>
    </row>
    <row r="1888" spans="1:39" s="271" customFormat="1" x14ac:dyDescent="0.25">
      <c r="A1888" s="267" t="str">
        <f>IF(ISERROR(MATCH(H1888,PriorMonth!H:H,0)),"New","Unresolved")</f>
        <v>Unresolved</v>
      </c>
      <c r="B1888" s="255">
        <v>8520</v>
      </c>
      <c r="C1888" s="256" t="s">
        <v>842</v>
      </c>
      <c r="D1888" s="255" t="s">
        <v>19</v>
      </c>
      <c r="E1888" s="255">
        <v>795</v>
      </c>
      <c r="F1888" s="256" t="s">
        <v>264</v>
      </c>
      <c r="G1888" s="255" t="s">
        <v>14</v>
      </c>
      <c r="H1888" s="255" t="s">
        <v>1617</v>
      </c>
      <c r="I1888" s="256" t="s">
        <v>277</v>
      </c>
      <c r="J1888" s="255" t="s">
        <v>381</v>
      </c>
      <c r="K1888" s="255">
        <v>42769</v>
      </c>
      <c r="L1888" s="256">
        <v>124</v>
      </c>
      <c r="M1888" s="255" t="s">
        <v>111</v>
      </c>
      <c r="N1888" s="255" t="s">
        <v>42</v>
      </c>
      <c r="O1888" s="256">
        <v>42831</v>
      </c>
      <c r="P1888" s="255" t="s">
        <v>838</v>
      </c>
      <c r="Q1888" s="255">
        <v>62</v>
      </c>
      <c r="R1888" s="256" t="s">
        <v>35</v>
      </c>
      <c r="S1888" s="255">
        <v>-177469</v>
      </c>
      <c r="T1888" s="255" t="s">
        <v>197</v>
      </c>
      <c r="U1888" s="256">
        <v>-2453.4699999999998</v>
      </c>
      <c r="V1888" s="255" t="s">
        <v>197</v>
      </c>
      <c r="W1888" s="255">
        <v>-177468.75180834442</v>
      </c>
      <c r="X1888" s="256" t="s">
        <v>100</v>
      </c>
      <c r="Y1888" s="255" t="s">
        <v>114</v>
      </c>
      <c r="Z1888" s="255">
        <v>-2.4500000000000002</v>
      </c>
      <c r="AA1888" s="256">
        <v>1</v>
      </c>
      <c r="AB1888" s="255" t="s">
        <v>631</v>
      </c>
      <c r="AC1888" s="255" t="s">
        <v>426</v>
      </c>
      <c r="AD1888" s="256" t="s">
        <v>361</v>
      </c>
      <c r="AE1888" s="255" t="s">
        <v>349</v>
      </c>
      <c r="AF1888" s="255"/>
      <c r="AG1888" s="256"/>
      <c r="AH1888" s="255"/>
      <c r="AI1888" s="255"/>
      <c r="AJ1888" s="256"/>
      <c r="AK1888" s="255" t="str">
        <f t="shared" si="87"/>
        <v>Non-GFS</v>
      </c>
      <c r="AL1888" s="255" t="str">
        <f t="shared" si="88"/>
        <v>Non- ICB</v>
      </c>
      <c r="AM1888" s="268" t="str">
        <f t="shared" si="89"/>
        <v>Non-GFS/Non- ICB</v>
      </c>
    </row>
    <row r="1889" spans="1:39" s="271" customFormat="1" x14ac:dyDescent="0.25">
      <c r="A1889" s="267" t="str">
        <f>IF(ISERROR(MATCH(H1889,PriorMonth!H:H,0)),"New","Unresolved")</f>
        <v>New</v>
      </c>
      <c r="B1889" s="255">
        <v>8520</v>
      </c>
      <c r="C1889" s="256" t="s">
        <v>842</v>
      </c>
      <c r="D1889" s="255" t="s">
        <v>19</v>
      </c>
      <c r="E1889" s="255">
        <v>3027</v>
      </c>
      <c r="F1889" s="256" t="s">
        <v>154</v>
      </c>
      <c r="G1889" s="255" t="s">
        <v>13</v>
      </c>
      <c r="H1889" s="255">
        <v>85200320062435</v>
      </c>
      <c r="I1889" s="256" t="s">
        <v>59</v>
      </c>
      <c r="J1889" s="255" t="s">
        <v>624</v>
      </c>
      <c r="K1889" s="255">
        <v>42888</v>
      </c>
      <c r="L1889" s="256">
        <v>5</v>
      </c>
      <c r="M1889" s="255" t="s">
        <v>111</v>
      </c>
      <c r="N1889" s="255" t="s">
        <v>42</v>
      </c>
      <c r="O1889" s="256">
        <v>42891</v>
      </c>
      <c r="P1889" s="255" t="s">
        <v>1878</v>
      </c>
      <c r="Q1889" s="255">
        <v>2</v>
      </c>
      <c r="R1889" s="256" t="s">
        <v>33</v>
      </c>
      <c r="S1889" s="255">
        <v>-184300.38</v>
      </c>
      <c r="T1889" s="255" t="s">
        <v>197</v>
      </c>
      <c r="U1889" s="256">
        <v>-2547.92</v>
      </c>
      <c r="V1889" s="255" t="s">
        <v>197</v>
      </c>
      <c r="W1889" s="255">
        <v>-184300.67704415254</v>
      </c>
      <c r="X1889" s="256" t="s">
        <v>100</v>
      </c>
      <c r="Y1889" s="255" t="s">
        <v>114</v>
      </c>
      <c r="Z1889" s="255">
        <v>-2.5499999999999998</v>
      </c>
      <c r="AA1889" s="256">
        <v>1</v>
      </c>
      <c r="AB1889" s="255" t="s">
        <v>631</v>
      </c>
      <c r="AC1889" s="255" t="s">
        <v>458</v>
      </c>
      <c r="AD1889" s="256" t="s">
        <v>2809</v>
      </c>
      <c r="AE1889" s="255" t="s">
        <v>349</v>
      </c>
      <c r="AF1889" s="255"/>
      <c r="AG1889" s="256"/>
      <c r="AH1889" s="255"/>
      <c r="AI1889" s="255"/>
      <c r="AJ1889" s="256"/>
      <c r="AK1889" s="255" t="str">
        <f t="shared" si="87"/>
        <v>GFS</v>
      </c>
      <c r="AL1889" s="255" t="str">
        <f t="shared" si="88"/>
        <v>ICB</v>
      </c>
      <c r="AM1889" s="268" t="str">
        <f t="shared" si="89"/>
        <v>GFS/ICB</v>
      </c>
    </row>
    <row r="1890" spans="1:39" s="271" customFormat="1" x14ac:dyDescent="0.25">
      <c r="A1890" s="267" t="str">
        <f>IF(ISERROR(MATCH(H1890,PriorMonth!H:H,0)),"New","Unresolved")</f>
        <v>New</v>
      </c>
      <c r="B1890" s="255">
        <v>8243</v>
      </c>
      <c r="C1890" s="256" t="s">
        <v>120</v>
      </c>
      <c r="D1890" s="255" t="s">
        <v>14</v>
      </c>
      <c r="E1890" s="255">
        <v>787</v>
      </c>
      <c r="F1890" s="256" t="s">
        <v>157</v>
      </c>
      <c r="G1890" s="255" t="s">
        <v>16</v>
      </c>
      <c r="H1890" s="255">
        <v>82430170000457</v>
      </c>
      <c r="I1890" s="256" t="s">
        <v>56</v>
      </c>
      <c r="J1890" s="255" t="s">
        <v>300</v>
      </c>
      <c r="K1890" s="255">
        <v>42829</v>
      </c>
      <c r="L1890" s="256">
        <v>64</v>
      </c>
      <c r="M1890" s="255" t="s">
        <v>127</v>
      </c>
      <c r="N1890" s="255" t="s">
        <v>128</v>
      </c>
      <c r="O1890" s="256">
        <v>42891</v>
      </c>
      <c r="P1890" s="255" t="s">
        <v>1878</v>
      </c>
      <c r="Q1890" s="255">
        <v>2</v>
      </c>
      <c r="R1890" s="256" t="s">
        <v>33</v>
      </c>
      <c r="S1890" s="255">
        <v>-2573.92</v>
      </c>
      <c r="T1890" s="255" t="s">
        <v>100</v>
      </c>
      <c r="U1890" s="256">
        <v>-2573.92</v>
      </c>
      <c r="V1890" s="255" t="s">
        <v>100</v>
      </c>
      <c r="W1890" s="255">
        <v>-2573.92</v>
      </c>
      <c r="X1890" s="256" t="s">
        <v>100</v>
      </c>
      <c r="Y1890" s="255" t="s">
        <v>114</v>
      </c>
      <c r="Z1890" s="255">
        <v>-2.57</v>
      </c>
      <c r="AA1890" s="256">
        <v>1</v>
      </c>
      <c r="AB1890" s="255" t="s">
        <v>631</v>
      </c>
      <c r="AC1890" s="255" t="s">
        <v>1028</v>
      </c>
      <c r="AD1890" s="256" t="s">
        <v>2718</v>
      </c>
      <c r="AE1890" s="255" t="s">
        <v>349</v>
      </c>
      <c r="AF1890" s="255"/>
      <c r="AG1890" s="256"/>
      <c r="AH1890" s="255"/>
      <c r="AI1890" s="255"/>
      <c r="AJ1890" s="256"/>
      <c r="AK1890" s="255" t="str">
        <f t="shared" si="87"/>
        <v>GFS</v>
      </c>
      <c r="AL1890" s="255" t="str">
        <f t="shared" si="88"/>
        <v>Non- ICB</v>
      </c>
      <c r="AM1890" s="268" t="str">
        <f t="shared" si="89"/>
        <v>GFS/Non- ICB</v>
      </c>
    </row>
    <row r="1891" spans="1:39" s="271" customFormat="1" x14ac:dyDescent="0.25">
      <c r="A1891" s="267" t="str">
        <f>IF(ISERROR(MATCH(H1891,PriorMonth!H:H,0)),"New","Unresolved")</f>
        <v>Unresolved</v>
      </c>
      <c r="B1891" s="255">
        <v>8520</v>
      </c>
      <c r="C1891" s="256" t="s">
        <v>842</v>
      </c>
      <c r="D1891" s="255" t="s">
        <v>19</v>
      </c>
      <c r="E1891" s="255">
        <v>795</v>
      </c>
      <c r="F1891" s="256" t="s">
        <v>264</v>
      </c>
      <c r="G1891" s="255" t="s">
        <v>14</v>
      </c>
      <c r="H1891" s="255" t="s">
        <v>944</v>
      </c>
      <c r="I1891" s="256" t="s">
        <v>57</v>
      </c>
      <c r="J1891" s="255" t="s">
        <v>271</v>
      </c>
      <c r="K1891" s="255">
        <v>42769</v>
      </c>
      <c r="L1891" s="256">
        <v>124</v>
      </c>
      <c r="M1891" s="255" t="s">
        <v>111</v>
      </c>
      <c r="N1891" s="255" t="s">
        <v>42</v>
      </c>
      <c r="O1891" s="256">
        <v>42776</v>
      </c>
      <c r="P1891" s="255" t="s">
        <v>838</v>
      </c>
      <c r="Q1891" s="255">
        <v>117</v>
      </c>
      <c r="R1891" s="256" t="s">
        <v>36</v>
      </c>
      <c r="S1891" s="255">
        <v>-190386</v>
      </c>
      <c r="T1891" s="255" t="s">
        <v>197</v>
      </c>
      <c r="U1891" s="256">
        <v>-2632.05</v>
      </c>
      <c r="V1891" s="255" t="s">
        <v>197</v>
      </c>
      <c r="W1891" s="255">
        <v>-190386.11770152193</v>
      </c>
      <c r="X1891" s="256" t="s">
        <v>100</v>
      </c>
      <c r="Y1891" s="255" t="s">
        <v>114</v>
      </c>
      <c r="Z1891" s="255">
        <v>-2.63</v>
      </c>
      <c r="AA1891" s="256">
        <v>1</v>
      </c>
      <c r="AB1891" s="255" t="s">
        <v>631</v>
      </c>
      <c r="AC1891" s="255" t="s">
        <v>844</v>
      </c>
      <c r="AD1891" s="256" t="s">
        <v>845</v>
      </c>
      <c r="AE1891" s="255" t="s">
        <v>349</v>
      </c>
      <c r="AF1891" s="255"/>
      <c r="AG1891" s="256"/>
      <c r="AH1891" s="255"/>
      <c r="AI1891" s="255"/>
      <c r="AJ1891" s="256"/>
      <c r="AK1891" s="255" t="str">
        <f t="shared" si="87"/>
        <v>Non-GFS</v>
      </c>
      <c r="AL1891" s="255" t="str">
        <f t="shared" si="88"/>
        <v>Non- ICB</v>
      </c>
      <c r="AM1891" s="268" t="str">
        <f t="shared" si="89"/>
        <v>Non-GFS/Non- ICB</v>
      </c>
    </row>
    <row r="1892" spans="1:39" s="271" customFormat="1" x14ac:dyDescent="0.25">
      <c r="A1892" s="267" t="str">
        <f>IF(ISERROR(MATCH(H1892,PriorMonth!H:H,0)),"New","Unresolved")</f>
        <v>New</v>
      </c>
      <c r="B1892" s="255">
        <v>413</v>
      </c>
      <c r="C1892" s="256" t="s">
        <v>136</v>
      </c>
      <c r="D1892" s="255" t="s">
        <v>13</v>
      </c>
      <c r="E1892" s="255">
        <v>8205</v>
      </c>
      <c r="F1892" s="256" t="s">
        <v>130</v>
      </c>
      <c r="G1892" s="255" t="s">
        <v>14</v>
      </c>
      <c r="H1892" s="255">
        <v>4130130017434</v>
      </c>
      <c r="I1892" s="256" t="s">
        <v>537</v>
      </c>
      <c r="J1892" s="255" t="s">
        <v>150</v>
      </c>
      <c r="K1892" s="255">
        <v>42849</v>
      </c>
      <c r="L1892" s="256">
        <v>44</v>
      </c>
      <c r="M1892" s="255" t="s">
        <v>127</v>
      </c>
      <c r="N1892" s="255" t="s">
        <v>128</v>
      </c>
      <c r="O1892" s="256">
        <v>42892</v>
      </c>
      <c r="P1892" s="255" t="s">
        <v>1878</v>
      </c>
      <c r="Q1892" s="255">
        <v>1</v>
      </c>
      <c r="R1892" s="256" t="s">
        <v>33</v>
      </c>
      <c r="S1892" s="255">
        <v>-2649</v>
      </c>
      <c r="T1892" s="255" t="s">
        <v>100</v>
      </c>
      <c r="U1892" s="256">
        <v>-2649</v>
      </c>
      <c r="V1892" s="255" t="s">
        <v>100</v>
      </c>
      <c r="W1892" s="255">
        <v>-2649</v>
      </c>
      <c r="X1892" s="256" t="s">
        <v>100</v>
      </c>
      <c r="Y1892" s="255" t="s">
        <v>114</v>
      </c>
      <c r="Z1892" s="255">
        <v>-2.65</v>
      </c>
      <c r="AA1892" s="256">
        <v>1</v>
      </c>
      <c r="AB1892" s="255" t="s">
        <v>631</v>
      </c>
      <c r="AC1892" s="255" t="s">
        <v>762</v>
      </c>
      <c r="AD1892" s="256" t="s">
        <v>1491</v>
      </c>
      <c r="AE1892" s="255" t="s">
        <v>349</v>
      </c>
      <c r="AF1892" s="255"/>
      <c r="AG1892" s="256"/>
      <c r="AH1892" s="255"/>
      <c r="AI1892" s="255"/>
      <c r="AJ1892" s="256"/>
      <c r="AK1892" s="255" t="str">
        <f t="shared" si="87"/>
        <v>GFS</v>
      </c>
      <c r="AL1892" s="255" t="str">
        <f t="shared" si="88"/>
        <v>Non- ICB</v>
      </c>
      <c r="AM1892" s="268" t="str">
        <f t="shared" si="89"/>
        <v>GFS/Non- ICB</v>
      </c>
    </row>
    <row r="1893" spans="1:39" s="271" customFormat="1" x14ac:dyDescent="0.25">
      <c r="A1893" s="267" t="str">
        <f>IF(ISERROR(MATCH(H1893,PriorMonth!H:H,0)),"New","Unresolved")</f>
        <v>Unresolved</v>
      </c>
      <c r="B1893" s="255">
        <v>8520</v>
      </c>
      <c r="C1893" s="256" t="s">
        <v>842</v>
      </c>
      <c r="D1893" s="255" t="s">
        <v>19</v>
      </c>
      <c r="E1893" s="255">
        <v>9701</v>
      </c>
      <c r="F1893" s="256" t="s">
        <v>199</v>
      </c>
      <c r="G1893" s="255" t="s">
        <v>14</v>
      </c>
      <c r="H1893" s="255">
        <v>85200710012477</v>
      </c>
      <c r="I1893" s="256" t="s">
        <v>57</v>
      </c>
      <c r="J1893" s="255" t="s">
        <v>309</v>
      </c>
      <c r="K1893" s="255">
        <v>42583</v>
      </c>
      <c r="L1893" s="256">
        <v>310</v>
      </c>
      <c r="M1893" s="255" t="s">
        <v>105</v>
      </c>
      <c r="N1893" s="255" t="s">
        <v>41</v>
      </c>
      <c r="O1893" s="256">
        <v>42615</v>
      </c>
      <c r="P1893" s="255" t="s">
        <v>406</v>
      </c>
      <c r="Q1893" s="255">
        <v>278</v>
      </c>
      <c r="R1893" s="256" t="s">
        <v>37</v>
      </c>
      <c r="S1893" s="255">
        <v>-209034</v>
      </c>
      <c r="T1893" s="255" t="s">
        <v>197</v>
      </c>
      <c r="U1893" s="256">
        <v>-2889.85</v>
      </c>
      <c r="V1893" s="255" t="s">
        <v>197</v>
      </c>
      <c r="W1893" s="255">
        <v>-209033.7654070945</v>
      </c>
      <c r="X1893" s="256" t="s">
        <v>100</v>
      </c>
      <c r="Y1893" s="255" t="s">
        <v>114</v>
      </c>
      <c r="Z1893" s="255">
        <v>-2.89</v>
      </c>
      <c r="AA1893" s="256">
        <v>1</v>
      </c>
      <c r="AB1893" s="255" t="s">
        <v>631</v>
      </c>
      <c r="AC1893" s="255" t="s">
        <v>578</v>
      </c>
      <c r="AD1893" s="256" t="s">
        <v>361</v>
      </c>
      <c r="AE1893" s="255" t="s">
        <v>349</v>
      </c>
      <c r="AF1893" s="255"/>
      <c r="AG1893" s="256"/>
      <c r="AH1893" s="255"/>
      <c r="AI1893" s="255"/>
      <c r="AJ1893" s="256"/>
      <c r="AK1893" s="255" t="str">
        <f t="shared" si="87"/>
        <v>GFS</v>
      </c>
      <c r="AL1893" s="255" t="str">
        <f t="shared" si="88"/>
        <v>Non- ICB</v>
      </c>
      <c r="AM1893" s="268" t="str">
        <f t="shared" si="89"/>
        <v>GFS/Non- ICB</v>
      </c>
    </row>
    <row r="1894" spans="1:39" s="271" customFormat="1" x14ac:dyDescent="0.25">
      <c r="A1894" s="267" t="str">
        <f>IF(ISERROR(MATCH(H1894,PriorMonth!H:H,0)),"New","Unresolved")</f>
        <v>New</v>
      </c>
      <c r="B1894" s="255">
        <v>8520</v>
      </c>
      <c r="C1894" s="256" t="s">
        <v>842</v>
      </c>
      <c r="D1894" s="255" t="s">
        <v>19</v>
      </c>
      <c r="E1894" s="255">
        <v>3027</v>
      </c>
      <c r="F1894" s="256" t="s">
        <v>154</v>
      </c>
      <c r="G1894" s="255" t="s">
        <v>13</v>
      </c>
      <c r="H1894" s="255">
        <v>85200320062436</v>
      </c>
      <c r="I1894" s="256" t="s">
        <v>59</v>
      </c>
      <c r="J1894" s="255" t="s">
        <v>624</v>
      </c>
      <c r="K1894" s="255">
        <v>42888</v>
      </c>
      <c r="L1894" s="256">
        <v>5</v>
      </c>
      <c r="M1894" s="255" t="s">
        <v>111</v>
      </c>
      <c r="N1894" s="255" t="s">
        <v>42</v>
      </c>
      <c r="O1894" s="256">
        <v>42891</v>
      </c>
      <c r="P1894" s="255" t="s">
        <v>1878</v>
      </c>
      <c r="Q1894" s="255">
        <v>2</v>
      </c>
      <c r="R1894" s="256" t="s">
        <v>33</v>
      </c>
      <c r="S1894" s="255">
        <v>-223100.46</v>
      </c>
      <c r="T1894" s="255" t="s">
        <v>197</v>
      </c>
      <c r="U1894" s="256">
        <v>-3084.32</v>
      </c>
      <c r="V1894" s="255" t="s">
        <v>197</v>
      </c>
      <c r="W1894" s="255">
        <v>-223100.51501649211</v>
      </c>
      <c r="X1894" s="256" t="s">
        <v>100</v>
      </c>
      <c r="Y1894" s="255" t="s">
        <v>114</v>
      </c>
      <c r="Z1894" s="255">
        <v>-3.08</v>
      </c>
      <c r="AA1894" s="256">
        <v>1</v>
      </c>
      <c r="AB1894" s="255" t="s">
        <v>631</v>
      </c>
      <c r="AC1894" s="255" t="s">
        <v>458</v>
      </c>
      <c r="AD1894" s="256" t="s">
        <v>2809</v>
      </c>
      <c r="AE1894" s="255" t="s">
        <v>349</v>
      </c>
      <c r="AF1894" s="255"/>
      <c r="AG1894" s="256"/>
      <c r="AH1894" s="255"/>
      <c r="AI1894" s="255"/>
      <c r="AJ1894" s="256"/>
      <c r="AK1894" s="255" t="str">
        <f t="shared" si="87"/>
        <v>GFS</v>
      </c>
      <c r="AL1894" s="255" t="str">
        <f t="shared" si="88"/>
        <v>ICB</v>
      </c>
      <c r="AM1894" s="268" t="str">
        <f t="shared" si="89"/>
        <v>GFS/ICB</v>
      </c>
    </row>
    <row r="1895" spans="1:39" s="271" customFormat="1" x14ac:dyDescent="0.25">
      <c r="A1895" s="267" t="str">
        <f>IF(ISERROR(MATCH(H1895,PriorMonth!H:H,0)),"New","Unresolved")</f>
        <v>Unresolved</v>
      </c>
      <c r="B1895" s="255">
        <v>787</v>
      </c>
      <c r="C1895" s="256" t="s">
        <v>157</v>
      </c>
      <c r="D1895" s="255" t="s">
        <v>16</v>
      </c>
      <c r="E1895" s="255">
        <v>635</v>
      </c>
      <c r="F1895" s="256" t="s">
        <v>142</v>
      </c>
      <c r="G1895" s="255" t="s">
        <v>16</v>
      </c>
      <c r="H1895" s="255">
        <v>78713300012076</v>
      </c>
      <c r="I1895" s="256" t="s">
        <v>55</v>
      </c>
      <c r="J1895" s="255" t="s">
        <v>534</v>
      </c>
      <c r="K1895" s="255">
        <v>42724</v>
      </c>
      <c r="L1895" s="256">
        <v>169</v>
      </c>
      <c r="M1895" s="255" t="s">
        <v>111</v>
      </c>
      <c r="N1895" s="255" t="s">
        <v>42</v>
      </c>
      <c r="O1895" s="256">
        <v>42797</v>
      </c>
      <c r="P1895" s="255" t="s">
        <v>838</v>
      </c>
      <c r="Q1895" s="255">
        <v>96</v>
      </c>
      <c r="R1895" s="256" t="s">
        <v>36</v>
      </c>
      <c r="S1895" s="255">
        <v>-3159.19</v>
      </c>
      <c r="T1895" s="255" t="s">
        <v>100</v>
      </c>
      <c r="U1895" s="256">
        <v>-3159.19</v>
      </c>
      <c r="V1895" s="255" t="s">
        <v>100</v>
      </c>
      <c r="W1895" s="255">
        <v>-3159.19</v>
      </c>
      <c r="X1895" s="256" t="s">
        <v>100</v>
      </c>
      <c r="Y1895" s="255" t="s">
        <v>107</v>
      </c>
      <c r="Z1895" s="255">
        <v>-3.16</v>
      </c>
      <c r="AA1895" s="256">
        <v>1</v>
      </c>
      <c r="AB1895" s="255" t="s">
        <v>631</v>
      </c>
      <c r="AC1895" s="255" t="s">
        <v>409</v>
      </c>
      <c r="AD1895" s="256" t="s">
        <v>1253</v>
      </c>
      <c r="AE1895" s="255" t="s">
        <v>349</v>
      </c>
      <c r="AF1895" s="255"/>
      <c r="AG1895" s="256"/>
      <c r="AH1895" s="255"/>
      <c r="AI1895" s="255"/>
      <c r="AJ1895" s="256"/>
      <c r="AK1895" s="255" t="str">
        <f t="shared" si="87"/>
        <v>GFS</v>
      </c>
      <c r="AL1895" s="255" t="str">
        <f t="shared" si="88"/>
        <v>Non- ICB</v>
      </c>
      <c r="AM1895" s="268" t="str">
        <f t="shared" si="89"/>
        <v>GFS/Non- ICB</v>
      </c>
    </row>
    <row r="1896" spans="1:39" s="271" customFormat="1" x14ac:dyDescent="0.25">
      <c r="A1896" s="267" t="str">
        <f>IF(ISERROR(MATCH(H1896,PriorMonth!H:H,0)),"New","Unresolved")</f>
        <v>Unresolved</v>
      </c>
      <c r="B1896" s="255">
        <v>420</v>
      </c>
      <c r="C1896" s="256" t="s">
        <v>148</v>
      </c>
      <c r="D1896" s="255" t="s">
        <v>13</v>
      </c>
      <c r="E1896" s="255">
        <v>693</v>
      </c>
      <c r="F1896" s="256" t="s">
        <v>177</v>
      </c>
      <c r="G1896" s="255" t="s">
        <v>16</v>
      </c>
      <c r="H1896" s="255">
        <v>4200110022693</v>
      </c>
      <c r="I1896" s="256" t="s">
        <v>56</v>
      </c>
      <c r="J1896" s="255" t="s">
        <v>569</v>
      </c>
      <c r="K1896" s="255">
        <v>42639</v>
      </c>
      <c r="L1896" s="256">
        <v>254</v>
      </c>
      <c r="M1896" s="255" t="s">
        <v>111</v>
      </c>
      <c r="N1896" s="255" t="s">
        <v>42</v>
      </c>
      <c r="O1896" s="256">
        <v>42706</v>
      </c>
      <c r="P1896" s="255" t="s">
        <v>651</v>
      </c>
      <c r="Q1896" s="255">
        <v>187</v>
      </c>
      <c r="R1896" s="256" t="s">
        <v>37</v>
      </c>
      <c r="S1896" s="255">
        <v>-3180.41</v>
      </c>
      <c r="T1896" s="255" t="s">
        <v>100</v>
      </c>
      <c r="U1896" s="256">
        <v>-3180.41</v>
      </c>
      <c r="V1896" s="255" t="s">
        <v>100</v>
      </c>
      <c r="W1896" s="255">
        <v>-3180.41</v>
      </c>
      <c r="X1896" s="256" t="s">
        <v>100</v>
      </c>
      <c r="Y1896" s="255" t="s">
        <v>114</v>
      </c>
      <c r="Z1896" s="255">
        <v>-3.18</v>
      </c>
      <c r="AA1896" s="256">
        <v>1</v>
      </c>
      <c r="AB1896" s="255" t="s">
        <v>631</v>
      </c>
      <c r="AC1896" s="255" t="s">
        <v>431</v>
      </c>
      <c r="AD1896" s="256" t="s">
        <v>766</v>
      </c>
      <c r="AE1896" s="255" t="s">
        <v>349</v>
      </c>
      <c r="AF1896" s="255"/>
      <c r="AG1896" s="256"/>
      <c r="AH1896" s="255"/>
      <c r="AI1896" s="255"/>
      <c r="AJ1896" s="256"/>
      <c r="AK1896" s="255" t="str">
        <f t="shared" si="87"/>
        <v>GFS</v>
      </c>
      <c r="AL1896" s="255" t="str">
        <f t="shared" si="88"/>
        <v>Non- ICB</v>
      </c>
      <c r="AM1896" s="268" t="str">
        <f t="shared" si="89"/>
        <v>GFS/Non- ICB</v>
      </c>
    </row>
    <row r="1897" spans="1:39" s="271" customFormat="1" x14ac:dyDescent="0.25">
      <c r="A1897" s="267" t="str">
        <f>IF(ISERROR(MATCH(H1897,PriorMonth!H:H,0)),"New","Unresolved")</f>
        <v>Unresolved</v>
      </c>
      <c r="B1897" s="255">
        <v>8310</v>
      </c>
      <c r="C1897" s="256" t="s">
        <v>170</v>
      </c>
      <c r="D1897" s="255" t="s">
        <v>14</v>
      </c>
      <c r="E1897" s="255">
        <v>199</v>
      </c>
      <c r="F1897" s="256" t="s">
        <v>137</v>
      </c>
      <c r="G1897" s="255" t="s">
        <v>22</v>
      </c>
      <c r="H1897" s="255" t="s">
        <v>1004</v>
      </c>
      <c r="I1897" s="256" t="s">
        <v>57</v>
      </c>
      <c r="J1897" s="255" t="s">
        <v>133</v>
      </c>
      <c r="K1897" s="255">
        <v>42677</v>
      </c>
      <c r="L1897" s="256">
        <v>216</v>
      </c>
      <c r="M1897" s="255" t="s">
        <v>111</v>
      </c>
      <c r="N1897" s="255" t="s">
        <v>42</v>
      </c>
      <c r="O1897" s="256">
        <v>42775</v>
      </c>
      <c r="P1897" s="255" t="s">
        <v>838</v>
      </c>
      <c r="Q1897" s="255">
        <v>118</v>
      </c>
      <c r="R1897" s="256" t="s">
        <v>36</v>
      </c>
      <c r="S1897" s="255">
        <v>-14274</v>
      </c>
      <c r="T1897" s="255" t="s">
        <v>242</v>
      </c>
      <c r="U1897" s="256">
        <v>-3422.04</v>
      </c>
      <c r="V1897" s="255" t="s">
        <v>242</v>
      </c>
      <c r="W1897" s="255">
        <v>-14274.011092053364</v>
      </c>
      <c r="X1897" s="256" t="s">
        <v>100</v>
      </c>
      <c r="Y1897" s="255" t="s">
        <v>114</v>
      </c>
      <c r="Z1897" s="255">
        <v>-3.42</v>
      </c>
      <c r="AA1897" s="256">
        <v>1</v>
      </c>
      <c r="AB1897" s="255" t="s">
        <v>631</v>
      </c>
      <c r="AC1897" s="255" t="s">
        <v>484</v>
      </c>
      <c r="AD1897" s="256" t="s">
        <v>396</v>
      </c>
      <c r="AE1897" s="255" t="s">
        <v>349</v>
      </c>
      <c r="AF1897" s="255"/>
      <c r="AG1897" s="256"/>
      <c r="AH1897" s="255"/>
      <c r="AI1897" s="255"/>
      <c r="AJ1897" s="256"/>
      <c r="AK1897" s="255" t="str">
        <f t="shared" si="87"/>
        <v>GFS</v>
      </c>
      <c r="AL1897" s="255" t="str">
        <f t="shared" si="88"/>
        <v>Non- ICB</v>
      </c>
      <c r="AM1897" s="268" t="str">
        <f t="shared" si="89"/>
        <v>GFS/Non- ICB</v>
      </c>
    </row>
    <row r="1898" spans="1:39" s="271" customFormat="1" x14ac:dyDescent="0.25">
      <c r="A1898" s="267" t="str">
        <f>IF(ISERROR(MATCH(H1898,PriorMonth!H:H,0)),"New","Unresolved")</f>
        <v>New</v>
      </c>
      <c r="B1898" s="255">
        <v>1350</v>
      </c>
      <c r="C1898" s="256" t="s">
        <v>124</v>
      </c>
      <c r="D1898" s="255" t="s">
        <v>21</v>
      </c>
      <c r="E1898" s="255">
        <v>8520</v>
      </c>
      <c r="F1898" s="256" t="s">
        <v>842</v>
      </c>
      <c r="G1898" s="255" t="s">
        <v>19</v>
      </c>
      <c r="H1898" s="255">
        <v>13500210107023</v>
      </c>
      <c r="I1898" s="256" t="s">
        <v>55</v>
      </c>
      <c r="J1898" s="255" t="s">
        <v>1006</v>
      </c>
      <c r="K1898" s="255">
        <v>42829</v>
      </c>
      <c r="L1898" s="256">
        <v>64</v>
      </c>
      <c r="M1898" s="255" t="s">
        <v>149</v>
      </c>
      <c r="N1898" s="255" t="s">
        <v>41</v>
      </c>
      <c r="O1898" s="256">
        <v>42893</v>
      </c>
      <c r="P1898" s="255" t="s">
        <v>1878</v>
      </c>
      <c r="Q1898" s="255">
        <v>0</v>
      </c>
      <c r="R1898" s="256" t="s">
        <v>33</v>
      </c>
      <c r="S1898" s="255">
        <v>-3456</v>
      </c>
      <c r="T1898" s="255" t="s">
        <v>100</v>
      </c>
      <c r="U1898" s="256">
        <v>-3456</v>
      </c>
      <c r="V1898" s="255" t="s">
        <v>243</v>
      </c>
      <c r="W1898" s="255">
        <v>-33716.053465700061</v>
      </c>
      <c r="X1898" s="256" t="s">
        <v>100</v>
      </c>
      <c r="Y1898" s="255" t="s">
        <v>114</v>
      </c>
      <c r="Z1898" s="255">
        <v>-3.46</v>
      </c>
      <c r="AA1898" s="256">
        <v>1</v>
      </c>
      <c r="AB1898" s="255" t="s">
        <v>631</v>
      </c>
      <c r="AC1898" s="255" t="s">
        <v>2649</v>
      </c>
      <c r="AD1898" s="256" t="s">
        <v>2650</v>
      </c>
      <c r="AE1898" s="255" t="s">
        <v>349</v>
      </c>
      <c r="AF1898" s="255"/>
      <c r="AG1898" s="256"/>
      <c r="AH1898" s="255"/>
      <c r="AI1898" s="255"/>
      <c r="AJ1898" s="256"/>
      <c r="AK1898" s="255" t="str">
        <f t="shared" si="87"/>
        <v>GFS</v>
      </c>
      <c r="AL1898" s="255" t="str">
        <f t="shared" si="88"/>
        <v>Non- ICB</v>
      </c>
      <c r="AM1898" s="268" t="str">
        <f t="shared" si="89"/>
        <v>GFS/Non- ICB</v>
      </c>
    </row>
    <row r="1899" spans="1:39" s="271" customFormat="1" x14ac:dyDescent="0.25">
      <c r="A1899" s="267" t="str">
        <f>IF(ISERROR(MATCH(H1899,PriorMonth!H:H,0)),"New","Unresolved")</f>
        <v>Unresolved</v>
      </c>
      <c r="B1899" s="255">
        <v>8520</v>
      </c>
      <c r="C1899" s="256" t="s">
        <v>842</v>
      </c>
      <c r="D1899" s="255" t="s">
        <v>19</v>
      </c>
      <c r="E1899" s="255">
        <v>3071</v>
      </c>
      <c r="F1899" s="256" t="s">
        <v>139</v>
      </c>
      <c r="G1899" s="255" t="s">
        <v>21</v>
      </c>
      <c r="H1899" s="255" t="s">
        <v>970</v>
      </c>
      <c r="I1899" s="256" t="s">
        <v>59</v>
      </c>
      <c r="J1899" s="255" t="s">
        <v>271</v>
      </c>
      <c r="K1899" s="255">
        <v>42769</v>
      </c>
      <c r="L1899" s="256">
        <v>124</v>
      </c>
      <c r="M1899" s="255" t="s">
        <v>111</v>
      </c>
      <c r="N1899" s="255" t="s">
        <v>42</v>
      </c>
      <c r="O1899" s="256">
        <v>42775</v>
      </c>
      <c r="P1899" s="255" t="s">
        <v>838</v>
      </c>
      <c r="Q1899" s="255">
        <v>118</v>
      </c>
      <c r="R1899" s="256" t="s">
        <v>36</v>
      </c>
      <c r="S1899" s="255">
        <v>-264573</v>
      </c>
      <c r="T1899" s="255" t="s">
        <v>197</v>
      </c>
      <c r="U1899" s="256">
        <v>-3657.67</v>
      </c>
      <c r="V1899" s="255" t="s">
        <v>197</v>
      </c>
      <c r="W1899" s="255">
        <v>-264573.08604826109</v>
      </c>
      <c r="X1899" s="256" t="s">
        <v>100</v>
      </c>
      <c r="Y1899" s="255" t="s">
        <v>114</v>
      </c>
      <c r="Z1899" s="255">
        <v>-3.66</v>
      </c>
      <c r="AA1899" s="256">
        <v>1</v>
      </c>
      <c r="AB1899" s="255" t="s">
        <v>631</v>
      </c>
      <c r="AC1899" s="255" t="s">
        <v>497</v>
      </c>
      <c r="AD1899" s="256" t="s">
        <v>507</v>
      </c>
      <c r="AE1899" s="255" t="s">
        <v>349</v>
      </c>
      <c r="AF1899" s="255"/>
      <c r="AG1899" s="256"/>
      <c r="AH1899" s="255"/>
      <c r="AI1899" s="255"/>
      <c r="AJ1899" s="256"/>
      <c r="AK1899" s="255" t="str">
        <f t="shared" si="87"/>
        <v>Non-GFS</v>
      </c>
      <c r="AL1899" s="255" t="str">
        <f t="shared" si="88"/>
        <v>Non- ICB</v>
      </c>
      <c r="AM1899" s="268" t="str">
        <f t="shared" si="89"/>
        <v>Non-GFS/Non- ICB</v>
      </c>
    </row>
    <row r="1900" spans="1:39" s="271" customFormat="1" x14ac:dyDescent="0.25">
      <c r="A1900" s="267" t="str">
        <f>IF(ISERROR(MATCH(H1900,PriorMonth!H:H,0)),"New","Unresolved")</f>
        <v>Unresolved</v>
      </c>
      <c r="B1900" s="255">
        <v>95</v>
      </c>
      <c r="C1900" s="256" t="s">
        <v>153</v>
      </c>
      <c r="D1900" s="255" t="s">
        <v>17</v>
      </c>
      <c r="E1900" s="255">
        <v>8110</v>
      </c>
      <c r="F1900" s="256" t="s">
        <v>116</v>
      </c>
      <c r="G1900" s="255" t="s">
        <v>15</v>
      </c>
      <c r="H1900" s="255">
        <v>950110010572</v>
      </c>
      <c r="I1900" s="256" t="s">
        <v>58</v>
      </c>
      <c r="J1900" s="255" t="s">
        <v>195</v>
      </c>
      <c r="K1900" s="255">
        <v>42727</v>
      </c>
      <c r="L1900" s="256">
        <v>166</v>
      </c>
      <c r="M1900" s="255" t="s">
        <v>118</v>
      </c>
      <c r="N1900" s="255" t="s">
        <v>41</v>
      </c>
      <c r="O1900" s="256">
        <v>42797</v>
      </c>
      <c r="P1900" s="255" t="s">
        <v>838</v>
      </c>
      <c r="Q1900" s="255">
        <v>96</v>
      </c>
      <c r="R1900" s="256" t="s">
        <v>36</v>
      </c>
      <c r="S1900" s="255">
        <v>-3861</v>
      </c>
      <c r="T1900" s="255" t="s">
        <v>100</v>
      </c>
      <c r="U1900" s="256">
        <v>-3861</v>
      </c>
      <c r="V1900" s="255" t="s">
        <v>100</v>
      </c>
      <c r="W1900" s="255">
        <v>-3861</v>
      </c>
      <c r="X1900" s="256" t="s">
        <v>100</v>
      </c>
      <c r="Y1900" s="255" t="s">
        <v>114</v>
      </c>
      <c r="Z1900" s="255">
        <v>-3.86</v>
      </c>
      <c r="AA1900" s="256">
        <v>1</v>
      </c>
      <c r="AB1900" s="255" t="s">
        <v>631</v>
      </c>
      <c r="AC1900" s="255" t="s">
        <v>447</v>
      </c>
      <c r="AD1900" s="256" t="s">
        <v>361</v>
      </c>
      <c r="AE1900" s="255" t="s">
        <v>349</v>
      </c>
      <c r="AF1900" s="255"/>
      <c r="AG1900" s="256"/>
      <c r="AH1900" s="255"/>
      <c r="AI1900" s="255"/>
      <c r="AJ1900" s="256"/>
      <c r="AK1900" s="255" t="str">
        <f t="shared" si="87"/>
        <v>GFS</v>
      </c>
      <c r="AL1900" s="255" t="str">
        <f t="shared" si="88"/>
        <v>Non- ICB</v>
      </c>
      <c r="AM1900" s="268" t="str">
        <f t="shared" si="89"/>
        <v>GFS/Non- ICB</v>
      </c>
    </row>
    <row r="1901" spans="1:39" s="271" customFormat="1" x14ac:dyDescent="0.25">
      <c r="A1901" s="267" t="str">
        <f>IF(ISERROR(MATCH(H1901,PriorMonth!H:H,0)),"New","Unresolved")</f>
        <v>New</v>
      </c>
      <c r="B1901" s="255">
        <v>413</v>
      </c>
      <c r="C1901" s="256" t="s">
        <v>136</v>
      </c>
      <c r="D1901" s="255" t="s">
        <v>13</v>
      </c>
      <c r="E1901" s="255">
        <v>8205</v>
      </c>
      <c r="F1901" s="256" t="s">
        <v>130</v>
      </c>
      <c r="G1901" s="255" t="s">
        <v>14</v>
      </c>
      <c r="H1901" s="255">
        <v>4130110181989</v>
      </c>
      <c r="I1901" s="256" t="s">
        <v>537</v>
      </c>
      <c r="J1901" s="255" t="s">
        <v>150</v>
      </c>
      <c r="K1901" s="255">
        <v>42849</v>
      </c>
      <c r="L1901" s="256">
        <v>44</v>
      </c>
      <c r="M1901" s="255" t="s">
        <v>127</v>
      </c>
      <c r="N1901" s="255" t="s">
        <v>128</v>
      </c>
      <c r="O1901" s="256">
        <v>42892</v>
      </c>
      <c r="P1901" s="255" t="s">
        <v>1878</v>
      </c>
      <c r="Q1901" s="255">
        <v>1</v>
      </c>
      <c r="R1901" s="256" t="s">
        <v>33</v>
      </c>
      <c r="S1901" s="255">
        <v>-4020</v>
      </c>
      <c r="T1901" s="255" t="s">
        <v>100</v>
      </c>
      <c r="U1901" s="256">
        <v>-4020</v>
      </c>
      <c r="V1901" s="255" t="s">
        <v>100</v>
      </c>
      <c r="W1901" s="255">
        <v>-4020</v>
      </c>
      <c r="X1901" s="256" t="s">
        <v>100</v>
      </c>
      <c r="Y1901" s="255" t="s">
        <v>114</v>
      </c>
      <c r="Z1901" s="255">
        <v>-4.0199999999999996</v>
      </c>
      <c r="AA1901" s="256">
        <v>1</v>
      </c>
      <c r="AB1901" s="255" t="s">
        <v>631</v>
      </c>
      <c r="AC1901" s="255" t="s">
        <v>762</v>
      </c>
      <c r="AD1901" s="256" t="s">
        <v>1491</v>
      </c>
      <c r="AE1901" s="255" t="s">
        <v>349</v>
      </c>
      <c r="AF1901" s="255"/>
      <c r="AG1901" s="256"/>
      <c r="AH1901" s="255"/>
      <c r="AI1901" s="255"/>
      <c r="AJ1901" s="256"/>
      <c r="AK1901" s="255" t="str">
        <f t="shared" si="87"/>
        <v>GFS</v>
      </c>
      <c r="AL1901" s="255" t="str">
        <f t="shared" si="88"/>
        <v>Non- ICB</v>
      </c>
      <c r="AM1901" s="268" t="str">
        <f t="shared" si="89"/>
        <v>GFS/Non- ICB</v>
      </c>
    </row>
    <row r="1902" spans="1:39" s="271" customFormat="1" x14ac:dyDescent="0.25">
      <c r="A1902" s="267" t="str">
        <f>IF(ISERROR(MATCH(H1902,PriorMonth!H:H,0)),"New","Unresolved")</f>
        <v>Unresolved</v>
      </c>
      <c r="B1902" s="255">
        <v>8520</v>
      </c>
      <c r="C1902" s="256" t="s">
        <v>842</v>
      </c>
      <c r="D1902" s="255" t="s">
        <v>19</v>
      </c>
      <c r="E1902" s="255">
        <v>795</v>
      </c>
      <c r="F1902" s="256" t="s">
        <v>264</v>
      </c>
      <c r="G1902" s="255" t="s">
        <v>14</v>
      </c>
      <c r="H1902" s="255" t="s">
        <v>1616</v>
      </c>
      <c r="I1902" s="256" t="s">
        <v>57</v>
      </c>
      <c r="J1902" s="255" t="s">
        <v>381</v>
      </c>
      <c r="K1902" s="255">
        <v>42769</v>
      </c>
      <c r="L1902" s="256">
        <v>124</v>
      </c>
      <c r="M1902" s="255" t="s">
        <v>111</v>
      </c>
      <c r="N1902" s="255" t="s">
        <v>42</v>
      </c>
      <c r="O1902" s="256">
        <v>42831</v>
      </c>
      <c r="P1902" s="255" t="s">
        <v>838</v>
      </c>
      <c r="Q1902" s="255">
        <v>62</v>
      </c>
      <c r="R1902" s="256" t="s">
        <v>35</v>
      </c>
      <c r="S1902" s="255">
        <v>-311346</v>
      </c>
      <c r="T1902" s="255" t="s">
        <v>197</v>
      </c>
      <c r="U1902" s="256">
        <v>-4304.3</v>
      </c>
      <c r="V1902" s="255" t="s">
        <v>197</v>
      </c>
      <c r="W1902" s="255">
        <v>-311346.27625716105</v>
      </c>
      <c r="X1902" s="256" t="s">
        <v>100</v>
      </c>
      <c r="Y1902" s="255" t="s">
        <v>114</v>
      </c>
      <c r="Z1902" s="255">
        <v>-4.3</v>
      </c>
      <c r="AA1902" s="256">
        <v>1</v>
      </c>
      <c r="AB1902" s="255" t="s">
        <v>631</v>
      </c>
      <c r="AC1902" s="255" t="s">
        <v>426</v>
      </c>
      <c r="AD1902" s="256" t="s">
        <v>361</v>
      </c>
      <c r="AE1902" s="255" t="s">
        <v>349</v>
      </c>
      <c r="AF1902" s="255"/>
      <c r="AG1902" s="256"/>
      <c r="AH1902" s="255"/>
      <c r="AI1902" s="255"/>
      <c r="AJ1902" s="256"/>
      <c r="AK1902" s="255" t="str">
        <f t="shared" si="87"/>
        <v>Non-GFS</v>
      </c>
      <c r="AL1902" s="255" t="str">
        <f t="shared" si="88"/>
        <v>Non- ICB</v>
      </c>
      <c r="AM1902" s="268" t="str">
        <f t="shared" si="89"/>
        <v>Non-GFS/Non- ICB</v>
      </c>
    </row>
    <row r="1903" spans="1:39" s="271" customFormat="1" x14ac:dyDescent="0.25">
      <c r="A1903" s="267" t="str">
        <f>IF(ISERROR(MATCH(H1903,PriorMonth!H:H,0)),"New","Unresolved")</f>
        <v>New</v>
      </c>
      <c r="B1903" s="255">
        <v>8310</v>
      </c>
      <c r="C1903" s="256" t="s">
        <v>170</v>
      </c>
      <c r="D1903" s="255" t="s">
        <v>14</v>
      </c>
      <c r="E1903" s="255">
        <v>692</v>
      </c>
      <c r="F1903" s="256" t="s">
        <v>187</v>
      </c>
      <c r="G1903" s="255" t="s">
        <v>16</v>
      </c>
      <c r="H1903" s="255" t="s">
        <v>1828</v>
      </c>
      <c r="I1903" s="256" t="s">
        <v>277</v>
      </c>
      <c r="J1903" s="255" t="s">
        <v>241</v>
      </c>
      <c r="K1903" s="255">
        <v>42402</v>
      </c>
      <c r="L1903" s="256">
        <v>491</v>
      </c>
      <c r="M1903" s="255" t="s">
        <v>111</v>
      </c>
      <c r="N1903" s="255" t="s">
        <v>42</v>
      </c>
      <c r="O1903" s="256">
        <v>42891</v>
      </c>
      <c r="P1903" s="255" t="s">
        <v>1878</v>
      </c>
      <c r="Q1903" s="255">
        <v>2</v>
      </c>
      <c r="R1903" s="256" t="s">
        <v>33</v>
      </c>
      <c r="S1903" s="255">
        <v>-18987.34</v>
      </c>
      <c r="T1903" s="255" t="s">
        <v>242</v>
      </c>
      <c r="U1903" s="256">
        <v>-4552.01</v>
      </c>
      <c r="V1903" s="255" t="s">
        <v>242</v>
      </c>
      <c r="W1903" s="255">
        <v>-18987.341244151979</v>
      </c>
      <c r="X1903" s="256" t="s">
        <v>100</v>
      </c>
      <c r="Y1903" s="255" t="s">
        <v>114</v>
      </c>
      <c r="Z1903" s="255">
        <v>-4.55</v>
      </c>
      <c r="AA1903" s="256">
        <v>1</v>
      </c>
      <c r="AB1903" s="255" t="s">
        <v>631</v>
      </c>
      <c r="AC1903" s="255" t="s">
        <v>430</v>
      </c>
      <c r="AD1903" s="256" t="s">
        <v>2888</v>
      </c>
      <c r="AE1903" s="255" t="s">
        <v>349</v>
      </c>
      <c r="AF1903" s="255"/>
      <c r="AG1903" s="256"/>
      <c r="AH1903" s="255"/>
      <c r="AI1903" s="255"/>
      <c r="AJ1903" s="256"/>
      <c r="AK1903" s="255" t="str">
        <f t="shared" si="87"/>
        <v>GFS</v>
      </c>
      <c r="AL1903" s="255" t="str">
        <f t="shared" si="88"/>
        <v>Non- ICB</v>
      </c>
      <c r="AM1903" s="268" t="str">
        <f t="shared" si="89"/>
        <v>GFS/Non- ICB</v>
      </c>
    </row>
    <row r="1904" spans="1:39" s="271" customFormat="1" x14ac:dyDescent="0.25">
      <c r="A1904" s="267" t="str">
        <f>IF(ISERROR(MATCH(H1904,PriorMonth!H:H,0)),"New","Unresolved")</f>
        <v>New</v>
      </c>
      <c r="B1904" s="255">
        <v>413</v>
      </c>
      <c r="C1904" s="256" t="s">
        <v>136</v>
      </c>
      <c r="D1904" s="255" t="s">
        <v>13</v>
      </c>
      <c r="E1904" s="255">
        <v>8205</v>
      </c>
      <c r="F1904" s="256" t="s">
        <v>130</v>
      </c>
      <c r="G1904" s="255" t="s">
        <v>14</v>
      </c>
      <c r="H1904" s="255">
        <v>4130110181990</v>
      </c>
      <c r="I1904" s="256" t="s">
        <v>537</v>
      </c>
      <c r="J1904" s="255" t="s">
        <v>150</v>
      </c>
      <c r="K1904" s="255">
        <v>42849</v>
      </c>
      <c r="L1904" s="256">
        <v>44</v>
      </c>
      <c r="M1904" s="255" t="s">
        <v>127</v>
      </c>
      <c r="N1904" s="255" t="s">
        <v>128</v>
      </c>
      <c r="O1904" s="256">
        <v>42892</v>
      </c>
      <c r="P1904" s="255" t="s">
        <v>1878</v>
      </c>
      <c r="Q1904" s="255">
        <v>1</v>
      </c>
      <c r="R1904" s="256" t="s">
        <v>33</v>
      </c>
      <c r="S1904" s="255">
        <v>-5092</v>
      </c>
      <c r="T1904" s="255" t="s">
        <v>100</v>
      </c>
      <c r="U1904" s="256">
        <v>-5092</v>
      </c>
      <c r="V1904" s="255" t="s">
        <v>100</v>
      </c>
      <c r="W1904" s="255">
        <v>-5092</v>
      </c>
      <c r="X1904" s="256" t="s">
        <v>100</v>
      </c>
      <c r="Y1904" s="255" t="s">
        <v>114</v>
      </c>
      <c r="Z1904" s="255">
        <v>-5.09</v>
      </c>
      <c r="AA1904" s="256">
        <v>1</v>
      </c>
      <c r="AB1904" s="255" t="s">
        <v>631</v>
      </c>
      <c r="AC1904" s="255" t="s">
        <v>762</v>
      </c>
      <c r="AD1904" s="256" t="s">
        <v>1491</v>
      </c>
      <c r="AE1904" s="255" t="s">
        <v>349</v>
      </c>
      <c r="AF1904" s="255"/>
      <c r="AG1904" s="256"/>
      <c r="AH1904" s="255"/>
      <c r="AI1904" s="255"/>
      <c r="AJ1904" s="256"/>
      <c r="AK1904" s="255" t="str">
        <f t="shared" si="87"/>
        <v>GFS</v>
      </c>
      <c r="AL1904" s="255" t="str">
        <f t="shared" si="88"/>
        <v>Non- ICB</v>
      </c>
      <c r="AM1904" s="268" t="str">
        <f t="shared" si="89"/>
        <v>GFS/Non- ICB</v>
      </c>
    </row>
    <row r="1905" spans="1:39" s="271" customFormat="1" x14ac:dyDescent="0.25">
      <c r="A1905" s="267" t="str">
        <f>IF(ISERROR(MATCH(H1905,PriorMonth!H:H,0)),"New","Unresolved")</f>
        <v>Unresolved</v>
      </c>
      <c r="B1905" s="255">
        <v>413</v>
      </c>
      <c r="C1905" s="256" t="s">
        <v>136</v>
      </c>
      <c r="D1905" s="255" t="s">
        <v>13</v>
      </c>
      <c r="E1905" s="255">
        <v>8205</v>
      </c>
      <c r="F1905" s="256" t="s">
        <v>130</v>
      </c>
      <c r="G1905" s="255" t="s">
        <v>14</v>
      </c>
      <c r="H1905" s="255">
        <v>4130110177679</v>
      </c>
      <c r="I1905" s="256" t="s">
        <v>60</v>
      </c>
      <c r="J1905" s="255" t="s">
        <v>292</v>
      </c>
      <c r="K1905" s="255">
        <v>42821</v>
      </c>
      <c r="L1905" s="256">
        <v>72</v>
      </c>
      <c r="M1905" s="255" t="s">
        <v>127</v>
      </c>
      <c r="N1905" s="255" t="s">
        <v>128</v>
      </c>
      <c r="O1905" s="256">
        <v>42859</v>
      </c>
      <c r="P1905" s="255" t="s">
        <v>1878</v>
      </c>
      <c r="Q1905" s="255">
        <v>34</v>
      </c>
      <c r="R1905" s="256" t="s">
        <v>34</v>
      </c>
      <c r="S1905" s="255">
        <v>-5167.78</v>
      </c>
      <c r="T1905" s="255" t="s">
        <v>100</v>
      </c>
      <c r="U1905" s="256">
        <v>-5167.78</v>
      </c>
      <c r="V1905" s="255" t="s">
        <v>100</v>
      </c>
      <c r="W1905" s="255">
        <v>-5167.78</v>
      </c>
      <c r="X1905" s="256" t="s">
        <v>100</v>
      </c>
      <c r="Y1905" s="255" t="s">
        <v>114</v>
      </c>
      <c r="Z1905" s="255">
        <v>-5.17</v>
      </c>
      <c r="AA1905" s="256">
        <v>1</v>
      </c>
      <c r="AB1905" s="255" t="s">
        <v>631</v>
      </c>
      <c r="AC1905" s="255" t="s">
        <v>582</v>
      </c>
      <c r="AD1905" s="256" t="s">
        <v>1491</v>
      </c>
      <c r="AE1905" s="255" t="s">
        <v>349</v>
      </c>
      <c r="AF1905" s="255"/>
      <c r="AG1905" s="256"/>
      <c r="AH1905" s="255"/>
      <c r="AI1905" s="255"/>
      <c r="AJ1905" s="256"/>
      <c r="AK1905" s="255" t="str">
        <f t="shared" si="87"/>
        <v>GFS</v>
      </c>
      <c r="AL1905" s="255" t="str">
        <f t="shared" si="88"/>
        <v>Non- ICB</v>
      </c>
      <c r="AM1905" s="268" t="str">
        <f t="shared" si="89"/>
        <v>GFS/Non- ICB</v>
      </c>
    </row>
    <row r="1906" spans="1:39" s="271" customFormat="1" x14ac:dyDescent="0.25">
      <c r="A1906" s="267" t="str">
        <f>IF(ISERROR(MATCH(H1906,PriorMonth!H:H,0)),"New","Unresolved")</f>
        <v>Unresolved</v>
      </c>
      <c r="B1906" s="255">
        <v>413</v>
      </c>
      <c r="C1906" s="256" t="s">
        <v>136</v>
      </c>
      <c r="D1906" s="255" t="s">
        <v>13</v>
      </c>
      <c r="E1906" s="255">
        <v>692</v>
      </c>
      <c r="F1906" s="256" t="s">
        <v>187</v>
      </c>
      <c r="G1906" s="255" t="s">
        <v>16</v>
      </c>
      <c r="H1906" s="255">
        <v>4130130017177</v>
      </c>
      <c r="I1906" s="256" t="s">
        <v>60</v>
      </c>
      <c r="J1906" s="255" t="s">
        <v>292</v>
      </c>
      <c r="K1906" s="255">
        <v>42794</v>
      </c>
      <c r="L1906" s="256">
        <v>99</v>
      </c>
      <c r="M1906" s="255" t="s">
        <v>111</v>
      </c>
      <c r="N1906" s="255" t="s">
        <v>42</v>
      </c>
      <c r="O1906" s="256">
        <v>42859</v>
      </c>
      <c r="P1906" s="255" t="s">
        <v>1878</v>
      </c>
      <c r="Q1906" s="255">
        <v>34</v>
      </c>
      <c r="R1906" s="256" t="s">
        <v>34</v>
      </c>
      <c r="S1906" s="255">
        <v>-5216.74</v>
      </c>
      <c r="T1906" s="255" t="s">
        <v>100</v>
      </c>
      <c r="U1906" s="256">
        <v>-5216.74</v>
      </c>
      <c r="V1906" s="255" t="s">
        <v>100</v>
      </c>
      <c r="W1906" s="255">
        <v>-5216.74</v>
      </c>
      <c r="X1906" s="256" t="s">
        <v>100</v>
      </c>
      <c r="Y1906" s="255" t="s">
        <v>114</v>
      </c>
      <c r="Z1906" s="255">
        <v>-5.22</v>
      </c>
      <c r="AA1906" s="256">
        <v>1</v>
      </c>
      <c r="AB1906" s="255" t="s">
        <v>631</v>
      </c>
      <c r="AC1906" s="255" t="s">
        <v>1509</v>
      </c>
      <c r="AD1906" s="256" t="s">
        <v>1249</v>
      </c>
      <c r="AE1906" s="255" t="s">
        <v>349</v>
      </c>
      <c r="AF1906" s="255"/>
      <c r="AG1906" s="256"/>
      <c r="AH1906" s="255"/>
      <c r="AI1906" s="255"/>
      <c r="AJ1906" s="256"/>
      <c r="AK1906" s="255" t="str">
        <f t="shared" si="87"/>
        <v>GFS</v>
      </c>
      <c r="AL1906" s="255" t="str">
        <f t="shared" si="88"/>
        <v>Non- ICB</v>
      </c>
      <c r="AM1906" s="268" t="str">
        <f t="shared" si="89"/>
        <v>GFS/Non- ICB</v>
      </c>
    </row>
    <row r="1907" spans="1:39" s="271" customFormat="1" x14ac:dyDescent="0.25">
      <c r="A1907" s="267" t="str">
        <f>IF(ISERROR(MATCH(H1907,PriorMonth!H:H,0)),"New","Unresolved")</f>
        <v>New</v>
      </c>
      <c r="B1907" s="255">
        <v>413</v>
      </c>
      <c r="C1907" s="256" t="s">
        <v>136</v>
      </c>
      <c r="D1907" s="255" t="s">
        <v>13</v>
      </c>
      <c r="E1907" s="255">
        <v>8205</v>
      </c>
      <c r="F1907" s="256" t="s">
        <v>130</v>
      </c>
      <c r="G1907" s="255" t="s">
        <v>14</v>
      </c>
      <c r="H1907" s="255">
        <v>4130110181985</v>
      </c>
      <c r="I1907" s="256" t="s">
        <v>537</v>
      </c>
      <c r="J1907" s="255" t="s">
        <v>150</v>
      </c>
      <c r="K1907" s="255">
        <v>42849</v>
      </c>
      <c r="L1907" s="256">
        <v>44</v>
      </c>
      <c r="M1907" s="255" t="s">
        <v>127</v>
      </c>
      <c r="N1907" s="255" t="s">
        <v>128</v>
      </c>
      <c r="O1907" s="256">
        <v>42892</v>
      </c>
      <c r="P1907" s="255" t="s">
        <v>1878</v>
      </c>
      <c r="Q1907" s="255">
        <v>1</v>
      </c>
      <c r="R1907" s="256" t="s">
        <v>33</v>
      </c>
      <c r="S1907" s="255">
        <v>-5260.8</v>
      </c>
      <c r="T1907" s="255" t="s">
        <v>100</v>
      </c>
      <c r="U1907" s="256">
        <v>-5260.8</v>
      </c>
      <c r="V1907" s="255" t="s">
        <v>100</v>
      </c>
      <c r="W1907" s="255">
        <v>-5260.8</v>
      </c>
      <c r="X1907" s="256" t="s">
        <v>100</v>
      </c>
      <c r="Y1907" s="255" t="s">
        <v>114</v>
      </c>
      <c r="Z1907" s="255">
        <v>-5.26</v>
      </c>
      <c r="AA1907" s="256">
        <v>1</v>
      </c>
      <c r="AB1907" s="255" t="s">
        <v>631</v>
      </c>
      <c r="AC1907" s="255" t="s">
        <v>762</v>
      </c>
      <c r="AD1907" s="256" t="s">
        <v>1491</v>
      </c>
      <c r="AE1907" s="255" t="s">
        <v>349</v>
      </c>
      <c r="AF1907" s="255"/>
      <c r="AG1907" s="256"/>
      <c r="AH1907" s="255"/>
      <c r="AI1907" s="255"/>
      <c r="AJ1907" s="256"/>
      <c r="AK1907" s="255" t="str">
        <f t="shared" si="87"/>
        <v>GFS</v>
      </c>
      <c r="AL1907" s="255" t="str">
        <f t="shared" si="88"/>
        <v>Non- ICB</v>
      </c>
      <c r="AM1907" s="268" t="str">
        <f t="shared" si="89"/>
        <v>GFS/Non- ICB</v>
      </c>
    </row>
    <row r="1908" spans="1:39" s="271" customFormat="1" x14ac:dyDescent="0.25">
      <c r="A1908" s="267" t="str">
        <f>IF(ISERROR(MATCH(H1908,PriorMonth!H:H,0)),"New","Unresolved")</f>
        <v>Unresolved</v>
      </c>
      <c r="B1908" s="255">
        <v>8520</v>
      </c>
      <c r="C1908" s="256" t="s">
        <v>842</v>
      </c>
      <c r="D1908" s="255" t="s">
        <v>19</v>
      </c>
      <c r="E1908" s="255">
        <v>795</v>
      </c>
      <c r="F1908" s="256" t="s">
        <v>264</v>
      </c>
      <c r="G1908" s="255" t="s">
        <v>14</v>
      </c>
      <c r="H1908" s="255" t="s">
        <v>2028</v>
      </c>
      <c r="I1908" s="256" t="s">
        <v>1882</v>
      </c>
      <c r="J1908" s="255" t="s">
        <v>271</v>
      </c>
      <c r="K1908" s="255">
        <v>42769</v>
      </c>
      <c r="L1908" s="256">
        <v>124</v>
      </c>
      <c r="M1908" s="255" t="s">
        <v>161</v>
      </c>
      <c r="N1908" s="255" t="s">
        <v>128</v>
      </c>
      <c r="O1908" s="256">
        <v>42859</v>
      </c>
      <c r="P1908" s="255" t="s">
        <v>1878</v>
      </c>
      <c r="Q1908" s="255">
        <v>34</v>
      </c>
      <c r="R1908" s="256" t="s">
        <v>34</v>
      </c>
      <c r="S1908" s="255">
        <v>-381193</v>
      </c>
      <c r="T1908" s="255" t="s">
        <v>197</v>
      </c>
      <c r="U1908" s="256">
        <v>-5269.92</v>
      </c>
      <c r="V1908" s="255" t="s">
        <v>197</v>
      </c>
      <c r="W1908" s="255">
        <v>-381193.21798507031</v>
      </c>
      <c r="X1908" s="256" t="s">
        <v>100</v>
      </c>
      <c r="Y1908" s="255" t="s">
        <v>114</v>
      </c>
      <c r="Z1908" s="255">
        <v>-5.27</v>
      </c>
      <c r="AA1908" s="256">
        <v>1</v>
      </c>
      <c r="AB1908" s="255" t="s">
        <v>631</v>
      </c>
      <c r="AC1908" s="255" t="s">
        <v>426</v>
      </c>
      <c r="AD1908" s="256" t="s">
        <v>361</v>
      </c>
      <c r="AE1908" s="255" t="s">
        <v>349</v>
      </c>
      <c r="AF1908" s="255"/>
      <c r="AG1908" s="256"/>
      <c r="AH1908" s="255"/>
      <c r="AI1908" s="255"/>
      <c r="AJ1908" s="256"/>
      <c r="AK1908" s="255" t="str">
        <f t="shared" si="87"/>
        <v>Non-GFS</v>
      </c>
      <c r="AL1908" s="255" t="str">
        <f t="shared" si="88"/>
        <v>Non- ICB</v>
      </c>
      <c r="AM1908" s="268" t="str">
        <f t="shared" si="89"/>
        <v>Non-GFS/Non- ICB</v>
      </c>
    </row>
    <row r="1909" spans="1:39" s="271" customFormat="1" x14ac:dyDescent="0.25">
      <c r="A1909" s="267" t="str">
        <f>IF(ISERROR(MATCH(H1909,PriorMonth!H:H,0)),"New","Unresolved")</f>
        <v>New</v>
      </c>
      <c r="B1909" s="255">
        <v>95</v>
      </c>
      <c r="C1909" s="256" t="s">
        <v>153</v>
      </c>
      <c r="D1909" s="255" t="s">
        <v>17</v>
      </c>
      <c r="E1909" s="255">
        <v>1350</v>
      </c>
      <c r="F1909" s="256" t="s">
        <v>124</v>
      </c>
      <c r="G1909" s="255" t="s">
        <v>21</v>
      </c>
      <c r="H1909" s="255">
        <v>950110011403</v>
      </c>
      <c r="I1909" s="256" t="s">
        <v>58</v>
      </c>
      <c r="J1909" s="255" t="s">
        <v>195</v>
      </c>
      <c r="K1909" s="255">
        <v>42822</v>
      </c>
      <c r="L1909" s="256">
        <v>71</v>
      </c>
      <c r="M1909" s="255" t="s">
        <v>111</v>
      </c>
      <c r="N1909" s="255" t="s">
        <v>42</v>
      </c>
      <c r="O1909" s="256">
        <v>42892</v>
      </c>
      <c r="P1909" s="255" t="s">
        <v>1878</v>
      </c>
      <c r="Q1909" s="255">
        <v>1</v>
      </c>
      <c r="R1909" s="256" t="s">
        <v>33</v>
      </c>
      <c r="S1909" s="255">
        <v>-5508.75</v>
      </c>
      <c r="T1909" s="255" t="s">
        <v>100</v>
      </c>
      <c r="U1909" s="256">
        <v>-5508.75</v>
      </c>
      <c r="V1909" s="255" t="s">
        <v>100</v>
      </c>
      <c r="W1909" s="255">
        <v>-5508.75</v>
      </c>
      <c r="X1909" s="256" t="s">
        <v>100</v>
      </c>
      <c r="Y1909" s="255" t="s">
        <v>114</v>
      </c>
      <c r="Z1909" s="255">
        <v>-5.51</v>
      </c>
      <c r="AA1909" s="256">
        <v>1</v>
      </c>
      <c r="AB1909" s="255" t="s">
        <v>631</v>
      </c>
      <c r="AC1909" s="255" t="s">
        <v>436</v>
      </c>
      <c r="AD1909" s="256" t="s">
        <v>358</v>
      </c>
      <c r="AE1909" s="255" t="s">
        <v>349</v>
      </c>
      <c r="AF1909" s="255"/>
      <c r="AG1909" s="256"/>
      <c r="AH1909" s="255"/>
      <c r="AI1909" s="255"/>
      <c r="AJ1909" s="256"/>
      <c r="AK1909" s="255" t="str">
        <f t="shared" si="87"/>
        <v>GFS</v>
      </c>
      <c r="AL1909" s="255" t="str">
        <f t="shared" si="88"/>
        <v>Non- ICB</v>
      </c>
      <c r="AM1909" s="268" t="str">
        <f t="shared" si="89"/>
        <v>GFS/Non- ICB</v>
      </c>
    </row>
    <row r="1910" spans="1:39" s="271" customFormat="1" x14ac:dyDescent="0.25">
      <c r="A1910" s="267" t="str">
        <f>IF(ISERROR(MATCH(H1910,PriorMonth!H:H,0)),"New","Unresolved")</f>
        <v>New</v>
      </c>
      <c r="B1910" s="255">
        <v>413</v>
      </c>
      <c r="C1910" s="256" t="s">
        <v>136</v>
      </c>
      <c r="D1910" s="255" t="s">
        <v>13</v>
      </c>
      <c r="E1910" s="255">
        <v>8205</v>
      </c>
      <c r="F1910" s="256" t="s">
        <v>130</v>
      </c>
      <c r="G1910" s="255" t="s">
        <v>14</v>
      </c>
      <c r="H1910" s="255">
        <v>4130110181983</v>
      </c>
      <c r="I1910" s="256" t="s">
        <v>537</v>
      </c>
      <c r="J1910" s="255" t="s">
        <v>150</v>
      </c>
      <c r="K1910" s="255">
        <v>42849</v>
      </c>
      <c r="L1910" s="256">
        <v>44</v>
      </c>
      <c r="M1910" s="255" t="s">
        <v>127</v>
      </c>
      <c r="N1910" s="255" t="s">
        <v>128</v>
      </c>
      <c r="O1910" s="256">
        <v>42892</v>
      </c>
      <c r="P1910" s="255" t="s">
        <v>1878</v>
      </c>
      <c r="Q1910" s="255">
        <v>1</v>
      </c>
      <c r="R1910" s="256" t="s">
        <v>33</v>
      </c>
      <c r="S1910" s="255">
        <v>-5628</v>
      </c>
      <c r="T1910" s="255" t="s">
        <v>100</v>
      </c>
      <c r="U1910" s="256">
        <v>-5628</v>
      </c>
      <c r="V1910" s="255" t="s">
        <v>100</v>
      </c>
      <c r="W1910" s="255">
        <v>-5628</v>
      </c>
      <c r="X1910" s="256" t="s">
        <v>100</v>
      </c>
      <c r="Y1910" s="255" t="s">
        <v>114</v>
      </c>
      <c r="Z1910" s="255">
        <v>-5.63</v>
      </c>
      <c r="AA1910" s="256">
        <v>1</v>
      </c>
      <c r="AB1910" s="255" t="s">
        <v>631</v>
      </c>
      <c r="AC1910" s="255" t="s">
        <v>762</v>
      </c>
      <c r="AD1910" s="256" t="s">
        <v>1491</v>
      </c>
      <c r="AE1910" s="255" t="s">
        <v>349</v>
      </c>
      <c r="AF1910" s="255"/>
      <c r="AG1910" s="256"/>
      <c r="AH1910" s="255"/>
      <c r="AI1910" s="255"/>
      <c r="AJ1910" s="256"/>
      <c r="AK1910" s="255" t="str">
        <f t="shared" si="87"/>
        <v>GFS</v>
      </c>
      <c r="AL1910" s="255" t="str">
        <f t="shared" si="88"/>
        <v>Non- ICB</v>
      </c>
      <c r="AM1910" s="268" t="str">
        <f t="shared" si="89"/>
        <v>GFS/Non- ICB</v>
      </c>
    </row>
    <row r="1911" spans="1:39" s="271" customFormat="1" x14ac:dyDescent="0.25">
      <c r="A1911" s="267" t="str">
        <f>IF(ISERROR(MATCH(H1911,PriorMonth!H:H,0)),"New","Unresolved")</f>
        <v>Unresolved</v>
      </c>
      <c r="B1911" s="255">
        <v>8520</v>
      </c>
      <c r="C1911" s="256" t="s">
        <v>842</v>
      </c>
      <c r="D1911" s="255" t="s">
        <v>19</v>
      </c>
      <c r="E1911" s="255">
        <v>3100</v>
      </c>
      <c r="F1911" s="256" t="s">
        <v>274</v>
      </c>
      <c r="G1911" s="255" t="s">
        <v>13</v>
      </c>
      <c r="H1911" s="255" t="s">
        <v>1278</v>
      </c>
      <c r="I1911" s="256" t="s">
        <v>538</v>
      </c>
      <c r="J1911" s="255" t="s">
        <v>19</v>
      </c>
      <c r="K1911" s="255">
        <v>42769</v>
      </c>
      <c r="L1911" s="256">
        <v>124</v>
      </c>
      <c r="M1911" s="255" t="s">
        <v>111</v>
      </c>
      <c r="N1911" s="255" t="s">
        <v>42</v>
      </c>
      <c r="O1911" s="256">
        <v>42797</v>
      </c>
      <c r="P1911" s="255" t="s">
        <v>838</v>
      </c>
      <c r="Q1911" s="255">
        <v>96</v>
      </c>
      <c r="R1911" s="256" t="s">
        <v>36</v>
      </c>
      <c r="S1911" s="255">
        <v>-6000</v>
      </c>
      <c r="T1911" s="255" t="s">
        <v>100</v>
      </c>
      <c r="U1911" s="256">
        <v>-6000</v>
      </c>
      <c r="V1911" s="255" t="s">
        <v>197</v>
      </c>
      <c r="W1911" s="255">
        <v>-434002.66188299289</v>
      </c>
      <c r="X1911" s="256" t="s">
        <v>100</v>
      </c>
      <c r="Y1911" s="255" t="s">
        <v>114</v>
      </c>
      <c r="Z1911" s="255">
        <v>-6</v>
      </c>
      <c r="AA1911" s="256">
        <v>1</v>
      </c>
      <c r="AB1911" s="255" t="s">
        <v>631</v>
      </c>
      <c r="AC1911" s="255" t="s">
        <v>458</v>
      </c>
      <c r="AD1911" s="256" t="s">
        <v>352</v>
      </c>
      <c r="AE1911" s="255" t="s">
        <v>349</v>
      </c>
      <c r="AF1911" s="255"/>
      <c r="AG1911" s="256"/>
      <c r="AH1911" s="255"/>
      <c r="AI1911" s="255"/>
      <c r="AJ1911" s="256"/>
      <c r="AK1911" s="255" t="str">
        <f t="shared" si="87"/>
        <v>Non-GFS</v>
      </c>
      <c r="AL1911" s="255" t="str">
        <f t="shared" si="88"/>
        <v>Non- ICB</v>
      </c>
      <c r="AM1911" s="268" t="str">
        <f t="shared" si="89"/>
        <v>Non-GFS/Non- ICB</v>
      </c>
    </row>
    <row r="1912" spans="1:39" s="271" customFormat="1" x14ac:dyDescent="0.25">
      <c r="A1912" s="267" t="str">
        <f>IF(ISERROR(MATCH(H1912,PriorMonth!H:H,0)),"New","Unresolved")</f>
        <v>Unresolved</v>
      </c>
      <c r="B1912" s="255">
        <v>8520</v>
      </c>
      <c r="C1912" s="256" t="s">
        <v>842</v>
      </c>
      <c r="D1912" s="255" t="s">
        <v>19</v>
      </c>
      <c r="E1912" s="255">
        <v>795</v>
      </c>
      <c r="F1912" s="256" t="s">
        <v>264</v>
      </c>
      <c r="G1912" s="255" t="s">
        <v>14</v>
      </c>
      <c r="H1912" s="255" t="s">
        <v>1615</v>
      </c>
      <c r="I1912" s="256" t="s">
        <v>538</v>
      </c>
      <c r="J1912" s="255" t="s">
        <v>381</v>
      </c>
      <c r="K1912" s="255">
        <v>42769</v>
      </c>
      <c r="L1912" s="256">
        <v>124</v>
      </c>
      <c r="M1912" s="255" t="s">
        <v>111</v>
      </c>
      <c r="N1912" s="255" t="s">
        <v>42</v>
      </c>
      <c r="O1912" s="256">
        <v>42831</v>
      </c>
      <c r="P1912" s="255" t="s">
        <v>838</v>
      </c>
      <c r="Q1912" s="255">
        <v>62</v>
      </c>
      <c r="R1912" s="256" t="s">
        <v>35</v>
      </c>
      <c r="S1912" s="255">
        <v>-435354</v>
      </c>
      <c r="T1912" s="255" t="s">
        <v>197</v>
      </c>
      <c r="U1912" s="256">
        <v>-6018.68</v>
      </c>
      <c r="V1912" s="255" t="s">
        <v>197</v>
      </c>
      <c r="W1912" s="255">
        <v>-435353.85683698865</v>
      </c>
      <c r="X1912" s="256" t="s">
        <v>100</v>
      </c>
      <c r="Y1912" s="255" t="s">
        <v>114</v>
      </c>
      <c r="Z1912" s="255">
        <v>-6.02</v>
      </c>
      <c r="AA1912" s="256">
        <v>1</v>
      </c>
      <c r="AB1912" s="255" t="s">
        <v>631</v>
      </c>
      <c r="AC1912" s="255" t="s">
        <v>426</v>
      </c>
      <c r="AD1912" s="256" t="s">
        <v>361</v>
      </c>
      <c r="AE1912" s="255" t="s">
        <v>349</v>
      </c>
      <c r="AF1912" s="255"/>
      <c r="AG1912" s="256"/>
      <c r="AH1912" s="255"/>
      <c r="AI1912" s="255"/>
      <c r="AJ1912" s="256"/>
      <c r="AK1912" s="255" t="str">
        <f t="shared" si="87"/>
        <v>Non-GFS</v>
      </c>
      <c r="AL1912" s="255" t="str">
        <f t="shared" si="88"/>
        <v>Non- ICB</v>
      </c>
      <c r="AM1912" s="268" t="str">
        <f t="shared" si="89"/>
        <v>Non-GFS/Non- ICB</v>
      </c>
    </row>
    <row r="1913" spans="1:39" s="271" customFormat="1" x14ac:dyDescent="0.25">
      <c r="A1913" s="267" t="str">
        <f>IF(ISERROR(MATCH(H1913,PriorMonth!H:H,0)),"New","Unresolved")</f>
        <v>Unresolved</v>
      </c>
      <c r="B1913" s="255">
        <v>8520</v>
      </c>
      <c r="C1913" s="256" t="s">
        <v>842</v>
      </c>
      <c r="D1913" s="255" t="s">
        <v>19</v>
      </c>
      <c r="E1913" s="255">
        <v>1750</v>
      </c>
      <c r="F1913" s="256" t="s">
        <v>159</v>
      </c>
      <c r="G1913" s="255" t="s">
        <v>18</v>
      </c>
      <c r="H1913" s="255">
        <v>85201120004230</v>
      </c>
      <c r="I1913" s="256" t="s">
        <v>538</v>
      </c>
      <c r="J1913" s="255" t="s">
        <v>68</v>
      </c>
      <c r="K1913" s="255">
        <v>42829</v>
      </c>
      <c r="L1913" s="256">
        <v>64</v>
      </c>
      <c r="M1913" s="255" t="s">
        <v>111</v>
      </c>
      <c r="N1913" s="255" t="s">
        <v>42</v>
      </c>
      <c r="O1913" s="256">
        <v>42860</v>
      </c>
      <c r="P1913" s="255" t="s">
        <v>1878</v>
      </c>
      <c r="Q1913" s="255">
        <v>33</v>
      </c>
      <c r="R1913" s="256" t="s">
        <v>34</v>
      </c>
      <c r="S1913" s="255">
        <v>-436338.06</v>
      </c>
      <c r="T1913" s="255" t="s">
        <v>197</v>
      </c>
      <c r="U1913" s="256">
        <v>-6032.29</v>
      </c>
      <c r="V1913" s="255" t="s">
        <v>197</v>
      </c>
      <c r="W1913" s="255">
        <v>-436338.3195416932</v>
      </c>
      <c r="X1913" s="256" t="s">
        <v>100</v>
      </c>
      <c r="Y1913" s="255" t="s">
        <v>114</v>
      </c>
      <c r="Z1913" s="255">
        <v>-6.03</v>
      </c>
      <c r="AA1913" s="256">
        <v>1</v>
      </c>
      <c r="AB1913" s="255" t="s">
        <v>631</v>
      </c>
      <c r="AC1913" s="255" t="s">
        <v>2042</v>
      </c>
      <c r="AD1913" s="256" t="s">
        <v>2043</v>
      </c>
      <c r="AE1913" s="255" t="s">
        <v>349</v>
      </c>
      <c r="AF1913" s="255"/>
      <c r="AG1913" s="256"/>
      <c r="AH1913" s="255"/>
      <c r="AI1913" s="255"/>
      <c r="AJ1913" s="256"/>
      <c r="AK1913" s="255" t="str">
        <f t="shared" si="87"/>
        <v>GFS</v>
      </c>
      <c r="AL1913" s="255" t="str">
        <f t="shared" si="88"/>
        <v>ICB</v>
      </c>
      <c r="AM1913" s="268" t="str">
        <f t="shared" si="89"/>
        <v>GFS/ICB</v>
      </c>
    </row>
    <row r="1914" spans="1:39" s="271" customFormat="1" x14ac:dyDescent="0.25">
      <c r="A1914" s="267" t="str">
        <f>IF(ISERROR(MATCH(H1914,PriorMonth!H:H,0)),"New","Unresolved")</f>
        <v>Unresolved</v>
      </c>
      <c r="B1914" s="255">
        <v>8520</v>
      </c>
      <c r="C1914" s="256" t="s">
        <v>842</v>
      </c>
      <c r="D1914" s="255" t="s">
        <v>19</v>
      </c>
      <c r="E1914" s="255">
        <v>3100</v>
      </c>
      <c r="F1914" s="256" t="s">
        <v>274</v>
      </c>
      <c r="G1914" s="255" t="s">
        <v>13</v>
      </c>
      <c r="H1914" s="255" t="s">
        <v>1282</v>
      </c>
      <c r="I1914" s="256" t="s">
        <v>538</v>
      </c>
      <c r="J1914" s="255" t="s">
        <v>19</v>
      </c>
      <c r="K1914" s="255">
        <v>42769</v>
      </c>
      <c r="L1914" s="256">
        <v>124</v>
      </c>
      <c r="M1914" s="255" t="s">
        <v>111</v>
      </c>
      <c r="N1914" s="255" t="s">
        <v>42</v>
      </c>
      <c r="O1914" s="256">
        <v>42797</v>
      </c>
      <c r="P1914" s="255" t="s">
        <v>838</v>
      </c>
      <c r="Q1914" s="255">
        <v>96</v>
      </c>
      <c r="R1914" s="256" t="s">
        <v>36</v>
      </c>
      <c r="S1914" s="255">
        <v>-5393</v>
      </c>
      <c r="T1914" s="255" t="s">
        <v>186</v>
      </c>
      <c r="U1914" s="256">
        <v>-6172.95</v>
      </c>
      <c r="V1914" s="255" t="s">
        <v>197</v>
      </c>
      <c r="W1914" s="255">
        <v>-446512.78861177014</v>
      </c>
      <c r="X1914" s="256" t="s">
        <v>100</v>
      </c>
      <c r="Y1914" s="255" t="s">
        <v>114</v>
      </c>
      <c r="Z1914" s="255">
        <v>-6.17</v>
      </c>
      <c r="AA1914" s="256">
        <v>1</v>
      </c>
      <c r="AB1914" s="255" t="s">
        <v>631</v>
      </c>
      <c r="AC1914" s="255" t="s">
        <v>458</v>
      </c>
      <c r="AD1914" s="256" t="s">
        <v>352</v>
      </c>
      <c r="AE1914" s="255" t="s">
        <v>349</v>
      </c>
      <c r="AF1914" s="255"/>
      <c r="AG1914" s="256"/>
      <c r="AH1914" s="255"/>
      <c r="AI1914" s="255"/>
      <c r="AJ1914" s="256"/>
      <c r="AK1914" s="255" t="str">
        <f t="shared" si="87"/>
        <v>Non-GFS</v>
      </c>
      <c r="AL1914" s="255" t="str">
        <f t="shared" si="88"/>
        <v>Non- ICB</v>
      </c>
      <c r="AM1914" s="268" t="str">
        <f t="shared" si="89"/>
        <v>Non-GFS/Non- ICB</v>
      </c>
    </row>
    <row r="1915" spans="1:39" s="271" customFormat="1" x14ac:dyDescent="0.25">
      <c r="A1915" s="267" t="str">
        <f>IF(ISERROR(MATCH(H1915,PriorMonth!H:H,0)),"New","Unresolved")</f>
        <v>Unresolved</v>
      </c>
      <c r="B1915" s="255">
        <v>8520</v>
      </c>
      <c r="C1915" s="256" t="s">
        <v>842</v>
      </c>
      <c r="D1915" s="255" t="s">
        <v>19</v>
      </c>
      <c r="E1915" s="255">
        <v>95</v>
      </c>
      <c r="F1915" s="256" t="s">
        <v>153</v>
      </c>
      <c r="G1915" s="255" t="s">
        <v>17</v>
      </c>
      <c r="H1915" s="255" t="s">
        <v>297</v>
      </c>
      <c r="I1915" s="256" t="s">
        <v>538</v>
      </c>
      <c r="J1915" s="255" t="s">
        <v>68</v>
      </c>
      <c r="K1915" s="255">
        <v>41452</v>
      </c>
      <c r="L1915" s="256">
        <v>1441</v>
      </c>
      <c r="M1915" s="255" t="s">
        <v>111</v>
      </c>
      <c r="N1915" s="255" t="s">
        <v>42</v>
      </c>
      <c r="O1915" s="256">
        <v>42433</v>
      </c>
      <c r="P1915" s="255" t="s">
        <v>266</v>
      </c>
      <c r="Q1915" s="255">
        <v>460</v>
      </c>
      <c r="R1915" s="256" t="s">
        <v>40</v>
      </c>
      <c r="S1915" s="255">
        <v>-6183.5</v>
      </c>
      <c r="T1915" s="255" t="s">
        <v>100</v>
      </c>
      <c r="U1915" s="256">
        <v>-6183.5</v>
      </c>
      <c r="V1915" s="255" t="s">
        <v>197</v>
      </c>
      <c r="W1915" s="255">
        <v>-447275.90995891439</v>
      </c>
      <c r="X1915" s="256" t="s">
        <v>100</v>
      </c>
      <c r="Y1915" s="255" t="s">
        <v>114</v>
      </c>
      <c r="Z1915" s="255">
        <v>-6.18</v>
      </c>
      <c r="AA1915" s="256">
        <v>1</v>
      </c>
      <c r="AB1915" s="255" t="s">
        <v>631</v>
      </c>
      <c r="AC1915" s="255" t="s">
        <v>476</v>
      </c>
      <c r="AD1915" s="256" t="s">
        <v>376</v>
      </c>
      <c r="AE1915" s="255" t="s">
        <v>349</v>
      </c>
      <c r="AF1915" s="255"/>
      <c r="AG1915" s="256"/>
      <c r="AH1915" s="255"/>
      <c r="AI1915" s="255"/>
      <c r="AJ1915" s="256"/>
      <c r="AK1915" s="255" t="str">
        <f t="shared" si="87"/>
        <v>GFS</v>
      </c>
      <c r="AL1915" s="255" t="str">
        <f t="shared" si="88"/>
        <v>Non- ICB</v>
      </c>
      <c r="AM1915" s="268" t="str">
        <f t="shared" si="89"/>
        <v>GFS/Non- ICB</v>
      </c>
    </row>
    <row r="1916" spans="1:39" s="271" customFormat="1" x14ac:dyDescent="0.25">
      <c r="A1916" s="267" t="str">
        <f>IF(ISERROR(MATCH(H1916,PriorMonth!H:H,0)),"New","Unresolved")</f>
        <v>Unresolved</v>
      </c>
      <c r="B1916" s="255">
        <v>693</v>
      </c>
      <c r="C1916" s="256" t="s">
        <v>177</v>
      </c>
      <c r="D1916" s="255" t="s">
        <v>16</v>
      </c>
      <c r="E1916" s="255">
        <v>95</v>
      </c>
      <c r="F1916" s="256" t="s">
        <v>153</v>
      </c>
      <c r="G1916" s="255" t="s">
        <v>17</v>
      </c>
      <c r="H1916" s="255">
        <v>69308300001418</v>
      </c>
      <c r="I1916" s="256" t="s">
        <v>56</v>
      </c>
      <c r="J1916" s="255" t="s">
        <v>179</v>
      </c>
      <c r="K1916" s="255">
        <v>42636</v>
      </c>
      <c r="L1916" s="256">
        <v>257</v>
      </c>
      <c r="M1916" s="255" t="s">
        <v>158</v>
      </c>
      <c r="N1916" s="255" t="s">
        <v>41</v>
      </c>
      <c r="O1916" s="256">
        <v>42706</v>
      </c>
      <c r="P1916" s="255" t="s">
        <v>651</v>
      </c>
      <c r="Q1916" s="255">
        <v>187</v>
      </c>
      <c r="R1916" s="256" t="s">
        <v>37</v>
      </c>
      <c r="S1916" s="255">
        <v>-6191.64</v>
      </c>
      <c r="T1916" s="255" t="s">
        <v>100</v>
      </c>
      <c r="U1916" s="256">
        <v>-6191.64</v>
      </c>
      <c r="V1916" s="255" t="s">
        <v>100</v>
      </c>
      <c r="W1916" s="255">
        <v>-6191.64</v>
      </c>
      <c r="X1916" s="256" t="s">
        <v>100</v>
      </c>
      <c r="Y1916" s="255" t="s">
        <v>114</v>
      </c>
      <c r="Z1916" s="255">
        <v>-6.19</v>
      </c>
      <c r="AA1916" s="256">
        <v>1</v>
      </c>
      <c r="AB1916" s="255" t="s">
        <v>631</v>
      </c>
      <c r="AC1916" s="255" t="s">
        <v>422</v>
      </c>
      <c r="AD1916" s="256" t="s">
        <v>1943</v>
      </c>
      <c r="AE1916" s="255" t="s">
        <v>349</v>
      </c>
      <c r="AF1916" s="255"/>
      <c r="AG1916" s="256"/>
      <c r="AH1916" s="255"/>
      <c r="AI1916" s="255"/>
      <c r="AJ1916" s="256"/>
      <c r="AK1916" s="255" t="str">
        <f t="shared" si="87"/>
        <v>GFS</v>
      </c>
      <c r="AL1916" s="255" t="str">
        <f t="shared" si="88"/>
        <v>Non- ICB</v>
      </c>
      <c r="AM1916" s="268" t="str">
        <f t="shared" si="89"/>
        <v>GFS/Non- ICB</v>
      </c>
    </row>
    <row r="1917" spans="1:39" s="271" customFormat="1" x14ac:dyDescent="0.25">
      <c r="A1917" s="267" t="str">
        <f>IF(ISERROR(MATCH(H1917,PriorMonth!H:H,0)),"New","Unresolved")</f>
        <v>Unresolved</v>
      </c>
      <c r="B1917" s="255">
        <v>199</v>
      </c>
      <c r="C1917" s="256" t="s">
        <v>137</v>
      </c>
      <c r="D1917" s="255" t="s">
        <v>22</v>
      </c>
      <c r="E1917" s="255">
        <v>8110</v>
      </c>
      <c r="F1917" s="256" t="s">
        <v>116</v>
      </c>
      <c r="G1917" s="255" t="s">
        <v>15</v>
      </c>
      <c r="H1917" s="255">
        <v>199030003438</v>
      </c>
      <c r="I1917" s="256" t="s">
        <v>54</v>
      </c>
      <c r="J1917" s="255" t="s">
        <v>659</v>
      </c>
      <c r="K1917" s="255">
        <v>42697</v>
      </c>
      <c r="L1917" s="256">
        <v>196</v>
      </c>
      <c r="M1917" s="255" t="s">
        <v>111</v>
      </c>
      <c r="N1917" s="255" t="s">
        <v>42</v>
      </c>
      <c r="O1917" s="256">
        <v>42775</v>
      </c>
      <c r="P1917" s="255" t="s">
        <v>838</v>
      </c>
      <c r="Q1917" s="255">
        <v>118</v>
      </c>
      <c r="R1917" s="256" t="s">
        <v>36</v>
      </c>
      <c r="S1917" s="255">
        <v>-7000</v>
      </c>
      <c r="T1917" s="255" t="s">
        <v>248</v>
      </c>
      <c r="U1917" s="256">
        <v>-6238.3</v>
      </c>
      <c r="V1917" s="255" t="s">
        <v>248</v>
      </c>
      <c r="W1917" s="255">
        <v>-6999.9961848601333</v>
      </c>
      <c r="X1917" s="256" t="s">
        <v>100</v>
      </c>
      <c r="Y1917" s="255" t="s">
        <v>114</v>
      </c>
      <c r="Z1917" s="255">
        <v>-6.24</v>
      </c>
      <c r="AA1917" s="256">
        <v>1</v>
      </c>
      <c r="AB1917" s="255" t="s">
        <v>631</v>
      </c>
      <c r="AC1917" s="255" t="s">
        <v>447</v>
      </c>
      <c r="AD1917" s="256" t="s">
        <v>361</v>
      </c>
      <c r="AE1917" s="255" t="s">
        <v>349</v>
      </c>
      <c r="AF1917" s="255"/>
      <c r="AG1917" s="256"/>
      <c r="AH1917" s="255"/>
      <c r="AI1917" s="255"/>
      <c r="AJ1917" s="256"/>
      <c r="AK1917" s="255" t="str">
        <f t="shared" si="87"/>
        <v>GFS</v>
      </c>
      <c r="AL1917" s="255" t="str">
        <f t="shared" si="88"/>
        <v>Non- ICB</v>
      </c>
      <c r="AM1917" s="268" t="str">
        <f t="shared" si="89"/>
        <v>GFS/Non- ICB</v>
      </c>
    </row>
    <row r="1918" spans="1:39" s="271" customFormat="1" x14ac:dyDescent="0.25">
      <c r="A1918" s="267" t="str">
        <f>IF(ISERROR(MATCH(H1918,PriorMonth!H:H,0)),"New","Unresolved")</f>
        <v>Unresolved</v>
      </c>
      <c r="B1918" s="255">
        <v>692</v>
      </c>
      <c r="C1918" s="256" t="s">
        <v>187</v>
      </c>
      <c r="D1918" s="255" t="s">
        <v>16</v>
      </c>
      <c r="E1918" s="255">
        <v>3014</v>
      </c>
      <c r="F1918" s="256" t="s">
        <v>144</v>
      </c>
      <c r="G1918" s="255" t="s">
        <v>16</v>
      </c>
      <c r="H1918" s="255">
        <v>69201111605674</v>
      </c>
      <c r="I1918" s="256" t="s">
        <v>57</v>
      </c>
      <c r="J1918" s="255" t="s">
        <v>191</v>
      </c>
      <c r="K1918" s="255">
        <v>42573</v>
      </c>
      <c r="L1918" s="256">
        <v>320</v>
      </c>
      <c r="M1918" s="255" t="s">
        <v>127</v>
      </c>
      <c r="N1918" s="255" t="s">
        <v>128</v>
      </c>
      <c r="O1918" s="256">
        <v>42648</v>
      </c>
      <c r="P1918" s="255" t="s">
        <v>406</v>
      </c>
      <c r="Q1918" s="255">
        <v>245</v>
      </c>
      <c r="R1918" s="256" t="s">
        <v>37</v>
      </c>
      <c r="S1918" s="255">
        <v>-6278.4</v>
      </c>
      <c r="T1918" s="255" t="s">
        <v>100</v>
      </c>
      <c r="U1918" s="256">
        <v>-6278.4</v>
      </c>
      <c r="V1918" s="255" t="s">
        <v>100</v>
      </c>
      <c r="W1918" s="255">
        <v>-6278.4</v>
      </c>
      <c r="X1918" s="256" t="s">
        <v>100</v>
      </c>
      <c r="Y1918" s="255" t="s">
        <v>107</v>
      </c>
      <c r="Z1918" s="255">
        <v>-6.28</v>
      </c>
      <c r="AA1918" s="256">
        <v>1</v>
      </c>
      <c r="AB1918" s="255" t="s">
        <v>631</v>
      </c>
      <c r="AC1918" s="255" t="s">
        <v>413</v>
      </c>
      <c r="AD1918" s="256" t="s">
        <v>641</v>
      </c>
      <c r="AE1918" s="255" t="s">
        <v>349</v>
      </c>
      <c r="AF1918" s="255"/>
      <c r="AG1918" s="256"/>
      <c r="AH1918" s="255"/>
      <c r="AI1918" s="255"/>
      <c r="AJ1918" s="256"/>
      <c r="AK1918" s="255" t="str">
        <f t="shared" si="87"/>
        <v>GFS</v>
      </c>
      <c r="AL1918" s="255" t="str">
        <f t="shared" si="88"/>
        <v>Non- ICB</v>
      </c>
      <c r="AM1918" s="268" t="str">
        <f t="shared" si="89"/>
        <v>GFS/Non- ICB</v>
      </c>
    </row>
    <row r="1919" spans="1:39" s="271" customFormat="1" x14ac:dyDescent="0.25">
      <c r="A1919" s="267" t="str">
        <f>IF(ISERROR(MATCH(H1919,PriorMonth!H:H,0)),"New","Unresolved")</f>
        <v>Unresolved</v>
      </c>
      <c r="B1919" s="255">
        <v>8520</v>
      </c>
      <c r="C1919" s="256" t="s">
        <v>842</v>
      </c>
      <c r="D1919" s="255" t="s">
        <v>19</v>
      </c>
      <c r="E1919" s="255">
        <v>1750</v>
      </c>
      <c r="F1919" s="256" t="s">
        <v>159</v>
      </c>
      <c r="G1919" s="255" t="s">
        <v>18</v>
      </c>
      <c r="H1919" s="255">
        <v>85201220009380</v>
      </c>
      <c r="I1919" s="256" t="s">
        <v>538</v>
      </c>
      <c r="J1919" s="255" t="s">
        <v>68</v>
      </c>
      <c r="K1919" s="255">
        <v>42829</v>
      </c>
      <c r="L1919" s="256">
        <v>64</v>
      </c>
      <c r="M1919" s="255" t="s">
        <v>111</v>
      </c>
      <c r="N1919" s="255" t="s">
        <v>42</v>
      </c>
      <c r="O1919" s="256">
        <v>42860</v>
      </c>
      <c r="P1919" s="255" t="s">
        <v>1878</v>
      </c>
      <c r="Q1919" s="255">
        <v>33</v>
      </c>
      <c r="R1919" s="256" t="s">
        <v>34</v>
      </c>
      <c r="S1919" s="255">
        <v>-499598.91</v>
      </c>
      <c r="T1919" s="255" t="s">
        <v>197</v>
      </c>
      <c r="U1919" s="256">
        <v>-6906.86</v>
      </c>
      <c r="V1919" s="255" t="s">
        <v>197</v>
      </c>
      <c r="W1919" s="255">
        <v>-499599.27087552799</v>
      </c>
      <c r="X1919" s="256" t="s">
        <v>100</v>
      </c>
      <c r="Y1919" s="255" t="s">
        <v>114</v>
      </c>
      <c r="Z1919" s="255">
        <v>-6.91</v>
      </c>
      <c r="AA1919" s="256">
        <v>1</v>
      </c>
      <c r="AB1919" s="255" t="s">
        <v>631</v>
      </c>
      <c r="AC1919" s="255" t="s">
        <v>2042</v>
      </c>
      <c r="AD1919" s="256" t="s">
        <v>2043</v>
      </c>
      <c r="AE1919" s="255" t="s">
        <v>349</v>
      </c>
      <c r="AF1919" s="255"/>
      <c r="AG1919" s="256"/>
      <c r="AH1919" s="255"/>
      <c r="AI1919" s="255"/>
      <c r="AJ1919" s="256"/>
      <c r="AK1919" s="255" t="str">
        <f t="shared" si="87"/>
        <v>GFS</v>
      </c>
      <c r="AL1919" s="255" t="str">
        <f t="shared" si="88"/>
        <v>ICB</v>
      </c>
      <c r="AM1919" s="268" t="str">
        <f t="shared" si="89"/>
        <v>GFS/ICB</v>
      </c>
    </row>
    <row r="1920" spans="1:39" s="271" customFormat="1" x14ac:dyDescent="0.25">
      <c r="A1920" s="267" t="str">
        <f>IF(ISERROR(MATCH(H1920,PriorMonth!H:H,0)),"New","Unresolved")</f>
        <v>Unresolved</v>
      </c>
      <c r="B1920" s="255">
        <v>8520</v>
      </c>
      <c r="C1920" s="256" t="s">
        <v>842</v>
      </c>
      <c r="D1920" s="255" t="s">
        <v>19</v>
      </c>
      <c r="E1920" s="255">
        <v>795</v>
      </c>
      <c r="F1920" s="256" t="s">
        <v>264</v>
      </c>
      <c r="G1920" s="255" t="s">
        <v>14</v>
      </c>
      <c r="H1920" s="255" t="s">
        <v>846</v>
      </c>
      <c r="I1920" s="256" t="s">
        <v>277</v>
      </c>
      <c r="J1920" s="255" t="s">
        <v>271</v>
      </c>
      <c r="K1920" s="255">
        <v>42769</v>
      </c>
      <c r="L1920" s="256">
        <v>124</v>
      </c>
      <c r="M1920" s="255" t="s">
        <v>111</v>
      </c>
      <c r="N1920" s="255" t="s">
        <v>42</v>
      </c>
      <c r="O1920" s="256">
        <v>42776</v>
      </c>
      <c r="P1920" s="255" t="s">
        <v>838</v>
      </c>
      <c r="Q1920" s="255">
        <v>117</v>
      </c>
      <c r="R1920" s="256" t="s">
        <v>36</v>
      </c>
      <c r="S1920" s="255">
        <v>-7623.25</v>
      </c>
      <c r="T1920" s="255" t="s">
        <v>112</v>
      </c>
      <c r="U1920" s="256">
        <v>-6996.37</v>
      </c>
      <c r="V1920" s="255" t="s">
        <v>197</v>
      </c>
      <c r="W1920" s="255">
        <v>-506073.86725305248</v>
      </c>
      <c r="X1920" s="256" t="s">
        <v>100</v>
      </c>
      <c r="Y1920" s="255" t="s">
        <v>114</v>
      </c>
      <c r="Z1920" s="255">
        <v>-7</v>
      </c>
      <c r="AA1920" s="256">
        <v>1</v>
      </c>
      <c r="AB1920" s="255" t="s">
        <v>631</v>
      </c>
      <c r="AC1920" s="255" t="s">
        <v>844</v>
      </c>
      <c r="AD1920" s="256" t="s">
        <v>845</v>
      </c>
      <c r="AE1920" s="255" t="s">
        <v>349</v>
      </c>
      <c r="AF1920" s="255"/>
      <c r="AG1920" s="256"/>
      <c r="AH1920" s="255"/>
      <c r="AI1920" s="255"/>
      <c r="AJ1920" s="256"/>
      <c r="AK1920" s="255" t="str">
        <f t="shared" si="87"/>
        <v>Non-GFS</v>
      </c>
      <c r="AL1920" s="255" t="str">
        <f t="shared" si="88"/>
        <v>Non- ICB</v>
      </c>
      <c r="AM1920" s="268" t="str">
        <f t="shared" si="89"/>
        <v>Non-GFS/Non- ICB</v>
      </c>
    </row>
    <row r="1921" spans="1:39" s="271" customFormat="1" x14ac:dyDescent="0.25">
      <c r="A1921" s="267" t="str">
        <f>IF(ISERROR(MATCH(H1921,PriorMonth!H:H,0)),"New","Unresolved")</f>
        <v>Unresolved</v>
      </c>
      <c r="B1921" s="255">
        <v>8520</v>
      </c>
      <c r="C1921" s="256" t="s">
        <v>842</v>
      </c>
      <c r="D1921" s="255" t="s">
        <v>19</v>
      </c>
      <c r="E1921" s="255">
        <v>795</v>
      </c>
      <c r="F1921" s="256" t="s">
        <v>264</v>
      </c>
      <c r="G1921" s="255" t="s">
        <v>14</v>
      </c>
      <c r="H1921" s="255" t="s">
        <v>946</v>
      </c>
      <c r="I1921" s="256" t="s">
        <v>59</v>
      </c>
      <c r="J1921" s="255" t="s">
        <v>271</v>
      </c>
      <c r="K1921" s="255">
        <v>42769</v>
      </c>
      <c r="L1921" s="256">
        <v>124</v>
      </c>
      <c r="M1921" s="255" t="s">
        <v>111</v>
      </c>
      <c r="N1921" s="255" t="s">
        <v>42</v>
      </c>
      <c r="O1921" s="256">
        <v>42776</v>
      </c>
      <c r="P1921" s="255" t="s">
        <v>838</v>
      </c>
      <c r="Q1921" s="255">
        <v>117</v>
      </c>
      <c r="R1921" s="256" t="s">
        <v>36</v>
      </c>
      <c r="S1921" s="255">
        <v>-510042</v>
      </c>
      <c r="T1921" s="255" t="s">
        <v>197</v>
      </c>
      <c r="U1921" s="256">
        <v>-7051.23</v>
      </c>
      <c r="V1921" s="255" t="s">
        <v>197</v>
      </c>
      <c r="W1921" s="255">
        <v>-510042.0982582026</v>
      </c>
      <c r="X1921" s="256" t="s">
        <v>100</v>
      </c>
      <c r="Y1921" s="255" t="s">
        <v>114</v>
      </c>
      <c r="Z1921" s="255">
        <v>-7.05</v>
      </c>
      <c r="AA1921" s="256">
        <v>1</v>
      </c>
      <c r="AB1921" s="255" t="s">
        <v>631</v>
      </c>
      <c r="AC1921" s="255" t="s">
        <v>844</v>
      </c>
      <c r="AD1921" s="256" t="s">
        <v>845</v>
      </c>
      <c r="AE1921" s="255" t="s">
        <v>349</v>
      </c>
      <c r="AF1921" s="255"/>
      <c r="AG1921" s="256"/>
      <c r="AH1921" s="255"/>
      <c r="AI1921" s="255"/>
      <c r="AJ1921" s="256"/>
      <c r="AK1921" s="255" t="str">
        <f t="shared" si="87"/>
        <v>Non-GFS</v>
      </c>
      <c r="AL1921" s="255" t="str">
        <f t="shared" si="88"/>
        <v>Non- ICB</v>
      </c>
      <c r="AM1921" s="268" t="str">
        <f t="shared" si="89"/>
        <v>Non-GFS/Non- ICB</v>
      </c>
    </row>
    <row r="1922" spans="1:39" s="271" customFormat="1" x14ac:dyDescent="0.25">
      <c r="A1922" s="267" t="str">
        <f>IF(ISERROR(MATCH(H1922,PriorMonth!H:H,0)),"New","Unresolved")</f>
        <v>Unresolved</v>
      </c>
      <c r="B1922" s="255">
        <v>95</v>
      </c>
      <c r="C1922" s="256" t="s">
        <v>153</v>
      </c>
      <c r="D1922" s="255" t="s">
        <v>17</v>
      </c>
      <c r="E1922" s="255">
        <v>1320</v>
      </c>
      <c r="F1922" s="256" t="s">
        <v>188</v>
      </c>
      <c r="G1922" s="255" t="s">
        <v>21</v>
      </c>
      <c r="H1922" s="255">
        <v>950110010765</v>
      </c>
      <c r="I1922" s="256" t="s">
        <v>58</v>
      </c>
      <c r="J1922" s="255" t="s">
        <v>195</v>
      </c>
      <c r="K1922" s="255">
        <v>42765</v>
      </c>
      <c r="L1922" s="256">
        <v>128</v>
      </c>
      <c r="M1922" s="255" t="s">
        <v>111</v>
      </c>
      <c r="N1922" s="255" t="s">
        <v>42</v>
      </c>
      <c r="O1922" s="256">
        <v>42830</v>
      </c>
      <c r="P1922" s="255" t="s">
        <v>838</v>
      </c>
      <c r="Q1922" s="255">
        <v>63</v>
      </c>
      <c r="R1922" s="256" t="s">
        <v>35</v>
      </c>
      <c r="S1922" s="255">
        <v>-8152</v>
      </c>
      <c r="T1922" s="255" t="s">
        <v>100</v>
      </c>
      <c r="U1922" s="256">
        <v>-8152</v>
      </c>
      <c r="V1922" s="255" t="s">
        <v>100</v>
      </c>
      <c r="W1922" s="255">
        <v>-8152</v>
      </c>
      <c r="X1922" s="256" t="s">
        <v>100</v>
      </c>
      <c r="Y1922" s="255" t="s">
        <v>114</v>
      </c>
      <c r="Z1922" s="255">
        <v>-8.15</v>
      </c>
      <c r="AA1922" s="256">
        <v>1</v>
      </c>
      <c r="AB1922" s="255" t="s">
        <v>631</v>
      </c>
      <c r="AC1922" s="255" t="s">
        <v>440</v>
      </c>
      <c r="AD1922" s="256" t="s">
        <v>368</v>
      </c>
      <c r="AE1922" s="255" t="s">
        <v>349</v>
      </c>
      <c r="AF1922" s="255"/>
      <c r="AG1922" s="256"/>
      <c r="AH1922" s="255"/>
      <c r="AI1922" s="255"/>
      <c r="AJ1922" s="256"/>
      <c r="AK1922" s="255" t="str">
        <f t="shared" ref="AK1922:AK1968" si="90">IF(TEXT(B1922,0)=LEFT(H1922,LEN(B1922)),"GFS","Non-GFS")</f>
        <v>GFS</v>
      </c>
      <c r="AL1922" s="255" t="str">
        <f t="shared" ref="AL1922:AL1985" si="91">IF(AND(AK1922="GFS",MID(H1922,LEN(B1922)+3,1)="2"),"ICB","Non- ICB")</f>
        <v>Non- ICB</v>
      </c>
      <c r="AM1922" s="268" t="str">
        <f t="shared" ref="AM1922:AM1985" si="92">AK1922&amp;"/"&amp;AL1922</f>
        <v>GFS/Non- ICB</v>
      </c>
    </row>
    <row r="1923" spans="1:39" s="271" customFormat="1" x14ac:dyDescent="0.25">
      <c r="A1923" s="267" t="str">
        <f>IF(ISERROR(MATCH(H1923,PriorMonth!H:H,0)),"New","Unresolved")</f>
        <v>New</v>
      </c>
      <c r="B1923" s="255">
        <v>8520</v>
      </c>
      <c r="C1923" s="256" t="s">
        <v>842</v>
      </c>
      <c r="D1923" s="255" t="s">
        <v>19</v>
      </c>
      <c r="E1923" s="255">
        <v>787</v>
      </c>
      <c r="F1923" s="256" t="s">
        <v>157</v>
      </c>
      <c r="G1923" s="255" t="s">
        <v>16</v>
      </c>
      <c r="H1923" s="255">
        <v>85200310087433</v>
      </c>
      <c r="I1923" s="256" t="s">
        <v>56</v>
      </c>
      <c r="J1923" s="255" t="s">
        <v>1599</v>
      </c>
      <c r="K1923" s="255">
        <v>42829</v>
      </c>
      <c r="L1923" s="256">
        <v>64</v>
      </c>
      <c r="M1923" s="255" t="s">
        <v>158</v>
      </c>
      <c r="N1923" s="255" t="s">
        <v>41</v>
      </c>
      <c r="O1923" s="256">
        <v>42892</v>
      </c>
      <c r="P1923" s="255" t="s">
        <v>1878</v>
      </c>
      <c r="Q1923" s="255">
        <v>1</v>
      </c>
      <c r="R1923" s="256" t="s">
        <v>33</v>
      </c>
      <c r="S1923" s="255">
        <v>-591630.22</v>
      </c>
      <c r="T1923" s="255" t="s">
        <v>197</v>
      </c>
      <c r="U1923" s="256">
        <v>-8179.17</v>
      </c>
      <c r="V1923" s="255" t="s">
        <v>197</v>
      </c>
      <c r="W1923" s="255">
        <v>-591630.25866558647</v>
      </c>
      <c r="X1923" s="256" t="s">
        <v>100</v>
      </c>
      <c r="Y1923" s="255" t="s">
        <v>114</v>
      </c>
      <c r="Z1923" s="255">
        <v>-8.18</v>
      </c>
      <c r="AA1923" s="256">
        <v>1</v>
      </c>
      <c r="AB1923" s="255" t="s">
        <v>631</v>
      </c>
      <c r="AC1923" s="255" t="s">
        <v>1028</v>
      </c>
      <c r="AD1923" s="256" t="s">
        <v>359</v>
      </c>
      <c r="AE1923" s="255" t="s">
        <v>349</v>
      </c>
      <c r="AF1923" s="255"/>
      <c r="AG1923" s="256"/>
      <c r="AH1923" s="255"/>
      <c r="AI1923" s="255"/>
      <c r="AJ1923" s="256"/>
      <c r="AK1923" s="255" t="str">
        <f t="shared" si="90"/>
        <v>GFS</v>
      </c>
      <c r="AL1923" s="255" t="str">
        <f t="shared" si="91"/>
        <v>Non- ICB</v>
      </c>
      <c r="AM1923" s="268" t="str">
        <f t="shared" si="92"/>
        <v>GFS/Non- ICB</v>
      </c>
    </row>
    <row r="1924" spans="1:39" s="271" customFormat="1" x14ac:dyDescent="0.25">
      <c r="A1924" s="267" t="str">
        <f>IF(ISERROR(MATCH(H1924,PriorMonth!H:H,0)),"New","Unresolved")</f>
        <v>Unresolved</v>
      </c>
      <c r="B1924" s="255">
        <v>3011</v>
      </c>
      <c r="C1924" s="256" t="s">
        <v>164</v>
      </c>
      <c r="D1924" s="255" t="s">
        <v>22</v>
      </c>
      <c r="E1924" s="255">
        <v>199</v>
      </c>
      <c r="F1924" s="256" t="s">
        <v>137</v>
      </c>
      <c r="G1924" s="255" t="s">
        <v>22</v>
      </c>
      <c r="H1924" s="255">
        <v>387984</v>
      </c>
      <c r="I1924" s="256" t="s">
        <v>59</v>
      </c>
      <c r="J1924" s="255" t="s">
        <v>255</v>
      </c>
      <c r="K1924" s="255">
        <v>42795</v>
      </c>
      <c r="L1924" s="256">
        <v>98</v>
      </c>
      <c r="M1924" s="255" t="s">
        <v>118</v>
      </c>
      <c r="N1924" s="255" t="s">
        <v>41</v>
      </c>
      <c r="O1924" s="256">
        <v>42859</v>
      </c>
      <c r="P1924" s="255" t="s">
        <v>1878</v>
      </c>
      <c r="Q1924" s="255">
        <v>34</v>
      </c>
      <c r="R1924" s="256" t="s">
        <v>34</v>
      </c>
      <c r="S1924" s="255">
        <v>-9450</v>
      </c>
      <c r="T1924" s="255" t="s">
        <v>248</v>
      </c>
      <c r="U1924" s="256">
        <v>-8421.7099999999991</v>
      </c>
      <c r="V1924" s="255" t="s">
        <v>248</v>
      </c>
      <c r="W1924" s="255">
        <v>-9450.0004600609827</v>
      </c>
      <c r="X1924" s="256" t="s">
        <v>100</v>
      </c>
      <c r="Y1924" s="255" t="s">
        <v>107</v>
      </c>
      <c r="Z1924" s="255">
        <v>-8.42</v>
      </c>
      <c r="AA1924" s="256">
        <v>1</v>
      </c>
      <c r="AB1924" s="255" t="s">
        <v>631</v>
      </c>
      <c r="AC1924" s="255" t="s">
        <v>484</v>
      </c>
      <c r="AD1924" s="256" t="s">
        <v>2116</v>
      </c>
      <c r="AE1924" s="255" t="s">
        <v>349</v>
      </c>
      <c r="AF1924" s="255"/>
      <c r="AG1924" s="256"/>
      <c r="AH1924" s="255"/>
      <c r="AI1924" s="255"/>
      <c r="AJ1924" s="256"/>
      <c r="AK1924" s="255" t="str">
        <f t="shared" si="90"/>
        <v>Non-GFS</v>
      </c>
      <c r="AL1924" s="255" t="str">
        <f t="shared" si="91"/>
        <v>Non- ICB</v>
      </c>
      <c r="AM1924" s="268" t="str">
        <f t="shared" si="92"/>
        <v>Non-GFS/Non- ICB</v>
      </c>
    </row>
    <row r="1925" spans="1:39" s="271" customFormat="1" x14ac:dyDescent="0.25">
      <c r="A1925" s="267" t="str">
        <f>IF(ISERROR(MATCH(H1925,PriorMonth!H:H,0)),"New","Unresolved")</f>
        <v>Unresolved</v>
      </c>
      <c r="B1925" s="255">
        <v>8520</v>
      </c>
      <c r="C1925" s="256" t="s">
        <v>842</v>
      </c>
      <c r="D1925" s="255" t="s">
        <v>19</v>
      </c>
      <c r="E1925" s="255">
        <v>795</v>
      </c>
      <c r="F1925" s="256" t="s">
        <v>264</v>
      </c>
      <c r="G1925" s="255" t="s">
        <v>14</v>
      </c>
      <c r="H1925" s="255" t="s">
        <v>1619</v>
      </c>
      <c r="I1925" s="256" t="s">
        <v>57</v>
      </c>
      <c r="J1925" s="255" t="s">
        <v>381</v>
      </c>
      <c r="K1925" s="255">
        <v>42769</v>
      </c>
      <c r="L1925" s="256">
        <v>124</v>
      </c>
      <c r="M1925" s="255" t="s">
        <v>111</v>
      </c>
      <c r="N1925" s="255" t="s">
        <v>42</v>
      </c>
      <c r="O1925" s="256">
        <v>42831</v>
      </c>
      <c r="P1925" s="255" t="s">
        <v>838</v>
      </c>
      <c r="Q1925" s="255">
        <v>62</v>
      </c>
      <c r="R1925" s="256" t="s">
        <v>35</v>
      </c>
      <c r="S1925" s="255">
        <v>-677509</v>
      </c>
      <c r="T1925" s="255" t="s">
        <v>197</v>
      </c>
      <c r="U1925" s="256">
        <v>-9366.43</v>
      </c>
      <c r="V1925" s="255" t="s">
        <v>197</v>
      </c>
      <c r="W1925" s="255">
        <v>-677509.2587234535</v>
      </c>
      <c r="X1925" s="256" t="s">
        <v>100</v>
      </c>
      <c r="Y1925" s="255" t="s">
        <v>114</v>
      </c>
      <c r="Z1925" s="255">
        <v>-9.3699999999999992</v>
      </c>
      <c r="AA1925" s="256">
        <v>1</v>
      </c>
      <c r="AB1925" s="255" t="s">
        <v>631</v>
      </c>
      <c r="AC1925" s="255" t="s">
        <v>426</v>
      </c>
      <c r="AD1925" s="256" t="s">
        <v>361</v>
      </c>
      <c r="AE1925" s="255" t="s">
        <v>349</v>
      </c>
      <c r="AF1925" s="255"/>
      <c r="AG1925" s="256"/>
      <c r="AH1925" s="255"/>
      <c r="AI1925" s="255"/>
      <c r="AJ1925" s="256"/>
      <c r="AK1925" s="255" t="str">
        <f t="shared" si="90"/>
        <v>Non-GFS</v>
      </c>
      <c r="AL1925" s="255" t="str">
        <f t="shared" si="91"/>
        <v>Non- ICB</v>
      </c>
      <c r="AM1925" s="268" t="str">
        <f t="shared" si="92"/>
        <v>Non-GFS/Non- ICB</v>
      </c>
    </row>
    <row r="1926" spans="1:39" s="271" customFormat="1" x14ac:dyDescent="0.25">
      <c r="A1926" s="267" t="str">
        <f>IF(ISERROR(MATCH(H1926,PriorMonth!H:H,0)),"New","Unresolved")</f>
        <v>Unresolved</v>
      </c>
      <c r="B1926" s="255">
        <v>8520</v>
      </c>
      <c r="C1926" s="256" t="s">
        <v>842</v>
      </c>
      <c r="D1926" s="255" t="s">
        <v>19</v>
      </c>
      <c r="E1926" s="255">
        <v>795</v>
      </c>
      <c r="F1926" s="256" t="s">
        <v>264</v>
      </c>
      <c r="G1926" s="255" t="s">
        <v>14</v>
      </c>
      <c r="H1926" s="255" t="s">
        <v>1612</v>
      </c>
      <c r="I1926" s="256" t="s">
        <v>538</v>
      </c>
      <c r="J1926" s="255" t="s">
        <v>381</v>
      </c>
      <c r="K1926" s="255">
        <v>42769</v>
      </c>
      <c r="L1926" s="256">
        <v>124</v>
      </c>
      <c r="M1926" s="255" t="s">
        <v>111</v>
      </c>
      <c r="N1926" s="255" t="s">
        <v>42</v>
      </c>
      <c r="O1926" s="256">
        <v>42831</v>
      </c>
      <c r="P1926" s="255" t="s">
        <v>838</v>
      </c>
      <c r="Q1926" s="255">
        <v>62</v>
      </c>
      <c r="R1926" s="256" t="s">
        <v>35</v>
      </c>
      <c r="S1926" s="255">
        <v>-702858</v>
      </c>
      <c r="T1926" s="255" t="s">
        <v>197</v>
      </c>
      <c r="U1926" s="256">
        <v>-9716.8700000000008</v>
      </c>
      <c r="V1926" s="255" t="s">
        <v>197</v>
      </c>
      <c r="W1926" s="255">
        <v>-702857.90752849961</v>
      </c>
      <c r="X1926" s="256" t="s">
        <v>100</v>
      </c>
      <c r="Y1926" s="255" t="s">
        <v>114</v>
      </c>
      <c r="Z1926" s="255">
        <v>-9.7200000000000006</v>
      </c>
      <c r="AA1926" s="256">
        <v>1</v>
      </c>
      <c r="AB1926" s="255" t="s">
        <v>631</v>
      </c>
      <c r="AC1926" s="255" t="s">
        <v>426</v>
      </c>
      <c r="AD1926" s="256" t="s">
        <v>361</v>
      </c>
      <c r="AE1926" s="255" t="s">
        <v>349</v>
      </c>
      <c r="AF1926" s="255"/>
      <c r="AG1926" s="256"/>
      <c r="AH1926" s="255"/>
      <c r="AI1926" s="255"/>
      <c r="AJ1926" s="256"/>
      <c r="AK1926" s="255" t="str">
        <f t="shared" si="90"/>
        <v>Non-GFS</v>
      </c>
      <c r="AL1926" s="255" t="str">
        <f t="shared" si="91"/>
        <v>Non- ICB</v>
      </c>
      <c r="AM1926" s="268" t="str">
        <f t="shared" si="92"/>
        <v>Non-GFS/Non- ICB</v>
      </c>
    </row>
    <row r="1927" spans="1:39" s="271" customFormat="1" x14ac:dyDescent="0.25">
      <c r="A1927" s="267" t="str">
        <f>IF(ISERROR(MATCH(H1927,PriorMonth!H:H,0)),"New","Unresolved")</f>
        <v>Unresolved</v>
      </c>
      <c r="B1927" s="255">
        <v>8520</v>
      </c>
      <c r="C1927" s="256" t="s">
        <v>842</v>
      </c>
      <c r="D1927" s="255" t="s">
        <v>19</v>
      </c>
      <c r="E1927" s="255">
        <v>1750</v>
      </c>
      <c r="F1927" s="256" t="s">
        <v>159</v>
      </c>
      <c r="G1927" s="255" t="s">
        <v>18</v>
      </c>
      <c r="H1927" s="255">
        <v>85201220009381</v>
      </c>
      <c r="I1927" s="256" t="s">
        <v>538</v>
      </c>
      <c r="J1927" s="255" t="s">
        <v>68</v>
      </c>
      <c r="K1927" s="255">
        <v>42829</v>
      </c>
      <c r="L1927" s="256">
        <v>64</v>
      </c>
      <c r="M1927" s="255" t="s">
        <v>111</v>
      </c>
      <c r="N1927" s="255" t="s">
        <v>42</v>
      </c>
      <c r="O1927" s="256">
        <v>42860</v>
      </c>
      <c r="P1927" s="255" t="s">
        <v>1878</v>
      </c>
      <c r="Q1927" s="255">
        <v>33</v>
      </c>
      <c r="R1927" s="256" t="s">
        <v>34</v>
      </c>
      <c r="S1927" s="255">
        <v>-755298.18</v>
      </c>
      <c r="T1927" s="255" t="s">
        <v>197</v>
      </c>
      <c r="U1927" s="256">
        <v>-10441.85</v>
      </c>
      <c r="V1927" s="255" t="s">
        <v>197</v>
      </c>
      <c r="W1927" s="255">
        <v>-755298.44916382153</v>
      </c>
      <c r="X1927" s="256" t="s">
        <v>100</v>
      </c>
      <c r="Y1927" s="255" t="s">
        <v>114</v>
      </c>
      <c r="Z1927" s="255">
        <v>-10.44</v>
      </c>
      <c r="AA1927" s="256">
        <v>1</v>
      </c>
      <c r="AB1927" s="255" t="s">
        <v>631</v>
      </c>
      <c r="AC1927" s="255" t="s">
        <v>2042</v>
      </c>
      <c r="AD1927" s="256" t="s">
        <v>2043</v>
      </c>
      <c r="AE1927" s="255" t="s">
        <v>349</v>
      </c>
      <c r="AF1927" s="255"/>
      <c r="AG1927" s="256"/>
      <c r="AH1927" s="255"/>
      <c r="AI1927" s="255"/>
      <c r="AJ1927" s="256"/>
      <c r="AK1927" s="255" t="str">
        <f t="shared" si="90"/>
        <v>GFS</v>
      </c>
      <c r="AL1927" s="255" t="str">
        <f t="shared" si="91"/>
        <v>ICB</v>
      </c>
      <c r="AM1927" s="268" t="str">
        <f t="shared" si="92"/>
        <v>GFS/ICB</v>
      </c>
    </row>
    <row r="1928" spans="1:39" s="271" customFormat="1" x14ac:dyDescent="0.25">
      <c r="A1928" s="267" t="str">
        <f>IF(ISERROR(MATCH(H1928,PriorMonth!H:H,0)),"New","Unresolved")</f>
        <v>Unresolved</v>
      </c>
      <c r="B1928" s="255">
        <v>8520</v>
      </c>
      <c r="C1928" s="256" t="s">
        <v>842</v>
      </c>
      <c r="D1928" s="255" t="s">
        <v>19</v>
      </c>
      <c r="E1928" s="255">
        <v>795</v>
      </c>
      <c r="F1928" s="256" t="s">
        <v>264</v>
      </c>
      <c r="G1928" s="255" t="s">
        <v>14</v>
      </c>
      <c r="H1928" s="255" t="s">
        <v>947</v>
      </c>
      <c r="I1928" s="256" t="s">
        <v>57</v>
      </c>
      <c r="J1928" s="255" t="s">
        <v>271</v>
      </c>
      <c r="K1928" s="255">
        <v>42769</v>
      </c>
      <c r="L1928" s="256">
        <v>124</v>
      </c>
      <c r="M1928" s="255" t="s">
        <v>111</v>
      </c>
      <c r="N1928" s="255" t="s">
        <v>42</v>
      </c>
      <c r="O1928" s="256">
        <v>42776</v>
      </c>
      <c r="P1928" s="255" t="s">
        <v>838</v>
      </c>
      <c r="Q1928" s="255">
        <v>117</v>
      </c>
      <c r="R1928" s="256" t="s">
        <v>36</v>
      </c>
      <c r="S1928" s="255">
        <v>-758641</v>
      </c>
      <c r="T1928" s="255" t="s">
        <v>197</v>
      </c>
      <c r="U1928" s="256">
        <v>-10488.06</v>
      </c>
      <c r="V1928" s="255" t="s">
        <v>197</v>
      </c>
      <c r="W1928" s="255">
        <v>-758640.99299809034</v>
      </c>
      <c r="X1928" s="256" t="s">
        <v>100</v>
      </c>
      <c r="Y1928" s="255" t="s">
        <v>114</v>
      </c>
      <c r="Z1928" s="255">
        <v>-10.49</v>
      </c>
      <c r="AA1928" s="256">
        <v>1</v>
      </c>
      <c r="AB1928" s="255" t="s">
        <v>631</v>
      </c>
      <c r="AC1928" s="255" t="s">
        <v>844</v>
      </c>
      <c r="AD1928" s="256" t="s">
        <v>845</v>
      </c>
      <c r="AE1928" s="255" t="s">
        <v>349</v>
      </c>
      <c r="AF1928" s="255"/>
      <c r="AG1928" s="256"/>
      <c r="AH1928" s="255"/>
      <c r="AI1928" s="255"/>
      <c r="AJ1928" s="256"/>
      <c r="AK1928" s="255" t="str">
        <f t="shared" si="90"/>
        <v>Non-GFS</v>
      </c>
      <c r="AL1928" s="255" t="str">
        <f t="shared" si="91"/>
        <v>Non- ICB</v>
      </c>
      <c r="AM1928" s="268" t="str">
        <f t="shared" si="92"/>
        <v>Non-GFS/Non- ICB</v>
      </c>
    </row>
    <row r="1929" spans="1:39" s="271" customFormat="1" x14ac:dyDescent="0.25">
      <c r="A1929" s="267" t="str">
        <f>IF(ISERROR(MATCH(H1929,PriorMonth!H:H,0)),"New","Unresolved")</f>
        <v>Unresolved</v>
      </c>
      <c r="B1929" s="255">
        <v>132</v>
      </c>
      <c r="C1929" s="256" t="s">
        <v>233</v>
      </c>
      <c r="D1929" s="255" t="s">
        <v>22</v>
      </c>
      <c r="E1929" s="255">
        <v>199</v>
      </c>
      <c r="F1929" s="256" t="s">
        <v>137</v>
      </c>
      <c r="G1929" s="255" t="s">
        <v>22</v>
      </c>
      <c r="H1929" s="255">
        <v>1320130002432</v>
      </c>
      <c r="I1929" s="256" t="s">
        <v>54</v>
      </c>
      <c r="J1929" s="255" t="s">
        <v>330</v>
      </c>
      <c r="K1929" s="255">
        <v>42641</v>
      </c>
      <c r="L1929" s="256">
        <v>252</v>
      </c>
      <c r="M1929" s="255" t="s">
        <v>118</v>
      </c>
      <c r="N1929" s="255" t="s">
        <v>41</v>
      </c>
      <c r="O1929" s="256">
        <v>42709</v>
      </c>
      <c r="P1929" s="255" t="s">
        <v>651</v>
      </c>
      <c r="Q1929" s="255">
        <v>184</v>
      </c>
      <c r="R1929" s="256" t="s">
        <v>37</v>
      </c>
      <c r="S1929" s="255">
        <v>-12214</v>
      </c>
      <c r="T1929" s="255" t="s">
        <v>248</v>
      </c>
      <c r="U1929" s="256">
        <v>-10884.95</v>
      </c>
      <c r="V1929" s="255" t="s">
        <v>248</v>
      </c>
      <c r="W1929" s="255">
        <v>-12214.001967265651</v>
      </c>
      <c r="X1929" s="256" t="s">
        <v>100</v>
      </c>
      <c r="Y1929" s="255" t="s">
        <v>107</v>
      </c>
      <c r="Z1929" s="255">
        <v>-10.88</v>
      </c>
      <c r="AA1929" s="256">
        <v>1</v>
      </c>
      <c r="AB1929" s="255" t="s">
        <v>631</v>
      </c>
      <c r="AC1929" s="255" t="s">
        <v>513</v>
      </c>
      <c r="AD1929" s="256" t="s">
        <v>755</v>
      </c>
      <c r="AE1929" s="255" t="s">
        <v>349</v>
      </c>
      <c r="AF1929" s="255"/>
      <c r="AG1929" s="256"/>
      <c r="AH1929" s="255"/>
      <c r="AI1929" s="255"/>
      <c r="AJ1929" s="256"/>
      <c r="AK1929" s="255" t="str">
        <f t="shared" si="90"/>
        <v>GFS</v>
      </c>
      <c r="AL1929" s="255" t="str">
        <f t="shared" si="91"/>
        <v>Non- ICB</v>
      </c>
      <c r="AM1929" s="268" t="str">
        <f t="shared" si="92"/>
        <v>GFS/Non- ICB</v>
      </c>
    </row>
    <row r="1930" spans="1:39" s="271" customFormat="1" x14ac:dyDescent="0.25">
      <c r="A1930" s="267" t="str">
        <f>IF(ISERROR(MATCH(H1930,PriorMonth!H:H,0)),"New","Unresolved")</f>
        <v>Unresolved</v>
      </c>
      <c r="B1930" s="255">
        <v>1710</v>
      </c>
      <c r="C1930" s="256" t="s">
        <v>181</v>
      </c>
      <c r="D1930" s="255" t="s">
        <v>20</v>
      </c>
      <c r="E1930" s="255">
        <v>9701</v>
      </c>
      <c r="F1930" s="256" t="s">
        <v>199</v>
      </c>
      <c r="G1930" s="255" t="s">
        <v>14</v>
      </c>
      <c r="H1930" s="255">
        <v>17100111700461</v>
      </c>
      <c r="I1930" s="256" t="s">
        <v>55</v>
      </c>
      <c r="J1930" s="255" t="s">
        <v>182</v>
      </c>
      <c r="K1930" s="255">
        <v>42773</v>
      </c>
      <c r="L1930" s="256">
        <v>120</v>
      </c>
      <c r="M1930" s="255" t="s">
        <v>149</v>
      </c>
      <c r="N1930" s="255" t="s">
        <v>41</v>
      </c>
      <c r="O1930" s="256">
        <v>42774</v>
      </c>
      <c r="P1930" s="255" t="s">
        <v>838</v>
      </c>
      <c r="Q1930" s="255">
        <v>119</v>
      </c>
      <c r="R1930" s="256" t="s">
        <v>36</v>
      </c>
      <c r="S1930" s="255">
        <v>-11317.71</v>
      </c>
      <c r="T1930" s="255" t="s">
        <v>100</v>
      </c>
      <c r="U1930" s="256">
        <v>-11317.71</v>
      </c>
      <c r="V1930" s="255" t="s">
        <v>100</v>
      </c>
      <c r="W1930" s="255">
        <v>-11317.71</v>
      </c>
      <c r="X1930" s="256" t="s">
        <v>100</v>
      </c>
      <c r="Y1930" s="255" t="s">
        <v>114</v>
      </c>
      <c r="Z1930" s="255">
        <v>-11.32</v>
      </c>
      <c r="AA1930" s="256">
        <v>1</v>
      </c>
      <c r="AB1930" s="255" t="s">
        <v>631</v>
      </c>
      <c r="AC1930" s="255" t="s">
        <v>578</v>
      </c>
      <c r="AD1930" s="256" t="s">
        <v>361</v>
      </c>
      <c r="AE1930" s="255" t="s">
        <v>349</v>
      </c>
      <c r="AF1930" s="255"/>
      <c r="AG1930" s="256"/>
      <c r="AH1930" s="255"/>
      <c r="AI1930" s="255"/>
      <c r="AJ1930" s="256"/>
      <c r="AK1930" s="255" t="str">
        <f t="shared" si="90"/>
        <v>GFS</v>
      </c>
      <c r="AL1930" s="255" t="str">
        <f t="shared" si="91"/>
        <v>Non- ICB</v>
      </c>
      <c r="AM1930" s="268" t="str">
        <f t="shared" si="92"/>
        <v>GFS/Non- ICB</v>
      </c>
    </row>
    <row r="1931" spans="1:39" s="271" customFormat="1" x14ac:dyDescent="0.25">
      <c r="A1931" s="267" t="str">
        <f>IF(ISERROR(MATCH(H1931,PriorMonth!H:H,0)),"New","Unresolved")</f>
        <v>New</v>
      </c>
      <c r="B1931" s="255">
        <v>8520</v>
      </c>
      <c r="C1931" s="256" t="s">
        <v>842</v>
      </c>
      <c r="D1931" s="255" t="s">
        <v>19</v>
      </c>
      <c r="E1931" s="255">
        <v>3027</v>
      </c>
      <c r="F1931" s="256" t="s">
        <v>154</v>
      </c>
      <c r="G1931" s="255" t="s">
        <v>13</v>
      </c>
      <c r="H1931" s="255">
        <v>85200310087392</v>
      </c>
      <c r="I1931" s="256" t="s">
        <v>59</v>
      </c>
      <c r="J1931" s="255" t="s">
        <v>320</v>
      </c>
      <c r="K1931" s="255">
        <v>42795</v>
      </c>
      <c r="L1931" s="256">
        <v>98</v>
      </c>
      <c r="M1931" s="255" t="s">
        <v>111</v>
      </c>
      <c r="N1931" s="255" t="s">
        <v>42</v>
      </c>
      <c r="O1931" s="256">
        <v>42891</v>
      </c>
      <c r="P1931" s="255" t="s">
        <v>1878</v>
      </c>
      <c r="Q1931" s="255">
        <v>2</v>
      </c>
      <c r="R1931" s="256" t="s">
        <v>33</v>
      </c>
      <c r="S1931" s="255">
        <v>-882974</v>
      </c>
      <c r="T1931" s="255" t="s">
        <v>197</v>
      </c>
      <c r="U1931" s="256">
        <v>-12206.94</v>
      </c>
      <c r="V1931" s="255" t="s">
        <v>197</v>
      </c>
      <c r="W1931" s="255">
        <v>-882974.07557433029</v>
      </c>
      <c r="X1931" s="256" t="s">
        <v>100</v>
      </c>
      <c r="Y1931" s="255" t="s">
        <v>114</v>
      </c>
      <c r="Z1931" s="255">
        <v>-12.21</v>
      </c>
      <c r="AA1931" s="256">
        <v>1</v>
      </c>
      <c r="AB1931" s="255" t="s">
        <v>631</v>
      </c>
      <c r="AC1931" s="255" t="s">
        <v>458</v>
      </c>
      <c r="AD1931" s="256" t="s">
        <v>2809</v>
      </c>
      <c r="AE1931" s="255" t="s">
        <v>349</v>
      </c>
      <c r="AF1931" s="255"/>
      <c r="AG1931" s="256"/>
      <c r="AH1931" s="255"/>
      <c r="AI1931" s="255"/>
      <c r="AJ1931" s="256"/>
      <c r="AK1931" s="255" t="str">
        <f t="shared" si="90"/>
        <v>GFS</v>
      </c>
      <c r="AL1931" s="255" t="str">
        <f t="shared" si="91"/>
        <v>Non- ICB</v>
      </c>
      <c r="AM1931" s="268" t="str">
        <f t="shared" si="92"/>
        <v>GFS/Non- ICB</v>
      </c>
    </row>
    <row r="1932" spans="1:39" s="271" customFormat="1" x14ac:dyDescent="0.25">
      <c r="A1932" s="267" t="str">
        <f>IF(ISERROR(MATCH(H1932,PriorMonth!H:H,0)),"New","Unresolved")</f>
        <v>Unresolved</v>
      </c>
      <c r="B1932" s="255">
        <v>635</v>
      </c>
      <c r="C1932" s="256" t="s">
        <v>142</v>
      </c>
      <c r="D1932" s="255" t="s">
        <v>16</v>
      </c>
      <c r="E1932" s="255">
        <v>692</v>
      </c>
      <c r="F1932" s="256" t="s">
        <v>187</v>
      </c>
      <c r="G1932" s="255" t="s">
        <v>16</v>
      </c>
      <c r="H1932" s="255">
        <v>63503300004994</v>
      </c>
      <c r="I1932" s="256" t="s">
        <v>60</v>
      </c>
      <c r="J1932" s="255" t="s">
        <v>284</v>
      </c>
      <c r="K1932" s="255">
        <v>42614</v>
      </c>
      <c r="L1932" s="256">
        <v>279</v>
      </c>
      <c r="M1932" s="255" t="s">
        <v>111</v>
      </c>
      <c r="N1932" s="255" t="s">
        <v>42</v>
      </c>
      <c r="O1932" s="256">
        <v>42648</v>
      </c>
      <c r="P1932" s="255" t="s">
        <v>406</v>
      </c>
      <c r="Q1932" s="255">
        <v>245</v>
      </c>
      <c r="R1932" s="256" t="s">
        <v>37</v>
      </c>
      <c r="S1932" s="255">
        <v>-13288.7</v>
      </c>
      <c r="T1932" s="255" t="s">
        <v>100</v>
      </c>
      <c r="U1932" s="256">
        <v>-13288.7</v>
      </c>
      <c r="V1932" s="255" t="s">
        <v>100</v>
      </c>
      <c r="W1932" s="255">
        <v>-13288.7</v>
      </c>
      <c r="X1932" s="256" t="s">
        <v>100</v>
      </c>
      <c r="Y1932" s="255" t="s">
        <v>107</v>
      </c>
      <c r="Z1932" s="255">
        <v>-13.29</v>
      </c>
      <c r="AA1932" s="256">
        <v>1</v>
      </c>
      <c r="AB1932" s="255" t="s">
        <v>631</v>
      </c>
      <c r="AC1932" s="255" t="s">
        <v>1509</v>
      </c>
      <c r="AD1932" s="256" t="s">
        <v>2707</v>
      </c>
      <c r="AE1932" s="255" t="s">
        <v>349</v>
      </c>
      <c r="AF1932" s="255"/>
      <c r="AG1932" s="256"/>
      <c r="AH1932" s="255"/>
      <c r="AI1932" s="255"/>
      <c r="AJ1932" s="256"/>
      <c r="AK1932" s="255" t="str">
        <f t="shared" si="90"/>
        <v>GFS</v>
      </c>
      <c r="AL1932" s="255" t="str">
        <f t="shared" si="91"/>
        <v>Non- ICB</v>
      </c>
      <c r="AM1932" s="268" t="str">
        <f t="shared" si="92"/>
        <v>GFS/Non- ICB</v>
      </c>
    </row>
    <row r="1933" spans="1:39" s="271" customFormat="1" x14ac:dyDescent="0.25">
      <c r="A1933" s="267" t="str">
        <f>IF(ISERROR(MATCH(H1933,PriorMonth!H:H,0)),"New","Unresolved")</f>
        <v>Unresolved</v>
      </c>
      <c r="B1933" s="255">
        <v>260</v>
      </c>
      <c r="C1933" s="256" t="s">
        <v>113</v>
      </c>
      <c r="D1933" s="255" t="s">
        <v>23</v>
      </c>
      <c r="E1933" s="255">
        <v>95</v>
      </c>
      <c r="F1933" s="256" t="s">
        <v>153</v>
      </c>
      <c r="G1933" s="255" t="s">
        <v>17</v>
      </c>
      <c r="H1933" s="255">
        <v>2600110120980</v>
      </c>
      <c r="I1933" s="256" t="s">
        <v>56</v>
      </c>
      <c r="J1933" s="255" t="s">
        <v>767</v>
      </c>
      <c r="K1933" s="255">
        <v>42759</v>
      </c>
      <c r="L1933" s="256">
        <v>134</v>
      </c>
      <c r="M1933" s="255" t="s">
        <v>111</v>
      </c>
      <c r="N1933" s="255" t="s">
        <v>42</v>
      </c>
      <c r="O1933" s="256">
        <v>42893</v>
      </c>
      <c r="P1933" s="255" t="s">
        <v>1878</v>
      </c>
      <c r="Q1933" s="255">
        <v>0</v>
      </c>
      <c r="R1933" s="256" t="s">
        <v>33</v>
      </c>
      <c r="S1933" s="255">
        <v>-12636</v>
      </c>
      <c r="T1933" s="255" t="s">
        <v>186</v>
      </c>
      <c r="U1933" s="256">
        <v>-14463.46</v>
      </c>
      <c r="V1933" s="255" t="s">
        <v>186</v>
      </c>
      <c r="W1933" s="255">
        <v>-12636.002191463722</v>
      </c>
      <c r="X1933" s="256" t="s">
        <v>100</v>
      </c>
      <c r="Y1933" s="255" t="s">
        <v>114</v>
      </c>
      <c r="Z1933" s="255">
        <v>-14.46</v>
      </c>
      <c r="AA1933" s="256">
        <v>1</v>
      </c>
      <c r="AB1933" s="255" t="s">
        <v>631</v>
      </c>
      <c r="AC1933" s="255" t="s">
        <v>1080</v>
      </c>
      <c r="AD1933" s="256" t="s">
        <v>370</v>
      </c>
      <c r="AE1933" s="255" t="s">
        <v>349</v>
      </c>
      <c r="AF1933" s="255"/>
      <c r="AG1933" s="256"/>
      <c r="AH1933" s="255"/>
      <c r="AI1933" s="255"/>
      <c r="AJ1933" s="256"/>
      <c r="AK1933" s="255" t="str">
        <f t="shared" si="90"/>
        <v>GFS</v>
      </c>
      <c r="AL1933" s="255" t="str">
        <f t="shared" si="91"/>
        <v>Non- ICB</v>
      </c>
      <c r="AM1933" s="268" t="str">
        <f t="shared" si="92"/>
        <v>GFS/Non- ICB</v>
      </c>
    </row>
    <row r="1934" spans="1:39" s="271" customFormat="1" x14ac:dyDescent="0.25">
      <c r="A1934" s="267" t="str">
        <f>IF(ISERROR(MATCH(H1934,PriorMonth!H:H,0)),"New","Unresolved")</f>
        <v>New</v>
      </c>
      <c r="B1934" s="255">
        <v>95</v>
      </c>
      <c r="C1934" s="256" t="s">
        <v>153</v>
      </c>
      <c r="D1934" s="255" t="s">
        <v>17</v>
      </c>
      <c r="E1934" s="255">
        <v>1350</v>
      </c>
      <c r="F1934" s="256" t="s">
        <v>124</v>
      </c>
      <c r="G1934" s="255" t="s">
        <v>21</v>
      </c>
      <c r="H1934" s="255">
        <v>950110011080</v>
      </c>
      <c r="I1934" s="256" t="s">
        <v>58</v>
      </c>
      <c r="J1934" s="255" t="s">
        <v>195</v>
      </c>
      <c r="K1934" s="255">
        <v>42821</v>
      </c>
      <c r="L1934" s="256">
        <v>72</v>
      </c>
      <c r="M1934" s="255" t="s">
        <v>111</v>
      </c>
      <c r="N1934" s="255" t="s">
        <v>42</v>
      </c>
      <c r="O1934" s="256">
        <v>42892</v>
      </c>
      <c r="P1934" s="255" t="s">
        <v>1878</v>
      </c>
      <c r="Q1934" s="255">
        <v>1</v>
      </c>
      <c r="R1934" s="256" t="s">
        <v>33</v>
      </c>
      <c r="S1934" s="255">
        <v>-16247.5</v>
      </c>
      <c r="T1934" s="255" t="s">
        <v>100</v>
      </c>
      <c r="U1934" s="256">
        <v>-16247.5</v>
      </c>
      <c r="V1934" s="255" t="s">
        <v>100</v>
      </c>
      <c r="W1934" s="255">
        <v>-16247.5</v>
      </c>
      <c r="X1934" s="256" t="s">
        <v>100</v>
      </c>
      <c r="Y1934" s="255" t="s">
        <v>114</v>
      </c>
      <c r="Z1934" s="255">
        <v>-16.25</v>
      </c>
      <c r="AA1934" s="256">
        <v>1</v>
      </c>
      <c r="AB1934" s="255" t="s">
        <v>631</v>
      </c>
      <c r="AC1934" s="255" t="s">
        <v>436</v>
      </c>
      <c r="AD1934" s="256" t="s">
        <v>358</v>
      </c>
      <c r="AE1934" s="255" t="s">
        <v>349</v>
      </c>
      <c r="AF1934" s="255"/>
      <c r="AG1934" s="256"/>
      <c r="AH1934" s="255"/>
      <c r="AI1934" s="255"/>
      <c r="AJ1934" s="256"/>
      <c r="AK1934" s="255" t="str">
        <f t="shared" si="90"/>
        <v>GFS</v>
      </c>
      <c r="AL1934" s="255" t="str">
        <f t="shared" si="91"/>
        <v>Non- ICB</v>
      </c>
      <c r="AM1934" s="268" t="str">
        <f t="shared" si="92"/>
        <v>GFS/Non- ICB</v>
      </c>
    </row>
    <row r="1935" spans="1:39" s="271" customFormat="1" x14ac:dyDescent="0.25">
      <c r="A1935" s="267" t="str">
        <f>IF(ISERROR(MATCH(H1935,PriorMonth!H:H,0)),"New","Unresolved")</f>
        <v>Unresolved</v>
      </c>
      <c r="B1935" s="255">
        <v>199</v>
      </c>
      <c r="C1935" s="256" t="s">
        <v>137</v>
      </c>
      <c r="D1935" s="255" t="s">
        <v>22</v>
      </c>
      <c r="E1935" s="255">
        <v>635</v>
      </c>
      <c r="F1935" s="256" t="s">
        <v>142</v>
      </c>
      <c r="G1935" s="255" t="s">
        <v>16</v>
      </c>
      <c r="H1935" s="255">
        <v>199030003948</v>
      </c>
      <c r="I1935" s="256" t="s">
        <v>54</v>
      </c>
      <c r="J1935" s="255" t="s">
        <v>329</v>
      </c>
      <c r="K1935" s="255">
        <v>42772</v>
      </c>
      <c r="L1935" s="256">
        <v>121</v>
      </c>
      <c r="M1935" s="255" t="s">
        <v>111</v>
      </c>
      <c r="N1935" s="255" t="s">
        <v>42</v>
      </c>
      <c r="O1935" s="256">
        <v>42830</v>
      </c>
      <c r="P1935" s="255" t="s">
        <v>838</v>
      </c>
      <c r="Q1935" s="255">
        <v>63</v>
      </c>
      <c r="R1935" s="256" t="s">
        <v>35</v>
      </c>
      <c r="S1935" s="255">
        <v>-18420.189999999999</v>
      </c>
      <c r="T1935" s="255" t="s">
        <v>248</v>
      </c>
      <c r="U1935" s="256">
        <v>-16415.82</v>
      </c>
      <c r="V1935" s="255" t="s">
        <v>248</v>
      </c>
      <c r="W1935" s="255">
        <v>-18420.190976924911</v>
      </c>
      <c r="X1935" s="256" t="s">
        <v>100</v>
      </c>
      <c r="Y1935" s="255" t="s">
        <v>114</v>
      </c>
      <c r="Z1935" s="255">
        <v>-16.420000000000002</v>
      </c>
      <c r="AA1935" s="256">
        <v>1</v>
      </c>
      <c r="AB1935" s="255" t="s">
        <v>631</v>
      </c>
      <c r="AC1935" s="255" t="s">
        <v>429</v>
      </c>
      <c r="AD1935" s="256" t="s">
        <v>1234</v>
      </c>
      <c r="AE1935" s="255" t="s">
        <v>349</v>
      </c>
      <c r="AF1935" s="255"/>
      <c r="AG1935" s="256"/>
      <c r="AH1935" s="255"/>
      <c r="AI1935" s="255"/>
      <c r="AJ1935" s="256"/>
      <c r="AK1935" s="255" t="str">
        <f t="shared" si="90"/>
        <v>GFS</v>
      </c>
      <c r="AL1935" s="255" t="str">
        <f t="shared" si="91"/>
        <v>Non- ICB</v>
      </c>
      <c r="AM1935" s="268" t="str">
        <f t="shared" si="92"/>
        <v>GFS/Non- ICB</v>
      </c>
    </row>
    <row r="1936" spans="1:39" s="271" customFormat="1" x14ac:dyDescent="0.25">
      <c r="A1936" s="267" t="str">
        <f>IF(ISERROR(MATCH(H1936,PriorMonth!H:H,0)),"New","Unresolved")</f>
        <v>New</v>
      </c>
      <c r="B1936" s="255">
        <v>3022</v>
      </c>
      <c r="C1936" s="256" t="s">
        <v>141</v>
      </c>
      <c r="D1936" s="255" t="s">
        <v>16</v>
      </c>
      <c r="E1936" s="255">
        <v>3014</v>
      </c>
      <c r="F1936" s="256" t="s">
        <v>144</v>
      </c>
      <c r="G1936" s="255" t="s">
        <v>16</v>
      </c>
      <c r="H1936" s="255">
        <v>30220110071981</v>
      </c>
      <c r="I1936" s="256" t="s">
        <v>59</v>
      </c>
      <c r="J1936" s="255" t="s">
        <v>143</v>
      </c>
      <c r="K1936" s="255">
        <v>42853</v>
      </c>
      <c r="L1936" s="256">
        <v>40</v>
      </c>
      <c r="M1936" s="255" t="s">
        <v>111</v>
      </c>
      <c r="N1936" s="255" t="s">
        <v>42</v>
      </c>
      <c r="O1936" s="256">
        <v>42893</v>
      </c>
      <c r="P1936" s="255" t="s">
        <v>1878</v>
      </c>
      <c r="Q1936" s="255">
        <v>0</v>
      </c>
      <c r="R1936" s="256" t="s">
        <v>33</v>
      </c>
      <c r="S1936" s="255">
        <v>-17690.400000000001</v>
      </c>
      <c r="T1936" s="255" t="s">
        <v>100</v>
      </c>
      <c r="U1936" s="256">
        <v>-17690.400000000001</v>
      </c>
      <c r="V1936" s="255" t="s">
        <v>100</v>
      </c>
      <c r="W1936" s="255">
        <v>-17690.400000000001</v>
      </c>
      <c r="X1936" s="256" t="s">
        <v>100</v>
      </c>
      <c r="Y1936" s="255" t="s">
        <v>107</v>
      </c>
      <c r="Z1936" s="255">
        <v>-17.690000000000001</v>
      </c>
      <c r="AA1936" s="256">
        <v>1</v>
      </c>
      <c r="AB1936" s="255" t="s">
        <v>631</v>
      </c>
      <c r="AC1936" s="255" t="s">
        <v>413</v>
      </c>
      <c r="AD1936" s="256" t="s">
        <v>352</v>
      </c>
      <c r="AE1936" s="255" t="s">
        <v>349</v>
      </c>
      <c r="AF1936" s="255"/>
      <c r="AG1936" s="256"/>
      <c r="AH1936" s="255"/>
      <c r="AI1936" s="255"/>
      <c r="AJ1936" s="256"/>
      <c r="AK1936" s="255" t="str">
        <f t="shared" si="90"/>
        <v>GFS</v>
      </c>
      <c r="AL1936" s="255" t="str">
        <f t="shared" si="91"/>
        <v>Non- ICB</v>
      </c>
      <c r="AM1936" s="268" t="str">
        <f t="shared" si="92"/>
        <v>GFS/Non- ICB</v>
      </c>
    </row>
    <row r="1937" spans="1:39" s="271" customFormat="1" x14ac:dyDescent="0.25">
      <c r="A1937" s="267" t="str">
        <f>IF(ISERROR(MATCH(H1937,PriorMonth!H:H,0)),"New","Unresolved")</f>
        <v>Unresolved</v>
      </c>
      <c r="B1937" s="255">
        <v>413</v>
      </c>
      <c r="C1937" s="256" t="s">
        <v>136</v>
      </c>
      <c r="D1937" s="255" t="s">
        <v>13</v>
      </c>
      <c r="E1937" s="255">
        <v>635</v>
      </c>
      <c r="F1937" s="256" t="s">
        <v>142</v>
      </c>
      <c r="G1937" s="255" t="s">
        <v>16</v>
      </c>
      <c r="H1937" s="255">
        <v>4130130017039</v>
      </c>
      <c r="I1937" s="256" t="s">
        <v>55</v>
      </c>
      <c r="J1937" s="255" t="s">
        <v>852</v>
      </c>
      <c r="K1937" s="255">
        <v>42733</v>
      </c>
      <c r="L1937" s="256">
        <v>160</v>
      </c>
      <c r="M1937" s="255" t="s">
        <v>111</v>
      </c>
      <c r="N1937" s="255" t="s">
        <v>42</v>
      </c>
      <c r="O1937" s="256">
        <v>42797</v>
      </c>
      <c r="P1937" s="255" t="s">
        <v>838</v>
      </c>
      <c r="Q1937" s="255">
        <v>96</v>
      </c>
      <c r="R1937" s="256" t="s">
        <v>36</v>
      </c>
      <c r="S1937" s="255">
        <v>-17777.54</v>
      </c>
      <c r="T1937" s="255" t="s">
        <v>100</v>
      </c>
      <c r="U1937" s="256">
        <v>-17777.54</v>
      </c>
      <c r="V1937" s="255" t="s">
        <v>100</v>
      </c>
      <c r="W1937" s="255">
        <v>-17777.54</v>
      </c>
      <c r="X1937" s="256" t="s">
        <v>100</v>
      </c>
      <c r="Y1937" s="255" t="s">
        <v>114</v>
      </c>
      <c r="Z1937" s="255">
        <v>-17.78</v>
      </c>
      <c r="AA1937" s="256">
        <v>1</v>
      </c>
      <c r="AB1937" s="255" t="s">
        <v>631</v>
      </c>
      <c r="AC1937" s="255" t="s">
        <v>457</v>
      </c>
      <c r="AD1937" s="256" t="s">
        <v>1227</v>
      </c>
      <c r="AE1937" s="255" t="s">
        <v>349</v>
      </c>
      <c r="AF1937" s="255"/>
      <c r="AG1937" s="256"/>
      <c r="AH1937" s="255"/>
      <c r="AI1937" s="255"/>
      <c r="AJ1937" s="256"/>
      <c r="AK1937" s="255" t="str">
        <f t="shared" si="90"/>
        <v>GFS</v>
      </c>
      <c r="AL1937" s="255" t="str">
        <f t="shared" si="91"/>
        <v>Non- ICB</v>
      </c>
      <c r="AM1937" s="268" t="str">
        <f t="shared" si="92"/>
        <v>GFS/Non- ICB</v>
      </c>
    </row>
    <row r="1938" spans="1:39" s="271" customFormat="1" x14ac:dyDescent="0.25">
      <c r="A1938" s="267" t="str">
        <f>IF(ISERROR(MATCH(H1938,PriorMonth!H:H,0)),"New","Unresolved")</f>
        <v>New</v>
      </c>
      <c r="B1938" s="255">
        <v>8243</v>
      </c>
      <c r="C1938" s="256" t="s">
        <v>120</v>
      </c>
      <c r="D1938" s="255" t="s">
        <v>14</v>
      </c>
      <c r="E1938" s="255">
        <v>95</v>
      </c>
      <c r="F1938" s="256" t="s">
        <v>153</v>
      </c>
      <c r="G1938" s="255" t="s">
        <v>17</v>
      </c>
      <c r="H1938" s="255">
        <v>82430120000126</v>
      </c>
      <c r="I1938" s="256" t="s">
        <v>55</v>
      </c>
      <c r="J1938" s="255" t="s">
        <v>2754</v>
      </c>
      <c r="K1938" s="255">
        <v>42830</v>
      </c>
      <c r="L1938" s="256">
        <v>63</v>
      </c>
      <c r="M1938" s="255" t="s">
        <v>111</v>
      </c>
      <c r="N1938" s="255" t="s">
        <v>42</v>
      </c>
      <c r="O1938" s="256">
        <v>42892</v>
      </c>
      <c r="P1938" s="255" t="s">
        <v>1878</v>
      </c>
      <c r="Q1938" s="255">
        <v>1</v>
      </c>
      <c r="R1938" s="256" t="s">
        <v>33</v>
      </c>
      <c r="S1938" s="255">
        <v>-18603</v>
      </c>
      <c r="T1938" s="255" t="s">
        <v>100</v>
      </c>
      <c r="U1938" s="256">
        <v>-18603</v>
      </c>
      <c r="V1938" s="255" t="s">
        <v>100</v>
      </c>
      <c r="W1938" s="255">
        <v>-18603</v>
      </c>
      <c r="X1938" s="256" t="s">
        <v>100</v>
      </c>
      <c r="Y1938" s="255" t="s">
        <v>114</v>
      </c>
      <c r="Z1938" s="255">
        <v>-18.600000000000001</v>
      </c>
      <c r="AA1938" s="256">
        <v>1</v>
      </c>
      <c r="AB1938" s="255" t="s">
        <v>631</v>
      </c>
      <c r="AC1938" s="255" t="s">
        <v>410</v>
      </c>
      <c r="AD1938" s="256" t="s">
        <v>2755</v>
      </c>
      <c r="AE1938" s="255" t="s">
        <v>349</v>
      </c>
      <c r="AF1938" s="255"/>
      <c r="AG1938" s="256"/>
      <c r="AH1938" s="255"/>
      <c r="AI1938" s="255"/>
      <c r="AJ1938" s="256"/>
      <c r="AK1938" s="255" t="str">
        <f t="shared" si="90"/>
        <v>GFS</v>
      </c>
      <c r="AL1938" s="255" t="str">
        <f t="shared" si="91"/>
        <v>ICB</v>
      </c>
      <c r="AM1938" s="268" t="str">
        <f t="shared" si="92"/>
        <v>GFS/ICB</v>
      </c>
    </row>
    <row r="1939" spans="1:39" s="271" customFormat="1" x14ac:dyDescent="0.25">
      <c r="A1939" s="267" t="str">
        <f>IF(ISERROR(MATCH(H1939,PriorMonth!H:H,0)),"New","Unresolved")</f>
        <v>Unresolved</v>
      </c>
      <c r="B1939" s="255">
        <v>260</v>
      </c>
      <c r="C1939" s="256" t="s">
        <v>113</v>
      </c>
      <c r="D1939" s="255" t="s">
        <v>23</v>
      </c>
      <c r="E1939" s="255">
        <v>1970</v>
      </c>
      <c r="F1939" s="256" t="s">
        <v>862</v>
      </c>
      <c r="G1939" s="255" t="s">
        <v>23</v>
      </c>
      <c r="H1939" s="255">
        <v>2600110127348</v>
      </c>
      <c r="I1939" s="256" t="s">
        <v>56</v>
      </c>
      <c r="J1939" s="255" t="s">
        <v>63</v>
      </c>
      <c r="K1939" s="255">
        <v>42821</v>
      </c>
      <c r="L1939" s="256">
        <v>72</v>
      </c>
      <c r="M1939" s="255" t="s">
        <v>105</v>
      </c>
      <c r="N1939" s="255" t="s">
        <v>41</v>
      </c>
      <c r="O1939" s="256">
        <v>42831</v>
      </c>
      <c r="P1939" s="255" t="s">
        <v>838</v>
      </c>
      <c r="Q1939" s="255">
        <v>62</v>
      </c>
      <c r="R1939" s="256" t="s">
        <v>35</v>
      </c>
      <c r="S1939" s="255">
        <v>-17000</v>
      </c>
      <c r="T1939" s="255" t="s">
        <v>186</v>
      </c>
      <c r="U1939" s="256">
        <v>-19458.59</v>
      </c>
      <c r="V1939" s="255" t="s">
        <v>186</v>
      </c>
      <c r="W1939" s="255">
        <v>-16999.997641144932</v>
      </c>
      <c r="X1939" s="256" t="s">
        <v>100</v>
      </c>
      <c r="Y1939" s="255" t="s">
        <v>107</v>
      </c>
      <c r="Z1939" s="255">
        <v>-19.46</v>
      </c>
      <c r="AA1939" s="256">
        <v>1</v>
      </c>
      <c r="AB1939" s="255" t="s">
        <v>631</v>
      </c>
      <c r="AC1939" s="255" t="s">
        <v>455</v>
      </c>
      <c r="AD1939" s="256" t="s">
        <v>1514</v>
      </c>
      <c r="AE1939" s="255" t="s">
        <v>349</v>
      </c>
      <c r="AF1939" s="255"/>
      <c r="AG1939" s="256"/>
      <c r="AH1939" s="255"/>
      <c r="AI1939" s="255"/>
      <c r="AJ1939" s="256"/>
      <c r="AK1939" s="255" t="str">
        <f t="shared" si="90"/>
        <v>GFS</v>
      </c>
      <c r="AL1939" s="255" t="str">
        <f t="shared" si="91"/>
        <v>Non- ICB</v>
      </c>
      <c r="AM1939" s="268" t="str">
        <f t="shared" si="92"/>
        <v>GFS/Non- ICB</v>
      </c>
    </row>
    <row r="1940" spans="1:39" s="271" customFormat="1" x14ac:dyDescent="0.25">
      <c r="A1940" s="267" t="str">
        <f>IF(ISERROR(MATCH(H1940,PriorMonth!H:H,0)),"New","Unresolved")</f>
        <v>Unresolved</v>
      </c>
      <c r="B1940" s="255">
        <v>95</v>
      </c>
      <c r="C1940" s="256" t="s">
        <v>153</v>
      </c>
      <c r="D1940" s="255" t="s">
        <v>17</v>
      </c>
      <c r="E1940" s="255">
        <v>199</v>
      </c>
      <c r="F1940" s="256" t="s">
        <v>137</v>
      </c>
      <c r="G1940" s="255" t="s">
        <v>22</v>
      </c>
      <c r="H1940" s="255">
        <v>950110008727</v>
      </c>
      <c r="I1940" s="256" t="s">
        <v>58</v>
      </c>
      <c r="J1940" s="255" t="s">
        <v>195</v>
      </c>
      <c r="K1940" s="255">
        <v>42584</v>
      </c>
      <c r="L1940" s="256">
        <v>309</v>
      </c>
      <c r="M1940" s="255" t="s">
        <v>118</v>
      </c>
      <c r="N1940" s="255" t="s">
        <v>41</v>
      </c>
      <c r="O1940" s="256">
        <v>42585</v>
      </c>
      <c r="P1940" s="255" t="s">
        <v>406</v>
      </c>
      <c r="Q1940" s="255">
        <v>308</v>
      </c>
      <c r="R1940" s="256" t="s">
        <v>37</v>
      </c>
      <c r="S1940" s="255">
        <v>-20300</v>
      </c>
      <c r="T1940" s="255" t="s">
        <v>100</v>
      </c>
      <c r="U1940" s="256">
        <v>-20300</v>
      </c>
      <c r="V1940" s="255" t="s">
        <v>100</v>
      </c>
      <c r="W1940" s="255">
        <v>-20300</v>
      </c>
      <c r="X1940" s="256" t="s">
        <v>100</v>
      </c>
      <c r="Y1940" s="255" t="s">
        <v>114</v>
      </c>
      <c r="Z1940" s="255">
        <v>-20.3</v>
      </c>
      <c r="AA1940" s="256">
        <v>1</v>
      </c>
      <c r="AB1940" s="255" t="s">
        <v>631</v>
      </c>
      <c r="AC1940" s="255" t="s">
        <v>439</v>
      </c>
      <c r="AD1940" s="256" t="s">
        <v>382</v>
      </c>
      <c r="AE1940" s="255" t="s">
        <v>349</v>
      </c>
      <c r="AF1940" s="255"/>
      <c r="AG1940" s="256"/>
      <c r="AH1940" s="255"/>
      <c r="AI1940" s="255"/>
      <c r="AJ1940" s="256"/>
      <c r="AK1940" s="255" t="str">
        <f t="shared" si="90"/>
        <v>GFS</v>
      </c>
      <c r="AL1940" s="255" t="str">
        <f t="shared" si="91"/>
        <v>Non- ICB</v>
      </c>
      <c r="AM1940" s="268" t="str">
        <f t="shared" si="92"/>
        <v>GFS/Non- ICB</v>
      </c>
    </row>
    <row r="1941" spans="1:39" s="271" customFormat="1" x14ac:dyDescent="0.25">
      <c r="A1941" s="267" t="str">
        <f>IF(ISERROR(MATCH(H1941,PriorMonth!H:H,0)),"New","Unresolved")</f>
        <v>Unresolved</v>
      </c>
      <c r="B1941" s="255">
        <v>8520</v>
      </c>
      <c r="C1941" s="256" t="s">
        <v>842</v>
      </c>
      <c r="D1941" s="255" t="s">
        <v>19</v>
      </c>
      <c r="E1941" s="255">
        <v>795</v>
      </c>
      <c r="F1941" s="256" t="s">
        <v>264</v>
      </c>
      <c r="G1941" s="255" t="s">
        <v>14</v>
      </c>
      <c r="H1941" s="255" t="s">
        <v>2023</v>
      </c>
      <c r="I1941" s="256" t="s">
        <v>1882</v>
      </c>
      <c r="J1941" s="255" t="s">
        <v>271</v>
      </c>
      <c r="K1941" s="255">
        <v>42769</v>
      </c>
      <c r="L1941" s="256">
        <v>124</v>
      </c>
      <c r="M1941" s="255" t="s">
        <v>111</v>
      </c>
      <c r="N1941" s="255" t="s">
        <v>42</v>
      </c>
      <c r="O1941" s="256">
        <v>42859</v>
      </c>
      <c r="P1941" s="255" t="s">
        <v>1878</v>
      </c>
      <c r="Q1941" s="255">
        <v>34</v>
      </c>
      <c r="R1941" s="256" t="s">
        <v>34</v>
      </c>
      <c r="S1941" s="255">
        <v>-1500281</v>
      </c>
      <c r="T1941" s="255" t="s">
        <v>197</v>
      </c>
      <c r="U1941" s="256">
        <v>-20741.080000000002</v>
      </c>
      <c r="V1941" s="255" t="s">
        <v>197</v>
      </c>
      <c r="W1941" s="255">
        <v>-1500280.6550546845</v>
      </c>
      <c r="X1941" s="256" t="s">
        <v>100</v>
      </c>
      <c r="Y1941" s="255" t="s">
        <v>114</v>
      </c>
      <c r="Z1941" s="255">
        <v>-20.74</v>
      </c>
      <c r="AA1941" s="256">
        <v>1</v>
      </c>
      <c r="AB1941" s="255" t="s">
        <v>631</v>
      </c>
      <c r="AC1941" s="255" t="s">
        <v>426</v>
      </c>
      <c r="AD1941" s="256" t="s">
        <v>361</v>
      </c>
      <c r="AE1941" s="255" t="s">
        <v>349</v>
      </c>
      <c r="AF1941" s="255"/>
      <c r="AG1941" s="256"/>
      <c r="AH1941" s="255"/>
      <c r="AI1941" s="255"/>
      <c r="AJ1941" s="256"/>
      <c r="AK1941" s="255" t="str">
        <f t="shared" si="90"/>
        <v>Non-GFS</v>
      </c>
      <c r="AL1941" s="255" t="str">
        <f t="shared" si="91"/>
        <v>Non- ICB</v>
      </c>
      <c r="AM1941" s="268" t="str">
        <f t="shared" si="92"/>
        <v>Non-GFS/Non- ICB</v>
      </c>
    </row>
    <row r="1942" spans="1:39" s="271" customFormat="1" x14ac:dyDescent="0.25">
      <c r="A1942" s="267" t="str">
        <f>IF(ISERROR(MATCH(H1942,PriorMonth!H:H,0)),"New","Unresolved")</f>
        <v>Unresolved</v>
      </c>
      <c r="B1942" s="255">
        <v>260</v>
      </c>
      <c r="C1942" s="256" t="s">
        <v>113</v>
      </c>
      <c r="D1942" s="255" t="s">
        <v>23</v>
      </c>
      <c r="E1942" s="255">
        <v>95</v>
      </c>
      <c r="F1942" s="256" t="s">
        <v>153</v>
      </c>
      <c r="G1942" s="255" t="s">
        <v>17</v>
      </c>
      <c r="H1942" s="255">
        <v>2600110120984</v>
      </c>
      <c r="I1942" s="256" t="s">
        <v>56</v>
      </c>
      <c r="J1942" s="255" t="s">
        <v>767</v>
      </c>
      <c r="K1942" s="255">
        <v>42759</v>
      </c>
      <c r="L1942" s="256">
        <v>134</v>
      </c>
      <c r="M1942" s="255" t="s">
        <v>111</v>
      </c>
      <c r="N1942" s="255" t="s">
        <v>42</v>
      </c>
      <c r="O1942" s="256">
        <v>42893</v>
      </c>
      <c r="P1942" s="255" t="s">
        <v>1878</v>
      </c>
      <c r="Q1942" s="255">
        <v>0</v>
      </c>
      <c r="R1942" s="256" t="s">
        <v>33</v>
      </c>
      <c r="S1942" s="255">
        <v>-18304</v>
      </c>
      <c r="T1942" s="255" t="s">
        <v>186</v>
      </c>
      <c r="U1942" s="256">
        <v>-20951.18</v>
      </c>
      <c r="V1942" s="255" t="s">
        <v>186</v>
      </c>
      <c r="W1942" s="255">
        <v>-18303.99893205021</v>
      </c>
      <c r="X1942" s="256" t="s">
        <v>100</v>
      </c>
      <c r="Y1942" s="255" t="s">
        <v>114</v>
      </c>
      <c r="Z1942" s="255">
        <v>-20.95</v>
      </c>
      <c r="AA1942" s="256">
        <v>1</v>
      </c>
      <c r="AB1942" s="255" t="s">
        <v>631</v>
      </c>
      <c r="AC1942" s="255" t="s">
        <v>1080</v>
      </c>
      <c r="AD1942" s="256" t="s">
        <v>370</v>
      </c>
      <c r="AE1942" s="255" t="s">
        <v>349</v>
      </c>
      <c r="AF1942" s="255"/>
      <c r="AG1942" s="256"/>
      <c r="AH1942" s="255"/>
      <c r="AI1942" s="255"/>
      <c r="AJ1942" s="256"/>
      <c r="AK1942" s="255" t="str">
        <f t="shared" si="90"/>
        <v>GFS</v>
      </c>
      <c r="AL1942" s="255" t="str">
        <f t="shared" si="91"/>
        <v>Non- ICB</v>
      </c>
      <c r="AM1942" s="268" t="str">
        <f t="shared" si="92"/>
        <v>GFS/Non- ICB</v>
      </c>
    </row>
    <row r="1943" spans="1:39" s="271" customFormat="1" x14ac:dyDescent="0.25">
      <c r="A1943" s="267" t="str">
        <f>IF(ISERROR(MATCH(H1943,PriorMonth!H:H,0)),"New","Unresolved")</f>
        <v>Unresolved</v>
      </c>
      <c r="B1943" s="255">
        <v>8520</v>
      </c>
      <c r="C1943" s="256" t="s">
        <v>842</v>
      </c>
      <c r="D1943" s="255" t="s">
        <v>19</v>
      </c>
      <c r="E1943" s="255">
        <v>795</v>
      </c>
      <c r="F1943" s="256" t="s">
        <v>264</v>
      </c>
      <c r="G1943" s="255" t="s">
        <v>14</v>
      </c>
      <c r="H1943" s="255" t="s">
        <v>2025</v>
      </c>
      <c r="I1943" s="256" t="s">
        <v>1882</v>
      </c>
      <c r="J1943" s="255" t="s">
        <v>271</v>
      </c>
      <c r="K1943" s="255">
        <v>42769</v>
      </c>
      <c r="L1943" s="256">
        <v>124</v>
      </c>
      <c r="M1943" s="255" t="s">
        <v>161</v>
      </c>
      <c r="N1943" s="255" t="s">
        <v>128</v>
      </c>
      <c r="O1943" s="256">
        <v>42859</v>
      </c>
      <c r="P1943" s="255" t="s">
        <v>1878</v>
      </c>
      <c r="Q1943" s="255">
        <v>34</v>
      </c>
      <c r="R1943" s="256" t="s">
        <v>34</v>
      </c>
      <c r="S1943" s="255">
        <v>-1610168</v>
      </c>
      <c r="T1943" s="255" t="s">
        <v>197</v>
      </c>
      <c r="U1943" s="256">
        <v>-22260.25</v>
      </c>
      <c r="V1943" s="255" t="s">
        <v>197</v>
      </c>
      <c r="W1943" s="255">
        <v>-1610167.9590301488</v>
      </c>
      <c r="X1943" s="256" t="s">
        <v>100</v>
      </c>
      <c r="Y1943" s="255" t="s">
        <v>114</v>
      </c>
      <c r="Z1943" s="255">
        <v>-22.26</v>
      </c>
      <c r="AA1943" s="256">
        <v>1</v>
      </c>
      <c r="AB1943" s="255" t="s">
        <v>631</v>
      </c>
      <c r="AC1943" s="255" t="s">
        <v>426</v>
      </c>
      <c r="AD1943" s="256" t="s">
        <v>361</v>
      </c>
      <c r="AE1943" s="255" t="s">
        <v>349</v>
      </c>
      <c r="AF1943" s="255"/>
      <c r="AG1943" s="256"/>
      <c r="AH1943" s="255"/>
      <c r="AI1943" s="255"/>
      <c r="AJ1943" s="256"/>
      <c r="AK1943" s="255" t="str">
        <f t="shared" si="90"/>
        <v>Non-GFS</v>
      </c>
      <c r="AL1943" s="255" t="str">
        <f t="shared" si="91"/>
        <v>Non- ICB</v>
      </c>
      <c r="AM1943" s="268" t="str">
        <f t="shared" si="92"/>
        <v>Non-GFS/Non- ICB</v>
      </c>
    </row>
    <row r="1944" spans="1:39" s="271" customFormat="1" x14ac:dyDescent="0.25">
      <c r="A1944" s="267" t="str">
        <f>IF(ISERROR(MATCH(H1944,PriorMonth!H:H,0)),"New","Unresolved")</f>
        <v>New</v>
      </c>
      <c r="B1944" s="255">
        <v>3022</v>
      </c>
      <c r="C1944" s="256" t="s">
        <v>141</v>
      </c>
      <c r="D1944" s="255" t="s">
        <v>16</v>
      </c>
      <c r="E1944" s="255">
        <v>3014</v>
      </c>
      <c r="F1944" s="256" t="s">
        <v>144</v>
      </c>
      <c r="G1944" s="255" t="s">
        <v>16</v>
      </c>
      <c r="H1944" s="255">
        <v>30220110071980</v>
      </c>
      <c r="I1944" s="256" t="s">
        <v>59</v>
      </c>
      <c r="J1944" s="255" t="s">
        <v>143</v>
      </c>
      <c r="K1944" s="255">
        <v>42853</v>
      </c>
      <c r="L1944" s="256">
        <v>40</v>
      </c>
      <c r="M1944" s="255" t="s">
        <v>111</v>
      </c>
      <c r="N1944" s="255" t="s">
        <v>42</v>
      </c>
      <c r="O1944" s="256">
        <v>42893</v>
      </c>
      <c r="P1944" s="255" t="s">
        <v>1878</v>
      </c>
      <c r="Q1944" s="255">
        <v>0</v>
      </c>
      <c r="R1944" s="256" t="s">
        <v>33</v>
      </c>
      <c r="S1944" s="255">
        <v>-24460.799999999999</v>
      </c>
      <c r="T1944" s="255" t="s">
        <v>100</v>
      </c>
      <c r="U1944" s="256">
        <v>-24460.799999999999</v>
      </c>
      <c r="V1944" s="255" t="s">
        <v>100</v>
      </c>
      <c r="W1944" s="255">
        <v>-24460.799999999999</v>
      </c>
      <c r="X1944" s="256" t="s">
        <v>100</v>
      </c>
      <c r="Y1944" s="255" t="s">
        <v>107</v>
      </c>
      <c r="Z1944" s="255">
        <v>-24.46</v>
      </c>
      <c r="AA1944" s="256">
        <v>1</v>
      </c>
      <c r="AB1944" s="255" t="s">
        <v>631</v>
      </c>
      <c r="AC1944" s="255" t="s">
        <v>413</v>
      </c>
      <c r="AD1944" s="256" t="s">
        <v>352</v>
      </c>
      <c r="AE1944" s="255" t="s">
        <v>349</v>
      </c>
      <c r="AF1944" s="255"/>
      <c r="AG1944" s="256"/>
      <c r="AH1944" s="255"/>
      <c r="AI1944" s="255"/>
      <c r="AJ1944" s="256"/>
      <c r="AK1944" s="255" t="str">
        <f t="shared" si="90"/>
        <v>GFS</v>
      </c>
      <c r="AL1944" s="255" t="str">
        <f t="shared" si="91"/>
        <v>Non- ICB</v>
      </c>
      <c r="AM1944" s="268" t="str">
        <f t="shared" si="92"/>
        <v>GFS/Non- ICB</v>
      </c>
    </row>
    <row r="1945" spans="1:39" s="271" customFormat="1" x14ac:dyDescent="0.25">
      <c r="A1945" s="267" t="str">
        <f>IF(ISERROR(MATCH(H1945,PriorMonth!H:H,0)),"New","Unresolved")</f>
        <v>Unresolved</v>
      </c>
      <c r="B1945" s="255">
        <v>8520</v>
      </c>
      <c r="C1945" s="256" t="s">
        <v>842</v>
      </c>
      <c r="D1945" s="255" t="s">
        <v>19</v>
      </c>
      <c r="E1945" s="255">
        <v>795</v>
      </c>
      <c r="F1945" s="256" t="s">
        <v>264</v>
      </c>
      <c r="G1945" s="255" t="s">
        <v>14</v>
      </c>
      <c r="H1945" s="255" t="s">
        <v>2026</v>
      </c>
      <c r="I1945" s="256" t="s">
        <v>1882</v>
      </c>
      <c r="J1945" s="255" t="s">
        <v>271</v>
      </c>
      <c r="K1945" s="255">
        <v>42769</v>
      </c>
      <c r="L1945" s="256">
        <v>124</v>
      </c>
      <c r="M1945" s="255" t="s">
        <v>161</v>
      </c>
      <c r="N1945" s="255" t="s">
        <v>128</v>
      </c>
      <c r="O1945" s="256">
        <v>42859</v>
      </c>
      <c r="P1945" s="255" t="s">
        <v>1878</v>
      </c>
      <c r="Q1945" s="255">
        <v>34</v>
      </c>
      <c r="R1945" s="256" t="s">
        <v>34</v>
      </c>
      <c r="S1945" s="255">
        <v>-1857221</v>
      </c>
      <c r="T1945" s="255" t="s">
        <v>197</v>
      </c>
      <c r="U1945" s="256">
        <v>-25675.71</v>
      </c>
      <c r="V1945" s="255" t="s">
        <v>197</v>
      </c>
      <c r="W1945" s="255">
        <v>-1857221.0809559631</v>
      </c>
      <c r="X1945" s="256" t="s">
        <v>100</v>
      </c>
      <c r="Y1945" s="255" t="s">
        <v>114</v>
      </c>
      <c r="Z1945" s="255">
        <v>-25.68</v>
      </c>
      <c r="AA1945" s="256">
        <v>1</v>
      </c>
      <c r="AB1945" s="255" t="s">
        <v>631</v>
      </c>
      <c r="AC1945" s="255" t="s">
        <v>426</v>
      </c>
      <c r="AD1945" s="256" t="s">
        <v>361</v>
      </c>
      <c r="AE1945" s="255" t="s">
        <v>349</v>
      </c>
      <c r="AF1945" s="255"/>
      <c r="AG1945" s="256"/>
      <c r="AH1945" s="255"/>
      <c r="AI1945" s="255"/>
      <c r="AJ1945" s="256"/>
      <c r="AK1945" s="255" t="str">
        <f t="shared" si="90"/>
        <v>Non-GFS</v>
      </c>
      <c r="AL1945" s="255" t="str">
        <f t="shared" si="91"/>
        <v>Non- ICB</v>
      </c>
      <c r="AM1945" s="268" t="str">
        <f t="shared" si="92"/>
        <v>Non-GFS/Non- ICB</v>
      </c>
    </row>
    <row r="1946" spans="1:39" s="271" customFormat="1" x14ac:dyDescent="0.25">
      <c r="A1946" s="267" t="str">
        <f>IF(ISERROR(MATCH(H1946,PriorMonth!H:H,0)),"New","Unresolved")</f>
        <v>New</v>
      </c>
      <c r="B1946" s="255">
        <v>95</v>
      </c>
      <c r="C1946" s="256" t="s">
        <v>153</v>
      </c>
      <c r="D1946" s="255" t="s">
        <v>17</v>
      </c>
      <c r="E1946" s="255">
        <v>1350</v>
      </c>
      <c r="F1946" s="256" t="s">
        <v>124</v>
      </c>
      <c r="G1946" s="255" t="s">
        <v>21</v>
      </c>
      <c r="H1946" s="255">
        <v>950110011079</v>
      </c>
      <c r="I1946" s="256" t="s">
        <v>58</v>
      </c>
      <c r="J1946" s="255" t="s">
        <v>195</v>
      </c>
      <c r="K1946" s="255">
        <v>42821</v>
      </c>
      <c r="L1946" s="256">
        <v>72</v>
      </c>
      <c r="M1946" s="255" t="s">
        <v>111</v>
      </c>
      <c r="N1946" s="255" t="s">
        <v>42</v>
      </c>
      <c r="O1946" s="256">
        <v>42892</v>
      </c>
      <c r="P1946" s="255" t="s">
        <v>1878</v>
      </c>
      <c r="Q1946" s="255">
        <v>1</v>
      </c>
      <c r="R1946" s="256" t="s">
        <v>33</v>
      </c>
      <c r="S1946" s="255">
        <v>-27402.5</v>
      </c>
      <c r="T1946" s="255" t="s">
        <v>100</v>
      </c>
      <c r="U1946" s="256">
        <v>-27402.5</v>
      </c>
      <c r="V1946" s="255" t="s">
        <v>100</v>
      </c>
      <c r="W1946" s="255">
        <v>-27402.5</v>
      </c>
      <c r="X1946" s="256" t="s">
        <v>100</v>
      </c>
      <c r="Y1946" s="255" t="s">
        <v>114</v>
      </c>
      <c r="Z1946" s="255">
        <v>-27.4</v>
      </c>
      <c r="AA1946" s="256">
        <v>1</v>
      </c>
      <c r="AB1946" s="255" t="s">
        <v>631</v>
      </c>
      <c r="AC1946" s="255" t="s">
        <v>436</v>
      </c>
      <c r="AD1946" s="256" t="s">
        <v>358</v>
      </c>
      <c r="AE1946" s="255" t="s">
        <v>349</v>
      </c>
      <c r="AF1946" s="255"/>
      <c r="AG1946" s="256"/>
      <c r="AH1946" s="255"/>
      <c r="AI1946" s="255"/>
      <c r="AJ1946" s="256"/>
      <c r="AK1946" s="255" t="str">
        <f t="shared" si="90"/>
        <v>GFS</v>
      </c>
      <c r="AL1946" s="255" t="str">
        <f t="shared" si="91"/>
        <v>Non- ICB</v>
      </c>
      <c r="AM1946" s="268" t="str">
        <f t="shared" si="92"/>
        <v>GFS/Non- ICB</v>
      </c>
    </row>
    <row r="1947" spans="1:39" s="271" customFormat="1" x14ac:dyDescent="0.25">
      <c r="A1947" s="267" t="str">
        <f>IF(ISERROR(MATCH(H1947,PriorMonth!H:H,0)),"New","Unresolved")</f>
        <v>New</v>
      </c>
      <c r="B1947" s="255">
        <v>8520</v>
      </c>
      <c r="C1947" s="256" t="s">
        <v>842</v>
      </c>
      <c r="D1947" s="255" t="s">
        <v>19</v>
      </c>
      <c r="E1947" s="255">
        <v>787</v>
      </c>
      <c r="F1947" s="256" t="s">
        <v>157</v>
      </c>
      <c r="G1947" s="255" t="s">
        <v>16</v>
      </c>
      <c r="H1947" s="255">
        <v>85200310087553</v>
      </c>
      <c r="I1947" s="256" t="s">
        <v>56</v>
      </c>
      <c r="J1947" s="255" t="s">
        <v>1599</v>
      </c>
      <c r="K1947" s="255">
        <v>42829</v>
      </c>
      <c r="L1947" s="256">
        <v>64</v>
      </c>
      <c r="M1947" s="255" t="s">
        <v>127</v>
      </c>
      <c r="N1947" s="255" t="s">
        <v>128</v>
      </c>
      <c r="O1947" s="256">
        <v>42892</v>
      </c>
      <c r="P1947" s="255" t="s">
        <v>1878</v>
      </c>
      <c r="Q1947" s="255">
        <v>1</v>
      </c>
      <c r="R1947" s="256" t="s">
        <v>33</v>
      </c>
      <c r="S1947" s="255">
        <v>-1987936</v>
      </c>
      <c r="T1947" s="255" t="s">
        <v>197</v>
      </c>
      <c r="U1947" s="256">
        <v>-27482.82</v>
      </c>
      <c r="V1947" s="255" t="s">
        <v>197</v>
      </c>
      <c r="W1947" s="255">
        <v>-1987936.1726751924</v>
      </c>
      <c r="X1947" s="256" t="s">
        <v>100</v>
      </c>
      <c r="Y1947" s="255" t="s">
        <v>114</v>
      </c>
      <c r="Z1947" s="255">
        <v>-27.48</v>
      </c>
      <c r="AA1947" s="256">
        <v>1</v>
      </c>
      <c r="AB1947" s="255" t="s">
        <v>631</v>
      </c>
      <c r="AC1947" s="255" t="s">
        <v>1028</v>
      </c>
      <c r="AD1947" s="256" t="s">
        <v>2718</v>
      </c>
      <c r="AE1947" s="255" t="s">
        <v>349</v>
      </c>
      <c r="AF1947" s="255"/>
      <c r="AG1947" s="256"/>
      <c r="AH1947" s="255"/>
      <c r="AI1947" s="255"/>
      <c r="AJ1947" s="256"/>
      <c r="AK1947" s="255" t="str">
        <f t="shared" si="90"/>
        <v>GFS</v>
      </c>
      <c r="AL1947" s="255" t="str">
        <f t="shared" si="91"/>
        <v>Non- ICB</v>
      </c>
      <c r="AM1947" s="268" t="str">
        <f t="shared" si="92"/>
        <v>GFS/Non- ICB</v>
      </c>
    </row>
    <row r="1948" spans="1:39" s="271" customFormat="1" x14ac:dyDescent="0.25">
      <c r="A1948" s="267" t="str">
        <f>IF(ISERROR(MATCH(H1948,PriorMonth!H:H,0)),"New","Unresolved")</f>
        <v>Unresolved</v>
      </c>
      <c r="B1948" s="255">
        <v>3022</v>
      </c>
      <c r="C1948" s="256" t="s">
        <v>141</v>
      </c>
      <c r="D1948" s="255" t="s">
        <v>16</v>
      </c>
      <c r="E1948" s="255">
        <v>692</v>
      </c>
      <c r="F1948" s="256" t="s">
        <v>187</v>
      </c>
      <c r="G1948" s="255" t="s">
        <v>16</v>
      </c>
      <c r="H1948" s="255">
        <v>30220110070003</v>
      </c>
      <c r="I1948" s="256" t="s">
        <v>59</v>
      </c>
      <c r="J1948" s="255" t="s">
        <v>143</v>
      </c>
      <c r="K1948" s="255">
        <v>42829</v>
      </c>
      <c r="L1948" s="256">
        <v>64</v>
      </c>
      <c r="M1948" s="255" t="s">
        <v>111</v>
      </c>
      <c r="N1948" s="255" t="s">
        <v>42</v>
      </c>
      <c r="O1948" s="256">
        <v>42859</v>
      </c>
      <c r="P1948" s="255" t="s">
        <v>1878</v>
      </c>
      <c r="Q1948" s="255">
        <v>34</v>
      </c>
      <c r="R1948" s="256" t="s">
        <v>34</v>
      </c>
      <c r="S1948" s="255">
        <v>-28404</v>
      </c>
      <c r="T1948" s="255" t="s">
        <v>100</v>
      </c>
      <c r="U1948" s="256">
        <v>-28404</v>
      </c>
      <c r="V1948" s="255" t="s">
        <v>100</v>
      </c>
      <c r="W1948" s="255">
        <v>-28404</v>
      </c>
      <c r="X1948" s="256" t="s">
        <v>100</v>
      </c>
      <c r="Y1948" s="255" t="s">
        <v>107</v>
      </c>
      <c r="Z1948" s="255">
        <v>-28.4</v>
      </c>
      <c r="AA1948" s="256">
        <v>1</v>
      </c>
      <c r="AB1948" s="255" t="s">
        <v>631</v>
      </c>
      <c r="AC1948" s="255" t="s">
        <v>1509</v>
      </c>
      <c r="AD1948" s="256" t="s">
        <v>1989</v>
      </c>
      <c r="AE1948" s="255" t="s">
        <v>349</v>
      </c>
      <c r="AF1948" s="255"/>
      <c r="AG1948" s="256"/>
      <c r="AH1948" s="255"/>
      <c r="AI1948" s="255"/>
      <c r="AJ1948" s="256"/>
      <c r="AK1948" s="255" t="str">
        <f t="shared" si="90"/>
        <v>GFS</v>
      </c>
      <c r="AL1948" s="255" t="str">
        <f t="shared" si="91"/>
        <v>Non- ICB</v>
      </c>
      <c r="AM1948" s="268" t="str">
        <f t="shared" si="92"/>
        <v>GFS/Non- ICB</v>
      </c>
    </row>
    <row r="1949" spans="1:39" s="271" customFormat="1" x14ac:dyDescent="0.25">
      <c r="A1949" s="267" t="str">
        <f>IF(ISERROR(MATCH(H1949,PriorMonth!H:H,0)),"New","Unresolved")</f>
        <v>Unresolved</v>
      </c>
      <c r="B1949" s="255">
        <v>8520</v>
      </c>
      <c r="C1949" s="256" t="s">
        <v>842</v>
      </c>
      <c r="D1949" s="255" t="s">
        <v>19</v>
      </c>
      <c r="E1949" s="255">
        <v>795</v>
      </c>
      <c r="F1949" s="256" t="s">
        <v>264</v>
      </c>
      <c r="G1949" s="255" t="s">
        <v>14</v>
      </c>
      <c r="H1949" s="255" t="s">
        <v>2071</v>
      </c>
      <c r="I1949" s="256" t="s">
        <v>55</v>
      </c>
      <c r="J1949" s="255" t="s">
        <v>265</v>
      </c>
      <c r="K1949" s="255">
        <v>42793</v>
      </c>
      <c r="L1949" s="256">
        <v>100</v>
      </c>
      <c r="M1949" s="255" t="s">
        <v>111</v>
      </c>
      <c r="N1949" s="255" t="s">
        <v>42</v>
      </c>
      <c r="O1949" s="256">
        <v>42859</v>
      </c>
      <c r="P1949" s="255" t="s">
        <v>1878</v>
      </c>
      <c r="Q1949" s="255">
        <v>34</v>
      </c>
      <c r="R1949" s="256" t="s">
        <v>34</v>
      </c>
      <c r="S1949" s="255">
        <v>-2130107.9700000002</v>
      </c>
      <c r="T1949" s="255" t="s">
        <v>197</v>
      </c>
      <c r="U1949" s="256">
        <v>-29448.32</v>
      </c>
      <c r="V1949" s="255" t="s">
        <v>197</v>
      </c>
      <c r="W1949" s="255">
        <v>-2130108.2113303626</v>
      </c>
      <c r="X1949" s="256" t="s">
        <v>100</v>
      </c>
      <c r="Y1949" s="255" t="s">
        <v>114</v>
      </c>
      <c r="Z1949" s="255">
        <v>-29.45</v>
      </c>
      <c r="AA1949" s="256">
        <v>1</v>
      </c>
      <c r="AB1949" s="255" t="s">
        <v>631</v>
      </c>
      <c r="AC1949" s="255" t="s">
        <v>426</v>
      </c>
      <c r="AD1949" s="256" t="s">
        <v>1610</v>
      </c>
      <c r="AE1949" s="255" t="s">
        <v>349</v>
      </c>
      <c r="AF1949" s="255"/>
      <c r="AG1949" s="256"/>
      <c r="AH1949" s="255"/>
      <c r="AI1949" s="255"/>
      <c r="AJ1949" s="256"/>
      <c r="AK1949" s="255" t="str">
        <f t="shared" si="90"/>
        <v>Non-GFS</v>
      </c>
      <c r="AL1949" s="255" t="str">
        <f t="shared" si="91"/>
        <v>Non- ICB</v>
      </c>
      <c r="AM1949" s="268" t="str">
        <f t="shared" si="92"/>
        <v>Non-GFS/Non- ICB</v>
      </c>
    </row>
    <row r="1950" spans="1:39" s="271" customFormat="1" x14ac:dyDescent="0.25">
      <c r="A1950" s="267" t="str">
        <f>IF(ISERROR(MATCH(H1950,PriorMonth!H:H,0)),"New","Unresolved")</f>
        <v>New</v>
      </c>
      <c r="B1950" s="255">
        <v>309</v>
      </c>
      <c r="C1950" s="256" t="s">
        <v>123</v>
      </c>
      <c r="D1950" s="255" t="s">
        <v>21</v>
      </c>
      <c r="E1950" s="255">
        <v>635</v>
      </c>
      <c r="F1950" s="256" t="s">
        <v>142</v>
      </c>
      <c r="G1950" s="255" t="s">
        <v>16</v>
      </c>
      <c r="H1950" s="255">
        <v>3090120001711</v>
      </c>
      <c r="I1950" s="256" t="s">
        <v>59</v>
      </c>
      <c r="J1950" s="255" t="s">
        <v>1796</v>
      </c>
      <c r="K1950" s="255">
        <v>42829</v>
      </c>
      <c r="L1950" s="256">
        <v>64</v>
      </c>
      <c r="M1950" s="255" t="s">
        <v>127</v>
      </c>
      <c r="N1950" s="255" t="s">
        <v>128</v>
      </c>
      <c r="O1950" s="256">
        <v>42892</v>
      </c>
      <c r="P1950" s="255" t="s">
        <v>1878</v>
      </c>
      <c r="Q1950" s="255">
        <v>1</v>
      </c>
      <c r="R1950" s="256" t="s">
        <v>33</v>
      </c>
      <c r="S1950" s="255">
        <v>-222626.25</v>
      </c>
      <c r="T1950" s="255" t="s">
        <v>126</v>
      </c>
      <c r="U1950" s="256">
        <v>-29923.68</v>
      </c>
      <c r="V1950" s="255" t="s">
        <v>126</v>
      </c>
      <c r="W1950" s="255">
        <v>-222626.21994134461</v>
      </c>
      <c r="X1950" s="256" t="s">
        <v>100</v>
      </c>
      <c r="Y1950" s="255" t="s">
        <v>114</v>
      </c>
      <c r="Z1950" s="255">
        <v>-29.92</v>
      </c>
      <c r="AA1950" s="256">
        <v>1</v>
      </c>
      <c r="AB1950" s="255" t="s">
        <v>631</v>
      </c>
      <c r="AC1950" s="255" t="s">
        <v>463</v>
      </c>
      <c r="AD1950" s="256" t="s">
        <v>352</v>
      </c>
      <c r="AE1950" s="255" t="s">
        <v>349</v>
      </c>
      <c r="AF1950" s="255"/>
      <c r="AG1950" s="256"/>
      <c r="AH1950" s="255"/>
      <c r="AI1950" s="255"/>
      <c r="AJ1950" s="256"/>
      <c r="AK1950" s="255" t="str">
        <f t="shared" si="90"/>
        <v>GFS</v>
      </c>
      <c r="AL1950" s="255" t="str">
        <f t="shared" si="91"/>
        <v>ICB</v>
      </c>
      <c r="AM1950" s="268" t="str">
        <f t="shared" si="92"/>
        <v>GFS/ICB</v>
      </c>
    </row>
    <row r="1951" spans="1:39" s="271" customFormat="1" x14ac:dyDescent="0.25">
      <c r="A1951" s="267" t="str">
        <f>IF(ISERROR(MATCH(H1951,PriorMonth!H:H,0)),"New","Unresolved")</f>
        <v>Unresolved</v>
      </c>
      <c r="B1951" s="255">
        <v>635</v>
      </c>
      <c r="C1951" s="256" t="s">
        <v>142</v>
      </c>
      <c r="D1951" s="255" t="s">
        <v>16</v>
      </c>
      <c r="E1951" s="255">
        <v>3014</v>
      </c>
      <c r="F1951" s="256" t="s">
        <v>144</v>
      </c>
      <c r="G1951" s="255" t="s">
        <v>16</v>
      </c>
      <c r="H1951" s="255">
        <v>63503300006247</v>
      </c>
      <c r="I1951" s="256" t="s">
        <v>60</v>
      </c>
      <c r="J1951" s="255" t="s">
        <v>284</v>
      </c>
      <c r="K1951" s="255">
        <v>42794</v>
      </c>
      <c r="L1951" s="256">
        <v>99</v>
      </c>
      <c r="M1951" s="255" t="s">
        <v>111</v>
      </c>
      <c r="N1951" s="255" t="s">
        <v>42</v>
      </c>
      <c r="O1951" s="256">
        <v>42859</v>
      </c>
      <c r="P1951" s="255" t="s">
        <v>1878</v>
      </c>
      <c r="Q1951" s="255">
        <v>34</v>
      </c>
      <c r="R1951" s="256" t="s">
        <v>34</v>
      </c>
      <c r="S1951" s="255">
        <v>-30000</v>
      </c>
      <c r="T1951" s="255" t="s">
        <v>100</v>
      </c>
      <c r="U1951" s="256">
        <v>-30000</v>
      </c>
      <c r="V1951" s="255" t="s">
        <v>100</v>
      </c>
      <c r="W1951" s="255">
        <v>-30000</v>
      </c>
      <c r="X1951" s="256" t="s">
        <v>100</v>
      </c>
      <c r="Y1951" s="255" t="s">
        <v>107</v>
      </c>
      <c r="Z1951" s="255">
        <v>-30</v>
      </c>
      <c r="AA1951" s="256">
        <v>1</v>
      </c>
      <c r="AB1951" s="255" t="s">
        <v>631</v>
      </c>
      <c r="AC1951" s="255" t="s">
        <v>413</v>
      </c>
      <c r="AD1951" s="256" t="s">
        <v>1918</v>
      </c>
      <c r="AE1951" s="255" t="s">
        <v>349</v>
      </c>
      <c r="AF1951" s="255"/>
      <c r="AG1951" s="256"/>
      <c r="AH1951" s="255"/>
      <c r="AI1951" s="255"/>
      <c r="AJ1951" s="256"/>
      <c r="AK1951" s="255" t="str">
        <f t="shared" si="90"/>
        <v>GFS</v>
      </c>
      <c r="AL1951" s="255" t="str">
        <f t="shared" si="91"/>
        <v>Non- ICB</v>
      </c>
      <c r="AM1951" s="268" t="str">
        <f t="shared" si="92"/>
        <v>GFS/Non- ICB</v>
      </c>
    </row>
    <row r="1952" spans="1:39" s="271" customFormat="1" x14ac:dyDescent="0.25">
      <c r="A1952" s="267" t="str">
        <f>IF(ISERROR(MATCH(H1952,PriorMonth!H:H,0)),"New","Unresolved")</f>
        <v>Unresolved</v>
      </c>
      <c r="B1952" s="255">
        <v>8520</v>
      </c>
      <c r="C1952" s="256" t="s">
        <v>842</v>
      </c>
      <c r="D1952" s="255" t="s">
        <v>19</v>
      </c>
      <c r="E1952" s="255">
        <v>95</v>
      </c>
      <c r="F1952" s="256" t="s">
        <v>153</v>
      </c>
      <c r="G1952" s="255" t="s">
        <v>17</v>
      </c>
      <c r="H1952" s="255">
        <v>85203810002969</v>
      </c>
      <c r="I1952" s="256" t="s">
        <v>277</v>
      </c>
      <c r="J1952" s="255" t="s">
        <v>306</v>
      </c>
      <c r="K1952" s="255">
        <v>42731</v>
      </c>
      <c r="L1952" s="256">
        <v>162</v>
      </c>
      <c r="M1952" s="255" t="s">
        <v>111</v>
      </c>
      <c r="N1952" s="255" t="s">
        <v>42</v>
      </c>
      <c r="O1952" s="256">
        <v>42831</v>
      </c>
      <c r="P1952" s="255" t="s">
        <v>838</v>
      </c>
      <c r="Q1952" s="255">
        <v>62</v>
      </c>
      <c r="R1952" s="256" t="s">
        <v>35</v>
      </c>
      <c r="S1952" s="255">
        <v>-2220000</v>
      </c>
      <c r="T1952" s="255" t="s">
        <v>197</v>
      </c>
      <c r="U1952" s="256">
        <v>-30691.06</v>
      </c>
      <c r="V1952" s="255" t="s">
        <v>197</v>
      </c>
      <c r="W1952" s="255">
        <v>-2220000.2893351079</v>
      </c>
      <c r="X1952" s="256" t="s">
        <v>100</v>
      </c>
      <c r="Y1952" s="255" t="s">
        <v>114</v>
      </c>
      <c r="Z1952" s="255">
        <v>-30.69</v>
      </c>
      <c r="AA1952" s="256">
        <v>1</v>
      </c>
      <c r="AB1952" s="255" t="s">
        <v>631</v>
      </c>
      <c r="AC1952" s="255" t="s">
        <v>1080</v>
      </c>
      <c r="AD1952" s="256" t="s">
        <v>361</v>
      </c>
      <c r="AE1952" s="255" t="s">
        <v>349</v>
      </c>
      <c r="AF1952" s="255"/>
      <c r="AG1952" s="256"/>
      <c r="AH1952" s="255"/>
      <c r="AI1952" s="255"/>
      <c r="AJ1952" s="256"/>
      <c r="AK1952" s="255" t="str">
        <f t="shared" si="90"/>
        <v>GFS</v>
      </c>
      <c r="AL1952" s="255" t="str">
        <f t="shared" si="91"/>
        <v>Non- ICB</v>
      </c>
      <c r="AM1952" s="268" t="str">
        <f t="shared" si="92"/>
        <v>GFS/Non- ICB</v>
      </c>
    </row>
    <row r="1953" spans="1:39" s="271" customFormat="1" x14ac:dyDescent="0.25">
      <c r="A1953" s="267" t="str">
        <f>IF(ISERROR(MATCH(H1953,PriorMonth!H:H,0)),"New","Unresolved")</f>
        <v>Unresolved</v>
      </c>
      <c r="B1953" s="255">
        <v>8520</v>
      </c>
      <c r="C1953" s="256" t="s">
        <v>842</v>
      </c>
      <c r="D1953" s="255" t="s">
        <v>19</v>
      </c>
      <c r="E1953" s="255">
        <v>795</v>
      </c>
      <c r="F1953" s="256" t="s">
        <v>264</v>
      </c>
      <c r="G1953" s="255" t="s">
        <v>14</v>
      </c>
      <c r="H1953" s="255">
        <v>85203110000835</v>
      </c>
      <c r="I1953" s="256" t="s">
        <v>55</v>
      </c>
      <c r="J1953" s="255" t="s">
        <v>900</v>
      </c>
      <c r="K1953" s="255">
        <v>42795</v>
      </c>
      <c r="L1953" s="256">
        <v>98</v>
      </c>
      <c r="M1953" s="255" t="s">
        <v>111</v>
      </c>
      <c r="N1953" s="255" t="s">
        <v>42</v>
      </c>
      <c r="O1953" s="256">
        <v>42859</v>
      </c>
      <c r="P1953" s="255" t="s">
        <v>1878</v>
      </c>
      <c r="Q1953" s="255">
        <v>34</v>
      </c>
      <c r="R1953" s="256" t="s">
        <v>34</v>
      </c>
      <c r="S1953" s="255">
        <v>-2377395.46</v>
      </c>
      <c r="T1953" s="255" t="s">
        <v>197</v>
      </c>
      <c r="U1953" s="256">
        <v>-32867.019999999997</v>
      </c>
      <c r="V1953" s="255" t="s">
        <v>197</v>
      </c>
      <c r="W1953" s="255">
        <v>-2377395.6946935938</v>
      </c>
      <c r="X1953" s="256" t="s">
        <v>100</v>
      </c>
      <c r="Y1953" s="255" t="s">
        <v>114</v>
      </c>
      <c r="Z1953" s="255">
        <v>-32.869999999999997</v>
      </c>
      <c r="AA1953" s="256">
        <v>1</v>
      </c>
      <c r="AB1953" s="255" t="s">
        <v>631</v>
      </c>
      <c r="AC1953" s="255" t="s">
        <v>426</v>
      </c>
      <c r="AD1953" s="256" t="s">
        <v>877</v>
      </c>
      <c r="AE1953" s="255" t="s">
        <v>349</v>
      </c>
      <c r="AF1953" s="255"/>
      <c r="AG1953" s="256"/>
      <c r="AH1953" s="255"/>
      <c r="AI1953" s="255"/>
      <c r="AJ1953" s="256"/>
      <c r="AK1953" s="255" t="str">
        <f t="shared" si="90"/>
        <v>GFS</v>
      </c>
      <c r="AL1953" s="255" t="str">
        <f t="shared" si="91"/>
        <v>Non- ICB</v>
      </c>
      <c r="AM1953" s="268" t="str">
        <f t="shared" si="92"/>
        <v>GFS/Non- ICB</v>
      </c>
    </row>
    <row r="1954" spans="1:39" s="271" customFormat="1" x14ac:dyDescent="0.25">
      <c r="A1954" s="267" t="str">
        <f>IF(ISERROR(MATCH(H1954,PriorMonth!H:H,0)),"New","Unresolved")</f>
        <v>Unresolved</v>
      </c>
      <c r="B1954" s="255">
        <v>8520</v>
      </c>
      <c r="C1954" s="256" t="s">
        <v>842</v>
      </c>
      <c r="D1954" s="255" t="s">
        <v>19</v>
      </c>
      <c r="E1954" s="255">
        <v>795</v>
      </c>
      <c r="F1954" s="256" t="s">
        <v>264</v>
      </c>
      <c r="G1954" s="255" t="s">
        <v>14</v>
      </c>
      <c r="H1954" s="255" t="s">
        <v>2072</v>
      </c>
      <c r="I1954" s="256" t="s">
        <v>55</v>
      </c>
      <c r="J1954" s="255" t="s">
        <v>265</v>
      </c>
      <c r="K1954" s="255">
        <v>42793</v>
      </c>
      <c r="L1954" s="256">
        <v>100</v>
      </c>
      <c r="M1954" s="255" t="s">
        <v>111</v>
      </c>
      <c r="N1954" s="255" t="s">
        <v>42</v>
      </c>
      <c r="O1954" s="256">
        <v>42859</v>
      </c>
      <c r="P1954" s="255" t="s">
        <v>1878</v>
      </c>
      <c r="Q1954" s="255">
        <v>34</v>
      </c>
      <c r="R1954" s="256" t="s">
        <v>34</v>
      </c>
      <c r="S1954" s="255">
        <v>-2484257.2599999998</v>
      </c>
      <c r="T1954" s="255" t="s">
        <v>197</v>
      </c>
      <c r="U1954" s="256">
        <v>-34344.36</v>
      </c>
      <c r="V1954" s="255" t="s">
        <v>197</v>
      </c>
      <c r="W1954" s="255">
        <v>-2484257.2767779641</v>
      </c>
      <c r="X1954" s="256" t="s">
        <v>100</v>
      </c>
      <c r="Y1954" s="255" t="s">
        <v>114</v>
      </c>
      <c r="Z1954" s="255">
        <v>-34.340000000000003</v>
      </c>
      <c r="AA1954" s="256">
        <v>1</v>
      </c>
      <c r="AB1954" s="255" t="s">
        <v>631</v>
      </c>
      <c r="AC1954" s="255" t="s">
        <v>426</v>
      </c>
      <c r="AD1954" s="256" t="s">
        <v>1610</v>
      </c>
      <c r="AE1954" s="255" t="s">
        <v>349</v>
      </c>
      <c r="AF1954" s="255"/>
      <c r="AG1954" s="256"/>
      <c r="AH1954" s="255"/>
      <c r="AI1954" s="255"/>
      <c r="AJ1954" s="256"/>
      <c r="AK1954" s="255" t="str">
        <f t="shared" si="90"/>
        <v>Non-GFS</v>
      </c>
      <c r="AL1954" s="255" t="str">
        <f t="shared" si="91"/>
        <v>Non- ICB</v>
      </c>
      <c r="AM1954" s="268" t="str">
        <f t="shared" si="92"/>
        <v>Non-GFS/Non- ICB</v>
      </c>
    </row>
    <row r="1955" spans="1:39" s="271" customFormat="1" x14ac:dyDescent="0.25">
      <c r="A1955" s="267" t="str">
        <f>IF(ISERROR(MATCH(H1955,PriorMonth!H:H,0)),"New","Unresolved")</f>
        <v>New</v>
      </c>
      <c r="B1955" s="255">
        <v>3019</v>
      </c>
      <c r="C1955" s="256" t="s">
        <v>134</v>
      </c>
      <c r="D1955" s="255" t="s">
        <v>16</v>
      </c>
      <c r="E1955" s="255">
        <v>692</v>
      </c>
      <c r="F1955" s="256" t="s">
        <v>187</v>
      </c>
      <c r="G1955" s="255" t="s">
        <v>16</v>
      </c>
      <c r="H1955" s="255">
        <v>30190110008314</v>
      </c>
      <c r="I1955" s="256" t="s">
        <v>59</v>
      </c>
      <c r="J1955" s="255" t="s">
        <v>135</v>
      </c>
      <c r="K1955" s="255">
        <v>42829</v>
      </c>
      <c r="L1955" s="256">
        <v>64</v>
      </c>
      <c r="M1955" s="255" t="s">
        <v>111</v>
      </c>
      <c r="N1955" s="255" t="s">
        <v>42</v>
      </c>
      <c r="O1955" s="256">
        <v>42891</v>
      </c>
      <c r="P1955" s="255" t="s">
        <v>1878</v>
      </c>
      <c r="Q1955" s="255">
        <v>2</v>
      </c>
      <c r="R1955" s="256" t="s">
        <v>33</v>
      </c>
      <c r="S1955" s="255">
        <v>-35400</v>
      </c>
      <c r="T1955" s="255" t="s">
        <v>100</v>
      </c>
      <c r="U1955" s="256">
        <v>-35400</v>
      </c>
      <c r="V1955" s="255" t="s">
        <v>100</v>
      </c>
      <c r="W1955" s="255">
        <v>-35400</v>
      </c>
      <c r="X1955" s="256" t="s">
        <v>100</v>
      </c>
      <c r="Y1955" s="255" t="s">
        <v>107</v>
      </c>
      <c r="Z1955" s="255">
        <v>-35.4</v>
      </c>
      <c r="AA1955" s="256">
        <v>1</v>
      </c>
      <c r="AB1955" s="255" t="s">
        <v>631</v>
      </c>
      <c r="AC1955" s="255" t="s">
        <v>1509</v>
      </c>
      <c r="AD1955" s="256" t="s">
        <v>1249</v>
      </c>
      <c r="AE1955" s="255" t="s">
        <v>349</v>
      </c>
      <c r="AF1955" s="255"/>
      <c r="AG1955" s="256"/>
      <c r="AH1955" s="255"/>
      <c r="AI1955" s="255"/>
      <c r="AJ1955" s="256"/>
      <c r="AK1955" s="255" t="str">
        <f t="shared" si="90"/>
        <v>GFS</v>
      </c>
      <c r="AL1955" s="255" t="str">
        <f t="shared" si="91"/>
        <v>Non- ICB</v>
      </c>
      <c r="AM1955" s="268" t="str">
        <f t="shared" si="92"/>
        <v>GFS/Non- ICB</v>
      </c>
    </row>
    <row r="1956" spans="1:39" s="271" customFormat="1" x14ac:dyDescent="0.25">
      <c r="A1956" s="267" t="str">
        <f>IF(ISERROR(MATCH(H1956,PriorMonth!H:H,0)),"New","Unresolved")</f>
        <v>New</v>
      </c>
      <c r="B1956" s="255">
        <v>1730</v>
      </c>
      <c r="C1956" s="256" t="s">
        <v>172</v>
      </c>
      <c r="D1956" s="255" t="s">
        <v>18</v>
      </c>
      <c r="E1956" s="255">
        <v>635</v>
      </c>
      <c r="F1956" s="256" t="s">
        <v>142</v>
      </c>
      <c r="G1956" s="255" t="s">
        <v>16</v>
      </c>
      <c r="H1956" s="255">
        <v>9503</v>
      </c>
      <c r="I1956" s="256" t="s">
        <v>55</v>
      </c>
      <c r="J1956" s="255" t="s">
        <v>173</v>
      </c>
      <c r="K1956" s="255">
        <v>42829</v>
      </c>
      <c r="L1956" s="256">
        <v>64</v>
      </c>
      <c r="M1956" s="255" t="s">
        <v>111</v>
      </c>
      <c r="N1956" s="255" t="s">
        <v>42</v>
      </c>
      <c r="O1956" s="256">
        <v>42891</v>
      </c>
      <c r="P1956" s="255" t="s">
        <v>1878</v>
      </c>
      <c r="Q1956" s="255">
        <v>2</v>
      </c>
      <c r="R1956" s="256" t="s">
        <v>33</v>
      </c>
      <c r="S1956" s="255">
        <v>-41635</v>
      </c>
      <c r="T1956" s="255" t="s">
        <v>100</v>
      </c>
      <c r="U1956" s="256">
        <v>-41635</v>
      </c>
      <c r="V1956" s="255" t="s">
        <v>100</v>
      </c>
      <c r="W1956" s="255">
        <v>-41635</v>
      </c>
      <c r="X1956" s="256" t="s">
        <v>100</v>
      </c>
      <c r="Y1956" s="255" t="s">
        <v>114</v>
      </c>
      <c r="Z1956" s="255">
        <v>-41.64</v>
      </c>
      <c r="AA1956" s="256">
        <v>1</v>
      </c>
      <c r="AB1956" s="255" t="s">
        <v>631</v>
      </c>
      <c r="AC1956" s="255" t="s">
        <v>634</v>
      </c>
      <c r="AD1956" s="256" t="s">
        <v>432</v>
      </c>
      <c r="AE1956" s="255" t="s">
        <v>349</v>
      </c>
      <c r="AF1956" s="255"/>
      <c r="AG1956" s="256"/>
      <c r="AH1956" s="255"/>
      <c r="AI1956" s="255"/>
      <c r="AJ1956" s="256"/>
      <c r="AK1956" s="255" t="str">
        <f t="shared" si="90"/>
        <v>Non-GFS</v>
      </c>
      <c r="AL1956" s="255" t="str">
        <f t="shared" si="91"/>
        <v>Non- ICB</v>
      </c>
      <c r="AM1956" s="268" t="str">
        <f t="shared" si="92"/>
        <v>Non-GFS/Non- ICB</v>
      </c>
    </row>
    <row r="1957" spans="1:39" s="271" customFormat="1" x14ac:dyDescent="0.25">
      <c r="A1957" s="267" t="str">
        <f>IF(ISERROR(MATCH(H1957,PriorMonth!H:H,0)),"New","Unresolved")</f>
        <v>Unresolved</v>
      </c>
      <c r="B1957" s="255">
        <v>8520</v>
      </c>
      <c r="C1957" s="256" t="s">
        <v>842</v>
      </c>
      <c r="D1957" s="255" t="s">
        <v>19</v>
      </c>
      <c r="E1957" s="255">
        <v>3071</v>
      </c>
      <c r="F1957" s="256" t="s">
        <v>139</v>
      </c>
      <c r="G1957" s="255" t="s">
        <v>21</v>
      </c>
      <c r="H1957" s="255" t="s">
        <v>976</v>
      </c>
      <c r="I1957" s="256" t="s">
        <v>59</v>
      </c>
      <c r="J1957" s="255" t="s">
        <v>271</v>
      </c>
      <c r="K1957" s="255">
        <v>42769</v>
      </c>
      <c r="L1957" s="256">
        <v>124</v>
      </c>
      <c r="M1957" s="255" t="s">
        <v>111</v>
      </c>
      <c r="N1957" s="255" t="s">
        <v>42</v>
      </c>
      <c r="O1957" s="256">
        <v>42775</v>
      </c>
      <c r="P1957" s="255" t="s">
        <v>838</v>
      </c>
      <c r="Q1957" s="255">
        <v>118</v>
      </c>
      <c r="R1957" s="256" t="s">
        <v>36</v>
      </c>
      <c r="S1957" s="255">
        <v>-3096395</v>
      </c>
      <c r="T1957" s="255" t="s">
        <v>197</v>
      </c>
      <c r="U1957" s="256">
        <v>-42807.040000000001</v>
      </c>
      <c r="V1957" s="255" t="s">
        <v>197</v>
      </c>
      <c r="W1957" s="255">
        <v>-3096394.8845552919</v>
      </c>
      <c r="X1957" s="256" t="s">
        <v>100</v>
      </c>
      <c r="Y1957" s="255" t="s">
        <v>114</v>
      </c>
      <c r="Z1957" s="255">
        <v>-42.81</v>
      </c>
      <c r="AA1957" s="256">
        <v>1</v>
      </c>
      <c r="AB1957" s="255" t="s">
        <v>631</v>
      </c>
      <c r="AC1957" s="255" t="s">
        <v>497</v>
      </c>
      <c r="AD1957" s="256" t="s">
        <v>973</v>
      </c>
      <c r="AE1957" s="255" t="s">
        <v>349</v>
      </c>
      <c r="AF1957" s="255"/>
      <c r="AG1957" s="256"/>
      <c r="AH1957" s="255"/>
      <c r="AI1957" s="255"/>
      <c r="AJ1957" s="256"/>
      <c r="AK1957" s="255" t="str">
        <f t="shared" si="90"/>
        <v>Non-GFS</v>
      </c>
      <c r="AL1957" s="255" t="str">
        <f t="shared" si="91"/>
        <v>Non- ICB</v>
      </c>
      <c r="AM1957" s="268" t="str">
        <f t="shared" si="92"/>
        <v>Non-GFS/Non- ICB</v>
      </c>
    </row>
    <row r="1958" spans="1:39" s="271" customFormat="1" x14ac:dyDescent="0.25">
      <c r="A1958" s="267" t="str">
        <f>IF(ISERROR(MATCH(H1958,PriorMonth!H:H,0)),"New","Unresolved")</f>
        <v>Unresolved</v>
      </c>
      <c r="B1958" s="255">
        <v>95</v>
      </c>
      <c r="C1958" s="256" t="s">
        <v>153</v>
      </c>
      <c r="D1958" s="255" t="s">
        <v>17</v>
      </c>
      <c r="E1958" s="255">
        <v>199</v>
      </c>
      <c r="F1958" s="256" t="s">
        <v>137</v>
      </c>
      <c r="G1958" s="255" t="s">
        <v>22</v>
      </c>
      <c r="H1958" s="255">
        <v>950110008726</v>
      </c>
      <c r="I1958" s="256" t="s">
        <v>58</v>
      </c>
      <c r="J1958" s="255" t="s">
        <v>195</v>
      </c>
      <c r="K1958" s="255">
        <v>42584</v>
      </c>
      <c r="L1958" s="256">
        <v>309</v>
      </c>
      <c r="M1958" s="255" t="s">
        <v>118</v>
      </c>
      <c r="N1958" s="255" t="s">
        <v>41</v>
      </c>
      <c r="O1958" s="256">
        <v>42585</v>
      </c>
      <c r="P1958" s="255" t="s">
        <v>406</v>
      </c>
      <c r="Q1958" s="255">
        <v>308</v>
      </c>
      <c r="R1958" s="256" t="s">
        <v>37</v>
      </c>
      <c r="S1958" s="255">
        <v>-52263.99</v>
      </c>
      <c r="T1958" s="255" t="s">
        <v>100</v>
      </c>
      <c r="U1958" s="256">
        <v>-52263.99</v>
      </c>
      <c r="V1958" s="255" t="s">
        <v>100</v>
      </c>
      <c r="W1958" s="255">
        <v>-52263.99</v>
      </c>
      <c r="X1958" s="256" t="s">
        <v>100</v>
      </c>
      <c r="Y1958" s="255" t="s">
        <v>114</v>
      </c>
      <c r="Z1958" s="255">
        <v>-52.26</v>
      </c>
      <c r="AA1958" s="256">
        <v>1</v>
      </c>
      <c r="AB1958" s="255" t="s">
        <v>631</v>
      </c>
      <c r="AC1958" s="255" t="s">
        <v>439</v>
      </c>
      <c r="AD1958" s="256" t="s">
        <v>382</v>
      </c>
      <c r="AE1958" s="255" t="s">
        <v>349</v>
      </c>
      <c r="AF1958" s="255"/>
      <c r="AG1958" s="256"/>
      <c r="AH1958" s="255"/>
      <c r="AI1958" s="255"/>
      <c r="AJ1958" s="256"/>
      <c r="AK1958" s="255" t="str">
        <f t="shared" si="90"/>
        <v>GFS</v>
      </c>
      <c r="AL1958" s="255" t="str">
        <f t="shared" si="91"/>
        <v>Non- ICB</v>
      </c>
      <c r="AM1958" s="268" t="str">
        <f t="shared" si="92"/>
        <v>GFS/Non- ICB</v>
      </c>
    </row>
    <row r="1959" spans="1:39" s="271" customFormat="1" x14ac:dyDescent="0.25">
      <c r="A1959" s="267" t="str">
        <f>IF(ISERROR(MATCH(H1959,PriorMonth!H:H,0)),"New","Unresolved")</f>
        <v>Unresolved</v>
      </c>
      <c r="B1959" s="255">
        <v>95</v>
      </c>
      <c r="C1959" s="256" t="s">
        <v>153</v>
      </c>
      <c r="D1959" s="255" t="s">
        <v>17</v>
      </c>
      <c r="E1959" s="255">
        <v>199</v>
      </c>
      <c r="F1959" s="256" t="s">
        <v>137</v>
      </c>
      <c r="G1959" s="255" t="s">
        <v>22</v>
      </c>
      <c r="H1959" s="255">
        <v>2016000595</v>
      </c>
      <c r="I1959" s="256" t="s">
        <v>58</v>
      </c>
      <c r="J1959" s="255" t="s">
        <v>195</v>
      </c>
      <c r="K1959" s="255">
        <v>42760</v>
      </c>
      <c r="L1959" s="256">
        <v>133</v>
      </c>
      <c r="M1959" s="255" t="s">
        <v>111</v>
      </c>
      <c r="N1959" s="255" t="s">
        <v>42</v>
      </c>
      <c r="O1959" s="256">
        <v>42775</v>
      </c>
      <c r="P1959" s="255" t="s">
        <v>838</v>
      </c>
      <c r="Q1959" s="255">
        <v>118</v>
      </c>
      <c r="R1959" s="256" t="s">
        <v>36</v>
      </c>
      <c r="S1959" s="255">
        <v>-56891.02</v>
      </c>
      <c r="T1959" s="255" t="s">
        <v>100</v>
      </c>
      <c r="U1959" s="256">
        <v>-56891.02</v>
      </c>
      <c r="V1959" s="255" t="s">
        <v>100</v>
      </c>
      <c r="W1959" s="255">
        <v>-56891.02</v>
      </c>
      <c r="X1959" s="256" t="s">
        <v>100</v>
      </c>
      <c r="Y1959" s="255" t="s">
        <v>114</v>
      </c>
      <c r="Z1959" s="255">
        <v>-56.89</v>
      </c>
      <c r="AA1959" s="256">
        <v>1</v>
      </c>
      <c r="AB1959" s="255" t="s">
        <v>631</v>
      </c>
      <c r="AC1959" s="255" t="s">
        <v>439</v>
      </c>
      <c r="AD1959" s="256" t="s">
        <v>383</v>
      </c>
      <c r="AE1959" s="255" t="s">
        <v>349</v>
      </c>
      <c r="AF1959" s="255"/>
      <c r="AG1959" s="256"/>
      <c r="AH1959" s="255"/>
      <c r="AI1959" s="255"/>
      <c r="AJ1959" s="256"/>
      <c r="AK1959" s="255" t="str">
        <f t="shared" si="90"/>
        <v>Non-GFS</v>
      </c>
      <c r="AL1959" s="255" t="str">
        <f t="shared" si="91"/>
        <v>Non- ICB</v>
      </c>
      <c r="AM1959" s="268" t="str">
        <f t="shared" si="92"/>
        <v>Non-GFS/Non- ICB</v>
      </c>
    </row>
    <row r="1960" spans="1:39" s="271" customFormat="1" x14ac:dyDescent="0.25">
      <c r="A1960" s="267" t="str">
        <f>IF(ISERROR(MATCH(H1960,PriorMonth!H:H,0)),"New","Unresolved")</f>
        <v>Unresolved</v>
      </c>
      <c r="B1960" s="255">
        <v>199</v>
      </c>
      <c r="C1960" s="256" t="s">
        <v>137</v>
      </c>
      <c r="D1960" s="255" t="s">
        <v>22</v>
      </c>
      <c r="E1960" s="255">
        <v>95</v>
      </c>
      <c r="F1960" s="256" t="s">
        <v>153</v>
      </c>
      <c r="G1960" s="255" t="s">
        <v>17</v>
      </c>
      <c r="H1960" s="255">
        <v>199030003818</v>
      </c>
      <c r="I1960" s="256" t="s">
        <v>54</v>
      </c>
      <c r="J1960" s="255" t="s">
        <v>329</v>
      </c>
      <c r="K1960" s="255">
        <v>42726</v>
      </c>
      <c r="L1960" s="256">
        <v>167</v>
      </c>
      <c r="M1960" s="255" t="s">
        <v>111</v>
      </c>
      <c r="N1960" s="255" t="s">
        <v>42</v>
      </c>
      <c r="O1960" s="256">
        <v>42800</v>
      </c>
      <c r="P1960" s="255" t="s">
        <v>838</v>
      </c>
      <c r="Q1960" s="255">
        <v>93</v>
      </c>
      <c r="R1960" s="256" t="s">
        <v>36</v>
      </c>
      <c r="S1960" s="255">
        <v>-74543</v>
      </c>
      <c r="T1960" s="255" t="s">
        <v>248</v>
      </c>
      <c r="U1960" s="256">
        <v>-66431.69</v>
      </c>
      <c r="V1960" s="255" t="s">
        <v>248</v>
      </c>
      <c r="W1960" s="255">
        <v>-74542.996738504255</v>
      </c>
      <c r="X1960" s="256" t="s">
        <v>100</v>
      </c>
      <c r="Y1960" s="255" t="s">
        <v>114</v>
      </c>
      <c r="Z1960" s="255">
        <v>-66.430000000000007</v>
      </c>
      <c r="AA1960" s="256">
        <v>1</v>
      </c>
      <c r="AB1960" s="255" t="s">
        <v>631</v>
      </c>
      <c r="AC1960" s="255" t="s">
        <v>422</v>
      </c>
      <c r="AD1960" s="256" t="s">
        <v>370</v>
      </c>
      <c r="AE1960" s="255" t="s">
        <v>349</v>
      </c>
      <c r="AF1960" s="255"/>
      <c r="AG1960" s="256"/>
      <c r="AH1960" s="255"/>
      <c r="AI1960" s="255"/>
      <c r="AJ1960" s="256"/>
      <c r="AK1960" s="255" t="str">
        <f t="shared" si="90"/>
        <v>GFS</v>
      </c>
      <c r="AL1960" s="255" t="str">
        <f t="shared" si="91"/>
        <v>Non- ICB</v>
      </c>
      <c r="AM1960" s="268" t="str">
        <f t="shared" si="92"/>
        <v>GFS/Non- ICB</v>
      </c>
    </row>
    <row r="1961" spans="1:39" s="271" customFormat="1" x14ac:dyDescent="0.25">
      <c r="A1961" s="267" t="str">
        <f>IF(ISERROR(MATCH(H1961,PriorMonth!H:H,0)),"New","Unresolved")</f>
        <v>Unresolved</v>
      </c>
      <c r="B1961" s="255">
        <v>635</v>
      </c>
      <c r="C1961" s="256" t="s">
        <v>142</v>
      </c>
      <c r="D1961" s="255" t="s">
        <v>16</v>
      </c>
      <c r="E1961" s="255">
        <v>3014</v>
      </c>
      <c r="F1961" s="256" t="s">
        <v>144</v>
      </c>
      <c r="G1961" s="255" t="s">
        <v>16</v>
      </c>
      <c r="H1961" s="255">
        <v>63503300006239</v>
      </c>
      <c r="I1961" s="256" t="s">
        <v>60</v>
      </c>
      <c r="J1961" s="255" t="s">
        <v>284</v>
      </c>
      <c r="K1961" s="255">
        <v>42794</v>
      </c>
      <c r="L1961" s="256">
        <v>99</v>
      </c>
      <c r="M1961" s="255" t="s">
        <v>111</v>
      </c>
      <c r="N1961" s="255" t="s">
        <v>42</v>
      </c>
      <c r="O1961" s="256">
        <v>42859</v>
      </c>
      <c r="P1961" s="255" t="s">
        <v>1878</v>
      </c>
      <c r="Q1961" s="255">
        <v>34</v>
      </c>
      <c r="R1961" s="256" t="s">
        <v>34</v>
      </c>
      <c r="S1961" s="255">
        <v>-75600</v>
      </c>
      <c r="T1961" s="255" t="s">
        <v>100</v>
      </c>
      <c r="U1961" s="256">
        <v>-75600</v>
      </c>
      <c r="V1961" s="255" t="s">
        <v>100</v>
      </c>
      <c r="W1961" s="255">
        <v>-75600</v>
      </c>
      <c r="X1961" s="256" t="s">
        <v>100</v>
      </c>
      <c r="Y1961" s="255" t="s">
        <v>107</v>
      </c>
      <c r="Z1961" s="255">
        <v>-75.599999999999994</v>
      </c>
      <c r="AA1961" s="256">
        <v>1</v>
      </c>
      <c r="AB1961" s="255" t="s">
        <v>631</v>
      </c>
      <c r="AC1961" s="255" t="s">
        <v>413</v>
      </c>
      <c r="AD1961" s="256" t="s">
        <v>1916</v>
      </c>
      <c r="AE1961" s="255" t="s">
        <v>349</v>
      </c>
      <c r="AF1961" s="255"/>
      <c r="AG1961" s="256"/>
      <c r="AH1961" s="255"/>
      <c r="AI1961" s="255"/>
      <c r="AJ1961" s="256"/>
      <c r="AK1961" s="255" t="str">
        <f t="shared" si="90"/>
        <v>GFS</v>
      </c>
      <c r="AL1961" s="255" t="str">
        <f t="shared" si="91"/>
        <v>Non- ICB</v>
      </c>
      <c r="AM1961" s="268" t="str">
        <f t="shared" si="92"/>
        <v>GFS/Non- ICB</v>
      </c>
    </row>
    <row r="1962" spans="1:39" s="271" customFormat="1" x14ac:dyDescent="0.25">
      <c r="A1962" s="267" t="str">
        <f>IF(ISERROR(MATCH(H1962,PriorMonth!H:H,0)),"New","Unresolved")</f>
        <v>Unresolved</v>
      </c>
      <c r="B1962" s="255">
        <v>635</v>
      </c>
      <c r="C1962" s="256" t="s">
        <v>142</v>
      </c>
      <c r="D1962" s="255" t="s">
        <v>16</v>
      </c>
      <c r="E1962" s="255">
        <v>3014</v>
      </c>
      <c r="F1962" s="256" t="s">
        <v>144</v>
      </c>
      <c r="G1962" s="255" t="s">
        <v>16</v>
      </c>
      <c r="H1962" s="255">
        <v>63503300006235</v>
      </c>
      <c r="I1962" s="256" t="s">
        <v>60</v>
      </c>
      <c r="J1962" s="255" t="s">
        <v>284</v>
      </c>
      <c r="K1962" s="255">
        <v>42794</v>
      </c>
      <c r="L1962" s="256">
        <v>99</v>
      </c>
      <c r="M1962" s="255" t="s">
        <v>111</v>
      </c>
      <c r="N1962" s="255" t="s">
        <v>42</v>
      </c>
      <c r="O1962" s="256">
        <v>42859</v>
      </c>
      <c r="P1962" s="255" t="s">
        <v>1878</v>
      </c>
      <c r="Q1962" s="255">
        <v>34</v>
      </c>
      <c r="R1962" s="256" t="s">
        <v>34</v>
      </c>
      <c r="S1962" s="255">
        <v>-85200</v>
      </c>
      <c r="T1962" s="255" t="s">
        <v>100</v>
      </c>
      <c r="U1962" s="256">
        <v>-85200</v>
      </c>
      <c r="V1962" s="255" t="s">
        <v>100</v>
      </c>
      <c r="W1962" s="255">
        <v>-85200</v>
      </c>
      <c r="X1962" s="256" t="s">
        <v>100</v>
      </c>
      <c r="Y1962" s="255" t="s">
        <v>107</v>
      </c>
      <c r="Z1962" s="255">
        <v>-85.2</v>
      </c>
      <c r="AA1962" s="256">
        <v>1</v>
      </c>
      <c r="AB1962" s="255" t="s">
        <v>631</v>
      </c>
      <c r="AC1962" s="255" t="s">
        <v>413</v>
      </c>
      <c r="AD1962" s="256" t="s">
        <v>1916</v>
      </c>
      <c r="AE1962" s="255" t="s">
        <v>349</v>
      </c>
      <c r="AF1962" s="255"/>
      <c r="AG1962" s="256"/>
      <c r="AH1962" s="255"/>
      <c r="AI1962" s="255"/>
      <c r="AJ1962" s="256"/>
      <c r="AK1962" s="255" t="str">
        <f t="shared" si="90"/>
        <v>GFS</v>
      </c>
      <c r="AL1962" s="255" t="str">
        <f t="shared" si="91"/>
        <v>Non- ICB</v>
      </c>
      <c r="AM1962" s="268" t="str">
        <f t="shared" si="92"/>
        <v>GFS/Non- ICB</v>
      </c>
    </row>
    <row r="1963" spans="1:39" s="271" customFormat="1" x14ac:dyDescent="0.25">
      <c r="A1963" s="267" t="str">
        <f>IF(ISERROR(MATCH(H1963,PriorMonth!H:H,0)),"New","Unresolved")</f>
        <v>New</v>
      </c>
      <c r="B1963" s="255">
        <v>199</v>
      </c>
      <c r="C1963" s="256" t="s">
        <v>137</v>
      </c>
      <c r="D1963" s="255" t="s">
        <v>22</v>
      </c>
      <c r="E1963" s="255">
        <v>95</v>
      </c>
      <c r="F1963" s="256" t="s">
        <v>153</v>
      </c>
      <c r="G1963" s="255" t="s">
        <v>17</v>
      </c>
      <c r="H1963" s="255">
        <v>199030004270</v>
      </c>
      <c r="I1963" s="256" t="s">
        <v>60</v>
      </c>
      <c r="J1963" s="255" t="s">
        <v>250</v>
      </c>
      <c r="K1963" s="255">
        <v>42829</v>
      </c>
      <c r="L1963" s="256">
        <v>64</v>
      </c>
      <c r="M1963" s="255" t="s">
        <v>111</v>
      </c>
      <c r="N1963" s="255" t="s">
        <v>42</v>
      </c>
      <c r="O1963" s="256">
        <v>42893</v>
      </c>
      <c r="P1963" s="255" t="s">
        <v>1878</v>
      </c>
      <c r="Q1963" s="255">
        <v>0</v>
      </c>
      <c r="R1963" s="256" t="s">
        <v>33</v>
      </c>
      <c r="S1963" s="255">
        <v>-113000</v>
      </c>
      <c r="T1963" s="255" t="s">
        <v>248</v>
      </c>
      <c r="U1963" s="256">
        <v>-100704.04</v>
      </c>
      <c r="V1963" s="255" t="s">
        <v>248</v>
      </c>
      <c r="W1963" s="255">
        <v>-112999.99932674001</v>
      </c>
      <c r="X1963" s="256" t="s">
        <v>100</v>
      </c>
      <c r="Y1963" s="255" t="s">
        <v>114</v>
      </c>
      <c r="Z1963" s="255">
        <v>-100.7</v>
      </c>
      <c r="AA1963" s="256">
        <v>1</v>
      </c>
      <c r="AB1963" s="255" t="s">
        <v>631</v>
      </c>
      <c r="AC1963" s="255" t="s">
        <v>410</v>
      </c>
      <c r="AD1963" s="256" t="s">
        <v>356</v>
      </c>
      <c r="AE1963" s="255" t="s">
        <v>349</v>
      </c>
      <c r="AF1963" s="255"/>
      <c r="AG1963" s="256"/>
      <c r="AH1963" s="255"/>
      <c r="AI1963" s="255"/>
      <c r="AJ1963" s="256"/>
      <c r="AK1963" s="255" t="str">
        <f t="shared" si="90"/>
        <v>GFS</v>
      </c>
      <c r="AL1963" s="255" t="str">
        <f t="shared" si="91"/>
        <v>Non- ICB</v>
      </c>
      <c r="AM1963" s="268" t="str">
        <f t="shared" si="92"/>
        <v>GFS/Non- ICB</v>
      </c>
    </row>
    <row r="1964" spans="1:39" s="271" customFormat="1" x14ac:dyDescent="0.25">
      <c r="A1964" s="267" t="str">
        <f>IF(ISERROR(MATCH(H1964,PriorMonth!H:H,0)),"New","Unresolved")</f>
        <v>New</v>
      </c>
      <c r="B1964" s="255">
        <v>8310</v>
      </c>
      <c r="C1964" s="256" t="s">
        <v>170</v>
      </c>
      <c r="D1964" s="255" t="s">
        <v>14</v>
      </c>
      <c r="E1964" s="255">
        <v>8243</v>
      </c>
      <c r="F1964" s="256" t="s">
        <v>120</v>
      </c>
      <c r="G1964" s="255" t="s">
        <v>14</v>
      </c>
      <c r="H1964" s="255" t="s">
        <v>3008</v>
      </c>
      <c r="I1964" s="256" t="s">
        <v>55</v>
      </c>
      <c r="J1964" s="255" t="s">
        <v>121</v>
      </c>
      <c r="K1964" s="255">
        <v>42829</v>
      </c>
      <c r="L1964" s="256">
        <v>64</v>
      </c>
      <c r="M1964" s="255" t="s">
        <v>111</v>
      </c>
      <c r="N1964" s="255" t="s">
        <v>42</v>
      </c>
      <c r="O1964" s="256">
        <v>42893</v>
      </c>
      <c r="P1964" s="255" t="s">
        <v>1878</v>
      </c>
      <c r="Q1964" s="255">
        <v>0</v>
      </c>
      <c r="R1964" s="256" t="s">
        <v>33</v>
      </c>
      <c r="S1964" s="255">
        <v>-472989</v>
      </c>
      <c r="T1964" s="255" t="s">
        <v>242</v>
      </c>
      <c r="U1964" s="256">
        <v>-113394</v>
      </c>
      <c r="V1964" s="255" t="s">
        <v>242</v>
      </c>
      <c r="W1964" s="255">
        <v>-472988.98135974421</v>
      </c>
      <c r="X1964" s="256" t="s">
        <v>100</v>
      </c>
      <c r="Y1964" s="255" t="s">
        <v>107</v>
      </c>
      <c r="Z1964" s="255">
        <v>-113.39</v>
      </c>
      <c r="AA1964" s="256">
        <v>1</v>
      </c>
      <c r="AB1964" s="255" t="s">
        <v>631</v>
      </c>
      <c r="AC1964" s="255" t="s">
        <v>426</v>
      </c>
      <c r="AD1964" s="256" t="s">
        <v>3009</v>
      </c>
      <c r="AE1964" s="255" t="s">
        <v>349</v>
      </c>
      <c r="AF1964" s="255"/>
      <c r="AG1964" s="256"/>
      <c r="AH1964" s="255"/>
      <c r="AI1964" s="255"/>
      <c r="AJ1964" s="256"/>
      <c r="AK1964" s="255" t="str">
        <f t="shared" si="90"/>
        <v>GFS</v>
      </c>
      <c r="AL1964" s="255" t="str">
        <f t="shared" si="91"/>
        <v>Non- ICB</v>
      </c>
      <c r="AM1964" s="268" t="str">
        <f t="shared" si="92"/>
        <v>GFS/Non- ICB</v>
      </c>
    </row>
    <row r="1965" spans="1:39" s="271" customFormat="1" x14ac:dyDescent="0.25">
      <c r="A1965" s="267" t="str">
        <f>IF(ISERROR(MATCH(H1965,PriorMonth!H:H,0)),"New","Unresolved")</f>
        <v>Unresolved</v>
      </c>
      <c r="B1965" s="255">
        <v>8520</v>
      </c>
      <c r="C1965" s="256" t="s">
        <v>842</v>
      </c>
      <c r="D1965" s="255" t="s">
        <v>19</v>
      </c>
      <c r="E1965" s="255">
        <v>795</v>
      </c>
      <c r="F1965" s="256" t="s">
        <v>264</v>
      </c>
      <c r="G1965" s="255" t="s">
        <v>14</v>
      </c>
      <c r="H1965" s="255" t="s">
        <v>1607</v>
      </c>
      <c r="I1965" s="256" t="s">
        <v>538</v>
      </c>
      <c r="J1965" s="255" t="s">
        <v>381</v>
      </c>
      <c r="K1965" s="255">
        <v>42769</v>
      </c>
      <c r="L1965" s="256">
        <v>124</v>
      </c>
      <c r="M1965" s="255" t="s">
        <v>111</v>
      </c>
      <c r="N1965" s="255" t="s">
        <v>42</v>
      </c>
      <c r="O1965" s="256">
        <v>42831</v>
      </c>
      <c r="P1965" s="255" t="s">
        <v>838</v>
      </c>
      <c r="Q1965" s="255">
        <v>62</v>
      </c>
      <c r="R1965" s="256" t="s">
        <v>35</v>
      </c>
      <c r="S1965" s="255">
        <v>-11046612</v>
      </c>
      <c r="T1965" s="255" t="s">
        <v>197</v>
      </c>
      <c r="U1965" s="256">
        <v>-152717.20000000001</v>
      </c>
      <c r="V1965" s="255" t="s">
        <v>197</v>
      </c>
      <c r="W1965" s="255">
        <v>-11046611.885886235</v>
      </c>
      <c r="X1965" s="256" t="s">
        <v>100</v>
      </c>
      <c r="Y1965" s="255" t="s">
        <v>114</v>
      </c>
      <c r="Z1965" s="255">
        <v>-152.72</v>
      </c>
      <c r="AA1965" s="256">
        <v>1</v>
      </c>
      <c r="AB1965" s="255" t="s">
        <v>631</v>
      </c>
      <c r="AC1965" s="255" t="s">
        <v>426</v>
      </c>
      <c r="AD1965" s="256" t="s">
        <v>361</v>
      </c>
      <c r="AE1965" s="255" t="s">
        <v>349</v>
      </c>
      <c r="AF1965" s="255"/>
      <c r="AG1965" s="256"/>
      <c r="AH1965" s="255"/>
      <c r="AI1965" s="255"/>
      <c r="AJ1965" s="256"/>
      <c r="AK1965" s="255" t="str">
        <f t="shared" si="90"/>
        <v>Non-GFS</v>
      </c>
      <c r="AL1965" s="255" t="str">
        <f t="shared" si="91"/>
        <v>Non- ICB</v>
      </c>
      <c r="AM1965" s="268" t="str">
        <f t="shared" si="92"/>
        <v>Non-GFS/Non- ICB</v>
      </c>
    </row>
    <row r="1966" spans="1:39" s="271" customFormat="1" x14ac:dyDescent="0.25">
      <c r="A1966" s="267" t="str">
        <f>IF(ISERROR(MATCH(H1966,PriorMonth!H:H,0)),"New","Unresolved")</f>
        <v>Unresolved</v>
      </c>
      <c r="B1966" s="255">
        <v>199</v>
      </c>
      <c r="C1966" s="256" t="s">
        <v>137</v>
      </c>
      <c r="D1966" s="255" t="s">
        <v>22</v>
      </c>
      <c r="E1966" s="255">
        <v>179</v>
      </c>
      <c r="F1966" s="256" t="s">
        <v>1786</v>
      </c>
      <c r="G1966" s="255" t="s">
        <v>22</v>
      </c>
      <c r="H1966" s="255">
        <v>199030003981</v>
      </c>
      <c r="I1966" s="256" t="s">
        <v>54</v>
      </c>
      <c r="J1966" s="255" t="s">
        <v>324</v>
      </c>
      <c r="K1966" s="255">
        <v>42774</v>
      </c>
      <c r="L1966" s="256">
        <v>119</v>
      </c>
      <c r="M1966" s="255" t="s">
        <v>158</v>
      </c>
      <c r="N1966" s="255" t="s">
        <v>41</v>
      </c>
      <c r="O1966" s="256">
        <v>42830</v>
      </c>
      <c r="P1966" s="255" t="s">
        <v>838</v>
      </c>
      <c r="Q1966" s="255">
        <v>63</v>
      </c>
      <c r="R1966" s="256" t="s">
        <v>35</v>
      </c>
      <c r="S1966" s="255">
        <v>-176808.84</v>
      </c>
      <c r="T1966" s="255" t="s">
        <v>248</v>
      </c>
      <c r="U1966" s="256">
        <v>-157569.60000000001</v>
      </c>
      <c r="V1966" s="255" t="s">
        <v>248</v>
      </c>
      <c r="W1966" s="255">
        <v>-176808.84196815436</v>
      </c>
      <c r="X1966" s="256" t="s">
        <v>100</v>
      </c>
      <c r="Y1966" s="255" t="s">
        <v>107</v>
      </c>
      <c r="Z1966" s="255">
        <v>-157.57</v>
      </c>
      <c r="AA1966" s="256">
        <v>1</v>
      </c>
      <c r="AB1966" s="255" t="s">
        <v>631</v>
      </c>
      <c r="AC1966" s="255" t="s">
        <v>513</v>
      </c>
      <c r="AD1966" s="256" t="s">
        <v>402</v>
      </c>
      <c r="AE1966" s="255" t="s">
        <v>349</v>
      </c>
      <c r="AF1966" s="255"/>
      <c r="AG1966" s="256"/>
      <c r="AH1966" s="255"/>
      <c r="AI1966" s="255"/>
      <c r="AJ1966" s="256"/>
      <c r="AK1966" s="255" t="str">
        <f t="shared" si="90"/>
        <v>GFS</v>
      </c>
      <c r="AL1966" s="255" t="str">
        <f t="shared" si="91"/>
        <v>Non- ICB</v>
      </c>
      <c r="AM1966" s="268" t="str">
        <f t="shared" si="92"/>
        <v>GFS/Non- ICB</v>
      </c>
    </row>
    <row r="1967" spans="1:39" s="271" customFormat="1" x14ac:dyDescent="0.25">
      <c r="A1967" s="267" t="str">
        <f>IF(ISERROR(MATCH(H1967,PriorMonth!H:H,0)),"New","Unresolved")</f>
        <v>Unresolved</v>
      </c>
      <c r="B1967" s="255">
        <v>8520</v>
      </c>
      <c r="C1967" s="256" t="s">
        <v>842</v>
      </c>
      <c r="D1967" s="255" t="s">
        <v>19</v>
      </c>
      <c r="E1967" s="255">
        <v>199</v>
      </c>
      <c r="F1967" s="256" t="s">
        <v>137</v>
      </c>
      <c r="G1967" s="255" t="s">
        <v>22</v>
      </c>
      <c r="H1967" s="255">
        <v>85203810002839</v>
      </c>
      <c r="I1967" s="256" t="s">
        <v>277</v>
      </c>
      <c r="J1967" s="255" t="s">
        <v>493</v>
      </c>
      <c r="K1967" s="255">
        <v>42731</v>
      </c>
      <c r="L1967" s="256">
        <v>162</v>
      </c>
      <c r="M1967" s="255" t="s">
        <v>111</v>
      </c>
      <c r="N1967" s="255" t="s">
        <v>42</v>
      </c>
      <c r="O1967" s="256">
        <v>42797</v>
      </c>
      <c r="P1967" s="255" t="s">
        <v>838</v>
      </c>
      <c r="Q1967" s="255">
        <v>96</v>
      </c>
      <c r="R1967" s="256" t="s">
        <v>36</v>
      </c>
      <c r="S1967" s="255">
        <v>-13846910.300000001</v>
      </c>
      <c r="T1967" s="255" t="s">
        <v>197</v>
      </c>
      <c r="U1967" s="256">
        <v>-191430.77</v>
      </c>
      <c r="V1967" s="255" t="s">
        <v>197</v>
      </c>
      <c r="W1967" s="255">
        <v>-13846910.624385161</v>
      </c>
      <c r="X1967" s="256" t="s">
        <v>100</v>
      </c>
      <c r="Y1967" s="255" t="s">
        <v>114</v>
      </c>
      <c r="Z1967" s="255">
        <v>-191.43</v>
      </c>
      <c r="AA1967" s="256">
        <v>1</v>
      </c>
      <c r="AB1967" s="255" t="s">
        <v>631</v>
      </c>
      <c r="AC1967" s="255" t="s">
        <v>484</v>
      </c>
      <c r="AD1967" s="256" t="s">
        <v>396</v>
      </c>
      <c r="AE1967" s="255" t="s">
        <v>349</v>
      </c>
      <c r="AF1967" s="255"/>
      <c r="AG1967" s="256"/>
      <c r="AH1967" s="255"/>
      <c r="AI1967" s="255"/>
      <c r="AJ1967" s="256"/>
      <c r="AK1967" s="255" t="str">
        <f t="shared" si="90"/>
        <v>GFS</v>
      </c>
      <c r="AL1967" s="255" t="str">
        <f t="shared" si="91"/>
        <v>Non- ICB</v>
      </c>
      <c r="AM1967" s="268" t="str">
        <f t="shared" si="92"/>
        <v>GFS/Non- ICB</v>
      </c>
    </row>
    <row r="1968" spans="1:39" s="271" customFormat="1" x14ac:dyDescent="0.25">
      <c r="A1968" s="267" t="str">
        <f>IF(ISERROR(MATCH(H1968,PriorMonth!H:H,0)),"New","Unresolved")</f>
        <v>Unresolved</v>
      </c>
      <c r="B1968" s="255">
        <v>8520</v>
      </c>
      <c r="C1968" s="256" t="s">
        <v>842</v>
      </c>
      <c r="D1968" s="255" t="s">
        <v>19</v>
      </c>
      <c r="E1968" s="255">
        <v>95</v>
      </c>
      <c r="F1968" s="256" t="s">
        <v>153</v>
      </c>
      <c r="G1968" s="255" t="s">
        <v>17</v>
      </c>
      <c r="H1968" s="255">
        <v>85203830000034</v>
      </c>
      <c r="I1968" s="256" t="s">
        <v>277</v>
      </c>
      <c r="J1968" s="255" t="s">
        <v>306</v>
      </c>
      <c r="K1968" s="255">
        <v>42731</v>
      </c>
      <c r="L1968" s="256">
        <v>162</v>
      </c>
      <c r="M1968" s="255" t="s">
        <v>111</v>
      </c>
      <c r="N1968" s="255" t="s">
        <v>42</v>
      </c>
      <c r="O1968" s="256">
        <v>42831</v>
      </c>
      <c r="P1968" s="255" t="s">
        <v>838</v>
      </c>
      <c r="Q1968" s="255">
        <v>62</v>
      </c>
      <c r="R1968" s="256" t="s">
        <v>35</v>
      </c>
      <c r="S1968" s="255">
        <v>-16259579</v>
      </c>
      <c r="T1968" s="255" t="s">
        <v>197</v>
      </c>
      <c r="U1968" s="256">
        <v>-224785.43</v>
      </c>
      <c r="V1968" s="255" t="s">
        <v>197</v>
      </c>
      <c r="W1968" s="255">
        <v>-16259579.162085528</v>
      </c>
      <c r="X1968" s="256" t="s">
        <v>100</v>
      </c>
      <c r="Y1968" s="255" t="s">
        <v>114</v>
      </c>
      <c r="Z1968" s="255">
        <v>-224.79</v>
      </c>
      <c r="AA1968" s="256">
        <v>1</v>
      </c>
      <c r="AB1968" s="255" t="s">
        <v>631</v>
      </c>
      <c r="AC1968" s="255" t="s">
        <v>1080</v>
      </c>
      <c r="AD1968" s="256" t="s">
        <v>361</v>
      </c>
      <c r="AE1968" s="255" t="s">
        <v>349</v>
      </c>
      <c r="AF1968" s="255"/>
      <c r="AG1968" s="256"/>
      <c r="AH1968" s="255"/>
      <c r="AI1968" s="255"/>
      <c r="AJ1968" s="256"/>
      <c r="AK1968" s="255" t="str">
        <f t="shared" si="90"/>
        <v>GFS</v>
      </c>
      <c r="AL1968" s="255" t="str">
        <f t="shared" si="91"/>
        <v>Non- ICB</v>
      </c>
      <c r="AM1968" s="268" t="str">
        <f t="shared" si="92"/>
        <v>GFS/Non- ICB</v>
      </c>
    </row>
  </sheetData>
  <autoFilter ref="A1:AM1968">
    <sortState ref="A2:AM1722">
      <sortCondition descending="1" ref="Z2:Z1722"/>
    </sortState>
  </autoFilter>
  <sortState ref="A2:AM1968">
    <sortCondition descending="1" ref="Z2:Z1968"/>
  </sortState>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B4:C16"/>
  <sheetViews>
    <sheetView workbookViewId="0">
      <selection activeCell="C9" sqref="C9"/>
    </sheetView>
  </sheetViews>
  <sheetFormatPr defaultRowHeight="15" x14ac:dyDescent="0.25"/>
  <cols>
    <col min="2" max="2" width="16.42578125" bestFit="1" customWidth="1"/>
    <col min="3" max="3" width="12.85546875" bestFit="1" customWidth="1"/>
  </cols>
  <sheetData>
    <row r="4" spans="2:3" x14ac:dyDescent="0.25">
      <c r="B4" s="145" t="s">
        <v>1220</v>
      </c>
      <c r="C4" t="s">
        <v>1221</v>
      </c>
    </row>
    <row r="5" spans="2:3" x14ac:dyDescent="0.25">
      <c r="B5" s="146" t="s">
        <v>13</v>
      </c>
      <c r="C5" s="147">
        <v>952.23000000000013</v>
      </c>
    </row>
    <row r="6" spans="2:3" x14ac:dyDescent="0.25">
      <c r="B6" s="146" t="s">
        <v>14</v>
      </c>
      <c r="C6" s="147">
        <v>6842.4199999999983</v>
      </c>
    </row>
    <row r="7" spans="2:3" x14ac:dyDescent="0.25">
      <c r="B7" s="146" t="s">
        <v>15</v>
      </c>
      <c r="C7" s="147">
        <v>332.71000000000009</v>
      </c>
    </row>
    <row r="8" spans="2:3" x14ac:dyDescent="0.25">
      <c r="B8" s="146" t="s">
        <v>16</v>
      </c>
      <c r="C8" s="147">
        <v>6420.2500000000018</v>
      </c>
    </row>
    <row r="9" spans="2:3" x14ac:dyDescent="0.25">
      <c r="B9" s="146" t="s">
        <v>17</v>
      </c>
      <c r="C9" s="147">
        <v>12930.569999999996</v>
      </c>
    </row>
    <row r="10" spans="2:3" x14ac:dyDescent="0.25">
      <c r="B10" s="146" t="s">
        <v>18</v>
      </c>
      <c r="C10" s="147">
        <v>456.09000000000003</v>
      </c>
    </row>
    <row r="11" spans="2:3" x14ac:dyDescent="0.25">
      <c r="B11" s="146" t="s">
        <v>19</v>
      </c>
      <c r="C11" s="147">
        <v>6581.4300000000148</v>
      </c>
    </row>
    <row r="12" spans="2:3" x14ac:dyDescent="0.25">
      <c r="B12" s="146" t="s">
        <v>20</v>
      </c>
      <c r="C12" s="147">
        <v>42.88</v>
      </c>
    </row>
    <row r="13" spans="2:3" x14ac:dyDescent="0.25">
      <c r="B13" s="146" t="s">
        <v>21</v>
      </c>
      <c r="C13" s="147">
        <v>1092.0699999999995</v>
      </c>
    </row>
    <row r="14" spans="2:3" x14ac:dyDescent="0.25">
      <c r="B14" s="146" t="s">
        <v>22</v>
      </c>
      <c r="C14" s="147">
        <v>5153.369999999999</v>
      </c>
    </row>
    <row r="15" spans="2:3" x14ac:dyDescent="0.25">
      <c r="B15" s="146" t="s">
        <v>23</v>
      </c>
      <c r="C15" s="147">
        <v>2161.1800000000003</v>
      </c>
    </row>
    <row r="16" spans="2:3" x14ac:dyDescent="0.25">
      <c r="B16" s="146" t="s">
        <v>29</v>
      </c>
      <c r="C16" s="147">
        <v>42965.200000000004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N1722"/>
  <sheetViews>
    <sheetView workbookViewId="0"/>
  </sheetViews>
  <sheetFormatPr defaultRowHeight="15" x14ac:dyDescent="0.25"/>
  <cols>
    <col min="1" max="1" width="11.140625" bestFit="1" customWidth="1"/>
    <col min="2" max="2" width="14.85546875" bestFit="1" customWidth="1"/>
    <col min="3" max="3" width="50.5703125" bestFit="1" customWidth="1"/>
    <col min="4" max="4" width="20.28515625" bestFit="1" customWidth="1"/>
    <col min="5" max="5" width="13.28515625" bestFit="1" customWidth="1"/>
    <col min="6" max="6" width="50.5703125" bestFit="1" customWidth="1"/>
    <col min="7" max="7" width="18.7109375" bestFit="1" customWidth="1"/>
    <col min="8" max="8" width="20" bestFit="1" customWidth="1"/>
    <col min="9" max="9" width="33.28515625" bestFit="1" customWidth="1"/>
    <col min="10" max="10" width="44.28515625" bestFit="1" customWidth="1"/>
    <col min="11" max="11" width="18.7109375" bestFit="1" customWidth="1"/>
    <col min="12" max="12" width="13.28515625" bestFit="1" customWidth="1"/>
    <col min="13" max="13" width="34.5703125" bestFit="1" customWidth="1"/>
    <col min="14" max="14" width="28.7109375" bestFit="1" customWidth="1"/>
    <col min="15" max="15" width="18.140625" bestFit="1" customWidth="1"/>
    <col min="16" max="16" width="10" bestFit="1" customWidth="1"/>
    <col min="17" max="17" width="13.28515625" bestFit="1" customWidth="1"/>
    <col min="18" max="18" width="14.140625" bestFit="1" customWidth="1"/>
    <col min="19" max="19" width="17.28515625" bestFit="1" customWidth="1"/>
    <col min="20" max="20" width="11.5703125" bestFit="1" customWidth="1"/>
    <col min="21" max="21" width="15.85546875" bestFit="1" customWidth="1"/>
    <col min="22" max="22" width="22.42578125" bestFit="1" customWidth="1"/>
    <col min="23" max="23" width="23.7109375" bestFit="1" customWidth="1"/>
    <col min="24" max="24" width="8.140625" bestFit="1" customWidth="1"/>
    <col min="25" max="25" width="12.7109375" bestFit="1" customWidth="1"/>
    <col min="26" max="26" width="9.5703125" bestFit="1" customWidth="1"/>
    <col min="27" max="27" width="11" bestFit="1" customWidth="1"/>
    <col min="28" max="28" width="17.5703125" bestFit="1" customWidth="1"/>
    <col min="29" max="29" width="42.85546875" bestFit="1" customWidth="1"/>
    <col min="30" max="30" width="50.7109375" customWidth="1"/>
    <col min="31" max="31" width="10.5703125" bestFit="1" customWidth="1"/>
    <col min="32" max="32" width="13" bestFit="1" customWidth="1"/>
    <col min="33" max="33" width="16" bestFit="1" customWidth="1"/>
    <col min="34" max="34" width="13.42578125" bestFit="1" customWidth="1"/>
    <col min="35" max="35" width="11.7109375" bestFit="1" customWidth="1"/>
    <col min="36" max="36" width="10" bestFit="1" customWidth="1"/>
    <col min="37" max="37" width="9.85546875" bestFit="1" customWidth="1"/>
    <col min="38" max="38" width="10.7109375" bestFit="1" customWidth="1"/>
    <col min="39" max="39" width="17.5703125" bestFit="1" customWidth="1"/>
  </cols>
  <sheetData>
    <row r="1" spans="1:40" x14ac:dyDescent="0.25">
      <c r="A1" s="260" t="s">
        <v>343</v>
      </c>
      <c r="B1" s="261" t="s">
        <v>82</v>
      </c>
      <c r="C1" s="261" t="s">
        <v>83</v>
      </c>
      <c r="D1" s="261" t="s">
        <v>84</v>
      </c>
      <c r="E1" s="261" t="s">
        <v>85</v>
      </c>
      <c r="F1" s="261" t="s">
        <v>86</v>
      </c>
      <c r="G1" s="261" t="s">
        <v>87</v>
      </c>
      <c r="H1" s="262" t="s">
        <v>88</v>
      </c>
      <c r="I1" s="263" t="s">
        <v>53</v>
      </c>
      <c r="J1" s="263" t="s">
        <v>62</v>
      </c>
      <c r="K1" s="261" t="s">
        <v>89</v>
      </c>
      <c r="L1" s="261" t="s">
        <v>94</v>
      </c>
      <c r="M1" s="261" t="s">
        <v>90</v>
      </c>
      <c r="N1" s="261" t="s">
        <v>91</v>
      </c>
      <c r="O1" s="261" t="s">
        <v>92</v>
      </c>
      <c r="P1" s="261" t="s">
        <v>93</v>
      </c>
      <c r="Q1" s="261" t="s">
        <v>94</v>
      </c>
      <c r="R1" s="261" t="s">
        <v>52</v>
      </c>
      <c r="S1" s="261" t="s">
        <v>95</v>
      </c>
      <c r="T1" s="261" t="s">
        <v>96</v>
      </c>
      <c r="U1" s="261" t="s">
        <v>97</v>
      </c>
      <c r="V1" s="261" t="s">
        <v>98</v>
      </c>
      <c r="W1" s="261" t="s">
        <v>99</v>
      </c>
      <c r="X1" s="261" t="s">
        <v>100</v>
      </c>
      <c r="Y1" s="261" t="s">
        <v>101</v>
      </c>
      <c r="Z1" s="261" t="s">
        <v>102</v>
      </c>
      <c r="AA1" s="261" t="s">
        <v>103</v>
      </c>
      <c r="AB1" s="261" t="s">
        <v>104</v>
      </c>
      <c r="AC1" s="261" t="s">
        <v>405</v>
      </c>
      <c r="AD1" s="261" t="s">
        <v>344</v>
      </c>
      <c r="AE1" s="261" t="s">
        <v>345</v>
      </c>
      <c r="AF1" s="264" t="s">
        <v>346</v>
      </c>
      <c r="AG1" s="264" t="s">
        <v>347</v>
      </c>
      <c r="AH1" s="264" t="s">
        <v>348</v>
      </c>
      <c r="AI1" s="265" t="s">
        <v>598</v>
      </c>
      <c r="AJ1" s="265" t="s">
        <v>599</v>
      </c>
      <c r="AK1" s="265" t="s">
        <v>600</v>
      </c>
      <c r="AL1" s="265" t="s">
        <v>602</v>
      </c>
      <c r="AM1" s="266" t="s">
        <v>601</v>
      </c>
      <c r="AN1" s="93" t="s">
        <v>30</v>
      </c>
    </row>
    <row r="2" spans="1:40" x14ac:dyDescent="0.25">
      <c r="A2" s="267" t="s">
        <v>31</v>
      </c>
      <c r="B2" s="255">
        <v>95</v>
      </c>
      <c r="C2" s="256" t="s">
        <v>153</v>
      </c>
      <c r="D2" s="255" t="s">
        <v>17</v>
      </c>
      <c r="E2" s="255">
        <v>635</v>
      </c>
      <c r="F2" s="256" t="s">
        <v>142</v>
      </c>
      <c r="G2" s="255" t="s">
        <v>16</v>
      </c>
      <c r="H2" s="255">
        <v>950110011740</v>
      </c>
      <c r="I2" s="256" t="s">
        <v>58</v>
      </c>
      <c r="J2" s="255" t="s">
        <v>195</v>
      </c>
      <c r="K2" s="255">
        <v>42825</v>
      </c>
      <c r="L2" s="256">
        <v>35</v>
      </c>
      <c r="M2" s="255" t="s">
        <v>158</v>
      </c>
      <c r="N2" s="255" t="s">
        <v>41</v>
      </c>
      <c r="O2" s="256">
        <v>42860</v>
      </c>
      <c r="P2" s="255" t="s">
        <v>1878</v>
      </c>
      <c r="Q2" s="255">
        <v>0</v>
      </c>
      <c r="R2" s="256" t="s">
        <v>33</v>
      </c>
      <c r="S2" s="255">
        <v>1674333.86</v>
      </c>
      <c r="T2" s="255" t="s">
        <v>100</v>
      </c>
      <c r="U2" s="256">
        <v>1674333.86</v>
      </c>
      <c r="V2" s="255" t="s">
        <v>100</v>
      </c>
      <c r="W2" s="255">
        <v>1674333.86</v>
      </c>
      <c r="X2" s="256" t="s">
        <v>100</v>
      </c>
      <c r="Y2" s="255" t="s">
        <v>114</v>
      </c>
      <c r="Z2" s="255">
        <v>1674.33</v>
      </c>
      <c r="AA2" s="256">
        <v>1</v>
      </c>
      <c r="AB2" s="255" t="s">
        <v>630</v>
      </c>
      <c r="AC2" s="255" t="s">
        <v>467</v>
      </c>
      <c r="AD2" s="256" t="s">
        <v>1911</v>
      </c>
      <c r="AE2" s="255" t="s">
        <v>350</v>
      </c>
      <c r="AF2" s="255" t="s">
        <v>649</v>
      </c>
      <c r="AG2" s="256" t="s">
        <v>643</v>
      </c>
      <c r="AH2" s="255"/>
      <c r="AI2" s="255"/>
      <c r="AJ2" s="256"/>
      <c r="AK2" s="255" t="s">
        <v>605</v>
      </c>
      <c r="AL2" s="255" t="s">
        <v>643</v>
      </c>
      <c r="AM2" s="268" t="s">
        <v>741</v>
      </c>
      <c r="AN2" s="148" t="str">
        <f>IF(ISERROR(MATCH(H2,Current!H:H,0)),"Cleared","resolved")</f>
        <v>Cleared</v>
      </c>
    </row>
    <row r="3" spans="1:40" x14ac:dyDescent="0.25">
      <c r="A3" s="267" t="s">
        <v>744</v>
      </c>
      <c r="B3" s="255">
        <v>8243</v>
      </c>
      <c r="C3" s="256" t="s">
        <v>120</v>
      </c>
      <c r="D3" s="255" t="s">
        <v>14</v>
      </c>
      <c r="E3" s="255">
        <v>8205</v>
      </c>
      <c r="F3" s="256" t="s">
        <v>130</v>
      </c>
      <c r="G3" s="255" t="s">
        <v>14</v>
      </c>
      <c r="H3" s="255">
        <v>82430160100072</v>
      </c>
      <c r="I3" s="256" t="s">
        <v>56</v>
      </c>
      <c r="J3" s="255" t="s">
        <v>300</v>
      </c>
      <c r="K3" s="255">
        <v>42795</v>
      </c>
      <c r="L3" s="256">
        <v>65</v>
      </c>
      <c r="M3" s="255" t="s">
        <v>111</v>
      </c>
      <c r="N3" s="255" t="s">
        <v>42</v>
      </c>
      <c r="O3" s="256">
        <v>42830</v>
      </c>
      <c r="P3" s="255" t="s">
        <v>838</v>
      </c>
      <c r="Q3" s="255">
        <v>30</v>
      </c>
      <c r="R3" s="256" t="s">
        <v>33</v>
      </c>
      <c r="S3" s="255">
        <v>545013</v>
      </c>
      <c r="T3" s="255" t="s">
        <v>100</v>
      </c>
      <c r="U3" s="256">
        <v>545013</v>
      </c>
      <c r="V3" s="255" t="s">
        <v>100</v>
      </c>
      <c r="W3" s="255">
        <v>545013</v>
      </c>
      <c r="X3" s="256" t="s">
        <v>100</v>
      </c>
      <c r="Y3" s="255" t="s">
        <v>107</v>
      </c>
      <c r="Z3" s="255">
        <v>545.01</v>
      </c>
      <c r="AA3" s="256">
        <v>1</v>
      </c>
      <c r="AB3" s="255" t="s">
        <v>630</v>
      </c>
      <c r="AC3" s="255" t="s">
        <v>762</v>
      </c>
      <c r="AD3" s="256" t="s">
        <v>1476</v>
      </c>
      <c r="AE3" s="255" t="s">
        <v>350</v>
      </c>
      <c r="AF3" s="255" t="s">
        <v>605</v>
      </c>
      <c r="AG3" s="256" t="s">
        <v>643</v>
      </c>
      <c r="AH3" s="255"/>
      <c r="AI3" s="255"/>
      <c r="AJ3" s="256"/>
      <c r="AK3" s="255" t="s">
        <v>605</v>
      </c>
      <c r="AL3" s="255" t="s">
        <v>643</v>
      </c>
      <c r="AM3" s="268" t="s">
        <v>741</v>
      </c>
      <c r="AN3" s="148" t="str">
        <f>IF(ISERROR(MATCH(H3,Current!H:H,0)),"Cleared","resolved")</f>
        <v>resolved</v>
      </c>
    </row>
    <row r="4" spans="1:40" x14ac:dyDescent="0.25">
      <c r="A4" s="267" t="s">
        <v>31</v>
      </c>
      <c r="B4" s="255">
        <v>3019</v>
      </c>
      <c r="C4" s="256" t="s">
        <v>134</v>
      </c>
      <c r="D4" s="255" t="s">
        <v>16</v>
      </c>
      <c r="E4" s="255">
        <v>3071</v>
      </c>
      <c r="F4" s="256" t="s">
        <v>139</v>
      </c>
      <c r="G4" s="255" t="s">
        <v>21</v>
      </c>
      <c r="H4" s="255">
        <v>30190110008210</v>
      </c>
      <c r="I4" s="256" t="s">
        <v>59</v>
      </c>
      <c r="J4" s="255" t="s">
        <v>135</v>
      </c>
      <c r="K4" s="255">
        <v>42829</v>
      </c>
      <c r="L4" s="256">
        <v>31</v>
      </c>
      <c r="M4" s="255" t="s">
        <v>127</v>
      </c>
      <c r="N4" s="255" t="s">
        <v>128</v>
      </c>
      <c r="O4" s="256">
        <v>42859</v>
      </c>
      <c r="P4" s="255" t="s">
        <v>1878</v>
      </c>
      <c r="Q4" s="255">
        <v>1</v>
      </c>
      <c r="R4" s="256" t="s">
        <v>33</v>
      </c>
      <c r="S4" s="255">
        <v>415540</v>
      </c>
      <c r="T4" s="255" t="s">
        <v>100</v>
      </c>
      <c r="U4" s="256">
        <v>415540</v>
      </c>
      <c r="V4" s="255" t="s">
        <v>100</v>
      </c>
      <c r="W4" s="255">
        <v>415540</v>
      </c>
      <c r="X4" s="256" t="s">
        <v>100</v>
      </c>
      <c r="Y4" s="255" t="s">
        <v>114</v>
      </c>
      <c r="Z4" s="255">
        <v>415.54</v>
      </c>
      <c r="AA4" s="256">
        <v>1</v>
      </c>
      <c r="AB4" s="255" t="s">
        <v>630</v>
      </c>
      <c r="AC4" s="255" t="s">
        <v>443</v>
      </c>
      <c r="AD4" s="256" t="s">
        <v>1987</v>
      </c>
      <c r="AE4" s="255" t="s">
        <v>350</v>
      </c>
      <c r="AF4" s="255" t="s">
        <v>649</v>
      </c>
      <c r="AG4" s="256" t="s">
        <v>643</v>
      </c>
      <c r="AH4" s="255"/>
      <c r="AI4" s="255"/>
      <c r="AJ4" s="256"/>
      <c r="AK4" s="255" t="s">
        <v>605</v>
      </c>
      <c r="AL4" s="255" t="s">
        <v>643</v>
      </c>
      <c r="AM4" s="268" t="s">
        <v>741</v>
      </c>
      <c r="AN4" s="148" t="str">
        <f>IF(ISERROR(MATCH(H4,Current!H:H,0)),"Cleared","resolved")</f>
        <v>Cleared</v>
      </c>
    </row>
    <row r="5" spans="1:40" x14ac:dyDescent="0.25">
      <c r="A5" s="267" t="s">
        <v>31</v>
      </c>
      <c r="B5" s="255">
        <v>8205</v>
      </c>
      <c r="C5" s="256" t="s">
        <v>130</v>
      </c>
      <c r="D5" s="255" t="s">
        <v>14</v>
      </c>
      <c r="E5" s="255">
        <v>635</v>
      </c>
      <c r="F5" s="256" t="s">
        <v>142</v>
      </c>
      <c r="G5" s="255" t="s">
        <v>16</v>
      </c>
      <c r="H5" s="255">
        <v>79320170300041</v>
      </c>
      <c r="I5" s="256" t="s">
        <v>55</v>
      </c>
      <c r="J5" s="255" t="s">
        <v>121</v>
      </c>
      <c r="K5" s="255">
        <v>42821</v>
      </c>
      <c r="L5" s="256">
        <v>39</v>
      </c>
      <c r="M5" s="255" t="s">
        <v>127</v>
      </c>
      <c r="N5" s="255" t="s">
        <v>128</v>
      </c>
      <c r="O5" s="256">
        <v>42859</v>
      </c>
      <c r="P5" s="255" t="s">
        <v>1878</v>
      </c>
      <c r="Q5" s="255">
        <v>1</v>
      </c>
      <c r="R5" s="256" t="s">
        <v>33</v>
      </c>
      <c r="S5" s="255">
        <v>307986.2</v>
      </c>
      <c r="T5" s="255" t="s">
        <v>100</v>
      </c>
      <c r="U5" s="256">
        <v>307986.2</v>
      </c>
      <c r="V5" s="255" t="s">
        <v>100</v>
      </c>
      <c r="W5" s="255">
        <v>307986.2</v>
      </c>
      <c r="X5" s="256" t="s">
        <v>100</v>
      </c>
      <c r="Y5" s="255" t="s">
        <v>114</v>
      </c>
      <c r="Z5" s="255">
        <v>307.99</v>
      </c>
      <c r="AA5" s="256">
        <v>1</v>
      </c>
      <c r="AB5" s="255" t="s">
        <v>630</v>
      </c>
      <c r="AC5" s="255" t="s">
        <v>634</v>
      </c>
      <c r="AD5" s="256" t="s">
        <v>1907</v>
      </c>
      <c r="AE5" s="255" t="s">
        <v>350</v>
      </c>
      <c r="AF5" s="255" t="s">
        <v>605</v>
      </c>
      <c r="AG5" s="256" t="s">
        <v>643</v>
      </c>
      <c r="AH5" s="255"/>
      <c r="AI5" s="255"/>
      <c r="AJ5" s="256"/>
      <c r="AK5" s="255" t="s">
        <v>649</v>
      </c>
      <c r="AL5" s="255" t="s">
        <v>643</v>
      </c>
      <c r="AM5" s="268" t="s">
        <v>740</v>
      </c>
      <c r="AN5" s="148" t="str">
        <f>IF(ISERROR(MATCH(H5,Current!H:H,0)),"Cleared","resolved")</f>
        <v>resolved</v>
      </c>
    </row>
    <row r="6" spans="1:40" x14ac:dyDescent="0.25">
      <c r="A6" s="267" t="s">
        <v>744</v>
      </c>
      <c r="B6" s="255">
        <v>260</v>
      </c>
      <c r="C6" s="256" t="s">
        <v>113</v>
      </c>
      <c r="D6" s="255" t="s">
        <v>23</v>
      </c>
      <c r="E6" s="255">
        <v>1970</v>
      </c>
      <c r="F6" s="256" t="s">
        <v>862</v>
      </c>
      <c r="G6" s="255" t="s">
        <v>23</v>
      </c>
      <c r="H6" s="255">
        <v>2600110126098</v>
      </c>
      <c r="I6" s="256" t="s">
        <v>56</v>
      </c>
      <c r="J6" s="255" t="s">
        <v>63</v>
      </c>
      <c r="K6" s="255">
        <v>42794</v>
      </c>
      <c r="L6" s="256">
        <v>66</v>
      </c>
      <c r="M6" s="255" t="s">
        <v>105</v>
      </c>
      <c r="N6" s="255" t="s">
        <v>41</v>
      </c>
      <c r="O6" s="256">
        <v>42831</v>
      </c>
      <c r="P6" s="255" t="s">
        <v>838</v>
      </c>
      <c r="Q6" s="255">
        <v>29</v>
      </c>
      <c r="R6" s="256" t="s">
        <v>33</v>
      </c>
      <c r="S6" s="255">
        <v>244312.5</v>
      </c>
      <c r="T6" s="255" t="s">
        <v>186</v>
      </c>
      <c r="U6" s="256">
        <v>289219.63</v>
      </c>
      <c r="V6" s="255" t="s">
        <v>186</v>
      </c>
      <c r="W6" s="255">
        <v>244312.50043292413</v>
      </c>
      <c r="X6" s="256" t="s">
        <v>100</v>
      </c>
      <c r="Y6" s="255" t="s">
        <v>107</v>
      </c>
      <c r="Z6" s="255">
        <v>289.22000000000003</v>
      </c>
      <c r="AA6" s="256">
        <v>1</v>
      </c>
      <c r="AB6" s="255" t="s">
        <v>630</v>
      </c>
      <c r="AC6" s="255" t="s">
        <v>455</v>
      </c>
      <c r="AD6" s="256" t="s">
        <v>1514</v>
      </c>
      <c r="AE6" s="255" t="s">
        <v>350</v>
      </c>
      <c r="AF6" s="255" t="s">
        <v>605</v>
      </c>
      <c r="AG6" s="256" t="s">
        <v>643</v>
      </c>
      <c r="AH6" s="255"/>
      <c r="AI6" s="255"/>
      <c r="AJ6" s="256"/>
      <c r="AK6" s="255" t="s">
        <v>605</v>
      </c>
      <c r="AL6" s="255" t="s">
        <v>643</v>
      </c>
      <c r="AM6" s="268" t="s">
        <v>741</v>
      </c>
      <c r="AN6" s="148" t="str">
        <f>IF(ISERROR(MATCH(H6,Current!H:H,0)),"Cleared","resolved")</f>
        <v>resolved</v>
      </c>
    </row>
    <row r="7" spans="1:40" x14ac:dyDescent="0.25">
      <c r="A7" s="267" t="s">
        <v>31</v>
      </c>
      <c r="B7" s="255">
        <v>3019</v>
      </c>
      <c r="C7" s="256" t="s">
        <v>134</v>
      </c>
      <c r="D7" s="255" t="s">
        <v>16</v>
      </c>
      <c r="E7" s="255">
        <v>3071</v>
      </c>
      <c r="F7" s="256" t="s">
        <v>139</v>
      </c>
      <c r="G7" s="255" t="s">
        <v>21</v>
      </c>
      <c r="H7" s="255">
        <v>30190110008269</v>
      </c>
      <c r="I7" s="256" t="s">
        <v>59</v>
      </c>
      <c r="J7" s="255" t="s">
        <v>135</v>
      </c>
      <c r="K7" s="255">
        <v>42829</v>
      </c>
      <c r="L7" s="256">
        <v>31</v>
      </c>
      <c r="M7" s="255" t="s">
        <v>161</v>
      </c>
      <c r="N7" s="255" t="s">
        <v>128</v>
      </c>
      <c r="O7" s="256">
        <v>42859</v>
      </c>
      <c r="P7" s="255" t="s">
        <v>1878</v>
      </c>
      <c r="Q7" s="255">
        <v>1</v>
      </c>
      <c r="R7" s="256" t="s">
        <v>33</v>
      </c>
      <c r="S7" s="255">
        <v>285955.89</v>
      </c>
      <c r="T7" s="255" t="s">
        <v>100</v>
      </c>
      <c r="U7" s="256">
        <v>285955.89</v>
      </c>
      <c r="V7" s="255" t="s">
        <v>100</v>
      </c>
      <c r="W7" s="255">
        <v>285955.89</v>
      </c>
      <c r="X7" s="256" t="s">
        <v>100</v>
      </c>
      <c r="Y7" s="255" t="s">
        <v>114</v>
      </c>
      <c r="Z7" s="255">
        <v>285.95999999999998</v>
      </c>
      <c r="AA7" s="256">
        <v>1</v>
      </c>
      <c r="AB7" s="255" t="s">
        <v>630</v>
      </c>
      <c r="AC7" s="255" t="s">
        <v>443</v>
      </c>
      <c r="AD7" s="256" t="s">
        <v>1987</v>
      </c>
      <c r="AE7" s="255" t="s">
        <v>350</v>
      </c>
      <c r="AF7" s="255" t="s">
        <v>649</v>
      </c>
      <c r="AG7" s="256" t="s">
        <v>643</v>
      </c>
      <c r="AH7" s="255"/>
      <c r="AI7" s="255"/>
      <c r="AJ7" s="256"/>
      <c r="AK7" s="255" t="s">
        <v>605</v>
      </c>
      <c r="AL7" s="255" t="s">
        <v>643</v>
      </c>
      <c r="AM7" s="268" t="s">
        <v>741</v>
      </c>
      <c r="AN7" s="148" t="str">
        <f>IF(ISERROR(MATCH(H7,Current!H:H,0)),"Cleared","resolved")</f>
        <v>Cleared</v>
      </c>
    </row>
    <row r="8" spans="1:40" x14ac:dyDescent="0.25">
      <c r="A8" s="267" t="s">
        <v>31</v>
      </c>
      <c r="B8" s="255">
        <v>693</v>
      </c>
      <c r="C8" s="256" t="s">
        <v>177</v>
      </c>
      <c r="D8" s="255" t="s">
        <v>16</v>
      </c>
      <c r="E8" s="255">
        <v>635</v>
      </c>
      <c r="F8" s="256" t="s">
        <v>142</v>
      </c>
      <c r="G8" s="255" t="s">
        <v>16</v>
      </c>
      <c r="H8" s="255">
        <v>69301111700551</v>
      </c>
      <c r="I8" s="256" t="s">
        <v>56</v>
      </c>
      <c r="J8" s="255" t="s">
        <v>179</v>
      </c>
      <c r="K8" s="255">
        <v>42821</v>
      </c>
      <c r="L8" s="256">
        <v>39</v>
      </c>
      <c r="M8" s="255" t="s">
        <v>111</v>
      </c>
      <c r="N8" s="255" t="s">
        <v>42</v>
      </c>
      <c r="O8" s="256">
        <v>42859</v>
      </c>
      <c r="P8" s="255" t="s">
        <v>1878</v>
      </c>
      <c r="Q8" s="255">
        <v>1</v>
      </c>
      <c r="R8" s="256" t="s">
        <v>33</v>
      </c>
      <c r="S8" s="255">
        <v>283434</v>
      </c>
      <c r="T8" s="255" t="s">
        <v>100</v>
      </c>
      <c r="U8" s="256">
        <v>283434</v>
      </c>
      <c r="V8" s="255" t="s">
        <v>100</v>
      </c>
      <c r="W8" s="255">
        <v>283434</v>
      </c>
      <c r="X8" s="256" t="s">
        <v>100</v>
      </c>
      <c r="Y8" s="255" t="s">
        <v>107</v>
      </c>
      <c r="Z8" s="255">
        <v>283.43</v>
      </c>
      <c r="AA8" s="256">
        <v>1</v>
      </c>
      <c r="AB8" s="255" t="s">
        <v>630</v>
      </c>
      <c r="AC8" s="255" t="s">
        <v>1900</v>
      </c>
      <c r="AD8" s="256" t="s">
        <v>1901</v>
      </c>
      <c r="AE8" s="255" t="s">
        <v>350</v>
      </c>
      <c r="AF8" s="255" t="s">
        <v>605</v>
      </c>
      <c r="AG8" s="256" t="s">
        <v>643</v>
      </c>
      <c r="AH8" s="255"/>
      <c r="AI8" s="255"/>
      <c r="AJ8" s="256"/>
      <c r="AK8" s="255" t="s">
        <v>605</v>
      </c>
      <c r="AL8" s="255" t="s">
        <v>643</v>
      </c>
      <c r="AM8" s="268" t="s">
        <v>741</v>
      </c>
      <c r="AN8" s="148" t="str">
        <f>IF(ISERROR(MATCH(H8,Current!H:H,0)),"Cleared","resolved")</f>
        <v>Cleared</v>
      </c>
    </row>
    <row r="9" spans="1:40" x14ac:dyDescent="0.25">
      <c r="A9" s="267" t="s">
        <v>31</v>
      </c>
      <c r="B9" s="255">
        <v>8520</v>
      </c>
      <c r="C9" s="256" t="s">
        <v>842</v>
      </c>
      <c r="D9" s="255" t="s">
        <v>19</v>
      </c>
      <c r="E9" s="255">
        <v>795</v>
      </c>
      <c r="F9" s="256" t="s">
        <v>264</v>
      </c>
      <c r="G9" s="255" t="s">
        <v>14</v>
      </c>
      <c r="H9" s="255">
        <v>85203820000470</v>
      </c>
      <c r="I9" s="256" t="s">
        <v>2044</v>
      </c>
      <c r="J9" s="255" t="s">
        <v>306</v>
      </c>
      <c r="K9" s="255">
        <v>42796</v>
      </c>
      <c r="L9" s="256">
        <v>64</v>
      </c>
      <c r="M9" s="255" t="s">
        <v>161</v>
      </c>
      <c r="N9" s="255" t="s">
        <v>128</v>
      </c>
      <c r="O9" s="256">
        <v>42859</v>
      </c>
      <c r="P9" s="255" t="s">
        <v>1878</v>
      </c>
      <c r="Q9" s="255">
        <v>1</v>
      </c>
      <c r="R9" s="256" t="s">
        <v>33</v>
      </c>
      <c r="S9" s="255">
        <v>18667738.469999999</v>
      </c>
      <c r="T9" s="255" t="s">
        <v>197</v>
      </c>
      <c r="U9" s="256">
        <v>265688.59000000003</v>
      </c>
      <c r="V9" s="255" t="s">
        <v>197</v>
      </c>
      <c r="W9" s="255">
        <v>18667738.626383279</v>
      </c>
      <c r="X9" s="256" t="s">
        <v>100</v>
      </c>
      <c r="Y9" s="255" t="s">
        <v>114</v>
      </c>
      <c r="Z9" s="255">
        <v>265.69</v>
      </c>
      <c r="AA9" s="256">
        <v>1</v>
      </c>
      <c r="AB9" s="255" t="s">
        <v>630</v>
      </c>
      <c r="AC9" s="255" t="s">
        <v>426</v>
      </c>
      <c r="AD9" s="256" t="s">
        <v>877</v>
      </c>
      <c r="AE9" s="255" t="s">
        <v>350</v>
      </c>
      <c r="AF9" s="255" t="s">
        <v>605</v>
      </c>
      <c r="AG9" s="256" t="s">
        <v>643</v>
      </c>
      <c r="AH9" s="255"/>
      <c r="AI9" s="255"/>
      <c r="AJ9" s="256"/>
      <c r="AK9" s="255" t="s">
        <v>605</v>
      </c>
      <c r="AL9" s="255" t="s">
        <v>603</v>
      </c>
      <c r="AM9" s="268" t="s">
        <v>739</v>
      </c>
      <c r="AN9" s="148" t="str">
        <f>IF(ISERROR(MATCH(H9,Current!H:H,0)),"Cleared","resolved")</f>
        <v>resolved</v>
      </c>
    </row>
    <row r="10" spans="1:40" x14ac:dyDescent="0.25">
      <c r="A10" s="267" t="s">
        <v>744</v>
      </c>
      <c r="B10" s="255">
        <v>692</v>
      </c>
      <c r="C10" s="256" t="s">
        <v>187</v>
      </c>
      <c r="D10" s="255" t="s">
        <v>16</v>
      </c>
      <c r="E10" s="255">
        <v>3014</v>
      </c>
      <c r="F10" s="256" t="s">
        <v>144</v>
      </c>
      <c r="G10" s="255" t="s">
        <v>16</v>
      </c>
      <c r="H10" s="255">
        <v>69201111700419</v>
      </c>
      <c r="I10" s="256" t="s">
        <v>57</v>
      </c>
      <c r="J10" s="255" t="s">
        <v>191</v>
      </c>
      <c r="K10" s="255">
        <v>42769</v>
      </c>
      <c r="L10" s="256">
        <v>91</v>
      </c>
      <c r="M10" s="255" t="s">
        <v>127</v>
      </c>
      <c r="N10" s="255" t="s">
        <v>128</v>
      </c>
      <c r="O10" s="256">
        <v>42830</v>
      </c>
      <c r="P10" s="255" t="s">
        <v>838</v>
      </c>
      <c r="Q10" s="255">
        <v>30</v>
      </c>
      <c r="R10" s="256" t="s">
        <v>33</v>
      </c>
      <c r="S10" s="255">
        <v>259677.6</v>
      </c>
      <c r="T10" s="255" t="s">
        <v>100</v>
      </c>
      <c r="U10" s="256">
        <v>259677.6</v>
      </c>
      <c r="V10" s="255" t="s">
        <v>100</v>
      </c>
      <c r="W10" s="255">
        <v>259677.6</v>
      </c>
      <c r="X10" s="256" t="s">
        <v>100</v>
      </c>
      <c r="Y10" s="255" t="s">
        <v>107</v>
      </c>
      <c r="Z10" s="255">
        <v>259.68</v>
      </c>
      <c r="AA10" s="256">
        <v>1</v>
      </c>
      <c r="AB10" s="255" t="s">
        <v>630</v>
      </c>
      <c r="AC10" s="255" t="s">
        <v>413</v>
      </c>
      <c r="AD10" s="256" t="s">
        <v>1464</v>
      </c>
      <c r="AE10" s="255" t="s">
        <v>350</v>
      </c>
      <c r="AF10" s="255" t="s">
        <v>605</v>
      </c>
      <c r="AG10" s="256" t="s">
        <v>643</v>
      </c>
      <c r="AH10" s="255"/>
      <c r="AI10" s="255"/>
      <c r="AJ10" s="256"/>
      <c r="AK10" s="255" t="s">
        <v>605</v>
      </c>
      <c r="AL10" s="255" t="s">
        <v>643</v>
      </c>
      <c r="AM10" s="268" t="s">
        <v>741</v>
      </c>
      <c r="AN10" s="148" t="str">
        <f>IF(ISERROR(MATCH(H10,Current!H:H,0)),"Cleared","resolved")</f>
        <v>Cleared</v>
      </c>
    </row>
    <row r="11" spans="1:40" x14ac:dyDescent="0.25">
      <c r="A11" s="267" t="s">
        <v>31</v>
      </c>
      <c r="B11" s="255">
        <v>1350</v>
      </c>
      <c r="C11" s="256" t="s">
        <v>124</v>
      </c>
      <c r="D11" s="255" t="s">
        <v>21</v>
      </c>
      <c r="E11" s="255">
        <v>3071</v>
      </c>
      <c r="F11" s="256" t="s">
        <v>139</v>
      </c>
      <c r="G11" s="255" t="s">
        <v>21</v>
      </c>
      <c r="H11" s="255">
        <v>13500230010597</v>
      </c>
      <c r="I11" s="256" t="s">
        <v>652</v>
      </c>
      <c r="J11" s="255" t="s">
        <v>511</v>
      </c>
      <c r="K11" s="255">
        <v>42829</v>
      </c>
      <c r="L11" s="256">
        <v>31</v>
      </c>
      <c r="M11" s="255" t="s">
        <v>111</v>
      </c>
      <c r="N11" s="255" t="s">
        <v>42</v>
      </c>
      <c r="O11" s="256">
        <v>42859</v>
      </c>
      <c r="P11" s="255" t="s">
        <v>1878</v>
      </c>
      <c r="Q11" s="255">
        <v>1</v>
      </c>
      <c r="R11" s="256" t="s">
        <v>33</v>
      </c>
      <c r="S11" s="255">
        <v>2405241.46</v>
      </c>
      <c r="T11" s="255" t="s">
        <v>243</v>
      </c>
      <c r="U11" s="256">
        <v>249718.9</v>
      </c>
      <c r="V11" s="255" t="s">
        <v>243</v>
      </c>
      <c r="W11" s="255">
        <v>2405241.4305913537</v>
      </c>
      <c r="X11" s="256" t="s">
        <v>100</v>
      </c>
      <c r="Y11" s="255" t="s">
        <v>107</v>
      </c>
      <c r="Z11" s="255">
        <v>249.72</v>
      </c>
      <c r="AA11" s="256">
        <v>1</v>
      </c>
      <c r="AB11" s="255" t="s">
        <v>630</v>
      </c>
      <c r="AC11" s="255" t="s">
        <v>443</v>
      </c>
      <c r="AD11" s="256" t="s">
        <v>2093</v>
      </c>
      <c r="AE11" s="255" t="s">
        <v>350</v>
      </c>
      <c r="AF11" s="255" t="s">
        <v>649</v>
      </c>
      <c r="AG11" s="256" t="s">
        <v>643</v>
      </c>
      <c r="AH11" s="255"/>
      <c r="AI11" s="255"/>
      <c r="AJ11" s="256"/>
      <c r="AK11" s="255" t="s">
        <v>605</v>
      </c>
      <c r="AL11" s="255" t="s">
        <v>643</v>
      </c>
      <c r="AM11" s="268" t="s">
        <v>741</v>
      </c>
      <c r="AN11" s="148" t="str">
        <f>IF(ISERROR(MATCH(H11,Current!H:H,0)),"Cleared","resolved")</f>
        <v>Cleared</v>
      </c>
    </row>
    <row r="12" spans="1:40" x14ac:dyDescent="0.25">
      <c r="A12" s="267" t="s">
        <v>31</v>
      </c>
      <c r="B12" s="255">
        <v>72</v>
      </c>
      <c r="C12" s="256" t="s">
        <v>174</v>
      </c>
      <c r="D12" s="255" t="s">
        <v>17</v>
      </c>
      <c r="E12" s="255">
        <v>3014</v>
      </c>
      <c r="F12" s="256" t="s">
        <v>144</v>
      </c>
      <c r="G12" s="255" t="s">
        <v>16</v>
      </c>
      <c r="H12" s="255">
        <v>2017000038</v>
      </c>
      <c r="I12" s="256" t="s">
        <v>58</v>
      </c>
      <c r="J12" s="255" t="s">
        <v>195</v>
      </c>
      <c r="K12" s="255">
        <v>42795</v>
      </c>
      <c r="L12" s="256">
        <v>65</v>
      </c>
      <c r="M12" s="255" t="s">
        <v>111</v>
      </c>
      <c r="N12" s="255" t="s">
        <v>42</v>
      </c>
      <c r="O12" s="256">
        <v>42859</v>
      </c>
      <c r="P12" s="255" t="s">
        <v>1878</v>
      </c>
      <c r="Q12" s="255">
        <v>1</v>
      </c>
      <c r="R12" s="256" t="s">
        <v>33</v>
      </c>
      <c r="S12" s="255">
        <v>229065.05</v>
      </c>
      <c r="T12" s="255" t="s">
        <v>100</v>
      </c>
      <c r="U12" s="256">
        <v>229065.05</v>
      </c>
      <c r="V12" s="255" t="s">
        <v>100</v>
      </c>
      <c r="W12" s="255">
        <v>229065.05</v>
      </c>
      <c r="X12" s="256" t="s">
        <v>100</v>
      </c>
      <c r="Y12" s="255" t="s">
        <v>114</v>
      </c>
      <c r="Z12" s="255">
        <v>229.07</v>
      </c>
      <c r="AA12" s="256">
        <v>1</v>
      </c>
      <c r="AB12" s="255" t="s">
        <v>630</v>
      </c>
      <c r="AC12" s="255" t="s">
        <v>413</v>
      </c>
      <c r="AD12" s="256" t="s">
        <v>1916</v>
      </c>
      <c r="AE12" s="255" t="s">
        <v>350</v>
      </c>
      <c r="AF12" s="255" t="s">
        <v>605</v>
      </c>
      <c r="AG12" s="256" t="s">
        <v>643</v>
      </c>
      <c r="AH12" s="255"/>
      <c r="AI12" s="255"/>
      <c r="AJ12" s="256"/>
      <c r="AK12" s="255" t="s">
        <v>649</v>
      </c>
      <c r="AL12" s="255" t="s">
        <v>643</v>
      </c>
      <c r="AM12" s="268" t="s">
        <v>740</v>
      </c>
      <c r="AN12" s="148" t="str">
        <f>IF(ISERROR(MATCH(H12,Current!H:H,0)),"Cleared","resolved")</f>
        <v>resolved</v>
      </c>
    </row>
    <row r="13" spans="1:40" x14ac:dyDescent="0.25">
      <c r="A13" s="267" t="s">
        <v>744</v>
      </c>
      <c r="B13" s="255">
        <v>260</v>
      </c>
      <c r="C13" s="256" t="s">
        <v>113</v>
      </c>
      <c r="D13" s="255" t="s">
        <v>23</v>
      </c>
      <c r="E13" s="255">
        <v>1970</v>
      </c>
      <c r="F13" s="256" t="s">
        <v>862</v>
      </c>
      <c r="G13" s="255" t="s">
        <v>23</v>
      </c>
      <c r="H13" s="255">
        <v>2600110126109</v>
      </c>
      <c r="I13" s="256" t="s">
        <v>56</v>
      </c>
      <c r="J13" s="255" t="s">
        <v>63</v>
      </c>
      <c r="K13" s="255">
        <v>42794</v>
      </c>
      <c r="L13" s="256">
        <v>66</v>
      </c>
      <c r="M13" s="255" t="s">
        <v>105</v>
      </c>
      <c r="N13" s="255" t="s">
        <v>41</v>
      </c>
      <c r="O13" s="256">
        <v>42831</v>
      </c>
      <c r="P13" s="255" t="s">
        <v>838</v>
      </c>
      <c r="Q13" s="255">
        <v>29</v>
      </c>
      <c r="R13" s="256" t="s">
        <v>33</v>
      </c>
      <c r="S13" s="255">
        <v>190500</v>
      </c>
      <c r="T13" s="255" t="s">
        <v>186</v>
      </c>
      <c r="U13" s="256">
        <v>225515.84</v>
      </c>
      <c r="V13" s="255" t="s">
        <v>186</v>
      </c>
      <c r="W13" s="255">
        <v>190499.99738133699</v>
      </c>
      <c r="X13" s="256" t="s">
        <v>100</v>
      </c>
      <c r="Y13" s="255" t="s">
        <v>107</v>
      </c>
      <c r="Z13" s="255">
        <v>225.52</v>
      </c>
      <c r="AA13" s="256">
        <v>1</v>
      </c>
      <c r="AB13" s="255" t="s">
        <v>630</v>
      </c>
      <c r="AC13" s="255" t="s">
        <v>455</v>
      </c>
      <c r="AD13" s="256" t="s">
        <v>1514</v>
      </c>
      <c r="AE13" s="255" t="s">
        <v>350</v>
      </c>
      <c r="AF13" s="255" t="s">
        <v>605</v>
      </c>
      <c r="AG13" s="256" t="s">
        <v>643</v>
      </c>
      <c r="AH13" s="255"/>
      <c r="AI13" s="255"/>
      <c r="AJ13" s="256"/>
      <c r="AK13" s="255" t="s">
        <v>605</v>
      </c>
      <c r="AL13" s="255" t="s">
        <v>643</v>
      </c>
      <c r="AM13" s="268" t="s">
        <v>741</v>
      </c>
      <c r="AN13" s="148" t="str">
        <f>IF(ISERROR(MATCH(H13,Current!H:H,0)),"Cleared","resolved")</f>
        <v>resolved</v>
      </c>
    </row>
    <row r="14" spans="1:40" x14ac:dyDescent="0.25">
      <c r="A14" s="267" t="s">
        <v>744</v>
      </c>
      <c r="B14" s="255">
        <v>260</v>
      </c>
      <c r="C14" s="256" t="s">
        <v>113</v>
      </c>
      <c r="D14" s="255" t="s">
        <v>23</v>
      </c>
      <c r="E14" s="255">
        <v>8243</v>
      </c>
      <c r="F14" s="256" t="s">
        <v>120</v>
      </c>
      <c r="G14" s="255" t="s">
        <v>14</v>
      </c>
      <c r="H14" s="255">
        <v>2600110123121</v>
      </c>
      <c r="I14" s="256" t="s">
        <v>54</v>
      </c>
      <c r="J14" s="255" t="s">
        <v>185</v>
      </c>
      <c r="K14" s="255">
        <v>42768</v>
      </c>
      <c r="L14" s="256">
        <v>92</v>
      </c>
      <c r="M14" s="255" t="s">
        <v>127</v>
      </c>
      <c r="N14" s="255" t="s">
        <v>128</v>
      </c>
      <c r="O14" s="256">
        <v>42830</v>
      </c>
      <c r="P14" s="255" t="s">
        <v>838</v>
      </c>
      <c r="Q14" s="255">
        <v>30</v>
      </c>
      <c r="R14" s="256" t="s">
        <v>33</v>
      </c>
      <c r="S14" s="255">
        <v>178138.55</v>
      </c>
      <c r="T14" s="255" t="s">
        <v>186</v>
      </c>
      <c r="U14" s="256">
        <v>210882.23</v>
      </c>
      <c r="V14" s="255" t="s">
        <v>186</v>
      </c>
      <c r="W14" s="255">
        <v>178138.54788546343</v>
      </c>
      <c r="X14" s="256" t="s">
        <v>100</v>
      </c>
      <c r="Y14" s="255" t="s">
        <v>114</v>
      </c>
      <c r="Z14" s="255">
        <v>210.88</v>
      </c>
      <c r="AA14" s="256">
        <v>1</v>
      </c>
      <c r="AB14" s="255" t="s">
        <v>630</v>
      </c>
      <c r="AC14" s="255" t="s">
        <v>660</v>
      </c>
      <c r="AD14" s="256" t="s">
        <v>1519</v>
      </c>
      <c r="AE14" s="255" t="s">
        <v>350</v>
      </c>
      <c r="AF14" s="255" t="s">
        <v>605</v>
      </c>
      <c r="AG14" s="256" t="s">
        <v>643</v>
      </c>
      <c r="AH14" s="255"/>
      <c r="AI14" s="255"/>
      <c r="AJ14" s="256"/>
      <c r="AK14" s="255" t="s">
        <v>605</v>
      </c>
      <c r="AL14" s="255" t="s">
        <v>643</v>
      </c>
      <c r="AM14" s="268" t="s">
        <v>741</v>
      </c>
      <c r="AN14" s="148" t="str">
        <f>IF(ISERROR(MATCH(H14,Current!H:H,0)),"Cleared","resolved")</f>
        <v>Cleared</v>
      </c>
    </row>
    <row r="15" spans="1:40" x14ac:dyDescent="0.25">
      <c r="A15" s="267" t="s">
        <v>744</v>
      </c>
      <c r="B15" s="255">
        <v>95</v>
      </c>
      <c r="C15" s="256" t="s">
        <v>153</v>
      </c>
      <c r="D15" s="255" t="s">
        <v>17</v>
      </c>
      <c r="E15" s="255">
        <v>199</v>
      </c>
      <c r="F15" s="256" t="s">
        <v>137</v>
      </c>
      <c r="G15" s="255" t="s">
        <v>22</v>
      </c>
      <c r="H15" s="255">
        <v>2016000473</v>
      </c>
      <c r="I15" s="256" t="s">
        <v>58</v>
      </c>
      <c r="J15" s="255" t="s">
        <v>195</v>
      </c>
      <c r="K15" s="255">
        <v>42760</v>
      </c>
      <c r="L15" s="256">
        <v>100</v>
      </c>
      <c r="M15" s="255" t="s">
        <v>111</v>
      </c>
      <c r="N15" s="255" t="s">
        <v>42</v>
      </c>
      <c r="O15" s="256">
        <v>42797</v>
      </c>
      <c r="P15" s="255" t="s">
        <v>838</v>
      </c>
      <c r="Q15" s="255">
        <v>63</v>
      </c>
      <c r="R15" s="256" t="s">
        <v>35</v>
      </c>
      <c r="S15" s="255">
        <v>206792.4</v>
      </c>
      <c r="T15" s="255" t="s">
        <v>100</v>
      </c>
      <c r="U15" s="256">
        <v>206792.4</v>
      </c>
      <c r="V15" s="255" t="s">
        <v>100</v>
      </c>
      <c r="W15" s="255">
        <v>206792.4</v>
      </c>
      <c r="X15" s="256" t="s">
        <v>100</v>
      </c>
      <c r="Y15" s="255" t="s">
        <v>114</v>
      </c>
      <c r="Z15" s="255">
        <v>206.79</v>
      </c>
      <c r="AA15" s="256">
        <v>1</v>
      </c>
      <c r="AB15" s="255" t="s">
        <v>630</v>
      </c>
      <c r="AC15" s="255" t="s">
        <v>439</v>
      </c>
      <c r="AD15" s="256" t="s">
        <v>383</v>
      </c>
      <c r="AE15" s="255" t="s">
        <v>350</v>
      </c>
      <c r="AF15" s="255" t="s">
        <v>605</v>
      </c>
      <c r="AG15" s="256" t="s">
        <v>643</v>
      </c>
      <c r="AH15" s="255"/>
      <c r="AI15" s="255"/>
      <c r="AJ15" s="256"/>
      <c r="AK15" s="255" t="s">
        <v>649</v>
      </c>
      <c r="AL15" s="255" t="s">
        <v>643</v>
      </c>
      <c r="AM15" s="268" t="s">
        <v>740</v>
      </c>
      <c r="AN15" s="148" t="str">
        <f>IF(ISERROR(MATCH(H15,Current!H:H,0)),"Cleared","resolved")</f>
        <v>resolved</v>
      </c>
    </row>
    <row r="16" spans="1:40" x14ac:dyDescent="0.25">
      <c r="A16" s="267" t="s">
        <v>744</v>
      </c>
      <c r="B16" s="255">
        <v>8520</v>
      </c>
      <c r="C16" s="256" t="s">
        <v>842</v>
      </c>
      <c r="D16" s="255" t="s">
        <v>19</v>
      </c>
      <c r="E16" s="255">
        <v>8420</v>
      </c>
      <c r="F16" s="256" t="s">
        <v>234</v>
      </c>
      <c r="G16" s="255" t="s">
        <v>19</v>
      </c>
      <c r="H16" s="255">
        <v>85204310000005</v>
      </c>
      <c r="I16" s="256" t="s">
        <v>538</v>
      </c>
      <c r="J16" s="255" t="s">
        <v>897</v>
      </c>
      <c r="K16" s="255">
        <v>42676</v>
      </c>
      <c r="L16" s="256">
        <v>184</v>
      </c>
      <c r="M16" s="255" t="s">
        <v>122</v>
      </c>
      <c r="N16" s="255" t="s">
        <v>41</v>
      </c>
      <c r="O16" s="256">
        <v>42775</v>
      </c>
      <c r="P16" s="255" t="s">
        <v>838</v>
      </c>
      <c r="Q16" s="255">
        <v>85</v>
      </c>
      <c r="R16" s="256" t="s">
        <v>35</v>
      </c>
      <c r="S16" s="255">
        <v>14448899.76</v>
      </c>
      <c r="T16" s="255" t="s">
        <v>197</v>
      </c>
      <c r="U16" s="256">
        <v>205643.97</v>
      </c>
      <c r="V16" s="255" t="s">
        <v>197</v>
      </c>
      <c r="W16" s="255">
        <v>14448900.052696293</v>
      </c>
      <c r="X16" s="256" t="s">
        <v>100</v>
      </c>
      <c r="Y16" s="255" t="s">
        <v>107</v>
      </c>
      <c r="Z16" s="255">
        <v>205.64</v>
      </c>
      <c r="AA16" s="256">
        <v>1</v>
      </c>
      <c r="AB16" s="255" t="s">
        <v>630</v>
      </c>
      <c r="AC16" s="255" t="s">
        <v>506</v>
      </c>
      <c r="AD16" s="256" t="s">
        <v>904</v>
      </c>
      <c r="AE16" s="255" t="s">
        <v>350</v>
      </c>
      <c r="AF16" s="255" t="s">
        <v>605</v>
      </c>
      <c r="AG16" s="256" t="s">
        <v>643</v>
      </c>
      <c r="AH16" s="255"/>
      <c r="AI16" s="255"/>
      <c r="AJ16" s="256"/>
      <c r="AK16" s="255" t="s">
        <v>605</v>
      </c>
      <c r="AL16" s="255" t="s">
        <v>643</v>
      </c>
      <c r="AM16" s="268" t="s">
        <v>741</v>
      </c>
      <c r="AN16" s="148" t="str">
        <f>IF(ISERROR(MATCH(H16,Current!H:H,0)),"Cleared","resolved")</f>
        <v>Cleared</v>
      </c>
    </row>
    <row r="17" spans="1:40" x14ac:dyDescent="0.25">
      <c r="A17" s="267" t="s">
        <v>744</v>
      </c>
      <c r="B17" s="255">
        <v>260</v>
      </c>
      <c r="C17" s="256" t="s">
        <v>113</v>
      </c>
      <c r="D17" s="255" t="s">
        <v>23</v>
      </c>
      <c r="E17" s="255">
        <v>1970</v>
      </c>
      <c r="F17" s="256" t="s">
        <v>862</v>
      </c>
      <c r="G17" s="255" t="s">
        <v>23</v>
      </c>
      <c r="H17" s="255">
        <v>2600110126106</v>
      </c>
      <c r="I17" s="256" t="s">
        <v>56</v>
      </c>
      <c r="J17" s="255" t="s">
        <v>63</v>
      </c>
      <c r="K17" s="255">
        <v>42794</v>
      </c>
      <c r="L17" s="256">
        <v>66</v>
      </c>
      <c r="M17" s="255" t="s">
        <v>105</v>
      </c>
      <c r="N17" s="255" t="s">
        <v>41</v>
      </c>
      <c r="O17" s="256">
        <v>42831</v>
      </c>
      <c r="P17" s="255" t="s">
        <v>838</v>
      </c>
      <c r="Q17" s="255">
        <v>29</v>
      </c>
      <c r="R17" s="256" t="s">
        <v>33</v>
      </c>
      <c r="S17" s="255">
        <v>170525</v>
      </c>
      <c r="T17" s="255" t="s">
        <v>186</v>
      </c>
      <c r="U17" s="256">
        <v>201869.23</v>
      </c>
      <c r="V17" s="255" t="s">
        <v>186</v>
      </c>
      <c r="W17" s="255">
        <v>170524.99632120083</v>
      </c>
      <c r="X17" s="256" t="s">
        <v>100</v>
      </c>
      <c r="Y17" s="255" t="s">
        <v>107</v>
      </c>
      <c r="Z17" s="255">
        <v>201.87</v>
      </c>
      <c r="AA17" s="256">
        <v>1</v>
      </c>
      <c r="AB17" s="255" t="s">
        <v>630</v>
      </c>
      <c r="AC17" s="255" t="s">
        <v>455</v>
      </c>
      <c r="AD17" s="256" t="s">
        <v>1514</v>
      </c>
      <c r="AE17" s="255" t="s">
        <v>350</v>
      </c>
      <c r="AF17" s="255" t="s">
        <v>605</v>
      </c>
      <c r="AG17" s="256" t="s">
        <v>643</v>
      </c>
      <c r="AH17" s="255"/>
      <c r="AI17" s="255"/>
      <c r="AJ17" s="256"/>
      <c r="AK17" s="255" t="s">
        <v>605</v>
      </c>
      <c r="AL17" s="255" t="s">
        <v>643</v>
      </c>
      <c r="AM17" s="268" t="s">
        <v>741</v>
      </c>
      <c r="AN17" s="148" t="str">
        <f>IF(ISERROR(MATCH(H17,Current!H:H,0)),"Cleared","resolved")</f>
        <v>resolved</v>
      </c>
    </row>
    <row r="18" spans="1:40" x14ac:dyDescent="0.25">
      <c r="A18" s="267" t="s">
        <v>744</v>
      </c>
      <c r="B18" s="255">
        <v>8520</v>
      </c>
      <c r="C18" s="256" t="s">
        <v>842</v>
      </c>
      <c r="D18" s="255" t="s">
        <v>19</v>
      </c>
      <c r="E18" s="255">
        <v>199</v>
      </c>
      <c r="F18" s="256" t="s">
        <v>137</v>
      </c>
      <c r="G18" s="255" t="s">
        <v>22</v>
      </c>
      <c r="H18" s="255">
        <v>85203810002837</v>
      </c>
      <c r="I18" s="256" t="s">
        <v>277</v>
      </c>
      <c r="J18" s="255" t="s">
        <v>493</v>
      </c>
      <c r="K18" s="255">
        <v>42731</v>
      </c>
      <c r="L18" s="256">
        <v>129</v>
      </c>
      <c r="M18" s="255" t="s">
        <v>111</v>
      </c>
      <c r="N18" s="255" t="s">
        <v>42</v>
      </c>
      <c r="O18" s="256">
        <v>42797</v>
      </c>
      <c r="P18" s="255" t="s">
        <v>838</v>
      </c>
      <c r="Q18" s="255">
        <v>63</v>
      </c>
      <c r="R18" s="256" t="s">
        <v>35</v>
      </c>
      <c r="S18" s="255">
        <v>13846910.300000001</v>
      </c>
      <c r="T18" s="255" t="s">
        <v>197</v>
      </c>
      <c r="U18" s="256">
        <v>197076.15</v>
      </c>
      <c r="V18" s="255" t="s">
        <v>197</v>
      </c>
      <c r="W18" s="255">
        <v>13846910.240646407</v>
      </c>
      <c r="X18" s="256" t="s">
        <v>100</v>
      </c>
      <c r="Y18" s="255" t="s">
        <v>114</v>
      </c>
      <c r="Z18" s="255">
        <v>197.08</v>
      </c>
      <c r="AA18" s="256">
        <v>1</v>
      </c>
      <c r="AB18" s="255" t="s">
        <v>630</v>
      </c>
      <c r="AC18" s="255" t="s">
        <v>484</v>
      </c>
      <c r="AD18" s="256" t="s">
        <v>396</v>
      </c>
      <c r="AE18" s="255" t="s">
        <v>350</v>
      </c>
      <c r="AF18" s="255" t="s">
        <v>605</v>
      </c>
      <c r="AG18" s="256" t="s">
        <v>643</v>
      </c>
      <c r="AH18" s="255"/>
      <c r="AI18" s="255"/>
      <c r="AJ18" s="256"/>
      <c r="AK18" s="255" t="s">
        <v>605</v>
      </c>
      <c r="AL18" s="255" t="s">
        <v>643</v>
      </c>
      <c r="AM18" s="268" t="s">
        <v>741</v>
      </c>
      <c r="AN18" s="148" t="str">
        <f>IF(ISERROR(MATCH(H18,Current!H:H,0)),"Cleared","resolved")</f>
        <v>Cleared</v>
      </c>
    </row>
    <row r="19" spans="1:40" x14ac:dyDescent="0.25">
      <c r="A19" s="267" t="s">
        <v>744</v>
      </c>
      <c r="B19" s="255">
        <v>693</v>
      </c>
      <c r="C19" s="256" t="s">
        <v>177</v>
      </c>
      <c r="D19" s="255" t="s">
        <v>16</v>
      </c>
      <c r="E19" s="255">
        <v>635</v>
      </c>
      <c r="F19" s="256" t="s">
        <v>142</v>
      </c>
      <c r="G19" s="255" t="s">
        <v>16</v>
      </c>
      <c r="H19" s="255">
        <v>69301111700666</v>
      </c>
      <c r="I19" s="256" t="s">
        <v>56</v>
      </c>
      <c r="J19" s="255" t="s">
        <v>179</v>
      </c>
      <c r="K19" s="255">
        <v>42821</v>
      </c>
      <c r="L19" s="256">
        <v>39</v>
      </c>
      <c r="M19" s="255" t="s">
        <v>127</v>
      </c>
      <c r="N19" s="255" t="s">
        <v>128</v>
      </c>
      <c r="O19" s="256">
        <v>42830</v>
      </c>
      <c r="P19" s="255" t="s">
        <v>838</v>
      </c>
      <c r="Q19" s="255">
        <v>30</v>
      </c>
      <c r="R19" s="256" t="s">
        <v>33</v>
      </c>
      <c r="S19" s="255">
        <v>191177.88</v>
      </c>
      <c r="T19" s="255" t="s">
        <v>100</v>
      </c>
      <c r="U19" s="256">
        <v>191177.88</v>
      </c>
      <c r="V19" s="255" t="s">
        <v>100</v>
      </c>
      <c r="W19" s="255">
        <v>191177.88</v>
      </c>
      <c r="X19" s="256" t="s">
        <v>100</v>
      </c>
      <c r="Y19" s="255" t="s">
        <v>107</v>
      </c>
      <c r="Z19" s="255">
        <v>191.18</v>
      </c>
      <c r="AA19" s="256">
        <v>1</v>
      </c>
      <c r="AB19" s="255" t="s">
        <v>630</v>
      </c>
      <c r="AC19" s="255" t="s">
        <v>859</v>
      </c>
      <c r="AD19" s="256" t="s">
        <v>1468</v>
      </c>
      <c r="AE19" s="255" t="s">
        <v>350</v>
      </c>
      <c r="AF19" s="255" t="s">
        <v>605</v>
      </c>
      <c r="AG19" s="256" t="s">
        <v>643</v>
      </c>
      <c r="AH19" s="255"/>
      <c r="AI19" s="255"/>
      <c r="AJ19" s="256"/>
      <c r="AK19" s="255" t="s">
        <v>605</v>
      </c>
      <c r="AL19" s="255" t="s">
        <v>643</v>
      </c>
      <c r="AM19" s="268" t="s">
        <v>741</v>
      </c>
      <c r="AN19" s="148" t="str">
        <f>IF(ISERROR(MATCH(H19,Current!H:H,0)),"Cleared","resolved")</f>
        <v>resolved</v>
      </c>
    </row>
    <row r="20" spans="1:40" x14ac:dyDescent="0.25">
      <c r="A20" s="267" t="s">
        <v>744</v>
      </c>
      <c r="B20" s="255">
        <v>8520</v>
      </c>
      <c r="C20" s="256" t="s">
        <v>842</v>
      </c>
      <c r="D20" s="255" t="s">
        <v>19</v>
      </c>
      <c r="E20" s="255">
        <v>95</v>
      </c>
      <c r="F20" s="256" t="s">
        <v>153</v>
      </c>
      <c r="G20" s="255" t="s">
        <v>17</v>
      </c>
      <c r="H20" s="255">
        <v>85200310086748</v>
      </c>
      <c r="I20" s="256" t="s">
        <v>592</v>
      </c>
      <c r="J20" s="255" t="s">
        <v>230</v>
      </c>
      <c r="K20" s="255">
        <v>42773</v>
      </c>
      <c r="L20" s="256">
        <v>87</v>
      </c>
      <c r="M20" s="255" t="s">
        <v>111</v>
      </c>
      <c r="N20" s="255" t="s">
        <v>42</v>
      </c>
      <c r="O20" s="256">
        <v>42831</v>
      </c>
      <c r="P20" s="255" t="s">
        <v>838</v>
      </c>
      <c r="Q20" s="255">
        <v>29</v>
      </c>
      <c r="R20" s="256" t="s">
        <v>33</v>
      </c>
      <c r="S20" s="255">
        <v>12953325</v>
      </c>
      <c r="T20" s="255" t="s">
        <v>197</v>
      </c>
      <c r="U20" s="256">
        <v>184358.2</v>
      </c>
      <c r="V20" s="255" t="s">
        <v>197</v>
      </c>
      <c r="W20" s="255">
        <v>12953325.136132093</v>
      </c>
      <c r="X20" s="256" t="s">
        <v>100</v>
      </c>
      <c r="Y20" s="255" t="s">
        <v>114</v>
      </c>
      <c r="Z20" s="255">
        <v>184.36</v>
      </c>
      <c r="AA20" s="256">
        <v>1</v>
      </c>
      <c r="AB20" s="255" t="s">
        <v>630</v>
      </c>
      <c r="AC20" s="255" t="s">
        <v>1080</v>
      </c>
      <c r="AD20" s="256" t="s">
        <v>370</v>
      </c>
      <c r="AE20" s="255" t="s">
        <v>350</v>
      </c>
      <c r="AF20" s="255" t="s">
        <v>605</v>
      </c>
      <c r="AG20" s="256" t="s">
        <v>643</v>
      </c>
      <c r="AH20" s="255"/>
      <c r="AI20" s="255"/>
      <c r="AJ20" s="256"/>
      <c r="AK20" s="255" t="s">
        <v>605</v>
      </c>
      <c r="AL20" s="255" t="s">
        <v>643</v>
      </c>
      <c r="AM20" s="268" t="s">
        <v>741</v>
      </c>
      <c r="AN20" s="148" t="str">
        <f>IF(ISERROR(MATCH(H20,Current!H:H,0)),"Cleared","resolved")</f>
        <v>Cleared</v>
      </c>
    </row>
    <row r="21" spans="1:40" x14ac:dyDescent="0.25">
      <c r="A21" s="267" t="s">
        <v>31</v>
      </c>
      <c r="B21" s="255">
        <v>1516</v>
      </c>
      <c r="C21" s="256" t="s">
        <v>132</v>
      </c>
      <c r="D21" s="255" t="s">
        <v>14</v>
      </c>
      <c r="E21" s="255">
        <v>692</v>
      </c>
      <c r="F21" s="256" t="s">
        <v>187</v>
      </c>
      <c r="G21" s="255" t="s">
        <v>16</v>
      </c>
      <c r="H21" s="255">
        <v>15160160005276</v>
      </c>
      <c r="I21" s="256" t="s">
        <v>57</v>
      </c>
      <c r="J21" s="255" t="s">
        <v>133</v>
      </c>
      <c r="K21" s="255">
        <v>42795</v>
      </c>
      <c r="L21" s="256">
        <v>65</v>
      </c>
      <c r="M21" s="255" t="s">
        <v>111</v>
      </c>
      <c r="N21" s="255" t="s">
        <v>42</v>
      </c>
      <c r="O21" s="256">
        <v>42859</v>
      </c>
      <c r="P21" s="255" t="s">
        <v>1878</v>
      </c>
      <c r="Q21" s="255">
        <v>1</v>
      </c>
      <c r="R21" s="256" t="s">
        <v>33</v>
      </c>
      <c r="S21" s="255">
        <v>175578.68</v>
      </c>
      <c r="T21" s="255" t="s">
        <v>100</v>
      </c>
      <c r="U21" s="256">
        <v>175578.68</v>
      </c>
      <c r="V21" s="255" t="s">
        <v>100</v>
      </c>
      <c r="W21" s="255">
        <v>175578.68</v>
      </c>
      <c r="X21" s="256" t="s">
        <v>100</v>
      </c>
      <c r="Y21" s="255" t="s">
        <v>114</v>
      </c>
      <c r="Z21" s="255">
        <v>175.58</v>
      </c>
      <c r="AA21" s="256">
        <v>1</v>
      </c>
      <c r="AB21" s="255" t="s">
        <v>630</v>
      </c>
      <c r="AC21" s="255" t="s">
        <v>416</v>
      </c>
      <c r="AD21" s="256" t="s">
        <v>1964</v>
      </c>
      <c r="AE21" s="255" t="s">
        <v>350</v>
      </c>
      <c r="AF21" s="255" t="s">
        <v>605</v>
      </c>
      <c r="AG21" s="256" t="s">
        <v>643</v>
      </c>
      <c r="AH21" s="255"/>
      <c r="AI21" s="255"/>
      <c r="AJ21" s="256"/>
      <c r="AK21" s="255" t="s">
        <v>605</v>
      </c>
      <c r="AL21" s="255" t="s">
        <v>643</v>
      </c>
      <c r="AM21" s="268" t="s">
        <v>741</v>
      </c>
      <c r="AN21" s="148" t="str">
        <f>IF(ISERROR(MATCH(H21,Current!H:H,0)),"Cleared","resolved")</f>
        <v>Cleared</v>
      </c>
    </row>
    <row r="22" spans="1:40" x14ac:dyDescent="0.25">
      <c r="A22" s="267" t="s">
        <v>744</v>
      </c>
      <c r="B22" s="255">
        <v>8520</v>
      </c>
      <c r="C22" s="256" t="s">
        <v>842</v>
      </c>
      <c r="D22" s="255" t="s">
        <v>19</v>
      </c>
      <c r="E22" s="255">
        <v>8420</v>
      </c>
      <c r="F22" s="256" t="s">
        <v>234</v>
      </c>
      <c r="G22" s="255" t="s">
        <v>19</v>
      </c>
      <c r="H22" s="255">
        <v>85204310000004</v>
      </c>
      <c r="I22" s="256" t="s">
        <v>538</v>
      </c>
      <c r="J22" s="255" t="s">
        <v>897</v>
      </c>
      <c r="K22" s="255">
        <v>42646</v>
      </c>
      <c r="L22" s="256">
        <v>214</v>
      </c>
      <c r="M22" s="255" t="s">
        <v>122</v>
      </c>
      <c r="N22" s="255" t="s">
        <v>41</v>
      </c>
      <c r="O22" s="256">
        <v>42775</v>
      </c>
      <c r="P22" s="255" t="s">
        <v>838</v>
      </c>
      <c r="Q22" s="255">
        <v>85</v>
      </c>
      <c r="R22" s="256" t="s">
        <v>35</v>
      </c>
      <c r="S22" s="255">
        <v>12273833.49</v>
      </c>
      <c r="T22" s="255" t="s">
        <v>197</v>
      </c>
      <c r="U22" s="256">
        <v>174687.34</v>
      </c>
      <c r="V22" s="255" t="s">
        <v>197</v>
      </c>
      <c r="W22" s="255">
        <v>12273833.831020551</v>
      </c>
      <c r="X22" s="256" t="s">
        <v>100</v>
      </c>
      <c r="Y22" s="255" t="s">
        <v>107</v>
      </c>
      <c r="Z22" s="255">
        <v>174.69</v>
      </c>
      <c r="AA22" s="256">
        <v>1</v>
      </c>
      <c r="AB22" s="255" t="s">
        <v>630</v>
      </c>
      <c r="AC22" s="255" t="s">
        <v>506</v>
      </c>
      <c r="AD22" s="256" t="s">
        <v>898</v>
      </c>
      <c r="AE22" s="255" t="s">
        <v>350</v>
      </c>
      <c r="AF22" s="255" t="s">
        <v>649</v>
      </c>
      <c r="AG22" s="256" t="s">
        <v>643</v>
      </c>
      <c r="AH22" s="255"/>
      <c r="AI22" s="255"/>
      <c r="AJ22" s="256"/>
      <c r="AK22" s="255" t="s">
        <v>605</v>
      </c>
      <c r="AL22" s="255" t="s">
        <v>643</v>
      </c>
      <c r="AM22" s="268" t="s">
        <v>741</v>
      </c>
      <c r="AN22" s="148" t="str">
        <f>IF(ISERROR(MATCH(H22,Current!H:H,0)),"Cleared","resolved")</f>
        <v>Cleared</v>
      </c>
    </row>
    <row r="23" spans="1:40" x14ac:dyDescent="0.25">
      <c r="A23" s="267" t="s">
        <v>744</v>
      </c>
      <c r="B23" s="255">
        <v>260</v>
      </c>
      <c r="C23" s="256" t="s">
        <v>113</v>
      </c>
      <c r="D23" s="255" t="s">
        <v>23</v>
      </c>
      <c r="E23" s="255">
        <v>1970</v>
      </c>
      <c r="F23" s="256" t="s">
        <v>862</v>
      </c>
      <c r="G23" s="255" t="s">
        <v>23</v>
      </c>
      <c r="H23" s="255">
        <v>2600110123593</v>
      </c>
      <c r="I23" s="256" t="s">
        <v>56</v>
      </c>
      <c r="J23" s="255" t="s">
        <v>63</v>
      </c>
      <c r="K23" s="255">
        <v>42772</v>
      </c>
      <c r="L23" s="256">
        <v>88</v>
      </c>
      <c r="M23" s="255" t="s">
        <v>158</v>
      </c>
      <c r="N23" s="255" t="s">
        <v>41</v>
      </c>
      <c r="O23" s="256">
        <v>42831</v>
      </c>
      <c r="P23" s="255" t="s">
        <v>838</v>
      </c>
      <c r="Q23" s="255">
        <v>29</v>
      </c>
      <c r="R23" s="256" t="s">
        <v>33</v>
      </c>
      <c r="S23" s="255">
        <v>146475</v>
      </c>
      <c r="T23" s="255" t="s">
        <v>186</v>
      </c>
      <c r="U23" s="256">
        <v>173398.6</v>
      </c>
      <c r="V23" s="255" t="s">
        <v>186</v>
      </c>
      <c r="W23" s="255">
        <v>146475.00080671717</v>
      </c>
      <c r="X23" s="256" t="s">
        <v>100</v>
      </c>
      <c r="Y23" s="255" t="s">
        <v>107</v>
      </c>
      <c r="Z23" s="255">
        <v>173.4</v>
      </c>
      <c r="AA23" s="256">
        <v>1</v>
      </c>
      <c r="AB23" s="255" t="s">
        <v>630</v>
      </c>
      <c r="AC23" s="255" t="s">
        <v>455</v>
      </c>
      <c r="AD23" s="256" t="s">
        <v>1516</v>
      </c>
      <c r="AE23" s="255" t="s">
        <v>350</v>
      </c>
      <c r="AF23" s="255" t="s">
        <v>605</v>
      </c>
      <c r="AG23" s="256" t="s">
        <v>643</v>
      </c>
      <c r="AH23" s="255"/>
      <c r="AI23" s="255"/>
      <c r="AJ23" s="256"/>
      <c r="AK23" s="255" t="s">
        <v>605</v>
      </c>
      <c r="AL23" s="255" t="s">
        <v>643</v>
      </c>
      <c r="AM23" s="268" t="s">
        <v>741</v>
      </c>
      <c r="AN23" s="148" t="str">
        <f>IF(ISERROR(MATCH(H23,Current!H:H,0)),"Cleared","resolved")</f>
        <v>resolved</v>
      </c>
    </row>
    <row r="24" spans="1:40" x14ac:dyDescent="0.25">
      <c r="A24" s="267" t="s">
        <v>31</v>
      </c>
      <c r="B24" s="255">
        <v>3805</v>
      </c>
      <c r="C24" s="256" t="s">
        <v>606</v>
      </c>
      <c r="D24" s="255" t="s">
        <v>16</v>
      </c>
      <c r="E24" s="255">
        <v>635</v>
      </c>
      <c r="F24" s="256" t="s">
        <v>142</v>
      </c>
      <c r="G24" s="255" t="s">
        <v>16</v>
      </c>
      <c r="H24" s="255">
        <v>701700136</v>
      </c>
      <c r="I24" s="256" t="s">
        <v>56</v>
      </c>
      <c r="J24" s="255" t="s">
        <v>1931</v>
      </c>
      <c r="K24" s="255">
        <v>42829</v>
      </c>
      <c r="L24" s="256">
        <v>31</v>
      </c>
      <c r="M24" s="255" t="s">
        <v>127</v>
      </c>
      <c r="N24" s="255" t="s">
        <v>128</v>
      </c>
      <c r="O24" s="256">
        <v>42859</v>
      </c>
      <c r="P24" s="255" t="s">
        <v>1878</v>
      </c>
      <c r="Q24" s="255">
        <v>1</v>
      </c>
      <c r="R24" s="256" t="s">
        <v>33</v>
      </c>
      <c r="S24" s="255">
        <v>168360</v>
      </c>
      <c r="T24" s="255" t="s">
        <v>100</v>
      </c>
      <c r="U24" s="256">
        <v>168360</v>
      </c>
      <c r="V24" s="255" t="s">
        <v>100</v>
      </c>
      <c r="W24" s="255">
        <v>168360</v>
      </c>
      <c r="X24" s="256" t="s">
        <v>100</v>
      </c>
      <c r="Y24" s="255" t="s">
        <v>107</v>
      </c>
      <c r="Z24" s="255">
        <v>168.36</v>
      </c>
      <c r="AA24" s="256">
        <v>1</v>
      </c>
      <c r="AB24" s="255" t="s">
        <v>630</v>
      </c>
      <c r="AC24" s="255" t="s">
        <v>445</v>
      </c>
      <c r="AD24" s="256" t="s">
        <v>1932</v>
      </c>
      <c r="AE24" s="255" t="s">
        <v>350</v>
      </c>
      <c r="AF24" s="255" t="s">
        <v>605</v>
      </c>
      <c r="AG24" s="256" t="s">
        <v>643</v>
      </c>
      <c r="AH24" s="255"/>
      <c r="AI24" s="255"/>
      <c r="AJ24" s="256"/>
      <c r="AK24" s="255" t="s">
        <v>649</v>
      </c>
      <c r="AL24" s="255" t="s">
        <v>643</v>
      </c>
      <c r="AM24" s="268" t="s">
        <v>740</v>
      </c>
      <c r="AN24" s="148" t="str">
        <f>IF(ISERROR(MATCH(H24,Current!H:H,0)),"Cleared","resolved")</f>
        <v>resolved</v>
      </c>
    </row>
    <row r="25" spans="1:40" x14ac:dyDescent="0.25">
      <c r="A25" s="267" t="s">
        <v>744</v>
      </c>
      <c r="B25" s="255">
        <v>1960</v>
      </c>
      <c r="C25" s="256" t="s">
        <v>423</v>
      </c>
      <c r="D25" s="255" t="s">
        <v>22</v>
      </c>
      <c r="E25" s="255">
        <v>1750</v>
      </c>
      <c r="F25" s="256" t="s">
        <v>159</v>
      </c>
      <c r="G25" s="255" t="s">
        <v>18</v>
      </c>
      <c r="H25" s="255">
        <v>19600510068514</v>
      </c>
      <c r="I25" s="256" t="s">
        <v>538</v>
      </c>
      <c r="J25" s="255" t="s">
        <v>263</v>
      </c>
      <c r="K25" s="255">
        <v>42704</v>
      </c>
      <c r="L25" s="256">
        <v>156</v>
      </c>
      <c r="M25" s="255" t="s">
        <v>111</v>
      </c>
      <c r="N25" s="255" t="s">
        <v>42</v>
      </c>
      <c r="O25" s="256">
        <v>42775</v>
      </c>
      <c r="P25" s="255" t="s">
        <v>838</v>
      </c>
      <c r="Q25" s="255">
        <v>85</v>
      </c>
      <c r="R25" s="256" t="s">
        <v>35</v>
      </c>
      <c r="S25" s="255">
        <v>176315.56</v>
      </c>
      <c r="T25" s="255" t="s">
        <v>248</v>
      </c>
      <c r="U25" s="256">
        <v>161313.42000000001</v>
      </c>
      <c r="V25" s="255" t="s">
        <v>248</v>
      </c>
      <c r="W25" s="255">
        <v>176315.56483342516</v>
      </c>
      <c r="X25" s="256" t="s">
        <v>100</v>
      </c>
      <c r="Y25" s="255" t="s">
        <v>114</v>
      </c>
      <c r="Z25" s="255">
        <v>161.31</v>
      </c>
      <c r="AA25" s="256">
        <v>1</v>
      </c>
      <c r="AB25" s="255" t="s">
        <v>630</v>
      </c>
      <c r="AC25" s="255" t="s">
        <v>454</v>
      </c>
      <c r="AD25" s="256" t="s">
        <v>1296</v>
      </c>
      <c r="AE25" s="255" t="s">
        <v>350</v>
      </c>
      <c r="AF25" s="255" t="s">
        <v>605</v>
      </c>
      <c r="AG25" s="256" t="s">
        <v>643</v>
      </c>
      <c r="AH25" s="255"/>
      <c r="AI25" s="255"/>
      <c r="AJ25" s="256"/>
      <c r="AK25" s="255" t="s">
        <v>605</v>
      </c>
      <c r="AL25" s="255" t="s">
        <v>643</v>
      </c>
      <c r="AM25" s="268" t="s">
        <v>741</v>
      </c>
      <c r="AN25" s="148" t="str">
        <f>IF(ISERROR(MATCH(H25,Current!H:H,0)),"Cleared","resolved")</f>
        <v>Cleared</v>
      </c>
    </row>
    <row r="26" spans="1:40" x14ac:dyDescent="0.25">
      <c r="A26" s="267" t="s">
        <v>744</v>
      </c>
      <c r="B26" s="255">
        <v>787</v>
      </c>
      <c r="C26" s="256" t="s">
        <v>157</v>
      </c>
      <c r="D26" s="255" t="s">
        <v>16</v>
      </c>
      <c r="E26" s="255">
        <v>635</v>
      </c>
      <c r="F26" s="256" t="s">
        <v>142</v>
      </c>
      <c r="G26" s="255" t="s">
        <v>16</v>
      </c>
      <c r="H26" s="255">
        <v>78713300012113</v>
      </c>
      <c r="I26" s="256" t="s">
        <v>55</v>
      </c>
      <c r="J26" s="255" t="s">
        <v>534</v>
      </c>
      <c r="K26" s="255">
        <v>42761</v>
      </c>
      <c r="L26" s="256">
        <v>99</v>
      </c>
      <c r="M26" s="255" t="s">
        <v>111</v>
      </c>
      <c r="N26" s="255" t="s">
        <v>42</v>
      </c>
      <c r="O26" s="256">
        <v>42831</v>
      </c>
      <c r="P26" s="255" t="s">
        <v>838</v>
      </c>
      <c r="Q26" s="255">
        <v>29</v>
      </c>
      <c r="R26" s="256" t="s">
        <v>33</v>
      </c>
      <c r="S26" s="255">
        <v>157977.5</v>
      </c>
      <c r="T26" s="255" t="s">
        <v>100</v>
      </c>
      <c r="U26" s="256">
        <v>157977.5</v>
      </c>
      <c r="V26" s="255" t="s">
        <v>100</v>
      </c>
      <c r="W26" s="255">
        <v>157977.5</v>
      </c>
      <c r="X26" s="256" t="s">
        <v>100</v>
      </c>
      <c r="Y26" s="255" t="s">
        <v>107</v>
      </c>
      <c r="Z26" s="255">
        <v>157.97999999999999</v>
      </c>
      <c r="AA26" s="256">
        <v>1</v>
      </c>
      <c r="AB26" s="255" t="s">
        <v>630</v>
      </c>
      <c r="AC26" s="255" t="s">
        <v>859</v>
      </c>
      <c r="AD26" s="256" t="s">
        <v>1456</v>
      </c>
      <c r="AE26" s="255" t="s">
        <v>350</v>
      </c>
      <c r="AF26" s="255" t="s">
        <v>605</v>
      </c>
      <c r="AG26" s="256" t="s">
        <v>643</v>
      </c>
      <c r="AH26" s="255"/>
      <c r="AI26" s="255"/>
      <c r="AJ26" s="256"/>
      <c r="AK26" s="255" t="s">
        <v>605</v>
      </c>
      <c r="AL26" s="255" t="s">
        <v>643</v>
      </c>
      <c r="AM26" s="268" t="s">
        <v>741</v>
      </c>
      <c r="AN26" s="148" t="str">
        <f>IF(ISERROR(MATCH(H26,Current!H:H,0)),"Cleared","resolved")</f>
        <v>resolved</v>
      </c>
    </row>
    <row r="27" spans="1:40" x14ac:dyDescent="0.25">
      <c r="A27" s="267" t="s">
        <v>744</v>
      </c>
      <c r="B27" s="255">
        <v>8520</v>
      </c>
      <c r="C27" s="256" t="s">
        <v>842</v>
      </c>
      <c r="D27" s="255" t="s">
        <v>19</v>
      </c>
      <c r="E27" s="255">
        <v>795</v>
      </c>
      <c r="F27" s="256" t="s">
        <v>264</v>
      </c>
      <c r="G27" s="255" t="s">
        <v>14</v>
      </c>
      <c r="H27" s="255" t="s">
        <v>1627</v>
      </c>
      <c r="I27" s="256" t="s">
        <v>538</v>
      </c>
      <c r="J27" s="255" t="s">
        <v>381</v>
      </c>
      <c r="K27" s="255">
        <v>42769</v>
      </c>
      <c r="L27" s="256">
        <v>91</v>
      </c>
      <c r="M27" s="255" t="s">
        <v>161</v>
      </c>
      <c r="N27" s="255" t="s">
        <v>128</v>
      </c>
      <c r="O27" s="256">
        <v>42831</v>
      </c>
      <c r="P27" s="255" t="s">
        <v>838</v>
      </c>
      <c r="Q27" s="255">
        <v>29</v>
      </c>
      <c r="R27" s="256" t="s">
        <v>33</v>
      </c>
      <c r="S27" s="255">
        <v>11046612</v>
      </c>
      <c r="T27" s="255" t="s">
        <v>197</v>
      </c>
      <c r="U27" s="256">
        <v>157220.91</v>
      </c>
      <c r="V27" s="255" t="s">
        <v>197</v>
      </c>
      <c r="W27" s="255">
        <v>11046612.330932725</v>
      </c>
      <c r="X27" s="256" t="s">
        <v>100</v>
      </c>
      <c r="Y27" s="255" t="s">
        <v>114</v>
      </c>
      <c r="Z27" s="255">
        <v>157.22</v>
      </c>
      <c r="AA27" s="256">
        <v>1</v>
      </c>
      <c r="AB27" s="255" t="s">
        <v>630</v>
      </c>
      <c r="AC27" s="255" t="s">
        <v>426</v>
      </c>
      <c r="AD27" s="256" t="s">
        <v>361</v>
      </c>
      <c r="AE27" s="255" t="s">
        <v>350</v>
      </c>
      <c r="AF27" s="255" t="s">
        <v>605</v>
      </c>
      <c r="AG27" s="256" t="s">
        <v>643</v>
      </c>
      <c r="AH27" s="255"/>
      <c r="AI27" s="255"/>
      <c r="AJ27" s="256"/>
      <c r="AK27" s="255" t="s">
        <v>649</v>
      </c>
      <c r="AL27" s="255" t="s">
        <v>643</v>
      </c>
      <c r="AM27" s="268" t="s">
        <v>740</v>
      </c>
      <c r="AN27" s="148" t="str">
        <f>IF(ISERROR(MATCH(H27,Current!H:H,0)),"Cleared","resolved")</f>
        <v>resolved</v>
      </c>
    </row>
    <row r="28" spans="1:40" x14ac:dyDescent="0.25">
      <c r="A28" s="267" t="s">
        <v>744</v>
      </c>
      <c r="B28" s="255">
        <v>3011</v>
      </c>
      <c r="C28" s="256" t="s">
        <v>164</v>
      </c>
      <c r="D28" s="255" t="s">
        <v>22</v>
      </c>
      <c r="E28" s="255">
        <v>3036</v>
      </c>
      <c r="F28" s="256" t="s">
        <v>202</v>
      </c>
      <c r="G28" s="255" t="s">
        <v>23</v>
      </c>
      <c r="H28" s="255">
        <v>383211</v>
      </c>
      <c r="I28" s="256" t="s">
        <v>59</v>
      </c>
      <c r="J28" s="255" t="s">
        <v>255</v>
      </c>
      <c r="K28" s="255">
        <v>42731</v>
      </c>
      <c r="L28" s="256">
        <v>129</v>
      </c>
      <c r="M28" s="255" t="s">
        <v>105</v>
      </c>
      <c r="N28" s="255" t="s">
        <v>41</v>
      </c>
      <c r="O28" s="256">
        <v>42733</v>
      </c>
      <c r="P28" s="255" t="s">
        <v>651</v>
      </c>
      <c r="Q28" s="255">
        <v>127</v>
      </c>
      <c r="R28" s="256" t="s">
        <v>38</v>
      </c>
      <c r="S28" s="255">
        <v>168322</v>
      </c>
      <c r="T28" s="255" t="s">
        <v>248</v>
      </c>
      <c r="U28" s="256">
        <v>154000</v>
      </c>
      <c r="V28" s="255" t="s">
        <v>248</v>
      </c>
      <c r="W28" s="255">
        <v>168321.99691970745</v>
      </c>
      <c r="X28" s="256" t="s">
        <v>100</v>
      </c>
      <c r="Y28" s="255" t="s">
        <v>114</v>
      </c>
      <c r="Z28" s="255">
        <v>154</v>
      </c>
      <c r="AA28" s="256">
        <v>1</v>
      </c>
      <c r="AB28" s="255" t="s">
        <v>630</v>
      </c>
      <c r="AC28" s="255" t="s">
        <v>557</v>
      </c>
      <c r="AD28" s="256" t="s">
        <v>827</v>
      </c>
      <c r="AE28" s="255" t="s">
        <v>350</v>
      </c>
      <c r="AF28" s="255" t="s">
        <v>605</v>
      </c>
      <c r="AG28" s="256" t="s">
        <v>643</v>
      </c>
      <c r="AH28" s="255"/>
      <c r="AI28" s="255"/>
      <c r="AJ28" s="256"/>
      <c r="AK28" s="255" t="s">
        <v>649</v>
      </c>
      <c r="AL28" s="255" t="s">
        <v>643</v>
      </c>
      <c r="AM28" s="268" t="s">
        <v>740</v>
      </c>
      <c r="AN28" s="148" t="str">
        <f>IF(ISERROR(MATCH(H28,Current!H:H,0)),"Cleared","resolved")</f>
        <v>Cleared</v>
      </c>
    </row>
    <row r="29" spans="1:40" x14ac:dyDescent="0.25">
      <c r="A29" s="267" t="s">
        <v>744</v>
      </c>
      <c r="B29" s="255">
        <v>95</v>
      </c>
      <c r="C29" s="256" t="s">
        <v>153</v>
      </c>
      <c r="D29" s="255" t="s">
        <v>17</v>
      </c>
      <c r="E29" s="255">
        <v>8520</v>
      </c>
      <c r="F29" s="256" t="s">
        <v>842</v>
      </c>
      <c r="G29" s="255" t="s">
        <v>19</v>
      </c>
      <c r="H29" s="255" t="s">
        <v>609</v>
      </c>
      <c r="I29" s="256" t="s">
        <v>58</v>
      </c>
      <c r="J29" s="255" t="s">
        <v>195</v>
      </c>
      <c r="K29" s="255">
        <v>42649</v>
      </c>
      <c r="L29" s="256">
        <v>211</v>
      </c>
      <c r="M29" s="255" t="s">
        <v>122</v>
      </c>
      <c r="N29" s="255" t="s">
        <v>41</v>
      </c>
      <c r="O29" s="256">
        <v>42649</v>
      </c>
      <c r="P29" s="255" t="s">
        <v>406</v>
      </c>
      <c r="Q29" s="255">
        <v>211</v>
      </c>
      <c r="R29" s="256" t="s">
        <v>37</v>
      </c>
      <c r="S29" s="255">
        <v>152869.15</v>
      </c>
      <c r="T29" s="255" t="s">
        <v>100</v>
      </c>
      <c r="U29" s="256">
        <v>152869.15</v>
      </c>
      <c r="V29" s="255" t="s">
        <v>100</v>
      </c>
      <c r="W29" s="255">
        <v>152869.15</v>
      </c>
      <c r="X29" s="256" t="s">
        <v>100</v>
      </c>
      <c r="Y29" s="255" t="s">
        <v>114</v>
      </c>
      <c r="Z29" s="255">
        <v>152.87</v>
      </c>
      <c r="AA29" s="256">
        <v>1</v>
      </c>
      <c r="AB29" s="255" t="s">
        <v>630</v>
      </c>
      <c r="AC29" s="255" t="s">
        <v>583</v>
      </c>
      <c r="AD29" s="256" t="s">
        <v>639</v>
      </c>
      <c r="AE29" s="255" t="s">
        <v>350</v>
      </c>
      <c r="AF29" s="255" t="s">
        <v>605</v>
      </c>
      <c r="AG29" s="256" t="s">
        <v>643</v>
      </c>
      <c r="AH29" s="255"/>
      <c r="AI29" s="255"/>
      <c r="AJ29" s="256"/>
      <c r="AK29" s="255" t="s">
        <v>605</v>
      </c>
      <c r="AL29" s="255" t="s">
        <v>643</v>
      </c>
      <c r="AM29" s="268" t="s">
        <v>741</v>
      </c>
      <c r="AN29" s="148" t="str">
        <f>IF(ISERROR(MATCH(H29,Current!H:H,0)),"Cleared","resolved")</f>
        <v>resolved</v>
      </c>
    </row>
    <row r="30" spans="1:40" x14ac:dyDescent="0.25">
      <c r="A30" s="267" t="s">
        <v>31</v>
      </c>
      <c r="B30" s="255">
        <v>95</v>
      </c>
      <c r="C30" s="256" t="s">
        <v>153</v>
      </c>
      <c r="D30" s="255" t="s">
        <v>17</v>
      </c>
      <c r="E30" s="255">
        <v>3071</v>
      </c>
      <c r="F30" s="256" t="s">
        <v>139</v>
      </c>
      <c r="G30" s="255" t="s">
        <v>21</v>
      </c>
      <c r="H30" s="255">
        <v>950110011818</v>
      </c>
      <c r="I30" s="256" t="s">
        <v>58</v>
      </c>
      <c r="J30" s="255" t="s">
        <v>195</v>
      </c>
      <c r="K30" s="255">
        <v>42828</v>
      </c>
      <c r="L30" s="256">
        <v>32</v>
      </c>
      <c r="M30" s="255" t="s">
        <v>127</v>
      </c>
      <c r="N30" s="255" t="s">
        <v>128</v>
      </c>
      <c r="O30" s="256">
        <v>42859</v>
      </c>
      <c r="P30" s="255" t="s">
        <v>1878</v>
      </c>
      <c r="Q30" s="255">
        <v>1</v>
      </c>
      <c r="R30" s="256" t="s">
        <v>33</v>
      </c>
      <c r="S30" s="255">
        <v>147314</v>
      </c>
      <c r="T30" s="255" t="s">
        <v>100</v>
      </c>
      <c r="U30" s="256">
        <v>147314</v>
      </c>
      <c r="V30" s="255" t="s">
        <v>100</v>
      </c>
      <c r="W30" s="255">
        <v>147314</v>
      </c>
      <c r="X30" s="256" t="s">
        <v>100</v>
      </c>
      <c r="Y30" s="255" t="s">
        <v>114</v>
      </c>
      <c r="Z30" s="255">
        <v>147.31</v>
      </c>
      <c r="AA30" s="256">
        <v>1</v>
      </c>
      <c r="AB30" s="255" t="s">
        <v>630</v>
      </c>
      <c r="AC30" s="255" t="s">
        <v>443</v>
      </c>
      <c r="AD30" s="256" t="s">
        <v>1910</v>
      </c>
      <c r="AE30" s="255" t="s">
        <v>350</v>
      </c>
      <c r="AF30" s="255" t="s">
        <v>605</v>
      </c>
      <c r="AG30" s="256" t="s">
        <v>643</v>
      </c>
      <c r="AH30" s="255"/>
      <c r="AI30" s="255"/>
      <c r="AJ30" s="256"/>
      <c r="AK30" s="255" t="s">
        <v>605</v>
      </c>
      <c r="AL30" s="255" t="s">
        <v>643</v>
      </c>
      <c r="AM30" s="268" t="s">
        <v>741</v>
      </c>
      <c r="AN30" s="148" t="str">
        <f>IF(ISERROR(MATCH(H30,Current!H:H,0)),"Cleared","resolved")</f>
        <v>Cleared</v>
      </c>
    </row>
    <row r="31" spans="1:40" x14ac:dyDescent="0.25">
      <c r="A31" s="267" t="s">
        <v>744</v>
      </c>
      <c r="B31" s="255">
        <v>8113</v>
      </c>
      <c r="C31" s="256" t="s">
        <v>201</v>
      </c>
      <c r="D31" s="255" t="s">
        <v>22</v>
      </c>
      <c r="E31" s="255">
        <v>8110</v>
      </c>
      <c r="F31" s="256" t="s">
        <v>116</v>
      </c>
      <c r="G31" s="255" t="s">
        <v>15</v>
      </c>
      <c r="H31" s="255">
        <v>8113013001160</v>
      </c>
      <c r="I31" s="256" t="s">
        <v>60</v>
      </c>
      <c r="J31" s="255" t="s">
        <v>325</v>
      </c>
      <c r="K31" s="255">
        <v>42704</v>
      </c>
      <c r="L31" s="256">
        <v>156</v>
      </c>
      <c r="M31" s="255" t="s">
        <v>111</v>
      </c>
      <c r="N31" s="255" t="s">
        <v>42</v>
      </c>
      <c r="O31" s="256">
        <v>42775</v>
      </c>
      <c r="P31" s="255" t="s">
        <v>838</v>
      </c>
      <c r="Q31" s="255">
        <v>85</v>
      </c>
      <c r="R31" s="256" t="s">
        <v>35</v>
      </c>
      <c r="S31" s="255">
        <v>160751.57999999999</v>
      </c>
      <c r="T31" s="255" t="s">
        <v>248</v>
      </c>
      <c r="U31" s="256">
        <v>147073.73000000001</v>
      </c>
      <c r="V31" s="255" t="s">
        <v>248</v>
      </c>
      <c r="W31" s="255">
        <v>160751.58394824603</v>
      </c>
      <c r="X31" s="256" t="s">
        <v>100</v>
      </c>
      <c r="Y31" s="255" t="s">
        <v>114</v>
      </c>
      <c r="Z31" s="255">
        <v>147.07</v>
      </c>
      <c r="AA31" s="256">
        <v>1</v>
      </c>
      <c r="AB31" s="255" t="s">
        <v>630</v>
      </c>
      <c r="AC31" s="255" t="s">
        <v>447</v>
      </c>
      <c r="AD31" s="256" t="s">
        <v>361</v>
      </c>
      <c r="AE31" s="255" t="s">
        <v>350</v>
      </c>
      <c r="AF31" s="255" t="s">
        <v>649</v>
      </c>
      <c r="AG31" s="256" t="s">
        <v>643</v>
      </c>
      <c r="AH31" s="255"/>
      <c r="AI31" s="255"/>
      <c r="AJ31" s="256"/>
      <c r="AK31" s="255" t="s">
        <v>605</v>
      </c>
      <c r="AL31" s="255" t="s">
        <v>643</v>
      </c>
      <c r="AM31" s="268" t="s">
        <v>741</v>
      </c>
      <c r="AN31" s="148" t="str">
        <f>IF(ISERROR(MATCH(H31,Current!H:H,0)),"Cleared","resolved")</f>
        <v>resolved</v>
      </c>
    </row>
    <row r="32" spans="1:40" x14ac:dyDescent="0.25">
      <c r="A32" s="267" t="s">
        <v>744</v>
      </c>
      <c r="B32" s="255">
        <v>1970</v>
      </c>
      <c r="C32" s="256" t="s">
        <v>862</v>
      </c>
      <c r="D32" s="255" t="s">
        <v>23</v>
      </c>
      <c r="E32" s="255">
        <v>260</v>
      </c>
      <c r="F32" s="256" t="s">
        <v>113</v>
      </c>
      <c r="G32" s="255" t="s">
        <v>23</v>
      </c>
      <c r="H32" s="255">
        <v>19700130002059</v>
      </c>
      <c r="I32" s="256" t="s">
        <v>538</v>
      </c>
      <c r="J32" s="255" t="s">
        <v>627</v>
      </c>
      <c r="K32" s="255">
        <v>42728</v>
      </c>
      <c r="L32" s="256">
        <v>132</v>
      </c>
      <c r="M32" s="255" t="s">
        <v>127</v>
      </c>
      <c r="N32" s="255" t="s">
        <v>128</v>
      </c>
      <c r="O32" s="256">
        <v>42800</v>
      </c>
      <c r="P32" s="255" t="s">
        <v>838</v>
      </c>
      <c r="Q32" s="255">
        <v>60</v>
      </c>
      <c r="R32" s="256" t="s">
        <v>34</v>
      </c>
      <c r="S32" s="255">
        <v>122361.54</v>
      </c>
      <c r="T32" s="255" t="s">
        <v>186</v>
      </c>
      <c r="U32" s="256">
        <v>144852.84</v>
      </c>
      <c r="V32" s="255" t="s">
        <v>186</v>
      </c>
      <c r="W32" s="255">
        <v>122361.54072671448</v>
      </c>
      <c r="X32" s="256" t="s">
        <v>100</v>
      </c>
      <c r="Y32" s="255" t="s">
        <v>107</v>
      </c>
      <c r="Z32" s="255">
        <v>144.85</v>
      </c>
      <c r="AA32" s="256">
        <v>1</v>
      </c>
      <c r="AB32" s="255" t="s">
        <v>630</v>
      </c>
      <c r="AC32" s="255" t="s">
        <v>442</v>
      </c>
      <c r="AD32" s="256" t="s">
        <v>354</v>
      </c>
      <c r="AE32" s="255" t="s">
        <v>350</v>
      </c>
      <c r="AF32" s="255" t="s">
        <v>605</v>
      </c>
      <c r="AG32" s="256" t="s">
        <v>643</v>
      </c>
      <c r="AH32" s="255"/>
      <c r="AI32" s="255"/>
      <c r="AJ32" s="256"/>
      <c r="AK32" s="255" t="s">
        <v>605</v>
      </c>
      <c r="AL32" s="255" t="s">
        <v>643</v>
      </c>
      <c r="AM32" s="268" t="s">
        <v>741</v>
      </c>
      <c r="AN32" s="148" t="str">
        <f>IF(ISERROR(MATCH(H32,Current!H:H,0)),"Cleared","resolved")</f>
        <v>Cleared</v>
      </c>
    </row>
    <row r="33" spans="1:40" x14ac:dyDescent="0.25">
      <c r="A33" s="267" t="s">
        <v>31</v>
      </c>
      <c r="B33" s="255">
        <v>3011</v>
      </c>
      <c r="C33" s="256" t="s">
        <v>164</v>
      </c>
      <c r="D33" s="255" t="s">
        <v>22</v>
      </c>
      <c r="E33" s="255">
        <v>199</v>
      </c>
      <c r="F33" s="256" t="s">
        <v>137</v>
      </c>
      <c r="G33" s="255" t="s">
        <v>22</v>
      </c>
      <c r="H33" s="255">
        <v>388104</v>
      </c>
      <c r="I33" s="256" t="s">
        <v>59</v>
      </c>
      <c r="J33" s="255" t="s">
        <v>255</v>
      </c>
      <c r="K33" s="255">
        <v>42795</v>
      </c>
      <c r="L33" s="256">
        <v>65</v>
      </c>
      <c r="M33" s="255" t="s">
        <v>111</v>
      </c>
      <c r="N33" s="255" t="s">
        <v>42</v>
      </c>
      <c r="O33" s="256">
        <v>42859</v>
      </c>
      <c r="P33" s="255" t="s">
        <v>1878</v>
      </c>
      <c r="Q33" s="255">
        <v>1</v>
      </c>
      <c r="R33" s="256" t="s">
        <v>33</v>
      </c>
      <c r="S33" s="255">
        <v>154645.41</v>
      </c>
      <c r="T33" s="255" t="s">
        <v>248</v>
      </c>
      <c r="U33" s="256">
        <v>141487.10999999999</v>
      </c>
      <c r="V33" s="255" t="s">
        <v>248</v>
      </c>
      <c r="W33" s="255">
        <v>154645.40839998901</v>
      </c>
      <c r="X33" s="256" t="s">
        <v>100</v>
      </c>
      <c r="Y33" s="255" t="s">
        <v>107</v>
      </c>
      <c r="Z33" s="255">
        <v>141.49</v>
      </c>
      <c r="AA33" s="256">
        <v>1</v>
      </c>
      <c r="AB33" s="255" t="s">
        <v>630</v>
      </c>
      <c r="AC33" s="255" t="s">
        <v>484</v>
      </c>
      <c r="AD33" s="256" t="s">
        <v>396</v>
      </c>
      <c r="AE33" s="255" t="s">
        <v>350</v>
      </c>
      <c r="AF33" s="255" t="s">
        <v>605</v>
      </c>
      <c r="AG33" s="256" t="s">
        <v>643</v>
      </c>
      <c r="AH33" s="255"/>
      <c r="AI33" s="255"/>
      <c r="AJ33" s="256"/>
      <c r="AK33" s="255" t="s">
        <v>649</v>
      </c>
      <c r="AL33" s="255" t="s">
        <v>643</v>
      </c>
      <c r="AM33" s="268" t="s">
        <v>740</v>
      </c>
      <c r="AN33" s="148" t="str">
        <f>IF(ISERROR(MATCH(H33,Current!H:H,0)),"Cleared","resolved")</f>
        <v>resolved</v>
      </c>
    </row>
    <row r="34" spans="1:40" x14ac:dyDescent="0.25">
      <c r="A34" s="267" t="s">
        <v>744</v>
      </c>
      <c r="B34" s="255">
        <v>199</v>
      </c>
      <c r="C34" s="256" t="s">
        <v>137</v>
      </c>
      <c r="D34" s="255" t="s">
        <v>22</v>
      </c>
      <c r="E34" s="255">
        <v>95</v>
      </c>
      <c r="F34" s="256" t="s">
        <v>153</v>
      </c>
      <c r="G34" s="255" t="s">
        <v>17</v>
      </c>
      <c r="H34" s="255">
        <v>1990110064992</v>
      </c>
      <c r="I34" s="256" t="s">
        <v>56</v>
      </c>
      <c r="J34" s="255" t="s">
        <v>1373</v>
      </c>
      <c r="K34" s="255">
        <v>42728</v>
      </c>
      <c r="L34" s="256">
        <v>132</v>
      </c>
      <c r="M34" s="255" t="s">
        <v>111</v>
      </c>
      <c r="N34" s="255" t="s">
        <v>42</v>
      </c>
      <c r="O34" s="256">
        <v>42800</v>
      </c>
      <c r="P34" s="255" t="s">
        <v>838</v>
      </c>
      <c r="Q34" s="255">
        <v>60</v>
      </c>
      <c r="R34" s="256" t="s">
        <v>34</v>
      </c>
      <c r="S34" s="255">
        <v>150000</v>
      </c>
      <c r="T34" s="255" t="s">
        <v>248</v>
      </c>
      <c r="U34" s="256">
        <v>137236.97</v>
      </c>
      <c r="V34" s="255" t="s">
        <v>248</v>
      </c>
      <c r="W34" s="255">
        <v>150000.00546499991</v>
      </c>
      <c r="X34" s="256" t="s">
        <v>100</v>
      </c>
      <c r="Y34" s="255" t="s">
        <v>114</v>
      </c>
      <c r="Z34" s="255">
        <v>137.24</v>
      </c>
      <c r="AA34" s="256">
        <v>1</v>
      </c>
      <c r="AB34" s="255" t="s">
        <v>630</v>
      </c>
      <c r="AC34" s="255" t="s">
        <v>422</v>
      </c>
      <c r="AD34" s="256" t="s">
        <v>370</v>
      </c>
      <c r="AE34" s="255" t="s">
        <v>350</v>
      </c>
      <c r="AF34" s="255" t="s">
        <v>605</v>
      </c>
      <c r="AG34" s="256" t="s">
        <v>643</v>
      </c>
      <c r="AH34" s="255"/>
      <c r="AI34" s="255"/>
      <c r="AJ34" s="256"/>
      <c r="AK34" s="255" t="s">
        <v>605</v>
      </c>
      <c r="AL34" s="255" t="s">
        <v>643</v>
      </c>
      <c r="AM34" s="268" t="s">
        <v>741</v>
      </c>
      <c r="AN34" s="148" t="str">
        <f>IF(ISERROR(MATCH(H34,Current!H:H,0)),"Cleared","resolved")</f>
        <v>Cleared</v>
      </c>
    </row>
    <row r="35" spans="1:40" x14ac:dyDescent="0.25">
      <c r="A35" s="267" t="s">
        <v>31</v>
      </c>
      <c r="B35" s="255">
        <v>8520</v>
      </c>
      <c r="C35" s="256" t="s">
        <v>842</v>
      </c>
      <c r="D35" s="255" t="s">
        <v>19</v>
      </c>
      <c r="E35" s="255">
        <v>795</v>
      </c>
      <c r="F35" s="256" t="s">
        <v>264</v>
      </c>
      <c r="G35" s="255" t="s">
        <v>14</v>
      </c>
      <c r="H35" s="255">
        <v>85200320061769</v>
      </c>
      <c r="I35" s="256" t="s">
        <v>277</v>
      </c>
      <c r="J35" s="255" t="s">
        <v>2058</v>
      </c>
      <c r="K35" s="255">
        <v>42795</v>
      </c>
      <c r="L35" s="256">
        <v>65</v>
      </c>
      <c r="M35" s="255" t="s">
        <v>111</v>
      </c>
      <c r="N35" s="255" t="s">
        <v>42</v>
      </c>
      <c r="O35" s="256">
        <v>42859</v>
      </c>
      <c r="P35" s="255" t="s">
        <v>1878</v>
      </c>
      <c r="Q35" s="255">
        <v>1</v>
      </c>
      <c r="R35" s="256" t="s">
        <v>33</v>
      </c>
      <c r="S35" s="255">
        <v>9513475</v>
      </c>
      <c r="T35" s="255" t="s">
        <v>197</v>
      </c>
      <c r="U35" s="256">
        <v>135400.53</v>
      </c>
      <c r="V35" s="255" t="s">
        <v>197</v>
      </c>
      <c r="W35" s="255">
        <v>9513474.7936061826</v>
      </c>
      <c r="X35" s="256" t="s">
        <v>100</v>
      </c>
      <c r="Y35" s="255" t="s">
        <v>114</v>
      </c>
      <c r="Z35" s="255">
        <v>135.4</v>
      </c>
      <c r="AA35" s="256">
        <v>1</v>
      </c>
      <c r="AB35" s="255" t="s">
        <v>630</v>
      </c>
      <c r="AC35" s="255" t="s">
        <v>426</v>
      </c>
      <c r="AD35" s="256" t="s">
        <v>877</v>
      </c>
      <c r="AE35" s="255" t="s">
        <v>350</v>
      </c>
      <c r="AF35" s="255" t="s">
        <v>605</v>
      </c>
      <c r="AG35" s="256" t="s">
        <v>643</v>
      </c>
      <c r="AH35" s="255"/>
      <c r="AI35" s="255"/>
      <c r="AJ35" s="256"/>
      <c r="AK35" s="255" t="s">
        <v>605</v>
      </c>
      <c r="AL35" s="255" t="s">
        <v>603</v>
      </c>
      <c r="AM35" s="268" t="s">
        <v>739</v>
      </c>
      <c r="AN35" s="148" t="str">
        <f>IF(ISERROR(MATCH(H35,Current!H:H,0)),"Cleared","resolved")</f>
        <v>resolved</v>
      </c>
    </row>
    <row r="36" spans="1:40" x14ac:dyDescent="0.25">
      <c r="A36" s="267" t="s">
        <v>744</v>
      </c>
      <c r="B36" s="255">
        <v>283</v>
      </c>
      <c r="C36" s="256" t="s">
        <v>109</v>
      </c>
      <c r="D36" s="255" t="s">
        <v>14</v>
      </c>
      <c r="E36" s="255">
        <v>8243</v>
      </c>
      <c r="F36" s="256" t="s">
        <v>120</v>
      </c>
      <c r="G36" s="255" t="s">
        <v>14</v>
      </c>
      <c r="H36" s="255">
        <v>2830169003466</v>
      </c>
      <c r="I36" s="256" t="s">
        <v>55</v>
      </c>
      <c r="J36" s="255" t="s">
        <v>131</v>
      </c>
      <c r="K36" s="255">
        <v>42773</v>
      </c>
      <c r="L36" s="256">
        <v>87</v>
      </c>
      <c r="M36" s="255" t="s">
        <v>127</v>
      </c>
      <c r="N36" s="255" t="s">
        <v>128</v>
      </c>
      <c r="O36" s="256">
        <v>42830</v>
      </c>
      <c r="P36" s="255" t="s">
        <v>838</v>
      </c>
      <c r="Q36" s="255">
        <v>30</v>
      </c>
      <c r="R36" s="256" t="s">
        <v>33</v>
      </c>
      <c r="S36" s="255">
        <v>134155.54999999999</v>
      </c>
      <c r="T36" s="255" t="s">
        <v>100</v>
      </c>
      <c r="U36" s="256">
        <v>134155.54999999999</v>
      </c>
      <c r="V36" s="255" t="s">
        <v>100</v>
      </c>
      <c r="W36" s="255">
        <v>134155.54999999999</v>
      </c>
      <c r="X36" s="256" t="s">
        <v>100</v>
      </c>
      <c r="Y36" s="255" t="s">
        <v>107</v>
      </c>
      <c r="Z36" s="255">
        <v>134.16</v>
      </c>
      <c r="AA36" s="256">
        <v>1</v>
      </c>
      <c r="AB36" s="255" t="s">
        <v>630</v>
      </c>
      <c r="AC36" s="255" t="s">
        <v>851</v>
      </c>
      <c r="AD36" s="256" t="s">
        <v>1507</v>
      </c>
      <c r="AE36" s="255" t="s">
        <v>350</v>
      </c>
      <c r="AF36" s="255" t="s">
        <v>605</v>
      </c>
      <c r="AG36" s="256" t="s">
        <v>643</v>
      </c>
      <c r="AH36" s="255"/>
      <c r="AI36" s="255"/>
      <c r="AJ36" s="256"/>
      <c r="AK36" s="255" t="s">
        <v>605</v>
      </c>
      <c r="AL36" s="255" t="s">
        <v>643</v>
      </c>
      <c r="AM36" s="268" t="s">
        <v>741</v>
      </c>
      <c r="AN36" s="148" t="str">
        <f>IF(ISERROR(MATCH(H36,Current!H:H,0)),"Cleared","resolved")</f>
        <v>Cleared</v>
      </c>
    </row>
    <row r="37" spans="1:40" x14ac:dyDescent="0.25">
      <c r="A37" s="267" t="s">
        <v>744</v>
      </c>
      <c r="B37" s="255">
        <v>8113</v>
      </c>
      <c r="C37" s="256" t="s">
        <v>201</v>
      </c>
      <c r="D37" s="255" t="s">
        <v>22</v>
      </c>
      <c r="E37" s="255">
        <v>8110</v>
      </c>
      <c r="F37" s="256" t="s">
        <v>116</v>
      </c>
      <c r="G37" s="255" t="s">
        <v>15</v>
      </c>
      <c r="H37" s="255" t="s">
        <v>785</v>
      </c>
      <c r="I37" s="256" t="s">
        <v>54</v>
      </c>
      <c r="J37" s="255" t="s">
        <v>329</v>
      </c>
      <c r="K37" s="255">
        <v>42646</v>
      </c>
      <c r="L37" s="256">
        <v>214</v>
      </c>
      <c r="M37" s="255" t="s">
        <v>122</v>
      </c>
      <c r="N37" s="255" t="s">
        <v>41</v>
      </c>
      <c r="O37" s="256">
        <v>42709</v>
      </c>
      <c r="P37" s="255" t="s">
        <v>651</v>
      </c>
      <c r="Q37" s="255">
        <v>151</v>
      </c>
      <c r="R37" s="256" t="s">
        <v>39</v>
      </c>
      <c r="S37" s="255">
        <v>145575.37</v>
      </c>
      <c r="T37" s="255" t="s">
        <v>248</v>
      </c>
      <c r="U37" s="256">
        <v>133188.81</v>
      </c>
      <c r="V37" s="255" t="s">
        <v>248</v>
      </c>
      <c r="W37" s="255">
        <v>145575.3666659708</v>
      </c>
      <c r="X37" s="256" t="s">
        <v>100</v>
      </c>
      <c r="Y37" s="255" t="s">
        <v>114</v>
      </c>
      <c r="Z37" s="255">
        <v>133.19</v>
      </c>
      <c r="AA37" s="256">
        <v>1</v>
      </c>
      <c r="AB37" s="255" t="s">
        <v>630</v>
      </c>
      <c r="AC37" s="255" t="s">
        <v>447</v>
      </c>
      <c r="AD37" s="256" t="s">
        <v>361</v>
      </c>
      <c r="AE37" s="255" t="s">
        <v>350</v>
      </c>
      <c r="AF37" s="255" t="s">
        <v>649</v>
      </c>
      <c r="AG37" s="256" t="s">
        <v>643</v>
      </c>
      <c r="AH37" s="255"/>
      <c r="AI37" s="255"/>
      <c r="AJ37" s="256"/>
      <c r="AK37" s="255" t="s">
        <v>605</v>
      </c>
      <c r="AL37" s="255" t="s">
        <v>643</v>
      </c>
      <c r="AM37" s="268" t="s">
        <v>741</v>
      </c>
      <c r="AN37" s="148" t="str">
        <f>IF(ISERROR(MATCH(H37,Current!H:H,0)),"Cleared","resolved")</f>
        <v>Cleared</v>
      </c>
    </row>
    <row r="38" spans="1:40" x14ac:dyDescent="0.25">
      <c r="A38" s="267" t="s">
        <v>744</v>
      </c>
      <c r="B38" s="255">
        <v>95</v>
      </c>
      <c r="C38" s="256" t="s">
        <v>153</v>
      </c>
      <c r="D38" s="255" t="s">
        <v>17</v>
      </c>
      <c r="E38" s="255">
        <v>199</v>
      </c>
      <c r="F38" s="256" t="s">
        <v>137</v>
      </c>
      <c r="G38" s="255" t="s">
        <v>22</v>
      </c>
      <c r="H38" s="255">
        <v>950110010268</v>
      </c>
      <c r="I38" s="256" t="s">
        <v>58</v>
      </c>
      <c r="J38" s="255" t="s">
        <v>195</v>
      </c>
      <c r="K38" s="255">
        <v>42724</v>
      </c>
      <c r="L38" s="256">
        <v>136</v>
      </c>
      <c r="M38" s="255" t="s">
        <v>118</v>
      </c>
      <c r="N38" s="255" t="s">
        <v>41</v>
      </c>
      <c r="O38" s="256">
        <v>42797</v>
      </c>
      <c r="P38" s="255" t="s">
        <v>838</v>
      </c>
      <c r="Q38" s="255">
        <v>63</v>
      </c>
      <c r="R38" s="256" t="s">
        <v>35</v>
      </c>
      <c r="S38" s="255">
        <v>132743</v>
      </c>
      <c r="T38" s="255" t="s">
        <v>100</v>
      </c>
      <c r="U38" s="256">
        <v>132743</v>
      </c>
      <c r="V38" s="255" t="s">
        <v>100</v>
      </c>
      <c r="W38" s="255">
        <v>132743</v>
      </c>
      <c r="X38" s="256" t="s">
        <v>100</v>
      </c>
      <c r="Y38" s="255" t="s">
        <v>114</v>
      </c>
      <c r="Z38" s="255">
        <v>132.74</v>
      </c>
      <c r="AA38" s="256">
        <v>1</v>
      </c>
      <c r="AB38" s="255" t="s">
        <v>630</v>
      </c>
      <c r="AC38" s="255" t="s">
        <v>439</v>
      </c>
      <c r="AD38" s="256" t="s">
        <v>363</v>
      </c>
      <c r="AE38" s="255" t="s">
        <v>350</v>
      </c>
      <c r="AF38" s="255" t="s">
        <v>605</v>
      </c>
      <c r="AG38" s="256" t="s">
        <v>643</v>
      </c>
      <c r="AH38" s="255"/>
      <c r="AI38" s="255"/>
      <c r="AJ38" s="256"/>
      <c r="AK38" s="255" t="s">
        <v>605</v>
      </c>
      <c r="AL38" s="255" t="s">
        <v>643</v>
      </c>
      <c r="AM38" s="268" t="s">
        <v>741</v>
      </c>
      <c r="AN38" s="148" t="str">
        <f>IF(ISERROR(MATCH(H38,Current!H:H,0)),"Cleared","resolved")</f>
        <v>resolved</v>
      </c>
    </row>
    <row r="39" spans="1:40" x14ac:dyDescent="0.25">
      <c r="A39" s="267" t="s">
        <v>31</v>
      </c>
      <c r="B39" s="255">
        <v>8520</v>
      </c>
      <c r="C39" s="256" t="s">
        <v>842</v>
      </c>
      <c r="D39" s="255" t="s">
        <v>19</v>
      </c>
      <c r="E39" s="255">
        <v>795</v>
      </c>
      <c r="F39" s="256" t="s">
        <v>264</v>
      </c>
      <c r="G39" s="255" t="s">
        <v>14</v>
      </c>
      <c r="H39" s="255">
        <v>85200320061767</v>
      </c>
      <c r="I39" s="256" t="s">
        <v>277</v>
      </c>
      <c r="J39" s="255" t="s">
        <v>2058</v>
      </c>
      <c r="K39" s="255">
        <v>42795</v>
      </c>
      <c r="L39" s="256">
        <v>65</v>
      </c>
      <c r="M39" s="255" t="s">
        <v>111</v>
      </c>
      <c r="N39" s="255" t="s">
        <v>42</v>
      </c>
      <c r="O39" s="256">
        <v>42859</v>
      </c>
      <c r="P39" s="255" t="s">
        <v>1878</v>
      </c>
      <c r="Q39" s="255">
        <v>1</v>
      </c>
      <c r="R39" s="256" t="s">
        <v>33</v>
      </c>
      <c r="S39" s="255">
        <v>9142395</v>
      </c>
      <c r="T39" s="255" t="s">
        <v>197</v>
      </c>
      <c r="U39" s="256">
        <v>130119.14</v>
      </c>
      <c r="V39" s="255" t="s">
        <v>197</v>
      </c>
      <c r="W39" s="255">
        <v>9142395.2222027052</v>
      </c>
      <c r="X39" s="256" t="s">
        <v>100</v>
      </c>
      <c r="Y39" s="255" t="s">
        <v>114</v>
      </c>
      <c r="Z39" s="255">
        <v>130.12</v>
      </c>
      <c r="AA39" s="256">
        <v>1</v>
      </c>
      <c r="AB39" s="255" t="s">
        <v>630</v>
      </c>
      <c r="AC39" s="255" t="s">
        <v>426</v>
      </c>
      <c r="AD39" s="256" t="s">
        <v>877</v>
      </c>
      <c r="AE39" s="255" t="s">
        <v>350</v>
      </c>
      <c r="AF39" s="255" t="s">
        <v>649</v>
      </c>
      <c r="AG39" s="256" t="s">
        <v>643</v>
      </c>
      <c r="AH39" s="255"/>
      <c r="AI39" s="255"/>
      <c r="AJ39" s="256"/>
      <c r="AK39" s="255" t="s">
        <v>605</v>
      </c>
      <c r="AL39" s="255" t="s">
        <v>603</v>
      </c>
      <c r="AM39" s="268" t="s">
        <v>739</v>
      </c>
      <c r="AN39" s="148" t="str">
        <f>IF(ISERROR(MATCH(H39,Current!H:H,0)),"Cleared","resolved")</f>
        <v>resolved</v>
      </c>
    </row>
    <row r="40" spans="1:40" x14ac:dyDescent="0.25">
      <c r="A40" s="267" t="s">
        <v>744</v>
      </c>
      <c r="B40" s="255">
        <v>260</v>
      </c>
      <c r="C40" s="256" t="s">
        <v>113</v>
      </c>
      <c r="D40" s="255" t="s">
        <v>23</v>
      </c>
      <c r="E40" s="255">
        <v>1970</v>
      </c>
      <c r="F40" s="256" t="s">
        <v>862</v>
      </c>
      <c r="G40" s="255" t="s">
        <v>23</v>
      </c>
      <c r="H40" s="255">
        <v>2600110127257</v>
      </c>
      <c r="I40" s="256" t="s">
        <v>56</v>
      </c>
      <c r="J40" s="255" t="s">
        <v>63</v>
      </c>
      <c r="K40" s="255">
        <v>42821</v>
      </c>
      <c r="L40" s="256">
        <v>39</v>
      </c>
      <c r="M40" s="255" t="s">
        <v>105</v>
      </c>
      <c r="N40" s="255" t="s">
        <v>41</v>
      </c>
      <c r="O40" s="256">
        <v>42831</v>
      </c>
      <c r="P40" s="255" t="s">
        <v>838</v>
      </c>
      <c r="Q40" s="255">
        <v>29</v>
      </c>
      <c r="R40" s="256" t="s">
        <v>33</v>
      </c>
      <c r="S40" s="255">
        <v>109500</v>
      </c>
      <c r="T40" s="255" t="s">
        <v>186</v>
      </c>
      <c r="U40" s="256">
        <v>129627.22</v>
      </c>
      <c r="V40" s="255" t="s">
        <v>186</v>
      </c>
      <c r="W40" s="255">
        <v>109500.00261866303</v>
      </c>
      <c r="X40" s="256" t="s">
        <v>100</v>
      </c>
      <c r="Y40" s="255" t="s">
        <v>107</v>
      </c>
      <c r="Z40" s="255">
        <v>129.63</v>
      </c>
      <c r="AA40" s="256">
        <v>1</v>
      </c>
      <c r="AB40" s="255" t="s">
        <v>630</v>
      </c>
      <c r="AC40" s="255" t="s">
        <v>455</v>
      </c>
      <c r="AD40" s="256" t="s">
        <v>1514</v>
      </c>
      <c r="AE40" s="255" t="s">
        <v>350</v>
      </c>
      <c r="AF40" s="255" t="s">
        <v>605</v>
      </c>
      <c r="AG40" s="256" t="s">
        <v>643</v>
      </c>
      <c r="AH40" s="255"/>
      <c r="AI40" s="255"/>
      <c r="AJ40" s="256"/>
      <c r="AK40" s="255" t="s">
        <v>605</v>
      </c>
      <c r="AL40" s="255" t="s">
        <v>643</v>
      </c>
      <c r="AM40" s="268" t="s">
        <v>741</v>
      </c>
      <c r="AN40" s="148" t="str">
        <f>IF(ISERROR(MATCH(H40,Current!H:H,0)),"Cleared","resolved")</f>
        <v>resolved</v>
      </c>
    </row>
    <row r="41" spans="1:40" x14ac:dyDescent="0.25">
      <c r="A41" s="267" t="s">
        <v>744</v>
      </c>
      <c r="B41" s="255">
        <v>8520</v>
      </c>
      <c r="C41" s="256" t="s">
        <v>842</v>
      </c>
      <c r="D41" s="255" t="s">
        <v>19</v>
      </c>
      <c r="E41" s="255">
        <v>3011</v>
      </c>
      <c r="F41" s="256" t="s">
        <v>164</v>
      </c>
      <c r="G41" s="255" t="s">
        <v>22</v>
      </c>
      <c r="H41" s="255">
        <v>85200310087301</v>
      </c>
      <c r="I41" s="256" t="s">
        <v>537</v>
      </c>
      <c r="J41" s="255" t="s">
        <v>311</v>
      </c>
      <c r="K41" s="255">
        <v>42795</v>
      </c>
      <c r="L41" s="256">
        <v>65</v>
      </c>
      <c r="M41" s="255" t="s">
        <v>122</v>
      </c>
      <c r="N41" s="255" t="s">
        <v>41</v>
      </c>
      <c r="O41" s="256">
        <v>42831</v>
      </c>
      <c r="P41" s="255" t="s">
        <v>838</v>
      </c>
      <c r="Q41" s="255">
        <v>29</v>
      </c>
      <c r="R41" s="256" t="s">
        <v>33</v>
      </c>
      <c r="S41" s="255">
        <v>9036558</v>
      </c>
      <c r="T41" s="255" t="s">
        <v>197</v>
      </c>
      <c r="U41" s="256">
        <v>128612.81</v>
      </c>
      <c r="V41" s="255" t="s">
        <v>197</v>
      </c>
      <c r="W41" s="255">
        <v>9036557.8780959062</v>
      </c>
      <c r="X41" s="256" t="s">
        <v>100</v>
      </c>
      <c r="Y41" s="255" t="s">
        <v>114</v>
      </c>
      <c r="Z41" s="255">
        <v>128.61000000000001</v>
      </c>
      <c r="AA41" s="256">
        <v>1</v>
      </c>
      <c r="AB41" s="255" t="s">
        <v>630</v>
      </c>
      <c r="AC41" s="255" t="s">
        <v>635</v>
      </c>
      <c r="AD41" s="256" t="s">
        <v>1756</v>
      </c>
      <c r="AE41" s="255" t="s">
        <v>350</v>
      </c>
      <c r="AF41" s="255" t="s">
        <v>605</v>
      </c>
      <c r="AG41" s="256" t="s">
        <v>643</v>
      </c>
      <c r="AH41" s="255"/>
      <c r="AI41" s="255"/>
      <c r="AJ41" s="256"/>
      <c r="AK41" s="255" t="s">
        <v>605</v>
      </c>
      <c r="AL41" s="255" t="s">
        <v>643</v>
      </c>
      <c r="AM41" s="268" t="s">
        <v>741</v>
      </c>
      <c r="AN41" s="148" t="str">
        <f>IF(ISERROR(MATCH(H41,Current!H:H,0)),"Cleared","resolved")</f>
        <v>resolved</v>
      </c>
    </row>
    <row r="42" spans="1:40" x14ac:dyDescent="0.25">
      <c r="A42" s="267" t="s">
        <v>744</v>
      </c>
      <c r="B42" s="255">
        <v>3011</v>
      </c>
      <c r="C42" s="256" t="s">
        <v>164</v>
      </c>
      <c r="D42" s="255" t="s">
        <v>22</v>
      </c>
      <c r="E42" s="255">
        <v>199</v>
      </c>
      <c r="F42" s="256" t="s">
        <v>137</v>
      </c>
      <c r="G42" s="255" t="s">
        <v>22</v>
      </c>
      <c r="H42" s="255">
        <v>385731</v>
      </c>
      <c r="I42" s="256" t="s">
        <v>59</v>
      </c>
      <c r="J42" s="255" t="s">
        <v>255</v>
      </c>
      <c r="K42" s="255">
        <v>42769</v>
      </c>
      <c r="L42" s="256">
        <v>91</v>
      </c>
      <c r="M42" s="255" t="s">
        <v>118</v>
      </c>
      <c r="N42" s="255" t="s">
        <v>41</v>
      </c>
      <c r="O42" s="256">
        <v>42831</v>
      </c>
      <c r="P42" s="255" t="s">
        <v>838</v>
      </c>
      <c r="Q42" s="255">
        <v>29</v>
      </c>
      <c r="R42" s="256" t="s">
        <v>33</v>
      </c>
      <c r="S42" s="255">
        <v>139778.56</v>
      </c>
      <c r="T42" s="255" t="s">
        <v>248</v>
      </c>
      <c r="U42" s="256">
        <v>127885.24</v>
      </c>
      <c r="V42" s="255" t="s">
        <v>248</v>
      </c>
      <c r="W42" s="255">
        <v>139778.56476205226</v>
      </c>
      <c r="X42" s="256" t="s">
        <v>100</v>
      </c>
      <c r="Y42" s="255" t="s">
        <v>107</v>
      </c>
      <c r="Z42" s="255">
        <v>127.89</v>
      </c>
      <c r="AA42" s="256">
        <v>1</v>
      </c>
      <c r="AB42" s="255" t="s">
        <v>630</v>
      </c>
      <c r="AC42" s="255" t="s">
        <v>513</v>
      </c>
      <c r="AD42" s="256" t="s">
        <v>402</v>
      </c>
      <c r="AE42" s="255" t="s">
        <v>350</v>
      </c>
      <c r="AF42" s="255" t="s">
        <v>649</v>
      </c>
      <c r="AG42" s="256" t="s">
        <v>643</v>
      </c>
      <c r="AH42" s="255"/>
      <c r="AI42" s="255"/>
      <c r="AJ42" s="256"/>
      <c r="AK42" s="255" t="s">
        <v>649</v>
      </c>
      <c r="AL42" s="255" t="s">
        <v>643</v>
      </c>
      <c r="AM42" s="268" t="s">
        <v>740</v>
      </c>
      <c r="AN42" s="148" t="str">
        <f>IF(ISERROR(MATCH(H42,Current!H:H,0)),"Cleared","resolved")</f>
        <v>resolved</v>
      </c>
    </row>
    <row r="43" spans="1:40" x14ac:dyDescent="0.25">
      <c r="A43" s="267" t="s">
        <v>31</v>
      </c>
      <c r="B43" s="255">
        <v>199</v>
      </c>
      <c r="C43" s="256" t="s">
        <v>137</v>
      </c>
      <c r="D43" s="255" t="s">
        <v>22</v>
      </c>
      <c r="E43" s="255">
        <v>1350</v>
      </c>
      <c r="F43" s="256" t="s">
        <v>124</v>
      </c>
      <c r="G43" s="255" t="s">
        <v>21</v>
      </c>
      <c r="H43" s="255">
        <v>1990110067179</v>
      </c>
      <c r="I43" s="256" t="s">
        <v>54</v>
      </c>
      <c r="J43" s="255" t="s">
        <v>326</v>
      </c>
      <c r="K43" s="255">
        <v>42772</v>
      </c>
      <c r="L43" s="256">
        <v>88</v>
      </c>
      <c r="M43" s="255" t="s">
        <v>111</v>
      </c>
      <c r="N43" s="255" t="s">
        <v>42</v>
      </c>
      <c r="O43" s="256">
        <v>42859</v>
      </c>
      <c r="P43" s="255" t="s">
        <v>1878</v>
      </c>
      <c r="Q43" s="255">
        <v>1</v>
      </c>
      <c r="R43" s="256" t="s">
        <v>33</v>
      </c>
      <c r="S43" s="255">
        <v>137691.48000000001</v>
      </c>
      <c r="T43" s="255" t="s">
        <v>248</v>
      </c>
      <c r="U43" s="256">
        <v>125975.74</v>
      </c>
      <c r="V43" s="255" t="s">
        <v>248</v>
      </c>
      <c r="W43" s="255">
        <v>137691.48130024588</v>
      </c>
      <c r="X43" s="256" t="s">
        <v>100</v>
      </c>
      <c r="Y43" s="255" t="s">
        <v>114</v>
      </c>
      <c r="Z43" s="255">
        <v>125.98</v>
      </c>
      <c r="AA43" s="256">
        <v>1</v>
      </c>
      <c r="AB43" s="255" t="s">
        <v>630</v>
      </c>
      <c r="AC43" s="255" t="s">
        <v>415</v>
      </c>
      <c r="AD43" s="256" t="s">
        <v>358</v>
      </c>
      <c r="AE43" s="255" t="s">
        <v>350</v>
      </c>
      <c r="AF43" s="255" t="s">
        <v>605</v>
      </c>
      <c r="AG43" s="256" t="s">
        <v>603</v>
      </c>
      <c r="AH43" s="255"/>
      <c r="AI43" s="255"/>
      <c r="AJ43" s="256"/>
      <c r="AK43" s="255" t="s">
        <v>605</v>
      </c>
      <c r="AL43" s="255" t="s">
        <v>643</v>
      </c>
      <c r="AM43" s="268" t="s">
        <v>741</v>
      </c>
      <c r="AN43" s="148" t="str">
        <f>IF(ISERROR(MATCH(H43,Current!H:H,0)),"Cleared","resolved")</f>
        <v>resolved</v>
      </c>
    </row>
    <row r="44" spans="1:40" x14ac:dyDescent="0.25">
      <c r="A44" s="267" t="s">
        <v>31</v>
      </c>
      <c r="B44" s="255">
        <v>9701</v>
      </c>
      <c r="C44" s="256" t="s">
        <v>199</v>
      </c>
      <c r="D44" s="255" t="s">
        <v>14</v>
      </c>
      <c r="E44" s="255">
        <v>199</v>
      </c>
      <c r="F44" s="256" t="s">
        <v>137</v>
      </c>
      <c r="G44" s="255" t="s">
        <v>22</v>
      </c>
      <c r="H44" s="255">
        <v>97120170122</v>
      </c>
      <c r="I44" s="256" t="s">
        <v>57</v>
      </c>
      <c r="J44" s="255" t="s">
        <v>133</v>
      </c>
      <c r="K44" s="255">
        <v>42796</v>
      </c>
      <c r="L44" s="256">
        <v>64</v>
      </c>
      <c r="M44" s="255" t="s">
        <v>111</v>
      </c>
      <c r="N44" s="255" t="s">
        <v>42</v>
      </c>
      <c r="O44" s="256">
        <v>42860</v>
      </c>
      <c r="P44" s="255" t="s">
        <v>1878</v>
      </c>
      <c r="Q44" s="255">
        <v>0</v>
      </c>
      <c r="R44" s="256" t="s">
        <v>33</v>
      </c>
      <c r="S44" s="255">
        <v>567076.18999999994</v>
      </c>
      <c r="T44" s="255" t="s">
        <v>200</v>
      </c>
      <c r="U44" s="256">
        <v>125049.88</v>
      </c>
      <c r="V44" s="255" t="s">
        <v>200</v>
      </c>
      <c r="W44" s="255">
        <v>567076.17420705629</v>
      </c>
      <c r="X44" s="256" t="s">
        <v>100</v>
      </c>
      <c r="Y44" s="255" t="s">
        <v>114</v>
      </c>
      <c r="Z44" s="255">
        <v>125.05</v>
      </c>
      <c r="AA44" s="256">
        <v>1</v>
      </c>
      <c r="AB44" s="255" t="s">
        <v>630</v>
      </c>
      <c r="AC44" s="255" t="s">
        <v>427</v>
      </c>
      <c r="AD44" s="256" t="s">
        <v>395</v>
      </c>
      <c r="AE44" s="255" t="s">
        <v>350</v>
      </c>
      <c r="AF44" s="255" t="s">
        <v>605</v>
      </c>
      <c r="AG44" s="256" t="s">
        <v>643</v>
      </c>
      <c r="AH44" s="255"/>
      <c r="AI44" s="255"/>
      <c r="AJ44" s="256"/>
      <c r="AK44" s="255" t="s">
        <v>649</v>
      </c>
      <c r="AL44" s="255" t="s">
        <v>643</v>
      </c>
      <c r="AM44" s="268" t="s">
        <v>740</v>
      </c>
      <c r="AN44" s="148" t="str">
        <f>IF(ISERROR(MATCH(H44,Current!H:H,0)),"Cleared","resolved")</f>
        <v>Cleared</v>
      </c>
    </row>
    <row r="45" spans="1:40" x14ac:dyDescent="0.25">
      <c r="A45" s="267" t="s">
        <v>744</v>
      </c>
      <c r="B45" s="255">
        <v>9</v>
      </c>
      <c r="C45" s="256" t="s">
        <v>749</v>
      </c>
      <c r="D45" s="255" t="s">
        <v>17</v>
      </c>
      <c r="E45" s="255">
        <v>8110</v>
      </c>
      <c r="F45" s="256" t="s">
        <v>116</v>
      </c>
      <c r="G45" s="255" t="s">
        <v>15</v>
      </c>
      <c r="H45" s="255" t="s">
        <v>995</v>
      </c>
      <c r="I45" s="256" t="s">
        <v>58</v>
      </c>
      <c r="J45" s="255" t="s">
        <v>195</v>
      </c>
      <c r="K45" s="255">
        <v>42697</v>
      </c>
      <c r="L45" s="256">
        <v>163</v>
      </c>
      <c r="M45" s="255" t="s">
        <v>111</v>
      </c>
      <c r="N45" s="255" t="s">
        <v>42</v>
      </c>
      <c r="O45" s="256">
        <v>42775</v>
      </c>
      <c r="P45" s="255" t="s">
        <v>838</v>
      </c>
      <c r="Q45" s="255">
        <v>85</v>
      </c>
      <c r="R45" s="256" t="s">
        <v>35</v>
      </c>
      <c r="S45" s="255">
        <v>2533172</v>
      </c>
      <c r="T45" s="255" t="s">
        <v>238</v>
      </c>
      <c r="U45" s="256">
        <v>122080.65</v>
      </c>
      <c r="V45" s="255" t="s">
        <v>100</v>
      </c>
      <c r="W45" s="255">
        <v>122080.65</v>
      </c>
      <c r="X45" s="256" t="s">
        <v>100</v>
      </c>
      <c r="Y45" s="255" t="s">
        <v>114</v>
      </c>
      <c r="Z45" s="255">
        <v>122.08</v>
      </c>
      <c r="AA45" s="256">
        <v>1</v>
      </c>
      <c r="AB45" s="255" t="s">
        <v>630</v>
      </c>
      <c r="AC45" s="255" t="s">
        <v>447</v>
      </c>
      <c r="AD45" s="256" t="s">
        <v>361</v>
      </c>
      <c r="AE45" s="255" t="s">
        <v>350</v>
      </c>
      <c r="AF45" s="255" t="s">
        <v>605</v>
      </c>
      <c r="AG45" s="256" t="s">
        <v>643</v>
      </c>
      <c r="AH45" s="255"/>
      <c r="AI45" s="255"/>
      <c r="AJ45" s="256"/>
      <c r="AK45" s="255" t="s">
        <v>649</v>
      </c>
      <c r="AL45" s="255" t="s">
        <v>643</v>
      </c>
      <c r="AM45" s="268" t="s">
        <v>740</v>
      </c>
      <c r="AN45" s="148" t="str">
        <f>IF(ISERROR(MATCH(H45,Current!H:H,0)),"Cleared","resolved")</f>
        <v>Cleared</v>
      </c>
    </row>
    <row r="46" spans="1:40" x14ac:dyDescent="0.25">
      <c r="A46" s="267" t="s">
        <v>744</v>
      </c>
      <c r="B46" s="255">
        <v>95</v>
      </c>
      <c r="C46" s="256" t="s">
        <v>153</v>
      </c>
      <c r="D46" s="255" t="s">
        <v>17</v>
      </c>
      <c r="E46" s="255">
        <v>8520</v>
      </c>
      <c r="F46" s="256" t="s">
        <v>842</v>
      </c>
      <c r="G46" s="255" t="s">
        <v>19</v>
      </c>
      <c r="H46" s="255">
        <v>950110010569</v>
      </c>
      <c r="I46" s="256" t="s">
        <v>58</v>
      </c>
      <c r="J46" s="255" t="s">
        <v>195</v>
      </c>
      <c r="K46" s="255">
        <v>42732</v>
      </c>
      <c r="L46" s="256">
        <v>128</v>
      </c>
      <c r="M46" s="255" t="s">
        <v>158</v>
      </c>
      <c r="N46" s="255" t="s">
        <v>41</v>
      </c>
      <c r="O46" s="256">
        <v>42775</v>
      </c>
      <c r="P46" s="255" t="s">
        <v>838</v>
      </c>
      <c r="Q46" s="255">
        <v>85</v>
      </c>
      <c r="R46" s="256" t="s">
        <v>35</v>
      </c>
      <c r="S46" s="255">
        <v>119210</v>
      </c>
      <c r="T46" s="255" t="s">
        <v>100</v>
      </c>
      <c r="U46" s="256">
        <v>119210</v>
      </c>
      <c r="V46" s="255" t="s">
        <v>100</v>
      </c>
      <c r="W46" s="255">
        <v>119210</v>
      </c>
      <c r="X46" s="256" t="s">
        <v>100</v>
      </c>
      <c r="Y46" s="255" t="s">
        <v>114</v>
      </c>
      <c r="Z46" s="255">
        <v>119.21</v>
      </c>
      <c r="AA46" s="256">
        <v>1</v>
      </c>
      <c r="AB46" s="255" t="s">
        <v>630</v>
      </c>
      <c r="AC46" s="255" t="s">
        <v>881</v>
      </c>
      <c r="AD46" s="256" t="s">
        <v>882</v>
      </c>
      <c r="AE46" s="255" t="s">
        <v>350</v>
      </c>
      <c r="AF46" s="255" t="s">
        <v>605</v>
      </c>
      <c r="AG46" s="256" t="s">
        <v>643</v>
      </c>
      <c r="AH46" s="255"/>
      <c r="AI46" s="255"/>
      <c r="AJ46" s="256"/>
      <c r="AK46" s="255" t="s">
        <v>605</v>
      </c>
      <c r="AL46" s="255" t="s">
        <v>643</v>
      </c>
      <c r="AM46" s="268" t="s">
        <v>741</v>
      </c>
      <c r="AN46" s="148" t="str">
        <f>IF(ISERROR(MATCH(H46,Current!H:H,0)),"Cleared","resolved")</f>
        <v>resolved</v>
      </c>
    </row>
    <row r="47" spans="1:40" x14ac:dyDescent="0.25">
      <c r="A47" s="267" t="s">
        <v>31</v>
      </c>
      <c r="B47" s="255">
        <v>635</v>
      </c>
      <c r="C47" s="256" t="s">
        <v>142</v>
      </c>
      <c r="D47" s="255" t="s">
        <v>16</v>
      </c>
      <c r="E47" s="255">
        <v>693</v>
      </c>
      <c r="F47" s="256" t="s">
        <v>177</v>
      </c>
      <c r="G47" s="255" t="s">
        <v>16</v>
      </c>
      <c r="H47" s="255">
        <v>63503300006228</v>
      </c>
      <c r="I47" s="256" t="s">
        <v>60</v>
      </c>
      <c r="J47" s="255" t="s">
        <v>284</v>
      </c>
      <c r="K47" s="255">
        <v>42794</v>
      </c>
      <c r="L47" s="256">
        <v>66</v>
      </c>
      <c r="M47" s="255" t="s">
        <v>111</v>
      </c>
      <c r="N47" s="255" t="s">
        <v>42</v>
      </c>
      <c r="O47" s="256">
        <v>42859</v>
      </c>
      <c r="P47" s="255" t="s">
        <v>1878</v>
      </c>
      <c r="Q47" s="255">
        <v>1</v>
      </c>
      <c r="R47" s="256" t="s">
        <v>33</v>
      </c>
      <c r="S47" s="255">
        <v>118800</v>
      </c>
      <c r="T47" s="255" t="s">
        <v>100</v>
      </c>
      <c r="U47" s="256">
        <v>118800</v>
      </c>
      <c r="V47" s="255" t="s">
        <v>100</v>
      </c>
      <c r="W47" s="255">
        <v>118800</v>
      </c>
      <c r="X47" s="256" t="s">
        <v>100</v>
      </c>
      <c r="Y47" s="255" t="s">
        <v>107</v>
      </c>
      <c r="Z47" s="255">
        <v>118.8</v>
      </c>
      <c r="AA47" s="256">
        <v>1</v>
      </c>
      <c r="AB47" s="255" t="s">
        <v>630</v>
      </c>
      <c r="AC47" s="255" t="s">
        <v>431</v>
      </c>
      <c r="AD47" s="256" t="s">
        <v>867</v>
      </c>
      <c r="AE47" s="255" t="s">
        <v>350</v>
      </c>
      <c r="AF47" s="255" t="s">
        <v>605</v>
      </c>
      <c r="AG47" s="256" t="s">
        <v>643</v>
      </c>
      <c r="AH47" s="255"/>
      <c r="AI47" s="255"/>
      <c r="AJ47" s="256"/>
      <c r="AK47" s="255" t="s">
        <v>605</v>
      </c>
      <c r="AL47" s="255" t="s">
        <v>643</v>
      </c>
      <c r="AM47" s="268" t="s">
        <v>741</v>
      </c>
      <c r="AN47" s="148" t="str">
        <f>IF(ISERROR(MATCH(H47,Current!H:H,0)),"Cleared","resolved")</f>
        <v>resolved</v>
      </c>
    </row>
    <row r="48" spans="1:40" x14ac:dyDescent="0.25">
      <c r="A48" s="267" t="s">
        <v>744</v>
      </c>
      <c r="B48" s="255">
        <v>1516</v>
      </c>
      <c r="C48" s="256" t="s">
        <v>132</v>
      </c>
      <c r="D48" s="255" t="s">
        <v>14</v>
      </c>
      <c r="E48" s="255">
        <v>8243</v>
      </c>
      <c r="F48" s="256" t="s">
        <v>120</v>
      </c>
      <c r="G48" s="255" t="s">
        <v>14</v>
      </c>
      <c r="H48" s="255">
        <v>15160160005008</v>
      </c>
      <c r="I48" s="256" t="s">
        <v>57</v>
      </c>
      <c r="J48" s="255" t="s">
        <v>133</v>
      </c>
      <c r="K48" s="255">
        <v>42773</v>
      </c>
      <c r="L48" s="256">
        <v>87</v>
      </c>
      <c r="M48" s="255" t="s">
        <v>127</v>
      </c>
      <c r="N48" s="255" t="s">
        <v>128</v>
      </c>
      <c r="O48" s="256">
        <v>42830</v>
      </c>
      <c r="P48" s="255" t="s">
        <v>838</v>
      </c>
      <c r="Q48" s="255">
        <v>30</v>
      </c>
      <c r="R48" s="256" t="s">
        <v>33</v>
      </c>
      <c r="S48" s="255">
        <v>118391.33</v>
      </c>
      <c r="T48" s="255" t="s">
        <v>100</v>
      </c>
      <c r="U48" s="256">
        <v>118391.33</v>
      </c>
      <c r="V48" s="255" t="s">
        <v>100</v>
      </c>
      <c r="W48" s="255">
        <v>118391.33</v>
      </c>
      <c r="X48" s="256" t="s">
        <v>100</v>
      </c>
      <c r="Y48" s="255" t="s">
        <v>107</v>
      </c>
      <c r="Z48" s="255">
        <v>118.39</v>
      </c>
      <c r="AA48" s="256">
        <v>1</v>
      </c>
      <c r="AB48" s="255" t="s">
        <v>630</v>
      </c>
      <c r="AC48" s="255" t="s">
        <v>851</v>
      </c>
      <c r="AD48" s="256" t="s">
        <v>1501</v>
      </c>
      <c r="AE48" s="255" t="s">
        <v>350</v>
      </c>
      <c r="AF48" s="255" t="s">
        <v>605</v>
      </c>
      <c r="AG48" s="256" t="s">
        <v>643</v>
      </c>
      <c r="AH48" s="255"/>
      <c r="AI48" s="255"/>
      <c r="AJ48" s="256"/>
      <c r="AK48" s="255" t="s">
        <v>605</v>
      </c>
      <c r="AL48" s="255" t="s">
        <v>643</v>
      </c>
      <c r="AM48" s="268" t="s">
        <v>741</v>
      </c>
      <c r="AN48" s="148" t="str">
        <f>IF(ISERROR(MATCH(H48,Current!H:H,0)),"Cleared","resolved")</f>
        <v>resolved</v>
      </c>
    </row>
    <row r="49" spans="1:40" x14ac:dyDescent="0.25">
      <c r="A49" s="267" t="s">
        <v>744</v>
      </c>
      <c r="B49" s="255">
        <v>1350</v>
      </c>
      <c r="C49" s="256" t="s">
        <v>124</v>
      </c>
      <c r="D49" s="255" t="s">
        <v>21</v>
      </c>
      <c r="E49" s="255">
        <v>8520</v>
      </c>
      <c r="F49" s="256" t="s">
        <v>842</v>
      </c>
      <c r="G49" s="255" t="s">
        <v>19</v>
      </c>
      <c r="H49" s="255" t="s">
        <v>1486</v>
      </c>
      <c r="I49" s="256" t="s">
        <v>55</v>
      </c>
      <c r="J49" s="255" t="s">
        <v>1006</v>
      </c>
      <c r="K49" s="255">
        <v>42796</v>
      </c>
      <c r="L49" s="256">
        <v>64</v>
      </c>
      <c r="M49" s="255" t="s">
        <v>122</v>
      </c>
      <c r="N49" s="255" t="s">
        <v>41</v>
      </c>
      <c r="O49" s="256">
        <v>42831</v>
      </c>
      <c r="P49" s="255" t="s">
        <v>838</v>
      </c>
      <c r="Q49" s="255">
        <v>29</v>
      </c>
      <c r="R49" s="256" t="s">
        <v>33</v>
      </c>
      <c r="S49" s="255">
        <v>118143.3</v>
      </c>
      <c r="T49" s="255" t="s">
        <v>100</v>
      </c>
      <c r="U49" s="256">
        <v>118143.3</v>
      </c>
      <c r="V49" s="255" t="s">
        <v>243</v>
      </c>
      <c r="W49" s="255">
        <v>1137932.1305146846</v>
      </c>
      <c r="X49" s="256" t="s">
        <v>100</v>
      </c>
      <c r="Y49" s="255" t="s">
        <v>114</v>
      </c>
      <c r="Z49" s="255">
        <v>118.14</v>
      </c>
      <c r="AA49" s="256">
        <v>1</v>
      </c>
      <c r="AB49" s="255" t="s">
        <v>630</v>
      </c>
      <c r="AC49" s="255" t="s">
        <v>1473</v>
      </c>
      <c r="AD49" s="256" t="s">
        <v>1487</v>
      </c>
      <c r="AE49" s="255" t="s">
        <v>350</v>
      </c>
      <c r="AF49" s="255" t="s">
        <v>605</v>
      </c>
      <c r="AG49" s="256" t="s">
        <v>643</v>
      </c>
      <c r="AH49" s="255"/>
      <c r="AI49" s="255"/>
      <c r="AJ49" s="256"/>
      <c r="AK49" s="255" t="s">
        <v>605</v>
      </c>
      <c r="AL49" s="255" t="s">
        <v>643</v>
      </c>
      <c r="AM49" s="268" t="s">
        <v>741</v>
      </c>
      <c r="AN49" s="148" t="str">
        <f>IF(ISERROR(MATCH(H49,Current!H:H,0)),"Cleared","resolved")</f>
        <v>Cleared</v>
      </c>
    </row>
    <row r="50" spans="1:40" x14ac:dyDescent="0.25">
      <c r="A50" s="267" t="s">
        <v>744</v>
      </c>
      <c r="B50" s="255">
        <v>95</v>
      </c>
      <c r="C50" s="256" t="s">
        <v>153</v>
      </c>
      <c r="D50" s="255" t="s">
        <v>17</v>
      </c>
      <c r="E50" s="255">
        <v>8113</v>
      </c>
      <c r="F50" s="256" t="s">
        <v>201</v>
      </c>
      <c r="G50" s="255" t="s">
        <v>22</v>
      </c>
      <c r="H50" s="255">
        <v>2016000504</v>
      </c>
      <c r="I50" s="256" t="s">
        <v>58</v>
      </c>
      <c r="J50" s="255" t="s">
        <v>195</v>
      </c>
      <c r="K50" s="255">
        <v>42760</v>
      </c>
      <c r="L50" s="256">
        <v>100</v>
      </c>
      <c r="M50" s="255" t="s">
        <v>118</v>
      </c>
      <c r="N50" s="255" t="s">
        <v>41</v>
      </c>
      <c r="O50" s="256">
        <v>42830</v>
      </c>
      <c r="P50" s="255" t="s">
        <v>838</v>
      </c>
      <c r="Q50" s="255">
        <v>30</v>
      </c>
      <c r="R50" s="256" t="s">
        <v>33</v>
      </c>
      <c r="S50" s="255">
        <v>117536.1</v>
      </c>
      <c r="T50" s="255" t="s">
        <v>100</v>
      </c>
      <c r="U50" s="256">
        <v>117536.1</v>
      </c>
      <c r="V50" s="255" t="s">
        <v>100</v>
      </c>
      <c r="W50" s="255">
        <v>117536.1</v>
      </c>
      <c r="X50" s="256" t="s">
        <v>100</v>
      </c>
      <c r="Y50" s="255" t="s">
        <v>114</v>
      </c>
      <c r="Z50" s="255">
        <v>117.54</v>
      </c>
      <c r="AA50" s="256">
        <v>1</v>
      </c>
      <c r="AB50" s="255" t="s">
        <v>630</v>
      </c>
      <c r="AC50" s="255" t="s">
        <v>439</v>
      </c>
      <c r="AD50" s="256" t="s">
        <v>480</v>
      </c>
      <c r="AE50" s="255" t="s">
        <v>350</v>
      </c>
      <c r="AF50" s="255" t="s">
        <v>649</v>
      </c>
      <c r="AG50" s="256" t="s">
        <v>643</v>
      </c>
      <c r="AH50" s="255"/>
      <c r="AI50" s="255"/>
      <c r="AJ50" s="256"/>
      <c r="AK50" s="255" t="s">
        <v>649</v>
      </c>
      <c r="AL50" s="255" t="s">
        <v>643</v>
      </c>
      <c r="AM50" s="268" t="s">
        <v>740</v>
      </c>
      <c r="AN50" s="148" t="str">
        <f>IF(ISERROR(MATCH(H50,Current!H:H,0)),"Cleared","resolved")</f>
        <v>resolved</v>
      </c>
    </row>
    <row r="51" spans="1:40" x14ac:dyDescent="0.25">
      <c r="A51" s="267" t="s">
        <v>744</v>
      </c>
      <c r="B51" s="255">
        <v>1750</v>
      </c>
      <c r="C51" s="256" t="s">
        <v>159</v>
      </c>
      <c r="D51" s="255" t="s">
        <v>18</v>
      </c>
      <c r="E51" s="255">
        <v>3033</v>
      </c>
      <c r="F51" s="256" t="s">
        <v>156</v>
      </c>
      <c r="G51" s="255" t="s">
        <v>18</v>
      </c>
      <c r="H51" s="255">
        <v>175001300001108</v>
      </c>
      <c r="I51" s="256" t="s">
        <v>60</v>
      </c>
      <c r="J51" s="255" t="s">
        <v>289</v>
      </c>
      <c r="K51" s="255">
        <v>42795</v>
      </c>
      <c r="L51" s="256">
        <v>65</v>
      </c>
      <c r="M51" s="255" t="s">
        <v>118</v>
      </c>
      <c r="N51" s="255" t="s">
        <v>41</v>
      </c>
      <c r="O51" s="256">
        <v>42830</v>
      </c>
      <c r="P51" s="255" t="s">
        <v>838</v>
      </c>
      <c r="Q51" s="255">
        <v>30</v>
      </c>
      <c r="R51" s="256" t="s">
        <v>33</v>
      </c>
      <c r="S51" s="255">
        <v>116705.52</v>
      </c>
      <c r="T51" s="255" t="s">
        <v>100</v>
      </c>
      <c r="U51" s="256">
        <v>116705.52</v>
      </c>
      <c r="V51" s="255" t="s">
        <v>100</v>
      </c>
      <c r="W51" s="255">
        <v>116705.52</v>
      </c>
      <c r="X51" s="256" t="s">
        <v>100</v>
      </c>
      <c r="Y51" s="255" t="s">
        <v>107</v>
      </c>
      <c r="Z51" s="255">
        <v>116.71</v>
      </c>
      <c r="AA51" s="256">
        <v>1</v>
      </c>
      <c r="AB51" s="255" t="s">
        <v>630</v>
      </c>
      <c r="AC51" s="255" t="s">
        <v>451</v>
      </c>
      <c r="AD51" s="256" t="s">
        <v>1235</v>
      </c>
      <c r="AE51" s="255" t="s">
        <v>350</v>
      </c>
      <c r="AF51" s="255" t="s">
        <v>605</v>
      </c>
      <c r="AG51" s="256" t="s">
        <v>643</v>
      </c>
      <c r="AH51" s="255"/>
      <c r="AI51" s="255"/>
      <c r="AJ51" s="256"/>
      <c r="AK51" s="255" t="s">
        <v>605</v>
      </c>
      <c r="AL51" s="255" t="s">
        <v>643</v>
      </c>
      <c r="AM51" s="268" t="s">
        <v>741</v>
      </c>
      <c r="AN51" s="148" t="str">
        <f>IF(ISERROR(MATCH(H51,Current!H:H,0)),"Cleared","resolved")</f>
        <v>Cleared</v>
      </c>
    </row>
    <row r="52" spans="1:40" x14ac:dyDescent="0.25">
      <c r="A52" s="267" t="s">
        <v>31</v>
      </c>
      <c r="B52" s="255">
        <v>1750</v>
      </c>
      <c r="C52" s="256" t="s">
        <v>159</v>
      </c>
      <c r="D52" s="255" t="s">
        <v>18</v>
      </c>
      <c r="E52" s="255">
        <v>3033</v>
      </c>
      <c r="F52" s="256" t="s">
        <v>156</v>
      </c>
      <c r="G52" s="255" t="s">
        <v>18</v>
      </c>
      <c r="H52" s="255">
        <v>175001300001137</v>
      </c>
      <c r="I52" s="256" t="s">
        <v>60</v>
      </c>
      <c r="J52" s="255" t="s">
        <v>289</v>
      </c>
      <c r="K52" s="255">
        <v>42829</v>
      </c>
      <c r="L52" s="256">
        <v>31</v>
      </c>
      <c r="M52" s="255" t="s">
        <v>118</v>
      </c>
      <c r="N52" s="255" t="s">
        <v>41</v>
      </c>
      <c r="O52" s="256">
        <v>42859</v>
      </c>
      <c r="P52" s="255" t="s">
        <v>1878</v>
      </c>
      <c r="Q52" s="255">
        <v>1</v>
      </c>
      <c r="R52" s="256" t="s">
        <v>33</v>
      </c>
      <c r="S52" s="255">
        <v>116645.02</v>
      </c>
      <c r="T52" s="255" t="s">
        <v>100</v>
      </c>
      <c r="U52" s="256">
        <v>116645.02</v>
      </c>
      <c r="V52" s="255" t="s">
        <v>100</v>
      </c>
      <c r="W52" s="255">
        <v>116645.02</v>
      </c>
      <c r="X52" s="256" t="s">
        <v>100</v>
      </c>
      <c r="Y52" s="255" t="s">
        <v>107</v>
      </c>
      <c r="Z52" s="255">
        <v>116.65</v>
      </c>
      <c r="AA52" s="256">
        <v>1</v>
      </c>
      <c r="AB52" s="255" t="s">
        <v>630</v>
      </c>
      <c r="AC52" s="255" t="s">
        <v>451</v>
      </c>
      <c r="AD52" s="256" t="s">
        <v>1929</v>
      </c>
      <c r="AE52" s="255" t="s">
        <v>350</v>
      </c>
      <c r="AF52" s="255" t="s">
        <v>605</v>
      </c>
      <c r="AG52" s="256" t="s">
        <v>643</v>
      </c>
      <c r="AH52" s="255"/>
      <c r="AI52" s="255"/>
      <c r="AJ52" s="256"/>
      <c r="AK52" s="255" t="s">
        <v>605</v>
      </c>
      <c r="AL52" s="255" t="s">
        <v>643</v>
      </c>
      <c r="AM52" s="268" t="s">
        <v>741</v>
      </c>
      <c r="AN52" s="148" t="str">
        <f>IF(ISERROR(MATCH(H52,Current!H:H,0)),"Cleared","resolved")</f>
        <v>resolved</v>
      </c>
    </row>
    <row r="53" spans="1:40" x14ac:dyDescent="0.25">
      <c r="A53" s="267" t="s">
        <v>744</v>
      </c>
      <c r="B53" s="255">
        <v>1750</v>
      </c>
      <c r="C53" s="256" t="s">
        <v>159</v>
      </c>
      <c r="D53" s="255" t="s">
        <v>18</v>
      </c>
      <c r="E53" s="255">
        <v>3033</v>
      </c>
      <c r="F53" s="256" t="s">
        <v>156</v>
      </c>
      <c r="G53" s="255" t="s">
        <v>18</v>
      </c>
      <c r="H53" s="255">
        <v>175001300001100</v>
      </c>
      <c r="I53" s="256" t="s">
        <v>60</v>
      </c>
      <c r="J53" s="255" t="s">
        <v>289</v>
      </c>
      <c r="K53" s="255">
        <v>42773</v>
      </c>
      <c r="L53" s="256">
        <v>87</v>
      </c>
      <c r="M53" s="255" t="s">
        <v>118</v>
      </c>
      <c r="N53" s="255" t="s">
        <v>41</v>
      </c>
      <c r="O53" s="256">
        <v>42797</v>
      </c>
      <c r="P53" s="255" t="s">
        <v>838</v>
      </c>
      <c r="Q53" s="255">
        <v>63</v>
      </c>
      <c r="R53" s="256" t="s">
        <v>35</v>
      </c>
      <c r="S53" s="255">
        <v>116584.52</v>
      </c>
      <c r="T53" s="255" t="s">
        <v>100</v>
      </c>
      <c r="U53" s="256">
        <v>116584.52</v>
      </c>
      <c r="V53" s="255" t="s">
        <v>100</v>
      </c>
      <c r="W53" s="255">
        <v>116584.52</v>
      </c>
      <c r="X53" s="256" t="s">
        <v>100</v>
      </c>
      <c r="Y53" s="255" t="s">
        <v>107</v>
      </c>
      <c r="Z53" s="255">
        <v>116.58</v>
      </c>
      <c r="AA53" s="256">
        <v>1</v>
      </c>
      <c r="AB53" s="255" t="s">
        <v>630</v>
      </c>
      <c r="AC53" s="255" t="s">
        <v>451</v>
      </c>
      <c r="AD53" s="256" t="s">
        <v>1235</v>
      </c>
      <c r="AE53" s="255" t="s">
        <v>350</v>
      </c>
      <c r="AF53" s="255" t="s">
        <v>605</v>
      </c>
      <c r="AG53" s="256" t="s">
        <v>643</v>
      </c>
      <c r="AH53" s="255"/>
      <c r="AI53" s="255"/>
      <c r="AJ53" s="256"/>
      <c r="AK53" s="255" t="s">
        <v>605</v>
      </c>
      <c r="AL53" s="255" t="s">
        <v>643</v>
      </c>
      <c r="AM53" s="268" t="s">
        <v>741</v>
      </c>
      <c r="AN53" s="148" t="str">
        <f>IF(ISERROR(MATCH(H53,Current!H:H,0)),"Cleared","resolved")</f>
        <v>Cleared</v>
      </c>
    </row>
    <row r="54" spans="1:40" x14ac:dyDescent="0.25">
      <c r="A54" s="267" t="s">
        <v>744</v>
      </c>
      <c r="B54" s="255">
        <v>795</v>
      </c>
      <c r="C54" s="256" t="s">
        <v>264</v>
      </c>
      <c r="D54" s="255" t="s">
        <v>14</v>
      </c>
      <c r="E54" s="255">
        <v>8243</v>
      </c>
      <c r="F54" s="256" t="s">
        <v>120</v>
      </c>
      <c r="G54" s="255" t="s">
        <v>14</v>
      </c>
      <c r="H54" s="255">
        <v>7950210003646</v>
      </c>
      <c r="I54" s="256" t="s">
        <v>56</v>
      </c>
      <c r="J54" s="255" t="s">
        <v>840</v>
      </c>
      <c r="K54" s="255">
        <v>42732</v>
      </c>
      <c r="L54" s="256">
        <v>128</v>
      </c>
      <c r="M54" s="255" t="s">
        <v>158</v>
      </c>
      <c r="N54" s="255" t="s">
        <v>41</v>
      </c>
      <c r="O54" s="256">
        <v>42798</v>
      </c>
      <c r="P54" s="255" t="s">
        <v>838</v>
      </c>
      <c r="Q54" s="255">
        <v>62</v>
      </c>
      <c r="R54" s="256" t="s">
        <v>35</v>
      </c>
      <c r="S54" s="255">
        <v>125568.75</v>
      </c>
      <c r="T54" s="255" t="s">
        <v>112</v>
      </c>
      <c r="U54" s="256">
        <v>115934.59</v>
      </c>
      <c r="V54" s="255" t="s">
        <v>112</v>
      </c>
      <c r="W54" s="255">
        <v>125568.75204570509</v>
      </c>
      <c r="X54" s="256" t="s">
        <v>100</v>
      </c>
      <c r="Y54" s="255" t="s">
        <v>107</v>
      </c>
      <c r="Z54" s="255">
        <v>115.93</v>
      </c>
      <c r="AA54" s="256">
        <v>1</v>
      </c>
      <c r="AB54" s="255" t="s">
        <v>630</v>
      </c>
      <c r="AC54" s="255" t="s">
        <v>426</v>
      </c>
      <c r="AD54" s="256" t="s">
        <v>1223</v>
      </c>
      <c r="AE54" s="255" t="s">
        <v>350</v>
      </c>
      <c r="AF54" s="255" t="s">
        <v>605</v>
      </c>
      <c r="AG54" s="256" t="s">
        <v>643</v>
      </c>
      <c r="AH54" s="255"/>
      <c r="AI54" s="255"/>
      <c r="AJ54" s="256"/>
      <c r="AK54" s="255" t="s">
        <v>605</v>
      </c>
      <c r="AL54" s="255" t="s">
        <v>643</v>
      </c>
      <c r="AM54" s="268" t="s">
        <v>741</v>
      </c>
      <c r="AN54" s="148" t="str">
        <f>IF(ISERROR(MATCH(H54,Current!H:H,0)),"Cleared","resolved")</f>
        <v>resolved</v>
      </c>
    </row>
    <row r="55" spans="1:40" x14ac:dyDescent="0.25">
      <c r="A55" s="267" t="s">
        <v>744</v>
      </c>
      <c r="B55" s="255">
        <v>1960</v>
      </c>
      <c r="C55" s="256" t="s">
        <v>423</v>
      </c>
      <c r="D55" s="255" t="s">
        <v>22</v>
      </c>
      <c r="E55" s="255">
        <v>8243</v>
      </c>
      <c r="F55" s="256" t="s">
        <v>120</v>
      </c>
      <c r="G55" s="255" t="s">
        <v>14</v>
      </c>
      <c r="H55" s="255">
        <v>19600510066777</v>
      </c>
      <c r="I55" s="256" t="s">
        <v>538</v>
      </c>
      <c r="J55" s="255" t="s">
        <v>263</v>
      </c>
      <c r="K55" s="255">
        <v>42646</v>
      </c>
      <c r="L55" s="256">
        <v>214</v>
      </c>
      <c r="M55" s="255" t="s">
        <v>127</v>
      </c>
      <c r="N55" s="255" t="s">
        <v>128</v>
      </c>
      <c r="O55" s="256">
        <v>42708</v>
      </c>
      <c r="P55" s="255" t="s">
        <v>651</v>
      </c>
      <c r="Q55" s="255">
        <v>152</v>
      </c>
      <c r="R55" s="256" t="s">
        <v>39</v>
      </c>
      <c r="S55" s="255">
        <v>122419.18</v>
      </c>
      <c r="T55" s="255" t="s">
        <v>248</v>
      </c>
      <c r="U55" s="256">
        <v>112002.91</v>
      </c>
      <c r="V55" s="255" t="s">
        <v>248</v>
      </c>
      <c r="W55" s="255">
        <v>122419.17838972903</v>
      </c>
      <c r="X55" s="256" t="s">
        <v>100</v>
      </c>
      <c r="Y55" s="255" t="s">
        <v>114</v>
      </c>
      <c r="Z55" s="255">
        <v>112</v>
      </c>
      <c r="AA55" s="256">
        <v>1</v>
      </c>
      <c r="AB55" s="255" t="s">
        <v>630</v>
      </c>
      <c r="AC55" s="255" t="s">
        <v>570</v>
      </c>
      <c r="AD55" s="256" t="s">
        <v>782</v>
      </c>
      <c r="AE55" s="255" t="s">
        <v>350</v>
      </c>
      <c r="AF55" s="255" t="s">
        <v>649</v>
      </c>
      <c r="AG55" s="256" t="s">
        <v>643</v>
      </c>
      <c r="AH55" s="255"/>
      <c r="AI55" s="255"/>
      <c r="AJ55" s="256"/>
      <c r="AK55" s="255" t="s">
        <v>605</v>
      </c>
      <c r="AL55" s="255" t="s">
        <v>643</v>
      </c>
      <c r="AM55" s="268" t="s">
        <v>741</v>
      </c>
      <c r="AN55" s="148" t="str">
        <f>IF(ISERROR(MATCH(H55,Current!H:H,0)),"Cleared","resolved")</f>
        <v>Cleared</v>
      </c>
    </row>
    <row r="56" spans="1:40" x14ac:dyDescent="0.25">
      <c r="A56" s="267" t="s">
        <v>744</v>
      </c>
      <c r="B56" s="255">
        <v>199</v>
      </c>
      <c r="C56" s="256" t="s">
        <v>137</v>
      </c>
      <c r="D56" s="255" t="s">
        <v>22</v>
      </c>
      <c r="E56" s="255">
        <v>692</v>
      </c>
      <c r="F56" s="256" t="s">
        <v>187</v>
      </c>
      <c r="G56" s="255" t="s">
        <v>16</v>
      </c>
      <c r="H56" s="255">
        <v>199030003939</v>
      </c>
      <c r="I56" s="256" t="s">
        <v>57</v>
      </c>
      <c r="J56" s="255" t="s">
        <v>332</v>
      </c>
      <c r="K56" s="255">
        <v>42769</v>
      </c>
      <c r="L56" s="256">
        <v>91</v>
      </c>
      <c r="M56" s="255" t="s">
        <v>111</v>
      </c>
      <c r="N56" s="255" t="s">
        <v>42</v>
      </c>
      <c r="O56" s="256">
        <v>42831</v>
      </c>
      <c r="P56" s="255" t="s">
        <v>838</v>
      </c>
      <c r="Q56" s="255">
        <v>29</v>
      </c>
      <c r="R56" s="256" t="s">
        <v>33</v>
      </c>
      <c r="S56" s="255">
        <v>121494</v>
      </c>
      <c r="T56" s="255" t="s">
        <v>248</v>
      </c>
      <c r="U56" s="256">
        <v>111156.45</v>
      </c>
      <c r="V56" s="255" t="s">
        <v>248</v>
      </c>
      <c r="W56" s="255">
        <v>121493.99762665984</v>
      </c>
      <c r="X56" s="256" t="s">
        <v>100</v>
      </c>
      <c r="Y56" s="255" t="s">
        <v>114</v>
      </c>
      <c r="Z56" s="255">
        <v>111.16</v>
      </c>
      <c r="AA56" s="256">
        <v>1</v>
      </c>
      <c r="AB56" s="255" t="s">
        <v>630</v>
      </c>
      <c r="AC56" s="255" t="s">
        <v>412</v>
      </c>
      <c r="AD56" s="256" t="s">
        <v>1785</v>
      </c>
      <c r="AE56" s="255" t="s">
        <v>350</v>
      </c>
      <c r="AF56" s="255" t="s">
        <v>649</v>
      </c>
      <c r="AG56" s="256" t="s">
        <v>643</v>
      </c>
      <c r="AH56" s="255"/>
      <c r="AI56" s="255"/>
      <c r="AJ56" s="256"/>
      <c r="AK56" s="255" t="s">
        <v>605</v>
      </c>
      <c r="AL56" s="255" t="s">
        <v>643</v>
      </c>
      <c r="AM56" s="268" t="s">
        <v>741</v>
      </c>
      <c r="AN56" s="148" t="str">
        <f>IF(ISERROR(MATCH(H56,Current!H:H,0)),"Cleared","resolved")</f>
        <v>Cleared</v>
      </c>
    </row>
    <row r="57" spans="1:40" x14ac:dyDescent="0.25">
      <c r="A57" s="267" t="s">
        <v>744</v>
      </c>
      <c r="B57" s="255">
        <v>199</v>
      </c>
      <c r="C57" s="256" t="s">
        <v>137</v>
      </c>
      <c r="D57" s="255" t="s">
        <v>22</v>
      </c>
      <c r="E57" s="255">
        <v>8243</v>
      </c>
      <c r="F57" s="256" t="s">
        <v>120</v>
      </c>
      <c r="G57" s="255" t="s">
        <v>14</v>
      </c>
      <c r="H57" s="255">
        <v>1990110063728</v>
      </c>
      <c r="I57" s="256" t="s">
        <v>56</v>
      </c>
      <c r="J57" s="255" t="s">
        <v>328</v>
      </c>
      <c r="K57" s="255">
        <v>42724</v>
      </c>
      <c r="L57" s="256">
        <v>136</v>
      </c>
      <c r="M57" s="255" t="s">
        <v>127</v>
      </c>
      <c r="N57" s="255" t="s">
        <v>128</v>
      </c>
      <c r="O57" s="256">
        <v>42800</v>
      </c>
      <c r="P57" s="255" t="s">
        <v>838</v>
      </c>
      <c r="Q57" s="255">
        <v>60</v>
      </c>
      <c r="R57" s="256" t="s">
        <v>34</v>
      </c>
      <c r="S57" s="255">
        <v>119558</v>
      </c>
      <c r="T57" s="255" t="s">
        <v>248</v>
      </c>
      <c r="U57" s="256">
        <v>109385.18</v>
      </c>
      <c r="V57" s="255" t="s">
        <v>248</v>
      </c>
      <c r="W57" s="255">
        <v>119557.9995520886</v>
      </c>
      <c r="X57" s="256" t="s">
        <v>100</v>
      </c>
      <c r="Y57" s="255" t="s">
        <v>114</v>
      </c>
      <c r="Z57" s="255">
        <v>109.39</v>
      </c>
      <c r="AA57" s="256">
        <v>1</v>
      </c>
      <c r="AB57" s="255" t="s">
        <v>630</v>
      </c>
      <c r="AC57" s="255" t="s">
        <v>851</v>
      </c>
      <c r="AD57" s="256" t="s">
        <v>1353</v>
      </c>
      <c r="AE57" s="255" t="s">
        <v>350</v>
      </c>
      <c r="AF57" s="255" t="s">
        <v>605</v>
      </c>
      <c r="AG57" s="256" t="s">
        <v>643</v>
      </c>
      <c r="AH57" s="255"/>
      <c r="AI57" s="255"/>
      <c r="AJ57" s="256"/>
      <c r="AK57" s="255" t="s">
        <v>605</v>
      </c>
      <c r="AL57" s="255" t="s">
        <v>643</v>
      </c>
      <c r="AM57" s="268" t="s">
        <v>741</v>
      </c>
      <c r="AN57" s="148" t="str">
        <f>IF(ISERROR(MATCH(H57,Current!H:H,0)),"Cleared","resolved")</f>
        <v>resolved</v>
      </c>
    </row>
    <row r="58" spans="1:40" x14ac:dyDescent="0.25">
      <c r="A58" s="267" t="s">
        <v>744</v>
      </c>
      <c r="B58" s="255">
        <v>199</v>
      </c>
      <c r="C58" s="256" t="s">
        <v>137</v>
      </c>
      <c r="D58" s="255" t="s">
        <v>22</v>
      </c>
      <c r="E58" s="255">
        <v>8243</v>
      </c>
      <c r="F58" s="256" t="s">
        <v>120</v>
      </c>
      <c r="G58" s="255" t="s">
        <v>14</v>
      </c>
      <c r="H58" s="255">
        <v>1990110063760</v>
      </c>
      <c r="I58" s="256" t="s">
        <v>56</v>
      </c>
      <c r="J58" s="255" t="s">
        <v>328</v>
      </c>
      <c r="K58" s="255">
        <v>42724</v>
      </c>
      <c r="L58" s="256">
        <v>136</v>
      </c>
      <c r="M58" s="255" t="s">
        <v>127</v>
      </c>
      <c r="N58" s="255" t="s">
        <v>128</v>
      </c>
      <c r="O58" s="256">
        <v>42800</v>
      </c>
      <c r="P58" s="255" t="s">
        <v>838</v>
      </c>
      <c r="Q58" s="255">
        <v>60</v>
      </c>
      <c r="R58" s="256" t="s">
        <v>34</v>
      </c>
      <c r="S58" s="255">
        <v>119064</v>
      </c>
      <c r="T58" s="255" t="s">
        <v>248</v>
      </c>
      <c r="U58" s="256">
        <v>108933.21</v>
      </c>
      <c r="V58" s="255" t="s">
        <v>248</v>
      </c>
      <c r="W58" s="255">
        <v>119063.99635112887</v>
      </c>
      <c r="X58" s="256" t="s">
        <v>100</v>
      </c>
      <c r="Y58" s="255" t="s">
        <v>114</v>
      </c>
      <c r="Z58" s="255">
        <v>108.93</v>
      </c>
      <c r="AA58" s="256">
        <v>1</v>
      </c>
      <c r="AB58" s="255" t="s">
        <v>630</v>
      </c>
      <c r="AC58" s="255" t="s">
        <v>851</v>
      </c>
      <c r="AD58" s="256" t="s">
        <v>1351</v>
      </c>
      <c r="AE58" s="255" t="s">
        <v>350</v>
      </c>
      <c r="AF58" s="255" t="s">
        <v>649</v>
      </c>
      <c r="AG58" s="256" t="s">
        <v>643</v>
      </c>
      <c r="AH58" s="255"/>
      <c r="AI58" s="255"/>
      <c r="AJ58" s="256"/>
      <c r="AK58" s="255" t="s">
        <v>605</v>
      </c>
      <c r="AL58" s="255" t="s">
        <v>643</v>
      </c>
      <c r="AM58" s="268" t="s">
        <v>741</v>
      </c>
      <c r="AN58" s="148" t="str">
        <f>IF(ISERROR(MATCH(H58,Current!H:H,0)),"Cleared","resolved")</f>
        <v>resolved</v>
      </c>
    </row>
    <row r="59" spans="1:40" x14ac:dyDescent="0.25">
      <c r="A59" s="267" t="s">
        <v>744</v>
      </c>
      <c r="B59" s="255">
        <v>9701</v>
      </c>
      <c r="C59" s="256" t="s">
        <v>199</v>
      </c>
      <c r="D59" s="255" t="s">
        <v>14</v>
      </c>
      <c r="E59" s="255">
        <v>199</v>
      </c>
      <c r="F59" s="256" t="s">
        <v>137</v>
      </c>
      <c r="G59" s="255" t="s">
        <v>22</v>
      </c>
      <c r="H59" s="255">
        <v>97120170069</v>
      </c>
      <c r="I59" s="256" t="s">
        <v>57</v>
      </c>
      <c r="J59" s="255" t="s">
        <v>133</v>
      </c>
      <c r="K59" s="255">
        <v>42796</v>
      </c>
      <c r="L59" s="256">
        <v>64</v>
      </c>
      <c r="M59" s="255" t="s">
        <v>111</v>
      </c>
      <c r="N59" s="255" t="s">
        <v>42</v>
      </c>
      <c r="O59" s="256">
        <v>42830</v>
      </c>
      <c r="P59" s="255" t="s">
        <v>838</v>
      </c>
      <c r="Q59" s="255">
        <v>30</v>
      </c>
      <c r="R59" s="256" t="s">
        <v>33</v>
      </c>
      <c r="S59" s="255">
        <v>492104.31</v>
      </c>
      <c r="T59" s="255" t="s">
        <v>200</v>
      </c>
      <c r="U59" s="256">
        <v>108517.32</v>
      </c>
      <c r="V59" s="255" t="s">
        <v>200</v>
      </c>
      <c r="W59" s="255">
        <v>492104.3239769832</v>
      </c>
      <c r="X59" s="256" t="s">
        <v>100</v>
      </c>
      <c r="Y59" s="255" t="s">
        <v>114</v>
      </c>
      <c r="Z59" s="255">
        <v>108.52</v>
      </c>
      <c r="AA59" s="256">
        <v>1</v>
      </c>
      <c r="AB59" s="255" t="s">
        <v>630</v>
      </c>
      <c r="AC59" s="255" t="s">
        <v>427</v>
      </c>
      <c r="AD59" s="256" t="s">
        <v>352</v>
      </c>
      <c r="AE59" s="255" t="s">
        <v>350</v>
      </c>
      <c r="AF59" s="255" t="s">
        <v>605</v>
      </c>
      <c r="AG59" s="256" t="s">
        <v>643</v>
      </c>
      <c r="AH59" s="255"/>
      <c r="AI59" s="255"/>
      <c r="AJ59" s="256"/>
      <c r="AK59" s="255" t="s">
        <v>649</v>
      </c>
      <c r="AL59" s="255" t="s">
        <v>643</v>
      </c>
      <c r="AM59" s="268" t="s">
        <v>740</v>
      </c>
      <c r="AN59" s="148" t="str">
        <f>IF(ISERROR(MATCH(H59,Current!H:H,0)),"Cleared","resolved")</f>
        <v>Cleared</v>
      </c>
    </row>
    <row r="60" spans="1:40" x14ac:dyDescent="0.25">
      <c r="A60" s="267" t="s">
        <v>744</v>
      </c>
      <c r="B60" s="255">
        <v>95</v>
      </c>
      <c r="C60" s="256" t="s">
        <v>153</v>
      </c>
      <c r="D60" s="255" t="s">
        <v>17</v>
      </c>
      <c r="E60" s="255">
        <v>8520</v>
      </c>
      <c r="F60" s="256" t="s">
        <v>842</v>
      </c>
      <c r="G60" s="255" t="s">
        <v>19</v>
      </c>
      <c r="H60" s="255" t="s">
        <v>608</v>
      </c>
      <c r="I60" s="256" t="s">
        <v>58</v>
      </c>
      <c r="J60" s="255" t="s">
        <v>195</v>
      </c>
      <c r="K60" s="255">
        <v>42649</v>
      </c>
      <c r="L60" s="256">
        <v>211</v>
      </c>
      <c r="M60" s="255" t="s">
        <v>122</v>
      </c>
      <c r="N60" s="255" t="s">
        <v>41</v>
      </c>
      <c r="O60" s="256">
        <v>42649</v>
      </c>
      <c r="P60" s="255" t="s">
        <v>406</v>
      </c>
      <c r="Q60" s="255">
        <v>211</v>
      </c>
      <c r="R60" s="256" t="s">
        <v>37</v>
      </c>
      <c r="S60" s="255">
        <v>108349.32</v>
      </c>
      <c r="T60" s="255" t="s">
        <v>100</v>
      </c>
      <c r="U60" s="256">
        <v>108349.32</v>
      </c>
      <c r="V60" s="255" t="s">
        <v>100</v>
      </c>
      <c r="W60" s="255">
        <v>108349.32</v>
      </c>
      <c r="X60" s="256" t="s">
        <v>100</v>
      </c>
      <c r="Y60" s="255" t="s">
        <v>114</v>
      </c>
      <c r="Z60" s="255">
        <v>108.35</v>
      </c>
      <c r="AA60" s="256">
        <v>1</v>
      </c>
      <c r="AB60" s="255" t="s">
        <v>630</v>
      </c>
      <c r="AC60" s="255" t="s">
        <v>583</v>
      </c>
      <c r="AD60" s="256" t="s">
        <v>639</v>
      </c>
      <c r="AE60" s="255" t="s">
        <v>350</v>
      </c>
      <c r="AF60" s="255" t="s">
        <v>605</v>
      </c>
      <c r="AG60" s="256" t="s">
        <v>643</v>
      </c>
      <c r="AH60" s="255"/>
      <c r="AI60" s="255"/>
      <c r="AJ60" s="256"/>
      <c r="AK60" s="255" t="s">
        <v>605</v>
      </c>
      <c r="AL60" s="255" t="s">
        <v>643</v>
      </c>
      <c r="AM60" s="268" t="s">
        <v>741</v>
      </c>
      <c r="AN60" s="148" t="str">
        <f>IF(ISERROR(MATCH(H60,Current!H:H,0)),"Cleared","resolved")</f>
        <v>resolved</v>
      </c>
    </row>
    <row r="61" spans="1:40" x14ac:dyDescent="0.25">
      <c r="A61" s="267" t="s">
        <v>744</v>
      </c>
      <c r="B61" s="255">
        <v>260</v>
      </c>
      <c r="C61" s="256" t="s">
        <v>113</v>
      </c>
      <c r="D61" s="255" t="s">
        <v>23</v>
      </c>
      <c r="E61" s="255">
        <v>95</v>
      </c>
      <c r="F61" s="256" t="s">
        <v>153</v>
      </c>
      <c r="G61" s="255" t="s">
        <v>17</v>
      </c>
      <c r="H61" s="255">
        <v>2600110118774</v>
      </c>
      <c r="I61" s="256" t="s">
        <v>54</v>
      </c>
      <c r="J61" s="255" t="s">
        <v>206</v>
      </c>
      <c r="K61" s="255">
        <v>42724</v>
      </c>
      <c r="L61" s="256">
        <v>136</v>
      </c>
      <c r="M61" s="255" t="s">
        <v>111</v>
      </c>
      <c r="N61" s="255" t="s">
        <v>42</v>
      </c>
      <c r="O61" s="256">
        <v>42800</v>
      </c>
      <c r="P61" s="255" t="s">
        <v>838</v>
      </c>
      <c r="Q61" s="255">
        <v>60</v>
      </c>
      <c r="R61" s="256" t="s">
        <v>34</v>
      </c>
      <c r="S61" s="255">
        <v>91476.1</v>
      </c>
      <c r="T61" s="255" t="s">
        <v>186</v>
      </c>
      <c r="U61" s="256">
        <v>108290.34</v>
      </c>
      <c r="V61" s="255" t="s">
        <v>186</v>
      </c>
      <c r="W61" s="255">
        <v>91476.099800457887</v>
      </c>
      <c r="X61" s="256" t="s">
        <v>100</v>
      </c>
      <c r="Y61" s="255" t="s">
        <v>114</v>
      </c>
      <c r="Z61" s="255">
        <v>108.29</v>
      </c>
      <c r="AA61" s="256">
        <v>1</v>
      </c>
      <c r="AB61" s="255" t="s">
        <v>630</v>
      </c>
      <c r="AC61" s="255" t="s">
        <v>422</v>
      </c>
      <c r="AD61" s="256" t="s">
        <v>356</v>
      </c>
      <c r="AE61" s="255" t="s">
        <v>350</v>
      </c>
      <c r="AF61" s="255" t="s">
        <v>605</v>
      </c>
      <c r="AG61" s="256" t="s">
        <v>643</v>
      </c>
      <c r="AH61" s="255"/>
      <c r="AI61" s="255"/>
      <c r="AJ61" s="256"/>
      <c r="AK61" s="255" t="s">
        <v>605</v>
      </c>
      <c r="AL61" s="255" t="s">
        <v>643</v>
      </c>
      <c r="AM61" s="268" t="s">
        <v>741</v>
      </c>
      <c r="AN61" s="148" t="str">
        <f>IF(ISERROR(MATCH(H61,Current!H:H,0)),"Cleared","resolved")</f>
        <v>Cleared</v>
      </c>
    </row>
    <row r="62" spans="1:40" x14ac:dyDescent="0.25">
      <c r="A62" s="267" t="s">
        <v>31</v>
      </c>
      <c r="B62" s="255">
        <v>8520</v>
      </c>
      <c r="C62" s="256" t="s">
        <v>842</v>
      </c>
      <c r="D62" s="255" t="s">
        <v>19</v>
      </c>
      <c r="E62" s="255">
        <v>1750</v>
      </c>
      <c r="F62" s="256" t="s">
        <v>159</v>
      </c>
      <c r="G62" s="255" t="s">
        <v>18</v>
      </c>
      <c r="H62" s="255">
        <v>85201220009382</v>
      </c>
      <c r="I62" s="256" t="s">
        <v>538</v>
      </c>
      <c r="J62" s="255" t="s">
        <v>68</v>
      </c>
      <c r="K62" s="255">
        <v>42829</v>
      </c>
      <c r="L62" s="256">
        <v>31</v>
      </c>
      <c r="M62" s="255" t="s">
        <v>111</v>
      </c>
      <c r="N62" s="255" t="s">
        <v>42</v>
      </c>
      <c r="O62" s="256">
        <v>42860</v>
      </c>
      <c r="P62" s="255" t="s">
        <v>1878</v>
      </c>
      <c r="Q62" s="255">
        <v>0</v>
      </c>
      <c r="R62" s="256" t="s">
        <v>33</v>
      </c>
      <c r="S62" s="255">
        <v>7447292.4900000002</v>
      </c>
      <c r="T62" s="255" t="s">
        <v>197</v>
      </c>
      <c r="U62" s="256">
        <v>105993.59</v>
      </c>
      <c r="V62" s="255" t="s">
        <v>197</v>
      </c>
      <c r="W62" s="255">
        <v>7447292.4644300016</v>
      </c>
      <c r="X62" s="256" t="s">
        <v>100</v>
      </c>
      <c r="Y62" s="255" t="s">
        <v>114</v>
      </c>
      <c r="Z62" s="255">
        <v>105.99</v>
      </c>
      <c r="AA62" s="256">
        <v>1</v>
      </c>
      <c r="AB62" s="255" t="s">
        <v>630</v>
      </c>
      <c r="AC62" s="255" t="s">
        <v>2042</v>
      </c>
      <c r="AD62" s="256" t="s">
        <v>2043</v>
      </c>
      <c r="AE62" s="255" t="s">
        <v>350</v>
      </c>
      <c r="AF62" s="255" t="s">
        <v>605</v>
      </c>
      <c r="AG62" s="256" t="s">
        <v>643</v>
      </c>
      <c r="AH62" s="255"/>
      <c r="AI62" s="255"/>
      <c r="AJ62" s="256"/>
      <c r="AK62" s="255" t="s">
        <v>605</v>
      </c>
      <c r="AL62" s="255" t="s">
        <v>603</v>
      </c>
      <c r="AM62" s="268" t="s">
        <v>739</v>
      </c>
      <c r="AN62" s="148" t="str">
        <f>IF(ISERROR(MATCH(H62,Current!H:H,0)),"Cleared","resolved")</f>
        <v>resolved</v>
      </c>
    </row>
    <row r="63" spans="1:40" x14ac:dyDescent="0.25">
      <c r="A63" s="267" t="s">
        <v>744</v>
      </c>
      <c r="B63" s="255">
        <v>199</v>
      </c>
      <c r="C63" s="256" t="s">
        <v>137</v>
      </c>
      <c r="D63" s="255" t="s">
        <v>22</v>
      </c>
      <c r="E63" s="255">
        <v>95</v>
      </c>
      <c r="F63" s="256" t="s">
        <v>153</v>
      </c>
      <c r="G63" s="255" t="s">
        <v>17</v>
      </c>
      <c r="H63" s="255">
        <v>199030003466</v>
      </c>
      <c r="I63" s="256" t="s">
        <v>60</v>
      </c>
      <c r="J63" s="255" t="s">
        <v>325</v>
      </c>
      <c r="K63" s="255">
        <v>42697</v>
      </c>
      <c r="L63" s="256">
        <v>163</v>
      </c>
      <c r="M63" s="255" t="s">
        <v>111</v>
      </c>
      <c r="N63" s="255" t="s">
        <v>42</v>
      </c>
      <c r="O63" s="256">
        <v>42775</v>
      </c>
      <c r="P63" s="255" t="s">
        <v>838</v>
      </c>
      <c r="Q63" s="255">
        <v>85</v>
      </c>
      <c r="R63" s="256" t="s">
        <v>35</v>
      </c>
      <c r="S63" s="255">
        <v>103000</v>
      </c>
      <c r="T63" s="255" t="s">
        <v>100</v>
      </c>
      <c r="U63" s="256">
        <v>103000</v>
      </c>
      <c r="V63" s="255" t="s">
        <v>248</v>
      </c>
      <c r="W63" s="255">
        <v>112578.99793980434</v>
      </c>
      <c r="X63" s="256" t="s">
        <v>100</v>
      </c>
      <c r="Y63" s="255" t="s">
        <v>114</v>
      </c>
      <c r="Z63" s="255">
        <v>103</v>
      </c>
      <c r="AA63" s="256">
        <v>1</v>
      </c>
      <c r="AB63" s="255" t="s">
        <v>630</v>
      </c>
      <c r="AC63" s="255" t="s">
        <v>422</v>
      </c>
      <c r="AD63" s="256" t="s">
        <v>370</v>
      </c>
      <c r="AE63" s="255" t="s">
        <v>350</v>
      </c>
      <c r="AF63" s="255" t="s">
        <v>605</v>
      </c>
      <c r="AG63" s="256" t="s">
        <v>643</v>
      </c>
      <c r="AH63" s="255"/>
      <c r="AI63" s="255"/>
      <c r="AJ63" s="256"/>
      <c r="AK63" s="255" t="s">
        <v>605</v>
      </c>
      <c r="AL63" s="255" t="s">
        <v>643</v>
      </c>
      <c r="AM63" s="268" t="s">
        <v>741</v>
      </c>
      <c r="AN63" s="148" t="str">
        <f>IF(ISERROR(MATCH(H63,Current!H:H,0)),"Cleared","resolved")</f>
        <v>resolved</v>
      </c>
    </row>
    <row r="64" spans="1:40" x14ac:dyDescent="0.25">
      <c r="A64" s="267" t="s">
        <v>744</v>
      </c>
      <c r="B64" s="255">
        <v>199</v>
      </c>
      <c r="C64" s="256" t="s">
        <v>137</v>
      </c>
      <c r="D64" s="255" t="s">
        <v>22</v>
      </c>
      <c r="E64" s="255">
        <v>8243</v>
      </c>
      <c r="F64" s="256" t="s">
        <v>120</v>
      </c>
      <c r="G64" s="255" t="s">
        <v>14</v>
      </c>
      <c r="H64" s="255">
        <v>1990110063763</v>
      </c>
      <c r="I64" s="256" t="s">
        <v>56</v>
      </c>
      <c r="J64" s="255" t="s">
        <v>328</v>
      </c>
      <c r="K64" s="255">
        <v>42724</v>
      </c>
      <c r="L64" s="256">
        <v>136</v>
      </c>
      <c r="M64" s="255" t="s">
        <v>127</v>
      </c>
      <c r="N64" s="255" t="s">
        <v>128</v>
      </c>
      <c r="O64" s="256">
        <v>42800</v>
      </c>
      <c r="P64" s="255" t="s">
        <v>838</v>
      </c>
      <c r="Q64" s="255">
        <v>60</v>
      </c>
      <c r="R64" s="256" t="s">
        <v>34</v>
      </c>
      <c r="S64" s="255">
        <v>111026</v>
      </c>
      <c r="T64" s="255" t="s">
        <v>248</v>
      </c>
      <c r="U64" s="256">
        <v>101579.14</v>
      </c>
      <c r="V64" s="255" t="s">
        <v>248</v>
      </c>
      <c r="W64" s="255">
        <v>111025.99798822423</v>
      </c>
      <c r="X64" s="256" t="s">
        <v>100</v>
      </c>
      <c r="Y64" s="255" t="s">
        <v>114</v>
      </c>
      <c r="Z64" s="255">
        <v>101.58</v>
      </c>
      <c r="AA64" s="256">
        <v>1</v>
      </c>
      <c r="AB64" s="255" t="s">
        <v>630</v>
      </c>
      <c r="AC64" s="255" t="s">
        <v>851</v>
      </c>
      <c r="AD64" s="256" t="s">
        <v>1356</v>
      </c>
      <c r="AE64" s="255" t="s">
        <v>350</v>
      </c>
      <c r="AF64" s="255" t="s">
        <v>605</v>
      </c>
      <c r="AG64" s="256" t="s">
        <v>643</v>
      </c>
      <c r="AH64" s="255"/>
      <c r="AI64" s="255"/>
      <c r="AJ64" s="256"/>
      <c r="AK64" s="255" t="s">
        <v>605</v>
      </c>
      <c r="AL64" s="255" t="s">
        <v>643</v>
      </c>
      <c r="AM64" s="268" t="s">
        <v>741</v>
      </c>
      <c r="AN64" s="148" t="str">
        <f>IF(ISERROR(MATCH(H64,Current!H:H,0)),"Cleared","resolved")</f>
        <v>resolved</v>
      </c>
    </row>
    <row r="65" spans="1:40" x14ac:dyDescent="0.25">
      <c r="A65" s="267" t="s">
        <v>744</v>
      </c>
      <c r="B65" s="255">
        <v>199</v>
      </c>
      <c r="C65" s="256" t="s">
        <v>137</v>
      </c>
      <c r="D65" s="255" t="s">
        <v>22</v>
      </c>
      <c r="E65" s="255">
        <v>8243</v>
      </c>
      <c r="F65" s="256" t="s">
        <v>120</v>
      </c>
      <c r="G65" s="255" t="s">
        <v>14</v>
      </c>
      <c r="H65" s="255">
        <v>1990110063738</v>
      </c>
      <c r="I65" s="256" t="s">
        <v>56</v>
      </c>
      <c r="J65" s="255" t="s">
        <v>328</v>
      </c>
      <c r="K65" s="255">
        <v>42724</v>
      </c>
      <c r="L65" s="256">
        <v>136</v>
      </c>
      <c r="M65" s="255" t="s">
        <v>127</v>
      </c>
      <c r="N65" s="255" t="s">
        <v>128</v>
      </c>
      <c r="O65" s="256">
        <v>42800</v>
      </c>
      <c r="P65" s="255" t="s">
        <v>838</v>
      </c>
      <c r="Q65" s="255">
        <v>60</v>
      </c>
      <c r="R65" s="256" t="s">
        <v>34</v>
      </c>
      <c r="S65" s="255">
        <v>110460.5</v>
      </c>
      <c r="T65" s="255" t="s">
        <v>248</v>
      </c>
      <c r="U65" s="256">
        <v>101061.75999999999</v>
      </c>
      <c r="V65" s="255" t="s">
        <v>248</v>
      </c>
      <c r="W65" s="255">
        <v>110460.50165857282</v>
      </c>
      <c r="X65" s="256" t="s">
        <v>100</v>
      </c>
      <c r="Y65" s="255" t="s">
        <v>114</v>
      </c>
      <c r="Z65" s="255">
        <v>101.06</v>
      </c>
      <c r="AA65" s="256">
        <v>1</v>
      </c>
      <c r="AB65" s="255" t="s">
        <v>630</v>
      </c>
      <c r="AC65" s="255" t="s">
        <v>851</v>
      </c>
      <c r="AD65" s="256" t="s">
        <v>1354</v>
      </c>
      <c r="AE65" s="255" t="s">
        <v>350</v>
      </c>
      <c r="AF65" s="255" t="s">
        <v>605</v>
      </c>
      <c r="AG65" s="256" t="s">
        <v>643</v>
      </c>
      <c r="AH65" s="255"/>
      <c r="AI65" s="255"/>
      <c r="AJ65" s="256"/>
      <c r="AK65" s="255" t="s">
        <v>605</v>
      </c>
      <c r="AL65" s="255" t="s">
        <v>643</v>
      </c>
      <c r="AM65" s="268" t="s">
        <v>741</v>
      </c>
      <c r="AN65" s="148" t="str">
        <f>IF(ISERROR(MATCH(H65,Current!H:H,0)),"Cleared","resolved")</f>
        <v>resolved</v>
      </c>
    </row>
    <row r="66" spans="1:40" x14ac:dyDescent="0.25">
      <c r="A66" s="267" t="s">
        <v>744</v>
      </c>
      <c r="B66" s="255">
        <v>693</v>
      </c>
      <c r="C66" s="256" t="s">
        <v>177</v>
      </c>
      <c r="D66" s="255" t="s">
        <v>16</v>
      </c>
      <c r="E66" s="255">
        <v>635</v>
      </c>
      <c r="F66" s="256" t="s">
        <v>142</v>
      </c>
      <c r="G66" s="255" t="s">
        <v>16</v>
      </c>
      <c r="H66" s="255">
        <v>69301111603072</v>
      </c>
      <c r="I66" s="256" t="s">
        <v>56</v>
      </c>
      <c r="J66" s="255" t="s">
        <v>179</v>
      </c>
      <c r="K66" s="255">
        <v>42698</v>
      </c>
      <c r="L66" s="256">
        <v>162</v>
      </c>
      <c r="M66" s="255" t="s">
        <v>111</v>
      </c>
      <c r="N66" s="255" t="s">
        <v>42</v>
      </c>
      <c r="O66" s="256">
        <v>42776</v>
      </c>
      <c r="P66" s="255" t="s">
        <v>838</v>
      </c>
      <c r="Q66" s="255">
        <v>84</v>
      </c>
      <c r="R66" s="256" t="s">
        <v>35</v>
      </c>
      <c r="S66" s="255">
        <v>100857.60000000001</v>
      </c>
      <c r="T66" s="255" t="s">
        <v>100</v>
      </c>
      <c r="U66" s="256">
        <v>100857.60000000001</v>
      </c>
      <c r="V66" s="255" t="s">
        <v>100</v>
      </c>
      <c r="W66" s="255">
        <v>100857.60000000001</v>
      </c>
      <c r="X66" s="256" t="s">
        <v>100</v>
      </c>
      <c r="Y66" s="255" t="s">
        <v>107</v>
      </c>
      <c r="Z66" s="255">
        <v>100.86</v>
      </c>
      <c r="AA66" s="256">
        <v>1</v>
      </c>
      <c r="AB66" s="255" t="s">
        <v>630</v>
      </c>
      <c r="AC66" s="255" t="s">
        <v>859</v>
      </c>
      <c r="AD66" s="256" t="s">
        <v>876</v>
      </c>
      <c r="AE66" s="255" t="s">
        <v>350</v>
      </c>
      <c r="AF66" s="255" t="s">
        <v>605</v>
      </c>
      <c r="AG66" s="256" t="s">
        <v>643</v>
      </c>
      <c r="AH66" s="255"/>
      <c r="AI66" s="255"/>
      <c r="AJ66" s="256"/>
      <c r="AK66" s="255" t="s">
        <v>605</v>
      </c>
      <c r="AL66" s="255" t="s">
        <v>643</v>
      </c>
      <c r="AM66" s="268" t="s">
        <v>741</v>
      </c>
      <c r="AN66" s="148" t="str">
        <f>IF(ISERROR(MATCH(H66,Current!H:H,0)),"Cleared","resolved")</f>
        <v>resolved</v>
      </c>
    </row>
    <row r="67" spans="1:40" x14ac:dyDescent="0.25">
      <c r="A67" s="267" t="s">
        <v>31</v>
      </c>
      <c r="B67" s="255">
        <v>3075</v>
      </c>
      <c r="C67" s="256" t="s">
        <v>145</v>
      </c>
      <c r="D67" s="255" t="s">
        <v>21</v>
      </c>
      <c r="E67" s="255">
        <v>1350</v>
      </c>
      <c r="F67" s="256" t="s">
        <v>124</v>
      </c>
      <c r="G67" s="255" t="s">
        <v>21</v>
      </c>
      <c r="H67" s="255">
        <v>30751700171</v>
      </c>
      <c r="I67" s="256" t="s">
        <v>59</v>
      </c>
      <c r="J67" s="255" t="s">
        <v>125</v>
      </c>
      <c r="K67" s="255">
        <v>42795</v>
      </c>
      <c r="L67" s="256">
        <v>65</v>
      </c>
      <c r="M67" s="255" t="s">
        <v>111</v>
      </c>
      <c r="N67" s="255" t="s">
        <v>42</v>
      </c>
      <c r="O67" s="256">
        <v>42859</v>
      </c>
      <c r="P67" s="255" t="s">
        <v>1878</v>
      </c>
      <c r="Q67" s="255">
        <v>1</v>
      </c>
      <c r="R67" s="256" t="s">
        <v>33</v>
      </c>
      <c r="S67" s="255">
        <v>100780.74</v>
      </c>
      <c r="T67" s="255" t="s">
        <v>100</v>
      </c>
      <c r="U67" s="256">
        <v>100780.74</v>
      </c>
      <c r="V67" s="255" t="s">
        <v>100</v>
      </c>
      <c r="W67" s="255">
        <v>100780.74</v>
      </c>
      <c r="X67" s="256" t="s">
        <v>100</v>
      </c>
      <c r="Y67" s="255" t="s">
        <v>107</v>
      </c>
      <c r="Z67" s="255">
        <v>100.78</v>
      </c>
      <c r="AA67" s="256">
        <v>1</v>
      </c>
      <c r="AB67" s="255" t="s">
        <v>630</v>
      </c>
      <c r="AC67" s="255" t="s">
        <v>415</v>
      </c>
      <c r="AD67" s="256" t="s">
        <v>380</v>
      </c>
      <c r="AE67" s="255" t="s">
        <v>350</v>
      </c>
      <c r="AF67" s="255" t="s">
        <v>605</v>
      </c>
      <c r="AG67" s="256" t="s">
        <v>643</v>
      </c>
      <c r="AH67" s="255"/>
      <c r="AI67" s="255"/>
      <c r="AJ67" s="256"/>
      <c r="AK67" s="255" t="s">
        <v>605</v>
      </c>
      <c r="AL67" s="255" t="s">
        <v>643</v>
      </c>
      <c r="AM67" s="268" t="s">
        <v>741</v>
      </c>
      <c r="AN67" s="148" t="str">
        <f>IF(ISERROR(MATCH(H67,Current!H:H,0)),"Cleared","resolved")</f>
        <v>Cleared</v>
      </c>
    </row>
    <row r="68" spans="1:40" x14ac:dyDescent="0.25">
      <c r="A68" s="267" t="s">
        <v>31</v>
      </c>
      <c r="B68" s="255">
        <v>3019</v>
      </c>
      <c r="C68" s="256" t="s">
        <v>134</v>
      </c>
      <c r="D68" s="255" t="s">
        <v>16</v>
      </c>
      <c r="E68" s="255">
        <v>3071</v>
      </c>
      <c r="F68" s="256" t="s">
        <v>139</v>
      </c>
      <c r="G68" s="255" t="s">
        <v>21</v>
      </c>
      <c r="H68" s="255">
        <v>30190110008244</v>
      </c>
      <c r="I68" s="256" t="s">
        <v>59</v>
      </c>
      <c r="J68" s="255" t="s">
        <v>135</v>
      </c>
      <c r="K68" s="255">
        <v>42829</v>
      </c>
      <c r="L68" s="256">
        <v>31</v>
      </c>
      <c r="M68" s="255" t="s">
        <v>127</v>
      </c>
      <c r="N68" s="255" t="s">
        <v>128</v>
      </c>
      <c r="O68" s="256">
        <v>42859</v>
      </c>
      <c r="P68" s="255" t="s">
        <v>1878</v>
      </c>
      <c r="Q68" s="255">
        <v>1</v>
      </c>
      <c r="R68" s="256" t="s">
        <v>33</v>
      </c>
      <c r="S68" s="255">
        <v>99733.64</v>
      </c>
      <c r="T68" s="255" t="s">
        <v>100</v>
      </c>
      <c r="U68" s="256">
        <v>99733.64</v>
      </c>
      <c r="V68" s="255" t="s">
        <v>100</v>
      </c>
      <c r="W68" s="255">
        <v>99733.64</v>
      </c>
      <c r="X68" s="256" t="s">
        <v>100</v>
      </c>
      <c r="Y68" s="255" t="s">
        <v>114</v>
      </c>
      <c r="Z68" s="255">
        <v>99.73</v>
      </c>
      <c r="AA68" s="256">
        <v>1</v>
      </c>
      <c r="AB68" s="255" t="s">
        <v>630</v>
      </c>
      <c r="AC68" s="255" t="s">
        <v>443</v>
      </c>
      <c r="AD68" s="256" t="s">
        <v>1987</v>
      </c>
      <c r="AE68" s="255" t="s">
        <v>350</v>
      </c>
      <c r="AF68" s="255" t="s">
        <v>649</v>
      </c>
      <c r="AG68" s="256" t="s">
        <v>643</v>
      </c>
      <c r="AH68" s="255"/>
      <c r="AI68" s="255"/>
      <c r="AJ68" s="256"/>
      <c r="AK68" s="255" t="s">
        <v>605</v>
      </c>
      <c r="AL68" s="255" t="s">
        <v>643</v>
      </c>
      <c r="AM68" s="268" t="s">
        <v>741</v>
      </c>
      <c r="AN68" s="148" t="str">
        <f>IF(ISERROR(MATCH(H68,Current!H:H,0)),"Cleared","resolved")</f>
        <v>Cleared</v>
      </c>
    </row>
    <row r="69" spans="1:40" x14ac:dyDescent="0.25">
      <c r="A69" s="267" t="s">
        <v>744</v>
      </c>
      <c r="B69" s="255">
        <v>260</v>
      </c>
      <c r="C69" s="256" t="s">
        <v>113</v>
      </c>
      <c r="D69" s="255" t="s">
        <v>23</v>
      </c>
      <c r="E69" s="255">
        <v>1970</v>
      </c>
      <c r="F69" s="256" t="s">
        <v>862</v>
      </c>
      <c r="G69" s="255" t="s">
        <v>23</v>
      </c>
      <c r="H69" s="255">
        <v>2600110117947</v>
      </c>
      <c r="I69" s="256" t="s">
        <v>54</v>
      </c>
      <c r="J69" s="255" t="s">
        <v>185</v>
      </c>
      <c r="K69" s="255">
        <v>42724</v>
      </c>
      <c r="L69" s="256">
        <v>136</v>
      </c>
      <c r="M69" s="255" t="s">
        <v>105</v>
      </c>
      <c r="N69" s="255" t="s">
        <v>41</v>
      </c>
      <c r="O69" s="256">
        <v>42831</v>
      </c>
      <c r="P69" s="255" t="s">
        <v>838</v>
      </c>
      <c r="Q69" s="255">
        <v>29</v>
      </c>
      <c r="R69" s="256" t="s">
        <v>33</v>
      </c>
      <c r="S69" s="255">
        <v>83751.44</v>
      </c>
      <c r="T69" s="255" t="s">
        <v>186</v>
      </c>
      <c r="U69" s="256">
        <v>99145.81</v>
      </c>
      <c r="V69" s="255" t="s">
        <v>186</v>
      </c>
      <c r="W69" s="255">
        <v>83751.440898211556</v>
      </c>
      <c r="X69" s="256" t="s">
        <v>100</v>
      </c>
      <c r="Y69" s="255" t="s">
        <v>107</v>
      </c>
      <c r="Z69" s="255">
        <v>99.15</v>
      </c>
      <c r="AA69" s="256">
        <v>1</v>
      </c>
      <c r="AB69" s="255" t="s">
        <v>630</v>
      </c>
      <c r="AC69" s="255" t="s">
        <v>455</v>
      </c>
      <c r="AD69" s="256" t="s">
        <v>1514</v>
      </c>
      <c r="AE69" s="255" t="s">
        <v>350</v>
      </c>
      <c r="AF69" s="255" t="s">
        <v>605</v>
      </c>
      <c r="AG69" s="256" t="s">
        <v>643</v>
      </c>
      <c r="AH69" s="255"/>
      <c r="AI69" s="255"/>
      <c r="AJ69" s="256"/>
      <c r="AK69" s="255" t="s">
        <v>605</v>
      </c>
      <c r="AL69" s="255" t="s">
        <v>643</v>
      </c>
      <c r="AM69" s="268" t="s">
        <v>741</v>
      </c>
      <c r="AN69" s="148" t="str">
        <f>IF(ISERROR(MATCH(H69,Current!H:H,0)),"Cleared","resolved")</f>
        <v>Cleared</v>
      </c>
    </row>
    <row r="70" spans="1:40" x14ac:dyDescent="0.25">
      <c r="A70" s="267" t="s">
        <v>744</v>
      </c>
      <c r="B70" s="255">
        <v>1970</v>
      </c>
      <c r="C70" s="256" t="s">
        <v>862</v>
      </c>
      <c r="D70" s="255" t="s">
        <v>23</v>
      </c>
      <c r="E70" s="255">
        <v>8243</v>
      </c>
      <c r="F70" s="256" t="s">
        <v>120</v>
      </c>
      <c r="G70" s="255" t="s">
        <v>14</v>
      </c>
      <c r="H70" s="255">
        <v>19700110031378</v>
      </c>
      <c r="I70" s="256" t="s">
        <v>538</v>
      </c>
      <c r="J70" s="255" t="s">
        <v>68</v>
      </c>
      <c r="K70" s="255">
        <v>42583</v>
      </c>
      <c r="L70" s="256">
        <v>277</v>
      </c>
      <c r="M70" s="255" t="s">
        <v>127</v>
      </c>
      <c r="N70" s="255" t="s">
        <v>128</v>
      </c>
      <c r="O70" s="256">
        <v>42648</v>
      </c>
      <c r="P70" s="255" t="s">
        <v>406</v>
      </c>
      <c r="Q70" s="255">
        <v>212</v>
      </c>
      <c r="R70" s="256" t="s">
        <v>37</v>
      </c>
      <c r="S70" s="255">
        <v>83300.34</v>
      </c>
      <c r="T70" s="255" t="s">
        <v>186</v>
      </c>
      <c r="U70" s="256">
        <v>98611.79</v>
      </c>
      <c r="V70" s="255" t="s">
        <v>186</v>
      </c>
      <c r="W70" s="255">
        <v>83300.338179211496</v>
      </c>
      <c r="X70" s="256" t="s">
        <v>100</v>
      </c>
      <c r="Y70" s="255" t="s">
        <v>114</v>
      </c>
      <c r="Z70" s="255">
        <v>98.61</v>
      </c>
      <c r="AA70" s="256">
        <v>1</v>
      </c>
      <c r="AB70" s="255" t="s">
        <v>630</v>
      </c>
      <c r="AC70" s="255" t="s">
        <v>570</v>
      </c>
      <c r="AD70" s="256" t="s">
        <v>2007</v>
      </c>
      <c r="AE70" s="255" t="s">
        <v>350</v>
      </c>
      <c r="AF70" s="255" t="s">
        <v>605</v>
      </c>
      <c r="AG70" s="256" t="s">
        <v>643</v>
      </c>
      <c r="AH70" s="255"/>
      <c r="AI70" s="255"/>
      <c r="AJ70" s="256"/>
      <c r="AK70" s="255" t="s">
        <v>605</v>
      </c>
      <c r="AL70" s="255" t="s">
        <v>643</v>
      </c>
      <c r="AM70" s="268" t="s">
        <v>741</v>
      </c>
      <c r="AN70" s="148" t="str">
        <f>IF(ISERROR(MATCH(H70,Current!H:H,0)),"Cleared","resolved")</f>
        <v>Cleared</v>
      </c>
    </row>
    <row r="71" spans="1:40" x14ac:dyDescent="0.25">
      <c r="A71" s="267" t="s">
        <v>31</v>
      </c>
      <c r="B71" s="255">
        <v>1970</v>
      </c>
      <c r="C71" s="256" t="s">
        <v>862</v>
      </c>
      <c r="D71" s="255" t="s">
        <v>23</v>
      </c>
      <c r="E71" s="255">
        <v>260</v>
      </c>
      <c r="F71" s="256" t="s">
        <v>113</v>
      </c>
      <c r="G71" s="255" t="s">
        <v>23</v>
      </c>
      <c r="H71" s="255">
        <v>19700110036321</v>
      </c>
      <c r="I71" s="256" t="s">
        <v>538</v>
      </c>
      <c r="J71" s="255" t="s">
        <v>263</v>
      </c>
      <c r="K71" s="255">
        <v>42795</v>
      </c>
      <c r="L71" s="256">
        <v>65</v>
      </c>
      <c r="M71" s="255" t="s">
        <v>111</v>
      </c>
      <c r="N71" s="255" t="s">
        <v>42</v>
      </c>
      <c r="O71" s="256">
        <v>42859</v>
      </c>
      <c r="P71" s="255" t="s">
        <v>1878</v>
      </c>
      <c r="Q71" s="255">
        <v>1</v>
      </c>
      <c r="R71" s="256" t="s">
        <v>33</v>
      </c>
      <c r="S71" s="255">
        <v>79366.8</v>
      </c>
      <c r="T71" s="255" t="s">
        <v>186</v>
      </c>
      <c r="U71" s="256">
        <v>93955.23</v>
      </c>
      <c r="V71" s="255" t="s">
        <v>186</v>
      </c>
      <c r="W71" s="255">
        <v>79366.802212043796</v>
      </c>
      <c r="X71" s="256" t="s">
        <v>100</v>
      </c>
      <c r="Y71" s="255" t="s">
        <v>107</v>
      </c>
      <c r="Z71" s="255">
        <v>93.96</v>
      </c>
      <c r="AA71" s="256">
        <v>1</v>
      </c>
      <c r="AB71" s="255" t="s">
        <v>630</v>
      </c>
      <c r="AC71" s="255" t="s">
        <v>442</v>
      </c>
      <c r="AD71" s="256" t="s">
        <v>1067</v>
      </c>
      <c r="AE71" s="255" t="s">
        <v>350</v>
      </c>
      <c r="AF71" s="255" t="s">
        <v>605</v>
      </c>
      <c r="AG71" s="256" t="s">
        <v>643</v>
      </c>
      <c r="AH71" s="255"/>
      <c r="AI71" s="255"/>
      <c r="AJ71" s="256"/>
      <c r="AK71" s="255" t="s">
        <v>605</v>
      </c>
      <c r="AL71" s="255" t="s">
        <v>643</v>
      </c>
      <c r="AM71" s="268" t="s">
        <v>741</v>
      </c>
      <c r="AN71" s="148" t="str">
        <f>IF(ISERROR(MATCH(H71,Current!H:H,0)),"Cleared","resolved")</f>
        <v>Cleared</v>
      </c>
    </row>
    <row r="72" spans="1:40" x14ac:dyDescent="0.25">
      <c r="A72" s="267" t="s">
        <v>31</v>
      </c>
      <c r="B72" s="255">
        <v>199</v>
      </c>
      <c r="C72" s="256" t="s">
        <v>137</v>
      </c>
      <c r="D72" s="255" t="s">
        <v>22</v>
      </c>
      <c r="E72" s="255">
        <v>693</v>
      </c>
      <c r="F72" s="256" t="s">
        <v>177</v>
      </c>
      <c r="G72" s="255" t="s">
        <v>16</v>
      </c>
      <c r="H72" s="255">
        <v>1990110069567</v>
      </c>
      <c r="I72" s="256" t="s">
        <v>56</v>
      </c>
      <c r="J72" s="255" t="s">
        <v>328</v>
      </c>
      <c r="K72" s="255">
        <v>42794</v>
      </c>
      <c r="L72" s="256">
        <v>66</v>
      </c>
      <c r="M72" s="255" t="s">
        <v>111</v>
      </c>
      <c r="N72" s="255" t="s">
        <v>42</v>
      </c>
      <c r="O72" s="256">
        <v>42859</v>
      </c>
      <c r="P72" s="255" t="s">
        <v>1878</v>
      </c>
      <c r="Q72" s="255">
        <v>1</v>
      </c>
      <c r="R72" s="256" t="s">
        <v>33</v>
      </c>
      <c r="S72" s="255">
        <v>101587</v>
      </c>
      <c r="T72" s="255" t="s">
        <v>248</v>
      </c>
      <c r="U72" s="256">
        <v>92943.28</v>
      </c>
      <c r="V72" s="255" t="s">
        <v>248</v>
      </c>
      <c r="W72" s="255">
        <v>101587.00318095784</v>
      </c>
      <c r="X72" s="256" t="s">
        <v>100</v>
      </c>
      <c r="Y72" s="255" t="s">
        <v>114</v>
      </c>
      <c r="Z72" s="255">
        <v>92.94</v>
      </c>
      <c r="AA72" s="256">
        <v>1</v>
      </c>
      <c r="AB72" s="255" t="s">
        <v>630</v>
      </c>
      <c r="AC72" s="255" t="s">
        <v>431</v>
      </c>
      <c r="AD72" s="256" t="s">
        <v>2104</v>
      </c>
      <c r="AE72" s="255" t="s">
        <v>350</v>
      </c>
      <c r="AF72" s="255" t="s">
        <v>605</v>
      </c>
      <c r="AG72" s="256" t="s">
        <v>643</v>
      </c>
      <c r="AH72" s="255"/>
      <c r="AI72" s="255"/>
      <c r="AJ72" s="256"/>
      <c r="AK72" s="255" t="s">
        <v>605</v>
      </c>
      <c r="AL72" s="255" t="s">
        <v>643</v>
      </c>
      <c r="AM72" s="268" t="s">
        <v>741</v>
      </c>
      <c r="AN72" s="148" t="str">
        <f>IF(ISERROR(MATCH(H72,Current!H:H,0)),"Cleared","resolved")</f>
        <v>resolved</v>
      </c>
    </row>
    <row r="73" spans="1:40" x14ac:dyDescent="0.25">
      <c r="A73" s="267" t="s">
        <v>744</v>
      </c>
      <c r="B73" s="255">
        <v>795</v>
      </c>
      <c r="C73" s="256" t="s">
        <v>264</v>
      </c>
      <c r="D73" s="255" t="s">
        <v>14</v>
      </c>
      <c r="E73" s="255">
        <v>8243</v>
      </c>
      <c r="F73" s="256" t="s">
        <v>120</v>
      </c>
      <c r="G73" s="255" t="s">
        <v>14</v>
      </c>
      <c r="H73" s="255">
        <v>7950210003560</v>
      </c>
      <c r="I73" s="256" t="s">
        <v>56</v>
      </c>
      <c r="J73" s="255" t="s">
        <v>840</v>
      </c>
      <c r="K73" s="255">
        <v>42705</v>
      </c>
      <c r="L73" s="256">
        <v>155</v>
      </c>
      <c r="M73" s="255" t="s">
        <v>158</v>
      </c>
      <c r="N73" s="255" t="s">
        <v>41</v>
      </c>
      <c r="O73" s="256">
        <v>42775</v>
      </c>
      <c r="P73" s="255" t="s">
        <v>838</v>
      </c>
      <c r="Q73" s="255">
        <v>85</v>
      </c>
      <c r="R73" s="256" t="s">
        <v>35</v>
      </c>
      <c r="S73" s="255">
        <v>99731.79</v>
      </c>
      <c r="T73" s="255" t="s">
        <v>112</v>
      </c>
      <c r="U73" s="256">
        <v>92079.95</v>
      </c>
      <c r="V73" s="255" t="s">
        <v>112</v>
      </c>
      <c r="W73" s="255">
        <v>99731.791952090585</v>
      </c>
      <c r="X73" s="256" t="s">
        <v>100</v>
      </c>
      <c r="Y73" s="255" t="s">
        <v>107</v>
      </c>
      <c r="Z73" s="255">
        <v>92.08</v>
      </c>
      <c r="AA73" s="256">
        <v>1</v>
      </c>
      <c r="AB73" s="255" t="s">
        <v>630</v>
      </c>
      <c r="AC73" s="255" t="s">
        <v>426</v>
      </c>
      <c r="AD73" s="256" t="s">
        <v>841</v>
      </c>
      <c r="AE73" s="255" t="s">
        <v>350</v>
      </c>
      <c r="AF73" s="255" t="s">
        <v>649</v>
      </c>
      <c r="AG73" s="256" t="s">
        <v>643</v>
      </c>
      <c r="AH73" s="255"/>
      <c r="AI73" s="255"/>
      <c r="AJ73" s="256"/>
      <c r="AK73" s="255" t="s">
        <v>605</v>
      </c>
      <c r="AL73" s="255" t="s">
        <v>643</v>
      </c>
      <c r="AM73" s="268" t="s">
        <v>741</v>
      </c>
      <c r="AN73" s="148" t="str">
        <f>IF(ISERROR(MATCH(H73,Current!H:H,0)),"Cleared","resolved")</f>
        <v>resolved</v>
      </c>
    </row>
    <row r="74" spans="1:40" x14ac:dyDescent="0.25">
      <c r="A74" s="267" t="s">
        <v>744</v>
      </c>
      <c r="B74" s="255">
        <v>8520</v>
      </c>
      <c r="C74" s="256" t="s">
        <v>842</v>
      </c>
      <c r="D74" s="255" t="s">
        <v>19</v>
      </c>
      <c r="E74" s="255">
        <v>283</v>
      </c>
      <c r="F74" s="256" t="s">
        <v>109</v>
      </c>
      <c r="G74" s="255" t="s">
        <v>14</v>
      </c>
      <c r="H74" s="255">
        <v>85201030002480</v>
      </c>
      <c r="I74" s="256" t="s">
        <v>538</v>
      </c>
      <c r="J74" s="255" t="s">
        <v>267</v>
      </c>
      <c r="K74" s="255">
        <v>42795</v>
      </c>
      <c r="L74" s="256">
        <v>65</v>
      </c>
      <c r="M74" s="255" t="s">
        <v>118</v>
      </c>
      <c r="N74" s="255" t="s">
        <v>41</v>
      </c>
      <c r="O74" s="256">
        <v>42830</v>
      </c>
      <c r="P74" s="255" t="s">
        <v>838</v>
      </c>
      <c r="Q74" s="255">
        <v>30</v>
      </c>
      <c r="R74" s="256" t="s">
        <v>33</v>
      </c>
      <c r="S74" s="255">
        <v>6392184</v>
      </c>
      <c r="T74" s="255" t="s">
        <v>197</v>
      </c>
      <c r="U74" s="256">
        <v>90976.76</v>
      </c>
      <c r="V74" s="255" t="s">
        <v>197</v>
      </c>
      <c r="W74" s="255">
        <v>6392184.0857193042</v>
      </c>
      <c r="X74" s="256" t="s">
        <v>100</v>
      </c>
      <c r="Y74" s="255" t="s">
        <v>114</v>
      </c>
      <c r="Z74" s="255">
        <v>90.98</v>
      </c>
      <c r="AA74" s="256">
        <v>1</v>
      </c>
      <c r="AB74" s="255" t="s">
        <v>630</v>
      </c>
      <c r="AC74" s="255" t="s">
        <v>426</v>
      </c>
      <c r="AD74" s="256" t="s">
        <v>1746</v>
      </c>
      <c r="AE74" s="255" t="s">
        <v>350</v>
      </c>
      <c r="AF74" s="255" t="s">
        <v>649</v>
      </c>
      <c r="AG74" s="256" t="s">
        <v>643</v>
      </c>
      <c r="AH74" s="255"/>
      <c r="AI74" s="255"/>
      <c r="AJ74" s="256"/>
      <c r="AK74" s="255" t="s">
        <v>605</v>
      </c>
      <c r="AL74" s="255" t="s">
        <v>643</v>
      </c>
      <c r="AM74" s="268" t="s">
        <v>741</v>
      </c>
      <c r="AN74" s="148" t="str">
        <f>IF(ISERROR(MATCH(H74,Current!H:H,0)),"Cleared","resolved")</f>
        <v>Cleared</v>
      </c>
    </row>
    <row r="75" spans="1:40" x14ac:dyDescent="0.25">
      <c r="A75" s="267" t="s">
        <v>744</v>
      </c>
      <c r="B75" s="255">
        <v>95</v>
      </c>
      <c r="C75" s="256" t="s">
        <v>153</v>
      </c>
      <c r="D75" s="255" t="s">
        <v>17</v>
      </c>
      <c r="E75" s="255">
        <v>635</v>
      </c>
      <c r="F75" s="256" t="s">
        <v>142</v>
      </c>
      <c r="G75" s="255" t="s">
        <v>16</v>
      </c>
      <c r="H75" s="255">
        <v>2016000855</v>
      </c>
      <c r="I75" s="256" t="s">
        <v>58</v>
      </c>
      <c r="J75" s="255" t="s">
        <v>195</v>
      </c>
      <c r="K75" s="255">
        <v>42760</v>
      </c>
      <c r="L75" s="256">
        <v>100</v>
      </c>
      <c r="M75" s="255" t="s">
        <v>111</v>
      </c>
      <c r="N75" s="255" t="s">
        <v>42</v>
      </c>
      <c r="O75" s="256">
        <v>42800</v>
      </c>
      <c r="P75" s="255" t="s">
        <v>838</v>
      </c>
      <c r="Q75" s="255">
        <v>60</v>
      </c>
      <c r="R75" s="256" t="s">
        <v>34</v>
      </c>
      <c r="S75" s="255">
        <v>90283.8</v>
      </c>
      <c r="T75" s="255" t="s">
        <v>100</v>
      </c>
      <c r="U75" s="256">
        <v>90283.8</v>
      </c>
      <c r="V75" s="255" t="s">
        <v>100</v>
      </c>
      <c r="W75" s="255">
        <v>90283.8</v>
      </c>
      <c r="X75" s="256" t="s">
        <v>100</v>
      </c>
      <c r="Y75" s="255" t="s">
        <v>114</v>
      </c>
      <c r="Z75" s="255">
        <v>90.28</v>
      </c>
      <c r="AA75" s="256">
        <v>1</v>
      </c>
      <c r="AB75" s="255" t="s">
        <v>630</v>
      </c>
      <c r="AC75" s="255" t="s">
        <v>445</v>
      </c>
      <c r="AD75" s="256" t="s">
        <v>1263</v>
      </c>
      <c r="AE75" s="255" t="s">
        <v>350</v>
      </c>
      <c r="AF75" s="255" t="s">
        <v>605</v>
      </c>
      <c r="AG75" s="256" t="s">
        <v>643</v>
      </c>
      <c r="AH75" s="255"/>
      <c r="AI75" s="255"/>
      <c r="AJ75" s="256"/>
      <c r="AK75" s="255" t="s">
        <v>649</v>
      </c>
      <c r="AL75" s="255" t="s">
        <v>643</v>
      </c>
      <c r="AM75" s="268" t="s">
        <v>740</v>
      </c>
      <c r="AN75" s="148" t="str">
        <f>IF(ISERROR(MATCH(H75,Current!H:H,0)),"Cleared","resolved")</f>
        <v>resolved</v>
      </c>
    </row>
    <row r="76" spans="1:40" x14ac:dyDescent="0.25">
      <c r="A76" s="267" t="s">
        <v>744</v>
      </c>
      <c r="B76" s="255">
        <v>95</v>
      </c>
      <c r="C76" s="256" t="s">
        <v>153</v>
      </c>
      <c r="D76" s="255" t="s">
        <v>17</v>
      </c>
      <c r="E76" s="255">
        <v>199</v>
      </c>
      <c r="F76" s="256" t="s">
        <v>137</v>
      </c>
      <c r="G76" s="255" t="s">
        <v>22</v>
      </c>
      <c r="H76" s="255">
        <v>950110010138</v>
      </c>
      <c r="I76" s="256" t="s">
        <v>58</v>
      </c>
      <c r="J76" s="255" t="s">
        <v>195</v>
      </c>
      <c r="K76" s="255">
        <v>42698</v>
      </c>
      <c r="L76" s="256">
        <v>162</v>
      </c>
      <c r="M76" s="255" t="s">
        <v>118</v>
      </c>
      <c r="N76" s="255" t="s">
        <v>41</v>
      </c>
      <c r="O76" s="256">
        <v>42775</v>
      </c>
      <c r="P76" s="255" t="s">
        <v>838</v>
      </c>
      <c r="Q76" s="255">
        <v>85</v>
      </c>
      <c r="R76" s="256" t="s">
        <v>35</v>
      </c>
      <c r="S76" s="255">
        <v>90000</v>
      </c>
      <c r="T76" s="255" t="s">
        <v>100</v>
      </c>
      <c r="U76" s="256">
        <v>90000</v>
      </c>
      <c r="V76" s="255" t="s">
        <v>100</v>
      </c>
      <c r="W76" s="255">
        <v>90000</v>
      </c>
      <c r="X76" s="256" t="s">
        <v>100</v>
      </c>
      <c r="Y76" s="255" t="s">
        <v>114</v>
      </c>
      <c r="Z76" s="255">
        <v>90</v>
      </c>
      <c r="AA76" s="256">
        <v>1</v>
      </c>
      <c r="AB76" s="255" t="s">
        <v>630</v>
      </c>
      <c r="AC76" s="255" t="s">
        <v>439</v>
      </c>
      <c r="AD76" s="256" t="s">
        <v>363</v>
      </c>
      <c r="AE76" s="255" t="s">
        <v>350</v>
      </c>
      <c r="AF76" s="255" t="s">
        <v>605</v>
      </c>
      <c r="AG76" s="256" t="s">
        <v>643</v>
      </c>
      <c r="AH76" s="255"/>
      <c r="AI76" s="255"/>
      <c r="AJ76" s="256"/>
      <c r="AK76" s="255" t="s">
        <v>605</v>
      </c>
      <c r="AL76" s="255" t="s">
        <v>643</v>
      </c>
      <c r="AM76" s="268" t="s">
        <v>741</v>
      </c>
      <c r="AN76" s="148" t="str">
        <f>IF(ISERROR(MATCH(H76,Current!H:H,0)),"Cleared","resolved")</f>
        <v>resolved</v>
      </c>
    </row>
    <row r="77" spans="1:40" x14ac:dyDescent="0.25">
      <c r="A77" s="267" t="s">
        <v>744</v>
      </c>
      <c r="B77" s="255">
        <v>8310</v>
      </c>
      <c r="C77" s="256" t="s">
        <v>170</v>
      </c>
      <c r="D77" s="255" t="s">
        <v>14</v>
      </c>
      <c r="E77" s="255">
        <v>199</v>
      </c>
      <c r="F77" s="256" t="s">
        <v>137</v>
      </c>
      <c r="G77" s="255" t="s">
        <v>22</v>
      </c>
      <c r="H77" s="255" t="s">
        <v>998</v>
      </c>
      <c r="I77" s="256" t="s">
        <v>57</v>
      </c>
      <c r="J77" s="255" t="s">
        <v>133</v>
      </c>
      <c r="K77" s="255">
        <v>42677</v>
      </c>
      <c r="L77" s="256">
        <v>183</v>
      </c>
      <c r="M77" s="255" t="s">
        <v>111</v>
      </c>
      <c r="N77" s="255" t="s">
        <v>42</v>
      </c>
      <c r="O77" s="256">
        <v>42775</v>
      </c>
      <c r="P77" s="255" t="s">
        <v>838</v>
      </c>
      <c r="Q77" s="255">
        <v>85</v>
      </c>
      <c r="R77" s="256" t="s">
        <v>35</v>
      </c>
      <c r="S77" s="255">
        <v>378993.26</v>
      </c>
      <c r="T77" s="255" t="s">
        <v>242</v>
      </c>
      <c r="U77" s="256">
        <v>89757.77</v>
      </c>
      <c r="V77" s="255" t="s">
        <v>242</v>
      </c>
      <c r="W77" s="255">
        <v>378993.2614708902</v>
      </c>
      <c r="X77" s="256" t="s">
        <v>100</v>
      </c>
      <c r="Y77" s="255" t="s">
        <v>114</v>
      </c>
      <c r="Z77" s="255">
        <v>89.76</v>
      </c>
      <c r="AA77" s="256">
        <v>1</v>
      </c>
      <c r="AB77" s="255" t="s">
        <v>630</v>
      </c>
      <c r="AC77" s="255" t="s">
        <v>484</v>
      </c>
      <c r="AD77" s="256" t="s">
        <v>396</v>
      </c>
      <c r="AE77" s="255" t="s">
        <v>350</v>
      </c>
      <c r="AF77" s="255" t="s">
        <v>649</v>
      </c>
      <c r="AG77" s="256" t="s">
        <v>643</v>
      </c>
      <c r="AH77" s="255"/>
      <c r="AI77" s="255"/>
      <c r="AJ77" s="256"/>
      <c r="AK77" s="255" t="s">
        <v>605</v>
      </c>
      <c r="AL77" s="255" t="s">
        <v>643</v>
      </c>
      <c r="AM77" s="268" t="s">
        <v>741</v>
      </c>
      <c r="AN77" s="148" t="str">
        <f>IF(ISERROR(MATCH(H77,Current!H:H,0)),"Cleared","resolved")</f>
        <v>resolved</v>
      </c>
    </row>
    <row r="78" spans="1:40" x14ac:dyDescent="0.25">
      <c r="A78" s="267" t="s">
        <v>744</v>
      </c>
      <c r="B78" s="255">
        <v>199</v>
      </c>
      <c r="C78" s="256" t="s">
        <v>137</v>
      </c>
      <c r="D78" s="255" t="s">
        <v>22</v>
      </c>
      <c r="E78" s="255">
        <v>8243</v>
      </c>
      <c r="F78" s="256" t="s">
        <v>120</v>
      </c>
      <c r="G78" s="255" t="s">
        <v>14</v>
      </c>
      <c r="H78" s="255">
        <v>1990110063771</v>
      </c>
      <c r="I78" s="256" t="s">
        <v>56</v>
      </c>
      <c r="J78" s="255" t="s">
        <v>328</v>
      </c>
      <c r="K78" s="255">
        <v>42724</v>
      </c>
      <c r="L78" s="256">
        <v>136</v>
      </c>
      <c r="M78" s="255" t="s">
        <v>127</v>
      </c>
      <c r="N78" s="255" t="s">
        <v>128</v>
      </c>
      <c r="O78" s="256">
        <v>42800</v>
      </c>
      <c r="P78" s="255" t="s">
        <v>838</v>
      </c>
      <c r="Q78" s="255">
        <v>60</v>
      </c>
      <c r="R78" s="256" t="s">
        <v>34</v>
      </c>
      <c r="S78" s="255">
        <v>97584</v>
      </c>
      <c r="T78" s="255" t="s">
        <v>248</v>
      </c>
      <c r="U78" s="256">
        <v>89280.88</v>
      </c>
      <c r="V78" s="255" t="s">
        <v>248</v>
      </c>
      <c r="W78" s="255">
        <v>97584.000054212796</v>
      </c>
      <c r="X78" s="256" t="s">
        <v>100</v>
      </c>
      <c r="Y78" s="255" t="s">
        <v>114</v>
      </c>
      <c r="Z78" s="255">
        <v>89.28</v>
      </c>
      <c r="AA78" s="256">
        <v>1</v>
      </c>
      <c r="AB78" s="255" t="s">
        <v>630</v>
      </c>
      <c r="AC78" s="255" t="s">
        <v>851</v>
      </c>
      <c r="AD78" s="256" t="s">
        <v>1357</v>
      </c>
      <c r="AE78" s="255" t="s">
        <v>350</v>
      </c>
      <c r="AF78" s="255" t="s">
        <v>605</v>
      </c>
      <c r="AG78" s="256" t="s">
        <v>643</v>
      </c>
      <c r="AH78" s="255"/>
      <c r="AI78" s="255"/>
      <c r="AJ78" s="256"/>
      <c r="AK78" s="255" t="s">
        <v>605</v>
      </c>
      <c r="AL78" s="255" t="s">
        <v>643</v>
      </c>
      <c r="AM78" s="268" t="s">
        <v>741</v>
      </c>
      <c r="AN78" s="148" t="str">
        <f>IF(ISERROR(MATCH(H78,Current!H:H,0)),"Cleared","resolved")</f>
        <v>resolved</v>
      </c>
    </row>
    <row r="79" spans="1:40" x14ac:dyDescent="0.25">
      <c r="A79" s="267" t="s">
        <v>31</v>
      </c>
      <c r="B79" s="255">
        <v>95</v>
      </c>
      <c r="C79" s="256" t="s">
        <v>153</v>
      </c>
      <c r="D79" s="255" t="s">
        <v>17</v>
      </c>
      <c r="E79" s="255">
        <v>8205</v>
      </c>
      <c r="F79" s="256" t="s">
        <v>130</v>
      </c>
      <c r="G79" s="255" t="s">
        <v>14</v>
      </c>
      <c r="H79" s="255">
        <v>950110010891</v>
      </c>
      <c r="I79" s="256" t="s">
        <v>58</v>
      </c>
      <c r="J79" s="255" t="s">
        <v>195</v>
      </c>
      <c r="K79" s="255">
        <v>42821</v>
      </c>
      <c r="L79" s="256">
        <v>39</v>
      </c>
      <c r="M79" s="255" t="s">
        <v>111</v>
      </c>
      <c r="N79" s="255" t="s">
        <v>42</v>
      </c>
      <c r="O79" s="256">
        <v>42859</v>
      </c>
      <c r="P79" s="255" t="s">
        <v>1878</v>
      </c>
      <c r="Q79" s="255">
        <v>1</v>
      </c>
      <c r="R79" s="256" t="s">
        <v>33</v>
      </c>
      <c r="S79" s="255">
        <v>88800</v>
      </c>
      <c r="T79" s="255" t="s">
        <v>100</v>
      </c>
      <c r="U79" s="256">
        <v>88800</v>
      </c>
      <c r="V79" s="255" t="s">
        <v>100</v>
      </c>
      <c r="W79" s="255">
        <v>88800</v>
      </c>
      <c r="X79" s="256" t="s">
        <v>100</v>
      </c>
      <c r="Y79" s="255" t="s">
        <v>114</v>
      </c>
      <c r="Z79" s="255">
        <v>88.8</v>
      </c>
      <c r="AA79" s="256">
        <v>1</v>
      </c>
      <c r="AB79" s="255" t="s">
        <v>630</v>
      </c>
      <c r="AC79" s="255" t="s">
        <v>582</v>
      </c>
      <c r="AD79" s="256" t="s">
        <v>1810</v>
      </c>
      <c r="AE79" s="255" t="s">
        <v>350</v>
      </c>
      <c r="AF79" s="255" t="s">
        <v>605</v>
      </c>
      <c r="AG79" s="256" t="s">
        <v>643</v>
      </c>
      <c r="AH79" s="255"/>
      <c r="AI79" s="255"/>
      <c r="AJ79" s="256"/>
      <c r="AK79" s="255" t="s">
        <v>605</v>
      </c>
      <c r="AL79" s="255" t="s">
        <v>643</v>
      </c>
      <c r="AM79" s="268" t="s">
        <v>741</v>
      </c>
      <c r="AN79" s="148" t="str">
        <f>IF(ISERROR(MATCH(H79,Current!H:H,0)),"Cleared","resolved")</f>
        <v>Cleared</v>
      </c>
    </row>
    <row r="80" spans="1:40" x14ac:dyDescent="0.25">
      <c r="A80" s="267" t="s">
        <v>744</v>
      </c>
      <c r="B80" s="255">
        <v>9</v>
      </c>
      <c r="C80" s="256" t="s">
        <v>749</v>
      </c>
      <c r="D80" s="255" t="s">
        <v>17</v>
      </c>
      <c r="E80" s="255">
        <v>8110</v>
      </c>
      <c r="F80" s="256" t="s">
        <v>116</v>
      </c>
      <c r="G80" s="255" t="s">
        <v>15</v>
      </c>
      <c r="H80" s="255" t="s">
        <v>1346</v>
      </c>
      <c r="I80" s="256" t="s">
        <v>58</v>
      </c>
      <c r="J80" s="255" t="s">
        <v>195</v>
      </c>
      <c r="K80" s="255">
        <v>42724</v>
      </c>
      <c r="L80" s="256">
        <v>136</v>
      </c>
      <c r="M80" s="255" t="s">
        <v>111</v>
      </c>
      <c r="N80" s="255" t="s">
        <v>42</v>
      </c>
      <c r="O80" s="256">
        <v>42797</v>
      </c>
      <c r="P80" s="255" t="s">
        <v>838</v>
      </c>
      <c r="Q80" s="255">
        <v>63</v>
      </c>
      <c r="R80" s="256" t="s">
        <v>35</v>
      </c>
      <c r="S80" s="255">
        <v>1818948</v>
      </c>
      <c r="T80" s="255" t="s">
        <v>238</v>
      </c>
      <c r="U80" s="256">
        <v>87660.2</v>
      </c>
      <c r="V80" s="255" t="s">
        <v>100</v>
      </c>
      <c r="W80" s="255">
        <v>87660.2</v>
      </c>
      <c r="X80" s="256" t="s">
        <v>100</v>
      </c>
      <c r="Y80" s="255" t="s">
        <v>114</v>
      </c>
      <c r="Z80" s="255">
        <v>87.66</v>
      </c>
      <c r="AA80" s="256">
        <v>1</v>
      </c>
      <c r="AB80" s="255" t="s">
        <v>630</v>
      </c>
      <c r="AC80" s="255" t="s">
        <v>447</v>
      </c>
      <c r="AD80" s="256" t="s">
        <v>361</v>
      </c>
      <c r="AE80" s="255" t="s">
        <v>350</v>
      </c>
      <c r="AF80" s="255" t="s">
        <v>605</v>
      </c>
      <c r="AG80" s="256" t="s">
        <v>643</v>
      </c>
      <c r="AH80" s="255"/>
      <c r="AI80" s="255"/>
      <c r="AJ80" s="256"/>
      <c r="AK80" s="255" t="s">
        <v>649</v>
      </c>
      <c r="AL80" s="255" t="s">
        <v>643</v>
      </c>
      <c r="AM80" s="268" t="s">
        <v>740</v>
      </c>
      <c r="AN80" s="148" t="str">
        <f>IF(ISERROR(MATCH(H80,Current!H:H,0)),"Cleared","resolved")</f>
        <v>Cleared</v>
      </c>
    </row>
    <row r="81" spans="1:40" x14ac:dyDescent="0.25">
      <c r="A81" s="267" t="s">
        <v>31</v>
      </c>
      <c r="B81" s="255">
        <v>635</v>
      </c>
      <c r="C81" s="256" t="s">
        <v>142</v>
      </c>
      <c r="D81" s="255" t="s">
        <v>16</v>
      </c>
      <c r="E81" s="255">
        <v>693</v>
      </c>
      <c r="F81" s="256" t="s">
        <v>177</v>
      </c>
      <c r="G81" s="255" t="s">
        <v>16</v>
      </c>
      <c r="H81" s="255">
        <v>63501111704043</v>
      </c>
      <c r="I81" s="256" t="s">
        <v>55</v>
      </c>
      <c r="J81" s="255" t="s">
        <v>870</v>
      </c>
      <c r="K81" s="255">
        <v>42794</v>
      </c>
      <c r="L81" s="256">
        <v>66</v>
      </c>
      <c r="M81" s="255" t="s">
        <v>111</v>
      </c>
      <c r="N81" s="255" t="s">
        <v>42</v>
      </c>
      <c r="O81" s="256">
        <v>42859</v>
      </c>
      <c r="P81" s="255" t="s">
        <v>1878</v>
      </c>
      <c r="Q81" s="255">
        <v>1</v>
      </c>
      <c r="R81" s="256" t="s">
        <v>33</v>
      </c>
      <c r="S81" s="255">
        <v>87318</v>
      </c>
      <c r="T81" s="255" t="s">
        <v>100</v>
      </c>
      <c r="U81" s="256">
        <v>87318</v>
      </c>
      <c r="V81" s="255" t="s">
        <v>100</v>
      </c>
      <c r="W81" s="255">
        <v>87318</v>
      </c>
      <c r="X81" s="256" t="s">
        <v>100</v>
      </c>
      <c r="Y81" s="255" t="s">
        <v>107</v>
      </c>
      <c r="Z81" s="255">
        <v>87.32</v>
      </c>
      <c r="AA81" s="256">
        <v>1</v>
      </c>
      <c r="AB81" s="255" t="s">
        <v>630</v>
      </c>
      <c r="AC81" s="255" t="s">
        <v>431</v>
      </c>
      <c r="AD81" s="256" t="s">
        <v>1919</v>
      </c>
      <c r="AE81" s="255" t="s">
        <v>350</v>
      </c>
      <c r="AF81" s="255" t="s">
        <v>605</v>
      </c>
      <c r="AG81" s="256" t="s">
        <v>643</v>
      </c>
      <c r="AH81" s="255"/>
      <c r="AI81" s="255"/>
      <c r="AJ81" s="256"/>
      <c r="AK81" s="255" t="s">
        <v>605</v>
      </c>
      <c r="AL81" s="255" t="s">
        <v>643</v>
      </c>
      <c r="AM81" s="268" t="s">
        <v>741</v>
      </c>
      <c r="AN81" s="148" t="str">
        <f>IF(ISERROR(MATCH(H81,Current!H:H,0)),"Cleared","resolved")</f>
        <v>resolved</v>
      </c>
    </row>
    <row r="82" spans="1:40" x14ac:dyDescent="0.25">
      <c r="A82" s="267" t="s">
        <v>31</v>
      </c>
      <c r="B82" s="255">
        <v>693</v>
      </c>
      <c r="C82" s="256" t="s">
        <v>177</v>
      </c>
      <c r="D82" s="255" t="s">
        <v>16</v>
      </c>
      <c r="E82" s="255">
        <v>692</v>
      </c>
      <c r="F82" s="256" t="s">
        <v>187</v>
      </c>
      <c r="G82" s="255" t="s">
        <v>16</v>
      </c>
      <c r="H82" s="255">
        <v>69301111700354</v>
      </c>
      <c r="I82" s="256" t="s">
        <v>56</v>
      </c>
      <c r="J82" s="255" t="s">
        <v>179</v>
      </c>
      <c r="K82" s="255">
        <v>42795</v>
      </c>
      <c r="L82" s="256">
        <v>65</v>
      </c>
      <c r="M82" s="255" t="s">
        <v>111</v>
      </c>
      <c r="N82" s="255" t="s">
        <v>42</v>
      </c>
      <c r="O82" s="256">
        <v>42859</v>
      </c>
      <c r="P82" s="255" t="s">
        <v>1878</v>
      </c>
      <c r="Q82" s="255">
        <v>1</v>
      </c>
      <c r="R82" s="256" t="s">
        <v>33</v>
      </c>
      <c r="S82" s="255">
        <v>85200</v>
      </c>
      <c r="T82" s="255" t="s">
        <v>100</v>
      </c>
      <c r="U82" s="256">
        <v>85200</v>
      </c>
      <c r="V82" s="255" t="s">
        <v>100</v>
      </c>
      <c r="W82" s="255">
        <v>85200</v>
      </c>
      <c r="X82" s="256" t="s">
        <v>100</v>
      </c>
      <c r="Y82" s="255" t="s">
        <v>107</v>
      </c>
      <c r="Z82" s="255">
        <v>85.2</v>
      </c>
      <c r="AA82" s="256">
        <v>1</v>
      </c>
      <c r="AB82" s="255" t="s">
        <v>630</v>
      </c>
      <c r="AC82" s="255" t="s">
        <v>1509</v>
      </c>
      <c r="AD82" s="256" t="s">
        <v>1249</v>
      </c>
      <c r="AE82" s="255" t="s">
        <v>350</v>
      </c>
      <c r="AF82" s="255" t="s">
        <v>605</v>
      </c>
      <c r="AG82" s="256" t="s">
        <v>643</v>
      </c>
      <c r="AH82" s="255"/>
      <c r="AI82" s="255"/>
      <c r="AJ82" s="256"/>
      <c r="AK82" s="255" t="s">
        <v>605</v>
      </c>
      <c r="AL82" s="255" t="s">
        <v>643</v>
      </c>
      <c r="AM82" s="268" t="s">
        <v>741</v>
      </c>
      <c r="AN82" s="148" t="str">
        <f>IF(ISERROR(MATCH(H82,Current!H:H,0)),"Cleared","resolved")</f>
        <v>resolved</v>
      </c>
    </row>
    <row r="83" spans="1:40" x14ac:dyDescent="0.25">
      <c r="A83" s="267" t="s">
        <v>744</v>
      </c>
      <c r="B83" s="255">
        <v>199</v>
      </c>
      <c r="C83" s="256" t="s">
        <v>137</v>
      </c>
      <c r="D83" s="255" t="s">
        <v>22</v>
      </c>
      <c r="E83" s="255">
        <v>8243</v>
      </c>
      <c r="F83" s="256" t="s">
        <v>120</v>
      </c>
      <c r="G83" s="255" t="s">
        <v>14</v>
      </c>
      <c r="H83" s="255">
        <v>1990110063751</v>
      </c>
      <c r="I83" s="256" t="s">
        <v>56</v>
      </c>
      <c r="J83" s="255" t="s">
        <v>328</v>
      </c>
      <c r="K83" s="255">
        <v>42724</v>
      </c>
      <c r="L83" s="256">
        <v>136</v>
      </c>
      <c r="M83" s="255" t="s">
        <v>111</v>
      </c>
      <c r="N83" s="255" t="s">
        <v>42</v>
      </c>
      <c r="O83" s="256">
        <v>42800</v>
      </c>
      <c r="P83" s="255" t="s">
        <v>838</v>
      </c>
      <c r="Q83" s="255">
        <v>60</v>
      </c>
      <c r="R83" s="256" t="s">
        <v>34</v>
      </c>
      <c r="S83" s="255">
        <v>91880</v>
      </c>
      <c r="T83" s="255" t="s">
        <v>248</v>
      </c>
      <c r="U83" s="256">
        <v>84062.22</v>
      </c>
      <c r="V83" s="255" t="s">
        <v>248</v>
      </c>
      <c r="W83" s="255">
        <v>91880.004778595903</v>
      </c>
      <c r="X83" s="256" t="s">
        <v>100</v>
      </c>
      <c r="Y83" s="255" t="s">
        <v>114</v>
      </c>
      <c r="Z83" s="255">
        <v>84.06</v>
      </c>
      <c r="AA83" s="256">
        <v>1</v>
      </c>
      <c r="AB83" s="255" t="s">
        <v>630</v>
      </c>
      <c r="AC83" s="255" t="s">
        <v>851</v>
      </c>
      <c r="AD83" s="256" t="s">
        <v>1351</v>
      </c>
      <c r="AE83" s="255" t="s">
        <v>350</v>
      </c>
      <c r="AF83" s="255" t="s">
        <v>605</v>
      </c>
      <c r="AG83" s="256" t="s">
        <v>643</v>
      </c>
      <c r="AH83" s="255"/>
      <c r="AI83" s="255"/>
      <c r="AJ83" s="256"/>
      <c r="AK83" s="255" t="s">
        <v>605</v>
      </c>
      <c r="AL83" s="255" t="s">
        <v>643</v>
      </c>
      <c r="AM83" s="268" t="s">
        <v>741</v>
      </c>
      <c r="AN83" s="148" t="str">
        <f>IF(ISERROR(MATCH(H83,Current!H:H,0)),"Cleared","resolved")</f>
        <v>resolved</v>
      </c>
    </row>
    <row r="84" spans="1:40" x14ac:dyDescent="0.25">
      <c r="A84" s="267" t="s">
        <v>744</v>
      </c>
      <c r="B84" s="255">
        <v>3810</v>
      </c>
      <c r="C84" s="256" t="s">
        <v>541</v>
      </c>
      <c r="D84" s="255" t="s">
        <v>18</v>
      </c>
      <c r="E84" s="255">
        <v>1750</v>
      </c>
      <c r="F84" s="256" t="s">
        <v>159</v>
      </c>
      <c r="G84" s="255" t="s">
        <v>18</v>
      </c>
      <c r="H84" s="255">
        <v>701700466</v>
      </c>
      <c r="I84" s="256" t="s">
        <v>277</v>
      </c>
      <c r="J84" s="255" t="s">
        <v>171</v>
      </c>
      <c r="K84" s="255">
        <v>42797</v>
      </c>
      <c r="L84" s="256">
        <v>63</v>
      </c>
      <c r="M84" s="255" t="s">
        <v>105</v>
      </c>
      <c r="N84" s="255" t="s">
        <v>41</v>
      </c>
      <c r="O84" s="256">
        <v>42830</v>
      </c>
      <c r="P84" s="255" t="s">
        <v>838</v>
      </c>
      <c r="Q84" s="255">
        <v>30</v>
      </c>
      <c r="R84" s="256" t="s">
        <v>33</v>
      </c>
      <c r="S84" s="255">
        <v>83663.03</v>
      </c>
      <c r="T84" s="255" t="s">
        <v>100</v>
      </c>
      <c r="U84" s="256">
        <v>83663.03</v>
      </c>
      <c r="V84" s="255" t="s">
        <v>100</v>
      </c>
      <c r="W84" s="255">
        <v>83663.03</v>
      </c>
      <c r="X84" s="256" t="s">
        <v>100</v>
      </c>
      <c r="Y84" s="255" t="s">
        <v>107</v>
      </c>
      <c r="Z84" s="255">
        <v>83.66</v>
      </c>
      <c r="AA84" s="256">
        <v>1</v>
      </c>
      <c r="AB84" s="255" t="s">
        <v>630</v>
      </c>
      <c r="AC84" s="255" t="s">
        <v>1972</v>
      </c>
      <c r="AD84" s="256" t="s">
        <v>1973</v>
      </c>
      <c r="AE84" s="255" t="s">
        <v>350</v>
      </c>
      <c r="AF84" s="255" t="s">
        <v>605</v>
      </c>
      <c r="AG84" s="256" t="s">
        <v>643</v>
      </c>
      <c r="AH84" s="255"/>
      <c r="AI84" s="255"/>
      <c r="AJ84" s="256"/>
      <c r="AK84" s="255" t="s">
        <v>649</v>
      </c>
      <c r="AL84" s="255" t="s">
        <v>643</v>
      </c>
      <c r="AM84" s="268" t="s">
        <v>740</v>
      </c>
      <c r="AN84" s="148" t="str">
        <f>IF(ISERROR(MATCH(H84,Current!H:H,0)),"Cleared","resolved")</f>
        <v>Cleared</v>
      </c>
    </row>
    <row r="85" spans="1:40" x14ac:dyDescent="0.25">
      <c r="A85" s="267" t="s">
        <v>744</v>
      </c>
      <c r="B85" s="255">
        <v>8310</v>
      </c>
      <c r="C85" s="256" t="s">
        <v>170</v>
      </c>
      <c r="D85" s="255" t="s">
        <v>14</v>
      </c>
      <c r="E85" s="255">
        <v>199</v>
      </c>
      <c r="F85" s="256" t="s">
        <v>137</v>
      </c>
      <c r="G85" s="255" t="s">
        <v>22</v>
      </c>
      <c r="H85" s="255" t="s">
        <v>997</v>
      </c>
      <c r="I85" s="256" t="s">
        <v>57</v>
      </c>
      <c r="J85" s="255" t="s">
        <v>133</v>
      </c>
      <c r="K85" s="255">
        <v>42677</v>
      </c>
      <c r="L85" s="256">
        <v>183</v>
      </c>
      <c r="M85" s="255" t="s">
        <v>111</v>
      </c>
      <c r="N85" s="255" t="s">
        <v>42</v>
      </c>
      <c r="O85" s="256">
        <v>42775</v>
      </c>
      <c r="P85" s="255" t="s">
        <v>838</v>
      </c>
      <c r="Q85" s="255">
        <v>85</v>
      </c>
      <c r="R85" s="256" t="s">
        <v>35</v>
      </c>
      <c r="S85" s="255">
        <v>350450.31</v>
      </c>
      <c r="T85" s="255" t="s">
        <v>242</v>
      </c>
      <c r="U85" s="256">
        <v>82997.88</v>
      </c>
      <c r="V85" s="255" t="s">
        <v>242</v>
      </c>
      <c r="W85" s="255">
        <v>350450.29791147402</v>
      </c>
      <c r="X85" s="256" t="s">
        <v>100</v>
      </c>
      <c r="Y85" s="255" t="s">
        <v>114</v>
      </c>
      <c r="Z85" s="255">
        <v>83</v>
      </c>
      <c r="AA85" s="256">
        <v>1</v>
      </c>
      <c r="AB85" s="255" t="s">
        <v>630</v>
      </c>
      <c r="AC85" s="255" t="s">
        <v>484</v>
      </c>
      <c r="AD85" s="256" t="s">
        <v>396</v>
      </c>
      <c r="AE85" s="255" t="s">
        <v>350</v>
      </c>
      <c r="AF85" s="255" t="s">
        <v>649</v>
      </c>
      <c r="AG85" s="256" t="s">
        <v>643</v>
      </c>
      <c r="AH85" s="255"/>
      <c r="AI85" s="255"/>
      <c r="AJ85" s="256"/>
      <c r="AK85" s="255" t="s">
        <v>605</v>
      </c>
      <c r="AL85" s="255" t="s">
        <v>643</v>
      </c>
      <c r="AM85" s="268" t="s">
        <v>741</v>
      </c>
      <c r="AN85" s="148" t="str">
        <f>IF(ISERROR(MATCH(H85,Current!H:H,0)),"Cleared","resolved")</f>
        <v>resolved</v>
      </c>
    </row>
    <row r="86" spans="1:40" x14ac:dyDescent="0.25">
      <c r="A86" s="267" t="s">
        <v>744</v>
      </c>
      <c r="B86" s="255">
        <v>8520</v>
      </c>
      <c r="C86" s="256" t="s">
        <v>842</v>
      </c>
      <c r="D86" s="255" t="s">
        <v>19</v>
      </c>
      <c r="E86" s="255">
        <v>95</v>
      </c>
      <c r="F86" s="256" t="s">
        <v>153</v>
      </c>
      <c r="G86" s="255" t="s">
        <v>17</v>
      </c>
      <c r="H86" s="255" t="s">
        <v>817</v>
      </c>
      <c r="I86" s="256" t="s">
        <v>277</v>
      </c>
      <c r="J86" s="255" t="s">
        <v>493</v>
      </c>
      <c r="K86" s="255">
        <v>42670</v>
      </c>
      <c r="L86" s="256">
        <v>190</v>
      </c>
      <c r="M86" s="255" t="s">
        <v>111</v>
      </c>
      <c r="N86" s="255" t="s">
        <v>42</v>
      </c>
      <c r="O86" s="256">
        <v>42732</v>
      </c>
      <c r="P86" s="255" t="s">
        <v>651</v>
      </c>
      <c r="Q86" s="255">
        <v>128</v>
      </c>
      <c r="R86" s="256" t="s">
        <v>38</v>
      </c>
      <c r="S86" s="255">
        <v>5766030</v>
      </c>
      <c r="T86" s="255" t="s">
        <v>197</v>
      </c>
      <c r="U86" s="256">
        <v>82065.02</v>
      </c>
      <c r="V86" s="255" t="s">
        <v>197</v>
      </c>
      <c r="W86" s="255">
        <v>5766029.8612330938</v>
      </c>
      <c r="X86" s="256" t="s">
        <v>100</v>
      </c>
      <c r="Y86" s="255" t="s">
        <v>114</v>
      </c>
      <c r="Z86" s="255">
        <v>82.07</v>
      </c>
      <c r="AA86" s="256">
        <v>1</v>
      </c>
      <c r="AB86" s="255" t="s">
        <v>630</v>
      </c>
      <c r="AC86" s="255" t="s">
        <v>422</v>
      </c>
      <c r="AD86" s="256" t="s">
        <v>364</v>
      </c>
      <c r="AE86" s="255" t="s">
        <v>350</v>
      </c>
      <c r="AF86" s="255" t="s">
        <v>649</v>
      </c>
      <c r="AG86" s="256" t="s">
        <v>643</v>
      </c>
      <c r="AH86" s="255"/>
      <c r="AI86" s="255"/>
      <c r="AJ86" s="256"/>
      <c r="AK86" s="255" t="s">
        <v>605</v>
      </c>
      <c r="AL86" s="255" t="s">
        <v>603</v>
      </c>
      <c r="AM86" s="268" t="s">
        <v>739</v>
      </c>
      <c r="AN86" s="148" t="str">
        <f>IF(ISERROR(MATCH(H86,Current!H:H,0)),"Cleared","resolved")</f>
        <v>resolved</v>
      </c>
    </row>
    <row r="87" spans="1:40" x14ac:dyDescent="0.25">
      <c r="A87" s="267" t="s">
        <v>744</v>
      </c>
      <c r="B87" s="255">
        <v>199</v>
      </c>
      <c r="C87" s="256" t="s">
        <v>137</v>
      </c>
      <c r="D87" s="255" t="s">
        <v>22</v>
      </c>
      <c r="E87" s="255">
        <v>693</v>
      </c>
      <c r="F87" s="256" t="s">
        <v>177</v>
      </c>
      <c r="G87" s="255" t="s">
        <v>16</v>
      </c>
      <c r="H87" s="255">
        <v>1990110061448</v>
      </c>
      <c r="I87" s="256" t="s">
        <v>56</v>
      </c>
      <c r="J87" s="255" t="s">
        <v>328</v>
      </c>
      <c r="K87" s="255">
        <v>42697</v>
      </c>
      <c r="L87" s="256">
        <v>163</v>
      </c>
      <c r="M87" s="255" t="s">
        <v>127</v>
      </c>
      <c r="N87" s="255" t="s">
        <v>128</v>
      </c>
      <c r="O87" s="256">
        <v>42732</v>
      </c>
      <c r="P87" s="255" t="s">
        <v>651</v>
      </c>
      <c r="Q87" s="255">
        <v>128</v>
      </c>
      <c r="R87" s="256" t="s">
        <v>38</v>
      </c>
      <c r="S87" s="255">
        <v>89333.01</v>
      </c>
      <c r="T87" s="255" t="s">
        <v>248</v>
      </c>
      <c r="U87" s="256">
        <v>81731.94</v>
      </c>
      <c r="V87" s="255" t="s">
        <v>248</v>
      </c>
      <c r="W87" s="255">
        <v>89333.008785205937</v>
      </c>
      <c r="X87" s="256" t="s">
        <v>100</v>
      </c>
      <c r="Y87" s="255" t="s">
        <v>114</v>
      </c>
      <c r="Z87" s="255">
        <v>81.73</v>
      </c>
      <c r="AA87" s="256">
        <v>1</v>
      </c>
      <c r="AB87" s="255" t="s">
        <v>630</v>
      </c>
      <c r="AC87" s="255" t="s">
        <v>431</v>
      </c>
      <c r="AD87" s="256" t="s">
        <v>2100</v>
      </c>
      <c r="AE87" s="255" t="s">
        <v>350</v>
      </c>
      <c r="AF87" s="255" t="s">
        <v>605</v>
      </c>
      <c r="AG87" s="256" t="s">
        <v>643</v>
      </c>
      <c r="AH87" s="255"/>
      <c r="AI87" s="255"/>
      <c r="AJ87" s="256"/>
      <c r="AK87" s="255" t="s">
        <v>605</v>
      </c>
      <c r="AL87" s="255" t="s">
        <v>643</v>
      </c>
      <c r="AM87" s="268" t="s">
        <v>741</v>
      </c>
      <c r="AN87" s="148" t="str">
        <f>IF(ISERROR(MATCH(H87,Current!H:H,0)),"Cleared","resolved")</f>
        <v>Cleared</v>
      </c>
    </row>
    <row r="88" spans="1:40" x14ac:dyDescent="0.25">
      <c r="A88" s="267" t="s">
        <v>744</v>
      </c>
      <c r="B88" s="255">
        <v>199</v>
      </c>
      <c r="C88" s="256" t="s">
        <v>137</v>
      </c>
      <c r="D88" s="255" t="s">
        <v>22</v>
      </c>
      <c r="E88" s="255">
        <v>8243</v>
      </c>
      <c r="F88" s="256" t="s">
        <v>120</v>
      </c>
      <c r="G88" s="255" t="s">
        <v>14</v>
      </c>
      <c r="H88" s="255">
        <v>1990110063786</v>
      </c>
      <c r="I88" s="256" t="s">
        <v>56</v>
      </c>
      <c r="J88" s="255" t="s">
        <v>328</v>
      </c>
      <c r="K88" s="255">
        <v>42724</v>
      </c>
      <c r="L88" s="256">
        <v>136</v>
      </c>
      <c r="M88" s="255" t="s">
        <v>127</v>
      </c>
      <c r="N88" s="255" t="s">
        <v>128</v>
      </c>
      <c r="O88" s="256">
        <v>42800</v>
      </c>
      <c r="P88" s="255" t="s">
        <v>838</v>
      </c>
      <c r="Q88" s="255">
        <v>60</v>
      </c>
      <c r="R88" s="256" t="s">
        <v>34</v>
      </c>
      <c r="S88" s="255">
        <v>89220</v>
      </c>
      <c r="T88" s="255" t="s">
        <v>248</v>
      </c>
      <c r="U88" s="256">
        <v>81628.55</v>
      </c>
      <c r="V88" s="255" t="s">
        <v>248</v>
      </c>
      <c r="W88" s="255">
        <v>89220.00351727393</v>
      </c>
      <c r="X88" s="256" t="s">
        <v>100</v>
      </c>
      <c r="Y88" s="255" t="s">
        <v>114</v>
      </c>
      <c r="Z88" s="255">
        <v>81.63</v>
      </c>
      <c r="AA88" s="256">
        <v>1</v>
      </c>
      <c r="AB88" s="255" t="s">
        <v>630</v>
      </c>
      <c r="AC88" s="255" t="s">
        <v>851</v>
      </c>
      <c r="AD88" s="256" t="s">
        <v>1358</v>
      </c>
      <c r="AE88" s="255" t="s">
        <v>350</v>
      </c>
      <c r="AF88" s="255" t="s">
        <v>605</v>
      </c>
      <c r="AG88" s="256" t="s">
        <v>643</v>
      </c>
      <c r="AH88" s="255"/>
      <c r="AI88" s="255"/>
      <c r="AJ88" s="256"/>
      <c r="AK88" s="255" t="s">
        <v>605</v>
      </c>
      <c r="AL88" s="255" t="s">
        <v>643</v>
      </c>
      <c r="AM88" s="268" t="s">
        <v>741</v>
      </c>
      <c r="AN88" s="148" t="str">
        <f>IF(ISERROR(MATCH(H88,Current!H:H,0)),"Cleared","resolved")</f>
        <v>resolved</v>
      </c>
    </row>
    <row r="89" spans="1:40" x14ac:dyDescent="0.25">
      <c r="A89" s="267" t="s">
        <v>31</v>
      </c>
      <c r="B89" s="255">
        <v>8520</v>
      </c>
      <c r="C89" s="256" t="s">
        <v>842</v>
      </c>
      <c r="D89" s="255" t="s">
        <v>19</v>
      </c>
      <c r="E89" s="255">
        <v>795</v>
      </c>
      <c r="F89" s="256" t="s">
        <v>264</v>
      </c>
      <c r="G89" s="255" t="s">
        <v>14</v>
      </c>
      <c r="H89" s="255">
        <v>85200720008382</v>
      </c>
      <c r="I89" s="256" t="s">
        <v>55</v>
      </c>
      <c r="J89" s="255" t="s">
        <v>1758</v>
      </c>
      <c r="K89" s="255">
        <v>42795</v>
      </c>
      <c r="L89" s="256">
        <v>65</v>
      </c>
      <c r="M89" s="255" t="s">
        <v>111</v>
      </c>
      <c r="N89" s="255" t="s">
        <v>42</v>
      </c>
      <c r="O89" s="256">
        <v>42859</v>
      </c>
      <c r="P89" s="255" t="s">
        <v>1878</v>
      </c>
      <c r="Q89" s="255">
        <v>1</v>
      </c>
      <c r="R89" s="256" t="s">
        <v>33</v>
      </c>
      <c r="S89" s="255">
        <v>5698048.9699999997</v>
      </c>
      <c r="T89" s="255" t="s">
        <v>197</v>
      </c>
      <c r="U89" s="256">
        <v>81097.48</v>
      </c>
      <c r="V89" s="255" t="s">
        <v>197</v>
      </c>
      <c r="W89" s="255">
        <v>5698048.8318988224</v>
      </c>
      <c r="X89" s="256" t="s">
        <v>100</v>
      </c>
      <c r="Y89" s="255" t="s">
        <v>114</v>
      </c>
      <c r="Z89" s="255">
        <v>81.099999999999994</v>
      </c>
      <c r="AA89" s="256">
        <v>1</v>
      </c>
      <c r="AB89" s="255" t="s">
        <v>630</v>
      </c>
      <c r="AC89" s="255" t="s">
        <v>426</v>
      </c>
      <c r="AD89" s="256" t="s">
        <v>877</v>
      </c>
      <c r="AE89" s="255" t="s">
        <v>350</v>
      </c>
      <c r="AF89" s="255" t="s">
        <v>605</v>
      </c>
      <c r="AG89" s="256" t="s">
        <v>643</v>
      </c>
      <c r="AH89" s="255"/>
      <c r="AI89" s="255"/>
      <c r="AJ89" s="256"/>
      <c r="AK89" s="255" t="s">
        <v>605</v>
      </c>
      <c r="AL89" s="255" t="s">
        <v>603</v>
      </c>
      <c r="AM89" s="268" t="s">
        <v>739</v>
      </c>
      <c r="AN89" s="148" t="str">
        <f>IF(ISERROR(MATCH(H89,Current!H:H,0)),"Cleared","resolved")</f>
        <v>resolved</v>
      </c>
    </row>
    <row r="90" spans="1:40" x14ac:dyDescent="0.25">
      <c r="A90" s="267" t="s">
        <v>31</v>
      </c>
      <c r="B90" s="255">
        <v>8520</v>
      </c>
      <c r="C90" s="256" t="s">
        <v>842</v>
      </c>
      <c r="D90" s="255" t="s">
        <v>19</v>
      </c>
      <c r="E90" s="255">
        <v>429</v>
      </c>
      <c r="F90" s="256" t="s">
        <v>162</v>
      </c>
      <c r="G90" s="255" t="s">
        <v>13</v>
      </c>
      <c r="H90" s="255">
        <v>85200410045021</v>
      </c>
      <c r="I90" s="256" t="s">
        <v>59</v>
      </c>
      <c r="J90" s="255" t="s">
        <v>1602</v>
      </c>
      <c r="K90" s="255">
        <v>42795</v>
      </c>
      <c r="L90" s="256">
        <v>65</v>
      </c>
      <c r="M90" s="255" t="s">
        <v>158</v>
      </c>
      <c r="N90" s="255" t="s">
        <v>41</v>
      </c>
      <c r="O90" s="256">
        <v>42859</v>
      </c>
      <c r="P90" s="255" t="s">
        <v>1878</v>
      </c>
      <c r="Q90" s="255">
        <v>1</v>
      </c>
      <c r="R90" s="256" t="s">
        <v>33</v>
      </c>
      <c r="S90" s="255">
        <v>5698400</v>
      </c>
      <c r="T90" s="255" t="s">
        <v>197</v>
      </c>
      <c r="U90" s="256">
        <v>81102.48</v>
      </c>
      <c r="V90" s="255" t="s">
        <v>197</v>
      </c>
      <c r="W90" s="255">
        <v>5698400.1405234495</v>
      </c>
      <c r="X90" s="256" t="s">
        <v>100</v>
      </c>
      <c r="Y90" s="255" t="s">
        <v>114</v>
      </c>
      <c r="Z90" s="255">
        <v>81.099999999999994</v>
      </c>
      <c r="AA90" s="256">
        <v>1</v>
      </c>
      <c r="AB90" s="255" t="s">
        <v>630</v>
      </c>
      <c r="AC90" s="255" t="s">
        <v>425</v>
      </c>
      <c r="AD90" s="256" t="s">
        <v>2052</v>
      </c>
      <c r="AE90" s="255" t="s">
        <v>350</v>
      </c>
      <c r="AF90" s="255" t="s">
        <v>605</v>
      </c>
      <c r="AG90" s="256" t="s">
        <v>643</v>
      </c>
      <c r="AH90" s="255"/>
      <c r="AI90" s="255"/>
      <c r="AJ90" s="256"/>
      <c r="AK90" s="255" t="s">
        <v>605</v>
      </c>
      <c r="AL90" s="255" t="s">
        <v>643</v>
      </c>
      <c r="AM90" s="268" t="s">
        <v>741</v>
      </c>
      <c r="AN90" s="148" t="str">
        <f>IF(ISERROR(MATCH(H90,Current!H:H,0)),"Cleared","resolved")</f>
        <v>resolved</v>
      </c>
    </row>
    <row r="91" spans="1:40" x14ac:dyDescent="0.25">
      <c r="A91" s="267" t="s">
        <v>744</v>
      </c>
      <c r="B91" s="255">
        <v>199</v>
      </c>
      <c r="C91" s="256" t="s">
        <v>137</v>
      </c>
      <c r="D91" s="255" t="s">
        <v>22</v>
      </c>
      <c r="E91" s="255">
        <v>8243</v>
      </c>
      <c r="F91" s="256" t="s">
        <v>120</v>
      </c>
      <c r="G91" s="255" t="s">
        <v>14</v>
      </c>
      <c r="H91" s="255">
        <v>1990110063754</v>
      </c>
      <c r="I91" s="256" t="s">
        <v>56</v>
      </c>
      <c r="J91" s="255" t="s">
        <v>328</v>
      </c>
      <c r="K91" s="255">
        <v>42724</v>
      </c>
      <c r="L91" s="256">
        <v>136</v>
      </c>
      <c r="M91" s="255" t="s">
        <v>127</v>
      </c>
      <c r="N91" s="255" t="s">
        <v>128</v>
      </c>
      <c r="O91" s="256">
        <v>42800</v>
      </c>
      <c r="P91" s="255" t="s">
        <v>838</v>
      </c>
      <c r="Q91" s="255">
        <v>60</v>
      </c>
      <c r="R91" s="256" t="s">
        <v>34</v>
      </c>
      <c r="S91" s="255">
        <v>86022</v>
      </c>
      <c r="T91" s="255" t="s">
        <v>248</v>
      </c>
      <c r="U91" s="256">
        <v>78702.649999999994</v>
      </c>
      <c r="V91" s="255" t="s">
        <v>248</v>
      </c>
      <c r="W91" s="255">
        <v>86021.994875797478</v>
      </c>
      <c r="X91" s="256" t="s">
        <v>100</v>
      </c>
      <c r="Y91" s="255" t="s">
        <v>114</v>
      </c>
      <c r="Z91" s="255">
        <v>78.7</v>
      </c>
      <c r="AA91" s="256">
        <v>1</v>
      </c>
      <c r="AB91" s="255" t="s">
        <v>630</v>
      </c>
      <c r="AC91" s="255" t="s">
        <v>851</v>
      </c>
      <c r="AD91" s="256" t="s">
        <v>1355</v>
      </c>
      <c r="AE91" s="255" t="s">
        <v>350</v>
      </c>
      <c r="AF91" s="255" t="s">
        <v>605</v>
      </c>
      <c r="AG91" s="256" t="s">
        <v>643</v>
      </c>
      <c r="AH91" s="255"/>
      <c r="AI91" s="255"/>
      <c r="AJ91" s="256"/>
      <c r="AK91" s="255" t="s">
        <v>605</v>
      </c>
      <c r="AL91" s="255" t="s">
        <v>643</v>
      </c>
      <c r="AM91" s="268" t="s">
        <v>741</v>
      </c>
      <c r="AN91" s="148" t="str">
        <f>IF(ISERROR(MATCH(H91,Current!H:H,0)),"Cleared","resolved")</f>
        <v>resolved</v>
      </c>
    </row>
    <row r="92" spans="1:40" x14ac:dyDescent="0.25">
      <c r="A92" s="267" t="s">
        <v>31</v>
      </c>
      <c r="B92" s="255">
        <v>8520</v>
      </c>
      <c r="C92" s="256" t="s">
        <v>842</v>
      </c>
      <c r="D92" s="255" t="s">
        <v>19</v>
      </c>
      <c r="E92" s="255">
        <v>1750</v>
      </c>
      <c r="F92" s="256" t="s">
        <v>159</v>
      </c>
      <c r="G92" s="255" t="s">
        <v>18</v>
      </c>
      <c r="H92" s="255">
        <v>85201220009298</v>
      </c>
      <c r="I92" s="256" t="s">
        <v>538</v>
      </c>
      <c r="J92" s="255" t="s">
        <v>68</v>
      </c>
      <c r="K92" s="255">
        <v>42795</v>
      </c>
      <c r="L92" s="256">
        <v>65</v>
      </c>
      <c r="M92" s="255" t="s">
        <v>111</v>
      </c>
      <c r="N92" s="255" t="s">
        <v>42</v>
      </c>
      <c r="O92" s="256">
        <v>42860</v>
      </c>
      <c r="P92" s="255" t="s">
        <v>1878</v>
      </c>
      <c r="Q92" s="255">
        <v>0</v>
      </c>
      <c r="R92" s="256" t="s">
        <v>33</v>
      </c>
      <c r="S92" s="255">
        <v>5451524.7699999996</v>
      </c>
      <c r="T92" s="255" t="s">
        <v>197</v>
      </c>
      <c r="U92" s="256">
        <v>77588.83</v>
      </c>
      <c r="V92" s="255" t="s">
        <v>197</v>
      </c>
      <c r="W92" s="255">
        <v>5451525.0307395048</v>
      </c>
      <c r="X92" s="256" t="s">
        <v>100</v>
      </c>
      <c r="Y92" s="255" t="s">
        <v>114</v>
      </c>
      <c r="Z92" s="255">
        <v>77.59</v>
      </c>
      <c r="AA92" s="256">
        <v>1</v>
      </c>
      <c r="AB92" s="255" t="s">
        <v>630</v>
      </c>
      <c r="AC92" s="255" t="s">
        <v>2042</v>
      </c>
      <c r="AD92" s="256" t="s">
        <v>2043</v>
      </c>
      <c r="AE92" s="255" t="s">
        <v>350</v>
      </c>
      <c r="AF92" s="255" t="s">
        <v>649</v>
      </c>
      <c r="AG92" s="256" t="s">
        <v>643</v>
      </c>
      <c r="AH92" s="255"/>
      <c r="AI92" s="255"/>
      <c r="AJ92" s="256"/>
      <c r="AK92" s="255" t="s">
        <v>605</v>
      </c>
      <c r="AL92" s="255" t="s">
        <v>603</v>
      </c>
      <c r="AM92" s="268" t="s">
        <v>739</v>
      </c>
      <c r="AN92" s="148" t="str">
        <f>IF(ISERROR(MATCH(H92,Current!H:H,0)),"Cleared","resolved")</f>
        <v>resolved</v>
      </c>
    </row>
    <row r="93" spans="1:40" x14ac:dyDescent="0.25">
      <c r="A93" s="267" t="s">
        <v>744</v>
      </c>
      <c r="B93" s="255">
        <v>413</v>
      </c>
      <c r="C93" s="256" t="s">
        <v>136</v>
      </c>
      <c r="D93" s="255" t="s">
        <v>13</v>
      </c>
      <c r="E93" s="255">
        <v>1350</v>
      </c>
      <c r="F93" s="256" t="s">
        <v>124</v>
      </c>
      <c r="G93" s="255" t="s">
        <v>21</v>
      </c>
      <c r="H93" s="255">
        <v>4130110170527</v>
      </c>
      <c r="I93" s="256" t="s">
        <v>57</v>
      </c>
      <c r="J93" s="255" t="s">
        <v>857</v>
      </c>
      <c r="K93" s="255">
        <v>42727</v>
      </c>
      <c r="L93" s="256">
        <v>133</v>
      </c>
      <c r="M93" s="255" t="s">
        <v>111</v>
      </c>
      <c r="N93" s="255" t="s">
        <v>42</v>
      </c>
      <c r="O93" s="256">
        <v>42797</v>
      </c>
      <c r="P93" s="255" t="s">
        <v>838</v>
      </c>
      <c r="Q93" s="255">
        <v>63</v>
      </c>
      <c r="R93" s="256" t="s">
        <v>35</v>
      </c>
      <c r="S93" s="255">
        <v>75815.86</v>
      </c>
      <c r="T93" s="255" t="s">
        <v>100</v>
      </c>
      <c r="U93" s="256">
        <v>75815.86</v>
      </c>
      <c r="V93" s="255" t="s">
        <v>100</v>
      </c>
      <c r="W93" s="255">
        <v>75815.86</v>
      </c>
      <c r="X93" s="256" t="s">
        <v>100</v>
      </c>
      <c r="Y93" s="255" t="s">
        <v>114</v>
      </c>
      <c r="Z93" s="255">
        <v>75.819999999999993</v>
      </c>
      <c r="AA93" s="256">
        <v>1</v>
      </c>
      <c r="AB93" s="255" t="s">
        <v>630</v>
      </c>
      <c r="AC93" s="255" t="s">
        <v>436</v>
      </c>
      <c r="AD93" s="256" t="s">
        <v>358</v>
      </c>
      <c r="AE93" s="255" t="s">
        <v>350</v>
      </c>
      <c r="AF93" s="255" t="s">
        <v>605</v>
      </c>
      <c r="AG93" s="256" t="s">
        <v>643</v>
      </c>
      <c r="AH93" s="255"/>
      <c r="AI93" s="255"/>
      <c r="AJ93" s="256"/>
      <c r="AK93" s="255" t="s">
        <v>605</v>
      </c>
      <c r="AL93" s="255" t="s">
        <v>643</v>
      </c>
      <c r="AM93" s="268" t="s">
        <v>741</v>
      </c>
      <c r="AN93" s="148" t="str">
        <f>IF(ISERROR(MATCH(H93,Current!H:H,0)),"Cleared","resolved")</f>
        <v>resolved</v>
      </c>
    </row>
    <row r="94" spans="1:40" x14ac:dyDescent="0.25">
      <c r="A94" s="267" t="s">
        <v>31</v>
      </c>
      <c r="B94" s="255">
        <v>693</v>
      </c>
      <c r="C94" s="256" t="s">
        <v>177</v>
      </c>
      <c r="D94" s="255" t="s">
        <v>16</v>
      </c>
      <c r="E94" s="255">
        <v>635</v>
      </c>
      <c r="F94" s="256" t="s">
        <v>142</v>
      </c>
      <c r="G94" s="255" t="s">
        <v>16</v>
      </c>
      <c r="H94" s="255">
        <v>69301111700695</v>
      </c>
      <c r="I94" s="256" t="s">
        <v>56</v>
      </c>
      <c r="J94" s="255" t="s">
        <v>179</v>
      </c>
      <c r="K94" s="255">
        <v>42823</v>
      </c>
      <c r="L94" s="256">
        <v>37</v>
      </c>
      <c r="M94" s="255" t="s">
        <v>111</v>
      </c>
      <c r="N94" s="255" t="s">
        <v>42</v>
      </c>
      <c r="O94" s="256">
        <v>42859</v>
      </c>
      <c r="P94" s="255" t="s">
        <v>1878</v>
      </c>
      <c r="Q94" s="255">
        <v>1</v>
      </c>
      <c r="R94" s="256" t="s">
        <v>33</v>
      </c>
      <c r="S94" s="255">
        <v>75600</v>
      </c>
      <c r="T94" s="255" t="s">
        <v>100</v>
      </c>
      <c r="U94" s="256">
        <v>75600</v>
      </c>
      <c r="V94" s="255" t="s">
        <v>100</v>
      </c>
      <c r="W94" s="255">
        <v>75600</v>
      </c>
      <c r="X94" s="256" t="s">
        <v>100</v>
      </c>
      <c r="Y94" s="255" t="s">
        <v>107</v>
      </c>
      <c r="Z94" s="255">
        <v>75.599999999999994</v>
      </c>
      <c r="AA94" s="256">
        <v>1</v>
      </c>
      <c r="AB94" s="255" t="s">
        <v>630</v>
      </c>
      <c r="AC94" s="255" t="s">
        <v>1900</v>
      </c>
      <c r="AD94" s="256" t="s">
        <v>1908</v>
      </c>
      <c r="AE94" s="255" t="s">
        <v>350</v>
      </c>
      <c r="AF94" s="255" t="s">
        <v>649</v>
      </c>
      <c r="AG94" s="256" t="s">
        <v>643</v>
      </c>
      <c r="AH94" s="255"/>
      <c r="AI94" s="255"/>
      <c r="AJ94" s="256"/>
      <c r="AK94" s="255" t="s">
        <v>605</v>
      </c>
      <c r="AL94" s="255" t="s">
        <v>643</v>
      </c>
      <c r="AM94" s="268" t="s">
        <v>741</v>
      </c>
      <c r="AN94" s="148" t="str">
        <f>IF(ISERROR(MATCH(H94,Current!H:H,0)),"Cleared","resolved")</f>
        <v>resolved</v>
      </c>
    </row>
    <row r="95" spans="1:40" x14ac:dyDescent="0.25">
      <c r="A95" s="267" t="s">
        <v>744</v>
      </c>
      <c r="B95" s="255">
        <v>693</v>
      </c>
      <c r="C95" s="256" t="s">
        <v>177</v>
      </c>
      <c r="D95" s="255" t="s">
        <v>16</v>
      </c>
      <c r="E95" s="255">
        <v>635</v>
      </c>
      <c r="F95" s="256" t="s">
        <v>142</v>
      </c>
      <c r="G95" s="255" t="s">
        <v>16</v>
      </c>
      <c r="H95" s="255">
        <v>69301111603501</v>
      </c>
      <c r="I95" s="256" t="s">
        <v>56</v>
      </c>
      <c r="J95" s="255" t="s">
        <v>179</v>
      </c>
      <c r="K95" s="255">
        <v>42726</v>
      </c>
      <c r="L95" s="256">
        <v>134</v>
      </c>
      <c r="M95" s="255" t="s">
        <v>111</v>
      </c>
      <c r="N95" s="255" t="s">
        <v>42</v>
      </c>
      <c r="O95" s="256">
        <v>42797</v>
      </c>
      <c r="P95" s="255" t="s">
        <v>838</v>
      </c>
      <c r="Q95" s="255">
        <v>63</v>
      </c>
      <c r="R95" s="256" t="s">
        <v>35</v>
      </c>
      <c r="S95" s="255">
        <v>75600</v>
      </c>
      <c r="T95" s="255" t="s">
        <v>100</v>
      </c>
      <c r="U95" s="256">
        <v>75600</v>
      </c>
      <c r="V95" s="255" t="s">
        <v>100</v>
      </c>
      <c r="W95" s="255">
        <v>75600</v>
      </c>
      <c r="X95" s="256" t="s">
        <v>100</v>
      </c>
      <c r="Y95" s="255" t="s">
        <v>107</v>
      </c>
      <c r="Z95" s="255">
        <v>75.599999999999994</v>
      </c>
      <c r="AA95" s="256">
        <v>1</v>
      </c>
      <c r="AB95" s="255" t="s">
        <v>630</v>
      </c>
      <c r="AC95" s="255" t="s">
        <v>634</v>
      </c>
      <c r="AD95" s="256" t="s">
        <v>1261</v>
      </c>
      <c r="AE95" s="255" t="s">
        <v>350</v>
      </c>
      <c r="AF95" s="255" t="s">
        <v>649</v>
      </c>
      <c r="AG95" s="256" t="s">
        <v>643</v>
      </c>
      <c r="AH95" s="255"/>
      <c r="AI95" s="255"/>
      <c r="AJ95" s="256"/>
      <c r="AK95" s="255" t="s">
        <v>605</v>
      </c>
      <c r="AL95" s="255" t="s">
        <v>643</v>
      </c>
      <c r="AM95" s="268" t="s">
        <v>741</v>
      </c>
      <c r="AN95" s="148" t="str">
        <f>IF(ISERROR(MATCH(H95,Current!H:H,0)),"Cleared","resolved")</f>
        <v>resolved</v>
      </c>
    </row>
    <row r="96" spans="1:40" x14ac:dyDescent="0.25">
      <c r="A96" s="267" t="s">
        <v>744</v>
      </c>
      <c r="B96" s="255">
        <v>413</v>
      </c>
      <c r="C96" s="256" t="s">
        <v>136</v>
      </c>
      <c r="D96" s="255" t="s">
        <v>13</v>
      </c>
      <c r="E96" s="255">
        <v>1350</v>
      </c>
      <c r="F96" s="256" t="s">
        <v>124</v>
      </c>
      <c r="G96" s="255" t="s">
        <v>21</v>
      </c>
      <c r="H96" s="255">
        <v>4130110170093</v>
      </c>
      <c r="I96" s="256" t="s">
        <v>55</v>
      </c>
      <c r="J96" s="255" t="s">
        <v>852</v>
      </c>
      <c r="K96" s="255">
        <v>42725</v>
      </c>
      <c r="L96" s="256">
        <v>135</v>
      </c>
      <c r="M96" s="255" t="s">
        <v>111</v>
      </c>
      <c r="N96" s="255" t="s">
        <v>42</v>
      </c>
      <c r="O96" s="256">
        <v>42797</v>
      </c>
      <c r="P96" s="255" t="s">
        <v>838</v>
      </c>
      <c r="Q96" s="255">
        <v>63</v>
      </c>
      <c r="R96" s="256" t="s">
        <v>35</v>
      </c>
      <c r="S96" s="255">
        <v>75083.100000000006</v>
      </c>
      <c r="T96" s="255" t="s">
        <v>100</v>
      </c>
      <c r="U96" s="256">
        <v>75083.100000000006</v>
      </c>
      <c r="V96" s="255" t="s">
        <v>100</v>
      </c>
      <c r="W96" s="255">
        <v>75083.100000000006</v>
      </c>
      <c r="X96" s="256" t="s">
        <v>100</v>
      </c>
      <c r="Y96" s="255" t="s">
        <v>114</v>
      </c>
      <c r="Z96" s="255">
        <v>75.08</v>
      </c>
      <c r="AA96" s="256">
        <v>1</v>
      </c>
      <c r="AB96" s="255" t="s">
        <v>630</v>
      </c>
      <c r="AC96" s="255" t="s">
        <v>436</v>
      </c>
      <c r="AD96" s="256" t="s">
        <v>358</v>
      </c>
      <c r="AE96" s="255" t="s">
        <v>350</v>
      </c>
      <c r="AF96" s="255" t="s">
        <v>605</v>
      </c>
      <c r="AG96" s="256" t="s">
        <v>643</v>
      </c>
      <c r="AH96" s="255"/>
      <c r="AI96" s="255"/>
      <c r="AJ96" s="256"/>
      <c r="AK96" s="255" t="s">
        <v>605</v>
      </c>
      <c r="AL96" s="255" t="s">
        <v>643</v>
      </c>
      <c r="AM96" s="268" t="s">
        <v>741</v>
      </c>
      <c r="AN96" s="148" t="str">
        <f>IF(ISERROR(MATCH(H96,Current!H:H,0)),"Cleared","resolved")</f>
        <v>resolved</v>
      </c>
    </row>
    <row r="97" spans="1:40" x14ac:dyDescent="0.25">
      <c r="A97" s="267" t="s">
        <v>744</v>
      </c>
      <c r="B97" s="255">
        <v>72</v>
      </c>
      <c r="C97" s="256" t="s">
        <v>174</v>
      </c>
      <c r="D97" s="255" t="s">
        <v>17</v>
      </c>
      <c r="E97" s="255">
        <v>199</v>
      </c>
      <c r="F97" s="256" t="s">
        <v>137</v>
      </c>
      <c r="G97" s="255" t="s">
        <v>22</v>
      </c>
      <c r="H97" s="255">
        <v>2017000011</v>
      </c>
      <c r="I97" s="256" t="s">
        <v>58</v>
      </c>
      <c r="J97" s="255" t="s">
        <v>195</v>
      </c>
      <c r="K97" s="255">
        <v>42774</v>
      </c>
      <c r="L97" s="256">
        <v>86</v>
      </c>
      <c r="M97" s="255" t="s">
        <v>118</v>
      </c>
      <c r="N97" s="255" t="s">
        <v>41</v>
      </c>
      <c r="O97" s="256">
        <v>42829</v>
      </c>
      <c r="P97" s="255" t="s">
        <v>838</v>
      </c>
      <c r="Q97" s="255">
        <v>31</v>
      </c>
      <c r="R97" s="256" t="s">
        <v>34</v>
      </c>
      <c r="S97" s="255">
        <v>74682.559999999998</v>
      </c>
      <c r="T97" s="255" t="s">
        <v>100</v>
      </c>
      <c r="U97" s="256">
        <v>74682.559999999998</v>
      </c>
      <c r="V97" s="255" t="s">
        <v>100</v>
      </c>
      <c r="W97" s="255">
        <v>74682.559999999998</v>
      </c>
      <c r="X97" s="256" t="s">
        <v>100</v>
      </c>
      <c r="Y97" s="255" t="s">
        <v>114</v>
      </c>
      <c r="Z97" s="255">
        <v>74.680000000000007</v>
      </c>
      <c r="AA97" s="256">
        <v>1</v>
      </c>
      <c r="AB97" s="255" t="s">
        <v>630</v>
      </c>
      <c r="AC97" s="255" t="s">
        <v>439</v>
      </c>
      <c r="AD97" s="256" t="s">
        <v>363</v>
      </c>
      <c r="AE97" s="255" t="s">
        <v>350</v>
      </c>
      <c r="AF97" s="255" t="s">
        <v>605</v>
      </c>
      <c r="AG97" s="256" t="s">
        <v>643</v>
      </c>
      <c r="AH97" s="255"/>
      <c r="AI97" s="255"/>
      <c r="AJ97" s="256"/>
      <c r="AK97" s="255" t="s">
        <v>649</v>
      </c>
      <c r="AL97" s="255" t="s">
        <v>643</v>
      </c>
      <c r="AM97" s="268" t="s">
        <v>740</v>
      </c>
      <c r="AN97" s="148" t="str">
        <f>IF(ISERROR(MATCH(H97,Current!H:H,0)),"Cleared","resolved")</f>
        <v>Cleared</v>
      </c>
    </row>
    <row r="98" spans="1:40" x14ac:dyDescent="0.25">
      <c r="A98" s="267" t="s">
        <v>744</v>
      </c>
      <c r="B98" s="255">
        <v>8520</v>
      </c>
      <c r="C98" s="256" t="s">
        <v>842</v>
      </c>
      <c r="D98" s="255" t="s">
        <v>19</v>
      </c>
      <c r="E98" s="255">
        <v>8420</v>
      </c>
      <c r="F98" s="256" t="s">
        <v>234</v>
      </c>
      <c r="G98" s="255" t="s">
        <v>19</v>
      </c>
      <c r="H98" s="255">
        <v>85200410040044</v>
      </c>
      <c r="I98" s="256" t="s">
        <v>57</v>
      </c>
      <c r="J98" s="255" t="s">
        <v>310</v>
      </c>
      <c r="K98" s="255">
        <v>42643</v>
      </c>
      <c r="L98" s="256">
        <v>217</v>
      </c>
      <c r="M98" s="255" t="s">
        <v>122</v>
      </c>
      <c r="N98" s="255" t="s">
        <v>41</v>
      </c>
      <c r="O98" s="256">
        <v>42775</v>
      </c>
      <c r="P98" s="255" t="s">
        <v>838</v>
      </c>
      <c r="Q98" s="255">
        <v>85</v>
      </c>
      <c r="R98" s="256" t="s">
        <v>35</v>
      </c>
      <c r="S98" s="255">
        <v>5232262.7</v>
      </c>
      <c r="T98" s="255" t="s">
        <v>197</v>
      </c>
      <c r="U98" s="256">
        <v>74468.179999999993</v>
      </c>
      <c r="V98" s="255" t="s">
        <v>197</v>
      </c>
      <c r="W98" s="255">
        <v>5232262.7788512204</v>
      </c>
      <c r="X98" s="256" t="s">
        <v>100</v>
      </c>
      <c r="Y98" s="255" t="s">
        <v>107</v>
      </c>
      <c r="Z98" s="255">
        <v>74.47</v>
      </c>
      <c r="AA98" s="256">
        <v>1</v>
      </c>
      <c r="AB98" s="255" t="s">
        <v>630</v>
      </c>
      <c r="AC98" s="255" t="s">
        <v>506</v>
      </c>
      <c r="AD98" s="256" t="s">
        <v>894</v>
      </c>
      <c r="AE98" s="255" t="s">
        <v>350</v>
      </c>
      <c r="AF98" s="255" t="s">
        <v>605</v>
      </c>
      <c r="AG98" s="256" t="s">
        <v>643</v>
      </c>
      <c r="AH98" s="255"/>
      <c r="AI98" s="255"/>
      <c r="AJ98" s="256"/>
      <c r="AK98" s="255" t="s">
        <v>605</v>
      </c>
      <c r="AL98" s="255" t="s">
        <v>643</v>
      </c>
      <c r="AM98" s="268" t="s">
        <v>741</v>
      </c>
      <c r="AN98" s="148" t="str">
        <f>IF(ISERROR(MATCH(H98,Current!H:H,0)),"Cleared","resolved")</f>
        <v>resolved</v>
      </c>
    </row>
    <row r="99" spans="1:40" x14ac:dyDescent="0.25">
      <c r="A99" s="267" t="s">
        <v>744</v>
      </c>
      <c r="B99" s="255">
        <v>3802</v>
      </c>
      <c r="C99" s="256" t="s">
        <v>169</v>
      </c>
      <c r="D99" s="255" t="s">
        <v>16</v>
      </c>
      <c r="E99" s="255">
        <v>260</v>
      </c>
      <c r="F99" s="256" t="s">
        <v>113</v>
      </c>
      <c r="G99" s="255" t="s">
        <v>23</v>
      </c>
      <c r="H99" s="255">
        <v>701700890</v>
      </c>
      <c r="I99" s="256" t="s">
        <v>277</v>
      </c>
      <c r="J99" s="255" t="s">
        <v>171</v>
      </c>
      <c r="K99" s="255">
        <v>42774</v>
      </c>
      <c r="L99" s="256">
        <v>86</v>
      </c>
      <c r="M99" s="255" t="s">
        <v>111</v>
      </c>
      <c r="N99" s="255" t="s">
        <v>42</v>
      </c>
      <c r="O99" s="256">
        <v>42831</v>
      </c>
      <c r="P99" s="255" t="s">
        <v>838</v>
      </c>
      <c r="Q99" s="255">
        <v>29</v>
      </c>
      <c r="R99" s="256" t="s">
        <v>33</v>
      </c>
      <c r="S99" s="255">
        <v>71823.97</v>
      </c>
      <c r="T99" s="255" t="s">
        <v>100</v>
      </c>
      <c r="U99" s="256">
        <v>71823.97</v>
      </c>
      <c r="V99" s="255" t="s">
        <v>100</v>
      </c>
      <c r="W99" s="255">
        <v>71823.97</v>
      </c>
      <c r="X99" s="256" t="s">
        <v>100</v>
      </c>
      <c r="Y99" s="255" t="s">
        <v>114</v>
      </c>
      <c r="Z99" s="255">
        <v>71.819999999999993</v>
      </c>
      <c r="AA99" s="256">
        <v>1</v>
      </c>
      <c r="AB99" s="255" t="s">
        <v>630</v>
      </c>
      <c r="AC99" s="255" t="s">
        <v>495</v>
      </c>
      <c r="AD99" s="256" t="s">
        <v>1497</v>
      </c>
      <c r="AE99" s="255" t="s">
        <v>350</v>
      </c>
      <c r="AF99" s="255" t="s">
        <v>605</v>
      </c>
      <c r="AG99" s="256" t="s">
        <v>643</v>
      </c>
      <c r="AH99" s="255"/>
      <c r="AI99" s="255"/>
      <c r="AJ99" s="256"/>
      <c r="AK99" s="255" t="s">
        <v>649</v>
      </c>
      <c r="AL99" s="255" t="s">
        <v>643</v>
      </c>
      <c r="AM99" s="268" t="s">
        <v>740</v>
      </c>
      <c r="AN99" s="148" t="str">
        <f>IF(ISERROR(MATCH(H99,Current!H:H,0)),"Cleared","resolved")</f>
        <v>resolved</v>
      </c>
    </row>
    <row r="100" spans="1:40" x14ac:dyDescent="0.25">
      <c r="A100" s="267" t="s">
        <v>744</v>
      </c>
      <c r="B100" s="255">
        <v>413</v>
      </c>
      <c r="C100" s="256" t="s">
        <v>136</v>
      </c>
      <c r="D100" s="255" t="s">
        <v>13</v>
      </c>
      <c r="E100" s="255">
        <v>1350</v>
      </c>
      <c r="F100" s="256" t="s">
        <v>124</v>
      </c>
      <c r="G100" s="255" t="s">
        <v>21</v>
      </c>
      <c r="H100" s="255">
        <v>4130110172207</v>
      </c>
      <c r="I100" s="256" t="s">
        <v>57</v>
      </c>
      <c r="J100" s="255" t="s">
        <v>857</v>
      </c>
      <c r="K100" s="255">
        <v>42759</v>
      </c>
      <c r="L100" s="256">
        <v>101</v>
      </c>
      <c r="M100" s="255" t="s">
        <v>158</v>
      </c>
      <c r="N100" s="255" t="s">
        <v>41</v>
      </c>
      <c r="O100" s="256">
        <v>42860</v>
      </c>
      <c r="P100" s="255" t="s">
        <v>1878</v>
      </c>
      <c r="Q100" s="255">
        <v>0</v>
      </c>
      <c r="R100" s="256" t="s">
        <v>33</v>
      </c>
      <c r="S100" s="255">
        <v>70248.7</v>
      </c>
      <c r="T100" s="255" t="s">
        <v>100</v>
      </c>
      <c r="U100" s="256">
        <v>70248.7</v>
      </c>
      <c r="V100" s="255" t="s">
        <v>100</v>
      </c>
      <c r="W100" s="255">
        <v>70248.7</v>
      </c>
      <c r="X100" s="256" t="s">
        <v>100</v>
      </c>
      <c r="Y100" s="255" t="s">
        <v>114</v>
      </c>
      <c r="Z100" s="255">
        <v>70.25</v>
      </c>
      <c r="AA100" s="256">
        <v>1</v>
      </c>
      <c r="AB100" s="255" t="s">
        <v>630</v>
      </c>
      <c r="AC100" s="255" t="s">
        <v>436</v>
      </c>
      <c r="AD100" s="256" t="s">
        <v>1226</v>
      </c>
      <c r="AE100" s="255" t="s">
        <v>350</v>
      </c>
      <c r="AF100" s="255" t="s">
        <v>605</v>
      </c>
      <c r="AG100" s="256" t="s">
        <v>643</v>
      </c>
      <c r="AH100" s="255"/>
      <c r="AI100" s="255"/>
      <c r="AJ100" s="256"/>
      <c r="AK100" s="255" t="s">
        <v>605</v>
      </c>
      <c r="AL100" s="255" t="s">
        <v>643</v>
      </c>
      <c r="AM100" s="268" t="s">
        <v>741</v>
      </c>
      <c r="AN100" s="148" t="str">
        <f>IF(ISERROR(MATCH(H100,Current!H:H,0)),"Cleared","resolved")</f>
        <v>Cleared</v>
      </c>
    </row>
    <row r="101" spans="1:40" x14ac:dyDescent="0.25">
      <c r="A101" s="267" t="s">
        <v>31</v>
      </c>
      <c r="B101" s="255">
        <v>8243</v>
      </c>
      <c r="C101" s="256" t="s">
        <v>120</v>
      </c>
      <c r="D101" s="255" t="s">
        <v>14</v>
      </c>
      <c r="E101" s="255">
        <v>8205</v>
      </c>
      <c r="F101" s="256" t="s">
        <v>130</v>
      </c>
      <c r="G101" s="255" t="s">
        <v>14</v>
      </c>
      <c r="H101" s="255">
        <v>82430160101692</v>
      </c>
      <c r="I101" s="256" t="s">
        <v>56</v>
      </c>
      <c r="J101" s="255" t="s">
        <v>300</v>
      </c>
      <c r="K101" s="255">
        <v>42829</v>
      </c>
      <c r="L101" s="256">
        <v>31</v>
      </c>
      <c r="M101" s="255" t="s">
        <v>161</v>
      </c>
      <c r="N101" s="255" t="s">
        <v>128</v>
      </c>
      <c r="O101" s="256">
        <v>42859</v>
      </c>
      <c r="P101" s="255" t="s">
        <v>1878</v>
      </c>
      <c r="Q101" s="255">
        <v>1</v>
      </c>
      <c r="R101" s="256" t="s">
        <v>33</v>
      </c>
      <c r="S101" s="255">
        <v>69587.5</v>
      </c>
      <c r="T101" s="255" t="s">
        <v>100</v>
      </c>
      <c r="U101" s="256">
        <v>69587.5</v>
      </c>
      <c r="V101" s="255" t="s">
        <v>100</v>
      </c>
      <c r="W101" s="255">
        <v>69587.5</v>
      </c>
      <c r="X101" s="256" t="s">
        <v>100</v>
      </c>
      <c r="Y101" s="255" t="s">
        <v>107</v>
      </c>
      <c r="Z101" s="255">
        <v>69.59</v>
      </c>
      <c r="AA101" s="256">
        <v>1</v>
      </c>
      <c r="AB101" s="255" t="s">
        <v>630</v>
      </c>
      <c r="AC101" s="255" t="s">
        <v>582</v>
      </c>
      <c r="AD101" s="256" t="s">
        <v>1896</v>
      </c>
      <c r="AE101" s="255" t="s">
        <v>350</v>
      </c>
      <c r="AF101" s="255" t="s">
        <v>605</v>
      </c>
      <c r="AG101" s="256" t="s">
        <v>643</v>
      </c>
      <c r="AH101" s="255"/>
      <c r="AI101" s="255"/>
      <c r="AJ101" s="256"/>
      <c r="AK101" s="255" t="s">
        <v>605</v>
      </c>
      <c r="AL101" s="255" t="s">
        <v>643</v>
      </c>
      <c r="AM101" s="268" t="s">
        <v>741</v>
      </c>
      <c r="AN101" s="148" t="str">
        <f>IF(ISERROR(MATCH(H101,Current!H:H,0)),"Cleared","resolved")</f>
        <v>resolved</v>
      </c>
    </row>
    <row r="102" spans="1:40" x14ac:dyDescent="0.25">
      <c r="A102" s="267" t="s">
        <v>744</v>
      </c>
      <c r="B102" s="255">
        <v>260</v>
      </c>
      <c r="C102" s="256" t="s">
        <v>113</v>
      </c>
      <c r="D102" s="255" t="s">
        <v>23</v>
      </c>
      <c r="E102" s="255">
        <v>8243</v>
      </c>
      <c r="F102" s="256" t="s">
        <v>120</v>
      </c>
      <c r="G102" s="255" t="s">
        <v>14</v>
      </c>
      <c r="H102" s="255">
        <v>2600110118618</v>
      </c>
      <c r="I102" s="256" t="s">
        <v>54</v>
      </c>
      <c r="J102" s="255" t="s">
        <v>206</v>
      </c>
      <c r="K102" s="255">
        <v>42724</v>
      </c>
      <c r="L102" s="256">
        <v>136</v>
      </c>
      <c r="M102" s="255" t="s">
        <v>111</v>
      </c>
      <c r="N102" s="255" t="s">
        <v>42</v>
      </c>
      <c r="O102" s="256">
        <v>42797</v>
      </c>
      <c r="P102" s="255" t="s">
        <v>838</v>
      </c>
      <c r="Q102" s="255">
        <v>63</v>
      </c>
      <c r="R102" s="256" t="s">
        <v>35</v>
      </c>
      <c r="S102" s="255">
        <v>57141.65</v>
      </c>
      <c r="T102" s="255" t="s">
        <v>186</v>
      </c>
      <c r="U102" s="256">
        <v>67644.87</v>
      </c>
      <c r="V102" s="255" t="s">
        <v>186</v>
      </c>
      <c r="W102" s="255">
        <v>57141.651592459668</v>
      </c>
      <c r="X102" s="256" t="s">
        <v>100</v>
      </c>
      <c r="Y102" s="255" t="s">
        <v>114</v>
      </c>
      <c r="Z102" s="255">
        <v>67.64</v>
      </c>
      <c r="AA102" s="256">
        <v>1</v>
      </c>
      <c r="AB102" s="255" t="s">
        <v>630</v>
      </c>
      <c r="AC102" s="255" t="s">
        <v>660</v>
      </c>
      <c r="AD102" s="256" t="s">
        <v>1281</v>
      </c>
      <c r="AE102" s="255" t="s">
        <v>350</v>
      </c>
      <c r="AF102" s="255" t="s">
        <v>605</v>
      </c>
      <c r="AG102" s="256" t="s">
        <v>643</v>
      </c>
      <c r="AH102" s="255"/>
      <c r="AI102" s="255"/>
      <c r="AJ102" s="256"/>
      <c r="AK102" s="255" t="s">
        <v>605</v>
      </c>
      <c r="AL102" s="255" t="s">
        <v>643</v>
      </c>
      <c r="AM102" s="268" t="s">
        <v>741</v>
      </c>
      <c r="AN102" s="148" t="str">
        <f>IF(ISERROR(MATCH(H102,Current!H:H,0)),"Cleared","resolved")</f>
        <v>Cleared</v>
      </c>
    </row>
    <row r="103" spans="1:40" x14ac:dyDescent="0.25">
      <c r="A103" s="267" t="s">
        <v>744</v>
      </c>
      <c r="B103" s="255">
        <v>8520</v>
      </c>
      <c r="C103" s="256" t="s">
        <v>842</v>
      </c>
      <c r="D103" s="255" t="s">
        <v>19</v>
      </c>
      <c r="E103" s="255">
        <v>260</v>
      </c>
      <c r="F103" s="256" t="s">
        <v>113</v>
      </c>
      <c r="G103" s="255" t="s">
        <v>23</v>
      </c>
      <c r="H103" s="255" t="s">
        <v>1586</v>
      </c>
      <c r="I103" s="256" t="s">
        <v>54</v>
      </c>
      <c r="J103" s="255" t="s">
        <v>381</v>
      </c>
      <c r="K103" s="255">
        <v>42768</v>
      </c>
      <c r="L103" s="256">
        <v>92</v>
      </c>
      <c r="M103" s="255" t="s">
        <v>127</v>
      </c>
      <c r="N103" s="255" t="s">
        <v>128</v>
      </c>
      <c r="O103" s="256">
        <v>42831</v>
      </c>
      <c r="P103" s="255" t="s">
        <v>838</v>
      </c>
      <c r="Q103" s="255">
        <v>29</v>
      </c>
      <c r="R103" s="256" t="s">
        <v>33</v>
      </c>
      <c r="S103" s="255">
        <v>4743158</v>
      </c>
      <c r="T103" s="255" t="s">
        <v>197</v>
      </c>
      <c r="U103" s="256">
        <v>67507</v>
      </c>
      <c r="V103" s="255" t="s">
        <v>197</v>
      </c>
      <c r="W103" s="255">
        <v>4743158.2645353945</v>
      </c>
      <c r="X103" s="256" t="s">
        <v>100</v>
      </c>
      <c r="Y103" s="255" t="s">
        <v>114</v>
      </c>
      <c r="Z103" s="255">
        <v>67.510000000000005</v>
      </c>
      <c r="AA103" s="256">
        <v>1</v>
      </c>
      <c r="AB103" s="255" t="s">
        <v>630</v>
      </c>
      <c r="AC103" s="255" t="s">
        <v>681</v>
      </c>
      <c r="AD103" s="256" t="s">
        <v>354</v>
      </c>
      <c r="AE103" s="255" t="s">
        <v>350</v>
      </c>
      <c r="AF103" s="255" t="s">
        <v>605</v>
      </c>
      <c r="AG103" s="256" t="s">
        <v>643</v>
      </c>
      <c r="AH103" s="255"/>
      <c r="AI103" s="255"/>
      <c r="AJ103" s="256"/>
      <c r="AK103" s="255" t="s">
        <v>649</v>
      </c>
      <c r="AL103" s="255" t="s">
        <v>643</v>
      </c>
      <c r="AM103" s="268" t="s">
        <v>740</v>
      </c>
      <c r="AN103" s="148" t="str">
        <f>IF(ISERROR(MATCH(H103,Current!H:H,0)),"Cleared","resolved")</f>
        <v>resolved</v>
      </c>
    </row>
    <row r="104" spans="1:40" x14ac:dyDescent="0.25">
      <c r="A104" s="267" t="s">
        <v>744</v>
      </c>
      <c r="B104" s="255">
        <v>8520</v>
      </c>
      <c r="C104" s="256" t="s">
        <v>842</v>
      </c>
      <c r="D104" s="255" t="s">
        <v>19</v>
      </c>
      <c r="E104" s="255">
        <v>795</v>
      </c>
      <c r="F104" s="256" t="s">
        <v>264</v>
      </c>
      <c r="G104" s="255" t="s">
        <v>14</v>
      </c>
      <c r="H104" s="255">
        <v>85200320061695</v>
      </c>
      <c r="I104" s="256" t="s">
        <v>55</v>
      </c>
      <c r="J104" s="255" t="s">
        <v>1758</v>
      </c>
      <c r="K104" s="255">
        <v>42773</v>
      </c>
      <c r="L104" s="256">
        <v>87</v>
      </c>
      <c r="M104" s="255" t="s">
        <v>111</v>
      </c>
      <c r="N104" s="255" t="s">
        <v>42</v>
      </c>
      <c r="O104" s="256">
        <v>42831</v>
      </c>
      <c r="P104" s="255" t="s">
        <v>838</v>
      </c>
      <c r="Q104" s="255">
        <v>29</v>
      </c>
      <c r="R104" s="256" t="s">
        <v>33</v>
      </c>
      <c r="S104" s="255">
        <v>4677951.59</v>
      </c>
      <c r="T104" s="255" t="s">
        <v>197</v>
      </c>
      <c r="U104" s="256">
        <v>66578.95</v>
      </c>
      <c r="V104" s="255" t="s">
        <v>197</v>
      </c>
      <c r="W104" s="255">
        <v>4677951.8707184261</v>
      </c>
      <c r="X104" s="256" t="s">
        <v>100</v>
      </c>
      <c r="Y104" s="255" t="s">
        <v>114</v>
      </c>
      <c r="Z104" s="255">
        <v>66.58</v>
      </c>
      <c r="AA104" s="256">
        <v>1</v>
      </c>
      <c r="AB104" s="255" t="s">
        <v>630</v>
      </c>
      <c r="AC104" s="255" t="s">
        <v>426</v>
      </c>
      <c r="AD104" s="256" t="s">
        <v>1759</v>
      </c>
      <c r="AE104" s="255" t="s">
        <v>350</v>
      </c>
      <c r="AF104" s="255" t="s">
        <v>605</v>
      </c>
      <c r="AG104" s="256" t="s">
        <v>643</v>
      </c>
      <c r="AH104" s="255"/>
      <c r="AI104" s="255"/>
      <c r="AJ104" s="256"/>
      <c r="AK104" s="255" t="s">
        <v>605</v>
      </c>
      <c r="AL104" s="255" t="s">
        <v>603</v>
      </c>
      <c r="AM104" s="268" t="s">
        <v>739</v>
      </c>
      <c r="AN104" s="148" t="str">
        <f>IF(ISERROR(MATCH(H104,Current!H:H,0)),"Cleared","resolved")</f>
        <v>resolved</v>
      </c>
    </row>
    <row r="105" spans="1:40" x14ac:dyDescent="0.25">
      <c r="A105" s="267" t="s">
        <v>744</v>
      </c>
      <c r="B105" s="255">
        <v>693</v>
      </c>
      <c r="C105" s="256" t="s">
        <v>177</v>
      </c>
      <c r="D105" s="255" t="s">
        <v>16</v>
      </c>
      <c r="E105" s="255">
        <v>95</v>
      </c>
      <c r="F105" s="256" t="s">
        <v>153</v>
      </c>
      <c r="G105" s="255" t="s">
        <v>17</v>
      </c>
      <c r="H105" s="255">
        <v>69301121600176</v>
      </c>
      <c r="I105" s="256" t="s">
        <v>56</v>
      </c>
      <c r="J105" s="255" t="s">
        <v>179</v>
      </c>
      <c r="K105" s="255">
        <v>42612</v>
      </c>
      <c r="L105" s="256">
        <v>248</v>
      </c>
      <c r="M105" s="255" t="s">
        <v>161</v>
      </c>
      <c r="N105" s="255" t="s">
        <v>128</v>
      </c>
      <c r="O105" s="256">
        <v>42648</v>
      </c>
      <c r="P105" s="255" t="s">
        <v>406</v>
      </c>
      <c r="Q105" s="255">
        <v>212</v>
      </c>
      <c r="R105" s="256" t="s">
        <v>37</v>
      </c>
      <c r="S105" s="255">
        <v>66513.600000000006</v>
      </c>
      <c r="T105" s="255" t="s">
        <v>100</v>
      </c>
      <c r="U105" s="256">
        <v>66513.600000000006</v>
      </c>
      <c r="V105" s="255" t="s">
        <v>100</v>
      </c>
      <c r="W105" s="255">
        <v>66513.600000000006</v>
      </c>
      <c r="X105" s="256" t="s">
        <v>100</v>
      </c>
      <c r="Y105" s="255" t="s">
        <v>114</v>
      </c>
      <c r="Z105" s="255">
        <v>66.510000000000005</v>
      </c>
      <c r="AA105" s="256">
        <v>1</v>
      </c>
      <c r="AB105" s="255" t="s">
        <v>630</v>
      </c>
      <c r="AC105" s="255" t="s">
        <v>422</v>
      </c>
      <c r="AD105" s="256" t="s">
        <v>1940</v>
      </c>
      <c r="AE105" s="255" t="s">
        <v>350</v>
      </c>
      <c r="AF105" s="255" t="s">
        <v>649</v>
      </c>
      <c r="AG105" s="256" t="s">
        <v>643</v>
      </c>
      <c r="AH105" s="255"/>
      <c r="AI105" s="255"/>
      <c r="AJ105" s="256"/>
      <c r="AK105" s="255" t="s">
        <v>605</v>
      </c>
      <c r="AL105" s="255" t="s">
        <v>643</v>
      </c>
      <c r="AM105" s="268" t="s">
        <v>741</v>
      </c>
      <c r="AN105" s="148" t="str">
        <f>IF(ISERROR(MATCH(H105,Current!H:H,0)),"Cleared","resolved")</f>
        <v>Cleared</v>
      </c>
    </row>
    <row r="106" spans="1:40" x14ac:dyDescent="0.25">
      <c r="A106" s="267" t="s">
        <v>744</v>
      </c>
      <c r="B106" s="255">
        <v>95</v>
      </c>
      <c r="C106" s="256" t="s">
        <v>153</v>
      </c>
      <c r="D106" s="255" t="s">
        <v>17</v>
      </c>
      <c r="E106" s="255">
        <v>199</v>
      </c>
      <c r="F106" s="256" t="s">
        <v>137</v>
      </c>
      <c r="G106" s="255" t="s">
        <v>22</v>
      </c>
      <c r="H106" s="255">
        <v>950110009805</v>
      </c>
      <c r="I106" s="256" t="s">
        <v>58</v>
      </c>
      <c r="J106" s="255" t="s">
        <v>195</v>
      </c>
      <c r="K106" s="255">
        <v>42642</v>
      </c>
      <c r="L106" s="256">
        <v>218</v>
      </c>
      <c r="M106" s="255" t="s">
        <v>111</v>
      </c>
      <c r="N106" s="255" t="s">
        <v>42</v>
      </c>
      <c r="O106" s="256">
        <v>42706</v>
      </c>
      <c r="P106" s="255" t="s">
        <v>651</v>
      </c>
      <c r="Q106" s="255">
        <v>154</v>
      </c>
      <c r="R106" s="256" t="s">
        <v>39</v>
      </c>
      <c r="S106" s="255">
        <v>65429.1</v>
      </c>
      <c r="T106" s="255" t="s">
        <v>100</v>
      </c>
      <c r="U106" s="256">
        <v>65429.1</v>
      </c>
      <c r="V106" s="255" t="s">
        <v>100</v>
      </c>
      <c r="W106" s="255">
        <v>65429.1</v>
      </c>
      <c r="X106" s="256" t="s">
        <v>100</v>
      </c>
      <c r="Y106" s="255" t="s">
        <v>114</v>
      </c>
      <c r="Z106" s="255">
        <v>65.430000000000007</v>
      </c>
      <c r="AA106" s="256">
        <v>1</v>
      </c>
      <c r="AB106" s="255" t="s">
        <v>630</v>
      </c>
      <c r="AC106" s="255" t="s">
        <v>439</v>
      </c>
      <c r="AD106" s="256" t="s">
        <v>760</v>
      </c>
      <c r="AE106" s="255" t="s">
        <v>350</v>
      </c>
      <c r="AF106" s="255" t="s">
        <v>605</v>
      </c>
      <c r="AG106" s="256" t="s">
        <v>643</v>
      </c>
      <c r="AH106" s="255"/>
      <c r="AI106" s="255"/>
      <c r="AJ106" s="256"/>
      <c r="AK106" s="255" t="s">
        <v>605</v>
      </c>
      <c r="AL106" s="255" t="s">
        <v>643</v>
      </c>
      <c r="AM106" s="268" t="s">
        <v>741</v>
      </c>
      <c r="AN106" s="148" t="str">
        <f>IF(ISERROR(MATCH(H106,Current!H:H,0)),"Cleared","resolved")</f>
        <v>Cleared</v>
      </c>
    </row>
    <row r="107" spans="1:40" x14ac:dyDescent="0.25">
      <c r="A107" s="267" t="s">
        <v>744</v>
      </c>
      <c r="B107" s="255">
        <v>95</v>
      </c>
      <c r="C107" s="256" t="s">
        <v>153</v>
      </c>
      <c r="D107" s="255" t="s">
        <v>17</v>
      </c>
      <c r="E107" s="255">
        <v>199</v>
      </c>
      <c r="F107" s="256" t="s">
        <v>137</v>
      </c>
      <c r="G107" s="255" t="s">
        <v>22</v>
      </c>
      <c r="H107" s="255">
        <v>950110010186</v>
      </c>
      <c r="I107" s="256" t="s">
        <v>58</v>
      </c>
      <c r="J107" s="255" t="s">
        <v>195</v>
      </c>
      <c r="K107" s="255">
        <v>42703</v>
      </c>
      <c r="L107" s="256">
        <v>157</v>
      </c>
      <c r="M107" s="255" t="s">
        <v>111</v>
      </c>
      <c r="N107" s="255" t="s">
        <v>42</v>
      </c>
      <c r="O107" s="256">
        <v>42775</v>
      </c>
      <c r="P107" s="255" t="s">
        <v>838</v>
      </c>
      <c r="Q107" s="255">
        <v>85</v>
      </c>
      <c r="R107" s="256" t="s">
        <v>35</v>
      </c>
      <c r="S107" s="255">
        <v>65429.1</v>
      </c>
      <c r="T107" s="255" t="s">
        <v>100</v>
      </c>
      <c r="U107" s="256">
        <v>65429.1</v>
      </c>
      <c r="V107" s="255" t="s">
        <v>100</v>
      </c>
      <c r="W107" s="255">
        <v>65429.1</v>
      </c>
      <c r="X107" s="256" t="s">
        <v>100</v>
      </c>
      <c r="Y107" s="255" t="s">
        <v>114</v>
      </c>
      <c r="Z107" s="255">
        <v>65.430000000000007</v>
      </c>
      <c r="AA107" s="256">
        <v>1</v>
      </c>
      <c r="AB107" s="255" t="s">
        <v>630</v>
      </c>
      <c r="AC107" s="255" t="s">
        <v>439</v>
      </c>
      <c r="AD107" s="256" t="s">
        <v>877</v>
      </c>
      <c r="AE107" s="255" t="s">
        <v>350</v>
      </c>
      <c r="AF107" s="255" t="s">
        <v>605</v>
      </c>
      <c r="AG107" s="256" t="s">
        <v>643</v>
      </c>
      <c r="AH107" s="255"/>
      <c r="AI107" s="255"/>
      <c r="AJ107" s="256"/>
      <c r="AK107" s="255" t="s">
        <v>605</v>
      </c>
      <c r="AL107" s="255" t="s">
        <v>643</v>
      </c>
      <c r="AM107" s="268" t="s">
        <v>741</v>
      </c>
      <c r="AN107" s="148" t="str">
        <f>IF(ISERROR(MATCH(H107,Current!H:H,0)),"Cleared","resolved")</f>
        <v>Cleared</v>
      </c>
    </row>
    <row r="108" spans="1:40" x14ac:dyDescent="0.25">
      <c r="A108" s="267" t="s">
        <v>31</v>
      </c>
      <c r="B108" s="255">
        <v>8520</v>
      </c>
      <c r="C108" s="256" t="s">
        <v>842</v>
      </c>
      <c r="D108" s="255" t="s">
        <v>19</v>
      </c>
      <c r="E108" s="255">
        <v>795</v>
      </c>
      <c r="F108" s="256" t="s">
        <v>264</v>
      </c>
      <c r="G108" s="255" t="s">
        <v>14</v>
      </c>
      <c r="H108" s="255">
        <v>85200320061841</v>
      </c>
      <c r="I108" s="256" t="s">
        <v>55</v>
      </c>
      <c r="J108" s="255" t="s">
        <v>1758</v>
      </c>
      <c r="K108" s="255">
        <v>42795</v>
      </c>
      <c r="L108" s="256">
        <v>65</v>
      </c>
      <c r="M108" s="255" t="s">
        <v>111</v>
      </c>
      <c r="N108" s="255" t="s">
        <v>42</v>
      </c>
      <c r="O108" s="256">
        <v>42859</v>
      </c>
      <c r="P108" s="255" t="s">
        <v>1878</v>
      </c>
      <c r="Q108" s="255">
        <v>1</v>
      </c>
      <c r="R108" s="256" t="s">
        <v>33</v>
      </c>
      <c r="S108" s="255">
        <v>4575753.68</v>
      </c>
      <c r="T108" s="255" t="s">
        <v>197</v>
      </c>
      <c r="U108" s="256">
        <v>65124.41</v>
      </c>
      <c r="V108" s="255" t="s">
        <v>197</v>
      </c>
      <c r="W108" s="255">
        <v>4575753.3813455123</v>
      </c>
      <c r="X108" s="256" t="s">
        <v>100</v>
      </c>
      <c r="Y108" s="255" t="s">
        <v>114</v>
      </c>
      <c r="Z108" s="255">
        <v>65.12</v>
      </c>
      <c r="AA108" s="256">
        <v>1</v>
      </c>
      <c r="AB108" s="255" t="s">
        <v>630</v>
      </c>
      <c r="AC108" s="255" t="s">
        <v>426</v>
      </c>
      <c r="AD108" s="256" t="s">
        <v>877</v>
      </c>
      <c r="AE108" s="255" t="s">
        <v>350</v>
      </c>
      <c r="AF108" s="255" t="s">
        <v>649</v>
      </c>
      <c r="AG108" s="256" t="s">
        <v>643</v>
      </c>
      <c r="AH108" s="255"/>
      <c r="AI108" s="255"/>
      <c r="AJ108" s="256"/>
      <c r="AK108" s="255" t="s">
        <v>605</v>
      </c>
      <c r="AL108" s="255" t="s">
        <v>603</v>
      </c>
      <c r="AM108" s="268" t="s">
        <v>739</v>
      </c>
      <c r="AN108" s="148" t="str">
        <f>IF(ISERROR(MATCH(H108,Current!H:H,0)),"Cleared","resolved")</f>
        <v>resolved</v>
      </c>
    </row>
    <row r="109" spans="1:40" x14ac:dyDescent="0.25">
      <c r="A109" s="267" t="s">
        <v>31</v>
      </c>
      <c r="B109" s="255">
        <v>3019</v>
      </c>
      <c r="C109" s="256" t="s">
        <v>134</v>
      </c>
      <c r="D109" s="255" t="s">
        <v>16</v>
      </c>
      <c r="E109" s="255">
        <v>3071</v>
      </c>
      <c r="F109" s="256" t="s">
        <v>139</v>
      </c>
      <c r="G109" s="255" t="s">
        <v>21</v>
      </c>
      <c r="H109" s="255">
        <v>30190110008256</v>
      </c>
      <c r="I109" s="256" t="s">
        <v>59</v>
      </c>
      <c r="J109" s="255" t="s">
        <v>135</v>
      </c>
      <c r="K109" s="255">
        <v>42829</v>
      </c>
      <c r="L109" s="256">
        <v>31</v>
      </c>
      <c r="M109" s="255" t="s">
        <v>127</v>
      </c>
      <c r="N109" s="255" t="s">
        <v>128</v>
      </c>
      <c r="O109" s="256">
        <v>42859</v>
      </c>
      <c r="P109" s="255" t="s">
        <v>1878</v>
      </c>
      <c r="Q109" s="255">
        <v>1</v>
      </c>
      <c r="R109" s="256" t="s">
        <v>33</v>
      </c>
      <c r="S109" s="255">
        <v>64714.16</v>
      </c>
      <c r="T109" s="255" t="s">
        <v>100</v>
      </c>
      <c r="U109" s="256">
        <v>64714.16</v>
      </c>
      <c r="V109" s="255" t="s">
        <v>100</v>
      </c>
      <c r="W109" s="255">
        <v>64714.16</v>
      </c>
      <c r="X109" s="256" t="s">
        <v>100</v>
      </c>
      <c r="Y109" s="255" t="s">
        <v>114</v>
      </c>
      <c r="Z109" s="255">
        <v>64.709999999999994</v>
      </c>
      <c r="AA109" s="256">
        <v>1</v>
      </c>
      <c r="AB109" s="255" t="s">
        <v>630</v>
      </c>
      <c r="AC109" s="255" t="s">
        <v>443</v>
      </c>
      <c r="AD109" s="256" t="s">
        <v>1987</v>
      </c>
      <c r="AE109" s="255" t="s">
        <v>350</v>
      </c>
      <c r="AF109" s="255" t="s">
        <v>605</v>
      </c>
      <c r="AG109" s="256" t="s">
        <v>643</v>
      </c>
      <c r="AH109" s="255"/>
      <c r="AI109" s="255"/>
      <c r="AJ109" s="256"/>
      <c r="AK109" s="255" t="s">
        <v>605</v>
      </c>
      <c r="AL109" s="255" t="s">
        <v>643</v>
      </c>
      <c r="AM109" s="268" t="s">
        <v>741</v>
      </c>
      <c r="AN109" s="148" t="str">
        <f>IF(ISERROR(MATCH(H109,Current!H:H,0)),"Cleared","resolved")</f>
        <v>Cleared</v>
      </c>
    </row>
    <row r="110" spans="1:40" x14ac:dyDescent="0.25">
      <c r="A110" s="267" t="s">
        <v>31</v>
      </c>
      <c r="B110" s="255">
        <v>9</v>
      </c>
      <c r="C110" s="256" t="s">
        <v>749</v>
      </c>
      <c r="D110" s="255" t="s">
        <v>17</v>
      </c>
      <c r="E110" s="255">
        <v>8205</v>
      </c>
      <c r="F110" s="256" t="s">
        <v>130</v>
      </c>
      <c r="G110" s="255" t="s">
        <v>14</v>
      </c>
      <c r="H110" s="255" t="s">
        <v>1897</v>
      </c>
      <c r="I110" s="256" t="s">
        <v>58</v>
      </c>
      <c r="J110" s="255" t="s">
        <v>195</v>
      </c>
      <c r="K110" s="255">
        <v>42818</v>
      </c>
      <c r="L110" s="256">
        <v>42</v>
      </c>
      <c r="M110" s="255" t="s">
        <v>161</v>
      </c>
      <c r="N110" s="255" t="s">
        <v>128</v>
      </c>
      <c r="O110" s="256">
        <v>42859</v>
      </c>
      <c r="P110" s="255" t="s">
        <v>1878</v>
      </c>
      <c r="Q110" s="255">
        <v>1</v>
      </c>
      <c r="R110" s="256" t="s">
        <v>33</v>
      </c>
      <c r="S110" s="255">
        <v>64212</v>
      </c>
      <c r="T110" s="255" t="s">
        <v>100</v>
      </c>
      <c r="U110" s="256">
        <v>64212</v>
      </c>
      <c r="V110" s="255" t="s">
        <v>100</v>
      </c>
      <c r="W110" s="255">
        <v>64212</v>
      </c>
      <c r="X110" s="256" t="s">
        <v>100</v>
      </c>
      <c r="Y110" s="255" t="s">
        <v>114</v>
      </c>
      <c r="Z110" s="255">
        <v>64.209999999999994</v>
      </c>
      <c r="AA110" s="256">
        <v>1</v>
      </c>
      <c r="AB110" s="255" t="s">
        <v>630</v>
      </c>
      <c r="AC110" s="255" t="s">
        <v>582</v>
      </c>
      <c r="AD110" s="256" t="s">
        <v>1896</v>
      </c>
      <c r="AE110" s="255" t="s">
        <v>350</v>
      </c>
      <c r="AF110" s="255" t="s">
        <v>605</v>
      </c>
      <c r="AG110" s="256" t="s">
        <v>643</v>
      </c>
      <c r="AH110" s="255"/>
      <c r="AI110" s="255"/>
      <c r="AJ110" s="256"/>
      <c r="AK110" s="255" t="s">
        <v>649</v>
      </c>
      <c r="AL110" s="255" t="s">
        <v>643</v>
      </c>
      <c r="AM110" s="268" t="s">
        <v>740</v>
      </c>
      <c r="AN110" s="148" t="str">
        <f>IF(ISERROR(MATCH(H110,Current!H:H,0)),"Cleared","resolved")</f>
        <v>Cleared</v>
      </c>
    </row>
    <row r="111" spans="1:40" x14ac:dyDescent="0.25">
      <c r="A111" s="267" t="s">
        <v>744</v>
      </c>
      <c r="B111" s="255">
        <v>8520</v>
      </c>
      <c r="C111" s="256" t="s">
        <v>842</v>
      </c>
      <c r="D111" s="255" t="s">
        <v>19</v>
      </c>
      <c r="E111" s="255">
        <v>8243</v>
      </c>
      <c r="F111" s="256" t="s">
        <v>120</v>
      </c>
      <c r="G111" s="255" t="s">
        <v>14</v>
      </c>
      <c r="H111" s="255" t="s">
        <v>1333</v>
      </c>
      <c r="I111" s="256" t="s">
        <v>54</v>
      </c>
      <c r="J111" s="255" t="s">
        <v>19</v>
      </c>
      <c r="K111" s="255">
        <v>42769</v>
      </c>
      <c r="L111" s="256">
        <v>91</v>
      </c>
      <c r="M111" s="255" t="s">
        <v>127</v>
      </c>
      <c r="N111" s="255" t="s">
        <v>128</v>
      </c>
      <c r="O111" s="256">
        <v>42800</v>
      </c>
      <c r="P111" s="255" t="s">
        <v>838</v>
      </c>
      <c r="Q111" s="255">
        <v>60</v>
      </c>
      <c r="R111" s="256" t="s">
        <v>34</v>
      </c>
      <c r="S111" s="255">
        <v>4508228</v>
      </c>
      <c r="T111" s="255" t="s">
        <v>197</v>
      </c>
      <c r="U111" s="256">
        <v>64163.360000000001</v>
      </c>
      <c r="V111" s="255" t="s">
        <v>197</v>
      </c>
      <c r="W111" s="255">
        <v>4508228.3506060075</v>
      </c>
      <c r="X111" s="256" t="s">
        <v>100</v>
      </c>
      <c r="Y111" s="255" t="s">
        <v>114</v>
      </c>
      <c r="Z111" s="255">
        <v>64.16</v>
      </c>
      <c r="AA111" s="256">
        <v>1</v>
      </c>
      <c r="AB111" s="255" t="s">
        <v>630</v>
      </c>
      <c r="AC111" s="255" t="s">
        <v>660</v>
      </c>
      <c r="AD111" s="256" t="s">
        <v>358</v>
      </c>
      <c r="AE111" s="255" t="s">
        <v>350</v>
      </c>
      <c r="AF111" s="255" t="s">
        <v>605</v>
      </c>
      <c r="AG111" s="256" t="s">
        <v>643</v>
      </c>
      <c r="AH111" s="255"/>
      <c r="AI111" s="255"/>
      <c r="AJ111" s="256"/>
      <c r="AK111" s="255" t="s">
        <v>649</v>
      </c>
      <c r="AL111" s="255" t="s">
        <v>643</v>
      </c>
      <c r="AM111" s="268" t="s">
        <v>740</v>
      </c>
      <c r="AN111" s="148" t="str">
        <f>IF(ISERROR(MATCH(H111,Current!H:H,0)),"Cleared","resolved")</f>
        <v>resolved</v>
      </c>
    </row>
    <row r="112" spans="1:40" x14ac:dyDescent="0.25">
      <c r="A112" s="267" t="s">
        <v>744</v>
      </c>
      <c r="B112" s="255">
        <v>3071</v>
      </c>
      <c r="C112" s="256" t="s">
        <v>139</v>
      </c>
      <c r="D112" s="255" t="s">
        <v>21</v>
      </c>
      <c r="E112" s="255">
        <v>1350</v>
      </c>
      <c r="F112" s="256" t="s">
        <v>124</v>
      </c>
      <c r="G112" s="255" t="s">
        <v>21</v>
      </c>
      <c r="H112" s="255">
        <v>-1</v>
      </c>
      <c r="I112" s="256" t="s">
        <v>59</v>
      </c>
      <c r="J112" s="255" t="s">
        <v>125</v>
      </c>
      <c r="K112" s="255">
        <v>42727</v>
      </c>
      <c r="L112" s="256">
        <v>133</v>
      </c>
      <c r="M112" s="255" t="s">
        <v>111</v>
      </c>
      <c r="N112" s="255" t="s">
        <v>42</v>
      </c>
      <c r="O112" s="256">
        <v>42797</v>
      </c>
      <c r="P112" s="255" t="s">
        <v>838</v>
      </c>
      <c r="Q112" s="255">
        <v>63</v>
      </c>
      <c r="R112" s="256" t="s">
        <v>35</v>
      </c>
      <c r="S112" s="255">
        <v>615718.75</v>
      </c>
      <c r="T112" s="255" t="s">
        <v>243</v>
      </c>
      <c r="U112" s="256">
        <v>63925.64</v>
      </c>
      <c r="V112" s="255" t="s">
        <v>243</v>
      </c>
      <c r="W112" s="255">
        <v>615718.70533254731</v>
      </c>
      <c r="X112" s="256" t="s">
        <v>100</v>
      </c>
      <c r="Y112" s="255" t="s">
        <v>107</v>
      </c>
      <c r="Z112" s="255">
        <v>63.93</v>
      </c>
      <c r="AA112" s="256">
        <v>1</v>
      </c>
      <c r="AB112" s="255" t="s">
        <v>630</v>
      </c>
      <c r="AC112" s="255" t="s">
        <v>415</v>
      </c>
      <c r="AD112" s="256" t="s">
        <v>358</v>
      </c>
      <c r="AE112" s="255" t="s">
        <v>350</v>
      </c>
      <c r="AF112" s="255" t="s">
        <v>649</v>
      </c>
      <c r="AG112" s="256" t="s">
        <v>643</v>
      </c>
      <c r="AH112" s="255"/>
      <c r="AI112" s="255"/>
      <c r="AJ112" s="256"/>
      <c r="AK112" s="255" t="s">
        <v>649</v>
      </c>
      <c r="AL112" s="255" t="s">
        <v>643</v>
      </c>
      <c r="AM112" s="268" t="s">
        <v>740</v>
      </c>
      <c r="AN112" s="148" t="str">
        <f>IF(ISERROR(MATCH(H112,Current!H:H,0)),"Cleared","resolved")</f>
        <v>resolved</v>
      </c>
    </row>
    <row r="113" spans="1:40" x14ac:dyDescent="0.25">
      <c r="A113" s="267" t="s">
        <v>744</v>
      </c>
      <c r="B113" s="255">
        <v>3802</v>
      </c>
      <c r="C113" s="256" t="s">
        <v>169</v>
      </c>
      <c r="D113" s="255" t="s">
        <v>16</v>
      </c>
      <c r="E113" s="255">
        <v>260</v>
      </c>
      <c r="F113" s="256" t="s">
        <v>113</v>
      </c>
      <c r="G113" s="255" t="s">
        <v>23</v>
      </c>
      <c r="H113" s="255">
        <v>701614245</v>
      </c>
      <c r="I113" s="256" t="s">
        <v>277</v>
      </c>
      <c r="J113" s="255" t="s">
        <v>171</v>
      </c>
      <c r="K113" s="255">
        <v>42731</v>
      </c>
      <c r="L113" s="256">
        <v>129</v>
      </c>
      <c r="M113" s="255" t="s">
        <v>111</v>
      </c>
      <c r="N113" s="255" t="s">
        <v>42</v>
      </c>
      <c r="O113" s="256">
        <v>42800</v>
      </c>
      <c r="P113" s="255" t="s">
        <v>838</v>
      </c>
      <c r="Q113" s="255">
        <v>60</v>
      </c>
      <c r="R113" s="256" t="s">
        <v>34</v>
      </c>
      <c r="S113" s="255">
        <v>63315.6</v>
      </c>
      <c r="T113" s="255" t="s">
        <v>100</v>
      </c>
      <c r="U113" s="256">
        <v>63315.6</v>
      </c>
      <c r="V113" s="255" t="s">
        <v>100</v>
      </c>
      <c r="W113" s="255">
        <v>63315.6</v>
      </c>
      <c r="X113" s="256" t="s">
        <v>100</v>
      </c>
      <c r="Y113" s="255" t="s">
        <v>114</v>
      </c>
      <c r="Z113" s="255">
        <v>63.32</v>
      </c>
      <c r="AA113" s="256">
        <v>1</v>
      </c>
      <c r="AB113" s="255" t="s">
        <v>630</v>
      </c>
      <c r="AC113" s="255" t="s">
        <v>495</v>
      </c>
      <c r="AD113" s="256" t="s">
        <v>373</v>
      </c>
      <c r="AE113" s="255" t="s">
        <v>350</v>
      </c>
      <c r="AF113" s="255" t="s">
        <v>649</v>
      </c>
      <c r="AG113" s="256" t="s">
        <v>643</v>
      </c>
      <c r="AH113" s="255"/>
      <c r="AI113" s="255"/>
      <c r="AJ113" s="256"/>
      <c r="AK113" s="255" t="s">
        <v>649</v>
      </c>
      <c r="AL113" s="255" t="s">
        <v>643</v>
      </c>
      <c r="AM113" s="268" t="s">
        <v>740</v>
      </c>
      <c r="AN113" s="148" t="str">
        <f>IF(ISERROR(MATCH(H113,Current!H:H,0)),"Cleared","resolved")</f>
        <v>resolved</v>
      </c>
    </row>
    <row r="114" spans="1:40" x14ac:dyDescent="0.25">
      <c r="A114" s="267" t="s">
        <v>744</v>
      </c>
      <c r="B114" s="255">
        <v>95</v>
      </c>
      <c r="C114" s="256" t="s">
        <v>153</v>
      </c>
      <c r="D114" s="255" t="s">
        <v>17</v>
      </c>
      <c r="E114" s="255">
        <v>260</v>
      </c>
      <c r="F114" s="256" t="s">
        <v>113</v>
      </c>
      <c r="G114" s="255" t="s">
        <v>23</v>
      </c>
      <c r="H114" s="255">
        <v>950110010589</v>
      </c>
      <c r="I114" s="256" t="s">
        <v>58</v>
      </c>
      <c r="J114" s="255" t="s">
        <v>195</v>
      </c>
      <c r="K114" s="255">
        <v>42727</v>
      </c>
      <c r="L114" s="256">
        <v>133</v>
      </c>
      <c r="M114" s="255" t="s">
        <v>127</v>
      </c>
      <c r="N114" s="255" t="s">
        <v>128</v>
      </c>
      <c r="O114" s="256">
        <v>42800</v>
      </c>
      <c r="P114" s="255" t="s">
        <v>838</v>
      </c>
      <c r="Q114" s="255">
        <v>60</v>
      </c>
      <c r="R114" s="256" t="s">
        <v>34</v>
      </c>
      <c r="S114" s="255">
        <v>62330.09</v>
      </c>
      <c r="T114" s="255" t="s">
        <v>100</v>
      </c>
      <c r="U114" s="256">
        <v>62330.09</v>
      </c>
      <c r="V114" s="255" t="s">
        <v>100</v>
      </c>
      <c r="W114" s="255">
        <v>62330.09</v>
      </c>
      <c r="X114" s="256" t="s">
        <v>100</v>
      </c>
      <c r="Y114" s="255" t="s">
        <v>114</v>
      </c>
      <c r="Z114" s="255">
        <v>62.33</v>
      </c>
      <c r="AA114" s="256">
        <v>1</v>
      </c>
      <c r="AB114" s="255" t="s">
        <v>630</v>
      </c>
      <c r="AC114" s="255" t="s">
        <v>442</v>
      </c>
      <c r="AD114" s="256" t="s">
        <v>354</v>
      </c>
      <c r="AE114" s="255" t="s">
        <v>350</v>
      </c>
      <c r="AF114" s="255" t="s">
        <v>605</v>
      </c>
      <c r="AG114" s="256" t="s">
        <v>643</v>
      </c>
      <c r="AH114" s="255"/>
      <c r="AI114" s="255"/>
      <c r="AJ114" s="256"/>
      <c r="AK114" s="255" t="s">
        <v>605</v>
      </c>
      <c r="AL114" s="255" t="s">
        <v>643</v>
      </c>
      <c r="AM114" s="268" t="s">
        <v>741</v>
      </c>
      <c r="AN114" s="148" t="str">
        <f>IF(ISERROR(MATCH(H114,Current!H:H,0)),"Cleared","resolved")</f>
        <v>resolved</v>
      </c>
    </row>
    <row r="115" spans="1:40" x14ac:dyDescent="0.25">
      <c r="A115" s="267" t="s">
        <v>744</v>
      </c>
      <c r="B115" s="255">
        <v>635</v>
      </c>
      <c r="C115" s="256" t="s">
        <v>142</v>
      </c>
      <c r="D115" s="255" t="s">
        <v>16</v>
      </c>
      <c r="E115" s="255">
        <v>1320</v>
      </c>
      <c r="F115" s="256" t="s">
        <v>188</v>
      </c>
      <c r="G115" s="255" t="s">
        <v>21</v>
      </c>
      <c r="H115" s="255">
        <v>63503300005838</v>
      </c>
      <c r="I115" s="256" t="s">
        <v>55</v>
      </c>
      <c r="J115" s="255" t="s">
        <v>873</v>
      </c>
      <c r="K115" s="255">
        <v>42724</v>
      </c>
      <c r="L115" s="256">
        <v>136</v>
      </c>
      <c r="M115" s="255" t="s">
        <v>111</v>
      </c>
      <c r="N115" s="255" t="s">
        <v>42</v>
      </c>
      <c r="O115" s="256">
        <v>42800</v>
      </c>
      <c r="P115" s="255" t="s">
        <v>838</v>
      </c>
      <c r="Q115" s="255">
        <v>60</v>
      </c>
      <c r="R115" s="256" t="s">
        <v>34</v>
      </c>
      <c r="S115" s="255">
        <v>61783.78</v>
      </c>
      <c r="T115" s="255" t="s">
        <v>100</v>
      </c>
      <c r="U115" s="256">
        <v>61783.78</v>
      </c>
      <c r="V115" s="255" t="s">
        <v>100</v>
      </c>
      <c r="W115" s="255">
        <v>61783.78</v>
      </c>
      <c r="X115" s="256" t="s">
        <v>100</v>
      </c>
      <c r="Y115" s="255" t="s">
        <v>114</v>
      </c>
      <c r="Z115" s="255">
        <v>61.78</v>
      </c>
      <c r="AA115" s="256">
        <v>1</v>
      </c>
      <c r="AB115" s="255" t="s">
        <v>630</v>
      </c>
      <c r="AC115" s="255" t="s">
        <v>440</v>
      </c>
      <c r="AD115" s="256" t="s">
        <v>368</v>
      </c>
      <c r="AE115" s="255" t="s">
        <v>350</v>
      </c>
      <c r="AF115" s="255" t="s">
        <v>605</v>
      </c>
      <c r="AG115" s="256" t="s">
        <v>643</v>
      </c>
      <c r="AH115" s="255"/>
      <c r="AI115" s="255"/>
      <c r="AJ115" s="256"/>
      <c r="AK115" s="255" t="s">
        <v>605</v>
      </c>
      <c r="AL115" s="255" t="s">
        <v>643</v>
      </c>
      <c r="AM115" s="268" t="s">
        <v>741</v>
      </c>
      <c r="AN115" s="148" t="str">
        <f>IF(ISERROR(MATCH(H115,Current!H:H,0)),"Cleared","resolved")</f>
        <v>Cleared</v>
      </c>
    </row>
    <row r="116" spans="1:40" x14ac:dyDescent="0.25">
      <c r="A116" s="267" t="s">
        <v>744</v>
      </c>
      <c r="B116" s="255">
        <v>8520</v>
      </c>
      <c r="C116" s="256" t="s">
        <v>842</v>
      </c>
      <c r="D116" s="255" t="s">
        <v>19</v>
      </c>
      <c r="E116" s="255">
        <v>1750</v>
      </c>
      <c r="F116" s="256" t="s">
        <v>159</v>
      </c>
      <c r="G116" s="255" t="s">
        <v>18</v>
      </c>
      <c r="H116" s="255">
        <v>85200610007326</v>
      </c>
      <c r="I116" s="256" t="s">
        <v>57</v>
      </c>
      <c r="J116" s="255" t="s">
        <v>499</v>
      </c>
      <c r="K116" s="255">
        <v>42773</v>
      </c>
      <c r="L116" s="256">
        <v>87</v>
      </c>
      <c r="M116" s="255" t="s">
        <v>111</v>
      </c>
      <c r="N116" s="255" t="s">
        <v>42</v>
      </c>
      <c r="O116" s="256">
        <v>42831</v>
      </c>
      <c r="P116" s="255" t="s">
        <v>838</v>
      </c>
      <c r="Q116" s="255">
        <v>29</v>
      </c>
      <c r="R116" s="256" t="s">
        <v>33</v>
      </c>
      <c r="S116" s="255">
        <v>4334186.5</v>
      </c>
      <c r="T116" s="255" t="s">
        <v>197</v>
      </c>
      <c r="U116" s="256">
        <v>61686.31</v>
      </c>
      <c r="V116" s="255" t="s">
        <v>197</v>
      </c>
      <c r="W116" s="255">
        <v>4334186.5448796768</v>
      </c>
      <c r="X116" s="256" t="s">
        <v>100</v>
      </c>
      <c r="Y116" s="255" t="s">
        <v>114</v>
      </c>
      <c r="Z116" s="255">
        <v>61.69</v>
      </c>
      <c r="AA116" s="256">
        <v>1</v>
      </c>
      <c r="AB116" s="255" t="s">
        <v>630</v>
      </c>
      <c r="AC116" s="255" t="s">
        <v>454</v>
      </c>
      <c r="AD116" s="256" t="s">
        <v>1498</v>
      </c>
      <c r="AE116" s="255" t="s">
        <v>350</v>
      </c>
      <c r="AF116" s="255" t="s">
        <v>605</v>
      </c>
      <c r="AG116" s="256" t="s">
        <v>643</v>
      </c>
      <c r="AH116" s="255"/>
      <c r="AI116" s="255"/>
      <c r="AJ116" s="256"/>
      <c r="AK116" s="255" t="s">
        <v>605</v>
      </c>
      <c r="AL116" s="255" t="s">
        <v>643</v>
      </c>
      <c r="AM116" s="268" t="s">
        <v>741</v>
      </c>
      <c r="AN116" s="148" t="str">
        <f>IF(ISERROR(MATCH(H116,Current!H:H,0)),"Cleared","resolved")</f>
        <v>resolved</v>
      </c>
    </row>
    <row r="117" spans="1:40" x14ac:dyDescent="0.25">
      <c r="A117" s="267" t="s">
        <v>31</v>
      </c>
      <c r="B117" s="255">
        <v>95</v>
      </c>
      <c r="C117" s="256" t="s">
        <v>153</v>
      </c>
      <c r="D117" s="255" t="s">
        <v>17</v>
      </c>
      <c r="E117" s="255">
        <v>8310</v>
      </c>
      <c r="F117" s="256" t="s">
        <v>170</v>
      </c>
      <c r="G117" s="255" t="s">
        <v>14</v>
      </c>
      <c r="H117" s="255">
        <v>950110009415</v>
      </c>
      <c r="I117" s="256" t="s">
        <v>58</v>
      </c>
      <c r="J117" s="255" t="s">
        <v>195</v>
      </c>
      <c r="K117" s="255">
        <v>42636</v>
      </c>
      <c r="L117" s="256">
        <v>224</v>
      </c>
      <c r="M117" s="255" t="s">
        <v>118</v>
      </c>
      <c r="N117" s="255" t="s">
        <v>41</v>
      </c>
      <c r="O117" s="256">
        <v>42859</v>
      </c>
      <c r="P117" s="255" t="s">
        <v>1878</v>
      </c>
      <c r="Q117" s="255">
        <v>1</v>
      </c>
      <c r="R117" s="256" t="s">
        <v>33</v>
      </c>
      <c r="S117" s="255">
        <v>60514</v>
      </c>
      <c r="T117" s="255" t="s">
        <v>100</v>
      </c>
      <c r="U117" s="256">
        <v>60514</v>
      </c>
      <c r="V117" s="255" t="s">
        <v>100</v>
      </c>
      <c r="W117" s="255">
        <v>60514</v>
      </c>
      <c r="X117" s="256" t="s">
        <v>100</v>
      </c>
      <c r="Y117" s="255" t="s">
        <v>114</v>
      </c>
      <c r="Z117" s="255">
        <v>60.51</v>
      </c>
      <c r="AA117" s="256">
        <v>1</v>
      </c>
      <c r="AB117" s="255" t="s">
        <v>630</v>
      </c>
      <c r="AC117" s="255" t="s">
        <v>420</v>
      </c>
      <c r="AD117" s="256" t="s">
        <v>1892</v>
      </c>
      <c r="AE117" s="255" t="s">
        <v>350</v>
      </c>
      <c r="AF117" s="255" t="s">
        <v>649</v>
      </c>
      <c r="AG117" s="256" t="s">
        <v>643</v>
      </c>
      <c r="AH117" s="255"/>
      <c r="AI117" s="255"/>
      <c r="AJ117" s="256"/>
      <c r="AK117" s="255" t="s">
        <v>605</v>
      </c>
      <c r="AL117" s="255" t="s">
        <v>643</v>
      </c>
      <c r="AM117" s="268" t="s">
        <v>741</v>
      </c>
      <c r="AN117" s="148" t="str">
        <f>IF(ISERROR(MATCH(H117,Current!H:H,0)),"Cleared","resolved")</f>
        <v>resolved</v>
      </c>
    </row>
    <row r="118" spans="1:40" x14ac:dyDescent="0.25">
      <c r="A118" s="267" t="s">
        <v>744</v>
      </c>
      <c r="B118" s="255">
        <v>199</v>
      </c>
      <c r="C118" s="256" t="s">
        <v>137</v>
      </c>
      <c r="D118" s="255" t="s">
        <v>22</v>
      </c>
      <c r="E118" s="255">
        <v>8243</v>
      </c>
      <c r="F118" s="256" t="s">
        <v>120</v>
      </c>
      <c r="G118" s="255" t="s">
        <v>14</v>
      </c>
      <c r="H118" s="255">
        <v>1990110057419</v>
      </c>
      <c r="I118" s="256" t="s">
        <v>56</v>
      </c>
      <c r="J118" s="255" t="s">
        <v>328</v>
      </c>
      <c r="K118" s="255">
        <v>42636</v>
      </c>
      <c r="L118" s="256">
        <v>224</v>
      </c>
      <c r="M118" s="255" t="s">
        <v>127</v>
      </c>
      <c r="N118" s="255" t="s">
        <v>128</v>
      </c>
      <c r="O118" s="256">
        <v>42708</v>
      </c>
      <c r="P118" s="255" t="s">
        <v>651</v>
      </c>
      <c r="Q118" s="255">
        <v>152</v>
      </c>
      <c r="R118" s="256" t="s">
        <v>39</v>
      </c>
      <c r="S118" s="255">
        <v>65777</v>
      </c>
      <c r="T118" s="255" t="s">
        <v>248</v>
      </c>
      <c r="U118" s="256">
        <v>60180.24</v>
      </c>
      <c r="V118" s="255" t="s">
        <v>248</v>
      </c>
      <c r="W118" s="255">
        <v>65777.001116280881</v>
      </c>
      <c r="X118" s="256" t="s">
        <v>100</v>
      </c>
      <c r="Y118" s="255" t="s">
        <v>114</v>
      </c>
      <c r="Z118" s="255">
        <v>60.18</v>
      </c>
      <c r="AA118" s="256">
        <v>1</v>
      </c>
      <c r="AB118" s="255" t="s">
        <v>630</v>
      </c>
      <c r="AC118" s="255" t="s">
        <v>570</v>
      </c>
      <c r="AD118" s="256" t="s">
        <v>1365</v>
      </c>
      <c r="AE118" s="255" t="s">
        <v>350</v>
      </c>
      <c r="AF118" s="255" t="s">
        <v>605</v>
      </c>
      <c r="AG118" s="256" t="s">
        <v>643</v>
      </c>
      <c r="AH118" s="255"/>
      <c r="AI118" s="255"/>
      <c r="AJ118" s="256"/>
      <c r="AK118" s="255" t="s">
        <v>605</v>
      </c>
      <c r="AL118" s="255" t="s">
        <v>643</v>
      </c>
      <c r="AM118" s="268" t="s">
        <v>741</v>
      </c>
      <c r="AN118" s="148" t="str">
        <f>IF(ISERROR(MATCH(H118,Current!H:H,0)),"Cleared","resolved")</f>
        <v>resolved</v>
      </c>
    </row>
    <row r="119" spans="1:40" x14ac:dyDescent="0.25">
      <c r="A119" s="267" t="s">
        <v>744</v>
      </c>
      <c r="B119" s="255">
        <v>635</v>
      </c>
      <c r="C119" s="256" t="s">
        <v>142</v>
      </c>
      <c r="D119" s="255" t="s">
        <v>16</v>
      </c>
      <c r="E119" s="255">
        <v>693</v>
      </c>
      <c r="F119" s="256" t="s">
        <v>177</v>
      </c>
      <c r="G119" s="255" t="s">
        <v>16</v>
      </c>
      <c r="H119" s="255">
        <v>63501111649671</v>
      </c>
      <c r="I119" s="256" t="s">
        <v>55</v>
      </c>
      <c r="J119" s="255" t="s">
        <v>1248</v>
      </c>
      <c r="K119" s="255">
        <v>42724</v>
      </c>
      <c r="L119" s="256">
        <v>136</v>
      </c>
      <c r="M119" s="255" t="s">
        <v>111</v>
      </c>
      <c r="N119" s="255" t="s">
        <v>42</v>
      </c>
      <c r="O119" s="256">
        <v>42800</v>
      </c>
      <c r="P119" s="255" t="s">
        <v>838</v>
      </c>
      <c r="Q119" s="255">
        <v>60</v>
      </c>
      <c r="R119" s="256" t="s">
        <v>34</v>
      </c>
      <c r="S119" s="255">
        <v>60000</v>
      </c>
      <c r="T119" s="255" t="s">
        <v>100</v>
      </c>
      <c r="U119" s="256">
        <v>60000</v>
      </c>
      <c r="V119" s="255" t="s">
        <v>100</v>
      </c>
      <c r="W119" s="255">
        <v>60000</v>
      </c>
      <c r="X119" s="256" t="s">
        <v>100</v>
      </c>
      <c r="Y119" s="255" t="s">
        <v>107</v>
      </c>
      <c r="Z119" s="255">
        <v>60</v>
      </c>
      <c r="AA119" s="256">
        <v>1</v>
      </c>
      <c r="AB119" s="255" t="s">
        <v>630</v>
      </c>
      <c r="AC119" s="255" t="s">
        <v>431</v>
      </c>
      <c r="AD119" s="256" t="s">
        <v>863</v>
      </c>
      <c r="AE119" s="255" t="s">
        <v>350</v>
      </c>
      <c r="AF119" s="255" t="s">
        <v>605</v>
      </c>
      <c r="AG119" s="256" t="s">
        <v>643</v>
      </c>
      <c r="AH119" s="255"/>
      <c r="AI119" s="255"/>
      <c r="AJ119" s="256"/>
      <c r="AK119" s="255" t="s">
        <v>605</v>
      </c>
      <c r="AL119" s="255" t="s">
        <v>643</v>
      </c>
      <c r="AM119" s="268" t="s">
        <v>741</v>
      </c>
      <c r="AN119" s="148" t="str">
        <f>IF(ISERROR(MATCH(H119,Current!H:H,0)),"Cleared","resolved")</f>
        <v>Cleared</v>
      </c>
    </row>
    <row r="120" spans="1:40" x14ac:dyDescent="0.25">
      <c r="A120" s="267" t="s">
        <v>31</v>
      </c>
      <c r="B120" s="255">
        <v>3802</v>
      </c>
      <c r="C120" s="256" t="s">
        <v>169</v>
      </c>
      <c r="D120" s="255" t="s">
        <v>16</v>
      </c>
      <c r="E120" s="255">
        <v>260</v>
      </c>
      <c r="F120" s="256" t="s">
        <v>113</v>
      </c>
      <c r="G120" s="255" t="s">
        <v>23</v>
      </c>
      <c r="H120" s="255">
        <v>701702645</v>
      </c>
      <c r="I120" s="256" t="s">
        <v>277</v>
      </c>
      <c r="J120" s="255" t="s">
        <v>171</v>
      </c>
      <c r="K120" s="255">
        <v>42823</v>
      </c>
      <c r="L120" s="256">
        <v>37</v>
      </c>
      <c r="M120" s="255" t="s">
        <v>149</v>
      </c>
      <c r="N120" s="255" t="s">
        <v>41</v>
      </c>
      <c r="O120" s="256">
        <v>42860</v>
      </c>
      <c r="P120" s="255" t="s">
        <v>1878</v>
      </c>
      <c r="Q120" s="255">
        <v>0</v>
      </c>
      <c r="R120" s="256" t="s">
        <v>33</v>
      </c>
      <c r="S120" s="255">
        <v>59181.56</v>
      </c>
      <c r="T120" s="255" t="s">
        <v>100</v>
      </c>
      <c r="U120" s="256">
        <v>59181.56</v>
      </c>
      <c r="V120" s="255" t="s">
        <v>100</v>
      </c>
      <c r="W120" s="255">
        <v>59181.56</v>
      </c>
      <c r="X120" s="256" t="s">
        <v>100</v>
      </c>
      <c r="Y120" s="255" t="s">
        <v>114</v>
      </c>
      <c r="Z120" s="255">
        <v>59.18</v>
      </c>
      <c r="AA120" s="256">
        <v>1</v>
      </c>
      <c r="AB120" s="255" t="s">
        <v>630</v>
      </c>
      <c r="AC120" s="255" t="s">
        <v>495</v>
      </c>
      <c r="AD120" s="256" t="s">
        <v>1937</v>
      </c>
      <c r="AE120" s="255" t="s">
        <v>350</v>
      </c>
      <c r="AF120" s="255" t="s">
        <v>605</v>
      </c>
      <c r="AG120" s="256" t="s">
        <v>643</v>
      </c>
      <c r="AH120" s="255"/>
      <c r="AI120" s="255"/>
      <c r="AJ120" s="256"/>
      <c r="AK120" s="255" t="s">
        <v>649</v>
      </c>
      <c r="AL120" s="255" t="s">
        <v>643</v>
      </c>
      <c r="AM120" s="268" t="s">
        <v>740</v>
      </c>
      <c r="AN120" s="148" t="str">
        <f>IF(ISERROR(MATCH(H120,Current!H:H,0)),"Cleared","resolved")</f>
        <v>resolved</v>
      </c>
    </row>
    <row r="121" spans="1:40" x14ac:dyDescent="0.25">
      <c r="A121" s="267" t="s">
        <v>744</v>
      </c>
      <c r="B121" s="255">
        <v>95</v>
      </c>
      <c r="C121" s="256" t="s">
        <v>153</v>
      </c>
      <c r="D121" s="255" t="s">
        <v>17</v>
      </c>
      <c r="E121" s="255">
        <v>635</v>
      </c>
      <c r="F121" s="256" t="s">
        <v>142</v>
      </c>
      <c r="G121" s="255" t="s">
        <v>16</v>
      </c>
      <c r="H121" s="255">
        <v>950110010642</v>
      </c>
      <c r="I121" s="256" t="s">
        <v>58</v>
      </c>
      <c r="J121" s="255" t="s">
        <v>195</v>
      </c>
      <c r="K121" s="255">
        <v>42727</v>
      </c>
      <c r="L121" s="256">
        <v>133</v>
      </c>
      <c r="M121" s="255" t="s">
        <v>111</v>
      </c>
      <c r="N121" s="255" t="s">
        <v>42</v>
      </c>
      <c r="O121" s="256">
        <v>42800</v>
      </c>
      <c r="P121" s="255" t="s">
        <v>838</v>
      </c>
      <c r="Q121" s="255">
        <v>60</v>
      </c>
      <c r="R121" s="256" t="s">
        <v>34</v>
      </c>
      <c r="S121" s="255">
        <v>58563.42</v>
      </c>
      <c r="T121" s="255" t="s">
        <v>100</v>
      </c>
      <c r="U121" s="256">
        <v>58563.42</v>
      </c>
      <c r="V121" s="255" t="s">
        <v>100</v>
      </c>
      <c r="W121" s="255">
        <v>58563.42</v>
      </c>
      <c r="X121" s="256" t="s">
        <v>100</v>
      </c>
      <c r="Y121" s="255" t="s">
        <v>114</v>
      </c>
      <c r="Z121" s="255">
        <v>58.56</v>
      </c>
      <c r="AA121" s="256">
        <v>1</v>
      </c>
      <c r="AB121" s="255" t="s">
        <v>630</v>
      </c>
      <c r="AC121" s="255" t="s">
        <v>445</v>
      </c>
      <c r="AD121" s="256" t="s">
        <v>1263</v>
      </c>
      <c r="AE121" s="255" t="s">
        <v>350</v>
      </c>
      <c r="AF121" s="255" t="s">
        <v>605</v>
      </c>
      <c r="AG121" s="256" t="s">
        <v>643</v>
      </c>
      <c r="AH121" s="255"/>
      <c r="AI121" s="255"/>
      <c r="AJ121" s="256"/>
      <c r="AK121" s="255" t="s">
        <v>605</v>
      </c>
      <c r="AL121" s="255" t="s">
        <v>643</v>
      </c>
      <c r="AM121" s="268" t="s">
        <v>741</v>
      </c>
      <c r="AN121" s="148" t="str">
        <f>IF(ISERROR(MATCH(H121,Current!H:H,0)),"Cleared","resolved")</f>
        <v>resolved</v>
      </c>
    </row>
    <row r="122" spans="1:40" x14ac:dyDescent="0.25">
      <c r="A122" s="267" t="s">
        <v>744</v>
      </c>
      <c r="B122" s="255">
        <v>199</v>
      </c>
      <c r="C122" s="256" t="s">
        <v>137</v>
      </c>
      <c r="D122" s="255" t="s">
        <v>22</v>
      </c>
      <c r="E122" s="255">
        <v>8243</v>
      </c>
      <c r="F122" s="256" t="s">
        <v>120</v>
      </c>
      <c r="G122" s="255" t="s">
        <v>14</v>
      </c>
      <c r="H122" s="255">
        <v>1990110057492</v>
      </c>
      <c r="I122" s="256" t="s">
        <v>56</v>
      </c>
      <c r="J122" s="255" t="s">
        <v>328</v>
      </c>
      <c r="K122" s="255">
        <v>42639</v>
      </c>
      <c r="L122" s="256">
        <v>221</v>
      </c>
      <c r="M122" s="255" t="s">
        <v>127</v>
      </c>
      <c r="N122" s="255" t="s">
        <v>128</v>
      </c>
      <c r="O122" s="256">
        <v>42708</v>
      </c>
      <c r="P122" s="255" t="s">
        <v>651</v>
      </c>
      <c r="Q122" s="255">
        <v>152</v>
      </c>
      <c r="R122" s="256" t="s">
        <v>39</v>
      </c>
      <c r="S122" s="255">
        <v>60879</v>
      </c>
      <c r="T122" s="255" t="s">
        <v>248</v>
      </c>
      <c r="U122" s="256">
        <v>55698.99</v>
      </c>
      <c r="V122" s="255" t="s">
        <v>248</v>
      </c>
      <c r="W122" s="255">
        <v>60878.994955914386</v>
      </c>
      <c r="X122" s="256" t="s">
        <v>100</v>
      </c>
      <c r="Y122" s="255" t="s">
        <v>114</v>
      </c>
      <c r="Z122" s="255">
        <v>55.7</v>
      </c>
      <c r="AA122" s="256">
        <v>1</v>
      </c>
      <c r="AB122" s="255" t="s">
        <v>630</v>
      </c>
      <c r="AC122" s="255" t="s">
        <v>570</v>
      </c>
      <c r="AD122" s="256" t="s">
        <v>1363</v>
      </c>
      <c r="AE122" s="255" t="s">
        <v>350</v>
      </c>
      <c r="AF122" s="255" t="s">
        <v>649</v>
      </c>
      <c r="AG122" s="256" t="s">
        <v>643</v>
      </c>
      <c r="AH122" s="255"/>
      <c r="AI122" s="255"/>
      <c r="AJ122" s="256"/>
      <c r="AK122" s="255" t="s">
        <v>605</v>
      </c>
      <c r="AL122" s="255" t="s">
        <v>643</v>
      </c>
      <c r="AM122" s="268" t="s">
        <v>741</v>
      </c>
      <c r="AN122" s="148" t="str">
        <f>IF(ISERROR(MATCH(H122,Current!H:H,0)),"Cleared","resolved")</f>
        <v>resolved</v>
      </c>
    </row>
    <row r="123" spans="1:40" x14ac:dyDescent="0.25">
      <c r="A123" s="267" t="s">
        <v>31</v>
      </c>
      <c r="B123" s="255">
        <v>8520</v>
      </c>
      <c r="C123" s="256" t="s">
        <v>842</v>
      </c>
      <c r="D123" s="255" t="s">
        <v>19</v>
      </c>
      <c r="E123" s="255">
        <v>429</v>
      </c>
      <c r="F123" s="256" t="s">
        <v>162</v>
      </c>
      <c r="G123" s="255" t="s">
        <v>13</v>
      </c>
      <c r="H123" s="255">
        <v>85200310087089</v>
      </c>
      <c r="I123" s="256" t="s">
        <v>59</v>
      </c>
      <c r="J123" s="255" t="s">
        <v>320</v>
      </c>
      <c r="K123" s="255">
        <v>42795</v>
      </c>
      <c r="L123" s="256">
        <v>65</v>
      </c>
      <c r="M123" s="255" t="s">
        <v>111</v>
      </c>
      <c r="N123" s="255" t="s">
        <v>42</v>
      </c>
      <c r="O123" s="256">
        <v>42859</v>
      </c>
      <c r="P123" s="255" t="s">
        <v>1878</v>
      </c>
      <c r="Q123" s="255">
        <v>1</v>
      </c>
      <c r="R123" s="256" t="s">
        <v>33</v>
      </c>
      <c r="S123" s="255">
        <v>3865050</v>
      </c>
      <c r="T123" s="255" t="s">
        <v>197</v>
      </c>
      <c r="U123" s="256">
        <v>55009.32</v>
      </c>
      <c r="V123" s="255" t="s">
        <v>197</v>
      </c>
      <c r="W123" s="255">
        <v>3865049.7101703845</v>
      </c>
      <c r="X123" s="256" t="s">
        <v>100</v>
      </c>
      <c r="Y123" s="255" t="s">
        <v>114</v>
      </c>
      <c r="Z123" s="255">
        <v>55.01</v>
      </c>
      <c r="AA123" s="256">
        <v>1</v>
      </c>
      <c r="AB123" s="255" t="s">
        <v>630</v>
      </c>
      <c r="AC123" s="255" t="s">
        <v>425</v>
      </c>
      <c r="AD123" s="256" t="s">
        <v>664</v>
      </c>
      <c r="AE123" s="255" t="s">
        <v>350</v>
      </c>
      <c r="AF123" s="255" t="s">
        <v>605</v>
      </c>
      <c r="AG123" s="256" t="s">
        <v>643</v>
      </c>
      <c r="AH123" s="255"/>
      <c r="AI123" s="255"/>
      <c r="AJ123" s="256"/>
      <c r="AK123" s="255" t="s">
        <v>605</v>
      </c>
      <c r="AL123" s="255" t="s">
        <v>643</v>
      </c>
      <c r="AM123" s="268" t="s">
        <v>741</v>
      </c>
      <c r="AN123" s="148" t="str">
        <f>IF(ISERROR(MATCH(H123,Current!H:H,0)),"Cleared","resolved")</f>
        <v>Cleared</v>
      </c>
    </row>
    <row r="124" spans="1:40" x14ac:dyDescent="0.25">
      <c r="A124" s="267" t="s">
        <v>744</v>
      </c>
      <c r="B124" s="255">
        <v>8243</v>
      </c>
      <c r="C124" s="256" t="s">
        <v>120</v>
      </c>
      <c r="D124" s="255" t="s">
        <v>14</v>
      </c>
      <c r="E124" s="255">
        <v>95</v>
      </c>
      <c r="F124" s="256" t="s">
        <v>153</v>
      </c>
      <c r="G124" s="255" t="s">
        <v>17</v>
      </c>
      <c r="H124" s="255">
        <v>82430160097826</v>
      </c>
      <c r="I124" s="256" t="s">
        <v>56</v>
      </c>
      <c r="J124" s="255" t="s">
        <v>300</v>
      </c>
      <c r="K124" s="255">
        <v>42728</v>
      </c>
      <c r="L124" s="256">
        <v>132</v>
      </c>
      <c r="M124" s="255" t="s">
        <v>118</v>
      </c>
      <c r="N124" s="255" t="s">
        <v>41</v>
      </c>
      <c r="O124" s="256">
        <v>42797</v>
      </c>
      <c r="P124" s="255" t="s">
        <v>838</v>
      </c>
      <c r="Q124" s="255">
        <v>63</v>
      </c>
      <c r="R124" s="256" t="s">
        <v>35</v>
      </c>
      <c r="S124" s="255">
        <v>54335</v>
      </c>
      <c r="T124" s="255" t="s">
        <v>100</v>
      </c>
      <c r="U124" s="256">
        <v>54335</v>
      </c>
      <c r="V124" s="255" t="s">
        <v>100</v>
      </c>
      <c r="W124" s="255">
        <v>54335</v>
      </c>
      <c r="X124" s="256" t="s">
        <v>100</v>
      </c>
      <c r="Y124" s="255" t="s">
        <v>114</v>
      </c>
      <c r="Z124" s="255">
        <v>54.34</v>
      </c>
      <c r="AA124" s="256">
        <v>1</v>
      </c>
      <c r="AB124" s="255" t="s">
        <v>630</v>
      </c>
      <c r="AC124" s="255" t="s">
        <v>422</v>
      </c>
      <c r="AD124" s="256" t="s">
        <v>1955</v>
      </c>
      <c r="AE124" s="255" t="s">
        <v>350</v>
      </c>
      <c r="AF124" s="255" t="s">
        <v>605</v>
      </c>
      <c r="AG124" s="256" t="s">
        <v>643</v>
      </c>
      <c r="AH124" s="255"/>
      <c r="AI124" s="255"/>
      <c r="AJ124" s="256"/>
      <c r="AK124" s="255" t="s">
        <v>605</v>
      </c>
      <c r="AL124" s="255" t="s">
        <v>643</v>
      </c>
      <c r="AM124" s="268" t="s">
        <v>741</v>
      </c>
      <c r="AN124" s="148" t="str">
        <f>IF(ISERROR(MATCH(H124,Current!H:H,0)),"Cleared","resolved")</f>
        <v>resolved</v>
      </c>
    </row>
    <row r="125" spans="1:40" x14ac:dyDescent="0.25">
      <c r="A125" s="267" t="s">
        <v>744</v>
      </c>
      <c r="B125" s="255">
        <v>8520</v>
      </c>
      <c r="C125" s="256" t="s">
        <v>842</v>
      </c>
      <c r="D125" s="255" t="s">
        <v>19</v>
      </c>
      <c r="E125" s="255">
        <v>795</v>
      </c>
      <c r="F125" s="256" t="s">
        <v>264</v>
      </c>
      <c r="G125" s="255" t="s">
        <v>14</v>
      </c>
      <c r="H125" s="255">
        <v>85208620000004</v>
      </c>
      <c r="I125" s="256" t="s">
        <v>538</v>
      </c>
      <c r="J125" s="255" t="s">
        <v>265</v>
      </c>
      <c r="K125" s="255">
        <v>42774</v>
      </c>
      <c r="L125" s="256">
        <v>86</v>
      </c>
      <c r="M125" s="255" t="s">
        <v>111</v>
      </c>
      <c r="N125" s="255" t="s">
        <v>42</v>
      </c>
      <c r="O125" s="256">
        <v>42831</v>
      </c>
      <c r="P125" s="255" t="s">
        <v>838</v>
      </c>
      <c r="Q125" s="255">
        <v>29</v>
      </c>
      <c r="R125" s="256" t="s">
        <v>33</v>
      </c>
      <c r="S125" s="255">
        <v>3815555.47</v>
      </c>
      <c r="T125" s="255" t="s">
        <v>197</v>
      </c>
      <c r="U125" s="256">
        <v>54304.89</v>
      </c>
      <c r="V125" s="255" t="s">
        <v>197</v>
      </c>
      <c r="W125" s="255">
        <v>3815555.2432812224</v>
      </c>
      <c r="X125" s="256" t="s">
        <v>100</v>
      </c>
      <c r="Y125" s="255" t="s">
        <v>114</v>
      </c>
      <c r="Z125" s="255">
        <v>54.3</v>
      </c>
      <c r="AA125" s="256">
        <v>1</v>
      </c>
      <c r="AB125" s="255" t="s">
        <v>630</v>
      </c>
      <c r="AC125" s="255" t="s">
        <v>426</v>
      </c>
      <c r="AD125" s="256" t="s">
        <v>839</v>
      </c>
      <c r="AE125" s="255" t="s">
        <v>350</v>
      </c>
      <c r="AF125" s="255" t="s">
        <v>605</v>
      </c>
      <c r="AG125" s="256" t="s">
        <v>643</v>
      </c>
      <c r="AH125" s="255"/>
      <c r="AI125" s="255"/>
      <c r="AJ125" s="256"/>
      <c r="AK125" s="255" t="s">
        <v>605</v>
      </c>
      <c r="AL125" s="255" t="s">
        <v>603</v>
      </c>
      <c r="AM125" s="268" t="s">
        <v>739</v>
      </c>
      <c r="AN125" s="148" t="str">
        <f>IF(ISERROR(MATCH(H125,Current!H:H,0)),"Cleared","resolved")</f>
        <v>resolved</v>
      </c>
    </row>
    <row r="126" spans="1:40" x14ac:dyDescent="0.25">
      <c r="A126" s="267" t="s">
        <v>31</v>
      </c>
      <c r="B126" s="255">
        <v>3019</v>
      </c>
      <c r="C126" s="256" t="s">
        <v>134</v>
      </c>
      <c r="D126" s="255" t="s">
        <v>16</v>
      </c>
      <c r="E126" s="255">
        <v>3033</v>
      </c>
      <c r="F126" s="256" t="s">
        <v>156</v>
      </c>
      <c r="G126" s="255" t="s">
        <v>18</v>
      </c>
      <c r="H126" s="255">
        <v>30190110008198</v>
      </c>
      <c r="I126" s="256" t="s">
        <v>59</v>
      </c>
      <c r="J126" s="255" t="s">
        <v>135</v>
      </c>
      <c r="K126" s="255">
        <v>42829</v>
      </c>
      <c r="L126" s="256">
        <v>31</v>
      </c>
      <c r="M126" s="255" t="s">
        <v>127</v>
      </c>
      <c r="N126" s="255" t="s">
        <v>128</v>
      </c>
      <c r="O126" s="256">
        <v>42859</v>
      </c>
      <c r="P126" s="255" t="s">
        <v>1878</v>
      </c>
      <c r="Q126" s="255">
        <v>1</v>
      </c>
      <c r="R126" s="256" t="s">
        <v>33</v>
      </c>
      <c r="S126" s="255">
        <v>53480</v>
      </c>
      <c r="T126" s="255" t="s">
        <v>100</v>
      </c>
      <c r="U126" s="256">
        <v>53480</v>
      </c>
      <c r="V126" s="255" t="s">
        <v>100</v>
      </c>
      <c r="W126" s="255">
        <v>53480</v>
      </c>
      <c r="X126" s="256" t="s">
        <v>100</v>
      </c>
      <c r="Y126" s="255" t="s">
        <v>114</v>
      </c>
      <c r="Z126" s="255">
        <v>53.48</v>
      </c>
      <c r="AA126" s="256">
        <v>1</v>
      </c>
      <c r="AB126" s="255" t="s">
        <v>630</v>
      </c>
      <c r="AC126" s="255" t="s">
        <v>451</v>
      </c>
      <c r="AD126" s="256" t="s">
        <v>1982</v>
      </c>
      <c r="AE126" s="255" t="s">
        <v>350</v>
      </c>
      <c r="AF126" s="255" t="s">
        <v>649</v>
      </c>
      <c r="AG126" s="256" t="s">
        <v>643</v>
      </c>
      <c r="AH126" s="255"/>
      <c r="AI126" s="255"/>
      <c r="AJ126" s="256"/>
      <c r="AK126" s="255" t="s">
        <v>605</v>
      </c>
      <c r="AL126" s="255" t="s">
        <v>643</v>
      </c>
      <c r="AM126" s="268" t="s">
        <v>741</v>
      </c>
      <c r="AN126" s="148" t="str">
        <f>IF(ISERROR(MATCH(H126,Current!H:H,0)),"Cleared","resolved")</f>
        <v>resolved</v>
      </c>
    </row>
    <row r="127" spans="1:40" x14ac:dyDescent="0.25">
      <c r="A127" s="267" t="s">
        <v>744</v>
      </c>
      <c r="B127" s="255">
        <v>8243</v>
      </c>
      <c r="C127" s="256" t="s">
        <v>120</v>
      </c>
      <c r="D127" s="255" t="s">
        <v>14</v>
      </c>
      <c r="E127" s="255">
        <v>260</v>
      </c>
      <c r="F127" s="256" t="s">
        <v>113</v>
      </c>
      <c r="G127" s="255" t="s">
        <v>23</v>
      </c>
      <c r="H127" s="255" t="s">
        <v>1273</v>
      </c>
      <c r="I127" s="256" t="s">
        <v>56</v>
      </c>
      <c r="J127" s="255" t="s">
        <v>300</v>
      </c>
      <c r="K127" s="255">
        <v>42775</v>
      </c>
      <c r="L127" s="256">
        <v>85</v>
      </c>
      <c r="M127" s="255" t="s">
        <v>118</v>
      </c>
      <c r="N127" s="255" t="s">
        <v>41</v>
      </c>
      <c r="O127" s="256">
        <v>42859</v>
      </c>
      <c r="P127" s="255" t="s">
        <v>1878</v>
      </c>
      <c r="Q127" s="255">
        <v>1</v>
      </c>
      <c r="R127" s="256" t="s">
        <v>33</v>
      </c>
      <c r="S127" s="255">
        <v>53278</v>
      </c>
      <c r="T127" s="255" t="s">
        <v>100</v>
      </c>
      <c r="U127" s="256">
        <v>53278</v>
      </c>
      <c r="V127" s="255" t="s">
        <v>100</v>
      </c>
      <c r="W127" s="255">
        <v>53278</v>
      </c>
      <c r="X127" s="256" t="s">
        <v>100</v>
      </c>
      <c r="Y127" s="255" t="s">
        <v>114</v>
      </c>
      <c r="Z127" s="255">
        <v>53.28</v>
      </c>
      <c r="AA127" s="256">
        <v>1</v>
      </c>
      <c r="AB127" s="255" t="s">
        <v>630</v>
      </c>
      <c r="AC127" s="255" t="s">
        <v>450</v>
      </c>
      <c r="AD127" s="256" t="s">
        <v>637</v>
      </c>
      <c r="AE127" s="255" t="s">
        <v>350</v>
      </c>
      <c r="AF127" s="255" t="s">
        <v>605</v>
      </c>
      <c r="AG127" s="256" t="s">
        <v>643</v>
      </c>
      <c r="AH127" s="255"/>
      <c r="AI127" s="255"/>
      <c r="AJ127" s="256"/>
      <c r="AK127" s="255" t="s">
        <v>605</v>
      </c>
      <c r="AL127" s="255" t="s">
        <v>643</v>
      </c>
      <c r="AM127" s="268" t="s">
        <v>741</v>
      </c>
      <c r="AN127" s="148" t="str">
        <f>IF(ISERROR(MATCH(H127,Current!H:H,0)),"Cleared","resolved")</f>
        <v>Cleared</v>
      </c>
    </row>
    <row r="128" spans="1:40" x14ac:dyDescent="0.25">
      <c r="A128" s="267" t="s">
        <v>744</v>
      </c>
      <c r="B128" s="255">
        <v>260</v>
      </c>
      <c r="C128" s="256" t="s">
        <v>113</v>
      </c>
      <c r="D128" s="255" t="s">
        <v>23</v>
      </c>
      <c r="E128" s="255">
        <v>95</v>
      </c>
      <c r="F128" s="256" t="s">
        <v>153</v>
      </c>
      <c r="G128" s="255" t="s">
        <v>17</v>
      </c>
      <c r="H128" s="255">
        <v>260013008109</v>
      </c>
      <c r="I128" s="256" t="s">
        <v>60</v>
      </c>
      <c r="J128" s="255" t="s">
        <v>208</v>
      </c>
      <c r="K128" s="255">
        <v>42646</v>
      </c>
      <c r="L128" s="256">
        <v>214</v>
      </c>
      <c r="M128" s="255" t="s">
        <v>111</v>
      </c>
      <c r="N128" s="255" t="s">
        <v>42</v>
      </c>
      <c r="O128" s="256">
        <v>42709</v>
      </c>
      <c r="P128" s="255" t="s">
        <v>651</v>
      </c>
      <c r="Q128" s="255">
        <v>151</v>
      </c>
      <c r="R128" s="256" t="s">
        <v>39</v>
      </c>
      <c r="S128" s="255">
        <v>45011.25</v>
      </c>
      <c r="T128" s="255" t="s">
        <v>186</v>
      </c>
      <c r="U128" s="256">
        <v>53284.78</v>
      </c>
      <c r="V128" s="255" t="s">
        <v>186</v>
      </c>
      <c r="W128" s="255">
        <v>45011.25264843976</v>
      </c>
      <c r="X128" s="256" t="s">
        <v>100</v>
      </c>
      <c r="Y128" s="255" t="s">
        <v>114</v>
      </c>
      <c r="Z128" s="255">
        <v>53.28</v>
      </c>
      <c r="AA128" s="256">
        <v>1</v>
      </c>
      <c r="AB128" s="255" t="s">
        <v>630</v>
      </c>
      <c r="AC128" s="255" t="s">
        <v>422</v>
      </c>
      <c r="AD128" s="256" t="s">
        <v>370</v>
      </c>
      <c r="AE128" s="255" t="s">
        <v>350</v>
      </c>
      <c r="AF128" s="255" t="s">
        <v>605</v>
      </c>
      <c r="AG128" s="256" t="s">
        <v>643</v>
      </c>
      <c r="AH128" s="255"/>
      <c r="AI128" s="255"/>
      <c r="AJ128" s="256"/>
      <c r="AK128" s="255" t="s">
        <v>605</v>
      </c>
      <c r="AL128" s="255" t="s">
        <v>643</v>
      </c>
      <c r="AM128" s="268" t="s">
        <v>741</v>
      </c>
      <c r="AN128" s="148" t="str">
        <f>IF(ISERROR(MATCH(H128,Current!H:H,0)),"Cleared","resolved")</f>
        <v>resolved</v>
      </c>
    </row>
    <row r="129" spans="1:40" x14ac:dyDescent="0.25">
      <c r="A129" s="267" t="s">
        <v>744</v>
      </c>
      <c r="B129" s="255">
        <v>3011</v>
      </c>
      <c r="C129" s="256" t="s">
        <v>164</v>
      </c>
      <c r="D129" s="255" t="s">
        <v>22</v>
      </c>
      <c r="E129" s="255">
        <v>199</v>
      </c>
      <c r="F129" s="256" t="s">
        <v>137</v>
      </c>
      <c r="G129" s="255" t="s">
        <v>22</v>
      </c>
      <c r="H129" s="255">
        <v>385742</v>
      </c>
      <c r="I129" s="256" t="s">
        <v>59</v>
      </c>
      <c r="J129" s="255" t="s">
        <v>255</v>
      </c>
      <c r="K129" s="255">
        <v>42769</v>
      </c>
      <c r="L129" s="256">
        <v>91</v>
      </c>
      <c r="M129" s="255" t="s">
        <v>158</v>
      </c>
      <c r="N129" s="255" t="s">
        <v>41</v>
      </c>
      <c r="O129" s="256">
        <v>42831</v>
      </c>
      <c r="P129" s="255" t="s">
        <v>838</v>
      </c>
      <c r="Q129" s="255">
        <v>29</v>
      </c>
      <c r="R129" s="256" t="s">
        <v>33</v>
      </c>
      <c r="S129" s="255">
        <v>57944</v>
      </c>
      <c r="T129" s="255" t="s">
        <v>248</v>
      </c>
      <c r="U129" s="256">
        <v>53013.72</v>
      </c>
      <c r="V129" s="255" t="s">
        <v>248</v>
      </c>
      <c r="W129" s="255">
        <v>57943.994899624893</v>
      </c>
      <c r="X129" s="256" t="s">
        <v>100</v>
      </c>
      <c r="Y129" s="255" t="s">
        <v>107</v>
      </c>
      <c r="Z129" s="255">
        <v>53.01</v>
      </c>
      <c r="AA129" s="256">
        <v>1</v>
      </c>
      <c r="AB129" s="255" t="s">
        <v>630</v>
      </c>
      <c r="AC129" s="255" t="s">
        <v>513</v>
      </c>
      <c r="AD129" s="256" t="s">
        <v>402</v>
      </c>
      <c r="AE129" s="255" t="s">
        <v>350</v>
      </c>
      <c r="AF129" s="255" t="s">
        <v>649</v>
      </c>
      <c r="AG129" s="256" t="s">
        <v>643</v>
      </c>
      <c r="AH129" s="255"/>
      <c r="AI129" s="255"/>
      <c r="AJ129" s="256"/>
      <c r="AK129" s="255" t="s">
        <v>649</v>
      </c>
      <c r="AL129" s="255" t="s">
        <v>643</v>
      </c>
      <c r="AM129" s="268" t="s">
        <v>740</v>
      </c>
      <c r="AN129" s="148" t="str">
        <f>IF(ISERROR(MATCH(H129,Current!H:H,0)),"Cleared","resolved")</f>
        <v>resolved</v>
      </c>
    </row>
    <row r="130" spans="1:40" x14ac:dyDescent="0.25">
      <c r="A130" s="267" t="s">
        <v>744</v>
      </c>
      <c r="B130" s="255">
        <v>1350</v>
      </c>
      <c r="C130" s="256" t="s">
        <v>124</v>
      </c>
      <c r="D130" s="255" t="s">
        <v>21</v>
      </c>
      <c r="E130" s="255">
        <v>309</v>
      </c>
      <c r="F130" s="256" t="s">
        <v>123</v>
      </c>
      <c r="G130" s="255" t="s">
        <v>21</v>
      </c>
      <c r="H130" s="255">
        <v>13500230010517</v>
      </c>
      <c r="I130" s="256" t="s">
        <v>55</v>
      </c>
      <c r="J130" s="255" t="s">
        <v>1010</v>
      </c>
      <c r="K130" s="255">
        <v>42704</v>
      </c>
      <c r="L130" s="256">
        <v>156</v>
      </c>
      <c r="M130" s="255" t="s">
        <v>127</v>
      </c>
      <c r="N130" s="255" t="s">
        <v>128</v>
      </c>
      <c r="O130" s="256">
        <v>42775</v>
      </c>
      <c r="P130" s="255" t="s">
        <v>838</v>
      </c>
      <c r="Q130" s="255">
        <v>85</v>
      </c>
      <c r="R130" s="256" t="s">
        <v>35</v>
      </c>
      <c r="S130" s="255">
        <v>508468.5</v>
      </c>
      <c r="T130" s="255" t="s">
        <v>243</v>
      </c>
      <c r="U130" s="256">
        <v>52790.62</v>
      </c>
      <c r="V130" s="255" t="s">
        <v>243</v>
      </c>
      <c r="W130" s="255">
        <v>508468.46742719325</v>
      </c>
      <c r="X130" s="256" t="s">
        <v>100</v>
      </c>
      <c r="Y130" s="255" t="s">
        <v>107</v>
      </c>
      <c r="Z130" s="255">
        <v>52.79</v>
      </c>
      <c r="AA130" s="256">
        <v>1</v>
      </c>
      <c r="AB130" s="255" t="s">
        <v>630</v>
      </c>
      <c r="AC130" s="255" t="s">
        <v>864</v>
      </c>
      <c r="AD130" s="256" t="s">
        <v>856</v>
      </c>
      <c r="AE130" s="255" t="s">
        <v>350</v>
      </c>
      <c r="AF130" s="255" t="s">
        <v>649</v>
      </c>
      <c r="AG130" s="256" t="s">
        <v>643</v>
      </c>
      <c r="AH130" s="255"/>
      <c r="AI130" s="255"/>
      <c r="AJ130" s="256"/>
      <c r="AK130" s="255" t="s">
        <v>605</v>
      </c>
      <c r="AL130" s="255" t="s">
        <v>643</v>
      </c>
      <c r="AM130" s="268" t="s">
        <v>741</v>
      </c>
      <c r="AN130" s="148" t="str">
        <f>IF(ISERROR(MATCH(H130,Current!H:H,0)),"Cleared","resolved")</f>
        <v>Cleared</v>
      </c>
    </row>
    <row r="131" spans="1:40" x14ac:dyDescent="0.25">
      <c r="A131" s="267" t="s">
        <v>744</v>
      </c>
      <c r="B131" s="255">
        <v>693</v>
      </c>
      <c r="C131" s="256" t="s">
        <v>177</v>
      </c>
      <c r="D131" s="255" t="s">
        <v>16</v>
      </c>
      <c r="E131" s="255">
        <v>8243</v>
      </c>
      <c r="F131" s="256" t="s">
        <v>120</v>
      </c>
      <c r="G131" s="255" t="s">
        <v>14</v>
      </c>
      <c r="H131" s="255">
        <v>69301111603313</v>
      </c>
      <c r="I131" s="256" t="s">
        <v>56</v>
      </c>
      <c r="J131" s="255" t="s">
        <v>179</v>
      </c>
      <c r="K131" s="255">
        <v>42731</v>
      </c>
      <c r="L131" s="256">
        <v>129</v>
      </c>
      <c r="M131" s="255" t="s">
        <v>127</v>
      </c>
      <c r="N131" s="255" t="s">
        <v>128</v>
      </c>
      <c r="O131" s="256">
        <v>42798</v>
      </c>
      <c r="P131" s="255" t="s">
        <v>838</v>
      </c>
      <c r="Q131" s="255">
        <v>62</v>
      </c>
      <c r="R131" s="256" t="s">
        <v>35</v>
      </c>
      <c r="S131" s="255">
        <v>52624</v>
      </c>
      <c r="T131" s="255" t="s">
        <v>100</v>
      </c>
      <c r="U131" s="256">
        <v>52624</v>
      </c>
      <c r="V131" s="255" t="s">
        <v>100</v>
      </c>
      <c r="W131" s="255">
        <v>52624</v>
      </c>
      <c r="X131" s="256" t="s">
        <v>100</v>
      </c>
      <c r="Y131" s="255" t="s">
        <v>114</v>
      </c>
      <c r="Z131" s="255">
        <v>52.62</v>
      </c>
      <c r="AA131" s="256">
        <v>1</v>
      </c>
      <c r="AB131" s="255" t="s">
        <v>630</v>
      </c>
      <c r="AC131" s="255" t="s">
        <v>851</v>
      </c>
      <c r="AD131" s="256" t="s">
        <v>1243</v>
      </c>
      <c r="AE131" s="255" t="s">
        <v>350</v>
      </c>
      <c r="AF131" s="255" t="s">
        <v>605</v>
      </c>
      <c r="AG131" s="256" t="s">
        <v>643</v>
      </c>
      <c r="AH131" s="255"/>
      <c r="AI131" s="255"/>
      <c r="AJ131" s="256"/>
      <c r="AK131" s="255" t="s">
        <v>605</v>
      </c>
      <c r="AL131" s="255" t="s">
        <v>643</v>
      </c>
      <c r="AM131" s="268" t="s">
        <v>741</v>
      </c>
      <c r="AN131" s="148" t="str">
        <f>IF(ISERROR(MATCH(H131,Current!H:H,0)),"Cleared","resolved")</f>
        <v>Cleared</v>
      </c>
    </row>
    <row r="132" spans="1:40" x14ac:dyDescent="0.25">
      <c r="A132" s="267" t="s">
        <v>744</v>
      </c>
      <c r="B132" s="255">
        <v>199</v>
      </c>
      <c r="C132" s="256" t="s">
        <v>137</v>
      </c>
      <c r="D132" s="255" t="s">
        <v>22</v>
      </c>
      <c r="E132" s="255">
        <v>8243</v>
      </c>
      <c r="F132" s="256" t="s">
        <v>120</v>
      </c>
      <c r="G132" s="255" t="s">
        <v>14</v>
      </c>
      <c r="H132" s="255">
        <v>199030003817</v>
      </c>
      <c r="I132" s="256" t="s">
        <v>56</v>
      </c>
      <c r="J132" s="255" t="s">
        <v>328</v>
      </c>
      <c r="K132" s="255">
        <v>42726</v>
      </c>
      <c r="L132" s="256">
        <v>134</v>
      </c>
      <c r="M132" s="255" t="s">
        <v>122</v>
      </c>
      <c r="N132" s="255" t="s">
        <v>41</v>
      </c>
      <c r="O132" s="256">
        <v>42800</v>
      </c>
      <c r="P132" s="255" t="s">
        <v>838</v>
      </c>
      <c r="Q132" s="255">
        <v>60</v>
      </c>
      <c r="R132" s="256" t="s">
        <v>34</v>
      </c>
      <c r="S132" s="255">
        <v>57503.7</v>
      </c>
      <c r="T132" s="255" t="s">
        <v>248</v>
      </c>
      <c r="U132" s="256">
        <v>52610.89</v>
      </c>
      <c r="V132" s="255" t="s">
        <v>248</v>
      </c>
      <c r="W132" s="255">
        <v>57503.701717682256</v>
      </c>
      <c r="X132" s="256" t="s">
        <v>100</v>
      </c>
      <c r="Y132" s="255" t="s">
        <v>114</v>
      </c>
      <c r="Z132" s="255">
        <v>52.61</v>
      </c>
      <c r="AA132" s="256">
        <v>1</v>
      </c>
      <c r="AB132" s="255" t="s">
        <v>630</v>
      </c>
      <c r="AC132" s="255" t="s">
        <v>851</v>
      </c>
      <c r="AD132" s="256" t="s">
        <v>1362</v>
      </c>
      <c r="AE132" s="255" t="s">
        <v>350</v>
      </c>
      <c r="AF132" s="255" t="s">
        <v>605</v>
      </c>
      <c r="AG132" s="256" t="s">
        <v>643</v>
      </c>
      <c r="AH132" s="255"/>
      <c r="AI132" s="255"/>
      <c r="AJ132" s="256"/>
      <c r="AK132" s="255" t="s">
        <v>605</v>
      </c>
      <c r="AL132" s="255" t="s">
        <v>643</v>
      </c>
      <c r="AM132" s="268" t="s">
        <v>741</v>
      </c>
      <c r="AN132" s="148" t="str">
        <f>IF(ISERROR(MATCH(H132,Current!H:H,0)),"Cleared","resolved")</f>
        <v>resolved</v>
      </c>
    </row>
    <row r="133" spans="1:40" x14ac:dyDescent="0.25">
      <c r="A133" s="267" t="s">
        <v>744</v>
      </c>
      <c r="B133" s="255">
        <v>8310</v>
      </c>
      <c r="C133" s="256" t="s">
        <v>170</v>
      </c>
      <c r="D133" s="255" t="s">
        <v>14</v>
      </c>
      <c r="E133" s="255">
        <v>692</v>
      </c>
      <c r="F133" s="256" t="s">
        <v>187</v>
      </c>
      <c r="G133" s="255" t="s">
        <v>16</v>
      </c>
      <c r="H133" s="255" t="s">
        <v>565</v>
      </c>
      <c r="I133" s="256" t="s">
        <v>57</v>
      </c>
      <c r="J133" s="255" t="s">
        <v>133</v>
      </c>
      <c r="K133" s="255">
        <v>42584</v>
      </c>
      <c r="L133" s="256">
        <v>276</v>
      </c>
      <c r="M133" s="255" t="s">
        <v>127</v>
      </c>
      <c r="N133" s="255" t="s">
        <v>128</v>
      </c>
      <c r="O133" s="256">
        <v>42618</v>
      </c>
      <c r="P133" s="255" t="s">
        <v>406</v>
      </c>
      <c r="Q133" s="255">
        <v>242</v>
      </c>
      <c r="R133" s="256" t="s">
        <v>37</v>
      </c>
      <c r="S133" s="255">
        <v>221551.85</v>
      </c>
      <c r="T133" s="255" t="s">
        <v>242</v>
      </c>
      <c r="U133" s="256">
        <v>52470.59</v>
      </c>
      <c r="V133" s="255" t="s">
        <v>242</v>
      </c>
      <c r="W133" s="255">
        <v>221551.85044594883</v>
      </c>
      <c r="X133" s="256" t="s">
        <v>100</v>
      </c>
      <c r="Y133" s="255" t="s">
        <v>114</v>
      </c>
      <c r="Z133" s="255">
        <v>52.47</v>
      </c>
      <c r="AA133" s="256">
        <v>1</v>
      </c>
      <c r="AB133" s="255" t="s">
        <v>630</v>
      </c>
      <c r="AC133" s="255" t="s">
        <v>416</v>
      </c>
      <c r="AD133" s="256" t="s">
        <v>566</v>
      </c>
      <c r="AE133" s="255" t="s">
        <v>350</v>
      </c>
      <c r="AF133" s="255" t="s">
        <v>605</v>
      </c>
      <c r="AG133" s="256" t="s">
        <v>643</v>
      </c>
      <c r="AH133" s="255"/>
      <c r="AI133" s="255"/>
      <c r="AJ133" s="256"/>
      <c r="AK133" s="255" t="s">
        <v>605</v>
      </c>
      <c r="AL133" s="255" t="s">
        <v>643</v>
      </c>
      <c r="AM133" s="268" t="s">
        <v>741</v>
      </c>
      <c r="AN133" s="148" t="str">
        <f>IF(ISERROR(MATCH(H133,Current!H:H,0)),"Cleared","resolved")</f>
        <v>resolved</v>
      </c>
    </row>
    <row r="134" spans="1:40" x14ac:dyDescent="0.25">
      <c r="A134" s="267" t="s">
        <v>744</v>
      </c>
      <c r="B134" s="255">
        <v>95</v>
      </c>
      <c r="C134" s="256" t="s">
        <v>153</v>
      </c>
      <c r="D134" s="255" t="s">
        <v>17</v>
      </c>
      <c r="E134" s="255">
        <v>635</v>
      </c>
      <c r="F134" s="256" t="s">
        <v>142</v>
      </c>
      <c r="G134" s="255" t="s">
        <v>16</v>
      </c>
      <c r="H134" s="255">
        <v>950110010776</v>
      </c>
      <c r="I134" s="256" t="s">
        <v>58</v>
      </c>
      <c r="J134" s="255" t="s">
        <v>195</v>
      </c>
      <c r="K134" s="255">
        <v>42765</v>
      </c>
      <c r="L134" s="256">
        <v>95</v>
      </c>
      <c r="M134" s="255" t="s">
        <v>111</v>
      </c>
      <c r="N134" s="255" t="s">
        <v>42</v>
      </c>
      <c r="O134" s="256">
        <v>42831</v>
      </c>
      <c r="P134" s="255" t="s">
        <v>838</v>
      </c>
      <c r="Q134" s="255">
        <v>29</v>
      </c>
      <c r="R134" s="256" t="s">
        <v>33</v>
      </c>
      <c r="S134" s="255">
        <v>52224.04</v>
      </c>
      <c r="T134" s="255" t="s">
        <v>100</v>
      </c>
      <c r="U134" s="256">
        <v>52224.04</v>
      </c>
      <c r="V134" s="255" t="s">
        <v>100</v>
      </c>
      <c r="W134" s="255">
        <v>52224.04</v>
      </c>
      <c r="X134" s="256" t="s">
        <v>100</v>
      </c>
      <c r="Y134" s="255" t="s">
        <v>114</v>
      </c>
      <c r="Z134" s="255">
        <v>52.22</v>
      </c>
      <c r="AA134" s="256">
        <v>1</v>
      </c>
      <c r="AB134" s="255" t="s">
        <v>630</v>
      </c>
      <c r="AC134" s="255" t="s">
        <v>416</v>
      </c>
      <c r="AD134" s="256" t="s">
        <v>1458</v>
      </c>
      <c r="AE134" s="255" t="s">
        <v>350</v>
      </c>
      <c r="AF134" s="255" t="s">
        <v>605</v>
      </c>
      <c r="AG134" s="256" t="s">
        <v>643</v>
      </c>
      <c r="AH134" s="255"/>
      <c r="AI134" s="255"/>
      <c r="AJ134" s="256"/>
      <c r="AK134" s="255" t="s">
        <v>605</v>
      </c>
      <c r="AL134" s="255" t="s">
        <v>643</v>
      </c>
      <c r="AM134" s="268" t="s">
        <v>741</v>
      </c>
      <c r="AN134" s="148" t="str">
        <f>IF(ISERROR(MATCH(H134,Current!H:H,0)),"Cleared","resolved")</f>
        <v>Cleared</v>
      </c>
    </row>
    <row r="135" spans="1:40" x14ac:dyDescent="0.25">
      <c r="A135" s="267" t="s">
        <v>31</v>
      </c>
      <c r="B135" s="255">
        <v>72</v>
      </c>
      <c r="C135" s="256" t="s">
        <v>174</v>
      </c>
      <c r="D135" s="255" t="s">
        <v>17</v>
      </c>
      <c r="E135" s="255">
        <v>693</v>
      </c>
      <c r="F135" s="256" t="s">
        <v>177</v>
      </c>
      <c r="G135" s="255" t="s">
        <v>16</v>
      </c>
      <c r="H135" s="255">
        <v>2017000063</v>
      </c>
      <c r="I135" s="256" t="s">
        <v>58</v>
      </c>
      <c r="J135" s="255" t="s">
        <v>195</v>
      </c>
      <c r="K135" s="255">
        <v>42795</v>
      </c>
      <c r="L135" s="256">
        <v>65</v>
      </c>
      <c r="M135" s="255" t="s">
        <v>111</v>
      </c>
      <c r="N135" s="255" t="s">
        <v>42</v>
      </c>
      <c r="O135" s="256">
        <v>42859</v>
      </c>
      <c r="P135" s="255" t="s">
        <v>1878</v>
      </c>
      <c r="Q135" s="255">
        <v>1</v>
      </c>
      <c r="R135" s="256" t="s">
        <v>33</v>
      </c>
      <c r="S135" s="255">
        <v>52134.9</v>
      </c>
      <c r="T135" s="255" t="s">
        <v>100</v>
      </c>
      <c r="U135" s="256">
        <v>52134.9</v>
      </c>
      <c r="V135" s="255" t="s">
        <v>100</v>
      </c>
      <c r="W135" s="255">
        <v>52134.9</v>
      </c>
      <c r="X135" s="256" t="s">
        <v>100</v>
      </c>
      <c r="Y135" s="255" t="s">
        <v>114</v>
      </c>
      <c r="Z135" s="255">
        <v>52.13</v>
      </c>
      <c r="AA135" s="256">
        <v>1</v>
      </c>
      <c r="AB135" s="255" t="s">
        <v>630</v>
      </c>
      <c r="AC135" s="255" t="s">
        <v>431</v>
      </c>
      <c r="AD135" s="256" t="s">
        <v>1963</v>
      </c>
      <c r="AE135" s="255" t="s">
        <v>350</v>
      </c>
      <c r="AF135" s="255" t="s">
        <v>605</v>
      </c>
      <c r="AG135" s="256" t="s">
        <v>643</v>
      </c>
      <c r="AH135" s="255"/>
      <c r="AI135" s="255"/>
      <c r="AJ135" s="256"/>
      <c r="AK135" s="255" t="s">
        <v>649</v>
      </c>
      <c r="AL135" s="255" t="s">
        <v>643</v>
      </c>
      <c r="AM135" s="268" t="s">
        <v>740</v>
      </c>
      <c r="AN135" s="148" t="str">
        <f>IF(ISERROR(MATCH(H135,Current!H:H,0)),"Cleared","resolved")</f>
        <v>resolved</v>
      </c>
    </row>
    <row r="136" spans="1:40" x14ac:dyDescent="0.25">
      <c r="A136" s="267" t="s">
        <v>744</v>
      </c>
      <c r="B136" s="255">
        <v>1350</v>
      </c>
      <c r="C136" s="256" t="s">
        <v>124</v>
      </c>
      <c r="D136" s="255" t="s">
        <v>21</v>
      </c>
      <c r="E136" s="255">
        <v>309</v>
      </c>
      <c r="F136" s="256" t="s">
        <v>123</v>
      </c>
      <c r="G136" s="255" t="s">
        <v>21</v>
      </c>
      <c r="H136" s="255">
        <v>13500210102683</v>
      </c>
      <c r="I136" s="256" t="s">
        <v>57</v>
      </c>
      <c r="J136" s="255" t="s">
        <v>214</v>
      </c>
      <c r="K136" s="255">
        <v>42727</v>
      </c>
      <c r="L136" s="256">
        <v>133</v>
      </c>
      <c r="M136" s="255" t="s">
        <v>127</v>
      </c>
      <c r="N136" s="255" t="s">
        <v>128</v>
      </c>
      <c r="O136" s="256">
        <v>42775</v>
      </c>
      <c r="P136" s="255" t="s">
        <v>838</v>
      </c>
      <c r="Q136" s="255">
        <v>85</v>
      </c>
      <c r="R136" s="256" t="s">
        <v>35</v>
      </c>
      <c r="S136" s="255">
        <v>501025</v>
      </c>
      <c r="T136" s="255" t="s">
        <v>243</v>
      </c>
      <c r="U136" s="256">
        <v>52017.82</v>
      </c>
      <c r="V136" s="255" t="s">
        <v>243</v>
      </c>
      <c r="W136" s="255">
        <v>501025.015699827</v>
      </c>
      <c r="X136" s="256" t="s">
        <v>100</v>
      </c>
      <c r="Y136" s="255" t="s">
        <v>107</v>
      </c>
      <c r="Z136" s="255">
        <v>52.02</v>
      </c>
      <c r="AA136" s="256">
        <v>1</v>
      </c>
      <c r="AB136" s="255" t="s">
        <v>630</v>
      </c>
      <c r="AC136" s="255" t="s">
        <v>864</v>
      </c>
      <c r="AD136" s="256" t="s">
        <v>1008</v>
      </c>
      <c r="AE136" s="255" t="s">
        <v>350</v>
      </c>
      <c r="AF136" s="255" t="s">
        <v>649</v>
      </c>
      <c r="AG136" s="256" t="s">
        <v>643</v>
      </c>
      <c r="AH136" s="255"/>
      <c r="AI136" s="255"/>
      <c r="AJ136" s="256"/>
      <c r="AK136" s="255" t="s">
        <v>605</v>
      </c>
      <c r="AL136" s="255" t="s">
        <v>643</v>
      </c>
      <c r="AM136" s="268" t="s">
        <v>741</v>
      </c>
      <c r="AN136" s="148" t="str">
        <f>IF(ISERROR(MATCH(H136,Current!H:H,0)),"Cleared","resolved")</f>
        <v>resolved</v>
      </c>
    </row>
    <row r="137" spans="1:40" x14ac:dyDescent="0.25">
      <c r="A137" s="267" t="s">
        <v>744</v>
      </c>
      <c r="B137" s="255">
        <v>8520</v>
      </c>
      <c r="C137" s="256" t="s">
        <v>842</v>
      </c>
      <c r="D137" s="255" t="s">
        <v>19</v>
      </c>
      <c r="E137" s="255">
        <v>1320</v>
      </c>
      <c r="F137" s="256" t="s">
        <v>188</v>
      </c>
      <c r="G137" s="255" t="s">
        <v>21</v>
      </c>
      <c r="H137" s="255" t="s">
        <v>1651</v>
      </c>
      <c r="I137" s="256" t="s">
        <v>55</v>
      </c>
      <c r="J137" s="255" t="s">
        <v>381</v>
      </c>
      <c r="K137" s="255">
        <v>42769</v>
      </c>
      <c r="L137" s="256">
        <v>91</v>
      </c>
      <c r="M137" s="255" t="s">
        <v>158</v>
      </c>
      <c r="N137" s="255" t="s">
        <v>41</v>
      </c>
      <c r="O137" s="256">
        <v>42831</v>
      </c>
      <c r="P137" s="255" t="s">
        <v>838</v>
      </c>
      <c r="Q137" s="255">
        <v>29</v>
      </c>
      <c r="R137" s="256" t="s">
        <v>33</v>
      </c>
      <c r="S137" s="255">
        <v>3650511</v>
      </c>
      <c r="T137" s="255" t="s">
        <v>197</v>
      </c>
      <c r="U137" s="256">
        <v>51955.9</v>
      </c>
      <c r="V137" s="255" t="s">
        <v>197</v>
      </c>
      <c r="W137" s="255">
        <v>3650511.1540488321</v>
      </c>
      <c r="X137" s="256" t="s">
        <v>100</v>
      </c>
      <c r="Y137" s="255" t="s">
        <v>114</v>
      </c>
      <c r="Z137" s="255">
        <v>51.96</v>
      </c>
      <c r="AA137" s="256">
        <v>1</v>
      </c>
      <c r="AB137" s="255" t="s">
        <v>630</v>
      </c>
      <c r="AC137" s="255" t="s">
        <v>440</v>
      </c>
      <c r="AD137" s="256" t="s">
        <v>1652</v>
      </c>
      <c r="AE137" s="255" t="s">
        <v>350</v>
      </c>
      <c r="AF137" s="255" t="s">
        <v>605</v>
      </c>
      <c r="AG137" s="256" t="s">
        <v>643</v>
      </c>
      <c r="AH137" s="255"/>
      <c r="AI137" s="255"/>
      <c r="AJ137" s="256"/>
      <c r="AK137" s="255" t="s">
        <v>649</v>
      </c>
      <c r="AL137" s="255" t="s">
        <v>643</v>
      </c>
      <c r="AM137" s="268" t="s">
        <v>740</v>
      </c>
      <c r="AN137" s="148" t="str">
        <f>IF(ISERROR(MATCH(H137,Current!H:H,0)),"Cleared","resolved")</f>
        <v>resolved</v>
      </c>
    </row>
    <row r="138" spans="1:40" x14ac:dyDescent="0.25">
      <c r="A138" s="267" t="s">
        <v>744</v>
      </c>
      <c r="B138" s="255">
        <v>199</v>
      </c>
      <c r="C138" s="256" t="s">
        <v>137</v>
      </c>
      <c r="D138" s="255" t="s">
        <v>22</v>
      </c>
      <c r="E138" s="255">
        <v>8243</v>
      </c>
      <c r="F138" s="256" t="s">
        <v>120</v>
      </c>
      <c r="G138" s="255" t="s">
        <v>14</v>
      </c>
      <c r="H138" s="255">
        <v>1990110063721</v>
      </c>
      <c r="I138" s="256" t="s">
        <v>56</v>
      </c>
      <c r="J138" s="255" t="s">
        <v>328</v>
      </c>
      <c r="K138" s="255">
        <v>42724</v>
      </c>
      <c r="L138" s="256">
        <v>136</v>
      </c>
      <c r="M138" s="255" t="s">
        <v>111</v>
      </c>
      <c r="N138" s="255" t="s">
        <v>42</v>
      </c>
      <c r="O138" s="256">
        <v>42800</v>
      </c>
      <c r="P138" s="255" t="s">
        <v>838</v>
      </c>
      <c r="Q138" s="255">
        <v>60</v>
      </c>
      <c r="R138" s="256" t="s">
        <v>34</v>
      </c>
      <c r="S138" s="255">
        <v>56736</v>
      </c>
      <c r="T138" s="255" t="s">
        <v>248</v>
      </c>
      <c r="U138" s="256">
        <v>51908.51</v>
      </c>
      <c r="V138" s="255" t="s">
        <v>248</v>
      </c>
      <c r="W138" s="255">
        <v>56736.000391731191</v>
      </c>
      <c r="X138" s="256" t="s">
        <v>100</v>
      </c>
      <c r="Y138" s="255" t="s">
        <v>114</v>
      </c>
      <c r="Z138" s="255">
        <v>51.91</v>
      </c>
      <c r="AA138" s="256">
        <v>1</v>
      </c>
      <c r="AB138" s="255" t="s">
        <v>630</v>
      </c>
      <c r="AC138" s="255" t="s">
        <v>851</v>
      </c>
      <c r="AD138" s="256" t="s">
        <v>1351</v>
      </c>
      <c r="AE138" s="255" t="s">
        <v>350</v>
      </c>
      <c r="AF138" s="255" t="s">
        <v>605</v>
      </c>
      <c r="AG138" s="256" t="s">
        <v>643</v>
      </c>
      <c r="AH138" s="255"/>
      <c r="AI138" s="255"/>
      <c r="AJ138" s="256"/>
      <c r="AK138" s="255" t="s">
        <v>605</v>
      </c>
      <c r="AL138" s="255" t="s">
        <v>643</v>
      </c>
      <c r="AM138" s="268" t="s">
        <v>741</v>
      </c>
      <c r="AN138" s="148" t="str">
        <f>IF(ISERROR(MATCH(H138,Current!H:H,0)),"Cleared","resolved")</f>
        <v>resolved</v>
      </c>
    </row>
    <row r="139" spans="1:40" x14ac:dyDescent="0.25">
      <c r="A139" s="267" t="s">
        <v>744</v>
      </c>
      <c r="B139" s="255">
        <v>199</v>
      </c>
      <c r="C139" s="256" t="s">
        <v>137</v>
      </c>
      <c r="D139" s="255" t="s">
        <v>22</v>
      </c>
      <c r="E139" s="255">
        <v>1350</v>
      </c>
      <c r="F139" s="256" t="s">
        <v>124</v>
      </c>
      <c r="G139" s="255" t="s">
        <v>21</v>
      </c>
      <c r="H139" s="255">
        <v>1990110064432</v>
      </c>
      <c r="I139" s="256" t="s">
        <v>54</v>
      </c>
      <c r="J139" s="255" t="s">
        <v>326</v>
      </c>
      <c r="K139" s="255">
        <v>42724</v>
      </c>
      <c r="L139" s="256">
        <v>136</v>
      </c>
      <c r="M139" s="255" t="s">
        <v>111</v>
      </c>
      <c r="N139" s="255" t="s">
        <v>42</v>
      </c>
      <c r="O139" s="256">
        <v>42797</v>
      </c>
      <c r="P139" s="255" t="s">
        <v>838</v>
      </c>
      <c r="Q139" s="255">
        <v>63</v>
      </c>
      <c r="R139" s="256" t="s">
        <v>35</v>
      </c>
      <c r="S139" s="255">
        <v>56719.67</v>
      </c>
      <c r="T139" s="255" t="s">
        <v>248</v>
      </c>
      <c r="U139" s="256">
        <v>51893.57</v>
      </c>
      <c r="V139" s="255" t="s">
        <v>248</v>
      </c>
      <c r="W139" s="255">
        <v>56719.67097203002</v>
      </c>
      <c r="X139" s="256" t="s">
        <v>100</v>
      </c>
      <c r="Y139" s="255" t="s">
        <v>114</v>
      </c>
      <c r="Z139" s="255">
        <v>51.89</v>
      </c>
      <c r="AA139" s="256">
        <v>1</v>
      </c>
      <c r="AB139" s="255" t="s">
        <v>630</v>
      </c>
      <c r="AC139" s="255" t="s">
        <v>415</v>
      </c>
      <c r="AD139" s="256" t="s">
        <v>358</v>
      </c>
      <c r="AE139" s="255" t="s">
        <v>350</v>
      </c>
      <c r="AF139" s="255" t="s">
        <v>605</v>
      </c>
      <c r="AG139" s="256" t="s">
        <v>643</v>
      </c>
      <c r="AH139" s="255"/>
      <c r="AI139" s="255"/>
      <c r="AJ139" s="256"/>
      <c r="AK139" s="255" t="s">
        <v>605</v>
      </c>
      <c r="AL139" s="255" t="s">
        <v>643</v>
      </c>
      <c r="AM139" s="268" t="s">
        <v>741</v>
      </c>
      <c r="AN139" s="148" t="str">
        <f>IF(ISERROR(MATCH(H139,Current!H:H,0)),"Cleared","resolved")</f>
        <v>resolved</v>
      </c>
    </row>
    <row r="140" spans="1:40" x14ac:dyDescent="0.25">
      <c r="A140" s="267" t="s">
        <v>744</v>
      </c>
      <c r="B140" s="255">
        <v>1970</v>
      </c>
      <c r="C140" s="256" t="s">
        <v>862</v>
      </c>
      <c r="D140" s="255" t="s">
        <v>23</v>
      </c>
      <c r="E140" s="255">
        <v>260</v>
      </c>
      <c r="F140" s="256" t="s">
        <v>113</v>
      </c>
      <c r="G140" s="255" t="s">
        <v>23</v>
      </c>
      <c r="H140" s="255">
        <v>19700110035400</v>
      </c>
      <c r="I140" s="256" t="s">
        <v>538</v>
      </c>
      <c r="J140" s="255" t="s">
        <v>263</v>
      </c>
      <c r="K140" s="255">
        <v>42728</v>
      </c>
      <c r="L140" s="256">
        <v>132</v>
      </c>
      <c r="M140" s="255" t="s">
        <v>111</v>
      </c>
      <c r="N140" s="255" t="s">
        <v>42</v>
      </c>
      <c r="O140" s="256">
        <v>42800</v>
      </c>
      <c r="P140" s="255" t="s">
        <v>838</v>
      </c>
      <c r="Q140" s="255">
        <v>60</v>
      </c>
      <c r="R140" s="256" t="s">
        <v>34</v>
      </c>
      <c r="S140" s="255">
        <v>43350</v>
      </c>
      <c r="T140" s="255" t="s">
        <v>186</v>
      </c>
      <c r="U140" s="256">
        <v>51318.17</v>
      </c>
      <c r="V140" s="255" t="s">
        <v>186</v>
      </c>
      <c r="W140" s="255">
        <v>43349.998166935882</v>
      </c>
      <c r="X140" s="256" t="s">
        <v>100</v>
      </c>
      <c r="Y140" s="255" t="s">
        <v>107</v>
      </c>
      <c r="Z140" s="255">
        <v>51.32</v>
      </c>
      <c r="AA140" s="256">
        <v>1</v>
      </c>
      <c r="AB140" s="255" t="s">
        <v>630</v>
      </c>
      <c r="AC140" s="255" t="s">
        <v>442</v>
      </c>
      <c r="AD140" s="256" t="s">
        <v>379</v>
      </c>
      <c r="AE140" s="255" t="s">
        <v>350</v>
      </c>
      <c r="AF140" s="255" t="s">
        <v>605</v>
      </c>
      <c r="AG140" s="256" t="s">
        <v>643</v>
      </c>
      <c r="AH140" s="255"/>
      <c r="AI140" s="255"/>
      <c r="AJ140" s="256"/>
      <c r="AK140" s="255" t="s">
        <v>605</v>
      </c>
      <c r="AL140" s="255" t="s">
        <v>643</v>
      </c>
      <c r="AM140" s="268" t="s">
        <v>741</v>
      </c>
      <c r="AN140" s="148" t="str">
        <f>IF(ISERROR(MATCH(H140,Current!H:H,0)),"Cleared","resolved")</f>
        <v>resolved</v>
      </c>
    </row>
    <row r="141" spans="1:40" x14ac:dyDescent="0.25">
      <c r="A141" s="267" t="s">
        <v>744</v>
      </c>
      <c r="B141" s="255">
        <v>8243</v>
      </c>
      <c r="C141" s="256" t="s">
        <v>120</v>
      </c>
      <c r="D141" s="255" t="s">
        <v>14</v>
      </c>
      <c r="E141" s="255">
        <v>95</v>
      </c>
      <c r="F141" s="256" t="s">
        <v>153</v>
      </c>
      <c r="G141" s="255" t="s">
        <v>17</v>
      </c>
      <c r="H141" s="255">
        <v>82430160083061</v>
      </c>
      <c r="I141" s="256" t="s">
        <v>55</v>
      </c>
      <c r="J141" s="255" t="s">
        <v>434</v>
      </c>
      <c r="K141" s="255">
        <v>42523</v>
      </c>
      <c r="L141" s="256">
        <v>337</v>
      </c>
      <c r="M141" s="255" t="s">
        <v>111</v>
      </c>
      <c r="N141" s="255" t="s">
        <v>42</v>
      </c>
      <c r="O141" s="256">
        <v>42585</v>
      </c>
      <c r="P141" s="255" t="s">
        <v>406</v>
      </c>
      <c r="Q141" s="255">
        <v>275</v>
      </c>
      <c r="R141" s="256" t="s">
        <v>37</v>
      </c>
      <c r="S141" s="255">
        <v>51047.61</v>
      </c>
      <c r="T141" s="255" t="s">
        <v>100</v>
      </c>
      <c r="U141" s="256">
        <v>51047.61</v>
      </c>
      <c r="V141" s="255" t="s">
        <v>100</v>
      </c>
      <c r="W141" s="255">
        <v>51047.61</v>
      </c>
      <c r="X141" s="256" t="s">
        <v>100</v>
      </c>
      <c r="Y141" s="255" t="s">
        <v>114</v>
      </c>
      <c r="Z141" s="255">
        <v>51.05</v>
      </c>
      <c r="AA141" s="256">
        <v>1</v>
      </c>
      <c r="AB141" s="255" t="s">
        <v>630</v>
      </c>
      <c r="AC141" s="255" t="s">
        <v>422</v>
      </c>
      <c r="AD141" s="256" t="s">
        <v>354</v>
      </c>
      <c r="AE141" s="255" t="s">
        <v>350</v>
      </c>
      <c r="AF141" s="255" t="s">
        <v>605</v>
      </c>
      <c r="AG141" s="256" t="s">
        <v>643</v>
      </c>
      <c r="AH141" s="255"/>
      <c r="AI141" s="255"/>
      <c r="AJ141" s="256"/>
      <c r="AK141" s="255" t="s">
        <v>605</v>
      </c>
      <c r="AL141" s="255" t="s">
        <v>643</v>
      </c>
      <c r="AM141" s="268" t="s">
        <v>741</v>
      </c>
      <c r="AN141" s="148" t="str">
        <f>IF(ISERROR(MATCH(H141,Current!H:H,0)),"Cleared","resolved")</f>
        <v>Cleared</v>
      </c>
    </row>
    <row r="142" spans="1:40" x14ac:dyDescent="0.25">
      <c r="A142" s="267" t="s">
        <v>744</v>
      </c>
      <c r="B142" s="255">
        <v>8520</v>
      </c>
      <c r="C142" s="256" t="s">
        <v>842</v>
      </c>
      <c r="D142" s="255" t="s">
        <v>19</v>
      </c>
      <c r="E142" s="255">
        <v>8420</v>
      </c>
      <c r="F142" s="256" t="s">
        <v>234</v>
      </c>
      <c r="G142" s="255" t="s">
        <v>19</v>
      </c>
      <c r="H142" s="255">
        <v>85200410040925</v>
      </c>
      <c r="I142" s="256" t="s">
        <v>57</v>
      </c>
      <c r="J142" s="255" t="s">
        <v>310</v>
      </c>
      <c r="K142" s="255">
        <v>42676</v>
      </c>
      <c r="L142" s="256">
        <v>184</v>
      </c>
      <c r="M142" s="255" t="s">
        <v>122</v>
      </c>
      <c r="N142" s="255" t="s">
        <v>41</v>
      </c>
      <c r="O142" s="256">
        <v>42775</v>
      </c>
      <c r="P142" s="255" t="s">
        <v>838</v>
      </c>
      <c r="Q142" s="255">
        <v>85</v>
      </c>
      <c r="R142" s="256" t="s">
        <v>35</v>
      </c>
      <c r="S142" s="255">
        <v>3549703.86</v>
      </c>
      <c r="T142" s="255" t="s">
        <v>197</v>
      </c>
      <c r="U142" s="256">
        <v>50521.16</v>
      </c>
      <c r="V142" s="255" t="s">
        <v>197</v>
      </c>
      <c r="W142" s="255">
        <v>3549703.84682944</v>
      </c>
      <c r="X142" s="256" t="s">
        <v>100</v>
      </c>
      <c r="Y142" s="255" t="s">
        <v>107</v>
      </c>
      <c r="Z142" s="255">
        <v>50.52</v>
      </c>
      <c r="AA142" s="256">
        <v>1</v>
      </c>
      <c r="AB142" s="255" t="s">
        <v>630</v>
      </c>
      <c r="AC142" s="255" t="s">
        <v>506</v>
      </c>
      <c r="AD142" s="256" t="s">
        <v>899</v>
      </c>
      <c r="AE142" s="255" t="s">
        <v>350</v>
      </c>
      <c r="AF142" s="255" t="s">
        <v>649</v>
      </c>
      <c r="AG142" s="256" t="s">
        <v>643</v>
      </c>
      <c r="AH142" s="255"/>
      <c r="AI142" s="255"/>
      <c r="AJ142" s="256"/>
      <c r="AK142" s="255" t="s">
        <v>605</v>
      </c>
      <c r="AL142" s="255" t="s">
        <v>643</v>
      </c>
      <c r="AM142" s="268" t="s">
        <v>741</v>
      </c>
      <c r="AN142" s="148" t="str">
        <f>IF(ISERROR(MATCH(H142,Current!H:H,0)),"Cleared","resolved")</f>
        <v>resolved</v>
      </c>
    </row>
    <row r="143" spans="1:40" x14ac:dyDescent="0.25">
      <c r="A143" s="267" t="s">
        <v>744</v>
      </c>
      <c r="B143" s="255">
        <v>199</v>
      </c>
      <c r="C143" s="256" t="s">
        <v>137</v>
      </c>
      <c r="D143" s="255" t="s">
        <v>22</v>
      </c>
      <c r="E143" s="255">
        <v>3011</v>
      </c>
      <c r="F143" s="256" t="s">
        <v>164</v>
      </c>
      <c r="G143" s="255" t="s">
        <v>22</v>
      </c>
      <c r="H143" s="255" t="s">
        <v>527</v>
      </c>
      <c r="I143" s="256" t="s">
        <v>54</v>
      </c>
      <c r="J143" s="255" t="s">
        <v>327</v>
      </c>
      <c r="K143" s="255">
        <v>42583</v>
      </c>
      <c r="L143" s="256">
        <v>277</v>
      </c>
      <c r="M143" s="255" t="s">
        <v>111</v>
      </c>
      <c r="N143" s="255" t="s">
        <v>42</v>
      </c>
      <c r="O143" s="256">
        <v>42586</v>
      </c>
      <c r="P143" s="255" t="s">
        <v>406</v>
      </c>
      <c r="Q143" s="255">
        <v>274</v>
      </c>
      <c r="R143" s="256" t="s">
        <v>37</v>
      </c>
      <c r="S143" s="255">
        <v>55089.7</v>
      </c>
      <c r="T143" s="255" t="s">
        <v>248</v>
      </c>
      <c r="U143" s="256">
        <v>50402.29</v>
      </c>
      <c r="V143" s="255" t="s">
        <v>248</v>
      </c>
      <c r="W143" s="255">
        <v>55089.701961858453</v>
      </c>
      <c r="X143" s="256" t="s">
        <v>100</v>
      </c>
      <c r="Y143" s="255" t="s">
        <v>107</v>
      </c>
      <c r="Z143" s="255">
        <v>50.4</v>
      </c>
      <c r="AA143" s="256">
        <v>1</v>
      </c>
      <c r="AB143" s="255" t="s">
        <v>630</v>
      </c>
      <c r="AC143" s="255" t="s">
        <v>474</v>
      </c>
      <c r="AD143" s="256" t="s">
        <v>520</v>
      </c>
      <c r="AE143" s="255" t="s">
        <v>350</v>
      </c>
      <c r="AF143" s="255" t="s">
        <v>605</v>
      </c>
      <c r="AG143" s="256" t="s">
        <v>643</v>
      </c>
      <c r="AH143" s="255"/>
      <c r="AI143" s="255"/>
      <c r="AJ143" s="256"/>
      <c r="AK143" s="255" t="s">
        <v>649</v>
      </c>
      <c r="AL143" s="255" t="s">
        <v>643</v>
      </c>
      <c r="AM143" s="268" t="s">
        <v>740</v>
      </c>
      <c r="AN143" s="148" t="str">
        <f>IF(ISERROR(MATCH(H143,Current!H:H,0)),"Cleared","resolved")</f>
        <v>Cleared</v>
      </c>
    </row>
    <row r="144" spans="1:40" x14ac:dyDescent="0.25">
      <c r="A144" s="267" t="s">
        <v>744</v>
      </c>
      <c r="B144" s="255">
        <v>199</v>
      </c>
      <c r="C144" s="256" t="s">
        <v>137</v>
      </c>
      <c r="D144" s="255" t="s">
        <v>22</v>
      </c>
      <c r="E144" s="255">
        <v>1350</v>
      </c>
      <c r="F144" s="256" t="s">
        <v>124</v>
      </c>
      <c r="G144" s="255" t="s">
        <v>21</v>
      </c>
      <c r="H144" s="255">
        <v>199030003062</v>
      </c>
      <c r="I144" s="256" t="s">
        <v>57</v>
      </c>
      <c r="J144" s="255" t="s">
        <v>332</v>
      </c>
      <c r="K144" s="255">
        <v>42640</v>
      </c>
      <c r="L144" s="256">
        <v>220</v>
      </c>
      <c r="M144" s="255" t="s">
        <v>127</v>
      </c>
      <c r="N144" s="255" t="s">
        <v>128</v>
      </c>
      <c r="O144" s="256">
        <v>42706</v>
      </c>
      <c r="P144" s="255" t="s">
        <v>651</v>
      </c>
      <c r="Q144" s="255">
        <v>154</v>
      </c>
      <c r="R144" s="256" t="s">
        <v>39</v>
      </c>
      <c r="S144" s="255">
        <v>55014.21</v>
      </c>
      <c r="T144" s="255" t="s">
        <v>248</v>
      </c>
      <c r="U144" s="256">
        <v>50333.22</v>
      </c>
      <c r="V144" s="255" t="s">
        <v>248</v>
      </c>
      <c r="W144" s="255">
        <v>55014.208453239982</v>
      </c>
      <c r="X144" s="256" t="s">
        <v>100</v>
      </c>
      <c r="Y144" s="255" t="s">
        <v>114</v>
      </c>
      <c r="Z144" s="255">
        <v>50.33</v>
      </c>
      <c r="AA144" s="256">
        <v>1</v>
      </c>
      <c r="AB144" s="255" t="s">
        <v>630</v>
      </c>
      <c r="AC144" s="255" t="s">
        <v>415</v>
      </c>
      <c r="AD144" s="256" t="s">
        <v>353</v>
      </c>
      <c r="AE144" s="255" t="s">
        <v>350</v>
      </c>
      <c r="AF144" s="255" t="s">
        <v>605</v>
      </c>
      <c r="AG144" s="256" t="s">
        <v>643</v>
      </c>
      <c r="AH144" s="255"/>
      <c r="AI144" s="255"/>
      <c r="AJ144" s="256"/>
      <c r="AK144" s="255" t="s">
        <v>605</v>
      </c>
      <c r="AL144" s="255" t="s">
        <v>643</v>
      </c>
      <c r="AM144" s="268" t="s">
        <v>741</v>
      </c>
      <c r="AN144" s="148" t="str">
        <f>IF(ISERROR(MATCH(H144,Current!H:H,0)),"Cleared","resolved")</f>
        <v>resolved</v>
      </c>
    </row>
    <row r="145" spans="1:40" x14ac:dyDescent="0.25">
      <c r="A145" s="267" t="s">
        <v>31</v>
      </c>
      <c r="B145" s="255">
        <v>3011</v>
      </c>
      <c r="C145" s="256" t="s">
        <v>164</v>
      </c>
      <c r="D145" s="255" t="s">
        <v>22</v>
      </c>
      <c r="E145" s="255">
        <v>199</v>
      </c>
      <c r="F145" s="256" t="s">
        <v>137</v>
      </c>
      <c r="G145" s="255" t="s">
        <v>22</v>
      </c>
      <c r="H145" s="255">
        <v>388072</v>
      </c>
      <c r="I145" s="256" t="s">
        <v>59</v>
      </c>
      <c r="J145" s="255" t="s">
        <v>255</v>
      </c>
      <c r="K145" s="255">
        <v>42795</v>
      </c>
      <c r="L145" s="256">
        <v>65</v>
      </c>
      <c r="M145" s="255" t="s">
        <v>118</v>
      </c>
      <c r="N145" s="255" t="s">
        <v>41</v>
      </c>
      <c r="O145" s="256">
        <v>42859</v>
      </c>
      <c r="P145" s="255" t="s">
        <v>1878</v>
      </c>
      <c r="Q145" s="255">
        <v>1</v>
      </c>
      <c r="R145" s="256" t="s">
        <v>33</v>
      </c>
      <c r="S145" s="255">
        <v>54908.639999999999</v>
      </c>
      <c r="T145" s="255" t="s">
        <v>248</v>
      </c>
      <c r="U145" s="256">
        <v>50236.63</v>
      </c>
      <c r="V145" s="255" t="s">
        <v>248</v>
      </c>
      <c r="W145" s="255">
        <v>54908.635585171964</v>
      </c>
      <c r="X145" s="256" t="s">
        <v>100</v>
      </c>
      <c r="Y145" s="255" t="s">
        <v>107</v>
      </c>
      <c r="Z145" s="255">
        <v>50.24</v>
      </c>
      <c r="AA145" s="256">
        <v>1</v>
      </c>
      <c r="AB145" s="255" t="s">
        <v>630</v>
      </c>
      <c r="AC145" s="255" t="s">
        <v>484</v>
      </c>
      <c r="AD145" s="256" t="s">
        <v>2116</v>
      </c>
      <c r="AE145" s="255" t="s">
        <v>350</v>
      </c>
      <c r="AF145" s="255" t="s">
        <v>605</v>
      </c>
      <c r="AG145" s="256" t="s">
        <v>603</v>
      </c>
      <c r="AH145" s="255"/>
      <c r="AI145" s="255"/>
      <c r="AJ145" s="256"/>
      <c r="AK145" s="255" t="s">
        <v>649</v>
      </c>
      <c r="AL145" s="255" t="s">
        <v>643</v>
      </c>
      <c r="AM145" s="268" t="s">
        <v>740</v>
      </c>
      <c r="AN145" s="148" t="str">
        <f>IF(ISERROR(MATCH(H145,Current!H:H,0)),"Cleared","resolved")</f>
        <v>resolved</v>
      </c>
    </row>
    <row r="146" spans="1:40" x14ac:dyDescent="0.25">
      <c r="A146" s="267" t="s">
        <v>744</v>
      </c>
      <c r="B146" s="255">
        <v>95</v>
      </c>
      <c r="C146" s="256" t="s">
        <v>153</v>
      </c>
      <c r="D146" s="255" t="s">
        <v>17</v>
      </c>
      <c r="E146" s="255">
        <v>8110</v>
      </c>
      <c r="F146" s="256" t="s">
        <v>116</v>
      </c>
      <c r="G146" s="255" t="s">
        <v>15</v>
      </c>
      <c r="H146" s="255">
        <v>950110009680</v>
      </c>
      <c r="I146" s="256" t="s">
        <v>58</v>
      </c>
      <c r="J146" s="255" t="s">
        <v>195</v>
      </c>
      <c r="K146" s="255">
        <v>42636</v>
      </c>
      <c r="L146" s="256">
        <v>224</v>
      </c>
      <c r="M146" s="255" t="s">
        <v>118</v>
      </c>
      <c r="N146" s="255" t="s">
        <v>41</v>
      </c>
      <c r="O146" s="256">
        <v>42648</v>
      </c>
      <c r="P146" s="255" t="s">
        <v>406</v>
      </c>
      <c r="Q146" s="255">
        <v>212</v>
      </c>
      <c r="R146" s="256" t="s">
        <v>37</v>
      </c>
      <c r="S146" s="255">
        <v>50080</v>
      </c>
      <c r="T146" s="255" t="s">
        <v>100</v>
      </c>
      <c r="U146" s="256">
        <v>50080</v>
      </c>
      <c r="V146" s="255" t="s">
        <v>100</v>
      </c>
      <c r="W146" s="255">
        <v>50080</v>
      </c>
      <c r="X146" s="256" t="s">
        <v>100</v>
      </c>
      <c r="Y146" s="255" t="s">
        <v>114</v>
      </c>
      <c r="Z146" s="255">
        <v>50.08</v>
      </c>
      <c r="AA146" s="256">
        <v>1</v>
      </c>
      <c r="AB146" s="255" t="s">
        <v>630</v>
      </c>
      <c r="AC146" s="255" t="s">
        <v>447</v>
      </c>
      <c r="AD146" s="256" t="s">
        <v>640</v>
      </c>
      <c r="AE146" s="255" t="s">
        <v>350</v>
      </c>
      <c r="AF146" s="255" t="s">
        <v>649</v>
      </c>
      <c r="AG146" s="256" t="s">
        <v>643</v>
      </c>
      <c r="AH146" s="255"/>
      <c r="AI146" s="255"/>
      <c r="AJ146" s="256"/>
      <c r="AK146" s="255" t="s">
        <v>605</v>
      </c>
      <c r="AL146" s="255" t="s">
        <v>643</v>
      </c>
      <c r="AM146" s="268" t="s">
        <v>741</v>
      </c>
      <c r="AN146" s="148" t="str">
        <f>IF(ISERROR(MATCH(H146,Current!H:H,0)),"Cleared","resolved")</f>
        <v>Cleared</v>
      </c>
    </row>
    <row r="147" spans="1:40" x14ac:dyDescent="0.25">
      <c r="A147" s="267" t="s">
        <v>31</v>
      </c>
      <c r="B147" s="255">
        <v>8520</v>
      </c>
      <c r="C147" s="256" t="s">
        <v>842</v>
      </c>
      <c r="D147" s="255" t="s">
        <v>19</v>
      </c>
      <c r="E147" s="255">
        <v>795</v>
      </c>
      <c r="F147" s="256" t="s">
        <v>264</v>
      </c>
      <c r="G147" s="255" t="s">
        <v>14</v>
      </c>
      <c r="H147" s="255">
        <v>85206620000018</v>
      </c>
      <c r="I147" s="256" t="s">
        <v>59</v>
      </c>
      <c r="J147" s="255" t="s">
        <v>2050</v>
      </c>
      <c r="K147" s="255">
        <v>42796</v>
      </c>
      <c r="L147" s="256">
        <v>64</v>
      </c>
      <c r="M147" s="255" t="s">
        <v>111</v>
      </c>
      <c r="N147" s="255" t="s">
        <v>42</v>
      </c>
      <c r="O147" s="256">
        <v>42859</v>
      </c>
      <c r="P147" s="255" t="s">
        <v>1878</v>
      </c>
      <c r="Q147" s="255">
        <v>1</v>
      </c>
      <c r="R147" s="256" t="s">
        <v>33</v>
      </c>
      <c r="S147" s="255">
        <v>3516239.21</v>
      </c>
      <c r="T147" s="255" t="s">
        <v>197</v>
      </c>
      <c r="U147" s="256">
        <v>50044.87</v>
      </c>
      <c r="V147" s="255" t="s">
        <v>197</v>
      </c>
      <c r="W147" s="255">
        <v>3516238.8898647465</v>
      </c>
      <c r="X147" s="256" t="s">
        <v>100</v>
      </c>
      <c r="Y147" s="255" t="s">
        <v>114</v>
      </c>
      <c r="Z147" s="255">
        <v>50.04</v>
      </c>
      <c r="AA147" s="256">
        <v>1</v>
      </c>
      <c r="AB147" s="255" t="s">
        <v>630</v>
      </c>
      <c r="AC147" s="255" t="s">
        <v>426</v>
      </c>
      <c r="AD147" s="256" t="s">
        <v>2046</v>
      </c>
      <c r="AE147" s="255" t="s">
        <v>350</v>
      </c>
      <c r="AF147" s="255" t="s">
        <v>605</v>
      </c>
      <c r="AG147" s="256" t="s">
        <v>643</v>
      </c>
      <c r="AH147" s="255"/>
      <c r="AI147" s="255"/>
      <c r="AJ147" s="256"/>
      <c r="AK147" s="255" t="s">
        <v>605</v>
      </c>
      <c r="AL147" s="255" t="s">
        <v>603</v>
      </c>
      <c r="AM147" s="268" t="s">
        <v>739</v>
      </c>
      <c r="AN147" s="148" t="str">
        <f>IF(ISERROR(MATCH(H147,Current!H:H,0)),"Cleared","resolved")</f>
        <v>resolved</v>
      </c>
    </row>
    <row r="148" spans="1:40" x14ac:dyDescent="0.25">
      <c r="A148" s="267" t="s">
        <v>744</v>
      </c>
      <c r="B148" s="255">
        <v>1960</v>
      </c>
      <c r="C148" s="256" t="s">
        <v>423</v>
      </c>
      <c r="D148" s="255" t="s">
        <v>22</v>
      </c>
      <c r="E148" s="255">
        <v>8243</v>
      </c>
      <c r="F148" s="256" t="s">
        <v>120</v>
      </c>
      <c r="G148" s="255" t="s">
        <v>14</v>
      </c>
      <c r="H148" s="255">
        <v>19600510062729</v>
      </c>
      <c r="I148" s="256" t="s">
        <v>538</v>
      </c>
      <c r="J148" s="255" t="s">
        <v>263</v>
      </c>
      <c r="K148" s="255">
        <v>42544</v>
      </c>
      <c r="L148" s="256">
        <v>316</v>
      </c>
      <c r="M148" s="255" t="s">
        <v>161</v>
      </c>
      <c r="N148" s="255" t="s">
        <v>128</v>
      </c>
      <c r="O148" s="256">
        <v>42648</v>
      </c>
      <c r="P148" s="255" t="s">
        <v>406</v>
      </c>
      <c r="Q148" s="255">
        <v>212</v>
      </c>
      <c r="R148" s="256" t="s">
        <v>37</v>
      </c>
      <c r="S148" s="255">
        <v>53941.79</v>
      </c>
      <c r="T148" s="255" t="s">
        <v>248</v>
      </c>
      <c r="U148" s="256">
        <v>49352.05</v>
      </c>
      <c r="V148" s="255" t="s">
        <v>248</v>
      </c>
      <c r="W148" s="255">
        <v>53941.789662865252</v>
      </c>
      <c r="X148" s="256" t="s">
        <v>100</v>
      </c>
      <c r="Y148" s="255" t="s">
        <v>114</v>
      </c>
      <c r="Z148" s="255">
        <v>49.35</v>
      </c>
      <c r="AA148" s="256">
        <v>1</v>
      </c>
      <c r="AB148" s="255" t="s">
        <v>630</v>
      </c>
      <c r="AC148" s="255" t="s">
        <v>570</v>
      </c>
      <c r="AD148" s="256" t="s">
        <v>571</v>
      </c>
      <c r="AE148" s="255" t="s">
        <v>350</v>
      </c>
      <c r="AF148" s="255" t="s">
        <v>605</v>
      </c>
      <c r="AG148" s="256" t="s">
        <v>643</v>
      </c>
      <c r="AH148" s="255"/>
      <c r="AI148" s="255"/>
      <c r="AJ148" s="256"/>
      <c r="AK148" s="255" t="s">
        <v>605</v>
      </c>
      <c r="AL148" s="255" t="s">
        <v>643</v>
      </c>
      <c r="AM148" s="268" t="s">
        <v>741</v>
      </c>
      <c r="AN148" s="148" t="str">
        <f>IF(ISERROR(MATCH(H148,Current!H:H,0)),"Cleared","resolved")</f>
        <v>resolved</v>
      </c>
    </row>
    <row r="149" spans="1:40" x14ac:dyDescent="0.25">
      <c r="A149" s="267" t="s">
        <v>744</v>
      </c>
      <c r="B149" s="255">
        <v>787</v>
      </c>
      <c r="C149" s="256" t="s">
        <v>157</v>
      </c>
      <c r="D149" s="255" t="s">
        <v>16</v>
      </c>
      <c r="E149" s="255">
        <v>692</v>
      </c>
      <c r="F149" s="256" t="s">
        <v>187</v>
      </c>
      <c r="G149" s="255" t="s">
        <v>16</v>
      </c>
      <c r="H149" s="255">
        <v>78713300012120</v>
      </c>
      <c r="I149" s="256" t="s">
        <v>55</v>
      </c>
      <c r="J149" s="255" t="s">
        <v>534</v>
      </c>
      <c r="K149" s="255">
        <v>42770</v>
      </c>
      <c r="L149" s="256">
        <v>90</v>
      </c>
      <c r="M149" s="255" t="s">
        <v>111</v>
      </c>
      <c r="N149" s="255" t="s">
        <v>42</v>
      </c>
      <c r="O149" s="256">
        <v>42830</v>
      </c>
      <c r="P149" s="255" t="s">
        <v>838</v>
      </c>
      <c r="Q149" s="255">
        <v>30</v>
      </c>
      <c r="R149" s="256" t="s">
        <v>33</v>
      </c>
      <c r="S149" s="255">
        <v>49312</v>
      </c>
      <c r="T149" s="255" t="s">
        <v>100</v>
      </c>
      <c r="U149" s="256">
        <v>49312</v>
      </c>
      <c r="V149" s="255" t="s">
        <v>100</v>
      </c>
      <c r="W149" s="255">
        <v>49312</v>
      </c>
      <c r="X149" s="256" t="s">
        <v>100</v>
      </c>
      <c r="Y149" s="255" t="s">
        <v>107</v>
      </c>
      <c r="Z149" s="255">
        <v>49.31</v>
      </c>
      <c r="AA149" s="256">
        <v>1</v>
      </c>
      <c r="AB149" s="255" t="s">
        <v>630</v>
      </c>
      <c r="AC149" s="255" t="s">
        <v>410</v>
      </c>
      <c r="AD149" s="256" t="s">
        <v>1249</v>
      </c>
      <c r="AE149" s="255" t="s">
        <v>350</v>
      </c>
      <c r="AF149" s="255" t="s">
        <v>605</v>
      </c>
      <c r="AG149" s="256" t="s">
        <v>643</v>
      </c>
      <c r="AH149" s="255"/>
      <c r="AI149" s="255"/>
      <c r="AJ149" s="256"/>
      <c r="AK149" s="255" t="s">
        <v>605</v>
      </c>
      <c r="AL149" s="255" t="s">
        <v>643</v>
      </c>
      <c r="AM149" s="268" t="s">
        <v>741</v>
      </c>
      <c r="AN149" s="148" t="str">
        <f>IF(ISERROR(MATCH(H149,Current!H:H,0)),"Cleared","resolved")</f>
        <v>resolved</v>
      </c>
    </row>
    <row r="150" spans="1:40" x14ac:dyDescent="0.25">
      <c r="A150" s="267" t="s">
        <v>31</v>
      </c>
      <c r="B150" s="255">
        <v>635</v>
      </c>
      <c r="C150" s="256" t="s">
        <v>142</v>
      </c>
      <c r="D150" s="255" t="s">
        <v>16</v>
      </c>
      <c r="E150" s="255">
        <v>8520</v>
      </c>
      <c r="F150" s="256" t="s">
        <v>842</v>
      </c>
      <c r="G150" s="255" t="s">
        <v>19</v>
      </c>
      <c r="H150" s="255">
        <v>63501111712943</v>
      </c>
      <c r="I150" s="256" t="s">
        <v>55</v>
      </c>
      <c r="J150" s="255" t="s">
        <v>870</v>
      </c>
      <c r="K150" s="255">
        <v>42849</v>
      </c>
      <c r="L150" s="256">
        <v>11</v>
      </c>
      <c r="M150" s="255" t="s">
        <v>158</v>
      </c>
      <c r="N150" s="255" t="s">
        <v>41</v>
      </c>
      <c r="O150" s="256">
        <v>42860</v>
      </c>
      <c r="P150" s="255" t="s">
        <v>1878</v>
      </c>
      <c r="Q150" s="255">
        <v>0</v>
      </c>
      <c r="R150" s="256" t="s">
        <v>33</v>
      </c>
      <c r="S150" s="255">
        <v>49231</v>
      </c>
      <c r="T150" s="255" t="s">
        <v>100</v>
      </c>
      <c r="U150" s="256">
        <v>49231</v>
      </c>
      <c r="V150" s="255" t="s">
        <v>100</v>
      </c>
      <c r="W150" s="255">
        <v>49231</v>
      </c>
      <c r="X150" s="256" t="s">
        <v>100</v>
      </c>
      <c r="Y150" s="255" t="s">
        <v>114</v>
      </c>
      <c r="Z150" s="255">
        <v>49.23</v>
      </c>
      <c r="AA150" s="256">
        <v>1</v>
      </c>
      <c r="AB150" s="255" t="s">
        <v>630</v>
      </c>
      <c r="AC150" s="255" t="s">
        <v>1898</v>
      </c>
      <c r="AD150" s="256" t="s">
        <v>1899</v>
      </c>
      <c r="AE150" s="255" t="s">
        <v>350</v>
      </c>
      <c r="AF150" s="255" t="s">
        <v>605</v>
      </c>
      <c r="AG150" s="256" t="s">
        <v>643</v>
      </c>
      <c r="AH150" s="255"/>
      <c r="AI150" s="255"/>
      <c r="AJ150" s="256"/>
      <c r="AK150" s="255" t="s">
        <v>605</v>
      </c>
      <c r="AL150" s="255" t="s">
        <v>643</v>
      </c>
      <c r="AM150" s="268" t="s">
        <v>741</v>
      </c>
      <c r="AN150" s="148" t="str">
        <f>IF(ISERROR(MATCH(H150,Current!H:H,0)),"Cleared","resolved")</f>
        <v>Cleared</v>
      </c>
    </row>
    <row r="151" spans="1:40" x14ac:dyDescent="0.25">
      <c r="A151" s="267" t="s">
        <v>744</v>
      </c>
      <c r="B151" s="255">
        <v>199</v>
      </c>
      <c r="C151" s="256" t="s">
        <v>137</v>
      </c>
      <c r="D151" s="255" t="s">
        <v>22</v>
      </c>
      <c r="E151" s="255">
        <v>8243</v>
      </c>
      <c r="F151" s="256" t="s">
        <v>120</v>
      </c>
      <c r="G151" s="255" t="s">
        <v>14</v>
      </c>
      <c r="H151" s="255">
        <v>1990110063811</v>
      </c>
      <c r="I151" s="256" t="s">
        <v>56</v>
      </c>
      <c r="J151" s="255" t="s">
        <v>328</v>
      </c>
      <c r="K151" s="255">
        <v>42724</v>
      </c>
      <c r="L151" s="256">
        <v>136</v>
      </c>
      <c r="M151" s="255" t="s">
        <v>127</v>
      </c>
      <c r="N151" s="255" t="s">
        <v>128</v>
      </c>
      <c r="O151" s="256">
        <v>42800</v>
      </c>
      <c r="P151" s="255" t="s">
        <v>838</v>
      </c>
      <c r="Q151" s="255">
        <v>60</v>
      </c>
      <c r="R151" s="256" t="s">
        <v>34</v>
      </c>
      <c r="S151" s="255">
        <v>53783</v>
      </c>
      <c r="T151" s="255" t="s">
        <v>248</v>
      </c>
      <c r="U151" s="256">
        <v>49206.77</v>
      </c>
      <c r="V151" s="255" t="s">
        <v>248</v>
      </c>
      <c r="W151" s="255">
        <v>53782.998625771121</v>
      </c>
      <c r="X151" s="256" t="s">
        <v>100</v>
      </c>
      <c r="Y151" s="255" t="s">
        <v>114</v>
      </c>
      <c r="Z151" s="255">
        <v>49.21</v>
      </c>
      <c r="AA151" s="256">
        <v>1</v>
      </c>
      <c r="AB151" s="255" t="s">
        <v>630</v>
      </c>
      <c r="AC151" s="255" t="s">
        <v>851</v>
      </c>
      <c r="AD151" s="256" t="s">
        <v>1358</v>
      </c>
      <c r="AE151" s="255" t="s">
        <v>350</v>
      </c>
      <c r="AF151" s="255" t="s">
        <v>605</v>
      </c>
      <c r="AG151" s="256" t="s">
        <v>643</v>
      </c>
      <c r="AH151" s="255"/>
      <c r="AI151" s="255"/>
      <c r="AJ151" s="256"/>
      <c r="AK151" s="255" t="s">
        <v>605</v>
      </c>
      <c r="AL151" s="255" t="s">
        <v>643</v>
      </c>
      <c r="AM151" s="268" t="s">
        <v>741</v>
      </c>
      <c r="AN151" s="148" t="str">
        <f>IF(ISERROR(MATCH(H151,Current!H:H,0)),"Cleared","resolved")</f>
        <v>resolved</v>
      </c>
    </row>
    <row r="152" spans="1:40" x14ac:dyDescent="0.25">
      <c r="A152" s="267" t="s">
        <v>744</v>
      </c>
      <c r="B152" s="255">
        <v>199</v>
      </c>
      <c r="C152" s="256" t="s">
        <v>137</v>
      </c>
      <c r="D152" s="255" t="s">
        <v>22</v>
      </c>
      <c r="E152" s="255">
        <v>95</v>
      </c>
      <c r="F152" s="256" t="s">
        <v>153</v>
      </c>
      <c r="G152" s="255" t="s">
        <v>17</v>
      </c>
      <c r="H152" s="255">
        <v>1990110067032</v>
      </c>
      <c r="I152" s="256" t="s">
        <v>57</v>
      </c>
      <c r="J152" s="255" t="s">
        <v>332</v>
      </c>
      <c r="K152" s="255">
        <v>42770</v>
      </c>
      <c r="L152" s="256">
        <v>90</v>
      </c>
      <c r="M152" s="255" t="s">
        <v>111</v>
      </c>
      <c r="N152" s="255" t="s">
        <v>42</v>
      </c>
      <c r="O152" s="256">
        <v>42831</v>
      </c>
      <c r="P152" s="255" t="s">
        <v>838</v>
      </c>
      <c r="Q152" s="255">
        <v>29</v>
      </c>
      <c r="R152" s="256" t="s">
        <v>33</v>
      </c>
      <c r="S152" s="255">
        <v>53784.29</v>
      </c>
      <c r="T152" s="255" t="s">
        <v>248</v>
      </c>
      <c r="U152" s="256">
        <v>49207.95</v>
      </c>
      <c r="V152" s="255" t="s">
        <v>248</v>
      </c>
      <c r="W152" s="255">
        <v>53784.288365747518</v>
      </c>
      <c r="X152" s="256" t="s">
        <v>100</v>
      </c>
      <c r="Y152" s="255" t="s">
        <v>114</v>
      </c>
      <c r="Z152" s="255">
        <v>49.21</v>
      </c>
      <c r="AA152" s="256">
        <v>1</v>
      </c>
      <c r="AB152" s="255" t="s">
        <v>630</v>
      </c>
      <c r="AC152" s="255" t="s">
        <v>422</v>
      </c>
      <c r="AD152" s="256" t="s">
        <v>370</v>
      </c>
      <c r="AE152" s="255" t="s">
        <v>350</v>
      </c>
      <c r="AF152" s="255" t="s">
        <v>605</v>
      </c>
      <c r="AG152" s="256" t="s">
        <v>643</v>
      </c>
      <c r="AH152" s="255"/>
      <c r="AI152" s="255"/>
      <c r="AJ152" s="256"/>
      <c r="AK152" s="255" t="s">
        <v>605</v>
      </c>
      <c r="AL152" s="255" t="s">
        <v>643</v>
      </c>
      <c r="AM152" s="268" t="s">
        <v>741</v>
      </c>
      <c r="AN152" s="148" t="str">
        <f>IF(ISERROR(MATCH(H152,Current!H:H,0)),"Cleared","resolved")</f>
        <v>Cleared</v>
      </c>
    </row>
    <row r="153" spans="1:40" x14ac:dyDescent="0.25">
      <c r="A153" s="267" t="s">
        <v>744</v>
      </c>
      <c r="B153" s="255">
        <v>199</v>
      </c>
      <c r="C153" s="256" t="s">
        <v>137</v>
      </c>
      <c r="D153" s="255" t="s">
        <v>22</v>
      </c>
      <c r="E153" s="255">
        <v>8243</v>
      </c>
      <c r="F153" s="256" t="s">
        <v>120</v>
      </c>
      <c r="G153" s="255" t="s">
        <v>14</v>
      </c>
      <c r="H153" s="255">
        <v>1990110063696</v>
      </c>
      <c r="I153" s="256" t="s">
        <v>56</v>
      </c>
      <c r="J153" s="255" t="s">
        <v>328</v>
      </c>
      <c r="K153" s="255">
        <v>42724</v>
      </c>
      <c r="L153" s="256">
        <v>136</v>
      </c>
      <c r="M153" s="255" t="s">
        <v>127</v>
      </c>
      <c r="N153" s="255" t="s">
        <v>128</v>
      </c>
      <c r="O153" s="256">
        <v>42800</v>
      </c>
      <c r="P153" s="255" t="s">
        <v>838</v>
      </c>
      <c r="Q153" s="255">
        <v>60</v>
      </c>
      <c r="R153" s="256" t="s">
        <v>34</v>
      </c>
      <c r="S153" s="255">
        <v>53281</v>
      </c>
      <c r="T153" s="255" t="s">
        <v>248</v>
      </c>
      <c r="U153" s="256">
        <v>48747.48</v>
      </c>
      <c r="V153" s="255" t="s">
        <v>248</v>
      </c>
      <c r="W153" s="255">
        <v>53280.994664957798</v>
      </c>
      <c r="X153" s="256" t="s">
        <v>100</v>
      </c>
      <c r="Y153" s="255" t="s">
        <v>114</v>
      </c>
      <c r="Z153" s="255">
        <v>48.75</v>
      </c>
      <c r="AA153" s="256">
        <v>1</v>
      </c>
      <c r="AB153" s="255" t="s">
        <v>630</v>
      </c>
      <c r="AC153" s="255" t="s">
        <v>851</v>
      </c>
      <c r="AD153" s="256" t="s">
        <v>1352</v>
      </c>
      <c r="AE153" s="255" t="s">
        <v>350</v>
      </c>
      <c r="AF153" s="255" t="s">
        <v>605</v>
      </c>
      <c r="AG153" s="256" t="s">
        <v>643</v>
      </c>
      <c r="AH153" s="255"/>
      <c r="AI153" s="255"/>
      <c r="AJ153" s="256"/>
      <c r="AK153" s="255" t="s">
        <v>605</v>
      </c>
      <c r="AL153" s="255" t="s">
        <v>643</v>
      </c>
      <c r="AM153" s="268" t="s">
        <v>741</v>
      </c>
      <c r="AN153" s="148" t="str">
        <f>IF(ISERROR(MATCH(H153,Current!H:H,0)),"Cleared","resolved")</f>
        <v>resolved</v>
      </c>
    </row>
    <row r="154" spans="1:40" x14ac:dyDescent="0.25">
      <c r="A154" s="267" t="s">
        <v>744</v>
      </c>
      <c r="B154" s="255">
        <v>199</v>
      </c>
      <c r="C154" s="256" t="s">
        <v>137</v>
      </c>
      <c r="D154" s="255" t="s">
        <v>22</v>
      </c>
      <c r="E154" s="255">
        <v>8243</v>
      </c>
      <c r="F154" s="256" t="s">
        <v>120</v>
      </c>
      <c r="G154" s="255" t="s">
        <v>14</v>
      </c>
      <c r="H154" s="255">
        <v>1990110063723</v>
      </c>
      <c r="I154" s="256" t="s">
        <v>56</v>
      </c>
      <c r="J154" s="255" t="s">
        <v>328</v>
      </c>
      <c r="K154" s="255">
        <v>42724</v>
      </c>
      <c r="L154" s="256">
        <v>136</v>
      </c>
      <c r="M154" s="255" t="s">
        <v>127</v>
      </c>
      <c r="N154" s="255" t="s">
        <v>128</v>
      </c>
      <c r="O154" s="256">
        <v>42800</v>
      </c>
      <c r="P154" s="255" t="s">
        <v>838</v>
      </c>
      <c r="Q154" s="255">
        <v>60</v>
      </c>
      <c r="R154" s="256" t="s">
        <v>34</v>
      </c>
      <c r="S154" s="255">
        <v>53260</v>
      </c>
      <c r="T154" s="255" t="s">
        <v>248</v>
      </c>
      <c r="U154" s="256">
        <v>48728.27</v>
      </c>
      <c r="V154" s="255" t="s">
        <v>248</v>
      </c>
      <c r="W154" s="255">
        <v>53259.99813534203</v>
      </c>
      <c r="X154" s="256" t="s">
        <v>100</v>
      </c>
      <c r="Y154" s="255" t="s">
        <v>114</v>
      </c>
      <c r="Z154" s="255">
        <v>48.73</v>
      </c>
      <c r="AA154" s="256">
        <v>1</v>
      </c>
      <c r="AB154" s="255" t="s">
        <v>630</v>
      </c>
      <c r="AC154" s="255" t="s">
        <v>851</v>
      </c>
      <c r="AD154" s="256" t="s">
        <v>1243</v>
      </c>
      <c r="AE154" s="255" t="s">
        <v>350</v>
      </c>
      <c r="AF154" s="255" t="s">
        <v>649</v>
      </c>
      <c r="AG154" s="256" t="s">
        <v>643</v>
      </c>
      <c r="AH154" s="255"/>
      <c r="AI154" s="255"/>
      <c r="AJ154" s="256"/>
      <c r="AK154" s="255" t="s">
        <v>605</v>
      </c>
      <c r="AL154" s="255" t="s">
        <v>643</v>
      </c>
      <c r="AM154" s="268" t="s">
        <v>741</v>
      </c>
      <c r="AN154" s="148" t="str">
        <f>IF(ISERROR(MATCH(H154,Current!H:H,0)),"Cleared","resolved")</f>
        <v>Cleared</v>
      </c>
    </row>
    <row r="155" spans="1:40" x14ac:dyDescent="0.25">
      <c r="A155" s="267" t="s">
        <v>744</v>
      </c>
      <c r="B155" s="255">
        <v>132</v>
      </c>
      <c r="C155" s="256" t="s">
        <v>233</v>
      </c>
      <c r="D155" s="255" t="s">
        <v>22</v>
      </c>
      <c r="E155" s="255">
        <v>199</v>
      </c>
      <c r="F155" s="256" t="s">
        <v>137</v>
      </c>
      <c r="G155" s="255" t="s">
        <v>22</v>
      </c>
      <c r="H155" s="255">
        <v>1320130002426</v>
      </c>
      <c r="I155" s="256" t="s">
        <v>54</v>
      </c>
      <c r="J155" s="255" t="s">
        <v>330</v>
      </c>
      <c r="K155" s="255">
        <v>42640</v>
      </c>
      <c r="L155" s="256">
        <v>220</v>
      </c>
      <c r="M155" s="255" t="s">
        <v>118</v>
      </c>
      <c r="N155" s="255" t="s">
        <v>41</v>
      </c>
      <c r="O155" s="256">
        <v>42709</v>
      </c>
      <c r="P155" s="255" t="s">
        <v>651</v>
      </c>
      <c r="Q155" s="255">
        <v>151</v>
      </c>
      <c r="R155" s="256" t="s">
        <v>39</v>
      </c>
      <c r="S155" s="255">
        <v>53160.65</v>
      </c>
      <c r="T155" s="255" t="s">
        <v>248</v>
      </c>
      <c r="U155" s="256">
        <v>48637.38</v>
      </c>
      <c r="V155" s="255" t="s">
        <v>248</v>
      </c>
      <c r="W155" s="255">
        <v>53160.655367160005</v>
      </c>
      <c r="X155" s="256" t="s">
        <v>100</v>
      </c>
      <c r="Y155" s="255" t="s">
        <v>107</v>
      </c>
      <c r="Z155" s="255">
        <v>48.64</v>
      </c>
      <c r="AA155" s="256">
        <v>1</v>
      </c>
      <c r="AB155" s="255" t="s">
        <v>630</v>
      </c>
      <c r="AC155" s="255" t="s">
        <v>513</v>
      </c>
      <c r="AD155" s="256" t="s">
        <v>755</v>
      </c>
      <c r="AE155" s="255" t="s">
        <v>350</v>
      </c>
      <c r="AF155" s="255" t="s">
        <v>605</v>
      </c>
      <c r="AG155" s="256" t="s">
        <v>643</v>
      </c>
      <c r="AH155" s="255"/>
      <c r="AI155" s="255"/>
      <c r="AJ155" s="256"/>
      <c r="AK155" s="255" t="s">
        <v>605</v>
      </c>
      <c r="AL155" s="255" t="s">
        <v>643</v>
      </c>
      <c r="AM155" s="268" t="s">
        <v>741</v>
      </c>
      <c r="AN155" s="148" t="str">
        <f>IF(ISERROR(MATCH(H155,Current!H:H,0)),"Cleared","resolved")</f>
        <v>resolved</v>
      </c>
    </row>
    <row r="156" spans="1:40" x14ac:dyDescent="0.25">
      <c r="A156" s="267" t="s">
        <v>744</v>
      </c>
      <c r="B156" s="255">
        <v>260</v>
      </c>
      <c r="C156" s="256" t="s">
        <v>113</v>
      </c>
      <c r="D156" s="255" t="s">
        <v>23</v>
      </c>
      <c r="E156" s="255">
        <v>693</v>
      </c>
      <c r="F156" s="256" t="s">
        <v>177</v>
      </c>
      <c r="G156" s="255" t="s">
        <v>16</v>
      </c>
      <c r="H156" s="255">
        <v>2600110119900</v>
      </c>
      <c r="I156" s="256" t="s">
        <v>56</v>
      </c>
      <c r="J156" s="255" t="s">
        <v>888</v>
      </c>
      <c r="K156" s="255">
        <v>42726</v>
      </c>
      <c r="L156" s="256">
        <v>134</v>
      </c>
      <c r="M156" s="255" t="s">
        <v>118</v>
      </c>
      <c r="N156" s="255" t="s">
        <v>41</v>
      </c>
      <c r="O156" s="256">
        <v>42775</v>
      </c>
      <c r="P156" s="255" t="s">
        <v>838</v>
      </c>
      <c r="Q156" s="255">
        <v>85</v>
      </c>
      <c r="R156" s="256" t="s">
        <v>35</v>
      </c>
      <c r="S156" s="255">
        <v>40874</v>
      </c>
      <c r="T156" s="255" t="s">
        <v>186</v>
      </c>
      <c r="U156" s="256">
        <v>48387.06</v>
      </c>
      <c r="V156" s="255" t="s">
        <v>186</v>
      </c>
      <c r="W156" s="255">
        <v>40874.001592485009</v>
      </c>
      <c r="X156" s="256" t="s">
        <v>100</v>
      </c>
      <c r="Y156" s="255" t="s">
        <v>114</v>
      </c>
      <c r="Z156" s="255">
        <v>48.39</v>
      </c>
      <c r="AA156" s="256">
        <v>1</v>
      </c>
      <c r="AB156" s="255" t="s">
        <v>630</v>
      </c>
      <c r="AC156" s="255" t="s">
        <v>409</v>
      </c>
      <c r="AD156" s="256" t="s">
        <v>889</v>
      </c>
      <c r="AE156" s="255" t="s">
        <v>350</v>
      </c>
      <c r="AF156" s="255" t="s">
        <v>605</v>
      </c>
      <c r="AG156" s="256" t="s">
        <v>643</v>
      </c>
      <c r="AH156" s="255"/>
      <c r="AI156" s="255"/>
      <c r="AJ156" s="256"/>
      <c r="AK156" s="255" t="s">
        <v>605</v>
      </c>
      <c r="AL156" s="255" t="s">
        <v>643</v>
      </c>
      <c r="AM156" s="268" t="s">
        <v>741</v>
      </c>
      <c r="AN156" s="148" t="str">
        <f>IF(ISERROR(MATCH(H156,Current!H:H,0)),"Cleared","resolved")</f>
        <v>Cleared</v>
      </c>
    </row>
    <row r="157" spans="1:40" x14ac:dyDescent="0.25">
      <c r="A157" s="267" t="s">
        <v>31</v>
      </c>
      <c r="B157" s="255">
        <v>795</v>
      </c>
      <c r="C157" s="256" t="s">
        <v>264</v>
      </c>
      <c r="D157" s="255" t="s">
        <v>14</v>
      </c>
      <c r="E157" s="255">
        <v>413</v>
      </c>
      <c r="F157" s="256" t="s">
        <v>136</v>
      </c>
      <c r="G157" s="255" t="s">
        <v>13</v>
      </c>
      <c r="H157" s="255">
        <v>7950230000975</v>
      </c>
      <c r="I157" s="256" t="s">
        <v>60</v>
      </c>
      <c r="J157" s="255" t="s">
        <v>1884</v>
      </c>
      <c r="K157" s="255">
        <v>42829</v>
      </c>
      <c r="L157" s="256">
        <v>31</v>
      </c>
      <c r="M157" s="255" t="s">
        <v>122</v>
      </c>
      <c r="N157" s="255" t="s">
        <v>41</v>
      </c>
      <c r="O157" s="256">
        <v>42860</v>
      </c>
      <c r="P157" s="255" t="s">
        <v>1878</v>
      </c>
      <c r="Q157" s="255">
        <v>0</v>
      </c>
      <c r="R157" s="256" t="s">
        <v>33</v>
      </c>
      <c r="S157" s="255">
        <v>52100.6</v>
      </c>
      <c r="T157" s="255" t="s">
        <v>112</v>
      </c>
      <c r="U157" s="256">
        <v>48103.22</v>
      </c>
      <c r="V157" s="255" t="s">
        <v>112</v>
      </c>
      <c r="W157" s="255">
        <v>52100.596593130678</v>
      </c>
      <c r="X157" s="256" t="s">
        <v>100</v>
      </c>
      <c r="Y157" s="255" t="s">
        <v>114</v>
      </c>
      <c r="Z157" s="255">
        <v>48.1</v>
      </c>
      <c r="AA157" s="256">
        <v>1</v>
      </c>
      <c r="AB157" s="255" t="s">
        <v>630</v>
      </c>
      <c r="AC157" s="255" t="s">
        <v>428</v>
      </c>
      <c r="AD157" s="256" t="s">
        <v>367</v>
      </c>
      <c r="AE157" s="255" t="s">
        <v>350</v>
      </c>
      <c r="AF157" s="255" t="s">
        <v>605</v>
      </c>
      <c r="AG157" s="256" t="s">
        <v>643</v>
      </c>
      <c r="AH157" s="255"/>
      <c r="AI157" s="255"/>
      <c r="AJ157" s="256"/>
      <c r="AK157" s="255" t="s">
        <v>605</v>
      </c>
      <c r="AL157" s="255" t="s">
        <v>643</v>
      </c>
      <c r="AM157" s="268" t="s">
        <v>741</v>
      </c>
      <c r="AN157" s="148" t="str">
        <f>IF(ISERROR(MATCH(H157,Current!H:H,0)),"Cleared","resolved")</f>
        <v>resolved</v>
      </c>
    </row>
    <row r="158" spans="1:40" x14ac:dyDescent="0.25">
      <c r="A158" s="267" t="s">
        <v>31</v>
      </c>
      <c r="B158" s="255">
        <v>8520</v>
      </c>
      <c r="C158" s="256" t="s">
        <v>842</v>
      </c>
      <c r="D158" s="255" t="s">
        <v>19</v>
      </c>
      <c r="E158" s="255">
        <v>795</v>
      </c>
      <c r="F158" s="256" t="s">
        <v>264</v>
      </c>
      <c r="G158" s="255" t="s">
        <v>14</v>
      </c>
      <c r="H158" s="255">
        <v>85208620000011</v>
      </c>
      <c r="I158" s="256" t="s">
        <v>538</v>
      </c>
      <c r="J158" s="255" t="s">
        <v>265</v>
      </c>
      <c r="K158" s="255">
        <v>42796</v>
      </c>
      <c r="L158" s="256">
        <v>64</v>
      </c>
      <c r="M158" s="255" t="s">
        <v>111</v>
      </c>
      <c r="N158" s="255" t="s">
        <v>42</v>
      </c>
      <c r="O158" s="256">
        <v>42859</v>
      </c>
      <c r="P158" s="255" t="s">
        <v>1878</v>
      </c>
      <c r="Q158" s="255">
        <v>1</v>
      </c>
      <c r="R158" s="256" t="s">
        <v>33</v>
      </c>
      <c r="S158" s="255">
        <v>3373038.64</v>
      </c>
      <c r="T158" s="255" t="s">
        <v>197</v>
      </c>
      <c r="U158" s="256">
        <v>48006.77</v>
      </c>
      <c r="V158" s="255" t="s">
        <v>197</v>
      </c>
      <c r="W158" s="255">
        <v>3373038.4682943965</v>
      </c>
      <c r="X158" s="256" t="s">
        <v>100</v>
      </c>
      <c r="Y158" s="255" t="s">
        <v>114</v>
      </c>
      <c r="Z158" s="255">
        <v>48.01</v>
      </c>
      <c r="AA158" s="256">
        <v>1</v>
      </c>
      <c r="AB158" s="255" t="s">
        <v>630</v>
      </c>
      <c r="AC158" s="255" t="s">
        <v>426</v>
      </c>
      <c r="AD158" s="256" t="s">
        <v>361</v>
      </c>
      <c r="AE158" s="255" t="s">
        <v>350</v>
      </c>
      <c r="AF158" s="255" t="s">
        <v>649</v>
      </c>
      <c r="AG158" s="256" t="s">
        <v>643</v>
      </c>
      <c r="AH158" s="255"/>
      <c r="AI158" s="255"/>
      <c r="AJ158" s="256"/>
      <c r="AK158" s="255" t="s">
        <v>605</v>
      </c>
      <c r="AL158" s="255" t="s">
        <v>603</v>
      </c>
      <c r="AM158" s="268" t="s">
        <v>739</v>
      </c>
      <c r="AN158" s="148" t="str">
        <f>IF(ISERROR(MATCH(H158,Current!H:H,0)),"Cleared","resolved")</f>
        <v>resolved</v>
      </c>
    </row>
    <row r="159" spans="1:40" x14ac:dyDescent="0.25">
      <c r="A159" s="267" t="s">
        <v>744</v>
      </c>
      <c r="B159" s="255">
        <v>3019</v>
      </c>
      <c r="C159" s="256" t="s">
        <v>134</v>
      </c>
      <c r="D159" s="255" t="s">
        <v>16</v>
      </c>
      <c r="E159" s="255">
        <v>3014</v>
      </c>
      <c r="F159" s="256" t="s">
        <v>144</v>
      </c>
      <c r="G159" s="255" t="s">
        <v>16</v>
      </c>
      <c r="H159" s="255">
        <v>30190110008090</v>
      </c>
      <c r="I159" s="256" t="s">
        <v>59</v>
      </c>
      <c r="J159" s="255" t="s">
        <v>135</v>
      </c>
      <c r="K159" s="255">
        <v>42727</v>
      </c>
      <c r="L159" s="256">
        <v>133</v>
      </c>
      <c r="M159" s="255" t="s">
        <v>111</v>
      </c>
      <c r="N159" s="255" t="s">
        <v>42</v>
      </c>
      <c r="O159" s="256">
        <v>42797</v>
      </c>
      <c r="P159" s="255" t="s">
        <v>838</v>
      </c>
      <c r="Q159" s="255">
        <v>63</v>
      </c>
      <c r="R159" s="256" t="s">
        <v>35</v>
      </c>
      <c r="S159" s="255">
        <v>48000</v>
      </c>
      <c r="T159" s="255" t="s">
        <v>100</v>
      </c>
      <c r="U159" s="256">
        <v>48000</v>
      </c>
      <c r="V159" s="255" t="s">
        <v>100</v>
      </c>
      <c r="W159" s="255">
        <v>48000</v>
      </c>
      <c r="X159" s="256" t="s">
        <v>100</v>
      </c>
      <c r="Y159" s="255" t="s">
        <v>107</v>
      </c>
      <c r="Z159" s="255">
        <v>48</v>
      </c>
      <c r="AA159" s="256">
        <v>1</v>
      </c>
      <c r="AB159" s="255" t="s">
        <v>630</v>
      </c>
      <c r="AC159" s="255" t="s">
        <v>410</v>
      </c>
      <c r="AD159" s="256" t="s">
        <v>1230</v>
      </c>
      <c r="AE159" s="255" t="s">
        <v>350</v>
      </c>
      <c r="AF159" s="255" t="s">
        <v>605</v>
      </c>
      <c r="AG159" s="256" t="s">
        <v>643</v>
      </c>
      <c r="AH159" s="255"/>
      <c r="AI159" s="255"/>
      <c r="AJ159" s="256"/>
      <c r="AK159" s="255" t="s">
        <v>605</v>
      </c>
      <c r="AL159" s="255" t="s">
        <v>643</v>
      </c>
      <c r="AM159" s="268" t="s">
        <v>741</v>
      </c>
      <c r="AN159" s="148" t="str">
        <f>IF(ISERROR(MATCH(H159,Current!H:H,0)),"Cleared","resolved")</f>
        <v>resolved</v>
      </c>
    </row>
    <row r="160" spans="1:40" x14ac:dyDescent="0.25">
      <c r="A160" s="267" t="s">
        <v>31</v>
      </c>
      <c r="B160" s="255">
        <v>3022</v>
      </c>
      <c r="C160" s="256" t="s">
        <v>141</v>
      </c>
      <c r="D160" s="255" t="s">
        <v>16</v>
      </c>
      <c r="E160" s="255">
        <v>456</v>
      </c>
      <c r="F160" s="256" t="s">
        <v>167</v>
      </c>
      <c r="G160" s="255" t="s">
        <v>14</v>
      </c>
      <c r="H160" s="255">
        <v>30220110070549</v>
      </c>
      <c r="I160" s="256" t="s">
        <v>59</v>
      </c>
      <c r="J160" s="255" t="s">
        <v>143</v>
      </c>
      <c r="K160" s="255">
        <v>42829</v>
      </c>
      <c r="L160" s="256">
        <v>31</v>
      </c>
      <c r="M160" s="255" t="s">
        <v>127</v>
      </c>
      <c r="N160" s="255" t="s">
        <v>128</v>
      </c>
      <c r="O160" s="256">
        <v>42859</v>
      </c>
      <c r="P160" s="255" t="s">
        <v>1878</v>
      </c>
      <c r="Q160" s="255">
        <v>1</v>
      </c>
      <c r="R160" s="256" t="s">
        <v>33</v>
      </c>
      <c r="S160" s="255">
        <v>47868.639999999999</v>
      </c>
      <c r="T160" s="255" t="s">
        <v>100</v>
      </c>
      <c r="U160" s="256">
        <v>47868.639999999999</v>
      </c>
      <c r="V160" s="255" t="s">
        <v>100</v>
      </c>
      <c r="W160" s="255">
        <v>47868.639999999999</v>
      </c>
      <c r="X160" s="256" t="s">
        <v>100</v>
      </c>
      <c r="Y160" s="255" t="s">
        <v>114</v>
      </c>
      <c r="Z160" s="255">
        <v>47.87</v>
      </c>
      <c r="AA160" s="256">
        <v>1</v>
      </c>
      <c r="AB160" s="255" t="s">
        <v>630</v>
      </c>
      <c r="AC160" s="255" t="s">
        <v>826</v>
      </c>
      <c r="AD160" s="256" t="s">
        <v>1936</v>
      </c>
      <c r="AE160" s="255" t="s">
        <v>350</v>
      </c>
      <c r="AF160" s="255" t="s">
        <v>605</v>
      </c>
      <c r="AG160" s="256" t="s">
        <v>643</v>
      </c>
      <c r="AH160" s="255"/>
      <c r="AI160" s="255"/>
      <c r="AJ160" s="256"/>
      <c r="AK160" s="255" t="s">
        <v>605</v>
      </c>
      <c r="AL160" s="255" t="s">
        <v>643</v>
      </c>
      <c r="AM160" s="268" t="s">
        <v>741</v>
      </c>
      <c r="AN160" s="148" t="str">
        <f>IF(ISERROR(MATCH(H160,Current!H:H,0)),"Cleared","resolved")</f>
        <v>Cleared</v>
      </c>
    </row>
    <row r="161" spans="1:40" x14ac:dyDescent="0.25">
      <c r="A161" s="267" t="s">
        <v>31</v>
      </c>
      <c r="B161" s="255">
        <v>247</v>
      </c>
      <c r="C161" s="256" t="s">
        <v>198</v>
      </c>
      <c r="D161" s="255" t="s">
        <v>23</v>
      </c>
      <c r="E161" s="255">
        <v>1960</v>
      </c>
      <c r="F161" s="256" t="s">
        <v>423</v>
      </c>
      <c r="G161" s="255" t="s">
        <v>22</v>
      </c>
      <c r="H161" s="255" t="s">
        <v>1975</v>
      </c>
      <c r="I161" s="256" t="s">
        <v>59</v>
      </c>
      <c r="J161" s="255" t="s">
        <v>203</v>
      </c>
      <c r="K161" s="255">
        <v>42796</v>
      </c>
      <c r="L161" s="256">
        <v>64</v>
      </c>
      <c r="M161" s="255" t="s">
        <v>127</v>
      </c>
      <c r="N161" s="255" t="s">
        <v>128</v>
      </c>
      <c r="O161" s="256">
        <v>42860</v>
      </c>
      <c r="P161" s="255" t="s">
        <v>1878</v>
      </c>
      <c r="Q161" s="255">
        <v>0</v>
      </c>
      <c r="R161" s="256" t="s">
        <v>33</v>
      </c>
      <c r="S161" s="255">
        <v>47657.599999999999</v>
      </c>
      <c r="T161" s="255" t="s">
        <v>100</v>
      </c>
      <c r="U161" s="256">
        <v>47657.599999999999</v>
      </c>
      <c r="V161" s="255" t="s">
        <v>100</v>
      </c>
      <c r="W161" s="255">
        <v>47657.599999999999</v>
      </c>
      <c r="X161" s="256" t="s">
        <v>100</v>
      </c>
      <c r="Y161" s="255" t="s">
        <v>114</v>
      </c>
      <c r="Z161" s="255">
        <v>47.66</v>
      </c>
      <c r="AA161" s="256">
        <v>1</v>
      </c>
      <c r="AB161" s="255" t="s">
        <v>630</v>
      </c>
      <c r="AC161" s="255" t="s">
        <v>455</v>
      </c>
      <c r="AD161" s="256" t="s">
        <v>1976</v>
      </c>
      <c r="AE161" s="255" t="s">
        <v>350</v>
      </c>
      <c r="AF161" s="255" t="s">
        <v>605</v>
      </c>
      <c r="AG161" s="256" t="s">
        <v>643</v>
      </c>
      <c r="AH161" s="255"/>
      <c r="AI161" s="255"/>
      <c r="AJ161" s="256"/>
      <c r="AK161" s="255" t="s">
        <v>605</v>
      </c>
      <c r="AL161" s="255" t="s">
        <v>643</v>
      </c>
      <c r="AM161" s="268" t="s">
        <v>741</v>
      </c>
      <c r="AN161" s="148" t="str">
        <f>IF(ISERROR(MATCH(H161,Current!H:H,0)),"Cleared","resolved")</f>
        <v>Cleared</v>
      </c>
    </row>
    <row r="162" spans="1:40" x14ac:dyDescent="0.25">
      <c r="A162" s="267" t="s">
        <v>744</v>
      </c>
      <c r="B162" s="255">
        <v>3014</v>
      </c>
      <c r="C162" s="256" t="s">
        <v>144</v>
      </c>
      <c r="D162" s="255" t="s">
        <v>16</v>
      </c>
      <c r="E162" s="255">
        <v>635</v>
      </c>
      <c r="F162" s="256" t="s">
        <v>142</v>
      </c>
      <c r="G162" s="255" t="s">
        <v>16</v>
      </c>
      <c r="H162" s="255">
        <v>30140110144604</v>
      </c>
      <c r="I162" s="256" t="s">
        <v>59</v>
      </c>
      <c r="J162" s="255" t="s">
        <v>135</v>
      </c>
      <c r="K162" s="255">
        <v>42727</v>
      </c>
      <c r="L162" s="256">
        <v>133</v>
      </c>
      <c r="M162" s="255" t="s">
        <v>127</v>
      </c>
      <c r="N162" s="255" t="s">
        <v>128</v>
      </c>
      <c r="O162" s="256">
        <v>42800</v>
      </c>
      <c r="P162" s="255" t="s">
        <v>838</v>
      </c>
      <c r="Q162" s="255">
        <v>60</v>
      </c>
      <c r="R162" s="256" t="s">
        <v>34</v>
      </c>
      <c r="S162" s="255">
        <v>47460</v>
      </c>
      <c r="T162" s="255" t="s">
        <v>100</v>
      </c>
      <c r="U162" s="256">
        <v>47460</v>
      </c>
      <c r="V162" s="255" t="s">
        <v>100</v>
      </c>
      <c r="W162" s="255">
        <v>47460</v>
      </c>
      <c r="X162" s="256" t="s">
        <v>100</v>
      </c>
      <c r="Y162" s="255" t="s">
        <v>107</v>
      </c>
      <c r="Z162" s="255">
        <v>47.46</v>
      </c>
      <c r="AA162" s="256">
        <v>1</v>
      </c>
      <c r="AB162" s="255" t="s">
        <v>630</v>
      </c>
      <c r="AC162" s="255" t="s">
        <v>634</v>
      </c>
      <c r="AD162" s="256" t="s">
        <v>1998</v>
      </c>
      <c r="AE162" s="255" t="s">
        <v>350</v>
      </c>
      <c r="AF162" s="255" t="s">
        <v>605</v>
      </c>
      <c r="AG162" s="256" t="s">
        <v>643</v>
      </c>
      <c r="AH162" s="255"/>
      <c r="AI162" s="255"/>
      <c r="AJ162" s="256"/>
      <c r="AK162" s="255" t="s">
        <v>605</v>
      </c>
      <c r="AL162" s="255" t="s">
        <v>643</v>
      </c>
      <c r="AM162" s="268" t="s">
        <v>741</v>
      </c>
      <c r="AN162" s="148" t="str">
        <f>IF(ISERROR(MATCH(H162,Current!H:H,0)),"Cleared","resolved")</f>
        <v>resolved</v>
      </c>
    </row>
    <row r="163" spans="1:40" x14ac:dyDescent="0.25">
      <c r="A163" s="267" t="s">
        <v>744</v>
      </c>
      <c r="B163" s="255">
        <v>1960</v>
      </c>
      <c r="C163" s="256" t="s">
        <v>423</v>
      </c>
      <c r="D163" s="255" t="s">
        <v>22</v>
      </c>
      <c r="E163" s="255">
        <v>3011</v>
      </c>
      <c r="F163" s="256" t="s">
        <v>164</v>
      </c>
      <c r="G163" s="255" t="s">
        <v>22</v>
      </c>
      <c r="H163" s="255">
        <v>19600510071129</v>
      </c>
      <c r="I163" s="256" t="s">
        <v>538</v>
      </c>
      <c r="J163" s="255" t="s">
        <v>263</v>
      </c>
      <c r="K163" s="255">
        <v>42733</v>
      </c>
      <c r="L163" s="256">
        <v>127</v>
      </c>
      <c r="M163" s="255" t="s">
        <v>122</v>
      </c>
      <c r="N163" s="255" t="s">
        <v>41</v>
      </c>
      <c r="O163" s="256">
        <v>42776</v>
      </c>
      <c r="P163" s="255" t="s">
        <v>838</v>
      </c>
      <c r="Q163" s="255">
        <v>84</v>
      </c>
      <c r="R163" s="256" t="s">
        <v>35</v>
      </c>
      <c r="S163" s="255">
        <v>51720.99</v>
      </c>
      <c r="T163" s="255" t="s">
        <v>248</v>
      </c>
      <c r="U163" s="256">
        <v>47320.21</v>
      </c>
      <c r="V163" s="255" t="s">
        <v>248</v>
      </c>
      <c r="W163" s="255">
        <v>51720.988583505903</v>
      </c>
      <c r="X163" s="256" t="s">
        <v>100</v>
      </c>
      <c r="Y163" s="255" t="s">
        <v>107</v>
      </c>
      <c r="Z163" s="255">
        <v>47.32</v>
      </c>
      <c r="AA163" s="256">
        <v>1</v>
      </c>
      <c r="AB163" s="255" t="s">
        <v>630</v>
      </c>
      <c r="AC163" s="255" t="s">
        <v>635</v>
      </c>
      <c r="AD163" s="256" t="s">
        <v>1783</v>
      </c>
      <c r="AE163" s="255" t="s">
        <v>350</v>
      </c>
      <c r="AF163" s="255" t="s">
        <v>605</v>
      </c>
      <c r="AG163" s="256" t="s">
        <v>643</v>
      </c>
      <c r="AH163" s="255"/>
      <c r="AI163" s="255"/>
      <c r="AJ163" s="256"/>
      <c r="AK163" s="255" t="s">
        <v>605</v>
      </c>
      <c r="AL163" s="255" t="s">
        <v>643</v>
      </c>
      <c r="AM163" s="268" t="s">
        <v>741</v>
      </c>
      <c r="AN163" s="148" t="str">
        <f>IF(ISERROR(MATCH(H163,Current!H:H,0)),"Cleared","resolved")</f>
        <v>resolved</v>
      </c>
    </row>
    <row r="164" spans="1:40" x14ac:dyDescent="0.25">
      <c r="A164" s="267" t="s">
        <v>744</v>
      </c>
      <c r="B164" s="255">
        <v>635</v>
      </c>
      <c r="C164" s="256" t="s">
        <v>142</v>
      </c>
      <c r="D164" s="255" t="s">
        <v>16</v>
      </c>
      <c r="E164" s="255">
        <v>95</v>
      </c>
      <c r="F164" s="256" t="s">
        <v>153</v>
      </c>
      <c r="G164" s="255" t="s">
        <v>17</v>
      </c>
      <c r="H164" s="255">
        <v>63501111638585</v>
      </c>
      <c r="I164" s="256" t="s">
        <v>537</v>
      </c>
      <c r="J164" s="255" t="s">
        <v>757</v>
      </c>
      <c r="K164" s="255">
        <v>42667</v>
      </c>
      <c r="L164" s="256">
        <v>193</v>
      </c>
      <c r="M164" s="255" t="s">
        <v>111</v>
      </c>
      <c r="N164" s="255" t="s">
        <v>42</v>
      </c>
      <c r="O164" s="256">
        <v>42732</v>
      </c>
      <c r="P164" s="255" t="s">
        <v>651</v>
      </c>
      <c r="Q164" s="255">
        <v>128</v>
      </c>
      <c r="R164" s="256" t="s">
        <v>38</v>
      </c>
      <c r="S164" s="255">
        <v>46800</v>
      </c>
      <c r="T164" s="255" t="s">
        <v>100</v>
      </c>
      <c r="U164" s="256">
        <v>46800</v>
      </c>
      <c r="V164" s="255" t="s">
        <v>100</v>
      </c>
      <c r="W164" s="255">
        <v>46800</v>
      </c>
      <c r="X164" s="256" t="s">
        <v>100</v>
      </c>
      <c r="Y164" s="255" t="s">
        <v>114</v>
      </c>
      <c r="Z164" s="255">
        <v>46.8</v>
      </c>
      <c r="AA164" s="256">
        <v>1</v>
      </c>
      <c r="AB164" s="255" t="s">
        <v>630</v>
      </c>
      <c r="AC164" s="255" t="s">
        <v>422</v>
      </c>
      <c r="AD164" s="256" t="s">
        <v>1949</v>
      </c>
      <c r="AE164" s="255" t="s">
        <v>350</v>
      </c>
      <c r="AF164" s="255" t="s">
        <v>605</v>
      </c>
      <c r="AG164" s="256" t="s">
        <v>643</v>
      </c>
      <c r="AH164" s="255"/>
      <c r="AI164" s="255"/>
      <c r="AJ164" s="256"/>
      <c r="AK164" s="255" t="s">
        <v>605</v>
      </c>
      <c r="AL164" s="255" t="s">
        <v>643</v>
      </c>
      <c r="AM164" s="268" t="s">
        <v>741</v>
      </c>
      <c r="AN164" s="148" t="str">
        <f>IF(ISERROR(MATCH(H164,Current!H:H,0)),"Cleared","resolved")</f>
        <v>Cleared</v>
      </c>
    </row>
    <row r="165" spans="1:40" x14ac:dyDescent="0.25">
      <c r="A165" s="267" t="s">
        <v>744</v>
      </c>
      <c r="B165" s="255">
        <v>199</v>
      </c>
      <c r="C165" s="256" t="s">
        <v>137</v>
      </c>
      <c r="D165" s="255" t="s">
        <v>22</v>
      </c>
      <c r="E165" s="255">
        <v>8243</v>
      </c>
      <c r="F165" s="256" t="s">
        <v>120</v>
      </c>
      <c r="G165" s="255" t="s">
        <v>14</v>
      </c>
      <c r="H165" s="255">
        <v>1990110055560</v>
      </c>
      <c r="I165" s="256" t="s">
        <v>56</v>
      </c>
      <c r="J165" s="255" t="s">
        <v>328</v>
      </c>
      <c r="K165" s="255">
        <v>42607</v>
      </c>
      <c r="L165" s="256">
        <v>253</v>
      </c>
      <c r="M165" s="255" t="s">
        <v>127</v>
      </c>
      <c r="N165" s="255" t="s">
        <v>128</v>
      </c>
      <c r="O165" s="256">
        <v>42681</v>
      </c>
      <c r="P165" s="255" t="s">
        <v>651</v>
      </c>
      <c r="Q165" s="255">
        <v>179</v>
      </c>
      <c r="R165" s="256" t="s">
        <v>39</v>
      </c>
      <c r="S165" s="255">
        <v>50780</v>
      </c>
      <c r="T165" s="255" t="s">
        <v>248</v>
      </c>
      <c r="U165" s="256">
        <v>46459.29</v>
      </c>
      <c r="V165" s="255" t="s">
        <v>248</v>
      </c>
      <c r="W165" s="255">
        <v>50780.00304072594</v>
      </c>
      <c r="X165" s="256" t="s">
        <v>100</v>
      </c>
      <c r="Y165" s="255" t="s">
        <v>114</v>
      </c>
      <c r="Z165" s="255">
        <v>46.46</v>
      </c>
      <c r="AA165" s="256">
        <v>1</v>
      </c>
      <c r="AB165" s="255" t="s">
        <v>630</v>
      </c>
      <c r="AC165" s="255" t="s">
        <v>570</v>
      </c>
      <c r="AD165" s="256" t="s">
        <v>1367</v>
      </c>
      <c r="AE165" s="255" t="s">
        <v>350</v>
      </c>
      <c r="AF165" s="255" t="s">
        <v>649</v>
      </c>
      <c r="AG165" s="256" t="s">
        <v>643</v>
      </c>
      <c r="AH165" s="255"/>
      <c r="AI165" s="255"/>
      <c r="AJ165" s="256"/>
      <c r="AK165" s="255" t="s">
        <v>605</v>
      </c>
      <c r="AL165" s="255" t="s">
        <v>643</v>
      </c>
      <c r="AM165" s="268" t="s">
        <v>741</v>
      </c>
      <c r="AN165" s="148" t="str">
        <f>IF(ISERROR(MATCH(H165,Current!H:H,0)),"Cleared","resolved")</f>
        <v>resolved</v>
      </c>
    </row>
    <row r="166" spans="1:40" x14ac:dyDescent="0.25">
      <c r="A166" s="267" t="s">
        <v>744</v>
      </c>
      <c r="B166" s="255">
        <v>693</v>
      </c>
      <c r="C166" s="256" t="s">
        <v>177</v>
      </c>
      <c r="D166" s="255" t="s">
        <v>16</v>
      </c>
      <c r="E166" s="255">
        <v>95</v>
      </c>
      <c r="F166" s="256" t="s">
        <v>153</v>
      </c>
      <c r="G166" s="255" t="s">
        <v>17</v>
      </c>
      <c r="H166" s="255">
        <v>69301111602485</v>
      </c>
      <c r="I166" s="256" t="s">
        <v>56</v>
      </c>
      <c r="J166" s="255" t="s">
        <v>179</v>
      </c>
      <c r="K166" s="255">
        <v>42642</v>
      </c>
      <c r="L166" s="256">
        <v>218</v>
      </c>
      <c r="M166" s="255" t="s">
        <v>127</v>
      </c>
      <c r="N166" s="255" t="s">
        <v>128</v>
      </c>
      <c r="O166" s="256">
        <v>42706</v>
      </c>
      <c r="P166" s="255" t="s">
        <v>651</v>
      </c>
      <c r="Q166" s="255">
        <v>154</v>
      </c>
      <c r="R166" s="256" t="s">
        <v>39</v>
      </c>
      <c r="S166" s="255">
        <v>45859.199999999997</v>
      </c>
      <c r="T166" s="255" t="s">
        <v>100</v>
      </c>
      <c r="U166" s="256">
        <v>45859.199999999997</v>
      </c>
      <c r="V166" s="255" t="s">
        <v>100</v>
      </c>
      <c r="W166" s="255">
        <v>45859.199999999997</v>
      </c>
      <c r="X166" s="256" t="s">
        <v>100</v>
      </c>
      <c r="Y166" s="255" t="s">
        <v>114</v>
      </c>
      <c r="Z166" s="255">
        <v>45.86</v>
      </c>
      <c r="AA166" s="256">
        <v>1</v>
      </c>
      <c r="AB166" s="255" t="s">
        <v>630</v>
      </c>
      <c r="AC166" s="255" t="s">
        <v>422</v>
      </c>
      <c r="AD166" s="256" t="s">
        <v>1945</v>
      </c>
      <c r="AE166" s="255" t="s">
        <v>350</v>
      </c>
      <c r="AF166" s="255" t="s">
        <v>605</v>
      </c>
      <c r="AG166" s="256" t="s">
        <v>643</v>
      </c>
      <c r="AH166" s="255"/>
      <c r="AI166" s="255"/>
      <c r="AJ166" s="256"/>
      <c r="AK166" s="255" t="s">
        <v>605</v>
      </c>
      <c r="AL166" s="255" t="s">
        <v>643</v>
      </c>
      <c r="AM166" s="268" t="s">
        <v>741</v>
      </c>
      <c r="AN166" s="148" t="str">
        <f>IF(ISERROR(MATCH(H166,Current!H:H,0)),"Cleared","resolved")</f>
        <v>Cleared</v>
      </c>
    </row>
    <row r="167" spans="1:40" x14ac:dyDescent="0.25">
      <c r="A167" s="267" t="s">
        <v>31</v>
      </c>
      <c r="B167" s="255">
        <v>1960</v>
      </c>
      <c r="C167" s="256" t="s">
        <v>423</v>
      </c>
      <c r="D167" s="255" t="s">
        <v>22</v>
      </c>
      <c r="E167" s="255">
        <v>199</v>
      </c>
      <c r="F167" s="256" t="s">
        <v>137</v>
      </c>
      <c r="G167" s="255" t="s">
        <v>22</v>
      </c>
      <c r="H167" s="255">
        <v>19600530003445</v>
      </c>
      <c r="I167" s="256" t="s">
        <v>538</v>
      </c>
      <c r="J167" s="255" t="s">
        <v>263</v>
      </c>
      <c r="K167" s="255">
        <v>42795</v>
      </c>
      <c r="L167" s="256">
        <v>65</v>
      </c>
      <c r="M167" s="255" t="s">
        <v>118</v>
      </c>
      <c r="N167" s="255" t="s">
        <v>41</v>
      </c>
      <c r="O167" s="256">
        <v>42859</v>
      </c>
      <c r="P167" s="255" t="s">
        <v>1878</v>
      </c>
      <c r="Q167" s="255">
        <v>1</v>
      </c>
      <c r="R167" s="256" t="s">
        <v>33</v>
      </c>
      <c r="S167" s="255">
        <v>50055</v>
      </c>
      <c r="T167" s="255" t="s">
        <v>248</v>
      </c>
      <c r="U167" s="256">
        <v>45795.98</v>
      </c>
      <c r="V167" s="255" t="s">
        <v>248</v>
      </c>
      <c r="W167" s="255">
        <v>50055.005223993408</v>
      </c>
      <c r="X167" s="256" t="s">
        <v>100</v>
      </c>
      <c r="Y167" s="255" t="s">
        <v>107</v>
      </c>
      <c r="Z167" s="255">
        <v>45.8</v>
      </c>
      <c r="AA167" s="256">
        <v>1</v>
      </c>
      <c r="AB167" s="255" t="s">
        <v>630</v>
      </c>
      <c r="AC167" s="255" t="s">
        <v>484</v>
      </c>
      <c r="AD167" s="256" t="s">
        <v>770</v>
      </c>
      <c r="AE167" s="255" t="s">
        <v>350</v>
      </c>
      <c r="AF167" s="255" t="s">
        <v>605</v>
      </c>
      <c r="AG167" s="256" t="s">
        <v>643</v>
      </c>
      <c r="AH167" s="255"/>
      <c r="AI167" s="255"/>
      <c r="AJ167" s="256"/>
      <c r="AK167" s="255" t="s">
        <v>605</v>
      </c>
      <c r="AL167" s="255" t="s">
        <v>643</v>
      </c>
      <c r="AM167" s="268" t="s">
        <v>741</v>
      </c>
      <c r="AN167" s="148" t="str">
        <f>IF(ISERROR(MATCH(H167,Current!H:H,0)),"Cleared","resolved")</f>
        <v>resolved</v>
      </c>
    </row>
    <row r="168" spans="1:40" x14ac:dyDescent="0.25">
      <c r="A168" s="267" t="s">
        <v>744</v>
      </c>
      <c r="B168" s="255">
        <v>260</v>
      </c>
      <c r="C168" s="256" t="s">
        <v>113</v>
      </c>
      <c r="D168" s="255" t="s">
        <v>23</v>
      </c>
      <c r="E168" s="255">
        <v>1350</v>
      </c>
      <c r="F168" s="256" t="s">
        <v>124</v>
      </c>
      <c r="G168" s="255" t="s">
        <v>21</v>
      </c>
      <c r="H168" s="255">
        <v>2600110119853</v>
      </c>
      <c r="I168" s="256" t="s">
        <v>56</v>
      </c>
      <c r="J168" s="255" t="s">
        <v>888</v>
      </c>
      <c r="K168" s="255">
        <v>42726</v>
      </c>
      <c r="L168" s="256">
        <v>134</v>
      </c>
      <c r="M168" s="255" t="s">
        <v>111</v>
      </c>
      <c r="N168" s="255" t="s">
        <v>42</v>
      </c>
      <c r="O168" s="256">
        <v>42800</v>
      </c>
      <c r="P168" s="255" t="s">
        <v>838</v>
      </c>
      <c r="Q168" s="255">
        <v>60</v>
      </c>
      <c r="R168" s="256" t="s">
        <v>34</v>
      </c>
      <c r="S168" s="255">
        <v>45295</v>
      </c>
      <c r="T168" s="255" t="s">
        <v>100</v>
      </c>
      <c r="U168" s="256">
        <v>45295</v>
      </c>
      <c r="V168" s="255" t="s">
        <v>186</v>
      </c>
      <c r="W168" s="255">
        <v>38262.045723207993</v>
      </c>
      <c r="X168" s="256" t="s">
        <v>100</v>
      </c>
      <c r="Y168" s="255" t="s">
        <v>114</v>
      </c>
      <c r="Z168" s="255">
        <v>45.3</v>
      </c>
      <c r="AA168" s="256">
        <v>1</v>
      </c>
      <c r="AB168" s="255" t="s">
        <v>630</v>
      </c>
      <c r="AC168" s="255" t="s">
        <v>436</v>
      </c>
      <c r="AD168" s="256" t="s">
        <v>358</v>
      </c>
      <c r="AE168" s="255" t="s">
        <v>350</v>
      </c>
      <c r="AF168" s="255" t="s">
        <v>605</v>
      </c>
      <c r="AG168" s="256" t="s">
        <v>643</v>
      </c>
      <c r="AH168" s="255"/>
      <c r="AI168" s="255"/>
      <c r="AJ168" s="256"/>
      <c r="AK168" s="255" t="s">
        <v>605</v>
      </c>
      <c r="AL168" s="255" t="s">
        <v>643</v>
      </c>
      <c r="AM168" s="268" t="s">
        <v>741</v>
      </c>
      <c r="AN168" s="148" t="str">
        <f>IF(ISERROR(MATCH(H168,Current!H:H,0)),"Cleared","resolved")</f>
        <v>Cleared</v>
      </c>
    </row>
    <row r="169" spans="1:40" x14ac:dyDescent="0.25">
      <c r="A169" s="267" t="s">
        <v>744</v>
      </c>
      <c r="B169" s="255">
        <v>1960</v>
      </c>
      <c r="C169" s="256" t="s">
        <v>423</v>
      </c>
      <c r="D169" s="255" t="s">
        <v>22</v>
      </c>
      <c r="E169" s="255">
        <v>8243</v>
      </c>
      <c r="F169" s="256" t="s">
        <v>120</v>
      </c>
      <c r="G169" s="255" t="s">
        <v>14</v>
      </c>
      <c r="H169" s="255">
        <v>19600510062725</v>
      </c>
      <c r="I169" s="256" t="s">
        <v>538</v>
      </c>
      <c r="J169" s="255" t="s">
        <v>263</v>
      </c>
      <c r="K169" s="255">
        <v>42544</v>
      </c>
      <c r="L169" s="256">
        <v>316</v>
      </c>
      <c r="M169" s="255" t="s">
        <v>161</v>
      </c>
      <c r="N169" s="255" t="s">
        <v>128</v>
      </c>
      <c r="O169" s="256">
        <v>42648</v>
      </c>
      <c r="P169" s="255" t="s">
        <v>406</v>
      </c>
      <c r="Q169" s="255">
        <v>212</v>
      </c>
      <c r="R169" s="256" t="s">
        <v>37</v>
      </c>
      <c r="S169" s="255">
        <v>49463.35</v>
      </c>
      <c r="T169" s="255" t="s">
        <v>248</v>
      </c>
      <c r="U169" s="256">
        <v>45254.67</v>
      </c>
      <c r="V169" s="255" t="s">
        <v>248</v>
      </c>
      <c r="W169" s="255">
        <v>49463.353404820627</v>
      </c>
      <c r="X169" s="256" t="s">
        <v>100</v>
      </c>
      <c r="Y169" s="255" t="s">
        <v>114</v>
      </c>
      <c r="Z169" s="255">
        <v>45.25</v>
      </c>
      <c r="AA169" s="256">
        <v>1</v>
      </c>
      <c r="AB169" s="255" t="s">
        <v>630</v>
      </c>
      <c r="AC169" s="255" t="s">
        <v>570</v>
      </c>
      <c r="AD169" s="256" t="s">
        <v>571</v>
      </c>
      <c r="AE169" s="255" t="s">
        <v>350</v>
      </c>
      <c r="AF169" s="255" t="s">
        <v>605</v>
      </c>
      <c r="AG169" s="256" t="s">
        <v>643</v>
      </c>
      <c r="AH169" s="255"/>
      <c r="AI169" s="255"/>
      <c r="AJ169" s="256"/>
      <c r="AK169" s="255" t="s">
        <v>605</v>
      </c>
      <c r="AL169" s="255" t="s">
        <v>643</v>
      </c>
      <c r="AM169" s="268" t="s">
        <v>741</v>
      </c>
      <c r="AN169" s="148" t="str">
        <f>IF(ISERROR(MATCH(H169,Current!H:H,0)),"Cleared","resolved")</f>
        <v>resolved</v>
      </c>
    </row>
    <row r="170" spans="1:40" x14ac:dyDescent="0.25">
      <c r="A170" s="267" t="s">
        <v>744</v>
      </c>
      <c r="B170" s="255">
        <v>9701</v>
      </c>
      <c r="C170" s="256" t="s">
        <v>199</v>
      </c>
      <c r="D170" s="255" t="s">
        <v>14</v>
      </c>
      <c r="E170" s="255">
        <v>692</v>
      </c>
      <c r="F170" s="256" t="s">
        <v>187</v>
      </c>
      <c r="G170" s="255" t="s">
        <v>16</v>
      </c>
      <c r="H170" s="255">
        <v>97120161052</v>
      </c>
      <c r="I170" s="256" t="s">
        <v>57</v>
      </c>
      <c r="J170" s="255" t="s">
        <v>133</v>
      </c>
      <c r="K170" s="255">
        <v>42731</v>
      </c>
      <c r="L170" s="256">
        <v>129</v>
      </c>
      <c r="M170" s="255" t="s">
        <v>111</v>
      </c>
      <c r="N170" s="255" t="s">
        <v>42</v>
      </c>
      <c r="O170" s="256">
        <v>42800</v>
      </c>
      <c r="P170" s="255" t="s">
        <v>838</v>
      </c>
      <c r="Q170" s="255">
        <v>60</v>
      </c>
      <c r="R170" s="256" t="s">
        <v>34</v>
      </c>
      <c r="S170" s="255">
        <v>44593.9</v>
      </c>
      <c r="T170" s="255" t="s">
        <v>100</v>
      </c>
      <c r="U170" s="256">
        <v>44593.9</v>
      </c>
      <c r="V170" s="255" t="s">
        <v>200</v>
      </c>
      <c r="W170" s="255">
        <v>202224.4100112055</v>
      </c>
      <c r="X170" s="256" t="s">
        <v>100</v>
      </c>
      <c r="Y170" s="255" t="s">
        <v>114</v>
      </c>
      <c r="Z170" s="255">
        <v>44.59</v>
      </c>
      <c r="AA170" s="256">
        <v>1</v>
      </c>
      <c r="AB170" s="255" t="s">
        <v>630</v>
      </c>
      <c r="AC170" s="255" t="s">
        <v>416</v>
      </c>
      <c r="AD170" s="256" t="s">
        <v>1277</v>
      </c>
      <c r="AE170" s="255" t="s">
        <v>350</v>
      </c>
      <c r="AF170" s="255" t="s">
        <v>605</v>
      </c>
      <c r="AG170" s="256" t="s">
        <v>643</v>
      </c>
      <c r="AH170" s="255"/>
      <c r="AI170" s="255"/>
      <c r="AJ170" s="256"/>
      <c r="AK170" s="255" t="s">
        <v>649</v>
      </c>
      <c r="AL170" s="255" t="s">
        <v>643</v>
      </c>
      <c r="AM170" s="268" t="s">
        <v>740</v>
      </c>
      <c r="AN170" s="148" t="str">
        <f>IF(ISERROR(MATCH(H170,Current!H:H,0)),"Cleared","resolved")</f>
        <v>Cleared</v>
      </c>
    </row>
    <row r="171" spans="1:40" x14ac:dyDescent="0.25">
      <c r="A171" s="267" t="s">
        <v>31</v>
      </c>
      <c r="B171" s="255">
        <v>95</v>
      </c>
      <c r="C171" s="256" t="s">
        <v>153</v>
      </c>
      <c r="D171" s="255" t="s">
        <v>17</v>
      </c>
      <c r="E171" s="255">
        <v>8310</v>
      </c>
      <c r="F171" s="256" t="s">
        <v>170</v>
      </c>
      <c r="G171" s="255" t="s">
        <v>14</v>
      </c>
      <c r="H171" s="255">
        <v>950110010028</v>
      </c>
      <c r="I171" s="256" t="s">
        <v>58</v>
      </c>
      <c r="J171" s="255" t="s">
        <v>195</v>
      </c>
      <c r="K171" s="255">
        <v>42697</v>
      </c>
      <c r="L171" s="256">
        <v>163</v>
      </c>
      <c r="M171" s="255" t="s">
        <v>118</v>
      </c>
      <c r="N171" s="255" t="s">
        <v>41</v>
      </c>
      <c r="O171" s="256">
        <v>42859</v>
      </c>
      <c r="P171" s="255" t="s">
        <v>1878</v>
      </c>
      <c r="Q171" s="255">
        <v>1</v>
      </c>
      <c r="R171" s="256" t="s">
        <v>33</v>
      </c>
      <c r="S171" s="255">
        <v>44594</v>
      </c>
      <c r="T171" s="255" t="s">
        <v>100</v>
      </c>
      <c r="U171" s="256">
        <v>44594</v>
      </c>
      <c r="V171" s="255" t="s">
        <v>100</v>
      </c>
      <c r="W171" s="255">
        <v>44594</v>
      </c>
      <c r="X171" s="256" t="s">
        <v>100</v>
      </c>
      <c r="Y171" s="255" t="s">
        <v>114</v>
      </c>
      <c r="Z171" s="255">
        <v>44.59</v>
      </c>
      <c r="AA171" s="256">
        <v>1</v>
      </c>
      <c r="AB171" s="255" t="s">
        <v>630</v>
      </c>
      <c r="AC171" s="255" t="s">
        <v>420</v>
      </c>
      <c r="AD171" s="256" t="s">
        <v>1892</v>
      </c>
      <c r="AE171" s="255" t="s">
        <v>350</v>
      </c>
      <c r="AF171" s="255" t="s">
        <v>649</v>
      </c>
      <c r="AG171" s="256" t="s">
        <v>643</v>
      </c>
      <c r="AH171" s="255"/>
      <c r="AI171" s="255"/>
      <c r="AJ171" s="256"/>
      <c r="AK171" s="255" t="s">
        <v>605</v>
      </c>
      <c r="AL171" s="255" t="s">
        <v>643</v>
      </c>
      <c r="AM171" s="268" t="s">
        <v>741</v>
      </c>
      <c r="AN171" s="148" t="str">
        <f>IF(ISERROR(MATCH(H171,Current!H:H,0)),"Cleared","resolved")</f>
        <v>resolved</v>
      </c>
    </row>
    <row r="172" spans="1:40" x14ac:dyDescent="0.25">
      <c r="A172" s="267" t="s">
        <v>744</v>
      </c>
      <c r="B172" s="255">
        <v>429</v>
      </c>
      <c r="C172" s="256" t="s">
        <v>162</v>
      </c>
      <c r="D172" s="255" t="s">
        <v>13</v>
      </c>
      <c r="E172" s="255">
        <v>413</v>
      </c>
      <c r="F172" s="256" t="s">
        <v>136</v>
      </c>
      <c r="G172" s="255" t="s">
        <v>13</v>
      </c>
      <c r="H172" s="255">
        <v>81400858</v>
      </c>
      <c r="I172" s="256" t="s">
        <v>59</v>
      </c>
      <c r="J172" s="255" t="s">
        <v>155</v>
      </c>
      <c r="K172" s="255">
        <v>42676</v>
      </c>
      <c r="L172" s="256">
        <v>184</v>
      </c>
      <c r="M172" s="255" t="s">
        <v>127</v>
      </c>
      <c r="N172" s="255" t="s">
        <v>128</v>
      </c>
      <c r="O172" s="256">
        <v>42776</v>
      </c>
      <c r="P172" s="255" t="s">
        <v>838</v>
      </c>
      <c r="Q172" s="255">
        <v>84</v>
      </c>
      <c r="R172" s="256" t="s">
        <v>35</v>
      </c>
      <c r="S172" s="255">
        <v>44555</v>
      </c>
      <c r="T172" s="255" t="s">
        <v>100</v>
      </c>
      <c r="U172" s="256">
        <v>44555</v>
      </c>
      <c r="V172" s="255" t="s">
        <v>100</v>
      </c>
      <c r="W172" s="255">
        <v>44555</v>
      </c>
      <c r="X172" s="256" t="s">
        <v>100</v>
      </c>
      <c r="Y172" s="255" t="s">
        <v>107</v>
      </c>
      <c r="Z172" s="255">
        <v>44.56</v>
      </c>
      <c r="AA172" s="256">
        <v>1</v>
      </c>
      <c r="AB172" s="255" t="s">
        <v>630</v>
      </c>
      <c r="AC172" s="255" t="s">
        <v>428</v>
      </c>
      <c r="AD172" s="256" t="s">
        <v>351</v>
      </c>
      <c r="AE172" s="255" t="s">
        <v>350</v>
      </c>
      <c r="AF172" s="255" t="s">
        <v>605</v>
      </c>
      <c r="AG172" s="256" t="s">
        <v>643</v>
      </c>
      <c r="AH172" s="255"/>
      <c r="AI172" s="255"/>
      <c r="AJ172" s="256"/>
      <c r="AK172" s="255" t="s">
        <v>649</v>
      </c>
      <c r="AL172" s="255" t="s">
        <v>643</v>
      </c>
      <c r="AM172" s="268" t="s">
        <v>740</v>
      </c>
      <c r="AN172" s="148" t="str">
        <f>IF(ISERROR(MATCH(H172,Current!H:H,0)),"Cleared","resolved")</f>
        <v>Cleared</v>
      </c>
    </row>
    <row r="173" spans="1:40" x14ac:dyDescent="0.25">
      <c r="A173" s="267" t="s">
        <v>744</v>
      </c>
      <c r="B173" s="255">
        <v>260</v>
      </c>
      <c r="C173" s="256" t="s">
        <v>113</v>
      </c>
      <c r="D173" s="255" t="s">
        <v>23</v>
      </c>
      <c r="E173" s="255">
        <v>95</v>
      </c>
      <c r="F173" s="256" t="s">
        <v>153</v>
      </c>
      <c r="G173" s="255" t="s">
        <v>17</v>
      </c>
      <c r="H173" s="255">
        <v>2600110117451</v>
      </c>
      <c r="I173" s="256" t="s">
        <v>54</v>
      </c>
      <c r="J173" s="255" t="s">
        <v>185</v>
      </c>
      <c r="K173" s="255">
        <v>42724</v>
      </c>
      <c r="L173" s="256">
        <v>136</v>
      </c>
      <c r="M173" s="255" t="s">
        <v>111</v>
      </c>
      <c r="N173" s="255" t="s">
        <v>42</v>
      </c>
      <c r="O173" s="256">
        <v>42800</v>
      </c>
      <c r="P173" s="255" t="s">
        <v>838</v>
      </c>
      <c r="Q173" s="255">
        <v>60</v>
      </c>
      <c r="R173" s="256" t="s">
        <v>34</v>
      </c>
      <c r="S173" s="255">
        <v>37500</v>
      </c>
      <c r="T173" s="255" t="s">
        <v>186</v>
      </c>
      <c r="U173" s="256">
        <v>44392.88</v>
      </c>
      <c r="V173" s="255" t="s">
        <v>186</v>
      </c>
      <c r="W173" s="255">
        <v>37499.997888174978</v>
      </c>
      <c r="X173" s="256" t="s">
        <v>100</v>
      </c>
      <c r="Y173" s="255" t="s">
        <v>114</v>
      </c>
      <c r="Z173" s="255">
        <v>44.39</v>
      </c>
      <c r="AA173" s="256">
        <v>1</v>
      </c>
      <c r="AB173" s="255" t="s">
        <v>630</v>
      </c>
      <c r="AC173" s="255" t="s">
        <v>422</v>
      </c>
      <c r="AD173" s="256" t="s">
        <v>356</v>
      </c>
      <c r="AE173" s="255" t="s">
        <v>350</v>
      </c>
      <c r="AF173" s="255" t="s">
        <v>605</v>
      </c>
      <c r="AG173" s="256" t="s">
        <v>643</v>
      </c>
      <c r="AH173" s="255"/>
      <c r="AI173" s="255"/>
      <c r="AJ173" s="256"/>
      <c r="AK173" s="255" t="s">
        <v>605</v>
      </c>
      <c r="AL173" s="255" t="s">
        <v>643</v>
      </c>
      <c r="AM173" s="268" t="s">
        <v>741</v>
      </c>
      <c r="AN173" s="148" t="str">
        <f>IF(ISERROR(MATCH(H173,Current!H:H,0)),"Cleared","resolved")</f>
        <v>resolved</v>
      </c>
    </row>
    <row r="174" spans="1:40" x14ac:dyDescent="0.25">
      <c r="A174" s="267" t="s">
        <v>744</v>
      </c>
      <c r="B174" s="255">
        <v>8520</v>
      </c>
      <c r="C174" s="256" t="s">
        <v>842</v>
      </c>
      <c r="D174" s="255" t="s">
        <v>19</v>
      </c>
      <c r="E174" s="255">
        <v>3071</v>
      </c>
      <c r="F174" s="256" t="s">
        <v>139</v>
      </c>
      <c r="G174" s="255" t="s">
        <v>21</v>
      </c>
      <c r="H174" s="255" t="s">
        <v>969</v>
      </c>
      <c r="I174" s="256" t="s">
        <v>59</v>
      </c>
      <c r="J174" s="255" t="s">
        <v>271</v>
      </c>
      <c r="K174" s="255">
        <v>42769</v>
      </c>
      <c r="L174" s="256">
        <v>91</v>
      </c>
      <c r="M174" s="255" t="s">
        <v>111</v>
      </c>
      <c r="N174" s="255" t="s">
        <v>42</v>
      </c>
      <c r="O174" s="256">
        <v>42775</v>
      </c>
      <c r="P174" s="255" t="s">
        <v>838</v>
      </c>
      <c r="Q174" s="255">
        <v>85</v>
      </c>
      <c r="R174" s="256" t="s">
        <v>35</v>
      </c>
      <c r="S174" s="255">
        <v>3096395</v>
      </c>
      <c r="T174" s="255" t="s">
        <v>197</v>
      </c>
      <c r="U174" s="256">
        <v>44069.440000000002</v>
      </c>
      <c r="V174" s="255" t="s">
        <v>197</v>
      </c>
      <c r="W174" s="255">
        <v>3096394.8708940805</v>
      </c>
      <c r="X174" s="256" t="s">
        <v>100</v>
      </c>
      <c r="Y174" s="255" t="s">
        <v>114</v>
      </c>
      <c r="Z174" s="255">
        <v>44.07</v>
      </c>
      <c r="AA174" s="256">
        <v>1</v>
      </c>
      <c r="AB174" s="255" t="s">
        <v>630</v>
      </c>
      <c r="AC174" s="255" t="s">
        <v>497</v>
      </c>
      <c r="AD174" s="256" t="s">
        <v>507</v>
      </c>
      <c r="AE174" s="255" t="s">
        <v>350</v>
      </c>
      <c r="AF174" s="255" t="s">
        <v>605</v>
      </c>
      <c r="AG174" s="256" t="s">
        <v>643</v>
      </c>
      <c r="AH174" s="255"/>
      <c r="AI174" s="255"/>
      <c r="AJ174" s="256"/>
      <c r="AK174" s="255" t="s">
        <v>649</v>
      </c>
      <c r="AL174" s="255" t="s">
        <v>643</v>
      </c>
      <c r="AM174" s="268" t="s">
        <v>740</v>
      </c>
      <c r="AN174" s="148" t="str">
        <f>IF(ISERROR(MATCH(H174,Current!H:H,0)),"Cleared","resolved")</f>
        <v>resolved</v>
      </c>
    </row>
    <row r="175" spans="1:40" x14ac:dyDescent="0.25">
      <c r="A175" s="267" t="s">
        <v>744</v>
      </c>
      <c r="B175" s="255">
        <v>199</v>
      </c>
      <c r="C175" s="256" t="s">
        <v>137</v>
      </c>
      <c r="D175" s="255" t="s">
        <v>22</v>
      </c>
      <c r="E175" s="255">
        <v>8243</v>
      </c>
      <c r="F175" s="256" t="s">
        <v>120</v>
      </c>
      <c r="G175" s="255" t="s">
        <v>14</v>
      </c>
      <c r="H175" s="255">
        <v>1990110063818</v>
      </c>
      <c r="I175" s="256" t="s">
        <v>56</v>
      </c>
      <c r="J175" s="255" t="s">
        <v>328</v>
      </c>
      <c r="K175" s="255">
        <v>42724</v>
      </c>
      <c r="L175" s="256">
        <v>136</v>
      </c>
      <c r="M175" s="255" t="s">
        <v>127</v>
      </c>
      <c r="N175" s="255" t="s">
        <v>128</v>
      </c>
      <c r="O175" s="256">
        <v>42800</v>
      </c>
      <c r="P175" s="255" t="s">
        <v>838</v>
      </c>
      <c r="Q175" s="255">
        <v>60</v>
      </c>
      <c r="R175" s="256" t="s">
        <v>34</v>
      </c>
      <c r="S175" s="255">
        <v>48080</v>
      </c>
      <c r="T175" s="255" t="s">
        <v>248</v>
      </c>
      <c r="U175" s="256">
        <v>43989.02</v>
      </c>
      <c r="V175" s="255" t="s">
        <v>248</v>
      </c>
      <c r="W175" s="255">
        <v>48079.997980136031</v>
      </c>
      <c r="X175" s="256" t="s">
        <v>100</v>
      </c>
      <c r="Y175" s="255" t="s">
        <v>114</v>
      </c>
      <c r="Z175" s="255">
        <v>43.99</v>
      </c>
      <c r="AA175" s="256">
        <v>1</v>
      </c>
      <c r="AB175" s="255" t="s">
        <v>630</v>
      </c>
      <c r="AC175" s="255" t="s">
        <v>851</v>
      </c>
      <c r="AD175" s="256" t="s">
        <v>1358</v>
      </c>
      <c r="AE175" s="255" t="s">
        <v>350</v>
      </c>
      <c r="AF175" s="255" t="s">
        <v>605</v>
      </c>
      <c r="AG175" s="256" t="s">
        <v>643</v>
      </c>
      <c r="AH175" s="255"/>
      <c r="AI175" s="255"/>
      <c r="AJ175" s="256"/>
      <c r="AK175" s="255" t="s">
        <v>605</v>
      </c>
      <c r="AL175" s="255" t="s">
        <v>643</v>
      </c>
      <c r="AM175" s="268" t="s">
        <v>741</v>
      </c>
      <c r="AN175" s="148" t="str">
        <f>IF(ISERROR(MATCH(H175,Current!H:H,0)),"Cleared","resolved")</f>
        <v>resolved</v>
      </c>
    </row>
    <row r="176" spans="1:40" x14ac:dyDescent="0.25">
      <c r="A176" s="267" t="s">
        <v>744</v>
      </c>
      <c r="B176" s="255">
        <v>95</v>
      </c>
      <c r="C176" s="256" t="s">
        <v>153</v>
      </c>
      <c r="D176" s="255" t="s">
        <v>17</v>
      </c>
      <c r="E176" s="255">
        <v>1740</v>
      </c>
      <c r="F176" s="256" t="s">
        <v>261</v>
      </c>
      <c r="G176" s="255" t="s">
        <v>15</v>
      </c>
      <c r="H176" s="255">
        <v>950110010913</v>
      </c>
      <c r="I176" s="256" t="s">
        <v>58</v>
      </c>
      <c r="J176" s="255" t="s">
        <v>195</v>
      </c>
      <c r="K176" s="255">
        <v>42821</v>
      </c>
      <c r="L176" s="256">
        <v>39</v>
      </c>
      <c r="M176" s="255" t="s">
        <v>105</v>
      </c>
      <c r="N176" s="255" t="s">
        <v>41</v>
      </c>
      <c r="O176" s="256">
        <v>42831</v>
      </c>
      <c r="P176" s="255" t="s">
        <v>838</v>
      </c>
      <c r="Q176" s="255">
        <v>29</v>
      </c>
      <c r="R176" s="256" t="s">
        <v>33</v>
      </c>
      <c r="S176" s="255">
        <v>43900</v>
      </c>
      <c r="T176" s="255" t="s">
        <v>100</v>
      </c>
      <c r="U176" s="256">
        <v>43900</v>
      </c>
      <c r="V176" s="255" t="s">
        <v>100</v>
      </c>
      <c r="W176" s="255">
        <v>43900</v>
      </c>
      <c r="X176" s="256" t="s">
        <v>100</v>
      </c>
      <c r="Y176" s="255" t="s">
        <v>114</v>
      </c>
      <c r="Z176" s="255">
        <v>43.9</v>
      </c>
      <c r="AA176" s="256">
        <v>1</v>
      </c>
      <c r="AB176" s="255" t="s">
        <v>630</v>
      </c>
      <c r="AC176" s="255" t="s">
        <v>892</v>
      </c>
      <c r="AD176" s="256" t="s">
        <v>1469</v>
      </c>
      <c r="AE176" s="255" t="s">
        <v>350</v>
      </c>
      <c r="AF176" s="255" t="s">
        <v>605</v>
      </c>
      <c r="AG176" s="256" t="s">
        <v>643</v>
      </c>
      <c r="AH176" s="255"/>
      <c r="AI176" s="255"/>
      <c r="AJ176" s="256"/>
      <c r="AK176" s="255" t="s">
        <v>605</v>
      </c>
      <c r="AL176" s="255" t="s">
        <v>643</v>
      </c>
      <c r="AM176" s="268" t="s">
        <v>741</v>
      </c>
      <c r="AN176" s="148" t="str">
        <f>IF(ISERROR(MATCH(H176,Current!H:H,0)),"Cleared","resolved")</f>
        <v>resolved</v>
      </c>
    </row>
    <row r="177" spans="1:40" x14ac:dyDescent="0.25">
      <c r="A177" s="267" t="s">
        <v>744</v>
      </c>
      <c r="B177" s="255">
        <v>8520</v>
      </c>
      <c r="C177" s="256" t="s">
        <v>842</v>
      </c>
      <c r="D177" s="255" t="s">
        <v>19</v>
      </c>
      <c r="E177" s="255">
        <v>260</v>
      </c>
      <c r="F177" s="256" t="s">
        <v>113</v>
      </c>
      <c r="G177" s="255" t="s">
        <v>23</v>
      </c>
      <c r="H177" s="255" t="s">
        <v>1561</v>
      </c>
      <c r="I177" s="256" t="s">
        <v>54</v>
      </c>
      <c r="J177" s="255" t="s">
        <v>381</v>
      </c>
      <c r="K177" s="255">
        <v>42768</v>
      </c>
      <c r="L177" s="256">
        <v>92</v>
      </c>
      <c r="M177" s="255" t="s">
        <v>127</v>
      </c>
      <c r="N177" s="255" t="s">
        <v>128</v>
      </c>
      <c r="O177" s="256">
        <v>42831</v>
      </c>
      <c r="P177" s="255" t="s">
        <v>838</v>
      </c>
      <c r="Q177" s="255">
        <v>29</v>
      </c>
      <c r="R177" s="256" t="s">
        <v>33</v>
      </c>
      <c r="S177" s="255">
        <v>3081725</v>
      </c>
      <c r="T177" s="255" t="s">
        <v>197</v>
      </c>
      <c r="U177" s="256">
        <v>43860.65</v>
      </c>
      <c r="V177" s="255" t="s">
        <v>197</v>
      </c>
      <c r="W177" s="255">
        <v>3081724.9253469175</v>
      </c>
      <c r="X177" s="256" t="s">
        <v>100</v>
      </c>
      <c r="Y177" s="255" t="s">
        <v>114</v>
      </c>
      <c r="Z177" s="255">
        <v>43.86</v>
      </c>
      <c r="AA177" s="256">
        <v>1</v>
      </c>
      <c r="AB177" s="255" t="s">
        <v>630</v>
      </c>
      <c r="AC177" s="255" t="s">
        <v>681</v>
      </c>
      <c r="AD177" s="256" t="s">
        <v>354</v>
      </c>
      <c r="AE177" s="255" t="s">
        <v>350</v>
      </c>
      <c r="AF177" s="255" t="s">
        <v>605</v>
      </c>
      <c r="AG177" s="256" t="s">
        <v>643</v>
      </c>
      <c r="AH177" s="255"/>
      <c r="AI177" s="255"/>
      <c r="AJ177" s="256"/>
      <c r="AK177" s="255" t="s">
        <v>649</v>
      </c>
      <c r="AL177" s="255" t="s">
        <v>643</v>
      </c>
      <c r="AM177" s="268" t="s">
        <v>740</v>
      </c>
      <c r="AN177" s="148" t="str">
        <f>IF(ISERROR(MATCH(H177,Current!H:H,0)),"Cleared","resolved")</f>
        <v>resolved</v>
      </c>
    </row>
    <row r="178" spans="1:40" x14ac:dyDescent="0.25">
      <c r="A178" s="267" t="s">
        <v>744</v>
      </c>
      <c r="B178" s="255">
        <v>635</v>
      </c>
      <c r="C178" s="256" t="s">
        <v>142</v>
      </c>
      <c r="D178" s="255" t="s">
        <v>16</v>
      </c>
      <c r="E178" s="255">
        <v>413</v>
      </c>
      <c r="F178" s="256" t="s">
        <v>136</v>
      </c>
      <c r="G178" s="255" t="s">
        <v>13</v>
      </c>
      <c r="H178" s="255">
        <v>63501111651916</v>
      </c>
      <c r="I178" s="256" t="s">
        <v>55</v>
      </c>
      <c r="J178" s="255" t="s">
        <v>1257</v>
      </c>
      <c r="K178" s="255">
        <v>42725</v>
      </c>
      <c r="L178" s="256">
        <v>135</v>
      </c>
      <c r="M178" s="255" t="s">
        <v>122</v>
      </c>
      <c r="N178" s="255" t="s">
        <v>41</v>
      </c>
      <c r="O178" s="256">
        <v>42800</v>
      </c>
      <c r="P178" s="255" t="s">
        <v>838</v>
      </c>
      <c r="Q178" s="255">
        <v>60</v>
      </c>
      <c r="R178" s="256" t="s">
        <v>34</v>
      </c>
      <c r="S178" s="255">
        <v>43366</v>
      </c>
      <c r="T178" s="255" t="s">
        <v>100</v>
      </c>
      <c r="U178" s="256">
        <v>43366</v>
      </c>
      <c r="V178" s="255" t="s">
        <v>100</v>
      </c>
      <c r="W178" s="255">
        <v>43366</v>
      </c>
      <c r="X178" s="256" t="s">
        <v>100</v>
      </c>
      <c r="Y178" s="255" t="s">
        <v>114</v>
      </c>
      <c r="Z178" s="255">
        <v>43.37</v>
      </c>
      <c r="AA178" s="256">
        <v>1</v>
      </c>
      <c r="AB178" s="255" t="s">
        <v>630</v>
      </c>
      <c r="AC178" s="255" t="s">
        <v>428</v>
      </c>
      <c r="AD178" s="256" t="s">
        <v>367</v>
      </c>
      <c r="AE178" s="255" t="s">
        <v>350</v>
      </c>
      <c r="AF178" s="255" t="s">
        <v>605</v>
      </c>
      <c r="AG178" s="256" t="s">
        <v>643</v>
      </c>
      <c r="AH178" s="255"/>
      <c r="AI178" s="255"/>
      <c r="AJ178" s="256"/>
      <c r="AK178" s="255" t="s">
        <v>605</v>
      </c>
      <c r="AL178" s="255" t="s">
        <v>643</v>
      </c>
      <c r="AM178" s="268" t="s">
        <v>741</v>
      </c>
      <c r="AN178" s="148" t="str">
        <f>IF(ISERROR(MATCH(H178,Current!H:H,0)),"Cleared","resolved")</f>
        <v>Cleared</v>
      </c>
    </row>
    <row r="179" spans="1:40" x14ac:dyDescent="0.25">
      <c r="A179" s="267" t="s">
        <v>31</v>
      </c>
      <c r="B179" s="255">
        <v>9701</v>
      </c>
      <c r="C179" s="256" t="s">
        <v>199</v>
      </c>
      <c r="D179" s="255" t="s">
        <v>14</v>
      </c>
      <c r="E179" s="255">
        <v>692</v>
      </c>
      <c r="F179" s="256" t="s">
        <v>187</v>
      </c>
      <c r="G179" s="255" t="s">
        <v>16</v>
      </c>
      <c r="H179" s="255">
        <v>97120170053</v>
      </c>
      <c r="I179" s="256" t="s">
        <v>57</v>
      </c>
      <c r="J179" s="255" t="s">
        <v>133</v>
      </c>
      <c r="K179" s="255">
        <v>42796</v>
      </c>
      <c r="L179" s="256">
        <v>64</v>
      </c>
      <c r="M179" s="255" t="s">
        <v>111</v>
      </c>
      <c r="N179" s="255" t="s">
        <v>42</v>
      </c>
      <c r="O179" s="256">
        <v>42860</v>
      </c>
      <c r="P179" s="255" t="s">
        <v>1878</v>
      </c>
      <c r="Q179" s="255">
        <v>0</v>
      </c>
      <c r="R179" s="256" t="s">
        <v>33</v>
      </c>
      <c r="S179" s="255">
        <v>43206.33</v>
      </c>
      <c r="T179" s="255" t="s">
        <v>100</v>
      </c>
      <c r="U179" s="256">
        <v>43206.33</v>
      </c>
      <c r="V179" s="255" t="s">
        <v>200</v>
      </c>
      <c r="W179" s="255">
        <v>195932.05781506997</v>
      </c>
      <c r="X179" s="256" t="s">
        <v>100</v>
      </c>
      <c r="Y179" s="255" t="s">
        <v>114</v>
      </c>
      <c r="Z179" s="255">
        <v>43.21</v>
      </c>
      <c r="AA179" s="256">
        <v>1</v>
      </c>
      <c r="AB179" s="255" t="s">
        <v>630</v>
      </c>
      <c r="AC179" s="255" t="s">
        <v>416</v>
      </c>
      <c r="AD179" s="256" t="s">
        <v>1231</v>
      </c>
      <c r="AE179" s="255" t="s">
        <v>350</v>
      </c>
      <c r="AF179" s="255" t="s">
        <v>605</v>
      </c>
      <c r="AG179" s="256" t="s">
        <v>643</v>
      </c>
      <c r="AH179" s="255"/>
      <c r="AI179" s="255"/>
      <c r="AJ179" s="256"/>
      <c r="AK179" s="255" t="s">
        <v>649</v>
      </c>
      <c r="AL179" s="255" t="s">
        <v>643</v>
      </c>
      <c r="AM179" s="268" t="s">
        <v>740</v>
      </c>
      <c r="AN179" s="148" t="str">
        <f>IF(ISERROR(MATCH(H179,Current!H:H,0)),"Cleared","resolved")</f>
        <v>resolved</v>
      </c>
    </row>
    <row r="180" spans="1:40" x14ac:dyDescent="0.25">
      <c r="A180" s="267" t="s">
        <v>744</v>
      </c>
      <c r="B180" s="255">
        <v>199</v>
      </c>
      <c r="C180" s="256" t="s">
        <v>137</v>
      </c>
      <c r="D180" s="255" t="s">
        <v>22</v>
      </c>
      <c r="E180" s="255">
        <v>8243</v>
      </c>
      <c r="F180" s="256" t="s">
        <v>120</v>
      </c>
      <c r="G180" s="255" t="s">
        <v>14</v>
      </c>
      <c r="H180" s="255">
        <v>1990110057418</v>
      </c>
      <c r="I180" s="256" t="s">
        <v>56</v>
      </c>
      <c r="J180" s="255" t="s">
        <v>328</v>
      </c>
      <c r="K180" s="255">
        <v>42636</v>
      </c>
      <c r="L180" s="256">
        <v>224</v>
      </c>
      <c r="M180" s="255" t="s">
        <v>127</v>
      </c>
      <c r="N180" s="255" t="s">
        <v>128</v>
      </c>
      <c r="O180" s="256">
        <v>42708</v>
      </c>
      <c r="P180" s="255" t="s">
        <v>651</v>
      </c>
      <c r="Q180" s="255">
        <v>152</v>
      </c>
      <c r="R180" s="256" t="s">
        <v>39</v>
      </c>
      <c r="S180" s="255">
        <v>46779</v>
      </c>
      <c r="T180" s="255" t="s">
        <v>248</v>
      </c>
      <c r="U180" s="256">
        <v>42798.720000000001</v>
      </c>
      <c r="V180" s="255" t="s">
        <v>248</v>
      </c>
      <c r="W180" s="255">
        <v>46779.000103944294</v>
      </c>
      <c r="X180" s="256" t="s">
        <v>100</v>
      </c>
      <c r="Y180" s="255" t="s">
        <v>114</v>
      </c>
      <c r="Z180" s="255">
        <v>42.8</v>
      </c>
      <c r="AA180" s="256">
        <v>1</v>
      </c>
      <c r="AB180" s="255" t="s">
        <v>630</v>
      </c>
      <c r="AC180" s="255" t="s">
        <v>570</v>
      </c>
      <c r="AD180" s="256" t="s">
        <v>1364</v>
      </c>
      <c r="AE180" s="255" t="s">
        <v>350</v>
      </c>
      <c r="AF180" s="255" t="s">
        <v>605</v>
      </c>
      <c r="AG180" s="256" t="s">
        <v>643</v>
      </c>
      <c r="AH180" s="255"/>
      <c r="AI180" s="255"/>
      <c r="AJ180" s="256"/>
      <c r="AK180" s="255" t="s">
        <v>605</v>
      </c>
      <c r="AL180" s="255" t="s">
        <v>643</v>
      </c>
      <c r="AM180" s="268" t="s">
        <v>741</v>
      </c>
      <c r="AN180" s="148" t="str">
        <f>IF(ISERROR(MATCH(H180,Current!H:H,0)),"Cleared","resolved")</f>
        <v>resolved</v>
      </c>
    </row>
    <row r="181" spans="1:40" x14ac:dyDescent="0.25">
      <c r="A181" s="267" t="s">
        <v>744</v>
      </c>
      <c r="B181" s="255">
        <v>199</v>
      </c>
      <c r="C181" s="256" t="s">
        <v>137</v>
      </c>
      <c r="D181" s="255" t="s">
        <v>22</v>
      </c>
      <c r="E181" s="255">
        <v>8110</v>
      </c>
      <c r="F181" s="256" t="s">
        <v>116</v>
      </c>
      <c r="G181" s="255" t="s">
        <v>15</v>
      </c>
      <c r="H181" s="255" t="s">
        <v>532</v>
      </c>
      <c r="I181" s="256" t="s">
        <v>60</v>
      </c>
      <c r="J181" s="255" t="s">
        <v>325</v>
      </c>
      <c r="K181" s="255">
        <v>42583</v>
      </c>
      <c r="L181" s="256">
        <v>277</v>
      </c>
      <c r="M181" s="255" t="s">
        <v>118</v>
      </c>
      <c r="N181" s="255" t="s">
        <v>41</v>
      </c>
      <c r="O181" s="256">
        <v>42586</v>
      </c>
      <c r="P181" s="255" t="s">
        <v>406</v>
      </c>
      <c r="Q181" s="255">
        <v>274</v>
      </c>
      <c r="R181" s="256" t="s">
        <v>37</v>
      </c>
      <c r="S181" s="255">
        <v>46443.83</v>
      </c>
      <c r="T181" s="255" t="s">
        <v>248</v>
      </c>
      <c r="U181" s="256">
        <v>42492.07</v>
      </c>
      <c r="V181" s="255" t="s">
        <v>248</v>
      </c>
      <c r="W181" s="255">
        <v>46443.831660077878</v>
      </c>
      <c r="X181" s="256" t="s">
        <v>100</v>
      </c>
      <c r="Y181" s="255" t="s">
        <v>114</v>
      </c>
      <c r="Z181" s="255">
        <v>42.49</v>
      </c>
      <c r="AA181" s="256">
        <v>1</v>
      </c>
      <c r="AB181" s="255" t="s">
        <v>630</v>
      </c>
      <c r="AC181" s="255" t="s">
        <v>447</v>
      </c>
      <c r="AD181" s="256" t="s">
        <v>361</v>
      </c>
      <c r="AE181" s="255" t="s">
        <v>350</v>
      </c>
      <c r="AF181" s="255" t="s">
        <v>605</v>
      </c>
      <c r="AG181" s="256" t="s">
        <v>643</v>
      </c>
      <c r="AH181" s="255"/>
      <c r="AI181" s="255"/>
      <c r="AJ181" s="256"/>
      <c r="AK181" s="255" t="s">
        <v>649</v>
      </c>
      <c r="AL181" s="255" t="s">
        <v>643</v>
      </c>
      <c r="AM181" s="268" t="s">
        <v>740</v>
      </c>
      <c r="AN181" s="148" t="str">
        <f>IF(ISERROR(MATCH(H181,Current!H:H,0)),"Cleared","resolved")</f>
        <v>resolved</v>
      </c>
    </row>
    <row r="182" spans="1:40" x14ac:dyDescent="0.25">
      <c r="A182" s="267" t="s">
        <v>744</v>
      </c>
      <c r="B182" s="255">
        <v>3022</v>
      </c>
      <c r="C182" s="256" t="s">
        <v>141</v>
      </c>
      <c r="D182" s="255" t="s">
        <v>16</v>
      </c>
      <c r="E182" s="255">
        <v>635</v>
      </c>
      <c r="F182" s="256" t="s">
        <v>142</v>
      </c>
      <c r="G182" s="255" t="s">
        <v>16</v>
      </c>
      <c r="H182" s="255">
        <v>30220110058151</v>
      </c>
      <c r="I182" s="256" t="s">
        <v>59</v>
      </c>
      <c r="J182" s="255" t="s">
        <v>143</v>
      </c>
      <c r="K182" s="255">
        <v>42543</v>
      </c>
      <c r="L182" s="256">
        <v>317</v>
      </c>
      <c r="M182" s="255" t="s">
        <v>158</v>
      </c>
      <c r="N182" s="255" t="s">
        <v>41</v>
      </c>
      <c r="O182" s="256">
        <v>42618</v>
      </c>
      <c r="P182" s="255" t="s">
        <v>406</v>
      </c>
      <c r="Q182" s="255">
        <v>242</v>
      </c>
      <c r="R182" s="256" t="s">
        <v>37</v>
      </c>
      <c r="S182" s="255">
        <v>42192</v>
      </c>
      <c r="T182" s="255" t="s">
        <v>100</v>
      </c>
      <c r="U182" s="256">
        <v>42192</v>
      </c>
      <c r="V182" s="255" t="s">
        <v>100</v>
      </c>
      <c r="W182" s="255">
        <v>42192</v>
      </c>
      <c r="X182" s="256" t="s">
        <v>100</v>
      </c>
      <c r="Y182" s="255" t="s">
        <v>107</v>
      </c>
      <c r="Z182" s="255">
        <v>42.19</v>
      </c>
      <c r="AA182" s="256">
        <v>1</v>
      </c>
      <c r="AB182" s="255" t="s">
        <v>630</v>
      </c>
      <c r="AC182" s="255" t="s">
        <v>412</v>
      </c>
      <c r="AD182" s="256" t="s">
        <v>1245</v>
      </c>
      <c r="AE182" s="255" t="s">
        <v>350</v>
      </c>
      <c r="AF182" s="255" t="s">
        <v>605</v>
      </c>
      <c r="AG182" s="256" t="s">
        <v>643</v>
      </c>
      <c r="AH182" s="255"/>
      <c r="AI182" s="255"/>
      <c r="AJ182" s="256"/>
      <c r="AK182" s="255" t="s">
        <v>605</v>
      </c>
      <c r="AL182" s="255" t="s">
        <v>643</v>
      </c>
      <c r="AM182" s="268" t="s">
        <v>741</v>
      </c>
      <c r="AN182" s="148" t="str">
        <f>IF(ISERROR(MATCH(H182,Current!H:H,0)),"Cleared","resolved")</f>
        <v>resolved</v>
      </c>
    </row>
    <row r="183" spans="1:40" x14ac:dyDescent="0.25">
      <c r="A183" s="267" t="s">
        <v>31</v>
      </c>
      <c r="B183" s="255">
        <v>9701</v>
      </c>
      <c r="C183" s="256" t="s">
        <v>199</v>
      </c>
      <c r="D183" s="255" t="s">
        <v>14</v>
      </c>
      <c r="E183" s="255">
        <v>692</v>
      </c>
      <c r="F183" s="256" t="s">
        <v>187</v>
      </c>
      <c r="G183" s="255" t="s">
        <v>16</v>
      </c>
      <c r="H183" s="255">
        <v>97120170106</v>
      </c>
      <c r="I183" s="256" t="s">
        <v>57</v>
      </c>
      <c r="J183" s="255" t="s">
        <v>133</v>
      </c>
      <c r="K183" s="255">
        <v>42796</v>
      </c>
      <c r="L183" s="256">
        <v>64</v>
      </c>
      <c r="M183" s="255" t="s">
        <v>111</v>
      </c>
      <c r="N183" s="255" t="s">
        <v>42</v>
      </c>
      <c r="O183" s="256">
        <v>42860</v>
      </c>
      <c r="P183" s="255" t="s">
        <v>1878</v>
      </c>
      <c r="Q183" s="255">
        <v>0</v>
      </c>
      <c r="R183" s="256" t="s">
        <v>33</v>
      </c>
      <c r="S183" s="255">
        <v>41949.01</v>
      </c>
      <c r="T183" s="255" t="s">
        <v>100</v>
      </c>
      <c r="U183" s="256">
        <v>41949.01</v>
      </c>
      <c r="V183" s="255" t="s">
        <v>200</v>
      </c>
      <c r="W183" s="255">
        <v>190230.36329641857</v>
      </c>
      <c r="X183" s="256" t="s">
        <v>100</v>
      </c>
      <c r="Y183" s="255" t="s">
        <v>114</v>
      </c>
      <c r="Z183" s="255">
        <v>41.95</v>
      </c>
      <c r="AA183" s="256">
        <v>1</v>
      </c>
      <c r="AB183" s="255" t="s">
        <v>630</v>
      </c>
      <c r="AC183" s="255" t="s">
        <v>416</v>
      </c>
      <c r="AD183" s="256" t="s">
        <v>1231</v>
      </c>
      <c r="AE183" s="255" t="s">
        <v>350</v>
      </c>
      <c r="AF183" s="255" t="s">
        <v>605</v>
      </c>
      <c r="AG183" s="256" t="s">
        <v>643</v>
      </c>
      <c r="AH183" s="255"/>
      <c r="AI183" s="255"/>
      <c r="AJ183" s="256"/>
      <c r="AK183" s="255" t="s">
        <v>649</v>
      </c>
      <c r="AL183" s="255" t="s">
        <v>643</v>
      </c>
      <c r="AM183" s="268" t="s">
        <v>740</v>
      </c>
      <c r="AN183" s="148" t="str">
        <f>IF(ISERROR(MATCH(H183,Current!H:H,0)),"Cleared","resolved")</f>
        <v>resolved</v>
      </c>
    </row>
    <row r="184" spans="1:40" x14ac:dyDescent="0.25">
      <c r="A184" s="267" t="s">
        <v>744</v>
      </c>
      <c r="B184" s="255">
        <v>199</v>
      </c>
      <c r="C184" s="256" t="s">
        <v>137</v>
      </c>
      <c r="D184" s="255" t="s">
        <v>22</v>
      </c>
      <c r="E184" s="255">
        <v>3011</v>
      </c>
      <c r="F184" s="256" t="s">
        <v>164</v>
      </c>
      <c r="G184" s="255" t="s">
        <v>22</v>
      </c>
      <c r="H184" s="255" t="s">
        <v>526</v>
      </c>
      <c r="I184" s="256" t="s">
        <v>54</v>
      </c>
      <c r="J184" s="255" t="s">
        <v>327</v>
      </c>
      <c r="K184" s="255">
        <v>42583</v>
      </c>
      <c r="L184" s="256">
        <v>277</v>
      </c>
      <c r="M184" s="255" t="s">
        <v>111</v>
      </c>
      <c r="N184" s="255" t="s">
        <v>42</v>
      </c>
      <c r="O184" s="256">
        <v>42586</v>
      </c>
      <c r="P184" s="255" t="s">
        <v>406</v>
      </c>
      <c r="Q184" s="255">
        <v>274</v>
      </c>
      <c r="R184" s="256" t="s">
        <v>37</v>
      </c>
      <c r="S184" s="255">
        <v>45644.01</v>
      </c>
      <c r="T184" s="255" t="s">
        <v>248</v>
      </c>
      <c r="U184" s="256">
        <v>41760.300000000003</v>
      </c>
      <c r="V184" s="255" t="s">
        <v>248</v>
      </c>
      <c r="W184" s="255">
        <v>45644.007064714671</v>
      </c>
      <c r="X184" s="256" t="s">
        <v>100</v>
      </c>
      <c r="Y184" s="255" t="s">
        <v>107</v>
      </c>
      <c r="Z184" s="255">
        <v>41.76</v>
      </c>
      <c r="AA184" s="256">
        <v>1</v>
      </c>
      <c r="AB184" s="255" t="s">
        <v>630</v>
      </c>
      <c r="AC184" s="255" t="s">
        <v>474</v>
      </c>
      <c r="AD184" s="256" t="s">
        <v>520</v>
      </c>
      <c r="AE184" s="255" t="s">
        <v>350</v>
      </c>
      <c r="AF184" s="255" t="s">
        <v>649</v>
      </c>
      <c r="AG184" s="256" t="s">
        <v>643</v>
      </c>
      <c r="AH184" s="255"/>
      <c r="AI184" s="255"/>
      <c r="AJ184" s="256"/>
      <c r="AK184" s="255" t="s">
        <v>649</v>
      </c>
      <c r="AL184" s="255" t="s">
        <v>643</v>
      </c>
      <c r="AM184" s="268" t="s">
        <v>740</v>
      </c>
      <c r="AN184" s="148" t="str">
        <f>IF(ISERROR(MATCH(H184,Current!H:H,0)),"Cleared","resolved")</f>
        <v>Cleared</v>
      </c>
    </row>
    <row r="185" spans="1:40" x14ac:dyDescent="0.25">
      <c r="A185" s="267" t="s">
        <v>31</v>
      </c>
      <c r="B185" s="255">
        <v>1960</v>
      </c>
      <c r="C185" s="256" t="s">
        <v>423</v>
      </c>
      <c r="D185" s="255" t="s">
        <v>22</v>
      </c>
      <c r="E185" s="255">
        <v>3011</v>
      </c>
      <c r="F185" s="256" t="s">
        <v>164</v>
      </c>
      <c r="G185" s="255" t="s">
        <v>22</v>
      </c>
      <c r="H185" s="255">
        <v>19600510074495</v>
      </c>
      <c r="I185" s="256" t="s">
        <v>538</v>
      </c>
      <c r="J185" s="255" t="s">
        <v>263</v>
      </c>
      <c r="K185" s="255">
        <v>42828</v>
      </c>
      <c r="L185" s="256">
        <v>32</v>
      </c>
      <c r="M185" s="255" t="s">
        <v>122</v>
      </c>
      <c r="N185" s="255" t="s">
        <v>41</v>
      </c>
      <c r="O185" s="256">
        <v>42860</v>
      </c>
      <c r="P185" s="255" t="s">
        <v>1878</v>
      </c>
      <c r="Q185" s="255">
        <v>0</v>
      </c>
      <c r="R185" s="256" t="s">
        <v>33</v>
      </c>
      <c r="S185" s="255">
        <v>45212.88</v>
      </c>
      <c r="T185" s="255" t="s">
        <v>248</v>
      </c>
      <c r="U185" s="256">
        <v>41365.86</v>
      </c>
      <c r="V185" s="255" t="s">
        <v>248</v>
      </c>
      <c r="W185" s="255">
        <v>45212.884152604216</v>
      </c>
      <c r="X185" s="256" t="s">
        <v>100</v>
      </c>
      <c r="Y185" s="255" t="s">
        <v>107</v>
      </c>
      <c r="Z185" s="255">
        <v>41.37</v>
      </c>
      <c r="AA185" s="256">
        <v>1</v>
      </c>
      <c r="AB185" s="255" t="s">
        <v>630</v>
      </c>
      <c r="AC185" s="255" t="s">
        <v>635</v>
      </c>
      <c r="AD185" s="256" t="s">
        <v>2118</v>
      </c>
      <c r="AE185" s="255" t="s">
        <v>350</v>
      </c>
      <c r="AF185" s="255" t="s">
        <v>605</v>
      </c>
      <c r="AG185" s="256" t="s">
        <v>603</v>
      </c>
      <c r="AH185" s="255"/>
      <c r="AI185" s="255"/>
      <c r="AJ185" s="256"/>
      <c r="AK185" s="255" t="s">
        <v>605</v>
      </c>
      <c r="AL185" s="255" t="s">
        <v>643</v>
      </c>
      <c r="AM185" s="268" t="s">
        <v>741</v>
      </c>
      <c r="AN185" s="148" t="str">
        <f>IF(ISERROR(MATCH(H185,Current!H:H,0)),"Cleared","resolved")</f>
        <v>resolved</v>
      </c>
    </row>
    <row r="186" spans="1:40" x14ac:dyDescent="0.25">
      <c r="A186" s="267" t="s">
        <v>744</v>
      </c>
      <c r="B186" s="255">
        <v>199</v>
      </c>
      <c r="C186" s="256" t="s">
        <v>137</v>
      </c>
      <c r="D186" s="255" t="s">
        <v>22</v>
      </c>
      <c r="E186" s="255">
        <v>95</v>
      </c>
      <c r="F186" s="256" t="s">
        <v>153</v>
      </c>
      <c r="G186" s="255" t="s">
        <v>17</v>
      </c>
      <c r="H186" s="255">
        <v>1990110055177</v>
      </c>
      <c r="I186" s="256" t="s">
        <v>57</v>
      </c>
      <c r="J186" s="255" t="s">
        <v>332</v>
      </c>
      <c r="K186" s="255">
        <v>42605</v>
      </c>
      <c r="L186" s="256">
        <v>255</v>
      </c>
      <c r="M186" s="255" t="s">
        <v>111</v>
      </c>
      <c r="N186" s="255" t="s">
        <v>42</v>
      </c>
      <c r="O186" s="256">
        <v>42678</v>
      </c>
      <c r="P186" s="255" t="s">
        <v>651</v>
      </c>
      <c r="Q186" s="255">
        <v>182</v>
      </c>
      <c r="R186" s="256" t="s">
        <v>37</v>
      </c>
      <c r="S186" s="255">
        <v>45063.040000000001</v>
      </c>
      <c r="T186" s="255" t="s">
        <v>248</v>
      </c>
      <c r="U186" s="256">
        <v>41228.769999999997</v>
      </c>
      <c r="V186" s="255" t="s">
        <v>248</v>
      </c>
      <c r="W186" s="255">
        <v>45063.044785346276</v>
      </c>
      <c r="X186" s="256" t="s">
        <v>100</v>
      </c>
      <c r="Y186" s="255" t="s">
        <v>114</v>
      </c>
      <c r="Z186" s="255">
        <v>41.23</v>
      </c>
      <c r="AA186" s="256">
        <v>1</v>
      </c>
      <c r="AB186" s="255" t="s">
        <v>630</v>
      </c>
      <c r="AC186" s="255" t="s">
        <v>422</v>
      </c>
      <c r="AD186" s="256" t="s">
        <v>370</v>
      </c>
      <c r="AE186" s="255" t="s">
        <v>350</v>
      </c>
      <c r="AF186" s="255" t="s">
        <v>605</v>
      </c>
      <c r="AG186" s="256" t="s">
        <v>643</v>
      </c>
      <c r="AH186" s="255"/>
      <c r="AI186" s="255"/>
      <c r="AJ186" s="256"/>
      <c r="AK186" s="255" t="s">
        <v>605</v>
      </c>
      <c r="AL186" s="255" t="s">
        <v>643</v>
      </c>
      <c r="AM186" s="268" t="s">
        <v>741</v>
      </c>
      <c r="AN186" s="148" t="str">
        <f>IF(ISERROR(MATCH(H186,Current!H:H,0)),"Cleared","resolved")</f>
        <v>resolved</v>
      </c>
    </row>
    <row r="187" spans="1:40" x14ac:dyDescent="0.25">
      <c r="A187" s="267" t="s">
        <v>744</v>
      </c>
      <c r="B187" s="255">
        <v>8310</v>
      </c>
      <c r="C187" s="256" t="s">
        <v>170</v>
      </c>
      <c r="D187" s="255" t="s">
        <v>14</v>
      </c>
      <c r="E187" s="255">
        <v>692</v>
      </c>
      <c r="F187" s="256" t="s">
        <v>187</v>
      </c>
      <c r="G187" s="255" t="s">
        <v>16</v>
      </c>
      <c r="H187" s="255" t="s">
        <v>567</v>
      </c>
      <c r="I187" s="256" t="s">
        <v>57</v>
      </c>
      <c r="J187" s="255" t="s">
        <v>133</v>
      </c>
      <c r="K187" s="255">
        <v>42584</v>
      </c>
      <c r="L187" s="256">
        <v>276</v>
      </c>
      <c r="M187" s="255" t="s">
        <v>127</v>
      </c>
      <c r="N187" s="255" t="s">
        <v>128</v>
      </c>
      <c r="O187" s="256">
        <v>42618</v>
      </c>
      <c r="P187" s="255" t="s">
        <v>406</v>
      </c>
      <c r="Q187" s="255">
        <v>242</v>
      </c>
      <c r="R187" s="256" t="s">
        <v>37</v>
      </c>
      <c r="S187" s="255">
        <v>173696.89</v>
      </c>
      <c r="T187" s="255" t="s">
        <v>242</v>
      </c>
      <c r="U187" s="256">
        <v>41137</v>
      </c>
      <c r="V187" s="255" t="s">
        <v>242</v>
      </c>
      <c r="W187" s="255">
        <v>173696.89328431408</v>
      </c>
      <c r="X187" s="256" t="s">
        <v>100</v>
      </c>
      <c r="Y187" s="255" t="s">
        <v>114</v>
      </c>
      <c r="Z187" s="255">
        <v>41.14</v>
      </c>
      <c r="AA187" s="256">
        <v>1</v>
      </c>
      <c r="AB187" s="255" t="s">
        <v>630</v>
      </c>
      <c r="AC187" s="255" t="s">
        <v>416</v>
      </c>
      <c r="AD187" s="256" t="s">
        <v>568</v>
      </c>
      <c r="AE187" s="255" t="s">
        <v>350</v>
      </c>
      <c r="AF187" s="255" t="s">
        <v>605</v>
      </c>
      <c r="AG187" s="256" t="s">
        <v>643</v>
      </c>
      <c r="AH187" s="255"/>
      <c r="AI187" s="255"/>
      <c r="AJ187" s="256"/>
      <c r="AK187" s="255" t="s">
        <v>605</v>
      </c>
      <c r="AL187" s="255" t="s">
        <v>643</v>
      </c>
      <c r="AM187" s="268" t="s">
        <v>741</v>
      </c>
      <c r="AN187" s="148" t="str">
        <f>IF(ISERROR(MATCH(H187,Current!H:H,0)),"Cleared","resolved")</f>
        <v>resolved</v>
      </c>
    </row>
    <row r="188" spans="1:40" x14ac:dyDescent="0.25">
      <c r="A188" s="267" t="s">
        <v>31</v>
      </c>
      <c r="B188" s="255">
        <v>199</v>
      </c>
      <c r="C188" s="256" t="s">
        <v>137</v>
      </c>
      <c r="D188" s="255" t="s">
        <v>22</v>
      </c>
      <c r="E188" s="255">
        <v>3011</v>
      </c>
      <c r="F188" s="256" t="s">
        <v>164</v>
      </c>
      <c r="G188" s="255" t="s">
        <v>22</v>
      </c>
      <c r="H188" s="255">
        <v>1990110073952</v>
      </c>
      <c r="I188" s="256" t="s">
        <v>57</v>
      </c>
      <c r="J188" s="255" t="s">
        <v>332</v>
      </c>
      <c r="K188" s="255">
        <v>42825</v>
      </c>
      <c r="L188" s="256">
        <v>35</v>
      </c>
      <c r="M188" s="255" t="s">
        <v>111</v>
      </c>
      <c r="N188" s="255" t="s">
        <v>42</v>
      </c>
      <c r="O188" s="256">
        <v>42860</v>
      </c>
      <c r="P188" s="255" t="s">
        <v>1878</v>
      </c>
      <c r="Q188" s="255">
        <v>0</v>
      </c>
      <c r="R188" s="256" t="s">
        <v>33</v>
      </c>
      <c r="S188" s="255">
        <v>44510.54</v>
      </c>
      <c r="T188" s="255" t="s">
        <v>248</v>
      </c>
      <c r="U188" s="256">
        <v>40723.279999999999</v>
      </c>
      <c r="V188" s="255" t="s">
        <v>248</v>
      </c>
      <c r="W188" s="255">
        <v>44510.544225457037</v>
      </c>
      <c r="X188" s="256" t="s">
        <v>100</v>
      </c>
      <c r="Y188" s="255" t="s">
        <v>107</v>
      </c>
      <c r="Z188" s="255">
        <v>40.72</v>
      </c>
      <c r="AA188" s="256">
        <v>1</v>
      </c>
      <c r="AB188" s="255" t="s">
        <v>630</v>
      </c>
      <c r="AC188" s="255" t="s">
        <v>635</v>
      </c>
      <c r="AD188" s="256" t="s">
        <v>2117</v>
      </c>
      <c r="AE188" s="255" t="s">
        <v>350</v>
      </c>
      <c r="AF188" s="255" t="s">
        <v>649</v>
      </c>
      <c r="AG188" s="256" t="s">
        <v>643</v>
      </c>
      <c r="AH188" s="255"/>
      <c r="AI188" s="255"/>
      <c r="AJ188" s="256"/>
      <c r="AK188" s="255" t="s">
        <v>605</v>
      </c>
      <c r="AL188" s="255" t="s">
        <v>643</v>
      </c>
      <c r="AM188" s="268" t="s">
        <v>741</v>
      </c>
      <c r="AN188" s="148" t="str">
        <f>IF(ISERROR(MATCH(H188,Current!H:H,0)),"Cleared","resolved")</f>
        <v>Cleared</v>
      </c>
    </row>
    <row r="189" spans="1:40" x14ac:dyDescent="0.25">
      <c r="A189" s="267" t="s">
        <v>744</v>
      </c>
      <c r="B189" s="255">
        <v>8520</v>
      </c>
      <c r="C189" s="256" t="s">
        <v>842</v>
      </c>
      <c r="D189" s="255" t="s">
        <v>19</v>
      </c>
      <c r="E189" s="255">
        <v>247</v>
      </c>
      <c r="F189" s="256" t="s">
        <v>198</v>
      </c>
      <c r="G189" s="255" t="s">
        <v>23</v>
      </c>
      <c r="H189" s="255">
        <v>85200310086984</v>
      </c>
      <c r="I189" s="256" t="s">
        <v>59</v>
      </c>
      <c r="J189" s="255" t="s">
        <v>320</v>
      </c>
      <c r="K189" s="255">
        <v>42773</v>
      </c>
      <c r="L189" s="256">
        <v>87</v>
      </c>
      <c r="M189" s="255" t="s">
        <v>122</v>
      </c>
      <c r="N189" s="255" t="s">
        <v>41</v>
      </c>
      <c r="O189" s="256">
        <v>42776</v>
      </c>
      <c r="P189" s="255" t="s">
        <v>838</v>
      </c>
      <c r="Q189" s="255">
        <v>84</v>
      </c>
      <c r="R189" s="256" t="s">
        <v>35</v>
      </c>
      <c r="S189" s="255">
        <v>2848293.11</v>
      </c>
      <c r="T189" s="255" t="s">
        <v>197</v>
      </c>
      <c r="U189" s="256">
        <v>40538.33</v>
      </c>
      <c r="V189" s="255" t="s">
        <v>197</v>
      </c>
      <c r="W189" s="255">
        <v>2848292.9913929389</v>
      </c>
      <c r="X189" s="256" t="s">
        <v>100</v>
      </c>
      <c r="Y189" s="255" t="s">
        <v>114</v>
      </c>
      <c r="Z189" s="255">
        <v>40.54</v>
      </c>
      <c r="AA189" s="256">
        <v>1</v>
      </c>
      <c r="AB189" s="255" t="s">
        <v>630</v>
      </c>
      <c r="AC189" s="255" t="s">
        <v>915</v>
      </c>
      <c r="AD189" s="256" t="s">
        <v>917</v>
      </c>
      <c r="AE189" s="255" t="s">
        <v>350</v>
      </c>
      <c r="AF189" s="255" t="s">
        <v>649</v>
      </c>
      <c r="AG189" s="256" t="s">
        <v>643</v>
      </c>
      <c r="AH189" s="255"/>
      <c r="AI189" s="255"/>
      <c r="AJ189" s="256"/>
      <c r="AK189" s="255" t="s">
        <v>605</v>
      </c>
      <c r="AL189" s="255" t="s">
        <v>643</v>
      </c>
      <c r="AM189" s="268" t="s">
        <v>741</v>
      </c>
      <c r="AN189" s="148" t="str">
        <f>IF(ISERROR(MATCH(H189,Current!H:H,0)),"Cleared","resolved")</f>
        <v>Cleared</v>
      </c>
    </row>
    <row r="190" spans="1:40" x14ac:dyDescent="0.25">
      <c r="A190" s="267" t="s">
        <v>744</v>
      </c>
      <c r="B190" s="255">
        <v>199</v>
      </c>
      <c r="C190" s="256" t="s">
        <v>137</v>
      </c>
      <c r="D190" s="255" t="s">
        <v>22</v>
      </c>
      <c r="E190" s="255">
        <v>3011</v>
      </c>
      <c r="F190" s="256" t="s">
        <v>164</v>
      </c>
      <c r="G190" s="255" t="s">
        <v>22</v>
      </c>
      <c r="H190" s="255" t="s">
        <v>525</v>
      </c>
      <c r="I190" s="256" t="s">
        <v>54</v>
      </c>
      <c r="J190" s="255" t="s">
        <v>327</v>
      </c>
      <c r="K190" s="255">
        <v>42583</v>
      </c>
      <c r="L190" s="256">
        <v>277</v>
      </c>
      <c r="M190" s="255" t="s">
        <v>111</v>
      </c>
      <c r="N190" s="255" t="s">
        <v>42</v>
      </c>
      <c r="O190" s="256">
        <v>42586</v>
      </c>
      <c r="P190" s="255" t="s">
        <v>406</v>
      </c>
      <c r="Q190" s="255">
        <v>274</v>
      </c>
      <c r="R190" s="256" t="s">
        <v>37</v>
      </c>
      <c r="S190" s="255">
        <v>44211.93</v>
      </c>
      <c r="T190" s="255" t="s">
        <v>248</v>
      </c>
      <c r="U190" s="256">
        <v>40450.07</v>
      </c>
      <c r="V190" s="255" t="s">
        <v>248</v>
      </c>
      <c r="W190" s="255">
        <v>44211.925700921754</v>
      </c>
      <c r="X190" s="256" t="s">
        <v>100</v>
      </c>
      <c r="Y190" s="255" t="s">
        <v>107</v>
      </c>
      <c r="Z190" s="255">
        <v>40.450000000000003</v>
      </c>
      <c r="AA190" s="256">
        <v>1</v>
      </c>
      <c r="AB190" s="255" t="s">
        <v>630</v>
      </c>
      <c r="AC190" s="255" t="s">
        <v>474</v>
      </c>
      <c r="AD190" s="256" t="s">
        <v>520</v>
      </c>
      <c r="AE190" s="255" t="s">
        <v>350</v>
      </c>
      <c r="AF190" s="255" t="s">
        <v>605</v>
      </c>
      <c r="AG190" s="256" t="s">
        <v>643</v>
      </c>
      <c r="AH190" s="255"/>
      <c r="AI190" s="255"/>
      <c r="AJ190" s="256"/>
      <c r="AK190" s="255" t="s">
        <v>649</v>
      </c>
      <c r="AL190" s="255" t="s">
        <v>643</v>
      </c>
      <c r="AM190" s="268" t="s">
        <v>740</v>
      </c>
      <c r="AN190" s="148" t="str">
        <f>IF(ISERROR(MATCH(H190,Current!H:H,0)),"Cleared","resolved")</f>
        <v>Cleared</v>
      </c>
    </row>
    <row r="191" spans="1:40" x14ac:dyDescent="0.25">
      <c r="A191" s="267" t="s">
        <v>31</v>
      </c>
      <c r="B191" s="255">
        <v>72</v>
      </c>
      <c r="C191" s="256" t="s">
        <v>174</v>
      </c>
      <c r="D191" s="255" t="s">
        <v>17</v>
      </c>
      <c r="E191" s="255">
        <v>95</v>
      </c>
      <c r="F191" s="256" t="s">
        <v>153</v>
      </c>
      <c r="G191" s="255" t="s">
        <v>17</v>
      </c>
      <c r="H191" s="255">
        <v>2017000048</v>
      </c>
      <c r="I191" s="256" t="s">
        <v>58</v>
      </c>
      <c r="J191" s="255" t="s">
        <v>195</v>
      </c>
      <c r="K191" s="255">
        <v>42795</v>
      </c>
      <c r="L191" s="256">
        <v>65</v>
      </c>
      <c r="M191" s="255" t="s">
        <v>111</v>
      </c>
      <c r="N191" s="255" t="s">
        <v>42</v>
      </c>
      <c r="O191" s="256">
        <v>42860</v>
      </c>
      <c r="P191" s="255" t="s">
        <v>1878</v>
      </c>
      <c r="Q191" s="255">
        <v>0</v>
      </c>
      <c r="R191" s="256" t="s">
        <v>33</v>
      </c>
      <c r="S191" s="255">
        <v>40218</v>
      </c>
      <c r="T191" s="255" t="s">
        <v>100</v>
      </c>
      <c r="U191" s="256">
        <v>40218</v>
      </c>
      <c r="V191" s="255" t="s">
        <v>100</v>
      </c>
      <c r="W191" s="255">
        <v>40218</v>
      </c>
      <c r="X191" s="256" t="s">
        <v>100</v>
      </c>
      <c r="Y191" s="255" t="s">
        <v>107</v>
      </c>
      <c r="Z191" s="255">
        <v>40.22</v>
      </c>
      <c r="AA191" s="256">
        <v>1</v>
      </c>
      <c r="AB191" s="255" t="s">
        <v>630</v>
      </c>
      <c r="AC191" s="255" t="s">
        <v>410</v>
      </c>
      <c r="AD191" s="256" t="s">
        <v>370</v>
      </c>
      <c r="AE191" s="255" t="s">
        <v>350</v>
      </c>
      <c r="AF191" s="255" t="s">
        <v>605</v>
      </c>
      <c r="AG191" s="256" t="s">
        <v>643</v>
      </c>
      <c r="AH191" s="255"/>
      <c r="AI191" s="255"/>
      <c r="AJ191" s="256"/>
      <c r="AK191" s="255" t="s">
        <v>649</v>
      </c>
      <c r="AL191" s="255" t="s">
        <v>643</v>
      </c>
      <c r="AM191" s="268" t="s">
        <v>740</v>
      </c>
      <c r="AN191" s="148" t="str">
        <f>IF(ISERROR(MATCH(H191,Current!H:H,0)),"Cleared","resolved")</f>
        <v>Cleared</v>
      </c>
    </row>
    <row r="192" spans="1:40" x14ac:dyDescent="0.25">
      <c r="A192" s="267" t="s">
        <v>744</v>
      </c>
      <c r="B192" s="255">
        <v>692</v>
      </c>
      <c r="C192" s="256" t="s">
        <v>187</v>
      </c>
      <c r="D192" s="255" t="s">
        <v>16</v>
      </c>
      <c r="E192" s="255">
        <v>635</v>
      </c>
      <c r="F192" s="256" t="s">
        <v>142</v>
      </c>
      <c r="G192" s="255" t="s">
        <v>16</v>
      </c>
      <c r="H192" s="255">
        <v>69201111609634</v>
      </c>
      <c r="I192" s="256" t="s">
        <v>57</v>
      </c>
      <c r="J192" s="255" t="s">
        <v>191</v>
      </c>
      <c r="K192" s="255">
        <v>42698</v>
      </c>
      <c r="L192" s="256">
        <v>162</v>
      </c>
      <c r="M192" s="255" t="s">
        <v>111</v>
      </c>
      <c r="N192" s="255" t="s">
        <v>42</v>
      </c>
      <c r="O192" s="256">
        <v>42775</v>
      </c>
      <c r="P192" s="255" t="s">
        <v>838</v>
      </c>
      <c r="Q192" s="255">
        <v>85</v>
      </c>
      <c r="R192" s="256" t="s">
        <v>35</v>
      </c>
      <c r="S192" s="255">
        <v>39984</v>
      </c>
      <c r="T192" s="255" t="s">
        <v>100</v>
      </c>
      <c r="U192" s="256">
        <v>39984</v>
      </c>
      <c r="V192" s="255" t="s">
        <v>100</v>
      </c>
      <c r="W192" s="255">
        <v>39984</v>
      </c>
      <c r="X192" s="256" t="s">
        <v>100</v>
      </c>
      <c r="Y192" s="255" t="s">
        <v>107</v>
      </c>
      <c r="Z192" s="255">
        <v>39.979999999999997</v>
      </c>
      <c r="AA192" s="256">
        <v>1</v>
      </c>
      <c r="AB192" s="255" t="s">
        <v>630</v>
      </c>
      <c r="AC192" s="255" t="s">
        <v>634</v>
      </c>
      <c r="AD192" s="256" t="s">
        <v>875</v>
      </c>
      <c r="AE192" s="255" t="s">
        <v>350</v>
      </c>
      <c r="AF192" s="255" t="s">
        <v>605</v>
      </c>
      <c r="AG192" s="256" t="s">
        <v>643</v>
      </c>
      <c r="AH192" s="255"/>
      <c r="AI192" s="255"/>
      <c r="AJ192" s="256"/>
      <c r="AK192" s="255" t="s">
        <v>605</v>
      </c>
      <c r="AL192" s="255" t="s">
        <v>643</v>
      </c>
      <c r="AM192" s="268" t="s">
        <v>741</v>
      </c>
      <c r="AN192" s="148" t="str">
        <f>IF(ISERROR(MATCH(H192,Current!H:H,0)),"Cleared","resolved")</f>
        <v>Cleared</v>
      </c>
    </row>
    <row r="193" spans="1:40" x14ac:dyDescent="0.25">
      <c r="A193" s="267" t="s">
        <v>744</v>
      </c>
      <c r="B193" s="255">
        <v>9701</v>
      </c>
      <c r="C193" s="256" t="s">
        <v>199</v>
      </c>
      <c r="D193" s="255" t="s">
        <v>14</v>
      </c>
      <c r="E193" s="255">
        <v>692</v>
      </c>
      <c r="F193" s="256" t="s">
        <v>187</v>
      </c>
      <c r="G193" s="255" t="s">
        <v>16</v>
      </c>
      <c r="H193" s="255">
        <v>97120161025</v>
      </c>
      <c r="I193" s="256" t="s">
        <v>57</v>
      </c>
      <c r="J193" s="255" t="s">
        <v>133</v>
      </c>
      <c r="K193" s="255">
        <v>42731</v>
      </c>
      <c r="L193" s="256">
        <v>129</v>
      </c>
      <c r="M193" s="255" t="s">
        <v>111</v>
      </c>
      <c r="N193" s="255" t="s">
        <v>42</v>
      </c>
      <c r="O193" s="256">
        <v>42800</v>
      </c>
      <c r="P193" s="255" t="s">
        <v>838</v>
      </c>
      <c r="Q193" s="255">
        <v>60</v>
      </c>
      <c r="R193" s="256" t="s">
        <v>34</v>
      </c>
      <c r="S193" s="255">
        <v>39531.599999999999</v>
      </c>
      <c r="T193" s="255" t="s">
        <v>100</v>
      </c>
      <c r="U193" s="256">
        <v>39531.599999999999</v>
      </c>
      <c r="V193" s="255" t="s">
        <v>200</v>
      </c>
      <c r="W193" s="255">
        <v>179267.89284630792</v>
      </c>
      <c r="X193" s="256" t="s">
        <v>100</v>
      </c>
      <c r="Y193" s="255" t="s">
        <v>114</v>
      </c>
      <c r="Z193" s="255">
        <v>39.53</v>
      </c>
      <c r="AA193" s="256">
        <v>1</v>
      </c>
      <c r="AB193" s="255" t="s">
        <v>630</v>
      </c>
      <c r="AC193" s="255" t="s">
        <v>416</v>
      </c>
      <c r="AD193" s="256" t="s">
        <v>1276</v>
      </c>
      <c r="AE193" s="255" t="s">
        <v>350</v>
      </c>
      <c r="AF193" s="255" t="s">
        <v>605</v>
      </c>
      <c r="AG193" s="256" t="s">
        <v>643</v>
      </c>
      <c r="AH193" s="255"/>
      <c r="AI193" s="255"/>
      <c r="AJ193" s="256"/>
      <c r="AK193" s="255" t="s">
        <v>649</v>
      </c>
      <c r="AL193" s="255" t="s">
        <v>643</v>
      </c>
      <c r="AM193" s="268" t="s">
        <v>740</v>
      </c>
      <c r="AN193" s="148" t="str">
        <f>IF(ISERROR(MATCH(H193,Current!H:H,0)),"Cleared","resolved")</f>
        <v>resolved</v>
      </c>
    </row>
    <row r="194" spans="1:40" x14ac:dyDescent="0.25">
      <c r="A194" s="267" t="s">
        <v>744</v>
      </c>
      <c r="B194" s="255">
        <v>1960</v>
      </c>
      <c r="C194" s="256" t="s">
        <v>423</v>
      </c>
      <c r="D194" s="255" t="s">
        <v>22</v>
      </c>
      <c r="E194" s="255">
        <v>199</v>
      </c>
      <c r="F194" s="256" t="s">
        <v>137</v>
      </c>
      <c r="G194" s="255" t="s">
        <v>22</v>
      </c>
      <c r="H194" s="255" t="s">
        <v>1022</v>
      </c>
      <c r="I194" s="256" t="s">
        <v>538</v>
      </c>
      <c r="J194" s="255" t="s">
        <v>424</v>
      </c>
      <c r="K194" s="255">
        <v>42579</v>
      </c>
      <c r="L194" s="256">
        <v>281</v>
      </c>
      <c r="M194" s="255" t="s">
        <v>118</v>
      </c>
      <c r="N194" s="255" t="s">
        <v>41</v>
      </c>
      <c r="O194" s="256">
        <v>42776</v>
      </c>
      <c r="P194" s="255" t="s">
        <v>838</v>
      </c>
      <c r="Q194" s="255">
        <v>84</v>
      </c>
      <c r="R194" s="256" t="s">
        <v>35</v>
      </c>
      <c r="S194" s="255">
        <v>42728</v>
      </c>
      <c r="T194" s="255" t="s">
        <v>248</v>
      </c>
      <c r="U194" s="256">
        <v>39092.410000000003</v>
      </c>
      <c r="V194" s="255" t="s">
        <v>248</v>
      </c>
      <c r="W194" s="255">
        <v>42728.003348077538</v>
      </c>
      <c r="X194" s="256" t="s">
        <v>100</v>
      </c>
      <c r="Y194" s="255" t="s">
        <v>107</v>
      </c>
      <c r="Z194" s="255">
        <v>39.090000000000003</v>
      </c>
      <c r="AA194" s="256">
        <v>1</v>
      </c>
      <c r="AB194" s="255" t="s">
        <v>630</v>
      </c>
      <c r="AC194" s="255" t="s">
        <v>513</v>
      </c>
      <c r="AD194" s="256" t="s">
        <v>402</v>
      </c>
      <c r="AE194" s="255" t="s">
        <v>350</v>
      </c>
      <c r="AF194" s="255" t="s">
        <v>649</v>
      </c>
      <c r="AG194" s="256" t="s">
        <v>643</v>
      </c>
      <c r="AH194" s="255"/>
      <c r="AI194" s="255"/>
      <c r="AJ194" s="256"/>
      <c r="AK194" s="255" t="s">
        <v>605</v>
      </c>
      <c r="AL194" s="255" t="s">
        <v>643</v>
      </c>
      <c r="AM194" s="268" t="s">
        <v>741</v>
      </c>
      <c r="AN194" s="148" t="str">
        <f>IF(ISERROR(MATCH(H194,Current!H:H,0)),"Cleared","resolved")</f>
        <v>resolved</v>
      </c>
    </row>
    <row r="195" spans="1:40" x14ac:dyDescent="0.25">
      <c r="A195" s="267" t="s">
        <v>744</v>
      </c>
      <c r="B195" s="255">
        <v>693</v>
      </c>
      <c r="C195" s="256" t="s">
        <v>177</v>
      </c>
      <c r="D195" s="255" t="s">
        <v>16</v>
      </c>
      <c r="E195" s="255">
        <v>95</v>
      </c>
      <c r="F195" s="256" t="s">
        <v>153</v>
      </c>
      <c r="G195" s="255" t="s">
        <v>17</v>
      </c>
      <c r="H195" s="255">
        <v>69301111602483</v>
      </c>
      <c r="I195" s="256" t="s">
        <v>56</v>
      </c>
      <c r="J195" s="255" t="s">
        <v>179</v>
      </c>
      <c r="K195" s="255">
        <v>42642</v>
      </c>
      <c r="L195" s="256">
        <v>218</v>
      </c>
      <c r="M195" s="255" t="s">
        <v>127</v>
      </c>
      <c r="N195" s="255" t="s">
        <v>128</v>
      </c>
      <c r="O195" s="256">
        <v>42706</v>
      </c>
      <c r="P195" s="255" t="s">
        <v>651</v>
      </c>
      <c r="Q195" s="255">
        <v>154</v>
      </c>
      <c r="R195" s="256" t="s">
        <v>39</v>
      </c>
      <c r="S195" s="255">
        <v>38878.800000000003</v>
      </c>
      <c r="T195" s="255" t="s">
        <v>100</v>
      </c>
      <c r="U195" s="256">
        <v>38878.800000000003</v>
      </c>
      <c r="V195" s="255" t="s">
        <v>100</v>
      </c>
      <c r="W195" s="255">
        <v>38878.800000000003</v>
      </c>
      <c r="X195" s="256" t="s">
        <v>100</v>
      </c>
      <c r="Y195" s="255" t="s">
        <v>114</v>
      </c>
      <c r="Z195" s="255">
        <v>38.880000000000003</v>
      </c>
      <c r="AA195" s="256">
        <v>1</v>
      </c>
      <c r="AB195" s="255" t="s">
        <v>630</v>
      </c>
      <c r="AC195" s="255" t="s">
        <v>422</v>
      </c>
      <c r="AD195" s="256" t="s">
        <v>1944</v>
      </c>
      <c r="AE195" s="255" t="s">
        <v>350</v>
      </c>
      <c r="AF195" s="255" t="s">
        <v>649</v>
      </c>
      <c r="AG195" s="256" t="s">
        <v>643</v>
      </c>
      <c r="AH195" s="255"/>
      <c r="AI195" s="255"/>
      <c r="AJ195" s="256"/>
      <c r="AK195" s="255" t="s">
        <v>605</v>
      </c>
      <c r="AL195" s="255" t="s">
        <v>643</v>
      </c>
      <c r="AM195" s="268" t="s">
        <v>741</v>
      </c>
      <c r="AN195" s="148" t="str">
        <f>IF(ISERROR(MATCH(H195,Current!H:H,0)),"Cleared","resolved")</f>
        <v>Cleared</v>
      </c>
    </row>
    <row r="196" spans="1:40" x14ac:dyDescent="0.25">
      <c r="A196" s="267" t="s">
        <v>31</v>
      </c>
      <c r="B196" s="255">
        <v>3014</v>
      </c>
      <c r="C196" s="256" t="s">
        <v>144</v>
      </c>
      <c r="D196" s="255" t="s">
        <v>16</v>
      </c>
      <c r="E196" s="255">
        <v>635</v>
      </c>
      <c r="F196" s="256" t="s">
        <v>142</v>
      </c>
      <c r="G196" s="255" t="s">
        <v>16</v>
      </c>
      <c r="H196" s="255">
        <v>30143300000211</v>
      </c>
      <c r="I196" s="256" t="s">
        <v>59</v>
      </c>
      <c r="J196" s="255" t="s">
        <v>135</v>
      </c>
      <c r="K196" s="255">
        <v>42795</v>
      </c>
      <c r="L196" s="256">
        <v>65</v>
      </c>
      <c r="M196" s="255" t="s">
        <v>111</v>
      </c>
      <c r="N196" s="255" t="s">
        <v>42</v>
      </c>
      <c r="O196" s="256">
        <v>42831</v>
      </c>
      <c r="P196" s="255" t="s">
        <v>838</v>
      </c>
      <c r="Q196" s="255">
        <v>29</v>
      </c>
      <c r="R196" s="256" t="s">
        <v>33</v>
      </c>
      <c r="S196" s="255">
        <v>38808</v>
      </c>
      <c r="T196" s="255" t="s">
        <v>100</v>
      </c>
      <c r="U196" s="256">
        <v>38808</v>
      </c>
      <c r="V196" s="255" t="s">
        <v>100</v>
      </c>
      <c r="W196" s="255">
        <v>38808</v>
      </c>
      <c r="X196" s="256" t="s">
        <v>100</v>
      </c>
      <c r="Y196" s="255" t="s">
        <v>107</v>
      </c>
      <c r="Z196" s="255">
        <v>38.81</v>
      </c>
      <c r="AA196" s="256">
        <v>1</v>
      </c>
      <c r="AB196" s="255" t="s">
        <v>630</v>
      </c>
      <c r="AC196" s="255" t="s">
        <v>457</v>
      </c>
      <c r="AD196" s="256" t="s">
        <v>1962</v>
      </c>
      <c r="AE196" s="255" t="s">
        <v>350</v>
      </c>
      <c r="AF196" s="255" t="s">
        <v>649</v>
      </c>
      <c r="AG196" s="256" t="s">
        <v>643</v>
      </c>
      <c r="AH196" s="255"/>
      <c r="AI196" s="255"/>
      <c r="AJ196" s="256"/>
      <c r="AK196" s="255" t="s">
        <v>605</v>
      </c>
      <c r="AL196" s="255" t="s">
        <v>643</v>
      </c>
      <c r="AM196" s="268" t="s">
        <v>741</v>
      </c>
      <c r="AN196" s="148" t="str">
        <f>IF(ISERROR(MATCH(H196,Current!H:H,0)),"Cleared","resolved")</f>
        <v>Cleared</v>
      </c>
    </row>
    <row r="197" spans="1:40" x14ac:dyDescent="0.25">
      <c r="A197" s="267" t="s">
        <v>31</v>
      </c>
      <c r="B197" s="255">
        <v>247</v>
      </c>
      <c r="C197" s="256" t="s">
        <v>198</v>
      </c>
      <c r="D197" s="255" t="s">
        <v>23</v>
      </c>
      <c r="E197" s="255">
        <v>1960</v>
      </c>
      <c r="F197" s="256" t="s">
        <v>423</v>
      </c>
      <c r="G197" s="255" t="s">
        <v>22</v>
      </c>
      <c r="H197" s="255" t="s">
        <v>1990</v>
      </c>
      <c r="I197" s="256" t="s">
        <v>59</v>
      </c>
      <c r="J197" s="255" t="s">
        <v>203</v>
      </c>
      <c r="K197" s="255">
        <v>42829</v>
      </c>
      <c r="L197" s="256">
        <v>31</v>
      </c>
      <c r="M197" s="255" t="s">
        <v>127</v>
      </c>
      <c r="N197" s="255" t="s">
        <v>128</v>
      </c>
      <c r="O197" s="256">
        <v>42860</v>
      </c>
      <c r="P197" s="255" t="s">
        <v>1878</v>
      </c>
      <c r="Q197" s="255">
        <v>0</v>
      </c>
      <c r="R197" s="256" t="s">
        <v>33</v>
      </c>
      <c r="S197" s="255">
        <v>37945</v>
      </c>
      <c r="T197" s="255" t="s">
        <v>100</v>
      </c>
      <c r="U197" s="256">
        <v>37945</v>
      </c>
      <c r="V197" s="255" t="s">
        <v>100</v>
      </c>
      <c r="W197" s="255">
        <v>37945</v>
      </c>
      <c r="X197" s="256" t="s">
        <v>100</v>
      </c>
      <c r="Y197" s="255" t="s">
        <v>114</v>
      </c>
      <c r="Z197" s="255">
        <v>37.950000000000003</v>
      </c>
      <c r="AA197" s="256">
        <v>1</v>
      </c>
      <c r="AB197" s="255" t="s">
        <v>630</v>
      </c>
      <c r="AC197" s="255" t="s">
        <v>455</v>
      </c>
      <c r="AD197" s="256" t="s">
        <v>1976</v>
      </c>
      <c r="AE197" s="255" t="s">
        <v>350</v>
      </c>
      <c r="AF197" s="255" t="s">
        <v>605</v>
      </c>
      <c r="AG197" s="256" t="s">
        <v>643</v>
      </c>
      <c r="AH197" s="255"/>
      <c r="AI197" s="255"/>
      <c r="AJ197" s="256"/>
      <c r="AK197" s="255" t="s">
        <v>605</v>
      </c>
      <c r="AL197" s="255" t="s">
        <v>643</v>
      </c>
      <c r="AM197" s="268" t="s">
        <v>741</v>
      </c>
      <c r="AN197" s="148" t="str">
        <f>IF(ISERROR(MATCH(H197,Current!H:H,0)),"Cleared","resolved")</f>
        <v>Cleared</v>
      </c>
    </row>
    <row r="198" spans="1:40" x14ac:dyDescent="0.25">
      <c r="A198" s="267" t="s">
        <v>744</v>
      </c>
      <c r="B198" s="255">
        <v>199</v>
      </c>
      <c r="C198" s="256" t="s">
        <v>137</v>
      </c>
      <c r="D198" s="255" t="s">
        <v>22</v>
      </c>
      <c r="E198" s="255">
        <v>260</v>
      </c>
      <c r="F198" s="256" t="s">
        <v>113</v>
      </c>
      <c r="G198" s="255" t="s">
        <v>23</v>
      </c>
      <c r="H198" s="255">
        <v>1990110066175</v>
      </c>
      <c r="I198" s="256" t="s">
        <v>54</v>
      </c>
      <c r="J198" s="255" t="s">
        <v>324</v>
      </c>
      <c r="K198" s="255">
        <v>42762</v>
      </c>
      <c r="L198" s="256">
        <v>98</v>
      </c>
      <c r="M198" s="255" t="s">
        <v>118</v>
      </c>
      <c r="N198" s="255" t="s">
        <v>41</v>
      </c>
      <c r="O198" s="256">
        <v>42831</v>
      </c>
      <c r="P198" s="255" t="s">
        <v>838</v>
      </c>
      <c r="Q198" s="255">
        <v>29</v>
      </c>
      <c r="R198" s="256" t="s">
        <v>33</v>
      </c>
      <c r="S198" s="255">
        <v>41429.120000000003</v>
      </c>
      <c r="T198" s="255" t="s">
        <v>248</v>
      </c>
      <c r="U198" s="256">
        <v>37904.04</v>
      </c>
      <c r="V198" s="255" t="s">
        <v>248</v>
      </c>
      <c r="W198" s="255">
        <v>41429.114961847197</v>
      </c>
      <c r="X198" s="256" t="s">
        <v>100</v>
      </c>
      <c r="Y198" s="255" t="s">
        <v>114</v>
      </c>
      <c r="Z198" s="255">
        <v>37.9</v>
      </c>
      <c r="AA198" s="256">
        <v>1</v>
      </c>
      <c r="AB198" s="255" t="s">
        <v>630</v>
      </c>
      <c r="AC198" s="255" t="s">
        <v>450</v>
      </c>
      <c r="AD198" s="256" t="s">
        <v>637</v>
      </c>
      <c r="AE198" s="255" t="s">
        <v>350</v>
      </c>
      <c r="AF198" s="255" t="s">
        <v>605</v>
      </c>
      <c r="AG198" s="256" t="s">
        <v>643</v>
      </c>
      <c r="AH198" s="255"/>
      <c r="AI198" s="255"/>
      <c r="AJ198" s="256"/>
      <c r="AK198" s="255" t="s">
        <v>605</v>
      </c>
      <c r="AL198" s="255" t="s">
        <v>643</v>
      </c>
      <c r="AM198" s="268" t="s">
        <v>741</v>
      </c>
      <c r="AN198" s="148" t="str">
        <f>IF(ISERROR(MATCH(H198,Current!H:H,0)),"Cleared","resolved")</f>
        <v>Cleared</v>
      </c>
    </row>
    <row r="199" spans="1:40" x14ac:dyDescent="0.25">
      <c r="A199" s="267" t="s">
        <v>31</v>
      </c>
      <c r="B199" s="255">
        <v>3075</v>
      </c>
      <c r="C199" s="256" t="s">
        <v>145</v>
      </c>
      <c r="D199" s="255" t="s">
        <v>21</v>
      </c>
      <c r="E199" s="255">
        <v>1340</v>
      </c>
      <c r="F199" s="256" t="s">
        <v>146</v>
      </c>
      <c r="G199" s="255" t="s">
        <v>21</v>
      </c>
      <c r="H199" s="255">
        <v>30751700126</v>
      </c>
      <c r="I199" s="256" t="s">
        <v>59</v>
      </c>
      <c r="J199" s="255" t="s">
        <v>125</v>
      </c>
      <c r="K199" s="255">
        <v>42795</v>
      </c>
      <c r="L199" s="256">
        <v>65</v>
      </c>
      <c r="M199" s="255" t="s">
        <v>111</v>
      </c>
      <c r="N199" s="255" t="s">
        <v>42</v>
      </c>
      <c r="O199" s="256">
        <v>42859</v>
      </c>
      <c r="P199" s="255" t="s">
        <v>1878</v>
      </c>
      <c r="Q199" s="255">
        <v>1</v>
      </c>
      <c r="R199" s="256" t="s">
        <v>33</v>
      </c>
      <c r="S199" s="255">
        <v>37725.01</v>
      </c>
      <c r="T199" s="255" t="s">
        <v>100</v>
      </c>
      <c r="U199" s="256">
        <v>37725.01</v>
      </c>
      <c r="V199" s="255" t="s">
        <v>100</v>
      </c>
      <c r="W199" s="255">
        <v>37725.01</v>
      </c>
      <c r="X199" s="256" t="s">
        <v>100</v>
      </c>
      <c r="Y199" s="255" t="s">
        <v>107</v>
      </c>
      <c r="Z199" s="255">
        <v>37.729999999999997</v>
      </c>
      <c r="AA199" s="256">
        <v>1</v>
      </c>
      <c r="AB199" s="255" t="s">
        <v>630</v>
      </c>
      <c r="AC199" s="255" t="s">
        <v>415</v>
      </c>
      <c r="AD199" s="256" t="s">
        <v>358</v>
      </c>
      <c r="AE199" s="255" t="s">
        <v>350</v>
      </c>
      <c r="AF199" s="255" t="s">
        <v>605</v>
      </c>
      <c r="AG199" s="256" t="s">
        <v>643</v>
      </c>
      <c r="AH199" s="255"/>
      <c r="AI199" s="255"/>
      <c r="AJ199" s="256"/>
      <c r="AK199" s="255" t="s">
        <v>605</v>
      </c>
      <c r="AL199" s="255" t="s">
        <v>643</v>
      </c>
      <c r="AM199" s="268" t="s">
        <v>741</v>
      </c>
      <c r="AN199" s="148" t="str">
        <f>IF(ISERROR(MATCH(H199,Current!H:H,0)),"Cleared","resolved")</f>
        <v>Cleared</v>
      </c>
    </row>
    <row r="200" spans="1:40" x14ac:dyDescent="0.25">
      <c r="A200" s="267" t="s">
        <v>31</v>
      </c>
      <c r="B200" s="255">
        <v>95</v>
      </c>
      <c r="C200" s="256" t="s">
        <v>153</v>
      </c>
      <c r="D200" s="255" t="s">
        <v>17</v>
      </c>
      <c r="E200" s="255">
        <v>3071</v>
      </c>
      <c r="F200" s="256" t="s">
        <v>139</v>
      </c>
      <c r="G200" s="255" t="s">
        <v>21</v>
      </c>
      <c r="H200" s="255">
        <v>950110011860</v>
      </c>
      <c r="I200" s="256" t="s">
        <v>58</v>
      </c>
      <c r="J200" s="255" t="s">
        <v>195</v>
      </c>
      <c r="K200" s="255">
        <v>42828</v>
      </c>
      <c r="L200" s="256">
        <v>32</v>
      </c>
      <c r="M200" s="255" t="s">
        <v>127</v>
      </c>
      <c r="N200" s="255" t="s">
        <v>128</v>
      </c>
      <c r="O200" s="256">
        <v>42859</v>
      </c>
      <c r="P200" s="255" t="s">
        <v>1878</v>
      </c>
      <c r="Q200" s="255">
        <v>1</v>
      </c>
      <c r="R200" s="256" t="s">
        <v>33</v>
      </c>
      <c r="S200" s="255">
        <v>37588.15</v>
      </c>
      <c r="T200" s="255" t="s">
        <v>100</v>
      </c>
      <c r="U200" s="256">
        <v>37588.15</v>
      </c>
      <c r="V200" s="255" t="s">
        <v>100</v>
      </c>
      <c r="W200" s="255">
        <v>37588.15</v>
      </c>
      <c r="X200" s="256" t="s">
        <v>100</v>
      </c>
      <c r="Y200" s="255" t="s">
        <v>114</v>
      </c>
      <c r="Z200" s="255">
        <v>37.590000000000003</v>
      </c>
      <c r="AA200" s="256">
        <v>1</v>
      </c>
      <c r="AB200" s="255" t="s">
        <v>630</v>
      </c>
      <c r="AC200" s="255" t="s">
        <v>443</v>
      </c>
      <c r="AD200" s="256" t="s">
        <v>1910</v>
      </c>
      <c r="AE200" s="255" t="s">
        <v>350</v>
      </c>
      <c r="AF200" s="255" t="s">
        <v>605</v>
      </c>
      <c r="AG200" s="256" t="s">
        <v>643</v>
      </c>
      <c r="AH200" s="255"/>
      <c r="AI200" s="255"/>
      <c r="AJ200" s="256"/>
      <c r="AK200" s="255" t="s">
        <v>605</v>
      </c>
      <c r="AL200" s="255" t="s">
        <v>643</v>
      </c>
      <c r="AM200" s="268" t="s">
        <v>741</v>
      </c>
      <c r="AN200" s="148" t="str">
        <f>IF(ISERROR(MATCH(H200,Current!H:H,0)),"Cleared","resolved")</f>
        <v>resolved</v>
      </c>
    </row>
    <row r="201" spans="1:40" x14ac:dyDescent="0.25">
      <c r="A201" s="267" t="s">
        <v>744</v>
      </c>
      <c r="B201" s="255">
        <v>260</v>
      </c>
      <c r="C201" s="256" t="s">
        <v>113</v>
      </c>
      <c r="D201" s="255" t="s">
        <v>23</v>
      </c>
      <c r="E201" s="255">
        <v>8243</v>
      </c>
      <c r="F201" s="256" t="s">
        <v>120</v>
      </c>
      <c r="G201" s="255" t="s">
        <v>14</v>
      </c>
      <c r="H201" s="255">
        <v>2600110121710</v>
      </c>
      <c r="I201" s="256" t="s">
        <v>54</v>
      </c>
      <c r="J201" s="255" t="s">
        <v>206</v>
      </c>
      <c r="K201" s="255">
        <v>42762</v>
      </c>
      <c r="L201" s="256">
        <v>98</v>
      </c>
      <c r="M201" s="255" t="s">
        <v>111</v>
      </c>
      <c r="N201" s="255" t="s">
        <v>42</v>
      </c>
      <c r="O201" s="256">
        <v>42797</v>
      </c>
      <c r="P201" s="255" t="s">
        <v>838</v>
      </c>
      <c r="Q201" s="255">
        <v>63</v>
      </c>
      <c r="R201" s="256" t="s">
        <v>35</v>
      </c>
      <c r="S201" s="255">
        <v>31611</v>
      </c>
      <c r="T201" s="255" t="s">
        <v>186</v>
      </c>
      <c r="U201" s="256">
        <v>37421.42</v>
      </c>
      <c r="V201" s="255" t="s">
        <v>186</v>
      </c>
      <c r="W201" s="255">
        <v>31610.996424933659</v>
      </c>
      <c r="X201" s="256" t="s">
        <v>100</v>
      </c>
      <c r="Y201" s="255" t="s">
        <v>114</v>
      </c>
      <c r="Z201" s="255">
        <v>37.42</v>
      </c>
      <c r="AA201" s="256">
        <v>1</v>
      </c>
      <c r="AB201" s="255" t="s">
        <v>630</v>
      </c>
      <c r="AC201" s="255" t="s">
        <v>660</v>
      </c>
      <c r="AD201" s="256" t="s">
        <v>358</v>
      </c>
      <c r="AE201" s="255" t="s">
        <v>350</v>
      </c>
      <c r="AF201" s="255" t="s">
        <v>605</v>
      </c>
      <c r="AG201" s="256" t="s">
        <v>643</v>
      </c>
      <c r="AH201" s="255"/>
      <c r="AI201" s="255"/>
      <c r="AJ201" s="256"/>
      <c r="AK201" s="255" t="s">
        <v>605</v>
      </c>
      <c r="AL201" s="255" t="s">
        <v>643</v>
      </c>
      <c r="AM201" s="268" t="s">
        <v>741</v>
      </c>
      <c r="AN201" s="148" t="str">
        <f>IF(ISERROR(MATCH(H201,Current!H:H,0)),"Cleared","resolved")</f>
        <v>Cleared</v>
      </c>
    </row>
    <row r="202" spans="1:40" x14ac:dyDescent="0.25">
      <c r="A202" s="267" t="s">
        <v>744</v>
      </c>
      <c r="B202" s="255">
        <v>8520</v>
      </c>
      <c r="C202" s="256" t="s">
        <v>842</v>
      </c>
      <c r="D202" s="255" t="s">
        <v>19</v>
      </c>
      <c r="E202" s="255">
        <v>199</v>
      </c>
      <c r="F202" s="256" t="s">
        <v>137</v>
      </c>
      <c r="G202" s="255" t="s">
        <v>22</v>
      </c>
      <c r="H202" s="255" t="s">
        <v>1722</v>
      </c>
      <c r="I202" s="256" t="s">
        <v>54</v>
      </c>
      <c r="J202" s="255" t="s">
        <v>381</v>
      </c>
      <c r="K202" s="255">
        <v>42768</v>
      </c>
      <c r="L202" s="256">
        <v>92</v>
      </c>
      <c r="M202" s="255" t="s">
        <v>118</v>
      </c>
      <c r="N202" s="255" t="s">
        <v>41</v>
      </c>
      <c r="O202" s="256">
        <v>42830</v>
      </c>
      <c r="P202" s="255" t="s">
        <v>838</v>
      </c>
      <c r="Q202" s="255">
        <v>30</v>
      </c>
      <c r="R202" s="256" t="s">
        <v>33</v>
      </c>
      <c r="S202" s="255">
        <v>2620782</v>
      </c>
      <c r="T202" s="255" t="s">
        <v>197</v>
      </c>
      <c r="U202" s="256">
        <v>37300.28</v>
      </c>
      <c r="V202" s="255" t="s">
        <v>197</v>
      </c>
      <c r="W202" s="255">
        <v>2620782.0129984189</v>
      </c>
      <c r="X202" s="256" t="s">
        <v>100</v>
      </c>
      <c r="Y202" s="255" t="s">
        <v>114</v>
      </c>
      <c r="Z202" s="255">
        <v>37.299999999999997</v>
      </c>
      <c r="AA202" s="256">
        <v>1</v>
      </c>
      <c r="AB202" s="255" t="s">
        <v>630</v>
      </c>
      <c r="AC202" s="255" t="s">
        <v>484</v>
      </c>
      <c r="AD202" s="256" t="s">
        <v>363</v>
      </c>
      <c r="AE202" s="255" t="s">
        <v>350</v>
      </c>
      <c r="AF202" s="255" t="s">
        <v>649</v>
      </c>
      <c r="AG202" s="256" t="s">
        <v>643</v>
      </c>
      <c r="AH202" s="255"/>
      <c r="AI202" s="255"/>
      <c r="AJ202" s="256"/>
      <c r="AK202" s="255" t="s">
        <v>649</v>
      </c>
      <c r="AL202" s="255" t="s">
        <v>643</v>
      </c>
      <c r="AM202" s="268" t="s">
        <v>740</v>
      </c>
      <c r="AN202" s="148" t="str">
        <f>IF(ISERROR(MATCH(H202,Current!H:H,0)),"Cleared","resolved")</f>
        <v>resolved</v>
      </c>
    </row>
    <row r="203" spans="1:40" x14ac:dyDescent="0.25">
      <c r="A203" s="267" t="s">
        <v>31</v>
      </c>
      <c r="B203" s="255">
        <v>635</v>
      </c>
      <c r="C203" s="256" t="s">
        <v>142</v>
      </c>
      <c r="D203" s="255" t="s">
        <v>16</v>
      </c>
      <c r="E203" s="255">
        <v>8520</v>
      </c>
      <c r="F203" s="256" t="s">
        <v>842</v>
      </c>
      <c r="G203" s="255" t="s">
        <v>19</v>
      </c>
      <c r="H203" s="255">
        <v>63501111707797</v>
      </c>
      <c r="I203" s="256" t="s">
        <v>55</v>
      </c>
      <c r="J203" s="255" t="s">
        <v>870</v>
      </c>
      <c r="K203" s="255">
        <v>42821</v>
      </c>
      <c r="L203" s="256">
        <v>39</v>
      </c>
      <c r="M203" s="255" t="s">
        <v>158</v>
      </c>
      <c r="N203" s="255" t="s">
        <v>41</v>
      </c>
      <c r="O203" s="256">
        <v>42860</v>
      </c>
      <c r="P203" s="255" t="s">
        <v>1878</v>
      </c>
      <c r="Q203" s="255">
        <v>0</v>
      </c>
      <c r="R203" s="256" t="s">
        <v>33</v>
      </c>
      <c r="S203" s="255">
        <v>37050</v>
      </c>
      <c r="T203" s="255" t="s">
        <v>100</v>
      </c>
      <c r="U203" s="256">
        <v>37050</v>
      </c>
      <c r="V203" s="255" t="s">
        <v>100</v>
      </c>
      <c r="W203" s="255">
        <v>37050</v>
      </c>
      <c r="X203" s="256" t="s">
        <v>100</v>
      </c>
      <c r="Y203" s="255" t="s">
        <v>114</v>
      </c>
      <c r="Z203" s="255">
        <v>37.049999999999997</v>
      </c>
      <c r="AA203" s="256">
        <v>1</v>
      </c>
      <c r="AB203" s="255" t="s">
        <v>630</v>
      </c>
      <c r="AC203" s="255" t="s">
        <v>1898</v>
      </c>
      <c r="AD203" s="256" t="s">
        <v>1899</v>
      </c>
      <c r="AE203" s="255" t="s">
        <v>350</v>
      </c>
      <c r="AF203" s="255" t="s">
        <v>605</v>
      </c>
      <c r="AG203" s="256" t="s">
        <v>643</v>
      </c>
      <c r="AH203" s="255"/>
      <c r="AI203" s="255"/>
      <c r="AJ203" s="256"/>
      <c r="AK203" s="255" t="s">
        <v>605</v>
      </c>
      <c r="AL203" s="255" t="s">
        <v>643</v>
      </c>
      <c r="AM203" s="268" t="s">
        <v>741</v>
      </c>
      <c r="AN203" s="148" t="str">
        <f>IF(ISERROR(MATCH(H203,Current!H:H,0)),"Cleared","resolved")</f>
        <v>Cleared</v>
      </c>
    </row>
    <row r="204" spans="1:40" x14ac:dyDescent="0.25">
      <c r="A204" s="267" t="s">
        <v>744</v>
      </c>
      <c r="B204" s="255">
        <v>8113</v>
      </c>
      <c r="C204" s="256" t="s">
        <v>201</v>
      </c>
      <c r="D204" s="255" t="s">
        <v>22</v>
      </c>
      <c r="E204" s="255">
        <v>8110</v>
      </c>
      <c r="F204" s="256" t="s">
        <v>116</v>
      </c>
      <c r="G204" s="255" t="s">
        <v>15</v>
      </c>
      <c r="H204" s="255">
        <v>8113013001210</v>
      </c>
      <c r="I204" s="256" t="s">
        <v>54</v>
      </c>
      <c r="J204" s="255" t="s">
        <v>329</v>
      </c>
      <c r="K204" s="255">
        <v>42731</v>
      </c>
      <c r="L204" s="256">
        <v>129</v>
      </c>
      <c r="M204" s="255" t="s">
        <v>111</v>
      </c>
      <c r="N204" s="255" t="s">
        <v>42</v>
      </c>
      <c r="O204" s="256">
        <v>42797</v>
      </c>
      <c r="P204" s="255" t="s">
        <v>838</v>
      </c>
      <c r="Q204" s="255">
        <v>63</v>
      </c>
      <c r="R204" s="256" t="s">
        <v>35</v>
      </c>
      <c r="S204" s="255">
        <v>40384.04</v>
      </c>
      <c r="T204" s="255" t="s">
        <v>248</v>
      </c>
      <c r="U204" s="256">
        <v>36947.89</v>
      </c>
      <c r="V204" s="255" t="s">
        <v>248</v>
      </c>
      <c r="W204" s="255">
        <v>40384.04303097201</v>
      </c>
      <c r="X204" s="256" t="s">
        <v>100</v>
      </c>
      <c r="Y204" s="255" t="s">
        <v>114</v>
      </c>
      <c r="Z204" s="255">
        <v>36.950000000000003</v>
      </c>
      <c r="AA204" s="256">
        <v>1</v>
      </c>
      <c r="AB204" s="255" t="s">
        <v>630</v>
      </c>
      <c r="AC204" s="255" t="s">
        <v>447</v>
      </c>
      <c r="AD204" s="256" t="s">
        <v>361</v>
      </c>
      <c r="AE204" s="255" t="s">
        <v>350</v>
      </c>
      <c r="AF204" s="255" t="s">
        <v>649</v>
      </c>
      <c r="AG204" s="256" t="s">
        <v>643</v>
      </c>
      <c r="AH204" s="255"/>
      <c r="AI204" s="255"/>
      <c r="AJ204" s="256"/>
      <c r="AK204" s="255" t="s">
        <v>605</v>
      </c>
      <c r="AL204" s="255" t="s">
        <v>643</v>
      </c>
      <c r="AM204" s="268" t="s">
        <v>741</v>
      </c>
      <c r="AN204" s="148" t="str">
        <f>IF(ISERROR(MATCH(H204,Current!H:H,0)),"Cleared","resolved")</f>
        <v>resolved</v>
      </c>
    </row>
    <row r="205" spans="1:40" x14ac:dyDescent="0.25">
      <c r="A205" s="267" t="s">
        <v>31</v>
      </c>
      <c r="B205" s="255">
        <v>9701</v>
      </c>
      <c r="C205" s="256" t="s">
        <v>199</v>
      </c>
      <c r="D205" s="255" t="s">
        <v>14</v>
      </c>
      <c r="E205" s="255">
        <v>692</v>
      </c>
      <c r="F205" s="256" t="s">
        <v>187</v>
      </c>
      <c r="G205" s="255" t="s">
        <v>16</v>
      </c>
      <c r="H205" s="255">
        <v>97120170062</v>
      </c>
      <c r="I205" s="256" t="s">
        <v>57</v>
      </c>
      <c r="J205" s="255" t="s">
        <v>133</v>
      </c>
      <c r="K205" s="255">
        <v>42796</v>
      </c>
      <c r="L205" s="256">
        <v>64</v>
      </c>
      <c r="M205" s="255" t="s">
        <v>111</v>
      </c>
      <c r="N205" s="255" t="s">
        <v>42</v>
      </c>
      <c r="O205" s="256">
        <v>42860</v>
      </c>
      <c r="P205" s="255" t="s">
        <v>1878</v>
      </c>
      <c r="Q205" s="255">
        <v>0</v>
      </c>
      <c r="R205" s="256" t="s">
        <v>33</v>
      </c>
      <c r="S205" s="255">
        <v>36828.44</v>
      </c>
      <c r="T205" s="255" t="s">
        <v>100</v>
      </c>
      <c r="U205" s="256">
        <v>36828.44</v>
      </c>
      <c r="V205" s="255" t="s">
        <v>200</v>
      </c>
      <c r="W205" s="255">
        <v>167009.60334559393</v>
      </c>
      <c r="X205" s="256" t="s">
        <v>100</v>
      </c>
      <c r="Y205" s="255" t="s">
        <v>114</v>
      </c>
      <c r="Z205" s="255">
        <v>36.83</v>
      </c>
      <c r="AA205" s="256">
        <v>1</v>
      </c>
      <c r="AB205" s="255" t="s">
        <v>630</v>
      </c>
      <c r="AC205" s="255" t="s">
        <v>416</v>
      </c>
      <c r="AD205" s="256" t="s">
        <v>2005</v>
      </c>
      <c r="AE205" s="255" t="s">
        <v>350</v>
      </c>
      <c r="AF205" s="255" t="s">
        <v>605</v>
      </c>
      <c r="AG205" s="256" t="s">
        <v>643</v>
      </c>
      <c r="AH205" s="255"/>
      <c r="AI205" s="255"/>
      <c r="AJ205" s="256"/>
      <c r="AK205" s="255" t="s">
        <v>649</v>
      </c>
      <c r="AL205" s="255" t="s">
        <v>643</v>
      </c>
      <c r="AM205" s="268" t="s">
        <v>740</v>
      </c>
      <c r="AN205" s="148" t="str">
        <f>IF(ISERROR(MATCH(H205,Current!H:H,0)),"Cleared","resolved")</f>
        <v>resolved</v>
      </c>
    </row>
    <row r="206" spans="1:40" x14ac:dyDescent="0.25">
      <c r="A206" s="267" t="s">
        <v>744</v>
      </c>
      <c r="B206" s="255">
        <v>693</v>
      </c>
      <c r="C206" s="256" t="s">
        <v>177</v>
      </c>
      <c r="D206" s="255" t="s">
        <v>16</v>
      </c>
      <c r="E206" s="255">
        <v>8243</v>
      </c>
      <c r="F206" s="256" t="s">
        <v>120</v>
      </c>
      <c r="G206" s="255" t="s">
        <v>14</v>
      </c>
      <c r="H206" s="255">
        <v>69301111603314</v>
      </c>
      <c r="I206" s="256" t="s">
        <v>56</v>
      </c>
      <c r="J206" s="255" t="s">
        <v>179</v>
      </c>
      <c r="K206" s="255">
        <v>42731</v>
      </c>
      <c r="L206" s="256">
        <v>129</v>
      </c>
      <c r="M206" s="255" t="s">
        <v>127</v>
      </c>
      <c r="N206" s="255" t="s">
        <v>128</v>
      </c>
      <c r="O206" s="256">
        <v>42798</v>
      </c>
      <c r="P206" s="255" t="s">
        <v>838</v>
      </c>
      <c r="Q206" s="255">
        <v>62</v>
      </c>
      <c r="R206" s="256" t="s">
        <v>35</v>
      </c>
      <c r="S206" s="255">
        <v>36762</v>
      </c>
      <c r="T206" s="255" t="s">
        <v>100</v>
      </c>
      <c r="U206" s="256">
        <v>36762</v>
      </c>
      <c r="V206" s="255" t="s">
        <v>100</v>
      </c>
      <c r="W206" s="255">
        <v>36762</v>
      </c>
      <c r="X206" s="256" t="s">
        <v>100</v>
      </c>
      <c r="Y206" s="255" t="s">
        <v>114</v>
      </c>
      <c r="Z206" s="255">
        <v>36.76</v>
      </c>
      <c r="AA206" s="256">
        <v>1</v>
      </c>
      <c r="AB206" s="255" t="s">
        <v>630</v>
      </c>
      <c r="AC206" s="255" t="s">
        <v>851</v>
      </c>
      <c r="AD206" s="256" t="s">
        <v>1247</v>
      </c>
      <c r="AE206" s="255" t="s">
        <v>350</v>
      </c>
      <c r="AF206" s="255" t="s">
        <v>649</v>
      </c>
      <c r="AG206" s="256" t="s">
        <v>643</v>
      </c>
      <c r="AH206" s="255"/>
      <c r="AI206" s="255"/>
      <c r="AJ206" s="256"/>
      <c r="AK206" s="255" t="s">
        <v>605</v>
      </c>
      <c r="AL206" s="255" t="s">
        <v>643</v>
      </c>
      <c r="AM206" s="268" t="s">
        <v>741</v>
      </c>
      <c r="AN206" s="148" t="str">
        <f>IF(ISERROR(MATCH(H206,Current!H:H,0)),"Cleared","resolved")</f>
        <v>Cleared</v>
      </c>
    </row>
    <row r="207" spans="1:40" x14ac:dyDescent="0.25">
      <c r="A207" s="267" t="s">
        <v>744</v>
      </c>
      <c r="B207" s="255">
        <v>1960</v>
      </c>
      <c r="C207" s="256" t="s">
        <v>423</v>
      </c>
      <c r="D207" s="255" t="s">
        <v>22</v>
      </c>
      <c r="E207" s="255">
        <v>3011</v>
      </c>
      <c r="F207" s="256" t="s">
        <v>164</v>
      </c>
      <c r="G207" s="255" t="s">
        <v>22</v>
      </c>
      <c r="H207" s="255">
        <v>19600510070837</v>
      </c>
      <c r="I207" s="256" t="s">
        <v>538</v>
      </c>
      <c r="J207" s="255" t="s">
        <v>263</v>
      </c>
      <c r="K207" s="255">
        <v>42728</v>
      </c>
      <c r="L207" s="256">
        <v>132</v>
      </c>
      <c r="M207" s="255" t="s">
        <v>122</v>
      </c>
      <c r="N207" s="255" t="s">
        <v>41</v>
      </c>
      <c r="O207" s="256">
        <v>42776</v>
      </c>
      <c r="P207" s="255" t="s">
        <v>838</v>
      </c>
      <c r="Q207" s="255">
        <v>84</v>
      </c>
      <c r="R207" s="256" t="s">
        <v>35</v>
      </c>
      <c r="S207" s="255">
        <v>40100.9</v>
      </c>
      <c r="T207" s="255" t="s">
        <v>248</v>
      </c>
      <c r="U207" s="256">
        <v>36688.839999999997</v>
      </c>
      <c r="V207" s="255" t="s">
        <v>248</v>
      </c>
      <c r="W207" s="255">
        <v>40100.901386153499</v>
      </c>
      <c r="X207" s="256" t="s">
        <v>100</v>
      </c>
      <c r="Y207" s="255" t="s">
        <v>107</v>
      </c>
      <c r="Z207" s="255">
        <v>36.69</v>
      </c>
      <c r="AA207" s="256">
        <v>1</v>
      </c>
      <c r="AB207" s="255" t="s">
        <v>630</v>
      </c>
      <c r="AC207" s="255" t="s">
        <v>635</v>
      </c>
      <c r="AD207" s="256" t="s">
        <v>1019</v>
      </c>
      <c r="AE207" s="255" t="s">
        <v>350</v>
      </c>
      <c r="AF207" s="255" t="s">
        <v>649</v>
      </c>
      <c r="AG207" s="256" t="s">
        <v>643</v>
      </c>
      <c r="AH207" s="255"/>
      <c r="AI207" s="255"/>
      <c r="AJ207" s="256"/>
      <c r="AK207" s="255" t="s">
        <v>605</v>
      </c>
      <c r="AL207" s="255" t="s">
        <v>643</v>
      </c>
      <c r="AM207" s="268" t="s">
        <v>741</v>
      </c>
      <c r="AN207" s="148" t="str">
        <f>IF(ISERROR(MATCH(H207,Current!H:H,0)),"Cleared","resolved")</f>
        <v>resolved</v>
      </c>
    </row>
    <row r="208" spans="1:40" x14ac:dyDescent="0.25">
      <c r="A208" s="267" t="s">
        <v>744</v>
      </c>
      <c r="B208" s="255">
        <v>8243</v>
      </c>
      <c r="C208" s="256" t="s">
        <v>120</v>
      </c>
      <c r="D208" s="255" t="s">
        <v>14</v>
      </c>
      <c r="E208" s="255">
        <v>635</v>
      </c>
      <c r="F208" s="256" t="s">
        <v>142</v>
      </c>
      <c r="G208" s="255" t="s">
        <v>16</v>
      </c>
      <c r="H208" s="255">
        <v>82430160097749</v>
      </c>
      <c r="I208" s="256" t="s">
        <v>55</v>
      </c>
      <c r="J208" s="255" t="s">
        <v>276</v>
      </c>
      <c r="K208" s="255">
        <v>42728</v>
      </c>
      <c r="L208" s="256">
        <v>132</v>
      </c>
      <c r="M208" s="255" t="s">
        <v>111</v>
      </c>
      <c r="N208" s="255" t="s">
        <v>42</v>
      </c>
      <c r="O208" s="256">
        <v>42797</v>
      </c>
      <c r="P208" s="255" t="s">
        <v>838</v>
      </c>
      <c r="Q208" s="255">
        <v>63</v>
      </c>
      <c r="R208" s="256" t="s">
        <v>35</v>
      </c>
      <c r="S208" s="255">
        <v>36602.22</v>
      </c>
      <c r="T208" s="255" t="s">
        <v>100</v>
      </c>
      <c r="U208" s="256">
        <v>36602.22</v>
      </c>
      <c r="V208" s="255" t="s">
        <v>100</v>
      </c>
      <c r="W208" s="255">
        <v>36602.22</v>
      </c>
      <c r="X208" s="256" t="s">
        <v>100</v>
      </c>
      <c r="Y208" s="255" t="s">
        <v>114</v>
      </c>
      <c r="Z208" s="255">
        <v>36.6</v>
      </c>
      <c r="AA208" s="256">
        <v>1</v>
      </c>
      <c r="AB208" s="255" t="s">
        <v>630</v>
      </c>
      <c r="AC208" s="255" t="s">
        <v>429</v>
      </c>
      <c r="AD208" s="256" t="s">
        <v>1954</v>
      </c>
      <c r="AE208" s="255" t="s">
        <v>350</v>
      </c>
      <c r="AF208" s="255" t="s">
        <v>605</v>
      </c>
      <c r="AG208" s="256" t="s">
        <v>643</v>
      </c>
      <c r="AH208" s="255"/>
      <c r="AI208" s="255"/>
      <c r="AJ208" s="256"/>
      <c r="AK208" s="255" t="s">
        <v>605</v>
      </c>
      <c r="AL208" s="255" t="s">
        <v>643</v>
      </c>
      <c r="AM208" s="268" t="s">
        <v>741</v>
      </c>
      <c r="AN208" s="148" t="str">
        <f>IF(ISERROR(MATCH(H208,Current!H:H,0)),"Cleared","resolved")</f>
        <v>resolved</v>
      </c>
    </row>
    <row r="209" spans="1:40" x14ac:dyDescent="0.25">
      <c r="A209" s="267" t="s">
        <v>744</v>
      </c>
      <c r="B209" s="255">
        <v>8520</v>
      </c>
      <c r="C209" s="256" t="s">
        <v>842</v>
      </c>
      <c r="D209" s="255" t="s">
        <v>19</v>
      </c>
      <c r="E209" s="255">
        <v>260</v>
      </c>
      <c r="F209" s="256" t="s">
        <v>113</v>
      </c>
      <c r="G209" s="255" t="s">
        <v>23</v>
      </c>
      <c r="H209" s="255" t="s">
        <v>1527</v>
      </c>
      <c r="I209" s="256" t="s">
        <v>538</v>
      </c>
      <c r="J209" s="255" t="s">
        <v>381</v>
      </c>
      <c r="K209" s="255">
        <v>42768</v>
      </c>
      <c r="L209" s="256">
        <v>92</v>
      </c>
      <c r="M209" s="255" t="s">
        <v>127</v>
      </c>
      <c r="N209" s="255" t="s">
        <v>128</v>
      </c>
      <c r="O209" s="256">
        <v>42831</v>
      </c>
      <c r="P209" s="255" t="s">
        <v>838</v>
      </c>
      <c r="Q209" s="255">
        <v>29</v>
      </c>
      <c r="R209" s="256" t="s">
        <v>33</v>
      </c>
      <c r="S209" s="255">
        <v>30900</v>
      </c>
      <c r="T209" s="255" t="s">
        <v>186</v>
      </c>
      <c r="U209" s="256">
        <v>36579.74</v>
      </c>
      <c r="V209" s="255" t="s">
        <v>197</v>
      </c>
      <c r="W209" s="255">
        <v>2570155.6297207093</v>
      </c>
      <c r="X209" s="256" t="s">
        <v>100</v>
      </c>
      <c r="Y209" s="255" t="s">
        <v>114</v>
      </c>
      <c r="Z209" s="255">
        <v>36.58</v>
      </c>
      <c r="AA209" s="256">
        <v>1</v>
      </c>
      <c r="AB209" s="255" t="s">
        <v>630</v>
      </c>
      <c r="AC209" s="255" t="s">
        <v>681</v>
      </c>
      <c r="AD209" s="256" t="s">
        <v>1449</v>
      </c>
      <c r="AE209" s="255" t="s">
        <v>350</v>
      </c>
      <c r="AF209" s="255" t="s">
        <v>605</v>
      </c>
      <c r="AG209" s="256" t="s">
        <v>643</v>
      </c>
      <c r="AH209" s="255"/>
      <c r="AI209" s="255"/>
      <c r="AJ209" s="256"/>
      <c r="AK209" s="255" t="s">
        <v>649</v>
      </c>
      <c r="AL209" s="255" t="s">
        <v>643</v>
      </c>
      <c r="AM209" s="268" t="s">
        <v>740</v>
      </c>
      <c r="AN209" s="148" t="str">
        <f>IF(ISERROR(MATCH(H209,Current!H:H,0)),"Cleared","resolved")</f>
        <v>Cleared</v>
      </c>
    </row>
    <row r="210" spans="1:40" x14ac:dyDescent="0.25">
      <c r="A210" s="267" t="s">
        <v>31</v>
      </c>
      <c r="B210" s="255">
        <v>199</v>
      </c>
      <c r="C210" s="256" t="s">
        <v>137</v>
      </c>
      <c r="D210" s="255" t="s">
        <v>22</v>
      </c>
      <c r="E210" s="255">
        <v>95</v>
      </c>
      <c r="F210" s="256" t="s">
        <v>153</v>
      </c>
      <c r="G210" s="255" t="s">
        <v>17</v>
      </c>
      <c r="H210" s="255">
        <v>1990110069786</v>
      </c>
      <c r="I210" s="256" t="s">
        <v>57</v>
      </c>
      <c r="J210" s="255" t="s">
        <v>332</v>
      </c>
      <c r="K210" s="255">
        <v>42795</v>
      </c>
      <c r="L210" s="256">
        <v>65</v>
      </c>
      <c r="M210" s="255" t="s">
        <v>111</v>
      </c>
      <c r="N210" s="255" t="s">
        <v>42</v>
      </c>
      <c r="O210" s="256">
        <v>42860</v>
      </c>
      <c r="P210" s="255" t="s">
        <v>1878</v>
      </c>
      <c r="Q210" s="255">
        <v>0</v>
      </c>
      <c r="R210" s="256" t="s">
        <v>33</v>
      </c>
      <c r="S210" s="255">
        <v>39520.339999999997</v>
      </c>
      <c r="T210" s="255" t="s">
        <v>248</v>
      </c>
      <c r="U210" s="256">
        <v>36157.68</v>
      </c>
      <c r="V210" s="255" t="s">
        <v>248</v>
      </c>
      <c r="W210" s="255">
        <v>39520.343516777713</v>
      </c>
      <c r="X210" s="256" t="s">
        <v>100</v>
      </c>
      <c r="Y210" s="255" t="s">
        <v>114</v>
      </c>
      <c r="Z210" s="255">
        <v>36.159999999999997</v>
      </c>
      <c r="AA210" s="256">
        <v>1</v>
      </c>
      <c r="AB210" s="255" t="s">
        <v>630</v>
      </c>
      <c r="AC210" s="255" t="s">
        <v>422</v>
      </c>
      <c r="AD210" s="256" t="s">
        <v>370</v>
      </c>
      <c r="AE210" s="255" t="s">
        <v>350</v>
      </c>
      <c r="AF210" s="255" t="s">
        <v>649</v>
      </c>
      <c r="AG210" s="256" t="s">
        <v>643</v>
      </c>
      <c r="AH210" s="255"/>
      <c r="AI210" s="255"/>
      <c r="AJ210" s="256"/>
      <c r="AK210" s="255" t="s">
        <v>605</v>
      </c>
      <c r="AL210" s="255" t="s">
        <v>643</v>
      </c>
      <c r="AM210" s="268" t="s">
        <v>741</v>
      </c>
      <c r="AN210" s="148" t="str">
        <f>IF(ISERROR(MATCH(H210,Current!H:H,0)),"Cleared","resolved")</f>
        <v>resolved</v>
      </c>
    </row>
    <row r="211" spans="1:40" x14ac:dyDescent="0.25">
      <c r="A211" s="267" t="s">
        <v>31</v>
      </c>
      <c r="B211" s="255">
        <v>9701</v>
      </c>
      <c r="C211" s="256" t="s">
        <v>199</v>
      </c>
      <c r="D211" s="255" t="s">
        <v>14</v>
      </c>
      <c r="E211" s="255">
        <v>692</v>
      </c>
      <c r="F211" s="256" t="s">
        <v>187</v>
      </c>
      <c r="G211" s="255" t="s">
        <v>16</v>
      </c>
      <c r="H211" s="255">
        <v>97120170115</v>
      </c>
      <c r="I211" s="256" t="s">
        <v>57</v>
      </c>
      <c r="J211" s="255" t="s">
        <v>133</v>
      </c>
      <c r="K211" s="255">
        <v>42796</v>
      </c>
      <c r="L211" s="256">
        <v>64</v>
      </c>
      <c r="M211" s="255" t="s">
        <v>111</v>
      </c>
      <c r="N211" s="255" t="s">
        <v>42</v>
      </c>
      <c r="O211" s="256">
        <v>42860</v>
      </c>
      <c r="P211" s="255" t="s">
        <v>1878</v>
      </c>
      <c r="Q211" s="255">
        <v>0</v>
      </c>
      <c r="R211" s="256" t="s">
        <v>33</v>
      </c>
      <c r="S211" s="255">
        <v>36154.269999999997</v>
      </c>
      <c r="T211" s="255" t="s">
        <v>100</v>
      </c>
      <c r="U211" s="256">
        <v>36154.269999999997</v>
      </c>
      <c r="V211" s="255" t="s">
        <v>200</v>
      </c>
      <c r="W211" s="255">
        <v>163952.37734613536</v>
      </c>
      <c r="X211" s="256" t="s">
        <v>100</v>
      </c>
      <c r="Y211" s="255" t="s">
        <v>114</v>
      </c>
      <c r="Z211" s="255">
        <v>36.15</v>
      </c>
      <c r="AA211" s="256">
        <v>1</v>
      </c>
      <c r="AB211" s="255" t="s">
        <v>630</v>
      </c>
      <c r="AC211" s="255" t="s">
        <v>416</v>
      </c>
      <c r="AD211" s="256" t="s">
        <v>2005</v>
      </c>
      <c r="AE211" s="255" t="s">
        <v>350</v>
      </c>
      <c r="AF211" s="255" t="s">
        <v>605</v>
      </c>
      <c r="AG211" s="256" t="s">
        <v>603</v>
      </c>
      <c r="AH211" s="255"/>
      <c r="AI211" s="255"/>
      <c r="AJ211" s="256"/>
      <c r="AK211" s="255" t="s">
        <v>649</v>
      </c>
      <c r="AL211" s="255" t="s">
        <v>643</v>
      </c>
      <c r="AM211" s="268" t="s">
        <v>740</v>
      </c>
      <c r="AN211" s="148" t="str">
        <f>IF(ISERROR(MATCH(H211,Current!H:H,0)),"Cleared","resolved")</f>
        <v>resolved</v>
      </c>
    </row>
    <row r="212" spans="1:40" x14ac:dyDescent="0.25">
      <c r="A212" s="267" t="s">
        <v>744</v>
      </c>
      <c r="B212" s="255">
        <v>95</v>
      </c>
      <c r="C212" s="256" t="s">
        <v>153</v>
      </c>
      <c r="D212" s="255" t="s">
        <v>17</v>
      </c>
      <c r="E212" s="255">
        <v>8110</v>
      </c>
      <c r="F212" s="256" t="s">
        <v>116</v>
      </c>
      <c r="G212" s="255" t="s">
        <v>15</v>
      </c>
      <c r="H212" s="255">
        <v>950110008644</v>
      </c>
      <c r="I212" s="256" t="s">
        <v>58</v>
      </c>
      <c r="J212" s="255" t="s">
        <v>195</v>
      </c>
      <c r="K212" s="255">
        <v>42516</v>
      </c>
      <c r="L212" s="256">
        <v>344</v>
      </c>
      <c r="M212" s="255" t="s">
        <v>118</v>
      </c>
      <c r="N212" s="255" t="s">
        <v>41</v>
      </c>
      <c r="O212" s="256">
        <v>42585</v>
      </c>
      <c r="P212" s="255" t="s">
        <v>406</v>
      </c>
      <c r="Q212" s="255">
        <v>275</v>
      </c>
      <c r="R212" s="256" t="s">
        <v>37</v>
      </c>
      <c r="S212" s="255">
        <v>35500</v>
      </c>
      <c r="T212" s="255" t="s">
        <v>100</v>
      </c>
      <c r="U212" s="256">
        <v>35500</v>
      </c>
      <c r="V212" s="255" t="s">
        <v>100</v>
      </c>
      <c r="W212" s="255">
        <v>35500</v>
      </c>
      <c r="X212" s="256" t="s">
        <v>100</v>
      </c>
      <c r="Y212" s="255" t="s">
        <v>114</v>
      </c>
      <c r="Z212" s="255">
        <v>35.5</v>
      </c>
      <c r="AA212" s="256">
        <v>1</v>
      </c>
      <c r="AB212" s="255" t="s">
        <v>630</v>
      </c>
      <c r="AC212" s="255" t="s">
        <v>447</v>
      </c>
      <c r="AD212" s="256" t="s">
        <v>448</v>
      </c>
      <c r="AE212" s="255" t="s">
        <v>350</v>
      </c>
      <c r="AF212" s="255" t="s">
        <v>605</v>
      </c>
      <c r="AG212" s="256" t="s">
        <v>643</v>
      </c>
      <c r="AH212" s="255"/>
      <c r="AI212" s="255"/>
      <c r="AJ212" s="256"/>
      <c r="AK212" s="255" t="s">
        <v>605</v>
      </c>
      <c r="AL212" s="255" t="s">
        <v>643</v>
      </c>
      <c r="AM212" s="268" t="s">
        <v>741</v>
      </c>
      <c r="AN212" s="148" t="str">
        <f>IF(ISERROR(MATCH(H212,Current!H:H,0)),"Cleared","resolved")</f>
        <v>Cleared</v>
      </c>
    </row>
    <row r="213" spans="1:40" x14ac:dyDescent="0.25">
      <c r="A213" s="267" t="s">
        <v>744</v>
      </c>
      <c r="B213" s="255">
        <v>8243</v>
      </c>
      <c r="C213" s="256" t="s">
        <v>120</v>
      </c>
      <c r="D213" s="255" t="s">
        <v>14</v>
      </c>
      <c r="E213" s="255">
        <v>8205</v>
      </c>
      <c r="F213" s="256" t="s">
        <v>130</v>
      </c>
      <c r="G213" s="255" t="s">
        <v>14</v>
      </c>
      <c r="H213" s="255">
        <v>82430160098497</v>
      </c>
      <c r="I213" s="256" t="s">
        <v>56</v>
      </c>
      <c r="J213" s="255" t="s">
        <v>300</v>
      </c>
      <c r="K213" s="255">
        <v>42773</v>
      </c>
      <c r="L213" s="256">
        <v>87</v>
      </c>
      <c r="M213" s="255" t="s">
        <v>111</v>
      </c>
      <c r="N213" s="255" t="s">
        <v>42</v>
      </c>
      <c r="O213" s="256">
        <v>42830</v>
      </c>
      <c r="P213" s="255" t="s">
        <v>838</v>
      </c>
      <c r="Q213" s="255">
        <v>30</v>
      </c>
      <c r="R213" s="256" t="s">
        <v>33</v>
      </c>
      <c r="S213" s="255">
        <v>35320</v>
      </c>
      <c r="T213" s="255" t="s">
        <v>100</v>
      </c>
      <c r="U213" s="256">
        <v>35320</v>
      </c>
      <c r="V213" s="255" t="s">
        <v>100</v>
      </c>
      <c r="W213" s="255">
        <v>35320</v>
      </c>
      <c r="X213" s="256" t="s">
        <v>100</v>
      </c>
      <c r="Y213" s="255" t="s">
        <v>107</v>
      </c>
      <c r="Z213" s="255">
        <v>35.32</v>
      </c>
      <c r="AA213" s="256">
        <v>1</v>
      </c>
      <c r="AB213" s="255" t="s">
        <v>630</v>
      </c>
      <c r="AC213" s="255" t="s">
        <v>762</v>
      </c>
      <c r="AD213" s="256" t="s">
        <v>1481</v>
      </c>
      <c r="AE213" s="255" t="s">
        <v>350</v>
      </c>
      <c r="AF213" s="255" t="s">
        <v>649</v>
      </c>
      <c r="AG213" s="256" t="s">
        <v>643</v>
      </c>
      <c r="AH213" s="255"/>
      <c r="AI213" s="255"/>
      <c r="AJ213" s="256"/>
      <c r="AK213" s="255" t="s">
        <v>605</v>
      </c>
      <c r="AL213" s="255" t="s">
        <v>643</v>
      </c>
      <c r="AM213" s="268" t="s">
        <v>741</v>
      </c>
      <c r="AN213" s="148" t="str">
        <f>IF(ISERROR(MATCH(H213,Current!H:H,0)),"Cleared","resolved")</f>
        <v>resolved</v>
      </c>
    </row>
    <row r="214" spans="1:40" x14ac:dyDescent="0.25">
      <c r="A214" s="267" t="s">
        <v>744</v>
      </c>
      <c r="B214" s="255">
        <v>199</v>
      </c>
      <c r="C214" s="256" t="s">
        <v>137</v>
      </c>
      <c r="D214" s="255" t="s">
        <v>22</v>
      </c>
      <c r="E214" s="255">
        <v>95</v>
      </c>
      <c r="F214" s="256" t="s">
        <v>153</v>
      </c>
      <c r="G214" s="255" t="s">
        <v>17</v>
      </c>
      <c r="H214" s="255">
        <v>1990110067031</v>
      </c>
      <c r="I214" s="256" t="s">
        <v>57</v>
      </c>
      <c r="J214" s="255" t="s">
        <v>332</v>
      </c>
      <c r="K214" s="255">
        <v>42770</v>
      </c>
      <c r="L214" s="256">
        <v>90</v>
      </c>
      <c r="M214" s="255" t="s">
        <v>111</v>
      </c>
      <c r="N214" s="255" t="s">
        <v>42</v>
      </c>
      <c r="O214" s="256">
        <v>42831</v>
      </c>
      <c r="P214" s="255" t="s">
        <v>838</v>
      </c>
      <c r="Q214" s="255">
        <v>29</v>
      </c>
      <c r="R214" s="256" t="s">
        <v>33</v>
      </c>
      <c r="S214" s="255">
        <v>38558.49</v>
      </c>
      <c r="T214" s="255" t="s">
        <v>248</v>
      </c>
      <c r="U214" s="256">
        <v>35277.67</v>
      </c>
      <c r="V214" s="255" t="s">
        <v>248</v>
      </c>
      <c r="W214" s="255">
        <v>38558.492604379579</v>
      </c>
      <c r="X214" s="256" t="s">
        <v>100</v>
      </c>
      <c r="Y214" s="255" t="s">
        <v>114</v>
      </c>
      <c r="Z214" s="255">
        <v>35.28</v>
      </c>
      <c r="AA214" s="256">
        <v>1</v>
      </c>
      <c r="AB214" s="255" t="s">
        <v>630</v>
      </c>
      <c r="AC214" s="255" t="s">
        <v>422</v>
      </c>
      <c r="AD214" s="256" t="s">
        <v>370</v>
      </c>
      <c r="AE214" s="255" t="s">
        <v>350</v>
      </c>
      <c r="AF214" s="255" t="s">
        <v>605</v>
      </c>
      <c r="AG214" s="256" t="s">
        <v>643</v>
      </c>
      <c r="AH214" s="255"/>
      <c r="AI214" s="255"/>
      <c r="AJ214" s="256"/>
      <c r="AK214" s="255" t="s">
        <v>605</v>
      </c>
      <c r="AL214" s="255" t="s">
        <v>643</v>
      </c>
      <c r="AM214" s="268" t="s">
        <v>741</v>
      </c>
      <c r="AN214" s="148" t="str">
        <f>IF(ISERROR(MATCH(H214,Current!H:H,0)),"Cleared","resolved")</f>
        <v>Cleared</v>
      </c>
    </row>
    <row r="215" spans="1:40" x14ac:dyDescent="0.25">
      <c r="A215" s="267" t="s">
        <v>744</v>
      </c>
      <c r="B215" s="255">
        <v>1516</v>
      </c>
      <c r="C215" s="256" t="s">
        <v>132</v>
      </c>
      <c r="D215" s="255" t="s">
        <v>14</v>
      </c>
      <c r="E215" s="255">
        <v>8243</v>
      </c>
      <c r="F215" s="256" t="s">
        <v>120</v>
      </c>
      <c r="G215" s="255" t="s">
        <v>14</v>
      </c>
      <c r="H215" s="255">
        <v>15160160005049</v>
      </c>
      <c r="I215" s="256" t="s">
        <v>57</v>
      </c>
      <c r="J215" s="255" t="s">
        <v>133</v>
      </c>
      <c r="K215" s="255">
        <v>42773</v>
      </c>
      <c r="L215" s="256">
        <v>87</v>
      </c>
      <c r="M215" s="255" t="s">
        <v>127</v>
      </c>
      <c r="N215" s="255" t="s">
        <v>128</v>
      </c>
      <c r="O215" s="256">
        <v>42830</v>
      </c>
      <c r="P215" s="255" t="s">
        <v>838</v>
      </c>
      <c r="Q215" s="255">
        <v>30</v>
      </c>
      <c r="R215" s="256" t="s">
        <v>33</v>
      </c>
      <c r="S215" s="255">
        <v>35124.080000000002</v>
      </c>
      <c r="T215" s="255" t="s">
        <v>100</v>
      </c>
      <c r="U215" s="256">
        <v>35124.080000000002</v>
      </c>
      <c r="V215" s="255" t="s">
        <v>100</v>
      </c>
      <c r="W215" s="255">
        <v>35124.080000000002</v>
      </c>
      <c r="X215" s="256" t="s">
        <v>100</v>
      </c>
      <c r="Y215" s="255" t="s">
        <v>107</v>
      </c>
      <c r="Z215" s="255">
        <v>35.119999999999997</v>
      </c>
      <c r="AA215" s="256">
        <v>1</v>
      </c>
      <c r="AB215" s="255" t="s">
        <v>630</v>
      </c>
      <c r="AC215" s="255" t="s">
        <v>851</v>
      </c>
      <c r="AD215" s="256" t="s">
        <v>1505</v>
      </c>
      <c r="AE215" s="255" t="s">
        <v>350</v>
      </c>
      <c r="AF215" s="255" t="s">
        <v>649</v>
      </c>
      <c r="AG215" s="256" t="s">
        <v>643</v>
      </c>
      <c r="AH215" s="255"/>
      <c r="AI215" s="255"/>
      <c r="AJ215" s="256"/>
      <c r="AK215" s="255" t="s">
        <v>605</v>
      </c>
      <c r="AL215" s="255" t="s">
        <v>643</v>
      </c>
      <c r="AM215" s="268" t="s">
        <v>741</v>
      </c>
      <c r="AN215" s="148" t="str">
        <f>IF(ISERROR(MATCH(H215,Current!H:H,0)),"Cleared","resolved")</f>
        <v>resolved</v>
      </c>
    </row>
    <row r="216" spans="1:40" x14ac:dyDescent="0.25">
      <c r="A216" s="267" t="s">
        <v>744</v>
      </c>
      <c r="B216" s="255">
        <v>199</v>
      </c>
      <c r="C216" s="256" t="s">
        <v>137</v>
      </c>
      <c r="D216" s="255" t="s">
        <v>22</v>
      </c>
      <c r="E216" s="255">
        <v>95</v>
      </c>
      <c r="F216" s="256" t="s">
        <v>153</v>
      </c>
      <c r="G216" s="255" t="s">
        <v>17</v>
      </c>
      <c r="H216" s="255">
        <v>1990110055178</v>
      </c>
      <c r="I216" s="256" t="s">
        <v>57</v>
      </c>
      <c r="J216" s="255" t="s">
        <v>332</v>
      </c>
      <c r="K216" s="255">
        <v>42605</v>
      </c>
      <c r="L216" s="256">
        <v>255</v>
      </c>
      <c r="M216" s="255" t="s">
        <v>111</v>
      </c>
      <c r="N216" s="255" t="s">
        <v>42</v>
      </c>
      <c r="O216" s="256">
        <v>42678</v>
      </c>
      <c r="P216" s="255" t="s">
        <v>651</v>
      </c>
      <c r="Q216" s="255">
        <v>182</v>
      </c>
      <c r="R216" s="256" t="s">
        <v>37</v>
      </c>
      <c r="S216" s="255">
        <v>38256.83</v>
      </c>
      <c r="T216" s="255" t="s">
        <v>248</v>
      </c>
      <c r="U216" s="256">
        <v>35001.67</v>
      </c>
      <c r="V216" s="255" t="s">
        <v>248</v>
      </c>
      <c r="W216" s="255">
        <v>38256.824609900104</v>
      </c>
      <c r="X216" s="256" t="s">
        <v>100</v>
      </c>
      <c r="Y216" s="255" t="s">
        <v>114</v>
      </c>
      <c r="Z216" s="255">
        <v>35</v>
      </c>
      <c r="AA216" s="256">
        <v>1</v>
      </c>
      <c r="AB216" s="255" t="s">
        <v>630</v>
      </c>
      <c r="AC216" s="255" t="s">
        <v>422</v>
      </c>
      <c r="AD216" s="256" t="s">
        <v>364</v>
      </c>
      <c r="AE216" s="255" t="s">
        <v>350</v>
      </c>
      <c r="AF216" s="255" t="s">
        <v>605</v>
      </c>
      <c r="AG216" s="256" t="s">
        <v>643</v>
      </c>
      <c r="AH216" s="255"/>
      <c r="AI216" s="255"/>
      <c r="AJ216" s="256"/>
      <c r="AK216" s="255" t="s">
        <v>605</v>
      </c>
      <c r="AL216" s="255" t="s">
        <v>643</v>
      </c>
      <c r="AM216" s="268" t="s">
        <v>741</v>
      </c>
      <c r="AN216" s="148" t="str">
        <f>IF(ISERROR(MATCH(H216,Current!H:H,0)),"Cleared","resolved")</f>
        <v>resolved</v>
      </c>
    </row>
    <row r="217" spans="1:40" x14ac:dyDescent="0.25">
      <c r="A217" s="267" t="s">
        <v>744</v>
      </c>
      <c r="B217" s="255">
        <v>199</v>
      </c>
      <c r="C217" s="256" t="s">
        <v>137</v>
      </c>
      <c r="D217" s="255" t="s">
        <v>22</v>
      </c>
      <c r="E217" s="255">
        <v>8243</v>
      </c>
      <c r="F217" s="256" t="s">
        <v>120</v>
      </c>
      <c r="G217" s="255" t="s">
        <v>14</v>
      </c>
      <c r="H217" s="255">
        <v>1990110063810</v>
      </c>
      <c r="I217" s="256" t="s">
        <v>56</v>
      </c>
      <c r="J217" s="255" t="s">
        <v>328</v>
      </c>
      <c r="K217" s="255">
        <v>42724</v>
      </c>
      <c r="L217" s="256">
        <v>136</v>
      </c>
      <c r="M217" s="255" t="s">
        <v>127</v>
      </c>
      <c r="N217" s="255" t="s">
        <v>128</v>
      </c>
      <c r="O217" s="256">
        <v>42800</v>
      </c>
      <c r="P217" s="255" t="s">
        <v>838</v>
      </c>
      <c r="Q217" s="255">
        <v>60</v>
      </c>
      <c r="R217" s="256" t="s">
        <v>34</v>
      </c>
      <c r="S217" s="255">
        <v>38157</v>
      </c>
      <c r="T217" s="255" t="s">
        <v>248</v>
      </c>
      <c r="U217" s="256">
        <v>34910.339999999997</v>
      </c>
      <c r="V217" s="255" t="s">
        <v>248</v>
      </c>
      <c r="W217" s="255">
        <v>38157.000921726874</v>
      </c>
      <c r="X217" s="256" t="s">
        <v>100</v>
      </c>
      <c r="Y217" s="255" t="s">
        <v>114</v>
      </c>
      <c r="Z217" s="255">
        <v>34.909999999999997</v>
      </c>
      <c r="AA217" s="256">
        <v>1</v>
      </c>
      <c r="AB217" s="255" t="s">
        <v>630</v>
      </c>
      <c r="AC217" s="255" t="s">
        <v>851</v>
      </c>
      <c r="AD217" s="256" t="s">
        <v>1360</v>
      </c>
      <c r="AE217" s="255" t="s">
        <v>350</v>
      </c>
      <c r="AF217" s="255" t="s">
        <v>605</v>
      </c>
      <c r="AG217" s="256" t="s">
        <v>643</v>
      </c>
      <c r="AH217" s="255"/>
      <c r="AI217" s="255"/>
      <c r="AJ217" s="256"/>
      <c r="AK217" s="255" t="s">
        <v>605</v>
      </c>
      <c r="AL217" s="255" t="s">
        <v>643</v>
      </c>
      <c r="AM217" s="268" t="s">
        <v>741</v>
      </c>
      <c r="AN217" s="148" t="str">
        <f>IF(ISERROR(MATCH(H217,Current!H:H,0)),"Cleared","resolved")</f>
        <v>resolved</v>
      </c>
    </row>
    <row r="218" spans="1:40" x14ac:dyDescent="0.25">
      <c r="A218" s="267" t="s">
        <v>744</v>
      </c>
      <c r="B218" s="255">
        <v>199</v>
      </c>
      <c r="C218" s="256" t="s">
        <v>137</v>
      </c>
      <c r="D218" s="255" t="s">
        <v>22</v>
      </c>
      <c r="E218" s="255">
        <v>8243</v>
      </c>
      <c r="F218" s="256" t="s">
        <v>120</v>
      </c>
      <c r="G218" s="255" t="s">
        <v>14</v>
      </c>
      <c r="H218" s="255">
        <v>1990110063695</v>
      </c>
      <c r="I218" s="256" t="s">
        <v>56</v>
      </c>
      <c r="J218" s="255" t="s">
        <v>328</v>
      </c>
      <c r="K218" s="255">
        <v>42724</v>
      </c>
      <c r="L218" s="256">
        <v>136</v>
      </c>
      <c r="M218" s="255" t="s">
        <v>111</v>
      </c>
      <c r="N218" s="255" t="s">
        <v>42</v>
      </c>
      <c r="O218" s="256">
        <v>42800</v>
      </c>
      <c r="P218" s="255" t="s">
        <v>838</v>
      </c>
      <c r="Q218" s="255">
        <v>60</v>
      </c>
      <c r="R218" s="256" t="s">
        <v>34</v>
      </c>
      <c r="S218" s="255">
        <v>37911</v>
      </c>
      <c r="T218" s="255" t="s">
        <v>248</v>
      </c>
      <c r="U218" s="256">
        <v>34685.269999999997</v>
      </c>
      <c r="V218" s="255" t="s">
        <v>248</v>
      </c>
      <c r="W218" s="255">
        <v>37910.999416228704</v>
      </c>
      <c r="X218" s="256" t="s">
        <v>100</v>
      </c>
      <c r="Y218" s="255" t="s">
        <v>114</v>
      </c>
      <c r="Z218" s="255">
        <v>34.69</v>
      </c>
      <c r="AA218" s="256">
        <v>1</v>
      </c>
      <c r="AB218" s="255" t="s">
        <v>630</v>
      </c>
      <c r="AC218" s="255" t="s">
        <v>851</v>
      </c>
      <c r="AD218" s="256" t="s">
        <v>1351</v>
      </c>
      <c r="AE218" s="255" t="s">
        <v>350</v>
      </c>
      <c r="AF218" s="255" t="s">
        <v>649</v>
      </c>
      <c r="AG218" s="256" t="s">
        <v>643</v>
      </c>
      <c r="AH218" s="255"/>
      <c r="AI218" s="255"/>
      <c r="AJ218" s="256"/>
      <c r="AK218" s="255" t="s">
        <v>605</v>
      </c>
      <c r="AL218" s="255" t="s">
        <v>643</v>
      </c>
      <c r="AM218" s="268" t="s">
        <v>741</v>
      </c>
      <c r="AN218" s="148" t="str">
        <f>IF(ISERROR(MATCH(H218,Current!H:H,0)),"Cleared","resolved")</f>
        <v>resolved</v>
      </c>
    </row>
    <row r="219" spans="1:40" x14ac:dyDescent="0.25">
      <c r="A219" s="267" t="s">
        <v>744</v>
      </c>
      <c r="B219" s="255">
        <v>693</v>
      </c>
      <c r="C219" s="256" t="s">
        <v>177</v>
      </c>
      <c r="D219" s="255" t="s">
        <v>16</v>
      </c>
      <c r="E219" s="255">
        <v>8243</v>
      </c>
      <c r="F219" s="256" t="s">
        <v>120</v>
      </c>
      <c r="G219" s="255" t="s">
        <v>14</v>
      </c>
      <c r="H219" s="255">
        <v>69301111602810</v>
      </c>
      <c r="I219" s="256" t="s">
        <v>56</v>
      </c>
      <c r="J219" s="255" t="s">
        <v>179</v>
      </c>
      <c r="K219" s="255">
        <v>42677</v>
      </c>
      <c r="L219" s="256">
        <v>183</v>
      </c>
      <c r="M219" s="255" t="s">
        <v>127</v>
      </c>
      <c r="N219" s="255" t="s">
        <v>128</v>
      </c>
      <c r="O219" s="256">
        <v>42733</v>
      </c>
      <c r="P219" s="255" t="s">
        <v>651</v>
      </c>
      <c r="Q219" s="255">
        <v>127</v>
      </c>
      <c r="R219" s="256" t="s">
        <v>38</v>
      </c>
      <c r="S219" s="255">
        <v>34392</v>
      </c>
      <c r="T219" s="255" t="s">
        <v>100</v>
      </c>
      <c r="U219" s="256">
        <v>34392</v>
      </c>
      <c r="V219" s="255" t="s">
        <v>100</v>
      </c>
      <c r="W219" s="255">
        <v>34392</v>
      </c>
      <c r="X219" s="256" t="s">
        <v>100</v>
      </c>
      <c r="Y219" s="255" t="s">
        <v>114</v>
      </c>
      <c r="Z219" s="255">
        <v>34.39</v>
      </c>
      <c r="AA219" s="256">
        <v>1</v>
      </c>
      <c r="AB219" s="255" t="s">
        <v>630</v>
      </c>
      <c r="AC219" s="255" t="s">
        <v>570</v>
      </c>
      <c r="AD219" s="256" t="s">
        <v>1267</v>
      </c>
      <c r="AE219" s="255" t="s">
        <v>350</v>
      </c>
      <c r="AF219" s="255" t="s">
        <v>605</v>
      </c>
      <c r="AG219" s="256" t="s">
        <v>643</v>
      </c>
      <c r="AH219" s="255"/>
      <c r="AI219" s="255"/>
      <c r="AJ219" s="256"/>
      <c r="AK219" s="255" t="s">
        <v>605</v>
      </c>
      <c r="AL219" s="255" t="s">
        <v>643</v>
      </c>
      <c r="AM219" s="268" t="s">
        <v>741</v>
      </c>
      <c r="AN219" s="148" t="str">
        <f>IF(ISERROR(MATCH(H219,Current!H:H,0)),"Cleared","resolved")</f>
        <v>resolved</v>
      </c>
    </row>
    <row r="220" spans="1:40" x14ac:dyDescent="0.25">
      <c r="A220" s="267" t="s">
        <v>744</v>
      </c>
      <c r="B220" s="255">
        <v>693</v>
      </c>
      <c r="C220" s="256" t="s">
        <v>177</v>
      </c>
      <c r="D220" s="255" t="s">
        <v>16</v>
      </c>
      <c r="E220" s="255">
        <v>8243</v>
      </c>
      <c r="F220" s="256" t="s">
        <v>120</v>
      </c>
      <c r="G220" s="255" t="s">
        <v>14</v>
      </c>
      <c r="H220" s="255">
        <v>69301111602814</v>
      </c>
      <c r="I220" s="256" t="s">
        <v>56</v>
      </c>
      <c r="J220" s="255" t="s">
        <v>179</v>
      </c>
      <c r="K220" s="255">
        <v>42677</v>
      </c>
      <c r="L220" s="256">
        <v>183</v>
      </c>
      <c r="M220" s="255" t="s">
        <v>127</v>
      </c>
      <c r="N220" s="255" t="s">
        <v>128</v>
      </c>
      <c r="O220" s="256">
        <v>42733</v>
      </c>
      <c r="P220" s="255" t="s">
        <v>651</v>
      </c>
      <c r="Q220" s="255">
        <v>127</v>
      </c>
      <c r="R220" s="256" t="s">
        <v>38</v>
      </c>
      <c r="S220" s="255">
        <v>34392</v>
      </c>
      <c r="T220" s="255" t="s">
        <v>100</v>
      </c>
      <c r="U220" s="256">
        <v>34392</v>
      </c>
      <c r="V220" s="255" t="s">
        <v>100</v>
      </c>
      <c r="W220" s="255">
        <v>34392</v>
      </c>
      <c r="X220" s="256" t="s">
        <v>100</v>
      </c>
      <c r="Y220" s="255" t="s">
        <v>114</v>
      </c>
      <c r="Z220" s="255">
        <v>34.39</v>
      </c>
      <c r="AA220" s="256">
        <v>1</v>
      </c>
      <c r="AB220" s="255" t="s">
        <v>630</v>
      </c>
      <c r="AC220" s="255" t="s">
        <v>570</v>
      </c>
      <c r="AD220" s="256" t="s">
        <v>1269</v>
      </c>
      <c r="AE220" s="255" t="s">
        <v>350</v>
      </c>
      <c r="AF220" s="255" t="s">
        <v>605</v>
      </c>
      <c r="AG220" s="256" t="s">
        <v>643</v>
      </c>
      <c r="AH220" s="255"/>
      <c r="AI220" s="255"/>
      <c r="AJ220" s="256"/>
      <c r="AK220" s="255" t="s">
        <v>605</v>
      </c>
      <c r="AL220" s="255" t="s">
        <v>643</v>
      </c>
      <c r="AM220" s="268" t="s">
        <v>741</v>
      </c>
      <c r="AN220" s="148" t="str">
        <f>IF(ISERROR(MATCH(H220,Current!H:H,0)),"Cleared","resolved")</f>
        <v>resolved</v>
      </c>
    </row>
    <row r="221" spans="1:40" x14ac:dyDescent="0.25">
      <c r="A221" s="267" t="s">
        <v>31</v>
      </c>
      <c r="B221" s="255">
        <v>9701</v>
      </c>
      <c r="C221" s="256" t="s">
        <v>199</v>
      </c>
      <c r="D221" s="255" t="s">
        <v>14</v>
      </c>
      <c r="E221" s="255">
        <v>692</v>
      </c>
      <c r="F221" s="256" t="s">
        <v>187</v>
      </c>
      <c r="G221" s="255" t="s">
        <v>16</v>
      </c>
      <c r="H221" s="255">
        <v>97120170130</v>
      </c>
      <c r="I221" s="256" t="s">
        <v>57</v>
      </c>
      <c r="J221" s="255" t="s">
        <v>133</v>
      </c>
      <c r="K221" s="255">
        <v>42796</v>
      </c>
      <c r="L221" s="256">
        <v>64</v>
      </c>
      <c r="M221" s="255" t="s">
        <v>111</v>
      </c>
      <c r="N221" s="255" t="s">
        <v>42</v>
      </c>
      <c r="O221" s="256">
        <v>42860</v>
      </c>
      <c r="P221" s="255" t="s">
        <v>1878</v>
      </c>
      <c r="Q221" s="255">
        <v>0</v>
      </c>
      <c r="R221" s="256" t="s">
        <v>33</v>
      </c>
      <c r="S221" s="255">
        <v>33887.31</v>
      </c>
      <c r="T221" s="255" t="s">
        <v>100</v>
      </c>
      <c r="U221" s="256">
        <v>33887.31</v>
      </c>
      <c r="V221" s="255" t="s">
        <v>200</v>
      </c>
      <c r="W221" s="255">
        <v>153672.16753001697</v>
      </c>
      <c r="X221" s="256" t="s">
        <v>100</v>
      </c>
      <c r="Y221" s="255" t="s">
        <v>114</v>
      </c>
      <c r="Z221" s="255">
        <v>33.89</v>
      </c>
      <c r="AA221" s="256">
        <v>1</v>
      </c>
      <c r="AB221" s="255" t="s">
        <v>630</v>
      </c>
      <c r="AC221" s="255" t="s">
        <v>416</v>
      </c>
      <c r="AD221" s="256" t="s">
        <v>1277</v>
      </c>
      <c r="AE221" s="255" t="s">
        <v>350</v>
      </c>
      <c r="AF221" s="255" t="s">
        <v>605</v>
      </c>
      <c r="AG221" s="256" t="s">
        <v>643</v>
      </c>
      <c r="AH221" s="255"/>
      <c r="AI221" s="255"/>
      <c r="AJ221" s="256"/>
      <c r="AK221" s="255" t="s">
        <v>649</v>
      </c>
      <c r="AL221" s="255" t="s">
        <v>643</v>
      </c>
      <c r="AM221" s="268" t="s">
        <v>740</v>
      </c>
      <c r="AN221" s="148" t="str">
        <f>IF(ISERROR(MATCH(H221,Current!H:H,0)),"Cleared","resolved")</f>
        <v>Cleared</v>
      </c>
    </row>
    <row r="222" spans="1:40" x14ac:dyDescent="0.25">
      <c r="A222" s="267" t="s">
        <v>744</v>
      </c>
      <c r="B222" s="255">
        <v>72</v>
      </c>
      <c r="C222" s="256" t="s">
        <v>174</v>
      </c>
      <c r="D222" s="255" t="s">
        <v>17</v>
      </c>
      <c r="E222" s="255">
        <v>199</v>
      </c>
      <c r="F222" s="256" t="s">
        <v>137</v>
      </c>
      <c r="G222" s="255" t="s">
        <v>22</v>
      </c>
      <c r="H222" s="255" t="s">
        <v>546</v>
      </c>
      <c r="I222" s="256" t="s">
        <v>58</v>
      </c>
      <c r="J222" s="255" t="s">
        <v>195</v>
      </c>
      <c r="K222" s="255">
        <v>42586</v>
      </c>
      <c r="L222" s="256">
        <v>274</v>
      </c>
      <c r="M222" s="255" t="s">
        <v>118</v>
      </c>
      <c r="N222" s="255" t="s">
        <v>41</v>
      </c>
      <c r="O222" s="256">
        <v>42618</v>
      </c>
      <c r="P222" s="255" t="s">
        <v>406</v>
      </c>
      <c r="Q222" s="255">
        <v>242</v>
      </c>
      <c r="R222" s="256" t="s">
        <v>37</v>
      </c>
      <c r="S222" s="255">
        <v>33795.82</v>
      </c>
      <c r="T222" s="255" t="s">
        <v>100</v>
      </c>
      <c r="U222" s="256">
        <v>33795.82</v>
      </c>
      <c r="V222" s="255" t="s">
        <v>100</v>
      </c>
      <c r="W222" s="255">
        <v>33795.82</v>
      </c>
      <c r="X222" s="256" t="s">
        <v>100</v>
      </c>
      <c r="Y222" s="255" t="s">
        <v>114</v>
      </c>
      <c r="Z222" s="255">
        <v>33.799999999999997</v>
      </c>
      <c r="AA222" s="256">
        <v>1</v>
      </c>
      <c r="AB222" s="255" t="s">
        <v>630</v>
      </c>
      <c r="AC222" s="255" t="s">
        <v>439</v>
      </c>
      <c r="AD222" s="256" t="s">
        <v>547</v>
      </c>
      <c r="AE222" s="255" t="s">
        <v>350</v>
      </c>
      <c r="AF222" s="255" t="s">
        <v>605</v>
      </c>
      <c r="AG222" s="256" t="s">
        <v>643</v>
      </c>
      <c r="AH222" s="255"/>
      <c r="AI222" s="255"/>
      <c r="AJ222" s="256"/>
      <c r="AK222" s="255" t="s">
        <v>649</v>
      </c>
      <c r="AL222" s="255" t="s">
        <v>643</v>
      </c>
      <c r="AM222" s="268" t="s">
        <v>740</v>
      </c>
      <c r="AN222" s="148" t="str">
        <f>IF(ISERROR(MATCH(H222,Current!H:H,0)),"Cleared","resolved")</f>
        <v>resolved</v>
      </c>
    </row>
    <row r="223" spans="1:40" x14ac:dyDescent="0.25">
      <c r="A223" s="267" t="s">
        <v>744</v>
      </c>
      <c r="B223" s="255">
        <v>199</v>
      </c>
      <c r="C223" s="256" t="s">
        <v>137</v>
      </c>
      <c r="D223" s="255" t="s">
        <v>22</v>
      </c>
      <c r="E223" s="255">
        <v>132</v>
      </c>
      <c r="F223" s="256" t="s">
        <v>233</v>
      </c>
      <c r="G223" s="255" t="s">
        <v>22</v>
      </c>
      <c r="H223" s="255">
        <v>199030003131</v>
      </c>
      <c r="I223" s="256" t="s">
        <v>54</v>
      </c>
      <c r="J223" s="255" t="s">
        <v>324</v>
      </c>
      <c r="K223" s="255">
        <v>42642</v>
      </c>
      <c r="L223" s="256">
        <v>218</v>
      </c>
      <c r="M223" s="255" t="s">
        <v>158</v>
      </c>
      <c r="N223" s="255" t="s">
        <v>41</v>
      </c>
      <c r="O223" s="256">
        <v>42706</v>
      </c>
      <c r="P223" s="255" t="s">
        <v>651</v>
      </c>
      <c r="Q223" s="255">
        <v>154</v>
      </c>
      <c r="R223" s="256" t="s">
        <v>39</v>
      </c>
      <c r="S223" s="255">
        <v>36673</v>
      </c>
      <c r="T223" s="255" t="s">
        <v>248</v>
      </c>
      <c r="U223" s="256">
        <v>33552.61</v>
      </c>
      <c r="V223" s="255" t="s">
        <v>248</v>
      </c>
      <c r="W223" s="255">
        <v>36673.002058884063</v>
      </c>
      <c r="X223" s="256" t="s">
        <v>100</v>
      </c>
      <c r="Y223" s="255" t="s">
        <v>107</v>
      </c>
      <c r="Z223" s="255">
        <v>33.549999999999997</v>
      </c>
      <c r="AA223" s="256">
        <v>1</v>
      </c>
      <c r="AB223" s="255" t="s">
        <v>630</v>
      </c>
      <c r="AC223" s="255" t="s">
        <v>446</v>
      </c>
      <c r="AD223" s="256" t="s">
        <v>784</v>
      </c>
      <c r="AE223" s="255" t="s">
        <v>350</v>
      </c>
      <c r="AF223" s="255" t="s">
        <v>605</v>
      </c>
      <c r="AG223" s="256" t="s">
        <v>643</v>
      </c>
      <c r="AH223" s="255"/>
      <c r="AI223" s="255"/>
      <c r="AJ223" s="256"/>
      <c r="AK223" s="255" t="s">
        <v>605</v>
      </c>
      <c r="AL223" s="255" t="s">
        <v>643</v>
      </c>
      <c r="AM223" s="268" t="s">
        <v>741</v>
      </c>
      <c r="AN223" s="148" t="str">
        <f>IF(ISERROR(MATCH(H223,Current!H:H,0)),"Cleared","resolved")</f>
        <v>resolved</v>
      </c>
    </row>
    <row r="224" spans="1:40" x14ac:dyDescent="0.25">
      <c r="A224" s="267" t="s">
        <v>31</v>
      </c>
      <c r="B224" s="255">
        <v>9701</v>
      </c>
      <c r="C224" s="256" t="s">
        <v>199</v>
      </c>
      <c r="D224" s="255" t="s">
        <v>14</v>
      </c>
      <c r="E224" s="255">
        <v>692</v>
      </c>
      <c r="F224" s="256" t="s">
        <v>187</v>
      </c>
      <c r="G224" s="255" t="s">
        <v>16</v>
      </c>
      <c r="H224" s="255">
        <v>97120170078</v>
      </c>
      <c r="I224" s="256" t="s">
        <v>57</v>
      </c>
      <c r="J224" s="255" t="s">
        <v>133</v>
      </c>
      <c r="K224" s="255">
        <v>42796</v>
      </c>
      <c r="L224" s="256">
        <v>64</v>
      </c>
      <c r="M224" s="255" t="s">
        <v>111</v>
      </c>
      <c r="N224" s="255" t="s">
        <v>42</v>
      </c>
      <c r="O224" s="256">
        <v>42860</v>
      </c>
      <c r="P224" s="255" t="s">
        <v>1878</v>
      </c>
      <c r="Q224" s="255">
        <v>0</v>
      </c>
      <c r="R224" s="256" t="s">
        <v>33</v>
      </c>
      <c r="S224" s="255">
        <v>33431.97</v>
      </c>
      <c r="T224" s="255" t="s">
        <v>100</v>
      </c>
      <c r="U224" s="256">
        <v>33431.97</v>
      </c>
      <c r="V224" s="255" t="s">
        <v>200</v>
      </c>
      <c r="W224" s="255">
        <v>151607.29177673004</v>
      </c>
      <c r="X224" s="256" t="s">
        <v>100</v>
      </c>
      <c r="Y224" s="255" t="s">
        <v>114</v>
      </c>
      <c r="Z224" s="255">
        <v>33.43</v>
      </c>
      <c r="AA224" s="256">
        <v>1</v>
      </c>
      <c r="AB224" s="255" t="s">
        <v>630</v>
      </c>
      <c r="AC224" s="255" t="s">
        <v>416</v>
      </c>
      <c r="AD224" s="256" t="s">
        <v>1277</v>
      </c>
      <c r="AE224" s="255" t="s">
        <v>350</v>
      </c>
      <c r="AF224" s="255" t="s">
        <v>605</v>
      </c>
      <c r="AG224" s="256" t="s">
        <v>643</v>
      </c>
      <c r="AH224" s="255"/>
      <c r="AI224" s="255"/>
      <c r="AJ224" s="256"/>
      <c r="AK224" s="255" t="s">
        <v>649</v>
      </c>
      <c r="AL224" s="255" t="s">
        <v>643</v>
      </c>
      <c r="AM224" s="268" t="s">
        <v>740</v>
      </c>
      <c r="AN224" s="148" t="str">
        <f>IF(ISERROR(MATCH(H224,Current!H:H,0)),"Cleared","resolved")</f>
        <v>Cleared</v>
      </c>
    </row>
    <row r="225" spans="1:40" x14ac:dyDescent="0.25">
      <c r="A225" s="267" t="s">
        <v>744</v>
      </c>
      <c r="B225" s="255">
        <v>1970</v>
      </c>
      <c r="C225" s="256" t="s">
        <v>862</v>
      </c>
      <c r="D225" s="255" t="s">
        <v>23</v>
      </c>
      <c r="E225" s="255">
        <v>260</v>
      </c>
      <c r="F225" s="256" t="s">
        <v>113</v>
      </c>
      <c r="G225" s="255" t="s">
        <v>23</v>
      </c>
      <c r="H225" s="255">
        <v>19700130002060</v>
      </c>
      <c r="I225" s="256" t="s">
        <v>538</v>
      </c>
      <c r="J225" s="255" t="s">
        <v>627</v>
      </c>
      <c r="K225" s="255">
        <v>42728</v>
      </c>
      <c r="L225" s="256">
        <v>132</v>
      </c>
      <c r="M225" s="255" t="s">
        <v>127</v>
      </c>
      <c r="N225" s="255" t="s">
        <v>128</v>
      </c>
      <c r="O225" s="256">
        <v>42800</v>
      </c>
      <c r="P225" s="255" t="s">
        <v>838</v>
      </c>
      <c r="Q225" s="255">
        <v>60</v>
      </c>
      <c r="R225" s="256" t="s">
        <v>34</v>
      </c>
      <c r="S225" s="255">
        <v>28227.18</v>
      </c>
      <c r="T225" s="255" t="s">
        <v>186</v>
      </c>
      <c r="U225" s="256">
        <v>33415.620000000003</v>
      </c>
      <c r="V225" s="255" t="s">
        <v>186</v>
      </c>
      <c r="W225" s="255">
        <v>28227.176957927888</v>
      </c>
      <c r="X225" s="256" t="s">
        <v>100</v>
      </c>
      <c r="Y225" s="255" t="s">
        <v>107</v>
      </c>
      <c r="Z225" s="255">
        <v>33.42</v>
      </c>
      <c r="AA225" s="256">
        <v>1</v>
      </c>
      <c r="AB225" s="255" t="s">
        <v>630</v>
      </c>
      <c r="AC225" s="255" t="s">
        <v>442</v>
      </c>
      <c r="AD225" s="256" t="s">
        <v>354</v>
      </c>
      <c r="AE225" s="255" t="s">
        <v>350</v>
      </c>
      <c r="AF225" s="255" t="s">
        <v>605</v>
      </c>
      <c r="AG225" s="256" t="s">
        <v>643</v>
      </c>
      <c r="AH225" s="255"/>
      <c r="AI225" s="255"/>
      <c r="AJ225" s="256"/>
      <c r="AK225" s="255" t="s">
        <v>605</v>
      </c>
      <c r="AL225" s="255" t="s">
        <v>643</v>
      </c>
      <c r="AM225" s="268" t="s">
        <v>741</v>
      </c>
      <c r="AN225" s="148" t="str">
        <f>IF(ISERROR(MATCH(H225,Current!H:H,0)),"Cleared","resolved")</f>
        <v>Cleared</v>
      </c>
    </row>
    <row r="226" spans="1:40" x14ac:dyDescent="0.25">
      <c r="A226" s="267" t="s">
        <v>744</v>
      </c>
      <c r="B226" s="255">
        <v>199</v>
      </c>
      <c r="C226" s="256" t="s">
        <v>137</v>
      </c>
      <c r="D226" s="255" t="s">
        <v>22</v>
      </c>
      <c r="E226" s="255">
        <v>8243</v>
      </c>
      <c r="F226" s="256" t="s">
        <v>120</v>
      </c>
      <c r="G226" s="255" t="s">
        <v>14</v>
      </c>
      <c r="H226" s="255">
        <v>1990110055559</v>
      </c>
      <c r="I226" s="256" t="s">
        <v>56</v>
      </c>
      <c r="J226" s="255" t="s">
        <v>328</v>
      </c>
      <c r="K226" s="255">
        <v>42607</v>
      </c>
      <c r="L226" s="256">
        <v>253</v>
      </c>
      <c r="M226" s="255" t="s">
        <v>127</v>
      </c>
      <c r="N226" s="255" t="s">
        <v>128</v>
      </c>
      <c r="O226" s="256">
        <v>42681</v>
      </c>
      <c r="P226" s="255" t="s">
        <v>651</v>
      </c>
      <c r="Q226" s="255">
        <v>179</v>
      </c>
      <c r="R226" s="256" t="s">
        <v>39</v>
      </c>
      <c r="S226" s="255">
        <v>36228</v>
      </c>
      <c r="T226" s="255" t="s">
        <v>248</v>
      </c>
      <c r="U226" s="256">
        <v>33145.47</v>
      </c>
      <c r="V226" s="255" t="s">
        <v>248</v>
      </c>
      <c r="W226" s="255">
        <v>36227.998047027635</v>
      </c>
      <c r="X226" s="256" t="s">
        <v>100</v>
      </c>
      <c r="Y226" s="255" t="s">
        <v>114</v>
      </c>
      <c r="Z226" s="255">
        <v>33.15</v>
      </c>
      <c r="AA226" s="256">
        <v>1</v>
      </c>
      <c r="AB226" s="255" t="s">
        <v>630</v>
      </c>
      <c r="AC226" s="255" t="s">
        <v>570</v>
      </c>
      <c r="AD226" s="256" t="s">
        <v>1366</v>
      </c>
      <c r="AE226" s="255" t="s">
        <v>350</v>
      </c>
      <c r="AF226" s="255" t="s">
        <v>649</v>
      </c>
      <c r="AG226" s="256" t="s">
        <v>643</v>
      </c>
      <c r="AH226" s="255"/>
      <c r="AI226" s="255"/>
      <c r="AJ226" s="256"/>
      <c r="AK226" s="255" t="s">
        <v>605</v>
      </c>
      <c r="AL226" s="255" t="s">
        <v>643</v>
      </c>
      <c r="AM226" s="268" t="s">
        <v>741</v>
      </c>
      <c r="AN226" s="148" t="str">
        <f>IF(ISERROR(MATCH(H226,Current!H:H,0)),"Cleared","resolved")</f>
        <v>resolved</v>
      </c>
    </row>
    <row r="227" spans="1:40" x14ac:dyDescent="0.25">
      <c r="A227" s="267" t="s">
        <v>744</v>
      </c>
      <c r="B227" s="255">
        <v>8520</v>
      </c>
      <c r="C227" s="256" t="s">
        <v>842</v>
      </c>
      <c r="D227" s="255" t="s">
        <v>19</v>
      </c>
      <c r="E227" s="255">
        <v>1710</v>
      </c>
      <c r="F227" s="256" t="s">
        <v>181</v>
      </c>
      <c r="G227" s="255" t="s">
        <v>20</v>
      </c>
      <c r="H227" s="255">
        <v>85200610007325</v>
      </c>
      <c r="I227" s="256" t="s">
        <v>57</v>
      </c>
      <c r="J227" s="255" t="s">
        <v>499</v>
      </c>
      <c r="K227" s="255">
        <v>42773</v>
      </c>
      <c r="L227" s="256">
        <v>87</v>
      </c>
      <c r="M227" s="255" t="s">
        <v>105</v>
      </c>
      <c r="N227" s="255" t="s">
        <v>41</v>
      </c>
      <c r="O227" s="256">
        <v>42797</v>
      </c>
      <c r="P227" s="255" t="s">
        <v>838</v>
      </c>
      <c r="Q227" s="255">
        <v>63</v>
      </c>
      <c r="R227" s="256" t="s">
        <v>35</v>
      </c>
      <c r="S227" s="255">
        <v>2306422.65</v>
      </c>
      <c r="T227" s="255" t="s">
        <v>197</v>
      </c>
      <c r="U227" s="256">
        <v>32826.160000000003</v>
      </c>
      <c r="V227" s="255" t="s">
        <v>197</v>
      </c>
      <c r="W227" s="255">
        <v>2306422.6242754264</v>
      </c>
      <c r="X227" s="256" t="s">
        <v>100</v>
      </c>
      <c r="Y227" s="255" t="s">
        <v>114</v>
      </c>
      <c r="Z227" s="255">
        <v>32.83</v>
      </c>
      <c r="AA227" s="256">
        <v>1</v>
      </c>
      <c r="AB227" s="255" t="s">
        <v>630</v>
      </c>
      <c r="AC227" s="255" t="s">
        <v>459</v>
      </c>
      <c r="AD227" s="256" t="s">
        <v>1314</v>
      </c>
      <c r="AE227" s="255" t="s">
        <v>350</v>
      </c>
      <c r="AF227" s="255" t="s">
        <v>605</v>
      </c>
      <c r="AG227" s="256" t="s">
        <v>643</v>
      </c>
      <c r="AH227" s="255"/>
      <c r="AI227" s="255"/>
      <c r="AJ227" s="256"/>
      <c r="AK227" s="255" t="s">
        <v>605</v>
      </c>
      <c r="AL227" s="255" t="s">
        <v>643</v>
      </c>
      <c r="AM227" s="268" t="s">
        <v>741</v>
      </c>
      <c r="AN227" s="148" t="str">
        <f>IF(ISERROR(MATCH(H227,Current!H:H,0)),"Cleared","resolved")</f>
        <v>Cleared</v>
      </c>
    </row>
    <row r="228" spans="1:40" x14ac:dyDescent="0.25">
      <c r="A228" s="267" t="s">
        <v>744</v>
      </c>
      <c r="B228" s="255">
        <v>693</v>
      </c>
      <c r="C228" s="256" t="s">
        <v>177</v>
      </c>
      <c r="D228" s="255" t="s">
        <v>16</v>
      </c>
      <c r="E228" s="255">
        <v>8243</v>
      </c>
      <c r="F228" s="256" t="s">
        <v>120</v>
      </c>
      <c r="G228" s="255" t="s">
        <v>14</v>
      </c>
      <c r="H228" s="255">
        <v>69301111602816</v>
      </c>
      <c r="I228" s="256" t="s">
        <v>56</v>
      </c>
      <c r="J228" s="255" t="s">
        <v>179</v>
      </c>
      <c r="K228" s="255">
        <v>42677</v>
      </c>
      <c r="L228" s="256">
        <v>183</v>
      </c>
      <c r="M228" s="255" t="s">
        <v>127</v>
      </c>
      <c r="N228" s="255" t="s">
        <v>128</v>
      </c>
      <c r="O228" s="256">
        <v>42733</v>
      </c>
      <c r="P228" s="255" t="s">
        <v>651</v>
      </c>
      <c r="Q228" s="255">
        <v>127</v>
      </c>
      <c r="R228" s="256" t="s">
        <v>38</v>
      </c>
      <c r="S228" s="255">
        <v>32810.75</v>
      </c>
      <c r="T228" s="255" t="s">
        <v>100</v>
      </c>
      <c r="U228" s="256">
        <v>32810.75</v>
      </c>
      <c r="V228" s="255" t="s">
        <v>100</v>
      </c>
      <c r="W228" s="255">
        <v>32810.75</v>
      </c>
      <c r="X228" s="256" t="s">
        <v>100</v>
      </c>
      <c r="Y228" s="255" t="s">
        <v>114</v>
      </c>
      <c r="Z228" s="255">
        <v>32.81</v>
      </c>
      <c r="AA228" s="256">
        <v>1</v>
      </c>
      <c r="AB228" s="255" t="s">
        <v>630</v>
      </c>
      <c r="AC228" s="255" t="s">
        <v>570</v>
      </c>
      <c r="AD228" s="256" t="s">
        <v>858</v>
      </c>
      <c r="AE228" s="255" t="s">
        <v>350</v>
      </c>
      <c r="AF228" s="255" t="s">
        <v>605</v>
      </c>
      <c r="AG228" s="256" t="s">
        <v>643</v>
      </c>
      <c r="AH228" s="255"/>
      <c r="AI228" s="255"/>
      <c r="AJ228" s="256"/>
      <c r="AK228" s="255" t="s">
        <v>605</v>
      </c>
      <c r="AL228" s="255" t="s">
        <v>643</v>
      </c>
      <c r="AM228" s="268" t="s">
        <v>741</v>
      </c>
      <c r="AN228" s="148" t="str">
        <f>IF(ISERROR(MATCH(H228,Current!H:H,0)),"Cleared","resolved")</f>
        <v>resolved</v>
      </c>
    </row>
    <row r="229" spans="1:40" x14ac:dyDescent="0.25">
      <c r="A229" s="267" t="s">
        <v>31</v>
      </c>
      <c r="B229" s="255">
        <v>635</v>
      </c>
      <c r="C229" s="256" t="s">
        <v>142</v>
      </c>
      <c r="D229" s="255" t="s">
        <v>16</v>
      </c>
      <c r="E229" s="255">
        <v>693</v>
      </c>
      <c r="F229" s="256" t="s">
        <v>177</v>
      </c>
      <c r="G229" s="255" t="s">
        <v>16</v>
      </c>
      <c r="H229" s="255">
        <v>63501111706662</v>
      </c>
      <c r="I229" s="256" t="s">
        <v>55</v>
      </c>
      <c r="J229" s="255" t="s">
        <v>1462</v>
      </c>
      <c r="K229" s="255">
        <v>42821</v>
      </c>
      <c r="L229" s="256">
        <v>39</v>
      </c>
      <c r="M229" s="255" t="s">
        <v>111</v>
      </c>
      <c r="N229" s="255" t="s">
        <v>42</v>
      </c>
      <c r="O229" s="256">
        <v>42859</v>
      </c>
      <c r="P229" s="255" t="s">
        <v>1878</v>
      </c>
      <c r="Q229" s="255">
        <v>1</v>
      </c>
      <c r="R229" s="256" t="s">
        <v>33</v>
      </c>
      <c r="S229" s="255">
        <v>32700</v>
      </c>
      <c r="T229" s="255" t="s">
        <v>100</v>
      </c>
      <c r="U229" s="256">
        <v>32700</v>
      </c>
      <c r="V229" s="255" t="s">
        <v>100</v>
      </c>
      <c r="W229" s="255">
        <v>32700</v>
      </c>
      <c r="X229" s="256" t="s">
        <v>100</v>
      </c>
      <c r="Y229" s="255" t="s">
        <v>107</v>
      </c>
      <c r="Z229" s="255">
        <v>32.700000000000003</v>
      </c>
      <c r="AA229" s="256">
        <v>1</v>
      </c>
      <c r="AB229" s="255" t="s">
        <v>630</v>
      </c>
      <c r="AC229" s="255" t="s">
        <v>431</v>
      </c>
      <c r="AD229" s="256" t="s">
        <v>863</v>
      </c>
      <c r="AE229" s="255" t="s">
        <v>350</v>
      </c>
      <c r="AF229" s="255" t="s">
        <v>649</v>
      </c>
      <c r="AG229" s="256" t="s">
        <v>643</v>
      </c>
      <c r="AH229" s="255"/>
      <c r="AI229" s="255"/>
      <c r="AJ229" s="256"/>
      <c r="AK229" s="255" t="s">
        <v>605</v>
      </c>
      <c r="AL229" s="255" t="s">
        <v>643</v>
      </c>
      <c r="AM229" s="268" t="s">
        <v>741</v>
      </c>
      <c r="AN229" s="148" t="str">
        <f>IF(ISERROR(MATCH(H229,Current!H:H,0)),"Cleared","resolved")</f>
        <v>Cleared</v>
      </c>
    </row>
    <row r="230" spans="1:40" x14ac:dyDescent="0.25">
      <c r="A230" s="267" t="s">
        <v>31</v>
      </c>
      <c r="B230" s="255">
        <v>95</v>
      </c>
      <c r="C230" s="256" t="s">
        <v>153</v>
      </c>
      <c r="D230" s="255" t="s">
        <v>17</v>
      </c>
      <c r="E230" s="255">
        <v>8310</v>
      </c>
      <c r="F230" s="256" t="s">
        <v>170</v>
      </c>
      <c r="G230" s="255" t="s">
        <v>14</v>
      </c>
      <c r="H230" s="255">
        <v>950110009672</v>
      </c>
      <c r="I230" s="256" t="s">
        <v>58</v>
      </c>
      <c r="J230" s="255" t="s">
        <v>195</v>
      </c>
      <c r="K230" s="255">
        <v>42636</v>
      </c>
      <c r="L230" s="256">
        <v>224</v>
      </c>
      <c r="M230" s="255" t="s">
        <v>118</v>
      </c>
      <c r="N230" s="255" t="s">
        <v>41</v>
      </c>
      <c r="O230" s="256">
        <v>42859</v>
      </c>
      <c r="P230" s="255" t="s">
        <v>1878</v>
      </c>
      <c r="Q230" s="255">
        <v>1</v>
      </c>
      <c r="R230" s="256" t="s">
        <v>33</v>
      </c>
      <c r="S230" s="255">
        <v>32625</v>
      </c>
      <c r="T230" s="255" t="s">
        <v>100</v>
      </c>
      <c r="U230" s="256">
        <v>32625</v>
      </c>
      <c r="V230" s="255" t="s">
        <v>100</v>
      </c>
      <c r="W230" s="255">
        <v>32625</v>
      </c>
      <c r="X230" s="256" t="s">
        <v>100</v>
      </c>
      <c r="Y230" s="255" t="s">
        <v>114</v>
      </c>
      <c r="Z230" s="255">
        <v>32.630000000000003</v>
      </c>
      <c r="AA230" s="256">
        <v>1</v>
      </c>
      <c r="AB230" s="255" t="s">
        <v>630</v>
      </c>
      <c r="AC230" s="255" t="s">
        <v>420</v>
      </c>
      <c r="AD230" s="256" t="s">
        <v>1892</v>
      </c>
      <c r="AE230" s="255" t="s">
        <v>350</v>
      </c>
      <c r="AF230" s="255" t="s">
        <v>605</v>
      </c>
      <c r="AG230" s="256" t="s">
        <v>643</v>
      </c>
      <c r="AH230" s="255"/>
      <c r="AI230" s="255"/>
      <c r="AJ230" s="256"/>
      <c r="AK230" s="255" t="s">
        <v>605</v>
      </c>
      <c r="AL230" s="255" t="s">
        <v>643</v>
      </c>
      <c r="AM230" s="268" t="s">
        <v>741</v>
      </c>
      <c r="AN230" s="148" t="str">
        <f>IF(ISERROR(MATCH(H230,Current!H:H,0)),"Cleared","resolved")</f>
        <v>resolved</v>
      </c>
    </row>
    <row r="231" spans="1:40" x14ac:dyDescent="0.25">
      <c r="A231" s="267" t="s">
        <v>31</v>
      </c>
      <c r="B231" s="255">
        <v>3011</v>
      </c>
      <c r="C231" s="256" t="s">
        <v>164</v>
      </c>
      <c r="D231" s="255" t="s">
        <v>22</v>
      </c>
      <c r="E231" s="255">
        <v>199</v>
      </c>
      <c r="F231" s="256" t="s">
        <v>137</v>
      </c>
      <c r="G231" s="255" t="s">
        <v>22</v>
      </c>
      <c r="H231" s="255">
        <v>388045</v>
      </c>
      <c r="I231" s="256" t="s">
        <v>59</v>
      </c>
      <c r="J231" s="255" t="s">
        <v>255</v>
      </c>
      <c r="K231" s="255">
        <v>42795</v>
      </c>
      <c r="L231" s="256">
        <v>65</v>
      </c>
      <c r="M231" s="255" t="s">
        <v>111</v>
      </c>
      <c r="N231" s="255" t="s">
        <v>42</v>
      </c>
      <c r="O231" s="256">
        <v>42859</v>
      </c>
      <c r="P231" s="255" t="s">
        <v>1878</v>
      </c>
      <c r="Q231" s="255">
        <v>1</v>
      </c>
      <c r="R231" s="256" t="s">
        <v>33</v>
      </c>
      <c r="S231" s="255">
        <v>35560</v>
      </c>
      <c r="T231" s="255" t="s">
        <v>248</v>
      </c>
      <c r="U231" s="256">
        <v>32534.31</v>
      </c>
      <c r="V231" s="255" t="s">
        <v>248</v>
      </c>
      <c r="W231" s="255">
        <v>35560.000179251998</v>
      </c>
      <c r="X231" s="256" t="s">
        <v>100</v>
      </c>
      <c r="Y231" s="255" t="s">
        <v>107</v>
      </c>
      <c r="Z231" s="255">
        <v>32.53</v>
      </c>
      <c r="AA231" s="256">
        <v>1</v>
      </c>
      <c r="AB231" s="255" t="s">
        <v>630</v>
      </c>
      <c r="AC231" s="255" t="s">
        <v>484</v>
      </c>
      <c r="AD231" s="256" t="s">
        <v>396</v>
      </c>
      <c r="AE231" s="255" t="s">
        <v>350</v>
      </c>
      <c r="AF231" s="255" t="s">
        <v>605</v>
      </c>
      <c r="AG231" s="256" t="s">
        <v>643</v>
      </c>
      <c r="AH231" s="255"/>
      <c r="AI231" s="255"/>
      <c r="AJ231" s="256"/>
      <c r="AK231" s="255" t="s">
        <v>649</v>
      </c>
      <c r="AL231" s="255" t="s">
        <v>643</v>
      </c>
      <c r="AM231" s="268" t="s">
        <v>740</v>
      </c>
      <c r="AN231" s="148" t="str">
        <f>IF(ISERROR(MATCH(H231,Current!H:H,0)),"Cleared","resolved")</f>
        <v>resolved</v>
      </c>
    </row>
    <row r="232" spans="1:40" x14ac:dyDescent="0.25">
      <c r="A232" s="267" t="s">
        <v>744</v>
      </c>
      <c r="B232" s="255">
        <v>1516</v>
      </c>
      <c r="C232" s="256" t="s">
        <v>132</v>
      </c>
      <c r="D232" s="255" t="s">
        <v>14</v>
      </c>
      <c r="E232" s="255">
        <v>635</v>
      </c>
      <c r="F232" s="256" t="s">
        <v>142</v>
      </c>
      <c r="G232" s="255" t="s">
        <v>16</v>
      </c>
      <c r="H232" s="255">
        <v>15160160004284</v>
      </c>
      <c r="I232" s="256" t="s">
        <v>57</v>
      </c>
      <c r="J232" s="255" t="s">
        <v>133</v>
      </c>
      <c r="K232" s="255">
        <v>42728</v>
      </c>
      <c r="L232" s="256">
        <v>132</v>
      </c>
      <c r="M232" s="255" t="s">
        <v>111</v>
      </c>
      <c r="N232" s="255" t="s">
        <v>42</v>
      </c>
      <c r="O232" s="256">
        <v>42797</v>
      </c>
      <c r="P232" s="255" t="s">
        <v>838</v>
      </c>
      <c r="Q232" s="255">
        <v>63</v>
      </c>
      <c r="R232" s="256" t="s">
        <v>35</v>
      </c>
      <c r="S232" s="255">
        <v>32510.58</v>
      </c>
      <c r="T232" s="255" t="s">
        <v>100</v>
      </c>
      <c r="U232" s="256">
        <v>32510.58</v>
      </c>
      <c r="V232" s="255" t="s">
        <v>100</v>
      </c>
      <c r="W232" s="255">
        <v>32510.58</v>
      </c>
      <c r="X232" s="256" t="s">
        <v>100</v>
      </c>
      <c r="Y232" s="255" t="s">
        <v>114</v>
      </c>
      <c r="Z232" s="255">
        <v>32.51</v>
      </c>
      <c r="AA232" s="256">
        <v>1</v>
      </c>
      <c r="AB232" s="255" t="s">
        <v>630</v>
      </c>
      <c r="AC232" s="255" t="s">
        <v>429</v>
      </c>
      <c r="AD232" s="256" t="s">
        <v>1999</v>
      </c>
      <c r="AE232" s="255" t="s">
        <v>350</v>
      </c>
      <c r="AF232" s="255" t="s">
        <v>605</v>
      </c>
      <c r="AG232" s="256" t="s">
        <v>643</v>
      </c>
      <c r="AH232" s="255"/>
      <c r="AI232" s="255"/>
      <c r="AJ232" s="256"/>
      <c r="AK232" s="255" t="s">
        <v>605</v>
      </c>
      <c r="AL232" s="255" t="s">
        <v>643</v>
      </c>
      <c r="AM232" s="268" t="s">
        <v>741</v>
      </c>
      <c r="AN232" s="148" t="str">
        <f>IF(ISERROR(MATCH(H232,Current!H:H,0)),"Cleared","resolved")</f>
        <v>Cleared</v>
      </c>
    </row>
    <row r="233" spans="1:40" x14ac:dyDescent="0.25">
      <c r="A233" s="267" t="s">
        <v>744</v>
      </c>
      <c r="B233" s="255">
        <v>8520</v>
      </c>
      <c r="C233" s="256" t="s">
        <v>842</v>
      </c>
      <c r="D233" s="255" t="s">
        <v>19</v>
      </c>
      <c r="E233" s="255">
        <v>3036</v>
      </c>
      <c r="F233" s="256" t="s">
        <v>202</v>
      </c>
      <c r="G233" s="255" t="s">
        <v>23</v>
      </c>
      <c r="H233" s="255">
        <v>85200310087586</v>
      </c>
      <c r="I233" s="256" t="s">
        <v>59</v>
      </c>
      <c r="J233" s="255" t="s">
        <v>916</v>
      </c>
      <c r="K233" s="255">
        <v>42829</v>
      </c>
      <c r="L233" s="256">
        <v>31</v>
      </c>
      <c r="M233" s="255" t="s">
        <v>118</v>
      </c>
      <c r="N233" s="255" t="s">
        <v>41</v>
      </c>
      <c r="O233" s="256">
        <v>42831</v>
      </c>
      <c r="P233" s="255" t="s">
        <v>838</v>
      </c>
      <c r="Q233" s="255">
        <v>29</v>
      </c>
      <c r="R233" s="256" t="s">
        <v>33</v>
      </c>
      <c r="S233" s="255">
        <v>2283450</v>
      </c>
      <c r="T233" s="255" t="s">
        <v>197</v>
      </c>
      <c r="U233" s="256">
        <v>32499.200000000001</v>
      </c>
      <c r="V233" s="255" t="s">
        <v>197</v>
      </c>
      <c r="W233" s="255">
        <v>2283449.8506938345</v>
      </c>
      <c r="X233" s="256" t="s">
        <v>100</v>
      </c>
      <c r="Y233" s="255" t="s">
        <v>114</v>
      </c>
      <c r="Z233" s="255">
        <v>32.5</v>
      </c>
      <c r="AA233" s="256">
        <v>1</v>
      </c>
      <c r="AB233" s="255" t="s">
        <v>630</v>
      </c>
      <c r="AC233" s="255" t="s">
        <v>557</v>
      </c>
      <c r="AD233" s="256" t="s">
        <v>1755</v>
      </c>
      <c r="AE233" s="255" t="s">
        <v>350</v>
      </c>
      <c r="AF233" s="255" t="s">
        <v>649</v>
      </c>
      <c r="AG233" s="256" t="s">
        <v>643</v>
      </c>
      <c r="AH233" s="255"/>
      <c r="AI233" s="255"/>
      <c r="AJ233" s="256"/>
      <c r="AK233" s="255" t="s">
        <v>605</v>
      </c>
      <c r="AL233" s="255" t="s">
        <v>643</v>
      </c>
      <c r="AM233" s="268" t="s">
        <v>741</v>
      </c>
      <c r="AN233" s="148" t="str">
        <f>IF(ISERROR(MATCH(H233,Current!H:H,0)),"Cleared","resolved")</f>
        <v>resolved</v>
      </c>
    </row>
    <row r="234" spans="1:40" x14ac:dyDescent="0.25">
      <c r="A234" s="267" t="s">
        <v>744</v>
      </c>
      <c r="B234" s="255">
        <v>95</v>
      </c>
      <c r="C234" s="256" t="s">
        <v>153</v>
      </c>
      <c r="D234" s="255" t="s">
        <v>17</v>
      </c>
      <c r="E234" s="255">
        <v>8110</v>
      </c>
      <c r="F234" s="256" t="s">
        <v>116</v>
      </c>
      <c r="G234" s="255" t="s">
        <v>15</v>
      </c>
      <c r="H234" s="255">
        <v>950110009157</v>
      </c>
      <c r="I234" s="256" t="s">
        <v>58</v>
      </c>
      <c r="J234" s="255" t="s">
        <v>195</v>
      </c>
      <c r="K234" s="255">
        <v>42543</v>
      </c>
      <c r="L234" s="256">
        <v>317</v>
      </c>
      <c r="M234" s="255" t="s">
        <v>118</v>
      </c>
      <c r="N234" s="255" t="s">
        <v>41</v>
      </c>
      <c r="O234" s="256">
        <v>42619</v>
      </c>
      <c r="P234" s="255" t="s">
        <v>406</v>
      </c>
      <c r="Q234" s="255">
        <v>241</v>
      </c>
      <c r="R234" s="256" t="s">
        <v>37</v>
      </c>
      <c r="S234" s="255">
        <v>32391.5</v>
      </c>
      <c r="T234" s="255" t="s">
        <v>100</v>
      </c>
      <c r="U234" s="256">
        <v>32391.5</v>
      </c>
      <c r="V234" s="255" t="s">
        <v>100</v>
      </c>
      <c r="W234" s="255">
        <v>32391.5</v>
      </c>
      <c r="X234" s="256" t="s">
        <v>100</v>
      </c>
      <c r="Y234" s="255" t="s">
        <v>114</v>
      </c>
      <c r="Z234" s="255">
        <v>32.39</v>
      </c>
      <c r="AA234" s="256">
        <v>1</v>
      </c>
      <c r="AB234" s="255" t="s">
        <v>630</v>
      </c>
      <c r="AC234" s="255" t="s">
        <v>447</v>
      </c>
      <c r="AD234" s="256" t="s">
        <v>466</v>
      </c>
      <c r="AE234" s="255" t="s">
        <v>350</v>
      </c>
      <c r="AF234" s="255" t="s">
        <v>605</v>
      </c>
      <c r="AG234" s="256" t="s">
        <v>643</v>
      </c>
      <c r="AH234" s="255"/>
      <c r="AI234" s="255"/>
      <c r="AJ234" s="256"/>
      <c r="AK234" s="255" t="s">
        <v>605</v>
      </c>
      <c r="AL234" s="255" t="s">
        <v>643</v>
      </c>
      <c r="AM234" s="268" t="s">
        <v>741</v>
      </c>
      <c r="AN234" s="148" t="str">
        <f>IF(ISERROR(MATCH(H234,Current!H:H,0)),"Cleared","resolved")</f>
        <v>Cleared</v>
      </c>
    </row>
    <row r="235" spans="1:40" x14ac:dyDescent="0.25">
      <c r="A235" s="267" t="s">
        <v>744</v>
      </c>
      <c r="B235" s="255">
        <v>95</v>
      </c>
      <c r="C235" s="256" t="s">
        <v>153</v>
      </c>
      <c r="D235" s="255" t="s">
        <v>17</v>
      </c>
      <c r="E235" s="255">
        <v>8110</v>
      </c>
      <c r="F235" s="256" t="s">
        <v>116</v>
      </c>
      <c r="G235" s="255" t="s">
        <v>15</v>
      </c>
      <c r="H235" s="255">
        <v>950110009795</v>
      </c>
      <c r="I235" s="256" t="s">
        <v>58</v>
      </c>
      <c r="J235" s="255" t="s">
        <v>195</v>
      </c>
      <c r="K235" s="255">
        <v>42642</v>
      </c>
      <c r="L235" s="256">
        <v>218</v>
      </c>
      <c r="M235" s="255" t="s">
        <v>118</v>
      </c>
      <c r="N235" s="255" t="s">
        <v>41</v>
      </c>
      <c r="O235" s="256">
        <v>42709</v>
      </c>
      <c r="P235" s="255" t="s">
        <v>651</v>
      </c>
      <c r="Q235" s="255">
        <v>151</v>
      </c>
      <c r="R235" s="256" t="s">
        <v>39</v>
      </c>
      <c r="S235" s="255">
        <v>32391.5</v>
      </c>
      <c r="T235" s="255" t="s">
        <v>100</v>
      </c>
      <c r="U235" s="256">
        <v>32391.5</v>
      </c>
      <c r="V235" s="255" t="s">
        <v>100</v>
      </c>
      <c r="W235" s="255">
        <v>32391.5</v>
      </c>
      <c r="X235" s="256" t="s">
        <v>100</v>
      </c>
      <c r="Y235" s="255" t="s">
        <v>114</v>
      </c>
      <c r="Z235" s="255">
        <v>32.39</v>
      </c>
      <c r="AA235" s="256">
        <v>1</v>
      </c>
      <c r="AB235" s="255" t="s">
        <v>630</v>
      </c>
      <c r="AC235" s="255" t="s">
        <v>447</v>
      </c>
      <c r="AD235" s="256" t="s">
        <v>761</v>
      </c>
      <c r="AE235" s="255" t="s">
        <v>350</v>
      </c>
      <c r="AF235" s="255" t="s">
        <v>605</v>
      </c>
      <c r="AG235" s="256" t="s">
        <v>643</v>
      </c>
      <c r="AH235" s="255"/>
      <c r="AI235" s="255"/>
      <c r="AJ235" s="256"/>
      <c r="AK235" s="255" t="s">
        <v>605</v>
      </c>
      <c r="AL235" s="255" t="s">
        <v>643</v>
      </c>
      <c r="AM235" s="268" t="s">
        <v>741</v>
      </c>
      <c r="AN235" s="148" t="str">
        <f>IF(ISERROR(MATCH(H235,Current!H:H,0)),"Cleared","resolved")</f>
        <v>resolved</v>
      </c>
    </row>
    <row r="236" spans="1:40" x14ac:dyDescent="0.25">
      <c r="A236" s="267" t="s">
        <v>744</v>
      </c>
      <c r="B236" s="255">
        <v>95</v>
      </c>
      <c r="C236" s="256" t="s">
        <v>153</v>
      </c>
      <c r="D236" s="255" t="s">
        <v>17</v>
      </c>
      <c r="E236" s="255">
        <v>8110</v>
      </c>
      <c r="F236" s="256" t="s">
        <v>116</v>
      </c>
      <c r="G236" s="255" t="s">
        <v>15</v>
      </c>
      <c r="H236" s="255">
        <v>950110010189</v>
      </c>
      <c r="I236" s="256" t="s">
        <v>58</v>
      </c>
      <c r="J236" s="255" t="s">
        <v>195</v>
      </c>
      <c r="K236" s="255">
        <v>42703</v>
      </c>
      <c r="L236" s="256">
        <v>157</v>
      </c>
      <c r="M236" s="255" t="s">
        <v>118</v>
      </c>
      <c r="N236" s="255" t="s">
        <v>41</v>
      </c>
      <c r="O236" s="256">
        <v>42732</v>
      </c>
      <c r="P236" s="255" t="s">
        <v>651</v>
      </c>
      <c r="Q236" s="255">
        <v>128</v>
      </c>
      <c r="R236" s="256" t="s">
        <v>38</v>
      </c>
      <c r="S236" s="255">
        <v>32391.5</v>
      </c>
      <c r="T236" s="255" t="s">
        <v>100</v>
      </c>
      <c r="U236" s="256">
        <v>32391.5</v>
      </c>
      <c r="V236" s="255" t="s">
        <v>100</v>
      </c>
      <c r="W236" s="255">
        <v>32391.5</v>
      </c>
      <c r="X236" s="256" t="s">
        <v>100</v>
      </c>
      <c r="Y236" s="255" t="s">
        <v>114</v>
      </c>
      <c r="Z236" s="255">
        <v>32.39</v>
      </c>
      <c r="AA236" s="256">
        <v>1</v>
      </c>
      <c r="AB236" s="255" t="s">
        <v>630</v>
      </c>
      <c r="AC236" s="255" t="s">
        <v>447</v>
      </c>
      <c r="AD236" s="256" t="s">
        <v>466</v>
      </c>
      <c r="AE236" s="255" t="s">
        <v>350</v>
      </c>
      <c r="AF236" s="255" t="s">
        <v>605</v>
      </c>
      <c r="AG236" s="256" t="s">
        <v>643</v>
      </c>
      <c r="AH236" s="255"/>
      <c r="AI236" s="255"/>
      <c r="AJ236" s="256"/>
      <c r="AK236" s="255" t="s">
        <v>605</v>
      </c>
      <c r="AL236" s="255" t="s">
        <v>643</v>
      </c>
      <c r="AM236" s="268" t="s">
        <v>741</v>
      </c>
      <c r="AN236" s="148" t="str">
        <f>IF(ISERROR(MATCH(H236,Current!H:H,0)),"Cleared","resolved")</f>
        <v>resolved</v>
      </c>
    </row>
    <row r="237" spans="1:40" x14ac:dyDescent="0.25">
      <c r="A237" s="267" t="s">
        <v>744</v>
      </c>
      <c r="B237" s="255">
        <v>8243</v>
      </c>
      <c r="C237" s="256" t="s">
        <v>120</v>
      </c>
      <c r="D237" s="255" t="s">
        <v>14</v>
      </c>
      <c r="E237" s="255">
        <v>8205</v>
      </c>
      <c r="F237" s="256" t="s">
        <v>130</v>
      </c>
      <c r="G237" s="255" t="s">
        <v>14</v>
      </c>
      <c r="H237" s="255">
        <v>82430160098493</v>
      </c>
      <c r="I237" s="256" t="s">
        <v>56</v>
      </c>
      <c r="J237" s="255" t="s">
        <v>300</v>
      </c>
      <c r="K237" s="255">
        <v>42773</v>
      </c>
      <c r="L237" s="256">
        <v>87</v>
      </c>
      <c r="M237" s="255" t="s">
        <v>161</v>
      </c>
      <c r="N237" s="255" t="s">
        <v>128</v>
      </c>
      <c r="O237" s="256">
        <v>42830</v>
      </c>
      <c r="P237" s="255" t="s">
        <v>838</v>
      </c>
      <c r="Q237" s="255">
        <v>30</v>
      </c>
      <c r="R237" s="256" t="s">
        <v>33</v>
      </c>
      <c r="S237" s="255">
        <v>32327.5</v>
      </c>
      <c r="T237" s="255" t="s">
        <v>100</v>
      </c>
      <c r="U237" s="256">
        <v>32327.5</v>
      </c>
      <c r="V237" s="255" t="s">
        <v>100</v>
      </c>
      <c r="W237" s="255">
        <v>32327.5</v>
      </c>
      <c r="X237" s="256" t="s">
        <v>100</v>
      </c>
      <c r="Y237" s="255" t="s">
        <v>107</v>
      </c>
      <c r="Z237" s="255">
        <v>32.33</v>
      </c>
      <c r="AA237" s="256">
        <v>1</v>
      </c>
      <c r="AB237" s="255" t="s">
        <v>630</v>
      </c>
      <c r="AC237" s="255" t="s">
        <v>762</v>
      </c>
      <c r="AD237" s="256" t="s">
        <v>1896</v>
      </c>
      <c r="AE237" s="255" t="s">
        <v>350</v>
      </c>
      <c r="AF237" s="255" t="s">
        <v>649</v>
      </c>
      <c r="AG237" s="256" t="s">
        <v>643</v>
      </c>
      <c r="AH237" s="255"/>
      <c r="AI237" s="255"/>
      <c r="AJ237" s="256"/>
      <c r="AK237" s="255" t="s">
        <v>605</v>
      </c>
      <c r="AL237" s="255" t="s">
        <v>643</v>
      </c>
      <c r="AM237" s="268" t="s">
        <v>741</v>
      </c>
      <c r="AN237" s="148" t="str">
        <f>IF(ISERROR(MATCH(H237,Current!H:H,0)),"Cleared","resolved")</f>
        <v>resolved</v>
      </c>
    </row>
    <row r="238" spans="1:40" x14ac:dyDescent="0.25">
      <c r="A238" s="267" t="s">
        <v>744</v>
      </c>
      <c r="B238" s="255">
        <v>693</v>
      </c>
      <c r="C238" s="256" t="s">
        <v>177</v>
      </c>
      <c r="D238" s="255" t="s">
        <v>16</v>
      </c>
      <c r="E238" s="255">
        <v>8243</v>
      </c>
      <c r="F238" s="256" t="s">
        <v>120</v>
      </c>
      <c r="G238" s="255" t="s">
        <v>14</v>
      </c>
      <c r="H238" s="255">
        <v>69301111603149</v>
      </c>
      <c r="I238" s="256" t="s">
        <v>56</v>
      </c>
      <c r="J238" s="255" t="s">
        <v>179</v>
      </c>
      <c r="K238" s="255">
        <v>42705</v>
      </c>
      <c r="L238" s="256">
        <v>155</v>
      </c>
      <c r="M238" s="255" t="s">
        <v>127</v>
      </c>
      <c r="N238" s="255" t="s">
        <v>128</v>
      </c>
      <c r="O238" s="256">
        <v>42775</v>
      </c>
      <c r="P238" s="255" t="s">
        <v>838</v>
      </c>
      <c r="Q238" s="255">
        <v>85</v>
      </c>
      <c r="R238" s="256" t="s">
        <v>35</v>
      </c>
      <c r="S238" s="255">
        <v>32319</v>
      </c>
      <c r="T238" s="255" t="s">
        <v>100</v>
      </c>
      <c r="U238" s="256">
        <v>32319</v>
      </c>
      <c r="V238" s="255" t="s">
        <v>100</v>
      </c>
      <c r="W238" s="255">
        <v>32319</v>
      </c>
      <c r="X238" s="256" t="s">
        <v>100</v>
      </c>
      <c r="Y238" s="255" t="s">
        <v>114</v>
      </c>
      <c r="Z238" s="255">
        <v>32.32</v>
      </c>
      <c r="AA238" s="256">
        <v>1</v>
      </c>
      <c r="AB238" s="255" t="s">
        <v>630</v>
      </c>
      <c r="AC238" s="255" t="s">
        <v>851</v>
      </c>
      <c r="AD238" s="256" t="s">
        <v>872</v>
      </c>
      <c r="AE238" s="255" t="s">
        <v>350</v>
      </c>
      <c r="AF238" s="255" t="s">
        <v>605</v>
      </c>
      <c r="AG238" s="256" t="s">
        <v>643</v>
      </c>
      <c r="AH238" s="255"/>
      <c r="AI238" s="255"/>
      <c r="AJ238" s="256"/>
      <c r="AK238" s="255" t="s">
        <v>605</v>
      </c>
      <c r="AL238" s="255" t="s">
        <v>643</v>
      </c>
      <c r="AM238" s="268" t="s">
        <v>741</v>
      </c>
      <c r="AN238" s="148" t="str">
        <f>IF(ISERROR(MATCH(H238,Current!H:H,0)),"Cleared","resolved")</f>
        <v>Cleared</v>
      </c>
    </row>
    <row r="239" spans="1:40" x14ac:dyDescent="0.25">
      <c r="A239" s="267" t="s">
        <v>744</v>
      </c>
      <c r="B239" s="255">
        <v>8205</v>
      </c>
      <c r="C239" s="256" t="s">
        <v>130</v>
      </c>
      <c r="D239" s="255" t="s">
        <v>14</v>
      </c>
      <c r="E239" s="255">
        <v>8243</v>
      </c>
      <c r="F239" s="256" t="s">
        <v>120</v>
      </c>
      <c r="G239" s="255" t="s">
        <v>14</v>
      </c>
      <c r="H239" s="255">
        <v>79320170100044</v>
      </c>
      <c r="I239" s="256" t="s">
        <v>55</v>
      </c>
      <c r="J239" s="255" t="s">
        <v>121</v>
      </c>
      <c r="K239" s="255">
        <v>42765</v>
      </c>
      <c r="L239" s="256">
        <v>95</v>
      </c>
      <c r="M239" s="255" t="s">
        <v>111</v>
      </c>
      <c r="N239" s="255" t="s">
        <v>42</v>
      </c>
      <c r="O239" s="256">
        <v>42830</v>
      </c>
      <c r="P239" s="255" t="s">
        <v>838</v>
      </c>
      <c r="Q239" s="255">
        <v>30</v>
      </c>
      <c r="R239" s="256" t="s">
        <v>33</v>
      </c>
      <c r="S239" s="255">
        <v>32265</v>
      </c>
      <c r="T239" s="255" t="s">
        <v>100</v>
      </c>
      <c r="U239" s="256">
        <v>32265</v>
      </c>
      <c r="V239" s="255" t="s">
        <v>100</v>
      </c>
      <c r="W239" s="255">
        <v>32265</v>
      </c>
      <c r="X239" s="256" t="s">
        <v>100</v>
      </c>
      <c r="Y239" s="255" t="s">
        <v>107</v>
      </c>
      <c r="Z239" s="255">
        <v>32.270000000000003</v>
      </c>
      <c r="AA239" s="256">
        <v>1</v>
      </c>
      <c r="AB239" s="255" t="s">
        <v>630</v>
      </c>
      <c r="AC239" s="255" t="s">
        <v>426</v>
      </c>
      <c r="AD239" s="256" t="s">
        <v>1460</v>
      </c>
      <c r="AE239" s="255" t="s">
        <v>350</v>
      </c>
      <c r="AF239" s="255" t="s">
        <v>605</v>
      </c>
      <c r="AG239" s="256" t="s">
        <v>643</v>
      </c>
      <c r="AH239" s="255"/>
      <c r="AI239" s="255"/>
      <c r="AJ239" s="256"/>
      <c r="AK239" s="255" t="s">
        <v>649</v>
      </c>
      <c r="AL239" s="255" t="s">
        <v>643</v>
      </c>
      <c r="AM239" s="268" t="s">
        <v>740</v>
      </c>
      <c r="AN239" s="148" t="str">
        <f>IF(ISERROR(MATCH(H239,Current!H:H,0)),"Cleared","resolved")</f>
        <v>resolved</v>
      </c>
    </row>
    <row r="240" spans="1:40" x14ac:dyDescent="0.25">
      <c r="A240" s="267" t="s">
        <v>744</v>
      </c>
      <c r="B240" s="255">
        <v>1516</v>
      </c>
      <c r="C240" s="256" t="s">
        <v>132</v>
      </c>
      <c r="D240" s="255" t="s">
        <v>14</v>
      </c>
      <c r="E240" s="255">
        <v>8243</v>
      </c>
      <c r="F240" s="256" t="s">
        <v>120</v>
      </c>
      <c r="G240" s="255" t="s">
        <v>14</v>
      </c>
      <c r="H240" s="255">
        <v>15160160005044</v>
      </c>
      <c r="I240" s="256" t="s">
        <v>57</v>
      </c>
      <c r="J240" s="255" t="s">
        <v>133</v>
      </c>
      <c r="K240" s="255">
        <v>42773</v>
      </c>
      <c r="L240" s="256">
        <v>87</v>
      </c>
      <c r="M240" s="255" t="s">
        <v>127</v>
      </c>
      <c r="N240" s="255" t="s">
        <v>128</v>
      </c>
      <c r="O240" s="256">
        <v>42830</v>
      </c>
      <c r="P240" s="255" t="s">
        <v>838</v>
      </c>
      <c r="Q240" s="255">
        <v>30</v>
      </c>
      <c r="R240" s="256" t="s">
        <v>33</v>
      </c>
      <c r="S240" s="255">
        <v>31853.18</v>
      </c>
      <c r="T240" s="255" t="s">
        <v>100</v>
      </c>
      <c r="U240" s="256">
        <v>31853.18</v>
      </c>
      <c r="V240" s="255" t="s">
        <v>100</v>
      </c>
      <c r="W240" s="255">
        <v>31853.18</v>
      </c>
      <c r="X240" s="256" t="s">
        <v>100</v>
      </c>
      <c r="Y240" s="255" t="s">
        <v>107</v>
      </c>
      <c r="Z240" s="255">
        <v>31.85</v>
      </c>
      <c r="AA240" s="256">
        <v>1</v>
      </c>
      <c r="AB240" s="255" t="s">
        <v>630</v>
      </c>
      <c r="AC240" s="255" t="s">
        <v>851</v>
      </c>
      <c r="AD240" s="256" t="s">
        <v>1503</v>
      </c>
      <c r="AE240" s="255" t="s">
        <v>350</v>
      </c>
      <c r="AF240" s="255" t="s">
        <v>605</v>
      </c>
      <c r="AG240" s="256" t="s">
        <v>643</v>
      </c>
      <c r="AH240" s="255"/>
      <c r="AI240" s="255"/>
      <c r="AJ240" s="256"/>
      <c r="AK240" s="255" t="s">
        <v>605</v>
      </c>
      <c r="AL240" s="255" t="s">
        <v>643</v>
      </c>
      <c r="AM240" s="268" t="s">
        <v>741</v>
      </c>
      <c r="AN240" s="148" t="str">
        <f>IF(ISERROR(MATCH(H240,Current!H:H,0)),"Cleared","resolved")</f>
        <v>resolved</v>
      </c>
    </row>
    <row r="241" spans="1:40" x14ac:dyDescent="0.25">
      <c r="A241" s="267" t="s">
        <v>744</v>
      </c>
      <c r="B241" s="255">
        <v>199</v>
      </c>
      <c r="C241" s="256" t="s">
        <v>137</v>
      </c>
      <c r="D241" s="255" t="s">
        <v>22</v>
      </c>
      <c r="E241" s="255">
        <v>3011</v>
      </c>
      <c r="F241" s="256" t="s">
        <v>164</v>
      </c>
      <c r="G241" s="255" t="s">
        <v>22</v>
      </c>
      <c r="H241" s="255" t="s">
        <v>524</v>
      </c>
      <c r="I241" s="256" t="s">
        <v>54</v>
      </c>
      <c r="J241" s="255" t="s">
        <v>327</v>
      </c>
      <c r="K241" s="255">
        <v>42583</v>
      </c>
      <c r="L241" s="256">
        <v>277</v>
      </c>
      <c r="M241" s="255" t="s">
        <v>111</v>
      </c>
      <c r="N241" s="255" t="s">
        <v>42</v>
      </c>
      <c r="O241" s="256">
        <v>42586</v>
      </c>
      <c r="P241" s="255" t="s">
        <v>406</v>
      </c>
      <c r="Q241" s="255">
        <v>274</v>
      </c>
      <c r="R241" s="256" t="s">
        <v>37</v>
      </c>
      <c r="S241" s="255">
        <v>34710.36</v>
      </c>
      <c r="T241" s="255" t="s">
        <v>248</v>
      </c>
      <c r="U241" s="256">
        <v>31756.959999999999</v>
      </c>
      <c r="V241" s="255" t="s">
        <v>248</v>
      </c>
      <c r="W241" s="255">
        <v>34710.356644800471</v>
      </c>
      <c r="X241" s="256" t="s">
        <v>100</v>
      </c>
      <c r="Y241" s="255" t="s">
        <v>107</v>
      </c>
      <c r="Z241" s="255">
        <v>31.76</v>
      </c>
      <c r="AA241" s="256">
        <v>1</v>
      </c>
      <c r="AB241" s="255" t="s">
        <v>630</v>
      </c>
      <c r="AC241" s="255" t="s">
        <v>474</v>
      </c>
      <c r="AD241" s="256" t="s">
        <v>520</v>
      </c>
      <c r="AE241" s="255" t="s">
        <v>350</v>
      </c>
      <c r="AF241" s="255" t="s">
        <v>605</v>
      </c>
      <c r="AG241" s="256" t="s">
        <v>643</v>
      </c>
      <c r="AH241" s="255"/>
      <c r="AI241" s="255"/>
      <c r="AJ241" s="256"/>
      <c r="AK241" s="255" t="s">
        <v>649</v>
      </c>
      <c r="AL241" s="255" t="s">
        <v>643</v>
      </c>
      <c r="AM241" s="268" t="s">
        <v>740</v>
      </c>
      <c r="AN241" s="148" t="str">
        <f>IF(ISERROR(MATCH(H241,Current!H:H,0)),"Cleared","resolved")</f>
        <v>Cleared</v>
      </c>
    </row>
    <row r="242" spans="1:40" x14ac:dyDescent="0.25">
      <c r="A242" s="267" t="s">
        <v>744</v>
      </c>
      <c r="B242" s="255">
        <v>8520</v>
      </c>
      <c r="C242" s="256" t="s">
        <v>842</v>
      </c>
      <c r="D242" s="255" t="s">
        <v>19</v>
      </c>
      <c r="E242" s="255">
        <v>199</v>
      </c>
      <c r="F242" s="256" t="s">
        <v>137</v>
      </c>
      <c r="G242" s="255" t="s">
        <v>22</v>
      </c>
      <c r="H242" s="255" t="s">
        <v>1523</v>
      </c>
      <c r="I242" s="256" t="s">
        <v>538</v>
      </c>
      <c r="J242" s="255" t="s">
        <v>381</v>
      </c>
      <c r="K242" s="255">
        <v>42768</v>
      </c>
      <c r="L242" s="256">
        <v>92</v>
      </c>
      <c r="M242" s="255" t="s">
        <v>118</v>
      </c>
      <c r="N242" s="255" t="s">
        <v>41</v>
      </c>
      <c r="O242" s="256">
        <v>42830</v>
      </c>
      <c r="P242" s="255" t="s">
        <v>838</v>
      </c>
      <c r="Q242" s="255">
        <v>30</v>
      </c>
      <c r="R242" s="256" t="s">
        <v>33</v>
      </c>
      <c r="S242" s="255">
        <v>26800</v>
      </c>
      <c r="T242" s="255" t="s">
        <v>186</v>
      </c>
      <c r="U242" s="256">
        <v>31726.11</v>
      </c>
      <c r="V242" s="255" t="s">
        <v>197</v>
      </c>
      <c r="W242" s="255">
        <v>2229131.2137712981</v>
      </c>
      <c r="X242" s="256" t="s">
        <v>100</v>
      </c>
      <c r="Y242" s="255" t="s">
        <v>114</v>
      </c>
      <c r="Z242" s="255">
        <v>31.73</v>
      </c>
      <c r="AA242" s="256">
        <v>1</v>
      </c>
      <c r="AB242" s="255" t="s">
        <v>630</v>
      </c>
      <c r="AC242" s="255" t="s">
        <v>484</v>
      </c>
      <c r="AD242" s="256" t="s">
        <v>363</v>
      </c>
      <c r="AE242" s="255" t="s">
        <v>350</v>
      </c>
      <c r="AF242" s="255" t="s">
        <v>649</v>
      </c>
      <c r="AG242" s="256" t="s">
        <v>643</v>
      </c>
      <c r="AH242" s="255"/>
      <c r="AI242" s="255"/>
      <c r="AJ242" s="256"/>
      <c r="AK242" s="255" t="s">
        <v>649</v>
      </c>
      <c r="AL242" s="255" t="s">
        <v>643</v>
      </c>
      <c r="AM242" s="268" t="s">
        <v>740</v>
      </c>
      <c r="AN242" s="148" t="str">
        <f>IF(ISERROR(MATCH(H242,Current!H:H,0)),"Cleared","resolved")</f>
        <v>resolved</v>
      </c>
    </row>
    <row r="243" spans="1:40" x14ac:dyDescent="0.25">
      <c r="A243" s="267" t="s">
        <v>31</v>
      </c>
      <c r="B243" s="255">
        <v>72</v>
      </c>
      <c r="C243" s="256" t="s">
        <v>174</v>
      </c>
      <c r="D243" s="255" t="s">
        <v>17</v>
      </c>
      <c r="E243" s="255">
        <v>260</v>
      </c>
      <c r="F243" s="256" t="s">
        <v>113</v>
      </c>
      <c r="G243" s="255" t="s">
        <v>23</v>
      </c>
      <c r="H243" s="255">
        <v>2017000066</v>
      </c>
      <c r="I243" s="256" t="s">
        <v>58</v>
      </c>
      <c r="J243" s="255" t="s">
        <v>195</v>
      </c>
      <c r="K243" s="255">
        <v>42795</v>
      </c>
      <c r="L243" s="256">
        <v>65</v>
      </c>
      <c r="M243" s="255" t="s">
        <v>127</v>
      </c>
      <c r="N243" s="255" t="s">
        <v>128</v>
      </c>
      <c r="O243" s="256">
        <v>42859</v>
      </c>
      <c r="P243" s="255" t="s">
        <v>1878</v>
      </c>
      <c r="Q243" s="255">
        <v>1</v>
      </c>
      <c r="R243" s="256" t="s">
        <v>33</v>
      </c>
      <c r="S243" s="255">
        <v>31715.5</v>
      </c>
      <c r="T243" s="255" t="s">
        <v>100</v>
      </c>
      <c r="U243" s="256">
        <v>31715.5</v>
      </c>
      <c r="V243" s="255" t="s">
        <v>100</v>
      </c>
      <c r="W243" s="255">
        <v>31715.5</v>
      </c>
      <c r="X243" s="256" t="s">
        <v>100</v>
      </c>
      <c r="Y243" s="255" t="s">
        <v>114</v>
      </c>
      <c r="Z243" s="255">
        <v>31.72</v>
      </c>
      <c r="AA243" s="256">
        <v>1</v>
      </c>
      <c r="AB243" s="255" t="s">
        <v>630</v>
      </c>
      <c r="AC243" s="255" t="s">
        <v>442</v>
      </c>
      <c r="AD243" s="256" t="s">
        <v>354</v>
      </c>
      <c r="AE243" s="255" t="s">
        <v>350</v>
      </c>
      <c r="AF243" s="255" t="s">
        <v>605</v>
      </c>
      <c r="AG243" s="256" t="s">
        <v>643</v>
      </c>
      <c r="AH243" s="255"/>
      <c r="AI243" s="255"/>
      <c r="AJ243" s="256"/>
      <c r="AK243" s="255" t="s">
        <v>649</v>
      </c>
      <c r="AL243" s="255" t="s">
        <v>643</v>
      </c>
      <c r="AM243" s="268" t="s">
        <v>740</v>
      </c>
      <c r="AN243" s="148" t="str">
        <f>IF(ISERROR(MATCH(H243,Current!H:H,0)),"Cleared","resolved")</f>
        <v>Cleared</v>
      </c>
    </row>
    <row r="244" spans="1:40" x14ac:dyDescent="0.25">
      <c r="A244" s="267" t="s">
        <v>31</v>
      </c>
      <c r="B244" s="255">
        <v>9701</v>
      </c>
      <c r="C244" s="256" t="s">
        <v>199</v>
      </c>
      <c r="D244" s="255" t="s">
        <v>14</v>
      </c>
      <c r="E244" s="255">
        <v>692</v>
      </c>
      <c r="F244" s="256" t="s">
        <v>187</v>
      </c>
      <c r="G244" s="255" t="s">
        <v>16</v>
      </c>
      <c r="H244" s="255">
        <v>97120170101</v>
      </c>
      <c r="I244" s="256" t="s">
        <v>57</v>
      </c>
      <c r="J244" s="255" t="s">
        <v>133</v>
      </c>
      <c r="K244" s="255">
        <v>42796</v>
      </c>
      <c r="L244" s="256">
        <v>64</v>
      </c>
      <c r="M244" s="255" t="s">
        <v>111</v>
      </c>
      <c r="N244" s="255" t="s">
        <v>42</v>
      </c>
      <c r="O244" s="256">
        <v>42860</v>
      </c>
      <c r="P244" s="255" t="s">
        <v>1878</v>
      </c>
      <c r="Q244" s="255">
        <v>0</v>
      </c>
      <c r="R244" s="256" t="s">
        <v>33</v>
      </c>
      <c r="S244" s="255">
        <v>31688.38</v>
      </c>
      <c r="T244" s="255" t="s">
        <v>100</v>
      </c>
      <c r="U244" s="256">
        <v>31688.38</v>
      </c>
      <c r="V244" s="255" t="s">
        <v>200</v>
      </c>
      <c r="W244" s="255">
        <v>143700.46014613847</v>
      </c>
      <c r="X244" s="256" t="s">
        <v>100</v>
      </c>
      <c r="Y244" s="255" t="s">
        <v>114</v>
      </c>
      <c r="Z244" s="255">
        <v>31.69</v>
      </c>
      <c r="AA244" s="256">
        <v>1</v>
      </c>
      <c r="AB244" s="255" t="s">
        <v>630</v>
      </c>
      <c r="AC244" s="255" t="s">
        <v>416</v>
      </c>
      <c r="AD244" s="256" t="s">
        <v>1231</v>
      </c>
      <c r="AE244" s="255" t="s">
        <v>350</v>
      </c>
      <c r="AF244" s="255" t="s">
        <v>649</v>
      </c>
      <c r="AG244" s="256" t="s">
        <v>643</v>
      </c>
      <c r="AH244" s="255"/>
      <c r="AI244" s="255"/>
      <c r="AJ244" s="256"/>
      <c r="AK244" s="255" t="s">
        <v>649</v>
      </c>
      <c r="AL244" s="255" t="s">
        <v>643</v>
      </c>
      <c r="AM244" s="268" t="s">
        <v>740</v>
      </c>
      <c r="AN244" s="148" t="str">
        <f>IF(ISERROR(MATCH(H244,Current!H:H,0)),"Cleared","resolved")</f>
        <v>resolved</v>
      </c>
    </row>
    <row r="245" spans="1:40" x14ac:dyDescent="0.25">
      <c r="A245" s="267" t="s">
        <v>744</v>
      </c>
      <c r="B245" s="255">
        <v>199</v>
      </c>
      <c r="C245" s="256" t="s">
        <v>137</v>
      </c>
      <c r="D245" s="255" t="s">
        <v>22</v>
      </c>
      <c r="E245" s="255">
        <v>693</v>
      </c>
      <c r="F245" s="256" t="s">
        <v>177</v>
      </c>
      <c r="G245" s="255" t="s">
        <v>16</v>
      </c>
      <c r="H245" s="255">
        <v>1990110061478</v>
      </c>
      <c r="I245" s="256" t="s">
        <v>56</v>
      </c>
      <c r="J245" s="255" t="s">
        <v>328</v>
      </c>
      <c r="K245" s="255">
        <v>42697</v>
      </c>
      <c r="L245" s="256">
        <v>163</v>
      </c>
      <c r="M245" s="255" t="s">
        <v>161</v>
      </c>
      <c r="N245" s="255" t="s">
        <v>128</v>
      </c>
      <c r="O245" s="256">
        <v>42775</v>
      </c>
      <c r="P245" s="255" t="s">
        <v>838</v>
      </c>
      <c r="Q245" s="255">
        <v>85</v>
      </c>
      <c r="R245" s="256" t="s">
        <v>35</v>
      </c>
      <c r="S245" s="255">
        <v>34615</v>
      </c>
      <c r="T245" s="255" t="s">
        <v>248</v>
      </c>
      <c r="U245" s="256">
        <v>31669.72</v>
      </c>
      <c r="V245" s="255" t="s">
        <v>248</v>
      </c>
      <c r="W245" s="255">
        <v>34615.00332654544</v>
      </c>
      <c r="X245" s="256" t="s">
        <v>100</v>
      </c>
      <c r="Y245" s="255" t="s">
        <v>114</v>
      </c>
      <c r="Z245" s="255">
        <v>31.67</v>
      </c>
      <c r="AA245" s="256">
        <v>1</v>
      </c>
      <c r="AB245" s="255" t="s">
        <v>630</v>
      </c>
      <c r="AC245" s="255" t="s">
        <v>409</v>
      </c>
      <c r="AD245" s="256" t="s">
        <v>759</v>
      </c>
      <c r="AE245" s="255" t="s">
        <v>350</v>
      </c>
      <c r="AF245" s="255" t="s">
        <v>649</v>
      </c>
      <c r="AG245" s="256" t="s">
        <v>643</v>
      </c>
      <c r="AH245" s="255"/>
      <c r="AI245" s="255"/>
      <c r="AJ245" s="256"/>
      <c r="AK245" s="255" t="s">
        <v>605</v>
      </c>
      <c r="AL245" s="255" t="s">
        <v>643</v>
      </c>
      <c r="AM245" s="268" t="s">
        <v>741</v>
      </c>
      <c r="AN245" s="148" t="str">
        <f>IF(ISERROR(MATCH(H245,Current!H:H,0)),"Cleared","resolved")</f>
        <v>resolved</v>
      </c>
    </row>
    <row r="246" spans="1:40" x14ac:dyDescent="0.25">
      <c r="A246" s="267" t="s">
        <v>744</v>
      </c>
      <c r="B246" s="255">
        <v>199</v>
      </c>
      <c r="C246" s="256" t="s">
        <v>137</v>
      </c>
      <c r="D246" s="255" t="s">
        <v>22</v>
      </c>
      <c r="E246" s="255">
        <v>693</v>
      </c>
      <c r="F246" s="256" t="s">
        <v>177</v>
      </c>
      <c r="G246" s="255" t="s">
        <v>16</v>
      </c>
      <c r="H246" s="255">
        <v>1990110065107</v>
      </c>
      <c r="I246" s="256" t="s">
        <v>56</v>
      </c>
      <c r="J246" s="255" t="s">
        <v>328</v>
      </c>
      <c r="K246" s="255">
        <v>42731</v>
      </c>
      <c r="L246" s="256">
        <v>129</v>
      </c>
      <c r="M246" s="255" t="s">
        <v>161</v>
      </c>
      <c r="N246" s="255" t="s">
        <v>128</v>
      </c>
      <c r="O246" s="256">
        <v>42800</v>
      </c>
      <c r="P246" s="255" t="s">
        <v>838</v>
      </c>
      <c r="Q246" s="255">
        <v>60</v>
      </c>
      <c r="R246" s="256" t="s">
        <v>34</v>
      </c>
      <c r="S246" s="255">
        <v>34610</v>
      </c>
      <c r="T246" s="255" t="s">
        <v>248</v>
      </c>
      <c r="U246" s="256">
        <v>31665.14</v>
      </c>
      <c r="V246" s="255" t="s">
        <v>248</v>
      </c>
      <c r="W246" s="255">
        <v>34609.997386637049</v>
      </c>
      <c r="X246" s="256" t="s">
        <v>100</v>
      </c>
      <c r="Y246" s="255" t="s">
        <v>114</v>
      </c>
      <c r="Z246" s="255">
        <v>31.67</v>
      </c>
      <c r="AA246" s="256">
        <v>1</v>
      </c>
      <c r="AB246" s="255" t="s">
        <v>630</v>
      </c>
      <c r="AC246" s="255" t="s">
        <v>431</v>
      </c>
      <c r="AD246" s="256" t="s">
        <v>2101</v>
      </c>
      <c r="AE246" s="255" t="s">
        <v>350</v>
      </c>
      <c r="AF246" s="255" t="s">
        <v>605</v>
      </c>
      <c r="AG246" s="256" t="s">
        <v>643</v>
      </c>
      <c r="AH246" s="255"/>
      <c r="AI246" s="255"/>
      <c r="AJ246" s="256"/>
      <c r="AK246" s="255" t="s">
        <v>605</v>
      </c>
      <c r="AL246" s="255" t="s">
        <v>643</v>
      </c>
      <c r="AM246" s="268" t="s">
        <v>741</v>
      </c>
      <c r="AN246" s="148" t="str">
        <f>IF(ISERROR(MATCH(H246,Current!H:H,0)),"Cleared","resolved")</f>
        <v>resolved</v>
      </c>
    </row>
    <row r="247" spans="1:40" x14ac:dyDescent="0.25">
      <c r="A247" s="267" t="s">
        <v>744</v>
      </c>
      <c r="B247" s="255">
        <v>3071</v>
      </c>
      <c r="C247" s="256" t="s">
        <v>139</v>
      </c>
      <c r="D247" s="255" t="s">
        <v>21</v>
      </c>
      <c r="E247" s="255">
        <v>1350</v>
      </c>
      <c r="F247" s="256" t="s">
        <v>124</v>
      </c>
      <c r="G247" s="255" t="s">
        <v>21</v>
      </c>
      <c r="H247" s="255">
        <v>30710310107934</v>
      </c>
      <c r="I247" s="256" t="s">
        <v>59</v>
      </c>
      <c r="J247" s="255" t="s">
        <v>125</v>
      </c>
      <c r="K247" s="255">
        <v>42728</v>
      </c>
      <c r="L247" s="256">
        <v>132</v>
      </c>
      <c r="M247" s="255" t="s">
        <v>111</v>
      </c>
      <c r="N247" s="255" t="s">
        <v>42</v>
      </c>
      <c r="O247" s="256">
        <v>42797</v>
      </c>
      <c r="P247" s="255" t="s">
        <v>838</v>
      </c>
      <c r="Q247" s="255">
        <v>63</v>
      </c>
      <c r="R247" s="256" t="s">
        <v>35</v>
      </c>
      <c r="S247" s="255">
        <v>304937.5</v>
      </c>
      <c r="T247" s="255" t="s">
        <v>243</v>
      </c>
      <c r="U247" s="256">
        <v>31659.47</v>
      </c>
      <c r="V247" s="255" t="s">
        <v>243</v>
      </c>
      <c r="W247" s="255">
        <v>304937.54743659386</v>
      </c>
      <c r="X247" s="256" t="s">
        <v>100</v>
      </c>
      <c r="Y247" s="255" t="s">
        <v>107</v>
      </c>
      <c r="Z247" s="255">
        <v>31.66</v>
      </c>
      <c r="AA247" s="256">
        <v>1</v>
      </c>
      <c r="AB247" s="255" t="s">
        <v>630</v>
      </c>
      <c r="AC247" s="255" t="s">
        <v>415</v>
      </c>
      <c r="AD247" s="256" t="s">
        <v>358</v>
      </c>
      <c r="AE247" s="255" t="s">
        <v>350</v>
      </c>
      <c r="AF247" s="255" t="s">
        <v>605</v>
      </c>
      <c r="AG247" s="256" t="s">
        <v>643</v>
      </c>
      <c r="AH247" s="255"/>
      <c r="AI247" s="255"/>
      <c r="AJ247" s="256"/>
      <c r="AK247" s="255" t="s">
        <v>605</v>
      </c>
      <c r="AL247" s="255" t="s">
        <v>643</v>
      </c>
      <c r="AM247" s="268" t="s">
        <v>741</v>
      </c>
      <c r="AN247" s="148" t="str">
        <f>IF(ISERROR(MATCH(H247,Current!H:H,0)),"Cleared","resolved")</f>
        <v>resolved</v>
      </c>
    </row>
    <row r="248" spans="1:40" x14ac:dyDescent="0.25">
      <c r="A248" s="267" t="s">
        <v>31</v>
      </c>
      <c r="B248" s="255">
        <v>199</v>
      </c>
      <c r="C248" s="256" t="s">
        <v>137</v>
      </c>
      <c r="D248" s="255" t="s">
        <v>22</v>
      </c>
      <c r="E248" s="255">
        <v>8243</v>
      </c>
      <c r="F248" s="256" t="s">
        <v>120</v>
      </c>
      <c r="G248" s="255" t="s">
        <v>14</v>
      </c>
      <c r="H248" s="255">
        <v>1990110068509</v>
      </c>
      <c r="I248" s="256" t="s">
        <v>54</v>
      </c>
      <c r="J248" s="255" t="s">
        <v>327</v>
      </c>
      <c r="K248" s="255">
        <v>42794</v>
      </c>
      <c r="L248" s="256">
        <v>66</v>
      </c>
      <c r="M248" s="255" t="s">
        <v>111</v>
      </c>
      <c r="N248" s="255" t="s">
        <v>42</v>
      </c>
      <c r="O248" s="256">
        <v>42859</v>
      </c>
      <c r="P248" s="255" t="s">
        <v>1878</v>
      </c>
      <c r="Q248" s="255">
        <v>1</v>
      </c>
      <c r="R248" s="256" t="s">
        <v>33</v>
      </c>
      <c r="S248" s="255">
        <v>34399.53</v>
      </c>
      <c r="T248" s="255" t="s">
        <v>248</v>
      </c>
      <c r="U248" s="256">
        <v>31472.58</v>
      </c>
      <c r="V248" s="255" t="s">
        <v>248</v>
      </c>
      <c r="W248" s="255">
        <v>34399.529310488615</v>
      </c>
      <c r="X248" s="256" t="s">
        <v>100</v>
      </c>
      <c r="Y248" s="255" t="s">
        <v>114</v>
      </c>
      <c r="Z248" s="255">
        <v>31.47</v>
      </c>
      <c r="AA248" s="256">
        <v>1</v>
      </c>
      <c r="AB248" s="255" t="s">
        <v>630</v>
      </c>
      <c r="AC248" s="255" t="s">
        <v>660</v>
      </c>
      <c r="AD248" s="256" t="s">
        <v>2108</v>
      </c>
      <c r="AE248" s="255" t="s">
        <v>350</v>
      </c>
      <c r="AF248" s="255" t="s">
        <v>649</v>
      </c>
      <c r="AG248" s="256" t="s">
        <v>643</v>
      </c>
      <c r="AH248" s="255"/>
      <c r="AI248" s="255"/>
      <c r="AJ248" s="256"/>
      <c r="AK248" s="255" t="s">
        <v>605</v>
      </c>
      <c r="AL248" s="255" t="s">
        <v>643</v>
      </c>
      <c r="AM248" s="268" t="s">
        <v>741</v>
      </c>
      <c r="AN248" s="148" t="str">
        <f>IF(ISERROR(MATCH(H248,Current!H:H,0)),"Cleared","resolved")</f>
        <v>Cleared</v>
      </c>
    </row>
    <row r="249" spans="1:40" x14ac:dyDescent="0.25">
      <c r="A249" s="267" t="s">
        <v>744</v>
      </c>
      <c r="B249" s="255">
        <v>199</v>
      </c>
      <c r="C249" s="256" t="s">
        <v>137</v>
      </c>
      <c r="D249" s="255" t="s">
        <v>22</v>
      </c>
      <c r="E249" s="255">
        <v>8243</v>
      </c>
      <c r="F249" s="256" t="s">
        <v>120</v>
      </c>
      <c r="G249" s="255" t="s">
        <v>14</v>
      </c>
      <c r="H249" s="255">
        <v>1990110063814</v>
      </c>
      <c r="I249" s="256" t="s">
        <v>56</v>
      </c>
      <c r="J249" s="255" t="s">
        <v>328</v>
      </c>
      <c r="K249" s="255">
        <v>42724</v>
      </c>
      <c r="L249" s="256">
        <v>136</v>
      </c>
      <c r="M249" s="255" t="s">
        <v>127</v>
      </c>
      <c r="N249" s="255" t="s">
        <v>128</v>
      </c>
      <c r="O249" s="256">
        <v>42800</v>
      </c>
      <c r="P249" s="255" t="s">
        <v>838</v>
      </c>
      <c r="Q249" s="255">
        <v>60</v>
      </c>
      <c r="R249" s="256" t="s">
        <v>34</v>
      </c>
      <c r="S249" s="255">
        <v>34356</v>
      </c>
      <c r="T249" s="255" t="s">
        <v>248</v>
      </c>
      <c r="U249" s="256">
        <v>31432.75</v>
      </c>
      <c r="V249" s="255" t="s">
        <v>248</v>
      </c>
      <c r="W249" s="255">
        <v>34355.99512128529</v>
      </c>
      <c r="X249" s="256" t="s">
        <v>100</v>
      </c>
      <c r="Y249" s="255" t="s">
        <v>114</v>
      </c>
      <c r="Z249" s="255">
        <v>31.43</v>
      </c>
      <c r="AA249" s="256">
        <v>1</v>
      </c>
      <c r="AB249" s="255" t="s">
        <v>630</v>
      </c>
      <c r="AC249" s="255" t="s">
        <v>851</v>
      </c>
      <c r="AD249" s="256" t="s">
        <v>1361</v>
      </c>
      <c r="AE249" s="255" t="s">
        <v>350</v>
      </c>
      <c r="AF249" s="255" t="s">
        <v>605</v>
      </c>
      <c r="AG249" s="256" t="s">
        <v>643</v>
      </c>
      <c r="AH249" s="255"/>
      <c r="AI249" s="255"/>
      <c r="AJ249" s="256"/>
      <c r="AK249" s="255" t="s">
        <v>605</v>
      </c>
      <c r="AL249" s="255" t="s">
        <v>643</v>
      </c>
      <c r="AM249" s="268" t="s">
        <v>741</v>
      </c>
      <c r="AN249" s="148" t="str">
        <f>IF(ISERROR(MATCH(H249,Current!H:H,0)),"Cleared","resolved")</f>
        <v>resolved</v>
      </c>
    </row>
    <row r="250" spans="1:40" x14ac:dyDescent="0.25">
      <c r="A250" s="267" t="s">
        <v>744</v>
      </c>
      <c r="B250" s="255">
        <v>8520</v>
      </c>
      <c r="C250" s="256" t="s">
        <v>842</v>
      </c>
      <c r="D250" s="255" t="s">
        <v>19</v>
      </c>
      <c r="E250" s="255">
        <v>1750</v>
      </c>
      <c r="F250" s="256" t="s">
        <v>159</v>
      </c>
      <c r="G250" s="255" t="s">
        <v>18</v>
      </c>
      <c r="H250" s="255">
        <v>85201230002492</v>
      </c>
      <c r="I250" s="256" t="s">
        <v>538</v>
      </c>
      <c r="J250" s="255" t="s">
        <v>424</v>
      </c>
      <c r="K250" s="255">
        <v>42614</v>
      </c>
      <c r="L250" s="256">
        <v>246</v>
      </c>
      <c r="M250" s="255" t="s">
        <v>111</v>
      </c>
      <c r="N250" s="255" t="s">
        <v>42</v>
      </c>
      <c r="O250" s="256">
        <v>42681</v>
      </c>
      <c r="P250" s="255" t="s">
        <v>651</v>
      </c>
      <c r="Q250" s="255">
        <v>179</v>
      </c>
      <c r="R250" s="256" t="s">
        <v>39</v>
      </c>
      <c r="S250" s="255">
        <v>2207445</v>
      </c>
      <c r="T250" s="255" t="s">
        <v>197</v>
      </c>
      <c r="U250" s="256">
        <v>31417.46</v>
      </c>
      <c r="V250" s="255" t="s">
        <v>197</v>
      </c>
      <c r="W250" s="255">
        <v>2207444.9323730897</v>
      </c>
      <c r="X250" s="256" t="s">
        <v>100</v>
      </c>
      <c r="Y250" s="255" t="s">
        <v>114</v>
      </c>
      <c r="Z250" s="255">
        <v>31.42</v>
      </c>
      <c r="AA250" s="256">
        <v>1</v>
      </c>
      <c r="AB250" s="255" t="s">
        <v>630</v>
      </c>
      <c r="AC250" s="255" t="s">
        <v>454</v>
      </c>
      <c r="AD250" s="256" t="s">
        <v>1296</v>
      </c>
      <c r="AE250" s="255" t="s">
        <v>350</v>
      </c>
      <c r="AF250" s="255" t="s">
        <v>605</v>
      </c>
      <c r="AG250" s="256" t="s">
        <v>643</v>
      </c>
      <c r="AH250" s="255"/>
      <c r="AI250" s="255"/>
      <c r="AJ250" s="256"/>
      <c r="AK250" s="255" t="s">
        <v>605</v>
      </c>
      <c r="AL250" s="255" t="s">
        <v>643</v>
      </c>
      <c r="AM250" s="268" t="s">
        <v>741</v>
      </c>
      <c r="AN250" s="148" t="str">
        <f>IF(ISERROR(MATCH(H250,Current!H:H,0)),"Cleared","resolved")</f>
        <v>Cleared</v>
      </c>
    </row>
    <row r="251" spans="1:40" x14ac:dyDescent="0.25">
      <c r="A251" s="267" t="s">
        <v>744</v>
      </c>
      <c r="B251" s="255">
        <v>8520</v>
      </c>
      <c r="C251" s="256" t="s">
        <v>842</v>
      </c>
      <c r="D251" s="255" t="s">
        <v>19</v>
      </c>
      <c r="E251" s="255">
        <v>199</v>
      </c>
      <c r="F251" s="256" t="s">
        <v>137</v>
      </c>
      <c r="G251" s="255" t="s">
        <v>22</v>
      </c>
      <c r="H251" s="255" t="s">
        <v>1689</v>
      </c>
      <c r="I251" s="256" t="s">
        <v>538</v>
      </c>
      <c r="J251" s="255" t="s">
        <v>381</v>
      </c>
      <c r="K251" s="255">
        <v>42768</v>
      </c>
      <c r="L251" s="256">
        <v>92</v>
      </c>
      <c r="M251" s="255" t="s">
        <v>118</v>
      </c>
      <c r="N251" s="255" t="s">
        <v>41</v>
      </c>
      <c r="O251" s="256">
        <v>42830</v>
      </c>
      <c r="P251" s="255" t="s">
        <v>838</v>
      </c>
      <c r="Q251" s="255">
        <v>30</v>
      </c>
      <c r="R251" s="256" t="s">
        <v>33</v>
      </c>
      <c r="S251" s="255">
        <v>2204169</v>
      </c>
      <c r="T251" s="255" t="s">
        <v>197</v>
      </c>
      <c r="U251" s="256">
        <v>31370.84</v>
      </c>
      <c r="V251" s="255" t="s">
        <v>197</v>
      </c>
      <c r="W251" s="255">
        <v>2204169.3307570699</v>
      </c>
      <c r="X251" s="256" t="s">
        <v>100</v>
      </c>
      <c r="Y251" s="255" t="s">
        <v>114</v>
      </c>
      <c r="Z251" s="255">
        <v>31.37</v>
      </c>
      <c r="AA251" s="256">
        <v>1</v>
      </c>
      <c r="AB251" s="255" t="s">
        <v>630</v>
      </c>
      <c r="AC251" s="255" t="s">
        <v>484</v>
      </c>
      <c r="AD251" s="256" t="s">
        <v>363</v>
      </c>
      <c r="AE251" s="255" t="s">
        <v>350</v>
      </c>
      <c r="AF251" s="255" t="s">
        <v>605</v>
      </c>
      <c r="AG251" s="256" t="s">
        <v>643</v>
      </c>
      <c r="AH251" s="255"/>
      <c r="AI251" s="255"/>
      <c r="AJ251" s="256"/>
      <c r="AK251" s="255" t="s">
        <v>649</v>
      </c>
      <c r="AL251" s="255" t="s">
        <v>643</v>
      </c>
      <c r="AM251" s="268" t="s">
        <v>740</v>
      </c>
      <c r="AN251" s="148" t="str">
        <f>IF(ISERROR(MATCH(H251,Current!H:H,0)),"Cleared","resolved")</f>
        <v>resolved</v>
      </c>
    </row>
    <row r="252" spans="1:40" x14ac:dyDescent="0.25">
      <c r="A252" s="267" t="s">
        <v>31</v>
      </c>
      <c r="B252" s="255">
        <v>199</v>
      </c>
      <c r="C252" s="256" t="s">
        <v>137</v>
      </c>
      <c r="D252" s="255" t="s">
        <v>22</v>
      </c>
      <c r="E252" s="255">
        <v>635</v>
      </c>
      <c r="F252" s="256" t="s">
        <v>142</v>
      </c>
      <c r="G252" s="255" t="s">
        <v>16</v>
      </c>
      <c r="H252" s="255">
        <v>1990110068338</v>
      </c>
      <c r="I252" s="256" t="s">
        <v>54</v>
      </c>
      <c r="J252" s="255" t="s">
        <v>327</v>
      </c>
      <c r="K252" s="255">
        <v>42794</v>
      </c>
      <c r="L252" s="256">
        <v>66</v>
      </c>
      <c r="M252" s="255" t="s">
        <v>111</v>
      </c>
      <c r="N252" s="255" t="s">
        <v>42</v>
      </c>
      <c r="O252" s="256">
        <v>42860</v>
      </c>
      <c r="P252" s="255" t="s">
        <v>1878</v>
      </c>
      <c r="Q252" s="255">
        <v>0</v>
      </c>
      <c r="R252" s="256" t="s">
        <v>33</v>
      </c>
      <c r="S252" s="255">
        <v>34201.79</v>
      </c>
      <c r="T252" s="255" t="s">
        <v>248</v>
      </c>
      <c r="U252" s="256">
        <v>31291.67</v>
      </c>
      <c r="V252" s="255" t="s">
        <v>248</v>
      </c>
      <c r="W252" s="255">
        <v>34201.794684107153</v>
      </c>
      <c r="X252" s="256" t="s">
        <v>100</v>
      </c>
      <c r="Y252" s="255" t="s">
        <v>114</v>
      </c>
      <c r="Z252" s="255">
        <v>31.29</v>
      </c>
      <c r="AA252" s="256">
        <v>1</v>
      </c>
      <c r="AB252" s="255" t="s">
        <v>630</v>
      </c>
      <c r="AC252" s="255" t="s">
        <v>429</v>
      </c>
      <c r="AD252" s="256" t="s">
        <v>2106</v>
      </c>
      <c r="AE252" s="255" t="s">
        <v>350</v>
      </c>
      <c r="AF252" s="255" t="s">
        <v>605</v>
      </c>
      <c r="AG252" s="256" t="s">
        <v>643</v>
      </c>
      <c r="AH252" s="255"/>
      <c r="AI252" s="255"/>
      <c r="AJ252" s="256"/>
      <c r="AK252" s="255" t="s">
        <v>605</v>
      </c>
      <c r="AL252" s="255" t="s">
        <v>643</v>
      </c>
      <c r="AM252" s="268" t="s">
        <v>741</v>
      </c>
      <c r="AN252" s="148" t="str">
        <f>IF(ISERROR(MATCH(H252,Current!H:H,0)),"Cleared","resolved")</f>
        <v>Cleared</v>
      </c>
    </row>
    <row r="253" spans="1:40" x14ac:dyDescent="0.25">
      <c r="A253" s="267" t="s">
        <v>744</v>
      </c>
      <c r="B253" s="255">
        <v>8520</v>
      </c>
      <c r="C253" s="256" t="s">
        <v>842</v>
      </c>
      <c r="D253" s="255" t="s">
        <v>19</v>
      </c>
      <c r="E253" s="255">
        <v>8420</v>
      </c>
      <c r="F253" s="256" t="s">
        <v>234</v>
      </c>
      <c r="G253" s="255" t="s">
        <v>19</v>
      </c>
      <c r="H253" s="255">
        <v>85200710011903</v>
      </c>
      <c r="I253" s="256" t="s">
        <v>57</v>
      </c>
      <c r="J253" s="255" t="s">
        <v>309</v>
      </c>
      <c r="K253" s="255">
        <v>42492</v>
      </c>
      <c r="L253" s="256">
        <v>368</v>
      </c>
      <c r="M253" s="255" t="s">
        <v>158</v>
      </c>
      <c r="N253" s="255" t="s">
        <v>41</v>
      </c>
      <c r="O253" s="256">
        <v>42585</v>
      </c>
      <c r="P253" s="255" t="s">
        <v>406</v>
      </c>
      <c r="Q253" s="255">
        <v>275</v>
      </c>
      <c r="R253" s="256" t="s">
        <v>37</v>
      </c>
      <c r="S253" s="255">
        <v>2172664.2000000002</v>
      </c>
      <c r="T253" s="255" t="s">
        <v>197</v>
      </c>
      <c r="U253" s="256">
        <v>30922.44</v>
      </c>
      <c r="V253" s="255" t="s">
        <v>197</v>
      </c>
      <c r="W253" s="255">
        <v>2172663.9733005445</v>
      </c>
      <c r="X253" s="256" t="s">
        <v>100</v>
      </c>
      <c r="Y253" s="255" t="s">
        <v>107</v>
      </c>
      <c r="Z253" s="255">
        <v>30.92</v>
      </c>
      <c r="AA253" s="256">
        <v>1</v>
      </c>
      <c r="AB253" s="255" t="s">
        <v>630</v>
      </c>
      <c r="AC253" s="255" t="s">
        <v>481</v>
      </c>
      <c r="AD253" s="256" t="s">
        <v>505</v>
      </c>
      <c r="AE253" s="255" t="s">
        <v>350</v>
      </c>
      <c r="AF253" s="255" t="s">
        <v>649</v>
      </c>
      <c r="AG253" s="256" t="s">
        <v>643</v>
      </c>
      <c r="AH253" s="255"/>
      <c r="AI253" s="255"/>
      <c r="AJ253" s="256"/>
      <c r="AK253" s="255" t="s">
        <v>605</v>
      </c>
      <c r="AL253" s="255" t="s">
        <v>643</v>
      </c>
      <c r="AM253" s="268" t="s">
        <v>741</v>
      </c>
      <c r="AN253" s="148" t="str">
        <f>IF(ISERROR(MATCH(H253,Current!H:H,0)),"Cleared","resolved")</f>
        <v>Cleared</v>
      </c>
    </row>
    <row r="254" spans="1:40" x14ac:dyDescent="0.25">
      <c r="A254" s="267" t="s">
        <v>744</v>
      </c>
      <c r="B254" s="255">
        <v>3014</v>
      </c>
      <c r="C254" s="256" t="s">
        <v>144</v>
      </c>
      <c r="D254" s="255" t="s">
        <v>16</v>
      </c>
      <c r="E254" s="255">
        <v>692</v>
      </c>
      <c r="F254" s="256" t="s">
        <v>187</v>
      </c>
      <c r="G254" s="255" t="s">
        <v>16</v>
      </c>
      <c r="H254" s="255">
        <v>30140110136580</v>
      </c>
      <c r="I254" s="256" t="s">
        <v>59</v>
      </c>
      <c r="J254" s="255" t="s">
        <v>135</v>
      </c>
      <c r="K254" s="255">
        <v>42646</v>
      </c>
      <c r="L254" s="256">
        <v>214</v>
      </c>
      <c r="M254" s="255" t="s">
        <v>111</v>
      </c>
      <c r="N254" s="255" t="s">
        <v>42</v>
      </c>
      <c r="O254" s="256">
        <v>42709</v>
      </c>
      <c r="P254" s="255" t="s">
        <v>651</v>
      </c>
      <c r="Q254" s="255">
        <v>151</v>
      </c>
      <c r="R254" s="256" t="s">
        <v>39</v>
      </c>
      <c r="S254" s="255">
        <v>30906</v>
      </c>
      <c r="T254" s="255" t="s">
        <v>100</v>
      </c>
      <c r="U254" s="256">
        <v>30906</v>
      </c>
      <c r="V254" s="255" t="s">
        <v>100</v>
      </c>
      <c r="W254" s="255">
        <v>30906</v>
      </c>
      <c r="X254" s="256" t="s">
        <v>100</v>
      </c>
      <c r="Y254" s="255" t="s">
        <v>107</v>
      </c>
      <c r="Z254" s="255">
        <v>30.91</v>
      </c>
      <c r="AA254" s="256">
        <v>1</v>
      </c>
      <c r="AB254" s="255" t="s">
        <v>630</v>
      </c>
      <c r="AC254" s="255" t="s">
        <v>412</v>
      </c>
      <c r="AD254" s="256" t="s">
        <v>1510</v>
      </c>
      <c r="AE254" s="255" t="s">
        <v>350</v>
      </c>
      <c r="AF254" s="255" t="s">
        <v>605</v>
      </c>
      <c r="AG254" s="256" t="s">
        <v>643</v>
      </c>
      <c r="AH254" s="255"/>
      <c r="AI254" s="255"/>
      <c r="AJ254" s="256"/>
      <c r="AK254" s="255" t="s">
        <v>605</v>
      </c>
      <c r="AL254" s="255" t="s">
        <v>643</v>
      </c>
      <c r="AM254" s="268" t="s">
        <v>741</v>
      </c>
      <c r="AN254" s="148" t="str">
        <f>IF(ISERROR(MATCH(H254,Current!H:H,0)),"Cleared","resolved")</f>
        <v>Cleared</v>
      </c>
    </row>
    <row r="255" spans="1:40" x14ac:dyDescent="0.25">
      <c r="A255" s="267" t="s">
        <v>744</v>
      </c>
      <c r="B255" s="255">
        <v>3014</v>
      </c>
      <c r="C255" s="256" t="s">
        <v>144</v>
      </c>
      <c r="D255" s="255" t="s">
        <v>16</v>
      </c>
      <c r="E255" s="255">
        <v>692</v>
      </c>
      <c r="F255" s="256" t="s">
        <v>187</v>
      </c>
      <c r="G255" s="255" t="s">
        <v>16</v>
      </c>
      <c r="H255" s="255">
        <v>30140110136582</v>
      </c>
      <c r="I255" s="256" t="s">
        <v>59</v>
      </c>
      <c r="J255" s="255" t="s">
        <v>135</v>
      </c>
      <c r="K255" s="255">
        <v>42646</v>
      </c>
      <c r="L255" s="256">
        <v>214</v>
      </c>
      <c r="M255" s="255" t="s">
        <v>111</v>
      </c>
      <c r="N255" s="255" t="s">
        <v>42</v>
      </c>
      <c r="O255" s="256">
        <v>42709</v>
      </c>
      <c r="P255" s="255" t="s">
        <v>651</v>
      </c>
      <c r="Q255" s="255">
        <v>151</v>
      </c>
      <c r="R255" s="256" t="s">
        <v>39</v>
      </c>
      <c r="S255" s="255">
        <v>30906</v>
      </c>
      <c r="T255" s="255" t="s">
        <v>100</v>
      </c>
      <c r="U255" s="256">
        <v>30906</v>
      </c>
      <c r="V255" s="255" t="s">
        <v>100</v>
      </c>
      <c r="W255" s="255">
        <v>30906</v>
      </c>
      <c r="X255" s="256" t="s">
        <v>100</v>
      </c>
      <c r="Y255" s="255" t="s">
        <v>107</v>
      </c>
      <c r="Z255" s="255">
        <v>30.91</v>
      </c>
      <c r="AA255" s="256">
        <v>1</v>
      </c>
      <c r="AB255" s="255" t="s">
        <v>630</v>
      </c>
      <c r="AC255" s="255" t="s">
        <v>412</v>
      </c>
      <c r="AD255" s="256" t="s">
        <v>1510</v>
      </c>
      <c r="AE255" s="255" t="s">
        <v>350</v>
      </c>
      <c r="AF255" s="255" t="s">
        <v>605</v>
      </c>
      <c r="AG255" s="256" t="s">
        <v>643</v>
      </c>
      <c r="AH255" s="255"/>
      <c r="AI255" s="255"/>
      <c r="AJ255" s="256"/>
      <c r="AK255" s="255" t="s">
        <v>605</v>
      </c>
      <c r="AL255" s="255" t="s">
        <v>643</v>
      </c>
      <c r="AM255" s="268" t="s">
        <v>741</v>
      </c>
      <c r="AN255" s="148" t="str">
        <f>IF(ISERROR(MATCH(H255,Current!H:H,0)),"Cleared","resolved")</f>
        <v>Cleared</v>
      </c>
    </row>
    <row r="256" spans="1:40" x14ac:dyDescent="0.25">
      <c r="A256" s="267" t="s">
        <v>744</v>
      </c>
      <c r="B256" s="255">
        <v>1960</v>
      </c>
      <c r="C256" s="256" t="s">
        <v>423</v>
      </c>
      <c r="D256" s="255" t="s">
        <v>22</v>
      </c>
      <c r="E256" s="255">
        <v>3011</v>
      </c>
      <c r="F256" s="256" t="s">
        <v>164</v>
      </c>
      <c r="G256" s="255" t="s">
        <v>22</v>
      </c>
      <c r="H256" s="255">
        <v>19600510068229</v>
      </c>
      <c r="I256" s="256" t="s">
        <v>538</v>
      </c>
      <c r="J256" s="255" t="s">
        <v>263</v>
      </c>
      <c r="K256" s="255">
        <v>42676</v>
      </c>
      <c r="L256" s="256">
        <v>184</v>
      </c>
      <c r="M256" s="255" t="s">
        <v>122</v>
      </c>
      <c r="N256" s="255" t="s">
        <v>41</v>
      </c>
      <c r="O256" s="256">
        <v>42709</v>
      </c>
      <c r="P256" s="255" t="s">
        <v>651</v>
      </c>
      <c r="Q256" s="255">
        <v>151</v>
      </c>
      <c r="R256" s="256" t="s">
        <v>39</v>
      </c>
      <c r="S256" s="255">
        <v>33707.65</v>
      </c>
      <c r="T256" s="255" t="s">
        <v>248</v>
      </c>
      <c r="U256" s="256">
        <v>30839.57</v>
      </c>
      <c r="V256" s="255" t="s">
        <v>248</v>
      </c>
      <c r="W256" s="255">
        <v>33707.649393150015</v>
      </c>
      <c r="X256" s="256" t="s">
        <v>100</v>
      </c>
      <c r="Y256" s="255" t="s">
        <v>107</v>
      </c>
      <c r="Z256" s="255">
        <v>30.84</v>
      </c>
      <c r="AA256" s="256">
        <v>1</v>
      </c>
      <c r="AB256" s="255" t="s">
        <v>630</v>
      </c>
      <c r="AC256" s="255" t="s">
        <v>635</v>
      </c>
      <c r="AD256" s="256" t="s">
        <v>1780</v>
      </c>
      <c r="AE256" s="255" t="s">
        <v>350</v>
      </c>
      <c r="AF256" s="255" t="s">
        <v>649</v>
      </c>
      <c r="AG256" s="256" t="s">
        <v>643</v>
      </c>
      <c r="AH256" s="255"/>
      <c r="AI256" s="255"/>
      <c r="AJ256" s="256"/>
      <c r="AK256" s="255" t="s">
        <v>605</v>
      </c>
      <c r="AL256" s="255" t="s">
        <v>643</v>
      </c>
      <c r="AM256" s="268" t="s">
        <v>741</v>
      </c>
      <c r="AN256" s="148" t="str">
        <f>IF(ISERROR(MATCH(H256,Current!H:H,0)),"Cleared","resolved")</f>
        <v>Cleared</v>
      </c>
    </row>
    <row r="257" spans="1:40" x14ac:dyDescent="0.25">
      <c r="A257" s="267" t="s">
        <v>744</v>
      </c>
      <c r="B257" s="255">
        <v>8243</v>
      </c>
      <c r="C257" s="256" t="s">
        <v>120</v>
      </c>
      <c r="D257" s="255" t="s">
        <v>14</v>
      </c>
      <c r="E257" s="255">
        <v>8113</v>
      </c>
      <c r="F257" s="256" t="s">
        <v>201</v>
      </c>
      <c r="G257" s="255" t="s">
        <v>22</v>
      </c>
      <c r="H257" s="255">
        <v>82430160094329</v>
      </c>
      <c r="I257" s="256" t="s">
        <v>56</v>
      </c>
      <c r="J257" s="255" t="s">
        <v>300</v>
      </c>
      <c r="K257" s="255">
        <v>42705</v>
      </c>
      <c r="L257" s="256">
        <v>155</v>
      </c>
      <c r="M257" s="255" t="s">
        <v>118</v>
      </c>
      <c r="N257" s="255" t="s">
        <v>41</v>
      </c>
      <c r="O257" s="256">
        <v>42775</v>
      </c>
      <c r="P257" s="255" t="s">
        <v>838</v>
      </c>
      <c r="Q257" s="255">
        <v>85</v>
      </c>
      <c r="R257" s="256" t="s">
        <v>35</v>
      </c>
      <c r="S257" s="255">
        <v>30791.67</v>
      </c>
      <c r="T257" s="255" t="s">
        <v>100</v>
      </c>
      <c r="U257" s="256">
        <v>30791.67</v>
      </c>
      <c r="V257" s="255" t="s">
        <v>100</v>
      </c>
      <c r="W257" s="255">
        <v>30791.67</v>
      </c>
      <c r="X257" s="256" t="s">
        <v>100</v>
      </c>
      <c r="Y257" s="255" t="s">
        <v>114</v>
      </c>
      <c r="Z257" s="255">
        <v>30.79</v>
      </c>
      <c r="AA257" s="256">
        <v>1</v>
      </c>
      <c r="AB257" s="255" t="s">
        <v>630</v>
      </c>
      <c r="AC257" s="255" t="s">
        <v>439</v>
      </c>
      <c r="AD257" s="256" t="s">
        <v>363</v>
      </c>
      <c r="AE257" s="255" t="s">
        <v>350</v>
      </c>
      <c r="AF257" s="255" t="s">
        <v>605</v>
      </c>
      <c r="AG257" s="256" t="s">
        <v>643</v>
      </c>
      <c r="AH257" s="255"/>
      <c r="AI257" s="255"/>
      <c r="AJ257" s="256"/>
      <c r="AK257" s="255" t="s">
        <v>605</v>
      </c>
      <c r="AL257" s="255" t="s">
        <v>643</v>
      </c>
      <c r="AM257" s="268" t="s">
        <v>741</v>
      </c>
      <c r="AN257" s="148" t="str">
        <f>IF(ISERROR(MATCH(H257,Current!H:H,0)),"Cleared","resolved")</f>
        <v>Cleared</v>
      </c>
    </row>
    <row r="258" spans="1:40" x14ac:dyDescent="0.25">
      <c r="A258" s="267" t="s">
        <v>744</v>
      </c>
      <c r="B258" s="255">
        <v>456</v>
      </c>
      <c r="C258" s="256" t="s">
        <v>167</v>
      </c>
      <c r="D258" s="255" t="s">
        <v>14</v>
      </c>
      <c r="E258" s="255">
        <v>8243</v>
      </c>
      <c r="F258" s="256" t="s">
        <v>120</v>
      </c>
      <c r="G258" s="255" t="s">
        <v>14</v>
      </c>
      <c r="H258" s="255">
        <v>2017010091</v>
      </c>
      <c r="I258" s="256" t="s">
        <v>59</v>
      </c>
      <c r="J258" s="255" t="s">
        <v>168</v>
      </c>
      <c r="K258" s="255">
        <v>42774</v>
      </c>
      <c r="L258" s="256">
        <v>86</v>
      </c>
      <c r="M258" s="255" t="s">
        <v>127</v>
      </c>
      <c r="N258" s="255" t="s">
        <v>128</v>
      </c>
      <c r="O258" s="256">
        <v>42830</v>
      </c>
      <c r="P258" s="255" t="s">
        <v>838</v>
      </c>
      <c r="Q258" s="255">
        <v>30</v>
      </c>
      <c r="R258" s="256" t="s">
        <v>33</v>
      </c>
      <c r="S258" s="255">
        <v>30745.14</v>
      </c>
      <c r="T258" s="255" t="s">
        <v>100</v>
      </c>
      <c r="U258" s="256">
        <v>30745.14</v>
      </c>
      <c r="V258" s="255" t="s">
        <v>100</v>
      </c>
      <c r="W258" s="255">
        <v>30745.14</v>
      </c>
      <c r="X258" s="256" t="s">
        <v>100</v>
      </c>
      <c r="Y258" s="255" t="s">
        <v>107</v>
      </c>
      <c r="Z258" s="255">
        <v>30.75</v>
      </c>
      <c r="AA258" s="256">
        <v>1</v>
      </c>
      <c r="AB258" s="255" t="s">
        <v>630</v>
      </c>
      <c r="AC258" s="255" t="s">
        <v>851</v>
      </c>
      <c r="AD258" s="256" t="s">
        <v>1478</v>
      </c>
      <c r="AE258" s="255" t="s">
        <v>350</v>
      </c>
      <c r="AF258" s="255" t="s">
        <v>605</v>
      </c>
      <c r="AG258" s="256" t="s">
        <v>643</v>
      </c>
      <c r="AH258" s="255"/>
      <c r="AI258" s="255"/>
      <c r="AJ258" s="256"/>
      <c r="AK258" s="255" t="s">
        <v>649</v>
      </c>
      <c r="AL258" s="255" t="s">
        <v>643</v>
      </c>
      <c r="AM258" s="268" t="s">
        <v>740</v>
      </c>
      <c r="AN258" s="148" t="str">
        <f>IF(ISERROR(MATCH(H258,Current!H:H,0)),"Cleared","resolved")</f>
        <v>resolved</v>
      </c>
    </row>
    <row r="259" spans="1:40" x14ac:dyDescent="0.25">
      <c r="A259" s="267" t="s">
        <v>744</v>
      </c>
      <c r="B259" s="255">
        <v>8520</v>
      </c>
      <c r="C259" s="256" t="s">
        <v>842</v>
      </c>
      <c r="D259" s="255" t="s">
        <v>19</v>
      </c>
      <c r="E259" s="255">
        <v>8420</v>
      </c>
      <c r="F259" s="256" t="s">
        <v>234</v>
      </c>
      <c r="G259" s="255" t="s">
        <v>19</v>
      </c>
      <c r="H259" s="255">
        <v>85200710012970</v>
      </c>
      <c r="I259" s="256" t="s">
        <v>57</v>
      </c>
      <c r="J259" s="255" t="s">
        <v>309</v>
      </c>
      <c r="K259" s="255">
        <v>42643</v>
      </c>
      <c r="L259" s="256">
        <v>217</v>
      </c>
      <c r="M259" s="255" t="s">
        <v>122</v>
      </c>
      <c r="N259" s="255" t="s">
        <v>41</v>
      </c>
      <c r="O259" s="256">
        <v>42678</v>
      </c>
      <c r="P259" s="255" t="s">
        <v>651</v>
      </c>
      <c r="Q259" s="255">
        <v>182</v>
      </c>
      <c r="R259" s="256" t="s">
        <v>37</v>
      </c>
      <c r="S259" s="255">
        <v>2149993.9300000002</v>
      </c>
      <c r="T259" s="255" t="s">
        <v>197</v>
      </c>
      <c r="U259" s="256">
        <v>30599.79</v>
      </c>
      <c r="V259" s="255" t="s">
        <v>197</v>
      </c>
      <c r="W259" s="255">
        <v>2149994.0277533815</v>
      </c>
      <c r="X259" s="256" t="s">
        <v>100</v>
      </c>
      <c r="Y259" s="255" t="s">
        <v>107</v>
      </c>
      <c r="Z259" s="255">
        <v>30.6</v>
      </c>
      <c r="AA259" s="256">
        <v>1</v>
      </c>
      <c r="AB259" s="255" t="s">
        <v>630</v>
      </c>
      <c r="AC259" s="255" t="s">
        <v>481</v>
      </c>
      <c r="AD259" s="256" t="s">
        <v>675</v>
      </c>
      <c r="AE259" s="255" t="s">
        <v>350</v>
      </c>
      <c r="AF259" s="255" t="s">
        <v>605</v>
      </c>
      <c r="AG259" s="256" t="s">
        <v>643</v>
      </c>
      <c r="AH259" s="255"/>
      <c r="AI259" s="255"/>
      <c r="AJ259" s="256"/>
      <c r="AK259" s="255" t="s">
        <v>605</v>
      </c>
      <c r="AL259" s="255" t="s">
        <v>643</v>
      </c>
      <c r="AM259" s="268" t="s">
        <v>741</v>
      </c>
      <c r="AN259" s="148" t="str">
        <f>IF(ISERROR(MATCH(H259,Current!H:H,0)),"Cleared","resolved")</f>
        <v>Cleared</v>
      </c>
    </row>
    <row r="260" spans="1:40" x14ac:dyDescent="0.25">
      <c r="A260" s="267" t="s">
        <v>744</v>
      </c>
      <c r="B260" s="255">
        <v>8310</v>
      </c>
      <c r="C260" s="256" t="s">
        <v>170</v>
      </c>
      <c r="D260" s="255" t="s">
        <v>14</v>
      </c>
      <c r="E260" s="255">
        <v>199</v>
      </c>
      <c r="F260" s="256" t="s">
        <v>137</v>
      </c>
      <c r="G260" s="255" t="s">
        <v>22</v>
      </c>
      <c r="H260" s="255" t="s">
        <v>999</v>
      </c>
      <c r="I260" s="256" t="s">
        <v>57</v>
      </c>
      <c r="J260" s="255" t="s">
        <v>133</v>
      </c>
      <c r="K260" s="255">
        <v>42677</v>
      </c>
      <c r="L260" s="256">
        <v>183</v>
      </c>
      <c r="M260" s="255" t="s">
        <v>111</v>
      </c>
      <c r="N260" s="255" t="s">
        <v>42</v>
      </c>
      <c r="O260" s="256">
        <v>42775</v>
      </c>
      <c r="P260" s="255" t="s">
        <v>838</v>
      </c>
      <c r="Q260" s="255">
        <v>85</v>
      </c>
      <c r="R260" s="256" t="s">
        <v>35</v>
      </c>
      <c r="S260" s="255">
        <v>128187.25</v>
      </c>
      <c r="T260" s="255" t="s">
        <v>242</v>
      </c>
      <c r="U260" s="256">
        <v>30358.86</v>
      </c>
      <c r="V260" s="255" t="s">
        <v>242</v>
      </c>
      <c r="W260" s="255">
        <v>128187.26853327738</v>
      </c>
      <c r="X260" s="256" t="s">
        <v>100</v>
      </c>
      <c r="Y260" s="255" t="s">
        <v>114</v>
      </c>
      <c r="Z260" s="255">
        <v>30.36</v>
      </c>
      <c r="AA260" s="256">
        <v>1</v>
      </c>
      <c r="AB260" s="255" t="s">
        <v>630</v>
      </c>
      <c r="AC260" s="255" t="s">
        <v>484</v>
      </c>
      <c r="AD260" s="256" t="s">
        <v>396</v>
      </c>
      <c r="AE260" s="255" t="s">
        <v>350</v>
      </c>
      <c r="AF260" s="255" t="s">
        <v>605</v>
      </c>
      <c r="AG260" s="256" t="s">
        <v>643</v>
      </c>
      <c r="AH260" s="255"/>
      <c r="AI260" s="255"/>
      <c r="AJ260" s="256"/>
      <c r="AK260" s="255" t="s">
        <v>605</v>
      </c>
      <c r="AL260" s="255" t="s">
        <v>643</v>
      </c>
      <c r="AM260" s="268" t="s">
        <v>741</v>
      </c>
      <c r="AN260" s="148" t="str">
        <f>IF(ISERROR(MATCH(H260,Current!H:H,0)),"Cleared","resolved")</f>
        <v>resolved</v>
      </c>
    </row>
    <row r="261" spans="1:40" x14ac:dyDescent="0.25">
      <c r="A261" s="267" t="s">
        <v>31</v>
      </c>
      <c r="B261" s="255">
        <v>260</v>
      </c>
      <c r="C261" s="256" t="s">
        <v>113</v>
      </c>
      <c r="D261" s="255" t="s">
        <v>23</v>
      </c>
      <c r="E261" s="255">
        <v>1350</v>
      </c>
      <c r="F261" s="256" t="s">
        <v>124</v>
      </c>
      <c r="G261" s="255" t="s">
        <v>21</v>
      </c>
      <c r="H261" s="255">
        <v>2600110125798</v>
      </c>
      <c r="I261" s="256" t="s">
        <v>56</v>
      </c>
      <c r="J261" s="255" t="s">
        <v>210</v>
      </c>
      <c r="K261" s="255">
        <v>42794</v>
      </c>
      <c r="L261" s="256">
        <v>66</v>
      </c>
      <c r="M261" s="255" t="s">
        <v>111</v>
      </c>
      <c r="N261" s="255" t="s">
        <v>42</v>
      </c>
      <c r="O261" s="256">
        <v>42860</v>
      </c>
      <c r="P261" s="255" t="s">
        <v>1878</v>
      </c>
      <c r="Q261" s="255">
        <v>0</v>
      </c>
      <c r="R261" s="256" t="s">
        <v>33</v>
      </c>
      <c r="S261" s="255">
        <v>292152.03000000003</v>
      </c>
      <c r="T261" s="255" t="s">
        <v>243</v>
      </c>
      <c r="U261" s="256">
        <v>30332.04</v>
      </c>
      <c r="V261" s="255" t="s">
        <v>186</v>
      </c>
      <c r="W261" s="255">
        <v>25622.38439912074</v>
      </c>
      <c r="X261" s="256" t="s">
        <v>100</v>
      </c>
      <c r="Y261" s="255" t="s">
        <v>114</v>
      </c>
      <c r="Z261" s="255">
        <v>30.33</v>
      </c>
      <c r="AA261" s="256">
        <v>1</v>
      </c>
      <c r="AB261" s="255" t="s">
        <v>630</v>
      </c>
      <c r="AC261" s="255" t="s">
        <v>436</v>
      </c>
      <c r="AD261" s="256" t="s">
        <v>358</v>
      </c>
      <c r="AE261" s="255" t="s">
        <v>350</v>
      </c>
      <c r="AF261" s="255" t="s">
        <v>605</v>
      </c>
      <c r="AG261" s="256" t="s">
        <v>643</v>
      </c>
      <c r="AH261" s="255"/>
      <c r="AI261" s="255"/>
      <c r="AJ261" s="256"/>
      <c r="AK261" s="255" t="s">
        <v>605</v>
      </c>
      <c r="AL261" s="255" t="s">
        <v>643</v>
      </c>
      <c r="AM261" s="268" t="s">
        <v>741</v>
      </c>
      <c r="AN261" s="148" t="str">
        <f>IF(ISERROR(MATCH(H261,Current!H:H,0)),"Cleared","resolved")</f>
        <v>Cleared</v>
      </c>
    </row>
    <row r="262" spans="1:40" x14ac:dyDescent="0.25">
      <c r="A262" s="267" t="s">
        <v>31</v>
      </c>
      <c r="B262" s="255">
        <v>260</v>
      </c>
      <c r="C262" s="256" t="s">
        <v>113</v>
      </c>
      <c r="D262" s="255" t="s">
        <v>23</v>
      </c>
      <c r="E262" s="255">
        <v>1350</v>
      </c>
      <c r="F262" s="256" t="s">
        <v>124</v>
      </c>
      <c r="G262" s="255" t="s">
        <v>21</v>
      </c>
      <c r="H262" s="255">
        <v>2600110125820</v>
      </c>
      <c r="I262" s="256" t="s">
        <v>56</v>
      </c>
      <c r="J262" s="255" t="s">
        <v>210</v>
      </c>
      <c r="K262" s="255">
        <v>42794</v>
      </c>
      <c r="L262" s="256">
        <v>66</v>
      </c>
      <c r="M262" s="255" t="s">
        <v>111</v>
      </c>
      <c r="N262" s="255" t="s">
        <v>42</v>
      </c>
      <c r="O262" s="256">
        <v>42860</v>
      </c>
      <c r="P262" s="255" t="s">
        <v>1878</v>
      </c>
      <c r="Q262" s="255">
        <v>0</v>
      </c>
      <c r="R262" s="256" t="s">
        <v>33</v>
      </c>
      <c r="S262" s="255">
        <v>292152.03000000003</v>
      </c>
      <c r="T262" s="255" t="s">
        <v>243</v>
      </c>
      <c r="U262" s="256">
        <v>30332.04</v>
      </c>
      <c r="V262" s="255" t="s">
        <v>186</v>
      </c>
      <c r="W262" s="255">
        <v>25622.38439912074</v>
      </c>
      <c r="X262" s="256" t="s">
        <v>100</v>
      </c>
      <c r="Y262" s="255" t="s">
        <v>114</v>
      </c>
      <c r="Z262" s="255">
        <v>30.33</v>
      </c>
      <c r="AA262" s="256">
        <v>1</v>
      </c>
      <c r="AB262" s="255" t="s">
        <v>630</v>
      </c>
      <c r="AC262" s="255" t="s">
        <v>436</v>
      </c>
      <c r="AD262" s="256" t="s">
        <v>358</v>
      </c>
      <c r="AE262" s="255" t="s">
        <v>350</v>
      </c>
      <c r="AF262" s="255" t="s">
        <v>605</v>
      </c>
      <c r="AG262" s="256" t="s">
        <v>643</v>
      </c>
      <c r="AH262" s="255"/>
      <c r="AI262" s="255"/>
      <c r="AJ262" s="256"/>
      <c r="AK262" s="255" t="s">
        <v>605</v>
      </c>
      <c r="AL262" s="255" t="s">
        <v>643</v>
      </c>
      <c r="AM262" s="268" t="s">
        <v>741</v>
      </c>
      <c r="AN262" s="148" t="str">
        <f>IF(ISERROR(MATCH(H262,Current!H:H,0)),"Cleared","resolved")</f>
        <v>Cleared</v>
      </c>
    </row>
    <row r="263" spans="1:40" x14ac:dyDescent="0.25">
      <c r="A263" s="267" t="s">
        <v>744</v>
      </c>
      <c r="B263" s="255">
        <v>8310</v>
      </c>
      <c r="C263" s="256" t="s">
        <v>170</v>
      </c>
      <c r="D263" s="255" t="s">
        <v>14</v>
      </c>
      <c r="E263" s="255">
        <v>199</v>
      </c>
      <c r="F263" s="256" t="s">
        <v>137</v>
      </c>
      <c r="G263" s="255" t="s">
        <v>22</v>
      </c>
      <c r="H263" s="255" t="s">
        <v>621</v>
      </c>
      <c r="I263" s="256" t="s">
        <v>277</v>
      </c>
      <c r="J263" s="255" t="s">
        <v>241</v>
      </c>
      <c r="K263" s="255">
        <v>42584</v>
      </c>
      <c r="L263" s="256">
        <v>276</v>
      </c>
      <c r="M263" s="255" t="s">
        <v>111</v>
      </c>
      <c r="N263" s="255" t="s">
        <v>42</v>
      </c>
      <c r="O263" s="256">
        <v>42647</v>
      </c>
      <c r="P263" s="255" t="s">
        <v>406</v>
      </c>
      <c r="Q263" s="255">
        <v>213</v>
      </c>
      <c r="R263" s="256" t="s">
        <v>37</v>
      </c>
      <c r="S263" s="255">
        <v>127399</v>
      </c>
      <c r="T263" s="255" t="s">
        <v>242</v>
      </c>
      <c r="U263" s="256">
        <v>30172.17</v>
      </c>
      <c r="V263" s="255" t="s">
        <v>242</v>
      </c>
      <c r="W263" s="255">
        <v>127398.98856616142</v>
      </c>
      <c r="X263" s="256" t="s">
        <v>100</v>
      </c>
      <c r="Y263" s="255" t="s">
        <v>114</v>
      </c>
      <c r="Z263" s="255">
        <v>30.17</v>
      </c>
      <c r="AA263" s="256">
        <v>1</v>
      </c>
      <c r="AB263" s="255" t="s">
        <v>630</v>
      </c>
      <c r="AC263" s="255" t="s">
        <v>484</v>
      </c>
      <c r="AD263" s="256" t="s">
        <v>396</v>
      </c>
      <c r="AE263" s="255" t="s">
        <v>350</v>
      </c>
      <c r="AF263" s="255" t="s">
        <v>605</v>
      </c>
      <c r="AG263" s="256" t="s">
        <v>643</v>
      </c>
      <c r="AH263" s="255"/>
      <c r="AI263" s="255"/>
      <c r="AJ263" s="256"/>
      <c r="AK263" s="255" t="s">
        <v>605</v>
      </c>
      <c r="AL263" s="255" t="s">
        <v>643</v>
      </c>
      <c r="AM263" s="268" t="s">
        <v>741</v>
      </c>
      <c r="AN263" s="148" t="str">
        <f>IF(ISERROR(MATCH(H263,Current!H:H,0)),"Cleared","resolved")</f>
        <v>resolved</v>
      </c>
    </row>
    <row r="264" spans="1:40" x14ac:dyDescent="0.25">
      <c r="A264" s="267" t="s">
        <v>744</v>
      </c>
      <c r="B264" s="255">
        <v>3014</v>
      </c>
      <c r="C264" s="256" t="s">
        <v>144</v>
      </c>
      <c r="D264" s="255" t="s">
        <v>16</v>
      </c>
      <c r="E264" s="255">
        <v>3022</v>
      </c>
      <c r="F264" s="256" t="s">
        <v>141</v>
      </c>
      <c r="G264" s="255" t="s">
        <v>16</v>
      </c>
      <c r="H264" s="255">
        <v>30140110144209</v>
      </c>
      <c r="I264" s="256" t="s">
        <v>59</v>
      </c>
      <c r="J264" s="255" t="s">
        <v>135</v>
      </c>
      <c r="K264" s="255">
        <v>42725</v>
      </c>
      <c r="L264" s="256">
        <v>135</v>
      </c>
      <c r="M264" s="255" t="s">
        <v>118</v>
      </c>
      <c r="N264" s="255" t="s">
        <v>41</v>
      </c>
      <c r="O264" s="256">
        <v>42797</v>
      </c>
      <c r="P264" s="255" t="s">
        <v>838</v>
      </c>
      <c r="Q264" s="255">
        <v>63</v>
      </c>
      <c r="R264" s="256" t="s">
        <v>35</v>
      </c>
      <c r="S264" s="255">
        <v>30092.87</v>
      </c>
      <c r="T264" s="255" t="s">
        <v>100</v>
      </c>
      <c r="U264" s="256">
        <v>30092.87</v>
      </c>
      <c r="V264" s="255" t="s">
        <v>100</v>
      </c>
      <c r="W264" s="255">
        <v>30092.87</v>
      </c>
      <c r="X264" s="256" t="s">
        <v>100</v>
      </c>
      <c r="Y264" s="255" t="s">
        <v>107</v>
      </c>
      <c r="Z264" s="255">
        <v>30.09</v>
      </c>
      <c r="AA264" s="256">
        <v>1</v>
      </c>
      <c r="AB264" s="255" t="s">
        <v>630</v>
      </c>
      <c r="AC264" s="255" t="s">
        <v>409</v>
      </c>
      <c r="AD264" s="256" t="s">
        <v>1240</v>
      </c>
      <c r="AE264" s="255" t="s">
        <v>350</v>
      </c>
      <c r="AF264" s="255" t="s">
        <v>605</v>
      </c>
      <c r="AG264" s="256" t="s">
        <v>643</v>
      </c>
      <c r="AH264" s="255"/>
      <c r="AI264" s="255"/>
      <c r="AJ264" s="256"/>
      <c r="AK264" s="255" t="s">
        <v>605</v>
      </c>
      <c r="AL264" s="255" t="s">
        <v>643</v>
      </c>
      <c r="AM264" s="268" t="s">
        <v>741</v>
      </c>
      <c r="AN264" s="148" t="str">
        <f>IF(ISERROR(MATCH(H264,Current!H:H,0)),"Cleared","resolved")</f>
        <v>resolved</v>
      </c>
    </row>
    <row r="265" spans="1:40" x14ac:dyDescent="0.25">
      <c r="A265" s="267" t="s">
        <v>744</v>
      </c>
      <c r="B265" s="255">
        <v>95</v>
      </c>
      <c r="C265" s="256" t="s">
        <v>153</v>
      </c>
      <c r="D265" s="255" t="s">
        <v>17</v>
      </c>
      <c r="E265" s="255">
        <v>8110</v>
      </c>
      <c r="F265" s="256" t="s">
        <v>116</v>
      </c>
      <c r="G265" s="255" t="s">
        <v>15</v>
      </c>
      <c r="H265" s="255">
        <v>950110009118</v>
      </c>
      <c r="I265" s="256" t="s">
        <v>58</v>
      </c>
      <c r="J265" s="255" t="s">
        <v>195</v>
      </c>
      <c r="K265" s="255">
        <v>42542</v>
      </c>
      <c r="L265" s="256">
        <v>318</v>
      </c>
      <c r="M265" s="255" t="s">
        <v>118</v>
      </c>
      <c r="N265" s="255" t="s">
        <v>41</v>
      </c>
      <c r="O265" s="256">
        <v>42585</v>
      </c>
      <c r="P265" s="255" t="s">
        <v>406</v>
      </c>
      <c r="Q265" s="255">
        <v>275</v>
      </c>
      <c r="R265" s="256" t="s">
        <v>37</v>
      </c>
      <c r="S265" s="255">
        <v>30029</v>
      </c>
      <c r="T265" s="255" t="s">
        <v>100</v>
      </c>
      <c r="U265" s="256">
        <v>30029</v>
      </c>
      <c r="V265" s="255" t="s">
        <v>100</v>
      </c>
      <c r="W265" s="255">
        <v>30029</v>
      </c>
      <c r="X265" s="256" t="s">
        <v>100</v>
      </c>
      <c r="Y265" s="255" t="s">
        <v>114</v>
      </c>
      <c r="Z265" s="255">
        <v>30.03</v>
      </c>
      <c r="AA265" s="256">
        <v>1</v>
      </c>
      <c r="AB265" s="255" t="s">
        <v>630</v>
      </c>
      <c r="AC265" s="255" t="s">
        <v>447</v>
      </c>
      <c r="AD265" s="256" t="s">
        <v>448</v>
      </c>
      <c r="AE265" s="255" t="s">
        <v>350</v>
      </c>
      <c r="AF265" s="255" t="s">
        <v>605</v>
      </c>
      <c r="AG265" s="256" t="s">
        <v>643</v>
      </c>
      <c r="AH265" s="255"/>
      <c r="AI265" s="255"/>
      <c r="AJ265" s="256"/>
      <c r="AK265" s="255" t="s">
        <v>605</v>
      </c>
      <c r="AL265" s="255" t="s">
        <v>643</v>
      </c>
      <c r="AM265" s="268" t="s">
        <v>741</v>
      </c>
      <c r="AN265" s="148" t="str">
        <f>IF(ISERROR(MATCH(H265,Current!H:H,0)),"Cleared","resolved")</f>
        <v>Cleared</v>
      </c>
    </row>
    <row r="266" spans="1:40" x14ac:dyDescent="0.25">
      <c r="A266" s="267" t="s">
        <v>744</v>
      </c>
      <c r="B266" s="255">
        <v>8243</v>
      </c>
      <c r="C266" s="256" t="s">
        <v>120</v>
      </c>
      <c r="D266" s="255" t="s">
        <v>14</v>
      </c>
      <c r="E266" s="255">
        <v>8205</v>
      </c>
      <c r="F266" s="256" t="s">
        <v>130</v>
      </c>
      <c r="G266" s="255" t="s">
        <v>14</v>
      </c>
      <c r="H266" s="255">
        <v>82430160098489</v>
      </c>
      <c r="I266" s="256" t="s">
        <v>56</v>
      </c>
      <c r="J266" s="255" t="s">
        <v>300</v>
      </c>
      <c r="K266" s="255">
        <v>42773</v>
      </c>
      <c r="L266" s="256">
        <v>87</v>
      </c>
      <c r="M266" s="255" t="s">
        <v>111</v>
      </c>
      <c r="N266" s="255" t="s">
        <v>42</v>
      </c>
      <c r="O266" s="256">
        <v>42830</v>
      </c>
      <c r="P266" s="255" t="s">
        <v>838</v>
      </c>
      <c r="Q266" s="255">
        <v>30</v>
      </c>
      <c r="R266" s="256" t="s">
        <v>33</v>
      </c>
      <c r="S266" s="255">
        <v>29960</v>
      </c>
      <c r="T266" s="255" t="s">
        <v>100</v>
      </c>
      <c r="U266" s="256">
        <v>29960</v>
      </c>
      <c r="V266" s="255" t="s">
        <v>100</v>
      </c>
      <c r="W266" s="255">
        <v>29960</v>
      </c>
      <c r="X266" s="256" t="s">
        <v>100</v>
      </c>
      <c r="Y266" s="255" t="s">
        <v>107</v>
      </c>
      <c r="Z266" s="255">
        <v>29.96</v>
      </c>
      <c r="AA266" s="256">
        <v>1</v>
      </c>
      <c r="AB266" s="255" t="s">
        <v>630</v>
      </c>
      <c r="AC266" s="255" t="s">
        <v>762</v>
      </c>
      <c r="AD266" s="256" t="s">
        <v>1455</v>
      </c>
      <c r="AE266" s="255" t="s">
        <v>350</v>
      </c>
      <c r="AF266" s="255" t="s">
        <v>605</v>
      </c>
      <c r="AG266" s="256" t="s">
        <v>643</v>
      </c>
      <c r="AH266" s="255"/>
      <c r="AI266" s="255"/>
      <c r="AJ266" s="256"/>
      <c r="AK266" s="255" t="s">
        <v>605</v>
      </c>
      <c r="AL266" s="255" t="s">
        <v>643</v>
      </c>
      <c r="AM266" s="268" t="s">
        <v>741</v>
      </c>
      <c r="AN266" s="148" t="str">
        <f>IF(ISERROR(MATCH(H266,Current!H:H,0)),"Cleared","resolved")</f>
        <v>resolved</v>
      </c>
    </row>
    <row r="267" spans="1:40" x14ac:dyDescent="0.25">
      <c r="A267" s="267" t="s">
        <v>744</v>
      </c>
      <c r="B267" s="255">
        <v>1516</v>
      </c>
      <c r="C267" s="256" t="s">
        <v>132</v>
      </c>
      <c r="D267" s="255" t="s">
        <v>14</v>
      </c>
      <c r="E267" s="255">
        <v>8243</v>
      </c>
      <c r="F267" s="256" t="s">
        <v>120</v>
      </c>
      <c r="G267" s="255" t="s">
        <v>14</v>
      </c>
      <c r="H267" s="255">
        <v>15160160005054</v>
      </c>
      <c r="I267" s="256" t="s">
        <v>57</v>
      </c>
      <c r="J267" s="255" t="s">
        <v>133</v>
      </c>
      <c r="K267" s="255">
        <v>42773</v>
      </c>
      <c r="L267" s="256">
        <v>87</v>
      </c>
      <c r="M267" s="255" t="s">
        <v>127</v>
      </c>
      <c r="N267" s="255" t="s">
        <v>128</v>
      </c>
      <c r="O267" s="256">
        <v>42830</v>
      </c>
      <c r="P267" s="255" t="s">
        <v>838</v>
      </c>
      <c r="Q267" s="255">
        <v>30</v>
      </c>
      <c r="R267" s="256" t="s">
        <v>33</v>
      </c>
      <c r="S267" s="255">
        <v>29952.3</v>
      </c>
      <c r="T267" s="255" t="s">
        <v>100</v>
      </c>
      <c r="U267" s="256">
        <v>29952.3</v>
      </c>
      <c r="V267" s="255" t="s">
        <v>100</v>
      </c>
      <c r="W267" s="255">
        <v>29952.3</v>
      </c>
      <c r="X267" s="256" t="s">
        <v>100</v>
      </c>
      <c r="Y267" s="255" t="s">
        <v>107</v>
      </c>
      <c r="Z267" s="255">
        <v>29.95</v>
      </c>
      <c r="AA267" s="256">
        <v>1</v>
      </c>
      <c r="AB267" s="255" t="s">
        <v>630</v>
      </c>
      <c r="AC267" s="255" t="s">
        <v>851</v>
      </c>
      <c r="AD267" s="256" t="s">
        <v>1506</v>
      </c>
      <c r="AE267" s="255" t="s">
        <v>350</v>
      </c>
      <c r="AF267" s="255" t="s">
        <v>605</v>
      </c>
      <c r="AG267" s="256" t="s">
        <v>643</v>
      </c>
      <c r="AH267" s="255"/>
      <c r="AI267" s="255"/>
      <c r="AJ267" s="256"/>
      <c r="AK267" s="255" t="s">
        <v>605</v>
      </c>
      <c r="AL267" s="255" t="s">
        <v>643</v>
      </c>
      <c r="AM267" s="268" t="s">
        <v>741</v>
      </c>
      <c r="AN267" s="148" t="str">
        <f>IF(ISERROR(MATCH(H267,Current!H:H,0)),"Cleared","resolved")</f>
        <v>resolved</v>
      </c>
    </row>
    <row r="268" spans="1:40" x14ac:dyDescent="0.25">
      <c r="A268" s="267" t="s">
        <v>744</v>
      </c>
      <c r="B268" s="255">
        <v>8243</v>
      </c>
      <c r="C268" s="256" t="s">
        <v>120</v>
      </c>
      <c r="D268" s="255" t="s">
        <v>14</v>
      </c>
      <c r="E268" s="255">
        <v>309</v>
      </c>
      <c r="F268" s="256" t="s">
        <v>123</v>
      </c>
      <c r="G268" s="255" t="s">
        <v>21</v>
      </c>
      <c r="H268" s="255">
        <v>82430160096631</v>
      </c>
      <c r="I268" s="256" t="s">
        <v>56</v>
      </c>
      <c r="J268" s="255" t="s">
        <v>300</v>
      </c>
      <c r="K268" s="255">
        <v>42728</v>
      </c>
      <c r="L268" s="256">
        <v>132</v>
      </c>
      <c r="M268" s="255" t="s">
        <v>111</v>
      </c>
      <c r="N268" s="255" t="s">
        <v>42</v>
      </c>
      <c r="O268" s="256">
        <v>42775</v>
      </c>
      <c r="P268" s="255" t="s">
        <v>838</v>
      </c>
      <c r="Q268" s="255">
        <v>85</v>
      </c>
      <c r="R268" s="256" t="s">
        <v>35</v>
      </c>
      <c r="S268" s="255">
        <v>29828.48</v>
      </c>
      <c r="T268" s="255" t="s">
        <v>100</v>
      </c>
      <c r="U268" s="256">
        <v>29828.48</v>
      </c>
      <c r="V268" s="255" t="s">
        <v>100</v>
      </c>
      <c r="W268" s="255">
        <v>29828.48</v>
      </c>
      <c r="X268" s="256" t="s">
        <v>100</v>
      </c>
      <c r="Y268" s="255" t="s">
        <v>114</v>
      </c>
      <c r="Z268" s="255">
        <v>29.83</v>
      </c>
      <c r="AA268" s="256">
        <v>1</v>
      </c>
      <c r="AB268" s="255" t="s">
        <v>630</v>
      </c>
      <c r="AC268" s="255" t="s">
        <v>864</v>
      </c>
      <c r="AD268" s="256" t="s">
        <v>380</v>
      </c>
      <c r="AE268" s="255" t="s">
        <v>350</v>
      </c>
      <c r="AF268" s="255" t="s">
        <v>649</v>
      </c>
      <c r="AG268" s="256" t="s">
        <v>643</v>
      </c>
      <c r="AH268" s="255"/>
      <c r="AI268" s="255"/>
      <c r="AJ268" s="256"/>
      <c r="AK268" s="255" t="s">
        <v>605</v>
      </c>
      <c r="AL268" s="255" t="s">
        <v>643</v>
      </c>
      <c r="AM268" s="268" t="s">
        <v>741</v>
      </c>
      <c r="AN268" s="148" t="str">
        <f>IF(ISERROR(MATCH(H268,Current!H:H,0)),"Cleared","resolved")</f>
        <v>resolved</v>
      </c>
    </row>
    <row r="269" spans="1:40" x14ac:dyDescent="0.25">
      <c r="A269" s="267" t="s">
        <v>744</v>
      </c>
      <c r="B269" s="255">
        <v>8243</v>
      </c>
      <c r="C269" s="256" t="s">
        <v>120</v>
      </c>
      <c r="D269" s="255" t="s">
        <v>14</v>
      </c>
      <c r="E269" s="255">
        <v>635</v>
      </c>
      <c r="F269" s="256" t="s">
        <v>142</v>
      </c>
      <c r="G269" s="255" t="s">
        <v>16</v>
      </c>
      <c r="H269" s="255">
        <v>82430169003490</v>
      </c>
      <c r="I269" s="256" t="s">
        <v>55</v>
      </c>
      <c r="J269" s="255" t="s">
        <v>276</v>
      </c>
      <c r="K269" s="255">
        <v>42728</v>
      </c>
      <c r="L269" s="256">
        <v>132</v>
      </c>
      <c r="M269" s="255" t="s">
        <v>111</v>
      </c>
      <c r="N269" s="255" t="s">
        <v>42</v>
      </c>
      <c r="O269" s="256">
        <v>42797</v>
      </c>
      <c r="P269" s="255" t="s">
        <v>838</v>
      </c>
      <c r="Q269" s="255">
        <v>63</v>
      </c>
      <c r="R269" s="256" t="s">
        <v>35</v>
      </c>
      <c r="S269" s="255">
        <v>29529.48</v>
      </c>
      <c r="T269" s="255" t="s">
        <v>100</v>
      </c>
      <c r="U269" s="256">
        <v>29529.48</v>
      </c>
      <c r="V269" s="255" t="s">
        <v>100</v>
      </c>
      <c r="W269" s="255">
        <v>29529.48</v>
      </c>
      <c r="X269" s="256" t="s">
        <v>100</v>
      </c>
      <c r="Y269" s="255" t="s">
        <v>114</v>
      </c>
      <c r="Z269" s="255">
        <v>29.53</v>
      </c>
      <c r="AA269" s="256">
        <v>1</v>
      </c>
      <c r="AB269" s="255" t="s">
        <v>630</v>
      </c>
      <c r="AC269" s="255" t="s">
        <v>429</v>
      </c>
      <c r="AD269" s="256" t="s">
        <v>1234</v>
      </c>
      <c r="AE269" s="255" t="s">
        <v>350</v>
      </c>
      <c r="AF269" s="255" t="s">
        <v>605</v>
      </c>
      <c r="AG269" s="256" t="s">
        <v>643</v>
      </c>
      <c r="AH269" s="255"/>
      <c r="AI269" s="255"/>
      <c r="AJ269" s="256"/>
      <c r="AK269" s="255" t="s">
        <v>605</v>
      </c>
      <c r="AL269" s="255" t="s">
        <v>643</v>
      </c>
      <c r="AM269" s="268" t="s">
        <v>741</v>
      </c>
      <c r="AN269" s="148" t="str">
        <f>IF(ISERROR(MATCH(H269,Current!H:H,0)),"Cleared","resolved")</f>
        <v>resolved</v>
      </c>
    </row>
    <row r="270" spans="1:40" x14ac:dyDescent="0.25">
      <c r="A270" s="267" t="s">
        <v>31</v>
      </c>
      <c r="B270" s="255">
        <v>8520</v>
      </c>
      <c r="C270" s="256" t="s">
        <v>842</v>
      </c>
      <c r="D270" s="255" t="s">
        <v>19</v>
      </c>
      <c r="E270" s="255">
        <v>795</v>
      </c>
      <c r="F270" s="256" t="s">
        <v>264</v>
      </c>
      <c r="G270" s="255" t="s">
        <v>14</v>
      </c>
      <c r="H270" s="255">
        <v>85203820000473</v>
      </c>
      <c r="I270" s="256" t="s">
        <v>2044</v>
      </c>
      <c r="J270" s="255" t="s">
        <v>306</v>
      </c>
      <c r="K270" s="255">
        <v>42796</v>
      </c>
      <c r="L270" s="256">
        <v>64</v>
      </c>
      <c r="M270" s="255" t="s">
        <v>161</v>
      </c>
      <c r="N270" s="255" t="s">
        <v>128</v>
      </c>
      <c r="O270" s="256">
        <v>42859</v>
      </c>
      <c r="P270" s="255" t="s">
        <v>1878</v>
      </c>
      <c r="Q270" s="255">
        <v>1</v>
      </c>
      <c r="R270" s="256" t="s">
        <v>33</v>
      </c>
      <c r="S270" s="255">
        <v>2068603.63</v>
      </c>
      <c r="T270" s="255" t="s">
        <v>197</v>
      </c>
      <c r="U270" s="256">
        <v>29441.4</v>
      </c>
      <c r="V270" s="255" t="s">
        <v>197</v>
      </c>
      <c r="W270" s="255">
        <v>2068603.5482171087</v>
      </c>
      <c r="X270" s="256" t="s">
        <v>100</v>
      </c>
      <c r="Y270" s="255" t="s">
        <v>114</v>
      </c>
      <c r="Z270" s="255">
        <v>29.44</v>
      </c>
      <c r="AA270" s="256">
        <v>1</v>
      </c>
      <c r="AB270" s="255" t="s">
        <v>630</v>
      </c>
      <c r="AC270" s="255" t="s">
        <v>426</v>
      </c>
      <c r="AD270" s="256" t="s">
        <v>877</v>
      </c>
      <c r="AE270" s="255" t="s">
        <v>350</v>
      </c>
      <c r="AF270" s="255" t="s">
        <v>605</v>
      </c>
      <c r="AG270" s="256" t="s">
        <v>643</v>
      </c>
      <c r="AH270" s="255"/>
      <c r="AI270" s="255"/>
      <c r="AJ270" s="256"/>
      <c r="AK270" s="255" t="s">
        <v>605</v>
      </c>
      <c r="AL270" s="255" t="s">
        <v>603</v>
      </c>
      <c r="AM270" s="268" t="s">
        <v>739</v>
      </c>
      <c r="AN270" s="148" t="str">
        <f>IF(ISERROR(MATCH(H270,Current!H:H,0)),"Cleared","resolved")</f>
        <v>resolved</v>
      </c>
    </row>
    <row r="271" spans="1:40" x14ac:dyDescent="0.25">
      <c r="A271" s="267" t="s">
        <v>744</v>
      </c>
      <c r="B271" s="255">
        <v>8520</v>
      </c>
      <c r="C271" s="256" t="s">
        <v>842</v>
      </c>
      <c r="D271" s="255" t="s">
        <v>19</v>
      </c>
      <c r="E271" s="255">
        <v>260</v>
      </c>
      <c r="F271" s="256" t="s">
        <v>113</v>
      </c>
      <c r="G271" s="255" t="s">
        <v>23</v>
      </c>
      <c r="H271" s="255" t="s">
        <v>1526</v>
      </c>
      <c r="I271" s="256" t="s">
        <v>538</v>
      </c>
      <c r="J271" s="255" t="s">
        <v>381</v>
      </c>
      <c r="K271" s="255">
        <v>42768</v>
      </c>
      <c r="L271" s="256">
        <v>92</v>
      </c>
      <c r="M271" s="255" t="s">
        <v>127</v>
      </c>
      <c r="N271" s="255" t="s">
        <v>128</v>
      </c>
      <c r="O271" s="256">
        <v>42831</v>
      </c>
      <c r="P271" s="255" t="s">
        <v>838</v>
      </c>
      <c r="Q271" s="255">
        <v>29</v>
      </c>
      <c r="R271" s="256" t="s">
        <v>33</v>
      </c>
      <c r="S271" s="255">
        <v>24850</v>
      </c>
      <c r="T271" s="255" t="s">
        <v>186</v>
      </c>
      <c r="U271" s="256">
        <v>29417.68</v>
      </c>
      <c r="V271" s="255" t="s">
        <v>197</v>
      </c>
      <c r="W271" s="255">
        <v>2066936.9401018794</v>
      </c>
      <c r="X271" s="256" t="s">
        <v>100</v>
      </c>
      <c r="Y271" s="255" t="s">
        <v>114</v>
      </c>
      <c r="Z271" s="255">
        <v>29.42</v>
      </c>
      <c r="AA271" s="256">
        <v>1</v>
      </c>
      <c r="AB271" s="255" t="s">
        <v>630</v>
      </c>
      <c r="AC271" s="255" t="s">
        <v>681</v>
      </c>
      <c r="AD271" s="256" t="s">
        <v>1449</v>
      </c>
      <c r="AE271" s="255" t="s">
        <v>350</v>
      </c>
      <c r="AF271" s="255" t="s">
        <v>605</v>
      </c>
      <c r="AG271" s="256" t="s">
        <v>643</v>
      </c>
      <c r="AH271" s="255"/>
      <c r="AI271" s="255"/>
      <c r="AJ271" s="256"/>
      <c r="AK271" s="255" t="s">
        <v>649</v>
      </c>
      <c r="AL271" s="255" t="s">
        <v>643</v>
      </c>
      <c r="AM271" s="268" t="s">
        <v>740</v>
      </c>
      <c r="AN271" s="148" t="str">
        <f>IF(ISERROR(MATCH(H271,Current!H:H,0)),"Cleared","resolved")</f>
        <v>Cleared</v>
      </c>
    </row>
    <row r="272" spans="1:40" x14ac:dyDescent="0.25">
      <c r="A272" s="267" t="s">
        <v>744</v>
      </c>
      <c r="B272" s="255">
        <v>8520</v>
      </c>
      <c r="C272" s="256" t="s">
        <v>842</v>
      </c>
      <c r="D272" s="255" t="s">
        <v>19</v>
      </c>
      <c r="E272" s="255">
        <v>260</v>
      </c>
      <c r="F272" s="256" t="s">
        <v>113</v>
      </c>
      <c r="G272" s="255" t="s">
        <v>23</v>
      </c>
      <c r="H272" s="255" t="s">
        <v>1531</v>
      </c>
      <c r="I272" s="256" t="s">
        <v>59</v>
      </c>
      <c r="J272" s="255" t="s">
        <v>381</v>
      </c>
      <c r="K272" s="255">
        <v>42768</v>
      </c>
      <c r="L272" s="256">
        <v>92</v>
      </c>
      <c r="M272" s="255" t="s">
        <v>127</v>
      </c>
      <c r="N272" s="255" t="s">
        <v>128</v>
      </c>
      <c r="O272" s="256">
        <v>42831</v>
      </c>
      <c r="P272" s="255" t="s">
        <v>838</v>
      </c>
      <c r="Q272" s="255">
        <v>29</v>
      </c>
      <c r="R272" s="256" t="s">
        <v>33</v>
      </c>
      <c r="S272" s="255">
        <v>24840</v>
      </c>
      <c r="T272" s="255" t="s">
        <v>186</v>
      </c>
      <c r="U272" s="256">
        <v>29405.85</v>
      </c>
      <c r="V272" s="255" t="s">
        <v>197</v>
      </c>
      <c r="W272" s="255">
        <v>2066105.7438960124</v>
      </c>
      <c r="X272" s="256" t="s">
        <v>100</v>
      </c>
      <c r="Y272" s="255" t="s">
        <v>114</v>
      </c>
      <c r="Z272" s="255">
        <v>29.41</v>
      </c>
      <c r="AA272" s="256">
        <v>1</v>
      </c>
      <c r="AB272" s="255" t="s">
        <v>630</v>
      </c>
      <c r="AC272" s="255" t="s">
        <v>681</v>
      </c>
      <c r="AD272" s="256" t="s">
        <v>1449</v>
      </c>
      <c r="AE272" s="255" t="s">
        <v>350</v>
      </c>
      <c r="AF272" s="255" t="s">
        <v>649</v>
      </c>
      <c r="AG272" s="256" t="s">
        <v>643</v>
      </c>
      <c r="AH272" s="255"/>
      <c r="AI272" s="255"/>
      <c r="AJ272" s="256"/>
      <c r="AK272" s="255" t="s">
        <v>649</v>
      </c>
      <c r="AL272" s="255" t="s">
        <v>643</v>
      </c>
      <c r="AM272" s="268" t="s">
        <v>740</v>
      </c>
      <c r="AN272" s="148" t="str">
        <f>IF(ISERROR(MATCH(H272,Current!H:H,0)),"Cleared","resolved")</f>
        <v>Cleared</v>
      </c>
    </row>
    <row r="273" spans="1:40" x14ac:dyDescent="0.25">
      <c r="A273" s="267" t="s">
        <v>744</v>
      </c>
      <c r="B273" s="255">
        <v>692</v>
      </c>
      <c r="C273" s="256" t="s">
        <v>187</v>
      </c>
      <c r="D273" s="255" t="s">
        <v>16</v>
      </c>
      <c r="E273" s="255">
        <v>3014</v>
      </c>
      <c r="F273" s="256" t="s">
        <v>144</v>
      </c>
      <c r="G273" s="255" t="s">
        <v>16</v>
      </c>
      <c r="H273" s="255">
        <v>69201111610425</v>
      </c>
      <c r="I273" s="256" t="s">
        <v>57</v>
      </c>
      <c r="J273" s="255" t="s">
        <v>191</v>
      </c>
      <c r="K273" s="255">
        <v>42704</v>
      </c>
      <c r="L273" s="256">
        <v>156</v>
      </c>
      <c r="M273" s="255" t="s">
        <v>111</v>
      </c>
      <c r="N273" s="255" t="s">
        <v>42</v>
      </c>
      <c r="O273" s="256">
        <v>42776</v>
      </c>
      <c r="P273" s="255" t="s">
        <v>838</v>
      </c>
      <c r="Q273" s="255">
        <v>84</v>
      </c>
      <c r="R273" s="256" t="s">
        <v>35</v>
      </c>
      <c r="S273" s="255">
        <v>29400</v>
      </c>
      <c r="T273" s="255" t="s">
        <v>100</v>
      </c>
      <c r="U273" s="256">
        <v>29400</v>
      </c>
      <c r="V273" s="255" t="s">
        <v>100</v>
      </c>
      <c r="W273" s="255">
        <v>29400</v>
      </c>
      <c r="X273" s="256" t="s">
        <v>100</v>
      </c>
      <c r="Y273" s="255" t="s">
        <v>107</v>
      </c>
      <c r="Z273" s="255">
        <v>29.4</v>
      </c>
      <c r="AA273" s="256">
        <v>1</v>
      </c>
      <c r="AB273" s="255" t="s">
        <v>630</v>
      </c>
      <c r="AC273" s="255" t="s">
        <v>413</v>
      </c>
      <c r="AD273" s="256" t="s">
        <v>636</v>
      </c>
      <c r="AE273" s="255" t="s">
        <v>350</v>
      </c>
      <c r="AF273" s="255" t="s">
        <v>605</v>
      </c>
      <c r="AG273" s="256" t="s">
        <v>643</v>
      </c>
      <c r="AH273" s="255"/>
      <c r="AI273" s="255"/>
      <c r="AJ273" s="256"/>
      <c r="AK273" s="255" t="s">
        <v>605</v>
      </c>
      <c r="AL273" s="255" t="s">
        <v>643</v>
      </c>
      <c r="AM273" s="268" t="s">
        <v>741</v>
      </c>
      <c r="AN273" s="148" t="str">
        <f>IF(ISERROR(MATCH(H273,Current!H:H,0)),"Cleared","resolved")</f>
        <v>resolved</v>
      </c>
    </row>
    <row r="274" spans="1:40" x14ac:dyDescent="0.25">
      <c r="A274" s="267" t="s">
        <v>744</v>
      </c>
      <c r="B274" s="255">
        <v>1750</v>
      </c>
      <c r="C274" s="256" t="s">
        <v>159</v>
      </c>
      <c r="D274" s="255" t="s">
        <v>18</v>
      </c>
      <c r="E274" s="255">
        <v>635</v>
      </c>
      <c r="F274" s="256" t="s">
        <v>142</v>
      </c>
      <c r="G274" s="255" t="s">
        <v>16</v>
      </c>
      <c r="H274" s="255">
        <v>17500110091134</v>
      </c>
      <c r="I274" s="256" t="s">
        <v>55</v>
      </c>
      <c r="J274" s="255" t="s">
        <v>472</v>
      </c>
      <c r="K274" s="255">
        <v>42728</v>
      </c>
      <c r="L274" s="256">
        <v>132</v>
      </c>
      <c r="M274" s="255" t="s">
        <v>111</v>
      </c>
      <c r="N274" s="255" t="s">
        <v>42</v>
      </c>
      <c r="O274" s="256">
        <v>42797</v>
      </c>
      <c r="P274" s="255" t="s">
        <v>838</v>
      </c>
      <c r="Q274" s="255">
        <v>63</v>
      </c>
      <c r="R274" s="256" t="s">
        <v>35</v>
      </c>
      <c r="S274" s="255">
        <v>29334.27</v>
      </c>
      <c r="T274" s="255" t="s">
        <v>100</v>
      </c>
      <c r="U274" s="256">
        <v>29334.27</v>
      </c>
      <c r="V274" s="255" t="s">
        <v>100</v>
      </c>
      <c r="W274" s="255">
        <v>29334.27</v>
      </c>
      <c r="X274" s="256" t="s">
        <v>100</v>
      </c>
      <c r="Y274" s="255" t="s">
        <v>114</v>
      </c>
      <c r="Z274" s="255">
        <v>29.33</v>
      </c>
      <c r="AA274" s="256">
        <v>1</v>
      </c>
      <c r="AB274" s="255" t="s">
        <v>630</v>
      </c>
      <c r="AC274" s="255" t="s">
        <v>634</v>
      </c>
      <c r="AD274" s="256" t="s">
        <v>1228</v>
      </c>
      <c r="AE274" s="255" t="s">
        <v>350</v>
      </c>
      <c r="AF274" s="255" t="s">
        <v>649</v>
      </c>
      <c r="AG274" s="256" t="s">
        <v>643</v>
      </c>
      <c r="AH274" s="255"/>
      <c r="AI274" s="255"/>
      <c r="AJ274" s="256"/>
      <c r="AK274" s="255" t="s">
        <v>605</v>
      </c>
      <c r="AL274" s="255" t="s">
        <v>643</v>
      </c>
      <c r="AM274" s="268" t="s">
        <v>741</v>
      </c>
      <c r="AN274" s="148" t="str">
        <f>IF(ISERROR(MATCH(H274,Current!H:H,0)),"Cleared","resolved")</f>
        <v>Cleared</v>
      </c>
    </row>
    <row r="275" spans="1:40" x14ac:dyDescent="0.25">
      <c r="A275" s="267" t="s">
        <v>744</v>
      </c>
      <c r="B275" s="255">
        <v>8243</v>
      </c>
      <c r="C275" s="256" t="s">
        <v>120</v>
      </c>
      <c r="D275" s="255" t="s">
        <v>14</v>
      </c>
      <c r="E275" s="255">
        <v>260</v>
      </c>
      <c r="F275" s="256" t="s">
        <v>113</v>
      </c>
      <c r="G275" s="255" t="s">
        <v>23</v>
      </c>
      <c r="H275" s="255" t="s">
        <v>1272</v>
      </c>
      <c r="I275" s="256" t="s">
        <v>56</v>
      </c>
      <c r="J275" s="255" t="s">
        <v>300</v>
      </c>
      <c r="K275" s="255">
        <v>42775</v>
      </c>
      <c r="L275" s="256">
        <v>85</v>
      </c>
      <c r="M275" s="255" t="s">
        <v>118</v>
      </c>
      <c r="N275" s="255" t="s">
        <v>41</v>
      </c>
      <c r="O275" s="256">
        <v>42859</v>
      </c>
      <c r="P275" s="255" t="s">
        <v>1878</v>
      </c>
      <c r="Q275" s="255">
        <v>1</v>
      </c>
      <c r="R275" s="256" t="s">
        <v>33</v>
      </c>
      <c r="S275" s="255">
        <v>29307</v>
      </c>
      <c r="T275" s="255" t="s">
        <v>100</v>
      </c>
      <c r="U275" s="256">
        <v>29307</v>
      </c>
      <c r="V275" s="255" t="s">
        <v>100</v>
      </c>
      <c r="W275" s="255">
        <v>29307</v>
      </c>
      <c r="X275" s="256" t="s">
        <v>100</v>
      </c>
      <c r="Y275" s="255" t="s">
        <v>114</v>
      </c>
      <c r="Z275" s="255">
        <v>29.31</v>
      </c>
      <c r="AA275" s="256">
        <v>1</v>
      </c>
      <c r="AB275" s="255" t="s">
        <v>630</v>
      </c>
      <c r="AC275" s="255" t="s">
        <v>450</v>
      </c>
      <c r="AD275" s="256" t="s">
        <v>637</v>
      </c>
      <c r="AE275" s="255" t="s">
        <v>350</v>
      </c>
      <c r="AF275" s="255" t="s">
        <v>605</v>
      </c>
      <c r="AG275" s="256" t="s">
        <v>643</v>
      </c>
      <c r="AH275" s="255"/>
      <c r="AI275" s="255"/>
      <c r="AJ275" s="256"/>
      <c r="AK275" s="255" t="s">
        <v>605</v>
      </c>
      <c r="AL275" s="255" t="s">
        <v>643</v>
      </c>
      <c r="AM275" s="268" t="s">
        <v>741</v>
      </c>
      <c r="AN275" s="148" t="str">
        <f>IF(ISERROR(MATCH(H275,Current!H:H,0)),"Cleared","resolved")</f>
        <v>Cleared</v>
      </c>
    </row>
    <row r="276" spans="1:40" x14ac:dyDescent="0.25">
      <c r="A276" s="267" t="s">
        <v>744</v>
      </c>
      <c r="B276" s="255">
        <v>199</v>
      </c>
      <c r="C276" s="256" t="s">
        <v>137</v>
      </c>
      <c r="D276" s="255" t="s">
        <v>22</v>
      </c>
      <c r="E276" s="255">
        <v>260</v>
      </c>
      <c r="F276" s="256" t="s">
        <v>113</v>
      </c>
      <c r="G276" s="255" t="s">
        <v>23</v>
      </c>
      <c r="H276" s="255">
        <v>1990110066174</v>
      </c>
      <c r="I276" s="256" t="s">
        <v>54</v>
      </c>
      <c r="J276" s="255" t="s">
        <v>324</v>
      </c>
      <c r="K276" s="255">
        <v>42762</v>
      </c>
      <c r="L276" s="256">
        <v>98</v>
      </c>
      <c r="M276" s="255" t="s">
        <v>118</v>
      </c>
      <c r="N276" s="255" t="s">
        <v>41</v>
      </c>
      <c r="O276" s="256">
        <v>42831</v>
      </c>
      <c r="P276" s="255" t="s">
        <v>838</v>
      </c>
      <c r="Q276" s="255">
        <v>29</v>
      </c>
      <c r="R276" s="256" t="s">
        <v>33</v>
      </c>
      <c r="S276" s="255">
        <v>32025.599999999999</v>
      </c>
      <c r="T276" s="255" t="s">
        <v>248</v>
      </c>
      <c r="U276" s="256">
        <v>29300.639999999999</v>
      </c>
      <c r="V276" s="255" t="s">
        <v>248</v>
      </c>
      <c r="W276" s="255">
        <v>32025.598933931538</v>
      </c>
      <c r="X276" s="256" t="s">
        <v>100</v>
      </c>
      <c r="Y276" s="255" t="s">
        <v>114</v>
      </c>
      <c r="Z276" s="255">
        <v>29.3</v>
      </c>
      <c r="AA276" s="256">
        <v>1</v>
      </c>
      <c r="AB276" s="255" t="s">
        <v>630</v>
      </c>
      <c r="AC276" s="255" t="s">
        <v>450</v>
      </c>
      <c r="AD276" s="256" t="s">
        <v>637</v>
      </c>
      <c r="AE276" s="255" t="s">
        <v>350</v>
      </c>
      <c r="AF276" s="255" t="s">
        <v>649</v>
      </c>
      <c r="AG276" s="256" t="s">
        <v>643</v>
      </c>
      <c r="AH276" s="255"/>
      <c r="AI276" s="255"/>
      <c r="AJ276" s="256"/>
      <c r="AK276" s="255" t="s">
        <v>605</v>
      </c>
      <c r="AL276" s="255" t="s">
        <v>643</v>
      </c>
      <c r="AM276" s="268" t="s">
        <v>741</v>
      </c>
      <c r="AN276" s="148" t="str">
        <f>IF(ISERROR(MATCH(H276,Current!H:H,0)),"Cleared","resolved")</f>
        <v>Cleared</v>
      </c>
    </row>
    <row r="277" spans="1:40" x14ac:dyDescent="0.25">
      <c r="A277" s="267" t="s">
        <v>744</v>
      </c>
      <c r="B277" s="255">
        <v>8243</v>
      </c>
      <c r="C277" s="256" t="s">
        <v>120</v>
      </c>
      <c r="D277" s="255" t="s">
        <v>14</v>
      </c>
      <c r="E277" s="255">
        <v>8205</v>
      </c>
      <c r="F277" s="256" t="s">
        <v>130</v>
      </c>
      <c r="G277" s="255" t="s">
        <v>14</v>
      </c>
      <c r="H277" s="255">
        <v>82430160098484</v>
      </c>
      <c r="I277" s="256" t="s">
        <v>56</v>
      </c>
      <c r="J277" s="255" t="s">
        <v>300</v>
      </c>
      <c r="K277" s="255">
        <v>42773</v>
      </c>
      <c r="L277" s="256">
        <v>87</v>
      </c>
      <c r="M277" s="255" t="s">
        <v>161</v>
      </c>
      <c r="N277" s="255" t="s">
        <v>128</v>
      </c>
      <c r="O277" s="256">
        <v>42830</v>
      </c>
      <c r="P277" s="255" t="s">
        <v>838</v>
      </c>
      <c r="Q277" s="255">
        <v>30</v>
      </c>
      <c r="R277" s="256" t="s">
        <v>33</v>
      </c>
      <c r="S277" s="255">
        <v>29172.5</v>
      </c>
      <c r="T277" s="255" t="s">
        <v>100</v>
      </c>
      <c r="U277" s="256">
        <v>29172.5</v>
      </c>
      <c r="V277" s="255" t="s">
        <v>100</v>
      </c>
      <c r="W277" s="255">
        <v>29172.5</v>
      </c>
      <c r="X277" s="256" t="s">
        <v>100</v>
      </c>
      <c r="Y277" s="255" t="s">
        <v>107</v>
      </c>
      <c r="Z277" s="255">
        <v>29.17</v>
      </c>
      <c r="AA277" s="256">
        <v>1</v>
      </c>
      <c r="AB277" s="255" t="s">
        <v>630</v>
      </c>
      <c r="AC277" s="255" t="s">
        <v>762</v>
      </c>
      <c r="AD277" s="256" t="s">
        <v>1896</v>
      </c>
      <c r="AE277" s="255" t="s">
        <v>350</v>
      </c>
      <c r="AF277" s="255" t="s">
        <v>605</v>
      </c>
      <c r="AG277" s="256" t="s">
        <v>643</v>
      </c>
      <c r="AH277" s="255"/>
      <c r="AI277" s="255"/>
      <c r="AJ277" s="256"/>
      <c r="AK277" s="255" t="s">
        <v>605</v>
      </c>
      <c r="AL277" s="255" t="s">
        <v>643</v>
      </c>
      <c r="AM277" s="268" t="s">
        <v>741</v>
      </c>
      <c r="AN277" s="148" t="str">
        <f>IF(ISERROR(MATCH(H277,Current!H:H,0)),"Cleared","resolved")</f>
        <v>resolved</v>
      </c>
    </row>
    <row r="278" spans="1:40" x14ac:dyDescent="0.25">
      <c r="A278" s="267" t="s">
        <v>744</v>
      </c>
      <c r="B278" s="255">
        <v>902</v>
      </c>
      <c r="C278" s="256" t="s">
        <v>607</v>
      </c>
      <c r="D278" s="255" t="s">
        <v>19</v>
      </c>
      <c r="E278" s="255">
        <v>199</v>
      </c>
      <c r="F278" s="256" t="s">
        <v>137</v>
      </c>
      <c r="G278" s="255" t="s">
        <v>22</v>
      </c>
      <c r="H278" s="255" t="s">
        <v>622</v>
      </c>
      <c r="I278" s="256" t="s">
        <v>538</v>
      </c>
      <c r="J278" s="255" t="s">
        <v>625</v>
      </c>
      <c r="K278" s="255">
        <v>42579</v>
      </c>
      <c r="L278" s="256">
        <v>281</v>
      </c>
      <c r="M278" s="255" t="s">
        <v>111</v>
      </c>
      <c r="N278" s="255" t="s">
        <v>42</v>
      </c>
      <c r="O278" s="256">
        <v>42648</v>
      </c>
      <c r="P278" s="255" t="s">
        <v>406</v>
      </c>
      <c r="Q278" s="255">
        <v>212</v>
      </c>
      <c r="R278" s="256" t="s">
        <v>37</v>
      </c>
      <c r="S278" s="255">
        <v>31880</v>
      </c>
      <c r="T278" s="255" t="s">
        <v>248</v>
      </c>
      <c r="U278" s="256">
        <v>29167.43</v>
      </c>
      <c r="V278" s="255" t="s">
        <v>628</v>
      </c>
      <c r="W278" s="255">
        <v>3551416.6737693138</v>
      </c>
      <c r="X278" s="256" t="s">
        <v>100</v>
      </c>
      <c r="Y278" s="255" t="s">
        <v>114</v>
      </c>
      <c r="Z278" s="255">
        <v>29.17</v>
      </c>
      <c r="AA278" s="256">
        <v>1</v>
      </c>
      <c r="AB278" s="255" t="s">
        <v>630</v>
      </c>
      <c r="AC278" s="255" t="s">
        <v>484</v>
      </c>
      <c r="AD278" s="256" t="s">
        <v>396</v>
      </c>
      <c r="AE278" s="255" t="s">
        <v>350</v>
      </c>
      <c r="AF278" s="255" t="s">
        <v>605</v>
      </c>
      <c r="AG278" s="256" t="s">
        <v>643</v>
      </c>
      <c r="AH278" s="255"/>
      <c r="AI278" s="255"/>
      <c r="AJ278" s="256"/>
      <c r="AK278" s="255" t="s">
        <v>605</v>
      </c>
      <c r="AL278" s="255" t="s">
        <v>643</v>
      </c>
      <c r="AM278" s="268" t="s">
        <v>741</v>
      </c>
      <c r="AN278" s="148" t="str">
        <f>IF(ISERROR(MATCH(H278,Current!H:H,0)),"Cleared","resolved")</f>
        <v>resolved</v>
      </c>
    </row>
    <row r="279" spans="1:40" x14ac:dyDescent="0.25">
      <c r="A279" s="267" t="s">
        <v>744</v>
      </c>
      <c r="B279" s="255">
        <v>692</v>
      </c>
      <c r="C279" s="256" t="s">
        <v>187</v>
      </c>
      <c r="D279" s="255" t="s">
        <v>16</v>
      </c>
      <c r="E279" s="255">
        <v>95</v>
      </c>
      <c r="F279" s="256" t="s">
        <v>153</v>
      </c>
      <c r="G279" s="255" t="s">
        <v>17</v>
      </c>
      <c r="H279" s="255">
        <v>69201111607138</v>
      </c>
      <c r="I279" s="256" t="s">
        <v>57</v>
      </c>
      <c r="J279" s="255" t="s">
        <v>205</v>
      </c>
      <c r="K279" s="255">
        <v>42611</v>
      </c>
      <c r="L279" s="256">
        <v>249</v>
      </c>
      <c r="M279" s="255" t="s">
        <v>127</v>
      </c>
      <c r="N279" s="255" t="s">
        <v>128</v>
      </c>
      <c r="O279" s="256">
        <v>42678</v>
      </c>
      <c r="P279" s="255" t="s">
        <v>651</v>
      </c>
      <c r="Q279" s="255">
        <v>182</v>
      </c>
      <c r="R279" s="256" t="s">
        <v>37</v>
      </c>
      <c r="S279" s="255">
        <v>29133.759999999998</v>
      </c>
      <c r="T279" s="255" t="s">
        <v>100</v>
      </c>
      <c r="U279" s="256">
        <v>29133.759999999998</v>
      </c>
      <c r="V279" s="255" t="s">
        <v>100</v>
      </c>
      <c r="W279" s="255">
        <v>29133.759999999998</v>
      </c>
      <c r="X279" s="256" t="s">
        <v>100</v>
      </c>
      <c r="Y279" s="255" t="s">
        <v>114</v>
      </c>
      <c r="Z279" s="255">
        <v>29.13</v>
      </c>
      <c r="AA279" s="256">
        <v>1</v>
      </c>
      <c r="AB279" s="255" t="s">
        <v>630</v>
      </c>
      <c r="AC279" s="255" t="s">
        <v>422</v>
      </c>
      <c r="AD279" s="256" t="s">
        <v>1939</v>
      </c>
      <c r="AE279" s="255" t="s">
        <v>350</v>
      </c>
      <c r="AF279" s="255" t="s">
        <v>649</v>
      </c>
      <c r="AG279" s="256" t="s">
        <v>643</v>
      </c>
      <c r="AH279" s="255"/>
      <c r="AI279" s="255"/>
      <c r="AJ279" s="256"/>
      <c r="AK279" s="255" t="s">
        <v>605</v>
      </c>
      <c r="AL279" s="255" t="s">
        <v>643</v>
      </c>
      <c r="AM279" s="268" t="s">
        <v>741</v>
      </c>
      <c r="AN279" s="148" t="str">
        <f>IF(ISERROR(MATCH(H279,Current!H:H,0)),"Cleared","resolved")</f>
        <v>Cleared</v>
      </c>
    </row>
    <row r="280" spans="1:40" x14ac:dyDescent="0.25">
      <c r="A280" s="267" t="s">
        <v>744</v>
      </c>
      <c r="B280" s="255">
        <v>456</v>
      </c>
      <c r="C280" s="256" t="s">
        <v>167</v>
      </c>
      <c r="D280" s="255" t="s">
        <v>14</v>
      </c>
      <c r="E280" s="255">
        <v>8243</v>
      </c>
      <c r="F280" s="256" t="s">
        <v>120</v>
      </c>
      <c r="G280" s="255" t="s">
        <v>14</v>
      </c>
      <c r="H280" s="255">
        <v>2017010149</v>
      </c>
      <c r="I280" s="256" t="s">
        <v>59</v>
      </c>
      <c r="J280" s="255" t="s">
        <v>168</v>
      </c>
      <c r="K280" s="255">
        <v>42774</v>
      </c>
      <c r="L280" s="256">
        <v>86</v>
      </c>
      <c r="M280" s="255" t="s">
        <v>111</v>
      </c>
      <c r="N280" s="255" t="s">
        <v>42</v>
      </c>
      <c r="O280" s="256">
        <v>42831</v>
      </c>
      <c r="P280" s="255" t="s">
        <v>838</v>
      </c>
      <c r="Q280" s="255">
        <v>29</v>
      </c>
      <c r="R280" s="256" t="s">
        <v>33</v>
      </c>
      <c r="S280" s="255">
        <v>29110.38</v>
      </c>
      <c r="T280" s="255" t="s">
        <v>100</v>
      </c>
      <c r="U280" s="256">
        <v>29110.38</v>
      </c>
      <c r="V280" s="255" t="s">
        <v>100</v>
      </c>
      <c r="W280" s="255">
        <v>29110.38</v>
      </c>
      <c r="X280" s="256" t="s">
        <v>100</v>
      </c>
      <c r="Y280" s="255" t="s">
        <v>107</v>
      </c>
      <c r="Z280" s="255">
        <v>29.11</v>
      </c>
      <c r="AA280" s="256">
        <v>1</v>
      </c>
      <c r="AB280" s="255" t="s">
        <v>630</v>
      </c>
      <c r="AC280" s="255" t="s">
        <v>426</v>
      </c>
      <c r="AD280" s="256" t="s">
        <v>395</v>
      </c>
      <c r="AE280" s="255" t="s">
        <v>350</v>
      </c>
      <c r="AF280" s="255" t="s">
        <v>605</v>
      </c>
      <c r="AG280" s="256" t="s">
        <v>643</v>
      </c>
      <c r="AH280" s="255"/>
      <c r="AI280" s="255"/>
      <c r="AJ280" s="256"/>
      <c r="AK280" s="255" t="s">
        <v>649</v>
      </c>
      <c r="AL280" s="255" t="s">
        <v>643</v>
      </c>
      <c r="AM280" s="268" t="s">
        <v>740</v>
      </c>
      <c r="AN280" s="148" t="str">
        <f>IF(ISERROR(MATCH(H280,Current!H:H,0)),"Cleared","resolved")</f>
        <v>Cleared</v>
      </c>
    </row>
    <row r="281" spans="1:40" x14ac:dyDescent="0.25">
      <c r="A281" s="267" t="s">
        <v>31</v>
      </c>
      <c r="B281" s="255">
        <v>3075</v>
      </c>
      <c r="C281" s="256" t="s">
        <v>145</v>
      </c>
      <c r="D281" s="255" t="s">
        <v>21</v>
      </c>
      <c r="E281" s="255">
        <v>1340</v>
      </c>
      <c r="F281" s="256" t="s">
        <v>146</v>
      </c>
      <c r="G281" s="255" t="s">
        <v>21</v>
      </c>
      <c r="H281" s="255">
        <v>30751700015</v>
      </c>
      <c r="I281" s="256" t="s">
        <v>59</v>
      </c>
      <c r="J281" s="255" t="s">
        <v>125</v>
      </c>
      <c r="K281" s="255">
        <v>42773</v>
      </c>
      <c r="L281" s="256">
        <v>87</v>
      </c>
      <c r="M281" s="255" t="s">
        <v>111</v>
      </c>
      <c r="N281" s="255" t="s">
        <v>42</v>
      </c>
      <c r="O281" s="256">
        <v>42859</v>
      </c>
      <c r="P281" s="255" t="s">
        <v>1878</v>
      </c>
      <c r="Q281" s="255">
        <v>1</v>
      </c>
      <c r="R281" s="256" t="s">
        <v>33</v>
      </c>
      <c r="S281" s="255">
        <v>29103.65</v>
      </c>
      <c r="T281" s="255" t="s">
        <v>100</v>
      </c>
      <c r="U281" s="256">
        <v>29103.65</v>
      </c>
      <c r="V281" s="255" t="s">
        <v>100</v>
      </c>
      <c r="W281" s="255">
        <v>29103.65</v>
      </c>
      <c r="X281" s="256" t="s">
        <v>100</v>
      </c>
      <c r="Y281" s="255" t="s">
        <v>107</v>
      </c>
      <c r="Z281" s="255">
        <v>29.1</v>
      </c>
      <c r="AA281" s="256">
        <v>1</v>
      </c>
      <c r="AB281" s="255" t="s">
        <v>630</v>
      </c>
      <c r="AC281" s="255" t="s">
        <v>415</v>
      </c>
      <c r="AD281" s="256" t="s">
        <v>358</v>
      </c>
      <c r="AE281" s="255" t="s">
        <v>350</v>
      </c>
      <c r="AF281" s="255" t="s">
        <v>649</v>
      </c>
      <c r="AG281" s="256" t="s">
        <v>643</v>
      </c>
      <c r="AH281" s="255"/>
      <c r="AI281" s="255"/>
      <c r="AJ281" s="256"/>
      <c r="AK281" s="255" t="s">
        <v>605</v>
      </c>
      <c r="AL281" s="255" t="s">
        <v>643</v>
      </c>
      <c r="AM281" s="268" t="s">
        <v>741</v>
      </c>
      <c r="AN281" s="148" t="str">
        <f>IF(ISERROR(MATCH(H281,Current!H:H,0)),"Cleared","resolved")</f>
        <v>Cleared</v>
      </c>
    </row>
    <row r="282" spans="1:40" x14ac:dyDescent="0.25">
      <c r="A282" s="267" t="s">
        <v>744</v>
      </c>
      <c r="B282" s="255">
        <v>8520</v>
      </c>
      <c r="C282" s="256" t="s">
        <v>842</v>
      </c>
      <c r="D282" s="255" t="s">
        <v>19</v>
      </c>
      <c r="E282" s="255">
        <v>199</v>
      </c>
      <c r="F282" s="256" t="s">
        <v>137</v>
      </c>
      <c r="G282" s="255" t="s">
        <v>22</v>
      </c>
      <c r="H282" s="255">
        <v>85201030002469</v>
      </c>
      <c r="I282" s="256" t="s">
        <v>538</v>
      </c>
      <c r="J282" s="255" t="s">
        <v>424</v>
      </c>
      <c r="K282" s="255">
        <v>42705</v>
      </c>
      <c r="L282" s="256">
        <v>155</v>
      </c>
      <c r="M282" s="255" t="s">
        <v>118</v>
      </c>
      <c r="N282" s="255" t="s">
        <v>41</v>
      </c>
      <c r="O282" s="256">
        <v>42776</v>
      </c>
      <c r="P282" s="255" t="s">
        <v>838</v>
      </c>
      <c r="Q282" s="255">
        <v>84</v>
      </c>
      <c r="R282" s="256" t="s">
        <v>35</v>
      </c>
      <c r="S282" s="255">
        <v>2043054.87</v>
      </c>
      <c r="T282" s="255" t="s">
        <v>197</v>
      </c>
      <c r="U282" s="256">
        <v>29077.78</v>
      </c>
      <c r="V282" s="255" t="s">
        <v>197</v>
      </c>
      <c r="W282" s="255">
        <v>2043054.979799754</v>
      </c>
      <c r="X282" s="256" t="s">
        <v>100</v>
      </c>
      <c r="Y282" s="255" t="s">
        <v>114</v>
      </c>
      <c r="Z282" s="255">
        <v>29.08</v>
      </c>
      <c r="AA282" s="256">
        <v>1</v>
      </c>
      <c r="AB282" s="255" t="s">
        <v>630</v>
      </c>
      <c r="AC282" s="255" t="s">
        <v>484</v>
      </c>
      <c r="AD282" s="256" t="s">
        <v>770</v>
      </c>
      <c r="AE282" s="255" t="s">
        <v>350</v>
      </c>
      <c r="AF282" s="255" t="s">
        <v>649</v>
      </c>
      <c r="AG282" s="256" t="s">
        <v>643</v>
      </c>
      <c r="AH282" s="255"/>
      <c r="AI282" s="255"/>
      <c r="AJ282" s="256"/>
      <c r="AK282" s="255" t="s">
        <v>605</v>
      </c>
      <c r="AL282" s="255" t="s">
        <v>643</v>
      </c>
      <c r="AM282" s="268" t="s">
        <v>741</v>
      </c>
      <c r="AN282" s="148" t="str">
        <f>IF(ISERROR(MATCH(H282,Current!H:H,0)),"Cleared","resolved")</f>
        <v>resolved</v>
      </c>
    </row>
    <row r="283" spans="1:40" x14ac:dyDescent="0.25">
      <c r="A283" s="267" t="s">
        <v>744</v>
      </c>
      <c r="B283" s="255">
        <v>8243</v>
      </c>
      <c r="C283" s="256" t="s">
        <v>120</v>
      </c>
      <c r="D283" s="255" t="s">
        <v>14</v>
      </c>
      <c r="E283" s="255">
        <v>309</v>
      </c>
      <c r="F283" s="256" t="s">
        <v>123</v>
      </c>
      <c r="G283" s="255" t="s">
        <v>21</v>
      </c>
      <c r="H283" s="255">
        <v>82430160097684</v>
      </c>
      <c r="I283" s="256" t="s">
        <v>56</v>
      </c>
      <c r="J283" s="255" t="s">
        <v>300</v>
      </c>
      <c r="K283" s="255">
        <v>42728</v>
      </c>
      <c r="L283" s="256">
        <v>132</v>
      </c>
      <c r="M283" s="255" t="s">
        <v>111</v>
      </c>
      <c r="N283" s="255" t="s">
        <v>42</v>
      </c>
      <c r="O283" s="256">
        <v>42775</v>
      </c>
      <c r="P283" s="255" t="s">
        <v>838</v>
      </c>
      <c r="Q283" s="255">
        <v>85</v>
      </c>
      <c r="R283" s="256" t="s">
        <v>35</v>
      </c>
      <c r="S283" s="255">
        <v>29021.46</v>
      </c>
      <c r="T283" s="255" t="s">
        <v>100</v>
      </c>
      <c r="U283" s="256">
        <v>29021.46</v>
      </c>
      <c r="V283" s="255" t="s">
        <v>100</v>
      </c>
      <c r="W283" s="255">
        <v>29021.46</v>
      </c>
      <c r="X283" s="256" t="s">
        <v>100</v>
      </c>
      <c r="Y283" s="255" t="s">
        <v>114</v>
      </c>
      <c r="Z283" s="255">
        <v>29.02</v>
      </c>
      <c r="AA283" s="256">
        <v>1</v>
      </c>
      <c r="AB283" s="255" t="s">
        <v>630</v>
      </c>
      <c r="AC283" s="255" t="s">
        <v>864</v>
      </c>
      <c r="AD283" s="256" t="s">
        <v>380</v>
      </c>
      <c r="AE283" s="255" t="s">
        <v>350</v>
      </c>
      <c r="AF283" s="255" t="s">
        <v>605</v>
      </c>
      <c r="AG283" s="256" t="s">
        <v>643</v>
      </c>
      <c r="AH283" s="255"/>
      <c r="AI283" s="255"/>
      <c r="AJ283" s="256"/>
      <c r="AK283" s="255" t="s">
        <v>605</v>
      </c>
      <c r="AL283" s="255" t="s">
        <v>643</v>
      </c>
      <c r="AM283" s="268" t="s">
        <v>741</v>
      </c>
      <c r="AN283" s="148" t="str">
        <f>IF(ISERROR(MATCH(H283,Current!H:H,0)),"Cleared","resolved")</f>
        <v>resolved</v>
      </c>
    </row>
    <row r="284" spans="1:40" x14ac:dyDescent="0.25">
      <c r="A284" s="267" t="s">
        <v>744</v>
      </c>
      <c r="B284" s="255">
        <v>260</v>
      </c>
      <c r="C284" s="256" t="s">
        <v>113</v>
      </c>
      <c r="D284" s="255" t="s">
        <v>23</v>
      </c>
      <c r="E284" s="255">
        <v>8243</v>
      </c>
      <c r="F284" s="256" t="s">
        <v>120</v>
      </c>
      <c r="G284" s="255" t="s">
        <v>14</v>
      </c>
      <c r="H284" s="255">
        <v>2600110121722</v>
      </c>
      <c r="I284" s="256" t="s">
        <v>54</v>
      </c>
      <c r="J284" s="255" t="s">
        <v>206</v>
      </c>
      <c r="K284" s="255">
        <v>42762</v>
      </c>
      <c r="L284" s="256">
        <v>98</v>
      </c>
      <c r="M284" s="255" t="s">
        <v>111</v>
      </c>
      <c r="N284" s="255" t="s">
        <v>42</v>
      </c>
      <c r="O284" s="256">
        <v>42830</v>
      </c>
      <c r="P284" s="255" t="s">
        <v>838</v>
      </c>
      <c r="Q284" s="255">
        <v>30</v>
      </c>
      <c r="R284" s="256" t="s">
        <v>33</v>
      </c>
      <c r="S284" s="255">
        <v>24416.12</v>
      </c>
      <c r="T284" s="255" t="s">
        <v>186</v>
      </c>
      <c r="U284" s="256">
        <v>28904.05</v>
      </c>
      <c r="V284" s="255" t="s">
        <v>186</v>
      </c>
      <c r="W284" s="255">
        <v>24416.118394654819</v>
      </c>
      <c r="X284" s="256" t="s">
        <v>100</v>
      </c>
      <c r="Y284" s="255" t="s">
        <v>114</v>
      </c>
      <c r="Z284" s="255">
        <v>28.9</v>
      </c>
      <c r="AA284" s="256">
        <v>1</v>
      </c>
      <c r="AB284" s="255" t="s">
        <v>630</v>
      </c>
      <c r="AC284" s="255" t="s">
        <v>660</v>
      </c>
      <c r="AD284" s="256" t="s">
        <v>1515</v>
      </c>
      <c r="AE284" s="255" t="s">
        <v>350</v>
      </c>
      <c r="AF284" s="255" t="s">
        <v>605</v>
      </c>
      <c r="AG284" s="256" t="s">
        <v>643</v>
      </c>
      <c r="AH284" s="255"/>
      <c r="AI284" s="255"/>
      <c r="AJ284" s="256"/>
      <c r="AK284" s="255" t="s">
        <v>605</v>
      </c>
      <c r="AL284" s="255" t="s">
        <v>643</v>
      </c>
      <c r="AM284" s="268" t="s">
        <v>741</v>
      </c>
      <c r="AN284" s="148" t="str">
        <f>IF(ISERROR(MATCH(H284,Current!H:H,0)),"Cleared","resolved")</f>
        <v>Cleared</v>
      </c>
    </row>
    <row r="285" spans="1:40" x14ac:dyDescent="0.25">
      <c r="A285" s="267" t="s">
        <v>744</v>
      </c>
      <c r="B285" s="255">
        <v>692</v>
      </c>
      <c r="C285" s="256" t="s">
        <v>187</v>
      </c>
      <c r="D285" s="255" t="s">
        <v>16</v>
      </c>
      <c r="E285" s="255">
        <v>95</v>
      </c>
      <c r="F285" s="256" t="s">
        <v>153</v>
      </c>
      <c r="G285" s="255" t="s">
        <v>17</v>
      </c>
      <c r="H285" s="255">
        <v>69201111609164</v>
      </c>
      <c r="I285" s="256" t="s">
        <v>57</v>
      </c>
      <c r="J285" s="255" t="s">
        <v>205</v>
      </c>
      <c r="K285" s="255">
        <v>42669</v>
      </c>
      <c r="L285" s="256">
        <v>191</v>
      </c>
      <c r="M285" s="255" t="s">
        <v>127</v>
      </c>
      <c r="N285" s="255" t="s">
        <v>128</v>
      </c>
      <c r="O285" s="256">
        <v>42732</v>
      </c>
      <c r="P285" s="255" t="s">
        <v>651</v>
      </c>
      <c r="Q285" s="255">
        <v>128</v>
      </c>
      <c r="R285" s="256" t="s">
        <v>38</v>
      </c>
      <c r="S285" s="255">
        <v>28859.23</v>
      </c>
      <c r="T285" s="255" t="s">
        <v>100</v>
      </c>
      <c r="U285" s="256">
        <v>28859.23</v>
      </c>
      <c r="V285" s="255" t="s">
        <v>100</v>
      </c>
      <c r="W285" s="255">
        <v>28859.23</v>
      </c>
      <c r="X285" s="256" t="s">
        <v>100</v>
      </c>
      <c r="Y285" s="255" t="s">
        <v>114</v>
      </c>
      <c r="Z285" s="255">
        <v>28.86</v>
      </c>
      <c r="AA285" s="256">
        <v>1</v>
      </c>
      <c r="AB285" s="255" t="s">
        <v>630</v>
      </c>
      <c r="AC285" s="255" t="s">
        <v>422</v>
      </c>
      <c r="AD285" s="256" t="s">
        <v>1951</v>
      </c>
      <c r="AE285" s="255" t="s">
        <v>350</v>
      </c>
      <c r="AF285" s="255" t="s">
        <v>605</v>
      </c>
      <c r="AG285" s="256" t="s">
        <v>643</v>
      </c>
      <c r="AH285" s="255"/>
      <c r="AI285" s="255"/>
      <c r="AJ285" s="256"/>
      <c r="AK285" s="255" t="s">
        <v>605</v>
      </c>
      <c r="AL285" s="255" t="s">
        <v>643</v>
      </c>
      <c r="AM285" s="268" t="s">
        <v>741</v>
      </c>
      <c r="AN285" s="148" t="str">
        <f>IF(ISERROR(MATCH(H285,Current!H:H,0)),"Cleared","resolved")</f>
        <v>Cleared</v>
      </c>
    </row>
    <row r="286" spans="1:40" x14ac:dyDescent="0.25">
      <c r="A286" s="267" t="s">
        <v>31</v>
      </c>
      <c r="B286" s="255">
        <v>1730</v>
      </c>
      <c r="C286" s="256" t="s">
        <v>172</v>
      </c>
      <c r="D286" s="255" t="s">
        <v>18</v>
      </c>
      <c r="E286" s="255">
        <v>635</v>
      </c>
      <c r="F286" s="256" t="s">
        <v>142</v>
      </c>
      <c r="G286" s="255" t="s">
        <v>16</v>
      </c>
      <c r="H286" s="255">
        <v>9199</v>
      </c>
      <c r="I286" s="256" t="s">
        <v>55</v>
      </c>
      <c r="J286" s="255" t="s">
        <v>173</v>
      </c>
      <c r="K286" s="255">
        <v>42796</v>
      </c>
      <c r="L286" s="256">
        <v>64</v>
      </c>
      <c r="M286" s="255" t="s">
        <v>111</v>
      </c>
      <c r="N286" s="255" t="s">
        <v>42</v>
      </c>
      <c r="O286" s="256">
        <v>42859</v>
      </c>
      <c r="P286" s="255" t="s">
        <v>1878</v>
      </c>
      <c r="Q286" s="255">
        <v>1</v>
      </c>
      <c r="R286" s="256" t="s">
        <v>33</v>
      </c>
      <c r="S286" s="255">
        <v>28854</v>
      </c>
      <c r="T286" s="255" t="s">
        <v>100</v>
      </c>
      <c r="U286" s="256">
        <v>28854</v>
      </c>
      <c r="V286" s="255" t="s">
        <v>100</v>
      </c>
      <c r="W286" s="255">
        <v>28854</v>
      </c>
      <c r="X286" s="256" t="s">
        <v>100</v>
      </c>
      <c r="Y286" s="255" t="s">
        <v>114</v>
      </c>
      <c r="Z286" s="255">
        <v>28.85</v>
      </c>
      <c r="AA286" s="256">
        <v>1</v>
      </c>
      <c r="AB286" s="255" t="s">
        <v>630</v>
      </c>
      <c r="AC286" s="255" t="s">
        <v>634</v>
      </c>
      <c r="AD286" s="256" t="s">
        <v>1971</v>
      </c>
      <c r="AE286" s="255" t="s">
        <v>350</v>
      </c>
      <c r="AF286" s="255" t="s">
        <v>605</v>
      </c>
      <c r="AG286" s="256" t="s">
        <v>643</v>
      </c>
      <c r="AH286" s="255"/>
      <c r="AI286" s="255"/>
      <c r="AJ286" s="256"/>
      <c r="AK286" s="255" t="s">
        <v>649</v>
      </c>
      <c r="AL286" s="255" t="s">
        <v>643</v>
      </c>
      <c r="AM286" s="268" t="s">
        <v>740</v>
      </c>
      <c r="AN286" s="148" t="str">
        <f>IF(ISERROR(MATCH(H286,Current!H:H,0)),"Cleared","resolved")</f>
        <v>Cleared</v>
      </c>
    </row>
    <row r="287" spans="1:40" x14ac:dyDescent="0.25">
      <c r="A287" s="267" t="s">
        <v>31</v>
      </c>
      <c r="B287" s="255">
        <v>260</v>
      </c>
      <c r="C287" s="256" t="s">
        <v>113</v>
      </c>
      <c r="D287" s="255" t="s">
        <v>23</v>
      </c>
      <c r="E287" s="255">
        <v>1350</v>
      </c>
      <c r="F287" s="256" t="s">
        <v>124</v>
      </c>
      <c r="G287" s="255" t="s">
        <v>21</v>
      </c>
      <c r="H287" s="255">
        <v>2600110125855</v>
      </c>
      <c r="I287" s="256" t="s">
        <v>56</v>
      </c>
      <c r="J287" s="255" t="s">
        <v>210</v>
      </c>
      <c r="K287" s="255">
        <v>42794</v>
      </c>
      <c r="L287" s="256">
        <v>66</v>
      </c>
      <c r="M287" s="255" t="s">
        <v>111</v>
      </c>
      <c r="N287" s="255" t="s">
        <v>42</v>
      </c>
      <c r="O287" s="256">
        <v>42860</v>
      </c>
      <c r="P287" s="255" t="s">
        <v>1878</v>
      </c>
      <c r="Q287" s="255">
        <v>0</v>
      </c>
      <c r="R287" s="256" t="s">
        <v>33</v>
      </c>
      <c r="S287" s="255">
        <v>277248</v>
      </c>
      <c r="T287" s="255" t="s">
        <v>243</v>
      </c>
      <c r="U287" s="256">
        <v>28784.66</v>
      </c>
      <c r="V287" s="255" t="s">
        <v>186</v>
      </c>
      <c r="W287" s="255">
        <v>24315.266078971108</v>
      </c>
      <c r="X287" s="256" t="s">
        <v>100</v>
      </c>
      <c r="Y287" s="255" t="s">
        <v>114</v>
      </c>
      <c r="Z287" s="255">
        <v>28.78</v>
      </c>
      <c r="AA287" s="256">
        <v>1</v>
      </c>
      <c r="AB287" s="255" t="s">
        <v>630</v>
      </c>
      <c r="AC287" s="255" t="s">
        <v>436</v>
      </c>
      <c r="AD287" s="256" t="s">
        <v>358</v>
      </c>
      <c r="AE287" s="255" t="s">
        <v>350</v>
      </c>
      <c r="AF287" s="255" t="s">
        <v>649</v>
      </c>
      <c r="AG287" s="256" t="s">
        <v>643</v>
      </c>
      <c r="AH287" s="255"/>
      <c r="AI287" s="255"/>
      <c r="AJ287" s="256"/>
      <c r="AK287" s="255" t="s">
        <v>605</v>
      </c>
      <c r="AL287" s="255" t="s">
        <v>643</v>
      </c>
      <c r="AM287" s="268" t="s">
        <v>741</v>
      </c>
      <c r="AN287" s="148" t="str">
        <f>IF(ISERROR(MATCH(H287,Current!H:H,0)),"Cleared","resolved")</f>
        <v>Cleared</v>
      </c>
    </row>
    <row r="288" spans="1:40" x14ac:dyDescent="0.25">
      <c r="A288" s="267" t="s">
        <v>744</v>
      </c>
      <c r="B288" s="255">
        <v>8520</v>
      </c>
      <c r="C288" s="256" t="s">
        <v>842</v>
      </c>
      <c r="D288" s="255" t="s">
        <v>19</v>
      </c>
      <c r="E288" s="255">
        <v>247</v>
      </c>
      <c r="F288" s="256" t="s">
        <v>198</v>
      </c>
      <c r="G288" s="255" t="s">
        <v>23</v>
      </c>
      <c r="H288" s="255">
        <v>85200310086986</v>
      </c>
      <c r="I288" s="256" t="s">
        <v>59</v>
      </c>
      <c r="J288" s="255" t="s">
        <v>320</v>
      </c>
      <c r="K288" s="255">
        <v>42773</v>
      </c>
      <c r="L288" s="256">
        <v>87</v>
      </c>
      <c r="M288" s="255" t="s">
        <v>122</v>
      </c>
      <c r="N288" s="255" t="s">
        <v>41</v>
      </c>
      <c r="O288" s="256">
        <v>42776</v>
      </c>
      <c r="P288" s="255" t="s">
        <v>838</v>
      </c>
      <c r="Q288" s="255">
        <v>84</v>
      </c>
      <c r="R288" s="256" t="s">
        <v>35</v>
      </c>
      <c r="S288" s="255">
        <v>2017100</v>
      </c>
      <c r="T288" s="255" t="s">
        <v>197</v>
      </c>
      <c r="U288" s="256">
        <v>28708.38</v>
      </c>
      <c r="V288" s="255" t="s">
        <v>197</v>
      </c>
      <c r="W288" s="255">
        <v>2017100.298612331</v>
      </c>
      <c r="X288" s="256" t="s">
        <v>100</v>
      </c>
      <c r="Y288" s="255" t="s">
        <v>114</v>
      </c>
      <c r="Z288" s="255">
        <v>28.71</v>
      </c>
      <c r="AA288" s="256">
        <v>1</v>
      </c>
      <c r="AB288" s="255" t="s">
        <v>630</v>
      </c>
      <c r="AC288" s="255" t="s">
        <v>915</v>
      </c>
      <c r="AD288" s="256" t="s">
        <v>918</v>
      </c>
      <c r="AE288" s="255" t="s">
        <v>350</v>
      </c>
      <c r="AF288" s="255" t="s">
        <v>649</v>
      </c>
      <c r="AG288" s="256" t="s">
        <v>643</v>
      </c>
      <c r="AH288" s="255"/>
      <c r="AI288" s="255"/>
      <c r="AJ288" s="256"/>
      <c r="AK288" s="255" t="s">
        <v>605</v>
      </c>
      <c r="AL288" s="255" t="s">
        <v>643</v>
      </c>
      <c r="AM288" s="268" t="s">
        <v>741</v>
      </c>
      <c r="AN288" s="148" t="str">
        <f>IF(ISERROR(MATCH(H288,Current!H:H,0)),"Cleared","resolved")</f>
        <v>Cleared</v>
      </c>
    </row>
    <row r="289" spans="1:40" x14ac:dyDescent="0.25">
      <c r="A289" s="267" t="s">
        <v>744</v>
      </c>
      <c r="B289" s="255">
        <v>8520</v>
      </c>
      <c r="C289" s="256" t="s">
        <v>842</v>
      </c>
      <c r="D289" s="255" t="s">
        <v>19</v>
      </c>
      <c r="E289" s="255">
        <v>787</v>
      </c>
      <c r="F289" s="256" t="s">
        <v>157</v>
      </c>
      <c r="G289" s="255" t="s">
        <v>16</v>
      </c>
      <c r="H289" s="255">
        <v>85200310085941</v>
      </c>
      <c r="I289" s="256" t="s">
        <v>56</v>
      </c>
      <c r="J289" s="255" t="s">
        <v>219</v>
      </c>
      <c r="K289" s="255">
        <v>42704</v>
      </c>
      <c r="L289" s="256">
        <v>156</v>
      </c>
      <c r="M289" s="255" t="s">
        <v>111</v>
      </c>
      <c r="N289" s="255" t="s">
        <v>42</v>
      </c>
      <c r="O289" s="256">
        <v>42732</v>
      </c>
      <c r="P289" s="255" t="s">
        <v>651</v>
      </c>
      <c r="Q289" s="255">
        <v>128</v>
      </c>
      <c r="R289" s="256" t="s">
        <v>38</v>
      </c>
      <c r="S289" s="255">
        <v>1987936</v>
      </c>
      <c r="T289" s="255" t="s">
        <v>197</v>
      </c>
      <c r="U289" s="256">
        <v>28293.3</v>
      </c>
      <c r="V289" s="255" t="s">
        <v>197</v>
      </c>
      <c r="W289" s="255">
        <v>1987936.0618303178</v>
      </c>
      <c r="X289" s="256" t="s">
        <v>100</v>
      </c>
      <c r="Y289" s="255" t="s">
        <v>114</v>
      </c>
      <c r="Z289" s="255">
        <v>28.29</v>
      </c>
      <c r="AA289" s="256">
        <v>1</v>
      </c>
      <c r="AB289" s="255" t="s">
        <v>630</v>
      </c>
      <c r="AC289" s="255" t="s">
        <v>419</v>
      </c>
      <c r="AD289" s="256" t="s">
        <v>818</v>
      </c>
      <c r="AE289" s="255" t="s">
        <v>350</v>
      </c>
      <c r="AF289" s="255" t="s">
        <v>605</v>
      </c>
      <c r="AG289" s="256" t="s">
        <v>643</v>
      </c>
      <c r="AH289" s="255"/>
      <c r="AI289" s="255"/>
      <c r="AJ289" s="256"/>
      <c r="AK289" s="255" t="s">
        <v>605</v>
      </c>
      <c r="AL289" s="255" t="s">
        <v>643</v>
      </c>
      <c r="AM289" s="268" t="s">
        <v>741</v>
      </c>
      <c r="AN289" s="148" t="str">
        <f>IF(ISERROR(MATCH(H289,Current!H:H,0)),"Cleared","resolved")</f>
        <v>resolved</v>
      </c>
    </row>
    <row r="290" spans="1:40" x14ac:dyDescent="0.25">
      <c r="A290" s="267" t="s">
        <v>31</v>
      </c>
      <c r="B290" s="255">
        <v>9701</v>
      </c>
      <c r="C290" s="256" t="s">
        <v>199</v>
      </c>
      <c r="D290" s="255" t="s">
        <v>14</v>
      </c>
      <c r="E290" s="255">
        <v>692</v>
      </c>
      <c r="F290" s="256" t="s">
        <v>187</v>
      </c>
      <c r="G290" s="255" t="s">
        <v>16</v>
      </c>
      <c r="H290" s="255">
        <v>97120170048</v>
      </c>
      <c r="I290" s="256" t="s">
        <v>57</v>
      </c>
      <c r="J290" s="255" t="s">
        <v>133</v>
      </c>
      <c r="K290" s="255">
        <v>42796</v>
      </c>
      <c r="L290" s="256">
        <v>64</v>
      </c>
      <c r="M290" s="255" t="s">
        <v>111</v>
      </c>
      <c r="N290" s="255" t="s">
        <v>42</v>
      </c>
      <c r="O290" s="256">
        <v>42860</v>
      </c>
      <c r="P290" s="255" t="s">
        <v>1878</v>
      </c>
      <c r="Q290" s="255">
        <v>0</v>
      </c>
      <c r="R290" s="256" t="s">
        <v>33</v>
      </c>
      <c r="S290" s="255">
        <v>28241.25</v>
      </c>
      <c r="T290" s="255" t="s">
        <v>100</v>
      </c>
      <c r="U290" s="256">
        <v>28241.25</v>
      </c>
      <c r="V290" s="255" t="s">
        <v>200</v>
      </c>
      <c r="W290" s="255">
        <v>128068.415618032</v>
      </c>
      <c r="X290" s="256" t="s">
        <v>100</v>
      </c>
      <c r="Y290" s="255" t="s">
        <v>114</v>
      </c>
      <c r="Z290" s="255">
        <v>28.24</v>
      </c>
      <c r="AA290" s="256">
        <v>1</v>
      </c>
      <c r="AB290" s="255" t="s">
        <v>630</v>
      </c>
      <c r="AC290" s="255" t="s">
        <v>416</v>
      </c>
      <c r="AD290" s="256" t="s">
        <v>1231</v>
      </c>
      <c r="AE290" s="255" t="s">
        <v>350</v>
      </c>
      <c r="AF290" s="255" t="s">
        <v>605</v>
      </c>
      <c r="AG290" s="256" t="s">
        <v>643</v>
      </c>
      <c r="AH290" s="255"/>
      <c r="AI290" s="255"/>
      <c r="AJ290" s="256"/>
      <c r="AK290" s="255" t="s">
        <v>649</v>
      </c>
      <c r="AL290" s="255" t="s">
        <v>643</v>
      </c>
      <c r="AM290" s="268" t="s">
        <v>740</v>
      </c>
      <c r="AN290" s="148" t="str">
        <f>IF(ISERROR(MATCH(H290,Current!H:H,0)),"Cleared","resolved")</f>
        <v>resolved</v>
      </c>
    </row>
    <row r="291" spans="1:40" x14ac:dyDescent="0.25">
      <c r="A291" s="267" t="s">
        <v>744</v>
      </c>
      <c r="B291" s="255">
        <v>456</v>
      </c>
      <c r="C291" s="256" t="s">
        <v>167</v>
      </c>
      <c r="D291" s="255" t="s">
        <v>14</v>
      </c>
      <c r="E291" s="255">
        <v>8243</v>
      </c>
      <c r="F291" s="256" t="s">
        <v>120</v>
      </c>
      <c r="G291" s="255" t="s">
        <v>14</v>
      </c>
      <c r="H291" s="255">
        <v>2016120238</v>
      </c>
      <c r="I291" s="256" t="s">
        <v>59</v>
      </c>
      <c r="J291" s="255" t="s">
        <v>168</v>
      </c>
      <c r="K291" s="255">
        <v>42731</v>
      </c>
      <c r="L291" s="256">
        <v>129</v>
      </c>
      <c r="M291" s="255" t="s">
        <v>127</v>
      </c>
      <c r="N291" s="255" t="s">
        <v>128</v>
      </c>
      <c r="O291" s="256">
        <v>42800</v>
      </c>
      <c r="P291" s="255" t="s">
        <v>838</v>
      </c>
      <c r="Q291" s="255">
        <v>60</v>
      </c>
      <c r="R291" s="256" t="s">
        <v>34</v>
      </c>
      <c r="S291" s="255">
        <v>28103.040000000001</v>
      </c>
      <c r="T291" s="255" t="s">
        <v>100</v>
      </c>
      <c r="U291" s="256">
        <v>28103.040000000001</v>
      </c>
      <c r="V291" s="255" t="s">
        <v>100</v>
      </c>
      <c r="W291" s="255">
        <v>28103.040000000001</v>
      </c>
      <c r="X291" s="256" t="s">
        <v>100</v>
      </c>
      <c r="Y291" s="255" t="s">
        <v>107</v>
      </c>
      <c r="Z291" s="255">
        <v>28.1</v>
      </c>
      <c r="AA291" s="256">
        <v>1</v>
      </c>
      <c r="AB291" s="255" t="s">
        <v>630</v>
      </c>
      <c r="AC291" s="255" t="s">
        <v>851</v>
      </c>
      <c r="AD291" s="256" t="s">
        <v>1246</v>
      </c>
      <c r="AE291" s="255" t="s">
        <v>350</v>
      </c>
      <c r="AF291" s="255" t="s">
        <v>605</v>
      </c>
      <c r="AG291" s="256" t="s">
        <v>643</v>
      </c>
      <c r="AH291" s="255"/>
      <c r="AI291" s="255"/>
      <c r="AJ291" s="256"/>
      <c r="AK291" s="255" t="s">
        <v>649</v>
      </c>
      <c r="AL291" s="255" t="s">
        <v>643</v>
      </c>
      <c r="AM291" s="268" t="s">
        <v>740</v>
      </c>
      <c r="AN291" s="148" t="str">
        <f>IF(ISERROR(MATCH(H291,Current!H:H,0)),"Cleared","resolved")</f>
        <v>resolved</v>
      </c>
    </row>
    <row r="292" spans="1:40" x14ac:dyDescent="0.25">
      <c r="A292" s="267" t="s">
        <v>744</v>
      </c>
      <c r="B292" s="255">
        <v>199</v>
      </c>
      <c r="C292" s="256" t="s">
        <v>137</v>
      </c>
      <c r="D292" s="255" t="s">
        <v>22</v>
      </c>
      <c r="E292" s="255">
        <v>3011</v>
      </c>
      <c r="F292" s="256" t="s">
        <v>164</v>
      </c>
      <c r="G292" s="255" t="s">
        <v>22</v>
      </c>
      <c r="H292" s="255" t="s">
        <v>523</v>
      </c>
      <c r="I292" s="256" t="s">
        <v>54</v>
      </c>
      <c r="J292" s="255" t="s">
        <v>327</v>
      </c>
      <c r="K292" s="255">
        <v>42583</v>
      </c>
      <c r="L292" s="256">
        <v>277</v>
      </c>
      <c r="M292" s="255" t="s">
        <v>111</v>
      </c>
      <c r="N292" s="255" t="s">
        <v>42</v>
      </c>
      <c r="O292" s="256">
        <v>42586</v>
      </c>
      <c r="P292" s="255" t="s">
        <v>406</v>
      </c>
      <c r="Q292" s="255">
        <v>274</v>
      </c>
      <c r="R292" s="256" t="s">
        <v>37</v>
      </c>
      <c r="S292" s="255">
        <v>30687.39</v>
      </c>
      <c r="T292" s="255" t="s">
        <v>248</v>
      </c>
      <c r="U292" s="256">
        <v>28076.3</v>
      </c>
      <c r="V292" s="255" t="s">
        <v>248</v>
      </c>
      <c r="W292" s="255">
        <v>30687.395338420662</v>
      </c>
      <c r="X292" s="256" t="s">
        <v>100</v>
      </c>
      <c r="Y292" s="255" t="s">
        <v>107</v>
      </c>
      <c r="Z292" s="255">
        <v>28.08</v>
      </c>
      <c r="AA292" s="256">
        <v>1</v>
      </c>
      <c r="AB292" s="255" t="s">
        <v>630</v>
      </c>
      <c r="AC292" s="255" t="s">
        <v>474</v>
      </c>
      <c r="AD292" s="256" t="s">
        <v>520</v>
      </c>
      <c r="AE292" s="255" t="s">
        <v>350</v>
      </c>
      <c r="AF292" s="255" t="s">
        <v>605</v>
      </c>
      <c r="AG292" s="256" t="s">
        <v>643</v>
      </c>
      <c r="AH292" s="255"/>
      <c r="AI292" s="255"/>
      <c r="AJ292" s="256"/>
      <c r="AK292" s="255" t="s">
        <v>649</v>
      </c>
      <c r="AL292" s="255" t="s">
        <v>643</v>
      </c>
      <c r="AM292" s="268" t="s">
        <v>740</v>
      </c>
      <c r="AN292" s="148" t="str">
        <f>IF(ISERROR(MATCH(H292,Current!H:H,0)),"Cleared","resolved")</f>
        <v>Cleared</v>
      </c>
    </row>
    <row r="293" spans="1:40" x14ac:dyDescent="0.25">
      <c r="A293" s="267" t="s">
        <v>744</v>
      </c>
      <c r="B293" s="255">
        <v>795</v>
      </c>
      <c r="C293" s="256" t="s">
        <v>264</v>
      </c>
      <c r="D293" s="255" t="s">
        <v>14</v>
      </c>
      <c r="E293" s="255">
        <v>8243</v>
      </c>
      <c r="F293" s="256" t="s">
        <v>120</v>
      </c>
      <c r="G293" s="255" t="s">
        <v>14</v>
      </c>
      <c r="H293" s="255">
        <v>7950210003643</v>
      </c>
      <c r="I293" s="256" t="s">
        <v>56</v>
      </c>
      <c r="J293" s="255" t="s">
        <v>840</v>
      </c>
      <c r="K293" s="255">
        <v>42732</v>
      </c>
      <c r="L293" s="256">
        <v>128</v>
      </c>
      <c r="M293" s="255" t="s">
        <v>158</v>
      </c>
      <c r="N293" s="255" t="s">
        <v>41</v>
      </c>
      <c r="O293" s="256">
        <v>42798</v>
      </c>
      <c r="P293" s="255" t="s">
        <v>838</v>
      </c>
      <c r="Q293" s="255">
        <v>62</v>
      </c>
      <c r="R293" s="256" t="s">
        <v>35</v>
      </c>
      <c r="S293" s="255">
        <v>30348.58</v>
      </c>
      <c r="T293" s="255" t="s">
        <v>112</v>
      </c>
      <c r="U293" s="256">
        <v>28020.11</v>
      </c>
      <c r="V293" s="255" t="s">
        <v>112</v>
      </c>
      <c r="W293" s="255">
        <v>30348.580564983942</v>
      </c>
      <c r="X293" s="256" t="s">
        <v>100</v>
      </c>
      <c r="Y293" s="255" t="s">
        <v>107</v>
      </c>
      <c r="Z293" s="255">
        <v>28.02</v>
      </c>
      <c r="AA293" s="256">
        <v>1</v>
      </c>
      <c r="AB293" s="255" t="s">
        <v>630</v>
      </c>
      <c r="AC293" s="255" t="s">
        <v>426</v>
      </c>
      <c r="AD293" s="256" t="s">
        <v>1222</v>
      </c>
      <c r="AE293" s="255" t="s">
        <v>350</v>
      </c>
      <c r="AF293" s="255" t="s">
        <v>649</v>
      </c>
      <c r="AG293" s="256" t="s">
        <v>643</v>
      </c>
      <c r="AH293" s="255"/>
      <c r="AI293" s="255"/>
      <c r="AJ293" s="256"/>
      <c r="AK293" s="255" t="s">
        <v>605</v>
      </c>
      <c r="AL293" s="255" t="s">
        <v>643</v>
      </c>
      <c r="AM293" s="268" t="s">
        <v>741</v>
      </c>
      <c r="AN293" s="148" t="str">
        <f>IF(ISERROR(MATCH(H293,Current!H:H,0)),"Cleared","resolved")</f>
        <v>resolved</v>
      </c>
    </row>
    <row r="294" spans="1:40" x14ac:dyDescent="0.25">
      <c r="A294" s="267" t="s">
        <v>744</v>
      </c>
      <c r="B294" s="255">
        <v>8520</v>
      </c>
      <c r="C294" s="256" t="s">
        <v>842</v>
      </c>
      <c r="D294" s="255" t="s">
        <v>19</v>
      </c>
      <c r="E294" s="255">
        <v>8420</v>
      </c>
      <c r="F294" s="256" t="s">
        <v>234</v>
      </c>
      <c r="G294" s="255" t="s">
        <v>19</v>
      </c>
      <c r="H294" s="255">
        <v>85200710012971</v>
      </c>
      <c r="I294" s="256" t="s">
        <v>57</v>
      </c>
      <c r="J294" s="255" t="s">
        <v>309</v>
      </c>
      <c r="K294" s="255">
        <v>42643</v>
      </c>
      <c r="L294" s="256">
        <v>217</v>
      </c>
      <c r="M294" s="255" t="s">
        <v>122</v>
      </c>
      <c r="N294" s="255" t="s">
        <v>41</v>
      </c>
      <c r="O294" s="256">
        <v>42678</v>
      </c>
      <c r="P294" s="255" t="s">
        <v>651</v>
      </c>
      <c r="Q294" s="255">
        <v>182</v>
      </c>
      <c r="R294" s="256" t="s">
        <v>37</v>
      </c>
      <c r="S294" s="255">
        <v>1966900.42</v>
      </c>
      <c r="T294" s="255" t="s">
        <v>197</v>
      </c>
      <c r="U294" s="256">
        <v>27993.91</v>
      </c>
      <c r="V294" s="255" t="s">
        <v>197</v>
      </c>
      <c r="W294" s="255">
        <v>1966900.4040049182</v>
      </c>
      <c r="X294" s="256" t="s">
        <v>100</v>
      </c>
      <c r="Y294" s="255" t="s">
        <v>107</v>
      </c>
      <c r="Z294" s="255">
        <v>27.99</v>
      </c>
      <c r="AA294" s="256">
        <v>1</v>
      </c>
      <c r="AB294" s="255" t="s">
        <v>630</v>
      </c>
      <c r="AC294" s="255" t="s">
        <v>481</v>
      </c>
      <c r="AD294" s="256" t="s">
        <v>675</v>
      </c>
      <c r="AE294" s="255" t="s">
        <v>350</v>
      </c>
      <c r="AF294" s="255" t="s">
        <v>605</v>
      </c>
      <c r="AG294" s="256" t="s">
        <v>643</v>
      </c>
      <c r="AH294" s="255"/>
      <c r="AI294" s="255"/>
      <c r="AJ294" s="256"/>
      <c r="AK294" s="255" t="s">
        <v>605</v>
      </c>
      <c r="AL294" s="255" t="s">
        <v>643</v>
      </c>
      <c r="AM294" s="268" t="s">
        <v>741</v>
      </c>
      <c r="AN294" s="148" t="str">
        <f>IF(ISERROR(MATCH(H294,Current!H:H,0)),"Cleared","resolved")</f>
        <v>Cleared</v>
      </c>
    </row>
    <row r="295" spans="1:40" x14ac:dyDescent="0.25">
      <c r="A295" s="267" t="s">
        <v>744</v>
      </c>
      <c r="B295" s="255">
        <v>413</v>
      </c>
      <c r="C295" s="256" t="s">
        <v>136</v>
      </c>
      <c r="D295" s="255" t="s">
        <v>13</v>
      </c>
      <c r="E295" s="255">
        <v>1350</v>
      </c>
      <c r="F295" s="256" t="s">
        <v>124</v>
      </c>
      <c r="G295" s="255" t="s">
        <v>21</v>
      </c>
      <c r="H295" s="255">
        <v>4130110158156</v>
      </c>
      <c r="I295" s="256" t="s">
        <v>55</v>
      </c>
      <c r="J295" s="255" t="s">
        <v>294</v>
      </c>
      <c r="K295" s="255">
        <v>42642</v>
      </c>
      <c r="L295" s="256">
        <v>218</v>
      </c>
      <c r="M295" s="255" t="s">
        <v>127</v>
      </c>
      <c r="N295" s="255" t="s">
        <v>128</v>
      </c>
      <c r="O295" s="256">
        <v>42706</v>
      </c>
      <c r="P295" s="255" t="s">
        <v>651</v>
      </c>
      <c r="Q295" s="255">
        <v>154</v>
      </c>
      <c r="R295" s="256" t="s">
        <v>39</v>
      </c>
      <c r="S295" s="255">
        <v>27968</v>
      </c>
      <c r="T295" s="255" t="s">
        <v>100</v>
      </c>
      <c r="U295" s="256">
        <v>27968</v>
      </c>
      <c r="V295" s="255" t="s">
        <v>100</v>
      </c>
      <c r="W295" s="255">
        <v>27968</v>
      </c>
      <c r="X295" s="256" t="s">
        <v>100</v>
      </c>
      <c r="Y295" s="255" t="s">
        <v>114</v>
      </c>
      <c r="Z295" s="255">
        <v>27.97</v>
      </c>
      <c r="AA295" s="256">
        <v>1</v>
      </c>
      <c r="AB295" s="255" t="s">
        <v>630</v>
      </c>
      <c r="AC295" s="255" t="s">
        <v>436</v>
      </c>
      <c r="AD295" s="256" t="s">
        <v>365</v>
      </c>
      <c r="AE295" s="255" t="s">
        <v>350</v>
      </c>
      <c r="AF295" s="255" t="s">
        <v>605</v>
      </c>
      <c r="AG295" s="256" t="s">
        <v>643</v>
      </c>
      <c r="AH295" s="255"/>
      <c r="AI295" s="255"/>
      <c r="AJ295" s="256"/>
      <c r="AK295" s="255" t="s">
        <v>605</v>
      </c>
      <c r="AL295" s="255" t="s">
        <v>643</v>
      </c>
      <c r="AM295" s="268" t="s">
        <v>741</v>
      </c>
      <c r="AN295" s="148" t="str">
        <f>IF(ISERROR(MATCH(H295,Current!H:H,0)),"Cleared","resolved")</f>
        <v>resolved</v>
      </c>
    </row>
    <row r="296" spans="1:40" x14ac:dyDescent="0.25">
      <c r="A296" s="267" t="s">
        <v>744</v>
      </c>
      <c r="B296" s="255">
        <v>693</v>
      </c>
      <c r="C296" s="256" t="s">
        <v>177</v>
      </c>
      <c r="D296" s="255" t="s">
        <v>16</v>
      </c>
      <c r="E296" s="255">
        <v>635</v>
      </c>
      <c r="F296" s="256" t="s">
        <v>142</v>
      </c>
      <c r="G296" s="255" t="s">
        <v>16</v>
      </c>
      <c r="H296" s="255">
        <v>69301111603493</v>
      </c>
      <c r="I296" s="256" t="s">
        <v>56</v>
      </c>
      <c r="J296" s="255" t="s">
        <v>179</v>
      </c>
      <c r="K296" s="255">
        <v>42726</v>
      </c>
      <c r="L296" s="256">
        <v>134</v>
      </c>
      <c r="M296" s="255" t="s">
        <v>111</v>
      </c>
      <c r="N296" s="255" t="s">
        <v>42</v>
      </c>
      <c r="O296" s="256">
        <v>42797</v>
      </c>
      <c r="P296" s="255" t="s">
        <v>838</v>
      </c>
      <c r="Q296" s="255">
        <v>63</v>
      </c>
      <c r="R296" s="256" t="s">
        <v>35</v>
      </c>
      <c r="S296" s="255">
        <v>27900</v>
      </c>
      <c r="T296" s="255" t="s">
        <v>100</v>
      </c>
      <c r="U296" s="256">
        <v>27900</v>
      </c>
      <c r="V296" s="255" t="s">
        <v>100</v>
      </c>
      <c r="W296" s="255">
        <v>27900</v>
      </c>
      <c r="X296" s="256" t="s">
        <v>100</v>
      </c>
      <c r="Y296" s="255" t="s">
        <v>107</v>
      </c>
      <c r="Z296" s="255">
        <v>27.9</v>
      </c>
      <c r="AA296" s="256">
        <v>1</v>
      </c>
      <c r="AB296" s="255" t="s">
        <v>630</v>
      </c>
      <c r="AC296" s="255" t="s">
        <v>634</v>
      </c>
      <c r="AD296" s="256" t="s">
        <v>1260</v>
      </c>
      <c r="AE296" s="255" t="s">
        <v>350</v>
      </c>
      <c r="AF296" s="255" t="s">
        <v>649</v>
      </c>
      <c r="AG296" s="256" t="s">
        <v>643</v>
      </c>
      <c r="AH296" s="255"/>
      <c r="AI296" s="255"/>
      <c r="AJ296" s="256"/>
      <c r="AK296" s="255" t="s">
        <v>605</v>
      </c>
      <c r="AL296" s="255" t="s">
        <v>643</v>
      </c>
      <c r="AM296" s="268" t="s">
        <v>741</v>
      </c>
      <c r="AN296" s="148" t="str">
        <f>IF(ISERROR(MATCH(H296,Current!H:H,0)),"Cleared","resolved")</f>
        <v>Cleared</v>
      </c>
    </row>
    <row r="297" spans="1:40" x14ac:dyDescent="0.25">
      <c r="A297" s="267" t="s">
        <v>744</v>
      </c>
      <c r="B297" s="255">
        <v>8243</v>
      </c>
      <c r="C297" s="256" t="s">
        <v>120</v>
      </c>
      <c r="D297" s="255" t="s">
        <v>14</v>
      </c>
      <c r="E297" s="255">
        <v>8205</v>
      </c>
      <c r="F297" s="256" t="s">
        <v>130</v>
      </c>
      <c r="G297" s="255" t="s">
        <v>14</v>
      </c>
      <c r="H297" s="255">
        <v>82430160098502</v>
      </c>
      <c r="I297" s="256" t="s">
        <v>56</v>
      </c>
      <c r="J297" s="255" t="s">
        <v>300</v>
      </c>
      <c r="K297" s="255">
        <v>42773</v>
      </c>
      <c r="L297" s="256">
        <v>87</v>
      </c>
      <c r="M297" s="255" t="s">
        <v>111</v>
      </c>
      <c r="N297" s="255" t="s">
        <v>42</v>
      </c>
      <c r="O297" s="256">
        <v>42830</v>
      </c>
      <c r="P297" s="255" t="s">
        <v>838</v>
      </c>
      <c r="Q297" s="255">
        <v>30</v>
      </c>
      <c r="R297" s="256" t="s">
        <v>33</v>
      </c>
      <c r="S297" s="255">
        <v>27795</v>
      </c>
      <c r="T297" s="255" t="s">
        <v>100</v>
      </c>
      <c r="U297" s="256">
        <v>27795</v>
      </c>
      <c r="V297" s="255" t="s">
        <v>100</v>
      </c>
      <c r="W297" s="255">
        <v>27795</v>
      </c>
      <c r="X297" s="256" t="s">
        <v>100</v>
      </c>
      <c r="Y297" s="255" t="s">
        <v>107</v>
      </c>
      <c r="Z297" s="255">
        <v>27.8</v>
      </c>
      <c r="AA297" s="256">
        <v>1</v>
      </c>
      <c r="AB297" s="255" t="s">
        <v>630</v>
      </c>
      <c r="AC297" s="255" t="s">
        <v>762</v>
      </c>
      <c r="AD297" s="256" t="s">
        <v>1481</v>
      </c>
      <c r="AE297" s="255" t="s">
        <v>350</v>
      </c>
      <c r="AF297" s="255" t="s">
        <v>605</v>
      </c>
      <c r="AG297" s="256" t="s">
        <v>643</v>
      </c>
      <c r="AH297" s="255"/>
      <c r="AI297" s="255"/>
      <c r="AJ297" s="256"/>
      <c r="AK297" s="255" t="s">
        <v>605</v>
      </c>
      <c r="AL297" s="255" t="s">
        <v>643</v>
      </c>
      <c r="AM297" s="268" t="s">
        <v>741</v>
      </c>
      <c r="AN297" s="148" t="str">
        <f>IF(ISERROR(MATCH(H297,Current!H:H,0)),"Cleared","resolved")</f>
        <v>resolved</v>
      </c>
    </row>
    <row r="298" spans="1:40" x14ac:dyDescent="0.25">
      <c r="A298" s="267" t="s">
        <v>744</v>
      </c>
      <c r="B298" s="255">
        <v>693</v>
      </c>
      <c r="C298" s="256" t="s">
        <v>177</v>
      </c>
      <c r="D298" s="255" t="s">
        <v>16</v>
      </c>
      <c r="E298" s="255">
        <v>635</v>
      </c>
      <c r="F298" s="256" t="s">
        <v>142</v>
      </c>
      <c r="G298" s="255" t="s">
        <v>16</v>
      </c>
      <c r="H298" s="255">
        <v>69301111700248</v>
      </c>
      <c r="I298" s="256" t="s">
        <v>56</v>
      </c>
      <c r="J298" s="255" t="s">
        <v>179</v>
      </c>
      <c r="K298" s="255">
        <v>42772</v>
      </c>
      <c r="L298" s="256">
        <v>88</v>
      </c>
      <c r="M298" s="255" t="s">
        <v>127</v>
      </c>
      <c r="N298" s="255" t="s">
        <v>128</v>
      </c>
      <c r="O298" s="256">
        <v>42830</v>
      </c>
      <c r="P298" s="255" t="s">
        <v>838</v>
      </c>
      <c r="Q298" s="255">
        <v>30</v>
      </c>
      <c r="R298" s="256" t="s">
        <v>33</v>
      </c>
      <c r="S298" s="255">
        <v>27680.639999999999</v>
      </c>
      <c r="T298" s="255" t="s">
        <v>100</v>
      </c>
      <c r="U298" s="256">
        <v>27680.639999999999</v>
      </c>
      <c r="V298" s="255" t="s">
        <v>100</v>
      </c>
      <c r="W298" s="255">
        <v>27680.639999999999</v>
      </c>
      <c r="X298" s="256" t="s">
        <v>100</v>
      </c>
      <c r="Y298" s="255" t="s">
        <v>107</v>
      </c>
      <c r="Z298" s="255">
        <v>27.68</v>
      </c>
      <c r="AA298" s="256">
        <v>1</v>
      </c>
      <c r="AB298" s="255" t="s">
        <v>630</v>
      </c>
      <c r="AC298" s="255" t="s">
        <v>859</v>
      </c>
      <c r="AD298" s="256" t="s">
        <v>1480</v>
      </c>
      <c r="AE298" s="255" t="s">
        <v>350</v>
      </c>
      <c r="AF298" s="255" t="s">
        <v>649</v>
      </c>
      <c r="AG298" s="256" t="s">
        <v>643</v>
      </c>
      <c r="AH298" s="255"/>
      <c r="AI298" s="255"/>
      <c r="AJ298" s="256"/>
      <c r="AK298" s="255" t="s">
        <v>605</v>
      </c>
      <c r="AL298" s="255" t="s">
        <v>643</v>
      </c>
      <c r="AM298" s="268" t="s">
        <v>741</v>
      </c>
      <c r="AN298" s="148" t="str">
        <f>IF(ISERROR(MATCH(H298,Current!H:H,0)),"Cleared","resolved")</f>
        <v>resolved</v>
      </c>
    </row>
    <row r="299" spans="1:40" x14ac:dyDescent="0.25">
      <c r="A299" s="267" t="s">
        <v>744</v>
      </c>
      <c r="B299" s="255">
        <v>8520</v>
      </c>
      <c r="C299" s="256" t="s">
        <v>842</v>
      </c>
      <c r="D299" s="255" t="s">
        <v>19</v>
      </c>
      <c r="E299" s="255">
        <v>199</v>
      </c>
      <c r="F299" s="256" t="s">
        <v>137</v>
      </c>
      <c r="G299" s="255" t="s">
        <v>22</v>
      </c>
      <c r="H299" s="255" t="s">
        <v>1675</v>
      </c>
      <c r="I299" s="256" t="s">
        <v>54</v>
      </c>
      <c r="J299" s="255" t="s">
        <v>381</v>
      </c>
      <c r="K299" s="255">
        <v>42768</v>
      </c>
      <c r="L299" s="256">
        <v>92</v>
      </c>
      <c r="M299" s="255" t="s">
        <v>118</v>
      </c>
      <c r="N299" s="255" t="s">
        <v>41</v>
      </c>
      <c r="O299" s="256">
        <v>42830</v>
      </c>
      <c r="P299" s="255" t="s">
        <v>838</v>
      </c>
      <c r="Q299" s="255">
        <v>30</v>
      </c>
      <c r="R299" s="256" t="s">
        <v>33</v>
      </c>
      <c r="S299" s="255">
        <v>1944866</v>
      </c>
      <c r="T299" s="255" t="s">
        <v>197</v>
      </c>
      <c r="U299" s="256">
        <v>27680.31</v>
      </c>
      <c r="V299" s="255" t="s">
        <v>197</v>
      </c>
      <c r="W299" s="255">
        <v>1944866.3270683296</v>
      </c>
      <c r="X299" s="256" t="s">
        <v>100</v>
      </c>
      <c r="Y299" s="255" t="s">
        <v>114</v>
      </c>
      <c r="Z299" s="255">
        <v>27.68</v>
      </c>
      <c r="AA299" s="256">
        <v>1</v>
      </c>
      <c r="AB299" s="255" t="s">
        <v>630</v>
      </c>
      <c r="AC299" s="255" t="s">
        <v>484</v>
      </c>
      <c r="AD299" s="256" t="s">
        <v>363</v>
      </c>
      <c r="AE299" s="255" t="s">
        <v>350</v>
      </c>
      <c r="AF299" s="255" t="s">
        <v>605</v>
      </c>
      <c r="AG299" s="256" t="s">
        <v>643</v>
      </c>
      <c r="AH299" s="255"/>
      <c r="AI299" s="255"/>
      <c r="AJ299" s="256"/>
      <c r="AK299" s="255" t="s">
        <v>649</v>
      </c>
      <c r="AL299" s="255" t="s">
        <v>643</v>
      </c>
      <c r="AM299" s="268" t="s">
        <v>740</v>
      </c>
      <c r="AN299" s="148" t="str">
        <f>IF(ISERROR(MATCH(H299,Current!H:H,0)),"Cleared","resolved")</f>
        <v>resolved</v>
      </c>
    </row>
    <row r="300" spans="1:40" x14ac:dyDescent="0.25">
      <c r="A300" s="267" t="s">
        <v>744</v>
      </c>
      <c r="B300" s="255">
        <v>692</v>
      </c>
      <c r="C300" s="256" t="s">
        <v>187</v>
      </c>
      <c r="D300" s="255" t="s">
        <v>16</v>
      </c>
      <c r="E300" s="255">
        <v>95</v>
      </c>
      <c r="F300" s="256" t="s">
        <v>153</v>
      </c>
      <c r="G300" s="255" t="s">
        <v>17</v>
      </c>
      <c r="H300" s="255">
        <v>69201111610572</v>
      </c>
      <c r="I300" s="256" t="s">
        <v>57</v>
      </c>
      <c r="J300" s="255" t="s">
        <v>205</v>
      </c>
      <c r="K300" s="255">
        <v>42724</v>
      </c>
      <c r="L300" s="256">
        <v>136</v>
      </c>
      <c r="M300" s="255" t="s">
        <v>127</v>
      </c>
      <c r="N300" s="255" t="s">
        <v>128</v>
      </c>
      <c r="O300" s="256">
        <v>42797</v>
      </c>
      <c r="P300" s="255" t="s">
        <v>838</v>
      </c>
      <c r="Q300" s="255">
        <v>63</v>
      </c>
      <c r="R300" s="256" t="s">
        <v>35</v>
      </c>
      <c r="S300" s="255">
        <v>27572.400000000001</v>
      </c>
      <c r="T300" s="255" t="s">
        <v>100</v>
      </c>
      <c r="U300" s="256">
        <v>27572.400000000001</v>
      </c>
      <c r="V300" s="255" t="s">
        <v>100</v>
      </c>
      <c r="W300" s="255">
        <v>27572.400000000001</v>
      </c>
      <c r="X300" s="256" t="s">
        <v>100</v>
      </c>
      <c r="Y300" s="255" t="s">
        <v>114</v>
      </c>
      <c r="Z300" s="255">
        <v>27.57</v>
      </c>
      <c r="AA300" s="256">
        <v>1</v>
      </c>
      <c r="AB300" s="255" t="s">
        <v>630</v>
      </c>
      <c r="AC300" s="255" t="s">
        <v>422</v>
      </c>
      <c r="AD300" s="256" t="s">
        <v>1891</v>
      </c>
      <c r="AE300" s="255" t="s">
        <v>350</v>
      </c>
      <c r="AF300" s="255" t="s">
        <v>649</v>
      </c>
      <c r="AG300" s="256" t="s">
        <v>643</v>
      </c>
      <c r="AH300" s="255"/>
      <c r="AI300" s="255"/>
      <c r="AJ300" s="256"/>
      <c r="AK300" s="255" t="s">
        <v>605</v>
      </c>
      <c r="AL300" s="255" t="s">
        <v>643</v>
      </c>
      <c r="AM300" s="268" t="s">
        <v>741</v>
      </c>
      <c r="AN300" s="148" t="str">
        <f>IF(ISERROR(MATCH(H300,Current!H:H,0)),"Cleared","resolved")</f>
        <v>Cleared</v>
      </c>
    </row>
    <row r="301" spans="1:40" x14ac:dyDescent="0.25">
      <c r="A301" s="267" t="s">
        <v>744</v>
      </c>
      <c r="B301" s="255">
        <v>132</v>
      </c>
      <c r="C301" s="256" t="s">
        <v>233</v>
      </c>
      <c r="D301" s="255" t="s">
        <v>22</v>
      </c>
      <c r="E301" s="255">
        <v>199</v>
      </c>
      <c r="F301" s="256" t="s">
        <v>137</v>
      </c>
      <c r="G301" s="255" t="s">
        <v>22</v>
      </c>
      <c r="H301" s="255">
        <v>1320130002617</v>
      </c>
      <c r="I301" s="256" t="s">
        <v>54</v>
      </c>
      <c r="J301" s="255" t="s">
        <v>330</v>
      </c>
      <c r="K301" s="255">
        <v>42724</v>
      </c>
      <c r="L301" s="256">
        <v>136</v>
      </c>
      <c r="M301" s="255" t="s">
        <v>118</v>
      </c>
      <c r="N301" s="255" t="s">
        <v>41</v>
      </c>
      <c r="O301" s="256">
        <v>42800</v>
      </c>
      <c r="P301" s="255" t="s">
        <v>838</v>
      </c>
      <c r="Q301" s="255">
        <v>60</v>
      </c>
      <c r="R301" s="256" t="s">
        <v>34</v>
      </c>
      <c r="S301" s="255">
        <v>30000</v>
      </c>
      <c r="T301" s="255" t="s">
        <v>248</v>
      </c>
      <c r="U301" s="256">
        <v>27447.39</v>
      </c>
      <c r="V301" s="255" t="s">
        <v>248</v>
      </c>
      <c r="W301" s="255">
        <v>29999.996721000058</v>
      </c>
      <c r="X301" s="256" t="s">
        <v>100</v>
      </c>
      <c r="Y301" s="255" t="s">
        <v>107</v>
      </c>
      <c r="Z301" s="255">
        <v>27.45</v>
      </c>
      <c r="AA301" s="256">
        <v>1</v>
      </c>
      <c r="AB301" s="255" t="s">
        <v>630</v>
      </c>
      <c r="AC301" s="255" t="s">
        <v>513</v>
      </c>
      <c r="AD301" s="256" t="s">
        <v>402</v>
      </c>
      <c r="AE301" s="255" t="s">
        <v>350</v>
      </c>
      <c r="AF301" s="255" t="s">
        <v>605</v>
      </c>
      <c r="AG301" s="256" t="s">
        <v>643</v>
      </c>
      <c r="AH301" s="255"/>
      <c r="AI301" s="255"/>
      <c r="AJ301" s="256"/>
      <c r="AK301" s="255" t="s">
        <v>605</v>
      </c>
      <c r="AL301" s="255" t="s">
        <v>643</v>
      </c>
      <c r="AM301" s="268" t="s">
        <v>741</v>
      </c>
      <c r="AN301" s="148" t="str">
        <f>IF(ISERROR(MATCH(H301,Current!H:H,0)),"Cleared","resolved")</f>
        <v>resolved</v>
      </c>
    </row>
    <row r="302" spans="1:40" x14ac:dyDescent="0.25">
      <c r="A302" s="267" t="s">
        <v>31</v>
      </c>
      <c r="B302" s="255">
        <v>3019</v>
      </c>
      <c r="C302" s="256" t="s">
        <v>134</v>
      </c>
      <c r="D302" s="255" t="s">
        <v>16</v>
      </c>
      <c r="E302" s="255">
        <v>3033</v>
      </c>
      <c r="F302" s="256" t="s">
        <v>156</v>
      </c>
      <c r="G302" s="255" t="s">
        <v>18</v>
      </c>
      <c r="H302" s="255">
        <v>30190110008277</v>
      </c>
      <c r="I302" s="256" t="s">
        <v>59</v>
      </c>
      <c r="J302" s="255" t="s">
        <v>135</v>
      </c>
      <c r="K302" s="255">
        <v>42829</v>
      </c>
      <c r="L302" s="256">
        <v>31</v>
      </c>
      <c r="M302" s="255" t="s">
        <v>127</v>
      </c>
      <c r="N302" s="255" t="s">
        <v>128</v>
      </c>
      <c r="O302" s="256">
        <v>42859</v>
      </c>
      <c r="P302" s="255" t="s">
        <v>1878</v>
      </c>
      <c r="Q302" s="255">
        <v>1</v>
      </c>
      <c r="R302" s="256" t="s">
        <v>33</v>
      </c>
      <c r="S302" s="255">
        <v>27249.119999999999</v>
      </c>
      <c r="T302" s="255" t="s">
        <v>100</v>
      </c>
      <c r="U302" s="256">
        <v>27249.119999999999</v>
      </c>
      <c r="V302" s="255" t="s">
        <v>100</v>
      </c>
      <c r="W302" s="255">
        <v>27249.119999999999</v>
      </c>
      <c r="X302" s="256" t="s">
        <v>100</v>
      </c>
      <c r="Y302" s="255" t="s">
        <v>114</v>
      </c>
      <c r="Z302" s="255">
        <v>27.25</v>
      </c>
      <c r="AA302" s="256">
        <v>1</v>
      </c>
      <c r="AB302" s="255" t="s">
        <v>630</v>
      </c>
      <c r="AC302" s="255" t="s">
        <v>451</v>
      </c>
      <c r="AD302" s="256" t="s">
        <v>1985</v>
      </c>
      <c r="AE302" s="255" t="s">
        <v>350</v>
      </c>
      <c r="AF302" s="255" t="s">
        <v>605</v>
      </c>
      <c r="AG302" s="256" t="s">
        <v>643</v>
      </c>
      <c r="AH302" s="255"/>
      <c r="AI302" s="255"/>
      <c r="AJ302" s="256"/>
      <c r="AK302" s="255" t="s">
        <v>605</v>
      </c>
      <c r="AL302" s="255" t="s">
        <v>643</v>
      </c>
      <c r="AM302" s="268" t="s">
        <v>741</v>
      </c>
      <c r="AN302" s="148" t="str">
        <f>IF(ISERROR(MATCH(H302,Current!H:H,0)),"Cleared","resolved")</f>
        <v>resolved</v>
      </c>
    </row>
    <row r="303" spans="1:40" x14ac:dyDescent="0.25">
      <c r="A303" s="267" t="s">
        <v>31</v>
      </c>
      <c r="B303" s="255">
        <v>95</v>
      </c>
      <c r="C303" s="256" t="s">
        <v>153</v>
      </c>
      <c r="D303" s="255" t="s">
        <v>17</v>
      </c>
      <c r="E303" s="255">
        <v>8310</v>
      </c>
      <c r="F303" s="256" t="s">
        <v>170</v>
      </c>
      <c r="G303" s="255" t="s">
        <v>14</v>
      </c>
      <c r="H303" s="255">
        <v>950110008534</v>
      </c>
      <c r="I303" s="256" t="s">
        <v>58</v>
      </c>
      <c r="J303" s="255" t="s">
        <v>195</v>
      </c>
      <c r="K303" s="255">
        <v>42515</v>
      </c>
      <c r="L303" s="256">
        <v>345</v>
      </c>
      <c r="M303" s="255" t="s">
        <v>118</v>
      </c>
      <c r="N303" s="255" t="s">
        <v>41</v>
      </c>
      <c r="O303" s="256">
        <v>42859</v>
      </c>
      <c r="P303" s="255" t="s">
        <v>1878</v>
      </c>
      <c r="Q303" s="255">
        <v>1</v>
      </c>
      <c r="R303" s="256" t="s">
        <v>33</v>
      </c>
      <c r="S303" s="255">
        <v>27218</v>
      </c>
      <c r="T303" s="255" t="s">
        <v>100</v>
      </c>
      <c r="U303" s="256">
        <v>27218</v>
      </c>
      <c r="V303" s="255" t="s">
        <v>100</v>
      </c>
      <c r="W303" s="255">
        <v>27218</v>
      </c>
      <c r="X303" s="256" t="s">
        <v>100</v>
      </c>
      <c r="Y303" s="255" t="s">
        <v>114</v>
      </c>
      <c r="Z303" s="255">
        <v>27.22</v>
      </c>
      <c r="AA303" s="256">
        <v>1</v>
      </c>
      <c r="AB303" s="255" t="s">
        <v>630</v>
      </c>
      <c r="AC303" s="255" t="s">
        <v>420</v>
      </c>
      <c r="AD303" s="256" t="s">
        <v>1892</v>
      </c>
      <c r="AE303" s="255" t="s">
        <v>350</v>
      </c>
      <c r="AF303" s="255" t="s">
        <v>605</v>
      </c>
      <c r="AG303" s="256" t="s">
        <v>643</v>
      </c>
      <c r="AH303" s="255"/>
      <c r="AI303" s="255"/>
      <c r="AJ303" s="256"/>
      <c r="AK303" s="255" t="s">
        <v>605</v>
      </c>
      <c r="AL303" s="255" t="s">
        <v>643</v>
      </c>
      <c r="AM303" s="268" t="s">
        <v>741</v>
      </c>
      <c r="AN303" s="148" t="str">
        <f>IF(ISERROR(MATCH(H303,Current!H:H,0)),"Cleared","resolved")</f>
        <v>resolved</v>
      </c>
    </row>
    <row r="304" spans="1:40" x14ac:dyDescent="0.25">
      <c r="A304" s="267" t="s">
        <v>744</v>
      </c>
      <c r="B304" s="255">
        <v>635</v>
      </c>
      <c r="C304" s="256" t="s">
        <v>142</v>
      </c>
      <c r="D304" s="255" t="s">
        <v>16</v>
      </c>
      <c r="E304" s="255">
        <v>260</v>
      </c>
      <c r="F304" s="256" t="s">
        <v>113</v>
      </c>
      <c r="G304" s="255" t="s">
        <v>23</v>
      </c>
      <c r="H304" s="255">
        <v>63503300005975</v>
      </c>
      <c r="I304" s="256" t="s">
        <v>56</v>
      </c>
      <c r="J304" s="255" t="s">
        <v>465</v>
      </c>
      <c r="K304" s="255">
        <v>42725</v>
      </c>
      <c r="L304" s="256">
        <v>135</v>
      </c>
      <c r="M304" s="255" t="s">
        <v>127</v>
      </c>
      <c r="N304" s="255" t="s">
        <v>128</v>
      </c>
      <c r="O304" s="256">
        <v>42800</v>
      </c>
      <c r="P304" s="255" t="s">
        <v>838</v>
      </c>
      <c r="Q304" s="255">
        <v>60</v>
      </c>
      <c r="R304" s="256" t="s">
        <v>34</v>
      </c>
      <c r="S304" s="255">
        <v>27069</v>
      </c>
      <c r="T304" s="255" t="s">
        <v>100</v>
      </c>
      <c r="U304" s="256">
        <v>27069</v>
      </c>
      <c r="V304" s="255" t="s">
        <v>100</v>
      </c>
      <c r="W304" s="255">
        <v>27069</v>
      </c>
      <c r="X304" s="256" t="s">
        <v>100</v>
      </c>
      <c r="Y304" s="255" t="s">
        <v>114</v>
      </c>
      <c r="Z304" s="255">
        <v>27.07</v>
      </c>
      <c r="AA304" s="256">
        <v>1</v>
      </c>
      <c r="AB304" s="255" t="s">
        <v>630</v>
      </c>
      <c r="AC304" s="255" t="s">
        <v>495</v>
      </c>
      <c r="AD304" s="256" t="s">
        <v>1256</v>
      </c>
      <c r="AE304" s="255" t="s">
        <v>350</v>
      </c>
      <c r="AF304" s="255" t="s">
        <v>605</v>
      </c>
      <c r="AG304" s="256" t="s">
        <v>643</v>
      </c>
      <c r="AH304" s="255"/>
      <c r="AI304" s="255"/>
      <c r="AJ304" s="256"/>
      <c r="AK304" s="255" t="s">
        <v>605</v>
      </c>
      <c r="AL304" s="255" t="s">
        <v>643</v>
      </c>
      <c r="AM304" s="268" t="s">
        <v>741</v>
      </c>
      <c r="AN304" s="148" t="str">
        <f>IF(ISERROR(MATCH(H304,Current!H:H,0)),"Cleared","resolved")</f>
        <v>Cleared</v>
      </c>
    </row>
    <row r="305" spans="1:40" x14ac:dyDescent="0.25">
      <c r="A305" s="267" t="s">
        <v>744</v>
      </c>
      <c r="B305" s="255">
        <v>260</v>
      </c>
      <c r="C305" s="256" t="s">
        <v>113</v>
      </c>
      <c r="D305" s="255" t="s">
        <v>23</v>
      </c>
      <c r="E305" s="255">
        <v>95</v>
      </c>
      <c r="F305" s="256" t="s">
        <v>153</v>
      </c>
      <c r="G305" s="255" t="s">
        <v>17</v>
      </c>
      <c r="H305" s="255">
        <v>260013008122</v>
      </c>
      <c r="I305" s="256" t="s">
        <v>60</v>
      </c>
      <c r="J305" s="255" t="s">
        <v>207</v>
      </c>
      <c r="K305" s="255">
        <v>42646</v>
      </c>
      <c r="L305" s="256">
        <v>214</v>
      </c>
      <c r="M305" s="255" t="s">
        <v>111</v>
      </c>
      <c r="N305" s="255" t="s">
        <v>42</v>
      </c>
      <c r="O305" s="256">
        <v>42709</v>
      </c>
      <c r="P305" s="255" t="s">
        <v>651</v>
      </c>
      <c r="Q305" s="255">
        <v>151</v>
      </c>
      <c r="R305" s="256" t="s">
        <v>39</v>
      </c>
      <c r="S305" s="255">
        <v>22804.86</v>
      </c>
      <c r="T305" s="255" t="s">
        <v>186</v>
      </c>
      <c r="U305" s="256">
        <v>26996.63</v>
      </c>
      <c r="V305" s="255" t="s">
        <v>186</v>
      </c>
      <c r="W305" s="255">
        <v>22804.863482338642</v>
      </c>
      <c r="X305" s="256" t="s">
        <v>100</v>
      </c>
      <c r="Y305" s="255" t="s">
        <v>114</v>
      </c>
      <c r="Z305" s="255">
        <v>27</v>
      </c>
      <c r="AA305" s="256">
        <v>1</v>
      </c>
      <c r="AB305" s="255" t="s">
        <v>630</v>
      </c>
      <c r="AC305" s="255" t="s">
        <v>422</v>
      </c>
      <c r="AD305" s="256" t="s">
        <v>370</v>
      </c>
      <c r="AE305" s="255" t="s">
        <v>350</v>
      </c>
      <c r="AF305" s="255" t="s">
        <v>605</v>
      </c>
      <c r="AG305" s="256" t="s">
        <v>643</v>
      </c>
      <c r="AH305" s="255"/>
      <c r="AI305" s="255"/>
      <c r="AJ305" s="256"/>
      <c r="AK305" s="255" t="s">
        <v>605</v>
      </c>
      <c r="AL305" s="255" t="s">
        <v>643</v>
      </c>
      <c r="AM305" s="268" t="s">
        <v>741</v>
      </c>
      <c r="AN305" s="148" t="str">
        <f>IF(ISERROR(MATCH(H305,Current!H:H,0)),"Cleared","resolved")</f>
        <v>resolved</v>
      </c>
    </row>
    <row r="306" spans="1:40" x14ac:dyDescent="0.25">
      <c r="A306" s="267" t="s">
        <v>744</v>
      </c>
      <c r="B306" s="255">
        <v>8520</v>
      </c>
      <c r="C306" s="256" t="s">
        <v>842</v>
      </c>
      <c r="D306" s="255" t="s">
        <v>19</v>
      </c>
      <c r="E306" s="255">
        <v>199</v>
      </c>
      <c r="F306" s="256" t="s">
        <v>137</v>
      </c>
      <c r="G306" s="255" t="s">
        <v>22</v>
      </c>
      <c r="H306" s="255">
        <v>85201010000895</v>
      </c>
      <c r="I306" s="256" t="s">
        <v>538</v>
      </c>
      <c r="J306" s="255" t="s">
        <v>627</v>
      </c>
      <c r="K306" s="255">
        <v>42705</v>
      </c>
      <c r="L306" s="256">
        <v>155</v>
      </c>
      <c r="M306" s="255" t="s">
        <v>118</v>
      </c>
      <c r="N306" s="255" t="s">
        <v>41</v>
      </c>
      <c r="O306" s="256">
        <v>42776</v>
      </c>
      <c r="P306" s="255" t="s">
        <v>838</v>
      </c>
      <c r="Q306" s="255">
        <v>84</v>
      </c>
      <c r="R306" s="256" t="s">
        <v>35</v>
      </c>
      <c r="S306" s="255">
        <v>1885500</v>
      </c>
      <c r="T306" s="255" t="s">
        <v>197</v>
      </c>
      <c r="U306" s="256">
        <v>26835.38</v>
      </c>
      <c r="V306" s="255" t="s">
        <v>197</v>
      </c>
      <c r="W306" s="255">
        <v>1885500.0878271561</v>
      </c>
      <c r="X306" s="256" t="s">
        <v>100</v>
      </c>
      <c r="Y306" s="255" t="s">
        <v>114</v>
      </c>
      <c r="Z306" s="255">
        <v>26.84</v>
      </c>
      <c r="AA306" s="256">
        <v>1</v>
      </c>
      <c r="AB306" s="255" t="s">
        <v>630</v>
      </c>
      <c r="AC306" s="255" t="s">
        <v>484</v>
      </c>
      <c r="AD306" s="256" t="s">
        <v>770</v>
      </c>
      <c r="AE306" s="255" t="s">
        <v>350</v>
      </c>
      <c r="AF306" s="255" t="s">
        <v>605</v>
      </c>
      <c r="AG306" s="256" t="s">
        <v>643</v>
      </c>
      <c r="AH306" s="255"/>
      <c r="AI306" s="255"/>
      <c r="AJ306" s="256"/>
      <c r="AK306" s="255" t="s">
        <v>605</v>
      </c>
      <c r="AL306" s="255" t="s">
        <v>643</v>
      </c>
      <c r="AM306" s="268" t="s">
        <v>741</v>
      </c>
      <c r="AN306" s="148" t="str">
        <f>IF(ISERROR(MATCH(H306,Current!H:H,0)),"Cleared","resolved")</f>
        <v>resolved</v>
      </c>
    </row>
    <row r="307" spans="1:40" x14ac:dyDescent="0.25">
      <c r="A307" s="267" t="s">
        <v>744</v>
      </c>
      <c r="B307" s="255">
        <v>1960</v>
      </c>
      <c r="C307" s="256" t="s">
        <v>423</v>
      </c>
      <c r="D307" s="255" t="s">
        <v>22</v>
      </c>
      <c r="E307" s="255">
        <v>8243</v>
      </c>
      <c r="F307" s="256" t="s">
        <v>120</v>
      </c>
      <c r="G307" s="255" t="s">
        <v>14</v>
      </c>
      <c r="H307" s="255">
        <v>19600510066778</v>
      </c>
      <c r="I307" s="256" t="s">
        <v>538</v>
      </c>
      <c r="J307" s="255" t="s">
        <v>263</v>
      </c>
      <c r="K307" s="255">
        <v>42646</v>
      </c>
      <c r="L307" s="256">
        <v>214</v>
      </c>
      <c r="M307" s="255" t="s">
        <v>118</v>
      </c>
      <c r="N307" s="255" t="s">
        <v>41</v>
      </c>
      <c r="O307" s="256">
        <v>42708</v>
      </c>
      <c r="P307" s="255" t="s">
        <v>651</v>
      </c>
      <c r="Q307" s="255">
        <v>152</v>
      </c>
      <c r="R307" s="256" t="s">
        <v>39</v>
      </c>
      <c r="S307" s="255">
        <v>28998.11</v>
      </c>
      <c r="T307" s="255" t="s">
        <v>248</v>
      </c>
      <c r="U307" s="256">
        <v>26530.75</v>
      </c>
      <c r="V307" s="255" t="s">
        <v>248</v>
      </c>
      <c r="W307" s="255">
        <v>28998.109219334601</v>
      </c>
      <c r="X307" s="256" t="s">
        <v>100</v>
      </c>
      <c r="Y307" s="255" t="s">
        <v>114</v>
      </c>
      <c r="Z307" s="255">
        <v>26.53</v>
      </c>
      <c r="AA307" s="256">
        <v>1</v>
      </c>
      <c r="AB307" s="255" t="s">
        <v>630</v>
      </c>
      <c r="AC307" s="255" t="s">
        <v>570</v>
      </c>
      <c r="AD307" s="256" t="s">
        <v>783</v>
      </c>
      <c r="AE307" s="255" t="s">
        <v>350</v>
      </c>
      <c r="AF307" s="255" t="s">
        <v>605</v>
      </c>
      <c r="AG307" s="256" t="s">
        <v>643</v>
      </c>
      <c r="AH307" s="255"/>
      <c r="AI307" s="255"/>
      <c r="AJ307" s="256"/>
      <c r="AK307" s="255" t="s">
        <v>605</v>
      </c>
      <c r="AL307" s="255" t="s">
        <v>643</v>
      </c>
      <c r="AM307" s="268" t="s">
        <v>741</v>
      </c>
      <c r="AN307" s="148" t="str">
        <f>IF(ISERROR(MATCH(H307,Current!H:H,0)),"Cleared","resolved")</f>
        <v>resolved</v>
      </c>
    </row>
    <row r="308" spans="1:40" x14ac:dyDescent="0.25">
      <c r="A308" s="267" t="s">
        <v>31</v>
      </c>
      <c r="B308" s="255">
        <v>1960</v>
      </c>
      <c r="C308" s="256" t="s">
        <v>423</v>
      </c>
      <c r="D308" s="255" t="s">
        <v>22</v>
      </c>
      <c r="E308" s="255">
        <v>795</v>
      </c>
      <c r="F308" s="256" t="s">
        <v>264</v>
      </c>
      <c r="G308" s="255" t="s">
        <v>14</v>
      </c>
      <c r="H308" s="255">
        <v>19600520000689</v>
      </c>
      <c r="I308" s="256" t="s">
        <v>538</v>
      </c>
      <c r="J308" s="255" t="s">
        <v>265</v>
      </c>
      <c r="K308" s="255">
        <v>42795</v>
      </c>
      <c r="L308" s="256">
        <v>65</v>
      </c>
      <c r="M308" s="255" t="s">
        <v>127</v>
      </c>
      <c r="N308" s="255" t="s">
        <v>128</v>
      </c>
      <c r="O308" s="256">
        <v>42859</v>
      </c>
      <c r="P308" s="255" t="s">
        <v>1878</v>
      </c>
      <c r="Q308" s="255">
        <v>1</v>
      </c>
      <c r="R308" s="256" t="s">
        <v>33</v>
      </c>
      <c r="S308" s="255">
        <v>28980</v>
      </c>
      <c r="T308" s="255" t="s">
        <v>248</v>
      </c>
      <c r="U308" s="256">
        <v>26514.18</v>
      </c>
      <c r="V308" s="255" t="s">
        <v>248</v>
      </c>
      <c r="W308" s="255">
        <v>28979.998209666031</v>
      </c>
      <c r="X308" s="256" t="s">
        <v>100</v>
      </c>
      <c r="Y308" s="255" t="s">
        <v>114</v>
      </c>
      <c r="Z308" s="255">
        <v>26.51</v>
      </c>
      <c r="AA308" s="256">
        <v>1</v>
      </c>
      <c r="AB308" s="255" t="s">
        <v>630</v>
      </c>
      <c r="AC308" s="255" t="s">
        <v>2006</v>
      </c>
      <c r="AD308" s="256" t="s">
        <v>2010</v>
      </c>
      <c r="AE308" s="255" t="s">
        <v>350</v>
      </c>
      <c r="AF308" s="255" t="s">
        <v>649</v>
      </c>
      <c r="AG308" s="256" t="s">
        <v>643</v>
      </c>
      <c r="AH308" s="255"/>
      <c r="AI308" s="255"/>
      <c r="AJ308" s="256"/>
      <c r="AK308" s="255" t="s">
        <v>605</v>
      </c>
      <c r="AL308" s="255" t="s">
        <v>603</v>
      </c>
      <c r="AM308" s="268" t="s">
        <v>739</v>
      </c>
      <c r="AN308" s="148" t="str">
        <f>IF(ISERROR(MATCH(H308,Current!H:H,0)),"Cleared","resolved")</f>
        <v>Cleared</v>
      </c>
    </row>
    <row r="309" spans="1:40" x14ac:dyDescent="0.25">
      <c r="A309" s="267" t="s">
        <v>744</v>
      </c>
      <c r="B309" s="255">
        <v>8520</v>
      </c>
      <c r="C309" s="256" t="s">
        <v>842</v>
      </c>
      <c r="D309" s="255" t="s">
        <v>19</v>
      </c>
      <c r="E309" s="255">
        <v>8420</v>
      </c>
      <c r="F309" s="256" t="s">
        <v>234</v>
      </c>
      <c r="G309" s="255" t="s">
        <v>19</v>
      </c>
      <c r="H309" s="255">
        <v>85202110002236</v>
      </c>
      <c r="I309" s="256" t="s">
        <v>538</v>
      </c>
      <c r="J309" s="255" t="s">
        <v>897</v>
      </c>
      <c r="K309" s="255">
        <v>42728</v>
      </c>
      <c r="L309" s="256">
        <v>132</v>
      </c>
      <c r="M309" s="255" t="s">
        <v>122</v>
      </c>
      <c r="N309" s="255" t="s">
        <v>41</v>
      </c>
      <c r="O309" s="256">
        <v>42775</v>
      </c>
      <c r="P309" s="255" t="s">
        <v>838</v>
      </c>
      <c r="Q309" s="255">
        <v>85</v>
      </c>
      <c r="R309" s="256" t="s">
        <v>35</v>
      </c>
      <c r="S309" s="255">
        <v>1843098.95</v>
      </c>
      <c r="T309" s="255" t="s">
        <v>197</v>
      </c>
      <c r="U309" s="256">
        <v>26231.91</v>
      </c>
      <c r="V309" s="255" t="s">
        <v>197</v>
      </c>
      <c r="W309" s="255">
        <v>1843099.2446864571</v>
      </c>
      <c r="X309" s="256" t="s">
        <v>100</v>
      </c>
      <c r="Y309" s="255" t="s">
        <v>107</v>
      </c>
      <c r="Z309" s="255">
        <v>26.23</v>
      </c>
      <c r="AA309" s="256">
        <v>1</v>
      </c>
      <c r="AB309" s="255" t="s">
        <v>630</v>
      </c>
      <c r="AC309" s="255" t="s">
        <v>481</v>
      </c>
      <c r="AD309" s="256" t="s">
        <v>933</v>
      </c>
      <c r="AE309" s="255" t="s">
        <v>350</v>
      </c>
      <c r="AF309" s="255" t="s">
        <v>649</v>
      </c>
      <c r="AG309" s="256" t="s">
        <v>643</v>
      </c>
      <c r="AH309" s="255"/>
      <c r="AI309" s="255"/>
      <c r="AJ309" s="256"/>
      <c r="AK309" s="255" t="s">
        <v>605</v>
      </c>
      <c r="AL309" s="255" t="s">
        <v>643</v>
      </c>
      <c r="AM309" s="268" t="s">
        <v>741</v>
      </c>
      <c r="AN309" s="148" t="str">
        <f>IF(ISERROR(MATCH(H309,Current!H:H,0)),"Cleared","resolved")</f>
        <v>resolved</v>
      </c>
    </row>
    <row r="310" spans="1:40" x14ac:dyDescent="0.25">
      <c r="A310" s="267" t="s">
        <v>31</v>
      </c>
      <c r="B310" s="255">
        <v>3022</v>
      </c>
      <c r="C310" s="256" t="s">
        <v>141</v>
      </c>
      <c r="D310" s="255" t="s">
        <v>16</v>
      </c>
      <c r="E310" s="255">
        <v>456</v>
      </c>
      <c r="F310" s="256" t="s">
        <v>167</v>
      </c>
      <c r="G310" s="255" t="s">
        <v>14</v>
      </c>
      <c r="H310" s="255">
        <v>30220110070057</v>
      </c>
      <c r="I310" s="256" t="s">
        <v>59</v>
      </c>
      <c r="J310" s="255" t="s">
        <v>143</v>
      </c>
      <c r="K310" s="255">
        <v>42829</v>
      </c>
      <c r="L310" s="256">
        <v>31</v>
      </c>
      <c r="M310" s="255" t="s">
        <v>127</v>
      </c>
      <c r="N310" s="255" t="s">
        <v>128</v>
      </c>
      <c r="O310" s="256">
        <v>42859</v>
      </c>
      <c r="P310" s="255" t="s">
        <v>1878</v>
      </c>
      <c r="Q310" s="255">
        <v>1</v>
      </c>
      <c r="R310" s="256" t="s">
        <v>33</v>
      </c>
      <c r="S310" s="255">
        <v>26185.05</v>
      </c>
      <c r="T310" s="255" t="s">
        <v>100</v>
      </c>
      <c r="U310" s="256">
        <v>26185.05</v>
      </c>
      <c r="V310" s="255" t="s">
        <v>100</v>
      </c>
      <c r="W310" s="255">
        <v>26185.05</v>
      </c>
      <c r="X310" s="256" t="s">
        <v>100</v>
      </c>
      <c r="Y310" s="255" t="s">
        <v>114</v>
      </c>
      <c r="Z310" s="255">
        <v>26.19</v>
      </c>
      <c r="AA310" s="256">
        <v>1</v>
      </c>
      <c r="AB310" s="255" t="s">
        <v>630</v>
      </c>
      <c r="AC310" s="255" t="s">
        <v>826</v>
      </c>
      <c r="AD310" s="256" t="s">
        <v>1988</v>
      </c>
      <c r="AE310" s="255" t="s">
        <v>350</v>
      </c>
      <c r="AF310" s="255" t="s">
        <v>605</v>
      </c>
      <c r="AG310" s="256" t="s">
        <v>643</v>
      </c>
      <c r="AH310" s="255"/>
      <c r="AI310" s="255"/>
      <c r="AJ310" s="256"/>
      <c r="AK310" s="255" t="s">
        <v>605</v>
      </c>
      <c r="AL310" s="255" t="s">
        <v>643</v>
      </c>
      <c r="AM310" s="268" t="s">
        <v>741</v>
      </c>
      <c r="AN310" s="148" t="str">
        <f>IF(ISERROR(MATCH(H310,Current!H:H,0)),"Cleared","resolved")</f>
        <v>Cleared</v>
      </c>
    </row>
    <row r="311" spans="1:40" x14ac:dyDescent="0.25">
      <c r="A311" s="267" t="s">
        <v>31</v>
      </c>
      <c r="B311" s="255">
        <v>1960</v>
      </c>
      <c r="C311" s="256" t="s">
        <v>423</v>
      </c>
      <c r="D311" s="255" t="s">
        <v>22</v>
      </c>
      <c r="E311" s="255">
        <v>199</v>
      </c>
      <c r="F311" s="256" t="s">
        <v>137</v>
      </c>
      <c r="G311" s="255" t="s">
        <v>22</v>
      </c>
      <c r="H311" s="255">
        <v>19600510073624</v>
      </c>
      <c r="I311" s="256" t="s">
        <v>538</v>
      </c>
      <c r="J311" s="255" t="s">
        <v>68</v>
      </c>
      <c r="K311" s="255">
        <v>42795</v>
      </c>
      <c r="L311" s="256">
        <v>65</v>
      </c>
      <c r="M311" s="255" t="s">
        <v>111</v>
      </c>
      <c r="N311" s="255" t="s">
        <v>42</v>
      </c>
      <c r="O311" s="256">
        <v>42859</v>
      </c>
      <c r="P311" s="255" t="s">
        <v>1878</v>
      </c>
      <c r="Q311" s="255">
        <v>1</v>
      </c>
      <c r="R311" s="256" t="s">
        <v>33</v>
      </c>
      <c r="S311" s="255">
        <v>28133.47</v>
      </c>
      <c r="T311" s="255" t="s">
        <v>248</v>
      </c>
      <c r="U311" s="256">
        <v>25739.68</v>
      </c>
      <c r="V311" s="255" t="s">
        <v>248</v>
      </c>
      <c r="W311" s="255">
        <v>28133.469725157502</v>
      </c>
      <c r="X311" s="256" t="s">
        <v>100</v>
      </c>
      <c r="Y311" s="255" t="s">
        <v>107</v>
      </c>
      <c r="Z311" s="255">
        <v>25.74</v>
      </c>
      <c r="AA311" s="256">
        <v>1</v>
      </c>
      <c r="AB311" s="255" t="s">
        <v>630</v>
      </c>
      <c r="AC311" s="255" t="s">
        <v>484</v>
      </c>
      <c r="AD311" s="256" t="s">
        <v>396</v>
      </c>
      <c r="AE311" s="255" t="s">
        <v>350</v>
      </c>
      <c r="AF311" s="255" t="s">
        <v>605</v>
      </c>
      <c r="AG311" s="256" t="s">
        <v>643</v>
      </c>
      <c r="AH311" s="255"/>
      <c r="AI311" s="255"/>
      <c r="AJ311" s="256"/>
      <c r="AK311" s="255" t="s">
        <v>605</v>
      </c>
      <c r="AL311" s="255" t="s">
        <v>643</v>
      </c>
      <c r="AM311" s="268" t="s">
        <v>741</v>
      </c>
      <c r="AN311" s="148" t="str">
        <f>IF(ISERROR(MATCH(H311,Current!H:H,0)),"Cleared","resolved")</f>
        <v>resolved</v>
      </c>
    </row>
    <row r="312" spans="1:40" x14ac:dyDescent="0.25">
      <c r="A312" s="267" t="s">
        <v>744</v>
      </c>
      <c r="B312" s="255">
        <v>199</v>
      </c>
      <c r="C312" s="256" t="s">
        <v>137</v>
      </c>
      <c r="D312" s="255" t="s">
        <v>22</v>
      </c>
      <c r="E312" s="255">
        <v>693</v>
      </c>
      <c r="F312" s="256" t="s">
        <v>177</v>
      </c>
      <c r="G312" s="255" t="s">
        <v>16</v>
      </c>
      <c r="H312" s="255">
        <v>1990110065106</v>
      </c>
      <c r="I312" s="256" t="s">
        <v>56</v>
      </c>
      <c r="J312" s="255" t="s">
        <v>328</v>
      </c>
      <c r="K312" s="255">
        <v>42731</v>
      </c>
      <c r="L312" s="256">
        <v>129</v>
      </c>
      <c r="M312" s="255" t="s">
        <v>161</v>
      </c>
      <c r="N312" s="255" t="s">
        <v>128</v>
      </c>
      <c r="O312" s="256">
        <v>42800</v>
      </c>
      <c r="P312" s="255" t="s">
        <v>838</v>
      </c>
      <c r="Q312" s="255">
        <v>60</v>
      </c>
      <c r="R312" s="256" t="s">
        <v>34</v>
      </c>
      <c r="S312" s="255">
        <v>28080</v>
      </c>
      <c r="T312" s="255" t="s">
        <v>248</v>
      </c>
      <c r="U312" s="256">
        <v>25690.76</v>
      </c>
      <c r="V312" s="255" t="s">
        <v>248</v>
      </c>
      <c r="W312" s="255">
        <v>28080.000166135993</v>
      </c>
      <c r="X312" s="256" t="s">
        <v>100</v>
      </c>
      <c r="Y312" s="255" t="s">
        <v>114</v>
      </c>
      <c r="Z312" s="255">
        <v>25.69</v>
      </c>
      <c r="AA312" s="256">
        <v>1</v>
      </c>
      <c r="AB312" s="255" t="s">
        <v>630</v>
      </c>
      <c r="AC312" s="255" t="s">
        <v>431</v>
      </c>
      <c r="AD312" s="256" t="s">
        <v>759</v>
      </c>
      <c r="AE312" s="255" t="s">
        <v>350</v>
      </c>
      <c r="AF312" s="255" t="s">
        <v>605</v>
      </c>
      <c r="AG312" s="256" t="s">
        <v>643</v>
      </c>
      <c r="AH312" s="255"/>
      <c r="AI312" s="255"/>
      <c r="AJ312" s="256"/>
      <c r="AK312" s="255" t="s">
        <v>605</v>
      </c>
      <c r="AL312" s="255" t="s">
        <v>643</v>
      </c>
      <c r="AM312" s="268" t="s">
        <v>741</v>
      </c>
      <c r="AN312" s="148" t="str">
        <f>IF(ISERROR(MATCH(H312,Current!H:H,0)),"Cleared","resolved")</f>
        <v>resolved</v>
      </c>
    </row>
    <row r="313" spans="1:40" x14ac:dyDescent="0.25">
      <c r="A313" s="267" t="s">
        <v>744</v>
      </c>
      <c r="B313" s="255">
        <v>199</v>
      </c>
      <c r="C313" s="256" t="s">
        <v>137</v>
      </c>
      <c r="D313" s="255" t="s">
        <v>22</v>
      </c>
      <c r="E313" s="255">
        <v>413</v>
      </c>
      <c r="F313" s="256" t="s">
        <v>136</v>
      </c>
      <c r="G313" s="255" t="s">
        <v>13</v>
      </c>
      <c r="H313" s="255">
        <v>199030003885</v>
      </c>
      <c r="I313" s="256" t="s">
        <v>57</v>
      </c>
      <c r="J313" s="255" t="s">
        <v>1781</v>
      </c>
      <c r="K313" s="255">
        <v>42761</v>
      </c>
      <c r="L313" s="256">
        <v>99</v>
      </c>
      <c r="M313" s="255" t="s">
        <v>118</v>
      </c>
      <c r="N313" s="255" t="s">
        <v>41</v>
      </c>
      <c r="O313" s="256">
        <v>42831</v>
      </c>
      <c r="P313" s="255" t="s">
        <v>838</v>
      </c>
      <c r="Q313" s="255">
        <v>29</v>
      </c>
      <c r="R313" s="256" t="s">
        <v>33</v>
      </c>
      <c r="S313" s="255">
        <v>28057.5</v>
      </c>
      <c r="T313" s="255" t="s">
        <v>248</v>
      </c>
      <c r="U313" s="256">
        <v>25670.17</v>
      </c>
      <c r="V313" s="255" t="s">
        <v>248</v>
      </c>
      <c r="W313" s="255">
        <v>28057.495296547833</v>
      </c>
      <c r="X313" s="256" t="s">
        <v>100</v>
      </c>
      <c r="Y313" s="255" t="s">
        <v>114</v>
      </c>
      <c r="Z313" s="255">
        <v>25.67</v>
      </c>
      <c r="AA313" s="256">
        <v>1</v>
      </c>
      <c r="AB313" s="255" t="s">
        <v>630</v>
      </c>
      <c r="AC313" s="255" t="s">
        <v>477</v>
      </c>
      <c r="AD313" s="256" t="s">
        <v>1520</v>
      </c>
      <c r="AE313" s="255" t="s">
        <v>350</v>
      </c>
      <c r="AF313" s="255" t="s">
        <v>605</v>
      </c>
      <c r="AG313" s="256" t="s">
        <v>643</v>
      </c>
      <c r="AH313" s="255"/>
      <c r="AI313" s="255"/>
      <c r="AJ313" s="256"/>
      <c r="AK313" s="255" t="s">
        <v>605</v>
      </c>
      <c r="AL313" s="255" t="s">
        <v>643</v>
      </c>
      <c r="AM313" s="268" t="s">
        <v>741</v>
      </c>
      <c r="AN313" s="148" t="str">
        <f>IF(ISERROR(MATCH(H313,Current!H:H,0)),"Cleared","resolved")</f>
        <v>Cleared</v>
      </c>
    </row>
    <row r="314" spans="1:40" x14ac:dyDescent="0.25">
      <c r="A314" s="267" t="s">
        <v>744</v>
      </c>
      <c r="B314" s="255">
        <v>8520</v>
      </c>
      <c r="C314" s="256" t="s">
        <v>842</v>
      </c>
      <c r="D314" s="255" t="s">
        <v>19</v>
      </c>
      <c r="E314" s="255">
        <v>8420</v>
      </c>
      <c r="F314" s="256" t="s">
        <v>234</v>
      </c>
      <c r="G314" s="255" t="s">
        <v>19</v>
      </c>
      <c r="H314" s="255">
        <v>85200410040121</v>
      </c>
      <c r="I314" s="256" t="s">
        <v>54</v>
      </c>
      <c r="J314" s="255" t="s">
        <v>575</v>
      </c>
      <c r="K314" s="255">
        <v>42643</v>
      </c>
      <c r="L314" s="256">
        <v>217</v>
      </c>
      <c r="M314" s="255" t="s">
        <v>122</v>
      </c>
      <c r="N314" s="255" t="s">
        <v>41</v>
      </c>
      <c r="O314" s="256">
        <v>42678</v>
      </c>
      <c r="P314" s="255" t="s">
        <v>651</v>
      </c>
      <c r="Q314" s="255">
        <v>182</v>
      </c>
      <c r="R314" s="256" t="s">
        <v>37</v>
      </c>
      <c r="S314" s="255">
        <v>1801152</v>
      </c>
      <c r="T314" s="255" t="s">
        <v>197</v>
      </c>
      <c r="U314" s="256">
        <v>25634.9</v>
      </c>
      <c r="V314" s="255" t="s">
        <v>197</v>
      </c>
      <c r="W314" s="255">
        <v>1801152.2922887758</v>
      </c>
      <c r="X314" s="256" t="s">
        <v>100</v>
      </c>
      <c r="Y314" s="255" t="s">
        <v>107</v>
      </c>
      <c r="Z314" s="255">
        <v>25.63</v>
      </c>
      <c r="AA314" s="256">
        <v>1</v>
      </c>
      <c r="AB314" s="255" t="s">
        <v>630</v>
      </c>
      <c r="AC314" s="255" t="s">
        <v>481</v>
      </c>
      <c r="AD314" s="256" t="s">
        <v>673</v>
      </c>
      <c r="AE314" s="255" t="s">
        <v>350</v>
      </c>
      <c r="AF314" s="255" t="s">
        <v>605</v>
      </c>
      <c r="AG314" s="256" t="s">
        <v>643</v>
      </c>
      <c r="AH314" s="255"/>
      <c r="AI314" s="255"/>
      <c r="AJ314" s="256"/>
      <c r="AK314" s="255" t="s">
        <v>605</v>
      </c>
      <c r="AL314" s="255" t="s">
        <v>643</v>
      </c>
      <c r="AM314" s="268" t="s">
        <v>741</v>
      </c>
      <c r="AN314" s="148" t="str">
        <f>IF(ISERROR(MATCH(H314,Current!H:H,0)),"Cleared","resolved")</f>
        <v>Cleared</v>
      </c>
    </row>
    <row r="315" spans="1:40" x14ac:dyDescent="0.25">
      <c r="A315" s="267" t="s">
        <v>744</v>
      </c>
      <c r="B315" s="255">
        <v>692</v>
      </c>
      <c r="C315" s="256" t="s">
        <v>187</v>
      </c>
      <c r="D315" s="255" t="s">
        <v>16</v>
      </c>
      <c r="E315" s="255">
        <v>95</v>
      </c>
      <c r="F315" s="256" t="s">
        <v>153</v>
      </c>
      <c r="G315" s="255" t="s">
        <v>17</v>
      </c>
      <c r="H315" s="255">
        <v>69201111608445</v>
      </c>
      <c r="I315" s="256" t="s">
        <v>57</v>
      </c>
      <c r="J315" s="255" t="s">
        <v>205</v>
      </c>
      <c r="K315" s="255">
        <v>42667</v>
      </c>
      <c r="L315" s="256">
        <v>193</v>
      </c>
      <c r="M315" s="255" t="s">
        <v>127</v>
      </c>
      <c r="N315" s="255" t="s">
        <v>128</v>
      </c>
      <c r="O315" s="256">
        <v>42732</v>
      </c>
      <c r="P315" s="255" t="s">
        <v>651</v>
      </c>
      <c r="Q315" s="255">
        <v>128</v>
      </c>
      <c r="R315" s="256" t="s">
        <v>38</v>
      </c>
      <c r="S315" s="255">
        <v>25565.65</v>
      </c>
      <c r="T315" s="255" t="s">
        <v>100</v>
      </c>
      <c r="U315" s="256">
        <v>25565.65</v>
      </c>
      <c r="V315" s="255" t="s">
        <v>100</v>
      </c>
      <c r="W315" s="255">
        <v>25565.65</v>
      </c>
      <c r="X315" s="256" t="s">
        <v>100</v>
      </c>
      <c r="Y315" s="255" t="s">
        <v>114</v>
      </c>
      <c r="Z315" s="255">
        <v>25.57</v>
      </c>
      <c r="AA315" s="256">
        <v>1</v>
      </c>
      <c r="AB315" s="255" t="s">
        <v>630</v>
      </c>
      <c r="AC315" s="255" t="s">
        <v>422</v>
      </c>
      <c r="AD315" s="256" t="s">
        <v>1950</v>
      </c>
      <c r="AE315" s="255" t="s">
        <v>350</v>
      </c>
      <c r="AF315" s="255" t="s">
        <v>605</v>
      </c>
      <c r="AG315" s="256" t="s">
        <v>643</v>
      </c>
      <c r="AH315" s="255"/>
      <c r="AI315" s="255"/>
      <c r="AJ315" s="256"/>
      <c r="AK315" s="255" t="s">
        <v>605</v>
      </c>
      <c r="AL315" s="255" t="s">
        <v>643</v>
      </c>
      <c r="AM315" s="268" t="s">
        <v>741</v>
      </c>
      <c r="AN315" s="148" t="str">
        <f>IF(ISERROR(MATCH(H315,Current!H:H,0)),"Cleared","resolved")</f>
        <v>Cleared</v>
      </c>
    </row>
    <row r="316" spans="1:40" x14ac:dyDescent="0.25">
      <c r="A316" s="267" t="s">
        <v>744</v>
      </c>
      <c r="B316" s="255">
        <v>8520</v>
      </c>
      <c r="C316" s="256" t="s">
        <v>842</v>
      </c>
      <c r="D316" s="255" t="s">
        <v>19</v>
      </c>
      <c r="E316" s="255">
        <v>199</v>
      </c>
      <c r="F316" s="256" t="s">
        <v>137</v>
      </c>
      <c r="G316" s="255" t="s">
        <v>22</v>
      </c>
      <c r="H316" s="255">
        <v>85201010000978</v>
      </c>
      <c r="I316" s="256" t="s">
        <v>538</v>
      </c>
      <c r="J316" s="255" t="s">
        <v>627</v>
      </c>
      <c r="K316" s="255">
        <v>42773</v>
      </c>
      <c r="L316" s="256">
        <v>87</v>
      </c>
      <c r="M316" s="255" t="s">
        <v>111</v>
      </c>
      <c r="N316" s="255" t="s">
        <v>42</v>
      </c>
      <c r="O316" s="256">
        <v>42797</v>
      </c>
      <c r="P316" s="255" t="s">
        <v>838</v>
      </c>
      <c r="Q316" s="255">
        <v>63</v>
      </c>
      <c r="R316" s="256" t="s">
        <v>35</v>
      </c>
      <c r="S316" s="255">
        <v>1787962.78</v>
      </c>
      <c r="T316" s="255" t="s">
        <v>197</v>
      </c>
      <c r="U316" s="256">
        <v>25447.18</v>
      </c>
      <c r="V316" s="255" t="s">
        <v>197</v>
      </c>
      <c r="W316" s="255">
        <v>1787962.7612857895</v>
      </c>
      <c r="X316" s="256" t="s">
        <v>100</v>
      </c>
      <c r="Y316" s="255" t="s">
        <v>114</v>
      </c>
      <c r="Z316" s="255">
        <v>25.45</v>
      </c>
      <c r="AA316" s="256">
        <v>1</v>
      </c>
      <c r="AB316" s="255" t="s">
        <v>630</v>
      </c>
      <c r="AC316" s="255" t="s">
        <v>484</v>
      </c>
      <c r="AD316" s="256" t="s">
        <v>396</v>
      </c>
      <c r="AE316" s="255" t="s">
        <v>350</v>
      </c>
      <c r="AF316" s="255" t="s">
        <v>605</v>
      </c>
      <c r="AG316" s="256" t="s">
        <v>643</v>
      </c>
      <c r="AH316" s="255"/>
      <c r="AI316" s="255"/>
      <c r="AJ316" s="256"/>
      <c r="AK316" s="255" t="s">
        <v>605</v>
      </c>
      <c r="AL316" s="255" t="s">
        <v>643</v>
      </c>
      <c r="AM316" s="268" t="s">
        <v>741</v>
      </c>
      <c r="AN316" s="148" t="str">
        <f>IF(ISERROR(MATCH(H316,Current!H:H,0)),"Cleared","resolved")</f>
        <v>resolved</v>
      </c>
    </row>
    <row r="317" spans="1:40" x14ac:dyDescent="0.25">
      <c r="A317" s="267" t="s">
        <v>31</v>
      </c>
      <c r="B317" s="255">
        <v>1730</v>
      </c>
      <c r="C317" s="256" t="s">
        <v>172</v>
      </c>
      <c r="D317" s="255" t="s">
        <v>18</v>
      </c>
      <c r="E317" s="255">
        <v>8113</v>
      </c>
      <c r="F317" s="256" t="s">
        <v>201</v>
      </c>
      <c r="G317" s="255" t="s">
        <v>22</v>
      </c>
      <c r="H317" s="255">
        <v>9182</v>
      </c>
      <c r="I317" s="256" t="s">
        <v>55</v>
      </c>
      <c r="J317" s="255" t="s">
        <v>173</v>
      </c>
      <c r="K317" s="255">
        <v>42796</v>
      </c>
      <c r="L317" s="256">
        <v>64</v>
      </c>
      <c r="M317" s="255" t="s">
        <v>111</v>
      </c>
      <c r="N317" s="255" t="s">
        <v>42</v>
      </c>
      <c r="O317" s="256">
        <v>42859</v>
      </c>
      <c r="P317" s="255" t="s">
        <v>1878</v>
      </c>
      <c r="Q317" s="255">
        <v>1</v>
      </c>
      <c r="R317" s="256" t="s">
        <v>33</v>
      </c>
      <c r="S317" s="255">
        <v>25310.26</v>
      </c>
      <c r="T317" s="255" t="s">
        <v>100</v>
      </c>
      <c r="U317" s="256">
        <v>25310.26</v>
      </c>
      <c r="V317" s="255" t="s">
        <v>100</v>
      </c>
      <c r="W317" s="255">
        <v>25310.26</v>
      </c>
      <c r="X317" s="256" t="s">
        <v>100</v>
      </c>
      <c r="Y317" s="255" t="s">
        <v>114</v>
      </c>
      <c r="Z317" s="255">
        <v>25.31</v>
      </c>
      <c r="AA317" s="256">
        <v>1</v>
      </c>
      <c r="AB317" s="255" t="s">
        <v>630</v>
      </c>
      <c r="AC317" s="255" t="s">
        <v>439</v>
      </c>
      <c r="AD317" s="256" t="s">
        <v>380</v>
      </c>
      <c r="AE317" s="255" t="s">
        <v>350</v>
      </c>
      <c r="AF317" s="255" t="s">
        <v>605</v>
      </c>
      <c r="AG317" s="256" t="s">
        <v>643</v>
      </c>
      <c r="AH317" s="255"/>
      <c r="AI317" s="255"/>
      <c r="AJ317" s="256"/>
      <c r="AK317" s="255" t="s">
        <v>649</v>
      </c>
      <c r="AL317" s="255" t="s">
        <v>643</v>
      </c>
      <c r="AM317" s="268" t="s">
        <v>740</v>
      </c>
      <c r="AN317" s="148" t="str">
        <f>IF(ISERROR(MATCH(H317,Current!H:H,0)),"Cleared","resolved")</f>
        <v>resolved</v>
      </c>
    </row>
    <row r="318" spans="1:40" x14ac:dyDescent="0.25">
      <c r="A318" s="267" t="s">
        <v>31</v>
      </c>
      <c r="B318" s="255">
        <v>8520</v>
      </c>
      <c r="C318" s="256" t="s">
        <v>842</v>
      </c>
      <c r="D318" s="255" t="s">
        <v>19</v>
      </c>
      <c r="E318" s="255">
        <v>795</v>
      </c>
      <c r="F318" s="256" t="s">
        <v>264</v>
      </c>
      <c r="G318" s="255" t="s">
        <v>14</v>
      </c>
      <c r="H318" s="255">
        <v>85200420032123</v>
      </c>
      <c r="I318" s="256" t="s">
        <v>55</v>
      </c>
      <c r="J318" s="255" t="s">
        <v>1758</v>
      </c>
      <c r="K318" s="255">
        <v>42795</v>
      </c>
      <c r="L318" s="256">
        <v>65</v>
      </c>
      <c r="M318" s="255" t="s">
        <v>111</v>
      </c>
      <c r="N318" s="255" t="s">
        <v>42</v>
      </c>
      <c r="O318" s="256">
        <v>42859</v>
      </c>
      <c r="P318" s="255" t="s">
        <v>1878</v>
      </c>
      <c r="Q318" s="255">
        <v>1</v>
      </c>
      <c r="R318" s="256" t="s">
        <v>33</v>
      </c>
      <c r="S318" s="255">
        <v>1769547.22</v>
      </c>
      <c r="T318" s="255" t="s">
        <v>197</v>
      </c>
      <c r="U318" s="256">
        <v>25185.08</v>
      </c>
      <c r="V318" s="255" t="s">
        <v>197</v>
      </c>
      <c r="W318" s="255">
        <v>1769547.1631828563</v>
      </c>
      <c r="X318" s="256" t="s">
        <v>100</v>
      </c>
      <c r="Y318" s="255" t="s">
        <v>114</v>
      </c>
      <c r="Z318" s="255">
        <v>25.19</v>
      </c>
      <c r="AA318" s="256">
        <v>1</v>
      </c>
      <c r="AB318" s="255" t="s">
        <v>630</v>
      </c>
      <c r="AC318" s="255" t="s">
        <v>426</v>
      </c>
      <c r="AD318" s="256" t="s">
        <v>877</v>
      </c>
      <c r="AE318" s="255" t="s">
        <v>350</v>
      </c>
      <c r="AF318" s="255" t="s">
        <v>605</v>
      </c>
      <c r="AG318" s="256" t="s">
        <v>643</v>
      </c>
      <c r="AH318" s="255"/>
      <c r="AI318" s="255"/>
      <c r="AJ318" s="256"/>
      <c r="AK318" s="255" t="s">
        <v>605</v>
      </c>
      <c r="AL318" s="255" t="s">
        <v>603</v>
      </c>
      <c r="AM318" s="268" t="s">
        <v>739</v>
      </c>
      <c r="AN318" s="148" t="str">
        <f>IF(ISERROR(MATCH(H318,Current!H:H,0)),"Cleared","resolved")</f>
        <v>resolved</v>
      </c>
    </row>
    <row r="319" spans="1:40" x14ac:dyDescent="0.25">
      <c r="A319" s="267" t="s">
        <v>744</v>
      </c>
      <c r="B319" s="255">
        <v>693</v>
      </c>
      <c r="C319" s="256" t="s">
        <v>177</v>
      </c>
      <c r="D319" s="255" t="s">
        <v>16</v>
      </c>
      <c r="E319" s="255">
        <v>8243</v>
      </c>
      <c r="F319" s="256" t="s">
        <v>120</v>
      </c>
      <c r="G319" s="255" t="s">
        <v>14</v>
      </c>
      <c r="H319" s="255">
        <v>69301111602812</v>
      </c>
      <c r="I319" s="256" t="s">
        <v>56</v>
      </c>
      <c r="J319" s="255" t="s">
        <v>179</v>
      </c>
      <c r="K319" s="255">
        <v>42677</v>
      </c>
      <c r="L319" s="256">
        <v>183</v>
      </c>
      <c r="M319" s="255" t="s">
        <v>127</v>
      </c>
      <c r="N319" s="255" t="s">
        <v>128</v>
      </c>
      <c r="O319" s="256">
        <v>42733</v>
      </c>
      <c r="P319" s="255" t="s">
        <v>651</v>
      </c>
      <c r="Q319" s="255">
        <v>127</v>
      </c>
      <c r="R319" s="256" t="s">
        <v>38</v>
      </c>
      <c r="S319" s="255">
        <v>25093</v>
      </c>
      <c r="T319" s="255" t="s">
        <v>100</v>
      </c>
      <c r="U319" s="256">
        <v>25093</v>
      </c>
      <c r="V319" s="255" t="s">
        <v>100</v>
      </c>
      <c r="W319" s="255">
        <v>25093</v>
      </c>
      <c r="X319" s="256" t="s">
        <v>100</v>
      </c>
      <c r="Y319" s="255" t="s">
        <v>114</v>
      </c>
      <c r="Z319" s="255">
        <v>25.09</v>
      </c>
      <c r="AA319" s="256">
        <v>1</v>
      </c>
      <c r="AB319" s="255" t="s">
        <v>630</v>
      </c>
      <c r="AC319" s="255" t="s">
        <v>570</v>
      </c>
      <c r="AD319" s="256" t="s">
        <v>1268</v>
      </c>
      <c r="AE319" s="255" t="s">
        <v>350</v>
      </c>
      <c r="AF319" s="255" t="s">
        <v>605</v>
      </c>
      <c r="AG319" s="256" t="s">
        <v>643</v>
      </c>
      <c r="AH319" s="255"/>
      <c r="AI319" s="255"/>
      <c r="AJ319" s="256"/>
      <c r="AK319" s="255" t="s">
        <v>605</v>
      </c>
      <c r="AL319" s="255" t="s">
        <v>643</v>
      </c>
      <c r="AM319" s="268" t="s">
        <v>741</v>
      </c>
      <c r="AN319" s="148" t="str">
        <f>IF(ISERROR(MATCH(H319,Current!H:H,0)),"Cleared","resolved")</f>
        <v>resolved</v>
      </c>
    </row>
    <row r="320" spans="1:40" x14ac:dyDescent="0.25">
      <c r="A320" s="267" t="s">
        <v>744</v>
      </c>
      <c r="B320" s="255">
        <v>693</v>
      </c>
      <c r="C320" s="256" t="s">
        <v>177</v>
      </c>
      <c r="D320" s="255" t="s">
        <v>16</v>
      </c>
      <c r="E320" s="255">
        <v>8243</v>
      </c>
      <c r="F320" s="256" t="s">
        <v>120</v>
      </c>
      <c r="G320" s="255" t="s">
        <v>14</v>
      </c>
      <c r="H320" s="255">
        <v>69301111602815</v>
      </c>
      <c r="I320" s="256" t="s">
        <v>56</v>
      </c>
      <c r="J320" s="255" t="s">
        <v>179</v>
      </c>
      <c r="K320" s="255">
        <v>42677</v>
      </c>
      <c r="L320" s="256">
        <v>183</v>
      </c>
      <c r="M320" s="255" t="s">
        <v>122</v>
      </c>
      <c r="N320" s="255" t="s">
        <v>41</v>
      </c>
      <c r="O320" s="256">
        <v>42733</v>
      </c>
      <c r="P320" s="255" t="s">
        <v>651</v>
      </c>
      <c r="Q320" s="255">
        <v>127</v>
      </c>
      <c r="R320" s="256" t="s">
        <v>38</v>
      </c>
      <c r="S320" s="255">
        <v>25093</v>
      </c>
      <c r="T320" s="255" t="s">
        <v>100</v>
      </c>
      <c r="U320" s="256">
        <v>25093</v>
      </c>
      <c r="V320" s="255" t="s">
        <v>100</v>
      </c>
      <c r="W320" s="255">
        <v>25093</v>
      </c>
      <c r="X320" s="256" t="s">
        <v>100</v>
      </c>
      <c r="Y320" s="255" t="s">
        <v>114</v>
      </c>
      <c r="Z320" s="255">
        <v>25.09</v>
      </c>
      <c r="AA320" s="256">
        <v>1</v>
      </c>
      <c r="AB320" s="255" t="s">
        <v>630</v>
      </c>
      <c r="AC320" s="255" t="s">
        <v>570</v>
      </c>
      <c r="AD320" s="256" t="s">
        <v>1270</v>
      </c>
      <c r="AE320" s="255" t="s">
        <v>350</v>
      </c>
      <c r="AF320" s="255" t="s">
        <v>605</v>
      </c>
      <c r="AG320" s="256" t="s">
        <v>643</v>
      </c>
      <c r="AH320" s="255"/>
      <c r="AI320" s="255"/>
      <c r="AJ320" s="256"/>
      <c r="AK320" s="255" t="s">
        <v>605</v>
      </c>
      <c r="AL320" s="255" t="s">
        <v>643</v>
      </c>
      <c r="AM320" s="268" t="s">
        <v>741</v>
      </c>
      <c r="AN320" s="148" t="str">
        <f>IF(ISERROR(MATCH(H320,Current!H:H,0)),"Cleared","resolved")</f>
        <v>resolved</v>
      </c>
    </row>
    <row r="321" spans="1:40" x14ac:dyDescent="0.25">
      <c r="A321" s="267" t="s">
        <v>744</v>
      </c>
      <c r="B321" s="255">
        <v>635</v>
      </c>
      <c r="C321" s="256" t="s">
        <v>142</v>
      </c>
      <c r="D321" s="255" t="s">
        <v>16</v>
      </c>
      <c r="E321" s="255">
        <v>95</v>
      </c>
      <c r="F321" s="256" t="s">
        <v>153</v>
      </c>
      <c r="G321" s="255" t="s">
        <v>17</v>
      </c>
      <c r="H321" s="255">
        <v>63501121601866</v>
      </c>
      <c r="I321" s="256" t="s">
        <v>55</v>
      </c>
      <c r="J321" s="255" t="s">
        <v>283</v>
      </c>
      <c r="K321" s="255">
        <v>42613</v>
      </c>
      <c r="L321" s="256">
        <v>247</v>
      </c>
      <c r="M321" s="255" t="s">
        <v>161</v>
      </c>
      <c r="N321" s="255" t="s">
        <v>128</v>
      </c>
      <c r="O321" s="256">
        <v>42678</v>
      </c>
      <c r="P321" s="255" t="s">
        <v>651</v>
      </c>
      <c r="Q321" s="255">
        <v>182</v>
      </c>
      <c r="R321" s="256" t="s">
        <v>37</v>
      </c>
      <c r="S321" s="255">
        <v>24955.200000000001</v>
      </c>
      <c r="T321" s="255" t="s">
        <v>100</v>
      </c>
      <c r="U321" s="256">
        <v>24955.200000000001</v>
      </c>
      <c r="V321" s="255" t="s">
        <v>100</v>
      </c>
      <c r="W321" s="255">
        <v>24955.200000000001</v>
      </c>
      <c r="X321" s="256" t="s">
        <v>100</v>
      </c>
      <c r="Y321" s="255" t="s">
        <v>114</v>
      </c>
      <c r="Z321" s="255">
        <v>24.96</v>
      </c>
      <c r="AA321" s="256">
        <v>1</v>
      </c>
      <c r="AB321" s="255" t="s">
        <v>630</v>
      </c>
      <c r="AC321" s="255" t="s">
        <v>422</v>
      </c>
      <c r="AD321" s="256" t="s">
        <v>1941</v>
      </c>
      <c r="AE321" s="255" t="s">
        <v>350</v>
      </c>
      <c r="AF321" s="255" t="s">
        <v>605</v>
      </c>
      <c r="AG321" s="256" t="s">
        <v>643</v>
      </c>
      <c r="AH321" s="255"/>
      <c r="AI321" s="255"/>
      <c r="AJ321" s="256"/>
      <c r="AK321" s="255" t="s">
        <v>605</v>
      </c>
      <c r="AL321" s="255" t="s">
        <v>643</v>
      </c>
      <c r="AM321" s="268" t="s">
        <v>741</v>
      </c>
      <c r="AN321" s="148" t="str">
        <f>IF(ISERROR(MATCH(H321,Current!H:H,0)),"Cleared","resolved")</f>
        <v>Cleared</v>
      </c>
    </row>
    <row r="322" spans="1:40" x14ac:dyDescent="0.25">
      <c r="A322" s="267" t="s">
        <v>744</v>
      </c>
      <c r="B322" s="255">
        <v>635</v>
      </c>
      <c r="C322" s="256" t="s">
        <v>142</v>
      </c>
      <c r="D322" s="255" t="s">
        <v>16</v>
      </c>
      <c r="E322" s="255">
        <v>95</v>
      </c>
      <c r="F322" s="256" t="s">
        <v>153</v>
      </c>
      <c r="G322" s="255" t="s">
        <v>17</v>
      </c>
      <c r="H322" s="255">
        <v>63501121601867</v>
      </c>
      <c r="I322" s="256" t="s">
        <v>55</v>
      </c>
      <c r="J322" s="255" t="s">
        <v>283</v>
      </c>
      <c r="K322" s="255">
        <v>42613</v>
      </c>
      <c r="L322" s="256">
        <v>247</v>
      </c>
      <c r="M322" s="255" t="s">
        <v>161</v>
      </c>
      <c r="N322" s="255" t="s">
        <v>128</v>
      </c>
      <c r="O322" s="256">
        <v>42678</v>
      </c>
      <c r="P322" s="255" t="s">
        <v>651</v>
      </c>
      <c r="Q322" s="255">
        <v>182</v>
      </c>
      <c r="R322" s="256" t="s">
        <v>37</v>
      </c>
      <c r="S322" s="255">
        <v>24955.200000000001</v>
      </c>
      <c r="T322" s="255" t="s">
        <v>100</v>
      </c>
      <c r="U322" s="256">
        <v>24955.200000000001</v>
      </c>
      <c r="V322" s="255" t="s">
        <v>100</v>
      </c>
      <c r="W322" s="255">
        <v>24955.200000000001</v>
      </c>
      <c r="X322" s="256" t="s">
        <v>100</v>
      </c>
      <c r="Y322" s="255" t="s">
        <v>114</v>
      </c>
      <c r="Z322" s="255">
        <v>24.96</v>
      </c>
      <c r="AA322" s="256">
        <v>1</v>
      </c>
      <c r="AB322" s="255" t="s">
        <v>630</v>
      </c>
      <c r="AC322" s="255" t="s">
        <v>422</v>
      </c>
      <c r="AD322" s="256" t="s">
        <v>1942</v>
      </c>
      <c r="AE322" s="255" t="s">
        <v>350</v>
      </c>
      <c r="AF322" s="255" t="s">
        <v>605</v>
      </c>
      <c r="AG322" s="256" t="s">
        <v>643</v>
      </c>
      <c r="AH322" s="255"/>
      <c r="AI322" s="255"/>
      <c r="AJ322" s="256"/>
      <c r="AK322" s="255" t="s">
        <v>605</v>
      </c>
      <c r="AL322" s="255" t="s">
        <v>643</v>
      </c>
      <c r="AM322" s="268" t="s">
        <v>741</v>
      </c>
      <c r="AN322" s="148" t="str">
        <f>IF(ISERROR(MATCH(H322,Current!H:H,0)),"Cleared","resolved")</f>
        <v>Cleared</v>
      </c>
    </row>
    <row r="323" spans="1:40" x14ac:dyDescent="0.25">
      <c r="A323" s="267" t="s">
        <v>744</v>
      </c>
      <c r="B323" s="255">
        <v>199</v>
      </c>
      <c r="C323" s="256" t="s">
        <v>137</v>
      </c>
      <c r="D323" s="255" t="s">
        <v>22</v>
      </c>
      <c r="E323" s="255">
        <v>3011</v>
      </c>
      <c r="F323" s="256" t="s">
        <v>164</v>
      </c>
      <c r="G323" s="255" t="s">
        <v>22</v>
      </c>
      <c r="H323" s="255" t="s">
        <v>522</v>
      </c>
      <c r="I323" s="256" t="s">
        <v>54</v>
      </c>
      <c r="J323" s="255" t="s">
        <v>327</v>
      </c>
      <c r="K323" s="255">
        <v>42583</v>
      </c>
      <c r="L323" s="256">
        <v>277</v>
      </c>
      <c r="M323" s="255" t="s">
        <v>111</v>
      </c>
      <c r="N323" s="255" t="s">
        <v>42</v>
      </c>
      <c r="O323" s="256">
        <v>42586</v>
      </c>
      <c r="P323" s="255" t="s">
        <v>406</v>
      </c>
      <c r="Q323" s="255">
        <v>274</v>
      </c>
      <c r="R323" s="256" t="s">
        <v>37</v>
      </c>
      <c r="S323" s="255">
        <v>27039.75</v>
      </c>
      <c r="T323" s="255" t="s">
        <v>248</v>
      </c>
      <c r="U323" s="256">
        <v>24739.02</v>
      </c>
      <c r="V323" s="255" t="s">
        <v>248</v>
      </c>
      <c r="W323" s="255">
        <v>27039.748365172603</v>
      </c>
      <c r="X323" s="256" t="s">
        <v>100</v>
      </c>
      <c r="Y323" s="255" t="s">
        <v>107</v>
      </c>
      <c r="Z323" s="255">
        <v>24.74</v>
      </c>
      <c r="AA323" s="256">
        <v>1</v>
      </c>
      <c r="AB323" s="255" t="s">
        <v>630</v>
      </c>
      <c r="AC323" s="255" t="s">
        <v>474</v>
      </c>
      <c r="AD323" s="256" t="s">
        <v>520</v>
      </c>
      <c r="AE323" s="255" t="s">
        <v>350</v>
      </c>
      <c r="AF323" s="255" t="s">
        <v>605</v>
      </c>
      <c r="AG323" s="256" t="s">
        <v>643</v>
      </c>
      <c r="AH323" s="255"/>
      <c r="AI323" s="255"/>
      <c r="AJ323" s="256"/>
      <c r="AK323" s="255" t="s">
        <v>649</v>
      </c>
      <c r="AL323" s="255" t="s">
        <v>643</v>
      </c>
      <c r="AM323" s="268" t="s">
        <v>740</v>
      </c>
      <c r="AN323" s="148" t="str">
        <f>IF(ISERROR(MATCH(H323,Current!H:H,0)),"Cleared","resolved")</f>
        <v>Cleared</v>
      </c>
    </row>
    <row r="324" spans="1:40" x14ac:dyDescent="0.25">
      <c r="A324" s="267" t="s">
        <v>744</v>
      </c>
      <c r="B324" s="255">
        <v>8243</v>
      </c>
      <c r="C324" s="256" t="s">
        <v>120</v>
      </c>
      <c r="D324" s="255" t="s">
        <v>14</v>
      </c>
      <c r="E324" s="255">
        <v>95</v>
      </c>
      <c r="F324" s="256" t="s">
        <v>153</v>
      </c>
      <c r="G324" s="255" t="s">
        <v>17</v>
      </c>
      <c r="H324" s="255">
        <v>82430160097834</v>
      </c>
      <c r="I324" s="256" t="s">
        <v>56</v>
      </c>
      <c r="J324" s="255" t="s">
        <v>300</v>
      </c>
      <c r="K324" s="255">
        <v>42728</v>
      </c>
      <c r="L324" s="256">
        <v>132</v>
      </c>
      <c r="M324" s="255" t="s">
        <v>161</v>
      </c>
      <c r="N324" s="255" t="s">
        <v>128</v>
      </c>
      <c r="O324" s="256">
        <v>42797</v>
      </c>
      <c r="P324" s="255" t="s">
        <v>838</v>
      </c>
      <c r="Q324" s="255">
        <v>63</v>
      </c>
      <c r="R324" s="256" t="s">
        <v>35</v>
      </c>
      <c r="S324" s="255">
        <v>24587.3</v>
      </c>
      <c r="T324" s="255" t="s">
        <v>100</v>
      </c>
      <c r="U324" s="256">
        <v>24587.3</v>
      </c>
      <c r="V324" s="255" t="s">
        <v>100</v>
      </c>
      <c r="W324" s="255">
        <v>24587.3</v>
      </c>
      <c r="X324" s="256" t="s">
        <v>100</v>
      </c>
      <c r="Y324" s="255" t="s">
        <v>114</v>
      </c>
      <c r="Z324" s="255">
        <v>24.59</v>
      </c>
      <c r="AA324" s="256">
        <v>1</v>
      </c>
      <c r="AB324" s="255" t="s">
        <v>630</v>
      </c>
      <c r="AC324" s="255" t="s">
        <v>422</v>
      </c>
      <c r="AD324" s="256" t="s">
        <v>1956</v>
      </c>
      <c r="AE324" s="255" t="s">
        <v>350</v>
      </c>
      <c r="AF324" s="255" t="s">
        <v>605</v>
      </c>
      <c r="AG324" s="256" t="s">
        <v>643</v>
      </c>
      <c r="AH324" s="255"/>
      <c r="AI324" s="255"/>
      <c r="AJ324" s="256"/>
      <c r="AK324" s="255" t="s">
        <v>605</v>
      </c>
      <c r="AL324" s="255" t="s">
        <v>643</v>
      </c>
      <c r="AM324" s="268" t="s">
        <v>741</v>
      </c>
      <c r="AN324" s="148" t="str">
        <f>IF(ISERROR(MATCH(H324,Current!H:H,0)),"Cleared","resolved")</f>
        <v>resolved</v>
      </c>
    </row>
    <row r="325" spans="1:40" x14ac:dyDescent="0.25">
      <c r="A325" s="267" t="s">
        <v>31</v>
      </c>
      <c r="B325" s="255">
        <v>8243</v>
      </c>
      <c r="C325" s="256" t="s">
        <v>120</v>
      </c>
      <c r="D325" s="255" t="s">
        <v>14</v>
      </c>
      <c r="E325" s="255">
        <v>693</v>
      </c>
      <c r="F325" s="256" t="s">
        <v>177</v>
      </c>
      <c r="G325" s="255" t="s">
        <v>16</v>
      </c>
      <c r="H325" s="255">
        <v>82430160099121</v>
      </c>
      <c r="I325" s="256" t="s">
        <v>56</v>
      </c>
      <c r="J325" s="255" t="s">
        <v>300</v>
      </c>
      <c r="K325" s="255">
        <v>42795</v>
      </c>
      <c r="L325" s="256">
        <v>65</v>
      </c>
      <c r="M325" s="255" t="s">
        <v>111</v>
      </c>
      <c r="N325" s="255" t="s">
        <v>42</v>
      </c>
      <c r="O325" s="256">
        <v>42859</v>
      </c>
      <c r="P325" s="255" t="s">
        <v>1878</v>
      </c>
      <c r="Q325" s="255">
        <v>1</v>
      </c>
      <c r="R325" s="256" t="s">
        <v>33</v>
      </c>
      <c r="S325" s="255">
        <v>24480</v>
      </c>
      <c r="T325" s="255" t="s">
        <v>100</v>
      </c>
      <c r="U325" s="256">
        <v>24480</v>
      </c>
      <c r="V325" s="255" t="s">
        <v>100</v>
      </c>
      <c r="W325" s="255">
        <v>24480</v>
      </c>
      <c r="X325" s="256" t="s">
        <v>100</v>
      </c>
      <c r="Y325" s="255" t="s">
        <v>114</v>
      </c>
      <c r="Z325" s="255">
        <v>24.48</v>
      </c>
      <c r="AA325" s="256">
        <v>1</v>
      </c>
      <c r="AB325" s="255" t="s">
        <v>630</v>
      </c>
      <c r="AC325" s="255" t="s">
        <v>431</v>
      </c>
      <c r="AD325" s="256" t="s">
        <v>1293</v>
      </c>
      <c r="AE325" s="255" t="s">
        <v>350</v>
      </c>
      <c r="AF325" s="255" t="s">
        <v>649</v>
      </c>
      <c r="AG325" s="256" t="s">
        <v>643</v>
      </c>
      <c r="AH325" s="255"/>
      <c r="AI325" s="255"/>
      <c r="AJ325" s="256"/>
      <c r="AK325" s="255" t="s">
        <v>605</v>
      </c>
      <c r="AL325" s="255" t="s">
        <v>643</v>
      </c>
      <c r="AM325" s="268" t="s">
        <v>741</v>
      </c>
      <c r="AN325" s="148" t="str">
        <f>IF(ISERROR(MATCH(H325,Current!H:H,0)),"Cleared","resolved")</f>
        <v>Cleared</v>
      </c>
    </row>
    <row r="326" spans="1:40" x14ac:dyDescent="0.25">
      <c r="A326" s="267" t="s">
        <v>744</v>
      </c>
      <c r="B326" s="255">
        <v>8520</v>
      </c>
      <c r="C326" s="256" t="s">
        <v>842</v>
      </c>
      <c r="D326" s="255" t="s">
        <v>19</v>
      </c>
      <c r="E326" s="255">
        <v>260</v>
      </c>
      <c r="F326" s="256" t="s">
        <v>113</v>
      </c>
      <c r="G326" s="255" t="s">
        <v>23</v>
      </c>
      <c r="H326" s="255" t="s">
        <v>1541</v>
      </c>
      <c r="I326" s="256" t="s">
        <v>59</v>
      </c>
      <c r="J326" s="255" t="s">
        <v>381</v>
      </c>
      <c r="K326" s="255">
        <v>42768</v>
      </c>
      <c r="L326" s="256">
        <v>92</v>
      </c>
      <c r="M326" s="255" t="s">
        <v>127</v>
      </c>
      <c r="N326" s="255" t="s">
        <v>128</v>
      </c>
      <c r="O326" s="256">
        <v>42831</v>
      </c>
      <c r="P326" s="255" t="s">
        <v>838</v>
      </c>
      <c r="Q326" s="255">
        <v>29</v>
      </c>
      <c r="R326" s="256" t="s">
        <v>33</v>
      </c>
      <c r="S326" s="255">
        <v>20670</v>
      </c>
      <c r="T326" s="255" t="s">
        <v>186</v>
      </c>
      <c r="U326" s="256">
        <v>24469.360000000001</v>
      </c>
      <c r="V326" s="255" t="s">
        <v>197</v>
      </c>
      <c r="W326" s="255">
        <v>1719259.4414192869</v>
      </c>
      <c r="X326" s="256" t="s">
        <v>100</v>
      </c>
      <c r="Y326" s="255" t="s">
        <v>114</v>
      </c>
      <c r="Z326" s="255">
        <v>24.47</v>
      </c>
      <c r="AA326" s="256">
        <v>1</v>
      </c>
      <c r="AB326" s="255" t="s">
        <v>630</v>
      </c>
      <c r="AC326" s="255" t="s">
        <v>681</v>
      </c>
      <c r="AD326" s="256" t="s">
        <v>1449</v>
      </c>
      <c r="AE326" s="255" t="s">
        <v>350</v>
      </c>
      <c r="AF326" s="255" t="s">
        <v>649</v>
      </c>
      <c r="AG326" s="256" t="s">
        <v>643</v>
      </c>
      <c r="AH326" s="255"/>
      <c r="AI326" s="255"/>
      <c r="AJ326" s="256"/>
      <c r="AK326" s="255" t="s">
        <v>649</v>
      </c>
      <c r="AL326" s="255" t="s">
        <v>643</v>
      </c>
      <c r="AM326" s="268" t="s">
        <v>740</v>
      </c>
      <c r="AN326" s="148" t="str">
        <f>IF(ISERROR(MATCH(H326,Current!H:H,0)),"Cleared","resolved")</f>
        <v>Cleared</v>
      </c>
    </row>
    <row r="327" spans="1:40" x14ac:dyDescent="0.25">
      <c r="A327" s="267" t="s">
        <v>744</v>
      </c>
      <c r="B327" s="255">
        <v>95</v>
      </c>
      <c r="C327" s="256" t="s">
        <v>153</v>
      </c>
      <c r="D327" s="255" t="s">
        <v>17</v>
      </c>
      <c r="E327" s="255">
        <v>1750</v>
      </c>
      <c r="F327" s="256" t="s">
        <v>159</v>
      </c>
      <c r="G327" s="255" t="s">
        <v>18</v>
      </c>
      <c r="H327" s="255">
        <v>950110010236</v>
      </c>
      <c r="I327" s="256" t="s">
        <v>58</v>
      </c>
      <c r="J327" s="255" t="s">
        <v>195</v>
      </c>
      <c r="K327" s="255">
        <v>42703</v>
      </c>
      <c r="L327" s="256">
        <v>157</v>
      </c>
      <c r="M327" s="255" t="s">
        <v>118</v>
      </c>
      <c r="N327" s="255" t="s">
        <v>41</v>
      </c>
      <c r="O327" s="256">
        <v>42774</v>
      </c>
      <c r="P327" s="255" t="s">
        <v>838</v>
      </c>
      <c r="Q327" s="255">
        <v>86</v>
      </c>
      <c r="R327" s="256" t="s">
        <v>35</v>
      </c>
      <c r="S327" s="255">
        <v>24375</v>
      </c>
      <c r="T327" s="255" t="s">
        <v>100</v>
      </c>
      <c r="U327" s="256">
        <v>24375</v>
      </c>
      <c r="V327" s="255" t="s">
        <v>100</v>
      </c>
      <c r="W327" s="255">
        <v>24375</v>
      </c>
      <c r="X327" s="256" t="s">
        <v>100</v>
      </c>
      <c r="Y327" s="255" t="s">
        <v>114</v>
      </c>
      <c r="Z327" s="255">
        <v>24.38</v>
      </c>
      <c r="AA327" s="256">
        <v>1</v>
      </c>
      <c r="AB327" s="255" t="s">
        <v>630</v>
      </c>
      <c r="AC327" s="255" t="s">
        <v>878</v>
      </c>
      <c r="AD327" s="256" t="s">
        <v>848</v>
      </c>
      <c r="AE327" s="255" t="s">
        <v>350</v>
      </c>
      <c r="AF327" s="255" t="s">
        <v>649</v>
      </c>
      <c r="AG327" s="256" t="s">
        <v>643</v>
      </c>
      <c r="AH327" s="255"/>
      <c r="AI327" s="255"/>
      <c r="AJ327" s="256"/>
      <c r="AK327" s="255" t="s">
        <v>605</v>
      </c>
      <c r="AL327" s="255" t="s">
        <v>643</v>
      </c>
      <c r="AM327" s="268" t="s">
        <v>741</v>
      </c>
      <c r="AN327" s="148" t="str">
        <f>IF(ISERROR(MATCH(H327,Current!H:H,0)),"Cleared","resolved")</f>
        <v>Cleared</v>
      </c>
    </row>
    <row r="328" spans="1:40" x14ac:dyDescent="0.25">
      <c r="A328" s="267" t="s">
        <v>744</v>
      </c>
      <c r="B328" s="255">
        <v>693</v>
      </c>
      <c r="C328" s="256" t="s">
        <v>177</v>
      </c>
      <c r="D328" s="255" t="s">
        <v>16</v>
      </c>
      <c r="E328" s="255">
        <v>8243</v>
      </c>
      <c r="F328" s="256" t="s">
        <v>120</v>
      </c>
      <c r="G328" s="255" t="s">
        <v>14</v>
      </c>
      <c r="H328" s="255">
        <v>69301111602817</v>
      </c>
      <c r="I328" s="256" t="s">
        <v>56</v>
      </c>
      <c r="J328" s="255" t="s">
        <v>179</v>
      </c>
      <c r="K328" s="255">
        <v>42677</v>
      </c>
      <c r="L328" s="256">
        <v>183</v>
      </c>
      <c r="M328" s="255" t="s">
        <v>127</v>
      </c>
      <c r="N328" s="255" t="s">
        <v>128</v>
      </c>
      <c r="O328" s="256">
        <v>42733</v>
      </c>
      <c r="P328" s="255" t="s">
        <v>651</v>
      </c>
      <c r="Q328" s="255">
        <v>127</v>
      </c>
      <c r="R328" s="256" t="s">
        <v>38</v>
      </c>
      <c r="S328" s="255">
        <v>24372</v>
      </c>
      <c r="T328" s="255" t="s">
        <v>100</v>
      </c>
      <c r="U328" s="256">
        <v>24372</v>
      </c>
      <c r="V328" s="255" t="s">
        <v>100</v>
      </c>
      <c r="W328" s="255">
        <v>24372</v>
      </c>
      <c r="X328" s="256" t="s">
        <v>100</v>
      </c>
      <c r="Y328" s="255" t="s">
        <v>114</v>
      </c>
      <c r="Z328" s="255">
        <v>24.37</v>
      </c>
      <c r="AA328" s="256">
        <v>1</v>
      </c>
      <c r="AB328" s="255" t="s">
        <v>630</v>
      </c>
      <c r="AC328" s="255" t="s">
        <v>570</v>
      </c>
      <c r="AD328" s="256" t="s">
        <v>1271</v>
      </c>
      <c r="AE328" s="255" t="s">
        <v>350</v>
      </c>
      <c r="AF328" s="255" t="s">
        <v>605</v>
      </c>
      <c r="AG328" s="256" t="s">
        <v>643</v>
      </c>
      <c r="AH328" s="255"/>
      <c r="AI328" s="255"/>
      <c r="AJ328" s="256"/>
      <c r="AK328" s="255" t="s">
        <v>605</v>
      </c>
      <c r="AL328" s="255" t="s">
        <v>643</v>
      </c>
      <c r="AM328" s="268" t="s">
        <v>741</v>
      </c>
      <c r="AN328" s="148" t="str">
        <f>IF(ISERROR(MATCH(H328,Current!H:H,0)),"Cleared","resolved")</f>
        <v>resolved</v>
      </c>
    </row>
    <row r="329" spans="1:40" x14ac:dyDescent="0.25">
      <c r="A329" s="267" t="s">
        <v>31</v>
      </c>
      <c r="B329" s="255">
        <v>3074</v>
      </c>
      <c r="C329" s="256" t="s">
        <v>240</v>
      </c>
      <c r="D329" s="255" t="s">
        <v>21</v>
      </c>
      <c r="E329" s="255">
        <v>1320</v>
      </c>
      <c r="F329" s="256" t="s">
        <v>188</v>
      </c>
      <c r="G329" s="255" t="s">
        <v>21</v>
      </c>
      <c r="H329" s="255">
        <v>3074170122</v>
      </c>
      <c r="I329" s="256" t="s">
        <v>59</v>
      </c>
      <c r="J329" s="255" t="s">
        <v>125</v>
      </c>
      <c r="K329" s="255">
        <v>42795</v>
      </c>
      <c r="L329" s="256">
        <v>65</v>
      </c>
      <c r="M329" s="255" t="s">
        <v>111</v>
      </c>
      <c r="N329" s="255" t="s">
        <v>42</v>
      </c>
      <c r="O329" s="256">
        <v>42859</v>
      </c>
      <c r="P329" s="255" t="s">
        <v>1878</v>
      </c>
      <c r="Q329" s="255">
        <v>1</v>
      </c>
      <c r="R329" s="256" t="s">
        <v>33</v>
      </c>
      <c r="S329" s="255">
        <v>225625</v>
      </c>
      <c r="T329" s="255" t="s">
        <v>189</v>
      </c>
      <c r="U329" s="256">
        <v>24197.54</v>
      </c>
      <c r="V329" s="255" t="s">
        <v>189</v>
      </c>
      <c r="W329" s="255">
        <v>225625.03088673126</v>
      </c>
      <c r="X329" s="256" t="s">
        <v>100</v>
      </c>
      <c r="Y329" s="255" t="s">
        <v>107</v>
      </c>
      <c r="Z329" s="255">
        <v>24.2</v>
      </c>
      <c r="AA329" s="256">
        <v>1</v>
      </c>
      <c r="AB329" s="255" t="s">
        <v>630</v>
      </c>
      <c r="AC329" s="255" t="s">
        <v>440</v>
      </c>
      <c r="AD329" s="256" t="s">
        <v>368</v>
      </c>
      <c r="AE329" s="255" t="s">
        <v>350</v>
      </c>
      <c r="AF329" s="255" t="s">
        <v>649</v>
      </c>
      <c r="AG329" s="256" t="s">
        <v>643</v>
      </c>
      <c r="AH329" s="255"/>
      <c r="AI329" s="255"/>
      <c r="AJ329" s="256"/>
      <c r="AK329" s="255" t="s">
        <v>605</v>
      </c>
      <c r="AL329" s="255" t="s">
        <v>643</v>
      </c>
      <c r="AM329" s="268" t="s">
        <v>741</v>
      </c>
      <c r="AN329" s="148" t="str">
        <f>IF(ISERROR(MATCH(H329,Current!H:H,0)),"Cleared","resolved")</f>
        <v>resolved</v>
      </c>
    </row>
    <row r="330" spans="1:40" x14ac:dyDescent="0.25">
      <c r="A330" s="267" t="s">
        <v>744</v>
      </c>
      <c r="B330" s="255">
        <v>3022</v>
      </c>
      <c r="C330" s="256" t="s">
        <v>141</v>
      </c>
      <c r="D330" s="255" t="s">
        <v>16</v>
      </c>
      <c r="E330" s="255">
        <v>692</v>
      </c>
      <c r="F330" s="256" t="s">
        <v>187</v>
      </c>
      <c r="G330" s="255" t="s">
        <v>16</v>
      </c>
      <c r="H330" s="255">
        <v>30220110058160</v>
      </c>
      <c r="I330" s="256" t="s">
        <v>59</v>
      </c>
      <c r="J330" s="255" t="s">
        <v>143</v>
      </c>
      <c r="K330" s="255">
        <v>42544</v>
      </c>
      <c r="L330" s="256">
        <v>316</v>
      </c>
      <c r="M330" s="255" t="s">
        <v>158</v>
      </c>
      <c r="N330" s="255" t="s">
        <v>41</v>
      </c>
      <c r="O330" s="256">
        <v>42618</v>
      </c>
      <c r="P330" s="255" t="s">
        <v>406</v>
      </c>
      <c r="Q330" s="255">
        <v>242</v>
      </c>
      <c r="R330" s="256" t="s">
        <v>37</v>
      </c>
      <c r="S330" s="255">
        <v>24129.46</v>
      </c>
      <c r="T330" s="255" t="s">
        <v>100</v>
      </c>
      <c r="U330" s="256">
        <v>24129.46</v>
      </c>
      <c r="V330" s="255" t="s">
        <v>100</v>
      </c>
      <c r="W330" s="255">
        <v>24129.46</v>
      </c>
      <c r="X330" s="256" t="s">
        <v>100</v>
      </c>
      <c r="Y330" s="255" t="s">
        <v>107</v>
      </c>
      <c r="Z330" s="255">
        <v>24.13</v>
      </c>
      <c r="AA330" s="256">
        <v>1</v>
      </c>
      <c r="AB330" s="255" t="s">
        <v>630</v>
      </c>
      <c r="AC330" s="255" t="s">
        <v>412</v>
      </c>
      <c r="AD330" s="256" t="s">
        <v>865</v>
      </c>
      <c r="AE330" s="255" t="s">
        <v>350</v>
      </c>
      <c r="AF330" s="255" t="s">
        <v>649</v>
      </c>
      <c r="AG330" s="256" t="s">
        <v>643</v>
      </c>
      <c r="AH330" s="255"/>
      <c r="AI330" s="255"/>
      <c r="AJ330" s="256"/>
      <c r="AK330" s="255" t="s">
        <v>605</v>
      </c>
      <c r="AL330" s="255" t="s">
        <v>643</v>
      </c>
      <c r="AM330" s="268" t="s">
        <v>741</v>
      </c>
      <c r="AN330" s="148" t="str">
        <f>IF(ISERROR(MATCH(H330,Current!H:H,0)),"Cleared","resolved")</f>
        <v>Cleared</v>
      </c>
    </row>
    <row r="331" spans="1:40" x14ac:dyDescent="0.25">
      <c r="A331" s="267" t="s">
        <v>31</v>
      </c>
      <c r="B331" s="255">
        <v>3019</v>
      </c>
      <c r="C331" s="256" t="s">
        <v>134</v>
      </c>
      <c r="D331" s="255" t="s">
        <v>16</v>
      </c>
      <c r="E331" s="255">
        <v>3033</v>
      </c>
      <c r="F331" s="256" t="s">
        <v>156</v>
      </c>
      <c r="G331" s="255" t="s">
        <v>18</v>
      </c>
      <c r="H331" s="255">
        <v>30190110008203</v>
      </c>
      <c r="I331" s="256" t="s">
        <v>59</v>
      </c>
      <c r="J331" s="255" t="s">
        <v>135</v>
      </c>
      <c r="K331" s="255">
        <v>42829</v>
      </c>
      <c r="L331" s="256">
        <v>31</v>
      </c>
      <c r="M331" s="255" t="s">
        <v>127</v>
      </c>
      <c r="N331" s="255" t="s">
        <v>128</v>
      </c>
      <c r="O331" s="256">
        <v>42859</v>
      </c>
      <c r="P331" s="255" t="s">
        <v>1878</v>
      </c>
      <c r="Q331" s="255">
        <v>1</v>
      </c>
      <c r="R331" s="256" t="s">
        <v>33</v>
      </c>
      <c r="S331" s="255">
        <v>24060</v>
      </c>
      <c r="T331" s="255" t="s">
        <v>100</v>
      </c>
      <c r="U331" s="256">
        <v>24060</v>
      </c>
      <c r="V331" s="255" t="s">
        <v>100</v>
      </c>
      <c r="W331" s="255">
        <v>24060</v>
      </c>
      <c r="X331" s="256" t="s">
        <v>100</v>
      </c>
      <c r="Y331" s="255" t="s">
        <v>114</v>
      </c>
      <c r="Z331" s="255">
        <v>24.06</v>
      </c>
      <c r="AA331" s="256">
        <v>1</v>
      </c>
      <c r="AB331" s="255" t="s">
        <v>630</v>
      </c>
      <c r="AC331" s="255" t="s">
        <v>451</v>
      </c>
      <c r="AD331" s="256" t="s">
        <v>1983</v>
      </c>
      <c r="AE331" s="255" t="s">
        <v>350</v>
      </c>
      <c r="AF331" s="255" t="s">
        <v>605</v>
      </c>
      <c r="AG331" s="256" t="s">
        <v>643</v>
      </c>
      <c r="AH331" s="255"/>
      <c r="AI331" s="255"/>
      <c r="AJ331" s="256"/>
      <c r="AK331" s="255" t="s">
        <v>605</v>
      </c>
      <c r="AL331" s="255" t="s">
        <v>643</v>
      </c>
      <c r="AM331" s="268" t="s">
        <v>741</v>
      </c>
      <c r="AN331" s="148" t="str">
        <f>IF(ISERROR(MATCH(H331,Current!H:H,0)),"Cleared","resolved")</f>
        <v>resolved</v>
      </c>
    </row>
    <row r="332" spans="1:40" x14ac:dyDescent="0.25">
      <c r="A332" s="267" t="s">
        <v>744</v>
      </c>
      <c r="B332" s="255">
        <v>8520</v>
      </c>
      <c r="C332" s="256" t="s">
        <v>842</v>
      </c>
      <c r="D332" s="255" t="s">
        <v>19</v>
      </c>
      <c r="E332" s="255">
        <v>8243</v>
      </c>
      <c r="F332" s="256" t="s">
        <v>120</v>
      </c>
      <c r="G332" s="255" t="s">
        <v>14</v>
      </c>
      <c r="H332" s="255" t="s">
        <v>1336</v>
      </c>
      <c r="I332" s="256" t="s">
        <v>55</v>
      </c>
      <c r="J332" s="255" t="s">
        <v>19</v>
      </c>
      <c r="K332" s="255">
        <v>42769</v>
      </c>
      <c r="L332" s="256">
        <v>91</v>
      </c>
      <c r="M332" s="255" t="s">
        <v>127</v>
      </c>
      <c r="N332" s="255" t="s">
        <v>128</v>
      </c>
      <c r="O332" s="256">
        <v>42800</v>
      </c>
      <c r="P332" s="255" t="s">
        <v>838</v>
      </c>
      <c r="Q332" s="255">
        <v>60</v>
      </c>
      <c r="R332" s="256" t="s">
        <v>34</v>
      </c>
      <c r="S332" s="255">
        <v>1683582</v>
      </c>
      <c r="T332" s="255" t="s">
        <v>197</v>
      </c>
      <c r="U332" s="256">
        <v>23961.58</v>
      </c>
      <c r="V332" s="255" t="s">
        <v>197</v>
      </c>
      <c r="W332" s="255">
        <v>1683581.9427366944</v>
      </c>
      <c r="X332" s="256" t="s">
        <v>100</v>
      </c>
      <c r="Y332" s="255" t="s">
        <v>114</v>
      </c>
      <c r="Z332" s="255">
        <v>23.96</v>
      </c>
      <c r="AA332" s="256">
        <v>1</v>
      </c>
      <c r="AB332" s="255" t="s">
        <v>630</v>
      </c>
      <c r="AC332" s="255" t="s">
        <v>660</v>
      </c>
      <c r="AD332" s="256" t="s">
        <v>1337</v>
      </c>
      <c r="AE332" s="255" t="s">
        <v>350</v>
      </c>
      <c r="AF332" s="255" t="s">
        <v>605</v>
      </c>
      <c r="AG332" s="256" t="s">
        <v>643</v>
      </c>
      <c r="AH332" s="255"/>
      <c r="AI332" s="255"/>
      <c r="AJ332" s="256"/>
      <c r="AK332" s="255" t="s">
        <v>649</v>
      </c>
      <c r="AL332" s="255" t="s">
        <v>643</v>
      </c>
      <c r="AM332" s="268" t="s">
        <v>740</v>
      </c>
      <c r="AN332" s="148" t="str">
        <f>IF(ISERROR(MATCH(H332,Current!H:H,0)),"Cleared","resolved")</f>
        <v>Cleared</v>
      </c>
    </row>
    <row r="333" spans="1:40" x14ac:dyDescent="0.25">
      <c r="A333" s="267" t="s">
        <v>31</v>
      </c>
      <c r="B333" s="255">
        <v>95</v>
      </c>
      <c r="C333" s="256" t="s">
        <v>153</v>
      </c>
      <c r="D333" s="255" t="s">
        <v>17</v>
      </c>
      <c r="E333" s="255">
        <v>692</v>
      </c>
      <c r="F333" s="256" t="s">
        <v>187</v>
      </c>
      <c r="G333" s="255" t="s">
        <v>16</v>
      </c>
      <c r="H333" s="255">
        <v>950110011163</v>
      </c>
      <c r="I333" s="256" t="s">
        <v>58</v>
      </c>
      <c r="J333" s="255" t="s">
        <v>195</v>
      </c>
      <c r="K333" s="255">
        <v>42821</v>
      </c>
      <c r="L333" s="256">
        <v>39</v>
      </c>
      <c r="M333" s="255" t="s">
        <v>158</v>
      </c>
      <c r="N333" s="255" t="s">
        <v>41</v>
      </c>
      <c r="O333" s="256">
        <v>42859</v>
      </c>
      <c r="P333" s="255" t="s">
        <v>1878</v>
      </c>
      <c r="Q333" s="255">
        <v>1</v>
      </c>
      <c r="R333" s="256" t="s">
        <v>33</v>
      </c>
      <c r="S333" s="255">
        <v>23899.5</v>
      </c>
      <c r="T333" s="255" t="s">
        <v>100</v>
      </c>
      <c r="U333" s="256">
        <v>23899.5</v>
      </c>
      <c r="V333" s="255" t="s">
        <v>100</v>
      </c>
      <c r="W333" s="255">
        <v>23899.5</v>
      </c>
      <c r="X333" s="256" t="s">
        <v>100</v>
      </c>
      <c r="Y333" s="255" t="s">
        <v>114</v>
      </c>
      <c r="Z333" s="255">
        <v>23.9</v>
      </c>
      <c r="AA333" s="256">
        <v>1</v>
      </c>
      <c r="AB333" s="255" t="s">
        <v>630</v>
      </c>
      <c r="AC333" s="255" t="s">
        <v>463</v>
      </c>
      <c r="AD333" s="256" t="s">
        <v>1903</v>
      </c>
      <c r="AE333" s="255" t="s">
        <v>350</v>
      </c>
      <c r="AF333" s="255" t="s">
        <v>605</v>
      </c>
      <c r="AG333" s="256" t="s">
        <v>643</v>
      </c>
      <c r="AH333" s="255"/>
      <c r="AI333" s="255"/>
      <c r="AJ333" s="256"/>
      <c r="AK333" s="255" t="s">
        <v>605</v>
      </c>
      <c r="AL333" s="255" t="s">
        <v>643</v>
      </c>
      <c r="AM333" s="268" t="s">
        <v>741</v>
      </c>
      <c r="AN333" s="148" t="str">
        <f>IF(ISERROR(MATCH(H333,Current!H:H,0)),"Cleared","resolved")</f>
        <v>resolved</v>
      </c>
    </row>
    <row r="334" spans="1:40" x14ac:dyDescent="0.25">
      <c r="A334" s="267" t="s">
        <v>744</v>
      </c>
      <c r="B334" s="255">
        <v>132</v>
      </c>
      <c r="C334" s="256" t="s">
        <v>233</v>
      </c>
      <c r="D334" s="255" t="s">
        <v>22</v>
      </c>
      <c r="E334" s="255">
        <v>199</v>
      </c>
      <c r="F334" s="256" t="s">
        <v>137</v>
      </c>
      <c r="G334" s="255" t="s">
        <v>22</v>
      </c>
      <c r="H334" s="255">
        <v>1320130002424</v>
      </c>
      <c r="I334" s="256" t="s">
        <v>54</v>
      </c>
      <c r="J334" s="255" t="s">
        <v>330</v>
      </c>
      <c r="K334" s="255">
        <v>42640</v>
      </c>
      <c r="L334" s="256">
        <v>220</v>
      </c>
      <c r="M334" s="255" t="s">
        <v>118</v>
      </c>
      <c r="N334" s="255" t="s">
        <v>41</v>
      </c>
      <c r="O334" s="256">
        <v>42709</v>
      </c>
      <c r="P334" s="255" t="s">
        <v>651</v>
      </c>
      <c r="Q334" s="255">
        <v>151</v>
      </c>
      <c r="R334" s="256" t="s">
        <v>39</v>
      </c>
      <c r="S334" s="255">
        <v>26078.82</v>
      </c>
      <c r="T334" s="255" t="s">
        <v>248</v>
      </c>
      <c r="U334" s="256">
        <v>23859.85</v>
      </c>
      <c r="V334" s="255" t="s">
        <v>248</v>
      </c>
      <c r="W334" s="255">
        <v>26078.815572757674</v>
      </c>
      <c r="X334" s="256" t="s">
        <v>100</v>
      </c>
      <c r="Y334" s="255" t="s">
        <v>107</v>
      </c>
      <c r="Z334" s="255">
        <v>23.86</v>
      </c>
      <c r="AA334" s="256">
        <v>1</v>
      </c>
      <c r="AB334" s="255" t="s">
        <v>630</v>
      </c>
      <c r="AC334" s="255" t="s">
        <v>513</v>
      </c>
      <c r="AD334" s="256" t="s">
        <v>637</v>
      </c>
      <c r="AE334" s="255" t="s">
        <v>350</v>
      </c>
      <c r="AF334" s="255" t="s">
        <v>649</v>
      </c>
      <c r="AG334" s="256" t="s">
        <v>643</v>
      </c>
      <c r="AH334" s="255"/>
      <c r="AI334" s="255"/>
      <c r="AJ334" s="256"/>
      <c r="AK334" s="255" t="s">
        <v>605</v>
      </c>
      <c r="AL334" s="255" t="s">
        <v>643</v>
      </c>
      <c r="AM334" s="268" t="s">
        <v>741</v>
      </c>
      <c r="AN334" s="148" t="str">
        <f>IF(ISERROR(MATCH(H334,Current!H:H,0)),"Cleared","resolved")</f>
        <v>resolved</v>
      </c>
    </row>
    <row r="335" spans="1:40" x14ac:dyDescent="0.25">
      <c r="A335" s="267" t="s">
        <v>744</v>
      </c>
      <c r="B335" s="255">
        <v>693</v>
      </c>
      <c r="C335" s="256" t="s">
        <v>177</v>
      </c>
      <c r="D335" s="255" t="s">
        <v>16</v>
      </c>
      <c r="E335" s="255">
        <v>8243</v>
      </c>
      <c r="F335" s="256" t="s">
        <v>120</v>
      </c>
      <c r="G335" s="255" t="s">
        <v>14</v>
      </c>
      <c r="H335" s="255">
        <v>69301111603146</v>
      </c>
      <c r="I335" s="256" t="s">
        <v>56</v>
      </c>
      <c r="J335" s="255" t="s">
        <v>179</v>
      </c>
      <c r="K335" s="255">
        <v>42705</v>
      </c>
      <c r="L335" s="256">
        <v>155</v>
      </c>
      <c r="M335" s="255" t="s">
        <v>127</v>
      </c>
      <c r="N335" s="255" t="s">
        <v>128</v>
      </c>
      <c r="O335" s="256">
        <v>42775</v>
      </c>
      <c r="P335" s="255" t="s">
        <v>838</v>
      </c>
      <c r="Q335" s="255">
        <v>85</v>
      </c>
      <c r="R335" s="256" t="s">
        <v>35</v>
      </c>
      <c r="S335" s="255">
        <v>23845</v>
      </c>
      <c r="T335" s="255" t="s">
        <v>100</v>
      </c>
      <c r="U335" s="256">
        <v>23845</v>
      </c>
      <c r="V335" s="255" t="s">
        <v>100</v>
      </c>
      <c r="W335" s="255">
        <v>23845</v>
      </c>
      <c r="X335" s="256" t="s">
        <v>100</v>
      </c>
      <c r="Y335" s="255" t="s">
        <v>114</v>
      </c>
      <c r="Z335" s="255">
        <v>23.85</v>
      </c>
      <c r="AA335" s="256">
        <v>1</v>
      </c>
      <c r="AB335" s="255" t="s">
        <v>630</v>
      </c>
      <c r="AC335" s="255" t="s">
        <v>851</v>
      </c>
      <c r="AD335" s="256" t="s">
        <v>1259</v>
      </c>
      <c r="AE335" s="255" t="s">
        <v>350</v>
      </c>
      <c r="AF335" s="255" t="s">
        <v>605</v>
      </c>
      <c r="AG335" s="256" t="s">
        <v>643</v>
      </c>
      <c r="AH335" s="255"/>
      <c r="AI335" s="255"/>
      <c r="AJ335" s="256"/>
      <c r="AK335" s="255" t="s">
        <v>605</v>
      </c>
      <c r="AL335" s="255" t="s">
        <v>643</v>
      </c>
      <c r="AM335" s="268" t="s">
        <v>741</v>
      </c>
      <c r="AN335" s="148" t="str">
        <f>IF(ISERROR(MATCH(H335,Current!H:H,0)),"Cleared","resolved")</f>
        <v>resolved</v>
      </c>
    </row>
    <row r="336" spans="1:40" x14ac:dyDescent="0.25">
      <c r="A336" s="267" t="s">
        <v>744</v>
      </c>
      <c r="B336" s="255">
        <v>635</v>
      </c>
      <c r="C336" s="256" t="s">
        <v>142</v>
      </c>
      <c r="D336" s="255" t="s">
        <v>16</v>
      </c>
      <c r="E336" s="255">
        <v>692</v>
      </c>
      <c r="F336" s="256" t="s">
        <v>187</v>
      </c>
      <c r="G336" s="255" t="s">
        <v>16</v>
      </c>
      <c r="H336" s="255">
        <v>63503300005969</v>
      </c>
      <c r="I336" s="256" t="s">
        <v>57</v>
      </c>
      <c r="J336" s="255" t="s">
        <v>461</v>
      </c>
      <c r="K336" s="255">
        <v>42725</v>
      </c>
      <c r="L336" s="256">
        <v>135</v>
      </c>
      <c r="M336" s="255" t="s">
        <v>111</v>
      </c>
      <c r="N336" s="255" t="s">
        <v>42</v>
      </c>
      <c r="O336" s="256">
        <v>42797</v>
      </c>
      <c r="P336" s="255" t="s">
        <v>838</v>
      </c>
      <c r="Q336" s="255">
        <v>63</v>
      </c>
      <c r="R336" s="256" t="s">
        <v>35</v>
      </c>
      <c r="S336" s="255">
        <v>23736</v>
      </c>
      <c r="T336" s="255" t="s">
        <v>100</v>
      </c>
      <c r="U336" s="256">
        <v>23736</v>
      </c>
      <c r="V336" s="255" t="s">
        <v>100</v>
      </c>
      <c r="W336" s="255">
        <v>23736</v>
      </c>
      <c r="X336" s="256" t="s">
        <v>100</v>
      </c>
      <c r="Y336" s="255" t="s">
        <v>107</v>
      </c>
      <c r="Z336" s="255">
        <v>23.74</v>
      </c>
      <c r="AA336" s="256">
        <v>1</v>
      </c>
      <c r="AB336" s="255" t="s">
        <v>630</v>
      </c>
      <c r="AC336" s="255" t="s">
        <v>410</v>
      </c>
      <c r="AD336" s="256" t="s">
        <v>1254</v>
      </c>
      <c r="AE336" s="255" t="s">
        <v>350</v>
      </c>
      <c r="AF336" s="255" t="s">
        <v>605</v>
      </c>
      <c r="AG336" s="256" t="s">
        <v>643</v>
      </c>
      <c r="AH336" s="255"/>
      <c r="AI336" s="255"/>
      <c r="AJ336" s="256"/>
      <c r="AK336" s="255" t="s">
        <v>605</v>
      </c>
      <c r="AL336" s="255" t="s">
        <v>643</v>
      </c>
      <c r="AM336" s="268" t="s">
        <v>741</v>
      </c>
      <c r="AN336" s="148" t="str">
        <f>IF(ISERROR(MATCH(H336,Current!H:H,0)),"Cleared","resolved")</f>
        <v>Cleared</v>
      </c>
    </row>
    <row r="337" spans="1:40" x14ac:dyDescent="0.25">
      <c r="A337" s="267" t="s">
        <v>31</v>
      </c>
      <c r="B337" s="255">
        <v>3011</v>
      </c>
      <c r="C337" s="256" t="s">
        <v>164</v>
      </c>
      <c r="D337" s="255" t="s">
        <v>22</v>
      </c>
      <c r="E337" s="255">
        <v>199</v>
      </c>
      <c r="F337" s="256" t="s">
        <v>137</v>
      </c>
      <c r="G337" s="255" t="s">
        <v>22</v>
      </c>
      <c r="H337" s="255">
        <v>387804</v>
      </c>
      <c r="I337" s="256" t="s">
        <v>59</v>
      </c>
      <c r="J337" s="255" t="s">
        <v>255</v>
      </c>
      <c r="K337" s="255">
        <v>42795</v>
      </c>
      <c r="L337" s="256">
        <v>65</v>
      </c>
      <c r="M337" s="255" t="s">
        <v>111</v>
      </c>
      <c r="N337" s="255" t="s">
        <v>42</v>
      </c>
      <c r="O337" s="256">
        <v>42859</v>
      </c>
      <c r="P337" s="255" t="s">
        <v>1878</v>
      </c>
      <c r="Q337" s="255">
        <v>1</v>
      </c>
      <c r="R337" s="256" t="s">
        <v>33</v>
      </c>
      <c r="S337" s="255">
        <v>25949.79</v>
      </c>
      <c r="T337" s="255" t="s">
        <v>248</v>
      </c>
      <c r="U337" s="256">
        <v>23741.8</v>
      </c>
      <c r="V337" s="255" t="s">
        <v>248</v>
      </c>
      <c r="W337" s="255">
        <v>25949.786925118897</v>
      </c>
      <c r="X337" s="256" t="s">
        <v>100</v>
      </c>
      <c r="Y337" s="255" t="s">
        <v>107</v>
      </c>
      <c r="Z337" s="255">
        <v>23.74</v>
      </c>
      <c r="AA337" s="256">
        <v>1</v>
      </c>
      <c r="AB337" s="255" t="s">
        <v>630</v>
      </c>
      <c r="AC337" s="255" t="s">
        <v>484</v>
      </c>
      <c r="AD337" s="256" t="s">
        <v>396</v>
      </c>
      <c r="AE337" s="255" t="s">
        <v>350</v>
      </c>
      <c r="AF337" s="255" t="s">
        <v>649</v>
      </c>
      <c r="AG337" s="256" t="s">
        <v>643</v>
      </c>
      <c r="AH337" s="255"/>
      <c r="AI337" s="255"/>
      <c r="AJ337" s="256"/>
      <c r="AK337" s="255" t="s">
        <v>649</v>
      </c>
      <c r="AL337" s="255" t="s">
        <v>643</v>
      </c>
      <c r="AM337" s="268" t="s">
        <v>740</v>
      </c>
      <c r="AN337" s="148" t="str">
        <f>IF(ISERROR(MATCH(H337,Current!H:H,0)),"Cleared","resolved")</f>
        <v>resolved</v>
      </c>
    </row>
    <row r="338" spans="1:40" x14ac:dyDescent="0.25">
      <c r="A338" s="267" t="s">
        <v>744</v>
      </c>
      <c r="B338" s="255">
        <v>8243</v>
      </c>
      <c r="C338" s="256" t="s">
        <v>120</v>
      </c>
      <c r="D338" s="255" t="s">
        <v>14</v>
      </c>
      <c r="E338" s="255">
        <v>8205</v>
      </c>
      <c r="F338" s="256" t="s">
        <v>130</v>
      </c>
      <c r="G338" s="255" t="s">
        <v>14</v>
      </c>
      <c r="H338" s="255">
        <v>82430160098498</v>
      </c>
      <c r="I338" s="256" t="s">
        <v>56</v>
      </c>
      <c r="J338" s="255" t="s">
        <v>300</v>
      </c>
      <c r="K338" s="255">
        <v>42773</v>
      </c>
      <c r="L338" s="256">
        <v>87</v>
      </c>
      <c r="M338" s="255" t="s">
        <v>111</v>
      </c>
      <c r="N338" s="255" t="s">
        <v>42</v>
      </c>
      <c r="O338" s="256">
        <v>42830</v>
      </c>
      <c r="P338" s="255" t="s">
        <v>838</v>
      </c>
      <c r="Q338" s="255">
        <v>30</v>
      </c>
      <c r="R338" s="256" t="s">
        <v>33</v>
      </c>
      <c r="S338" s="255">
        <v>23680</v>
      </c>
      <c r="T338" s="255" t="s">
        <v>100</v>
      </c>
      <c r="U338" s="256">
        <v>23680</v>
      </c>
      <c r="V338" s="255" t="s">
        <v>100</v>
      </c>
      <c r="W338" s="255">
        <v>23680</v>
      </c>
      <c r="X338" s="256" t="s">
        <v>100</v>
      </c>
      <c r="Y338" s="255" t="s">
        <v>107</v>
      </c>
      <c r="Z338" s="255">
        <v>23.68</v>
      </c>
      <c r="AA338" s="256">
        <v>1</v>
      </c>
      <c r="AB338" s="255" t="s">
        <v>630</v>
      </c>
      <c r="AC338" s="255" t="s">
        <v>762</v>
      </c>
      <c r="AD338" s="256" t="s">
        <v>1481</v>
      </c>
      <c r="AE338" s="255" t="s">
        <v>350</v>
      </c>
      <c r="AF338" s="255" t="s">
        <v>649</v>
      </c>
      <c r="AG338" s="256" t="s">
        <v>643</v>
      </c>
      <c r="AH338" s="255"/>
      <c r="AI338" s="255"/>
      <c r="AJ338" s="256"/>
      <c r="AK338" s="255" t="s">
        <v>605</v>
      </c>
      <c r="AL338" s="255" t="s">
        <v>643</v>
      </c>
      <c r="AM338" s="268" t="s">
        <v>741</v>
      </c>
      <c r="AN338" s="148" t="str">
        <f>IF(ISERROR(MATCH(H338,Current!H:H,0)),"Cleared","resolved")</f>
        <v>resolved</v>
      </c>
    </row>
    <row r="339" spans="1:40" x14ac:dyDescent="0.25">
      <c r="A339" s="267" t="s">
        <v>744</v>
      </c>
      <c r="B339" s="255">
        <v>260</v>
      </c>
      <c r="C339" s="256" t="s">
        <v>113</v>
      </c>
      <c r="D339" s="255" t="s">
        <v>23</v>
      </c>
      <c r="E339" s="255">
        <v>95</v>
      </c>
      <c r="F339" s="256" t="s">
        <v>153</v>
      </c>
      <c r="G339" s="255" t="s">
        <v>17</v>
      </c>
      <c r="H339" s="255">
        <v>260013009029</v>
      </c>
      <c r="I339" s="256" t="s">
        <v>56</v>
      </c>
      <c r="J339" s="255" t="s">
        <v>304</v>
      </c>
      <c r="K339" s="255">
        <v>42765</v>
      </c>
      <c r="L339" s="256">
        <v>95</v>
      </c>
      <c r="M339" s="255" t="s">
        <v>111</v>
      </c>
      <c r="N339" s="255" t="s">
        <v>42</v>
      </c>
      <c r="O339" s="256">
        <v>42831</v>
      </c>
      <c r="P339" s="255" t="s">
        <v>838</v>
      </c>
      <c r="Q339" s="255">
        <v>29</v>
      </c>
      <c r="R339" s="256" t="s">
        <v>33</v>
      </c>
      <c r="S339" s="255">
        <v>19977.41</v>
      </c>
      <c r="T339" s="255" t="s">
        <v>186</v>
      </c>
      <c r="U339" s="256">
        <v>23649.46</v>
      </c>
      <c r="V339" s="255" t="s">
        <v>186</v>
      </c>
      <c r="W339" s="255">
        <v>19977.408540659642</v>
      </c>
      <c r="X339" s="256" t="s">
        <v>100</v>
      </c>
      <c r="Y339" s="255" t="s">
        <v>114</v>
      </c>
      <c r="Z339" s="255">
        <v>23.65</v>
      </c>
      <c r="AA339" s="256">
        <v>1</v>
      </c>
      <c r="AB339" s="255" t="s">
        <v>630</v>
      </c>
      <c r="AC339" s="255" t="s">
        <v>1080</v>
      </c>
      <c r="AD339" s="256" t="s">
        <v>370</v>
      </c>
      <c r="AE339" s="255" t="s">
        <v>350</v>
      </c>
      <c r="AF339" s="255" t="s">
        <v>605</v>
      </c>
      <c r="AG339" s="256" t="s">
        <v>643</v>
      </c>
      <c r="AH339" s="255"/>
      <c r="AI339" s="255"/>
      <c r="AJ339" s="256"/>
      <c r="AK339" s="255" t="s">
        <v>605</v>
      </c>
      <c r="AL339" s="255" t="s">
        <v>643</v>
      </c>
      <c r="AM339" s="268" t="s">
        <v>741</v>
      </c>
      <c r="AN339" s="148" t="str">
        <f>IF(ISERROR(MATCH(H339,Current!H:H,0)),"Cleared","resolved")</f>
        <v>resolved</v>
      </c>
    </row>
    <row r="340" spans="1:40" x14ac:dyDescent="0.25">
      <c r="A340" s="267" t="s">
        <v>31</v>
      </c>
      <c r="B340" s="255">
        <v>199</v>
      </c>
      <c r="C340" s="256" t="s">
        <v>137</v>
      </c>
      <c r="D340" s="255" t="s">
        <v>22</v>
      </c>
      <c r="E340" s="255">
        <v>693</v>
      </c>
      <c r="F340" s="256" t="s">
        <v>177</v>
      </c>
      <c r="G340" s="255" t="s">
        <v>16</v>
      </c>
      <c r="H340" s="255">
        <v>1990110068950</v>
      </c>
      <c r="I340" s="256" t="s">
        <v>56</v>
      </c>
      <c r="J340" s="255" t="s">
        <v>328</v>
      </c>
      <c r="K340" s="255">
        <v>42794</v>
      </c>
      <c r="L340" s="256">
        <v>66</v>
      </c>
      <c r="M340" s="255" t="s">
        <v>111</v>
      </c>
      <c r="N340" s="255" t="s">
        <v>42</v>
      </c>
      <c r="O340" s="256">
        <v>42859</v>
      </c>
      <c r="P340" s="255" t="s">
        <v>1878</v>
      </c>
      <c r="Q340" s="255">
        <v>1</v>
      </c>
      <c r="R340" s="256" t="s">
        <v>33</v>
      </c>
      <c r="S340" s="255">
        <v>25736</v>
      </c>
      <c r="T340" s="255" t="s">
        <v>248</v>
      </c>
      <c r="U340" s="256">
        <v>23546.2</v>
      </c>
      <c r="V340" s="255" t="s">
        <v>248</v>
      </c>
      <c r="W340" s="255">
        <v>25735.996129031271</v>
      </c>
      <c r="X340" s="256" t="s">
        <v>100</v>
      </c>
      <c r="Y340" s="255" t="s">
        <v>114</v>
      </c>
      <c r="Z340" s="255">
        <v>23.55</v>
      </c>
      <c r="AA340" s="256">
        <v>1</v>
      </c>
      <c r="AB340" s="255" t="s">
        <v>630</v>
      </c>
      <c r="AC340" s="255" t="s">
        <v>431</v>
      </c>
      <c r="AD340" s="256" t="s">
        <v>863</v>
      </c>
      <c r="AE340" s="255" t="s">
        <v>350</v>
      </c>
      <c r="AF340" s="255" t="s">
        <v>649</v>
      </c>
      <c r="AG340" s="256" t="s">
        <v>643</v>
      </c>
      <c r="AH340" s="255"/>
      <c r="AI340" s="255"/>
      <c r="AJ340" s="256"/>
      <c r="AK340" s="255" t="s">
        <v>605</v>
      </c>
      <c r="AL340" s="255" t="s">
        <v>643</v>
      </c>
      <c r="AM340" s="268" t="s">
        <v>741</v>
      </c>
      <c r="AN340" s="148" t="str">
        <f>IF(ISERROR(MATCH(H340,Current!H:H,0)),"Cleared","resolved")</f>
        <v>Cleared</v>
      </c>
    </row>
    <row r="341" spans="1:40" x14ac:dyDescent="0.25">
      <c r="A341" s="267" t="s">
        <v>744</v>
      </c>
      <c r="B341" s="255">
        <v>3019</v>
      </c>
      <c r="C341" s="256" t="s">
        <v>134</v>
      </c>
      <c r="D341" s="255" t="s">
        <v>16</v>
      </c>
      <c r="E341" s="255">
        <v>3014</v>
      </c>
      <c r="F341" s="256" t="s">
        <v>144</v>
      </c>
      <c r="G341" s="255" t="s">
        <v>16</v>
      </c>
      <c r="H341" s="255">
        <v>30190110007814</v>
      </c>
      <c r="I341" s="256" t="s">
        <v>59</v>
      </c>
      <c r="J341" s="255" t="s">
        <v>135</v>
      </c>
      <c r="K341" s="255">
        <v>42698</v>
      </c>
      <c r="L341" s="256">
        <v>162</v>
      </c>
      <c r="M341" s="255" t="s">
        <v>111</v>
      </c>
      <c r="N341" s="255" t="s">
        <v>42</v>
      </c>
      <c r="O341" s="256">
        <v>42775</v>
      </c>
      <c r="P341" s="255" t="s">
        <v>838</v>
      </c>
      <c r="Q341" s="255">
        <v>85</v>
      </c>
      <c r="R341" s="256" t="s">
        <v>35</v>
      </c>
      <c r="S341" s="255">
        <v>23430</v>
      </c>
      <c r="T341" s="255" t="s">
        <v>100</v>
      </c>
      <c r="U341" s="256">
        <v>23430</v>
      </c>
      <c r="V341" s="255" t="s">
        <v>100</v>
      </c>
      <c r="W341" s="255">
        <v>23430</v>
      </c>
      <c r="X341" s="256" t="s">
        <v>100</v>
      </c>
      <c r="Y341" s="255" t="s">
        <v>107</v>
      </c>
      <c r="Z341" s="255">
        <v>23.43</v>
      </c>
      <c r="AA341" s="256">
        <v>1</v>
      </c>
      <c r="AB341" s="255" t="s">
        <v>630</v>
      </c>
      <c r="AC341" s="255" t="s">
        <v>413</v>
      </c>
      <c r="AD341" s="256" t="s">
        <v>636</v>
      </c>
      <c r="AE341" s="255" t="s">
        <v>350</v>
      </c>
      <c r="AF341" s="255" t="s">
        <v>649</v>
      </c>
      <c r="AG341" s="256" t="s">
        <v>643</v>
      </c>
      <c r="AH341" s="255"/>
      <c r="AI341" s="255"/>
      <c r="AJ341" s="256"/>
      <c r="AK341" s="255" t="s">
        <v>605</v>
      </c>
      <c r="AL341" s="255" t="s">
        <v>643</v>
      </c>
      <c r="AM341" s="268" t="s">
        <v>741</v>
      </c>
      <c r="AN341" s="148" t="str">
        <f>IF(ISERROR(MATCH(H341,Current!H:H,0)),"Cleared","resolved")</f>
        <v>resolved</v>
      </c>
    </row>
    <row r="342" spans="1:40" x14ac:dyDescent="0.25">
      <c r="A342" s="267" t="s">
        <v>744</v>
      </c>
      <c r="B342" s="255">
        <v>8520</v>
      </c>
      <c r="C342" s="256" t="s">
        <v>842</v>
      </c>
      <c r="D342" s="255" t="s">
        <v>19</v>
      </c>
      <c r="E342" s="255">
        <v>1750</v>
      </c>
      <c r="F342" s="256" t="s">
        <v>159</v>
      </c>
      <c r="G342" s="255" t="s">
        <v>18</v>
      </c>
      <c r="H342" s="255">
        <v>85201110011220</v>
      </c>
      <c r="I342" s="256" t="s">
        <v>538</v>
      </c>
      <c r="J342" s="255" t="s">
        <v>68</v>
      </c>
      <c r="K342" s="255">
        <v>42828</v>
      </c>
      <c r="L342" s="256">
        <v>32</v>
      </c>
      <c r="M342" s="255" t="s">
        <v>111</v>
      </c>
      <c r="N342" s="255" t="s">
        <v>42</v>
      </c>
      <c r="O342" s="256">
        <v>42831</v>
      </c>
      <c r="P342" s="255" t="s">
        <v>838</v>
      </c>
      <c r="Q342" s="255">
        <v>29</v>
      </c>
      <c r="R342" s="256" t="s">
        <v>33</v>
      </c>
      <c r="S342" s="255">
        <v>1642162.39</v>
      </c>
      <c r="T342" s="255" t="s">
        <v>197</v>
      </c>
      <c r="U342" s="256">
        <v>23372.080000000002</v>
      </c>
      <c r="V342" s="255" t="s">
        <v>197</v>
      </c>
      <c r="W342" s="255">
        <v>1642162.6558932022</v>
      </c>
      <c r="X342" s="256" t="s">
        <v>100</v>
      </c>
      <c r="Y342" s="255" t="s">
        <v>114</v>
      </c>
      <c r="Z342" s="255">
        <v>23.37</v>
      </c>
      <c r="AA342" s="256">
        <v>1</v>
      </c>
      <c r="AB342" s="255" t="s">
        <v>630</v>
      </c>
      <c r="AC342" s="255" t="s">
        <v>2061</v>
      </c>
      <c r="AD342" s="256" t="s">
        <v>1498</v>
      </c>
      <c r="AE342" s="255" t="s">
        <v>350</v>
      </c>
      <c r="AF342" s="255" t="s">
        <v>605</v>
      </c>
      <c r="AG342" s="256" t="s">
        <v>643</v>
      </c>
      <c r="AH342" s="255"/>
      <c r="AI342" s="255"/>
      <c r="AJ342" s="256"/>
      <c r="AK342" s="255" t="s">
        <v>605</v>
      </c>
      <c r="AL342" s="255" t="s">
        <v>643</v>
      </c>
      <c r="AM342" s="268" t="s">
        <v>741</v>
      </c>
      <c r="AN342" s="148" t="str">
        <f>IF(ISERROR(MATCH(H342,Current!H:H,0)),"Cleared","resolved")</f>
        <v>Cleared</v>
      </c>
    </row>
    <row r="343" spans="1:40" x14ac:dyDescent="0.25">
      <c r="A343" s="267" t="s">
        <v>744</v>
      </c>
      <c r="B343" s="255">
        <v>72</v>
      </c>
      <c r="C343" s="256" t="s">
        <v>174</v>
      </c>
      <c r="D343" s="255" t="s">
        <v>17</v>
      </c>
      <c r="E343" s="255">
        <v>260</v>
      </c>
      <c r="F343" s="256" t="s">
        <v>113</v>
      </c>
      <c r="G343" s="255" t="s">
        <v>23</v>
      </c>
      <c r="H343" s="255">
        <v>2016000444</v>
      </c>
      <c r="I343" s="256" t="s">
        <v>58</v>
      </c>
      <c r="J343" s="255" t="s">
        <v>195</v>
      </c>
      <c r="K343" s="255">
        <v>42730</v>
      </c>
      <c r="L343" s="256">
        <v>130</v>
      </c>
      <c r="M343" s="255" t="s">
        <v>127</v>
      </c>
      <c r="N343" s="255" t="s">
        <v>128</v>
      </c>
      <c r="O343" s="256">
        <v>42800</v>
      </c>
      <c r="P343" s="255" t="s">
        <v>838</v>
      </c>
      <c r="Q343" s="255">
        <v>60</v>
      </c>
      <c r="R343" s="256" t="s">
        <v>34</v>
      </c>
      <c r="S343" s="255">
        <v>23330</v>
      </c>
      <c r="T343" s="255" t="s">
        <v>100</v>
      </c>
      <c r="U343" s="256">
        <v>23330</v>
      </c>
      <c r="V343" s="255" t="s">
        <v>100</v>
      </c>
      <c r="W343" s="255">
        <v>23330</v>
      </c>
      <c r="X343" s="256" t="s">
        <v>100</v>
      </c>
      <c r="Y343" s="255" t="s">
        <v>114</v>
      </c>
      <c r="Z343" s="255">
        <v>23.33</v>
      </c>
      <c r="AA343" s="256">
        <v>1</v>
      </c>
      <c r="AB343" s="255" t="s">
        <v>630</v>
      </c>
      <c r="AC343" s="255" t="s">
        <v>442</v>
      </c>
      <c r="AD343" s="256" t="s">
        <v>354</v>
      </c>
      <c r="AE343" s="255" t="s">
        <v>350</v>
      </c>
      <c r="AF343" s="255" t="s">
        <v>649</v>
      </c>
      <c r="AG343" s="256" t="s">
        <v>643</v>
      </c>
      <c r="AH343" s="255"/>
      <c r="AI343" s="255"/>
      <c r="AJ343" s="256"/>
      <c r="AK343" s="255" t="s">
        <v>649</v>
      </c>
      <c r="AL343" s="255" t="s">
        <v>643</v>
      </c>
      <c r="AM343" s="268" t="s">
        <v>740</v>
      </c>
      <c r="AN343" s="148" t="str">
        <f>IF(ISERROR(MATCH(H343,Current!H:H,0)),"Cleared","resolved")</f>
        <v>Cleared</v>
      </c>
    </row>
    <row r="344" spans="1:40" x14ac:dyDescent="0.25">
      <c r="A344" s="267" t="s">
        <v>744</v>
      </c>
      <c r="B344" s="255">
        <v>3075</v>
      </c>
      <c r="C344" s="256" t="s">
        <v>145</v>
      </c>
      <c r="D344" s="255" t="s">
        <v>21</v>
      </c>
      <c r="E344" s="255">
        <v>1340</v>
      </c>
      <c r="F344" s="256" t="s">
        <v>146</v>
      </c>
      <c r="G344" s="255" t="s">
        <v>21</v>
      </c>
      <c r="H344" s="255">
        <v>30751601108</v>
      </c>
      <c r="I344" s="256" t="s">
        <v>59</v>
      </c>
      <c r="J344" s="255" t="s">
        <v>125</v>
      </c>
      <c r="K344" s="255">
        <v>42726</v>
      </c>
      <c r="L344" s="256">
        <v>134</v>
      </c>
      <c r="M344" s="255" t="s">
        <v>111</v>
      </c>
      <c r="N344" s="255" t="s">
        <v>42</v>
      </c>
      <c r="O344" s="256">
        <v>42797</v>
      </c>
      <c r="P344" s="255" t="s">
        <v>838</v>
      </c>
      <c r="Q344" s="255">
        <v>63</v>
      </c>
      <c r="R344" s="256" t="s">
        <v>35</v>
      </c>
      <c r="S344" s="255">
        <v>23252.55</v>
      </c>
      <c r="T344" s="255" t="s">
        <v>100</v>
      </c>
      <c r="U344" s="256">
        <v>23252.55</v>
      </c>
      <c r="V344" s="255" t="s">
        <v>100</v>
      </c>
      <c r="W344" s="255">
        <v>23252.55</v>
      </c>
      <c r="X344" s="256" t="s">
        <v>100</v>
      </c>
      <c r="Y344" s="255" t="s">
        <v>107</v>
      </c>
      <c r="Z344" s="255">
        <v>23.25</v>
      </c>
      <c r="AA344" s="256">
        <v>1</v>
      </c>
      <c r="AB344" s="255" t="s">
        <v>630</v>
      </c>
      <c r="AC344" s="255" t="s">
        <v>415</v>
      </c>
      <c r="AD344" s="256" t="s">
        <v>358</v>
      </c>
      <c r="AE344" s="255" t="s">
        <v>350</v>
      </c>
      <c r="AF344" s="255" t="s">
        <v>605</v>
      </c>
      <c r="AG344" s="256" t="s">
        <v>643</v>
      </c>
      <c r="AH344" s="255"/>
      <c r="AI344" s="255"/>
      <c r="AJ344" s="256"/>
      <c r="AK344" s="255" t="s">
        <v>605</v>
      </c>
      <c r="AL344" s="255" t="s">
        <v>643</v>
      </c>
      <c r="AM344" s="268" t="s">
        <v>741</v>
      </c>
      <c r="AN344" s="148" t="str">
        <f>IF(ISERROR(MATCH(H344,Current!H:H,0)),"Cleared","resolved")</f>
        <v>Cleared</v>
      </c>
    </row>
    <row r="345" spans="1:40" x14ac:dyDescent="0.25">
      <c r="A345" s="267" t="s">
        <v>744</v>
      </c>
      <c r="B345" s="255">
        <v>199</v>
      </c>
      <c r="C345" s="256" t="s">
        <v>137</v>
      </c>
      <c r="D345" s="255" t="s">
        <v>22</v>
      </c>
      <c r="E345" s="255">
        <v>429</v>
      </c>
      <c r="F345" s="256" t="s">
        <v>162</v>
      </c>
      <c r="G345" s="255" t="s">
        <v>13</v>
      </c>
      <c r="H345" s="255" t="s">
        <v>1370</v>
      </c>
      <c r="I345" s="256" t="s">
        <v>54</v>
      </c>
      <c r="J345" s="255" t="s">
        <v>329</v>
      </c>
      <c r="K345" s="255">
        <v>42773</v>
      </c>
      <c r="L345" s="256">
        <v>87</v>
      </c>
      <c r="M345" s="255" t="s">
        <v>127</v>
      </c>
      <c r="N345" s="255" t="s">
        <v>128</v>
      </c>
      <c r="O345" s="256">
        <v>42800</v>
      </c>
      <c r="P345" s="255" t="s">
        <v>838</v>
      </c>
      <c r="Q345" s="255">
        <v>60</v>
      </c>
      <c r="R345" s="256" t="s">
        <v>34</v>
      </c>
      <c r="S345" s="255">
        <v>25347</v>
      </c>
      <c r="T345" s="255" t="s">
        <v>248</v>
      </c>
      <c r="U345" s="256">
        <v>23190.3</v>
      </c>
      <c r="V345" s="255" t="s">
        <v>248</v>
      </c>
      <c r="W345" s="255">
        <v>25346.997436149944</v>
      </c>
      <c r="X345" s="256" t="s">
        <v>100</v>
      </c>
      <c r="Y345" s="255" t="s">
        <v>114</v>
      </c>
      <c r="Z345" s="255">
        <v>23.19</v>
      </c>
      <c r="AA345" s="256">
        <v>1</v>
      </c>
      <c r="AB345" s="255" t="s">
        <v>630</v>
      </c>
      <c r="AC345" s="255" t="s">
        <v>425</v>
      </c>
      <c r="AD345" s="256" t="s">
        <v>2109</v>
      </c>
      <c r="AE345" s="255" t="s">
        <v>350</v>
      </c>
      <c r="AF345" s="255" t="s">
        <v>605</v>
      </c>
      <c r="AG345" s="256" t="s">
        <v>643</v>
      </c>
      <c r="AH345" s="255"/>
      <c r="AI345" s="255"/>
      <c r="AJ345" s="256"/>
      <c r="AK345" s="255" t="s">
        <v>649</v>
      </c>
      <c r="AL345" s="255" t="s">
        <v>643</v>
      </c>
      <c r="AM345" s="268" t="s">
        <v>740</v>
      </c>
      <c r="AN345" s="148" t="str">
        <f>IF(ISERROR(MATCH(H345,Current!H:H,0)),"Cleared","resolved")</f>
        <v>resolved</v>
      </c>
    </row>
    <row r="346" spans="1:40" x14ac:dyDescent="0.25">
      <c r="A346" s="267" t="s">
        <v>744</v>
      </c>
      <c r="B346" s="255">
        <v>8520</v>
      </c>
      <c r="C346" s="256" t="s">
        <v>842</v>
      </c>
      <c r="D346" s="255" t="s">
        <v>19</v>
      </c>
      <c r="E346" s="255">
        <v>8420</v>
      </c>
      <c r="F346" s="256" t="s">
        <v>234</v>
      </c>
      <c r="G346" s="255" t="s">
        <v>19</v>
      </c>
      <c r="H346" s="255">
        <v>85200310077649</v>
      </c>
      <c r="I346" s="256" t="s">
        <v>54</v>
      </c>
      <c r="J346" s="255" t="s">
        <v>312</v>
      </c>
      <c r="K346" s="255">
        <v>42430</v>
      </c>
      <c r="L346" s="256">
        <v>430</v>
      </c>
      <c r="M346" s="255" t="s">
        <v>122</v>
      </c>
      <c r="N346" s="255" t="s">
        <v>41</v>
      </c>
      <c r="O346" s="256">
        <v>42495</v>
      </c>
      <c r="P346" s="255" t="s">
        <v>268</v>
      </c>
      <c r="Q346" s="255">
        <v>365</v>
      </c>
      <c r="R346" s="256" t="s">
        <v>37</v>
      </c>
      <c r="S346" s="255">
        <v>1625000</v>
      </c>
      <c r="T346" s="255" t="s">
        <v>197</v>
      </c>
      <c r="U346" s="256">
        <v>23127.81</v>
      </c>
      <c r="V346" s="255" t="s">
        <v>197</v>
      </c>
      <c r="W346" s="255">
        <v>1624999.8243456876</v>
      </c>
      <c r="X346" s="256" t="s">
        <v>100</v>
      </c>
      <c r="Y346" s="255" t="s">
        <v>107</v>
      </c>
      <c r="Z346" s="255">
        <v>23.13</v>
      </c>
      <c r="AA346" s="256">
        <v>1</v>
      </c>
      <c r="AB346" s="255" t="s">
        <v>630</v>
      </c>
      <c r="AC346" s="255" t="s">
        <v>481</v>
      </c>
      <c r="AD346" s="256" t="s">
        <v>401</v>
      </c>
      <c r="AE346" s="255" t="s">
        <v>350</v>
      </c>
      <c r="AF346" s="255" t="s">
        <v>605</v>
      </c>
      <c r="AG346" s="256" t="s">
        <v>643</v>
      </c>
      <c r="AH346" s="255"/>
      <c r="AI346" s="255"/>
      <c r="AJ346" s="256"/>
      <c r="AK346" s="255" t="s">
        <v>605</v>
      </c>
      <c r="AL346" s="255" t="s">
        <v>643</v>
      </c>
      <c r="AM346" s="268" t="s">
        <v>741</v>
      </c>
      <c r="AN346" s="148" t="str">
        <f>IF(ISERROR(MATCH(H346,Current!H:H,0)),"Cleared","resolved")</f>
        <v>resolved</v>
      </c>
    </row>
    <row r="347" spans="1:40" x14ac:dyDescent="0.25">
      <c r="A347" s="267" t="s">
        <v>744</v>
      </c>
      <c r="B347" s="255">
        <v>199</v>
      </c>
      <c r="C347" s="256" t="s">
        <v>137</v>
      </c>
      <c r="D347" s="255" t="s">
        <v>22</v>
      </c>
      <c r="E347" s="255">
        <v>635</v>
      </c>
      <c r="F347" s="256" t="s">
        <v>142</v>
      </c>
      <c r="G347" s="255" t="s">
        <v>16</v>
      </c>
      <c r="H347" s="255" t="s">
        <v>1787</v>
      </c>
      <c r="I347" s="256" t="s">
        <v>54</v>
      </c>
      <c r="J347" s="255" t="s">
        <v>329</v>
      </c>
      <c r="K347" s="255">
        <v>42773</v>
      </c>
      <c r="L347" s="256">
        <v>87</v>
      </c>
      <c r="M347" s="255" t="s">
        <v>111</v>
      </c>
      <c r="N347" s="255" t="s">
        <v>42</v>
      </c>
      <c r="O347" s="256">
        <v>42797</v>
      </c>
      <c r="P347" s="255" t="s">
        <v>838</v>
      </c>
      <c r="Q347" s="255">
        <v>63</v>
      </c>
      <c r="R347" s="256" t="s">
        <v>35</v>
      </c>
      <c r="S347" s="255">
        <v>25093</v>
      </c>
      <c r="T347" s="255" t="s">
        <v>248</v>
      </c>
      <c r="U347" s="256">
        <v>22957.91</v>
      </c>
      <c r="V347" s="255" t="s">
        <v>248</v>
      </c>
      <c r="W347" s="255">
        <v>25092.995170798189</v>
      </c>
      <c r="X347" s="256" t="s">
        <v>100</v>
      </c>
      <c r="Y347" s="255" t="s">
        <v>114</v>
      </c>
      <c r="Z347" s="255">
        <v>22.96</v>
      </c>
      <c r="AA347" s="256">
        <v>1</v>
      </c>
      <c r="AB347" s="255" t="s">
        <v>630</v>
      </c>
      <c r="AC347" s="255" t="s">
        <v>429</v>
      </c>
      <c r="AD347" s="256" t="s">
        <v>2110</v>
      </c>
      <c r="AE347" s="255" t="s">
        <v>350</v>
      </c>
      <c r="AF347" s="255" t="s">
        <v>649</v>
      </c>
      <c r="AG347" s="256" t="s">
        <v>643</v>
      </c>
      <c r="AH347" s="255"/>
      <c r="AI347" s="255"/>
      <c r="AJ347" s="256"/>
      <c r="AK347" s="255" t="s">
        <v>649</v>
      </c>
      <c r="AL347" s="255" t="s">
        <v>643</v>
      </c>
      <c r="AM347" s="268" t="s">
        <v>740</v>
      </c>
      <c r="AN347" s="148" t="str">
        <f>IF(ISERROR(MATCH(H347,Current!H:H,0)),"Cleared","resolved")</f>
        <v>resolved</v>
      </c>
    </row>
    <row r="348" spans="1:40" x14ac:dyDescent="0.25">
      <c r="A348" s="267" t="s">
        <v>744</v>
      </c>
      <c r="B348" s="255">
        <v>8520</v>
      </c>
      <c r="C348" s="256" t="s">
        <v>842</v>
      </c>
      <c r="D348" s="255" t="s">
        <v>19</v>
      </c>
      <c r="E348" s="255">
        <v>8243</v>
      </c>
      <c r="F348" s="256" t="s">
        <v>120</v>
      </c>
      <c r="G348" s="255" t="s">
        <v>14</v>
      </c>
      <c r="H348" s="255" t="s">
        <v>1343</v>
      </c>
      <c r="I348" s="256" t="s">
        <v>55</v>
      </c>
      <c r="J348" s="255" t="s">
        <v>19</v>
      </c>
      <c r="K348" s="255">
        <v>42769</v>
      </c>
      <c r="L348" s="256">
        <v>91</v>
      </c>
      <c r="M348" s="255" t="s">
        <v>127</v>
      </c>
      <c r="N348" s="255" t="s">
        <v>128</v>
      </c>
      <c r="O348" s="256">
        <v>42800</v>
      </c>
      <c r="P348" s="255" t="s">
        <v>838</v>
      </c>
      <c r="Q348" s="255">
        <v>60</v>
      </c>
      <c r="R348" s="256" t="s">
        <v>34</v>
      </c>
      <c r="S348" s="255">
        <v>1610840</v>
      </c>
      <c r="T348" s="255" t="s">
        <v>197</v>
      </c>
      <c r="U348" s="256">
        <v>22926.28</v>
      </c>
      <c r="V348" s="255" t="s">
        <v>197</v>
      </c>
      <c r="W348" s="255">
        <v>1610839.9789214823</v>
      </c>
      <c r="X348" s="256" t="s">
        <v>100</v>
      </c>
      <c r="Y348" s="255" t="s">
        <v>114</v>
      </c>
      <c r="Z348" s="255">
        <v>22.93</v>
      </c>
      <c r="AA348" s="256">
        <v>1</v>
      </c>
      <c r="AB348" s="255" t="s">
        <v>630</v>
      </c>
      <c r="AC348" s="255" t="s">
        <v>660</v>
      </c>
      <c r="AD348" s="256" t="s">
        <v>1344</v>
      </c>
      <c r="AE348" s="255" t="s">
        <v>350</v>
      </c>
      <c r="AF348" s="255" t="s">
        <v>649</v>
      </c>
      <c r="AG348" s="256" t="s">
        <v>643</v>
      </c>
      <c r="AH348" s="255"/>
      <c r="AI348" s="255"/>
      <c r="AJ348" s="256"/>
      <c r="AK348" s="255" t="s">
        <v>649</v>
      </c>
      <c r="AL348" s="255" t="s">
        <v>643</v>
      </c>
      <c r="AM348" s="268" t="s">
        <v>740</v>
      </c>
      <c r="AN348" s="148" t="str">
        <f>IF(ISERROR(MATCH(H348,Current!H:H,0)),"Cleared","resolved")</f>
        <v>resolved</v>
      </c>
    </row>
    <row r="349" spans="1:40" x14ac:dyDescent="0.25">
      <c r="A349" s="267" t="s">
        <v>744</v>
      </c>
      <c r="B349" s="255">
        <v>1516</v>
      </c>
      <c r="C349" s="256" t="s">
        <v>132</v>
      </c>
      <c r="D349" s="255" t="s">
        <v>14</v>
      </c>
      <c r="E349" s="255">
        <v>8243</v>
      </c>
      <c r="F349" s="256" t="s">
        <v>120</v>
      </c>
      <c r="G349" s="255" t="s">
        <v>14</v>
      </c>
      <c r="H349" s="255">
        <v>15160160005046</v>
      </c>
      <c r="I349" s="256" t="s">
        <v>57</v>
      </c>
      <c r="J349" s="255" t="s">
        <v>133</v>
      </c>
      <c r="K349" s="255">
        <v>42773</v>
      </c>
      <c r="L349" s="256">
        <v>87</v>
      </c>
      <c r="M349" s="255" t="s">
        <v>127</v>
      </c>
      <c r="N349" s="255" t="s">
        <v>128</v>
      </c>
      <c r="O349" s="256">
        <v>42830</v>
      </c>
      <c r="P349" s="255" t="s">
        <v>838</v>
      </c>
      <c r="Q349" s="255">
        <v>30</v>
      </c>
      <c r="R349" s="256" t="s">
        <v>33</v>
      </c>
      <c r="S349" s="255">
        <v>22852.36</v>
      </c>
      <c r="T349" s="255" t="s">
        <v>100</v>
      </c>
      <c r="U349" s="256">
        <v>22852.36</v>
      </c>
      <c r="V349" s="255" t="s">
        <v>100</v>
      </c>
      <c r="W349" s="255">
        <v>22852.36</v>
      </c>
      <c r="X349" s="256" t="s">
        <v>100</v>
      </c>
      <c r="Y349" s="255" t="s">
        <v>107</v>
      </c>
      <c r="Z349" s="255">
        <v>22.85</v>
      </c>
      <c r="AA349" s="256">
        <v>1</v>
      </c>
      <c r="AB349" s="255" t="s">
        <v>630</v>
      </c>
      <c r="AC349" s="255" t="s">
        <v>851</v>
      </c>
      <c r="AD349" s="256" t="s">
        <v>1504</v>
      </c>
      <c r="AE349" s="255" t="s">
        <v>350</v>
      </c>
      <c r="AF349" s="255" t="s">
        <v>649</v>
      </c>
      <c r="AG349" s="256" t="s">
        <v>643</v>
      </c>
      <c r="AH349" s="255"/>
      <c r="AI349" s="255"/>
      <c r="AJ349" s="256"/>
      <c r="AK349" s="255" t="s">
        <v>605</v>
      </c>
      <c r="AL349" s="255" t="s">
        <v>643</v>
      </c>
      <c r="AM349" s="268" t="s">
        <v>741</v>
      </c>
      <c r="AN349" s="148" t="str">
        <f>IF(ISERROR(MATCH(H349,Current!H:H,0)),"Cleared","resolved")</f>
        <v>resolved</v>
      </c>
    </row>
    <row r="350" spans="1:40" x14ac:dyDescent="0.25">
      <c r="A350" s="267" t="s">
        <v>744</v>
      </c>
      <c r="B350" s="255">
        <v>8520</v>
      </c>
      <c r="C350" s="256" t="s">
        <v>842</v>
      </c>
      <c r="D350" s="255" t="s">
        <v>19</v>
      </c>
      <c r="E350" s="255">
        <v>199</v>
      </c>
      <c r="F350" s="256" t="s">
        <v>137</v>
      </c>
      <c r="G350" s="255" t="s">
        <v>22</v>
      </c>
      <c r="H350" s="255">
        <v>85200410042826</v>
      </c>
      <c r="I350" s="256" t="s">
        <v>59</v>
      </c>
      <c r="J350" s="255" t="s">
        <v>321</v>
      </c>
      <c r="K350" s="255">
        <v>42727</v>
      </c>
      <c r="L350" s="256">
        <v>133</v>
      </c>
      <c r="M350" s="255" t="s">
        <v>118</v>
      </c>
      <c r="N350" s="255" t="s">
        <v>41</v>
      </c>
      <c r="O350" s="256">
        <v>42797</v>
      </c>
      <c r="P350" s="255" t="s">
        <v>838</v>
      </c>
      <c r="Q350" s="255">
        <v>63</v>
      </c>
      <c r="R350" s="256" t="s">
        <v>35</v>
      </c>
      <c r="S350" s="255">
        <v>1599360.08</v>
      </c>
      <c r="T350" s="255" t="s">
        <v>197</v>
      </c>
      <c r="U350" s="256">
        <v>22762.89</v>
      </c>
      <c r="V350" s="255" t="s">
        <v>197</v>
      </c>
      <c r="W350" s="255">
        <v>1599359.9156859301</v>
      </c>
      <c r="X350" s="256" t="s">
        <v>100</v>
      </c>
      <c r="Y350" s="255" t="s">
        <v>114</v>
      </c>
      <c r="Z350" s="255">
        <v>22.76</v>
      </c>
      <c r="AA350" s="256">
        <v>1</v>
      </c>
      <c r="AB350" s="255" t="s">
        <v>630</v>
      </c>
      <c r="AC350" s="255" t="s">
        <v>484</v>
      </c>
      <c r="AD350" s="256" t="s">
        <v>363</v>
      </c>
      <c r="AE350" s="255" t="s">
        <v>350</v>
      </c>
      <c r="AF350" s="255" t="s">
        <v>605</v>
      </c>
      <c r="AG350" s="256" t="s">
        <v>603</v>
      </c>
      <c r="AH350" s="255"/>
      <c r="AI350" s="255"/>
      <c r="AJ350" s="256"/>
      <c r="AK350" s="255" t="s">
        <v>605</v>
      </c>
      <c r="AL350" s="255" t="s">
        <v>643</v>
      </c>
      <c r="AM350" s="268" t="s">
        <v>741</v>
      </c>
      <c r="AN350" s="148" t="str">
        <f>IF(ISERROR(MATCH(H350,Current!H:H,0)),"Cleared","resolved")</f>
        <v>resolved</v>
      </c>
    </row>
    <row r="351" spans="1:40" x14ac:dyDescent="0.25">
      <c r="A351" s="267" t="s">
        <v>744</v>
      </c>
      <c r="B351" s="255">
        <v>8310</v>
      </c>
      <c r="C351" s="256" t="s">
        <v>170</v>
      </c>
      <c r="D351" s="255" t="s">
        <v>14</v>
      </c>
      <c r="E351" s="255">
        <v>1750</v>
      </c>
      <c r="F351" s="256" t="s">
        <v>159</v>
      </c>
      <c r="G351" s="255" t="s">
        <v>18</v>
      </c>
      <c r="H351" s="255" t="s">
        <v>544</v>
      </c>
      <c r="I351" s="256" t="s">
        <v>57</v>
      </c>
      <c r="J351" s="255" t="s">
        <v>133</v>
      </c>
      <c r="K351" s="255">
        <v>42464</v>
      </c>
      <c r="L351" s="256">
        <v>396</v>
      </c>
      <c r="M351" s="255" t="s">
        <v>111</v>
      </c>
      <c r="N351" s="255" t="s">
        <v>42</v>
      </c>
      <c r="O351" s="256">
        <v>42619</v>
      </c>
      <c r="P351" s="255" t="s">
        <v>406</v>
      </c>
      <c r="Q351" s="255">
        <v>241</v>
      </c>
      <c r="R351" s="256" t="s">
        <v>37</v>
      </c>
      <c r="S351" s="255">
        <v>94983.61</v>
      </c>
      <c r="T351" s="255" t="s">
        <v>242</v>
      </c>
      <c r="U351" s="256">
        <v>22495.17</v>
      </c>
      <c r="V351" s="255" t="s">
        <v>242</v>
      </c>
      <c r="W351" s="255">
        <v>94983.619196890955</v>
      </c>
      <c r="X351" s="256" t="s">
        <v>100</v>
      </c>
      <c r="Y351" s="255" t="s">
        <v>114</v>
      </c>
      <c r="Z351" s="255">
        <v>22.5</v>
      </c>
      <c r="AA351" s="256">
        <v>1</v>
      </c>
      <c r="AB351" s="255" t="s">
        <v>630</v>
      </c>
      <c r="AC351" s="255" t="s">
        <v>1767</v>
      </c>
      <c r="AD351" s="256" t="s">
        <v>2081</v>
      </c>
      <c r="AE351" s="255" t="s">
        <v>350</v>
      </c>
      <c r="AF351" s="255" t="s">
        <v>649</v>
      </c>
      <c r="AG351" s="256" t="s">
        <v>643</v>
      </c>
      <c r="AH351" s="255"/>
      <c r="AI351" s="255"/>
      <c r="AJ351" s="256"/>
      <c r="AK351" s="255" t="s">
        <v>605</v>
      </c>
      <c r="AL351" s="255" t="s">
        <v>643</v>
      </c>
      <c r="AM351" s="268" t="s">
        <v>741</v>
      </c>
      <c r="AN351" s="148" t="str">
        <f>IF(ISERROR(MATCH(H351,Current!H:H,0)),"Cleared","resolved")</f>
        <v>Cleared</v>
      </c>
    </row>
    <row r="352" spans="1:40" x14ac:dyDescent="0.25">
      <c r="A352" s="267" t="s">
        <v>31</v>
      </c>
      <c r="B352" s="255">
        <v>199</v>
      </c>
      <c r="C352" s="256" t="s">
        <v>137</v>
      </c>
      <c r="D352" s="255" t="s">
        <v>22</v>
      </c>
      <c r="E352" s="255">
        <v>8243</v>
      </c>
      <c r="F352" s="256" t="s">
        <v>120</v>
      </c>
      <c r="G352" s="255" t="s">
        <v>14</v>
      </c>
      <c r="H352" s="255">
        <v>1990110067861</v>
      </c>
      <c r="I352" s="256" t="s">
        <v>54</v>
      </c>
      <c r="J352" s="255" t="s">
        <v>327</v>
      </c>
      <c r="K352" s="255">
        <v>42794</v>
      </c>
      <c r="L352" s="256">
        <v>66</v>
      </c>
      <c r="M352" s="255" t="s">
        <v>111</v>
      </c>
      <c r="N352" s="255" t="s">
        <v>42</v>
      </c>
      <c r="O352" s="256">
        <v>42859</v>
      </c>
      <c r="P352" s="255" t="s">
        <v>1878</v>
      </c>
      <c r="Q352" s="255">
        <v>1</v>
      </c>
      <c r="R352" s="256" t="s">
        <v>33</v>
      </c>
      <c r="S352" s="255">
        <v>24540</v>
      </c>
      <c r="T352" s="255" t="s">
        <v>248</v>
      </c>
      <c r="U352" s="256">
        <v>22451.97</v>
      </c>
      <c r="V352" s="255" t="s">
        <v>248</v>
      </c>
      <c r="W352" s="255">
        <v>24540.002760917949</v>
      </c>
      <c r="X352" s="256" t="s">
        <v>100</v>
      </c>
      <c r="Y352" s="255" t="s">
        <v>114</v>
      </c>
      <c r="Z352" s="255">
        <v>22.45</v>
      </c>
      <c r="AA352" s="256">
        <v>1</v>
      </c>
      <c r="AB352" s="255" t="s">
        <v>630</v>
      </c>
      <c r="AC352" s="255" t="s">
        <v>660</v>
      </c>
      <c r="AD352" s="256" t="s">
        <v>2107</v>
      </c>
      <c r="AE352" s="255" t="s">
        <v>350</v>
      </c>
      <c r="AF352" s="255" t="s">
        <v>649</v>
      </c>
      <c r="AG352" s="256" t="s">
        <v>643</v>
      </c>
      <c r="AH352" s="255"/>
      <c r="AI352" s="255"/>
      <c r="AJ352" s="256"/>
      <c r="AK352" s="255" t="s">
        <v>605</v>
      </c>
      <c r="AL352" s="255" t="s">
        <v>643</v>
      </c>
      <c r="AM352" s="268" t="s">
        <v>741</v>
      </c>
      <c r="AN352" s="148" t="str">
        <f>IF(ISERROR(MATCH(H352,Current!H:H,0)),"Cleared","resolved")</f>
        <v>resolved</v>
      </c>
    </row>
    <row r="353" spans="1:40" x14ac:dyDescent="0.25">
      <c r="A353" s="267" t="s">
        <v>31</v>
      </c>
      <c r="B353" s="255">
        <v>3022</v>
      </c>
      <c r="C353" s="256" t="s">
        <v>141</v>
      </c>
      <c r="D353" s="255" t="s">
        <v>16</v>
      </c>
      <c r="E353" s="255">
        <v>456</v>
      </c>
      <c r="F353" s="256" t="s">
        <v>167</v>
      </c>
      <c r="G353" s="255" t="s">
        <v>14</v>
      </c>
      <c r="H353" s="255">
        <v>30220110071648</v>
      </c>
      <c r="I353" s="256" t="s">
        <v>59</v>
      </c>
      <c r="J353" s="255" t="s">
        <v>143</v>
      </c>
      <c r="K353" s="255">
        <v>42851</v>
      </c>
      <c r="L353" s="256">
        <v>9</v>
      </c>
      <c r="M353" s="255" t="s">
        <v>127</v>
      </c>
      <c r="N353" s="255" t="s">
        <v>128</v>
      </c>
      <c r="O353" s="256">
        <v>42859</v>
      </c>
      <c r="P353" s="255" t="s">
        <v>1878</v>
      </c>
      <c r="Q353" s="255">
        <v>1</v>
      </c>
      <c r="R353" s="256" t="s">
        <v>33</v>
      </c>
      <c r="S353" s="255">
        <v>22418.53</v>
      </c>
      <c r="T353" s="255" t="s">
        <v>100</v>
      </c>
      <c r="U353" s="256">
        <v>22418.53</v>
      </c>
      <c r="V353" s="255" t="s">
        <v>100</v>
      </c>
      <c r="W353" s="255">
        <v>22418.53</v>
      </c>
      <c r="X353" s="256" t="s">
        <v>100</v>
      </c>
      <c r="Y353" s="255" t="s">
        <v>114</v>
      </c>
      <c r="Z353" s="255">
        <v>22.42</v>
      </c>
      <c r="AA353" s="256">
        <v>1</v>
      </c>
      <c r="AB353" s="255" t="s">
        <v>630</v>
      </c>
      <c r="AC353" s="255" t="s">
        <v>826</v>
      </c>
      <c r="AD353" s="256" t="s">
        <v>1936</v>
      </c>
      <c r="AE353" s="255" t="s">
        <v>350</v>
      </c>
      <c r="AF353" s="255" t="s">
        <v>605</v>
      </c>
      <c r="AG353" s="256" t="s">
        <v>643</v>
      </c>
      <c r="AH353" s="255"/>
      <c r="AI353" s="255"/>
      <c r="AJ353" s="256"/>
      <c r="AK353" s="255" t="s">
        <v>605</v>
      </c>
      <c r="AL353" s="255" t="s">
        <v>643</v>
      </c>
      <c r="AM353" s="268" t="s">
        <v>741</v>
      </c>
      <c r="AN353" s="148" t="str">
        <f>IF(ISERROR(MATCH(H353,Current!H:H,0)),"Cleared","resolved")</f>
        <v>Cleared</v>
      </c>
    </row>
    <row r="354" spans="1:40" x14ac:dyDescent="0.25">
      <c r="A354" s="267" t="s">
        <v>31</v>
      </c>
      <c r="B354" s="255">
        <v>199</v>
      </c>
      <c r="C354" s="256" t="s">
        <v>137</v>
      </c>
      <c r="D354" s="255" t="s">
        <v>22</v>
      </c>
      <c r="E354" s="255">
        <v>693</v>
      </c>
      <c r="F354" s="256" t="s">
        <v>177</v>
      </c>
      <c r="G354" s="255" t="s">
        <v>16</v>
      </c>
      <c r="H354" s="255">
        <v>1990110068952</v>
      </c>
      <c r="I354" s="256" t="s">
        <v>56</v>
      </c>
      <c r="J354" s="255" t="s">
        <v>328</v>
      </c>
      <c r="K354" s="255">
        <v>42794</v>
      </c>
      <c r="L354" s="256">
        <v>66</v>
      </c>
      <c r="M354" s="255" t="s">
        <v>111</v>
      </c>
      <c r="N354" s="255" t="s">
        <v>42</v>
      </c>
      <c r="O354" s="256">
        <v>42859</v>
      </c>
      <c r="P354" s="255" t="s">
        <v>1878</v>
      </c>
      <c r="Q354" s="255">
        <v>1</v>
      </c>
      <c r="R354" s="256" t="s">
        <v>33</v>
      </c>
      <c r="S354" s="255">
        <v>24432</v>
      </c>
      <c r="T354" s="255" t="s">
        <v>248</v>
      </c>
      <c r="U354" s="256">
        <v>22353.16</v>
      </c>
      <c r="V354" s="255" t="s">
        <v>248</v>
      </c>
      <c r="W354" s="255">
        <v>24432.003432894337</v>
      </c>
      <c r="X354" s="256" t="s">
        <v>100</v>
      </c>
      <c r="Y354" s="255" t="s">
        <v>114</v>
      </c>
      <c r="Z354" s="255">
        <v>22.35</v>
      </c>
      <c r="AA354" s="256">
        <v>1</v>
      </c>
      <c r="AB354" s="255" t="s">
        <v>630</v>
      </c>
      <c r="AC354" s="255" t="s">
        <v>431</v>
      </c>
      <c r="AD354" s="256" t="s">
        <v>863</v>
      </c>
      <c r="AE354" s="255" t="s">
        <v>350</v>
      </c>
      <c r="AF354" s="255" t="s">
        <v>649</v>
      </c>
      <c r="AG354" s="256" t="s">
        <v>643</v>
      </c>
      <c r="AH354" s="255"/>
      <c r="AI354" s="255"/>
      <c r="AJ354" s="256"/>
      <c r="AK354" s="255" t="s">
        <v>605</v>
      </c>
      <c r="AL354" s="255" t="s">
        <v>643</v>
      </c>
      <c r="AM354" s="268" t="s">
        <v>741</v>
      </c>
      <c r="AN354" s="148" t="str">
        <f>IF(ISERROR(MATCH(H354,Current!H:H,0)),"Cleared","resolved")</f>
        <v>Cleared</v>
      </c>
    </row>
    <row r="355" spans="1:40" x14ac:dyDescent="0.25">
      <c r="A355" s="267" t="s">
        <v>744</v>
      </c>
      <c r="B355" s="255">
        <v>8520</v>
      </c>
      <c r="C355" s="256" t="s">
        <v>842</v>
      </c>
      <c r="D355" s="255" t="s">
        <v>19</v>
      </c>
      <c r="E355" s="255">
        <v>8420</v>
      </c>
      <c r="F355" s="256" t="s">
        <v>234</v>
      </c>
      <c r="G355" s="255" t="s">
        <v>19</v>
      </c>
      <c r="H355" s="255">
        <v>85200710012972</v>
      </c>
      <c r="I355" s="256" t="s">
        <v>57</v>
      </c>
      <c r="J355" s="255" t="s">
        <v>309</v>
      </c>
      <c r="K355" s="255">
        <v>42643</v>
      </c>
      <c r="L355" s="256">
        <v>217</v>
      </c>
      <c r="M355" s="255" t="s">
        <v>122</v>
      </c>
      <c r="N355" s="255" t="s">
        <v>41</v>
      </c>
      <c r="O355" s="256">
        <v>42775</v>
      </c>
      <c r="P355" s="255" t="s">
        <v>838</v>
      </c>
      <c r="Q355" s="255">
        <v>85</v>
      </c>
      <c r="R355" s="256" t="s">
        <v>35</v>
      </c>
      <c r="S355" s="255">
        <v>1569004.74</v>
      </c>
      <c r="T355" s="255" t="s">
        <v>197</v>
      </c>
      <c r="U355" s="256">
        <v>22330.86</v>
      </c>
      <c r="V355" s="255" t="s">
        <v>197</v>
      </c>
      <c r="W355" s="255">
        <v>1569004.7426664324</v>
      </c>
      <c r="X355" s="256" t="s">
        <v>100</v>
      </c>
      <c r="Y355" s="255" t="s">
        <v>107</v>
      </c>
      <c r="Z355" s="255">
        <v>22.33</v>
      </c>
      <c r="AA355" s="256">
        <v>1</v>
      </c>
      <c r="AB355" s="255" t="s">
        <v>630</v>
      </c>
      <c r="AC355" s="255" t="s">
        <v>481</v>
      </c>
      <c r="AD355" s="256" t="s">
        <v>895</v>
      </c>
      <c r="AE355" s="255" t="s">
        <v>350</v>
      </c>
      <c r="AF355" s="255" t="s">
        <v>649</v>
      </c>
      <c r="AG355" s="256" t="s">
        <v>643</v>
      </c>
      <c r="AH355" s="255"/>
      <c r="AI355" s="255"/>
      <c r="AJ355" s="256"/>
      <c r="AK355" s="255" t="s">
        <v>605</v>
      </c>
      <c r="AL355" s="255" t="s">
        <v>643</v>
      </c>
      <c r="AM355" s="268" t="s">
        <v>741</v>
      </c>
      <c r="AN355" s="148" t="str">
        <f>IF(ISERROR(MATCH(H355,Current!H:H,0)),"Cleared","resolved")</f>
        <v>Cleared</v>
      </c>
    </row>
    <row r="356" spans="1:40" x14ac:dyDescent="0.25">
      <c r="A356" s="267" t="s">
        <v>744</v>
      </c>
      <c r="B356" s="255">
        <v>8520</v>
      </c>
      <c r="C356" s="256" t="s">
        <v>842</v>
      </c>
      <c r="D356" s="255" t="s">
        <v>19</v>
      </c>
      <c r="E356" s="255">
        <v>8420</v>
      </c>
      <c r="F356" s="256" t="s">
        <v>234</v>
      </c>
      <c r="G356" s="255" t="s">
        <v>19</v>
      </c>
      <c r="H356" s="255">
        <v>85200710013112</v>
      </c>
      <c r="I356" s="256" t="s">
        <v>57</v>
      </c>
      <c r="J356" s="255" t="s">
        <v>309</v>
      </c>
      <c r="K356" s="255">
        <v>42676</v>
      </c>
      <c r="L356" s="256">
        <v>184</v>
      </c>
      <c r="M356" s="255" t="s">
        <v>122</v>
      </c>
      <c r="N356" s="255" t="s">
        <v>41</v>
      </c>
      <c r="O356" s="256">
        <v>42709</v>
      </c>
      <c r="P356" s="255" t="s">
        <v>651</v>
      </c>
      <c r="Q356" s="255">
        <v>151</v>
      </c>
      <c r="R356" s="256" t="s">
        <v>39</v>
      </c>
      <c r="S356" s="255">
        <v>1566230</v>
      </c>
      <c r="T356" s="255" t="s">
        <v>197</v>
      </c>
      <c r="U356" s="256">
        <v>22291.37</v>
      </c>
      <c r="V356" s="255" t="s">
        <v>197</v>
      </c>
      <c r="W356" s="255">
        <v>1566230.1071491304</v>
      </c>
      <c r="X356" s="256" t="s">
        <v>100</v>
      </c>
      <c r="Y356" s="255" t="s">
        <v>107</v>
      </c>
      <c r="Z356" s="255">
        <v>22.29</v>
      </c>
      <c r="AA356" s="256">
        <v>1</v>
      </c>
      <c r="AB356" s="255" t="s">
        <v>630</v>
      </c>
      <c r="AC356" s="255" t="s">
        <v>481</v>
      </c>
      <c r="AD356" s="256" t="s">
        <v>778</v>
      </c>
      <c r="AE356" s="255" t="s">
        <v>350</v>
      </c>
      <c r="AF356" s="255" t="s">
        <v>605</v>
      </c>
      <c r="AG356" s="256" t="s">
        <v>643</v>
      </c>
      <c r="AH356" s="255"/>
      <c r="AI356" s="255"/>
      <c r="AJ356" s="256"/>
      <c r="AK356" s="255" t="s">
        <v>605</v>
      </c>
      <c r="AL356" s="255" t="s">
        <v>643</v>
      </c>
      <c r="AM356" s="268" t="s">
        <v>741</v>
      </c>
      <c r="AN356" s="148" t="str">
        <f>IF(ISERROR(MATCH(H356,Current!H:H,0)),"Cleared","resolved")</f>
        <v>Cleared</v>
      </c>
    </row>
    <row r="357" spans="1:40" x14ac:dyDescent="0.25">
      <c r="A357" s="267" t="s">
        <v>744</v>
      </c>
      <c r="B357" s="255">
        <v>8243</v>
      </c>
      <c r="C357" s="256" t="s">
        <v>120</v>
      </c>
      <c r="D357" s="255" t="s">
        <v>14</v>
      </c>
      <c r="E357" s="255">
        <v>635</v>
      </c>
      <c r="F357" s="256" t="s">
        <v>142</v>
      </c>
      <c r="G357" s="255" t="s">
        <v>16</v>
      </c>
      <c r="H357" s="255">
        <v>82430160096840</v>
      </c>
      <c r="I357" s="256" t="s">
        <v>55</v>
      </c>
      <c r="J357" s="255" t="s">
        <v>276</v>
      </c>
      <c r="K357" s="255">
        <v>42728</v>
      </c>
      <c r="L357" s="256">
        <v>132</v>
      </c>
      <c r="M357" s="255" t="s">
        <v>111</v>
      </c>
      <c r="N357" s="255" t="s">
        <v>42</v>
      </c>
      <c r="O357" s="256">
        <v>42797</v>
      </c>
      <c r="P357" s="255" t="s">
        <v>838</v>
      </c>
      <c r="Q357" s="255">
        <v>63</v>
      </c>
      <c r="R357" s="256" t="s">
        <v>35</v>
      </c>
      <c r="S357" s="255">
        <v>22261.53</v>
      </c>
      <c r="T357" s="255" t="s">
        <v>100</v>
      </c>
      <c r="U357" s="256">
        <v>22261.53</v>
      </c>
      <c r="V357" s="255" t="s">
        <v>100</v>
      </c>
      <c r="W357" s="255">
        <v>22261.53</v>
      </c>
      <c r="X357" s="256" t="s">
        <v>100</v>
      </c>
      <c r="Y357" s="255" t="s">
        <v>114</v>
      </c>
      <c r="Z357" s="255">
        <v>22.26</v>
      </c>
      <c r="AA357" s="256">
        <v>1</v>
      </c>
      <c r="AB357" s="255" t="s">
        <v>630</v>
      </c>
      <c r="AC357" s="255" t="s">
        <v>429</v>
      </c>
      <c r="AD357" s="256" t="s">
        <v>1953</v>
      </c>
      <c r="AE357" s="255" t="s">
        <v>350</v>
      </c>
      <c r="AF357" s="255" t="s">
        <v>605</v>
      </c>
      <c r="AG357" s="256" t="s">
        <v>643</v>
      </c>
      <c r="AH357" s="255"/>
      <c r="AI357" s="255"/>
      <c r="AJ357" s="256"/>
      <c r="AK357" s="255" t="s">
        <v>605</v>
      </c>
      <c r="AL357" s="255" t="s">
        <v>643</v>
      </c>
      <c r="AM357" s="268" t="s">
        <v>741</v>
      </c>
      <c r="AN357" s="148" t="str">
        <f>IF(ISERROR(MATCH(H357,Current!H:H,0)),"Cleared","resolved")</f>
        <v>Cleared</v>
      </c>
    </row>
    <row r="358" spans="1:40" x14ac:dyDescent="0.25">
      <c r="A358" s="267" t="s">
        <v>744</v>
      </c>
      <c r="B358" s="255">
        <v>260</v>
      </c>
      <c r="C358" s="256" t="s">
        <v>113</v>
      </c>
      <c r="D358" s="255" t="s">
        <v>23</v>
      </c>
      <c r="E358" s="255">
        <v>1970</v>
      </c>
      <c r="F358" s="256" t="s">
        <v>862</v>
      </c>
      <c r="G358" s="255" t="s">
        <v>23</v>
      </c>
      <c r="H358" s="255">
        <v>2600110114938</v>
      </c>
      <c r="I358" s="256" t="s">
        <v>54</v>
      </c>
      <c r="J358" s="255" t="s">
        <v>185</v>
      </c>
      <c r="K358" s="255">
        <v>42698</v>
      </c>
      <c r="L358" s="256">
        <v>162</v>
      </c>
      <c r="M358" s="255" t="s">
        <v>105</v>
      </c>
      <c r="N358" s="255" t="s">
        <v>41</v>
      </c>
      <c r="O358" s="256">
        <v>42831</v>
      </c>
      <c r="P358" s="255" t="s">
        <v>838</v>
      </c>
      <c r="Q358" s="255">
        <v>29</v>
      </c>
      <c r="R358" s="256" t="s">
        <v>33</v>
      </c>
      <c r="S358" s="255">
        <v>18720</v>
      </c>
      <c r="T358" s="255" t="s">
        <v>186</v>
      </c>
      <c r="U358" s="256">
        <v>22160.93</v>
      </c>
      <c r="V358" s="255" t="s">
        <v>186</v>
      </c>
      <c r="W358" s="255">
        <v>18720.002581494908</v>
      </c>
      <c r="X358" s="256" t="s">
        <v>100</v>
      </c>
      <c r="Y358" s="255" t="s">
        <v>107</v>
      </c>
      <c r="Z358" s="255">
        <v>22.16</v>
      </c>
      <c r="AA358" s="256">
        <v>1</v>
      </c>
      <c r="AB358" s="255" t="s">
        <v>630</v>
      </c>
      <c r="AC358" s="255" t="s">
        <v>455</v>
      </c>
      <c r="AD358" s="256" t="s">
        <v>1514</v>
      </c>
      <c r="AE358" s="255" t="s">
        <v>350</v>
      </c>
      <c r="AF358" s="255" t="s">
        <v>649</v>
      </c>
      <c r="AG358" s="256" t="s">
        <v>643</v>
      </c>
      <c r="AH358" s="255"/>
      <c r="AI358" s="255"/>
      <c r="AJ358" s="256"/>
      <c r="AK358" s="255" t="s">
        <v>605</v>
      </c>
      <c r="AL358" s="255" t="s">
        <v>643</v>
      </c>
      <c r="AM358" s="268" t="s">
        <v>741</v>
      </c>
      <c r="AN358" s="148" t="str">
        <f>IF(ISERROR(MATCH(H358,Current!H:H,0)),"Cleared","resolved")</f>
        <v>Cleared</v>
      </c>
    </row>
    <row r="359" spans="1:40" x14ac:dyDescent="0.25">
      <c r="A359" s="267" t="s">
        <v>31</v>
      </c>
      <c r="B359" s="255">
        <v>260</v>
      </c>
      <c r="C359" s="256" t="s">
        <v>113</v>
      </c>
      <c r="D359" s="255" t="s">
        <v>23</v>
      </c>
      <c r="E359" s="255">
        <v>413</v>
      </c>
      <c r="F359" s="256" t="s">
        <v>136</v>
      </c>
      <c r="G359" s="255" t="s">
        <v>13</v>
      </c>
      <c r="H359" s="255">
        <v>2600110126116</v>
      </c>
      <c r="I359" s="256" t="s">
        <v>54</v>
      </c>
      <c r="J359" s="255" t="s">
        <v>206</v>
      </c>
      <c r="K359" s="255">
        <v>42794</v>
      </c>
      <c r="L359" s="256">
        <v>66</v>
      </c>
      <c r="M359" s="255" t="s">
        <v>111</v>
      </c>
      <c r="N359" s="255" t="s">
        <v>42</v>
      </c>
      <c r="O359" s="256">
        <v>42860</v>
      </c>
      <c r="P359" s="255" t="s">
        <v>1878</v>
      </c>
      <c r="Q359" s="255">
        <v>0</v>
      </c>
      <c r="R359" s="256" t="s">
        <v>33</v>
      </c>
      <c r="S359" s="255">
        <v>18682.810000000001</v>
      </c>
      <c r="T359" s="255" t="s">
        <v>186</v>
      </c>
      <c r="U359" s="256">
        <v>22116.9</v>
      </c>
      <c r="V359" s="255" t="s">
        <v>186</v>
      </c>
      <c r="W359" s="255">
        <v>18682.809119232123</v>
      </c>
      <c r="X359" s="256" t="s">
        <v>100</v>
      </c>
      <c r="Y359" s="255" t="s">
        <v>114</v>
      </c>
      <c r="Z359" s="255">
        <v>22.12</v>
      </c>
      <c r="AA359" s="256">
        <v>1</v>
      </c>
      <c r="AB359" s="255" t="s">
        <v>630</v>
      </c>
      <c r="AC359" s="255" t="s">
        <v>477</v>
      </c>
      <c r="AD359" s="256" t="s">
        <v>374</v>
      </c>
      <c r="AE359" s="255" t="s">
        <v>350</v>
      </c>
      <c r="AF359" s="255" t="s">
        <v>605</v>
      </c>
      <c r="AG359" s="256" t="s">
        <v>643</v>
      </c>
      <c r="AH359" s="255"/>
      <c r="AI359" s="255"/>
      <c r="AJ359" s="256"/>
      <c r="AK359" s="255" t="s">
        <v>605</v>
      </c>
      <c r="AL359" s="255" t="s">
        <v>643</v>
      </c>
      <c r="AM359" s="268" t="s">
        <v>741</v>
      </c>
      <c r="AN359" s="148" t="str">
        <f>IF(ISERROR(MATCH(H359,Current!H:H,0)),"Cleared","resolved")</f>
        <v>Cleared</v>
      </c>
    </row>
    <row r="360" spans="1:40" x14ac:dyDescent="0.25">
      <c r="A360" s="267" t="s">
        <v>31</v>
      </c>
      <c r="B360" s="255">
        <v>3022</v>
      </c>
      <c r="C360" s="256" t="s">
        <v>141</v>
      </c>
      <c r="D360" s="255" t="s">
        <v>16</v>
      </c>
      <c r="E360" s="255">
        <v>456</v>
      </c>
      <c r="F360" s="256" t="s">
        <v>167</v>
      </c>
      <c r="G360" s="255" t="s">
        <v>14</v>
      </c>
      <c r="H360" s="255">
        <v>30220110070685</v>
      </c>
      <c r="I360" s="256" t="s">
        <v>59</v>
      </c>
      <c r="J360" s="255" t="s">
        <v>143</v>
      </c>
      <c r="K360" s="255">
        <v>42829</v>
      </c>
      <c r="L360" s="256">
        <v>31</v>
      </c>
      <c r="M360" s="255" t="s">
        <v>127</v>
      </c>
      <c r="N360" s="255" t="s">
        <v>128</v>
      </c>
      <c r="O360" s="256">
        <v>42859</v>
      </c>
      <c r="P360" s="255" t="s">
        <v>1878</v>
      </c>
      <c r="Q360" s="255">
        <v>1</v>
      </c>
      <c r="R360" s="256" t="s">
        <v>33</v>
      </c>
      <c r="S360" s="255">
        <v>22019.25</v>
      </c>
      <c r="T360" s="255" t="s">
        <v>100</v>
      </c>
      <c r="U360" s="256">
        <v>22019.25</v>
      </c>
      <c r="V360" s="255" t="s">
        <v>100</v>
      </c>
      <c r="W360" s="255">
        <v>22019.25</v>
      </c>
      <c r="X360" s="256" t="s">
        <v>100</v>
      </c>
      <c r="Y360" s="255" t="s">
        <v>114</v>
      </c>
      <c r="Z360" s="255">
        <v>22.02</v>
      </c>
      <c r="AA360" s="256">
        <v>1</v>
      </c>
      <c r="AB360" s="255" t="s">
        <v>630</v>
      </c>
      <c r="AC360" s="255" t="s">
        <v>826</v>
      </c>
      <c r="AD360" s="256" t="s">
        <v>1936</v>
      </c>
      <c r="AE360" s="255" t="s">
        <v>350</v>
      </c>
      <c r="AF360" s="255" t="s">
        <v>605</v>
      </c>
      <c r="AG360" s="256" t="s">
        <v>643</v>
      </c>
      <c r="AH360" s="255"/>
      <c r="AI360" s="255"/>
      <c r="AJ360" s="256"/>
      <c r="AK360" s="255" t="s">
        <v>605</v>
      </c>
      <c r="AL360" s="255" t="s">
        <v>643</v>
      </c>
      <c r="AM360" s="268" t="s">
        <v>741</v>
      </c>
      <c r="AN360" s="148" t="str">
        <f>IF(ISERROR(MATCH(H360,Current!H:H,0)),"Cleared","resolved")</f>
        <v>Cleared</v>
      </c>
    </row>
    <row r="361" spans="1:40" x14ac:dyDescent="0.25">
      <c r="A361" s="267" t="s">
        <v>744</v>
      </c>
      <c r="B361" s="255">
        <v>8520</v>
      </c>
      <c r="C361" s="256" t="s">
        <v>842</v>
      </c>
      <c r="D361" s="255" t="s">
        <v>19</v>
      </c>
      <c r="E361" s="255">
        <v>8420</v>
      </c>
      <c r="F361" s="256" t="s">
        <v>234</v>
      </c>
      <c r="G361" s="255" t="s">
        <v>19</v>
      </c>
      <c r="H361" s="255">
        <v>85200710012969</v>
      </c>
      <c r="I361" s="256" t="s">
        <v>57</v>
      </c>
      <c r="J361" s="255" t="s">
        <v>309</v>
      </c>
      <c r="K361" s="255">
        <v>42643</v>
      </c>
      <c r="L361" s="256">
        <v>217</v>
      </c>
      <c r="M361" s="255" t="s">
        <v>122</v>
      </c>
      <c r="N361" s="255" t="s">
        <v>41</v>
      </c>
      <c r="O361" s="256">
        <v>42678</v>
      </c>
      <c r="P361" s="255" t="s">
        <v>651</v>
      </c>
      <c r="Q361" s="255">
        <v>182</v>
      </c>
      <c r="R361" s="256" t="s">
        <v>37</v>
      </c>
      <c r="S361" s="255">
        <v>1538033.45</v>
      </c>
      <c r="T361" s="255" t="s">
        <v>197</v>
      </c>
      <c r="U361" s="256">
        <v>21890.06</v>
      </c>
      <c r="V361" s="255" t="s">
        <v>197</v>
      </c>
      <c r="W361" s="255">
        <v>1538033.3743193396</v>
      </c>
      <c r="X361" s="256" t="s">
        <v>100</v>
      </c>
      <c r="Y361" s="255" t="s">
        <v>107</v>
      </c>
      <c r="Z361" s="255">
        <v>21.89</v>
      </c>
      <c r="AA361" s="256">
        <v>1</v>
      </c>
      <c r="AB361" s="255" t="s">
        <v>630</v>
      </c>
      <c r="AC361" s="255" t="s">
        <v>481</v>
      </c>
      <c r="AD361" s="256" t="s">
        <v>675</v>
      </c>
      <c r="AE361" s="255" t="s">
        <v>350</v>
      </c>
      <c r="AF361" s="255" t="s">
        <v>649</v>
      </c>
      <c r="AG361" s="256" t="s">
        <v>643</v>
      </c>
      <c r="AH361" s="255"/>
      <c r="AI361" s="255"/>
      <c r="AJ361" s="256"/>
      <c r="AK361" s="255" t="s">
        <v>605</v>
      </c>
      <c r="AL361" s="255" t="s">
        <v>643</v>
      </c>
      <c r="AM361" s="268" t="s">
        <v>741</v>
      </c>
      <c r="AN361" s="148" t="str">
        <f>IF(ISERROR(MATCH(H361,Current!H:H,0)),"Cleared","resolved")</f>
        <v>Cleared</v>
      </c>
    </row>
    <row r="362" spans="1:40" x14ac:dyDescent="0.25">
      <c r="A362" s="267" t="s">
        <v>31</v>
      </c>
      <c r="B362" s="255">
        <v>8520</v>
      </c>
      <c r="C362" s="256" t="s">
        <v>842</v>
      </c>
      <c r="D362" s="255" t="s">
        <v>19</v>
      </c>
      <c r="E362" s="255">
        <v>8420</v>
      </c>
      <c r="F362" s="256" t="s">
        <v>234</v>
      </c>
      <c r="G362" s="255" t="s">
        <v>19</v>
      </c>
      <c r="H362" s="255">
        <v>85200310087298</v>
      </c>
      <c r="I362" s="256" t="s">
        <v>54</v>
      </c>
      <c r="J362" s="255" t="s">
        <v>575</v>
      </c>
      <c r="K362" s="255">
        <v>42795</v>
      </c>
      <c r="L362" s="256">
        <v>65</v>
      </c>
      <c r="M362" s="255" t="s">
        <v>122</v>
      </c>
      <c r="N362" s="255" t="s">
        <v>41</v>
      </c>
      <c r="O362" s="256">
        <v>42859</v>
      </c>
      <c r="P362" s="255" t="s">
        <v>1878</v>
      </c>
      <c r="Q362" s="255">
        <v>1</v>
      </c>
      <c r="R362" s="256" t="s">
        <v>33</v>
      </c>
      <c r="S362" s="255">
        <v>1532153</v>
      </c>
      <c r="T362" s="255" t="s">
        <v>197</v>
      </c>
      <c r="U362" s="256">
        <v>21806.37</v>
      </c>
      <c r="V362" s="255" t="s">
        <v>197</v>
      </c>
      <c r="W362" s="255">
        <v>1532153.1705603371</v>
      </c>
      <c r="X362" s="256" t="s">
        <v>100</v>
      </c>
      <c r="Y362" s="255" t="s">
        <v>107</v>
      </c>
      <c r="Z362" s="255">
        <v>21.81</v>
      </c>
      <c r="AA362" s="256">
        <v>1</v>
      </c>
      <c r="AB362" s="255" t="s">
        <v>630</v>
      </c>
      <c r="AC362" s="255" t="s">
        <v>819</v>
      </c>
      <c r="AD362" s="256" t="s">
        <v>2057</v>
      </c>
      <c r="AE362" s="255" t="s">
        <v>350</v>
      </c>
      <c r="AF362" s="255" t="s">
        <v>605</v>
      </c>
      <c r="AG362" s="256" t="s">
        <v>643</v>
      </c>
      <c r="AH362" s="255"/>
      <c r="AI362" s="255"/>
      <c r="AJ362" s="256"/>
      <c r="AK362" s="255" t="s">
        <v>605</v>
      </c>
      <c r="AL362" s="255" t="s">
        <v>643</v>
      </c>
      <c r="AM362" s="268" t="s">
        <v>741</v>
      </c>
      <c r="AN362" s="148" t="str">
        <f>IF(ISERROR(MATCH(H362,Current!H:H,0)),"Cleared","resolved")</f>
        <v>resolved</v>
      </c>
    </row>
    <row r="363" spans="1:40" x14ac:dyDescent="0.25">
      <c r="A363" s="267" t="s">
        <v>744</v>
      </c>
      <c r="B363" s="255">
        <v>8520</v>
      </c>
      <c r="C363" s="256" t="s">
        <v>842</v>
      </c>
      <c r="D363" s="255" t="s">
        <v>19</v>
      </c>
      <c r="E363" s="255">
        <v>3011</v>
      </c>
      <c r="F363" s="256" t="s">
        <v>164</v>
      </c>
      <c r="G363" s="255" t="s">
        <v>22</v>
      </c>
      <c r="H363" s="255" t="s">
        <v>952</v>
      </c>
      <c r="I363" s="256" t="s">
        <v>57</v>
      </c>
      <c r="J363" s="255" t="s">
        <v>271</v>
      </c>
      <c r="K363" s="255">
        <v>42769</v>
      </c>
      <c r="L363" s="256">
        <v>91</v>
      </c>
      <c r="M363" s="255" t="s">
        <v>122</v>
      </c>
      <c r="N363" s="255" t="s">
        <v>41</v>
      </c>
      <c r="O363" s="256">
        <v>42776</v>
      </c>
      <c r="P363" s="255" t="s">
        <v>838</v>
      </c>
      <c r="Q363" s="255">
        <v>84</v>
      </c>
      <c r="R363" s="256" t="s">
        <v>35</v>
      </c>
      <c r="S363" s="255">
        <v>1526068</v>
      </c>
      <c r="T363" s="255" t="s">
        <v>197</v>
      </c>
      <c r="U363" s="256">
        <v>21719.759999999998</v>
      </c>
      <c r="V363" s="255" t="s">
        <v>197</v>
      </c>
      <c r="W363" s="255">
        <v>1526067.8025645528</v>
      </c>
      <c r="X363" s="256" t="s">
        <v>100</v>
      </c>
      <c r="Y363" s="255" t="s">
        <v>114</v>
      </c>
      <c r="Z363" s="255">
        <v>21.72</v>
      </c>
      <c r="AA363" s="256">
        <v>1</v>
      </c>
      <c r="AB363" s="255" t="s">
        <v>630</v>
      </c>
      <c r="AC363" s="255" t="s">
        <v>635</v>
      </c>
      <c r="AD363" s="256" t="s">
        <v>951</v>
      </c>
      <c r="AE363" s="255" t="s">
        <v>350</v>
      </c>
      <c r="AF363" s="255" t="s">
        <v>605</v>
      </c>
      <c r="AG363" s="256" t="s">
        <v>643</v>
      </c>
      <c r="AH363" s="255"/>
      <c r="AI363" s="255"/>
      <c r="AJ363" s="256"/>
      <c r="AK363" s="255" t="s">
        <v>649</v>
      </c>
      <c r="AL363" s="255" t="s">
        <v>643</v>
      </c>
      <c r="AM363" s="268" t="s">
        <v>740</v>
      </c>
      <c r="AN363" s="148" t="str">
        <f>IF(ISERROR(MATCH(H363,Current!H:H,0)),"Cleared","resolved")</f>
        <v>resolved</v>
      </c>
    </row>
    <row r="364" spans="1:40" x14ac:dyDescent="0.25">
      <c r="A364" s="267" t="s">
        <v>744</v>
      </c>
      <c r="B364" s="255">
        <v>8520</v>
      </c>
      <c r="C364" s="256" t="s">
        <v>842</v>
      </c>
      <c r="D364" s="255" t="s">
        <v>19</v>
      </c>
      <c r="E364" s="255">
        <v>199</v>
      </c>
      <c r="F364" s="256" t="s">
        <v>137</v>
      </c>
      <c r="G364" s="255" t="s">
        <v>22</v>
      </c>
      <c r="H364" s="255">
        <v>85200410042828</v>
      </c>
      <c r="I364" s="256" t="s">
        <v>59</v>
      </c>
      <c r="J364" s="255" t="s">
        <v>321</v>
      </c>
      <c r="K364" s="255">
        <v>42727</v>
      </c>
      <c r="L364" s="256">
        <v>133</v>
      </c>
      <c r="M364" s="255" t="s">
        <v>118</v>
      </c>
      <c r="N364" s="255" t="s">
        <v>41</v>
      </c>
      <c r="O364" s="256">
        <v>42797</v>
      </c>
      <c r="P364" s="255" t="s">
        <v>838</v>
      </c>
      <c r="Q364" s="255">
        <v>63</v>
      </c>
      <c r="R364" s="256" t="s">
        <v>35</v>
      </c>
      <c r="S364" s="255">
        <v>1521000</v>
      </c>
      <c r="T364" s="255" t="s">
        <v>197</v>
      </c>
      <c r="U364" s="256">
        <v>21647.63</v>
      </c>
      <c r="V364" s="255" t="s">
        <v>197</v>
      </c>
      <c r="W364" s="255">
        <v>1520999.8243456876</v>
      </c>
      <c r="X364" s="256" t="s">
        <v>100</v>
      </c>
      <c r="Y364" s="255" t="s">
        <v>114</v>
      </c>
      <c r="Z364" s="255">
        <v>21.65</v>
      </c>
      <c r="AA364" s="256">
        <v>1</v>
      </c>
      <c r="AB364" s="255" t="s">
        <v>630</v>
      </c>
      <c r="AC364" s="255" t="s">
        <v>484</v>
      </c>
      <c r="AD364" s="256" t="s">
        <v>363</v>
      </c>
      <c r="AE364" s="255" t="s">
        <v>350</v>
      </c>
      <c r="AF364" s="255" t="s">
        <v>605</v>
      </c>
      <c r="AG364" s="256" t="s">
        <v>643</v>
      </c>
      <c r="AH364" s="255"/>
      <c r="AI364" s="255"/>
      <c r="AJ364" s="256"/>
      <c r="AK364" s="255" t="s">
        <v>605</v>
      </c>
      <c r="AL364" s="255" t="s">
        <v>643</v>
      </c>
      <c r="AM364" s="268" t="s">
        <v>741</v>
      </c>
      <c r="AN364" s="148" t="str">
        <f>IF(ISERROR(MATCH(H364,Current!H:H,0)),"Cleared","resolved")</f>
        <v>resolved</v>
      </c>
    </row>
    <row r="365" spans="1:40" x14ac:dyDescent="0.25">
      <c r="A365" s="267" t="s">
        <v>744</v>
      </c>
      <c r="B365" s="255">
        <v>8243</v>
      </c>
      <c r="C365" s="256" t="s">
        <v>120</v>
      </c>
      <c r="D365" s="255" t="s">
        <v>14</v>
      </c>
      <c r="E365" s="255">
        <v>8205</v>
      </c>
      <c r="F365" s="256" t="s">
        <v>130</v>
      </c>
      <c r="G365" s="255" t="s">
        <v>14</v>
      </c>
      <c r="H365" s="255">
        <v>82430160098550</v>
      </c>
      <c r="I365" s="256" t="s">
        <v>56</v>
      </c>
      <c r="J365" s="255" t="s">
        <v>300</v>
      </c>
      <c r="K365" s="255">
        <v>42773</v>
      </c>
      <c r="L365" s="256">
        <v>87</v>
      </c>
      <c r="M365" s="255" t="s">
        <v>111</v>
      </c>
      <c r="N365" s="255" t="s">
        <v>42</v>
      </c>
      <c r="O365" s="256">
        <v>42830</v>
      </c>
      <c r="P365" s="255" t="s">
        <v>838</v>
      </c>
      <c r="Q365" s="255">
        <v>30</v>
      </c>
      <c r="R365" s="256" t="s">
        <v>33</v>
      </c>
      <c r="S365" s="255">
        <v>21542.5</v>
      </c>
      <c r="T365" s="255" t="s">
        <v>100</v>
      </c>
      <c r="U365" s="256">
        <v>21542.5</v>
      </c>
      <c r="V365" s="255" t="s">
        <v>100</v>
      </c>
      <c r="W365" s="255">
        <v>21542.5</v>
      </c>
      <c r="X365" s="256" t="s">
        <v>100</v>
      </c>
      <c r="Y365" s="255" t="s">
        <v>107</v>
      </c>
      <c r="Z365" s="255">
        <v>21.54</v>
      </c>
      <c r="AA365" s="256">
        <v>1</v>
      </c>
      <c r="AB365" s="255" t="s">
        <v>630</v>
      </c>
      <c r="AC365" s="255" t="s">
        <v>762</v>
      </c>
      <c r="AD365" s="256" t="s">
        <v>1483</v>
      </c>
      <c r="AE365" s="255" t="s">
        <v>350</v>
      </c>
      <c r="AF365" s="255" t="s">
        <v>605</v>
      </c>
      <c r="AG365" s="256" t="s">
        <v>643</v>
      </c>
      <c r="AH365" s="255"/>
      <c r="AI365" s="255"/>
      <c r="AJ365" s="256"/>
      <c r="AK365" s="255" t="s">
        <v>605</v>
      </c>
      <c r="AL365" s="255" t="s">
        <v>643</v>
      </c>
      <c r="AM365" s="268" t="s">
        <v>741</v>
      </c>
      <c r="AN365" s="148" t="str">
        <f>IF(ISERROR(MATCH(H365,Current!H:H,0)),"Cleared","resolved")</f>
        <v>resolved</v>
      </c>
    </row>
    <row r="366" spans="1:40" x14ac:dyDescent="0.25">
      <c r="A366" s="267" t="s">
        <v>31</v>
      </c>
      <c r="B366" s="255">
        <v>8520</v>
      </c>
      <c r="C366" s="256" t="s">
        <v>842</v>
      </c>
      <c r="D366" s="255" t="s">
        <v>19</v>
      </c>
      <c r="E366" s="255">
        <v>795</v>
      </c>
      <c r="F366" s="256" t="s">
        <v>264</v>
      </c>
      <c r="G366" s="255" t="s">
        <v>14</v>
      </c>
      <c r="H366" s="255" t="s">
        <v>843</v>
      </c>
      <c r="I366" s="256" t="s">
        <v>1882</v>
      </c>
      <c r="J366" s="255" t="s">
        <v>271</v>
      </c>
      <c r="K366" s="255">
        <v>42769</v>
      </c>
      <c r="L366" s="256">
        <v>91</v>
      </c>
      <c r="M366" s="255" t="s">
        <v>111</v>
      </c>
      <c r="N366" s="255" t="s">
        <v>42</v>
      </c>
      <c r="O366" s="256">
        <v>42859</v>
      </c>
      <c r="P366" s="255" t="s">
        <v>1878</v>
      </c>
      <c r="Q366" s="255">
        <v>1</v>
      </c>
      <c r="R366" s="256" t="s">
        <v>33</v>
      </c>
      <c r="S366" s="255">
        <v>23310.080000000002</v>
      </c>
      <c r="T366" s="255" t="s">
        <v>112</v>
      </c>
      <c r="U366" s="256">
        <v>21521.63</v>
      </c>
      <c r="V366" s="255" t="s">
        <v>197</v>
      </c>
      <c r="W366" s="255">
        <v>1512146.8470050939</v>
      </c>
      <c r="X366" s="256" t="s">
        <v>100</v>
      </c>
      <c r="Y366" s="255" t="s">
        <v>114</v>
      </c>
      <c r="Z366" s="255">
        <v>21.52</v>
      </c>
      <c r="AA366" s="256">
        <v>1</v>
      </c>
      <c r="AB366" s="255" t="s">
        <v>630</v>
      </c>
      <c r="AC366" s="255" t="s">
        <v>844</v>
      </c>
      <c r="AD366" s="256" t="s">
        <v>845</v>
      </c>
      <c r="AE366" s="255" t="s">
        <v>350</v>
      </c>
      <c r="AF366" s="255" t="s">
        <v>605</v>
      </c>
      <c r="AG366" s="256" t="s">
        <v>643</v>
      </c>
      <c r="AH366" s="255"/>
      <c r="AI366" s="255"/>
      <c r="AJ366" s="256"/>
      <c r="AK366" s="255" t="s">
        <v>649</v>
      </c>
      <c r="AL366" s="255" t="s">
        <v>643</v>
      </c>
      <c r="AM366" s="268" t="s">
        <v>740</v>
      </c>
      <c r="AN366" s="148" t="str">
        <f>IF(ISERROR(MATCH(H366,Current!H:H,0)),"Cleared","resolved")</f>
        <v>resolved</v>
      </c>
    </row>
    <row r="367" spans="1:40" x14ac:dyDescent="0.25">
      <c r="A367" s="267" t="s">
        <v>31</v>
      </c>
      <c r="B367" s="255">
        <v>3075</v>
      </c>
      <c r="C367" s="256" t="s">
        <v>145</v>
      </c>
      <c r="D367" s="255" t="s">
        <v>21</v>
      </c>
      <c r="E367" s="255">
        <v>1340</v>
      </c>
      <c r="F367" s="256" t="s">
        <v>146</v>
      </c>
      <c r="G367" s="255" t="s">
        <v>21</v>
      </c>
      <c r="H367" s="255">
        <v>30751700008</v>
      </c>
      <c r="I367" s="256" t="s">
        <v>59</v>
      </c>
      <c r="J367" s="255" t="s">
        <v>125</v>
      </c>
      <c r="K367" s="255">
        <v>42773</v>
      </c>
      <c r="L367" s="256">
        <v>87</v>
      </c>
      <c r="M367" s="255" t="s">
        <v>111</v>
      </c>
      <c r="N367" s="255" t="s">
        <v>42</v>
      </c>
      <c r="O367" s="256">
        <v>42859</v>
      </c>
      <c r="P367" s="255" t="s">
        <v>1878</v>
      </c>
      <c r="Q367" s="255">
        <v>1</v>
      </c>
      <c r="R367" s="256" t="s">
        <v>33</v>
      </c>
      <c r="S367" s="255">
        <v>21492.3</v>
      </c>
      <c r="T367" s="255" t="s">
        <v>100</v>
      </c>
      <c r="U367" s="256">
        <v>21492.3</v>
      </c>
      <c r="V367" s="255" t="s">
        <v>100</v>
      </c>
      <c r="W367" s="255">
        <v>21492.3</v>
      </c>
      <c r="X367" s="256" t="s">
        <v>100</v>
      </c>
      <c r="Y367" s="255" t="s">
        <v>107</v>
      </c>
      <c r="Z367" s="255">
        <v>21.49</v>
      </c>
      <c r="AA367" s="256">
        <v>1</v>
      </c>
      <c r="AB367" s="255" t="s">
        <v>630</v>
      </c>
      <c r="AC367" s="255" t="s">
        <v>415</v>
      </c>
      <c r="AD367" s="256" t="s">
        <v>358</v>
      </c>
      <c r="AE367" s="255" t="s">
        <v>350</v>
      </c>
      <c r="AF367" s="255" t="s">
        <v>605</v>
      </c>
      <c r="AG367" s="256" t="s">
        <v>643</v>
      </c>
      <c r="AH367" s="255"/>
      <c r="AI367" s="255"/>
      <c r="AJ367" s="256"/>
      <c r="AK367" s="255" t="s">
        <v>605</v>
      </c>
      <c r="AL367" s="255" t="s">
        <v>643</v>
      </c>
      <c r="AM367" s="268" t="s">
        <v>741</v>
      </c>
      <c r="AN367" s="148" t="str">
        <f>IF(ISERROR(MATCH(H367,Current!H:H,0)),"Cleared","resolved")</f>
        <v>resolved</v>
      </c>
    </row>
    <row r="368" spans="1:40" x14ac:dyDescent="0.25">
      <c r="A368" s="267" t="s">
        <v>744</v>
      </c>
      <c r="B368" s="255">
        <v>199</v>
      </c>
      <c r="C368" s="256" t="s">
        <v>137</v>
      </c>
      <c r="D368" s="255" t="s">
        <v>22</v>
      </c>
      <c r="E368" s="255">
        <v>692</v>
      </c>
      <c r="F368" s="256" t="s">
        <v>187</v>
      </c>
      <c r="G368" s="255" t="s">
        <v>16</v>
      </c>
      <c r="H368" s="255">
        <v>1990110066233</v>
      </c>
      <c r="I368" s="256" t="s">
        <v>277</v>
      </c>
      <c r="J368" s="255" t="s">
        <v>331</v>
      </c>
      <c r="K368" s="255">
        <v>42762</v>
      </c>
      <c r="L368" s="256">
        <v>98</v>
      </c>
      <c r="M368" s="255" t="s">
        <v>111</v>
      </c>
      <c r="N368" s="255" t="s">
        <v>42</v>
      </c>
      <c r="O368" s="256">
        <v>42831</v>
      </c>
      <c r="P368" s="255" t="s">
        <v>838</v>
      </c>
      <c r="Q368" s="255">
        <v>29</v>
      </c>
      <c r="R368" s="256" t="s">
        <v>33</v>
      </c>
      <c r="S368" s="255">
        <v>23334.19</v>
      </c>
      <c r="T368" s="255" t="s">
        <v>248</v>
      </c>
      <c r="U368" s="256">
        <v>21348.76</v>
      </c>
      <c r="V368" s="255" t="s">
        <v>248</v>
      </c>
      <c r="W368" s="255">
        <v>23334.194252984242</v>
      </c>
      <c r="X368" s="256" t="s">
        <v>100</v>
      </c>
      <c r="Y368" s="255" t="s">
        <v>114</v>
      </c>
      <c r="Z368" s="255">
        <v>21.35</v>
      </c>
      <c r="AA368" s="256">
        <v>1</v>
      </c>
      <c r="AB368" s="255" t="s">
        <v>630</v>
      </c>
      <c r="AC368" s="255" t="s">
        <v>412</v>
      </c>
      <c r="AD368" s="256" t="s">
        <v>1784</v>
      </c>
      <c r="AE368" s="255" t="s">
        <v>350</v>
      </c>
      <c r="AF368" s="255" t="s">
        <v>605</v>
      </c>
      <c r="AG368" s="256" t="s">
        <v>643</v>
      </c>
      <c r="AH368" s="255"/>
      <c r="AI368" s="255"/>
      <c r="AJ368" s="256"/>
      <c r="AK368" s="255" t="s">
        <v>605</v>
      </c>
      <c r="AL368" s="255" t="s">
        <v>643</v>
      </c>
      <c r="AM368" s="268" t="s">
        <v>741</v>
      </c>
      <c r="AN368" s="148" t="str">
        <f>IF(ISERROR(MATCH(H368,Current!H:H,0)),"Cleared","resolved")</f>
        <v>Cleared</v>
      </c>
    </row>
    <row r="369" spans="1:40" x14ac:dyDescent="0.25">
      <c r="A369" s="267" t="s">
        <v>31</v>
      </c>
      <c r="B369" s="255">
        <v>199</v>
      </c>
      <c r="C369" s="256" t="s">
        <v>137</v>
      </c>
      <c r="D369" s="255" t="s">
        <v>22</v>
      </c>
      <c r="E369" s="255">
        <v>8243</v>
      </c>
      <c r="F369" s="256" t="s">
        <v>120</v>
      </c>
      <c r="G369" s="255" t="s">
        <v>14</v>
      </c>
      <c r="H369" s="255">
        <v>1990110071291</v>
      </c>
      <c r="I369" s="256" t="s">
        <v>54</v>
      </c>
      <c r="J369" s="255" t="s">
        <v>327</v>
      </c>
      <c r="K369" s="255">
        <v>42821</v>
      </c>
      <c r="L369" s="256">
        <v>39</v>
      </c>
      <c r="M369" s="255" t="s">
        <v>127</v>
      </c>
      <c r="N369" s="255" t="s">
        <v>128</v>
      </c>
      <c r="O369" s="256">
        <v>42859</v>
      </c>
      <c r="P369" s="255" t="s">
        <v>1878</v>
      </c>
      <c r="Q369" s="255">
        <v>1</v>
      </c>
      <c r="R369" s="256" t="s">
        <v>33</v>
      </c>
      <c r="S369" s="255">
        <v>23313</v>
      </c>
      <c r="T369" s="255" t="s">
        <v>248</v>
      </c>
      <c r="U369" s="256">
        <v>21329.37</v>
      </c>
      <c r="V369" s="255" t="s">
        <v>248</v>
      </c>
      <c r="W369" s="255">
        <v>23313.00098337208</v>
      </c>
      <c r="X369" s="256" t="s">
        <v>100</v>
      </c>
      <c r="Y369" s="255" t="s">
        <v>114</v>
      </c>
      <c r="Z369" s="255">
        <v>21.33</v>
      </c>
      <c r="AA369" s="256">
        <v>1</v>
      </c>
      <c r="AB369" s="255" t="s">
        <v>630</v>
      </c>
      <c r="AC369" s="255" t="s">
        <v>660</v>
      </c>
      <c r="AD369" s="256" t="s">
        <v>2115</v>
      </c>
      <c r="AE369" s="255" t="s">
        <v>350</v>
      </c>
      <c r="AF369" s="255" t="s">
        <v>649</v>
      </c>
      <c r="AG369" s="256" t="s">
        <v>643</v>
      </c>
      <c r="AH369" s="255"/>
      <c r="AI369" s="255"/>
      <c r="AJ369" s="256"/>
      <c r="AK369" s="255" t="s">
        <v>605</v>
      </c>
      <c r="AL369" s="255" t="s">
        <v>643</v>
      </c>
      <c r="AM369" s="268" t="s">
        <v>741</v>
      </c>
      <c r="AN369" s="148" t="str">
        <f>IF(ISERROR(MATCH(H369,Current!H:H,0)),"Cleared","resolved")</f>
        <v>Cleared</v>
      </c>
    </row>
    <row r="370" spans="1:40" x14ac:dyDescent="0.25">
      <c r="A370" s="267" t="s">
        <v>744</v>
      </c>
      <c r="B370" s="255">
        <v>413</v>
      </c>
      <c r="C370" s="256" t="s">
        <v>136</v>
      </c>
      <c r="D370" s="255" t="s">
        <v>13</v>
      </c>
      <c r="E370" s="255">
        <v>260</v>
      </c>
      <c r="F370" s="256" t="s">
        <v>113</v>
      </c>
      <c r="G370" s="255" t="s">
        <v>23</v>
      </c>
      <c r="H370" s="255">
        <v>4130130016994</v>
      </c>
      <c r="I370" s="256" t="s">
        <v>60</v>
      </c>
      <c r="J370" s="255" t="s">
        <v>292</v>
      </c>
      <c r="K370" s="255">
        <v>42727</v>
      </c>
      <c r="L370" s="256">
        <v>133</v>
      </c>
      <c r="M370" s="255" t="s">
        <v>111</v>
      </c>
      <c r="N370" s="255" t="s">
        <v>42</v>
      </c>
      <c r="O370" s="256">
        <v>42800</v>
      </c>
      <c r="P370" s="255" t="s">
        <v>838</v>
      </c>
      <c r="Q370" s="255">
        <v>60</v>
      </c>
      <c r="R370" s="256" t="s">
        <v>34</v>
      </c>
      <c r="S370" s="255">
        <v>21257.84</v>
      </c>
      <c r="T370" s="255" t="s">
        <v>100</v>
      </c>
      <c r="U370" s="256">
        <v>21257.84</v>
      </c>
      <c r="V370" s="255" t="s">
        <v>100</v>
      </c>
      <c r="W370" s="255">
        <v>21257.84</v>
      </c>
      <c r="X370" s="256" t="s">
        <v>100</v>
      </c>
      <c r="Y370" s="255" t="s">
        <v>114</v>
      </c>
      <c r="Z370" s="255">
        <v>21.26</v>
      </c>
      <c r="AA370" s="256">
        <v>1</v>
      </c>
      <c r="AB370" s="255" t="s">
        <v>630</v>
      </c>
      <c r="AC370" s="255" t="s">
        <v>495</v>
      </c>
      <c r="AD370" s="256" t="s">
        <v>379</v>
      </c>
      <c r="AE370" s="255" t="s">
        <v>350</v>
      </c>
      <c r="AF370" s="255" t="s">
        <v>605</v>
      </c>
      <c r="AG370" s="256" t="s">
        <v>643</v>
      </c>
      <c r="AH370" s="255"/>
      <c r="AI370" s="255"/>
      <c r="AJ370" s="256"/>
      <c r="AK370" s="255" t="s">
        <v>605</v>
      </c>
      <c r="AL370" s="255" t="s">
        <v>643</v>
      </c>
      <c r="AM370" s="268" t="s">
        <v>741</v>
      </c>
      <c r="AN370" s="148" t="str">
        <f>IF(ISERROR(MATCH(H370,Current!H:H,0)),"Cleared","resolved")</f>
        <v>resolved</v>
      </c>
    </row>
    <row r="371" spans="1:40" x14ac:dyDescent="0.25">
      <c r="A371" s="267" t="s">
        <v>744</v>
      </c>
      <c r="B371" s="255">
        <v>8520</v>
      </c>
      <c r="C371" s="256" t="s">
        <v>842</v>
      </c>
      <c r="D371" s="255" t="s">
        <v>19</v>
      </c>
      <c r="E371" s="255">
        <v>199</v>
      </c>
      <c r="F371" s="256" t="s">
        <v>137</v>
      </c>
      <c r="G371" s="255" t="s">
        <v>22</v>
      </c>
      <c r="H371" s="255" t="s">
        <v>1715</v>
      </c>
      <c r="I371" s="256" t="s">
        <v>54</v>
      </c>
      <c r="J371" s="255" t="s">
        <v>381</v>
      </c>
      <c r="K371" s="255">
        <v>42768</v>
      </c>
      <c r="L371" s="256">
        <v>92</v>
      </c>
      <c r="M371" s="255" t="s">
        <v>118</v>
      </c>
      <c r="N371" s="255" t="s">
        <v>41</v>
      </c>
      <c r="O371" s="256">
        <v>42830</v>
      </c>
      <c r="P371" s="255" t="s">
        <v>838</v>
      </c>
      <c r="Q371" s="255">
        <v>30</v>
      </c>
      <c r="R371" s="256" t="s">
        <v>33</v>
      </c>
      <c r="S371" s="255">
        <v>1491144</v>
      </c>
      <c r="T371" s="255" t="s">
        <v>197</v>
      </c>
      <c r="U371" s="256">
        <v>21222.71</v>
      </c>
      <c r="V371" s="255" t="s">
        <v>197</v>
      </c>
      <c r="W371" s="255">
        <v>1491144.2121904092</v>
      </c>
      <c r="X371" s="256" t="s">
        <v>100</v>
      </c>
      <c r="Y371" s="255" t="s">
        <v>114</v>
      </c>
      <c r="Z371" s="255">
        <v>21.22</v>
      </c>
      <c r="AA371" s="256">
        <v>1</v>
      </c>
      <c r="AB371" s="255" t="s">
        <v>630</v>
      </c>
      <c r="AC371" s="255" t="s">
        <v>484</v>
      </c>
      <c r="AD371" s="256" t="s">
        <v>363</v>
      </c>
      <c r="AE371" s="255" t="s">
        <v>350</v>
      </c>
      <c r="AF371" s="255" t="s">
        <v>649</v>
      </c>
      <c r="AG371" s="256" t="s">
        <v>643</v>
      </c>
      <c r="AH371" s="255"/>
      <c r="AI371" s="255"/>
      <c r="AJ371" s="256"/>
      <c r="AK371" s="255" t="s">
        <v>649</v>
      </c>
      <c r="AL371" s="255" t="s">
        <v>643</v>
      </c>
      <c r="AM371" s="268" t="s">
        <v>740</v>
      </c>
      <c r="AN371" s="148" t="str">
        <f>IF(ISERROR(MATCH(H371,Current!H:H,0)),"Cleared","resolved")</f>
        <v>resolved</v>
      </c>
    </row>
    <row r="372" spans="1:40" x14ac:dyDescent="0.25">
      <c r="A372" s="267" t="s">
        <v>744</v>
      </c>
      <c r="B372" s="255">
        <v>3019</v>
      </c>
      <c r="C372" s="256" t="s">
        <v>134</v>
      </c>
      <c r="D372" s="255" t="s">
        <v>16</v>
      </c>
      <c r="E372" s="255">
        <v>3014</v>
      </c>
      <c r="F372" s="256" t="s">
        <v>144</v>
      </c>
      <c r="G372" s="255" t="s">
        <v>16</v>
      </c>
      <c r="H372" s="255">
        <v>30190110007953</v>
      </c>
      <c r="I372" s="256" t="s">
        <v>59</v>
      </c>
      <c r="J372" s="255" t="s">
        <v>135</v>
      </c>
      <c r="K372" s="255">
        <v>42724</v>
      </c>
      <c r="L372" s="256">
        <v>136</v>
      </c>
      <c r="M372" s="255" t="s">
        <v>111</v>
      </c>
      <c r="N372" s="255" t="s">
        <v>42</v>
      </c>
      <c r="O372" s="256">
        <v>42797</v>
      </c>
      <c r="P372" s="255" t="s">
        <v>838</v>
      </c>
      <c r="Q372" s="255">
        <v>63</v>
      </c>
      <c r="R372" s="256" t="s">
        <v>35</v>
      </c>
      <c r="S372" s="255">
        <v>21120</v>
      </c>
      <c r="T372" s="255" t="s">
        <v>100</v>
      </c>
      <c r="U372" s="256">
        <v>21120</v>
      </c>
      <c r="V372" s="255" t="s">
        <v>100</v>
      </c>
      <c r="W372" s="255">
        <v>21120</v>
      </c>
      <c r="X372" s="256" t="s">
        <v>100</v>
      </c>
      <c r="Y372" s="255" t="s">
        <v>107</v>
      </c>
      <c r="Z372" s="255">
        <v>21.12</v>
      </c>
      <c r="AA372" s="256">
        <v>1</v>
      </c>
      <c r="AB372" s="255" t="s">
        <v>630</v>
      </c>
      <c r="AC372" s="255" t="s">
        <v>413</v>
      </c>
      <c r="AD372" s="256" t="s">
        <v>1239</v>
      </c>
      <c r="AE372" s="255" t="s">
        <v>350</v>
      </c>
      <c r="AF372" s="255" t="s">
        <v>649</v>
      </c>
      <c r="AG372" s="256" t="s">
        <v>643</v>
      </c>
      <c r="AH372" s="255"/>
      <c r="AI372" s="255"/>
      <c r="AJ372" s="256"/>
      <c r="AK372" s="255" t="s">
        <v>605</v>
      </c>
      <c r="AL372" s="255" t="s">
        <v>643</v>
      </c>
      <c r="AM372" s="268" t="s">
        <v>741</v>
      </c>
      <c r="AN372" s="148" t="str">
        <f>IF(ISERROR(MATCH(H372,Current!H:H,0)),"Cleared","resolved")</f>
        <v>Cleared</v>
      </c>
    </row>
    <row r="373" spans="1:40" x14ac:dyDescent="0.25">
      <c r="A373" s="267" t="s">
        <v>744</v>
      </c>
      <c r="B373" s="255">
        <v>456</v>
      </c>
      <c r="C373" s="256" t="s">
        <v>167</v>
      </c>
      <c r="D373" s="255" t="s">
        <v>14</v>
      </c>
      <c r="E373" s="255">
        <v>8243</v>
      </c>
      <c r="F373" s="256" t="s">
        <v>120</v>
      </c>
      <c r="G373" s="255" t="s">
        <v>14</v>
      </c>
      <c r="H373" s="255">
        <v>2017010055</v>
      </c>
      <c r="I373" s="256" t="s">
        <v>59</v>
      </c>
      <c r="J373" s="255" t="s">
        <v>168</v>
      </c>
      <c r="K373" s="255">
        <v>42774</v>
      </c>
      <c r="L373" s="256">
        <v>86</v>
      </c>
      <c r="M373" s="255" t="s">
        <v>127</v>
      </c>
      <c r="N373" s="255" t="s">
        <v>128</v>
      </c>
      <c r="O373" s="256">
        <v>42830</v>
      </c>
      <c r="P373" s="255" t="s">
        <v>838</v>
      </c>
      <c r="Q373" s="255">
        <v>30</v>
      </c>
      <c r="R373" s="256" t="s">
        <v>33</v>
      </c>
      <c r="S373" s="255">
        <v>21077.279999999999</v>
      </c>
      <c r="T373" s="255" t="s">
        <v>100</v>
      </c>
      <c r="U373" s="256">
        <v>21077.279999999999</v>
      </c>
      <c r="V373" s="255" t="s">
        <v>100</v>
      </c>
      <c r="W373" s="255">
        <v>21077.279999999999</v>
      </c>
      <c r="X373" s="256" t="s">
        <v>100</v>
      </c>
      <c r="Y373" s="255" t="s">
        <v>107</v>
      </c>
      <c r="Z373" s="255">
        <v>21.08</v>
      </c>
      <c r="AA373" s="256">
        <v>1</v>
      </c>
      <c r="AB373" s="255" t="s">
        <v>630</v>
      </c>
      <c r="AC373" s="255" t="s">
        <v>851</v>
      </c>
      <c r="AD373" s="256" t="s">
        <v>1477</v>
      </c>
      <c r="AE373" s="255" t="s">
        <v>350</v>
      </c>
      <c r="AF373" s="255" t="s">
        <v>605</v>
      </c>
      <c r="AG373" s="256" t="s">
        <v>643</v>
      </c>
      <c r="AH373" s="255"/>
      <c r="AI373" s="255"/>
      <c r="AJ373" s="256"/>
      <c r="AK373" s="255" t="s">
        <v>649</v>
      </c>
      <c r="AL373" s="255" t="s">
        <v>643</v>
      </c>
      <c r="AM373" s="268" t="s">
        <v>740</v>
      </c>
      <c r="AN373" s="148" t="str">
        <f>IF(ISERROR(MATCH(H373,Current!H:H,0)),"Cleared","resolved")</f>
        <v>Cleared</v>
      </c>
    </row>
    <row r="374" spans="1:40" x14ac:dyDescent="0.25">
      <c r="A374" s="267" t="s">
        <v>744</v>
      </c>
      <c r="B374" s="255">
        <v>199</v>
      </c>
      <c r="C374" s="256" t="s">
        <v>137</v>
      </c>
      <c r="D374" s="255" t="s">
        <v>22</v>
      </c>
      <c r="E374" s="255">
        <v>8243</v>
      </c>
      <c r="F374" s="256" t="s">
        <v>120</v>
      </c>
      <c r="G374" s="255" t="s">
        <v>14</v>
      </c>
      <c r="H374" s="255">
        <v>1990110063787</v>
      </c>
      <c r="I374" s="256" t="s">
        <v>56</v>
      </c>
      <c r="J374" s="255" t="s">
        <v>328</v>
      </c>
      <c r="K374" s="255">
        <v>42724</v>
      </c>
      <c r="L374" s="256">
        <v>136</v>
      </c>
      <c r="M374" s="255" t="s">
        <v>161</v>
      </c>
      <c r="N374" s="255" t="s">
        <v>128</v>
      </c>
      <c r="O374" s="256">
        <v>42800</v>
      </c>
      <c r="P374" s="255" t="s">
        <v>838</v>
      </c>
      <c r="Q374" s="255">
        <v>60</v>
      </c>
      <c r="R374" s="256" t="s">
        <v>34</v>
      </c>
      <c r="S374" s="255">
        <v>23041.919999999998</v>
      </c>
      <c r="T374" s="255" t="s">
        <v>248</v>
      </c>
      <c r="U374" s="256">
        <v>21081.35</v>
      </c>
      <c r="V374" s="255" t="s">
        <v>248</v>
      </c>
      <c r="W374" s="255">
        <v>23041.915128332952</v>
      </c>
      <c r="X374" s="256" t="s">
        <v>100</v>
      </c>
      <c r="Y374" s="255" t="s">
        <v>114</v>
      </c>
      <c r="Z374" s="255">
        <v>21.08</v>
      </c>
      <c r="AA374" s="256">
        <v>1</v>
      </c>
      <c r="AB374" s="255" t="s">
        <v>630</v>
      </c>
      <c r="AC374" s="255" t="s">
        <v>851</v>
      </c>
      <c r="AD374" s="256" t="s">
        <v>1359</v>
      </c>
      <c r="AE374" s="255" t="s">
        <v>350</v>
      </c>
      <c r="AF374" s="255" t="s">
        <v>605</v>
      </c>
      <c r="AG374" s="256" t="s">
        <v>643</v>
      </c>
      <c r="AH374" s="255"/>
      <c r="AI374" s="255"/>
      <c r="AJ374" s="256"/>
      <c r="AK374" s="255" t="s">
        <v>605</v>
      </c>
      <c r="AL374" s="255" t="s">
        <v>643</v>
      </c>
      <c r="AM374" s="268" t="s">
        <v>741</v>
      </c>
      <c r="AN374" s="148" t="str">
        <f>IF(ISERROR(MATCH(H374,Current!H:H,0)),"Cleared","resolved")</f>
        <v>resolved</v>
      </c>
    </row>
    <row r="375" spans="1:40" x14ac:dyDescent="0.25">
      <c r="A375" s="267" t="s">
        <v>744</v>
      </c>
      <c r="B375" s="255">
        <v>1740</v>
      </c>
      <c r="C375" s="256" t="s">
        <v>261</v>
      </c>
      <c r="D375" s="255" t="s">
        <v>15</v>
      </c>
      <c r="E375" s="255">
        <v>1750</v>
      </c>
      <c r="F375" s="256" t="s">
        <v>159</v>
      </c>
      <c r="G375" s="255" t="s">
        <v>18</v>
      </c>
      <c r="H375" s="255" t="s">
        <v>1441</v>
      </c>
      <c r="I375" s="256" t="s">
        <v>61</v>
      </c>
      <c r="J375" s="255" t="s">
        <v>1442</v>
      </c>
      <c r="K375" s="255">
        <v>42728</v>
      </c>
      <c r="L375" s="256">
        <v>132</v>
      </c>
      <c r="M375" s="255" t="s">
        <v>111</v>
      </c>
      <c r="N375" s="255" t="s">
        <v>42</v>
      </c>
      <c r="O375" s="256">
        <v>42830</v>
      </c>
      <c r="P375" s="255" t="s">
        <v>838</v>
      </c>
      <c r="Q375" s="255">
        <v>30</v>
      </c>
      <c r="R375" s="256" t="s">
        <v>33</v>
      </c>
      <c r="S375" s="255">
        <v>354328.79</v>
      </c>
      <c r="T375" s="255" t="s">
        <v>1443</v>
      </c>
      <c r="U375" s="256">
        <v>21045.22</v>
      </c>
      <c r="V375" s="255" t="s">
        <v>1443</v>
      </c>
      <c r="W375" s="255">
        <v>354328.84470978845</v>
      </c>
      <c r="X375" s="256" t="s">
        <v>100</v>
      </c>
      <c r="Y375" s="255" t="s">
        <v>114</v>
      </c>
      <c r="Z375" s="255">
        <v>21.05</v>
      </c>
      <c r="AA375" s="256">
        <v>1</v>
      </c>
      <c r="AB375" s="255" t="s">
        <v>630</v>
      </c>
      <c r="AC375" s="255" t="s">
        <v>454</v>
      </c>
      <c r="AD375" s="256" t="s">
        <v>1444</v>
      </c>
      <c r="AE375" s="255" t="s">
        <v>350</v>
      </c>
      <c r="AF375" s="255" t="s">
        <v>1875</v>
      </c>
      <c r="AG375" s="256" t="s">
        <v>1876</v>
      </c>
      <c r="AH375" s="255"/>
      <c r="AI375" s="255"/>
      <c r="AJ375" s="256"/>
      <c r="AK375" s="255" t="s">
        <v>649</v>
      </c>
      <c r="AL375" s="255" t="s">
        <v>643</v>
      </c>
      <c r="AM375" s="268" t="s">
        <v>740</v>
      </c>
      <c r="AN375" s="148" t="str">
        <f>IF(ISERROR(MATCH(H375,Current!H:H,0)),"Cleared","resolved")</f>
        <v>Cleared</v>
      </c>
    </row>
    <row r="376" spans="1:40" x14ac:dyDescent="0.25">
      <c r="A376" s="267" t="s">
        <v>744</v>
      </c>
      <c r="B376" s="255">
        <v>1350</v>
      </c>
      <c r="C376" s="256" t="s">
        <v>124</v>
      </c>
      <c r="D376" s="255" t="s">
        <v>21</v>
      </c>
      <c r="E376" s="255">
        <v>693</v>
      </c>
      <c r="F376" s="256" t="s">
        <v>177</v>
      </c>
      <c r="G376" s="255" t="s">
        <v>16</v>
      </c>
      <c r="H376" s="255">
        <v>13500210092554</v>
      </c>
      <c r="I376" s="256" t="s">
        <v>56</v>
      </c>
      <c r="J376" s="255" t="s">
        <v>512</v>
      </c>
      <c r="K376" s="255">
        <v>42492</v>
      </c>
      <c r="L376" s="256">
        <v>368</v>
      </c>
      <c r="M376" s="255" t="s">
        <v>158</v>
      </c>
      <c r="N376" s="255" t="s">
        <v>41</v>
      </c>
      <c r="O376" s="256">
        <v>42585</v>
      </c>
      <c r="P376" s="255" t="s">
        <v>406</v>
      </c>
      <c r="Q376" s="255">
        <v>275</v>
      </c>
      <c r="R376" s="256" t="s">
        <v>37</v>
      </c>
      <c r="S376" s="255">
        <v>202126.5</v>
      </c>
      <c r="T376" s="255" t="s">
        <v>243</v>
      </c>
      <c r="U376" s="256">
        <v>20985.34</v>
      </c>
      <c r="V376" s="255" t="s">
        <v>243</v>
      </c>
      <c r="W376" s="255">
        <v>202126.50785761894</v>
      </c>
      <c r="X376" s="256" t="s">
        <v>100</v>
      </c>
      <c r="Y376" s="255" t="s">
        <v>114</v>
      </c>
      <c r="Z376" s="255">
        <v>20.99</v>
      </c>
      <c r="AA376" s="256">
        <v>1</v>
      </c>
      <c r="AB376" s="255" t="s">
        <v>630</v>
      </c>
      <c r="AC376" s="255" t="s">
        <v>431</v>
      </c>
      <c r="AD376" s="256" t="s">
        <v>781</v>
      </c>
      <c r="AE376" s="255" t="s">
        <v>350</v>
      </c>
      <c r="AF376" s="255" t="s">
        <v>605</v>
      </c>
      <c r="AG376" s="256" t="s">
        <v>643</v>
      </c>
      <c r="AH376" s="255"/>
      <c r="AI376" s="255"/>
      <c r="AJ376" s="256"/>
      <c r="AK376" s="255" t="s">
        <v>605</v>
      </c>
      <c r="AL376" s="255" t="s">
        <v>643</v>
      </c>
      <c r="AM376" s="268" t="s">
        <v>741</v>
      </c>
      <c r="AN376" s="148" t="str">
        <f>IF(ISERROR(MATCH(H376,Current!H:H,0)),"Cleared","resolved")</f>
        <v>resolved</v>
      </c>
    </row>
    <row r="377" spans="1:40" x14ac:dyDescent="0.25">
      <c r="A377" s="267" t="s">
        <v>744</v>
      </c>
      <c r="B377" s="255">
        <v>635</v>
      </c>
      <c r="C377" s="256" t="s">
        <v>142</v>
      </c>
      <c r="D377" s="255" t="s">
        <v>16</v>
      </c>
      <c r="E377" s="255">
        <v>260</v>
      </c>
      <c r="F377" s="256" t="s">
        <v>113</v>
      </c>
      <c r="G377" s="255" t="s">
        <v>23</v>
      </c>
      <c r="H377" s="255">
        <v>63503300006104</v>
      </c>
      <c r="I377" s="256" t="s">
        <v>56</v>
      </c>
      <c r="J377" s="255" t="s">
        <v>465</v>
      </c>
      <c r="K377" s="255">
        <v>42727</v>
      </c>
      <c r="L377" s="256">
        <v>133</v>
      </c>
      <c r="M377" s="255" t="s">
        <v>127</v>
      </c>
      <c r="N377" s="255" t="s">
        <v>128</v>
      </c>
      <c r="O377" s="256">
        <v>42800</v>
      </c>
      <c r="P377" s="255" t="s">
        <v>838</v>
      </c>
      <c r="Q377" s="255">
        <v>60</v>
      </c>
      <c r="R377" s="256" t="s">
        <v>34</v>
      </c>
      <c r="S377" s="255">
        <v>20924.5</v>
      </c>
      <c r="T377" s="255" t="s">
        <v>100</v>
      </c>
      <c r="U377" s="256">
        <v>20924.5</v>
      </c>
      <c r="V377" s="255" t="s">
        <v>100</v>
      </c>
      <c r="W377" s="255">
        <v>20924.5</v>
      </c>
      <c r="X377" s="256" t="s">
        <v>100</v>
      </c>
      <c r="Y377" s="255" t="s">
        <v>114</v>
      </c>
      <c r="Z377" s="255">
        <v>20.92</v>
      </c>
      <c r="AA377" s="256">
        <v>1</v>
      </c>
      <c r="AB377" s="255" t="s">
        <v>630</v>
      </c>
      <c r="AC377" s="255" t="s">
        <v>495</v>
      </c>
      <c r="AD377" s="256" t="s">
        <v>356</v>
      </c>
      <c r="AE377" s="255" t="s">
        <v>350</v>
      </c>
      <c r="AF377" s="255" t="s">
        <v>605</v>
      </c>
      <c r="AG377" s="256" t="s">
        <v>643</v>
      </c>
      <c r="AH377" s="255"/>
      <c r="AI377" s="255"/>
      <c r="AJ377" s="256"/>
      <c r="AK377" s="255" t="s">
        <v>605</v>
      </c>
      <c r="AL377" s="255" t="s">
        <v>643</v>
      </c>
      <c r="AM377" s="268" t="s">
        <v>741</v>
      </c>
      <c r="AN377" s="148" t="str">
        <f>IF(ISERROR(MATCH(H377,Current!H:H,0)),"Cleared","resolved")</f>
        <v>resolved</v>
      </c>
    </row>
    <row r="378" spans="1:40" x14ac:dyDescent="0.25">
      <c r="A378" s="267" t="s">
        <v>31</v>
      </c>
      <c r="B378" s="255">
        <v>635</v>
      </c>
      <c r="C378" s="256" t="s">
        <v>142</v>
      </c>
      <c r="D378" s="255" t="s">
        <v>16</v>
      </c>
      <c r="E378" s="255">
        <v>8520</v>
      </c>
      <c r="F378" s="256" t="s">
        <v>842</v>
      </c>
      <c r="G378" s="255" t="s">
        <v>19</v>
      </c>
      <c r="H378" s="255">
        <v>63501111712940</v>
      </c>
      <c r="I378" s="256" t="s">
        <v>55</v>
      </c>
      <c r="J378" s="255" t="s">
        <v>870</v>
      </c>
      <c r="K378" s="255">
        <v>42849</v>
      </c>
      <c r="L378" s="256">
        <v>11</v>
      </c>
      <c r="M378" s="255" t="s">
        <v>158</v>
      </c>
      <c r="N378" s="255" t="s">
        <v>41</v>
      </c>
      <c r="O378" s="256">
        <v>42860</v>
      </c>
      <c r="P378" s="255" t="s">
        <v>1878</v>
      </c>
      <c r="Q378" s="255">
        <v>0</v>
      </c>
      <c r="R378" s="256" t="s">
        <v>33</v>
      </c>
      <c r="S378" s="255">
        <v>20900</v>
      </c>
      <c r="T378" s="255" t="s">
        <v>100</v>
      </c>
      <c r="U378" s="256">
        <v>20900</v>
      </c>
      <c r="V378" s="255" t="s">
        <v>100</v>
      </c>
      <c r="W378" s="255">
        <v>20900</v>
      </c>
      <c r="X378" s="256" t="s">
        <v>100</v>
      </c>
      <c r="Y378" s="255" t="s">
        <v>114</v>
      </c>
      <c r="Z378" s="255">
        <v>20.9</v>
      </c>
      <c r="AA378" s="256">
        <v>1</v>
      </c>
      <c r="AB378" s="255" t="s">
        <v>630</v>
      </c>
      <c r="AC378" s="255" t="s">
        <v>1898</v>
      </c>
      <c r="AD378" s="256" t="s">
        <v>1899</v>
      </c>
      <c r="AE378" s="255" t="s">
        <v>350</v>
      </c>
      <c r="AF378" s="255" t="s">
        <v>605</v>
      </c>
      <c r="AG378" s="256" t="s">
        <v>643</v>
      </c>
      <c r="AH378" s="255"/>
      <c r="AI378" s="255"/>
      <c r="AJ378" s="256"/>
      <c r="AK378" s="255" t="s">
        <v>605</v>
      </c>
      <c r="AL378" s="255" t="s">
        <v>643</v>
      </c>
      <c r="AM378" s="268" t="s">
        <v>741</v>
      </c>
      <c r="AN378" s="148" t="str">
        <f>IF(ISERROR(MATCH(H378,Current!H:H,0)),"Cleared","resolved")</f>
        <v>Cleared</v>
      </c>
    </row>
    <row r="379" spans="1:40" x14ac:dyDescent="0.25">
      <c r="A379" s="267" t="s">
        <v>31</v>
      </c>
      <c r="B379" s="255">
        <v>3019</v>
      </c>
      <c r="C379" s="256" t="s">
        <v>134</v>
      </c>
      <c r="D379" s="255" t="s">
        <v>16</v>
      </c>
      <c r="E379" s="255">
        <v>3033</v>
      </c>
      <c r="F379" s="256" t="s">
        <v>156</v>
      </c>
      <c r="G379" s="255" t="s">
        <v>18</v>
      </c>
      <c r="H379" s="255">
        <v>30190110008279</v>
      </c>
      <c r="I379" s="256" t="s">
        <v>59</v>
      </c>
      <c r="J379" s="255" t="s">
        <v>135</v>
      </c>
      <c r="K379" s="255">
        <v>42829</v>
      </c>
      <c r="L379" s="256">
        <v>31</v>
      </c>
      <c r="M379" s="255" t="s">
        <v>127</v>
      </c>
      <c r="N379" s="255" t="s">
        <v>128</v>
      </c>
      <c r="O379" s="256">
        <v>42859</v>
      </c>
      <c r="P379" s="255" t="s">
        <v>1878</v>
      </c>
      <c r="Q379" s="255">
        <v>1</v>
      </c>
      <c r="R379" s="256" t="s">
        <v>33</v>
      </c>
      <c r="S379" s="255">
        <v>20829.43</v>
      </c>
      <c r="T379" s="255" t="s">
        <v>100</v>
      </c>
      <c r="U379" s="256">
        <v>20829.43</v>
      </c>
      <c r="V379" s="255" t="s">
        <v>100</v>
      </c>
      <c r="W379" s="255">
        <v>20829.43</v>
      </c>
      <c r="X379" s="256" t="s">
        <v>100</v>
      </c>
      <c r="Y379" s="255" t="s">
        <v>114</v>
      </c>
      <c r="Z379" s="255">
        <v>20.83</v>
      </c>
      <c r="AA379" s="256">
        <v>1</v>
      </c>
      <c r="AB379" s="255" t="s">
        <v>630</v>
      </c>
      <c r="AC379" s="255" t="s">
        <v>451</v>
      </c>
      <c r="AD379" s="256" t="s">
        <v>1986</v>
      </c>
      <c r="AE379" s="255" t="s">
        <v>350</v>
      </c>
      <c r="AF379" s="255" t="s">
        <v>649</v>
      </c>
      <c r="AG379" s="256" t="s">
        <v>643</v>
      </c>
      <c r="AH379" s="255"/>
      <c r="AI379" s="255"/>
      <c r="AJ379" s="256"/>
      <c r="AK379" s="255" t="s">
        <v>605</v>
      </c>
      <c r="AL379" s="255" t="s">
        <v>643</v>
      </c>
      <c r="AM379" s="268" t="s">
        <v>741</v>
      </c>
      <c r="AN379" s="148" t="str">
        <f>IF(ISERROR(MATCH(H379,Current!H:H,0)),"Cleared","resolved")</f>
        <v>resolved</v>
      </c>
    </row>
    <row r="380" spans="1:40" x14ac:dyDescent="0.25">
      <c r="A380" s="267" t="s">
        <v>744</v>
      </c>
      <c r="B380" s="255">
        <v>8520</v>
      </c>
      <c r="C380" s="256" t="s">
        <v>842</v>
      </c>
      <c r="D380" s="255" t="s">
        <v>19</v>
      </c>
      <c r="E380" s="255">
        <v>429</v>
      </c>
      <c r="F380" s="256" t="s">
        <v>162</v>
      </c>
      <c r="G380" s="255" t="s">
        <v>13</v>
      </c>
      <c r="H380" s="255">
        <v>85203010001096</v>
      </c>
      <c r="I380" s="256" t="s">
        <v>592</v>
      </c>
      <c r="J380" s="255" t="s">
        <v>230</v>
      </c>
      <c r="K380" s="255">
        <v>42643</v>
      </c>
      <c r="L380" s="256">
        <v>217</v>
      </c>
      <c r="M380" s="255" t="s">
        <v>127</v>
      </c>
      <c r="N380" s="255" t="s">
        <v>128</v>
      </c>
      <c r="O380" s="256">
        <v>42681</v>
      </c>
      <c r="P380" s="255" t="s">
        <v>651</v>
      </c>
      <c r="Q380" s="255">
        <v>179</v>
      </c>
      <c r="R380" s="256" t="s">
        <v>39</v>
      </c>
      <c r="S380" s="255">
        <v>1443141</v>
      </c>
      <c r="T380" s="255" t="s">
        <v>197</v>
      </c>
      <c r="U380" s="256">
        <v>20539.5</v>
      </c>
      <c r="V380" s="255" t="s">
        <v>197</v>
      </c>
      <c r="W380" s="255">
        <v>1443140.6991041629</v>
      </c>
      <c r="X380" s="256" t="s">
        <v>100</v>
      </c>
      <c r="Y380" s="255" t="s">
        <v>114</v>
      </c>
      <c r="Z380" s="255">
        <v>20.54</v>
      </c>
      <c r="AA380" s="256">
        <v>1</v>
      </c>
      <c r="AB380" s="255" t="s">
        <v>630</v>
      </c>
      <c r="AC380" s="255" t="s">
        <v>456</v>
      </c>
      <c r="AD380" s="256" t="s">
        <v>677</v>
      </c>
      <c r="AE380" s="255" t="s">
        <v>350</v>
      </c>
      <c r="AF380" s="255" t="s">
        <v>605</v>
      </c>
      <c r="AG380" s="256" t="s">
        <v>643</v>
      </c>
      <c r="AH380" s="255"/>
      <c r="AI380" s="255"/>
      <c r="AJ380" s="256"/>
      <c r="AK380" s="255" t="s">
        <v>605</v>
      </c>
      <c r="AL380" s="255" t="s">
        <v>643</v>
      </c>
      <c r="AM380" s="268" t="s">
        <v>741</v>
      </c>
      <c r="AN380" s="148" t="str">
        <f>IF(ISERROR(MATCH(H380,Current!H:H,0)),"Cleared","resolved")</f>
        <v>Cleared</v>
      </c>
    </row>
    <row r="381" spans="1:40" x14ac:dyDescent="0.25">
      <c r="A381" s="267" t="s">
        <v>31</v>
      </c>
      <c r="B381" s="255">
        <v>420</v>
      </c>
      <c r="C381" s="256" t="s">
        <v>148</v>
      </c>
      <c r="D381" s="255" t="s">
        <v>13</v>
      </c>
      <c r="E381" s="255">
        <v>199</v>
      </c>
      <c r="F381" s="256" t="s">
        <v>137</v>
      </c>
      <c r="G381" s="255" t="s">
        <v>22</v>
      </c>
      <c r="H381" s="255">
        <v>4200110025797</v>
      </c>
      <c r="I381" s="256" t="s">
        <v>55</v>
      </c>
      <c r="J381" s="255" t="s">
        <v>1961</v>
      </c>
      <c r="K381" s="255">
        <v>42795</v>
      </c>
      <c r="L381" s="256">
        <v>65</v>
      </c>
      <c r="M381" s="255" t="s">
        <v>111</v>
      </c>
      <c r="N381" s="255" t="s">
        <v>42</v>
      </c>
      <c r="O381" s="256">
        <v>42859</v>
      </c>
      <c r="P381" s="255" t="s">
        <v>1878</v>
      </c>
      <c r="Q381" s="255">
        <v>1</v>
      </c>
      <c r="R381" s="256" t="s">
        <v>33</v>
      </c>
      <c r="S381" s="255">
        <v>20501.259999999998</v>
      </c>
      <c r="T381" s="255" t="s">
        <v>100</v>
      </c>
      <c r="U381" s="256">
        <v>20501.259999999998</v>
      </c>
      <c r="V381" s="255" t="s">
        <v>100</v>
      </c>
      <c r="W381" s="255">
        <v>20501.259999999998</v>
      </c>
      <c r="X381" s="256" t="s">
        <v>100</v>
      </c>
      <c r="Y381" s="255" t="s">
        <v>114</v>
      </c>
      <c r="Z381" s="255">
        <v>20.5</v>
      </c>
      <c r="AA381" s="256">
        <v>1</v>
      </c>
      <c r="AB381" s="255" t="s">
        <v>630</v>
      </c>
      <c r="AC381" s="255" t="s">
        <v>427</v>
      </c>
      <c r="AD381" s="256" t="s">
        <v>352</v>
      </c>
      <c r="AE381" s="255" t="s">
        <v>350</v>
      </c>
      <c r="AF381" s="255" t="s">
        <v>605</v>
      </c>
      <c r="AG381" s="256" t="s">
        <v>643</v>
      </c>
      <c r="AH381" s="255"/>
      <c r="AI381" s="255"/>
      <c r="AJ381" s="256"/>
      <c r="AK381" s="255" t="s">
        <v>605</v>
      </c>
      <c r="AL381" s="255" t="s">
        <v>643</v>
      </c>
      <c r="AM381" s="268" t="s">
        <v>741</v>
      </c>
      <c r="AN381" s="148" t="str">
        <f>IF(ISERROR(MATCH(H381,Current!H:H,0)),"Cleared","resolved")</f>
        <v>Cleared</v>
      </c>
    </row>
    <row r="382" spans="1:40" x14ac:dyDescent="0.25">
      <c r="A382" s="267" t="s">
        <v>744</v>
      </c>
      <c r="B382" s="255">
        <v>635</v>
      </c>
      <c r="C382" s="256" t="s">
        <v>142</v>
      </c>
      <c r="D382" s="255" t="s">
        <v>16</v>
      </c>
      <c r="E382" s="255">
        <v>260</v>
      </c>
      <c r="F382" s="256" t="s">
        <v>113</v>
      </c>
      <c r="G382" s="255" t="s">
        <v>23</v>
      </c>
      <c r="H382" s="255">
        <v>63503300006169</v>
      </c>
      <c r="I382" s="256" t="s">
        <v>60</v>
      </c>
      <c r="J382" s="255" t="s">
        <v>284</v>
      </c>
      <c r="K382" s="255">
        <v>42762</v>
      </c>
      <c r="L382" s="256">
        <v>98</v>
      </c>
      <c r="M382" s="255" t="s">
        <v>127</v>
      </c>
      <c r="N382" s="255" t="s">
        <v>128</v>
      </c>
      <c r="O382" s="256">
        <v>42831</v>
      </c>
      <c r="P382" s="255" t="s">
        <v>838</v>
      </c>
      <c r="Q382" s="255">
        <v>29</v>
      </c>
      <c r="R382" s="256" t="s">
        <v>33</v>
      </c>
      <c r="S382" s="255">
        <v>20418</v>
      </c>
      <c r="T382" s="255" t="s">
        <v>100</v>
      </c>
      <c r="U382" s="256">
        <v>20418</v>
      </c>
      <c r="V382" s="255" t="s">
        <v>100</v>
      </c>
      <c r="W382" s="255">
        <v>20418</v>
      </c>
      <c r="X382" s="256" t="s">
        <v>100</v>
      </c>
      <c r="Y382" s="255" t="s">
        <v>114</v>
      </c>
      <c r="Z382" s="255">
        <v>20.420000000000002</v>
      </c>
      <c r="AA382" s="256">
        <v>1</v>
      </c>
      <c r="AB382" s="255" t="s">
        <v>630</v>
      </c>
      <c r="AC382" s="255" t="s">
        <v>495</v>
      </c>
      <c r="AD382" s="256" t="s">
        <v>356</v>
      </c>
      <c r="AE382" s="255" t="s">
        <v>350</v>
      </c>
      <c r="AF382" s="255" t="s">
        <v>605</v>
      </c>
      <c r="AG382" s="256" t="s">
        <v>643</v>
      </c>
      <c r="AH382" s="255"/>
      <c r="AI382" s="255"/>
      <c r="AJ382" s="256"/>
      <c r="AK382" s="255" t="s">
        <v>605</v>
      </c>
      <c r="AL382" s="255" t="s">
        <v>643</v>
      </c>
      <c r="AM382" s="268" t="s">
        <v>741</v>
      </c>
      <c r="AN382" s="148" t="str">
        <f>IF(ISERROR(MATCH(H382,Current!H:H,0)),"Cleared","resolved")</f>
        <v>Cleared</v>
      </c>
    </row>
    <row r="383" spans="1:40" x14ac:dyDescent="0.25">
      <c r="A383" s="267" t="s">
        <v>744</v>
      </c>
      <c r="B383" s="255">
        <v>260</v>
      </c>
      <c r="C383" s="256" t="s">
        <v>113</v>
      </c>
      <c r="D383" s="255" t="s">
        <v>23</v>
      </c>
      <c r="E383" s="255">
        <v>692</v>
      </c>
      <c r="F383" s="256" t="s">
        <v>187</v>
      </c>
      <c r="G383" s="255" t="s">
        <v>16</v>
      </c>
      <c r="H383" s="255">
        <v>2600110091578</v>
      </c>
      <c r="I383" s="256" t="s">
        <v>57</v>
      </c>
      <c r="J383" s="255" t="s">
        <v>204</v>
      </c>
      <c r="K383" s="255">
        <v>42522</v>
      </c>
      <c r="L383" s="256">
        <v>338</v>
      </c>
      <c r="M383" s="255" t="s">
        <v>118</v>
      </c>
      <c r="N383" s="255" t="s">
        <v>41</v>
      </c>
      <c r="O383" s="256">
        <v>42681</v>
      </c>
      <c r="P383" s="255" t="s">
        <v>651</v>
      </c>
      <c r="Q383" s="255">
        <v>179</v>
      </c>
      <c r="R383" s="256" t="s">
        <v>39</v>
      </c>
      <c r="S383" s="255">
        <v>17200</v>
      </c>
      <c r="T383" s="255" t="s">
        <v>186</v>
      </c>
      <c r="U383" s="256">
        <v>20361.54</v>
      </c>
      <c r="V383" s="255" t="s">
        <v>186</v>
      </c>
      <c r="W383" s="255">
        <v>17200.003851968839</v>
      </c>
      <c r="X383" s="256" t="s">
        <v>100</v>
      </c>
      <c r="Y383" s="255" t="s">
        <v>114</v>
      </c>
      <c r="Z383" s="255">
        <v>20.36</v>
      </c>
      <c r="AA383" s="256">
        <v>1</v>
      </c>
      <c r="AB383" s="255" t="s">
        <v>630</v>
      </c>
      <c r="AC383" s="255" t="s">
        <v>416</v>
      </c>
      <c r="AD383" s="256" t="s">
        <v>883</v>
      </c>
      <c r="AE383" s="255" t="s">
        <v>350</v>
      </c>
      <c r="AF383" s="255" t="s">
        <v>649</v>
      </c>
      <c r="AG383" s="256" t="s">
        <v>643</v>
      </c>
      <c r="AH383" s="255"/>
      <c r="AI383" s="255"/>
      <c r="AJ383" s="256"/>
      <c r="AK383" s="255" t="s">
        <v>605</v>
      </c>
      <c r="AL383" s="255" t="s">
        <v>643</v>
      </c>
      <c r="AM383" s="268" t="s">
        <v>741</v>
      </c>
      <c r="AN383" s="148" t="str">
        <f>IF(ISERROR(MATCH(H383,Current!H:H,0)),"Cleared","resolved")</f>
        <v>Cleared</v>
      </c>
    </row>
    <row r="384" spans="1:40" x14ac:dyDescent="0.25">
      <c r="A384" s="267" t="s">
        <v>744</v>
      </c>
      <c r="B384" s="255">
        <v>8243</v>
      </c>
      <c r="C384" s="256" t="s">
        <v>120</v>
      </c>
      <c r="D384" s="255" t="s">
        <v>14</v>
      </c>
      <c r="E384" s="255">
        <v>8205</v>
      </c>
      <c r="F384" s="256" t="s">
        <v>130</v>
      </c>
      <c r="G384" s="255" t="s">
        <v>14</v>
      </c>
      <c r="H384" s="255">
        <v>82430160098503</v>
      </c>
      <c r="I384" s="256" t="s">
        <v>56</v>
      </c>
      <c r="J384" s="255" t="s">
        <v>300</v>
      </c>
      <c r="K384" s="255">
        <v>42773</v>
      </c>
      <c r="L384" s="256">
        <v>87</v>
      </c>
      <c r="M384" s="255" t="s">
        <v>111</v>
      </c>
      <c r="N384" s="255" t="s">
        <v>42</v>
      </c>
      <c r="O384" s="256">
        <v>42830</v>
      </c>
      <c r="P384" s="255" t="s">
        <v>838</v>
      </c>
      <c r="Q384" s="255">
        <v>30</v>
      </c>
      <c r="R384" s="256" t="s">
        <v>33</v>
      </c>
      <c r="S384" s="255">
        <v>20307.5</v>
      </c>
      <c r="T384" s="255" t="s">
        <v>100</v>
      </c>
      <c r="U384" s="256">
        <v>20307.5</v>
      </c>
      <c r="V384" s="255" t="s">
        <v>100</v>
      </c>
      <c r="W384" s="255">
        <v>20307.5</v>
      </c>
      <c r="X384" s="256" t="s">
        <v>100</v>
      </c>
      <c r="Y384" s="255" t="s">
        <v>107</v>
      </c>
      <c r="Z384" s="255">
        <v>20.309999999999999</v>
      </c>
      <c r="AA384" s="256">
        <v>1</v>
      </c>
      <c r="AB384" s="255" t="s">
        <v>630</v>
      </c>
      <c r="AC384" s="255" t="s">
        <v>762</v>
      </c>
      <c r="AD384" s="256" t="s">
        <v>1481</v>
      </c>
      <c r="AE384" s="255" t="s">
        <v>350</v>
      </c>
      <c r="AF384" s="255" t="s">
        <v>649</v>
      </c>
      <c r="AG384" s="256" t="s">
        <v>643</v>
      </c>
      <c r="AH384" s="255"/>
      <c r="AI384" s="255"/>
      <c r="AJ384" s="256"/>
      <c r="AK384" s="255" t="s">
        <v>605</v>
      </c>
      <c r="AL384" s="255" t="s">
        <v>643</v>
      </c>
      <c r="AM384" s="268" t="s">
        <v>741</v>
      </c>
      <c r="AN384" s="148" t="str">
        <f>IF(ISERROR(MATCH(H384,Current!H:H,0)),"Cleared","resolved")</f>
        <v>resolved</v>
      </c>
    </row>
    <row r="385" spans="1:40" x14ac:dyDescent="0.25">
      <c r="A385" s="267" t="s">
        <v>744</v>
      </c>
      <c r="B385" s="255">
        <v>635</v>
      </c>
      <c r="C385" s="256" t="s">
        <v>142</v>
      </c>
      <c r="D385" s="255" t="s">
        <v>16</v>
      </c>
      <c r="E385" s="255">
        <v>8243</v>
      </c>
      <c r="F385" s="256" t="s">
        <v>120</v>
      </c>
      <c r="G385" s="255" t="s">
        <v>14</v>
      </c>
      <c r="H385" s="255">
        <v>63501111701602</v>
      </c>
      <c r="I385" s="256" t="s">
        <v>55</v>
      </c>
      <c r="J385" s="255" t="s">
        <v>1462</v>
      </c>
      <c r="K385" s="255">
        <v>42769</v>
      </c>
      <c r="L385" s="256">
        <v>91</v>
      </c>
      <c r="M385" s="255" t="s">
        <v>111</v>
      </c>
      <c r="N385" s="255" t="s">
        <v>42</v>
      </c>
      <c r="O385" s="256">
        <v>42830</v>
      </c>
      <c r="P385" s="255" t="s">
        <v>838</v>
      </c>
      <c r="Q385" s="255">
        <v>30</v>
      </c>
      <c r="R385" s="256" t="s">
        <v>33</v>
      </c>
      <c r="S385" s="255">
        <v>20000</v>
      </c>
      <c r="T385" s="255" t="s">
        <v>100</v>
      </c>
      <c r="U385" s="256">
        <v>20000</v>
      </c>
      <c r="V385" s="255" t="s">
        <v>100</v>
      </c>
      <c r="W385" s="255">
        <v>20000</v>
      </c>
      <c r="X385" s="256" t="s">
        <v>100</v>
      </c>
      <c r="Y385" s="255" t="s">
        <v>114</v>
      </c>
      <c r="Z385" s="255">
        <v>20</v>
      </c>
      <c r="AA385" s="256">
        <v>1</v>
      </c>
      <c r="AB385" s="255" t="s">
        <v>630</v>
      </c>
      <c r="AC385" s="255" t="s">
        <v>851</v>
      </c>
      <c r="AD385" s="256" t="s">
        <v>1463</v>
      </c>
      <c r="AE385" s="255" t="s">
        <v>350</v>
      </c>
      <c r="AF385" s="255" t="s">
        <v>605</v>
      </c>
      <c r="AG385" s="256" t="s">
        <v>643</v>
      </c>
      <c r="AH385" s="255"/>
      <c r="AI385" s="255"/>
      <c r="AJ385" s="256"/>
      <c r="AK385" s="255" t="s">
        <v>605</v>
      </c>
      <c r="AL385" s="255" t="s">
        <v>643</v>
      </c>
      <c r="AM385" s="268" t="s">
        <v>741</v>
      </c>
      <c r="AN385" s="148" t="str">
        <f>IF(ISERROR(MATCH(H385,Current!H:H,0)),"Cleared","resolved")</f>
        <v>Cleared</v>
      </c>
    </row>
    <row r="386" spans="1:40" x14ac:dyDescent="0.25">
      <c r="A386" s="267" t="s">
        <v>744</v>
      </c>
      <c r="B386" s="255">
        <v>260</v>
      </c>
      <c r="C386" s="256" t="s">
        <v>113</v>
      </c>
      <c r="D386" s="255" t="s">
        <v>23</v>
      </c>
      <c r="E386" s="255">
        <v>95</v>
      </c>
      <c r="F386" s="256" t="s">
        <v>153</v>
      </c>
      <c r="G386" s="255" t="s">
        <v>17</v>
      </c>
      <c r="H386" s="255">
        <v>2600110112424</v>
      </c>
      <c r="I386" s="256" t="s">
        <v>56</v>
      </c>
      <c r="J386" s="255" t="s">
        <v>767</v>
      </c>
      <c r="K386" s="255">
        <v>42674</v>
      </c>
      <c r="L386" s="256">
        <v>186</v>
      </c>
      <c r="M386" s="255" t="s">
        <v>111</v>
      </c>
      <c r="N386" s="255" t="s">
        <v>42</v>
      </c>
      <c r="O386" s="256">
        <v>42732</v>
      </c>
      <c r="P386" s="255" t="s">
        <v>651</v>
      </c>
      <c r="Q386" s="255">
        <v>128</v>
      </c>
      <c r="R386" s="256" t="s">
        <v>38</v>
      </c>
      <c r="S386" s="255">
        <v>16896</v>
      </c>
      <c r="T386" s="255" t="s">
        <v>186</v>
      </c>
      <c r="U386" s="256">
        <v>20001.66</v>
      </c>
      <c r="V386" s="255" t="s">
        <v>186</v>
      </c>
      <c r="W386" s="255">
        <v>16896.002416603609</v>
      </c>
      <c r="X386" s="256" t="s">
        <v>100</v>
      </c>
      <c r="Y386" s="255" t="s">
        <v>114</v>
      </c>
      <c r="Z386" s="255">
        <v>20</v>
      </c>
      <c r="AA386" s="256">
        <v>1</v>
      </c>
      <c r="AB386" s="255" t="s">
        <v>630</v>
      </c>
      <c r="AC386" s="255" t="s">
        <v>422</v>
      </c>
      <c r="AD386" s="256" t="s">
        <v>356</v>
      </c>
      <c r="AE386" s="255" t="s">
        <v>350</v>
      </c>
      <c r="AF386" s="255" t="s">
        <v>649</v>
      </c>
      <c r="AG386" s="256" t="s">
        <v>643</v>
      </c>
      <c r="AH386" s="255"/>
      <c r="AI386" s="255"/>
      <c r="AJ386" s="256"/>
      <c r="AK386" s="255" t="s">
        <v>605</v>
      </c>
      <c r="AL386" s="255" t="s">
        <v>643</v>
      </c>
      <c r="AM386" s="268" t="s">
        <v>741</v>
      </c>
      <c r="AN386" s="148" t="str">
        <f>IF(ISERROR(MATCH(H386,Current!H:H,0)),"Cleared","resolved")</f>
        <v>resolved</v>
      </c>
    </row>
    <row r="387" spans="1:40" x14ac:dyDescent="0.25">
      <c r="A387" s="267" t="s">
        <v>744</v>
      </c>
      <c r="B387" s="255">
        <v>8310</v>
      </c>
      <c r="C387" s="256" t="s">
        <v>170</v>
      </c>
      <c r="D387" s="255" t="s">
        <v>14</v>
      </c>
      <c r="E387" s="255">
        <v>260</v>
      </c>
      <c r="F387" s="256" t="s">
        <v>113</v>
      </c>
      <c r="G387" s="255" t="s">
        <v>23</v>
      </c>
      <c r="H387" s="255" t="s">
        <v>618</v>
      </c>
      <c r="I387" s="256" t="s">
        <v>57</v>
      </c>
      <c r="J387" s="255" t="s">
        <v>133</v>
      </c>
      <c r="K387" s="255">
        <v>42464</v>
      </c>
      <c r="L387" s="256">
        <v>396</v>
      </c>
      <c r="M387" s="255" t="s">
        <v>122</v>
      </c>
      <c r="N387" s="255" t="s">
        <v>41</v>
      </c>
      <c r="O387" s="256">
        <v>42648</v>
      </c>
      <c r="P387" s="255" t="s">
        <v>406</v>
      </c>
      <c r="Q387" s="255">
        <v>212</v>
      </c>
      <c r="R387" s="256" t="s">
        <v>37</v>
      </c>
      <c r="S387" s="255">
        <v>84119.02</v>
      </c>
      <c r="T387" s="255" t="s">
        <v>242</v>
      </c>
      <c r="U387" s="256">
        <v>19922.080000000002</v>
      </c>
      <c r="V387" s="255" t="s">
        <v>242</v>
      </c>
      <c r="W387" s="255">
        <v>84119.002449414591</v>
      </c>
      <c r="X387" s="256" t="s">
        <v>100</v>
      </c>
      <c r="Y387" s="255" t="s">
        <v>114</v>
      </c>
      <c r="Z387" s="255">
        <v>19.920000000000002</v>
      </c>
      <c r="AA387" s="256">
        <v>1</v>
      </c>
      <c r="AB387" s="255" t="s">
        <v>630</v>
      </c>
      <c r="AC387" s="255" t="s">
        <v>450</v>
      </c>
      <c r="AD387" s="256" t="s">
        <v>689</v>
      </c>
      <c r="AE387" s="255" t="s">
        <v>350</v>
      </c>
      <c r="AF387" s="255" t="s">
        <v>605</v>
      </c>
      <c r="AG387" s="256" t="s">
        <v>643</v>
      </c>
      <c r="AH387" s="255"/>
      <c r="AI387" s="255"/>
      <c r="AJ387" s="256"/>
      <c r="AK387" s="255" t="s">
        <v>605</v>
      </c>
      <c r="AL387" s="255" t="s">
        <v>643</v>
      </c>
      <c r="AM387" s="268" t="s">
        <v>741</v>
      </c>
      <c r="AN387" s="148" t="str">
        <f>IF(ISERROR(MATCH(H387,Current!H:H,0)),"Cleared","resolved")</f>
        <v>resolved</v>
      </c>
    </row>
    <row r="388" spans="1:40" x14ac:dyDescent="0.25">
      <c r="A388" s="267" t="s">
        <v>31</v>
      </c>
      <c r="B388" s="255">
        <v>795</v>
      </c>
      <c r="C388" s="256" t="s">
        <v>264</v>
      </c>
      <c r="D388" s="255" t="s">
        <v>14</v>
      </c>
      <c r="E388" s="255">
        <v>1350</v>
      </c>
      <c r="F388" s="256" t="s">
        <v>124</v>
      </c>
      <c r="G388" s="255" t="s">
        <v>21</v>
      </c>
      <c r="H388" s="255">
        <v>7950210003692</v>
      </c>
      <c r="I388" s="256" t="s">
        <v>55</v>
      </c>
      <c r="J388" s="255" t="s">
        <v>121</v>
      </c>
      <c r="K388" s="255">
        <v>42774</v>
      </c>
      <c r="L388" s="256">
        <v>86</v>
      </c>
      <c r="M388" s="255" t="s">
        <v>127</v>
      </c>
      <c r="N388" s="255" t="s">
        <v>128</v>
      </c>
      <c r="O388" s="256">
        <v>42859</v>
      </c>
      <c r="P388" s="255" t="s">
        <v>1878</v>
      </c>
      <c r="Q388" s="255">
        <v>1</v>
      </c>
      <c r="R388" s="256" t="s">
        <v>33</v>
      </c>
      <c r="S388" s="255">
        <v>21538</v>
      </c>
      <c r="T388" s="255" t="s">
        <v>112</v>
      </c>
      <c r="U388" s="256">
        <v>19885.509999999998</v>
      </c>
      <c r="V388" s="255" t="s">
        <v>112</v>
      </c>
      <c r="W388" s="255">
        <v>21537.995472208844</v>
      </c>
      <c r="X388" s="256" t="s">
        <v>100</v>
      </c>
      <c r="Y388" s="255" t="s">
        <v>114</v>
      </c>
      <c r="Z388" s="255">
        <v>19.89</v>
      </c>
      <c r="AA388" s="256">
        <v>1</v>
      </c>
      <c r="AB388" s="255" t="s">
        <v>630</v>
      </c>
      <c r="AC388" s="255" t="s">
        <v>436</v>
      </c>
      <c r="AD388" s="256" t="s">
        <v>365</v>
      </c>
      <c r="AE388" s="255" t="s">
        <v>350</v>
      </c>
      <c r="AF388" s="255" t="s">
        <v>605</v>
      </c>
      <c r="AG388" s="256" t="s">
        <v>643</v>
      </c>
      <c r="AH388" s="255"/>
      <c r="AI388" s="255"/>
      <c r="AJ388" s="256"/>
      <c r="AK388" s="255" t="s">
        <v>605</v>
      </c>
      <c r="AL388" s="255" t="s">
        <v>643</v>
      </c>
      <c r="AM388" s="268" t="s">
        <v>741</v>
      </c>
      <c r="AN388" s="148" t="str">
        <f>IF(ISERROR(MATCH(H388,Current!H:H,0)),"Cleared","resolved")</f>
        <v>Cleared</v>
      </c>
    </row>
    <row r="389" spans="1:40" x14ac:dyDescent="0.25">
      <c r="A389" s="267" t="s">
        <v>744</v>
      </c>
      <c r="B389" s="255">
        <v>635</v>
      </c>
      <c r="C389" s="256" t="s">
        <v>142</v>
      </c>
      <c r="D389" s="255" t="s">
        <v>16</v>
      </c>
      <c r="E389" s="255">
        <v>8243</v>
      </c>
      <c r="F389" s="256" t="s">
        <v>120</v>
      </c>
      <c r="G389" s="255" t="s">
        <v>14</v>
      </c>
      <c r="H389" s="255">
        <v>63501111650775</v>
      </c>
      <c r="I389" s="256" t="s">
        <v>55</v>
      </c>
      <c r="J389" s="255" t="s">
        <v>1251</v>
      </c>
      <c r="K389" s="255">
        <v>42724</v>
      </c>
      <c r="L389" s="256">
        <v>136</v>
      </c>
      <c r="M389" s="255" t="s">
        <v>127</v>
      </c>
      <c r="N389" s="255" t="s">
        <v>128</v>
      </c>
      <c r="O389" s="256">
        <v>42800</v>
      </c>
      <c r="P389" s="255" t="s">
        <v>838</v>
      </c>
      <c r="Q389" s="255">
        <v>60</v>
      </c>
      <c r="R389" s="256" t="s">
        <v>34</v>
      </c>
      <c r="S389" s="255">
        <v>19890</v>
      </c>
      <c r="T389" s="255" t="s">
        <v>100</v>
      </c>
      <c r="U389" s="256">
        <v>19890</v>
      </c>
      <c r="V389" s="255" t="s">
        <v>100</v>
      </c>
      <c r="W389" s="255">
        <v>19890</v>
      </c>
      <c r="X389" s="256" t="s">
        <v>100</v>
      </c>
      <c r="Y389" s="255" t="s">
        <v>114</v>
      </c>
      <c r="Z389" s="255">
        <v>19.89</v>
      </c>
      <c r="AA389" s="256">
        <v>1</v>
      </c>
      <c r="AB389" s="255" t="s">
        <v>630</v>
      </c>
      <c r="AC389" s="255" t="s">
        <v>851</v>
      </c>
      <c r="AD389" s="256" t="s">
        <v>1252</v>
      </c>
      <c r="AE389" s="255" t="s">
        <v>350</v>
      </c>
      <c r="AF389" s="255" t="s">
        <v>605</v>
      </c>
      <c r="AG389" s="256" t="s">
        <v>643</v>
      </c>
      <c r="AH389" s="255"/>
      <c r="AI389" s="255"/>
      <c r="AJ389" s="256"/>
      <c r="AK389" s="255" t="s">
        <v>605</v>
      </c>
      <c r="AL389" s="255" t="s">
        <v>643</v>
      </c>
      <c r="AM389" s="268" t="s">
        <v>741</v>
      </c>
      <c r="AN389" s="148" t="str">
        <f>IF(ISERROR(MATCH(H389,Current!H:H,0)),"Cleared","resolved")</f>
        <v>Cleared</v>
      </c>
    </row>
    <row r="390" spans="1:40" x14ac:dyDescent="0.25">
      <c r="A390" s="267" t="s">
        <v>744</v>
      </c>
      <c r="B390" s="255">
        <v>693</v>
      </c>
      <c r="C390" s="256" t="s">
        <v>177</v>
      </c>
      <c r="D390" s="255" t="s">
        <v>16</v>
      </c>
      <c r="E390" s="255">
        <v>260</v>
      </c>
      <c r="F390" s="256" t="s">
        <v>113</v>
      </c>
      <c r="G390" s="255" t="s">
        <v>23</v>
      </c>
      <c r="H390" s="255">
        <v>69308300001439</v>
      </c>
      <c r="I390" s="256" t="s">
        <v>56</v>
      </c>
      <c r="J390" s="255" t="s">
        <v>179</v>
      </c>
      <c r="K390" s="255">
        <v>42726</v>
      </c>
      <c r="L390" s="256">
        <v>134</v>
      </c>
      <c r="M390" s="255" t="s">
        <v>111</v>
      </c>
      <c r="N390" s="255" t="s">
        <v>42</v>
      </c>
      <c r="O390" s="256">
        <v>42800</v>
      </c>
      <c r="P390" s="255" t="s">
        <v>838</v>
      </c>
      <c r="Q390" s="255">
        <v>60</v>
      </c>
      <c r="R390" s="256" t="s">
        <v>34</v>
      </c>
      <c r="S390" s="255">
        <v>19872</v>
      </c>
      <c r="T390" s="255" t="s">
        <v>100</v>
      </c>
      <c r="U390" s="256">
        <v>19872</v>
      </c>
      <c r="V390" s="255" t="s">
        <v>100</v>
      </c>
      <c r="W390" s="255">
        <v>19872</v>
      </c>
      <c r="X390" s="256" t="s">
        <v>100</v>
      </c>
      <c r="Y390" s="255" t="s">
        <v>114</v>
      </c>
      <c r="Z390" s="255">
        <v>19.87</v>
      </c>
      <c r="AA390" s="256">
        <v>1</v>
      </c>
      <c r="AB390" s="255" t="s">
        <v>630</v>
      </c>
      <c r="AC390" s="255" t="s">
        <v>495</v>
      </c>
      <c r="AD390" s="256" t="s">
        <v>355</v>
      </c>
      <c r="AE390" s="255" t="s">
        <v>350</v>
      </c>
      <c r="AF390" s="255" t="s">
        <v>605</v>
      </c>
      <c r="AG390" s="256" t="s">
        <v>643</v>
      </c>
      <c r="AH390" s="255"/>
      <c r="AI390" s="255"/>
      <c r="AJ390" s="256"/>
      <c r="AK390" s="255" t="s">
        <v>605</v>
      </c>
      <c r="AL390" s="255" t="s">
        <v>643</v>
      </c>
      <c r="AM390" s="268" t="s">
        <v>741</v>
      </c>
      <c r="AN390" s="148" t="str">
        <f>IF(ISERROR(MATCH(H390,Current!H:H,0)),"Cleared","resolved")</f>
        <v>Cleared</v>
      </c>
    </row>
    <row r="391" spans="1:40" x14ac:dyDescent="0.25">
      <c r="A391" s="267" t="s">
        <v>744</v>
      </c>
      <c r="B391" s="255">
        <v>95</v>
      </c>
      <c r="C391" s="256" t="s">
        <v>153</v>
      </c>
      <c r="D391" s="255" t="s">
        <v>17</v>
      </c>
      <c r="E391" s="255">
        <v>635</v>
      </c>
      <c r="F391" s="256" t="s">
        <v>142</v>
      </c>
      <c r="G391" s="255" t="s">
        <v>16</v>
      </c>
      <c r="H391" s="255">
        <v>950110010634</v>
      </c>
      <c r="I391" s="256" t="s">
        <v>58</v>
      </c>
      <c r="J391" s="255" t="s">
        <v>195</v>
      </c>
      <c r="K391" s="255">
        <v>42727</v>
      </c>
      <c r="L391" s="256">
        <v>133</v>
      </c>
      <c r="M391" s="255" t="s">
        <v>111</v>
      </c>
      <c r="N391" s="255" t="s">
        <v>42</v>
      </c>
      <c r="O391" s="256">
        <v>42800</v>
      </c>
      <c r="P391" s="255" t="s">
        <v>838</v>
      </c>
      <c r="Q391" s="255">
        <v>60</v>
      </c>
      <c r="R391" s="256" t="s">
        <v>34</v>
      </c>
      <c r="S391" s="255">
        <v>19776</v>
      </c>
      <c r="T391" s="255" t="s">
        <v>100</v>
      </c>
      <c r="U391" s="256">
        <v>19776</v>
      </c>
      <c r="V391" s="255" t="s">
        <v>100</v>
      </c>
      <c r="W391" s="255">
        <v>19776</v>
      </c>
      <c r="X391" s="256" t="s">
        <v>100</v>
      </c>
      <c r="Y391" s="255" t="s">
        <v>114</v>
      </c>
      <c r="Z391" s="255">
        <v>19.78</v>
      </c>
      <c r="AA391" s="256">
        <v>1</v>
      </c>
      <c r="AB391" s="255" t="s">
        <v>630</v>
      </c>
      <c r="AC391" s="255" t="s">
        <v>445</v>
      </c>
      <c r="AD391" s="256" t="s">
        <v>1262</v>
      </c>
      <c r="AE391" s="255" t="s">
        <v>350</v>
      </c>
      <c r="AF391" s="255" t="s">
        <v>605</v>
      </c>
      <c r="AG391" s="256" t="s">
        <v>643</v>
      </c>
      <c r="AH391" s="255"/>
      <c r="AI391" s="255"/>
      <c r="AJ391" s="256"/>
      <c r="AK391" s="255" t="s">
        <v>605</v>
      </c>
      <c r="AL391" s="255" t="s">
        <v>643</v>
      </c>
      <c r="AM391" s="268" t="s">
        <v>741</v>
      </c>
      <c r="AN391" s="148" t="str">
        <f>IF(ISERROR(MATCH(H391,Current!H:H,0)),"Cleared","resolved")</f>
        <v>resolved</v>
      </c>
    </row>
    <row r="392" spans="1:40" x14ac:dyDescent="0.25">
      <c r="A392" s="267" t="s">
        <v>744</v>
      </c>
      <c r="B392" s="255">
        <v>8520</v>
      </c>
      <c r="C392" s="256" t="s">
        <v>842</v>
      </c>
      <c r="D392" s="255" t="s">
        <v>19</v>
      </c>
      <c r="E392" s="255">
        <v>8420</v>
      </c>
      <c r="F392" s="256" t="s">
        <v>234</v>
      </c>
      <c r="G392" s="255" t="s">
        <v>19</v>
      </c>
      <c r="H392" s="255">
        <v>85200410045170</v>
      </c>
      <c r="I392" s="256" t="s">
        <v>54</v>
      </c>
      <c r="J392" s="255" t="s">
        <v>575</v>
      </c>
      <c r="K392" s="255">
        <v>42795</v>
      </c>
      <c r="L392" s="256">
        <v>65</v>
      </c>
      <c r="M392" s="255" t="s">
        <v>122</v>
      </c>
      <c r="N392" s="255" t="s">
        <v>41</v>
      </c>
      <c r="O392" s="256">
        <v>42830</v>
      </c>
      <c r="P392" s="255" t="s">
        <v>838</v>
      </c>
      <c r="Q392" s="255">
        <v>30</v>
      </c>
      <c r="R392" s="256" t="s">
        <v>33</v>
      </c>
      <c r="S392" s="255">
        <v>1384988.8</v>
      </c>
      <c r="T392" s="255" t="s">
        <v>197</v>
      </c>
      <c r="U392" s="256">
        <v>19711.849999999999</v>
      </c>
      <c r="V392" s="255" t="s">
        <v>197</v>
      </c>
      <c r="W392" s="255">
        <v>1384988.5824696994</v>
      </c>
      <c r="X392" s="256" t="s">
        <v>100</v>
      </c>
      <c r="Y392" s="255" t="s">
        <v>107</v>
      </c>
      <c r="Z392" s="255">
        <v>19.71</v>
      </c>
      <c r="AA392" s="256">
        <v>1</v>
      </c>
      <c r="AB392" s="255" t="s">
        <v>630</v>
      </c>
      <c r="AC392" s="255" t="s">
        <v>481</v>
      </c>
      <c r="AD392" s="256" t="s">
        <v>1750</v>
      </c>
      <c r="AE392" s="255" t="s">
        <v>350</v>
      </c>
      <c r="AF392" s="255" t="s">
        <v>649</v>
      </c>
      <c r="AG392" s="256" t="s">
        <v>643</v>
      </c>
      <c r="AH392" s="255"/>
      <c r="AI392" s="255"/>
      <c r="AJ392" s="256"/>
      <c r="AK392" s="255" t="s">
        <v>605</v>
      </c>
      <c r="AL392" s="255" t="s">
        <v>643</v>
      </c>
      <c r="AM392" s="268" t="s">
        <v>741</v>
      </c>
      <c r="AN392" s="148" t="str">
        <f>IF(ISERROR(MATCH(H392,Current!H:H,0)),"Cleared","resolved")</f>
        <v>resolved</v>
      </c>
    </row>
    <row r="393" spans="1:40" x14ac:dyDescent="0.25">
      <c r="A393" s="267" t="s">
        <v>744</v>
      </c>
      <c r="B393" s="255">
        <v>8520</v>
      </c>
      <c r="C393" s="256" t="s">
        <v>842</v>
      </c>
      <c r="D393" s="255" t="s">
        <v>19</v>
      </c>
      <c r="E393" s="255">
        <v>95</v>
      </c>
      <c r="F393" s="256" t="s">
        <v>153</v>
      </c>
      <c r="G393" s="255" t="s">
        <v>17</v>
      </c>
      <c r="H393" s="255">
        <v>85203830000021</v>
      </c>
      <c r="I393" s="256" t="s">
        <v>277</v>
      </c>
      <c r="J393" s="255" t="s">
        <v>306</v>
      </c>
      <c r="K393" s="255">
        <v>42646</v>
      </c>
      <c r="L393" s="256">
        <v>214</v>
      </c>
      <c r="M393" s="255" t="s">
        <v>111</v>
      </c>
      <c r="N393" s="255" t="s">
        <v>42</v>
      </c>
      <c r="O393" s="256">
        <v>42732</v>
      </c>
      <c r="P393" s="255" t="s">
        <v>651</v>
      </c>
      <c r="Q393" s="255">
        <v>128</v>
      </c>
      <c r="R393" s="256" t="s">
        <v>38</v>
      </c>
      <c r="S393" s="255">
        <v>1382098</v>
      </c>
      <c r="T393" s="255" t="s">
        <v>197</v>
      </c>
      <c r="U393" s="256">
        <v>19670.71</v>
      </c>
      <c r="V393" s="255" t="s">
        <v>197</v>
      </c>
      <c r="W393" s="255">
        <v>1382098.0151062708</v>
      </c>
      <c r="X393" s="256" t="s">
        <v>100</v>
      </c>
      <c r="Y393" s="255" t="s">
        <v>114</v>
      </c>
      <c r="Z393" s="255">
        <v>19.670000000000002</v>
      </c>
      <c r="AA393" s="256">
        <v>1</v>
      </c>
      <c r="AB393" s="255" t="s">
        <v>630</v>
      </c>
      <c r="AC393" s="255" t="s">
        <v>422</v>
      </c>
      <c r="AD393" s="256" t="s">
        <v>364</v>
      </c>
      <c r="AE393" s="255" t="s">
        <v>350</v>
      </c>
      <c r="AF393" s="255" t="s">
        <v>605</v>
      </c>
      <c r="AG393" s="256" t="s">
        <v>643</v>
      </c>
      <c r="AH393" s="255"/>
      <c r="AI393" s="255"/>
      <c r="AJ393" s="256"/>
      <c r="AK393" s="255" t="s">
        <v>605</v>
      </c>
      <c r="AL393" s="255" t="s">
        <v>643</v>
      </c>
      <c r="AM393" s="268" t="s">
        <v>741</v>
      </c>
      <c r="AN393" s="148" t="str">
        <f>IF(ISERROR(MATCH(H393,Current!H:H,0)),"Cleared","resolved")</f>
        <v>resolved</v>
      </c>
    </row>
    <row r="394" spans="1:40" x14ac:dyDescent="0.25">
      <c r="A394" s="267" t="s">
        <v>744</v>
      </c>
      <c r="B394" s="255">
        <v>8520</v>
      </c>
      <c r="C394" s="256" t="s">
        <v>842</v>
      </c>
      <c r="D394" s="255" t="s">
        <v>19</v>
      </c>
      <c r="E394" s="255">
        <v>3100</v>
      </c>
      <c r="F394" s="256" t="s">
        <v>274</v>
      </c>
      <c r="G394" s="255" t="s">
        <v>13</v>
      </c>
      <c r="H394" s="255" t="s">
        <v>1325</v>
      </c>
      <c r="I394" s="256" t="s">
        <v>538</v>
      </c>
      <c r="J394" s="255" t="s">
        <v>19</v>
      </c>
      <c r="K394" s="255">
        <v>42769</v>
      </c>
      <c r="L394" s="256">
        <v>91</v>
      </c>
      <c r="M394" s="255" t="s">
        <v>111</v>
      </c>
      <c r="N394" s="255" t="s">
        <v>42</v>
      </c>
      <c r="O394" s="256">
        <v>42797</v>
      </c>
      <c r="P394" s="255" t="s">
        <v>838</v>
      </c>
      <c r="Q394" s="255">
        <v>63</v>
      </c>
      <c r="R394" s="256" t="s">
        <v>35</v>
      </c>
      <c r="S394" s="255">
        <v>1381925</v>
      </c>
      <c r="T394" s="255" t="s">
        <v>197</v>
      </c>
      <c r="U394" s="256">
        <v>19668.25</v>
      </c>
      <c r="V394" s="255" t="s">
        <v>197</v>
      </c>
      <c r="W394" s="255">
        <v>1381925.1712629544</v>
      </c>
      <c r="X394" s="256" t="s">
        <v>100</v>
      </c>
      <c r="Y394" s="255" t="s">
        <v>114</v>
      </c>
      <c r="Z394" s="255">
        <v>19.670000000000002</v>
      </c>
      <c r="AA394" s="256">
        <v>1</v>
      </c>
      <c r="AB394" s="255" t="s">
        <v>630</v>
      </c>
      <c r="AC394" s="255" t="s">
        <v>458</v>
      </c>
      <c r="AD394" s="256" t="s">
        <v>352</v>
      </c>
      <c r="AE394" s="255" t="s">
        <v>350</v>
      </c>
      <c r="AF394" s="255" t="s">
        <v>605</v>
      </c>
      <c r="AG394" s="256" t="s">
        <v>643</v>
      </c>
      <c r="AH394" s="255"/>
      <c r="AI394" s="255"/>
      <c r="AJ394" s="256"/>
      <c r="AK394" s="255" t="s">
        <v>649</v>
      </c>
      <c r="AL394" s="255" t="s">
        <v>643</v>
      </c>
      <c r="AM394" s="268" t="s">
        <v>740</v>
      </c>
      <c r="AN394" s="148" t="str">
        <f>IF(ISERROR(MATCH(H394,Current!H:H,0)),"Cleared","resolved")</f>
        <v>resolved</v>
      </c>
    </row>
    <row r="395" spans="1:40" x14ac:dyDescent="0.25">
      <c r="A395" s="267" t="s">
        <v>31</v>
      </c>
      <c r="B395" s="255">
        <v>692</v>
      </c>
      <c r="C395" s="256" t="s">
        <v>187</v>
      </c>
      <c r="D395" s="255" t="s">
        <v>16</v>
      </c>
      <c r="E395" s="255">
        <v>635</v>
      </c>
      <c r="F395" s="256" t="s">
        <v>142</v>
      </c>
      <c r="G395" s="255" t="s">
        <v>16</v>
      </c>
      <c r="H395" s="255">
        <v>69201121700346</v>
      </c>
      <c r="I395" s="256" t="s">
        <v>57</v>
      </c>
      <c r="J395" s="255" t="s">
        <v>191</v>
      </c>
      <c r="K395" s="255">
        <v>42825</v>
      </c>
      <c r="L395" s="256">
        <v>35</v>
      </c>
      <c r="M395" s="255" t="s">
        <v>127</v>
      </c>
      <c r="N395" s="255" t="s">
        <v>128</v>
      </c>
      <c r="O395" s="256">
        <v>42860</v>
      </c>
      <c r="P395" s="255" t="s">
        <v>1878</v>
      </c>
      <c r="Q395" s="255">
        <v>0</v>
      </c>
      <c r="R395" s="256" t="s">
        <v>33</v>
      </c>
      <c r="S395" s="255">
        <v>19536</v>
      </c>
      <c r="T395" s="255" t="s">
        <v>100</v>
      </c>
      <c r="U395" s="256">
        <v>19536</v>
      </c>
      <c r="V395" s="255" t="s">
        <v>100</v>
      </c>
      <c r="W395" s="255">
        <v>19536</v>
      </c>
      <c r="X395" s="256" t="s">
        <v>100</v>
      </c>
      <c r="Y395" s="255" t="s">
        <v>107</v>
      </c>
      <c r="Z395" s="255">
        <v>19.54</v>
      </c>
      <c r="AA395" s="256">
        <v>1</v>
      </c>
      <c r="AB395" s="255" t="s">
        <v>630</v>
      </c>
      <c r="AC395" s="255" t="s">
        <v>412</v>
      </c>
      <c r="AD395" s="256" t="s">
        <v>1912</v>
      </c>
      <c r="AE395" s="255" t="s">
        <v>350</v>
      </c>
      <c r="AF395" s="255" t="s">
        <v>605</v>
      </c>
      <c r="AG395" s="256" t="s">
        <v>643</v>
      </c>
      <c r="AH395" s="255"/>
      <c r="AI395" s="255"/>
      <c r="AJ395" s="256"/>
      <c r="AK395" s="255" t="s">
        <v>605</v>
      </c>
      <c r="AL395" s="255" t="s">
        <v>643</v>
      </c>
      <c r="AM395" s="268" t="s">
        <v>741</v>
      </c>
      <c r="AN395" s="148" t="str">
        <f>IF(ISERROR(MATCH(H395,Current!H:H,0)),"Cleared","resolved")</f>
        <v>resolved</v>
      </c>
    </row>
    <row r="396" spans="1:40" x14ac:dyDescent="0.25">
      <c r="A396" s="267" t="s">
        <v>744</v>
      </c>
      <c r="B396" s="255">
        <v>8520</v>
      </c>
      <c r="C396" s="256" t="s">
        <v>842</v>
      </c>
      <c r="D396" s="255" t="s">
        <v>19</v>
      </c>
      <c r="E396" s="255">
        <v>3011</v>
      </c>
      <c r="F396" s="256" t="s">
        <v>164</v>
      </c>
      <c r="G396" s="255" t="s">
        <v>22</v>
      </c>
      <c r="H396" s="255">
        <v>85203110000617</v>
      </c>
      <c r="I396" s="256" t="s">
        <v>592</v>
      </c>
      <c r="J396" s="255" t="s">
        <v>230</v>
      </c>
      <c r="K396" s="255">
        <v>42583</v>
      </c>
      <c r="L396" s="256">
        <v>277</v>
      </c>
      <c r="M396" s="255" t="s">
        <v>122</v>
      </c>
      <c r="N396" s="255" t="s">
        <v>41</v>
      </c>
      <c r="O396" s="256">
        <v>42619</v>
      </c>
      <c r="P396" s="255" t="s">
        <v>406</v>
      </c>
      <c r="Q396" s="255">
        <v>241</v>
      </c>
      <c r="R396" s="256" t="s">
        <v>37</v>
      </c>
      <c r="S396" s="255">
        <v>1372082.04</v>
      </c>
      <c r="T396" s="255" t="s">
        <v>197</v>
      </c>
      <c r="U396" s="256">
        <v>19528.16</v>
      </c>
      <c r="V396" s="255" t="s">
        <v>197</v>
      </c>
      <c r="W396" s="255">
        <v>1372082.2062181626</v>
      </c>
      <c r="X396" s="256" t="s">
        <v>100</v>
      </c>
      <c r="Y396" s="255" t="s">
        <v>114</v>
      </c>
      <c r="Z396" s="255">
        <v>19.53</v>
      </c>
      <c r="AA396" s="256">
        <v>1</v>
      </c>
      <c r="AB396" s="255" t="s">
        <v>630</v>
      </c>
      <c r="AC396" s="255" t="s">
        <v>474</v>
      </c>
      <c r="AD396" s="256" t="s">
        <v>556</v>
      </c>
      <c r="AE396" s="255" t="s">
        <v>350</v>
      </c>
      <c r="AF396" s="255" t="s">
        <v>605</v>
      </c>
      <c r="AG396" s="256" t="s">
        <v>643</v>
      </c>
      <c r="AH396" s="255"/>
      <c r="AI396" s="255"/>
      <c r="AJ396" s="256"/>
      <c r="AK396" s="255" t="s">
        <v>605</v>
      </c>
      <c r="AL396" s="255" t="s">
        <v>643</v>
      </c>
      <c r="AM396" s="268" t="s">
        <v>741</v>
      </c>
      <c r="AN396" s="148" t="str">
        <f>IF(ISERROR(MATCH(H396,Current!H:H,0)),"Cleared","resolved")</f>
        <v>Cleared</v>
      </c>
    </row>
    <row r="397" spans="1:40" x14ac:dyDescent="0.25">
      <c r="A397" s="267" t="s">
        <v>744</v>
      </c>
      <c r="B397" s="255">
        <v>8520</v>
      </c>
      <c r="C397" s="256" t="s">
        <v>842</v>
      </c>
      <c r="D397" s="255" t="s">
        <v>19</v>
      </c>
      <c r="E397" s="255">
        <v>3011</v>
      </c>
      <c r="F397" s="256" t="s">
        <v>164</v>
      </c>
      <c r="G397" s="255" t="s">
        <v>22</v>
      </c>
      <c r="H397" s="255">
        <v>85200410042874</v>
      </c>
      <c r="I397" s="256" t="s">
        <v>59</v>
      </c>
      <c r="J397" s="255" t="s">
        <v>320</v>
      </c>
      <c r="K397" s="255">
        <v>42727</v>
      </c>
      <c r="L397" s="256">
        <v>133</v>
      </c>
      <c r="M397" s="255" t="s">
        <v>122</v>
      </c>
      <c r="N397" s="255" t="s">
        <v>41</v>
      </c>
      <c r="O397" s="256">
        <v>42776</v>
      </c>
      <c r="P397" s="255" t="s">
        <v>838</v>
      </c>
      <c r="Q397" s="255">
        <v>84</v>
      </c>
      <c r="R397" s="256" t="s">
        <v>35</v>
      </c>
      <c r="S397" s="255">
        <v>1367124.44</v>
      </c>
      <c r="T397" s="255" t="s">
        <v>197</v>
      </c>
      <c r="U397" s="256">
        <v>19457.599999999999</v>
      </c>
      <c r="V397" s="255" t="s">
        <v>197</v>
      </c>
      <c r="W397" s="255">
        <v>1367124.5389074301</v>
      </c>
      <c r="X397" s="256" t="s">
        <v>100</v>
      </c>
      <c r="Y397" s="255" t="s">
        <v>114</v>
      </c>
      <c r="Z397" s="255">
        <v>19.46</v>
      </c>
      <c r="AA397" s="256">
        <v>1</v>
      </c>
      <c r="AB397" s="255" t="s">
        <v>630</v>
      </c>
      <c r="AC397" s="255" t="s">
        <v>635</v>
      </c>
      <c r="AD397" s="256" t="s">
        <v>937</v>
      </c>
      <c r="AE397" s="255" t="s">
        <v>350</v>
      </c>
      <c r="AF397" s="255" t="s">
        <v>605</v>
      </c>
      <c r="AG397" s="256" t="s">
        <v>643</v>
      </c>
      <c r="AH397" s="255"/>
      <c r="AI397" s="255"/>
      <c r="AJ397" s="256"/>
      <c r="AK397" s="255" t="s">
        <v>605</v>
      </c>
      <c r="AL397" s="255" t="s">
        <v>643</v>
      </c>
      <c r="AM397" s="268" t="s">
        <v>741</v>
      </c>
      <c r="AN397" s="148" t="str">
        <f>IF(ISERROR(MATCH(H397,Current!H:H,0)),"Cleared","resolved")</f>
        <v>resolved</v>
      </c>
    </row>
    <row r="398" spans="1:40" x14ac:dyDescent="0.25">
      <c r="A398" s="267" t="s">
        <v>31</v>
      </c>
      <c r="B398" s="255">
        <v>260</v>
      </c>
      <c r="C398" s="256" t="s">
        <v>113</v>
      </c>
      <c r="D398" s="255" t="s">
        <v>23</v>
      </c>
      <c r="E398" s="255">
        <v>1350</v>
      </c>
      <c r="F398" s="256" t="s">
        <v>124</v>
      </c>
      <c r="G398" s="255" t="s">
        <v>21</v>
      </c>
      <c r="H398" s="255">
        <v>2600110125915</v>
      </c>
      <c r="I398" s="256" t="s">
        <v>56</v>
      </c>
      <c r="J398" s="255" t="s">
        <v>210</v>
      </c>
      <c r="K398" s="255">
        <v>42794</v>
      </c>
      <c r="L398" s="256">
        <v>66</v>
      </c>
      <c r="M398" s="255" t="s">
        <v>111</v>
      </c>
      <c r="N398" s="255" t="s">
        <v>42</v>
      </c>
      <c r="O398" s="256">
        <v>42860</v>
      </c>
      <c r="P398" s="255" t="s">
        <v>1878</v>
      </c>
      <c r="Q398" s="255">
        <v>0</v>
      </c>
      <c r="R398" s="256" t="s">
        <v>33</v>
      </c>
      <c r="S398" s="255">
        <v>187439.99</v>
      </c>
      <c r="T398" s="255" t="s">
        <v>243</v>
      </c>
      <c r="U398" s="256">
        <v>19460.54</v>
      </c>
      <c r="V398" s="255" t="s">
        <v>186</v>
      </c>
      <c r="W398" s="255">
        <v>16438.902114545053</v>
      </c>
      <c r="X398" s="256" t="s">
        <v>100</v>
      </c>
      <c r="Y398" s="255" t="s">
        <v>114</v>
      </c>
      <c r="Z398" s="255">
        <v>19.46</v>
      </c>
      <c r="AA398" s="256">
        <v>1</v>
      </c>
      <c r="AB398" s="255" t="s">
        <v>630</v>
      </c>
      <c r="AC398" s="255" t="s">
        <v>436</v>
      </c>
      <c r="AD398" s="256" t="s">
        <v>358</v>
      </c>
      <c r="AE398" s="255" t="s">
        <v>350</v>
      </c>
      <c r="AF398" s="255" t="s">
        <v>649</v>
      </c>
      <c r="AG398" s="256" t="s">
        <v>643</v>
      </c>
      <c r="AH398" s="255"/>
      <c r="AI398" s="255"/>
      <c r="AJ398" s="256"/>
      <c r="AK398" s="255" t="s">
        <v>605</v>
      </c>
      <c r="AL398" s="255" t="s">
        <v>643</v>
      </c>
      <c r="AM398" s="268" t="s">
        <v>741</v>
      </c>
      <c r="AN398" s="148" t="str">
        <f>IF(ISERROR(MATCH(H398,Current!H:H,0)),"Cleared","resolved")</f>
        <v>Cleared</v>
      </c>
    </row>
    <row r="399" spans="1:40" x14ac:dyDescent="0.25">
      <c r="A399" s="267" t="s">
        <v>744</v>
      </c>
      <c r="B399" s="255">
        <v>199</v>
      </c>
      <c r="C399" s="256" t="s">
        <v>137</v>
      </c>
      <c r="D399" s="255" t="s">
        <v>22</v>
      </c>
      <c r="E399" s="255">
        <v>413</v>
      </c>
      <c r="F399" s="256" t="s">
        <v>136</v>
      </c>
      <c r="G399" s="255" t="s">
        <v>13</v>
      </c>
      <c r="H399" s="255">
        <v>199030003886</v>
      </c>
      <c r="I399" s="256" t="s">
        <v>57</v>
      </c>
      <c r="J399" s="255" t="s">
        <v>1781</v>
      </c>
      <c r="K399" s="255">
        <v>42761</v>
      </c>
      <c r="L399" s="256">
        <v>99</v>
      </c>
      <c r="M399" s="255" t="s">
        <v>118</v>
      </c>
      <c r="N399" s="255" t="s">
        <v>41</v>
      </c>
      <c r="O399" s="256">
        <v>42831</v>
      </c>
      <c r="P399" s="255" t="s">
        <v>838</v>
      </c>
      <c r="Q399" s="255">
        <v>29</v>
      </c>
      <c r="R399" s="256" t="s">
        <v>33</v>
      </c>
      <c r="S399" s="255">
        <v>21200</v>
      </c>
      <c r="T399" s="255" t="s">
        <v>248</v>
      </c>
      <c r="U399" s="256">
        <v>19396.16</v>
      </c>
      <c r="V399" s="255" t="s">
        <v>248</v>
      </c>
      <c r="W399" s="255">
        <v>21200.002492039952</v>
      </c>
      <c r="X399" s="256" t="s">
        <v>100</v>
      </c>
      <c r="Y399" s="255" t="s">
        <v>114</v>
      </c>
      <c r="Z399" s="255">
        <v>19.399999999999999</v>
      </c>
      <c r="AA399" s="256">
        <v>1</v>
      </c>
      <c r="AB399" s="255" t="s">
        <v>630</v>
      </c>
      <c r="AC399" s="255" t="s">
        <v>477</v>
      </c>
      <c r="AD399" s="256" t="s">
        <v>1782</v>
      </c>
      <c r="AE399" s="255" t="s">
        <v>350</v>
      </c>
      <c r="AF399" s="255" t="s">
        <v>605</v>
      </c>
      <c r="AG399" s="256" t="s">
        <v>643</v>
      </c>
      <c r="AH399" s="255"/>
      <c r="AI399" s="255"/>
      <c r="AJ399" s="256"/>
      <c r="AK399" s="255" t="s">
        <v>605</v>
      </c>
      <c r="AL399" s="255" t="s">
        <v>643</v>
      </c>
      <c r="AM399" s="268" t="s">
        <v>741</v>
      </c>
      <c r="AN399" s="148" t="str">
        <f>IF(ISERROR(MATCH(H399,Current!H:H,0)),"Cleared","resolved")</f>
        <v>resolved</v>
      </c>
    </row>
    <row r="400" spans="1:40" x14ac:dyDescent="0.25">
      <c r="A400" s="267" t="s">
        <v>31</v>
      </c>
      <c r="B400" s="255">
        <v>95</v>
      </c>
      <c r="C400" s="256" t="s">
        <v>153</v>
      </c>
      <c r="D400" s="255" t="s">
        <v>17</v>
      </c>
      <c r="E400" s="255">
        <v>8310</v>
      </c>
      <c r="F400" s="256" t="s">
        <v>170</v>
      </c>
      <c r="G400" s="255" t="s">
        <v>14</v>
      </c>
      <c r="H400" s="255">
        <v>950110010065</v>
      </c>
      <c r="I400" s="256" t="s">
        <v>58</v>
      </c>
      <c r="J400" s="255" t="s">
        <v>195</v>
      </c>
      <c r="K400" s="255">
        <v>42697</v>
      </c>
      <c r="L400" s="256">
        <v>163</v>
      </c>
      <c r="M400" s="255" t="s">
        <v>118</v>
      </c>
      <c r="N400" s="255" t="s">
        <v>41</v>
      </c>
      <c r="O400" s="256">
        <v>42859</v>
      </c>
      <c r="P400" s="255" t="s">
        <v>1878</v>
      </c>
      <c r="Q400" s="255">
        <v>1</v>
      </c>
      <c r="R400" s="256" t="s">
        <v>33</v>
      </c>
      <c r="S400" s="255">
        <v>19255</v>
      </c>
      <c r="T400" s="255" t="s">
        <v>100</v>
      </c>
      <c r="U400" s="256">
        <v>19255</v>
      </c>
      <c r="V400" s="255" t="s">
        <v>100</v>
      </c>
      <c r="W400" s="255">
        <v>19255</v>
      </c>
      <c r="X400" s="256" t="s">
        <v>100</v>
      </c>
      <c r="Y400" s="255" t="s">
        <v>114</v>
      </c>
      <c r="Z400" s="255">
        <v>19.260000000000002</v>
      </c>
      <c r="AA400" s="256">
        <v>1</v>
      </c>
      <c r="AB400" s="255" t="s">
        <v>630</v>
      </c>
      <c r="AC400" s="255" t="s">
        <v>420</v>
      </c>
      <c r="AD400" s="256" t="s">
        <v>1892</v>
      </c>
      <c r="AE400" s="255" t="s">
        <v>350</v>
      </c>
      <c r="AF400" s="255" t="s">
        <v>605</v>
      </c>
      <c r="AG400" s="256" t="s">
        <v>643</v>
      </c>
      <c r="AH400" s="255"/>
      <c r="AI400" s="255"/>
      <c r="AJ400" s="256"/>
      <c r="AK400" s="255" t="s">
        <v>605</v>
      </c>
      <c r="AL400" s="255" t="s">
        <v>643</v>
      </c>
      <c r="AM400" s="268" t="s">
        <v>741</v>
      </c>
      <c r="AN400" s="148" t="str">
        <f>IF(ISERROR(MATCH(H400,Current!H:H,0)),"Cleared","resolved")</f>
        <v>resolved</v>
      </c>
    </row>
    <row r="401" spans="1:40" x14ac:dyDescent="0.25">
      <c r="A401" s="267" t="s">
        <v>744</v>
      </c>
      <c r="B401" s="255">
        <v>635</v>
      </c>
      <c r="C401" s="256" t="s">
        <v>142</v>
      </c>
      <c r="D401" s="255" t="s">
        <v>16</v>
      </c>
      <c r="E401" s="255">
        <v>692</v>
      </c>
      <c r="F401" s="256" t="s">
        <v>187</v>
      </c>
      <c r="G401" s="255" t="s">
        <v>16</v>
      </c>
      <c r="H401" s="255">
        <v>63503300005753</v>
      </c>
      <c r="I401" s="256" t="s">
        <v>60</v>
      </c>
      <c r="J401" s="255" t="s">
        <v>284</v>
      </c>
      <c r="K401" s="255">
        <v>42724</v>
      </c>
      <c r="L401" s="256">
        <v>136</v>
      </c>
      <c r="M401" s="255" t="s">
        <v>111</v>
      </c>
      <c r="N401" s="255" t="s">
        <v>42</v>
      </c>
      <c r="O401" s="256">
        <v>42797</v>
      </c>
      <c r="P401" s="255" t="s">
        <v>838</v>
      </c>
      <c r="Q401" s="255">
        <v>63</v>
      </c>
      <c r="R401" s="256" t="s">
        <v>35</v>
      </c>
      <c r="S401" s="255">
        <v>19202.400000000001</v>
      </c>
      <c r="T401" s="255" t="s">
        <v>100</v>
      </c>
      <c r="U401" s="256">
        <v>19202.400000000001</v>
      </c>
      <c r="V401" s="255" t="s">
        <v>100</v>
      </c>
      <c r="W401" s="255">
        <v>19202.400000000001</v>
      </c>
      <c r="X401" s="256" t="s">
        <v>100</v>
      </c>
      <c r="Y401" s="255" t="s">
        <v>107</v>
      </c>
      <c r="Z401" s="255">
        <v>19.2</v>
      </c>
      <c r="AA401" s="256">
        <v>1</v>
      </c>
      <c r="AB401" s="255" t="s">
        <v>630</v>
      </c>
      <c r="AC401" s="255" t="s">
        <v>410</v>
      </c>
      <c r="AD401" s="256" t="s">
        <v>1249</v>
      </c>
      <c r="AE401" s="255" t="s">
        <v>350</v>
      </c>
      <c r="AF401" s="255" t="s">
        <v>605</v>
      </c>
      <c r="AG401" s="256" t="s">
        <v>643</v>
      </c>
      <c r="AH401" s="255"/>
      <c r="AI401" s="255"/>
      <c r="AJ401" s="256"/>
      <c r="AK401" s="255" t="s">
        <v>605</v>
      </c>
      <c r="AL401" s="255" t="s">
        <v>643</v>
      </c>
      <c r="AM401" s="268" t="s">
        <v>741</v>
      </c>
      <c r="AN401" s="148" t="str">
        <f>IF(ISERROR(MATCH(H401,Current!H:H,0)),"Cleared","resolved")</f>
        <v>resolved</v>
      </c>
    </row>
    <row r="402" spans="1:40" x14ac:dyDescent="0.25">
      <c r="A402" s="267" t="s">
        <v>744</v>
      </c>
      <c r="B402" s="255">
        <v>8520</v>
      </c>
      <c r="C402" s="256" t="s">
        <v>842</v>
      </c>
      <c r="D402" s="255" t="s">
        <v>19</v>
      </c>
      <c r="E402" s="255">
        <v>3036</v>
      </c>
      <c r="F402" s="256" t="s">
        <v>202</v>
      </c>
      <c r="G402" s="255" t="s">
        <v>23</v>
      </c>
      <c r="H402" s="255">
        <v>85200310087087</v>
      </c>
      <c r="I402" s="256" t="s">
        <v>59</v>
      </c>
      <c r="J402" s="255" t="s">
        <v>916</v>
      </c>
      <c r="K402" s="255">
        <v>42795</v>
      </c>
      <c r="L402" s="256">
        <v>65</v>
      </c>
      <c r="M402" s="255" t="s">
        <v>118</v>
      </c>
      <c r="N402" s="255" t="s">
        <v>41</v>
      </c>
      <c r="O402" s="256">
        <v>42831</v>
      </c>
      <c r="P402" s="255" t="s">
        <v>838</v>
      </c>
      <c r="Q402" s="255">
        <v>29</v>
      </c>
      <c r="R402" s="256" t="s">
        <v>33</v>
      </c>
      <c r="S402" s="255">
        <v>1339800</v>
      </c>
      <c r="T402" s="255" t="s">
        <v>197</v>
      </c>
      <c r="U402" s="256">
        <v>19068.7</v>
      </c>
      <c r="V402" s="255" t="s">
        <v>197</v>
      </c>
      <c r="W402" s="255">
        <v>1339799.7540839629</v>
      </c>
      <c r="X402" s="256" t="s">
        <v>100</v>
      </c>
      <c r="Y402" s="255" t="s">
        <v>114</v>
      </c>
      <c r="Z402" s="255">
        <v>19.07</v>
      </c>
      <c r="AA402" s="256">
        <v>1</v>
      </c>
      <c r="AB402" s="255" t="s">
        <v>630</v>
      </c>
      <c r="AC402" s="255" t="s">
        <v>557</v>
      </c>
      <c r="AD402" s="256" t="s">
        <v>1755</v>
      </c>
      <c r="AE402" s="255" t="s">
        <v>350</v>
      </c>
      <c r="AF402" s="255" t="s">
        <v>605</v>
      </c>
      <c r="AG402" s="256" t="s">
        <v>643</v>
      </c>
      <c r="AH402" s="255"/>
      <c r="AI402" s="255"/>
      <c r="AJ402" s="256"/>
      <c r="AK402" s="255" t="s">
        <v>605</v>
      </c>
      <c r="AL402" s="255" t="s">
        <v>643</v>
      </c>
      <c r="AM402" s="268" t="s">
        <v>741</v>
      </c>
      <c r="AN402" s="148" t="str">
        <f>IF(ISERROR(MATCH(H402,Current!H:H,0)),"Cleared","resolved")</f>
        <v>resolved</v>
      </c>
    </row>
    <row r="403" spans="1:40" x14ac:dyDescent="0.25">
      <c r="A403" s="267" t="s">
        <v>744</v>
      </c>
      <c r="B403" s="255">
        <v>429</v>
      </c>
      <c r="C403" s="256" t="s">
        <v>162</v>
      </c>
      <c r="D403" s="255" t="s">
        <v>13</v>
      </c>
      <c r="E403" s="255">
        <v>413</v>
      </c>
      <c r="F403" s="256" t="s">
        <v>136</v>
      </c>
      <c r="G403" s="255" t="s">
        <v>13</v>
      </c>
      <c r="H403" s="255">
        <v>80605809</v>
      </c>
      <c r="I403" s="256" t="s">
        <v>59</v>
      </c>
      <c r="J403" s="255" t="s">
        <v>155</v>
      </c>
      <c r="K403" s="255">
        <v>42727</v>
      </c>
      <c r="L403" s="256">
        <v>133</v>
      </c>
      <c r="M403" s="255" t="s">
        <v>161</v>
      </c>
      <c r="N403" s="255" t="s">
        <v>128</v>
      </c>
      <c r="O403" s="256">
        <v>42776</v>
      </c>
      <c r="P403" s="255" t="s">
        <v>838</v>
      </c>
      <c r="Q403" s="255">
        <v>84</v>
      </c>
      <c r="R403" s="256" t="s">
        <v>35</v>
      </c>
      <c r="S403" s="255">
        <v>18923</v>
      </c>
      <c r="T403" s="255" t="s">
        <v>100</v>
      </c>
      <c r="U403" s="256">
        <v>18923</v>
      </c>
      <c r="V403" s="255" t="s">
        <v>100</v>
      </c>
      <c r="W403" s="255">
        <v>18923</v>
      </c>
      <c r="X403" s="256" t="s">
        <v>100</v>
      </c>
      <c r="Y403" s="255" t="s">
        <v>107</v>
      </c>
      <c r="Z403" s="255">
        <v>18.920000000000002</v>
      </c>
      <c r="AA403" s="256">
        <v>1</v>
      </c>
      <c r="AB403" s="255" t="s">
        <v>630</v>
      </c>
      <c r="AC403" s="255" t="s">
        <v>428</v>
      </c>
      <c r="AD403" s="256" t="s">
        <v>360</v>
      </c>
      <c r="AE403" s="255" t="s">
        <v>350</v>
      </c>
      <c r="AF403" s="255" t="s">
        <v>649</v>
      </c>
      <c r="AG403" s="256" t="s">
        <v>643</v>
      </c>
      <c r="AH403" s="255"/>
      <c r="AI403" s="255"/>
      <c r="AJ403" s="256"/>
      <c r="AK403" s="255" t="s">
        <v>649</v>
      </c>
      <c r="AL403" s="255" t="s">
        <v>643</v>
      </c>
      <c r="AM403" s="268" t="s">
        <v>740</v>
      </c>
      <c r="AN403" s="148" t="str">
        <f>IF(ISERROR(MATCH(H403,Current!H:H,0)),"Cleared","resolved")</f>
        <v>Cleared</v>
      </c>
    </row>
    <row r="404" spans="1:40" x14ac:dyDescent="0.25">
      <c r="A404" s="267" t="s">
        <v>744</v>
      </c>
      <c r="B404" s="255">
        <v>8243</v>
      </c>
      <c r="C404" s="256" t="s">
        <v>120</v>
      </c>
      <c r="D404" s="255" t="s">
        <v>14</v>
      </c>
      <c r="E404" s="255">
        <v>95</v>
      </c>
      <c r="F404" s="256" t="s">
        <v>153</v>
      </c>
      <c r="G404" s="255" t="s">
        <v>17</v>
      </c>
      <c r="H404" s="255">
        <v>82430169003337</v>
      </c>
      <c r="I404" s="256" t="s">
        <v>60</v>
      </c>
      <c r="J404" s="255" t="s">
        <v>302</v>
      </c>
      <c r="K404" s="255">
        <v>42677</v>
      </c>
      <c r="L404" s="256">
        <v>183</v>
      </c>
      <c r="M404" s="255" t="s">
        <v>158</v>
      </c>
      <c r="N404" s="255" t="s">
        <v>41</v>
      </c>
      <c r="O404" s="256">
        <v>42732</v>
      </c>
      <c r="P404" s="255" t="s">
        <v>651</v>
      </c>
      <c r="Q404" s="255">
        <v>128</v>
      </c>
      <c r="R404" s="256" t="s">
        <v>38</v>
      </c>
      <c r="S404" s="255">
        <v>18840</v>
      </c>
      <c r="T404" s="255" t="s">
        <v>100</v>
      </c>
      <c r="U404" s="256">
        <v>18840</v>
      </c>
      <c r="V404" s="255" t="s">
        <v>100</v>
      </c>
      <c r="W404" s="255">
        <v>18840</v>
      </c>
      <c r="X404" s="256" t="s">
        <v>100</v>
      </c>
      <c r="Y404" s="255" t="s">
        <v>114</v>
      </c>
      <c r="Z404" s="255">
        <v>18.84</v>
      </c>
      <c r="AA404" s="256">
        <v>1</v>
      </c>
      <c r="AB404" s="255" t="s">
        <v>630</v>
      </c>
      <c r="AC404" s="255" t="s">
        <v>804</v>
      </c>
      <c r="AD404" s="256" t="s">
        <v>1952</v>
      </c>
      <c r="AE404" s="255" t="s">
        <v>350</v>
      </c>
      <c r="AF404" s="255" t="s">
        <v>649</v>
      </c>
      <c r="AG404" s="256" t="s">
        <v>643</v>
      </c>
      <c r="AH404" s="255"/>
      <c r="AI404" s="255"/>
      <c r="AJ404" s="256"/>
      <c r="AK404" s="255" t="s">
        <v>605</v>
      </c>
      <c r="AL404" s="255" t="s">
        <v>643</v>
      </c>
      <c r="AM404" s="268" t="s">
        <v>741</v>
      </c>
      <c r="AN404" s="148" t="str">
        <f>IF(ISERROR(MATCH(H404,Current!H:H,0)),"Cleared","resolved")</f>
        <v>resolved</v>
      </c>
    </row>
    <row r="405" spans="1:40" x14ac:dyDescent="0.25">
      <c r="A405" s="267" t="s">
        <v>744</v>
      </c>
      <c r="B405" s="255">
        <v>199</v>
      </c>
      <c r="C405" s="256" t="s">
        <v>137</v>
      </c>
      <c r="D405" s="255" t="s">
        <v>22</v>
      </c>
      <c r="E405" s="255">
        <v>693</v>
      </c>
      <c r="F405" s="256" t="s">
        <v>177</v>
      </c>
      <c r="G405" s="255" t="s">
        <v>16</v>
      </c>
      <c r="H405" s="255">
        <v>1990110065104</v>
      </c>
      <c r="I405" s="256" t="s">
        <v>56</v>
      </c>
      <c r="J405" s="255" t="s">
        <v>328</v>
      </c>
      <c r="K405" s="255">
        <v>42731</v>
      </c>
      <c r="L405" s="256">
        <v>129</v>
      </c>
      <c r="M405" s="255" t="s">
        <v>161</v>
      </c>
      <c r="N405" s="255" t="s">
        <v>128</v>
      </c>
      <c r="O405" s="256">
        <v>42800</v>
      </c>
      <c r="P405" s="255" t="s">
        <v>838</v>
      </c>
      <c r="Q405" s="255">
        <v>60</v>
      </c>
      <c r="R405" s="256" t="s">
        <v>34</v>
      </c>
      <c r="S405" s="255">
        <v>20520</v>
      </c>
      <c r="T405" s="255" t="s">
        <v>248</v>
      </c>
      <c r="U405" s="256">
        <v>18774.02</v>
      </c>
      <c r="V405" s="255" t="s">
        <v>248</v>
      </c>
      <c r="W405" s="255">
        <v>20520.003484483936</v>
      </c>
      <c r="X405" s="256" t="s">
        <v>100</v>
      </c>
      <c r="Y405" s="255" t="s">
        <v>114</v>
      </c>
      <c r="Z405" s="255">
        <v>18.77</v>
      </c>
      <c r="AA405" s="256">
        <v>1</v>
      </c>
      <c r="AB405" s="255" t="s">
        <v>630</v>
      </c>
      <c r="AC405" s="255" t="s">
        <v>431</v>
      </c>
      <c r="AD405" s="256" t="s">
        <v>2101</v>
      </c>
      <c r="AE405" s="255" t="s">
        <v>350</v>
      </c>
      <c r="AF405" s="255" t="s">
        <v>605</v>
      </c>
      <c r="AG405" s="256" t="s">
        <v>643</v>
      </c>
      <c r="AH405" s="255"/>
      <c r="AI405" s="255"/>
      <c r="AJ405" s="256"/>
      <c r="AK405" s="255" t="s">
        <v>605</v>
      </c>
      <c r="AL405" s="255" t="s">
        <v>643</v>
      </c>
      <c r="AM405" s="268" t="s">
        <v>741</v>
      </c>
      <c r="AN405" s="148" t="str">
        <f>IF(ISERROR(MATCH(H405,Current!H:H,0)),"Cleared","resolved")</f>
        <v>resolved</v>
      </c>
    </row>
    <row r="406" spans="1:40" x14ac:dyDescent="0.25">
      <c r="A406" s="267" t="s">
        <v>31</v>
      </c>
      <c r="B406" s="255">
        <v>95</v>
      </c>
      <c r="C406" s="256" t="s">
        <v>153</v>
      </c>
      <c r="D406" s="255" t="s">
        <v>17</v>
      </c>
      <c r="E406" s="255">
        <v>8310</v>
      </c>
      <c r="F406" s="256" t="s">
        <v>170</v>
      </c>
      <c r="G406" s="255" t="s">
        <v>14</v>
      </c>
      <c r="H406" s="255">
        <v>950110010489</v>
      </c>
      <c r="I406" s="256" t="s">
        <v>58</v>
      </c>
      <c r="J406" s="255" t="s">
        <v>195</v>
      </c>
      <c r="K406" s="255">
        <v>42726</v>
      </c>
      <c r="L406" s="256">
        <v>134</v>
      </c>
      <c r="M406" s="255" t="s">
        <v>118</v>
      </c>
      <c r="N406" s="255" t="s">
        <v>41</v>
      </c>
      <c r="O406" s="256">
        <v>42859</v>
      </c>
      <c r="P406" s="255" t="s">
        <v>1878</v>
      </c>
      <c r="Q406" s="255">
        <v>1</v>
      </c>
      <c r="R406" s="256" t="s">
        <v>33</v>
      </c>
      <c r="S406" s="255">
        <v>18725</v>
      </c>
      <c r="T406" s="255" t="s">
        <v>100</v>
      </c>
      <c r="U406" s="256">
        <v>18725</v>
      </c>
      <c r="V406" s="255" t="s">
        <v>100</v>
      </c>
      <c r="W406" s="255">
        <v>18725</v>
      </c>
      <c r="X406" s="256" t="s">
        <v>100</v>
      </c>
      <c r="Y406" s="255" t="s">
        <v>114</v>
      </c>
      <c r="Z406" s="255">
        <v>18.73</v>
      </c>
      <c r="AA406" s="256">
        <v>1</v>
      </c>
      <c r="AB406" s="255" t="s">
        <v>630</v>
      </c>
      <c r="AC406" s="255" t="s">
        <v>420</v>
      </c>
      <c r="AD406" s="256" t="s">
        <v>1892</v>
      </c>
      <c r="AE406" s="255" t="s">
        <v>350</v>
      </c>
      <c r="AF406" s="255" t="s">
        <v>605</v>
      </c>
      <c r="AG406" s="256" t="s">
        <v>643</v>
      </c>
      <c r="AH406" s="255"/>
      <c r="AI406" s="255"/>
      <c r="AJ406" s="256"/>
      <c r="AK406" s="255" t="s">
        <v>605</v>
      </c>
      <c r="AL406" s="255" t="s">
        <v>643</v>
      </c>
      <c r="AM406" s="268" t="s">
        <v>741</v>
      </c>
      <c r="AN406" s="148" t="str">
        <f>IF(ISERROR(MATCH(H406,Current!H:H,0)),"Cleared","resolved")</f>
        <v>resolved</v>
      </c>
    </row>
    <row r="407" spans="1:40" x14ac:dyDescent="0.25">
      <c r="A407" s="267" t="s">
        <v>744</v>
      </c>
      <c r="B407" s="255">
        <v>8520</v>
      </c>
      <c r="C407" s="256" t="s">
        <v>842</v>
      </c>
      <c r="D407" s="255" t="s">
        <v>19</v>
      </c>
      <c r="E407" s="255">
        <v>199</v>
      </c>
      <c r="F407" s="256" t="s">
        <v>137</v>
      </c>
      <c r="G407" s="255" t="s">
        <v>22</v>
      </c>
      <c r="H407" s="255">
        <v>85200330013615</v>
      </c>
      <c r="I407" s="256" t="s">
        <v>54</v>
      </c>
      <c r="J407" s="255" t="s">
        <v>317</v>
      </c>
      <c r="K407" s="255">
        <v>42583</v>
      </c>
      <c r="L407" s="256">
        <v>277</v>
      </c>
      <c r="M407" s="255" t="s">
        <v>111</v>
      </c>
      <c r="N407" s="255" t="s">
        <v>42</v>
      </c>
      <c r="O407" s="256">
        <v>42648</v>
      </c>
      <c r="P407" s="255" t="s">
        <v>406</v>
      </c>
      <c r="Q407" s="255">
        <v>212</v>
      </c>
      <c r="R407" s="256" t="s">
        <v>37</v>
      </c>
      <c r="S407" s="255">
        <v>1315552.8500000001</v>
      </c>
      <c r="T407" s="255" t="s">
        <v>197</v>
      </c>
      <c r="U407" s="256">
        <v>18723.61</v>
      </c>
      <c r="V407" s="255" t="s">
        <v>197</v>
      </c>
      <c r="W407" s="255">
        <v>1315553.1354294748</v>
      </c>
      <c r="X407" s="256" t="s">
        <v>100</v>
      </c>
      <c r="Y407" s="255" t="s">
        <v>114</v>
      </c>
      <c r="Z407" s="255">
        <v>18.72</v>
      </c>
      <c r="AA407" s="256">
        <v>1</v>
      </c>
      <c r="AB407" s="255" t="s">
        <v>630</v>
      </c>
      <c r="AC407" s="255" t="s">
        <v>484</v>
      </c>
      <c r="AD407" s="256" t="s">
        <v>396</v>
      </c>
      <c r="AE407" s="255" t="s">
        <v>350</v>
      </c>
      <c r="AF407" s="255" t="s">
        <v>605</v>
      </c>
      <c r="AG407" s="256" t="s">
        <v>643</v>
      </c>
      <c r="AH407" s="255"/>
      <c r="AI407" s="255"/>
      <c r="AJ407" s="256"/>
      <c r="AK407" s="255" t="s">
        <v>605</v>
      </c>
      <c r="AL407" s="255" t="s">
        <v>643</v>
      </c>
      <c r="AM407" s="268" t="s">
        <v>741</v>
      </c>
      <c r="AN407" s="148" t="str">
        <f>IF(ISERROR(MATCH(H407,Current!H:H,0)),"Cleared","resolved")</f>
        <v>resolved</v>
      </c>
    </row>
    <row r="408" spans="1:40" x14ac:dyDescent="0.25">
      <c r="A408" s="267" t="s">
        <v>744</v>
      </c>
      <c r="B408" s="255">
        <v>8520</v>
      </c>
      <c r="C408" s="256" t="s">
        <v>842</v>
      </c>
      <c r="D408" s="255" t="s">
        <v>19</v>
      </c>
      <c r="E408" s="255">
        <v>795</v>
      </c>
      <c r="F408" s="256" t="s">
        <v>264</v>
      </c>
      <c r="G408" s="255" t="s">
        <v>14</v>
      </c>
      <c r="H408" s="255" t="s">
        <v>1745</v>
      </c>
      <c r="I408" s="256" t="s">
        <v>277</v>
      </c>
      <c r="J408" s="255" t="s">
        <v>306</v>
      </c>
      <c r="K408" s="255">
        <v>42775</v>
      </c>
      <c r="L408" s="256">
        <v>85</v>
      </c>
      <c r="M408" s="255" t="s">
        <v>111</v>
      </c>
      <c r="N408" s="255" t="s">
        <v>42</v>
      </c>
      <c r="O408" s="256">
        <v>42831</v>
      </c>
      <c r="P408" s="255" t="s">
        <v>838</v>
      </c>
      <c r="Q408" s="255">
        <v>29</v>
      </c>
      <c r="R408" s="256" t="s">
        <v>33</v>
      </c>
      <c r="S408" s="255">
        <v>1312648.98</v>
      </c>
      <c r="T408" s="255" t="s">
        <v>197</v>
      </c>
      <c r="U408" s="256">
        <v>18682.28</v>
      </c>
      <c r="V408" s="255" t="s">
        <v>197</v>
      </c>
      <c r="W408" s="255">
        <v>1312649.21833831</v>
      </c>
      <c r="X408" s="256" t="s">
        <v>100</v>
      </c>
      <c r="Y408" s="255" t="s">
        <v>114</v>
      </c>
      <c r="Z408" s="255">
        <v>18.68</v>
      </c>
      <c r="AA408" s="256">
        <v>1</v>
      </c>
      <c r="AB408" s="255" t="s">
        <v>630</v>
      </c>
      <c r="AC408" s="255" t="s">
        <v>426</v>
      </c>
      <c r="AD408" s="256" t="s">
        <v>1737</v>
      </c>
      <c r="AE408" s="255" t="s">
        <v>350</v>
      </c>
      <c r="AF408" s="255" t="s">
        <v>605</v>
      </c>
      <c r="AG408" s="256" t="s">
        <v>643</v>
      </c>
      <c r="AH408" s="255"/>
      <c r="AI408" s="255"/>
      <c r="AJ408" s="256"/>
      <c r="AK408" s="255" t="s">
        <v>605</v>
      </c>
      <c r="AL408" s="255" t="s">
        <v>643</v>
      </c>
      <c r="AM408" s="268" t="s">
        <v>741</v>
      </c>
      <c r="AN408" s="148" t="str">
        <f>IF(ISERROR(MATCH(H408,Current!H:H,0)),"Cleared","resolved")</f>
        <v>resolved</v>
      </c>
    </row>
    <row r="409" spans="1:40" x14ac:dyDescent="0.25">
      <c r="A409" s="267" t="s">
        <v>31</v>
      </c>
      <c r="B409" s="255">
        <v>8243</v>
      </c>
      <c r="C409" s="256" t="s">
        <v>120</v>
      </c>
      <c r="D409" s="255" t="s">
        <v>14</v>
      </c>
      <c r="E409" s="255">
        <v>95</v>
      </c>
      <c r="F409" s="256" t="s">
        <v>153</v>
      </c>
      <c r="G409" s="255" t="s">
        <v>17</v>
      </c>
      <c r="H409" s="255">
        <v>82430120000042</v>
      </c>
      <c r="I409" s="256" t="s">
        <v>55</v>
      </c>
      <c r="J409" s="255" t="s">
        <v>131</v>
      </c>
      <c r="K409" s="255">
        <v>42795</v>
      </c>
      <c r="L409" s="256">
        <v>65</v>
      </c>
      <c r="M409" s="255" t="s">
        <v>111</v>
      </c>
      <c r="N409" s="255" t="s">
        <v>42</v>
      </c>
      <c r="O409" s="256">
        <v>42859</v>
      </c>
      <c r="P409" s="255" t="s">
        <v>1878</v>
      </c>
      <c r="Q409" s="255">
        <v>1</v>
      </c>
      <c r="R409" s="256" t="s">
        <v>33</v>
      </c>
      <c r="S409" s="255">
        <v>18664.45</v>
      </c>
      <c r="T409" s="255" t="s">
        <v>100</v>
      </c>
      <c r="U409" s="256">
        <v>18664.45</v>
      </c>
      <c r="V409" s="255" t="s">
        <v>100</v>
      </c>
      <c r="W409" s="255">
        <v>18664.45</v>
      </c>
      <c r="X409" s="256" t="s">
        <v>100</v>
      </c>
      <c r="Y409" s="255" t="s">
        <v>114</v>
      </c>
      <c r="Z409" s="255">
        <v>18.66</v>
      </c>
      <c r="AA409" s="256">
        <v>1</v>
      </c>
      <c r="AB409" s="255" t="s">
        <v>630</v>
      </c>
      <c r="AC409" s="255" t="s">
        <v>410</v>
      </c>
      <c r="AD409" s="256" t="s">
        <v>352</v>
      </c>
      <c r="AE409" s="255" t="s">
        <v>350</v>
      </c>
      <c r="AF409" s="255" t="s">
        <v>649</v>
      </c>
      <c r="AG409" s="256" t="s">
        <v>643</v>
      </c>
      <c r="AH409" s="255"/>
      <c r="AI409" s="255"/>
      <c r="AJ409" s="256"/>
      <c r="AK409" s="255" t="s">
        <v>605</v>
      </c>
      <c r="AL409" s="255" t="s">
        <v>603</v>
      </c>
      <c r="AM409" s="268" t="s">
        <v>739</v>
      </c>
      <c r="AN409" s="148" t="str">
        <f>IF(ISERROR(MATCH(H409,Current!H:H,0)),"Cleared","resolved")</f>
        <v>resolved</v>
      </c>
    </row>
    <row r="410" spans="1:40" x14ac:dyDescent="0.25">
      <c r="A410" s="267" t="s">
        <v>744</v>
      </c>
      <c r="B410" s="255">
        <v>413</v>
      </c>
      <c r="C410" s="256" t="s">
        <v>136</v>
      </c>
      <c r="D410" s="255" t="s">
        <v>13</v>
      </c>
      <c r="E410" s="255">
        <v>8243</v>
      </c>
      <c r="F410" s="256" t="s">
        <v>120</v>
      </c>
      <c r="G410" s="255" t="s">
        <v>14</v>
      </c>
      <c r="H410" s="255">
        <v>4130110170662</v>
      </c>
      <c r="I410" s="256" t="s">
        <v>55</v>
      </c>
      <c r="J410" s="255" t="s">
        <v>852</v>
      </c>
      <c r="K410" s="255">
        <v>42727</v>
      </c>
      <c r="L410" s="256">
        <v>133</v>
      </c>
      <c r="M410" s="255" t="s">
        <v>111</v>
      </c>
      <c r="N410" s="255" t="s">
        <v>42</v>
      </c>
      <c r="O410" s="256">
        <v>42797</v>
      </c>
      <c r="P410" s="255" t="s">
        <v>838</v>
      </c>
      <c r="Q410" s="255">
        <v>63</v>
      </c>
      <c r="R410" s="256" t="s">
        <v>35</v>
      </c>
      <c r="S410" s="255">
        <v>18630</v>
      </c>
      <c r="T410" s="255" t="s">
        <v>100</v>
      </c>
      <c r="U410" s="256">
        <v>18630</v>
      </c>
      <c r="V410" s="255" t="s">
        <v>100</v>
      </c>
      <c r="W410" s="255">
        <v>18630</v>
      </c>
      <c r="X410" s="256" t="s">
        <v>100</v>
      </c>
      <c r="Y410" s="255" t="s">
        <v>114</v>
      </c>
      <c r="Z410" s="255">
        <v>18.63</v>
      </c>
      <c r="AA410" s="256">
        <v>1</v>
      </c>
      <c r="AB410" s="255" t="s">
        <v>630</v>
      </c>
      <c r="AC410" s="255" t="s">
        <v>851</v>
      </c>
      <c r="AD410" s="256" t="s">
        <v>352</v>
      </c>
      <c r="AE410" s="255" t="s">
        <v>350</v>
      </c>
      <c r="AF410" s="255" t="s">
        <v>605</v>
      </c>
      <c r="AG410" s="256" t="s">
        <v>643</v>
      </c>
      <c r="AH410" s="255"/>
      <c r="AI410" s="255"/>
      <c r="AJ410" s="256"/>
      <c r="AK410" s="255" t="s">
        <v>605</v>
      </c>
      <c r="AL410" s="255" t="s">
        <v>643</v>
      </c>
      <c r="AM410" s="268" t="s">
        <v>741</v>
      </c>
      <c r="AN410" s="148" t="str">
        <f>IF(ISERROR(MATCH(H410,Current!H:H,0)),"Cleared","resolved")</f>
        <v>Cleared</v>
      </c>
    </row>
    <row r="411" spans="1:40" x14ac:dyDescent="0.25">
      <c r="A411" s="267" t="s">
        <v>744</v>
      </c>
      <c r="B411" s="255">
        <v>8520</v>
      </c>
      <c r="C411" s="256" t="s">
        <v>842</v>
      </c>
      <c r="D411" s="255" t="s">
        <v>19</v>
      </c>
      <c r="E411" s="255">
        <v>420</v>
      </c>
      <c r="F411" s="256" t="s">
        <v>148</v>
      </c>
      <c r="G411" s="255" t="s">
        <v>13</v>
      </c>
      <c r="H411" s="255" t="s">
        <v>924</v>
      </c>
      <c r="I411" s="256" t="s">
        <v>55</v>
      </c>
      <c r="J411" s="255" t="s">
        <v>271</v>
      </c>
      <c r="K411" s="255">
        <v>42768</v>
      </c>
      <c r="L411" s="256">
        <v>92</v>
      </c>
      <c r="M411" s="255" t="s">
        <v>149</v>
      </c>
      <c r="N411" s="255" t="s">
        <v>41</v>
      </c>
      <c r="O411" s="256">
        <v>42775</v>
      </c>
      <c r="P411" s="255" t="s">
        <v>838</v>
      </c>
      <c r="Q411" s="255">
        <v>85</v>
      </c>
      <c r="R411" s="256" t="s">
        <v>35</v>
      </c>
      <c r="S411" s="255">
        <v>1300330</v>
      </c>
      <c r="T411" s="255" t="s">
        <v>197</v>
      </c>
      <c r="U411" s="256">
        <v>18506.95</v>
      </c>
      <c r="V411" s="255" t="s">
        <v>197</v>
      </c>
      <c r="W411" s="255">
        <v>1300330.2301071491</v>
      </c>
      <c r="X411" s="256" t="s">
        <v>100</v>
      </c>
      <c r="Y411" s="255" t="s">
        <v>114</v>
      </c>
      <c r="Z411" s="255">
        <v>18.510000000000002</v>
      </c>
      <c r="AA411" s="256">
        <v>1</v>
      </c>
      <c r="AB411" s="255" t="s">
        <v>630</v>
      </c>
      <c r="AC411" s="255" t="s">
        <v>444</v>
      </c>
      <c r="AD411" s="256" t="s">
        <v>352</v>
      </c>
      <c r="AE411" s="255" t="s">
        <v>350</v>
      </c>
      <c r="AF411" s="255" t="s">
        <v>605</v>
      </c>
      <c r="AG411" s="256" t="s">
        <v>643</v>
      </c>
      <c r="AH411" s="255"/>
      <c r="AI411" s="255"/>
      <c r="AJ411" s="256"/>
      <c r="AK411" s="255" t="s">
        <v>649</v>
      </c>
      <c r="AL411" s="255" t="s">
        <v>643</v>
      </c>
      <c r="AM411" s="268" t="s">
        <v>740</v>
      </c>
      <c r="AN411" s="148" t="str">
        <f>IF(ISERROR(MATCH(H411,Current!H:H,0)),"Cleared","resolved")</f>
        <v>resolved</v>
      </c>
    </row>
    <row r="412" spans="1:40" x14ac:dyDescent="0.25">
      <c r="A412" s="267" t="s">
        <v>744</v>
      </c>
      <c r="B412" s="255">
        <v>1350</v>
      </c>
      <c r="C412" s="256" t="s">
        <v>124</v>
      </c>
      <c r="D412" s="255" t="s">
        <v>21</v>
      </c>
      <c r="E412" s="255">
        <v>199</v>
      </c>
      <c r="F412" s="256" t="s">
        <v>137</v>
      </c>
      <c r="G412" s="255" t="s">
        <v>22</v>
      </c>
      <c r="H412" s="255">
        <v>13500230010556</v>
      </c>
      <c r="I412" s="256" t="s">
        <v>55</v>
      </c>
      <c r="J412" s="255" t="s">
        <v>1350</v>
      </c>
      <c r="K412" s="255">
        <v>42773</v>
      </c>
      <c r="L412" s="256">
        <v>87</v>
      </c>
      <c r="M412" s="255" t="s">
        <v>118</v>
      </c>
      <c r="N412" s="255" t="s">
        <v>41</v>
      </c>
      <c r="O412" s="256">
        <v>42830</v>
      </c>
      <c r="P412" s="255" t="s">
        <v>838</v>
      </c>
      <c r="Q412" s="255">
        <v>30</v>
      </c>
      <c r="R412" s="256" t="s">
        <v>33</v>
      </c>
      <c r="S412" s="255">
        <v>178205</v>
      </c>
      <c r="T412" s="255" t="s">
        <v>243</v>
      </c>
      <c r="U412" s="256">
        <v>18501.740000000002</v>
      </c>
      <c r="V412" s="255" t="s">
        <v>243</v>
      </c>
      <c r="W412" s="255">
        <v>178204.98002365569</v>
      </c>
      <c r="X412" s="256" t="s">
        <v>100</v>
      </c>
      <c r="Y412" s="255" t="s">
        <v>114</v>
      </c>
      <c r="Z412" s="255">
        <v>18.5</v>
      </c>
      <c r="AA412" s="256">
        <v>1</v>
      </c>
      <c r="AB412" s="255" t="s">
        <v>630</v>
      </c>
      <c r="AC412" s="255" t="s">
        <v>427</v>
      </c>
      <c r="AD412" s="256" t="s">
        <v>1466</v>
      </c>
      <c r="AE412" s="255" t="s">
        <v>350</v>
      </c>
      <c r="AF412" s="255" t="s">
        <v>605</v>
      </c>
      <c r="AG412" s="256" t="s">
        <v>643</v>
      </c>
      <c r="AH412" s="255"/>
      <c r="AI412" s="255"/>
      <c r="AJ412" s="256"/>
      <c r="AK412" s="255" t="s">
        <v>605</v>
      </c>
      <c r="AL412" s="255" t="s">
        <v>643</v>
      </c>
      <c r="AM412" s="268" t="s">
        <v>741</v>
      </c>
      <c r="AN412" s="148" t="str">
        <f>IF(ISERROR(MATCH(H412,Current!H:H,0)),"Cleared","resolved")</f>
        <v>resolved</v>
      </c>
    </row>
    <row r="413" spans="1:40" x14ac:dyDescent="0.25">
      <c r="A413" s="267" t="s">
        <v>744</v>
      </c>
      <c r="B413" s="255">
        <v>1730</v>
      </c>
      <c r="C413" s="256" t="s">
        <v>172</v>
      </c>
      <c r="D413" s="255" t="s">
        <v>18</v>
      </c>
      <c r="E413" s="255">
        <v>635</v>
      </c>
      <c r="F413" s="256" t="s">
        <v>142</v>
      </c>
      <c r="G413" s="255" t="s">
        <v>16</v>
      </c>
      <c r="H413" s="255">
        <v>8814</v>
      </c>
      <c r="I413" s="256" t="s">
        <v>55</v>
      </c>
      <c r="J413" s="255" t="s">
        <v>173</v>
      </c>
      <c r="K413" s="255">
        <v>42731</v>
      </c>
      <c r="L413" s="256">
        <v>129</v>
      </c>
      <c r="M413" s="255" t="s">
        <v>111</v>
      </c>
      <c r="N413" s="255" t="s">
        <v>42</v>
      </c>
      <c r="O413" s="256">
        <v>42797</v>
      </c>
      <c r="P413" s="255" t="s">
        <v>838</v>
      </c>
      <c r="Q413" s="255">
        <v>63</v>
      </c>
      <c r="R413" s="256" t="s">
        <v>35</v>
      </c>
      <c r="S413" s="255">
        <v>18455</v>
      </c>
      <c r="T413" s="255" t="s">
        <v>100</v>
      </c>
      <c r="U413" s="256">
        <v>18455</v>
      </c>
      <c r="V413" s="255" t="s">
        <v>100</v>
      </c>
      <c r="W413" s="255">
        <v>18455</v>
      </c>
      <c r="X413" s="256" t="s">
        <v>100</v>
      </c>
      <c r="Y413" s="255" t="s">
        <v>114</v>
      </c>
      <c r="Z413" s="255">
        <v>18.46</v>
      </c>
      <c r="AA413" s="256">
        <v>1</v>
      </c>
      <c r="AB413" s="255" t="s">
        <v>630</v>
      </c>
      <c r="AC413" s="255" t="s">
        <v>634</v>
      </c>
      <c r="AD413" s="256" t="s">
        <v>1228</v>
      </c>
      <c r="AE413" s="255" t="s">
        <v>350</v>
      </c>
      <c r="AF413" s="255" t="s">
        <v>605</v>
      </c>
      <c r="AG413" s="256" t="s">
        <v>643</v>
      </c>
      <c r="AH413" s="255"/>
      <c r="AI413" s="255"/>
      <c r="AJ413" s="256"/>
      <c r="AK413" s="255" t="s">
        <v>649</v>
      </c>
      <c r="AL413" s="255" t="s">
        <v>643</v>
      </c>
      <c r="AM413" s="268" t="s">
        <v>740</v>
      </c>
      <c r="AN413" s="148" t="str">
        <f>IF(ISERROR(MATCH(H413,Current!H:H,0)),"Cleared","resolved")</f>
        <v>Cleared</v>
      </c>
    </row>
    <row r="414" spans="1:40" x14ac:dyDescent="0.25">
      <c r="A414" s="267" t="s">
        <v>31</v>
      </c>
      <c r="B414" s="255">
        <v>429</v>
      </c>
      <c r="C414" s="256" t="s">
        <v>162</v>
      </c>
      <c r="D414" s="255" t="s">
        <v>13</v>
      </c>
      <c r="E414" s="255">
        <v>456</v>
      </c>
      <c r="F414" s="256" t="s">
        <v>167</v>
      </c>
      <c r="G414" s="255" t="s">
        <v>14</v>
      </c>
      <c r="H414" s="255">
        <v>81600421</v>
      </c>
      <c r="I414" s="256" t="s">
        <v>59</v>
      </c>
      <c r="J414" s="255" t="s">
        <v>155</v>
      </c>
      <c r="K414" s="255">
        <v>42828</v>
      </c>
      <c r="L414" s="256">
        <v>32</v>
      </c>
      <c r="M414" s="255" t="s">
        <v>127</v>
      </c>
      <c r="N414" s="255" t="s">
        <v>128</v>
      </c>
      <c r="O414" s="256">
        <v>42859</v>
      </c>
      <c r="P414" s="255" t="s">
        <v>1878</v>
      </c>
      <c r="Q414" s="255">
        <v>1</v>
      </c>
      <c r="R414" s="256" t="s">
        <v>33</v>
      </c>
      <c r="S414" s="255">
        <v>18400</v>
      </c>
      <c r="T414" s="255" t="s">
        <v>100</v>
      </c>
      <c r="U414" s="256">
        <v>18400</v>
      </c>
      <c r="V414" s="255" t="s">
        <v>100</v>
      </c>
      <c r="W414" s="255">
        <v>18400</v>
      </c>
      <c r="X414" s="256" t="s">
        <v>100</v>
      </c>
      <c r="Y414" s="255" t="s">
        <v>114</v>
      </c>
      <c r="Z414" s="255">
        <v>18.399999999999999</v>
      </c>
      <c r="AA414" s="256">
        <v>1</v>
      </c>
      <c r="AB414" s="255" t="s">
        <v>630</v>
      </c>
      <c r="AC414" s="255" t="s">
        <v>561</v>
      </c>
      <c r="AD414" s="256" t="s">
        <v>1928</v>
      </c>
      <c r="AE414" s="255" t="s">
        <v>350</v>
      </c>
      <c r="AF414" s="255" t="s">
        <v>605</v>
      </c>
      <c r="AG414" s="256" t="s">
        <v>643</v>
      </c>
      <c r="AH414" s="255"/>
      <c r="AI414" s="255"/>
      <c r="AJ414" s="256"/>
      <c r="AK414" s="255" t="s">
        <v>649</v>
      </c>
      <c r="AL414" s="255" t="s">
        <v>643</v>
      </c>
      <c r="AM414" s="268" t="s">
        <v>740</v>
      </c>
      <c r="AN414" s="148" t="str">
        <f>IF(ISERROR(MATCH(H414,Current!H:H,0)),"Cleared","resolved")</f>
        <v>resolved</v>
      </c>
    </row>
    <row r="415" spans="1:40" x14ac:dyDescent="0.25">
      <c r="A415" s="267" t="s">
        <v>744</v>
      </c>
      <c r="B415" s="255">
        <v>429</v>
      </c>
      <c r="C415" s="256" t="s">
        <v>162</v>
      </c>
      <c r="D415" s="255" t="s">
        <v>13</v>
      </c>
      <c r="E415" s="255">
        <v>1350</v>
      </c>
      <c r="F415" s="256" t="s">
        <v>124</v>
      </c>
      <c r="G415" s="255" t="s">
        <v>21</v>
      </c>
      <c r="H415" s="255">
        <v>80802867</v>
      </c>
      <c r="I415" s="256" t="s">
        <v>59</v>
      </c>
      <c r="J415" s="255" t="s">
        <v>155</v>
      </c>
      <c r="K415" s="255">
        <v>42647</v>
      </c>
      <c r="L415" s="256">
        <v>213</v>
      </c>
      <c r="M415" s="255" t="s">
        <v>118</v>
      </c>
      <c r="N415" s="255" t="s">
        <v>41</v>
      </c>
      <c r="O415" s="256">
        <v>42706</v>
      </c>
      <c r="P415" s="255" t="s">
        <v>651</v>
      </c>
      <c r="Q415" s="255">
        <v>154</v>
      </c>
      <c r="R415" s="256" t="s">
        <v>39</v>
      </c>
      <c r="S415" s="255">
        <v>18400</v>
      </c>
      <c r="T415" s="255" t="s">
        <v>100</v>
      </c>
      <c r="U415" s="256">
        <v>18400</v>
      </c>
      <c r="V415" s="255" t="s">
        <v>100</v>
      </c>
      <c r="W415" s="255">
        <v>18400</v>
      </c>
      <c r="X415" s="256" t="s">
        <v>100</v>
      </c>
      <c r="Y415" s="255" t="s">
        <v>114</v>
      </c>
      <c r="Z415" s="255">
        <v>18.399999999999999</v>
      </c>
      <c r="AA415" s="256">
        <v>1</v>
      </c>
      <c r="AB415" s="255" t="s">
        <v>630</v>
      </c>
      <c r="AC415" s="255" t="s">
        <v>436</v>
      </c>
      <c r="AD415" s="256" t="s">
        <v>480</v>
      </c>
      <c r="AE415" s="255" t="s">
        <v>350</v>
      </c>
      <c r="AF415" s="255" t="s">
        <v>605</v>
      </c>
      <c r="AG415" s="256" t="s">
        <v>643</v>
      </c>
      <c r="AH415" s="255"/>
      <c r="AI415" s="255"/>
      <c r="AJ415" s="256"/>
      <c r="AK415" s="255" t="s">
        <v>649</v>
      </c>
      <c r="AL415" s="255" t="s">
        <v>643</v>
      </c>
      <c r="AM415" s="268" t="s">
        <v>740</v>
      </c>
      <c r="AN415" s="148" t="str">
        <f>IF(ISERROR(MATCH(H415,Current!H:H,0)),"Cleared","resolved")</f>
        <v>resolved</v>
      </c>
    </row>
    <row r="416" spans="1:40" x14ac:dyDescent="0.25">
      <c r="A416" s="267" t="s">
        <v>744</v>
      </c>
      <c r="B416" s="255">
        <v>8520</v>
      </c>
      <c r="C416" s="256" t="s">
        <v>842</v>
      </c>
      <c r="D416" s="255" t="s">
        <v>19</v>
      </c>
      <c r="E416" s="255">
        <v>260</v>
      </c>
      <c r="F416" s="256" t="s">
        <v>113</v>
      </c>
      <c r="G416" s="255" t="s">
        <v>23</v>
      </c>
      <c r="H416" s="255" t="s">
        <v>1731</v>
      </c>
      <c r="I416" s="256" t="s">
        <v>54</v>
      </c>
      <c r="J416" s="255" t="s">
        <v>381</v>
      </c>
      <c r="K416" s="255">
        <v>42768</v>
      </c>
      <c r="L416" s="256">
        <v>92</v>
      </c>
      <c r="M416" s="255" t="s">
        <v>127</v>
      </c>
      <c r="N416" s="255" t="s">
        <v>128</v>
      </c>
      <c r="O416" s="256">
        <v>42831</v>
      </c>
      <c r="P416" s="255" t="s">
        <v>838</v>
      </c>
      <c r="Q416" s="255">
        <v>29</v>
      </c>
      <c r="R416" s="256" t="s">
        <v>33</v>
      </c>
      <c r="S416" s="255">
        <v>1279394</v>
      </c>
      <c r="T416" s="255" t="s">
        <v>197</v>
      </c>
      <c r="U416" s="256">
        <v>18208.98</v>
      </c>
      <c r="V416" s="255" t="s">
        <v>197</v>
      </c>
      <c r="W416" s="255">
        <v>1279394.3439311434</v>
      </c>
      <c r="X416" s="256" t="s">
        <v>100</v>
      </c>
      <c r="Y416" s="255" t="s">
        <v>114</v>
      </c>
      <c r="Z416" s="255">
        <v>18.21</v>
      </c>
      <c r="AA416" s="256">
        <v>1</v>
      </c>
      <c r="AB416" s="255" t="s">
        <v>630</v>
      </c>
      <c r="AC416" s="255" t="s">
        <v>681</v>
      </c>
      <c r="AD416" s="256" t="s">
        <v>354</v>
      </c>
      <c r="AE416" s="255" t="s">
        <v>350</v>
      </c>
      <c r="AF416" s="255" t="s">
        <v>605</v>
      </c>
      <c r="AG416" s="256" t="s">
        <v>643</v>
      </c>
      <c r="AH416" s="255"/>
      <c r="AI416" s="255"/>
      <c r="AJ416" s="256"/>
      <c r="AK416" s="255" t="s">
        <v>649</v>
      </c>
      <c r="AL416" s="255" t="s">
        <v>643</v>
      </c>
      <c r="AM416" s="268" t="s">
        <v>740</v>
      </c>
      <c r="AN416" s="148" t="str">
        <f>IF(ISERROR(MATCH(H416,Current!H:H,0)),"Cleared","resolved")</f>
        <v>resolved</v>
      </c>
    </row>
    <row r="417" spans="1:40" x14ac:dyDescent="0.25">
      <c r="A417" s="267" t="s">
        <v>744</v>
      </c>
      <c r="B417" s="255">
        <v>8520</v>
      </c>
      <c r="C417" s="256" t="s">
        <v>842</v>
      </c>
      <c r="D417" s="255" t="s">
        <v>19</v>
      </c>
      <c r="E417" s="255">
        <v>3071</v>
      </c>
      <c r="F417" s="256" t="s">
        <v>139</v>
      </c>
      <c r="G417" s="255" t="s">
        <v>21</v>
      </c>
      <c r="H417" s="255" t="s">
        <v>977</v>
      </c>
      <c r="I417" s="256" t="s">
        <v>59</v>
      </c>
      <c r="J417" s="255" t="s">
        <v>271</v>
      </c>
      <c r="K417" s="255">
        <v>42769</v>
      </c>
      <c r="L417" s="256">
        <v>91</v>
      </c>
      <c r="M417" s="255" t="s">
        <v>111</v>
      </c>
      <c r="N417" s="255" t="s">
        <v>42</v>
      </c>
      <c r="O417" s="256">
        <v>42775</v>
      </c>
      <c r="P417" s="255" t="s">
        <v>838</v>
      </c>
      <c r="Q417" s="255">
        <v>85</v>
      </c>
      <c r="R417" s="256" t="s">
        <v>35</v>
      </c>
      <c r="S417" s="255">
        <v>1259358</v>
      </c>
      <c r="T417" s="255" t="s">
        <v>197</v>
      </c>
      <c r="U417" s="256">
        <v>17923.810000000001</v>
      </c>
      <c r="V417" s="255" t="s">
        <v>197</v>
      </c>
      <c r="W417" s="255">
        <v>1259357.8078341824</v>
      </c>
      <c r="X417" s="256" t="s">
        <v>100</v>
      </c>
      <c r="Y417" s="255" t="s">
        <v>114</v>
      </c>
      <c r="Z417" s="255">
        <v>17.920000000000002</v>
      </c>
      <c r="AA417" s="256">
        <v>1</v>
      </c>
      <c r="AB417" s="255" t="s">
        <v>630</v>
      </c>
      <c r="AC417" s="255" t="s">
        <v>497</v>
      </c>
      <c r="AD417" s="256" t="s">
        <v>973</v>
      </c>
      <c r="AE417" s="255" t="s">
        <v>350</v>
      </c>
      <c r="AF417" s="255" t="s">
        <v>605</v>
      </c>
      <c r="AG417" s="256" t="s">
        <v>643</v>
      </c>
      <c r="AH417" s="255"/>
      <c r="AI417" s="255"/>
      <c r="AJ417" s="256"/>
      <c r="AK417" s="255" t="s">
        <v>649</v>
      </c>
      <c r="AL417" s="255" t="s">
        <v>643</v>
      </c>
      <c r="AM417" s="268" t="s">
        <v>740</v>
      </c>
      <c r="AN417" s="148" t="str">
        <f>IF(ISERROR(MATCH(H417,Current!H:H,0)),"Cleared","resolved")</f>
        <v>resolved</v>
      </c>
    </row>
    <row r="418" spans="1:40" x14ac:dyDescent="0.25">
      <c r="A418" s="267" t="s">
        <v>744</v>
      </c>
      <c r="B418" s="255">
        <v>429</v>
      </c>
      <c r="C418" s="256" t="s">
        <v>162</v>
      </c>
      <c r="D418" s="255" t="s">
        <v>13</v>
      </c>
      <c r="E418" s="255">
        <v>413</v>
      </c>
      <c r="F418" s="256" t="s">
        <v>136</v>
      </c>
      <c r="G418" s="255" t="s">
        <v>13</v>
      </c>
      <c r="H418" s="255">
        <v>94403926</v>
      </c>
      <c r="I418" s="256" t="s">
        <v>59</v>
      </c>
      <c r="J418" s="255" t="s">
        <v>155</v>
      </c>
      <c r="K418" s="255">
        <v>42705</v>
      </c>
      <c r="L418" s="256">
        <v>155</v>
      </c>
      <c r="M418" s="255" t="s">
        <v>118</v>
      </c>
      <c r="N418" s="255" t="s">
        <v>41</v>
      </c>
      <c r="O418" s="256">
        <v>42776</v>
      </c>
      <c r="P418" s="255" t="s">
        <v>838</v>
      </c>
      <c r="Q418" s="255">
        <v>84</v>
      </c>
      <c r="R418" s="256" t="s">
        <v>35</v>
      </c>
      <c r="S418" s="255">
        <v>17856.2</v>
      </c>
      <c r="T418" s="255" t="s">
        <v>100</v>
      </c>
      <c r="U418" s="256">
        <v>17856.2</v>
      </c>
      <c r="V418" s="255" t="s">
        <v>100</v>
      </c>
      <c r="W418" s="255">
        <v>17856.2</v>
      </c>
      <c r="X418" s="256" t="s">
        <v>100</v>
      </c>
      <c r="Y418" s="255" t="s">
        <v>107</v>
      </c>
      <c r="Z418" s="255">
        <v>17.86</v>
      </c>
      <c r="AA418" s="256">
        <v>1</v>
      </c>
      <c r="AB418" s="255" t="s">
        <v>630</v>
      </c>
      <c r="AC418" s="255" t="s">
        <v>428</v>
      </c>
      <c r="AD418" s="256" t="s">
        <v>366</v>
      </c>
      <c r="AE418" s="255" t="s">
        <v>350</v>
      </c>
      <c r="AF418" s="255" t="s">
        <v>649</v>
      </c>
      <c r="AG418" s="256" t="s">
        <v>643</v>
      </c>
      <c r="AH418" s="255"/>
      <c r="AI418" s="255"/>
      <c r="AJ418" s="256"/>
      <c r="AK418" s="255" t="s">
        <v>649</v>
      </c>
      <c r="AL418" s="255" t="s">
        <v>643</v>
      </c>
      <c r="AM418" s="268" t="s">
        <v>740</v>
      </c>
      <c r="AN418" s="148" t="str">
        <f>IF(ISERROR(MATCH(H418,Current!H:H,0)),"Cleared","resolved")</f>
        <v>resolved</v>
      </c>
    </row>
    <row r="419" spans="1:40" x14ac:dyDescent="0.25">
      <c r="A419" s="267" t="s">
        <v>31</v>
      </c>
      <c r="B419" s="255">
        <v>3014</v>
      </c>
      <c r="C419" s="256" t="s">
        <v>144</v>
      </c>
      <c r="D419" s="255" t="s">
        <v>16</v>
      </c>
      <c r="E419" s="255">
        <v>635</v>
      </c>
      <c r="F419" s="256" t="s">
        <v>142</v>
      </c>
      <c r="G419" s="255" t="s">
        <v>16</v>
      </c>
      <c r="H419" s="255">
        <v>30140120004758</v>
      </c>
      <c r="I419" s="256" t="s">
        <v>59</v>
      </c>
      <c r="J419" s="255" t="s">
        <v>135</v>
      </c>
      <c r="K419" s="255">
        <v>42775</v>
      </c>
      <c r="L419" s="256">
        <v>85</v>
      </c>
      <c r="M419" s="255" t="s">
        <v>127</v>
      </c>
      <c r="N419" s="255" t="s">
        <v>128</v>
      </c>
      <c r="O419" s="256">
        <v>42831</v>
      </c>
      <c r="P419" s="255" t="s">
        <v>838</v>
      </c>
      <c r="Q419" s="255">
        <v>29</v>
      </c>
      <c r="R419" s="256" t="s">
        <v>33</v>
      </c>
      <c r="S419" s="255">
        <v>17833.2</v>
      </c>
      <c r="T419" s="255" t="s">
        <v>100</v>
      </c>
      <c r="U419" s="256">
        <v>17833.2</v>
      </c>
      <c r="V419" s="255" t="s">
        <v>100</v>
      </c>
      <c r="W419" s="255">
        <v>17833.2</v>
      </c>
      <c r="X419" s="256" t="s">
        <v>100</v>
      </c>
      <c r="Y419" s="255" t="s">
        <v>107</v>
      </c>
      <c r="Z419" s="255">
        <v>17.829999999999998</v>
      </c>
      <c r="AA419" s="256">
        <v>1</v>
      </c>
      <c r="AB419" s="255" t="s">
        <v>630</v>
      </c>
      <c r="AC419" s="255" t="s">
        <v>457</v>
      </c>
      <c r="AD419" s="256" t="s">
        <v>867</v>
      </c>
      <c r="AE419" s="255" t="s">
        <v>350</v>
      </c>
      <c r="AF419" s="255" t="s">
        <v>605</v>
      </c>
      <c r="AG419" s="256" t="s">
        <v>643</v>
      </c>
      <c r="AH419" s="255"/>
      <c r="AI419" s="255"/>
      <c r="AJ419" s="256"/>
      <c r="AK419" s="255" t="s">
        <v>605</v>
      </c>
      <c r="AL419" s="255" t="s">
        <v>603</v>
      </c>
      <c r="AM419" s="268" t="s">
        <v>739</v>
      </c>
      <c r="AN419" s="148" t="str">
        <f>IF(ISERROR(MATCH(H419,Current!H:H,0)),"Cleared","resolved")</f>
        <v>Cleared</v>
      </c>
    </row>
    <row r="420" spans="1:40" x14ac:dyDescent="0.25">
      <c r="A420" s="267" t="s">
        <v>744</v>
      </c>
      <c r="B420" s="255">
        <v>413</v>
      </c>
      <c r="C420" s="256" t="s">
        <v>136</v>
      </c>
      <c r="D420" s="255" t="s">
        <v>13</v>
      </c>
      <c r="E420" s="255">
        <v>95</v>
      </c>
      <c r="F420" s="256" t="s">
        <v>153</v>
      </c>
      <c r="G420" s="255" t="s">
        <v>17</v>
      </c>
      <c r="H420" s="255">
        <v>4130130016782</v>
      </c>
      <c r="I420" s="256" t="s">
        <v>60</v>
      </c>
      <c r="J420" s="255" t="s">
        <v>292</v>
      </c>
      <c r="K420" s="255">
        <v>42703</v>
      </c>
      <c r="L420" s="256">
        <v>157</v>
      </c>
      <c r="M420" s="255" t="s">
        <v>158</v>
      </c>
      <c r="N420" s="255" t="s">
        <v>41</v>
      </c>
      <c r="O420" s="256">
        <v>42775</v>
      </c>
      <c r="P420" s="255" t="s">
        <v>838</v>
      </c>
      <c r="Q420" s="255">
        <v>85</v>
      </c>
      <c r="R420" s="256" t="s">
        <v>35</v>
      </c>
      <c r="S420" s="255">
        <v>17816.07</v>
      </c>
      <c r="T420" s="255" t="s">
        <v>100</v>
      </c>
      <c r="U420" s="256">
        <v>17816.07</v>
      </c>
      <c r="V420" s="255" t="s">
        <v>100</v>
      </c>
      <c r="W420" s="255">
        <v>17816.07</v>
      </c>
      <c r="X420" s="256" t="s">
        <v>100</v>
      </c>
      <c r="Y420" s="255" t="s">
        <v>114</v>
      </c>
      <c r="Z420" s="255">
        <v>17.82</v>
      </c>
      <c r="AA420" s="256">
        <v>1</v>
      </c>
      <c r="AB420" s="255" t="s">
        <v>630</v>
      </c>
      <c r="AC420" s="255" t="s">
        <v>422</v>
      </c>
      <c r="AD420" s="256" t="s">
        <v>2000</v>
      </c>
      <c r="AE420" s="255" t="s">
        <v>350</v>
      </c>
      <c r="AF420" s="255" t="s">
        <v>605</v>
      </c>
      <c r="AG420" s="256" t="s">
        <v>643</v>
      </c>
      <c r="AH420" s="255"/>
      <c r="AI420" s="255"/>
      <c r="AJ420" s="256"/>
      <c r="AK420" s="255" t="s">
        <v>605</v>
      </c>
      <c r="AL420" s="255" t="s">
        <v>643</v>
      </c>
      <c r="AM420" s="268" t="s">
        <v>741</v>
      </c>
      <c r="AN420" s="148" t="str">
        <f>IF(ISERROR(MATCH(H420,Current!H:H,0)),"Cleared","resolved")</f>
        <v>resolved</v>
      </c>
    </row>
    <row r="421" spans="1:40" x14ac:dyDescent="0.25">
      <c r="A421" s="267" t="s">
        <v>744</v>
      </c>
      <c r="B421" s="255">
        <v>199</v>
      </c>
      <c r="C421" s="256" t="s">
        <v>137</v>
      </c>
      <c r="D421" s="255" t="s">
        <v>22</v>
      </c>
      <c r="E421" s="255">
        <v>8113</v>
      </c>
      <c r="F421" s="256" t="s">
        <v>201</v>
      </c>
      <c r="G421" s="255" t="s">
        <v>22</v>
      </c>
      <c r="H421" s="255" t="s">
        <v>1789</v>
      </c>
      <c r="I421" s="256" t="s">
        <v>54</v>
      </c>
      <c r="J421" s="255" t="s">
        <v>329</v>
      </c>
      <c r="K421" s="255">
        <v>42773</v>
      </c>
      <c r="L421" s="256">
        <v>87</v>
      </c>
      <c r="M421" s="255" t="s">
        <v>118</v>
      </c>
      <c r="N421" s="255" t="s">
        <v>41</v>
      </c>
      <c r="O421" s="256">
        <v>42830</v>
      </c>
      <c r="P421" s="255" t="s">
        <v>838</v>
      </c>
      <c r="Q421" s="255">
        <v>30</v>
      </c>
      <c r="R421" s="256" t="s">
        <v>33</v>
      </c>
      <c r="S421" s="255">
        <v>19462</v>
      </c>
      <c r="T421" s="255" t="s">
        <v>248</v>
      </c>
      <c r="U421" s="256">
        <v>17806.04</v>
      </c>
      <c r="V421" s="255" t="s">
        <v>248</v>
      </c>
      <c r="W421" s="255">
        <v>19462.001363845375</v>
      </c>
      <c r="X421" s="256" t="s">
        <v>100</v>
      </c>
      <c r="Y421" s="255" t="s">
        <v>107</v>
      </c>
      <c r="Z421" s="255">
        <v>17.809999999999999</v>
      </c>
      <c r="AA421" s="256">
        <v>1</v>
      </c>
      <c r="AB421" s="255" t="s">
        <v>630</v>
      </c>
      <c r="AC421" s="255" t="s">
        <v>439</v>
      </c>
      <c r="AD421" s="256" t="s">
        <v>637</v>
      </c>
      <c r="AE421" s="255" t="s">
        <v>350</v>
      </c>
      <c r="AF421" s="255" t="s">
        <v>605</v>
      </c>
      <c r="AG421" s="256" t="s">
        <v>603</v>
      </c>
      <c r="AH421" s="255"/>
      <c r="AI421" s="255"/>
      <c r="AJ421" s="256"/>
      <c r="AK421" s="255" t="s">
        <v>649</v>
      </c>
      <c r="AL421" s="255" t="s">
        <v>643</v>
      </c>
      <c r="AM421" s="268" t="s">
        <v>740</v>
      </c>
      <c r="AN421" s="148" t="str">
        <f>IF(ISERROR(MATCH(H421,Current!H:H,0)),"Cleared","resolved")</f>
        <v>resolved</v>
      </c>
    </row>
    <row r="422" spans="1:40" x14ac:dyDescent="0.25">
      <c r="A422" s="267" t="s">
        <v>31</v>
      </c>
      <c r="B422" s="255">
        <v>260</v>
      </c>
      <c r="C422" s="256" t="s">
        <v>113</v>
      </c>
      <c r="D422" s="255" t="s">
        <v>23</v>
      </c>
      <c r="E422" s="255">
        <v>8310</v>
      </c>
      <c r="F422" s="256" t="s">
        <v>170</v>
      </c>
      <c r="G422" s="255" t="s">
        <v>14</v>
      </c>
      <c r="H422" s="255">
        <v>260013009284</v>
      </c>
      <c r="I422" s="256" t="s">
        <v>57</v>
      </c>
      <c r="J422" s="255" t="s">
        <v>204</v>
      </c>
      <c r="K422" s="255">
        <v>42821</v>
      </c>
      <c r="L422" s="256">
        <v>39</v>
      </c>
      <c r="M422" s="255" t="s">
        <v>149</v>
      </c>
      <c r="N422" s="255" t="s">
        <v>41</v>
      </c>
      <c r="O422" s="256">
        <v>42859</v>
      </c>
      <c r="P422" s="255" t="s">
        <v>1878</v>
      </c>
      <c r="Q422" s="255">
        <v>1</v>
      </c>
      <c r="R422" s="256" t="s">
        <v>33</v>
      </c>
      <c r="S422" s="255">
        <v>15000</v>
      </c>
      <c r="T422" s="255" t="s">
        <v>186</v>
      </c>
      <c r="U422" s="256">
        <v>17757.150000000001</v>
      </c>
      <c r="V422" s="255" t="s">
        <v>186</v>
      </c>
      <c r="W422" s="255">
        <v>14999.997465809978</v>
      </c>
      <c r="X422" s="256" t="s">
        <v>100</v>
      </c>
      <c r="Y422" s="255" t="s">
        <v>114</v>
      </c>
      <c r="Z422" s="255">
        <v>17.760000000000002</v>
      </c>
      <c r="AA422" s="256">
        <v>1</v>
      </c>
      <c r="AB422" s="255" t="s">
        <v>630</v>
      </c>
      <c r="AC422" s="255" t="s">
        <v>420</v>
      </c>
      <c r="AD422" s="256" t="s">
        <v>2011</v>
      </c>
      <c r="AE422" s="255" t="s">
        <v>350</v>
      </c>
      <c r="AF422" s="255" t="s">
        <v>605</v>
      </c>
      <c r="AG422" s="256" t="s">
        <v>643</v>
      </c>
      <c r="AH422" s="255"/>
      <c r="AI422" s="255"/>
      <c r="AJ422" s="256"/>
      <c r="AK422" s="255" t="s">
        <v>605</v>
      </c>
      <c r="AL422" s="255" t="s">
        <v>643</v>
      </c>
      <c r="AM422" s="268" t="s">
        <v>741</v>
      </c>
      <c r="AN422" s="148" t="str">
        <f>IF(ISERROR(MATCH(H422,Current!H:H,0)),"Cleared","resolved")</f>
        <v>Cleared</v>
      </c>
    </row>
    <row r="423" spans="1:40" x14ac:dyDescent="0.25">
      <c r="A423" s="267" t="s">
        <v>31</v>
      </c>
      <c r="B423" s="255">
        <v>95</v>
      </c>
      <c r="C423" s="256" t="s">
        <v>153</v>
      </c>
      <c r="D423" s="255" t="s">
        <v>17</v>
      </c>
      <c r="E423" s="255">
        <v>8310</v>
      </c>
      <c r="F423" s="256" t="s">
        <v>170</v>
      </c>
      <c r="G423" s="255" t="s">
        <v>14</v>
      </c>
      <c r="H423" s="255">
        <v>950110008834</v>
      </c>
      <c r="I423" s="256" t="s">
        <v>58</v>
      </c>
      <c r="J423" s="255" t="s">
        <v>195</v>
      </c>
      <c r="K423" s="255">
        <v>42541</v>
      </c>
      <c r="L423" s="256">
        <v>319</v>
      </c>
      <c r="M423" s="255" t="s">
        <v>118</v>
      </c>
      <c r="N423" s="255" t="s">
        <v>41</v>
      </c>
      <c r="O423" s="256">
        <v>42859</v>
      </c>
      <c r="P423" s="255" t="s">
        <v>1878</v>
      </c>
      <c r="Q423" s="255">
        <v>1</v>
      </c>
      <c r="R423" s="256" t="s">
        <v>33</v>
      </c>
      <c r="S423" s="255">
        <v>17719</v>
      </c>
      <c r="T423" s="255" t="s">
        <v>100</v>
      </c>
      <c r="U423" s="256">
        <v>17719</v>
      </c>
      <c r="V423" s="255" t="s">
        <v>100</v>
      </c>
      <c r="W423" s="255">
        <v>17719</v>
      </c>
      <c r="X423" s="256" t="s">
        <v>100</v>
      </c>
      <c r="Y423" s="255" t="s">
        <v>114</v>
      </c>
      <c r="Z423" s="255">
        <v>17.72</v>
      </c>
      <c r="AA423" s="256">
        <v>1</v>
      </c>
      <c r="AB423" s="255" t="s">
        <v>630</v>
      </c>
      <c r="AC423" s="255" t="s">
        <v>420</v>
      </c>
      <c r="AD423" s="256" t="s">
        <v>1892</v>
      </c>
      <c r="AE423" s="255" t="s">
        <v>350</v>
      </c>
      <c r="AF423" s="255" t="s">
        <v>605</v>
      </c>
      <c r="AG423" s="256" t="s">
        <v>643</v>
      </c>
      <c r="AH423" s="255"/>
      <c r="AI423" s="255"/>
      <c r="AJ423" s="256"/>
      <c r="AK423" s="255" t="s">
        <v>605</v>
      </c>
      <c r="AL423" s="255" t="s">
        <v>643</v>
      </c>
      <c r="AM423" s="268" t="s">
        <v>741</v>
      </c>
      <c r="AN423" s="148" t="str">
        <f>IF(ISERROR(MATCH(H423,Current!H:H,0)),"Cleared","resolved")</f>
        <v>resolved</v>
      </c>
    </row>
    <row r="424" spans="1:40" x14ac:dyDescent="0.25">
      <c r="A424" s="267" t="s">
        <v>744</v>
      </c>
      <c r="B424" s="255">
        <v>8520</v>
      </c>
      <c r="C424" s="256" t="s">
        <v>842</v>
      </c>
      <c r="D424" s="255" t="s">
        <v>19</v>
      </c>
      <c r="E424" s="255">
        <v>8420</v>
      </c>
      <c r="F424" s="256" t="s">
        <v>234</v>
      </c>
      <c r="G424" s="255" t="s">
        <v>19</v>
      </c>
      <c r="H424" s="255">
        <v>85200910002072</v>
      </c>
      <c r="I424" s="256" t="s">
        <v>57</v>
      </c>
      <c r="J424" s="255" t="s">
        <v>224</v>
      </c>
      <c r="K424" s="255">
        <v>42614</v>
      </c>
      <c r="L424" s="256">
        <v>246</v>
      </c>
      <c r="M424" s="255" t="s">
        <v>122</v>
      </c>
      <c r="N424" s="255" t="s">
        <v>41</v>
      </c>
      <c r="O424" s="256">
        <v>42678</v>
      </c>
      <c r="P424" s="255" t="s">
        <v>651</v>
      </c>
      <c r="Q424" s="255">
        <v>182</v>
      </c>
      <c r="R424" s="256" t="s">
        <v>37</v>
      </c>
      <c r="S424" s="255">
        <v>1239284.04</v>
      </c>
      <c r="T424" s="255" t="s">
        <v>197</v>
      </c>
      <c r="U424" s="256">
        <v>17638.11</v>
      </c>
      <c r="V424" s="255" t="s">
        <v>197</v>
      </c>
      <c r="W424" s="255">
        <v>1239284.0330230107</v>
      </c>
      <c r="X424" s="256" t="s">
        <v>100</v>
      </c>
      <c r="Y424" s="255" t="s">
        <v>107</v>
      </c>
      <c r="Z424" s="255">
        <v>17.64</v>
      </c>
      <c r="AA424" s="256">
        <v>1</v>
      </c>
      <c r="AB424" s="255" t="s">
        <v>630</v>
      </c>
      <c r="AC424" s="255" t="s">
        <v>481</v>
      </c>
      <c r="AD424" s="256" t="s">
        <v>683</v>
      </c>
      <c r="AE424" s="255" t="s">
        <v>350</v>
      </c>
      <c r="AF424" s="255" t="s">
        <v>605</v>
      </c>
      <c r="AG424" s="256" t="s">
        <v>643</v>
      </c>
      <c r="AH424" s="255"/>
      <c r="AI424" s="255"/>
      <c r="AJ424" s="256"/>
      <c r="AK424" s="255" t="s">
        <v>605</v>
      </c>
      <c r="AL424" s="255" t="s">
        <v>643</v>
      </c>
      <c r="AM424" s="268" t="s">
        <v>741</v>
      </c>
      <c r="AN424" s="148" t="str">
        <f>IF(ISERROR(MATCH(H424,Current!H:H,0)),"Cleared","resolved")</f>
        <v>resolved</v>
      </c>
    </row>
    <row r="425" spans="1:40" x14ac:dyDescent="0.25">
      <c r="A425" s="267" t="s">
        <v>744</v>
      </c>
      <c r="B425" s="255">
        <v>413</v>
      </c>
      <c r="C425" s="256" t="s">
        <v>136</v>
      </c>
      <c r="D425" s="255" t="s">
        <v>13</v>
      </c>
      <c r="E425" s="255">
        <v>8243</v>
      </c>
      <c r="F425" s="256" t="s">
        <v>120</v>
      </c>
      <c r="G425" s="255" t="s">
        <v>14</v>
      </c>
      <c r="H425" s="255">
        <v>4130110170555</v>
      </c>
      <c r="I425" s="256" t="s">
        <v>55</v>
      </c>
      <c r="J425" s="255" t="s">
        <v>852</v>
      </c>
      <c r="K425" s="255">
        <v>42727</v>
      </c>
      <c r="L425" s="256">
        <v>133</v>
      </c>
      <c r="M425" s="255" t="s">
        <v>127</v>
      </c>
      <c r="N425" s="255" t="s">
        <v>128</v>
      </c>
      <c r="O425" s="256">
        <v>42797</v>
      </c>
      <c r="P425" s="255" t="s">
        <v>838</v>
      </c>
      <c r="Q425" s="255">
        <v>63</v>
      </c>
      <c r="R425" s="256" t="s">
        <v>35</v>
      </c>
      <c r="S425" s="255">
        <v>17606.400000000001</v>
      </c>
      <c r="T425" s="255" t="s">
        <v>100</v>
      </c>
      <c r="U425" s="256">
        <v>17606.400000000001</v>
      </c>
      <c r="V425" s="255" t="s">
        <v>100</v>
      </c>
      <c r="W425" s="255">
        <v>17606.400000000001</v>
      </c>
      <c r="X425" s="256" t="s">
        <v>100</v>
      </c>
      <c r="Y425" s="255" t="s">
        <v>114</v>
      </c>
      <c r="Z425" s="255">
        <v>17.61</v>
      </c>
      <c r="AA425" s="256">
        <v>1</v>
      </c>
      <c r="AB425" s="255" t="s">
        <v>630</v>
      </c>
      <c r="AC425" s="255" t="s">
        <v>851</v>
      </c>
      <c r="AD425" s="256" t="s">
        <v>352</v>
      </c>
      <c r="AE425" s="255" t="s">
        <v>350</v>
      </c>
      <c r="AF425" s="255" t="s">
        <v>649</v>
      </c>
      <c r="AG425" s="256" t="s">
        <v>643</v>
      </c>
      <c r="AH425" s="255"/>
      <c r="AI425" s="255"/>
      <c r="AJ425" s="256"/>
      <c r="AK425" s="255" t="s">
        <v>605</v>
      </c>
      <c r="AL425" s="255" t="s">
        <v>643</v>
      </c>
      <c r="AM425" s="268" t="s">
        <v>741</v>
      </c>
      <c r="AN425" s="148" t="str">
        <f>IF(ISERROR(MATCH(H425,Current!H:H,0)),"Cleared","resolved")</f>
        <v>resolved</v>
      </c>
    </row>
    <row r="426" spans="1:40" x14ac:dyDescent="0.25">
      <c r="A426" s="267" t="s">
        <v>744</v>
      </c>
      <c r="B426" s="255">
        <v>429</v>
      </c>
      <c r="C426" s="256" t="s">
        <v>162</v>
      </c>
      <c r="D426" s="255" t="s">
        <v>13</v>
      </c>
      <c r="E426" s="255">
        <v>1350</v>
      </c>
      <c r="F426" s="256" t="s">
        <v>124</v>
      </c>
      <c r="G426" s="255" t="s">
        <v>21</v>
      </c>
      <c r="H426" s="255">
        <v>80802944</v>
      </c>
      <c r="I426" s="256" t="s">
        <v>59</v>
      </c>
      <c r="J426" s="255" t="s">
        <v>155</v>
      </c>
      <c r="K426" s="255">
        <v>42677</v>
      </c>
      <c r="L426" s="256">
        <v>183</v>
      </c>
      <c r="M426" s="255" t="s">
        <v>118</v>
      </c>
      <c r="N426" s="255" t="s">
        <v>41</v>
      </c>
      <c r="O426" s="256">
        <v>42775</v>
      </c>
      <c r="P426" s="255" t="s">
        <v>838</v>
      </c>
      <c r="Q426" s="255">
        <v>85</v>
      </c>
      <c r="R426" s="256" t="s">
        <v>35</v>
      </c>
      <c r="S426" s="255">
        <v>17600</v>
      </c>
      <c r="T426" s="255" t="s">
        <v>100</v>
      </c>
      <c r="U426" s="256">
        <v>17600</v>
      </c>
      <c r="V426" s="255" t="s">
        <v>100</v>
      </c>
      <c r="W426" s="255">
        <v>17600</v>
      </c>
      <c r="X426" s="256" t="s">
        <v>100</v>
      </c>
      <c r="Y426" s="255" t="s">
        <v>114</v>
      </c>
      <c r="Z426" s="255">
        <v>17.600000000000001</v>
      </c>
      <c r="AA426" s="256">
        <v>1</v>
      </c>
      <c r="AB426" s="255" t="s">
        <v>630</v>
      </c>
      <c r="AC426" s="255" t="s">
        <v>436</v>
      </c>
      <c r="AD426" s="256" t="s">
        <v>480</v>
      </c>
      <c r="AE426" s="255" t="s">
        <v>350</v>
      </c>
      <c r="AF426" s="255" t="s">
        <v>605</v>
      </c>
      <c r="AG426" s="256" t="s">
        <v>643</v>
      </c>
      <c r="AH426" s="255"/>
      <c r="AI426" s="255"/>
      <c r="AJ426" s="256"/>
      <c r="AK426" s="255" t="s">
        <v>649</v>
      </c>
      <c r="AL426" s="255" t="s">
        <v>643</v>
      </c>
      <c r="AM426" s="268" t="s">
        <v>740</v>
      </c>
      <c r="AN426" s="148" t="str">
        <f>IF(ISERROR(MATCH(H426,Current!H:H,0)),"Cleared","resolved")</f>
        <v>resolved</v>
      </c>
    </row>
    <row r="427" spans="1:40" x14ac:dyDescent="0.25">
      <c r="A427" s="267" t="s">
        <v>744</v>
      </c>
      <c r="B427" s="255">
        <v>429</v>
      </c>
      <c r="C427" s="256" t="s">
        <v>162</v>
      </c>
      <c r="D427" s="255" t="s">
        <v>13</v>
      </c>
      <c r="E427" s="255">
        <v>1350</v>
      </c>
      <c r="F427" s="256" t="s">
        <v>124</v>
      </c>
      <c r="G427" s="255" t="s">
        <v>21</v>
      </c>
      <c r="H427" s="255">
        <v>80802767</v>
      </c>
      <c r="I427" s="256" t="s">
        <v>59</v>
      </c>
      <c r="J427" s="255" t="s">
        <v>155</v>
      </c>
      <c r="K427" s="255">
        <v>42647</v>
      </c>
      <c r="L427" s="256">
        <v>213</v>
      </c>
      <c r="M427" s="255" t="s">
        <v>118</v>
      </c>
      <c r="N427" s="255" t="s">
        <v>41</v>
      </c>
      <c r="O427" s="256">
        <v>42706</v>
      </c>
      <c r="P427" s="255" t="s">
        <v>651</v>
      </c>
      <c r="Q427" s="255">
        <v>154</v>
      </c>
      <c r="R427" s="256" t="s">
        <v>39</v>
      </c>
      <c r="S427" s="255">
        <v>17600</v>
      </c>
      <c r="T427" s="255" t="s">
        <v>100</v>
      </c>
      <c r="U427" s="256">
        <v>17600</v>
      </c>
      <c r="V427" s="255" t="s">
        <v>100</v>
      </c>
      <c r="W427" s="255">
        <v>17600</v>
      </c>
      <c r="X427" s="256" t="s">
        <v>100</v>
      </c>
      <c r="Y427" s="255" t="s">
        <v>114</v>
      </c>
      <c r="Z427" s="255">
        <v>17.600000000000001</v>
      </c>
      <c r="AA427" s="256">
        <v>1</v>
      </c>
      <c r="AB427" s="255" t="s">
        <v>630</v>
      </c>
      <c r="AC427" s="255" t="s">
        <v>436</v>
      </c>
      <c r="AD427" s="256" t="s">
        <v>480</v>
      </c>
      <c r="AE427" s="255" t="s">
        <v>350</v>
      </c>
      <c r="AF427" s="255" t="s">
        <v>605</v>
      </c>
      <c r="AG427" s="256" t="s">
        <v>643</v>
      </c>
      <c r="AH427" s="255"/>
      <c r="AI427" s="255"/>
      <c r="AJ427" s="256"/>
      <c r="AK427" s="255" t="s">
        <v>649</v>
      </c>
      <c r="AL427" s="255" t="s">
        <v>643</v>
      </c>
      <c r="AM427" s="268" t="s">
        <v>740</v>
      </c>
      <c r="AN427" s="148" t="str">
        <f>IF(ISERROR(MATCH(H427,Current!H:H,0)),"Cleared","resolved")</f>
        <v>resolved</v>
      </c>
    </row>
    <row r="428" spans="1:40" x14ac:dyDescent="0.25">
      <c r="A428" s="267" t="s">
        <v>744</v>
      </c>
      <c r="B428" s="255">
        <v>1730</v>
      </c>
      <c r="C428" s="256" t="s">
        <v>172</v>
      </c>
      <c r="D428" s="255" t="s">
        <v>18</v>
      </c>
      <c r="E428" s="255">
        <v>635</v>
      </c>
      <c r="F428" s="256" t="s">
        <v>142</v>
      </c>
      <c r="G428" s="255" t="s">
        <v>16</v>
      </c>
      <c r="H428" s="255">
        <v>9043</v>
      </c>
      <c r="I428" s="256" t="s">
        <v>55</v>
      </c>
      <c r="J428" s="255" t="s">
        <v>173</v>
      </c>
      <c r="K428" s="255">
        <v>42774</v>
      </c>
      <c r="L428" s="256">
        <v>86</v>
      </c>
      <c r="M428" s="255" t="s">
        <v>111</v>
      </c>
      <c r="N428" s="255" t="s">
        <v>42</v>
      </c>
      <c r="O428" s="256">
        <v>42830</v>
      </c>
      <c r="P428" s="255" t="s">
        <v>838</v>
      </c>
      <c r="Q428" s="255">
        <v>30</v>
      </c>
      <c r="R428" s="256" t="s">
        <v>33</v>
      </c>
      <c r="S428" s="255">
        <v>17574</v>
      </c>
      <c r="T428" s="255" t="s">
        <v>100</v>
      </c>
      <c r="U428" s="256">
        <v>17574</v>
      </c>
      <c r="V428" s="255" t="s">
        <v>100</v>
      </c>
      <c r="W428" s="255">
        <v>17574</v>
      </c>
      <c r="X428" s="256" t="s">
        <v>100</v>
      </c>
      <c r="Y428" s="255" t="s">
        <v>114</v>
      </c>
      <c r="Z428" s="255">
        <v>17.57</v>
      </c>
      <c r="AA428" s="256">
        <v>1</v>
      </c>
      <c r="AB428" s="255" t="s">
        <v>630</v>
      </c>
      <c r="AC428" s="255" t="s">
        <v>634</v>
      </c>
      <c r="AD428" s="256" t="s">
        <v>432</v>
      </c>
      <c r="AE428" s="255" t="s">
        <v>350</v>
      </c>
      <c r="AF428" s="255" t="s">
        <v>605</v>
      </c>
      <c r="AG428" s="256" t="s">
        <v>643</v>
      </c>
      <c r="AH428" s="255"/>
      <c r="AI428" s="255"/>
      <c r="AJ428" s="256"/>
      <c r="AK428" s="255" t="s">
        <v>649</v>
      </c>
      <c r="AL428" s="255" t="s">
        <v>643</v>
      </c>
      <c r="AM428" s="268" t="s">
        <v>740</v>
      </c>
      <c r="AN428" s="148" t="str">
        <f>IF(ISERROR(MATCH(H428,Current!H:H,0)),"Cleared","resolved")</f>
        <v>resolved</v>
      </c>
    </row>
    <row r="429" spans="1:40" x14ac:dyDescent="0.25">
      <c r="A429" s="267" t="s">
        <v>744</v>
      </c>
      <c r="B429" s="255">
        <v>95</v>
      </c>
      <c r="C429" s="256" t="s">
        <v>153</v>
      </c>
      <c r="D429" s="255" t="s">
        <v>17</v>
      </c>
      <c r="E429" s="255">
        <v>8110</v>
      </c>
      <c r="F429" s="256" t="s">
        <v>116</v>
      </c>
      <c r="G429" s="255" t="s">
        <v>15</v>
      </c>
      <c r="H429" s="255">
        <v>950110010072</v>
      </c>
      <c r="I429" s="256" t="s">
        <v>58</v>
      </c>
      <c r="J429" s="255" t="s">
        <v>195</v>
      </c>
      <c r="K429" s="255">
        <v>42697</v>
      </c>
      <c r="L429" s="256">
        <v>163</v>
      </c>
      <c r="M429" s="255" t="s">
        <v>118</v>
      </c>
      <c r="N429" s="255" t="s">
        <v>41</v>
      </c>
      <c r="O429" s="256">
        <v>42732</v>
      </c>
      <c r="P429" s="255" t="s">
        <v>651</v>
      </c>
      <c r="Q429" s="255">
        <v>128</v>
      </c>
      <c r="R429" s="256" t="s">
        <v>38</v>
      </c>
      <c r="S429" s="255">
        <v>17379</v>
      </c>
      <c r="T429" s="255" t="s">
        <v>100</v>
      </c>
      <c r="U429" s="256">
        <v>17379</v>
      </c>
      <c r="V429" s="255" t="s">
        <v>100</v>
      </c>
      <c r="W429" s="255">
        <v>17379</v>
      </c>
      <c r="X429" s="256" t="s">
        <v>100</v>
      </c>
      <c r="Y429" s="255" t="s">
        <v>114</v>
      </c>
      <c r="Z429" s="255">
        <v>17.38</v>
      </c>
      <c r="AA429" s="256">
        <v>1</v>
      </c>
      <c r="AB429" s="255" t="s">
        <v>630</v>
      </c>
      <c r="AC429" s="255" t="s">
        <v>447</v>
      </c>
      <c r="AD429" s="256" t="s">
        <v>466</v>
      </c>
      <c r="AE429" s="255" t="s">
        <v>350</v>
      </c>
      <c r="AF429" s="255" t="s">
        <v>605</v>
      </c>
      <c r="AG429" s="256" t="s">
        <v>643</v>
      </c>
      <c r="AH429" s="255"/>
      <c r="AI429" s="255"/>
      <c r="AJ429" s="256"/>
      <c r="AK429" s="255" t="s">
        <v>605</v>
      </c>
      <c r="AL429" s="255" t="s">
        <v>643</v>
      </c>
      <c r="AM429" s="268" t="s">
        <v>741</v>
      </c>
      <c r="AN429" s="148" t="str">
        <f>IF(ISERROR(MATCH(H429,Current!H:H,0)),"Cleared","resolved")</f>
        <v>resolved</v>
      </c>
    </row>
    <row r="430" spans="1:40" x14ac:dyDescent="0.25">
      <c r="A430" s="267" t="s">
        <v>31</v>
      </c>
      <c r="B430" s="255">
        <v>3075</v>
      </c>
      <c r="C430" s="256" t="s">
        <v>145</v>
      </c>
      <c r="D430" s="255" t="s">
        <v>21</v>
      </c>
      <c r="E430" s="255">
        <v>1340</v>
      </c>
      <c r="F430" s="256" t="s">
        <v>146</v>
      </c>
      <c r="G430" s="255" t="s">
        <v>21</v>
      </c>
      <c r="H430" s="255">
        <v>30751700026</v>
      </c>
      <c r="I430" s="256" t="s">
        <v>59</v>
      </c>
      <c r="J430" s="255" t="s">
        <v>125</v>
      </c>
      <c r="K430" s="255">
        <v>42773</v>
      </c>
      <c r="L430" s="256">
        <v>87</v>
      </c>
      <c r="M430" s="255" t="s">
        <v>111</v>
      </c>
      <c r="N430" s="255" t="s">
        <v>42</v>
      </c>
      <c r="O430" s="256">
        <v>42859</v>
      </c>
      <c r="P430" s="255" t="s">
        <v>1878</v>
      </c>
      <c r="Q430" s="255">
        <v>1</v>
      </c>
      <c r="R430" s="256" t="s">
        <v>33</v>
      </c>
      <c r="S430" s="255">
        <v>17338.3</v>
      </c>
      <c r="T430" s="255" t="s">
        <v>100</v>
      </c>
      <c r="U430" s="256">
        <v>17338.3</v>
      </c>
      <c r="V430" s="255" t="s">
        <v>100</v>
      </c>
      <c r="W430" s="255">
        <v>17338.3</v>
      </c>
      <c r="X430" s="256" t="s">
        <v>100</v>
      </c>
      <c r="Y430" s="255" t="s">
        <v>107</v>
      </c>
      <c r="Z430" s="255">
        <v>17.34</v>
      </c>
      <c r="AA430" s="256">
        <v>1</v>
      </c>
      <c r="AB430" s="255" t="s">
        <v>630</v>
      </c>
      <c r="AC430" s="255" t="s">
        <v>415</v>
      </c>
      <c r="AD430" s="256" t="s">
        <v>358</v>
      </c>
      <c r="AE430" s="255" t="s">
        <v>350</v>
      </c>
      <c r="AF430" s="255" t="s">
        <v>605</v>
      </c>
      <c r="AG430" s="256" t="s">
        <v>643</v>
      </c>
      <c r="AH430" s="255"/>
      <c r="AI430" s="255"/>
      <c r="AJ430" s="256"/>
      <c r="AK430" s="255" t="s">
        <v>605</v>
      </c>
      <c r="AL430" s="255" t="s">
        <v>643</v>
      </c>
      <c r="AM430" s="268" t="s">
        <v>741</v>
      </c>
      <c r="AN430" s="148" t="str">
        <f>IF(ISERROR(MATCH(H430,Current!H:H,0)),"Cleared","resolved")</f>
        <v>resolved</v>
      </c>
    </row>
    <row r="431" spans="1:40" x14ac:dyDescent="0.25">
      <c r="A431" s="267" t="s">
        <v>31</v>
      </c>
      <c r="B431" s="255">
        <v>260</v>
      </c>
      <c r="C431" s="256" t="s">
        <v>113</v>
      </c>
      <c r="D431" s="255" t="s">
        <v>23</v>
      </c>
      <c r="E431" s="255">
        <v>1350</v>
      </c>
      <c r="F431" s="256" t="s">
        <v>124</v>
      </c>
      <c r="G431" s="255" t="s">
        <v>21</v>
      </c>
      <c r="H431" s="255">
        <v>2600110125778</v>
      </c>
      <c r="I431" s="256" t="s">
        <v>56</v>
      </c>
      <c r="J431" s="255" t="s">
        <v>210</v>
      </c>
      <c r="K431" s="255">
        <v>42794</v>
      </c>
      <c r="L431" s="256">
        <v>66</v>
      </c>
      <c r="M431" s="255" t="s">
        <v>111</v>
      </c>
      <c r="N431" s="255" t="s">
        <v>42</v>
      </c>
      <c r="O431" s="256">
        <v>42860</v>
      </c>
      <c r="P431" s="255" t="s">
        <v>1878</v>
      </c>
      <c r="Q431" s="255">
        <v>0</v>
      </c>
      <c r="R431" s="256" t="s">
        <v>33</v>
      </c>
      <c r="S431" s="255">
        <v>166943.95000000001</v>
      </c>
      <c r="T431" s="255" t="s">
        <v>243</v>
      </c>
      <c r="U431" s="256">
        <v>17332.59</v>
      </c>
      <c r="V431" s="255" t="s">
        <v>186</v>
      </c>
      <c r="W431" s="255">
        <v>14641.358893511815</v>
      </c>
      <c r="X431" s="256" t="s">
        <v>100</v>
      </c>
      <c r="Y431" s="255" t="s">
        <v>114</v>
      </c>
      <c r="Z431" s="255">
        <v>17.329999999999998</v>
      </c>
      <c r="AA431" s="256">
        <v>1</v>
      </c>
      <c r="AB431" s="255" t="s">
        <v>630</v>
      </c>
      <c r="AC431" s="255" t="s">
        <v>436</v>
      </c>
      <c r="AD431" s="256" t="s">
        <v>380</v>
      </c>
      <c r="AE431" s="255" t="s">
        <v>350</v>
      </c>
      <c r="AF431" s="255" t="s">
        <v>605</v>
      </c>
      <c r="AG431" s="256" t="s">
        <v>643</v>
      </c>
      <c r="AH431" s="255"/>
      <c r="AI431" s="255"/>
      <c r="AJ431" s="256"/>
      <c r="AK431" s="255" t="s">
        <v>605</v>
      </c>
      <c r="AL431" s="255" t="s">
        <v>643</v>
      </c>
      <c r="AM431" s="268" t="s">
        <v>741</v>
      </c>
      <c r="AN431" s="148" t="str">
        <f>IF(ISERROR(MATCH(H431,Current!H:H,0)),"Cleared","resolved")</f>
        <v>Cleared</v>
      </c>
    </row>
    <row r="432" spans="1:40" x14ac:dyDescent="0.25">
      <c r="A432" s="267" t="s">
        <v>744</v>
      </c>
      <c r="B432" s="255">
        <v>132</v>
      </c>
      <c r="C432" s="256" t="s">
        <v>233</v>
      </c>
      <c r="D432" s="255" t="s">
        <v>22</v>
      </c>
      <c r="E432" s="255">
        <v>199</v>
      </c>
      <c r="F432" s="256" t="s">
        <v>137</v>
      </c>
      <c r="G432" s="255" t="s">
        <v>22</v>
      </c>
      <c r="H432" s="255" t="s">
        <v>519</v>
      </c>
      <c r="I432" s="256" t="s">
        <v>54</v>
      </c>
      <c r="J432" s="255" t="s">
        <v>330</v>
      </c>
      <c r="K432" s="255">
        <v>42586</v>
      </c>
      <c r="L432" s="256">
        <v>274</v>
      </c>
      <c r="M432" s="255" t="s">
        <v>158</v>
      </c>
      <c r="N432" s="255" t="s">
        <v>41</v>
      </c>
      <c r="O432" s="256">
        <v>42586</v>
      </c>
      <c r="P432" s="255" t="s">
        <v>406</v>
      </c>
      <c r="Q432" s="255">
        <v>274</v>
      </c>
      <c r="R432" s="256" t="s">
        <v>37</v>
      </c>
      <c r="S432" s="255">
        <v>18931.61</v>
      </c>
      <c r="T432" s="255" t="s">
        <v>248</v>
      </c>
      <c r="U432" s="256">
        <v>17320.78</v>
      </c>
      <c r="V432" s="255" t="s">
        <v>248</v>
      </c>
      <c r="W432" s="255">
        <v>18931.612193551497</v>
      </c>
      <c r="X432" s="256" t="s">
        <v>100</v>
      </c>
      <c r="Y432" s="255" t="s">
        <v>107</v>
      </c>
      <c r="Z432" s="255">
        <v>17.32</v>
      </c>
      <c r="AA432" s="256">
        <v>1</v>
      </c>
      <c r="AB432" s="255" t="s">
        <v>630</v>
      </c>
      <c r="AC432" s="255" t="s">
        <v>513</v>
      </c>
      <c r="AD432" s="256" t="s">
        <v>402</v>
      </c>
      <c r="AE432" s="255" t="s">
        <v>350</v>
      </c>
      <c r="AF432" s="255" t="s">
        <v>605</v>
      </c>
      <c r="AG432" s="256" t="s">
        <v>643</v>
      </c>
      <c r="AH432" s="255"/>
      <c r="AI432" s="255"/>
      <c r="AJ432" s="256"/>
      <c r="AK432" s="255" t="s">
        <v>605</v>
      </c>
      <c r="AL432" s="255" t="s">
        <v>643</v>
      </c>
      <c r="AM432" s="268" t="s">
        <v>741</v>
      </c>
      <c r="AN432" s="148" t="str">
        <f>IF(ISERROR(MATCH(H432,Current!H:H,0)),"Cleared","resolved")</f>
        <v>Cleared</v>
      </c>
    </row>
    <row r="433" spans="1:40" x14ac:dyDescent="0.25">
      <c r="A433" s="267" t="s">
        <v>31</v>
      </c>
      <c r="B433" s="255">
        <v>795</v>
      </c>
      <c r="C433" s="256" t="s">
        <v>264</v>
      </c>
      <c r="D433" s="255" t="s">
        <v>14</v>
      </c>
      <c r="E433" s="255">
        <v>199</v>
      </c>
      <c r="F433" s="256" t="s">
        <v>137</v>
      </c>
      <c r="G433" s="255" t="s">
        <v>22</v>
      </c>
      <c r="H433" s="255">
        <v>7950210003797</v>
      </c>
      <c r="I433" s="256" t="s">
        <v>56</v>
      </c>
      <c r="J433" s="255" t="s">
        <v>840</v>
      </c>
      <c r="K433" s="255">
        <v>42796</v>
      </c>
      <c r="L433" s="256">
        <v>64</v>
      </c>
      <c r="M433" s="255" t="s">
        <v>111</v>
      </c>
      <c r="N433" s="255" t="s">
        <v>42</v>
      </c>
      <c r="O433" s="256">
        <v>42859</v>
      </c>
      <c r="P433" s="255" t="s">
        <v>1878</v>
      </c>
      <c r="Q433" s="255">
        <v>1</v>
      </c>
      <c r="R433" s="256" t="s">
        <v>33</v>
      </c>
      <c r="S433" s="255">
        <v>18625.37</v>
      </c>
      <c r="T433" s="255" t="s">
        <v>112</v>
      </c>
      <c r="U433" s="256">
        <v>17196.349999999999</v>
      </c>
      <c r="V433" s="255" t="s">
        <v>112</v>
      </c>
      <c r="W433" s="255">
        <v>18625.366331490546</v>
      </c>
      <c r="X433" s="256" t="s">
        <v>100</v>
      </c>
      <c r="Y433" s="255" t="s">
        <v>114</v>
      </c>
      <c r="Z433" s="255">
        <v>17.2</v>
      </c>
      <c r="AA433" s="256">
        <v>1</v>
      </c>
      <c r="AB433" s="255" t="s">
        <v>630</v>
      </c>
      <c r="AC433" s="255" t="s">
        <v>427</v>
      </c>
      <c r="AD433" s="256" t="s">
        <v>1883</v>
      </c>
      <c r="AE433" s="255" t="s">
        <v>350</v>
      </c>
      <c r="AF433" s="255" t="s">
        <v>605</v>
      </c>
      <c r="AG433" s="256" t="s">
        <v>643</v>
      </c>
      <c r="AH433" s="255"/>
      <c r="AI433" s="255"/>
      <c r="AJ433" s="256"/>
      <c r="AK433" s="255" t="s">
        <v>605</v>
      </c>
      <c r="AL433" s="255" t="s">
        <v>643</v>
      </c>
      <c r="AM433" s="268" t="s">
        <v>741</v>
      </c>
      <c r="AN433" s="148" t="str">
        <f>IF(ISERROR(MATCH(H433,Current!H:H,0)),"Cleared","resolved")</f>
        <v>resolved</v>
      </c>
    </row>
    <row r="434" spans="1:40" x14ac:dyDescent="0.25">
      <c r="A434" s="267" t="s">
        <v>31</v>
      </c>
      <c r="B434" s="255">
        <v>260</v>
      </c>
      <c r="C434" s="256" t="s">
        <v>113</v>
      </c>
      <c r="D434" s="255" t="s">
        <v>23</v>
      </c>
      <c r="E434" s="255">
        <v>413</v>
      </c>
      <c r="F434" s="256" t="s">
        <v>136</v>
      </c>
      <c r="G434" s="255" t="s">
        <v>13</v>
      </c>
      <c r="H434" s="255">
        <v>2600110124548</v>
      </c>
      <c r="I434" s="256" t="s">
        <v>56</v>
      </c>
      <c r="J434" s="255" t="s">
        <v>767</v>
      </c>
      <c r="K434" s="255">
        <v>42794</v>
      </c>
      <c r="L434" s="256">
        <v>66</v>
      </c>
      <c r="M434" s="255" t="s">
        <v>118</v>
      </c>
      <c r="N434" s="255" t="s">
        <v>41</v>
      </c>
      <c r="O434" s="256">
        <v>42860</v>
      </c>
      <c r="P434" s="255" t="s">
        <v>1878</v>
      </c>
      <c r="Q434" s="255">
        <v>0</v>
      </c>
      <c r="R434" s="256" t="s">
        <v>33</v>
      </c>
      <c r="S434" s="255">
        <v>14395</v>
      </c>
      <c r="T434" s="255" t="s">
        <v>186</v>
      </c>
      <c r="U434" s="256">
        <v>17040.95</v>
      </c>
      <c r="V434" s="255" t="s">
        <v>186</v>
      </c>
      <c r="W434" s="255">
        <v>14395.001833908849</v>
      </c>
      <c r="X434" s="256" t="s">
        <v>100</v>
      </c>
      <c r="Y434" s="255" t="s">
        <v>114</v>
      </c>
      <c r="Z434" s="255">
        <v>17.04</v>
      </c>
      <c r="AA434" s="256">
        <v>1</v>
      </c>
      <c r="AB434" s="255" t="s">
        <v>630</v>
      </c>
      <c r="AC434" s="255" t="s">
        <v>477</v>
      </c>
      <c r="AD434" s="256" t="s">
        <v>637</v>
      </c>
      <c r="AE434" s="255" t="s">
        <v>350</v>
      </c>
      <c r="AF434" s="255" t="s">
        <v>605</v>
      </c>
      <c r="AG434" s="256" t="s">
        <v>643</v>
      </c>
      <c r="AH434" s="255"/>
      <c r="AI434" s="255"/>
      <c r="AJ434" s="256"/>
      <c r="AK434" s="255" t="s">
        <v>605</v>
      </c>
      <c r="AL434" s="255" t="s">
        <v>643</v>
      </c>
      <c r="AM434" s="268" t="s">
        <v>741</v>
      </c>
      <c r="AN434" s="148" t="str">
        <f>IF(ISERROR(MATCH(H434,Current!H:H,0)),"Cleared","resolved")</f>
        <v>resolved</v>
      </c>
    </row>
    <row r="435" spans="1:40" x14ac:dyDescent="0.25">
      <c r="A435" s="267" t="s">
        <v>31</v>
      </c>
      <c r="B435" s="255">
        <v>8110</v>
      </c>
      <c r="C435" s="256" t="s">
        <v>116</v>
      </c>
      <c r="D435" s="255" t="s">
        <v>15</v>
      </c>
      <c r="E435" s="255">
        <v>456</v>
      </c>
      <c r="F435" s="256" t="s">
        <v>167</v>
      </c>
      <c r="G435" s="255" t="s">
        <v>14</v>
      </c>
      <c r="H435" s="255" t="s">
        <v>2075</v>
      </c>
      <c r="I435" s="256" t="s">
        <v>61</v>
      </c>
      <c r="J435" s="255" t="s">
        <v>237</v>
      </c>
      <c r="K435" s="255">
        <v>42858</v>
      </c>
      <c r="L435" s="256">
        <v>2</v>
      </c>
      <c r="M435" s="255" t="s">
        <v>149</v>
      </c>
      <c r="N435" s="255" t="s">
        <v>41</v>
      </c>
      <c r="O435" s="256">
        <v>42860</v>
      </c>
      <c r="P435" s="255" t="s">
        <v>1878</v>
      </c>
      <c r="Q435" s="255">
        <v>0</v>
      </c>
      <c r="R435" s="256" t="s">
        <v>33</v>
      </c>
      <c r="S435" s="255">
        <v>352176.06</v>
      </c>
      <c r="T435" s="255" t="s">
        <v>238</v>
      </c>
      <c r="U435" s="256">
        <v>16972.349999999999</v>
      </c>
      <c r="V435" s="255" t="s">
        <v>238</v>
      </c>
      <c r="W435" s="255">
        <v>352176.05119436927</v>
      </c>
      <c r="X435" s="256" t="s">
        <v>100</v>
      </c>
      <c r="Y435" s="255" t="s">
        <v>114</v>
      </c>
      <c r="Z435" s="255">
        <v>16.97</v>
      </c>
      <c r="AA435" s="256">
        <v>1</v>
      </c>
      <c r="AB435" s="255" t="s">
        <v>630</v>
      </c>
      <c r="AC435" s="255" t="s">
        <v>826</v>
      </c>
      <c r="AD435" s="256" t="s">
        <v>2076</v>
      </c>
      <c r="AE435" s="255" t="s">
        <v>350</v>
      </c>
      <c r="AF435" s="255" t="s">
        <v>605</v>
      </c>
      <c r="AG435" s="256" t="s">
        <v>643</v>
      </c>
      <c r="AH435" s="255"/>
      <c r="AI435" s="255"/>
      <c r="AJ435" s="256"/>
      <c r="AK435" s="255" t="s">
        <v>649</v>
      </c>
      <c r="AL435" s="255" t="s">
        <v>643</v>
      </c>
      <c r="AM435" s="268" t="s">
        <v>740</v>
      </c>
      <c r="AN435" s="148" t="str">
        <f>IF(ISERROR(MATCH(H435,Current!H:H,0)),"Cleared","resolved")</f>
        <v>resolved</v>
      </c>
    </row>
    <row r="436" spans="1:40" x14ac:dyDescent="0.25">
      <c r="A436" s="267" t="s">
        <v>744</v>
      </c>
      <c r="B436" s="255">
        <v>8243</v>
      </c>
      <c r="C436" s="256" t="s">
        <v>120</v>
      </c>
      <c r="D436" s="255" t="s">
        <v>14</v>
      </c>
      <c r="E436" s="255">
        <v>635</v>
      </c>
      <c r="F436" s="256" t="s">
        <v>142</v>
      </c>
      <c r="G436" s="255" t="s">
        <v>16</v>
      </c>
      <c r="H436" s="255">
        <v>82430160097115</v>
      </c>
      <c r="I436" s="256" t="s">
        <v>55</v>
      </c>
      <c r="J436" s="255" t="s">
        <v>276</v>
      </c>
      <c r="K436" s="255">
        <v>42728</v>
      </c>
      <c r="L436" s="256">
        <v>132</v>
      </c>
      <c r="M436" s="255" t="s">
        <v>111</v>
      </c>
      <c r="N436" s="255" t="s">
        <v>42</v>
      </c>
      <c r="O436" s="256">
        <v>42797</v>
      </c>
      <c r="P436" s="255" t="s">
        <v>838</v>
      </c>
      <c r="Q436" s="255">
        <v>63</v>
      </c>
      <c r="R436" s="256" t="s">
        <v>35</v>
      </c>
      <c r="S436" s="255">
        <v>16905</v>
      </c>
      <c r="T436" s="255" t="s">
        <v>100</v>
      </c>
      <c r="U436" s="256">
        <v>16905</v>
      </c>
      <c r="V436" s="255" t="s">
        <v>100</v>
      </c>
      <c r="W436" s="255">
        <v>16905</v>
      </c>
      <c r="X436" s="256" t="s">
        <v>100</v>
      </c>
      <c r="Y436" s="255" t="s">
        <v>114</v>
      </c>
      <c r="Z436" s="255">
        <v>16.91</v>
      </c>
      <c r="AA436" s="256">
        <v>1</v>
      </c>
      <c r="AB436" s="255" t="s">
        <v>630</v>
      </c>
      <c r="AC436" s="255" t="s">
        <v>429</v>
      </c>
      <c r="AD436" s="256" t="s">
        <v>1234</v>
      </c>
      <c r="AE436" s="255" t="s">
        <v>350</v>
      </c>
      <c r="AF436" s="255" t="s">
        <v>605</v>
      </c>
      <c r="AG436" s="256" t="s">
        <v>643</v>
      </c>
      <c r="AH436" s="255"/>
      <c r="AI436" s="255"/>
      <c r="AJ436" s="256"/>
      <c r="AK436" s="255" t="s">
        <v>605</v>
      </c>
      <c r="AL436" s="255" t="s">
        <v>643</v>
      </c>
      <c r="AM436" s="268" t="s">
        <v>741</v>
      </c>
      <c r="AN436" s="148" t="str">
        <f>IF(ISERROR(MATCH(H436,Current!H:H,0)),"Cleared","resolved")</f>
        <v>Cleared</v>
      </c>
    </row>
    <row r="437" spans="1:40" x14ac:dyDescent="0.25">
      <c r="A437" s="267" t="s">
        <v>744</v>
      </c>
      <c r="B437" s="255">
        <v>8520</v>
      </c>
      <c r="C437" s="256" t="s">
        <v>842</v>
      </c>
      <c r="D437" s="255" t="s">
        <v>19</v>
      </c>
      <c r="E437" s="255">
        <v>283</v>
      </c>
      <c r="F437" s="256" t="s">
        <v>109</v>
      </c>
      <c r="G437" s="255" t="s">
        <v>14</v>
      </c>
      <c r="H437" s="255">
        <v>85200710012613</v>
      </c>
      <c r="I437" s="256" t="s">
        <v>277</v>
      </c>
      <c r="J437" s="255" t="s">
        <v>213</v>
      </c>
      <c r="K437" s="255">
        <v>42583</v>
      </c>
      <c r="L437" s="256">
        <v>277</v>
      </c>
      <c r="M437" s="255" t="s">
        <v>105</v>
      </c>
      <c r="N437" s="255" t="s">
        <v>41</v>
      </c>
      <c r="O437" s="256">
        <v>42618</v>
      </c>
      <c r="P437" s="255" t="s">
        <v>406</v>
      </c>
      <c r="Q437" s="255">
        <v>242</v>
      </c>
      <c r="R437" s="256" t="s">
        <v>37</v>
      </c>
      <c r="S437" s="255">
        <v>1187600.6000000001</v>
      </c>
      <c r="T437" s="255" t="s">
        <v>197</v>
      </c>
      <c r="U437" s="256">
        <v>16902.53</v>
      </c>
      <c r="V437" s="255" t="s">
        <v>197</v>
      </c>
      <c r="W437" s="255">
        <v>1187600.913402424</v>
      </c>
      <c r="X437" s="256" t="s">
        <v>100</v>
      </c>
      <c r="Y437" s="255" t="s">
        <v>114</v>
      </c>
      <c r="Z437" s="255">
        <v>16.899999999999999</v>
      </c>
      <c r="AA437" s="256">
        <v>1</v>
      </c>
      <c r="AB437" s="255" t="s">
        <v>630</v>
      </c>
      <c r="AC437" s="255" t="s">
        <v>426</v>
      </c>
      <c r="AD437" s="256" t="s">
        <v>550</v>
      </c>
      <c r="AE437" s="255" t="s">
        <v>350</v>
      </c>
      <c r="AF437" s="255" t="s">
        <v>605</v>
      </c>
      <c r="AG437" s="256" t="s">
        <v>643</v>
      </c>
      <c r="AH437" s="255"/>
      <c r="AI437" s="255"/>
      <c r="AJ437" s="256"/>
      <c r="AK437" s="255" t="s">
        <v>605</v>
      </c>
      <c r="AL437" s="255" t="s">
        <v>643</v>
      </c>
      <c r="AM437" s="268" t="s">
        <v>741</v>
      </c>
      <c r="AN437" s="148" t="str">
        <f>IF(ISERROR(MATCH(H437,Current!H:H,0)),"Cleared","resolved")</f>
        <v>Cleared</v>
      </c>
    </row>
    <row r="438" spans="1:40" x14ac:dyDescent="0.25">
      <c r="A438" s="267" t="s">
        <v>744</v>
      </c>
      <c r="B438" s="255">
        <v>3074</v>
      </c>
      <c r="C438" s="256" t="s">
        <v>240</v>
      </c>
      <c r="D438" s="255" t="s">
        <v>21</v>
      </c>
      <c r="E438" s="255">
        <v>1320</v>
      </c>
      <c r="F438" s="256" t="s">
        <v>188</v>
      </c>
      <c r="G438" s="255" t="s">
        <v>21</v>
      </c>
      <c r="H438" s="255">
        <v>3074160945</v>
      </c>
      <c r="I438" s="256" t="s">
        <v>59</v>
      </c>
      <c r="J438" s="255" t="s">
        <v>125</v>
      </c>
      <c r="K438" s="255">
        <v>42731</v>
      </c>
      <c r="L438" s="256">
        <v>129</v>
      </c>
      <c r="M438" s="255" t="s">
        <v>111</v>
      </c>
      <c r="N438" s="255" t="s">
        <v>42</v>
      </c>
      <c r="O438" s="256">
        <v>42797</v>
      </c>
      <c r="P438" s="255" t="s">
        <v>838</v>
      </c>
      <c r="Q438" s="255">
        <v>63</v>
      </c>
      <c r="R438" s="256" t="s">
        <v>35</v>
      </c>
      <c r="S438" s="255">
        <v>157500</v>
      </c>
      <c r="T438" s="255" t="s">
        <v>189</v>
      </c>
      <c r="U438" s="256">
        <v>16891.36</v>
      </c>
      <c r="V438" s="255" t="s">
        <v>189</v>
      </c>
      <c r="W438" s="255">
        <v>157500.04429040707</v>
      </c>
      <c r="X438" s="256" t="s">
        <v>100</v>
      </c>
      <c r="Y438" s="255" t="s">
        <v>107</v>
      </c>
      <c r="Z438" s="255">
        <v>16.89</v>
      </c>
      <c r="AA438" s="256">
        <v>1</v>
      </c>
      <c r="AB438" s="255" t="s">
        <v>630</v>
      </c>
      <c r="AC438" s="255" t="s">
        <v>440</v>
      </c>
      <c r="AD438" s="256" t="s">
        <v>368</v>
      </c>
      <c r="AE438" s="255" t="s">
        <v>350</v>
      </c>
      <c r="AF438" s="255" t="s">
        <v>649</v>
      </c>
      <c r="AG438" s="256" t="s">
        <v>643</v>
      </c>
      <c r="AH438" s="255"/>
      <c r="AI438" s="255"/>
      <c r="AJ438" s="256"/>
      <c r="AK438" s="255" t="s">
        <v>605</v>
      </c>
      <c r="AL438" s="255" t="s">
        <v>643</v>
      </c>
      <c r="AM438" s="268" t="s">
        <v>741</v>
      </c>
      <c r="AN438" s="148" t="str">
        <f>IF(ISERROR(MATCH(H438,Current!H:H,0)),"Cleared","resolved")</f>
        <v>resolved</v>
      </c>
    </row>
    <row r="439" spans="1:40" x14ac:dyDescent="0.25">
      <c r="A439" s="267" t="s">
        <v>744</v>
      </c>
      <c r="B439" s="255">
        <v>3011</v>
      </c>
      <c r="C439" s="256" t="s">
        <v>164</v>
      </c>
      <c r="D439" s="255" t="s">
        <v>22</v>
      </c>
      <c r="E439" s="255">
        <v>199</v>
      </c>
      <c r="F439" s="256" t="s">
        <v>137</v>
      </c>
      <c r="G439" s="255" t="s">
        <v>22</v>
      </c>
      <c r="H439" s="255">
        <v>383130</v>
      </c>
      <c r="I439" s="256" t="s">
        <v>59</v>
      </c>
      <c r="J439" s="255" t="s">
        <v>255</v>
      </c>
      <c r="K439" s="255">
        <v>42731</v>
      </c>
      <c r="L439" s="256">
        <v>129</v>
      </c>
      <c r="M439" s="255" t="s">
        <v>118</v>
      </c>
      <c r="N439" s="255" t="s">
        <v>41</v>
      </c>
      <c r="O439" s="256">
        <v>42800</v>
      </c>
      <c r="P439" s="255" t="s">
        <v>838</v>
      </c>
      <c r="Q439" s="255">
        <v>60</v>
      </c>
      <c r="R439" s="256" t="s">
        <v>34</v>
      </c>
      <c r="S439" s="255">
        <v>18455.740000000002</v>
      </c>
      <c r="T439" s="255" t="s">
        <v>248</v>
      </c>
      <c r="U439" s="256">
        <v>16885.400000000001</v>
      </c>
      <c r="V439" s="255" t="s">
        <v>248</v>
      </c>
      <c r="W439" s="255">
        <v>18455.741862259925</v>
      </c>
      <c r="X439" s="256" t="s">
        <v>100</v>
      </c>
      <c r="Y439" s="255" t="s">
        <v>107</v>
      </c>
      <c r="Z439" s="255">
        <v>16.89</v>
      </c>
      <c r="AA439" s="256">
        <v>1</v>
      </c>
      <c r="AB439" s="255" t="s">
        <v>630</v>
      </c>
      <c r="AC439" s="255" t="s">
        <v>513</v>
      </c>
      <c r="AD439" s="256" t="s">
        <v>402</v>
      </c>
      <c r="AE439" s="255" t="s">
        <v>350</v>
      </c>
      <c r="AF439" s="255" t="s">
        <v>605</v>
      </c>
      <c r="AG439" s="256" t="s">
        <v>643</v>
      </c>
      <c r="AH439" s="255"/>
      <c r="AI439" s="255"/>
      <c r="AJ439" s="256"/>
      <c r="AK439" s="255" t="s">
        <v>649</v>
      </c>
      <c r="AL439" s="255" t="s">
        <v>643</v>
      </c>
      <c r="AM439" s="268" t="s">
        <v>740</v>
      </c>
      <c r="AN439" s="148" t="str">
        <f>IF(ISERROR(MATCH(H439,Current!H:H,0)),"Cleared","resolved")</f>
        <v>resolved</v>
      </c>
    </row>
    <row r="440" spans="1:40" x14ac:dyDescent="0.25">
      <c r="A440" s="267" t="s">
        <v>31</v>
      </c>
      <c r="B440" s="255">
        <v>692</v>
      </c>
      <c r="C440" s="256" t="s">
        <v>187</v>
      </c>
      <c r="D440" s="255" t="s">
        <v>16</v>
      </c>
      <c r="E440" s="255">
        <v>635</v>
      </c>
      <c r="F440" s="256" t="s">
        <v>142</v>
      </c>
      <c r="G440" s="255" t="s">
        <v>16</v>
      </c>
      <c r="H440" s="255">
        <v>69201121700376</v>
      </c>
      <c r="I440" s="256" t="s">
        <v>57</v>
      </c>
      <c r="J440" s="255" t="s">
        <v>191</v>
      </c>
      <c r="K440" s="255">
        <v>42849</v>
      </c>
      <c r="L440" s="256">
        <v>11</v>
      </c>
      <c r="M440" s="255" t="s">
        <v>127</v>
      </c>
      <c r="N440" s="255" t="s">
        <v>128</v>
      </c>
      <c r="O440" s="256">
        <v>42860</v>
      </c>
      <c r="P440" s="255" t="s">
        <v>1878</v>
      </c>
      <c r="Q440" s="255">
        <v>0</v>
      </c>
      <c r="R440" s="256" t="s">
        <v>33</v>
      </c>
      <c r="S440" s="255">
        <v>16872</v>
      </c>
      <c r="T440" s="255" t="s">
        <v>100</v>
      </c>
      <c r="U440" s="256">
        <v>16872</v>
      </c>
      <c r="V440" s="255" t="s">
        <v>100</v>
      </c>
      <c r="W440" s="255">
        <v>16872</v>
      </c>
      <c r="X440" s="256" t="s">
        <v>100</v>
      </c>
      <c r="Y440" s="255" t="s">
        <v>107</v>
      </c>
      <c r="Z440" s="255">
        <v>16.87</v>
      </c>
      <c r="AA440" s="256">
        <v>1</v>
      </c>
      <c r="AB440" s="255" t="s">
        <v>630</v>
      </c>
      <c r="AC440" s="255" t="s">
        <v>412</v>
      </c>
      <c r="AD440" s="256" t="s">
        <v>1912</v>
      </c>
      <c r="AE440" s="255" t="s">
        <v>350</v>
      </c>
      <c r="AF440" s="255" t="s">
        <v>605</v>
      </c>
      <c r="AG440" s="256" t="s">
        <v>643</v>
      </c>
      <c r="AH440" s="255"/>
      <c r="AI440" s="255"/>
      <c r="AJ440" s="256"/>
      <c r="AK440" s="255" t="s">
        <v>605</v>
      </c>
      <c r="AL440" s="255" t="s">
        <v>643</v>
      </c>
      <c r="AM440" s="268" t="s">
        <v>741</v>
      </c>
      <c r="AN440" s="148" t="str">
        <f>IF(ISERROR(MATCH(H440,Current!H:H,0)),"Cleared","resolved")</f>
        <v>Cleared</v>
      </c>
    </row>
    <row r="441" spans="1:40" x14ac:dyDescent="0.25">
      <c r="A441" s="267" t="s">
        <v>31</v>
      </c>
      <c r="B441" s="255">
        <v>3075</v>
      </c>
      <c r="C441" s="256" t="s">
        <v>145</v>
      </c>
      <c r="D441" s="255" t="s">
        <v>21</v>
      </c>
      <c r="E441" s="255">
        <v>1340</v>
      </c>
      <c r="F441" s="256" t="s">
        <v>146</v>
      </c>
      <c r="G441" s="255" t="s">
        <v>21</v>
      </c>
      <c r="H441" s="255">
        <v>30751700027</v>
      </c>
      <c r="I441" s="256" t="s">
        <v>59</v>
      </c>
      <c r="J441" s="255" t="s">
        <v>125</v>
      </c>
      <c r="K441" s="255">
        <v>42773</v>
      </c>
      <c r="L441" s="256">
        <v>87</v>
      </c>
      <c r="M441" s="255" t="s">
        <v>111</v>
      </c>
      <c r="N441" s="255" t="s">
        <v>42</v>
      </c>
      <c r="O441" s="256">
        <v>42859</v>
      </c>
      <c r="P441" s="255" t="s">
        <v>1878</v>
      </c>
      <c r="Q441" s="255">
        <v>1</v>
      </c>
      <c r="R441" s="256" t="s">
        <v>33</v>
      </c>
      <c r="S441" s="255">
        <v>16811.3</v>
      </c>
      <c r="T441" s="255" t="s">
        <v>100</v>
      </c>
      <c r="U441" s="256">
        <v>16811.3</v>
      </c>
      <c r="V441" s="255" t="s">
        <v>100</v>
      </c>
      <c r="W441" s="255">
        <v>16811.3</v>
      </c>
      <c r="X441" s="256" t="s">
        <v>100</v>
      </c>
      <c r="Y441" s="255" t="s">
        <v>107</v>
      </c>
      <c r="Z441" s="255">
        <v>16.809999999999999</v>
      </c>
      <c r="AA441" s="256">
        <v>1</v>
      </c>
      <c r="AB441" s="255" t="s">
        <v>630</v>
      </c>
      <c r="AC441" s="255" t="s">
        <v>415</v>
      </c>
      <c r="AD441" s="256" t="s">
        <v>358</v>
      </c>
      <c r="AE441" s="255" t="s">
        <v>350</v>
      </c>
      <c r="AF441" s="255" t="s">
        <v>605</v>
      </c>
      <c r="AG441" s="256" t="s">
        <v>643</v>
      </c>
      <c r="AH441" s="255"/>
      <c r="AI441" s="255"/>
      <c r="AJ441" s="256"/>
      <c r="AK441" s="255" t="s">
        <v>605</v>
      </c>
      <c r="AL441" s="255" t="s">
        <v>643</v>
      </c>
      <c r="AM441" s="268" t="s">
        <v>741</v>
      </c>
      <c r="AN441" s="148" t="str">
        <f>IF(ISERROR(MATCH(H441,Current!H:H,0)),"Cleared","resolved")</f>
        <v>resolved</v>
      </c>
    </row>
    <row r="442" spans="1:40" x14ac:dyDescent="0.25">
      <c r="A442" s="267" t="s">
        <v>744</v>
      </c>
      <c r="B442" s="255">
        <v>3014</v>
      </c>
      <c r="C442" s="256" t="s">
        <v>144</v>
      </c>
      <c r="D442" s="255" t="s">
        <v>16</v>
      </c>
      <c r="E442" s="255">
        <v>692</v>
      </c>
      <c r="F442" s="256" t="s">
        <v>187</v>
      </c>
      <c r="G442" s="255" t="s">
        <v>16</v>
      </c>
      <c r="H442" s="255">
        <v>30140110136163</v>
      </c>
      <c r="I442" s="256" t="s">
        <v>59</v>
      </c>
      <c r="J442" s="255" t="s">
        <v>135</v>
      </c>
      <c r="K442" s="255">
        <v>42642</v>
      </c>
      <c r="L442" s="256">
        <v>218</v>
      </c>
      <c r="M442" s="255" t="s">
        <v>111</v>
      </c>
      <c r="N442" s="255" t="s">
        <v>42</v>
      </c>
      <c r="O442" s="256">
        <v>42709</v>
      </c>
      <c r="P442" s="255" t="s">
        <v>651</v>
      </c>
      <c r="Q442" s="255">
        <v>151</v>
      </c>
      <c r="R442" s="256" t="s">
        <v>39</v>
      </c>
      <c r="S442" s="255">
        <v>16800</v>
      </c>
      <c r="T442" s="255" t="s">
        <v>100</v>
      </c>
      <c r="U442" s="256">
        <v>16800</v>
      </c>
      <c r="V442" s="255" t="s">
        <v>100</v>
      </c>
      <c r="W442" s="255">
        <v>16800</v>
      </c>
      <c r="X442" s="256" t="s">
        <v>100</v>
      </c>
      <c r="Y442" s="255" t="s">
        <v>107</v>
      </c>
      <c r="Z442" s="255">
        <v>16.8</v>
      </c>
      <c r="AA442" s="256">
        <v>1</v>
      </c>
      <c r="AB442" s="255" t="s">
        <v>630</v>
      </c>
      <c r="AC442" s="255" t="s">
        <v>412</v>
      </c>
      <c r="AD442" s="256" t="s">
        <v>1510</v>
      </c>
      <c r="AE442" s="255" t="s">
        <v>350</v>
      </c>
      <c r="AF442" s="255" t="s">
        <v>649</v>
      </c>
      <c r="AG442" s="256" t="s">
        <v>643</v>
      </c>
      <c r="AH442" s="255"/>
      <c r="AI442" s="255"/>
      <c r="AJ442" s="256"/>
      <c r="AK442" s="255" t="s">
        <v>605</v>
      </c>
      <c r="AL442" s="255" t="s">
        <v>643</v>
      </c>
      <c r="AM442" s="268" t="s">
        <v>741</v>
      </c>
      <c r="AN442" s="148" t="str">
        <f>IF(ISERROR(MATCH(H442,Current!H:H,0)),"Cleared","resolved")</f>
        <v>Cleared</v>
      </c>
    </row>
    <row r="443" spans="1:40" x14ac:dyDescent="0.25">
      <c r="A443" s="267" t="s">
        <v>744</v>
      </c>
      <c r="B443" s="255">
        <v>413</v>
      </c>
      <c r="C443" s="256" t="s">
        <v>136</v>
      </c>
      <c r="D443" s="255" t="s">
        <v>13</v>
      </c>
      <c r="E443" s="255">
        <v>1350</v>
      </c>
      <c r="F443" s="256" t="s">
        <v>124</v>
      </c>
      <c r="G443" s="255" t="s">
        <v>21</v>
      </c>
      <c r="H443" s="255">
        <v>4130110158253</v>
      </c>
      <c r="I443" s="256" t="s">
        <v>55</v>
      </c>
      <c r="J443" s="255" t="s">
        <v>294</v>
      </c>
      <c r="K443" s="255">
        <v>42642</v>
      </c>
      <c r="L443" s="256">
        <v>218</v>
      </c>
      <c r="M443" s="255" t="s">
        <v>127</v>
      </c>
      <c r="N443" s="255" t="s">
        <v>128</v>
      </c>
      <c r="O443" s="256">
        <v>42706</v>
      </c>
      <c r="P443" s="255" t="s">
        <v>651</v>
      </c>
      <c r="Q443" s="255">
        <v>154</v>
      </c>
      <c r="R443" s="256" t="s">
        <v>39</v>
      </c>
      <c r="S443" s="255">
        <v>16800</v>
      </c>
      <c r="T443" s="255" t="s">
        <v>100</v>
      </c>
      <c r="U443" s="256">
        <v>16800</v>
      </c>
      <c r="V443" s="255" t="s">
        <v>100</v>
      </c>
      <c r="W443" s="255">
        <v>16800</v>
      </c>
      <c r="X443" s="256" t="s">
        <v>100</v>
      </c>
      <c r="Y443" s="255" t="s">
        <v>114</v>
      </c>
      <c r="Z443" s="255">
        <v>16.8</v>
      </c>
      <c r="AA443" s="256">
        <v>1</v>
      </c>
      <c r="AB443" s="255" t="s">
        <v>630</v>
      </c>
      <c r="AC443" s="255" t="s">
        <v>436</v>
      </c>
      <c r="AD443" s="256" t="s">
        <v>371</v>
      </c>
      <c r="AE443" s="255" t="s">
        <v>350</v>
      </c>
      <c r="AF443" s="255" t="s">
        <v>605</v>
      </c>
      <c r="AG443" s="256" t="s">
        <v>643</v>
      </c>
      <c r="AH443" s="255"/>
      <c r="AI443" s="255"/>
      <c r="AJ443" s="256"/>
      <c r="AK443" s="255" t="s">
        <v>605</v>
      </c>
      <c r="AL443" s="255" t="s">
        <v>643</v>
      </c>
      <c r="AM443" s="268" t="s">
        <v>741</v>
      </c>
      <c r="AN443" s="148" t="str">
        <f>IF(ISERROR(MATCH(H443,Current!H:H,0)),"Cleared","resolved")</f>
        <v>Cleared</v>
      </c>
    </row>
    <row r="444" spans="1:40" x14ac:dyDescent="0.25">
      <c r="A444" s="267" t="s">
        <v>744</v>
      </c>
      <c r="B444" s="255">
        <v>8520</v>
      </c>
      <c r="C444" s="256" t="s">
        <v>842</v>
      </c>
      <c r="D444" s="255" t="s">
        <v>19</v>
      </c>
      <c r="E444" s="255">
        <v>199</v>
      </c>
      <c r="F444" s="256" t="s">
        <v>137</v>
      </c>
      <c r="G444" s="255" t="s">
        <v>22</v>
      </c>
      <c r="H444" s="255">
        <v>85201010000937</v>
      </c>
      <c r="I444" s="256" t="s">
        <v>538</v>
      </c>
      <c r="J444" s="255" t="s">
        <v>627</v>
      </c>
      <c r="K444" s="255">
        <v>42728</v>
      </c>
      <c r="L444" s="256">
        <v>132</v>
      </c>
      <c r="M444" s="255" t="s">
        <v>118</v>
      </c>
      <c r="N444" s="255" t="s">
        <v>41</v>
      </c>
      <c r="O444" s="256">
        <v>42776</v>
      </c>
      <c r="P444" s="255" t="s">
        <v>838</v>
      </c>
      <c r="Q444" s="255">
        <v>84</v>
      </c>
      <c r="R444" s="256" t="s">
        <v>35</v>
      </c>
      <c r="S444" s="255">
        <v>1171681.6100000001</v>
      </c>
      <c r="T444" s="255" t="s">
        <v>197</v>
      </c>
      <c r="U444" s="256">
        <v>16675.96</v>
      </c>
      <c r="V444" s="255" t="s">
        <v>197</v>
      </c>
      <c r="W444" s="255">
        <v>1171681.7143860881</v>
      </c>
      <c r="X444" s="256" t="s">
        <v>100</v>
      </c>
      <c r="Y444" s="255" t="s">
        <v>114</v>
      </c>
      <c r="Z444" s="255">
        <v>16.68</v>
      </c>
      <c r="AA444" s="256">
        <v>1</v>
      </c>
      <c r="AB444" s="255" t="s">
        <v>630</v>
      </c>
      <c r="AC444" s="255" t="s">
        <v>484</v>
      </c>
      <c r="AD444" s="256" t="s">
        <v>770</v>
      </c>
      <c r="AE444" s="255" t="s">
        <v>350</v>
      </c>
      <c r="AF444" s="255" t="s">
        <v>605</v>
      </c>
      <c r="AG444" s="256" t="s">
        <v>643</v>
      </c>
      <c r="AH444" s="255"/>
      <c r="AI444" s="255"/>
      <c r="AJ444" s="256"/>
      <c r="AK444" s="255" t="s">
        <v>605</v>
      </c>
      <c r="AL444" s="255" t="s">
        <v>643</v>
      </c>
      <c r="AM444" s="268" t="s">
        <v>741</v>
      </c>
      <c r="AN444" s="148" t="str">
        <f>IF(ISERROR(MATCH(H444,Current!H:H,0)),"Cleared","resolved")</f>
        <v>resolved</v>
      </c>
    </row>
    <row r="445" spans="1:40" x14ac:dyDescent="0.25">
      <c r="A445" s="267" t="s">
        <v>744</v>
      </c>
      <c r="B445" s="255">
        <v>8310</v>
      </c>
      <c r="C445" s="256" t="s">
        <v>170</v>
      </c>
      <c r="D445" s="255" t="s">
        <v>14</v>
      </c>
      <c r="E445" s="255">
        <v>260</v>
      </c>
      <c r="F445" s="256" t="s">
        <v>113</v>
      </c>
      <c r="G445" s="255" t="s">
        <v>23</v>
      </c>
      <c r="H445" s="255" t="s">
        <v>615</v>
      </c>
      <c r="I445" s="256" t="s">
        <v>57</v>
      </c>
      <c r="J445" s="255" t="s">
        <v>133</v>
      </c>
      <c r="K445" s="255">
        <v>42366</v>
      </c>
      <c r="L445" s="256">
        <v>494</v>
      </c>
      <c r="M445" s="255" t="s">
        <v>122</v>
      </c>
      <c r="N445" s="255" t="s">
        <v>41</v>
      </c>
      <c r="O445" s="256">
        <v>42648</v>
      </c>
      <c r="P445" s="255" t="s">
        <v>406</v>
      </c>
      <c r="Q445" s="255">
        <v>212</v>
      </c>
      <c r="R445" s="256" t="s">
        <v>37</v>
      </c>
      <c r="S445" s="255">
        <v>70423.7</v>
      </c>
      <c r="T445" s="255" t="s">
        <v>242</v>
      </c>
      <c r="U445" s="256">
        <v>16678.59</v>
      </c>
      <c r="V445" s="255" t="s">
        <v>242</v>
      </c>
      <c r="W445" s="255">
        <v>70423.688342923109</v>
      </c>
      <c r="X445" s="256" t="s">
        <v>100</v>
      </c>
      <c r="Y445" s="255" t="s">
        <v>114</v>
      </c>
      <c r="Z445" s="255">
        <v>16.68</v>
      </c>
      <c r="AA445" s="256">
        <v>1</v>
      </c>
      <c r="AB445" s="255" t="s">
        <v>630</v>
      </c>
      <c r="AC445" s="255" t="s">
        <v>450</v>
      </c>
      <c r="AD445" s="256" t="s">
        <v>689</v>
      </c>
      <c r="AE445" s="255" t="s">
        <v>350</v>
      </c>
      <c r="AF445" s="255" t="s">
        <v>605</v>
      </c>
      <c r="AG445" s="256" t="s">
        <v>643</v>
      </c>
      <c r="AH445" s="255"/>
      <c r="AI445" s="255"/>
      <c r="AJ445" s="256"/>
      <c r="AK445" s="255" t="s">
        <v>605</v>
      </c>
      <c r="AL445" s="255" t="s">
        <v>643</v>
      </c>
      <c r="AM445" s="268" t="s">
        <v>741</v>
      </c>
      <c r="AN445" s="148" t="str">
        <f>IF(ISERROR(MATCH(H445,Current!H:H,0)),"Cleared","resolved")</f>
        <v>resolved</v>
      </c>
    </row>
    <row r="446" spans="1:40" x14ac:dyDescent="0.25">
      <c r="A446" s="267" t="s">
        <v>744</v>
      </c>
      <c r="B446" s="255">
        <v>8310</v>
      </c>
      <c r="C446" s="256" t="s">
        <v>170</v>
      </c>
      <c r="D446" s="255" t="s">
        <v>14</v>
      </c>
      <c r="E446" s="255">
        <v>260</v>
      </c>
      <c r="F446" s="256" t="s">
        <v>113</v>
      </c>
      <c r="G446" s="255" t="s">
        <v>23</v>
      </c>
      <c r="H446" s="255" t="s">
        <v>614</v>
      </c>
      <c r="I446" s="256" t="s">
        <v>57</v>
      </c>
      <c r="J446" s="255" t="s">
        <v>133</v>
      </c>
      <c r="K446" s="255">
        <v>42340</v>
      </c>
      <c r="L446" s="256">
        <v>520</v>
      </c>
      <c r="M446" s="255" t="s">
        <v>122</v>
      </c>
      <c r="N446" s="255" t="s">
        <v>41</v>
      </c>
      <c r="O446" s="256">
        <v>42648</v>
      </c>
      <c r="P446" s="255" t="s">
        <v>406</v>
      </c>
      <c r="Q446" s="255">
        <v>212</v>
      </c>
      <c r="R446" s="256" t="s">
        <v>37</v>
      </c>
      <c r="S446" s="255">
        <v>70423.7</v>
      </c>
      <c r="T446" s="255" t="s">
        <v>242</v>
      </c>
      <c r="U446" s="256">
        <v>16678.59</v>
      </c>
      <c r="V446" s="255" t="s">
        <v>242</v>
      </c>
      <c r="W446" s="255">
        <v>70423.688342923109</v>
      </c>
      <c r="X446" s="256" t="s">
        <v>100</v>
      </c>
      <c r="Y446" s="255" t="s">
        <v>114</v>
      </c>
      <c r="Z446" s="255">
        <v>16.68</v>
      </c>
      <c r="AA446" s="256">
        <v>1</v>
      </c>
      <c r="AB446" s="255" t="s">
        <v>630</v>
      </c>
      <c r="AC446" s="255" t="s">
        <v>450</v>
      </c>
      <c r="AD446" s="256" t="s">
        <v>689</v>
      </c>
      <c r="AE446" s="255" t="s">
        <v>350</v>
      </c>
      <c r="AF446" s="255" t="s">
        <v>605</v>
      </c>
      <c r="AG446" s="256" t="s">
        <v>643</v>
      </c>
      <c r="AH446" s="255"/>
      <c r="AI446" s="255"/>
      <c r="AJ446" s="256"/>
      <c r="AK446" s="255" t="s">
        <v>605</v>
      </c>
      <c r="AL446" s="255" t="s">
        <v>643</v>
      </c>
      <c r="AM446" s="268" t="s">
        <v>741</v>
      </c>
      <c r="AN446" s="148" t="str">
        <f>IF(ISERROR(MATCH(H446,Current!H:H,0)),"Cleared","resolved")</f>
        <v>resolved</v>
      </c>
    </row>
    <row r="447" spans="1:40" x14ac:dyDescent="0.25">
      <c r="A447" s="267" t="s">
        <v>744</v>
      </c>
      <c r="B447" s="255">
        <v>199</v>
      </c>
      <c r="C447" s="256" t="s">
        <v>137</v>
      </c>
      <c r="D447" s="255" t="s">
        <v>22</v>
      </c>
      <c r="E447" s="255">
        <v>693</v>
      </c>
      <c r="F447" s="256" t="s">
        <v>177</v>
      </c>
      <c r="G447" s="255" t="s">
        <v>16</v>
      </c>
      <c r="H447" s="255">
        <v>1990110061467</v>
      </c>
      <c r="I447" s="256" t="s">
        <v>56</v>
      </c>
      <c r="J447" s="255" t="s">
        <v>328</v>
      </c>
      <c r="K447" s="255">
        <v>42697</v>
      </c>
      <c r="L447" s="256">
        <v>163</v>
      </c>
      <c r="M447" s="255" t="s">
        <v>161</v>
      </c>
      <c r="N447" s="255" t="s">
        <v>128</v>
      </c>
      <c r="O447" s="256">
        <v>42775</v>
      </c>
      <c r="P447" s="255" t="s">
        <v>838</v>
      </c>
      <c r="Q447" s="255">
        <v>85</v>
      </c>
      <c r="R447" s="256" t="s">
        <v>35</v>
      </c>
      <c r="S447" s="255">
        <v>18204.009999999998</v>
      </c>
      <c r="T447" s="255" t="s">
        <v>248</v>
      </c>
      <c r="U447" s="256">
        <v>16655.09</v>
      </c>
      <c r="V447" s="255" t="s">
        <v>248</v>
      </c>
      <c r="W447" s="255">
        <v>18204.01303686656</v>
      </c>
      <c r="X447" s="256" t="s">
        <v>100</v>
      </c>
      <c r="Y447" s="255" t="s">
        <v>114</v>
      </c>
      <c r="Z447" s="255">
        <v>16.66</v>
      </c>
      <c r="AA447" s="256">
        <v>1</v>
      </c>
      <c r="AB447" s="255" t="s">
        <v>630</v>
      </c>
      <c r="AC447" s="255" t="s">
        <v>409</v>
      </c>
      <c r="AD447" s="256" t="s">
        <v>759</v>
      </c>
      <c r="AE447" s="255" t="s">
        <v>350</v>
      </c>
      <c r="AF447" s="255" t="s">
        <v>605</v>
      </c>
      <c r="AG447" s="256" t="s">
        <v>643</v>
      </c>
      <c r="AH447" s="255"/>
      <c r="AI447" s="255"/>
      <c r="AJ447" s="256"/>
      <c r="AK447" s="255" t="s">
        <v>605</v>
      </c>
      <c r="AL447" s="255" t="s">
        <v>643</v>
      </c>
      <c r="AM447" s="268" t="s">
        <v>741</v>
      </c>
      <c r="AN447" s="148" t="str">
        <f>IF(ISERROR(MATCH(H447,Current!H:H,0)),"Cleared","resolved")</f>
        <v>resolved</v>
      </c>
    </row>
    <row r="448" spans="1:40" x14ac:dyDescent="0.25">
      <c r="A448" s="267" t="s">
        <v>744</v>
      </c>
      <c r="B448" s="255">
        <v>8520</v>
      </c>
      <c r="C448" s="256" t="s">
        <v>842</v>
      </c>
      <c r="D448" s="255" t="s">
        <v>19</v>
      </c>
      <c r="E448" s="255">
        <v>199</v>
      </c>
      <c r="F448" s="256" t="s">
        <v>137</v>
      </c>
      <c r="G448" s="255" t="s">
        <v>22</v>
      </c>
      <c r="H448" s="255" t="s">
        <v>1704</v>
      </c>
      <c r="I448" s="256" t="s">
        <v>54</v>
      </c>
      <c r="J448" s="255" t="s">
        <v>381</v>
      </c>
      <c r="K448" s="255">
        <v>42768</v>
      </c>
      <c r="L448" s="256">
        <v>92</v>
      </c>
      <c r="M448" s="255" t="s">
        <v>118</v>
      </c>
      <c r="N448" s="255" t="s">
        <v>41</v>
      </c>
      <c r="O448" s="256">
        <v>42830</v>
      </c>
      <c r="P448" s="255" t="s">
        <v>838</v>
      </c>
      <c r="Q448" s="255">
        <v>30</v>
      </c>
      <c r="R448" s="256" t="s">
        <v>33</v>
      </c>
      <c r="S448" s="255">
        <v>1170103</v>
      </c>
      <c r="T448" s="255" t="s">
        <v>197</v>
      </c>
      <c r="U448" s="256">
        <v>16653.490000000002</v>
      </c>
      <c r="V448" s="255" t="s">
        <v>197</v>
      </c>
      <c r="W448" s="255">
        <v>1170102.9334270158</v>
      </c>
      <c r="X448" s="256" t="s">
        <v>100</v>
      </c>
      <c r="Y448" s="255" t="s">
        <v>114</v>
      </c>
      <c r="Z448" s="255">
        <v>16.649999999999999</v>
      </c>
      <c r="AA448" s="256">
        <v>1</v>
      </c>
      <c r="AB448" s="255" t="s">
        <v>630</v>
      </c>
      <c r="AC448" s="255" t="s">
        <v>484</v>
      </c>
      <c r="AD448" s="256" t="s">
        <v>363</v>
      </c>
      <c r="AE448" s="255" t="s">
        <v>350</v>
      </c>
      <c r="AF448" s="255" t="s">
        <v>605</v>
      </c>
      <c r="AG448" s="256" t="s">
        <v>643</v>
      </c>
      <c r="AH448" s="255"/>
      <c r="AI448" s="255"/>
      <c r="AJ448" s="256"/>
      <c r="AK448" s="255" t="s">
        <v>649</v>
      </c>
      <c r="AL448" s="255" t="s">
        <v>643</v>
      </c>
      <c r="AM448" s="268" t="s">
        <v>740</v>
      </c>
      <c r="AN448" s="148" t="str">
        <f>IF(ISERROR(MATCH(H448,Current!H:H,0)),"Cleared","resolved")</f>
        <v>resolved</v>
      </c>
    </row>
    <row r="449" spans="1:40" x14ac:dyDescent="0.25">
      <c r="A449" s="267" t="s">
        <v>744</v>
      </c>
      <c r="B449" s="255">
        <v>8520</v>
      </c>
      <c r="C449" s="256" t="s">
        <v>842</v>
      </c>
      <c r="D449" s="255" t="s">
        <v>19</v>
      </c>
      <c r="E449" s="255">
        <v>8243</v>
      </c>
      <c r="F449" s="256" t="s">
        <v>120</v>
      </c>
      <c r="G449" s="255" t="s">
        <v>14</v>
      </c>
      <c r="H449" s="255" t="s">
        <v>1334</v>
      </c>
      <c r="I449" s="256" t="s">
        <v>55</v>
      </c>
      <c r="J449" s="255" t="s">
        <v>19</v>
      </c>
      <c r="K449" s="255">
        <v>42769</v>
      </c>
      <c r="L449" s="256">
        <v>91</v>
      </c>
      <c r="M449" s="255" t="s">
        <v>127</v>
      </c>
      <c r="N449" s="255" t="s">
        <v>128</v>
      </c>
      <c r="O449" s="256">
        <v>42800</v>
      </c>
      <c r="P449" s="255" t="s">
        <v>838</v>
      </c>
      <c r="Q449" s="255">
        <v>60</v>
      </c>
      <c r="R449" s="256" t="s">
        <v>34</v>
      </c>
      <c r="S449" s="255">
        <v>1164580</v>
      </c>
      <c r="T449" s="255" t="s">
        <v>197</v>
      </c>
      <c r="U449" s="256">
        <v>16574.88</v>
      </c>
      <c r="V449" s="255" t="s">
        <v>197</v>
      </c>
      <c r="W449" s="255">
        <v>1164579.6592306341</v>
      </c>
      <c r="X449" s="256" t="s">
        <v>100</v>
      </c>
      <c r="Y449" s="255" t="s">
        <v>114</v>
      </c>
      <c r="Z449" s="255">
        <v>16.57</v>
      </c>
      <c r="AA449" s="256">
        <v>1</v>
      </c>
      <c r="AB449" s="255" t="s">
        <v>630</v>
      </c>
      <c r="AC449" s="255" t="s">
        <v>660</v>
      </c>
      <c r="AD449" s="256" t="s">
        <v>1335</v>
      </c>
      <c r="AE449" s="255" t="s">
        <v>350</v>
      </c>
      <c r="AF449" s="255" t="s">
        <v>605</v>
      </c>
      <c r="AG449" s="256" t="s">
        <v>643</v>
      </c>
      <c r="AH449" s="255"/>
      <c r="AI449" s="255"/>
      <c r="AJ449" s="256"/>
      <c r="AK449" s="255" t="s">
        <v>649</v>
      </c>
      <c r="AL449" s="255" t="s">
        <v>643</v>
      </c>
      <c r="AM449" s="268" t="s">
        <v>740</v>
      </c>
      <c r="AN449" s="148" t="str">
        <f>IF(ISERROR(MATCH(H449,Current!H:H,0)),"Cleared","resolved")</f>
        <v>resolved</v>
      </c>
    </row>
    <row r="450" spans="1:40" x14ac:dyDescent="0.25">
      <c r="A450" s="267" t="s">
        <v>744</v>
      </c>
      <c r="B450" s="255">
        <v>199</v>
      </c>
      <c r="C450" s="256" t="s">
        <v>137</v>
      </c>
      <c r="D450" s="255" t="s">
        <v>22</v>
      </c>
      <c r="E450" s="255">
        <v>693</v>
      </c>
      <c r="F450" s="256" t="s">
        <v>177</v>
      </c>
      <c r="G450" s="255" t="s">
        <v>16</v>
      </c>
      <c r="H450" s="255">
        <v>1990110065103</v>
      </c>
      <c r="I450" s="256" t="s">
        <v>56</v>
      </c>
      <c r="J450" s="255" t="s">
        <v>328</v>
      </c>
      <c r="K450" s="255">
        <v>42731</v>
      </c>
      <c r="L450" s="256">
        <v>129</v>
      </c>
      <c r="M450" s="255" t="s">
        <v>161</v>
      </c>
      <c r="N450" s="255" t="s">
        <v>128</v>
      </c>
      <c r="O450" s="256">
        <v>42800</v>
      </c>
      <c r="P450" s="255" t="s">
        <v>838</v>
      </c>
      <c r="Q450" s="255">
        <v>60</v>
      </c>
      <c r="R450" s="256" t="s">
        <v>34</v>
      </c>
      <c r="S450" s="255">
        <v>18096</v>
      </c>
      <c r="T450" s="255" t="s">
        <v>248</v>
      </c>
      <c r="U450" s="256">
        <v>16556.27</v>
      </c>
      <c r="V450" s="255" t="s">
        <v>248</v>
      </c>
      <c r="W450" s="255">
        <v>18096.002778843151</v>
      </c>
      <c r="X450" s="256" t="s">
        <v>100</v>
      </c>
      <c r="Y450" s="255" t="s">
        <v>114</v>
      </c>
      <c r="Z450" s="255">
        <v>16.559999999999999</v>
      </c>
      <c r="AA450" s="256">
        <v>1</v>
      </c>
      <c r="AB450" s="255" t="s">
        <v>630</v>
      </c>
      <c r="AC450" s="255" t="s">
        <v>431</v>
      </c>
      <c r="AD450" s="256" t="s">
        <v>2101</v>
      </c>
      <c r="AE450" s="255" t="s">
        <v>350</v>
      </c>
      <c r="AF450" s="255" t="s">
        <v>605</v>
      </c>
      <c r="AG450" s="256" t="s">
        <v>643</v>
      </c>
      <c r="AH450" s="255"/>
      <c r="AI450" s="255"/>
      <c r="AJ450" s="256"/>
      <c r="AK450" s="255" t="s">
        <v>605</v>
      </c>
      <c r="AL450" s="255" t="s">
        <v>643</v>
      </c>
      <c r="AM450" s="268" t="s">
        <v>741</v>
      </c>
      <c r="AN450" s="148" t="str">
        <f>IF(ISERROR(MATCH(H450,Current!H:H,0)),"Cleared","resolved")</f>
        <v>resolved</v>
      </c>
    </row>
    <row r="451" spans="1:40" x14ac:dyDescent="0.25">
      <c r="A451" s="267" t="s">
        <v>744</v>
      </c>
      <c r="B451" s="255">
        <v>795</v>
      </c>
      <c r="C451" s="256" t="s">
        <v>264</v>
      </c>
      <c r="D451" s="255" t="s">
        <v>14</v>
      </c>
      <c r="E451" s="255">
        <v>8243</v>
      </c>
      <c r="F451" s="256" t="s">
        <v>120</v>
      </c>
      <c r="G451" s="255" t="s">
        <v>14</v>
      </c>
      <c r="H451" s="255">
        <v>7950210003671</v>
      </c>
      <c r="I451" s="256" t="s">
        <v>56</v>
      </c>
      <c r="J451" s="255" t="s">
        <v>840</v>
      </c>
      <c r="K451" s="255">
        <v>42732</v>
      </c>
      <c r="L451" s="256">
        <v>128</v>
      </c>
      <c r="M451" s="255" t="s">
        <v>158</v>
      </c>
      <c r="N451" s="255" t="s">
        <v>41</v>
      </c>
      <c r="O451" s="256">
        <v>42798</v>
      </c>
      <c r="P451" s="255" t="s">
        <v>838</v>
      </c>
      <c r="Q451" s="255">
        <v>62</v>
      </c>
      <c r="R451" s="256" t="s">
        <v>35</v>
      </c>
      <c r="S451" s="255">
        <v>17894</v>
      </c>
      <c r="T451" s="255" t="s">
        <v>112</v>
      </c>
      <c r="U451" s="256">
        <v>16521.099999999999</v>
      </c>
      <c r="V451" s="255" t="s">
        <v>112</v>
      </c>
      <c r="W451" s="255">
        <v>17894.003070371822</v>
      </c>
      <c r="X451" s="256" t="s">
        <v>100</v>
      </c>
      <c r="Y451" s="255" t="s">
        <v>107</v>
      </c>
      <c r="Z451" s="255">
        <v>16.52</v>
      </c>
      <c r="AA451" s="256">
        <v>1</v>
      </c>
      <c r="AB451" s="255" t="s">
        <v>630</v>
      </c>
      <c r="AC451" s="255" t="s">
        <v>426</v>
      </c>
      <c r="AD451" s="256" t="s">
        <v>1224</v>
      </c>
      <c r="AE451" s="255" t="s">
        <v>350</v>
      </c>
      <c r="AF451" s="255" t="s">
        <v>605</v>
      </c>
      <c r="AG451" s="256" t="s">
        <v>643</v>
      </c>
      <c r="AH451" s="255"/>
      <c r="AI451" s="255"/>
      <c r="AJ451" s="256"/>
      <c r="AK451" s="255" t="s">
        <v>605</v>
      </c>
      <c r="AL451" s="255" t="s">
        <v>643</v>
      </c>
      <c r="AM451" s="268" t="s">
        <v>741</v>
      </c>
      <c r="AN451" s="148" t="str">
        <f>IF(ISERROR(MATCH(H451,Current!H:H,0)),"Cleared","resolved")</f>
        <v>Cleared</v>
      </c>
    </row>
    <row r="452" spans="1:40" x14ac:dyDescent="0.25">
      <c r="A452" s="267" t="s">
        <v>744</v>
      </c>
      <c r="B452" s="255">
        <v>8520</v>
      </c>
      <c r="C452" s="256" t="s">
        <v>842</v>
      </c>
      <c r="D452" s="255" t="s">
        <v>19</v>
      </c>
      <c r="E452" s="255">
        <v>199</v>
      </c>
      <c r="F452" s="256" t="s">
        <v>137</v>
      </c>
      <c r="G452" s="255" t="s">
        <v>22</v>
      </c>
      <c r="H452" s="255">
        <v>85201810009228</v>
      </c>
      <c r="I452" s="256" t="s">
        <v>54</v>
      </c>
      <c r="J452" s="255" t="s">
        <v>575</v>
      </c>
      <c r="K452" s="255">
        <v>42728</v>
      </c>
      <c r="L452" s="256">
        <v>132</v>
      </c>
      <c r="M452" s="255" t="s">
        <v>111</v>
      </c>
      <c r="N452" s="255" t="s">
        <v>42</v>
      </c>
      <c r="O452" s="256">
        <v>42797</v>
      </c>
      <c r="P452" s="255" t="s">
        <v>838</v>
      </c>
      <c r="Q452" s="255">
        <v>63</v>
      </c>
      <c r="R452" s="256" t="s">
        <v>35</v>
      </c>
      <c r="S452" s="255">
        <v>1158333</v>
      </c>
      <c r="T452" s="255" t="s">
        <v>197</v>
      </c>
      <c r="U452" s="256">
        <v>16485.97</v>
      </c>
      <c r="V452" s="255" t="s">
        <v>197</v>
      </c>
      <c r="W452" s="255">
        <v>1158332.6892675215</v>
      </c>
      <c r="X452" s="256" t="s">
        <v>100</v>
      </c>
      <c r="Y452" s="255" t="s">
        <v>114</v>
      </c>
      <c r="Z452" s="255">
        <v>16.489999999999998</v>
      </c>
      <c r="AA452" s="256">
        <v>1</v>
      </c>
      <c r="AB452" s="255" t="s">
        <v>630</v>
      </c>
      <c r="AC452" s="255" t="s">
        <v>484</v>
      </c>
      <c r="AD452" s="256" t="s">
        <v>396</v>
      </c>
      <c r="AE452" s="255" t="s">
        <v>350</v>
      </c>
      <c r="AF452" s="255" t="s">
        <v>605</v>
      </c>
      <c r="AG452" s="256" t="s">
        <v>643</v>
      </c>
      <c r="AH452" s="255"/>
      <c r="AI452" s="255"/>
      <c r="AJ452" s="256"/>
      <c r="AK452" s="255" t="s">
        <v>605</v>
      </c>
      <c r="AL452" s="255" t="s">
        <v>643</v>
      </c>
      <c r="AM452" s="268" t="s">
        <v>741</v>
      </c>
      <c r="AN452" s="148" t="str">
        <f>IF(ISERROR(MATCH(H452,Current!H:H,0)),"Cleared","resolved")</f>
        <v>resolved</v>
      </c>
    </row>
    <row r="453" spans="1:40" x14ac:dyDescent="0.25">
      <c r="A453" s="267" t="s">
        <v>744</v>
      </c>
      <c r="B453" s="255">
        <v>8520</v>
      </c>
      <c r="C453" s="256" t="s">
        <v>842</v>
      </c>
      <c r="D453" s="255" t="s">
        <v>19</v>
      </c>
      <c r="E453" s="255">
        <v>199</v>
      </c>
      <c r="F453" s="256" t="s">
        <v>137</v>
      </c>
      <c r="G453" s="255" t="s">
        <v>22</v>
      </c>
      <c r="H453" s="255">
        <v>85201810009229</v>
      </c>
      <c r="I453" s="256" t="s">
        <v>54</v>
      </c>
      <c r="J453" s="255" t="s">
        <v>575</v>
      </c>
      <c r="K453" s="255">
        <v>42728</v>
      </c>
      <c r="L453" s="256">
        <v>132</v>
      </c>
      <c r="M453" s="255" t="s">
        <v>111</v>
      </c>
      <c r="N453" s="255" t="s">
        <v>42</v>
      </c>
      <c r="O453" s="256">
        <v>42797</v>
      </c>
      <c r="P453" s="255" t="s">
        <v>838</v>
      </c>
      <c r="Q453" s="255">
        <v>63</v>
      </c>
      <c r="R453" s="256" t="s">
        <v>35</v>
      </c>
      <c r="S453" s="255">
        <v>1158333</v>
      </c>
      <c r="T453" s="255" t="s">
        <v>197</v>
      </c>
      <c r="U453" s="256">
        <v>16485.97</v>
      </c>
      <c r="V453" s="255" t="s">
        <v>197</v>
      </c>
      <c r="W453" s="255">
        <v>1158332.6892675215</v>
      </c>
      <c r="X453" s="256" t="s">
        <v>100</v>
      </c>
      <c r="Y453" s="255" t="s">
        <v>114</v>
      </c>
      <c r="Z453" s="255">
        <v>16.489999999999998</v>
      </c>
      <c r="AA453" s="256">
        <v>1</v>
      </c>
      <c r="AB453" s="255" t="s">
        <v>630</v>
      </c>
      <c r="AC453" s="255" t="s">
        <v>484</v>
      </c>
      <c r="AD453" s="256" t="s">
        <v>396</v>
      </c>
      <c r="AE453" s="255" t="s">
        <v>350</v>
      </c>
      <c r="AF453" s="255" t="s">
        <v>649</v>
      </c>
      <c r="AG453" s="256" t="s">
        <v>643</v>
      </c>
      <c r="AH453" s="255"/>
      <c r="AI453" s="255"/>
      <c r="AJ453" s="256"/>
      <c r="AK453" s="255" t="s">
        <v>605</v>
      </c>
      <c r="AL453" s="255" t="s">
        <v>643</v>
      </c>
      <c r="AM453" s="268" t="s">
        <v>741</v>
      </c>
      <c r="AN453" s="148" t="str">
        <f>IF(ISERROR(MATCH(H453,Current!H:H,0)),"Cleared","resolved")</f>
        <v>resolved</v>
      </c>
    </row>
    <row r="454" spans="1:40" x14ac:dyDescent="0.25">
      <c r="A454" s="267" t="s">
        <v>31</v>
      </c>
      <c r="B454" s="255">
        <v>3802</v>
      </c>
      <c r="C454" s="256" t="s">
        <v>169</v>
      </c>
      <c r="D454" s="255" t="s">
        <v>16</v>
      </c>
      <c r="E454" s="255">
        <v>260</v>
      </c>
      <c r="F454" s="256" t="s">
        <v>113</v>
      </c>
      <c r="G454" s="255" t="s">
        <v>23</v>
      </c>
      <c r="H454" s="255">
        <v>701701386</v>
      </c>
      <c r="I454" s="256" t="s">
        <v>277</v>
      </c>
      <c r="J454" s="255" t="s">
        <v>171</v>
      </c>
      <c r="K454" s="255">
        <v>42790</v>
      </c>
      <c r="L454" s="256">
        <v>70</v>
      </c>
      <c r="M454" s="255" t="s">
        <v>149</v>
      </c>
      <c r="N454" s="255" t="s">
        <v>41</v>
      </c>
      <c r="O454" s="256">
        <v>42860</v>
      </c>
      <c r="P454" s="255" t="s">
        <v>1878</v>
      </c>
      <c r="Q454" s="255">
        <v>0</v>
      </c>
      <c r="R454" s="256" t="s">
        <v>33</v>
      </c>
      <c r="S454" s="255">
        <v>16465</v>
      </c>
      <c r="T454" s="255" t="s">
        <v>100</v>
      </c>
      <c r="U454" s="256">
        <v>16465</v>
      </c>
      <c r="V454" s="255" t="s">
        <v>100</v>
      </c>
      <c r="W454" s="255">
        <v>16465</v>
      </c>
      <c r="X454" s="256" t="s">
        <v>100</v>
      </c>
      <c r="Y454" s="255" t="s">
        <v>114</v>
      </c>
      <c r="Z454" s="255">
        <v>16.47</v>
      </c>
      <c r="AA454" s="256">
        <v>1</v>
      </c>
      <c r="AB454" s="255" t="s">
        <v>630</v>
      </c>
      <c r="AC454" s="255" t="s">
        <v>495</v>
      </c>
      <c r="AD454" s="256" t="s">
        <v>1937</v>
      </c>
      <c r="AE454" s="255" t="s">
        <v>350</v>
      </c>
      <c r="AF454" s="255" t="s">
        <v>605</v>
      </c>
      <c r="AG454" s="256" t="s">
        <v>643</v>
      </c>
      <c r="AH454" s="255"/>
      <c r="AI454" s="255"/>
      <c r="AJ454" s="256"/>
      <c r="AK454" s="255" t="s">
        <v>649</v>
      </c>
      <c r="AL454" s="255" t="s">
        <v>643</v>
      </c>
      <c r="AM454" s="268" t="s">
        <v>740</v>
      </c>
      <c r="AN454" s="148" t="str">
        <f>IF(ISERROR(MATCH(H454,Current!H:H,0)),"Cleared","resolved")</f>
        <v>resolved</v>
      </c>
    </row>
    <row r="455" spans="1:40" x14ac:dyDescent="0.25">
      <c r="A455" s="267" t="s">
        <v>31</v>
      </c>
      <c r="B455" s="255">
        <v>8520</v>
      </c>
      <c r="C455" s="256" t="s">
        <v>842</v>
      </c>
      <c r="D455" s="255" t="s">
        <v>19</v>
      </c>
      <c r="E455" s="255">
        <v>795</v>
      </c>
      <c r="F455" s="256" t="s">
        <v>264</v>
      </c>
      <c r="G455" s="255" t="s">
        <v>14</v>
      </c>
      <c r="H455" s="255">
        <v>85203920000203</v>
      </c>
      <c r="I455" s="256" t="s">
        <v>2044</v>
      </c>
      <c r="J455" s="255" t="s">
        <v>306</v>
      </c>
      <c r="K455" s="255">
        <v>42796</v>
      </c>
      <c r="L455" s="256">
        <v>64</v>
      </c>
      <c r="M455" s="255" t="s">
        <v>111</v>
      </c>
      <c r="N455" s="255" t="s">
        <v>42</v>
      </c>
      <c r="O455" s="256">
        <v>42859</v>
      </c>
      <c r="P455" s="255" t="s">
        <v>1878</v>
      </c>
      <c r="Q455" s="255">
        <v>1</v>
      </c>
      <c r="R455" s="256" t="s">
        <v>33</v>
      </c>
      <c r="S455" s="255">
        <v>1156212.05</v>
      </c>
      <c r="T455" s="255" t="s">
        <v>197</v>
      </c>
      <c r="U455" s="256">
        <v>16455.79</v>
      </c>
      <c r="V455" s="255" t="s">
        <v>197</v>
      </c>
      <c r="W455" s="255">
        <v>1156212.1904092745</v>
      </c>
      <c r="X455" s="256" t="s">
        <v>100</v>
      </c>
      <c r="Y455" s="255" t="s">
        <v>114</v>
      </c>
      <c r="Z455" s="255">
        <v>16.46</v>
      </c>
      <c r="AA455" s="256">
        <v>1</v>
      </c>
      <c r="AB455" s="255" t="s">
        <v>630</v>
      </c>
      <c r="AC455" s="255" t="s">
        <v>426</v>
      </c>
      <c r="AD455" s="256" t="s">
        <v>361</v>
      </c>
      <c r="AE455" s="255" t="s">
        <v>350</v>
      </c>
      <c r="AF455" s="255" t="s">
        <v>649</v>
      </c>
      <c r="AG455" s="256" t="s">
        <v>643</v>
      </c>
      <c r="AH455" s="255"/>
      <c r="AI455" s="255"/>
      <c r="AJ455" s="256"/>
      <c r="AK455" s="255" t="s">
        <v>605</v>
      </c>
      <c r="AL455" s="255" t="s">
        <v>603</v>
      </c>
      <c r="AM455" s="268" t="s">
        <v>739</v>
      </c>
      <c r="AN455" s="148" t="str">
        <f>IF(ISERROR(MATCH(H455,Current!H:H,0)),"Cleared","resolved")</f>
        <v>resolved</v>
      </c>
    </row>
    <row r="456" spans="1:40" x14ac:dyDescent="0.25">
      <c r="A456" s="267" t="s">
        <v>31</v>
      </c>
      <c r="B456" s="255">
        <v>8520</v>
      </c>
      <c r="C456" s="256" t="s">
        <v>842</v>
      </c>
      <c r="D456" s="255" t="s">
        <v>19</v>
      </c>
      <c r="E456" s="255">
        <v>795</v>
      </c>
      <c r="F456" s="256" t="s">
        <v>264</v>
      </c>
      <c r="G456" s="255" t="s">
        <v>14</v>
      </c>
      <c r="H456" s="255">
        <v>85203920000204</v>
      </c>
      <c r="I456" s="256" t="s">
        <v>2044</v>
      </c>
      <c r="J456" s="255" t="s">
        <v>306</v>
      </c>
      <c r="K456" s="255">
        <v>42796</v>
      </c>
      <c r="L456" s="256">
        <v>64</v>
      </c>
      <c r="M456" s="255" t="s">
        <v>161</v>
      </c>
      <c r="N456" s="255" t="s">
        <v>128</v>
      </c>
      <c r="O456" s="256">
        <v>42859</v>
      </c>
      <c r="P456" s="255" t="s">
        <v>1878</v>
      </c>
      <c r="Q456" s="255">
        <v>1</v>
      </c>
      <c r="R456" s="256" t="s">
        <v>33</v>
      </c>
      <c r="S456" s="255">
        <v>1152561.1000000001</v>
      </c>
      <c r="T456" s="255" t="s">
        <v>197</v>
      </c>
      <c r="U456" s="256">
        <v>16403.830000000002</v>
      </c>
      <c r="V456" s="255" t="s">
        <v>197</v>
      </c>
      <c r="W456" s="255">
        <v>1152561.3911821537</v>
      </c>
      <c r="X456" s="256" t="s">
        <v>100</v>
      </c>
      <c r="Y456" s="255" t="s">
        <v>114</v>
      </c>
      <c r="Z456" s="255">
        <v>16.399999999999999</v>
      </c>
      <c r="AA456" s="256">
        <v>1</v>
      </c>
      <c r="AB456" s="255" t="s">
        <v>630</v>
      </c>
      <c r="AC456" s="255" t="s">
        <v>426</v>
      </c>
      <c r="AD456" s="256" t="s">
        <v>361</v>
      </c>
      <c r="AE456" s="255" t="s">
        <v>350</v>
      </c>
      <c r="AF456" s="255" t="s">
        <v>649</v>
      </c>
      <c r="AG456" s="256" t="s">
        <v>643</v>
      </c>
      <c r="AH456" s="255"/>
      <c r="AI456" s="255"/>
      <c r="AJ456" s="256"/>
      <c r="AK456" s="255" t="s">
        <v>605</v>
      </c>
      <c r="AL456" s="255" t="s">
        <v>603</v>
      </c>
      <c r="AM456" s="268" t="s">
        <v>739</v>
      </c>
      <c r="AN456" s="148" t="str">
        <f>IF(ISERROR(MATCH(H456,Current!H:H,0)),"Cleared","resolved")</f>
        <v>resolved</v>
      </c>
    </row>
    <row r="457" spans="1:40" x14ac:dyDescent="0.25">
      <c r="A457" s="267" t="s">
        <v>744</v>
      </c>
      <c r="B457" s="255">
        <v>132</v>
      </c>
      <c r="C457" s="256" t="s">
        <v>233</v>
      </c>
      <c r="D457" s="255" t="s">
        <v>22</v>
      </c>
      <c r="E457" s="255">
        <v>199</v>
      </c>
      <c r="F457" s="256" t="s">
        <v>137</v>
      </c>
      <c r="G457" s="255" t="s">
        <v>22</v>
      </c>
      <c r="H457" s="255" t="s">
        <v>518</v>
      </c>
      <c r="I457" s="256" t="s">
        <v>54</v>
      </c>
      <c r="J457" s="255" t="s">
        <v>330</v>
      </c>
      <c r="K457" s="255">
        <v>42586</v>
      </c>
      <c r="L457" s="256">
        <v>274</v>
      </c>
      <c r="M457" s="255" t="s">
        <v>118</v>
      </c>
      <c r="N457" s="255" t="s">
        <v>41</v>
      </c>
      <c r="O457" s="256">
        <v>42586</v>
      </c>
      <c r="P457" s="255" t="s">
        <v>406</v>
      </c>
      <c r="Q457" s="255">
        <v>274</v>
      </c>
      <c r="R457" s="256" t="s">
        <v>37</v>
      </c>
      <c r="S457" s="255">
        <v>17917.259999999998</v>
      </c>
      <c r="T457" s="255" t="s">
        <v>248</v>
      </c>
      <c r="U457" s="256">
        <v>16392.740000000002</v>
      </c>
      <c r="V457" s="255" t="s">
        <v>248</v>
      </c>
      <c r="W457" s="255">
        <v>17917.26449211406</v>
      </c>
      <c r="X457" s="256" t="s">
        <v>100</v>
      </c>
      <c r="Y457" s="255" t="s">
        <v>107</v>
      </c>
      <c r="Z457" s="255">
        <v>16.39</v>
      </c>
      <c r="AA457" s="256">
        <v>1</v>
      </c>
      <c r="AB457" s="255" t="s">
        <v>630</v>
      </c>
      <c r="AC457" s="255" t="s">
        <v>513</v>
      </c>
      <c r="AD457" s="256" t="s">
        <v>402</v>
      </c>
      <c r="AE457" s="255" t="s">
        <v>350</v>
      </c>
      <c r="AF457" s="255" t="s">
        <v>605</v>
      </c>
      <c r="AG457" s="256" t="s">
        <v>643</v>
      </c>
      <c r="AH457" s="255"/>
      <c r="AI457" s="255"/>
      <c r="AJ457" s="256"/>
      <c r="AK457" s="255" t="s">
        <v>605</v>
      </c>
      <c r="AL457" s="255" t="s">
        <v>643</v>
      </c>
      <c r="AM457" s="268" t="s">
        <v>741</v>
      </c>
      <c r="AN457" s="148" t="str">
        <f>IF(ISERROR(MATCH(H457,Current!H:H,0)),"Cleared","resolved")</f>
        <v>Cleared</v>
      </c>
    </row>
    <row r="458" spans="1:40" x14ac:dyDescent="0.25">
      <c r="A458" s="267" t="s">
        <v>744</v>
      </c>
      <c r="B458" s="255">
        <v>8310</v>
      </c>
      <c r="C458" s="256" t="s">
        <v>170</v>
      </c>
      <c r="D458" s="255" t="s">
        <v>14</v>
      </c>
      <c r="E458" s="255">
        <v>260</v>
      </c>
      <c r="F458" s="256" t="s">
        <v>113</v>
      </c>
      <c r="G458" s="255" t="s">
        <v>23</v>
      </c>
      <c r="H458" s="255" t="s">
        <v>617</v>
      </c>
      <c r="I458" s="256" t="s">
        <v>57</v>
      </c>
      <c r="J458" s="255" t="s">
        <v>133</v>
      </c>
      <c r="K458" s="255">
        <v>42431</v>
      </c>
      <c r="L458" s="256">
        <v>429</v>
      </c>
      <c r="M458" s="255" t="s">
        <v>122</v>
      </c>
      <c r="N458" s="255" t="s">
        <v>41</v>
      </c>
      <c r="O458" s="256">
        <v>42648</v>
      </c>
      <c r="P458" s="255" t="s">
        <v>406</v>
      </c>
      <c r="Q458" s="255">
        <v>212</v>
      </c>
      <c r="R458" s="256" t="s">
        <v>37</v>
      </c>
      <c r="S458" s="255">
        <v>68878.81</v>
      </c>
      <c r="T458" s="255" t="s">
        <v>242</v>
      </c>
      <c r="U458" s="256">
        <v>16312.71</v>
      </c>
      <c r="V458" s="255" t="s">
        <v>242</v>
      </c>
      <c r="W458" s="255">
        <v>68878.796413155142</v>
      </c>
      <c r="X458" s="256" t="s">
        <v>100</v>
      </c>
      <c r="Y458" s="255" t="s">
        <v>114</v>
      </c>
      <c r="Z458" s="255">
        <v>16.309999999999999</v>
      </c>
      <c r="AA458" s="256">
        <v>1</v>
      </c>
      <c r="AB458" s="255" t="s">
        <v>630</v>
      </c>
      <c r="AC458" s="255" t="s">
        <v>450</v>
      </c>
      <c r="AD458" s="256" t="s">
        <v>689</v>
      </c>
      <c r="AE458" s="255" t="s">
        <v>350</v>
      </c>
      <c r="AF458" s="255" t="s">
        <v>605</v>
      </c>
      <c r="AG458" s="256" t="s">
        <v>643</v>
      </c>
      <c r="AH458" s="255"/>
      <c r="AI458" s="255"/>
      <c r="AJ458" s="256"/>
      <c r="AK458" s="255" t="s">
        <v>605</v>
      </c>
      <c r="AL458" s="255" t="s">
        <v>643</v>
      </c>
      <c r="AM458" s="268" t="s">
        <v>741</v>
      </c>
      <c r="AN458" s="148" t="str">
        <f>IF(ISERROR(MATCH(H458,Current!H:H,0)),"Cleared","resolved")</f>
        <v>resolved</v>
      </c>
    </row>
    <row r="459" spans="1:40" x14ac:dyDescent="0.25">
      <c r="A459" s="267" t="s">
        <v>744</v>
      </c>
      <c r="B459" s="255">
        <v>8310</v>
      </c>
      <c r="C459" s="256" t="s">
        <v>170</v>
      </c>
      <c r="D459" s="255" t="s">
        <v>14</v>
      </c>
      <c r="E459" s="255">
        <v>260</v>
      </c>
      <c r="F459" s="256" t="s">
        <v>113</v>
      </c>
      <c r="G459" s="255" t="s">
        <v>23</v>
      </c>
      <c r="H459" s="255" t="s">
        <v>616</v>
      </c>
      <c r="I459" s="256" t="s">
        <v>57</v>
      </c>
      <c r="J459" s="255" t="s">
        <v>133</v>
      </c>
      <c r="K459" s="255">
        <v>42431</v>
      </c>
      <c r="L459" s="256">
        <v>429</v>
      </c>
      <c r="M459" s="255" t="s">
        <v>122</v>
      </c>
      <c r="N459" s="255" t="s">
        <v>41</v>
      </c>
      <c r="O459" s="256">
        <v>42648</v>
      </c>
      <c r="P459" s="255" t="s">
        <v>406</v>
      </c>
      <c r="Q459" s="255">
        <v>212</v>
      </c>
      <c r="R459" s="256" t="s">
        <v>37</v>
      </c>
      <c r="S459" s="255">
        <v>68817.88</v>
      </c>
      <c r="T459" s="255" t="s">
        <v>242</v>
      </c>
      <c r="U459" s="256">
        <v>16298.28</v>
      </c>
      <c r="V459" s="255" t="s">
        <v>242</v>
      </c>
      <c r="W459" s="255">
        <v>68817.867172566563</v>
      </c>
      <c r="X459" s="256" t="s">
        <v>100</v>
      </c>
      <c r="Y459" s="255" t="s">
        <v>114</v>
      </c>
      <c r="Z459" s="255">
        <v>16.3</v>
      </c>
      <c r="AA459" s="256">
        <v>1</v>
      </c>
      <c r="AB459" s="255" t="s">
        <v>630</v>
      </c>
      <c r="AC459" s="255" t="s">
        <v>450</v>
      </c>
      <c r="AD459" s="256" t="s">
        <v>689</v>
      </c>
      <c r="AE459" s="255" t="s">
        <v>350</v>
      </c>
      <c r="AF459" s="255" t="s">
        <v>605</v>
      </c>
      <c r="AG459" s="256" t="s">
        <v>643</v>
      </c>
      <c r="AH459" s="255"/>
      <c r="AI459" s="255"/>
      <c r="AJ459" s="256"/>
      <c r="AK459" s="255" t="s">
        <v>605</v>
      </c>
      <c r="AL459" s="255" t="s">
        <v>643</v>
      </c>
      <c r="AM459" s="268" t="s">
        <v>741</v>
      </c>
      <c r="AN459" s="148" t="str">
        <f>IF(ISERROR(MATCH(H459,Current!H:H,0)),"Cleared","resolved")</f>
        <v>resolved</v>
      </c>
    </row>
    <row r="460" spans="1:40" x14ac:dyDescent="0.25">
      <c r="A460" s="267" t="s">
        <v>31</v>
      </c>
      <c r="B460" s="255">
        <v>1730</v>
      </c>
      <c r="C460" s="256" t="s">
        <v>172</v>
      </c>
      <c r="D460" s="255" t="s">
        <v>18</v>
      </c>
      <c r="E460" s="255">
        <v>693</v>
      </c>
      <c r="F460" s="256" t="s">
        <v>177</v>
      </c>
      <c r="G460" s="255" t="s">
        <v>16</v>
      </c>
      <c r="H460" s="255">
        <v>9015</v>
      </c>
      <c r="I460" s="256" t="s">
        <v>55</v>
      </c>
      <c r="J460" s="255" t="s">
        <v>173</v>
      </c>
      <c r="K460" s="255">
        <v>42774</v>
      </c>
      <c r="L460" s="256">
        <v>86</v>
      </c>
      <c r="M460" s="255" t="s">
        <v>111</v>
      </c>
      <c r="N460" s="255" t="s">
        <v>42</v>
      </c>
      <c r="O460" s="256">
        <v>42859</v>
      </c>
      <c r="P460" s="255" t="s">
        <v>1878</v>
      </c>
      <c r="Q460" s="255">
        <v>1</v>
      </c>
      <c r="R460" s="256" t="s">
        <v>33</v>
      </c>
      <c r="S460" s="255">
        <v>16292</v>
      </c>
      <c r="T460" s="255" t="s">
        <v>100</v>
      </c>
      <c r="U460" s="256">
        <v>16292</v>
      </c>
      <c r="V460" s="255" t="s">
        <v>100</v>
      </c>
      <c r="W460" s="255">
        <v>16292</v>
      </c>
      <c r="X460" s="256" t="s">
        <v>100</v>
      </c>
      <c r="Y460" s="255" t="s">
        <v>114</v>
      </c>
      <c r="Z460" s="255">
        <v>16.29</v>
      </c>
      <c r="AA460" s="256">
        <v>1</v>
      </c>
      <c r="AB460" s="255" t="s">
        <v>630</v>
      </c>
      <c r="AC460" s="255" t="s">
        <v>431</v>
      </c>
      <c r="AD460" s="256" t="s">
        <v>433</v>
      </c>
      <c r="AE460" s="255" t="s">
        <v>350</v>
      </c>
      <c r="AF460" s="255" t="s">
        <v>605</v>
      </c>
      <c r="AG460" s="256" t="s">
        <v>643</v>
      </c>
      <c r="AH460" s="255"/>
      <c r="AI460" s="255"/>
      <c r="AJ460" s="256"/>
      <c r="AK460" s="255" t="s">
        <v>649</v>
      </c>
      <c r="AL460" s="255" t="s">
        <v>643</v>
      </c>
      <c r="AM460" s="268" t="s">
        <v>740</v>
      </c>
      <c r="AN460" s="148" t="str">
        <f>IF(ISERROR(MATCH(H460,Current!H:H,0)),"Cleared","resolved")</f>
        <v>resolved</v>
      </c>
    </row>
    <row r="461" spans="1:40" x14ac:dyDescent="0.25">
      <c r="A461" s="267" t="s">
        <v>31</v>
      </c>
      <c r="B461" s="255">
        <v>9701</v>
      </c>
      <c r="C461" s="256" t="s">
        <v>199</v>
      </c>
      <c r="D461" s="255" t="s">
        <v>14</v>
      </c>
      <c r="E461" s="255">
        <v>692</v>
      </c>
      <c r="F461" s="256" t="s">
        <v>187</v>
      </c>
      <c r="G461" s="255" t="s">
        <v>16</v>
      </c>
      <c r="H461" s="255">
        <v>97120170107</v>
      </c>
      <c r="I461" s="256" t="s">
        <v>57</v>
      </c>
      <c r="J461" s="255" t="s">
        <v>133</v>
      </c>
      <c r="K461" s="255">
        <v>42796</v>
      </c>
      <c r="L461" s="256">
        <v>64</v>
      </c>
      <c r="M461" s="255" t="s">
        <v>111</v>
      </c>
      <c r="N461" s="255" t="s">
        <v>42</v>
      </c>
      <c r="O461" s="256">
        <v>42860</v>
      </c>
      <c r="P461" s="255" t="s">
        <v>1878</v>
      </c>
      <c r="Q461" s="255">
        <v>0</v>
      </c>
      <c r="R461" s="256" t="s">
        <v>33</v>
      </c>
      <c r="S461" s="255">
        <v>16285.41</v>
      </c>
      <c r="T461" s="255" t="s">
        <v>100</v>
      </c>
      <c r="U461" s="256">
        <v>16285.41</v>
      </c>
      <c r="V461" s="255" t="s">
        <v>200</v>
      </c>
      <c r="W461" s="255">
        <v>73851.074452797038</v>
      </c>
      <c r="X461" s="256" t="s">
        <v>100</v>
      </c>
      <c r="Y461" s="255" t="s">
        <v>114</v>
      </c>
      <c r="Z461" s="255">
        <v>16.29</v>
      </c>
      <c r="AA461" s="256">
        <v>1</v>
      </c>
      <c r="AB461" s="255" t="s">
        <v>630</v>
      </c>
      <c r="AC461" s="255" t="s">
        <v>416</v>
      </c>
      <c r="AD461" s="256" t="s">
        <v>2005</v>
      </c>
      <c r="AE461" s="255" t="s">
        <v>350</v>
      </c>
      <c r="AF461" s="255" t="s">
        <v>605</v>
      </c>
      <c r="AG461" s="256" t="s">
        <v>643</v>
      </c>
      <c r="AH461" s="255"/>
      <c r="AI461" s="255"/>
      <c r="AJ461" s="256"/>
      <c r="AK461" s="255" t="s">
        <v>649</v>
      </c>
      <c r="AL461" s="255" t="s">
        <v>643</v>
      </c>
      <c r="AM461" s="268" t="s">
        <v>740</v>
      </c>
      <c r="AN461" s="148" t="str">
        <f>IF(ISERROR(MATCH(H461,Current!H:H,0)),"Cleared","resolved")</f>
        <v>resolved</v>
      </c>
    </row>
    <row r="462" spans="1:40" x14ac:dyDescent="0.25">
      <c r="A462" s="267" t="s">
        <v>744</v>
      </c>
      <c r="B462" s="255">
        <v>413</v>
      </c>
      <c r="C462" s="256" t="s">
        <v>136</v>
      </c>
      <c r="D462" s="255" t="s">
        <v>13</v>
      </c>
      <c r="E462" s="255">
        <v>1350</v>
      </c>
      <c r="F462" s="256" t="s">
        <v>124</v>
      </c>
      <c r="G462" s="255" t="s">
        <v>21</v>
      </c>
      <c r="H462" s="255">
        <v>4130110147119</v>
      </c>
      <c r="I462" s="256" t="s">
        <v>55</v>
      </c>
      <c r="J462" s="255" t="s">
        <v>294</v>
      </c>
      <c r="K462" s="255">
        <v>42543</v>
      </c>
      <c r="L462" s="256">
        <v>317</v>
      </c>
      <c r="M462" s="255" t="s">
        <v>127</v>
      </c>
      <c r="N462" s="255" t="s">
        <v>128</v>
      </c>
      <c r="O462" s="256">
        <v>42618</v>
      </c>
      <c r="P462" s="255" t="s">
        <v>406</v>
      </c>
      <c r="Q462" s="255">
        <v>242</v>
      </c>
      <c r="R462" s="256" t="s">
        <v>37</v>
      </c>
      <c r="S462" s="255">
        <v>16280</v>
      </c>
      <c r="T462" s="255" t="s">
        <v>100</v>
      </c>
      <c r="U462" s="256">
        <v>16280</v>
      </c>
      <c r="V462" s="255" t="s">
        <v>100</v>
      </c>
      <c r="W462" s="255">
        <v>16280</v>
      </c>
      <c r="X462" s="256" t="s">
        <v>100</v>
      </c>
      <c r="Y462" s="255" t="s">
        <v>114</v>
      </c>
      <c r="Z462" s="255">
        <v>16.28</v>
      </c>
      <c r="AA462" s="256">
        <v>1</v>
      </c>
      <c r="AB462" s="255" t="s">
        <v>630</v>
      </c>
      <c r="AC462" s="255" t="s">
        <v>411</v>
      </c>
      <c r="AD462" s="256" t="s">
        <v>362</v>
      </c>
      <c r="AE462" s="255" t="s">
        <v>350</v>
      </c>
      <c r="AF462" s="255" t="s">
        <v>649</v>
      </c>
      <c r="AG462" s="256" t="s">
        <v>643</v>
      </c>
      <c r="AH462" s="255"/>
      <c r="AI462" s="255"/>
      <c r="AJ462" s="256"/>
      <c r="AK462" s="255" t="s">
        <v>605</v>
      </c>
      <c r="AL462" s="255" t="s">
        <v>643</v>
      </c>
      <c r="AM462" s="268" t="s">
        <v>741</v>
      </c>
      <c r="AN462" s="148" t="str">
        <f>IF(ISERROR(MATCH(H462,Current!H:H,0)),"Cleared","resolved")</f>
        <v>Cleared</v>
      </c>
    </row>
    <row r="463" spans="1:40" x14ac:dyDescent="0.25">
      <c r="A463" s="267" t="s">
        <v>744</v>
      </c>
      <c r="B463" s="255">
        <v>72</v>
      </c>
      <c r="C463" s="256" t="s">
        <v>174</v>
      </c>
      <c r="D463" s="255" t="s">
        <v>17</v>
      </c>
      <c r="E463" s="255">
        <v>635</v>
      </c>
      <c r="F463" s="256" t="s">
        <v>142</v>
      </c>
      <c r="G463" s="255" t="s">
        <v>16</v>
      </c>
      <c r="H463" s="255">
        <v>2016000394</v>
      </c>
      <c r="I463" s="256" t="s">
        <v>58</v>
      </c>
      <c r="J463" s="255" t="s">
        <v>195</v>
      </c>
      <c r="K463" s="255">
        <v>42703</v>
      </c>
      <c r="L463" s="256">
        <v>157</v>
      </c>
      <c r="M463" s="255" t="s">
        <v>111</v>
      </c>
      <c r="N463" s="255" t="s">
        <v>42</v>
      </c>
      <c r="O463" s="256">
        <v>42797</v>
      </c>
      <c r="P463" s="255" t="s">
        <v>838</v>
      </c>
      <c r="Q463" s="255">
        <v>63</v>
      </c>
      <c r="R463" s="256" t="s">
        <v>35</v>
      </c>
      <c r="S463" s="255">
        <v>16214.3</v>
      </c>
      <c r="T463" s="255" t="s">
        <v>100</v>
      </c>
      <c r="U463" s="256">
        <v>16214.3</v>
      </c>
      <c r="V463" s="255" t="s">
        <v>100</v>
      </c>
      <c r="W463" s="255">
        <v>16214.3</v>
      </c>
      <c r="X463" s="256" t="s">
        <v>100</v>
      </c>
      <c r="Y463" s="255" t="s">
        <v>114</v>
      </c>
      <c r="Z463" s="255">
        <v>16.21</v>
      </c>
      <c r="AA463" s="256">
        <v>1</v>
      </c>
      <c r="AB463" s="255" t="s">
        <v>630</v>
      </c>
      <c r="AC463" s="255" t="s">
        <v>445</v>
      </c>
      <c r="AD463" s="256" t="s">
        <v>2001</v>
      </c>
      <c r="AE463" s="255" t="s">
        <v>350</v>
      </c>
      <c r="AF463" s="255" t="s">
        <v>605</v>
      </c>
      <c r="AG463" s="256" t="s">
        <v>643</v>
      </c>
      <c r="AH463" s="255"/>
      <c r="AI463" s="255"/>
      <c r="AJ463" s="256"/>
      <c r="AK463" s="255" t="s">
        <v>649</v>
      </c>
      <c r="AL463" s="255" t="s">
        <v>643</v>
      </c>
      <c r="AM463" s="268" t="s">
        <v>740</v>
      </c>
      <c r="AN463" s="148" t="str">
        <f>IF(ISERROR(MATCH(H463,Current!H:H,0)),"Cleared","resolved")</f>
        <v>Cleared</v>
      </c>
    </row>
    <row r="464" spans="1:40" x14ac:dyDescent="0.25">
      <c r="A464" s="267" t="s">
        <v>744</v>
      </c>
      <c r="B464" s="255">
        <v>8520</v>
      </c>
      <c r="C464" s="256" t="s">
        <v>842</v>
      </c>
      <c r="D464" s="255" t="s">
        <v>19</v>
      </c>
      <c r="E464" s="255">
        <v>199</v>
      </c>
      <c r="F464" s="256" t="s">
        <v>137</v>
      </c>
      <c r="G464" s="255" t="s">
        <v>22</v>
      </c>
      <c r="H464" s="255" t="s">
        <v>1720</v>
      </c>
      <c r="I464" s="256" t="s">
        <v>55</v>
      </c>
      <c r="J464" s="255" t="s">
        <v>381</v>
      </c>
      <c r="K464" s="255">
        <v>42768</v>
      </c>
      <c r="L464" s="256">
        <v>92</v>
      </c>
      <c r="M464" s="255" t="s">
        <v>118</v>
      </c>
      <c r="N464" s="255" t="s">
        <v>41</v>
      </c>
      <c r="O464" s="256">
        <v>42830</v>
      </c>
      <c r="P464" s="255" t="s">
        <v>838</v>
      </c>
      <c r="Q464" s="255">
        <v>30</v>
      </c>
      <c r="R464" s="256" t="s">
        <v>33</v>
      </c>
      <c r="S464" s="255">
        <v>1138186</v>
      </c>
      <c r="T464" s="255" t="s">
        <v>197</v>
      </c>
      <c r="U464" s="256">
        <v>16199.23</v>
      </c>
      <c r="V464" s="255" t="s">
        <v>197</v>
      </c>
      <c r="W464" s="255">
        <v>1138185.8422624276</v>
      </c>
      <c r="X464" s="256" t="s">
        <v>100</v>
      </c>
      <c r="Y464" s="255" t="s">
        <v>114</v>
      </c>
      <c r="Z464" s="255">
        <v>16.2</v>
      </c>
      <c r="AA464" s="256">
        <v>1</v>
      </c>
      <c r="AB464" s="255" t="s">
        <v>630</v>
      </c>
      <c r="AC464" s="255" t="s">
        <v>484</v>
      </c>
      <c r="AD464" s="256" t="s">
        <v>363</v>
      </c>
      <c r="AE464" s="255" t="s">
        <v>350</v>
      </c>
      <c r="AF464" s="255" t="s">
        <v>649</v>
      </c>
      <c r="AG464" s="256" t="s">
        <v>643</v>
      </c>
      <c r="AH464" s="255"/>
      <c r="AI464" s="255"/>
      <c r="AJ464" s="256"/>
      <c r="AK464" s="255" t="s">
        <v>649</v>
      </c>
      <c r="AL464" s="255" t="s">
        <v>643</v>
      </c>
      <c r="AM464" s="268" t="s">
        <v>740</v>
      </c>
      <c r="AN464" s="148" t="str">
        <f>IF(ISERROR(MATCH(H464,Current!H:H,0)),"Cleared","resolved")</f>
        <v>resolved</v>
      </c>
    </row>
    <row r="465" spans="1:40" x14ac:dyDescent="0.25">
      <c r="A465" s="267" t="s">
        <v>744</v>
      </c>
      <c r="B465" s="255">
        <v>635</v>
      </c>
      <c r="C465" s="256" t="s">
        <v>142</v>
      </c>
      <c r="D465" s="255" t="s">
        <v>16</v>
      </c>
      <c r="E465" s="255">
        <v>3022</v>
      </c>
      <c r="F465" s="256" t="s">
        <v>141</v>
      </c>
      <c r="G465" s="255" t="s">
        <v>16</v>
      </c>
      <c r="H465" s="255">
        <v>63501111701561</v>
      </c>
      <c r="I465" s="256" t="s">
        <v>55</v>
      </c>
      <c r="J465" s="255" t="s">
        <v>1250</v>
      </c>
      <c r="K465" s="255">
        <v>42769</v>
      </c>
      <c r="L465" s="256">
        <v>91</v>
      </c>
      <c r="M465" s="255" t="s">
        <v>111</v>
      </c>
      <c r="N465" s="255" t="s">
        <v>42</v>
      </c>
      <c r="O465" s="256">
        <v>42797</v>
      </c>
      <c r="P465" s="255" t="s">
        <v>838</v>
      </c>
      <c r="Q465" s="255">
        <v>63</v>
      </c>
      <c r="R465" s="256" t="s">
        <v>35</v>
      </c>
      <c r="S465" s="255">
        <v>16156.8</v>
      </c>
      <c r="T465" s="255" t="s">
        <v>100</v>
      </c>
      <c r="U465" s="256">
        <v>16156.8</v>
      </c>
      <c r="V465" s="255" t="s">
        <v>100</v>
      </c>
      <c r="W465" s="255">
        <v>16156.8</v>
      </c>
      <c r="X465" s="256" t="s">
        <v>100</v>
      </c>
      <c r="Y465" s="255" t="s">
        <v>107</v>
      </c>
      <c r="Z465" s="255">
        <v>16.16</v>
      </c>
      <c r="AA465" s="256">
        <v>1</v>
      </c>
      <c r="AB465" s="255" t="s">
        <v>630</v>
      </c>
      <c r="AC465" s="255" t="s">
        <v>409</v>
      </c>
      <c r="AD465" s="256" t="s">
        <v>1279</v>
      </c>
      <c r="AE465" s="255" t="s">
        <v>350</v>
      </c>
      <c r="AF465" s="255" t="s">
        <v>605</v>
      </c>
      <c r="AG465" s="256" t="s">
        <v>643</v>
      </c>
      <c r="AH465" s="255"/>
      <c r="AI465" s="255"/>
      <c r="AJ465" s="256"/>
      <c r="AK465" s="255" t="s">
        <v>605</v>
      </c>
      <c r="AL465" s="255" t="s">
        <v>643</v>
      </c>
      <c r="AM465" s="268" t="s">
        <v>741</v>
      </c>
      <c r="AN465" s="148" t="str">
        <f>IF(ISERROR(MATCH(H465,Current!H:H,0)),"Cleared","resolved")</f>
        <v>Cleared</v>
      </c>
    </row>
    <row r="466" spans="1:40" x14ac:dyDescent="0.25">
      <c r="A466" s="267" t="s">
        <v>744</v>
      </c>
      <c r="B466" s="255">
        <v>199</v>
      </c>
      <c r="C466" s="256" t="s">
        <v>137</v>
      </c>
      <c r="D466" s="255" t="s">
        <v>22</v>
      </c>
      <c r="E466" s="255">
        <v>8243</v>
      </c>
      <c r="F466" s="256" t="s">
        <v>120</v>
      </c>
      <c r="G466" s="255" t="s">
        <v>14</v>
      </c>
      <c r="H466" s="255">
        <v>1990110063740</v>
      </c>
      <c r="I466" s="256" t="s">
        <v>56</v>
      </c>
      <c r="J466" s="255" t="s">
        <v>328</v>
      </c>
      <c r="K466" s="255">
        <v>42724</v>
      </c>
      <c r="L466" s="256">
        <v>136</v>
      </c>
      <c r="M466" s="255" t="s">
        <v>111</v>
      </c>
      <c r="N466" s="255" t="s">
        <v>42</v>
      </c>
      <c r="O466" s="256">
        <v>42800</v>
      </c>
      <c r="P466" s="255" t="s">
        <v>838</v>
      </c>
      <c r="Q466" s="255">
        <v>60</v>
      </c>
      <c r="R466" s="256" t="s">
        <v>34</v>
      </c>
      <c r="S466" s="255">
        <v>17571.37</v>
      </c>
      <c r="T466" s="255" t="s">
        <v>248</v>
      </c>
      <c r="U466" s="256">
        <v>16076.28</v>
      </c>
      <c r="V466" s="255" t="s">
        <v>248</v>
      </c>
      <c r="W466" s="255">
        <v>17571.373718443861</v>
      </c>
      <c r="X466" s="256" t="s">
        <v>100</v>
      </c>
      <c r="Y466" s="255" t="s">
        <v>114</v>
      </c>
      <c r="Z466" s="255">
        <v>16.079999999999998</v>
      </c>
      <c r="AA466" s="256">
        <v>1</v>
      </c>
      <c r="AB466" s="255" t="s">
        <v>630</v>
      </c>
      <c r="AC466" s="255" t="s">
        <v>851</v>
      </c>
      <c r="AD466" s="256" t="s">
        <v>1351</v>
      </c>
      <c r="AE466" s="255" t="s">
        <v>350</v>
      </c>
      <c r="AF466" s="255" t="s">
        <v>605</v>
      </c>
      <c r="AG466" s="256" t="s">
        <v>643</v>
      </c>
      <c r="AH466" s="255"/>
      <c r="AI466" s="255"/>
      <c r="AJ466" s="256"/>
      <c r="AK466" s="255" t="s">
        <v>605</v>
      </c>
      <c r="AL466" s="255" t="s">
        <v>643</v>
      </c>
      <c r="AM466" s="268" t="s">
        <v>741</v>
      </c>
      <c r="AN466" s="148" t="str">
        <f>IF(ISERROR(MATCH(H466,Current!H:H,0)),"Cleared","resolved")</f>
        <v>resolved</v>
      </c>
    </row>
    <row r="467" spans="1:40" x14ac:dyDescent="0.25">
      <c r="A467" s="267" t="s">
        <v>744</v>
      </c>
      <c r="B467" s="255">
        <v>3036</v>
      </c>
      <c r="C467" s="256" t="s">
        <v>202</v>
      </c>
      <c r="D467" s="255" t="s">
        <v>23</v>
      </c>
      <c r="E467" s="255">
        <v>260</v>
      </c>
      <c r="F467" s="256" t="s">
        <v>113</v>
      </c>
      <c r="G467" s="255" t="s">
        <v>23</v>
      </c>
      <c r="H467" s="255" t="s">
        <v>886</v>
      </c>
      <c r="I467" s="256" t="s">
        <v>59</v>
      </c>
      <c r="J467" s="255" t="s">
        <v>203</v>
      </c>
      <c r="K467" s="255">
        <v>42705</v>
      </c>
      <c r="L467" s="256">
        <v>155</v>
      </c>
      <c r="M467" s="255" t="s">
        <v>111</v>
      </c>
      <c r="N467" s="255" t="s">
        <v>42</v>
      </c>
      <c r="O467" s="256">
        <v>42776</v>
      </c>
      <c r="P467" s="255" t="s">
        <v>838</v>
      </c>
      <c r="Q467" s="255">
        <v>84</v>
      </c>
      <c r="R467" s="256" t="s">
        <v>35</v>
      </c>
      <c r="S467" s="255">
        <v>13530</v>
      </c>
      <c r="T467" s="255" t="s">
        <v>186</v>
      </c>
      <c r="U467" s="256">
        <v>16016.95</v>
      </c>
      <c r="V467" s="255" t="s">
        <v>186</v>
      </c>
      <c r="W467" s="255">
        <v>13529.998305471605</v>
      </c>
      <c r="X467" s="256" t="s">
        <v>100</v>
      </c>
      <c r="Y467" s="255" t="s">
        <v>107</v>
      </c>
      <c r="Z467" s="255">
        <v>16.02</v>
      </c>
      <c r="AA467" s="256">
        <v>1</v>
      </c>
      <c r="AB467" s="255" t="s">
        <v>630</v>
      </c>
      <c r="AC467" s="255" t="s">
        <v>442</v>
      </c>
      <c r="AD467" s="256" t="s">
        <v>549</v>
      </c>
      <c r="AE467" s="255" t="s">
        <v>350</v>
      </c>
      <c r="AF467" s="255" t="s">
        <v>605</v>
      </c>
      <c r="AG467" s="256" t="s">
        <v>643</v>
      </c>
      <c r="AH467" s="255"/>
      <c r="AI467" s="255"/>
      <c r="AJ467" s="256"/>
      <c r="AK467" s="255" t="s">
        <v>649</v>
      </c>
      <c r="AL467" s="255" t="s">
        <v>643</v>
      </c>
      <c r="AM467" s="268" t="s">
        <v>740</v>
      </c>
      <c r="AN467" s="148" t="str">
        <f>IF(ISERROR(MATCH(H467,Current!H:H,0)),"Cleared","resolved")</f>
        <v>resolved</v>
      </c>
    </row>
    <row r="468" spans="1:40" x14ac:dyDescent="0.25">
      <c r="A468" s="267" t="s">
        <v>744</v>
      </c>
      <c r="B468" s="255">
        <v>3635</v>
      </c>
      <c r="C468" s="256" t="s">
        <v>211</v>
      </c>
      <c r="D468" s="255" t="s">
        <v>14</v>
      </c>
      <c r="E468" s="255">
        <v>8243</v>
      </c>
      <c r="F468" s="256" t="s">
        <v>120</v>
      </c>
      <c r="G468" s="255" t="s">
        <v>14</v>
      </c>
      <c r="H468" s="255" t="s">
        <v>1284</v>
      </c>
      <c r="I468" s="256" t="s">
        <v>55</v>
      </c>
      <c r="J468" s="255" t="s">
        <v>121</v>
      </c>
      <c r="K468" s="255">
        <v>42731</v>
      </c>
      <c r="L468" s="256">
        <v>129</v>
      </c>
      <c r="M468" s="255" t="s">
        <v>111</v>
      </c>
      <c r="N468" s="255" t="s">
        <v>42</v>
      </c>
      <c r="O468" s="256">
        <v>42796</v>
      </c>
      <c r="P468" s="255" t="s">
        <v>838</v>
      </c>
      <c r="Q468" s="255">
        <v>64</v>
      </c>
      <c r="R468" s="256" t="s">
        <v>35</v>
      </c>
      <c r="S468" s="255">
        <v>5000000</v>
      </c>
      <c r="T468" s="255" t="s">
        <v>212</v>
      </c>
      <c r="U468" s="256">
        <v>16006</v>
      </c>
      <c r="V468" s="255" t="s">
        <v>212</v>
      </c>
      <c r="W468" s="255">
        <v>5000000</v>
      </c>
      <c r="X468" s="256" t="s">
        <v>100</v>
      </c>
      <c r="Y468" s="255" t="s">
        <v>107</v>
      </c>
      <c r="Z468" s="255">
        <v>16.010000000000002</v>
      </c>
      <c r="AA468" s="256">
        <v>1</v>
      </c>
      <c r="AB468" s="255" t="s">
        <v>630</v>
      </c>
      <c r="AC468" s="255" t="s">
        <v>426</v>
      </c>
      <c r="AD468" s="256" t="s">
        <v>1546</v>
      </c>
      <c r="AE468" s="255" t="s">
        <v>350</v>
      </c>
      <c r="AF468" s="255" t="s">
        <v>649</v>
      </c>
      <c r="AG468" s="256" t="s">
        <v>643</v>
      </c>
      <c r="AH468" s="255"/>
      <c r="AI468" s="255"/>
      <c r="AJ468" s="256"/>
      <c r="AK468" s="255" t="s">
        <v>649</v>
      </c>
      <c r="AL468" s="255" t="s">
        <v>643</v>
      </c>
      <c r="AM468" s="268" t="s">
        <v>740</v>
      </c>
      <c r="AN468" s="148" t="str">
        <f>IF(ISERROR(MATCH(H468,Current!H:H,0)),"Cleared","resolved")</f>
        <v>resolved</v>
      </c>
    </row>
    <row r="469" spans="1:40" x14ac:dyDescent="0.25">
      <c r="A469" s="267" t="s">
        <v>31</v>
      </c>
      <c r="B469" s="255">
        <v>283</v>
      </c>
      <c r="C469" s="256" t="s">
        <v>109</v>
      </c>
      <c r="D469" s="255" t="s">
        <v>14</v>
      </c>
      <c r="E469" s="255">
        <v>8310</v>
      </c>
      <c r="F469" s="256" t="s">
        <v>170</v>
      </c>
      <c r="G469" s="255" t="s">
        <v>14</v>
      </c>
      <c r="H469" s="255">
        <v>2830169003512</v>
      </c>
      <c r="I469" s="256" t="s">
        <v>55</v>
      </c>
      <c r="J469" s="255" t="s">
        <v>131</v>
      </c>
      <c r="K469" s="255">
        <v>42795</v>
      </c>
      <c r="L469" s="256">
        <v>65</v>
      </c>
      <c r="M469" s="255" t="s">
        <v>118</v>
      </c>
      <c r="N469" s="255" t="s">
        <v>41</v>
      </c>
      <c r="O469" s="256">
        <v>42859</v>
      </c>
      <c r="P469" s="255" t="s">
        <v>1878</v>
      </c>
      <c r="Q469" s="255">
        <v>1</v>
      </c>
      <c r="R469" s="256" t="s">
        <v>33</v>
      </c>
      <c r="S469" s="255">
        <v>16004.36</v>
      </c>
      <c r="T469" s="255" t="s">
        <v>100</v>
      </c>
      <c r="U469" s="256">
        <v>16004.36</v>
      </c>
      <c r="V469" s="255" t="s">
        <v>100</v>
      </c>
      <c r="W469" s="255">
        <v>16004.36</v>
      </c>
      <c r="X469" s="256" t="s">
        <v>100</v>
      </c>
      <c r="Y469" s="255" t="s">
        <v>107</v>
      </c>
      <c r="Z469" s="255">
        <v>16</v>
      </c>
      <c r="AA469" s="256">
        <v>1</v>
      </c>
      <c r="AB469" s="255" t="s">
        <v>630</v>
      </c>
      <c r="AC469" s="255" t="s">
        <v>420</v>
      </c>
      <c r="AD469" s="256" t="s">
        <v>1967</v>
      </c>
      <c r="AE469" s="255" t="s">
        <v>350</v>
      </c>
      <c r="AF469" s="255" t="s">
        <v>605</v>
      </c>
      <c r="AG469" s="256" t="s">
        <v>643</v>
      </c>
      <c r="AH469" s="255"/>
      <c r="AI469" s="255"/>
      <c r="AJ469" s="256"/>
      <c r="AK469" s="255" t="s">
        <v>605</v>
      </c>
      <c r="AL469" s="255" t="s">
        <v>643</v>
      </c>
      <c r="AM469" s="268" t="s">
        <v>741</v>
      </c>
      <c r="AN469" s="148" t="str">
        <f>IF(ISERROR(MATCH(H469,Current!H:H,0)),"Cleared","resolved")</f>
        <v>resolved</v>
      </c>
    </row>
    <row r="470" spans="1:40" x14ac:dyDescent="0.25">
      <c r="A470" s="267" t="s">
        <v>31</v>
      </c>
      <c r="B470" s="255">
        <v>283</v>
      </c>
      <c r="C470" s="256" t="s">
        <v>109</v>
      </c>
      <c r="D470" s="255" t="s">
        <v>14</v>
      </c>
      <c r="E470" s="255">
        <v>8310</v>
      </c>
      <c r="F470" s="256" t="s">
        <v>170</v>
      </c>
      <c r="G470" s="255" t="s">
        <v>14</v>
      </c>
      <c r="H470" s="255">
        <v>2830169003473</v>
      </c>
      <c r="I470" s="256" t="s">
        <v>55</v>
      </c>
      <c r="J470" s="255" t="s">
        <v>131</v>
      </c>
      <c r="K470" s="255">
        <v>42773</v>
      </c>
      <c r="L470" s="256">
        <v>87</v>
      </c>
      <c r="M470" s="255" t="s">
        <v>118</v>
      </c>
      <c r="N470" s="255" t="s">
        <v>41</v>
      </c>
      <c r="O470" s="256">
        <v>42859</v>
      </c>
      <c r="P470" s="255" t="s">
        <v>1878</v>
      </c>
      <c r="Q470" s="255">
        <v>1</v>
      </c>
      <c r="R470" s="256" t="s">
        <v>33</v>
      </c>
      <c r="S470" s="255">
        <v>16004.36</v>
      </c>
      <c r="T470" s="255" t="s">
        <v>100</v>
      </c>
      <c r="U470" s="256">
        <v>16004.36</v>
      </c>
      <c r="V470" s="255" t="s">
        <v>100</v>
      </c>
      <c r="W470" s="255">
        <v>16004.36</v>
      </c>
      <c r="X470" s="256" t="s">
        <v>100</v>
      </c>
      <c r="Y470" s="255" t="s">
        <v>107</v>
      </c>
      <c r="Z470" s="255">
        <v>16</v>
      </c>
      <c r="AA470" s="256">
        <v>1</v>
      </c>
      <c r="AB470" s="255" t="s">
        <v>630</v>
      </c>
      <c r="AC470" s="255" t="s">
        <v>420</v>
      </c>
      <c r="AD470" s="256" t="s">
        <v>1991</v>
      </c>
      <c r="AE470" s="255" t="s">
        <v>350</v>
      </c>
      <c r="AF470" s="255" t="s">
        <v>605</v>
      </c>
      <c r="AG470" s="256" t="s">
        <v>643</v>
      </c>
      <c r="AH470" s="255"/>
      <c r="AI470" s="255"/>
      <c r="AJ470" s="256"/>
      <c r="AK470" s="255" t="s">
        <v>605</v>
      </c>
      <c r="AL470" s="255" t="s">
        <v>643</v>
      </c>
      <c r="AM470" s="268" t="s">
        <v>741</v>
      </c>
      <c r="AN470" s="148" t="str">
        <f>IF(ISERROR(MATCH(H470,Current!H:H,0)),"Cleared","resolved")</f>
        <v>resolved</v>
      </c>
    </row>
    <row r="471" spans="1:40" x14ac:dyDescent="0.25">
      <c r="A471" s="267" t="s">
        <v>31</v>
      </c>
      <c r="B471" s="255">
        <v>692</v>
      </c>
      <c r="C471" s="256" t="s">
        <v>187</v>
      </c>
      <c r="D471" s="255" t="s">
        <v>16</v>
      </c>
      <c r="E471" s="255">
        <v>635</v>
      </c>
      <c r="F471" s="256" t="s">
        <v>142</v>
      </c>
      <c r="G471" s="255" t="s">
        <v>16</v>
      </c>
      <c r="H471" s="255">
        <v>69201121700347</v>
      </c>
      <c r="I471" s="256" t="s">
        <v>57</v>
      </c>
      <c r="J471" s="255" t="s">
        <v>191</v>
      </c>
      <c r="K471" s="255">
        <v>42825</v>
      </c>
      <c r="L471" s="256">
        <v>35</v>
      </c>
      <c r="M471" s="255" t="s">
        <v>127</v>
      </c>
      <c r="N471" s="255" t="s">
        <v>128</v>
      </c>
      <c r="O471" s="256">
        <v>42860</v>
      </c>
      <c r="P471" s="255" t="s">
        <v>1878</v>
      </c>
      <c r="Q471" s="255">
        <v>0</v>
      </c>
      <c r="R471" s="256" t="s">
        <v>33</v>
      </c>
      <c r="S471" s="255">
        <v>15984</v>
      </c>
      <c r="T471" s="255" t="s">
        <v>100</v>
      </c>
      <c r="U471" s="256">
        <v>15984</v>
      </c>
      <c r="V471" s="255" t="s">
        <v>100</v>
      </c>
      <c r="W471" s="255">
        <v>15984</v>
      </c>
      <c r="X471" s="256" t="s">
        <v>100</v>
      </c>
      <c r="Y471" s="255" t="s">
        <v>107</v>
      </c>
      <c r="Z471" s="255">
        <v>15.98</v>
      </c>
      <c r="AA471" s="256">
        <v>1</v>
      </c>
      <c r="AB471" s="255" t="s">
        <v>630</v>
      </c>
      <c r="AC471" s="255" t="s">
        <v>412</v>
      </c>
      <c r="AD471" s="256" t="s">
        <v>1912</v>
      </c>
      <c r="AE471" s="255" t="s">
        <v>350</v>
      </c>
      <c r="AF471" s="255" t="s">
        <v>649</v>
      </c>
      <c r="AG471" s="256" t="s">
        <v>643</v>
      </c>
      <c r="AH471" s="255"/>
      <c r="AI471" s="255"/>
      <c r="AJ471" s="256"/>
      <c r="AK471" s="255" t="s">
        <v>605</v>
      </c>
      <c r="AL471" s="255" t="s">
        <v>643</v>
      </c>
      <c r="AM471" s="268" t="s">
        <v>741</v>
      </c>
      <c r="AN471" s="148" t="str">
        <f>IF(ISERROR(MATCH(H471,Current!H:H,0)),"Cleared","resolved")</f>
        <v>Cleared</v>
      </c>
    </row>
    <row r="472" spans="1:40" x14ac:dyDescent="0.25">
      <c r="A472" s="267" t="s">
        <v>744</v>
      </c>
      <c r="B472" s="255">
        <v>8520</v>
      </c>
      <c r="C472" s="256" t="s">
        <v>842</v>
      </c>
      <c r="D472" s="255" t="s">
        <v>19</v>
      </c>
      <c r="E472" s="255">
        <v>8205</v>
      </c>
      <c r="F472" s="256" t="s">
        <v>130</v>
      </c>
      <c r="G472" s="255" t="s">
        <v>14</v>
      </c>
      <c r="H472" s="255">
        <v>85201110010412</v>
      </c>
      <c r="I472" s="256" t="s">
        <v>538</v>
      </c>
      <c r="J472" s="255" t="s">
        <v>809</v>
      </c>
      <c r="K472" s="255">
        <v>42676</v>
      </c>
      <c r="L472" s="256">
        <v>184</v>
      </c>
      <c r="M472" s="255" t="s">
        <v>122</v>
      </c>
      <c r="N472" s="255" t="s">
        <v>41</v>
      </c>
      <c r="O472" s="256">
        <v>42732</v>
      </c>
      <c r="P472" s="255" t="s">
        <v>651</v>
      </c>
      <c r="Q472" s="255">
        <v>128</v>
      </c>
      <c r="R472" s="256" t="s">
        <v>38</v>
      </c>
      <c r="S472" s="255">
        <v>1122300</v>
      </c>
      <c r="T472" s="255" t="s">
        <v>197</v>
      </c>
      <c r="U472" s="256">
        <v>15973.13</v>
      </c>
      <c r="V472" s="255" t="s">
        <v>197</v>
      </c>
      <c r="W472" s="255">
        <v>1122299.6662568066</v>
      </c>
      <c r="X472" s="256" t="s">
        <v>100</v>
      </c>
      <c r="Y472" s="255" t="s">
        <v>114</v>
      </c>
      <c r="Z472" s="255">
        <v>15.97</v>
      </c>
      <c r="AA472" s="256">
        <v>1</v>
      </c>
      <c r="AB472" s="255" t="s">
        <v>630</v>
      </c>
      <c r="AC472" s="255" t="s">
        <v>582</v>
      </c>
      <c r="AD472" s="256" t="s">
        <v>816</v>
      </c>
      <c r="AE472" s="255" t="s">
        <v>350</v>
      </c>
      <c r="AF472" s="255" t="s">
        <v>605</v>
      </c>
      <c r="AG472" s="256" t="s">
        <v>643</v>
      </c>
      <c r="AH472" s="255"/>
      <c r="AI472" s="255"/>
      <c r="AJ472" s="256"/>
      <c r="AK472" s="255" t="s">
        <v>605</v>
      </c>
      <c r="AL472" s="255" t="s">
        <v>643</v>
      </c>
      <c r="AM472" s="268" t="s">
        <v>741</v>
      </c>
      <c r="AN472" s="148" t="str">
        <f>IF(ISERROR(MATCH(H472,Current!H:H,0)),"Cleared","resolved")</f>
        <v>Cleared</v>
      </c>
    </row>
    <row r="473" spans="1:40" x14ac:dyDescent="0.25">
      <c r="A473" s="267" t="s">
        <v>31</v>
      </c>
      <c r="B473" s="255">
        <v>95</v>
      </c>
      <c r="C473" s="256" t="s">
        <v>153</v>
      </c>
      <c r="D473" s="255" t="s">
        <v>17</v>
      </c>
      <c r="E473" s="255">
        <v>8310</v>
      </c>
      <c r="F473" s="256" t="s">
        <v>170</v>
      </c>
      <c r="G473" s="255" t="s">
        <v>14</v>
      </c>
      <c r="H473" s="255">
        <v>950110009110</v>
      </c>
      <c r="I473" s="256" t="s">
        <v>58</v>
      </c>
      <c r="J473" s="255" t="s">
        <v>195</v>
      </c>
      <c r="K473" s="255">
        <v>42542</v>
      </c>
      <c r="L473" s="256">
        <v>318</v>
      </c>
      <c r="M473" s="255" t="s">
        <v>118</v>
      </c>
      <c r="N473" s="255" t="s">
        <v>41</v>
      </c>
      <c r="O473" s="256">
        <v>42859</v>
      </c>
      <c r="P473" s="255" t="s">
        <v>1878</v>
      </c>
      <c r="Q473" s="255">
        <v>1</v>
      </c>
      <c r="R473" s="256" t="s">
        <v>33</v>
      </c>
      <c r="S473" s="255">
        <v>15948</v>
      </c>
      <c r="T473" s="255" t="s">
        <v>100</v>
      </c>
      <c r="U473" s="256">
        <v>15948</v>
      </c>
      <c r="V473" s="255" t="s">
        <v>100</v>
      </c>
      <c r="W473" s="255">
        <v>15948</v>
      </c>
      <c r="X473" s="256" t="s">
        <v>100</v>
      </c>
      <c r="Y473" s="255" t="s">
        <v>114</v>
      </c>
      <c r="Z473" s="255">
        <v>15.95</v>
      </c>
      <c r="AA473" s="256">
        <v>1</v>
      </c>
      <c r="AB473" s="255" t="s">
        <v>630</v>
      </c>
      <c r="AC473" s="255" t="s">
        <v>420</v>
      </c>
      <c r="AD473" s="256" t="s">
        <v>1892</v>
      </c>
      <c r="AE473" s="255" t="s">
        <v>350</v>
      </c>
      <c r="AF473" s="255" t="s">
        <v>605</v>
      </c>
      <c r="AG473" s="256" t="s">
        <v>643</v>
      </c>
      <c r="AH473" s="255"/>
      <c r="AI473" s="255"/>
      <c r="AJ473" s="256"/>
      <c r="AK473" s="255" t="s">
        <v>605</v>
      </c>
      <c r="AL473" s="255" t="s">
        <v>643</v>
      </c>
      <c r="AM473" s="268" t="s">
        <v>741</v>
      </c>
      <c r="AN473" s="148" t="str">
        <f>IF(ISERROR(MATCH(H473,Current!H:H,0)),"Cleared","resolved")</f>
        <v>resolved</v>
      </c>
    </row>
    <row r="474" spans="1:40" x14ac:dyDescent="0.25">
      <c r="A474" s="267" t="s">
        <v>744</v>
      </c>
      <c r="B474" s="255">
        <v>413</v>
      </c>
      <c r="C474" s="256" t="s">
        <v>136</v>
      </c>
      <c r="D474" s="255" t="s">
        <v>13</v>
      </c>
      <c r="E474" s="255">
        <v>8243</v>
      </c>
      <c r="F474" s="256" t="s">
        <v>120</v>
      </c>
      <c r="G474" s="255" t="s">
        <v>14</v>
      </c>
      <c r="H474" s="255">
        <v>4130110170475</v>
      </c>
      <c r="I474" s="256" t="s">
        <v>55</v>
      </c>
      <c r="J474" s="255" t="s">
        <v>852</v>
      </c>
      <c r="K474" s="255">
        <v>42726</v>
      </c>
      <c r="L474" s="256">
        <v>134</v>
      </c>
      <c r="M474" s="255" t="s">
        <v>111</v>
      </c>
      <c r="N474" s="255" t="s">
        <v>42</v>
      </c>
      <c r="O474" s="256">
        <v>42797</v>
      </c>
      <c r="P474" s="255" t="s">
        <v>838</v>
      </c>
      <c r="Q474" s="255">
        <v>63</v>
      </c>
      <c r="R474" s="256" t="s">
        <v>35</v>
      </c>
      <c r="S474" s="255">
        <v>15929.6</v>
      </c>
      <c r="T474" s="255" t="s">
        <v>100</v>
      </c>
      <c r="U474" s="256">
        <v>15929.6</v>
      </c>
      <c r="V474" s="255" t="s">
        <v>100</v>
      </c>
      <c r="W474" s="255">
        <v>15929.6</v>
      </c>
      <c r="X474" s="256" t="s">
        <v>100</v>
      </c>
      <c r="Y474" s="255" t="s">
        <v>114</v>
      </c>
      <c r="Z474" s="255">
        <v>15.93</v>
      </c>
      <c r="AA474" s="256">
        <v>1</v>
      </c>
      <c r="AB474" s="255" t="s">
        <v>630</v>
      </c>
      <c r="AC474" s="255" t="s">
        <v>851</v>
      </c>
      <c r="AD474" s="256" t="s">
        <v>352</v>
      </c>
      <c r="AE474" s="255" t="s">
        <v>350</v>
      </c>
      <c r="AF474" s="255" t="s">
        <v>649</v>
      </c>
      <c r="AG474" s="256" t="s">
        <v>643</v>
      </c>
      <c r="AH474" s="255"/>
      <c r="AI474" s="255"/>
      <c r="AJ474" s="256"/>
      <c r="AK474" s="255" t="s">
        <v>605</v>
      </c>
      <c r="AL474" s="255" t="s">
        <v>643</v>
      </c>
      <c r="AM474" s="268" t="s">
        <v>741</v>
      </c>
      <c r="AN474" s="148" t="str">
        <f>IF(ISERROR(MATCH(H474,Current!H:H,0)),"Cleared","resolved")</f>
        <v>resolved</v>
      </c>
    </row>
    <row r="475" spans="1:40" x14ac:dyDescent="0.25">
      <c r="A475" s="267" t="s">
        <v>31</v>
      </c>
      <c r="B475" s="255">
        <v>429</v>
      </c>
      <c r="C475" s="256" t="s">
        <v>162</v>
      </c>
      <c r="D475" s="255" t="s">
        <v>13</v>
      </c>
      <c r="E475" s="255">
        <v>1350</v>
      </c>
      <c r="F475" s="256" t="s">
        <v>124</v>
      </c>
      <c r="G475" s="255" t="s">
        <v>21</v>
      </c>
      <c r="H475" s="255">
        <v>81600221</v>
      </c>
      <c r="I475" s="256" t="s">
        <v>59</v>
      </c>
      <c r="J475" s="255" t="s">
        <v>155</v>
      </c>
      <c r="K475" s="255">
        <v>42796</v>
      </c>
      <c r="L475" s="256">
        <v>64</v>
      </c>
      <c r="M475" s="255" t="s">
        <v>105</v>
      </c>
      <c r="N475" s="255" t="s">
        <v>41</v>
      </c>
      <c r="O475" s="256">
        <v>42859</v>
      </c>
      <c r="P475" s="255" t="s">
        <v>1878</v>
      </c>
      <c r="Q475" s="255">
        <v>1</v>
      </c>
      <c r="R475" s="256" t="s">
        <v>33</v>
      </c>
      <c r="S475" s="255">
        <v>15915.2</v>
      </c>
      <c r="T475" s="255" t="s">
        <v>100</v>
      </c>
      <c r="U475" s="256">
        <v>15915.2</v>
      </c>
      <c r="V475" s="255" t="s">
        <v>100</v>
      </c>
      <c r="W475" s="255">
        <v>15915.2</v>
      </c>
      <c r="X475" s="256" t="s">
        <v>100</v>
      </c>
      <c r="Y475" s="255" t="s">
        <v>114</v>
      </c>
      <c r="Z475" s="255">
        <v>15.92</v>
      </c>
      <c r="AA475" s="256">
        <v>1</v>
      </c>
      <c r="AB475" s="255" t="s">
        <v>630</v>
      </c>
      <c r="AC475" s="255" t="s">
        <v>415</v>
      </c>
      <c r="AD475" s="256" t="s">
        <v>1968</v>
      </c>
      <c r="AE475" s="255" t="s">
        <v>350</v>
      </c>
      <c r="AF475" s="255" t="s">
        <v>605</v>
      </c>
      <c r="AG475" s="256" t="s">
        <v>643</v>
      </c>
      <c r="AH475" s="255"/>
      <c r="AI475" s="255"/>
      <c r="AJ475" s="256"/>
      <c r="AK475" s="255" t="s">
        <v>649</v>
      </c>
      <c r="AL475" s="255" t="s">
        <v>643</v>
      </c>
      <c r="AM475" s="268" t="s">
        <v>740</v>
      </c>
      <c r="AN475" s="148" t="str">
        <f>IF(ISERROR(MATCH(H475,Current!H:H,0)),"Cleared","resolved")</f>
        <v>Cleared</v>
      </c>
    </row>
    <row r="476" spans="1:40" x14ac:dyDescent="0.25">
      <c r="A476" s="267" t="s">
        <v>744</v>
      </c>
      <c r="B476" s="255">
        <v>8243</v>
      </c>
      <c r="C476" s="256" t="s">
        <v>120</v>
      </c>
      <c r="D476" s="255" t="s">
        <v>14</v>
      </c>
      <c r="E476" s="255">
        <v>8205</v>
      </c>
      <c r="F476" s="256" t="s">
        <v>130</v>
      </c>
      <c r="G476" s="255" t="s">
        <v>14</v>
      </c>
      <c r="H476" s="255">
        <v>82430160091290</v>
      </c>
      <c r="I476" s="256" t="s">
        <v>56</v>
      </c>
      <c r="J476" s="255" t="s">
        <v>300</v>
      </c>
      <c r="K476" s="255">
        <v>42647</v>
      </c>
      <c r="L476" s="256">
        <v>213</v>
      </c>
      <c r="M476" s="255" t="s">
        <v>122</v>
      </c>
      <c r="N476" s="255" t="s">
        <v>41</v>
      </c>
      <c r="O476" s="256">
        <v>42706</v>
      </c>
      <c r="P476" s="255" t="s">
        <v>651</v>
      </c>
      <c r="Q476" s="255">
        <v>154</v>
      </c>
      <c r="R476" s="256" t="s">
        <v>39</v>
      </c>
      <c r="S476" s="255">
        <v>15825</v>
      </c>
      <c r="T476" s="255" t="s">
        <v>100</v>
      </c>
      <c r="U476" s="256">
        <v>15825</v>
      </c>
      <c r="V476" s="255" t="s">
        <v>100</v>
      </c>
      <c r="W476" s="255">
        <v>15825</v>
      </c>
      <c r="X476" s="256" t="s">
        <v>100</v>
      </c>
      <c r="Y476" s="255" t="s">
        <v>107</v>
      </c>
      <c r="Z476" s="255">
        <v>15.83</v>
      </c>
      <c r="AA476" s="256">
        <v>1</v>
      </c>
      <c r="AB476" s="255" t="s">
        <v>630</v>
      </c>
      <c r="AC476" s="255" t="s">
        <v>762</v>
      </c>
      <c r="AD476" s="256" t="s">
        <v>763</v>
      </c>
      <c r="AE476" s="255" t="s">
        <v>350</v>
      </c>
      <c r="AF476" s="255" t="s">
        <v>605</v>
      </c>
      <c r="AG476" s="256" t="s">
        <v>643</v>
      </c>
      <c r="AH476" s="255"/>
      <c r="AI476" s="255"/>
      <c r="AJ476" s="256"/>
      <c r="AK476" s="255" t="s">
        <v>605</v>
      </c>
      <c r="AL476" s="255" t="s">
        <v>643</v>
      </c>
      <c r="AM476" s="268" t="s">
        <v>741</v>
      </c>
      <c r="AN476" s="148" t="str">
        <f>IF(ISERROR(MATCH(H476,Current!H:H,0)),"Cleared","resolved")</f>
        <v>resolved</v>
      </c>
    </row>
    <row r="477" spans="1:40" x14ac:dyDescent="0.25">
      <c r="A477" s="267" t="s">
        <v>744</v>
      </c>
      <c r="B477" s="255">
        <v>1730</v>
      </c>
      <c r="C477" s="256" t="s">
        <v>172</v>
      </c>
      <c r="D477" s="255" t="s">
        <v>18</v>
      </c>
      <c r="E477" s="255">
        <v>635</v>
      </c>
      <c r="F477" s="256" t="s">
        <v>142</v>
      </c>
      <c r="G477" s="255" t="s">
        <v>16</v>
      </c>
      <c r="H477" s="255">
        <v>8833</v>
      </c>
      <c r="I477" s="256" t="s">
        <v>55</v>
      </c>
      <c r="J477" s="255" t="s">
        <v>173</v>
      </c>
      <c r="K477" s="255">
        <v>42731</v>
      </c>
      <c r="L477" s="256">
        <v>129</v>
      </c>
      <c r="M477" s="255" t="s">
        <v>111</v>
      </c>
      <c r="N477" s="255" t="s">
        <v>42</v>
      </c>
      <c r="O477" s="256">
        <v>42797</v>
      </c>
      <c r="P477" s="255" t="s">
        <v>838</v>
      </c>
      <c r="Q477" s="255">
        <v>63</v>
      </c>
      <c r="R477" s="256" t="s">
        <v>35</v>
      </c>
      <c r="S477" s="255">
        <v>15794</v>
      </c>
      <c r="T477" s="255" t="s">
        <v>100</v>
      </c>
      <c r="U477" s="256">
        <v>15794</v>
      </c>
      <c r="V477" s="255" t="s">
        <v>100</v>
      </c>
      <c r="W477" s="255">
        <v>15794</v>
      </c>
      <c r="X477" s="256" t="s">
        <v>100</v>
      </c>
      <c r="Y477" s="255" t="s">
        <v>114</v>
      </c>
      <c r="Z477" s="255">
        <v>15.79</v>
      </c>
      <c r="AA477" s="256">
        <v>1</v>
      </c>
      <c r="AB477" s="255" t="s">
        <v>630</v>
      </c>
      <c r="AC477" s="255" t="s">
        <v>634</v>
      </c>
      <c r="AD477" s="256" t="s">
        <v>1229</v>
      </c>
      <c r="AE477" s="255" t="s">
        <v>350</v>
      </c>
      <c r="AF477" s="255" t="s">
        <v>605</v>
      </c>
      <c r="AG477" s="256" t="s">
        <v>643</v>
      </c>
      <c r="AH477" s="255"/>
      <c r="AI477" s="255"/>
      <c r="AJ477" s="256"/>
      <c r="AK477" s="255" t="s">
        <v>649</v>
      </c>
      <c r="AL477" s="255" t="s">
        <v>643</v>
      </c>
      <c r="AM477" s="268" t="s">
        <v>740</v>
      </c>
      <c r="AN477" s="148" t="str">
        <f>IF(ISERROR(MATCH(H477,Current!H:H,0)),"Cleared","resolved")</f>
        <v>resolved</v>
      </c>
    </row>
    <row r="478" spans="1:40" x14ac:dyDescent="0.25">
      <c r="A478" s="267" t="s">
        <v>31</v>
      </c>
      <c r="B478" s="255">
        <v>260</v>
      </c>
      <c r="C478" s="256" t="s">
        <v>113</v>
      </c>
      <c r="D478" s="255" t="s">
        <v>23</v>
      </c>
      <c r="E478" s="255">
        <v>95</v>
      </c>
      <c r="F478" s="256" t="s">
        <v>153</v>
      </c>
      <c r="G478" s="255" t="s">
        <v>17</v>
      </c>
      <c r="H478" s="255">
        <v>260013009161</v>
      </c>
      <c r="I478" s="256" t="s">
        <v>56</v>
      </c>
      <c r="J478" s="255" t="s">
        <v>304</v>
      </c>
      <c r="K478" s="255">
        <v>42796</v>
      </c>
      <c r="L478" s="256">
        <v>64</v>
      </c>
      <c r="M478" s="255" t="s">
        <v>111</v>
      </c>
      <c r="N478" s="255" t="s">
        <v>42</v>
      </c>
      <c r="O478" s="256">
        <v>42860</v>
      </c>
      <c r="P478" s="255" t="s">
        <v>1878</v>
      </c>
      <c r="Q478" s="255">
        <v>0</v>
      </c>
      <c r="R478" s="256" t="s">
        <v>33</v>
      </c>
      <c r="S478" s="255">
        <v>13339.4</v>
      </c>
      <c r="T478" s="255" t="s">
        <v>186</v>
      </c>
      <c r="U478" s="256">
        <v>15791.32</v>
      </c>
      <c r="V478" s="255" t="s">
        <v>186</v>
      </c>
      <c r="W478" s="255">
        <v>13339.401873712526</v>
      </c>
      <c r="X478" s="256" t="s">
        <v>100</v>
      </c>
      <c r="Y478" s="255" t="s">
        <v>114</v>
      </c>
      <c r="Z478" s="255">
        <v>15.79</v>
      </c>
      <c r="AA478" s="256">
        <v>1</v>
      </c>
      <c r="AB478" s="255" t="s">
        <v>630</v>
      </c>
      <c r="AC478" s="255" t="s">
        <v>422</v>
      </c>
      <c r="AD478" s="256" t="s">
        <v>370</v>
      </c>
      <c r="AE478" s="255" t="s">
        <v>350</v>
      </c>
      <c r="AF478" s="255" t="s">
        <v>649</v>
      </c>
      <c r="AG478" s="256" t="s">
        <v>643</v>
      </c>
      <c r="AH478" s="255"/>
      <c r="AI478" s="255"/>
      <c r="AJ478" s="256"/>
      <c r="AK478" s="255" t="s">
        <v>605</v>
      </c>
      <c r="AL478" s="255" t="s">
        <v>643</v>
      </c>
      <c r="AM478" s="268" t="s">
        <v>741</v>
      </c>
      <c r="AN478" s="148" t="str">
        <f>IF(ISERROR(MATCH(H478,Current!H:H,0)),"Cleared","resolved")</f>
        <v>resolved</v>
      </c>
    </row>
    <row r="479" spans="1:40" x14ac:dyDescent="0.25">
      <c r="A479" s="267" t="s">
        <v>744</v>
      </c>
      <c r="B479" s="255">
        <v>8520</v>
      </c>
      <c r="C479" s="256" t="s">
        <v>842</v>
      </c>
      <c r="D479" s="255" t="s">
        <v>19</v>
      </c>
      <c r="E479" s="255">
        <v>95</v>
      </c>
      <c r="F479" s="256" t="s">
        <v>153</v>
      </c>
      <c r="G479" s="255" t="s">
        <v>17</v>
      </c>
      <c r="H479" s="255">
        <v>85200310080819</v>
      </c>
      <c r="I479" s="256" t="s">
        <v>56</v>
      </c>
      <c r="J479" s="255" t="s">
        <v>219</v>
      </c>
      <c r="K479" s="255">
        <v>42522</v>
      </c>
      <c r="L479" s="256">
        <v>338</v>
      </c>
      <c r="M479" s="255" t="s">
        <v>111</v>
      </c>
      <c r="N479" s="255" t="s">
        <v>42</v>
      </c>
      <c r="O479" s="256">
        <v>42585</v>
      </c>
      <c r="P479" s="255" t="s">
        <v>406</v>
      </c>
      <c r="Q479" s="255">
        <v>275</v>
      </c>
      <c r="R479" s="256" t="s">
        <v>37</v>
      </c>
      <c r="S479" s="255">
        <v>1109359.6399999999</v>
      </c>
      <c r="T479" s="255" t="s">
        <v>197</v>
      </c>
      <c r="U479" s="256">
        <v>15788.96</v>
      </c>
      <c r="V479" s="255" t="s">
        <v>197</v>
      </c>
      <c r="W479" s="255">
        <v>1109359.5643773053</v>
      </c>
      <c r="X479" s="256" t="s">
        <v>100</v>
      </c>
      <c r="Y479" s="255" t="s">
        <v>114</v>
      </c>
      <c r="Z479" s="255">
        <v>15.79</v>
      </c>
      <c r="AA479" s="256">
        <v>1</v>
      </c>
      <c r="AB479" s="255" t="s">
        <v>630</v>
      </c>
      <c r="AC479" s="255" t="s">
        <v>422</v>
      </c>
      <c r="AD479" s="256" t="s">
        <v>364</v>
      </c>
      <c r="AE479" s="255" t="s">
        <v>350</v>
      </c>
      <c r="AF479" s="255" t="s">
        <v>605</v>
      </c>
      <c r="AG479" s="256" t="s">
        <v>643</v>
      </c>
      <c r="AH479" s="255"/>
      <c r="AI479" s="255"/>
      <c r="AJ479" s="256"/>
      <c r="AK479" s="255" t="s">
        <v>605</v>
      </c>
      <c r="AL479" s="255" t="s">
        <v>643</v>
      </c>
      <c r="AM479" s="268" t="s">
        <v>741</v>
      </c>
      <c r="AN479" s="148" t="str">
        <f>IF(ISERROR(MATCH(H479,Current!H:H,0)),"Cleared","resolved")</f>
        <v>Cleared</v>
      </c>
    </row>
    <row r="480" spans="1:40" x14ac:dyDescent="0.25">
      <c r="A480" s="267" t="s">
        <v>31</v>
      </c>
      <c r="B480" s="255">
        <v>8520</v>
      </c>
      <c r="C480" s="256" t="s">
        <v>842</v>
      </c>
      <c r="D480" s="255" t="s">
        <v>19</v>
      </c>
      <c r="E480" s="255">
        <v>1750</v>
      </c>
      <c r="F480" s="256" t="s">
        <v>159</v>
      </c>
      <c r="G480" s="255" t="s">
        <v>18</v>
      </c>
      <c r="H480" s="255">
        <v>85202120000418</v>
      </c>
      <c r="I480" s="256" t="s">
        <v>538</v>
      </c>
      <c r="J480" s="255" t="s">
        <v>68</v>
      </c>
      <c r="K480" s="255">
        <v>42796</v>
      </c>
      <c r="L480" s="256">
        <v>64</v>
      </c>
      <c r="M480" s="255" t="s">
        <v>111</v>
      </c>
      <c r="N480" s="255" t="s">
        <v>42</v>
      </c>
      <c r="O480" s="256">
        <v>42860</v>
      </c>
      <c r="P480" s="255" t="s">
        <v>1878</v>
      </c>
      <c r="Q480" s="255">
        <v>0</v>
      </c>
      <c r="R480" s="256" t="s">
        <v>33</v>
      </c>
      <c r="S480" s="255">
        <v>1108517.03</v>
      </c>
      <c r="T480" s="255" t="s">
        <v>197</v>
      </c>
      <c r="U480" s="256">
        <v>15776.97</v>
      </c>
      <c r="V480" s="255" t="s">
        <v>197</v>
      </c>
      <c r="W480" s="255">
        <v>1108517.1262954504</v>
      </c>
      <c r="X480" s="256" t="s">
        <v>100</v>
      </c>
      <c r="Y480" s="255" t="s">
        <v>114</v>
      </c>
      <c r="Z480" s="255">
        <v>15.78</v>
      </c>
      <c r="AA480" s="256">
        <v>1</v>
      </c>
      <c r="AB480" s="255" t="s">
        <v>630</v>
      </c>
      <c r="AC480" s="255" t="s">
        <v>2042</v>
      </c>
      <c r="AD480" s="256" t="s">
        <v>2043</v>
      </c>
      <c r="AE480" s="255" t="s">
        <v>350</v>
      </c>
      <c r="AF480" s="255" t="s">
        <v>605</v>
      </c>
      <c r="AG480" s="256" t="s">
        <v>643</v>
      </c>
      <c r="AH480" s="255"/>
      <c r="AI480" s="255"/>
      <c r="AJ480" s="256"/>
      <c r="AK480" s="255" t="s">
        <v>605</v>
      </c>
      <c r="AL480" s="255" t="s">
        <v>603</v>
      </c>
      <c r="AM480" s="268" t="s">
        <v>739</v>
      </c>
      <c r="AN480" s="148" t="str">
        <f>IF(ISERROR(MATCH(H480,Current!H:H,0)),"Cleared","resolved")</f>
        <v>resolved</v>
      </c>
    </row>
    <row r="481" spans="1:40" x14ac:dyDescent="0.25">
      <c r="A481" s="267" t="s">
        <v>31</v>
      </c>
      <c r="B481" s="255">
        <v>3014</v>
      </c>
      <c r="C481" s="256" t="s">
        <v>144</v>
      </c>
      <c r="D481" s="255" t="s">
        <v>16</v>
      </c>
      <c r="E481" s="255">
        <v>635</v>
      </c>
      <c r="F481" s="256" t="s">
        <v>142</v>
      </c>
      <c r="G481" s="255" t="s">
        <v>16</v>
      </c>
      <c r="H481" s="255">
        <v>30140120004764</v>
      </c>
      <c r="I481" s="256" t="s">
        <v>59</v>
      </c>
      <c r="J481" s="255" t="s">
        <v>135</v>
      </c>
      <c r="K481" s="255">
        <v>42775</v>
      </c>
      <c r="L481" s="256">
        <v>85</v>
      </c>
      <c r="M481" s="255" t="s">
        <v>127</v>
      </c>
      <c r="N481" s="255" t="s">
        <v>128</v>
      </c>
      <c r="O481" s="256">
        <v>42831</v>
      </c>
      <c r="P481" s="255" t="s">
        <v>838</v>
      </c>
      <c r="Q481" s="255">
        <v>29</v>
      </c>
      <c r="R481" s="256" t="s">
        <v>33</v>
      </c>
      <c r="S481" s="255">
        <v>15748.8</v>
      </c>
      <c r="T481" s="255" t="s">
        <v>100</v>
      </c>
      <c r="U481" s="256">
        <v>15748.8</v>
      </c>
      <c r="V481" s="255" t="s">
        <v>100</v>
      </c>
      <c r="W481" s="255">
        <v>15748.8</v>
      </c>
      <c r="X481" s="256" t="s">
        <v>100</v>
      </c>
      <c r="Y481" s="255" t="s">
        <v>107</v>
      </c>
      <c r="Z481" s="255">
        <v>15.75</v>
      </c>
      <c r="AA481" s="256">
        <v>1</v>
      </c>
      <c r="AB481" s="255" t="s">
        <v>630</v>
      </c>
      <c r="AC481" s="255" t="s">
        <v>457</v>
      </c>
      <c r="AD481" s="256" t="s">
        <v>867</v>
      </c>
      <c r="AE481" s="255" t="s">
        <v>350</v>
      </c>
      <c r="AF481" s="255" t="s">
        <v>649</v>
      </c>
      <c r="AG481" s="256" t="s">
        <v>643</v>
      </c>
      <c r="AH481" s="255"/>
      <c r="AI481" s="255"/>
      <c r="AJ481" s="256"/>
      <c r="AK481" s="255" t="s">
        <v>605</v>
      </c>
      <c r="AL481" s="255" t="s">
        <v>603</v>
      </c>
      <c r="AM481" s="268" t="s">
        <v>739</v>
      </c>
      <c r="AN481" s="148" t="str">
        <f>IF(ISERROR(MATCH(H481,Current!H:H,0)),"Cleared","resolved")</f>
        <v>Cleared</v>
      </c>
    </row>
    <row r="482" spans="1:40" x14ac:dyDescent="0.25">
      <c r="A482" s="267" t="s">
        <v>744</v>
      </c>
      <c r="B482" s="255">
        <v>95</v>
      </c>
      <c r="C482" s="256" t="s">
        <v>153</v>
      </c>
      <c r="D482" s="255" t="s">
        <v>17</v>
      </c>
      <c r="E482" s="255">
        <v>1350</v>
      </c>
      <c r="F482" s="256" t="s">
        <v>124</v>
      </c>
      <c r="G482" s="255" t="s">
        <v>21</v>
      </c>
      <c r="H482" s="255">
        <v>950110010226</v>
      </c>
      <c r="I482" s="256" t="s">
        <v>58</v>
      </c>
      <c r="J482" s="255" t="s">
        <v>195</v>
      </c>
      <c r="K482" s="255">
        <v>42703</v>
      </c>
      <c r="L482" s="256">
        <v>157</v>
      </c>
      <c r="M482" s="255" t="s">
        <v>127</v>
      </c>
      <c r="N482" s="255" t="s">
        <v>128</v>
      </c>
      <c r="O482" s="256">
        <v>42775</v>
      </c>
      <c r="P482" s="255" t="s">
        <v>838</v>
      </c>
      <c r="Q482" s="255">
        <v>85</v>
      </c>
      <c r="R482" s="256" t="s">
        <v>35</v>
      </c>
      <c r="S482" s="255">
        <v>15680</v>
      </c>
      <c r="T482" s="255" t="s">
        <v>100</v>
      </c>
      <c r="U482" s="256">
        <v>15680</v>
      </c>
      <c r="V482" s="255" t="s">
        <v>100</v>
      </c>
      <c r="W482" s="255">
        <v>15680</v>
      </c>
      <c r="X482" s="256" t="s">
        <v>100</v>
      </c>
      <c r="Y482" s="255" t="s">
        <v>114</v>
      </c>
      <c r="Z482" s="255">
        <v>15.68</v>
      </c>
      <c r="AA482" s="256">
        <v>1</v>
      </c>
      <c r="AB482" s="255" t="s">
        <v>630</v>
      </c>
      <c r="AC482" s="255" t="s">
        <v>436</v>
      </c>
      <c r="AD482" s="256" t="s">
        <v>365</v>
      </c>
      <c r="AE482" s="255" t="s">
        <v>350</v>
      </c>
      <c r="AF482" s="255" t="s">
        <v>649</v>
      </c>
      <c r="AG482" s="256" t="s">
        <v>643</v>
      </c>
      <c r="AH482" s="255"/>
      <c r="AI482" s="255"/>
      <c r="AJ482" s="256"/>
      <c r="AK482" s="255" t="s">
        <v>605</v>
      </c>
      <c r="AL482" s="255" t="s">
        <v>643</v>
      </c>
      <c r="AM482" s="268" t="s">
        <v>741</v>
      </c>
      <c r="AN482" s="148" t="str">
        <f>IF(ISERROR(MATCH(H482,Current!H:H,0)),"Cleared","resolved")</f>
        <v>resolved</v>
      </c>
    </row>
    <row r="483" spans="1:40" x14ac:dyDescent="0.25">
      <c r="A483" s="267" t="s">
        <v>31</v>
      </c>
      <c r="B483" s="255">
        <v>3036</v>
      </c>
      <c r="C483" s="256" t="s">
        <v>202</v>
      </c>
      <c r="D483" s="255" t="s">
        <v>23</v>
      </c>
      <c r="E483" s="255">
        <v>260</v>
      </c>
      <c r="F483" s="256" t="s">
        <v>113</v>
      </c>
      <c r="G483" s="255" t="s">
        <v>23</v>
      </c>
      <c r="H483" s="255" t="s">
        <v>2012</v>
      </c>
      <c r="I483" s="256" t="s">
        <v>59</v>
      </c>
      <c r="J483" s="255" t="s">
        <v>203</v>
      </c>
      <c r="K483" s="255">
        <v>42796</v>
      </c>
      <c r="L483" s="256">
        <v>64</v>
      </c>
      <c r="M483" s="255" t="s">
        <v>118</v>
      </c>
      <c r="N483" s="255" t="s">
        <v>41</v>
      </c>
      <c r="O483" s="256">
        <v>42859</v>
      </c>
      <c r="P483" s="255" t="s">
        <v>1878</v>
      </c>
      <c r="Q483" s="255">
        <v>1</v>
      </c>
      <c r="R483" s="256" t="s">
        <v>33</v>
      </c>
      <c r="S483" s="255">
        <v>13200</v>
      </c>
      <c r="T483" s="255" t="s">
        <v>186</v>
      </c>
      <c r="U483" s="256">
        <v>15626.29</v>
      </c>
      <c r="V483" s="255" t="s">
        <v>186</v>
      </c>
      <c r="W483" s="255">
        <v>13199.996080452764</v>
      </c>
      <c r="X483" s="256" t="s">
        <v>100</v>
      </c>
      <c r="Y483" s="255" t="s">
        <v>107</v>
      </c>
      <c r="Z483" s="255">
        <v>15.63</v>
      </c>
      <c r="AA483" s="256">
        <v>1</v>
      </c>
      <c r="AB483" s="255" t="s">
        <v>630</v>
      </c>
      <c r="AC483" s="255" t="s">
        <v>450</v>
      </c>
      <c r="AD483" s="256" t="s">
        <v>637</v>
      </c>
      <c r="AE483" s="255" t="s">
        <v>350</v>
      </c>
      <c r="AF483" s="255" t="s">
        <v>605</v>
      </c>
      <c r="AG483" s="256" t="s">
        <v>643</v>
      </c>
      <c r="AH483" s="255"/>
      <c r="AI483" s="255"/>
      <c r="AJ483" s="256"/>
      <c r="AK483" s="255" t="s">
        <v>649</v>
      </c>
      <c r="AL483" s="255" t="s">
        <v>643</v>
      </c>
      <c r="AM483" s="268" t="s">
        <v>740</v>
      </c>
      <c r="AN483" s="148" t="str">
        <f>IF(ISERROR(MATCH(H483,Current!H:H,0)),"Cleared","resolved")</f>
        <v>Cleared</v>
      </c>
    </row>
    <row r="484" spans="1:40" x14ac:dyDescent="0.25">
      <c r="A484" s="267" t="s">
        <v>744</v>
      </c>
      <c r="B484" s="255">
        <v>3036</v>
      </c>
      <c r="C484" s="256" t="s">
        <v>202</v>
      </c>
      <c r="D484" s="255" t="s">
        <v>23</v>
      </c>
      <c r="E484" s="255">
        <v>5502</v>
      </c>
      <c r="F484" s="256" t="s">
        <v>563</v>
      </c>
      <c r="G484" s="255" t="s">
        <v>23</v>
      </c>
      <c r="H484" s="255" t="s">
        <v>610</v>
      </c>
      <c r="I484" s="256" t="s">
        <v>59</v>
      </c>
      <c r="J484" s="255" t="s">
        <v>203</v>
      </c>
      <c r="K484" s="255">
        <v>42647</v>
      </c>
      <c r="L484" s="256">
        <v>213</v>
      </c>
      <c r="M484" s="255" t="s">
        <v>127</v>
      </c>
      <c r="N484" s="255" t="s">
        <v>128</v>
      </c>
      <c r="O484" s="256">
        <v>42649</v>
      </c>
      <c r="P484" s="255" t="s">
        <v>406</v>
      </c>
      <c r="Q484" s="255">
        <v>211</v>
      </c>
      <c r="R484" s="256" t="s">
        <v>37</v>
      </c>
      <c r="S484" s="255">
        <v>13104</v>
      </c>
      <c r="T484" s="255" t="s">
        <v>186</v>
      </c>
      <c r="U484" s="256">
        <v>15512.65</v>
      </c>
      <c r="V484" s="255" t="s">
        <v>186</v>
      </c>
      <c r="W484" s="255">
        <v>13104.000962316426</v>
      </c>
      <c r="X484" s="256" t="s">
        <v>100</v>
      </c>
      <c r="Y484" s="255" t="s">
        <v>107</v>
      </c>
      <c r="Z484" s="255">
        <v>15.51</v>
      </c>
      <c r="AA484" s="256">
        <v>1</v>
      </c>
      <c r="AB484" s="255" t="s">
        <v>630</v>
      </c>
      <c r="AC484" s="255" t="s">
        <v>632</v>
      </c>
      <c r="AD484" s="256" t="s">
        <v>404</v>
      </c>
      <c r="AE484" s="255" t="s">
        <v>350</v>
      </c>
      <c r="AF484" s="255" t="s">
        <v>605</v>
      </c>
      <c r="AG484" s="256" t="s">
        <v>643</v>
      </c>
      <c r="AH484" s="255"/>
      <c r="AI484" s="255"/>
      <c r="AJ484" s="256"/>
      <c r="AK484" s="255" t="s">
        <v>649</v>
      </c>
      <c r="AL484" s="255" t="s">
        <v>643</v>
      </c>
      <c r="AM484" s="268" t="s">
        <v>740</v>
      </c>
      <c r="AN484" s="148" t="str">
        <f>IF(ISERROR(MATCH(H484,Current!H:H,0)),"Cleared","resolved")</f>
        <v>resolved</v>
      </c>
    </row>
    <row r="485" spans="1:40" x14ac:dyDescent="0.25">
      <c r="A485" s="267" t="s">
        <v>744</v>
      </c>
      <c r="B485" s="255">
        <v>132</v>
      </c>
      <c r="C485" s="256" t="s">
        <v>233</v>
      </c>
      <c r="D485" s="255" t="s">
        <v>22</v>
      </c>
      <c r="E485" s="255">
        <v>199</v>
      </c>
      <c r="F485" s="256" t="s">
        <v>137</v>
      </c>
      <c r="G485" s="255" t="s">
        <v>22</v>
      </c>
      <c r="H485" s="255">
        <v>1320130002425</v>
      </c>
      <c r="I485" s="256" t="s">
        <v>54</v>
      </c>
      <c r="J485" s="255" t="s">
        <v>330</v>
      </c>
      <c r="K485" s="255">
        <v>42640</v>
      </c>
      <c r="L485" s="256">
        <v>220</v>
      </c>
      <c r="M485" s="255" t="s">
        <v>118</v>
      </c>
      <c r="N485" s="255" t="s">
        <v>41</v>
      </c>
      <c r="O485" s="256">
        <v>42709</v>
      </c>
      <c r="P485" s="255" t="s">
        <v>651</v>
      </c>
      <c r="Q485" s="255">
        <v>151</v>
      </c>
      <c r="R485" s="256" t="s">
        <v>39</v>
      </c>
      <c r="S485" s="255">
        <v>16839.669999999998</v>
      </c>
      <c r="T485" s="255" t="s">
        <v>248</v>
      </c>
      <c r="U485" s="256">
        <v>15406.83</v>
      </c>
      <c r="V485" s="255" t="s">
        <v>248</v>
      </c>
      <c r="W485" s="255">
        <v>16839.664881834131</v>
      </c>
      <c r="X485" s="256" t="s">
        <v>100</v>
      </c>
      <c r="Y485" s="255" t="s">
        <v>107</v>
      </c>
      <c r="Z485" s="255">
        <v>15.41</v>
      </c>
      <c r="AA485" s="256">
        <v>1</v>
      </c>
      <c r="AB485" s="255" t="s">
        <v>630</v>
      </c>
      <c r="AC485" s="255" t="s">
        <v>513</v>
      </c>
      <c r="AD485" s="256" t="s">
        <v>637</v>
      </c>
      <c r="AE485" s="255" t="s">
        <v>350</v>
      </c>
      <c r="AF485" s="255" t="s">
        <v>605</v>
      </c>
      <c r="AG485" s="256" t="s">
        <v>643</v>
      </c>
      <c r="AH485" s="255"/>
      <c r="AI485" s="255"/>
      <c r="AJ485" s="256"/>
      <c r="AK485" s="255" t="s">
        <v>605</v>
      </c>
      <c r="AL485" s="255" t="s">
        <v>643</v>
      </c>
      <c r="AM485" s="268" t="s">
        <v>741</v>
      </c>
      <c r="AN485" s="148" t="str">
        <f>IF(ISERROR(MATCH(H485,Current!H:H,0)),"Cleared","resolved")</f>
        <v>resolved</v>
      </c>
    </row>
    <row r="486" spans="1:40" x14ac:dyDescent="0.25">
      <c r="A486" s="267" t="s">
        <v>744</v>
      </c>
      <c r="B486" s="255">
        <v>8520</v>
      </c>
      <c r="C486" s="256" t="s">
        <v>842</v>
      </c>
      <c r="D486" s="255" t="s">
        <v>19</v>
      </c>
      <c r="E486" s="255">
        <v>260</v>
      </c>
      <c r="F486" s="256" t="s">
        <v>113</v>
      </c>
      <c r="G486" s="255" t="s">
        <v>23</v>
      </c>
      <c r="H486" s="255" t="s">
        <v>1587</v>
      </c>
      <c r="I486" s="256" t="s">
        <v>54</v>
      </c>
      <c r="J486" s="255" t="s">
        <v>381</v>
      </c>
      <c r="K486" s="255">
        <v>42768</v>
      </c>
      <c r="L486" s="256">
        <v>92</v>
      </c>
      <c r="M486" s="255" t="s">
        <v>127</v>
      </c>
      <c r="N486" s="255" t="s">
        <v>128</v>
      </c>
      <c r="O486" s="256">
        <v>42831</v>
      </c>
      <c r="P486" s="255" t="s">
        <v>838</v>
      </c>
      <c r="Q486" s="255">
        <v>29</v>
      </c>
      <c r="R486" s="256" t="s">
        <v>33</v>
      </c>
      <c r="S486" s="255">
        <v>1078794</v>
      </c>
      <c r="T486" s="255" t="s">
        <v>197</v>
      </c>
      <c r="U486" s="256">
        <v>15353.94</v>
      </c>
      <c r="V486" s="255" t="s">
        <v>197</v>
      </c>
      <c r="W486" s="255">
        <v>1078794.308800281</v>
      </c>
      <c r="X486" s="256" t="s">
        <v>100</v>
      </c>
      <c r="Y486" s="255" t="s">
        <v>114</v>
      </c>
      <c r="Z486" s="255">
        <v>15.35</v>
      </c>
      <c r="AA486" s="256">
        <v>1</v>
      </c>
      <c r="AB486" s="255" t="s">
        <v>630</v>
      </c>
      <c r="AC486" s="255" t="s">
        <v>681</v>
      </c>
      <c r="AD486" s="256" t="s">
        <v>354</v>
      </c>
      <c r="AE486" s="255" t="s">
        <v>350</v>
      </c>
      <c r="AF486" s="255" t="s">
        <v>605</v>
      </c>
      <c r="AG486" s="256" t="s">
        <v>643</v>
      </c>
      <c r="AH486" s="255"/>
      <c r="AI486" s="255"/>
      <c r="AJ486" s="256"/>
      <c r="AK486" s="255" t="s">
        <v>649</v>
      </c>
      <c r="AL486" s="255" t="s">
        <v>643</v>
      </c>
      <c r="AM486" s="268" t="s">
        <v>740</v>
      </c>
      <c r="AN486" s="148" t="str">
        <f>IF(ISERROR(MATCH(H486,Current!H:H,0)),"Cleared","resolved")</f>
        <v>resolved</v>
      </c>
    </row>
    <row r="487" spans="1:40" x14ac:dyDescent="0.25">
      <c r="A487" s="267" t="s">
        <v>744</v>
      </c>
      <c r="B487" s="255">
        <v>8520</v>
      </c>
      <c r="C487" s="256" t="s">
        <v>842</v>
      </c>
      <c r="D487" s="255" t="s">
        <v>19</v>
      </c>
      <c r="E487" s="255">
        <v>260</v>
      </c>
      <c r="F487" s="256" t="s">
        <v>113</v>
      </c>
      <c r="G487" s="255" t="s">
        <v>23</v>
      </c>
      <c r="H487" s="255" t="s">
        <v>1581</v>
      </c>
      <c r="I487" s="256" t="s">
        <v>59</v>
      </c>
      <c r="J487" s="255" t="s">
        <v>381</v>
      </c>
      <c r="K487" s="255">
        <v>42768</v>
      </c>
      <c r="L487" s="256">
        <v>92</v>
      </c>
      <c r="M487" s="255" t="s">
        <v>127</v>
      </c>
      <c r="N487" s="255" t="s">
        <v>128</v>
      </c>
      <c r="O487" s="256">
        <v>42831</v>
      </c>
      <c r="P487" s="255" t="s">
        <v>838</v>
      </c>
      <c r="Q487" s="255">
        <v>29</v>
      </c>
      <c r="R487" s="256" t="s">
        <v>33</v>
      </c>
      <c r="S487" s="255">
        <v>1077017</v>
      </c>
      <c r="T487" s="255" t="s">
        <v>197</v>
      </c>
      <c r="U487" s="256">
        <v>15328.64</v>
      </c>
      <c r="V487" s="255" t="s">
        <v>197</v>
      </c>
      <c r="W487" s="255">
        <v>1077016.6871596696</v>
      </c>
      <c r="X487" s="256" t="s">
        <v>100</v>
      </c>
      <c r="Y487" s="255" t="s">
        <v>114</v>
      </c>
      <c r="Z487" s="255">
        <v>15.33</v>
      </c>
      <c r="AA487" s="256">
        <v>1</v>
      </c>
      <c r="AB487" s="255" t="s">
        <v>630</v>
      </c>
      <c r="AC487" s="255" t="s">
        <v>681</v>
      </c>
      <c r="AD487" s="256" t="s">
        <v>354</v>
      </c>
      <c r="AE487" s="255" t="s">
        <v>350</v>
      </c>
      <c r="AF487" s="255" t="s">
        <v>649</v>
      </c>
      <c r="AG487" s="256" t="s">
        <v>643</v>
      </c>
      <c r="AH487" s="255"/>
      <c r="AI487" s="255"/>
      <c r="AJ487" s="256"/>
      <c r="AK487" s="255" t="s">
        <v>649</v>
      </c>
      <c r="AL487" s="255" t="s">
        <v>643</v>
      </c>
      <c r="AM487" s="268" t="s">
        <v>740</v>
      </c>
      <c r="AN487" s="148" t="str">
        <f>IF(ISERROR(MATCH(H487,Current!H:H,0)),"Cleared","resolved")</f>
        <v>resolved</v>
      </c>
    </row>
    <row r="488" spans="1:40" x14ac:dyDescent="0.25">
      <c r="A488" s="267" t="s">
        <v>744</v>
      </c>
      <c r="B488" s="255">
        <v>8520</v>
      </c>
      <c r="C488" s="256" t="s">
        <v>842</v>
      </c>
      <c r="D488" s="255" t="s">
        <v>19</v>
      </c>
      <c r="E488" s="255">
        <v>199</v>
      </c>
      <c r="F488" s="256" t="s">
        <v>137</v>
      </c>
      <c r="G488" s="255" t="s">
        <v>22</v>
      </c>
      <c r="H488" s="255" t="s">
        <v>1710</v>
      </c>
      <c r="I488" s="256" t="s">
        <v>54</v>
      </c>
      <c r="J488" s="255" t="s">
        <v>381</v>
      </c>
      <c r="K488" s="255">
        <v>42768</v>
      </c>
      <c r="L488" s="256">
        <v>92</v>
      </c>
      <c r="M488" s="255" t="s">
        <v>118</v>
      </c>
      <c r="N488" s="255" t="s">
        <v>41</v>
      </c>
      <c r="O488" s="256">
        <v>42830</v>
      </c>
      <c r="P488" s="255" t="s">
        <v>838</v>
      </c>
      <c r="Q488" s="255">
        <v>30</v>
      </c>
      <c r="R488" s="256" t="s">
        <v>33</v>
      </c>
      <c r="S488" s="255">
        <v>1075237</v>
      </c>
      <c r="T488" s="255" t="s">
        <v>197</v>
      </c>
      <c r="U488" s="256">
        <v>15303.31</v>
      </c>
      <c r="V488" s="255" t="s">
        <v>197</v>
      </c>
      <c r="W488" s="255">
        <v>1075236.9576673107</v>
      </c>
      <c r="X488" s="256" t="s">
        <v>100</v>
      </c>
      <c r="Y488" s="255" t="s">
        <v>114</v>
      </c>
      <c r="Z488" s="255">
        <v>15.3</v>
      </c>
      <c r="AA488" s="256">
        <v>1</v>
      </c>
      <c r="AB488" s="255" t="s">
        <v>630</v>
      </c>
      <c r="AC488" s="255" t="s">
        <v>484</v>
      </c>
      <c r="AD488" s="256" t="s">
        <v>363</v>
      </c>
      <c r="AE488" s="255" t="s">
        <v>350</v>
      </c>
      <c r="AF488" s="255" t="s">
        <v>649</v>
      </c>
      <c r="AG488" s="256" t="s">
        <v>643</v>
      </c>
      <c r="AH488" s="255"/>
      <c r="AI488" s="255"/>
      <c r="AJ488" s="256"/>
      <c r="AK488" s="255" t="s">
        <v>649</v>
      </c>
      <c r="AL488" s="255" t="s">
        <v>643</v>
      </c>
      <c r="AM488" s="268" t="s">
        <v>740</v>
      </c>
      <c r="AN488" s="148" t="str">
        <f>IF(ISERROR(MATCH(H488,Current!H:H,0)),"Cleared","resolved")</f>
        <v>resolved</v>
      </c>
    </row>
    <row r="489" spans="1:40" x14ac:dyDescent="0.25">
      <c r="A489" s="267" t="s">
        <v>744</v>
      </c>
      <c r="B489" s="255">
        <v>693</v>
      </c>
      <c r="C489" s="256" t="s">
        <v>177</v>
      </c>
      <c r="D489" s="255" t="s">
        <v>16</v>
      </c>
      <c r="E489" s="255">
        <v>95</v>
      </c>
      <c r="F489" s="256" t="s">
        <v>153</v>
      </c>
      <c r="G489" s="255" t="s">
        <v>17</v>
      </c>
      <c r="H489" s="255">
        <v>69301111602769</v>
      </c>
      <c r="I489" s="256" t="s">
        <v>56</v>
      </c>
      <c r="J489" s="255" t="s">
        <v>179</v>
      </c>
      <c r="K489" s="255">
        <v>42670</v>
      </c>
      <c r="L489" s="256">
        <v>190</v>
      </c>
      <c r="M489" s="255" t="s">
        <v>111</v>
      </c>
      <c r="N489" s="255" t="s">
        <v>42</v>
      </c>
      <c r="O489" s="256">
        <v>42732</v>
      </c>
      <c r="P489" s="255" t="s">
        <v>651</v>
      </c>
      <c r="Q489" s="255">
        <v>128</v>
      </c>
      <c r="R489" s="256" t="s">
        <v>38</v>
      </c>
      <c r="S489" s="255">
        <v>15286.8</v>
      </c>
      <c r="T489" s="255" t="s">
        <v>100</v>
      </c>
      <c r="U489" s="256">
        <v>15286.8</v>
      </c>
      <c r="V489" s="255" t="s">
        <v>100</v>
      </c>
      <c r="W489" s="255">
        <v>15286.8</v>
      </c>
      <c r="X489" s="256" t="s">
        <v>100</v>
      </c>
      <c r="Y489" s="255" t="s">
        <v>114</v>
      </c>
      <c r="Z489" s="255">
        <v>15.29</v>
      </c>
      <c r="AA489" s="256">
        <v>1</v>
      </c>
      <c r="AB489" s="255" t="s">
        <v>630</v>
      </c>
      <c r="AC489" s="255" t="s">
        <v>422</v>
      </c>
      <c r="AD489" s="256" t="s">
        <v>1946</v>
      </c>
      <c r="AE489" s="255" t="s">
        <v>350</v>
      </c>
      <c r="AF489" s="255" t="s">
        <v>605</v>
      </c>
      <c r="AG489" s="256" t="s">
        <v>643</v>
      </c>
      <c r="AH489" s="255"/>
      <c r="AI489" s="255"/>
      <c r="AJ489" s="256"/>
      <c r="AK489" s="255" t="s">
        <v>605</v>
      </c>
      <c r="AL489" s="255" t="s">
        <v>643</v>
      </c>
      <c r="AM489" s="268" t="s">
        <v>741</v>
      </c>
      <c r="AN489" s="148" t="str">
        <f>IF(ISERROR(MATCH(H489,Current!H:H,0)),"Cleared","resolved")</f>
        <v>Cleared</v>
      </c>
    </row>
    <row r="490" spans="1:40" x14ac:dyDescent="0.25">
      <c r="A490" s="267" t="s">
        <v>744</v>
      </c>
      <c r="B490" s="255">
        <v>413</v>
      </c>
      <c r="C490" s="256" t="s">
        <v>136</v>
      </c>
      <c r="D490" s="255" t="s">
        <v>13</v>
      </c>
      <c r="E490" s="255">
        <v>1350</v>
      </c>
      <c r="F490" s="256" t="s">
        <v>124</v>
      </c>
      <c r="G490" s="255" t="s">
        <v>21</v>
      </c>
      <c r="H490" s="255">
        <v>4130110166274</v>
      </c>
      <c r="I490" s="256" t="s">
        <v>55</v>
      </c>
      <c r="J490" s="255" t="s">
        <v>852</v>
      </c>
      <c r="K490" s="255">
        <v>42702</v>
      </c>
      <c r="L490" s="256">
        <v>158</v>
      </c>
      <c r="M490" s="255" t="s">
        <v>127</v>
      </c>
      <c r="N490" s="255" t="s">
        <v>128</v>
      </c>
      <c r="O490" s="256">
        <v>42775</v>
      </c>
      <c r="P490" s="255" t="s">
        <v>838</v>
      </c>
      <c r="Q490" s="255">
        <v>85</v>
      </c>
      <c r="R490" s="256" t="s">
        <v>35</v>
      </c>
      <c r="S490" s="255">
        <v>15200</v>
      </c>
      <c r="T490" s="255" t="s">
        <v>100</v>
      </c>
      <c r="U490" s="256">
        <v>15200</v>
      </c>
      <c r="V490" s="255" t="s">
        <v>100</v>
      </c>
      <c r="W490" s="255">
        <v>15200</v>
      </c>
      <c r="X490" s="256" t="s">
        <v>100</v>
      </c>
      <c r="Y490" s="255" t="s">
        <v>114</v>
      </c>
      <c r="Z490" s="255">
        <v>15.2</v>
      </c>
      <c r="AA490" s="256">
        <v>1</v>
      </c>
      <c r="AB490" s="255" t="s">
        <v>630</v>
      </c>
      <c r="AC490" s="255" t="s">
        <v>436</v>
      </c>
      <c r="AD490" s="256" t="s">
        <v>856</v>
      </c>
      <c r="AE490" s="255" t="s">
        <v>350</v>
      </c>
      <c r="AF490" s="255" t="s">
        <v>649</v>
      </c>
      <c r="AG490" s="256" t="s">
        <v>643</v>
      </c>
      <c r="AH490" s="255"/>
      <c r="AI490" s="255"/>
      <c r="AJ490" s="256"/>
      <c r="AK490" s="255" t="s">
        <v>605</v>
      </c>
      <c r="AL490" s="255" t="s">
        <v>643</v>
      </c>
      <c r="AM490" s="268" t="s">
        <v>741</v>
      </c>
      <c r="AN490" s="148" t="str">
        <f>IF(ISERROR(MATCH(H490,Current!H:H,0)),"Cleared","resolved")</f>
        <v>Cleared</v>
      </c>
    </row>
    <row r="491" spans="1:40" x14ac:dyDescent="0.25">
      <c r="A491" s="267" t="s">
        <v>744</v>
      </c>
      <c r="B491" s="255">
        <v>795</v>
      </c>
      <c r="C491" s="256" t="s">
        <v>264</v>
      </c>
      <c r="D491" s="255" t="s">
        <v>14</v>
      </c>
      <c r="E491" s="255">
        <v>199</v>
      </c>
      <c r="F491" s="256" t="s">
        <v>137</v>
      </c>
      <c r="G491" s="255" t="s">
        <v>22</v>
      </c>
      <c r="H491" s="255">
        <v>7950210003740</v>
      </c>
      <c r="I491" s="256" t="s">
        <v>55</v>
      </c>
      <c r="J491" s="255" t="s">
        <v>121</v>
      </c>
      <c r="K491" s="255">
        <v>42774</v>
      </c>
      <c r="L491" s="256">
        <v>86</v>
      </c>
      <c r="M491" s="255" t="s">
        <v>127</v>
      </c>
      <c r="N491" s="255" t="s">
        <v>128</v>
      </c>
      <c r="O491" s="256">
        <v>42830</v>
      </c>
      <c r="P491" s="255" t="s">
        <v>838</v>
      </c>
      <c r="Q491" s="255">
        <v>30</v>
      </c>
      <c r="R491" s="256" t="s">
        <v>33</v>
      </c>
      <c r="S491" s="255">
        <v>16434.150000000001</v>
      </c>
      <c r="T491" s="255" t="s">
        <v>112</v>
      </c>
      <c r="U491" s="256">
        <v>15173.25</v>
      </c>
      <c r="V491" s="255" t="s">
        <v>112</v>
      </c>
      <c r="W491" s="255">
        <v>16434.146763079894</v>
      </c>
      <c r="X491" s="256" t="s">
        <v>100</v>
      </c>
      <c r="Y491" s="255" t="s">
        <v>114</v>
      </c>
      <c r="Z491" s="255">
        <v>15.17</v>
      </c>
      <c r="AA491" s="256">
        <v>1</v>
      </c>
      <c r="AB491" s="255" t="s">
        <v>630</v>
      </c>
      <c r="AC491" s="255" t="s">
        <v>427</v>
      </c>
      <c r="AD491" s="256" t="s">
        <v>1454</v>
      </c>
      <c r="AE491" s="255" t="s">
        <v>350</v>
      </c>
      <c r="AF491" s="255" t="s">
        <v>605</v>
      </c>
      <c r="AG491" s="256" t="s">
        <v>643</v>
      </c>
      <c r="AH491" s="255"/>
      <c r="AI491" s="255"/>
      <c r="AJ491" s="256"/>
      <c r="AK491" s="255" t="s">
        <v>605</v>
      </c>
      <c r="AL491" s="255" t="s">
        <v>643</v>
      </c>
      <c r="AM491" s="268" t="s">
        <v>741</v>
      </c>
      <c r="AN491" s="148" t="str">
        <f>IF(ISERROR(MATCH(H491,Current!H:H,0)),"Cleared","resolved")</f>
        <v>resolved</v>
      </c>
    </row>
    <row r="492" spans="1:40" x14ac:dyDescent="0.25">
      <c r="A492" s="267" t="s">
        <v>744</v>
      </c>
      <c r="B492" s="255">
        <v>8520</v>
      </c>
      <c r="C492" s="256" t="s">
        <v>842</v>
      </c>
      <c r="D492" s="255" t="s">
        <v>19</v>
      </c>
      <c r="E492" s="255">
        <v>429</v>
      </c>
      <c r="F492" s="256" t="s">
        <v>162</v>
      </c>
      <c r="G492" s="255" t="s">
        <v>13</v>
      </c>
      <c r="H492" s="255">
        <v>85203010001006</v>
      </c>
      <c r="I492" s="256" t="s">
        <v>592</v>
      </c>
      <c r="J492" s="255" t="s">
        <v>230</v>
      </c>
      <c r="K492" s="255">
        <v>42583</v>
      </c>
      <c r="L492" s="256">
        <v>277</v>
      </c>
      <c r="M492" s="255" t="s">
        <v>105</v>
      </c>
      <c r="N492" s="255" t="s">
        <v>41</v>
      </c>
      <c r="O492" s="256">
        <v>42649</v>
      </c>
      <c r="P492" s="255" t="s">
        <v>406</v>
      </c>
      <c r="Q492" s="255">
        <v>211</v>
      </c>
      <c r="R492" s="256" t="s">
        <v>37</v>
      </c>
      <c r="S492" s="255">
        <v>1065478</v>
      </c>
      <c r="T492" s="255" t="s">
        <v>197</v>
      </c>
      <c r="U492" s="256">
        <v>15164.42</v>
      </c>
      <c r="V492" s="255" t="s">
        <v>197</v>
      </c>
      <c r="W492" s="255">
        <v>1065478.3066924294</v>
      </c>
      <c r="X492" s="256" t="s">
        <v>100</v>
      </c>
      <c r="Y492" s="255" t="s">
        <v>114</v>
      </c>
      <c r="Z492" s="255">
        <v>15.16</v>
      </c>
      <c r="AA492" s="256">
        <v>1</v>
      </c>
      <c r="AB492" s="255" t="s">
        <v>630</v>
      </c>
      <c r="AC492" s="255" t="s">
        <v>456</v>
      </c>
      <c r="AD492" s="256" t="s">
        <v>672</v>
      </c>
      <c r="AE492" s="255" t="s">
        <v>350</v>
      </c>
      <c r="AF492" s="255" t="s">
        <v>605</v>
      </c>
      <c r="AG492" s="256" t="s">
        <v>643</v>
      </c>
      <c r="AH492" s="255"/>
      <c r="AI492" s="255"/>
      <c r="AJ492" s="256"/>
      <c r="AK492" s="255" t="s">
        <v>605</v>
      </c>
      <c r="AL492" s="255" t="s">
        <v>643</v>
      </c>
      <c r="AM492" s="268" t="s">
        <v>741</v>
      </c>
      <c r="AN492" s="148" t="str">
        <f>IF(ISERROR(MATCH(H492,Current!H:H,0)),"Cleared","resolved")</f>
        <v>Cleared</v>
      </c>
    </row>
    <row r="493" spans="1:40" x14ac:dyDescent="0.25">
      <c r="A493" s="267" t="s">
        <v>744</v>
      </c>
      <c r="B493" s="255">
        <v>413</v>
      </c>
      <c r="C493" s="256" t="s">
        <v>136</v>
      </c>
      <c r="D493" s="255" t="s">
        <v>13</v>
      </c>
      <c r="E493" s="255">
        <v>8243</v>
      </c>
      <c r="F493" s="256" t="s">
        <v>120</v>
      </c>
      <c r="G493" s="255" t="s">
        <v>14</v>
      </c>
      <c r="H493" s="255">
        <v>4130110170577</v>
      </c>
      <c r="I493" s="256" t="s">
        <v>55</v>
      </c>
      <c r="J493" s="255" t="s">
        <v>852</v>
      </c>
      <c r="K493" s="255">
        <v>42727</v>
      </c>
      <c r="L493" s="256">
        <v>133</v>
      </c>
      <c r="M493" s="255" t="s">
        <v>111</v>
      </c>
      <c r="N493" s="255" t="s">
        <v>42</v>
      </c>
      <c r="O493" s="256">
        <v>42797</v>
      </c>
      <c r="P493" s="255" t="s">
        <v>838</v>
      </c>
      <c r="Q493" s="255">
        <v>63</v>
      </c>
      <c r="R493" s="256" t="s">
        <v>35</v>
      </c>
      <c r="S493" s="255">
        <v>15120</v>
      </c>
      <c r="T493" s="255" t="s">
        <v>100</v>
      </c>
      <c r="U493" s="256">
        <v>15120</v>
      </c>
      <c r="V493" s="255" t="s">
        <v>100</v>
      </c>
      <c r="W493" s="255">
        <v>15120</v>
      </c>
      <c r="X493" s="256" t="s">
        <v>100</v>
      </c>
      <c r="Y493" s="255" t="s">
        <v>114</v>
      </c>
      <c r="Z493" s="255">
        <v>15.12</v>
      </c>
      <c r="AA493" s="256">
        <v>1</v>
      </c>
      <c r="AB493" s="255" t="s">
        <v>630</v>
      </c>
      <c r="AC493" s="255" t="s">
        <v>851</v>
      </c>
      <c r="AD493" s="256" t="s">
        <v>558</v>
      </c>
      <c r="AE493" s="255" t="s">
        <v>350</v>
      </c>
      <c r="AF493" s="255" t="s">
        <v>605</v>
      </c>
      <c r="AG493" s="256" t="s">
        <v>643</v>
      </c>
      <c r="AH493" s="255"/>
      <c r="AI493" s="255"/>
      <c r="AJ493" s="256"/>
      <c r="AK493" s="255" t="s">
        <v>605</v>
      </c>
      <c r="AL493" s="255" t="s">
        <v>643</v>
      </c>
      <c r="AM493" s="268" t="s">
        <v>741</v>
      </c>
      <c r="AN493" s="148" t="str">
        <f>IF(ISERROR(MATCH(H493,Current!H:H,0)),"Cleared","resolved")</f>
        <v>resolved</v>
      </c>
    </row>
    <row r="494" spans="1:40" x14ac:dyDescent="0.25">
      <c r="A494" s="267" t="s">
        <v>744</v>
      </c>
      <c r="B494" s="255">
        <v>199</v>
      </c>
      <c r="C494" s="256" t="s">
        <v>137</v>
      </c>
      <c r="D494" s="255" t="s">
        <v>22</v>
      </c>
      <c r="E494" s="255">
        <v>8243</v>
      </c>
      <c r="F494" s="256" t="s">
        <v>120</v>
      </c>
      <c r="G494" s="255" t="s">
        <v>14</v>
      </c>
      <c r="H494" s="255">
        <v>1990110063757</v>
      </c>
      <c r="I494" s="256" t="s">
        <v>56</v>
      </c>
      <c r="J494" s="255" t="s">
        <v>328</v>
      </c>
      <c r="K494" s="255">
        <v>42724</v>
      </c>
      <c r="L494" s="256">
        <v>136</v>
      </c>
      <c r="M494" s="255" t="s">
        <v>111</v>
      </c>
      <c r="N494" s="255" t="s">
        <v>42</v>
      </c>
      <c r="O494" s="256">
        <v>42800</v>
      </c>
      <c r="P494" s="255" t="s">
        <v>838</v>
      </c>
      <c r="Q494" s="255">
        <v>60</v>
      </c>
      <c r="R494" s="256" t="s">
        <v>34</v>
      </c>
      <c r="S494" s="255">
        <v>16511.62</v>
      </c>
      <c r="T494" s="255" t="s">
        <v>248</v>
      </c>
      <c r="U494" s="256">
        <v>15106.7</v>
      </c>
      <c r="V494" s="255" t="s">
        <v>248</v>
      </c>
      <c r="W494" s="255">
        <v>16511.622797837303</v>
      </c>
      <c r="X494" s="256" t="s">
        <v>100</v>
      </c>
      <c r="Y494" s="255" t="s">
        <v>114</v>
      </c>
      <c r="Z494" s="255">
        <v>15.11</v>
      </c>
      <c r="AA494" s="256">
        <v>1</v>
      </c>
      <c r="AB494" s="255" t="s">
        <v>630</v>
      </c>
      <c r="AC494" s="255" t="s">
        <v>851</v>
      </c>
      <c r="AD494" s="256" t="s">
        <v>1351</v>
      </c>
      <c r="AE494" s="255" t="s">
        <v>350</v>
      </c>
      <c r="AF494" s="255" t="s">
        <v>605</v>
      </c>
      <c r="AG494" s="256" t="s">
        <v>643</v>
      </c>
      <c r="AH494" s="255"/>
      <c r="AI494" s="255"/>
      <c r="AJ494" s="256"/>
      <c r="AK494" s="255" t="s">
        <v>605</v>
      </c>
      <c r="AL494" s="255" t="s">
        <v>643</v>
      </c>
      <c r="AM494" s="268" t="s">
        <v>741</v>
      </c>
      <c r="AN494" s="148" t="str">
        <f>IF(ISERROR(MATCH(H494,Current!H:H,0)),"Cleared","resolved")</f>
        <v>resolved</v>
      </c>
    </row>
    <row r="495" spans="1:40" x14ac:dyDescent="0.25">
      <c r="A495" s="267" t="s">
        <v>744</v>
      </c>
      <c r="B495" s="255">
        <v>8520</v>
      </c>
      <c r="C495" s="256" t="s">
        <v>842</v>
      </c>
      <c r="D495" s="255" t="s">
        <v>19</v>
      </c>
      <c r="E495" s="255">
        <v>199</v>
      </c>
      <c r="F495" s="256" t="s">
        <v>137</v>
      </c>
      <c r="G495" s="255" t="s">
        <v>22</v>
      </c>
      <c r="H495" s="255" t="s">
        <v>1672</v>
      </c>
      <c r="I495" s="256" t="s">
        <v>54</v>
      </c>
      <c r="J495" s="255" t="s">
        <v>381</v>
      </c>
      <c r="K495" s="255">
        <v>42768</v>
      </c>
      <c r="L495" s="256">
        <v>92</v>
      </c>
      <c r="M495" s="255" t="s">
        <v>118</v>
      </c>
      <c r="N495" s="255" t="s">
        <v>41</v>
      </c>
      <c r="O495" s="256">
        <v>42830</v>
      </c>
      <c r="P495" s="255" t="s">
        <v>838</v>
      </c>
      <c r="Q495" s="255">
        <v>30</v>
      </c>
      <c r="R495" s="256" t="s">
        <v>33</v>
      </c>
      <c r="S495" s="255">
        <v>1058993</v>
      </c>
      <c r="T495" s="255" t="s">
        <v>197</v>
      </c>
      <c r="U495" s="256">
        <v>15072.12</v>
      </c>
      <c r="V495" s="255" t="s">
        <v>197</v>
      </c>
      <c r="W495" s="255">
        <v>1058993.1494818197</v>
      </c>
      <c r="X495" s="256" t="s">
        <v>100</v>
      </c>
      <c r="Y495" s="255" t="s">
        <v>114</v>
      </c>
      <c r="Z495" s="255">
        <v>15.07</v>
      </c>
      <c r="AA495" s="256">
        <v>1</v>
      </c>
      <c r="AB495" s="255" t="s">
        <v>630</v>
      </c>
      <c r="AC495" s="255" t="s">
        <v>484</v>
      </c>
      <c r="AD495" s="256" t="s">
        <v>363</v>
      </c>
      <c r="AE495" s="255" t="s">
        <v>350</v>
      </c>
      <c r="AF495" s="255" t="s">
        <v>605</v>
      </c>
      <c r="AG495" s="256" t="s">
        <v>643</v>
      </c>
      <c r="AH495" s="255"/>
      <c r="AI495" s="255"/>
      <c r="AJ495" s="256"/>
      <c r="AK495" s="255" t="s">
        <v>649</v>
      </c>
      <c r="AL495" s="255" t="s">
        <v>643</v>
      </c>
      <c r="AM495" s="268" t="s">
        <v>740</v>
      </c>
      <c r="AN495" s="148" t="str">
        <f>IF(ISERROR(MATCH(H495,Current!H:H,0)),"Cleared","resolved")</f>
        <v>resolved</v>
      </c>
    </row>
    <row r="496" spans="1:40" x14ac:dyDescent="0.25">
      <c r="A496" s="267" t="s">
        <v>744</v>
      </c>
      <c r="B496" s="255">
        <v>1730</v>
      </c>
      <c r="C496" s="256" t="s">
        <v>172</v>
      </c>
      <c r="D496" s="255" t="s">
        <v>18</v>
      </c>
      <c r="E496" s="255">
        <v>1750</v>
      </c>
      <c r="F496" s="256" t="s">
        <v>159</v>
      </c>
      <c r="G496" s="255" t="s">
        <v>18</v>
      </c>
      <c r="H496" s="255">
        <v>7475</v>
      </c>
      <c r="I496" s="256" t="s">
        <v>55</v>
      </c>
      <c r="J496" s="255" t="s">
        <v>173</v>
      </c>
      <c r="K496" s="255">
        <v>42523</v>
      </c>
      <c r="L496" s="256">
        <v>337</v>
      </c>
      <c r="M496" s="255" t="s">
        <v>105</v>
      </c>
      <c r="N496" s="255" t="s">
        <v>41</v>
      </c>
      <c r="O496" s="256">
        <v>42585</v>
      </c>
      <c r="P496" s="255" t="s">
        <v>406</v>
      </c>
      <c r="Q496" s="255">
        <v>275</v>
      </c>
      <c r="R496" s="256" t="s">
        <v>37</v>
      </c>
      <c r="S496" s="255">
        <v>15000</v>
      </c>
      <c r="T496" s="255" t="s">
        <v>100</v>
      </c>
      <c r="U496" s="256">
        <v>15000</v>
      </c>
      <c r="V496" s="255" t="s">
        <v>100</v>
      </c>
      <c r="W496" s="255">
        <v>15000</v>
      </c>
      <c r="X496" s="256" t="s">
        <v>100</v>
      </c>
      <c r="Y496" s="255" t="s">
        <v>107</v>
      </c>
      <c r="Z496" s="255">
        <v>15</v>
      </c>
      <c r="AA496" s="256">
        <v>1</v>
      </c>
      <c r="AB496" s="255" t="s">
        <v>630</v>
      </c>
      <c r="AC496" s="255" t="s">
        <v>1972</v>
      </c>
      <c r="AD496" s="256" t="s">
        <v>2002</v>
      </c>
      <c r="AE496" s="255" t="s">
        <v>350</v>
      </c>
      <c r="AF496" s="255" t="s">
        <v>649</v>
      </c>
      <c r="AG496" s="256" t="s">
        <v>643</v>
      </c>
      <c r="AH496" s="255"/>
      <c r="AI496" s="255"/>
      <c r="AJ496" s="256"/>
      <c r="AK496" s="255" t="s">
        <v>649</v>
      </c>
      <c r="AL496" s="255" t="s">
        <v>643</v>
      </c>
      <c r="AM496" s="268" t="s">
        <v>740</v>
      </c>
      <c r="AN496" s="148" t="str">
        <f>IF(ISERROR(MATCH(H496,Current!H:H,0)),"Cleared","resolved")</f>
        <v>Cleared</v>
      </c>
    </row>
    <row r="497" spans="1:40" x14ac:dyDescent="0.25">
      <c r="A497" s="267" t="s">
        <v>744</v>
      </c>
      <c r="B497" s="255">
        <v>1730</v>
      </c>
      <c r="C497" s="256" t="s">
        <v>172</v>
      </c>
      <c r="D497" s="255" t="s">
        <v>18</v>
      </c>
      <c r="E497" s="255">
        <v>1750</v>
      </c>
      <c r="F497" s="256" t="s">
        <v>159</v>
      </c>
      <c r="G497" s="255" t="s">
        <v>18</v>
      </c>
      <c r="H497" s="255">
        <v>7334</v>
      </c>
      <c r="I497" s="256" t="s">
        <v>55</v>
      </c>
      <c r="J497" s="255" t="s">
        <v>173</v>
      </c>
      <c r="K497" s="255">
        <v>42493</v>
      </c>
      <c r="L497" s="256">
        <v>367</v>
      </c>
      <c r="M497" s="255" t="s">
        <v>105</v>
      </c>
      <c r="N497" s="255" t="s">
        <v>41</v>
      </c>
      <c r="O497" s="256">
        <v>42549</v>
      </c>
      <c r="P497" s="255" t="s">
        <v>268</v>
      </c>
      <c r="Q497" s="255">
        <v>311</v>
      </c>
      <c r="R497" s="256" t="s">
        <v>37</v>
      </c>
      <c r="S497" s="255">
        <v>15000</v>
      </c>
      <c r="T497" s="255" t="s">
        <v>100</v>
      </c>
      <c r="U497" s="256">
        <v>15000</v>
      </c>
      <c r="V497" s="255" t="s">
        <v>100</v>
      </c>
      <c r="W497" s="255">
        <v>15000</v>
      </c>
      <c r="X497" s="256" t="s">
        <v>100</v>
      </c>
      <c r="Y497" s="255" t="s">
        <v>107</v>
      </c>
      <c r="Z497" s="255">
        <v>15</v>
      </c>
      <c r="AA497" s="256">
        <v>1</v>
      </c>
      <c r="AB497" s="255" t="s">
        <v>630</v>
      </c>
      <c r="AC497" s="255" t="s">
        <v>1972</v>
      </c>
      <c r="AD497" s="256" t="s">
        <v>2002</v>
      </c>
      <c r="AE497" s="255" t="s">
        <v>350</v>
      </c>
      <c r="AF497" s="255" t="s">
        <v>649</v>
      </c>
      <c r="AG497" s="256" t="s">
        <v>643</v>
      </c>
      <c r="AH497" s="255"/>
      <c r="AI497" s="255"/>
      <c r="AJ497" s="256"/>
      <c r="AK497" s="255" t="s">
        <v>649</v>
      </c>
      <c r="AL497" s="255" t="s">
        <v>643</v>
      </c>
      <c r="AM497" s="268" t="s">
        <v>740</v>
      </c>
      <c r="AN497" s="148" t="str">
        <f>IF(ISERROR(MATCH(H497,Current!H:H,0)),"Cleared","resolved")</f>
        <v>Cleared</v>
      </c>
    </row>
    <row r="498" spans="1:40" x14ac:dyDescent="0.25">
      <c r="A498" s="267" t="s">
        <v>31</v>
      </c>
      <c r="B498" s="255">
        <v>260</v>
      </c>
      <c r="C498" s="256" t="s">
        <v>113</v>
      </c>
      <c r="D498" s="255" t="s">
        <v>23</v>
      </c>
      <c r="E498" s="255">
        <v>413</v>
      </c>
      <c r="F498" s="256" t="s">
        <v>136</v>
      </c>
      <c r="G498" s="255" t="s">
        <v>13</v>
      </c>
      <c r="H498" s="255">
        <v>2600110126115</v>
      </c>
      <c r="I498" s="256" t="s">
        <v>54</v>
      </c>
      <c r="J498" s="255" t="s">
        <v>206</v>
      </c>
      <c r="K498" s="255">
        <v>42794</v>
      </c>
      <c r="L498" s="256">
        <v>66</v>
      </c>
      <c r="M498" s="255" t="s">
        <v>111</v>
      </c>
      <c r="N498" s="255" t="s">
        <v>42</v>
      </c>
      <c r="O498" s="256">
        <v>42860</v>
      </c>
      <c r="P498" s="255" t="s">
        <v>1878</v>
      </c>
      <c r="Q498" s="255">
        <v>0</v>
      </c>
      <c r="R498" s="256" t="s">
        <v>33</v>
      </c>
      <c r="S498" s="255">
        <v>12652.27</v>
      </c>
      <c r="T498" s="255" t="s">
        <v>186</v>
      </c>
      <c r="U498" s="256">
        <v>14977.89</v>
      </c>
      <c r="V498" s="255" t="s">
        <v>186</v>
      </c>
      <c r="W498" s="255">
        <v>12652.273143110273</v>
      </c>
      <c r="X498" s="256" t="s">
        <v>100</v>
      </c>
      <c r="Y498" s="255" t="s">
        <v>114</v>
      </c>
      <c r="Z498" s="255">
        <v>14.98</v>
      </c>
      <c r="AA498" s="256">
        <v>1</v>
      </c>
      <c r="AB498" s="255" t="s">
        <v>630</v>
      </c>
      <c r="AC498" s="255" t="s">
        <v>477</v>
      </c>
      <c r="AD498" s="256" t="s">
        <v>374</v>
      </c>
      <c r="AE498" s="255" t="s">
        <v>350</v>
      </c>
      <c r="AF498" s="255" t="s">
        <v>649</v>
      </c>
      <c r="AG498" s="256" t="s">
        <v>643</v>
      </c>
      <c r="AH498" s="255"/>
      <c r="AI498" s="255"/>
      <c r="AJ498" s="256"/>
      <c r="AK498" s="255" t="s">
        <v>605</v>
      </c>
      <c r="AL498" s="255" t="s">
        <v>643</v>
      </c>
      <c r="AM498" s="268" t="s">
        <v>741</v>
      </c>
      <c r="AN498" s="148" t="str">
        <f>IF(ISERROR(MATCH(H498,Current!H:H,0)),"Cleared","resolved")</f>
        <v>Cleared</v>
      </c>
    </row>
    <row r="499" spans="1:40" x14ac:dyDescent="0.25">
      <c r="A499" s="267" t="s">
        <v>744</v>
      </c>
      <c r="B499" s="255">
        <v>420</v>
      </c>
      <c r="C499" s="256" t="s">
        <v>148</v>
      </c>
      <c r="D499" s="255" t="s">
        <v>13</v>
      </c>
      <c r="E499" s="255">
        <v>8205</v>
      </c>
      <c r="F499" s="256" t="s">
        <v>130</v>
      </c>
      <c r="G499" s="255" t="s">
        <v>14</v>
      </c>
      <c r="H499" s="255">
        <v>4200110024058</v>
      </c>
      <c r="I499" s="256" t="s">
        <v>55</v>
      </c>
      <c r="J499" s="255" t="s">
        <v>868</v>
      </c>
      <c r="K499" s="255">
        <v>42704</v>
      </c>
      <c r="L499" s="256">
        <v>156</v>
      </c>
      <c r="M499" s="255" t="s">
        <v>127</v>
      </c>
      <c r="N499" s="255" t="s">
        <v>128</v>
      </c>
      <c r="O499" s="256">
        <v>42775</v>
      </c>
      <c r="P499" s="255" t="s">
        <v>838</v>
      </c>
      <c r="Q499" s="255">
        <v>85</v>
      </c>
      <c r="R499" s="256" t="s">
        <v>35</v>
      </c>
      <c r="S499" s="255">
        <v>14893.56</v>
      </c>
      <c r="T499" s="255" t="s">
        <v>100</v>
      </c>
      <c r="U499" s="256">
        <v>14893.56</v>
      </c>
      <c r="V499" s="255" t="s">
        <v>100</v>
      </c>
      <c r="W499" s="255">
        <v>14893.56</v>
      </c>
      <c r="X499" s="256" t="s">
        <v>100</v>
      </c>
      <c r="Y499" s="255" t="s">
        <v>114</v>
      </c>
      <c r="Z499" s="255">
        <v>14.89</v>
      </c>
      <c r="AA499" s="256">
        <v>1</v>
      </c>
      <c r="AB499" s="255" t="s">
        <v>630</v>
      </c>
      <c r="AC499" s="255" t="s">
        <v>762</v>
      </c>
      <c r="AD499" s="256" t="s">
        <v>869</v>
      </c>
      <c r="AE499" s="255" t="s">
        <v>350</v>
      </c>
      <c r="AF499" s="255" t="s">
        <v>605</v>
      </c>
      <c r="AG499" s="256" t="s">
        <v>643</v>
      </c>
      <c r="AH499" s="255"/>
      <c r="AI499" s="255"/>
      <c r="AJ499" s="256"/>
      <c r="AK499" s="255" t="s">
        <v>605</v>
      </c>
      <c r="AL499" s="255" t="s">
        <v>643</v>
      </c>
      <c r="AM499" s="268" t="s">
        <v>741</v>
      </c>
      <c r="AN499" s="148" t="str">
        <f>IF(ISERROR(MATCH(H499,Current!H:H,0)),"Cleared","resolved")</f>
        <v>Cleared</v>
      </c>
    </row>
    <row r="500" spans="1:40" x14ac:dyDescent="0.25">
      <c r="A500" s="267" t="s">
        <v>31</v>
      </c>
      <c r="B500" s="255">
        <v>3075</v>
      </c>
      <c r="C500" s="256" t="s">
        <v>145</v>
      </c>
      <c r="D500" s="255" t="s">
        <v>21</v>
      </c>
      <c r="E500" s="255">
        <v>1340</v>
      </c>
      <c r="F500" s="256" t="s">
        <v>146</v>
      </c>
      <c r="G500" s="255" t="s">
        <v>21</v>
      </c>
      <c r="H500" s="255">
        <v>30751700028</v>
      </c>
      <c r="I500" s="256" t="s">
        <v>59</v>
      </c>
      <c r="J500" s="255" t="s">
        <v>125</v>
      </c>
      <c r="K500" s="255">
        <v>42773</v>
      </c>
      <c r="L500" s="256">
        <v>87</v>
      </c>
      <c r="M500" s="255" t="s">
        <v>111</v>
      </c>
      <c r="N500" s="255" t="s">
        <v>42</v>
      </c>
      <c r="O500" s="256">
        <v>42859</v>
      </c>
      <c r="P500" s="255" t="s">
        <v>1878</v>
      </c>
      <c r="Q500" s="255">
        <v>1</v>
      </c>
      <c r="R500" s="256" t="s">
        <v>33</v>
      </c>
      <c r="S500" s="255">
        <v>14880</v>
      </c>
      <c r="T500" s="255" t="s">
        <v>100</v>
      </c>
      <c r="U500" s="256">
        <v>14880</v>
      </c>
      <c r="V500" s="255" t="s">
        <v>100</v>
      </c>
      <c r="W500" s="255">
        <v>14880</v>
      </c>
      <c r="X500" s="256" t="s">
        <v>100</v>
      </c>
      <c r="Y500" s="255" t="s">
        <v>107</v>
      </c>
      <c r="Z500" s="255">
        <v>14.88</v>
      </c>
      <c r="AA500" s="256">
        <v>1</v>
      </c>
      <c r="AB500" s="255" t="s">
        <v>630</v>
      </c>
      <c r="AC500" s="255" t="s">
        <v>415</v>
      </c>
      <c r="AD500" s="256" t="s">
        <v>358</v>
      </c>
      <c r="AE500" s="255" t="s">
        <v>350</v>
      </c>
      <c r="AF500" s="255" t="s">
        <v>605</v>
      </c>
      <c r="AG500" s="256" t="s">
        <v>643</v>
      </c>
      <c r="AH500" s="255"/>
      <c r="AI500" s="255"/>
      <c r="AJ500" s="256"/>
      <c r="AK500" s="255" t="s">
        <v>605</v>
      </c>
      <c r="AL500" s="255" t="s">
        <v>643</v>
      </c>
      <c r="AM500" s="268" t="s">
        <v>741</v>
      </c>
      <c r="AN500" s="148" t="str">
        <f>IF(ISERROR(MATCH(H500,Current!H:H,0)),"Cleared","resolved")</f>
        <v>Cleared</v>
      </c>
    </row>
    <row r="501" spans="1:40" x14ac:dyDescent="0.25">
      <c r="A501" s="267" t="s">
        <v>744</v>
      </c>
      <c r="B501" s="255">
        <v>3014</v>
      </c>
      <c r="C501" s="256" t="s">
        <v>144</v>
      </c>
      <c r="D501" s="255" t="s">
        <v>16</v>
      </c>
      <c r="E501" s="255">
        <v>692</v>
      </c>
      <c r="F501" s="256" t="s">
        <v>187</v>
      </c>
      <c r="G501" s="255" t="s">
        <v>16</v>
      </c>
      <c r="H501" s="255">
        <v>30140110140637</v>
      </c>
      <c r="I501" s="256" t="s">
        <v>59</v>
      </c>
      <c r="J501" s="255" t="s">
        <v>135</v>
      </c>
      <c r="K501" s="255">
        <v>42697</v>
      </c>
      <c r="L501" s="256">
        <v>163</v>
      </c>
      <c r="M501" s="255" t="s">
        <v>111</v>
      </c>
      <c r="N501" s="255" t="s">
        <v>42</v>
      </c>
      <c r="O501" s="256">
        <v>42732</v>
      </c>
      <c r="P501" s="255" t="s">
        <v>651</v>
      </c>
      <c r="Q501" s="255">
        <v>128</v>
      </c>
      <c r="R501" s="256" t="s">
        <v>38</v>
      </c>
      <c r="S501" s="255">
        <v>14762</v>
      </c>
      <c r="T501" s="255" t="s">
        <v>100</v>
      </c>
      <c r="U501" s="256">
        <v>14762</v>
      </c>
      <c r="V501" s="255" t="s">
        <v>100</v>
      </c>
      <c r="W501" s="255">
        <v>14762</v>
      </c>
      <c r="X501" s="256" t="s">
        <v>100</v>
      </c>
      <c r="Y501" s="255" t="s">
        <v>107</v>
      </c>
      <c r="Z501" s="255">
        <v>14.76</v>
      </c>
      <c r="AA501" s="256">
        <v>1</v>
      </c>
      <c r="AB501" s="255" t="s">
        <v>630</v>
      </c>
      <c r="AC501" s="255" t="s">
        <v>412</v>
      </c>
      <c r="AD501" s="256" t="s">
        <v>1510</v>
      </c>
      <c r="AE501" s="255" t="s">
        <v>350</v>
      </c>
      <c r="AF501" s="255" t="s">
        <v>605</v>
      </c>
      <c r="AG501" s="256" t="s">
        <v>643</v>
      </c>
      <c r="AH501" s="255"/>
      <c r="AI501" s="255"/>
      <c r="AJ501" s="256"/>
      <c r="AK501" s="255" t="s">
        <v>605</v>
      </c>
      <c r="AL501" s="255" t="s">
        <v>643</v>
      </c>
      <c r="AM501" s="268" t="s">
        <v>741</v>
      </c>
      <c r="AN501" s="148" t="str">
        <f>IF(ISERROR(MATCH(H501,Current!H:H,0)),"Cleared","resolved")</f>
        <v>Cleared</v>
      </c>
    </row>
    <row r="502" spans="1:40" x14ac:dyDescent="0.25">
      <c r="A502" s="267" t="s">
        <v>744</v>
      </c>
      <c r="B502" s="255">
        <v>635</v>
      </c>
      <c r="C502" s="256" t="s">
        <v>142</v>
      </c>
      <c r="D502" s="255" t="s">
        <v>16</v>
      </c>
      <c r="E502" s="255">
        <v>8243</v>
      </c>
      <c r="F502" s="256" t="s">
        <v>120</v>
      </c>
      <c r="G502" s="255" t="s">
        <v>14</v>
      </c>
      <c r="H502" s="255">
        <v>63501111651499</v>
      </c>
      <c r="I502" s="256" t="s">
        <v>55</v>
      </c>
      <c r="J502" s="255" t="s">
        <v>1250</v>
      </c>
      <c r="K502" s="255">
        <v>42725</v>
      </c>
      <c r="L502" s="256">
        <v>135</v>
      </c>
      <c r="M502" s="255" t="s">
        <v>127</v>
      </c>
      <c r="N502" s="255" t="s">
        <v>128</v>
      </c>
      <c r="O502" s="256">
        <v>42800</v>
      </c>
      <c r="P502" s="255" t="s">
        <v>838</v>
      </c>
      <c r="Q502" s="255">
        <v>60</v>
      </c>
      <c r="R502" s="256" t="s">
        <v>34</v>
      </c>
      <c r="S502" s="255">
        <v>14700</v>
      </c>
      <c r="T502" s="255" t="s">
        <v>100</v>
      </c>
      <c r="U502" s="256">
        <v>14700</v>
      </c>
      <c r="V502" s="255" t="s">
        <v>100</v>
      </c>
      <c r="W502" s="255">
        <v>14700</v>
      </c>
      <c r="X502" s="256" t="s">
        <v>100</v>
      </c>
      <c r="Y502" s="255" t="s">
        <v>114</v>
      </c>
      <c r="Z502" s="255">
        <v>14.7</v>
      </c>
      <c r="AA502" s="256">
        <v>1</v>
      </c>
      <c r="AB502" s="255" t="s">
        <v>630</v>
      </c>
      <c r="AC502" s="255" t="s">
        <v>851</v>
      </c>
      <c r="AD502" s="256" t="s">
        <v>1255</v>
      </c>
      <c r="AE502" s="255" t="s">
        <v>350</v>
      </c>
      <c r="AF502" s="255" t="s">
        <v>649</v>
      </c>
      <c r="AG502" s="256" t="s">
        <v>643</v>
      </c>
      <c r="AH502" s="255"/>
      <c r="AI502" s="255"/>
      <c r="AJ502" s="256"/>
      <c r="AK502" s="255" t="s">
        <v>605</v>
      </c>
      <c r="AL502" s="255" t="s">
        <v>643</v>
      </c>
      <c r="AM502" s="268" t="s">
        <v>741</v>
      </c>
      <c r="AN502" s="148" t="str">
        <f>IF(ISERROR(MATCH(H502,Current!H:H,0)),"Cleared","resolved")</f>
        <v>Cleared</v>
      </c>
    </row>
    <row r="503" spans="1:40" x14ac:dyDescent="0.25">
      <c r="A503" s="267" t="s">
        <v>744</v>
      </c>
      <c r="B503" s="255">
        <v>8520</v>
      </c>
      <c r="C503" s="256" t="s">
        <v>842</v>
      </c>
      <c r="D503" s="255" t="s">
        <v>19</v>
      </c>
      <c r="E503" s="255">
        <v>429</v>
      </c>
      <c r="F503" s="256" t="s">
        <v>162</v>
      </c>
      <c r="G503" s="255" t="s">
        <v>13</v>
      </c>
      <c r="H503" s="255">
        <v>85203010001034</v>
      </c>
      <c r="I503" s="256" t="s">
        <v>592</v>
      </c>
      <c r="J503" s="255" t="s">
        <v>230</v>
      </c>
      <c r="K503" s="255">
        <v>42614</v>
      </c>
      <c r="L503" s="256">
        <v>246</v>
      </c>
      <c r="M503" s="255" t="s">
        <v>111</v>
      </c>
      <c r="N503" s="255" t="s">
        <v>42</v>
      </c>
      <c r="O503" s="256">
        <v>42681</v>
      </c>
      <c r="P503" s="255" t="s">
        <v>651</v>
      </c>
      <c r="Q503" s="255">
        <v>179</v>
      </c>
      <c r="R503" s="256" t="s">
        <v>39</v>
      </c>
      <c r="S503" s="255">
        <v>1030489</v>
      </c>
      <c r="T503" s="255" t="s">
        <v>197</v>
      </c>
      <c r="U503" s="256">
        <v>14666.43</v>
      </c>
      <c r="V503" s="255" t="s">
        <v>197</v>
      </c>
      <c r="W503" s="255">
        <v>1030488.6702968557</v>
      </c>
      <c r="X503" s="256" t="s">
        <v>100</v>
      </c>
      <c r="Y503" s="255" t="s">
        <v>114</v>
      </c>
      <c r="Z503" s="255">
        <v>14.67</v>
      </c>
      <c r="AA503" s="256">
        <v>1</v>
      </c>
      <c r="AB503" s="255" t="s">
        <v>630</v>
      </c>
      <c r="AC503" s="255" t="s">
        <v>456</v>
      </c>
      <c r="AD503" s="256" t="s">
        <v>680</v>
      </c>
      <c r="AE503" s="255" t="s">
        <v>350</v>
      </c>
      <c r="AF503" s="255" t="s">
        <v>649</v>
      </c>
      <c r="AG503" s="256" t="s">
        <v>643</v>
      </c>
      <c r="AH503" s="255"/>
      <c r="AI503" s="255"/>
      <c r="AJ503" s="256"/>
      <c r="AK503" s="255" t="s">
        <v>605</v>
      </c>
      <c r="AL503" s="255" t="s">
        <v>643</v>
      </c>
      <c r="AM503" s="268" t="s">
        <v>741</v>
      </c>
      <c r="AN503" s="148" t="str">
        <f>IF(ISERROR(MATCH(H503,Current!H:H,0)),"Cleared","resolved")</f>
        <v>Cleared</v>
      </c>
    </row>
    <row r="504" spans="1:40" x14ac:dyDescent="0.25">
      <c r="A504" s="267" t="s">
        <v>744</v>
      </c>
      <c r="B504" s="255">
        <v>260</v>
      </c>
      <c r="C504" s="256" t="s">
        <v>113</v>
      </c>
      <c r="D504" s="255" t="s">
        <v>23</v>
      </c>
      <c r="E504" s="255">
        <v>95</v>
      </c>
      <c r="F504" s="256" t="s">
        <v>153</v>
      </c>
      <c r="G504" s="255" t="s">
        <v>17</v>
      </c>
      <c r="H504" s="255">
        <v>260013008879</v>
      </c>
      <c r="I504" s="256" t="s">
        <v>60</v>
      </c>
      <c r="J504" s="255" t="s">
        <v>207</v>
      </c>
      <c r="K504" s="255">
        <v>42726</v>
      </c>
      <c r="L504" s="256">
        <v>134</v>
      </c>
      <c r="M504" s="255" t="s">
        <v>111</v>
      </c>
      <c r="N504" s="255" t="s">
        <v>42</v>
      </c>
      <c r="O504" s="256">
        <v>42800</v>
      </c>
      <c r="P504" s="255" t="s">
        <v>838</v>
      </c>
      <c r="Q504" s="255">
        <v>60</v>
      </c>
      <c r="R504" s="256" t="s">
        <v>34</v>
      </c>
      <c r="S504" s="255">
        <v>12378</v>
      </c>
      <c r="T504" s="255" t="s">
        <v>186</v>
      </c>
      <c r="U504" s="256">
        <v>14653.2</v>
      </c>
      <c r="V504" s="255" t="s">
        <v>186</v>
      </c>
      <c r="W504" s="255">
        <v>12377.997756734992</v>
      </c>
      <c r="X504" s="256" t="s">
        <v>100</v>
      </c>
      <c r="Y504" s="255" t="s">
        <v>114</v>
      </c>
      <c r="Z504" s="255">
        <v>14.65</v>
      </c>
      <c r="AA504" s="256">
        <v>1</v>
      </c>
      <c r="AB504" s="255" t="s">
        <v>630</v>
      </c>
      <c r="AC504" s="255" t="s">
        <v>422</v>
      </c>
      <c r="AD504" s="256" t="s">
        <v>356</v>
      </c>
      <c r="AE504" s="255" t="s">
        <v>350</v>
      </c>
      <c r="AF504" s="255" t="s">
        <v>605</v>
      </c>
      <c r="AG504" s="256" t="s">
        <v>643</v>
      </c>
      <c r="AH504" s="255"/>
      <c r="AI504" s="255"/>
      <c r="AJ504" s="256"/>
      <c r="AK504" s="255" t="s">
        <v>605</v>
      </c>
      <c r="AL504" s="255" t="s">
        <v>643</v>
      </c>
      <c r="AM504" s="268" t="s">
        <v>741</v>
      </c>
      <c r="AN504" s="148" t="str">
        <f>IF(ISERROR(MATCH(H504,Current!H:H,0)),"Cleared","resolved")</f>
        <v>resolved</v>
      </c>
    </row>
    <row r="505" spans="1:40" x14ac:dyDescent="0.25">
      <c r="A505" s="267" t="s">
        <v>744</v>
      </c>
      <c r="B505" s="255">
        <v>8520</v>
      </c>
      <c r="C505" s="256" t="s">
        <v>842</v>
      </c>
      <c r="D505" s="255" t="s">
        <v>19</v>
      </c>
      <c r="E505" s="255">
        <v>8420</v>
      </c>
      <c r="F505" s="256" t="s">
        <v>234</v>
      </c>
      <c r="G505" s="255" t="s">
        <v>19</v>
      </c>
      <c r="H505" s="255" t="s">
        <v>991</v>
      </c>
      <c r="I505" s="256" t="s">
        <v>54</v>
      </c>
      <c r="J505" s="255" t="s">
        <v>271</v>
      </c>
      <c r="K505" s="255">
        <v>42769</v>
      </c>
      <c r="L505" s="256">
        <v>91</v>
      </c>
      <c r="M505" s="255" t="s">
        <v>122</v>
      </c>
      <c r="N505" s="255" t="s">
        <v>41</v>
      </c>
      <c r="O505" s="256">
        <v>42775</v>
      </c>
      <c r="P505" s="255" t="s">
        <v>838</v>
      </c>
      <c r="Q505" s="255">
        <v>85</v>
      </c>
      <c r="R505" s="256" t="s">
        <v>35</v>
      </c>
      <c r="S505" s="255">
        <v>1023035</v>
      </c>
      <c r="T505" s="255" t="s">
        <v>197</v>
      </c>
      <c r="U505" s="256">
        <v>14560.35</v>
      </c>
      <c r="V505" s="255" t="s">
        <v>197</v>
      </c>
      <c r="W505" s="255">
        <v>1023035.3065167749</v>
      </c>
      <c r="X505" s="256" t="s">
        <v>100</v>
      </c>
      <c r="Y505" s="255" t="s">
        <v>107</v>
      </c>
      <c r="Z505" s="255">
        <v>14.56</v>
      </c>
      <c r="AA505" s="256">
        <v>1</v>
      </c>
      <c r="AB505" s="255" t="s">
        <v>630</v>
      </c>
      <c r="AC505" s="255" t="s">
        <v>819</v>
      </c>
      <c r="AD505" s="256" t="s">
        <v>992</v>
      </c>
      <c r="AE505" s="255" t="s">
        <v>350</v>
      </c>
      <c r="AF505" s="255" t="s">
        <v>605</v>
      </c>
      <c r="AG505" s="256" t="s">
        <v>643</v>
      </c>
      <c r="AH505" s="255"/>
      <c r="AI505" s="255"/>
      <c r="AJ505" s="256"/>
      <c r="AK505" s="255" t="s">
        <v>649</v>
      </c>
      <c r="AL505" s="255" t="s">
        <v>643</v>
      </c>
      <c r="AM505" s="268" t="s">
        <v>740</v>
      </c>
      <c r="AN505" s="148" t="str">
        <f>IF(ISERROR(MATCH(H505,Current!H:H,0)),"Cleared","resolved")</f>
        <v>resolved</v>
      </c>
    </row>
    <row r="506" spans="1:40" x14ac:dyDescent="0.25">
      <c r="A506" s="267" t="s">
        <v>744</v>
      </c>
      <c r="B506" s="255">
        <v>8520</v>
      </c>
      <c r="C506" s="256" t="s">
        <v>842</v>
      </c>
      <c r="D506" s="255" t="s">
        <v>19</v>
      </c>
      <c r="E506" s="255">
        <v>8420</v>
      </c>
      <c r="F506" s="256" t="s">
        <v>234</v>
      </c>
      <c r="G506" s="255" t="s">
        <v>19</v>
      </c>
      <c r="H506" s="255">
        <v>85200410045171</v>
      </c>
      <c r="I506" s="256" t="s">
        <v>54</v>
      </c>
      <c r="J506" s="255" t="s">
        <v>575</v>
      </c>
      <c r="K506" s="255">
        <v>42795</v>
      </c>
      <c r="L506" s="256">
        <v>65</v>
      </c>
      <c r="M506" s="255" t="s">
        <v>122</v>
      </c>
      <c r="N506" s="255" t="s">
        <v>41</v>
      </c>
      <c r="O506" s="256">
        <v>42830</v>
      </c>
      <c r="P506" s="255" t="s">
        <v>838</v>
      </c>
      <c r="Q506" s="255">
        <v>30</v>
      </c>
      <c r="R506" s="256" t="s">
        <v>33</v>
      </c>
      <c r="S506" s="255">
        <v>1017000</v>
      </c>
      <c r="T506" s="255" t="s">
        <v>197</v>
      </c>
      <c r="U506" s="256">
        <v>14474.45</v>
      </c>
      <c r="V506" s="255" t="s">
        <v>197</v>
      </c>
      <c r="W506" s="255">
        <v>1016999.8243456878</v>
      </c>
      <c r="X506" s="256" t="s">
        <v>100</v>
      </c>
      <c r="Y506" s="255" t="s">
        <v>107</v>
      </c>
      <c r="Z506" s="255">
        <v>14.47</v>
      </c>
      <c r="AA506" s="256">
        <v>1</v>
      </c>
      <c r="AB506" s="255" t="s">
        <v>630</v>
      </c>
      <c r="AC506" s="255" t="s">
        <v>481</v>
      </c>
      <c r="AD506" s="256" t="s">
        <v>1751</v>
      </c>
      <c r="AE506" s="255" t="s">
        <v>350</v>
      </c>
      <c r="AF506" s="255" t="s">
        <v>649</v>
      </c>
      <c r="AG506" s="256" t="s">
        <v>643</v>
      </c>
      <c r="AH506" s="255"/>
      <c r="AI506" s="255"/>
      <c r="AJ506" s="256"/>
      <c r="AK506" s="255" t="s">
        <v>605</v>
      </c>
      <c r="AL506" s="255" t="s">
        <v>643</v>
      </c>
      <c r="AM506" s="268" t="s">
        <v>741</v>
      </c>
      <c r="AN506" s="148" t="str">
        <f>IF(ISERROR(MATCH(H506,Current!H:H,0)),"Cleared","resolved")</f>
        <v>resolved</v>
      </c>
    </row>
    <row r="507" spans="1:40" x14ac:dyDescent="0.25">
      <c r="A507" s="267" t="s">
        <v>31</v>
      </c>
      <c r="B507" s="255">
        <v>3805</v>
      </c>
      <c r="C507" s="256" t="s">
        <v>606</v>
      </c>
      <c r="D507" s="255" t="s">
        <v>16</v>
      </c>
      <c r="E507" s="255">
        <v>635</v>
      </c>
      <c r="F507" s="256" t="s">
        <v>142</v>
      </c>
      <c r="G507" s="255" t="s">
        <v>16</v>
      </c>
      <c r="H507" s="255">
        <v>701700075</v>
      </c>
      <c r="I507" s="256" t="s">
        <v>56</v>
      </c>
      <c r="J507" s="255" t="s">
        <v>1931</v>
      </c>
      <c r="K507" s="255">
        <v>42796</v>
      </c>
      <c r="L507" s="256">
        <v>64</v>
      </c>
      <c r="M507" s="255" t="s">
        <v>111</v>
      </c>
      <c r="N507" s="255" t="s">
        <v>42</v>
      </c>
      <c r="O507" s="256">
        <v>42859</v>
      </c>
      <c r="P507" s="255" t="s">
        <v>1878</v>
      </c>
      <c r="Q507" s="255">
        <v>1</v>
      </c>
      <c r="R507" s="256" t="s">
        <v>33</v>
      </c>
      <c r="S507" s="255">
        <v>14400</v>
      </c>
      <c r="T507" s="255" t="s">
        <v>100</v>
      </c>
      <c r="U507" s="256">
        <v>14400</v>
      </c>
      <c r="V507" s="255" t="s">
        <v>100</v>
      </c>
      <c r="W507" s="255">
        <v>14400</v>
      </c>
      <c r="X507" s="256" t="s">
        <v>100</v>
      </c>
      <c r="Y507" s="255" t="s">
        <v>107</v>
      </c>
      <c r="Z507" s="255">
        <v>14.4</v>
      </c>
      <c r="AA507" s="256">
        <v>1</v>
      </c>
      <c r="AB507" s="255" t="s">
        <v>630</v>
      </c>
      <c r="AC507" s="255" t="s">
        <v>445</v>
      </c>
      <c r="AD507" s="256" t="s">
        <v>1974</v>
      </c>
      <c r="AE507" s="255" t="s">
        <v>350</v>
      </c>
      <c r="AF507" s="255" t="s">
        <v>649</v>
      </c>
      <c r="AG507" s="256" t="s">
        <v>643</v>
      </c>
      <c r="AH507" s="255"/>
      <c r="AI507" s="255"/>
      <c r="AJ507" s="256"/>
      <c r="AK507" s="255" t="s">
        <v>649</v>
      </c>
      <c r="AL507" s="255" t="s">
        <v>643</v>
      </c>
      <c r="AM507" s="268" t="s">
        <v>740</v>
      </c>
      <c r="AN507" s="148" t="str">
        <f>IF(ISERROR(MATCH(H507,Current!H:H,0)),"Cleared","resolved")</f>
        <v>resolved</v>
      </c>
    </row>
    <row r="508" spans="1:40" x14ac:dyDescent="0.25">
      <c r="A508" s="267" t="s">
        <v>744</v>
      </c>
      <c r="B508" s="255">
        <v>3014</v>
      </c>
      <c r="C508" s="256" t="s">
        <v>144</v>
      </c>
      <c r="D508" s="255" t="s">
        <v>16</v>
      </c>
      <c r="E508" s="255">
        <v>692</v>
      </c>
      <c r="F508" s="256" t="s">
        <v>187</v>
      </c>
      <c r="G508" s="255" t="s">
        <v>16</v>
      </c>
      <c r="H508" s="255">
        <v>30140110136164</v>
      </c>
      <c r="I508" s="256" t="s">
        <v>59</v>
      </c>
      <c r="J508" s="255" t="s">
        <v>135</v>
      </c>
      <c r="K508" s="255">
        <v>42642</v>
      </c>
      <c r="L508" s="256">
        <v>218</v>
      </c>
      <c r="M508" s="255" t="s">
        <v>111</v>
      </c>
      <c r="N508" s="255" t="s">
        <v>42</v>
      </c>
      <c r="O508" s="256">
        <v>42709</v>
      </c>
      <c r="P508" s="255" t="s">
        <v>651</v>
      </c>
      <c r="Q508" s="255">
        <v>151</v>
      </c>
      <c r="R508" s="256" t="s">
        <v>39</v>
      </c>
      <c r="S508" s="255">
        <v>14400</v>
      </c>
      <c r="T508" s="255" t="s">
        <v>100</v>
      </c>
      <c r="U508" s="256">
        <v>14400</v>
      </c>
      <c r="V508" s="255" t="s">
        <v>100</v>
      </c>
      <c r="W508" s="255">
        <v>14400</v>
      </c>
      <c r="X508" s="256" t="s">
        <v>100</v>
      </c>
      <c r="Y508" s="255" t="s">
        <v>107</v>
      </c>
      <c r="Z508" s="255">
        <v>14.4</v>
      </c>
      <c r="AA508" s="256">
        <v>1</v>
      </c>
      <c r="AB508" s="255" t="s">
        <v>630</v>
      </c>
      <c r="AC508" s="255" t="s">
        <v>412</v>
      </c>
      <c r="AD508" s="256" t="s">
        <v>1512</v>
      </c>
      <c r="AE508" s="255" t="s">
        <v>350</v>
      </c>
      <c r="AF508" s="255" t="s">
        <v>605</v>
      </c>
      <c r="AG508" s="256" t="s">
        <v>643</v>
      </c>
      <c r="AH508" s="255"/>
      <c r="AI508" s="255"/>
      <c r="AJ508" s="256"/>
      <c r="AK508" s="255" t="s">
        <v>605</v>
      </c>
      <c r="AL508" s="255" t="s">
        <v>643</v>
      </c>
      <c r="AM508" s="268" t="s">
        <v>741</v>
      </c>
      <c r="AN508" s="148" t="str">
        <f>IF(ISERROR(MATCH(H508,Current!H:H,0)),"Cleared","resolved")</f>
        <v>resolved</v>
      </c>
    </row>
    <row r="509" spans="1:40" x14ac:dyDescent="0.25">
      <c r="A509" s="267" t="s">
        <v>744</v>
      </c>
      <c r="B509" s="255">
        <v>635</v>
      </c>
      <c r="C509" s="256" t="s">
        <v>142</v>
      </c>
      <c r="D509" s="255" t="s">
        <v>16</v>
      </c>
      <c r="E509" s="255">
        <v>3022</v>
      </c>
      <c r="F509" s="256" t="s">
        <v>141</v>
      </c>
      <c r="G509" s="255" t="s">
        <v>16</v>
      </c>
      <c r="H509" s="255">
        <v>63501111701562</v>
      </c>
      <c r="I509" s="256" t="s">
        <v>55</v>
      </c>
      <c r="J509" s="255" t="s">
        <v>1250</v>
      </c>
      <c r="K509" s="255">
        <v>42769</v>
      </c>
      <c r="L509" s="256">
        <v>91</v>
      </c>
      <c r="M509" s="255" t="s">
        <v>111</v>
      </c>
      <c r="N509" s="255" t="s">
        <v>42</v>
      </c>
      <c r="O509" s="256">
        <v>42797</v>
      </c>
      <c r="P509" s="255" t="s">
        <v>838</v>
      </c>
      <c r="Q509" s="255">
        <v>63</v>
      </c>
      <c r="R509" s="256" t="s">
        <v>35</v>
      </c>
      <c r="S509" s="255">
        <v>14361.6</v>
      </c>
      <c r="T509" s="255" t="s">
        <v>100</v>
      </c>
      <c r="U509" s="256">
        <v>14361.6</v>
      </c>
      <c r="V509" s="255" t="s">
        <v>100</v>
      </c>
      <c r="W509" s="255">
        <v>14361.6</v>
      </c>
      <c r="X509" s="256" t="s">
        <v>100</v>
      </c>
      <c r="Y509" s="255" t="s">
        <v>107</v>
      </c>
      <c r="Z509" s="255">
        <v>14.36</v>
      </c>
      <c r="AA509" s="256">
        <v>1</v>
      </c>
      <c r="AB509" s="255" t="s">
        <v>630</v>
      </c>
      <c r="AC509" s="255" t="s">
        <v>409</v>
      </c>
      <c r="AD509" s="256" t="s">
        <v>1279</v>
      </c>
      <c r="AE509" s="255" t="s">
        <v>350</v>
      </c>
      <c r="AF509" s="255" t="s">
        <v>605</v>
      </c>
      <c r="AG509" s="256" t="s">
        <v>603</v>
      </c>
      <c r="AH509" s="255"/>
      <c r="AI509" s="255"/>
      <c r="AJ509" s="256"/>
      <c r="AK509" s="255" t="s">
        <v>605</v>
      </c>
      <c r="AL509" s="255" t="s">
        <v>643</v>
      </c>
      <c r="AM509" s="268" t="s">
        <v>741</v>
      </c>
      <c r="AN509" s="148" t="str">
        <f>IF(ISERROR(MATCH(H509,Current!H:H,0)),"Cleared","resolved")</f>
        <v>Cleared</v>
      </c>
    </row>
    <row r="510" spans="1:40" x14ac:dyDescent="0.25">
      <c r="A510" s="267" t="s">
        <v>31</v>
      </c>
      <c r="B510" s="255">
        <v>8520</v>
      </c>
      <c r="C510" s="256" t="s">
        <v>842</v>
      </c>
      <c r="D510" s="255" t="s">
        <v>19</v>
      </c>
      <c r="E510" s="255">
        <v>787</v>
      </c>
      <c r="F510" s="256" t="s">
        <v>157</v>
      </c>
      <c r="G510" s="255" t="s">
        <v>16</v>
      </c>
      <c r="H510" s="255">
        <v>85200310087220</v>
      </c>
      <c r="I510" s="256" t="s">
        <v>55</v>
      </c>
      <c r="J510" s="255" t="s">
        <v>322</v>
      </c>
      <c r="K510" s="255">
        <v>42795</v>
      </c>
      <c r="L510" s="256">
        <v>65</v>
      </c>
      <c r="M510" s="255" t="s">
        <v>127</v>
      </c>
      <c r="N510" s="255" t="s">
        <v>128</v>
      </c>
      <c r="O510" s="256">
        <v>42860</v>
      </c>
      <c r="P510" s="255" t="s">
        <v>1878</v>
      </c>
      <c r="Q510" s="255">
        <v>0</v>
      </c>
      <c r="R510" s="256" t="s">
        <v>33</v>
      </c>
      <c r="S510" s="255">
        <v>1007999.37</v>
      </c>
      <c r="T510" s="255" t="s">
        <v>197</v>
      </c>
      <c r="U510" s="256">
        <v>14346.35</v>
      </c>
      <c r="V510" s="255" t="s">
        <v>197</v>
      </c>
      <c r="W510" s="255">
        <v>1007999.2973827508</v>
      </c>
      <c r="X510" s="256" t="s">
        <v>100</v>
      </c>
      <c r="Y510" s="255" t="s">
        <v>114</v>
      </c>
      <c r="Z510" s="255">
        <v>14.35</v>
      </c>
      <c r="AA510" s="256">
        <v>1</v>
      </c>
      <c r="AB510" s="255" t="s">
        <v>630</v>
      </c>
      <c r="AC510" s="255" t="s">
        <v>416</v>
      </c>
      <c r="AD510" s="256" t="s">
        <v>2055</v>
      </c>
      <c r="AE510" s="255" t="s">
        <v>350</v>
      </c>
      <c r="AF510" s="255" t="s">
        <v>605</v>
      </c>
      <c r="AG510" s="256" t="s">
        <v>643</v>
      </c>
      <c r="AH510" s="255"/>
      <c r="AI510" s="255"/>
      <c r="AJ510" s="256"/>
      <c r="AK510" s="255" t="s">
        <v>605</v>
      </c>
      <c r="AL510" s="255" t="s">
        <v>643</v>
      </c>
      <c r="AM510" s="268" t="s">
        <v>741</v>
      </c>
      <c r="AN510" s="148" t="str">
        <f>IF(ISERROR(MATCH(H510,Current!H:H,0)),"Cleared","resolved")</f>
        <v>resolved</v>
      </c>
    </row>
    <row r="511" spans="1:40" x14ac:dyDescent="0.25">
      <c r="A511" s="267" t="s">
        <v>744</v>
      </c>
      <c r="B511" s="255">
        <v>8520</v>
      </c>
      <c r="C511" s="256" t="s">
        <v>842</v>
      </c>
      <c r="D511" s="255" t="s">
        <v>19</v>
      </c>
      <c r="E511" s="255">
        <v>3100</v>
      </c>
      <c r="F511" s="256" t="s">
        <v>274</v>
      </c>
      <c r="G511" s="255" t="s">
        <v>13</v>
      </c>
      <c r="H511" s="255" t="s">
        <v>1322</v>
      </c>
      <c r="I511" s="256" t="s">
        <v>538</v>
      </c>
      <c r="J511" s="255" t="s">
        <v>19</v>
      </c>
      <c r="K511" s="255">
        <v>42769</v>
      </c>
      <c r="L511" s="256">
        <v>91</v>
      </c>
      <c r="M511" s="255" t="s">
        <v>111</v>
      </c>
      <c r="N511" s="255" t="s">
        <v>42</v>
      </c>
      <c r="O511" s="256">
        <v>42797</v>
      </c>
      <c r="P511" s="255" t="s">
        <v>838</v>
      </c>
      <c r="Q511" s="255">
        <v>63</v>
      </c>
      <c r="R511" s="256" t="s">
        <v>35</v>
      </c>
      <c r="S511" s="255">
        <v>1007143</v>
      </c>
      <c r="T511" s="255" t="s">
        <v>197</v>
      </c>
      <c r="U511" s="256">
        <v>14334.16</v>
      </c>
      <c r="V511" s="255" t="s">
        <v>197</v>
      </c>
      <c r="W511" s="255">
        <v>1007142.8069559108</v>
      </c>
      <c r="X511" s="256" t="s">
        <v>100</v>
      </c>
      <c r="Y511" s="255" t="s">
        <v>114</v>
      </c>
      <c r="Z511" s="255">
        <v>14.33</v>
      </c>
      <c r="AA511" s="256">
        <v>1</v>
      </c>
      <c r="AB511" s="255" t="s">
        <v>630</v>
      </c>
      <c r="AC511" s="255" t="s">
        <v>458</v>
      </c>
      <c r="AD511" s="256" t="s">
        <v>352</v>
      </c>
      <c r="AE511" s="255" t="s">
        <v>350</v>
      </c>
      <c r="AF511" s="255" t="s">
        <v>605</v>
      </c>
      <c r="AG511" s="256" t="s">
        <v>603</v>
      </c>
      <c r="AH511" s="255"/>
      <c r="AI511" s="255"/>
      <c r="AJ511" s="256"/>
      <c r="AK511" s="255" t="s">
        <v>649</v>
      </c>
      <c r="AL511" s="255" t="s">
        <v>643</v>
      </c>
      <c r="AM511" s="268" t="s">
        <v>740</v>
      </c>
      <c r="AN511" s="148" t="str">
        <f>IF(ISERROR(MATCH(H511,Current!H:H,0)),"Cleared","resolved")</f>
        <v>resolved</v>
      </c>
    </row>
    <row r="512" spans="1:40" x14ac:dyDescent="0.25">
      <c r="A512" s="267" t="s">
        <v>744</v>
      </c>
      <c r="B512" s="255">
        <v>95</v>
      </c>
      <c r="C512" s="256" t="s">
        <v>153</v>
      </c>
      <c r="D512" s="255" t="s">
        <v>17</v>
      </c>
      <c r="E512" s="255">
        <v>260</v>
      </c>
      <c r="F512" s="256" t="s">
        <v>113</v>
      </c>
      <c r="G512" s="255" t="s">
        <v>23</v>
      </c>
      <c r="H512" s="255">
        <v>950110010692</v>
      </c>
      <c r="I512" s="256" t="s">
        <v>58</v>
      </c>
      <c r="J512" s="255" t="s">
        <v>195</v>
      </c>
      <c r="K512" s="255">
        <v>42727</v>
      </c>
      <c r="L512" s="256">
        <v>133</v>
      </c>
      <c r="M512" s="255" t="s">
        <v>127</v>
      </c>
      <c r="N512" s="255" t="s">
        <v>128</v>
      </c>
      <c r="O512" s="256">
        <v>42800</v>
      </c>
      <c r="P512" s="255" t="s">
        <v>838</v>
      </c>
      <c r="Q512" s="255">
        <v>60</v>
      </c>
      <c r="R512" s="256" t="s">
        <v>34</v>
      </c>
      <c r="S512" s="255">
        <v>14256</v>
      </c>
      <c r="T512" s="255" t="s">
        <v>100</v>
      </c>
      <c r="U512" s="256">
        <v>14256</v>
      </c>
      <c r="V512" s="255" t="s">
        <v>100</v>
      </c>
      <c r="W512" s="255">
        <v>14256</v>
      </c>
      <c r="X512" s="256" t="s">
        <v>100</v>
      </c>
      <c r="Y512" s="255" t="s">
        <v>114</v>
      </c>
      <c r="Z512" s="255">
        <v>14.26</v>
      </c>
      <c r="AA512" s="256">
        <v>1</v>
      </c>
      <c r="AB512" s="255" t="s">
        <v>630</v>
      </c>
      <c r="AC512" s="255" t="s">
        <v>442</v>
      </c>
      <c r="AD512" s="256" t="s">
        <v>354</v>
      </c>
      <c r="AE512" s="255" t="s">
        <v>350</v>
      </c>
      <c r="AF512" s="255" t="s">
        <v>605</v>
      </c>
      <c r="AG512" s="256" t="s">
        <v>643</v>
      </c>
      <c r="AH512" s="255"/>
      <c r="AI512" s="255"/>
      <c r="AJ512" s="256"/>
      <c r="AK512" s="255" t="s">
        <v>605</v>
      </c>
      <c r="AL512" s="255" t="s">
        <v>643</v>
      </c>
      <c r="AM512" s="268" t="s">
        <v>741</v>
      </c>
      <c r="AN512" s="148" t="str">
        <f>IF(ISERROR(MATCH(H512,Current!H:H,0)),"Cleared","resolved")</f>
        <v>resolved</v>
      </c>
    </row>
    <row r="513" spans="1:40" x14ac:dyDescent="0.25">
      <c r="A513" s="267" t="s">
        <v>744</v>
      </c>
      <c r="B513" s="255">
        <v>8520</v>
      </c>
      <c r="C513" s="256" t="s">
        <v>842</v>
      </c>
      <c r="D513" s="255" t="s">
        <v>19</v>
      </c>
      <c r="E513" s="255">
        <v>429</v>
      </c>
      <c r="F513" s="256" t="s">
        <v>162</v>
      </c>
      <c r="G513" s="255" t="s">
        <v>13</v>
      </c>
      <c r="H513" s="255">
        <v>85200310084401</v>
      </c>
      <c r="I513" s="256" t="s">
        <v>729</v>
      </c>
      <c r="J513" s="255" t="s">
        <v>313</v>
      </c>
      <c r="K513" s="255">
        <v>42643</v>
      </c>
      <c r="L513" s="256">
        <v>217</v>
      </c>
      <c r="M513" s="255" t="s">
        <v>127</v>
      </c>
      <c r="N513" s="255" t="s">
        <v>128</v>
      </c>
      <c r="O513" s="256">
        <v>42681</v>
      </c>
      <c r="P513" s="255" t="s">
        <v>651</v>
      </c>
      <c r="Q513" s="255">
        <v>179</v>
      </c>
      <c r="R513" s="256" t="s">
        <v>39</v>
      </c>
      <c r="S513" s="255">
        <v>1001328.82</v>
      </c>
      <c r="T513" s="255" t="s">
        <v>197</v>
      </c>
      <c r="U513" s="256">
        <v>14251.41</v>
      </c>
      <c r="V513" s="255" t="s">
        <v>197</v>
      </c>
      <c r="W513" s="255">
        <v>1001328.6492183383</v>
      </c>
      <c r="X513" s="256" t="s">
        <v>100</v>
      </c>
      <c r="Y513" s="255" t="s">
        <v>114</v>
      </c>
      <c r="Z513" s="255">
        <v>14.25</v>
      </c>
      <c r="AA513" s="256">
        <v>1</v>
      </c>
      <c r="AB513" s="255" t="s">
        <v>630</v>
      </c>
      <c r="AC513" s="255" t="s">
        <v>456</v>
      </c>
      <c r="AD513" s="256" t="s">
        <v>677</v>
      </c>
      <c r="AE513" s="255" t="s">
        <v>350</v>
      </c>
      <c r="AF513" s="255" t="s">
        <v>605</v>
      </c>
      <c r="AG513" s="256" t="s">
        <v>643</v>
      </c>
      <c r="AH513" s="255"/>
      <c r="AI513" s="255"/>
      <c r="AJ513" s="256"/>
      <c r="AK513" s="255" t="s">
        <v>605</v>
      </c>
      <c r="AL513" s="255" t="s">
        <v>643</v>
      </c>
      <c r="AM513" s="268" t="s">
        <v>741</v>
      </c>
      <c r="AN513" s="148" t="str">
        <f>IF(ISERROR(MATCH(H513,Current!H:H,0)),"Cleared","resolved")</f>
        <v>Cleared</v>
      </c>
    </row>
    <row r="514" spans="1:40" x14ac:dyDescent="0.25">
      <c r="A514" s="267" t="s">
        <v>744</v>
      </c>
      <c r="B514" s="255">
        <v>8520</v>
      </c>
      <c r="C514" s="256" t="s">
        <v>842</v>
      </c>
      <c r="D514" s="255" t="s">
        <v>19</v>
      </c>
      <c r="E514" s="255">
        <v>199</v>
      </c>
      <c r="F514" s="256" t="s">
        <v>137</v>
      </c>
      <c r="G514" s="255" t="s">
        <v>22</v>
      </c>
      <c r="H514" s="255">
        <v>85203810002680</v>
      </c>
      <c r="I514" s="256" t="s">
        <v>277</v>
      </c>
      <c r="J514" s="255" t="s">
        <v>306</v>
      </c>
      <c r="K514" s="255">
        <v>42705</v>
      </c>
      <c r="L514" s="256">
        <v>155</v>
      </c>
      <c r="M514" s="255" t="s">
        <v>118</v>
      </c>
      <c r="N514" s="255" t="s">
        <v>41</v>
      </c>
      <c r="O514" s="256">
        <v>42776</v>
      </c>
      <c r="P514" s="255" t="s">
        <v>838</v>
      </c>
      <c r="Q514" s="255">
        <v>84</v>
      </c>
      <c r="R514" s="256" t="s">
        <v>35</v>
      </c>
      <c r="S514" s="255">
        <v>999000</v>
      </c>
      <c r="T514" s="255" t="s">
        <v>197</v>
      </c>
      <c r="U514" s="256">
        <v>14218.27</v>
      </c>
      <c r="V514" s="255" t="s">
        <v>197</v>
      </c>
      <c r="W514" s="255">
        <v>999000.17565431236</v>
      </c>
      <c r="X514" s="256" t="s">
        <v>100</v>
      </c>
      <c r="Y514" s="255" t="s">
        <v>114</v>
      </c>
      <c r="Z514" s="255">
        <v>14.22</v>
      </c>
      <c r="AA514" s="256">
        <v>1</v>
      </c>
      <c r="AB514" s="255" t="s">
        <v>630</v>
      </c>
      <c r="AC514" s="255" t="s">
        <v>484</v>
      </c>
      <c r="AD514" s="256" t="s">
        <v>770</v>
      </c>
      <c r="AE514" s="255" t="s">
        <v>350</v>
      </c>
      <c r="AF514" s="255" t="s">
        <v>649</v>
      </c>
      <c r="AG514" s="256" t="s">
        <v>643</v>
      </c>
      <c r="AH514" s="255"/>
      <c r="AI514" s="255"/>
      <c r="AJ514" s="256"/>
      <c r="AK514" s="255" t="s">
        <v>605</v>
      </c>
      <c r="AL514" s="255" t="s">
        <v>643</v>
      </c>
      <c r="AM514" s="268" t="s">
        <v>741</v>
      </c>
      <c r="AN514" s="148" t="str">
        <f>IF(ISERROR(MATCH(H514,Current!H:H,0)),"Cleared","resolved")</f>
        <v>resolved</v>
      </c>
    </row>
    <row r="515" spans="1:40" x14ac:dyDescent="0.25">
      <c r="A515" s="267" t="s">
        <v>31</v>
      </c>
      <c r="B515" s="255">
        <v>413</v>
      </c>
      <c r="C515" s="256" t="s">
        <v>136</v>
      </c>
      <c r="D515" s="255" t="s">
        <v>13</v>
      </c>
      <c r="E515" s="255">
        <v>635</v>
      </c>
      <c r="F515" s="256" t="s">
        <v>142</v>
      </c>
      <c r="G515" s="255" t="s">
        <v>16</v>
      </c>
      <c r="H515" s="255">
        <v>4130110176110</v>
      </c>
      <c r="I515" s="256" t="s">
        <v>55</v>
      </c>
      <c r="J515" s="255" t="s">
        <v>852</v>
      </c>
      <c r="K515" s="255">
        <v>42794</v>
      </c>
      <c r="L515" s="256">
        <v>66</v>
      </c>
      <c r="M515" s="255" t="s">
        <v>127</v>
      </c>
      <c r="N515" s="255" t="s">
        <v>128</v>
      </c>
      <c r="O515" s="256">
        <v>42859</v>
      </c>
      <c r="P515" s="255" t="s">
        <v>1878</v>
      </c>
      <c r="Q515" s="255">
        <v>1</v>
      </c>
      <c r="R515" s="256" t="s">
        <v>33</v>
      </c>
      <c r="S515" s="255">
        <v>15476.48</v>
      </c>
      <c r="T515" s="255" t="s">
        <v>248</v>
      </c>
      <c r="U515" s="256">
        <v>14159.63</v>
      </c>
      <c r="V515" s="255" t="s">
        <v>100</v>
      </c>
      <c r="W515" s="255">
        <v>14159.63</v>
      </c>
      <c r="X515" s="256" t="s">
        <v>100</v>
      </c>
      <c r="Y515" s="255" t="s">
        <v>114</v>
      </c>
      <c r="Z515" s="255">
        <v>14.16</v>
      </c>
      <c r="AA515" s="256">
        <v>1</v>
      </c>
      <c r="AB515" s="255" t="s">
        <v>630</v>
      </c>
      <c r="AC515" s="255" t="s">
        <v>859</v>
      </c>
      <c r="AD515" s="256" t="s">
        <v>2105</v>
      </c>
      <c r="AE515" s="255" t="s">
        <v>350</v>
      </c>
      <c r="AF515" s="255" t="s">
        <v>605</v>
      </c>
      <c r="AG515" s="256" t="s">
        <v>643</v>
      </c>
      <c r="AH515" s="255"/>
      <c r="AI515" s="255"/>
      <c r="AJ515" s="256"/>
      <c r="AK515" s="255" t="s">
        <v>605</v>
      </c>
      <c r="AL515" s="255" t="s">
        <v>643</v>
      </c>
      <c r="AM515" s="268" t="s">
        <v>741</v>
      </c>
      <c r="AN515" s="148" t="str">
        <f>IF(ISERROR(MATCH(H515,Current!H:H,0)),"Cleared","resolved")</f>
        <v>Cleared</v>
      </c>
    </row>
    <row r="516" spans="1:40" x14ac:dyDescent="0.25">
      <c r="A516" s="267" t="s">
        <v>744</v>
      </c>
      <c r="B516" s="255">
        <v>8520</v>
      </c>
      <c r="C516" s="256" t="s">
        <v>842</v>
      </c>
      <c r="D516" s="255" t="s">
        <v>19</v>
      </c>
      <c r="E516" s="255">
        <v>199</v>
      </c>
      <c r="F516" s="256" t="s">
        <v>137</v>
      </c>
      <c r="G516" s="255" t="s">
        <v>22</v>
      </c>
      <c r="H516" s="255">
        <v>85200330013623</v>
      </c>
      <c r="I516" s="256" t="s">
        <v>537</v>
      </c>
      <c r="J516" s="255" t="s">
        <v>311</v>
      </c>
      <c r="K516" s="255">
        <v>42583</v>
      </c>
      <c r="L516" s="256">
        <v>277</v>
      </c>
      <c r="M516" s="255" t="s">
        <v>111</v>
      </c>
      <c r="N516" s="255" t="s">
        <v>42</v>
      </c>
      <c r="O516" s="256">
        <v>42648</v>
      </c>
      <c r="P516" s="255" t="s">
        <v>406</v>
      </c>
      <c r="Q516" s="255">
        <v>212</v>
      </c>
      <c r="R516" s="256" t="s">
        <v>37</v>
      </c>
      <c r="S516" s="255">
        <v>990952.8</v>
      </c>
      <c r="T516" s="255" t="s">
        <v>197</v>
      </c>
      <c r="U516" s="256">
        <v>14103.74</v>
      </c>
      <c r="V516" s="255" t="s">
        <v>197</v>
      </c>
      <c r="W516" s="255">
        <v>990953.10029861226</v>
      </c>
      <c r="X516" s="256" t="s">
        <v>100</v>
      </c>
      <c r="Y516" s="255" t="s">
        <v>114</v>
      </c>
      <c r="Z516" s="255">
        <v>14.1</v>
      </c>
      <c r="AA516" s="256">
        <v>1</v>
      </c>
      <c r="AB516" s="255" t="s">
        <v>630</v>
      </c>
      <c r="AC516" s="255" t="s">
        <v>484</v>
      </c>
      <c r="AD516" s="256" t="s">
        <v>396</v>
      </c>
      <c r="AE516" s="255" t="s">
        <v>350</v>
      </c>
      <c r="AF516" s="255" t="s">
        <v>649</v>
      </c>
      <c r="AG516" s="256" t="s">
        <v>643</v>
      </c>
      <c r="AH516" s="255"/>
      <c r="AI516" s="255"/>
      <c r="AJ516" s="256"/>
      <c r="AK516" s="255" t="s">
        <v>605</v>
      </c>
      <c r="AL516" s="255" t="s">
        <v>643</v>
      </c>
      <c r="AM516" s="268" t="s">
        <v>741</v>
      </c>
      <c r="AN516" s="148" t="str">
        <f>IF(ISERROR(MATCH(H516,Current!H:H,0)),"Cleared","resolved")</f>
        <v>resolved</v>
      </c>
    </row>
    <row r="517" spans="1:40" x14ac:dyDescent="0.25">
      <c r="A517" s="267" t="s">
        <v>744</v>
      </c>
      <c r="B517" s="255">
        <v>260</v>
      </c>
      <c r="C517" s="256" t="s">
        <v>113</v>
      </c>
      <c r="D517" s="255" t="s">
        <v>23</v>
      </c>
      <c r="E517" s="255">
        <v>1350</v>
      </c>
      <c r="F517" s="256" t="s">
        <v>124</v>
      </c>
      <c r="G517" s="255" t="s">
        <v>21</v>
      </c>
      <c r="H517" s="255">
        <v>2600110115260</v>
      </c>
      <c r="I517" s="256" t="s">
        <v>537</v>
      </c>
      <c r="J517" s="255" t="s">
        <v>303</v>
      </c>
      <c r="K517" s="255">
        <v>42703</v>
      </c>
      <c r="L517" s="256">
        <v>157</v>
      </c>
      <c r="M517" s="255" t="s">
        <v>111</v>
      </c>
      <c r="N517" s="255" t="s">
        <v>42</v>
      </c>
      <c r="O517" s="256">
        <v>42776</v>
      </c>
      <c r="P517" s="255" t="s">
        <v>838</v>
      </c>
      <c r="Q517" s="255">
        <v>84</v>
      </c>
      <c r="R517" s="256" t="s">
        <v>35</v>
      </c>
      <c r="S517" s="255">
        <v>11885</v>
      </c>
      <c r="T517" s="255" t="s">
        <v>186</v>
      </c>
      <c r="U517" s="256">
        <v>14069.58</v>
      </c>
      <c r="V517" s="255" t="s">
        <v>186</v>
      </c>
      <c r="W517" s="255">
        <v>11884.996429326256</v>
      </c>
      <c r="X517" s="256" t="s">
        <v>100</v>
      </c>
      <c r="Y517" s="255" t="s">
        <v>114</v>
      </c>
      <c r="Z517" s="255">
        <v>14.07</v>
      </c>
      <c r="AA517" s="256">
        <v>1</v>
      </c>
      <c r="AB517" s="255" t="s">
        <v>630</v>
      </c>
      <c r="AC517" s="255" t="s">
        <v>436</v>
      </c>
      <c r="AD517" s="256" t="s">
        <v>358</v>
      </c>
      <c r="AE517" s="255" t="s">
        <v>350</v>
      </c>
      <c r="AF517" s="255" t="s">
        <v>605</v>
      </c>
      <c r="AG517" s="256" t="s">
        <v>643</v>
      </c>
      <c r="AH517" s="255"/>
      <c r="AI517" s="255"/>
      <c r="AJ517" s="256"/>
      <c r="AK517" s="255" t="s">
        <v>605</v>
      </c>
      <c r="AL517" s="255" t="s">
        <v>643</v>
      </c>
      <c r="AM517" s="268" t="s">
        <v>741</v>
      </c>
      <c r="AN517" s="148" t="str">
        <f>IF(ISERROR(MATCH(H517,Current!H:H,0)),"Cleared","resolved")</f>
        <v>Cleared</v>
      </c>
    </row>
    <row r="518" spans="1:40" x14ac:dyDescent="0.25">
      <c r="A518" s="267" t="s">
        <v>744</v>
      </c>
      <c r="B518" s="255">
        <v>3635</v>
      </c>
      <c r="C518" s="256" t="s">
        <v>211</v>
      </c>
      <c r="D518" s="255" t="s">
        <v>14</v>
      </c>
      <c r="E518" s="255">
        <v>8243</v>
      </c>
      <c r="F518" s="256" t="s">
        <v>120</v>
      </c>
      <c r="G518" s="255" t="s">
        <v>14</v>
      </c>
      <c r="H518" s="255" t="s">
        <v>1544</v>
      </c>
      <c r="I518" s="256" t="s">
        <v>55</v>
      </c>
      <c r="J518" s="255" t="s">
        <v>121</v>
      </c>
      <c r="K518" s="255">
        <v>42774</v>
      </c>
      <c r="L518" s="256">
        <v>86</v>
      </c>
      <c r="M518" s="255" t="s">
        <v>127</v>
      </c>
      <c r="N518" s="255" t="s">
        <v>128</v>
      </c>
      <c r="O518" s="256">
        <v>42830</v>
      </c>
      <c r="P518" s="255" t="s">
        <v>838</v>
      </c>
      <c r="Q518" s="255">
        <v>30</v>
      </c>
      <c r="R518" s="256" t="s">
        <v>33</v>
      </c>
      <c r="S518" s="255">
        <v>4346780</v>
      </c>
      <c r="T518" s="255" t="s">
        <v>212</v>
      </c>
      <c r="U518" s="256">
        <v>13914.91</v>
      </c>
      <c r="V518" s="255" t="s">
        <v>212</v>
      </c>
      <c r="W518" s="255">
        <v>4346779.3327502189</v>
      </c>
      <c r="X518" s="256" t="s">
        <v>100</v>
      </c>
      <c r="Y518" s="255" t="s">
        <v>107</v>
      </c>
      <c r="Z518" s="255">
        <v>13.91</v>
      </c>
      <c r="AA518" s="256">
        <v>1</v>
      </c>
      <c r="AB518" s="255" t="s">
        <v>630</v>
      </c>
      <c r="AC518" s="255" t="s">
        <v>660</v>
      </c>
      <c r="AD518" s="256" t="s">
        <v>1545</v>
      </c>
      <c r="AE518" s="255" t="s">
        <v>350</v>
      </c>
      <c r="AF518" s="255" t="s">
        <v>605</v>
      </c>
      <c r="AG518" s="256" t="s">
        <v>643</v>
      </c>
      <c r="AH518" s="255"/>
      <c r="AI518" s="255"/>
      <c r="AJ518" s="256"/>
      <c r="AK518" s="255" t="s">
        <v>649</v>
      </c>
      <c r="AL518" s="255" t="s">
        <v>643</v>
      </c>
      <c r="AM518" s="268" t="s">
        <v>740</v>
      </c>
      <c r="AN518" s="148" t="str">
        <f>IF(ISERROR(MATCH(H518,Current!H:H,0)),"Cleared","resolved")</f>
        <v>Cleared</v>
      </c>
    </row>
    <row r="519" spans="1:40" x14ac:dyDescent="0.25">
      <c r="A519" s="267" t="s">
        <v>744</v>
      </c>
      <c r="B519" s="255">
        <v>8520</v>
      </c>
      <c r="C519" s="256" t="s">
        <v>842</v>
      </c>
      <c r="D519" s="255" t="s">
        <v>19</v>
      </c>
      <c r="E519" s="255">
        <v>199</v>
      </c>
      <c r="F519" s="256" t="s">
        <v>137</v>
      </c>
      <c r="G519" s="255" t="s">
        <v>22</v>
      </c>
      <c r="H519" s="255" t="s">
        <v>1700</v>
      </c>
      <c r="I519" s="256" t="s">
        <v>54</v>
      </c>
      <c r="J519" s="255" t="s">
        <v>381</v>
      </c>
      <c r="K519" s="255">
        <v>42768</v>
      </c>
      <c r="L519" s="256">
        <v>92</v>
      </c>
      <c r="M519" s="255" t="s">
        <v>118</v>
      </c>
      <c r="N519" s="255" t="s">
        <v>41</v>
      </c>
      <c r="O519" s="256">
        <v>42830</v>
      </c>
      <c r="P519" s="255" t="s">
        <v>838</v>
      </c>
      <c r="Q519" s="255">
        <v>30</v>
      </c>
      <c r="R519" s="256" t="s">
        <v>33</v>
      </c>
      <c r="S519" s="255">
        <v>970744</v>
      </c>
      <c r="T519" s="255" t="s">
        <v>197</v>
      </c>
      <c r="U519" s="256">
        <v>13816.11</v>
      </c>
      <c r="V519" s="255" t="s">
        <v>197</v>
      </c>
      <c r="W519" s="255">
        <v>970743.72035833483</v>
      </c>
      <c r="X519" s="256" t="s">
        <v>100</v>
      </c>
      <c r="Y519" s="255" t="s">
        <v>114</v>
      </c>
      <c r="Z519" s="255">
        <v>13.82</v>
      </c>
      <c r="AA519" s="256">
        <v>1</v>
      </c>
      <c r="AB519" s="255" t="s">
        <v>630</v>
      </c>
      <c r="AC519" s="255" t="s">
        <v>484</v>
      </c>
      <c r="AD519" s="256" t="s">
        <v>363</v>
      </c>
      <c r="AE519" s="255" t="s">
        <v>350</v>
      </c>
      <c r="AF519" s="255" t="s">
        <v>649</v>
      </c>
      <c r="AG519" s="256" t="s">
        <v>643</v>
      </c>
      <c r="AH519" s="255"/>
      <c r="AI519" s="255"/>
      <c r="AJ519" s="256"/>
      <c r="AK519" s="255" t="s">
        <v>649</v>
      </c>
      <c r="AL519" s="255" t="s">
        <v>643</v>
      </c>
      <c r="AM519" s="268" t="s">
        <v>740</v>
      </c>
      <c r="AN519" s="148" t="str">
        <f>IF(ISERROR(MATCH(H519,Current!H:H,0)),"Cleared","resolved")</f>
        <v>resolved</v>
      </c>
    </row>
    <row r="520" spans="1:40" x14ac:dyDescent="0.25">
      <c r="A520" s="267" t="s">
        <v>744</v>
      </c>
      <c r="B520" s="255">
        <v>260</v>
      </c>
      <c r="C520" s="256" t="s">
        <v>113</v>
      </c>
      <c r="D520" s="255" t="s">
        <v>23</v>
      </c>
      <c r="E520" s="255">
        <v>95</v>
      </c>
      <c r="F520" s="256" t="s">
        <v>153</v>
      </c>
      <c r="G520" s="255" t="s">
        <v>17</v>
      </c>
      <c r="H520" s="255">
        <v>2600110112422</v>
      </c>
      <c r="I520" s="256" t="s">
        <v>56</v>
      </c>
      <c r="J520" s="255" t="s">
        <v>767</v>
      </c>
      <c r="K520" s="255">
        <v>42674</v>
      </c>
      <c r="L520" s="256">
        <v>186</v>
      </c>
      <c r="M520" s="255" t="s">
        <v>111</v>
      </c>
      <c r="N520" s="255" t="s">
        <v>42</v>
      </c>
      <c r="O520" s="256">
        <v>42732</v>
      </c>
      <c r="P520" s="255" t="s">
        <v>651</v>
      </c>
      <c r="Q520" s="255">
        <v>128</v>
      </c>
      <c r="R520" s="256" t="s">
        <v>38</v>
      </c>
      <c r="S520" s="255">
        <v>11664</v>
      </c>
      <c r="T520" s="255" t="s">
        <v>186</v>
      </c>
      <c r="U520" s="256">
        <v>13807.96</v>
      </c>
      <c r="V520" s="255" t="s">
        <v>186</v>
      </c>
      <c r="W520" s="255">
        <v>11663.998164570638</v>
      </c>
      <c r="X520" s="256" t="s">
        <v>100</v>
      </c>
      <c r="Y520" s="255" t="s">
        <v>114</v>
      </c>
      <c r="Z520" s="255">
        <v>13.81</v>
      </c>
      <c r="AA520" s="256">
        <v>1</v>
      </c>
      <c r="AB520" s="255" t="s">
        <v>630</v>
      </c>
      <c r="AC520" s="255" t="s">
        <v>422</v>
      </c>
      <c r="AD520" s="256" t="s">
        <v>356</v>
      </c>
      <c r="AE520" s="255" t="s">
        <v>350</v>
      </c>
      <c r="AF520" s="255" t="s">
        <v>605</v>
      </c>
      <c r="AG520" s="256" t="s">
        <v>643</v>
      </c>
      <c r="AH520" s="255"/>
      <c r="AI520" s="255"/>
      <c r="AJ520" s="256"/>
      <c r="AK520" s="255" t="s">
        <v>605</v>
      </c>
      <c r="AL520" s="255" t="s">
        <v>643</v>
      </c>
      <c r="AM520" s="268" t="s">
        <v>741</v>
      </c>
      <c r="AN520" s="148" t="str">
        <f>IF(ISERROR(MATCH(H520,Current!H:H,0)),"Cleared","resolved")</f>
        <v>resolved</v>
      </c>
    </row>
    <row r="521" spans="1:40" x14ac:dyDescent="0.25">
      <c r="A521" s="267" t="s">
        <v>31</v>
      </c>
      <c r="B521" s="255">
        <v>3022</v>
      </c>
      <c r="C521" s="256" t="s">
        <v>141</v>
      </c>
      <c r="D521" s="255" t="s">
        <v>16</v>
      </c>
      <c r="E521" s="255">
        <v>456</v>
      </c>
      <c r="F521" s="256" t="s">
        <v>167</v>
      </c>
      <c r="G521" s="255" t="s">
        <v>14</v>
      </c>
      <c r="H521" s="255">
        <v>30220110070682</v>
      </c>
      <c r="I521" s="256" t="s">
        <v>59</v>
      </c>
      <c r="J521" s="255" t="s">
        <v>143</v>
      </c>
      <c r="K521" s="255">
        <v>42829</v>
      </c>
      <c r="L521" s="256">
        <v>31</v>
      </c>
      <c r="M521" s="255" t="s">
        <v>127</v>
      </c>
      <c r="N521" s="255" t="s">
        <v>128</v>
      </c>
      <c r="O521" s="256">
        <v>42859</v>
      </c>
      <c r="P521" s="255" t="s">
        <v>1878</v>
      </c>
      <c r="Q521" s="255">
        <v>1</v>
      </c>
      <c r="R521" s="256" t="s">
        <v>33</v>
      </c>
      <c r="S521" s="255">
        <v>13659</v>
      </c>
      <c r="T521" s="255" t="s">
        <v>100</v>
      </c>
      <c r="U521" s="256">
        <v>13659</v>
      </c>
      <c r="V521" s="255" t="s">
        <v>100</v>
      </c>
      <c r="W521" s="255">
        <v>13659</v>
      </c>
      <c r="X521" s="256" t="s">
        <v>100</v>
      </c>
      <c r="Y521" s="255" t="s">
        <v>114</v>
      </c>
      <c r="Z521" s="255">
        <v>13.66</v>
      </c>
      <c r="AA521" s="256">
        <v>1</v>
      </c>
      <c r="AB521" s="255" t="s">
        <v>630</v>
      </c>
      <c r="AC521" s="255" t="s">
        <v>826</v>
      </c>
      <c r="AD521" s="256" t="s">
        <v>1936</v>
      </c>
      <c r="AE521" s="255" t="s">
        <v>350</v>
      </c>
      <c r="AF521" s="255" t="s">
        <v>605</v>
      </c>
      <c r="AG521" s="256" t="s">
        <v>643</v>
      </c>
      <c r="AH521" s="255"/>
      <c r="AI521" s="255"/>
      <c r="AJ521" s="256"/>
      <c r="AK521" s="255" t="s">
        <v>605</v>
      </c>
      <c r="AL521" s="255" t="s">
        <v>643</v>
      </c>
      <c r="AM521" s="268" t="s">
        <v>741</v>
      </c>
      <c r="AN521" s="148" t="str">
        <f>IF(ISERROR(MATCH(H521,Current!H:H,0)),"Cleared","resolved")</f>
        <v>Cleared</v>
      </c>
    </row>
    <row r="522" spans="1:40" x14ac:dyDescent="0.25">
      <c r="A522" s="267" t="s">
        <v>31</v>
      </c>
      <c r="B522" s="255">
        <v>8520</v>
      </c>
      <c r="C522" s="256" t="s">
        <v>842</v>
      </c>
      <c r="D522" s="255" t="s">
        <v>19</v>
      </c>
      <c r="E522" s="255">
        <v>1750</v>
      </c>
      <c r="F522" s="256" t="s">
        <v>159</v>
      </c>
      <c r="G522" s="255" t="s">
        <v>18</v>
      </c>
      <c r="H522" s="255">
        <v>85202120000440</v>
      </c>
      <c r="I522" s="256" t="s">
        <v>538</v>
      </c>
      <c r="J522" s="255" t="s">
        <v>68</v>
      </c>
      <c r="K522" s="255">
        <v>42829</v>
      </c>
      <c r="L522" s="256">
        <v>31</v>
      </c>
      <c r="M522" s="255" t="s">
        <v>111</v>
      </c>
      <c r="N522" s="255" t="s">
        <v>42</v>
      </c>
      <c r="O522" s="256">
        <v>42860</v>
      </c>
      <c r="P522" s="255" t="s">
        <v>1878</v>
      </c>
      <c r="Q522" s="255">
        <v>0</v>
      </c>
      <c r="R522" s="256" t="s">
        <v>33</v>
      </c>
      <c r="S522" s="255">
        <v>959280.8</v>
      </c>
      <c r="T522" s="255" t="s">
        <v>197</v>
      </c>
      <c r="U522" s="256">
        <v>13652.96</v>
      </c>
      <c r="V522" s="255" t="s">
        <v>197</v>
      </c>
      <c r="W522" s="255">
        <v>959280.51993676438</v>
      </c>
      <c r="X522" s="256" t="s">
        <v>100</v>
      </c>
      <c r="Y522" s="255" t="s">
        <v>114</v>
      </c>
      <c r="Z522" s="255">
        <v>13.65</v>
      </c>
      <c r="AA522" s="256">
        <v>1</v>
      </c>
      <c r="AB522" s="255" t="s">
        <v>630</v>
      </c>
      <c r="AC522" s="255" t="s">
        <v>2042</v>
      </c>
      <c r="AD522" s="256" t="s">
        <v>2043</v>
      </c>
      <c r="AE522" s="255" t="s">
        <v>350</v>
      </c>
      <c r="AF522" s="255" t="s">
        <v>605</v>
      </c>
      <c r="AG522" s="256" t="s">
        <v>643</v>
      </c>
      <c r="AH522" s="255"/>
      <c r="AI522" s="255"/>
      <c r="AJ522" s="256"/>
      <c r="AK522" s="255" t="s">
        <v>605</v>
      </c>
      <c r="AL522" s="255" t="s">
        <v>603</v>
      </c>
      <c r="AM522" s="268" t="s">
        <v>739</v>
      </c>
      <c r="AN522" s="148" t="str">
        <f>IF(ISERROR(MATCH(H522,Current!H:H,0)),"Cleared","resolved")</f>
        <v>resolved</v>
      </c>
    </row>
    <row r="523" spans="1:40" x14ac:dyDescent="0.25">
      <c r="A523" s="267" t="s">
        <v>31</v>
      </c>
      <c r="B523" s="255">
        <v>72</v>
      </c>
      <c r="C523" s="256" t="s">
        <v>174</v>
      </c>
      <c r="D523" s="255" t="s">
        <v>17</v>
      </c>
      <c r="E523" s="255">
        <v>260</v>
      </c>
      <c r="F523" s="256" t="s">
        <v>113</v>
      </c>
      <c r="G523" s="255" t="s">
        <v>23</v>
      </c>
      <c r="H523" s="255">
        <v>2017000053</v>
      </c>
      <c r="I523" s="256" t="s">
        <v>58</v>
      </c>
      <c r="J523" s="255" t="s">
        <v>195</v>
      </c>
      <c r="K523" s="255">
        <v>42795</v>
      </c>
      <c r="L523" s="256">
        <v>65</v>
      </c>
      <c r="M523" s="255" t="s">
        <v>127</v>
      </c>
      <c r="N523" s="255" t="s">
        <v>128</v>
      </c>
      <c r="O523" s="256">
        <v>42859</v>
      </c>
      <c r="P523" s="255" t="s">
        <v>1878</v>
      </c>
      <c r="Q523" s="255">
        <v>1</v>
      </c>
      <c r="R523" s="256" t="s">
        <v>33</v>
      </c>
      <c r="S523" s="255">
        <v>13616.97</v>
      </c>
      <c r="T523" s="255" t="s">
        <v>100</v>
      </c>
      <c r="U523" s="256">
        <v>13616.97</v>
      </c>
      <c r="V523" s="255" t="s">
        <v>100</v>
      </c>
      <c r="W523" s="255">
        <v>13616.97</v>
      </c>
      <c r="X523" s="256" t="s">
        <v>100</v>
      </c>
      <c r="Y523" s="255" t="s">
        <v>114</v>
      </c>
      <c r="Z523" s="255">
        <v>13.62</v>
      </c>
      <c r="AA523" s="256">
        <v>1</v>
      </c>
      <c r="AB523" s="255" t="s">
        <v>630</v>
      </c>
      <c r="AC523" s="255" t="s">
        <v>442</v>
      </c>
      <c r="AD523" s="256" t="s">
        <v>354</v>
      </c>
      <c r="AE523" s="255" t="s">
        <v>350</v>
      </c>
      <c r="AF523" s="255" t="s">
        <v>649</v>
      </c>
      <c r="AG523" s="256" t="s">
        <v>643</v>
      </c>
      <c r="AH523" s="255"/>
      <c r="AI523" s="255"/>
      <c r="AJ523" s="256"/>
      <c r="AK523" s="255" t="s">
        <v>649</v>
      </c>
      <c r="AL523" s="255" t="s">
        <v>643</v>
      </c>
      <c r="AM523" s="268" t="s">
        <v>740</v>
      </c>
      <c r="AN523" s="148" t="str">
        <f>IF(ISERROR(MATCH(H523,Current!H:H,0)),"Cleared","resolved")</f>
        <v>Cleared</v>
      </c>
    </row>
    <row r="524" spans="1:40" x14ac:dyDescent="0.25">
      <c r="A524" s="267" t="s">
        <v>744</v>
      </c>
      <c r="B524" s="255">
        <v>8520</v>
      </c>
      <c r="C524" s="256" t="s">
        <v>842</v>
      </c>
      <c r="D524" s="255" t="s">
        <v>19</v>
      </c>
      <c r="E524" s="255">
        <v>199</v>
      </c>
      <c r="F524" s="256" t="s">
        <v>137</v>
      </c>
      <c r="G524" s="255" t="s">
        <v>22</v>
      </c>
      <c r="H524" s="255" t="s">
        <v>1461</v>
      </c>
      <c r="I524" s="256" t="s">
        <v>59</v>
      </c>
      <c r="J524" s="255" t="s">
        <v>381</v>
      </c>
      <c r="K524" s="255">
        <v>42768</v>
      </c>
      <c r="L524" s="256">
        <v>92</v>
      </c>
      <c r="M524" s="255" t="s">
        <v>118</v>
      </c>
      <c r="N524" s="255" t="s">
        <v>41</v>
      </c>
      <c r="O524" s="256">
        <v>42830</v>
      </c>
      <c r="P524" s="255" t="s">
        <v>838</v>
      </c>
      <c r="Q524" s="255">
        <v>30</v>
      </c>
      <c r="R524" s="256" t="s">
        <v>33</v>
      </c>
      <c r="S524" s="255">
        <v>13500</v>
      </c>
      <c r="T524" s="255" t="s">
        <v>100</v>
      </c>
      <c r="U524" s="256">
        <v>13500</v>
      </c>
      <c r="V524" s="255" t="s">
        <v>197</v>
      </c>
      <c r="W524" s="255">
        <v>948533.28649218334</v>
      </c>
      <c r="X524" s="256" t="s">
        <v>100</v>
      </c>
      <c r="Y524" s="255" t="s">
        <v>114</v>
      </c>
      <c r="Z524" s="255">
        <v>13.5</v>
      </c>
      <c r="AA524" s="256">
        <v>1</v>
      </c>
      <c r="AB524" s="255" t="s">
        <v>630</v>
      </c>
      <c r="AC524" s="255" t="s">
        <v>484</v>
      </c>
      <c r="AD524" s="256" t="s">
        <v>363</v>
      </c>
      <c r="AE524" s="255" t="s">
        <v>350</v>
      </c>
      <c r="AF524" s="255" t="s">
        <v>605</v>
      </c>
      <c r="AG524" s="256" t="s">
        <v>643</v>
      </c>
      <c r="AH524" s="255"/>
      <c r="AI524" s="255"/>
      <c r="AJ524" s="256"/>
      <c r="AK524" s="255" t="s">
        <v>649</v>
      </c>
      <c r="AL524" s="255" t="s">
        <v>643</v>
      </c>
      <c r="AM524" s="268" t="s">
        <v>740</v>
      </c>
      <c r="AN524" s="148" t="str">
        <f>IF(ISERROR(MATCH(H524,Current!H:H,0)),"Cleared","resolved")</f>
        <v>resolved</v>
      </c>
    </row>
    <row r="525" spans="1:40" x14ac:dyDescent="0.25">
      <c r="A525" s="267" t="s">
        <v>744</v>
      </c>
      <c r="B525" s="255">
        <v>8520</v>
      </c>
      <c r="C525" s="256" t="s">
        <v>842</v>
      </c>
      <c r="D525" s="255" t="s">
        <v>19</v>
      </c>
      <c r="E525" s="255">
        <v>260</v>
      </c>
      <c r="F525" s="256" t="s">
        <v>113</v>
      </c>
      <c r="G525" s="255" t="s">
        <v>23</v>
      </c>
      <c r="H525" s="255" t="s">
        <v>1538</v>
      </c>
      <c r="I525" s="256" t="s">
        <v>54</v>
      </c>
      <c r="J525" s="255" t="s">
        <v>381</v>
      </c>
      <c r="K525" s="255">
        <v>42768</v>
      </c>
      <c r="L525" s="256">
        <v>92</v>
      </c>
      <c r="M525" s="255" t="s">
        <v>127</v>
      </c>
      <c r="N525" s="255" t="s">
        <v>128</v>
      </c>
      <c r="O525" s="256">
        <v>42831</v>
      </c>
      <c r="P525" s="255" t="s">
        <v>838</v>
      </c>
      <c r="Q525" s="255">
        <v>29</v>
      </c>
      <c r="R525" s="256" t="s">
        <v>33</v>
      </c>
      <c r="S525" s="255">
        <v>11400</v>
      </c>
      <c r="T525" s="255" t="s">
        <v>186</v>
      </c>
      <c r="U525" s="256">
        <v>13495.44</v>
      </c>
      <c r="V525" s="255" t="s">
        <v>197</v>
      </c>
      <c r="W525" s="255">
        <v>948212.89302652376</v>
      </c>
      <c r="X525" s="256" t="s">
        <v>100</v>
      </c>
      <c r="Y525" s="255" t="s">
        <v>114</v>
      </c>
      <c r="Z525" s="255">
        <v>13.5</v>
      </c>
      <c r="AA525" s="256">
        <v>1</v>
      </c>
      <c r="AB525" s="255" t="s">
        <v>630</v>
      </c>
      <c r="AC525" s="255" t="s">
        <v>681</v>
      </c>
      <c r="AD525" s="256" t="s">
        <v>1449</v>
      </c>
      <c r="AE525" s="255" t="s">
        <v>350</v>
      </c>
      <c r="AF525" s="255" t="s">
        <v>649</v>
      </c>
      <c r="AG525" s="256" t="s">
        <v>643</v>
      </c>
      <c r="AH525" s="255"/>
      <c r="AI525" s="255"/>
      <c r="AJ525" s="256"/>
      <c r="AK525" s="255" t="s">
        <v>649</v>
      </c>
      <c r="AL525" s="255" t="s">
        <v>643</v>
      </c>
      <c r="AM525" s="268" t="s">
        <v>740</v>
      </c>
      <c r="AN525" s="148" t="str">
        <f>IF(ISERROR(MATCH(H525,Current!H:H,0)),"Cleared","resolved")</f>
        <v>Cleared</v>
      </c>
    </row>
    <row r="526" spans="1:40" x14ac:dyDescent="0.25">
      <c r="A526" s="267" t="s">
        <v>744</v>
      </c>
      <c r="B526" s="255">
        <v>132</v>
      </c>
      <c r="C526" s="256" t="s">
        <v>233</v>
      </c>
      <c r="D526" s="255" t="s">
        <v>22</v>
      </c>
      <c r="E526" s="255">
        <v>199</v>
      </c>
      <c r="F526" s="256" t="s">
        <v>137</v>
      </c>
      <c r="G526" s="255" t="s">
        <v>22</v>
      </c>
      <c r="H526" s="255">
        <v>1320130002509</v>
      </c>
      <c r="I526" s="256" t="s">
        <v>54</v>
      </c>
      <c r="J526" s="255" t="s">
        <v>659</v>
      </c>
      <c r="K526" s="255">
        <v>42697</v>
      </c>
      <c r="L526" s="256">
        <v>163</v>
      </c>
      <c r="M526" s="255" t="s">
        <v>118</v>
      </c>
      <c r="N526" s="255" t="s">
        <v>41</v>
      </c>
      <c r="O526" s="256">
        <v>42776</v>
      </c>
      <c r="P526" s="255" t="s">
        <v>838</v>
      </c>
      <c r="Q526" s="255">
        <v>84</v>
      </c>
      <c r="R526" s="256" t="s">
        <v>35</v>
      </c>
      <c r="S526" s="255">
        <v>14705.65</v>
      </c>
      <c r="T526" s="255" t="s">
        <v>248</v>
      </c>
      <c r="U526" s="256">
        <v>13454.39</v>
      </c>
      <c r="V526" s="255" t="s">
        <v>248</v>
      </c>
      <c r="W526" s="255">
        <v>14705.64800088664</v>
      </c>
      <c r="X526" s="256" t="s">
        <v>100</v>
      </c>
      <c r="Y526" s="255" t="s">
        <v>107</v>
      </c>
      <c r="Z526" s="255">
        <v>13.45</v>
      </c>
      <c r="AA526" s="256">
        <v>1</v>
      </c>
      <c r="AB526" s="255" t="s">
        <v>630</v>
      </c>
      <c r="AC526" s="255" t="s">
        <v>513</v>
      </c>
      <c r="AD526" s="256" t="s">
        <v>402</v>
      </c>
      <c r="AE526" s="255" t="s">
        <v>350</v>
      </c>
      <c r="AF526" s="255" t="s">
        <v>605</v>
      </c>
      <c r="AG526" s="256" t="s">
        <v>643</v>
      </c>
      <c r="AH526" s="255"/>
      <c r="AI526" s="255"/>
      <c r="AJ526" s="256"/>
      <c r="AK526" s="255" t="s">
        <v>605</v>
      </c>
      <c r="AL526" s="255" t="s">
        <v>643</v>
      </c>
      <c r="AM526" s="268" t="s">
        <v>741</v>
      </c>
      <c r="AN526" s="148" t="str">
        <f>IF(ISERROR(MATCH(H526,Current!H:H,0)),"Cleared","resolved")</f>
        <v>resolved</v>
      </c>
    </row>
    <row r="527" spans="1:40" x14ac:dyDescent="0.25">
      <c r="A527" s="267" t="s">
        <v>744</v>
      </c>
      <c r="B527" s="255">
        <v>8520</v>
      </c>
      <c r="C527" s="256" t="s">
        <v>842</v>
      </c>
      <c r="D527" s="255" t="s">
        <v>19</v>
      </c>
      <c r="E527" s="255">
        <v>1350</v>
      </c>
      <c r="F527" s="256" t="s">
        <v>124</v>
      </c>
      <c r="G527" s="255" t="s">
        <v>21</v>
      </c>
      <c r="H527" s="255" t="s">
        <v>1660</v>
      </c>
      <c r="I527" s="256" t="s">
        <v>538</v>
      </c>
      <c r="J527" s="255" t="s">
        <v>381</v>
      </c>
      <c r="K527" s="255">
        <v>42769</v>
      </c>
      <c r="L527" s="256">
        <v>91</v>
      </c>
      <c r="M527" s="255" t="s">
        <v>127</v>
      </c>
      <c r="N527" s="255" t="s">
        <v>128</v>
      </c>
      <c r="O527" s="256">
        <v>42831</v>
      </c>
      <c r="P527" s="255" t="s">
        <v>838</v>
      </c>
      <c r="Q527" s="255">
        <v>29</v>
      </c>
      <c r="R527" s="256" t="s">
        <v>33</v>
      </c>
      <c r="S527" s="255">
        <v>937982</v>
      </c>
      <c r="T527" s="255" t="s">
        <v>197</v>
      </c>
      <c r="U527" s="256">
        <v>13349.83</v>
      </c>
      <c r="V527" s="255" t="s">
        <v>197</v>
      </c>
      <c r="W527" s="255">
        <v>937982.08326014399</v>
      </c>
      <c r="X527" s="256" t="s">
        <v>100</v>
      </c>
      <c r="Y527" s="255" t="s">
        <v>114</v>
      </c>
      <c r="Z527" s="255">
        <v>13.35</v>
      </c>
      <c r="AA527" s="256">
        <v>1</v>
      </c>
      <c r="AB527" s="255" t="s">
        <v>630</v>
      </c>
      <c r="AC527" s="255" t="s">
        <v>436</v>
      </c>
      <c r="AD527" s="256" t="s">
        <v>1661</v>
      </c>
      <c r="AE527" s="255" t="s">
        <v>350</v>
      </c>
      <c r="AF527" s="255" t="s">
        <v>605</v>
      </c>
      <c r="AG527" s="256" t="s">
        <v>643</v>
      </c>
      <c r="AH527" s="255"/>
      <c r="AI527" s="255"/>
      <c r="AJ527" s="256"/>
      <c r="AK527" s="255" t="s">
        <v>649</v>
      </c>
      <c r="AL527" s="255" t="s">
        <v>643</v>
      </c>
      <c r="AM527" s="268" t="s">
        <v>740</v>
      </c>
      <c r="AN527" s="148" t="str">
        <f>IF(ISERROR(MATCH(H527,Current!H:H,0)),"Cleared","resolved")</f>
        <v>resolved</v>
      </c>
    </row>
    <row r="528" spans="1:40" x14ac:dyDescent="0.25">
      <c r="A528" s="267" t="s">
        <v>744</v>
      </c>
      <c r="B528" s="255">
        <v>8520</v>
      </c>
      <c r="C528" s="256" t="s">
        <v>842</v>
      </c>
      <c r="D528" s="255" t="s">
        <v>19</v>
      </c>
      <c r="E528" s="255">
        <v>199</v>
      </c>
      <c r="F528" s="256" t="s">
        <v>137</v>
      </c>
      <c r="G528" s="255" t="s">
        <v>22</v>
      </c>
      <c r="H528" s="255" t="s">
        <v>1450</v>
      </c>
      <c r="I528" s="256" t="s">
        <v>54</v>
      </c>
      <c r="J528" s="255" t="s">
        <v>381</v>
      </c>
      <c r="K528" s="255">
        <v>42768</v>
      </c>
      <c r="L528" s="256">
        <v>92</v>
      </c>
      <c r="M528" s="255" t="s">
        <v>118</v>
      </c>
      <c r="N528" s="255" t="s">
        <v>41</v>
      </c>
      <c r="O528" s="256">
        <v>42830</v>
      </c>
      <c r="P528" s="255" t="s">
        <v>838</v>
      </c>
      <c r="Q528" s="255">
        <v>30</v>
      </c>
      <c r="R528" s="256" t="s">
        <v>33</v>
      </c>
      <c r="S528" s="255">
        <v>19850</v>
      </c>
      <c r="T528" s="255" t="s">
        <v>581</v>
      </c>
      <c r="U528" s="256">
        <v>13309.64</v>
      </c>
      <c r="V528" s="255" t="s">
        <v>197</v>
      </c>
      <c r="W528" s="255">
        <v>935158.26453539426</v>
      </c>
      <c r="X528" s="256" t="s">
        <v>100</v>
      </c>
      <c r="Y528" s="255" t="s">
        <v>114</v>
      </c>
      <c r="Z528" s="255">
        <v>13.31</v>
      </c>
      <c r="AA528" s="256">
        <v>1</v>
      </c>
      <c r="AB528" s="255" t="s">
        <v>630</v>
      </c>
      <c r="AC528" s="255" t="s">
        <v>484</v>
      </c>
      <c r="AD528" s="256" t="s">
        <v>363</v>
      </c>
      <c r="AE528" s="255" t="s">
        <v>350</v>
      </c>
      <c r="AF528" s="255" t="s">
        <v>605</v>
      </c>
      <c r="AG528" s="256" t="s">
        <v>643</v>
      </c>
      <c r="AH528" s="255"/>
      <c r="AI528" s="255"/>
      <c r="AJ528" s="256"/>
      <c r="AK528" s="255" t="s">
        <v>649</v>
      </c>
      <c r="AL528" s="255" t="s">
        <v>643</v>
      </c>
      <c r="AM528" s="268" t="s">
        <v>740</v>
      </c>
      <c r="AN528" s="148" t="str">
        <f>IF(ISERROR(MATCH(H528,Current!H:H,0)),"Cleared","resolved")</f>
        <v>resolved</v>
      </c>
    </row>
    <row r="529" spans="1:40" x14ac:dyDescent="0.25">
      <c r="A529" s="267" t="s">
        <v>744</v>
      </c>
      <c r="B529" s="255">
        <v>635</v>
      </c>
      <c r="C529" s="256" t="s">
        <v>142</v>
      </c>
      <c r="D529" s="255" t="s">
        <v>16</v>
      </c>
      <c r="E529" s="255">
        <v>95</v>
      </c>
      <c r="F529" s="256" t="s">
        <v>153</v>
      </c>
      <c r="G529" s="255" t="s">
        <v>17</v>
      </c>
      <c r="H529" s="255">
        <v>63501111640358</v>
      </c>
      <c r="I529" s="256" t="s">
        <v>55</v>
      </c>
      <c r="J529" s="255" t="s">
        <v>285</v>
      </c>
      <c r="K529" s="255">
        <v>42671</v>
      </c>
      <c r="L529" s="256">
        <v>189</v>
      </c>
      <c r="M529" s="255" t="s">
        <v>111</v>
      </c>
      <c r="N529" s="255" t="s">
        <v>42</v>
      </c>
      <c r="O529" s="256">
        <v>42732</v>
      </c>
      <c r="P529" s="255" t="s">
        <v>651</v>
      </c>
      <c r="Q529" s="255">
        <v>128</v>
      </c>
      <c r="R529" s="256" t="s">
        <v>38</v>
      </c>
      <c r="S529" s="255">
        <v>13249.2</v>
      </c>
      <c r="T529" s="255" t="s">
        <v>100</v>
      </c>
      <c r="U529" s="256">
        <v>13249.2</v>
      </c>
      <c r="V529" s="255" t="s">
        <v>100</v>
      </c>
      <c r="W529" s="255">
        <v>13249.2</v>
      </c>
      <c r="X529" s="256" t="s">
        <v>100</v>
      </c>
      <c r="Y529" s="255" t="s">
        <v>114</v>
      </c>
      <c r="Z529" s="255">
        <v>13.25</v>
      </c>
      <c r="AA529" s="256">
        <v>1</v>
      </c>
      <c r="AB529" s="255" t="s">
        <v>630</v>
      </c>
      <c r="AC529" s="255" t="s">
        <v>422</v>
      </c>
      <c r="AD529" s="256" t="s">
        <v>1948</v>
      </c>
      <c r="AE529" s="255" t="s">
        <v>350</v>
      </c>
      <c r="AF529" s="255" t="s">
        <v>605</v>
      </c>
      <c r="AG529" s="256" t="s">
        <v>643</v>
      </c>
      <c r="AH529" s="255"/>
      <c r="AI529" s="255"/>
      <c r="AJ529" s="256"/>
      <c r="AK529" s="255" t="s">
        <v>605</v>
      </c>
      <c r="AL529" s="255" t="s">
        <v>643</v>
      </c>
      <c r="AM529" s="268" t="s">
        <v>741</v>
      </c>
      <c r="AN529" s="148" t="str">
        <f>IF(ISERROR(MATCH(H529,Current!H:H,0)),"Cleared","resolved")</f>
        <v>Cleared</v>
      </c>
    </row>
    <row r="530" spans="1:40" x14ac:dyDescent="0.25">
      <c r="A530" s="267" t="s">
        <v>744</v>
      </c>
      <c r="B530" s="255">
        <v>260</v>
      </c>
      <c r="C530" s="256" t="s">
        <v>113</v>
      </c>
      <c r="D530" s="255" t="s">
        <v>23</v>
      </c>
      <c r="E530" s="255">
        <v>95</v>
      </c>
      <c r="F530" s="256" t="s">
        <v>153</v>
      </c>
      <c r="G530" s="255" t="s">
        <v>17</v>
      </c>
      <c r="H530" s="255">
        <v>260013008121</v>
      </c>
      <c r="I530" s="256" t="s">
        <v>60</v>
      </c>
      <c r="J530" s="255" t="s">
        <v>207</v>
      </c>
      <c r="K530" s="255">
        <v>42646</v>
      </c>
      <c r="L530" s="256">
        <v>214</v>
      </c>
      <c r="M530" s="255" t="s">
        <v>111</v>
      </c>
      <c r="N530" s="255" t="s">
        <v>42</v>
      </c>
      <c r="O530" s="256">
        <v>42709</v>
      </c>
      <c r="P530" s="255" t="s">
        <v>651</v>
      </c>
      <c r="Q530" s="255">
        <v>151</v>
      </c>
      <c r="R530" s="256" t="s">
        <v>39</v>
      </c>
      <c r="S530" s="255">
        <v>11151.4</v>
      </c>
      <c r="T530" s="255" t="s">
        <v>186</v>
      </c>
      <c r="U530" s="256">
        <v>13201.14</v>
      </c>
      <c r="V530" s="255" t="s">
        <v>186</v>
      </c>
      <c r="W530" s="255">
        <v>11151.399100970748</v>
      </c>
      <c r="X530" s="256" t="s">
        <v>100</v>
      </c>
      <c r="Y530" s="255" t="s">
        <v>114</v>
      </c>
      <c r="Z530" s="255">
        <v>13.2</v>
      </c>
      <c r="AA530" s="256">
        <v>1</v>
      </c>
      <c r="AB530" s="255" t="s">
        <v>630</v>
      </c>
      <c r="AC530" s="255" t="s">
        <v>422</v>
      </c>
      <c r="AD530" s="256" t="s">
        <v>370</v>
      </c>
      <c r="AE530" s="255" t="s">
        <v>350</v>
      </c>
      <c r="AF530" s="255" t="s">
        <v>605</v>
      </c>
      <c r="AG530" s="256" t="s">
        <v>643</v>
      </c>
      <c r="AH530" s="255"/>
      <c r="AI530" s="255"/>
      <c r="AJ530" s="256"/>
      <c r="AK530" s="255" t="s">
        <v>605</v>
      </c>
      <c r="AL530" s="255" t="s">
        <v>643</v>
      </c>
      <c r="AM530" s="268" t="s">
        <v>741</v>
      </c>
      <c r="AN530" s="148" t="str">
        <f>IF(ISERROR(MATCH(H530,Current!H:H,0)),"Cleared","resolved")</f>
        <v>resolved</v>
      </c>
    </row>
    <row r="531" spans="1:40" x14ac:dyDescent="0.25">
      <c r="A531" s="267" t="s">
        <v>744</v>
      </c>
      <c r="B531" s="255">
        <v>3014</v>
      </c>
      <c r="C531" s="256" t="s">
        <v>144</v>
      </c>
      <c r="D531" s="255" t="s">
        <v>16</v>
      </c>
      <c r="E531" s="255">
        <v>692</v>
      </c>
      <c r="F531" s="256" t="s">
        <v>187</v>
      </c>
      <c r="G531" s="255" t="s">
        <v>16</v>
      </c>
      <c r="H531" s="255">
        <v>30140110138834</v>
      </c>
      <c r="I531" s="256" t="s">
        <v>59</v>
      </c>
      <c r="J531" s="255" t="s">
        <v>135</v>
      </c>
      <c r="K531" s="255">
        <v>42672</v>
      </c>
      <c r="L531" s="256">
        <v>188</v>
      </c>
      <c r="M531" s="255" t="s">
        <v>111</v>
      </c>
      <c r="N531" s="255" t="s">
        <v>42</v>
      </c>
      <c r="O531" s="256">
        <v>42709</v>
      </c>
      <c r="P531" s="255" t="s">
        <v>651</v>
      </c>
      <c r="Q531" s="255">
        <v>151</v>
      </c>
      <c r="R531" s="256" t="s">
        <v>39</v>
      </c>
      <c r="S531" s="255">
        <v>13189</v>
      </c>
      <c r="T531" s="255" t="s">
        <v>100</v>
      </c>
      <c r="U531" s="256">
        <v>13189</v>
      </c>
      <c r="V531" s="255" t="s">
        <v>100</v>
      </c>
      <c r="W531" s="255">
        <v>13189</v>
      </c>
      <c r="X531" s="256" t="s">
        <v>100</v>
      </c>
      <c r="Y531" s="255" t="s">
        <v>107</v>
      </c>
      <c r="Z531" s="255">
        <v>13.19</v>
      </c>
      <c r="AA531" s="256">
        <v>1</v>
      </c>
      <c r="AB531" s="255" t="s">
        <v>630</v>
      </c>
      <c r="AC531" s="255" t="s">
        <v>413</v>
      </c>
      <c r="AD531" s="256" t="s">
        <v>1510</v>
      </c>
      <c r="AE531" s="255" t="s">
        <v>350</v>
      </c>
      <c r="AF531" s="255" t="s">
        <v>649</v>
      </c>
      <c r="AG531" s="256" t="s">
        <v>643</v>
      </c>
      <c r="AH531" s="255"/>
      <c r="AI531" s="255"/>
      <c r="AJ531" s="256"/>
      <c r="AK531" s="255" t="s">
        <v>605</v>
      </c>
      <c r="AL531" s="255" t="s">
        <v>643</v>
      </c>
      <c r="AM531" s="268" t="s">
        <v>741</v>
      </c>
      <c r="AN531" s="148" t="str">
        <f>IF(ISERROR(MATCH(H531,Current!H:H,0)),"Cleared","resolved")</f>
        <v>Cleared</v>
      </c>
    </row>
    <row r="532" spans="1:40" x14ac:dyDescent="0.25">
      <c r="A532" s="267" t="s">
        <v>744</v>
      </c>
      <c r="B532" s="255">
        <v>8520</v>
      </c>
      <c r="C532" s="256" t="s">
        <v>842</v>
      </c>
      <c r="D532" s="255" t="s">
        <v>19</v>
      </c>
      <c r="E532" s="255">
        <v>199</v>
      </c>
      <c r="F532" s="256" t="s">
        <v>137</v>
      </c>
      <c r="G532" s="255" t="s">
        <v>22</v>
      </c>
      <c r="H532" s="255" t="s">
        <v>1693</v>
      </c>
      <c r="I532" s="256" t="s">
        <v>54</v>
      </c>
      <c r="J532" s="255" t="s">
        <v>381</v>
      </c>
      <c r="K532" s="255">
        <v>42768</v>
      </c>
      <c r="L532" s="256">
        <v>92</v>
      </c>
      <c r="M532" s="255" t="s">
        <v>118</v>
      </c>
      <c r="N532" s="255" t="s">
        <v>41</v>
      </c>
      <c r="O532" s="256">
        <v>42830</v>
      </c>
      <c r="P532" s="255" t="s">
        <v>838</v>
      </c>
      <c r="Q532" s="255">
        <v>30</v>
      </c>
      <c r="R532" s="256" t="s">
        <v>33</v>
      </c>
      <c r="S532" s="255">
        <v>926041</v>
      </c>
      <c r="T532" s="255" t="s">
        <v>197</v>
      </c>
      <c r="U532" s="256">
        <v>13179.88</v>
      </c>
      <c r="V532" s="255" t="s">
        <v>197</v>
      </c>
      <c r="W532" s="255">
        <v>926041.10310908128</v>
      </c>
      <c r="X532" s="256" t="s">
        <v>100</v>
      </c>
      <c r="Y532" s="255" t="s">
        <v>114</v>
      </c>
      <c r="Z532" s="255">
        <v>13.18</v>
      </c>
      <c r="AA532" s="256">
        <v>1</v>
      </c>
      <c r="AB532" s="255" t="s">
        <v>630</v>
      </c>
      <c r="AC532" s="255" t="s">
        <v>484</v>
      </c>
      <c r="AD532" s="256" t="s">
        <v>363</v>
      </c>
      <c r="AE532" s="255" t="s">
        <v>350</v>
      </c>
      <c r="AF532" s="255" t="s">
        <v>649</v>
      </c>
      <c r="AG532" s="256" t="s">
        <v>643</v>
      </c>
      <c r="AH532" s="255"/>
      <c r="AI532" s="255"/>
      <c r="AJ532" s="256"/>
      <c r="AK532" s="255" t="s">
        <v>649</v>
      </c>
      <c r="AL532" s="255" t="s">
        <v>643</v>
      </c>
      <c r="AM532" s="268" t="s">
        <v>740</v>
      </c>
      <c r="AN532" s="148" t="str">
        <f>IF(ISERROR(MATCH(H532,Current!H:H,0)),"Cleared","resolved")</f>
        <v>resolved</v>
      </c>
    </row>
    <row r="533" spans="1:40" x14ac:dyDescent="0.25">
      <c r="A533" s="267" t="s">
        <v>31</v>
      </c>
      <c r="B533" s="255">
        <v>8243</v>
      </c>
      <c r="C533" s="256" t="s">
        <v>120</v>
      </c>
      <c r="D533" s="255" t="s">
        <v>14</v>
      </c>
      <c r="E533" s="255">
        <v>693</v>
      </c>
      <c r="F533" s="256" t="s">
        <v>177</v>
      </c>
      <c r="G533" s="255" t="s">
        <v>16</v>
      </c>
      <c r="H533" s="255">
        <v>82430160099119</v>
      </c>
      <c r="I533" s="256" t="s">
        <v>56</v>
      </c>
      <c r="J533" s="255" t="s">
        <v>300</v>
      </c>
      <c r="K533" s="255">
        <v>42795</v>
      </c>
      <c r="L533" s="256">
        <v>65</v>
      </c>
      <c r="M533" s="255" t="s">
        <v>111</v>
      </c>
      <c r="N533" s="255" t="s">
        <v>42</v>
      </c>
      <c r="O533" s="256">
        <v>42859</v>
      </c>
      <c r="P533" s="255" t="s">
        <v>1878</v>
      </c>
      <c r="Q533" s="255">
        <v>1</v>
      </c>
      <c r="R533" s="256" t="s">
        <v>33</v>
      </c>
      <c r="S533" s="255">
        <v>13170</v>
      </c>
      <c r="T533" s="255" t="s">
        <v>100</v>
      </c>
      <c r="U533" s="256">
        <v>13170</v>
      </c>
      <c r="V533" s="255" t="s">
        <v>100</v>
      </c>
      <c r="W533" s="255">
        <v>13170</v>
      </c>
      <c r="X533" s="256" t="s">
        <v>100</v>
      </c>
      <c r="Y533" s="255" t="s">
        <v>114</v>
      </c>
      <c r="Z533" s="255">
        <v>13.17</v>
      </c>
      <c r="AA533" s="256">
        <v>1</v>
      </c>
      <c r="AB533" s="255" t="s">
        <v>630</v>
      </c>
      <c r="AC533" s="255" t="s">
        <v>431</v>
      </c>
      <c r="AD533" s="256" t="s">
        <v>1293</v>
      </c>
      <c r="AE533" s="255" t="s">
        <v>350</v>
      </c>
      <c r="AF533" s="255" t="s">
        <v>649</v>
      </c>
      <c r="AG533" s="256" t="s">
        <v>643</v>
      </c>
      <c r="AH533" s="255"/>
      <c r="AI533" s="255"/>
      <c r="AJ533" s="256"/>
      <c r="AK533" s="255" t="s">
        <v>605</v>
      </c>
      <c r="AL533" s="255" t="s">
        <v>643</v>
      </c>
      <c r="AM533" s="268" t="s">
        <v>741</v>
      </c>
      <c r="AN533" s="148" t="str">
        <f>IF(ISERROR(MATCH(H533,Current!H:H,0)),"Cleared","resolved")</f>
        <v>Cleared</v>
      </c>
    </row>
    <row r="534" spans="1:40" x14ac:dyDescent="0.25">
      <c r="A534" s="267" t="s">
        <v>744</v>
      </c>
      <c r="B534" s="255">
        <v>456</v>
      </c>
      <c r="C534" s="256" t="s">
        <v>167</v>
      </c>
      <c r="D534" s="255" t="s">
        <v>14</v>
      </c>
      <c r="E534" s="255">
        <v>8243</v>
      </c>
      <c r="F534" s="256" t="s">
        <v>120</v>
      </c>
      <c r="G534" s="255" t="s">
        <v>14</v>
      </c>
      <c r="H534" s="255">
        <v>2017010140</v>
      </c>
      <c r="I534" s="256" t="s">
        <v>59</v>
      </c>
      <c r="J534" s="255" t="s">
        <v>168</v>
      </c>
      <c r="K534" s="255">
        <v>42774</v>
      </c>
      <c r="L534" s="256">
        <v>86</v>
      </c>
      <c r="M534" s="255" t="s">
        <v>127</v>
      </c>
      <c r="N534" s="255" t="s">
        <v>128</v>
      </c>
      <c r="O534" s="256">
        <v>42830</v>
      </c>
      <c r="P534" s="255" t="s">
        <v>838</v>
      </c>
      <c r="Q534" s="255">
        <v>30</v>
      </c>
      <c r="R534" s="256" t="s">
        <v>33</v>
      </c>
      <c r="S534" s="255">
        <v>13153.22</v>
      </c>
      <c r="T534" s="255" t="s">
        <v>100</v>
      </c>
      <c r="U534" s="256">
        <v>13153.22</v>
      </c>
      <c r="V534" s="255" t="s">
        <v>100</v>
      </c>
      <c r="W534" s="255">
        <v>13153.22</v>
      </c>
      <c r="X534" s="256" t="s">
        <v>100</v>
      </c>
      <c r="Y534" s="255" t="s">
        <v>107</v>
      </c>
      <c r="Z534" s="255">
        <v>13.15</v>
      </c>
      <c r="AA534" s="256">
        <v>1</v>
      </c>
      <c r="AB534" s="255" t="s">
        <v>630</v>
      </c>
      <c r="AC534" s="255" t="s">
        <v>851</v>
      </c>
      <c r="AD534" s="256" t="s">
        <v>1479</v>
      </c>
      <c r="AE534" s="255" t="s">
        <v>350</v>
      </c>
      <c r="AF534" s="255" t="s">
        <v>649</v>
      </c>
      <c r="AG534" s="256" t="s">
        <v>643</v>
      </c>
      <c r="AH534" s="255"/>
      <c r="AI534" s="255"/>
      <c r="AJ534" s="256"/>
      <c r="AK534" s="255" t="s">
        <v>649</v>
      </c>
      <c r="AL534" s="255" t="s">
        <v>643</v>
      </c>
      <c r="AM534" s="268" t="s">
        <v>740</v>
      </c>
      <c r="AN534" s="148" t="str">
        <f>IF(ISERROR(MATCH(H534,Current!H:H,0)),"Cleared","resolved")</f>
        <v>Cleared</v>
      </c>
    </row>
    <row r="535" spans="1:40" x14ac:dyDescent="0.25">
      <c r="A535" s="267" t="s">
        <v>744</v>
      </c>
      <c r="B535" s="255">
        <v>8520</v>
      </c>
      <c r="C535" s="256" t="s">
        <v>842</v>
      </c>
      <c r="D535" s="255" t="s">
        <v>19</v>
      </c>
      <c r="E535" s="255">
        <v>260</v>
      </c>
      <c r="F535" s="256" t="s">
        <v>113</v>
      </c>
      <c r="G535" s="255" t="s">
        <v>23</v>
      </c>
      <c r="H535" s="255" t="s">
        <v>1554</v>
      </c>
      <c r="I535" s="256" t="s">
        <v>54</v>
      </c>
      <c r="J535" s="255" t="s">
        <v>381</v>
      </c>
      <c r="K535" s="255">
        <v>42768</v>
      </c>
      <c r="L535" s="256">
        <v>92</v>
      </c>
      <c r="M535" s="255" t="s">
        <v>127</v>
      </c>
      <c r="N535" s="255" t="s">
        <v>128</v>
      </c>
      <c r="O535" s="256">
        <v>42831</v>
      </c>
      <c r="P535" s="255" t="s">
        <v>838</v>
      </c>
      <c r="Q535" s="255">
        <v>29</v>
      </c>
      <c r="R535" s="256" t="s">
        <v>33</v>
      </c>
      <c r="S535" s="255">
        <v>920772</v>
      </c>
      <c r="T535" s="255" t="s">
        <v>197</v>
      </c>
      <c r="U535" s="256">
        <v>13104.89</v>
      </c>
      <c r="V535" s="255" t="s">
        <v>197</v>
      </c>
      <c r="W535" s="255">
        <v>920772.17635692947</v>
      </c>
      <c r="X535" s="256" t="s">
        <v>100</v>
      </c>
      <c r="Y535" s="255" t="s">
        <v>114</v>
      </c>
      <c r="Z535" s="255">
        <v>13.1</v>
      </c>
      <c r="AA535" s="256">
        <v>1</v>
      </c>
      <c r="AB535" s="255" t="s">
        <v>630</v>
      </c>
      <c r="AC535" s="255" t="s">
        <v>681</v>
      </c>
      <c r="AD535" s="256" t="s">
        <v>354</v>
      </c>
      <c r="AE535" s="255" t="s">
        <v>350</v>
      </c>
      <c r="AF535" s="255" t="s">
        <v>605</v>
      </c>
      <c r="AG535" s="256" t="s">
        <v>643</v>
      </c>
      <c r="AH535" s="255"/>
      <c r="AI535" s="255"/>
      <c r="AJ535" s="256"/>
      <c r="AK535" s="255" t="s">
        <v>649</v>
      </c>
      <c r="AL535" s="255" t="s">
        <v>643</v>
      </c>
      <c r="AM535" s="268" t="s">
        <v>740</v>
      </c>
      <c r="AN535" s="148" t="str">
        <f>IF(ISERROR(MATCH(H535,Current!H:H,0)),"Cleared","resolved")</f>
        <v>resolved</v>
      </c>
    </row>
    <row r="536" spans="1:40" x14ac:dyDescent="0.25">
      <c r="A536" s="267" t="s">
        <v>744</v>
      </c>
      <c r="B536" s="255">
        <v>456</v>
      </c>
      <c r="C536" s="256" t="s">
        <v>167</v>
      </c>
      <c r="D536" s="255" t="s">
        <v>14</v>
      </c>
      <c r="E536" s="255">
        <v>8243</v>
      </c>
      <c r="F536" s="256" t="s">
        <v>120</v>
      </c>
      <c r="G536" s="255" t="s">
        <v>14</v>
      </c>
      <c r="H536" s="255">
        <v>2016100155</v>
      </c>
      <c r="I536" s="256" t="s">
        <v>59</v>
      </c>
      <c r="J536" s="255" t="s">
        <v>168</v>
      </c>
      <c r="K536" s="255">
        <v>42677</v>
      </c>
      <c r="L536" s="256">
        <v>183</v>
      </c>
      <c r="M536" s="255" t="s">
        <v>127</v>
      </c>
      <c r="N536" s="255" t="s">
        <v>128</v>
      </c>
      <c r="O536" s="256">
        <v>42733</v>
      </c>
      <c r="P536" s="255" t="s">
        <v>651</v>
      </c>
      <c r="Q536" s="255">
        <v>127</v>
      </c>
      <c r="R536" s="256" t="s">
        <v>38</v>
      </c>
      <c r="S536" s="255">
        <v>13061.44</v>
      </c>
      <c r="T536" s="255" t="s">
        <v>100</v>
      </c>
      <c r="U536" s="256">
        <v>13061.44</v>
      </c>
      <c r="V536" s="255" t="s">
        <v>100</v>
      </c>
      <c r="W536" s="255">
        <v>13061.44</v>
      </c>
      <c r="X536" s="256" t="s">
        <v>100</v>
      </c>
      <c r="Y536" s="255" t="s">
        <v>107</v>
      </c>
      <c r="Z536" s="255">
        <v>13.06</v>
      </c>
      <c r="AA536" s="256">
        <v>1</v>
      </c>
      <c r="AB536" s="255" t="s">
        <v>630</v>
      </c>
      <c r="AC536" s="255" t="s">
        <v>660</v>
      </c>
      <c r="AD536" s="256" t="s">
        <v>1266</v>
      </c>
      <c r="AE536" s="255" t="s">
        <v>350</v>
      </c>
      <c r="AF536" s="255" t="s">
        <v>649</v>
      </c>
      <c r="AG536" s="256" t="s">
        <v>643</v>
      </c>
      <c r="AH536" s="255"/>
      <c r="AI536" s="255"/>
      <c r="AJ536" s="256"/>
      <c r="AK536" s="255" t="s">
        <v>649</v>
      </c>
      <c r="AL536" s="255" t="s">
        <v>643</v>
      </c>
      <c r="AM536" s="268" t="s">
        <v>740</v>
      </c>
      <c r="AN536" s="148" t="str">
        <f>IF(ISERROR(MATCH(H536,Current!H:H,0)),"Cleared","resolved")</f>
        <v>Cleared</v>
      </c>
    </row>
    <row r="537" spans="1:40" x14ac:dyDescent="0.25">
      <c r="A537" s="267" t="s">
        <v>744</v>
      </c>
      <c r="B537" s="255">
        <v>635</v>
      </c>
      <c r="C537" s="256" t="s">
        <v>142</v>
      </c>
      <c r="D537" s="255" t="s">
        <v>16</v>
      </c>
      <c r="E537" s="255">
        <v>3014</v>
      </c>
      <c r="F537" s="256" t="s">
        <v>144</v>
      </c>
      <c r="G537" s="255" t="s">
        <v>16</v>
      </c>
      <c r="H537" s="255">
        <v>63501121602825</v>
      </c>
      <c r="I537" s="256" t="s">
        <v>55</v>
      </c>
      <c r="J537" s="255" t="s">
        <v>866</v>
      </c>
      <c r="K537" s="255">
        <v>42704</v>
      </c>
      <c r="L537" s="256">
        <v>156</v>
      </c>
      <c r="M537" s="255" t="s">
        <v>111</v>
      </c>
      <c r="N537" s="255" t="s">
        <v>42</v>
      </c>
      <c r="O537" s="256">
        <v>42776</v>
      </c>
      <c r="P537" s="255" t="s">
        <v>838</v>
      </c>
      <c r="Q537" s="255">
        <v>84</v>
      </c>
      <c r="R537" s="256" t="s">
        <v>35</v>
      </c>
      <c r="S537" s="255">
        <v>13002.48</v>
      </c>
      <c r="T537" s="255" t="s">
        <v>100</v>
      </c>
      <c r="U537" s="256">
        <v>13002.48</v>
      </c>
      <c r="V537" s="255" t="s">
        <v>100</v>
      </c>
      <c r="W537" s="255">
        <v>13002.48</v>
      </c>
      <c r="X537" s="256" t="s">
        <v>100</v>
      </c>
      <c r="Y537" s="255" t="s">
        <v>107</v>
      </c>
      <c r="Z537" s="255">
        <v>13</v>
      </c>
      <c r="AA537" s="256">
        <v>1</v>
      </c>
      <c r="AB537" s="255" t="s">
        <v>630</v>
      </c>
      <c r="AC537" s="255" t="s">
        <v>413</v>
      </c>
      <c r="AD537" s="256" t="s">
        <v>879</v>
      </c>
      <c r="AE537" s="255" t="s">
        <v>350</v>
      </c>
      <c r="AF537" s="255" t="s">
        <v>605</v>
      </c>
      <c r="AG537" s="256" t="s">
        <v>643</v>
      </c>
      <c r="AH537" s="255"/>
      <c r="AI537" s="255"/>
      <c r="AJ537" s="256"/>
      <c r="AK537" s="255" t="s">
        <v>605</v>
      </c>
      <c r="AL537" s="255" t="s">
        <v>643</v>
      </c>
      <c r="AM537" s="268" t="s">
        <v>741</v>
      </c>
      <c r="AN537" s="148" t="str">
        <f>IF(ISERROR(MATCH(H537,Current!H:H,0)),"Cleared","resolved")</f>
        <v>Cleared</v>
      </c>
    </row>
    <row r="538" spans="1:40" x14ac:dyDescent="0.25">
      <c r="A538" s="267" t="s">
        <v>744</v>
      </c>
      <c r="B538" s="255">
        <v>413</v>
      </c>
      <c r="C538" s="256" t="s">
        <v>136</v>
      </c>
      <c r="D538" s="255" t="s">
        <v>13</v>
      </c>
      <c r="E538" s="255">
        <v>8243</v>
      </c>
      <c r="F538" s="256" t="s">
        <v>120</v>
      </c>
      <c r="G538" s="255" t="s">
        <v>14</v>
      </c>
      <c r="H538" s="255">
        <v>4130110170729</v>
      </c>
      <c r="I538" s="256" t="s">
        <v>55</v>
      </c>
      <c r="J538" s="255" t="s">
        <v>852</v>
      </c>
      <c r="K538" s="255">
        <v>42727</v>
      </c>
      <c r="L538" s="256">
        <v>133</v>
      </c>
      <c r="M538" s="255" t="s">
        <v>111</v>
      </c>
      <c r="N538" s="255" t="s">
        <v>42</v>
      </c>
      <c r="O538" s="256">
        <v>42797</v>
      </c>
      <c r="P538" s="255" t="s">
        <v>838</v>
      </c>
      <c r="Q538" s="255">
        <v>63</v>
      </c>
      <c r="R538" s="256" t="s">
        <v>35</v>
      </c>
      <c r="S538" s="255">
        <v>12972</v>
      </c>
      <c r="T538" s="255" t="s">
        <v>100</v>
      </c>
      <c r="U538" s="256">
        <v>12972</v>
      </c>
      <c r="V538" s="255" t="s">
        <v>100</v>
      </c>
      <c r="W538" s="255">
        <v>12972</v>
      </c>
      <c r="X538" s="256" t="s">
        <v>100</v>
      </c>
      <c r="Y538" s="255" t="s">
        <v>114</v>
      </c>
      <c r="Z538" s="255">
        <v>12.97</v>
      </c>
      <c r="AA538" s="256">
        <v>1</v>
      </c>
      <c r="AB538" s="255" t="s">
        <v>630</v>
      </c>
      <c r="AC538" s="255" t="s">
        <v>851</v>
      </c>
      <c r="AD538" s="256" t="s">
        <v>352</v>
      </c>
      <c r="AE538" s="255" t="s">
        <v>350</v>
      </c>
      <c r="AF538" s="255" t="s">
        <v>605</v>
      </c>
      <c r="AG538" s="256" t="s">
        <v>643</v>
      </c>
      <c r="AH538" s="255"/>
      <c r="AI538" s="255"/>
      <c r="AJ538" s="256"/>
      <c r="AK538" s="255" t="s">
        <v>605</v>
      </c>
      <c r="AL538" s="255" t="s">
        <v>643</v>
      </c>
      <c r="AM538" s="268" t="s">
        <v>741</v>
      </c>
      <c r="AN538" s="148" t="str">
        <f>IF(ISERROR(MATCH(H538,Current!H:H,0)),"Cleared","resolved")</f>
        <v>resolved</v>
      </c>
    </row>
    <row r="539" spans="1:40" x14ac:dyDescent="0.25">
      <c r="A539" s="267" t="s">
        <v>744</v>
      </c>
      <c r="B539" s="255">
        <v>260</v>
      </c>
      <c r="C539" s="256" t="s">
        <v>113</v>
      </c>
      <c r="D539" s="255" t="s">
        <v>23</v>
      </c>
      <c r="E539" s="255">
        <v>95</v>
      </c>
      <c r="F539" s="256" t="s">
        <v>153</v>
      </c>
      <c r="G539" s="255" t="s">
        <v>17</v>
      </c>
      <c r="H539" s="255">
        <v>2600110115630</v>
      </c>
      <c r="I539" s="256" t="s">
        <v>56</v>
      </c>
      <c r="J539" s="255" t="s">
        <v>767</v>
      </c>
      <c r="K539" s="255">
        <v>42703</v>
      </c>
      <c r="L539" s="256">
        <v>157</v>
      </c>
      <c r="M539" s="255" t="s">
        <v>111</v>
      </c>
      <c r="N539" s="255" t="s">
        <v>42</v>
      </c>
      <c r="O539" s="256">
        <v>42775</v>
      </c>
      <c r="P539" s="255" t="s">
        <v>838</v>
      </c>
      <c r="Q539" s="255">
        <v>85</v>
      </c>
      <c r="R539" s="256" t="s">
        <v>35</v>
      </c>
      <c r="S539" s="255">
        <v>10956</v>
      </c>
      <c r="T539" s="255" t="s">
        <v>186</v>
      </c>
      <c r="U539" s="256">
        <v>12969.82</v>
      </c>
      <c r="V539" s="255" t="s">
        <v>186</v>
      </c>
      <c r="W539" s="255">
        <v>10955.996155464787</v>
      </c>
      <c r="X539" s="256" t="s">
        <v>100</v>
      </c>
      <c r="Y539" s="255" t="s">
        <v>114</v>
      </c>
      <c r="Z539" s="255">
        <v>12.97</v>
      </c>
      <c r="AA539" s="256">
        <v>1</v>
      </c>
      <c r="AB539" s="255" t="s">
        <v>630</v>
      </c>
      <c r="AC539" s="255" t="s">
        <v>422</v>
      </c>
      <c r="AD539" s="256" t="s">
        <v>370</v>
      </c>
      <c r="AE539" s="255" t="s">
        <v>350</v>
      </c>
      <c r="AF539" s="255" t="s">
        <v>649</v>
      </c>
      <c r="AG539" s="256" t="s">
        <v>643</v>
      </c>
      <c r="AH539" s="255"/>
      <c r="AI539" s="255"/>
      <c r="AJ539" s="256"/>
      <c r="AK539" s="255" t="s">
        <v>605</v>
      </c>
      <c r="AL539" s="255" t="s">
        <v>643</v>
      </c>
      <c r="AM539" s="268" t="s">
        <v>741</v>
      </c>
      <c r="AN539" s="148" t="str">
        <f>IF(ISERROR(MATCH(H539,Current!H:H,0)),"Cleared","resolved")</f>
        <v>resolved</v>
      </c>
    </row>
    <row r="540" spans="1:40" x14ac:dyDescent="0.25">
      <c r="A540" s="267" t="s">
        <v>31</v>
      </c>
      <c r="B540" s="255">
        <v>429</v>
      </c>
      <c r="C540" s="256" t="s">
        <v>162</v>
      </c>
      <c r="D540" s="255" t="s">
        <v>13</v>
      </c>
      <c r="E540" s="255">
        <v>456</v>
      </c>
      <c r="F540" s="256" t="s">
        <v>167</v>
      </c>
      <c r="G540" s="255" t="s">
        <v>14</v>
      </c>
      <c r="H540" s="255">
        <v>81600064</v>
      </c>
      <c r="I540" s="256" t="s">
        <v>59</v>
      </c>
      <c r="J540" s="255" t="s">
        <v>155</v>
      </c>
      <c r="K540" s="255">
        <v>42773</v>
      </c>
      <c r="L540" s="256">
        <v>87</v>
      </c>
      <c r="M540" s="255" t="s">
        <v>127</v>
      </c>
      <c r="N540" s="255" t="s">
        <v>128</v>
      </c>
      <c r="O540" s="256">
        <v>42859</v>
      </c>
      <c r="P540" s="255" t="s">
        <v>1878</v>
      </c>
      <c r="Q540" s="255">
        <v>1</v>
      </c>
      <c r="R540" s="256" t="s">
        <v>33</v>
      </c>
      <c r="S540" s="255">
        <v>12960</v>
      </c>
      <c r="T540" s="255" t="s">
        <v>100</v>
      </c>
      <c r="U540" s="256">
        <v>12960</v>
      </c>
      <c r="V540" s="255" t="s">
        <v>100</v>
      </c>
      <c r="W540" s="255">
        <v>12960</v>
      </c>
      <c r="X540" s="256" t="s">
        <v>100</v>
      </c>
      <c r="Y540" s="255" t="s">
        <v>114</v>
      </c>
      <c r="Z540" s="255">
        <v>12.96</v>
      </c>
      <c r="AA540" s="256">
        <v>1</v>
      </c>
      <c r="AB540" s="255" t="s">
        <v>630</v>
      </c>
      <c r="AC540" s="255" t="s">
        <v>561</v>
      </c>
      <c r="AD540" s="256" t="s">
        <v>1928</v>
      </c>
      <c r="AE540" s="255" t="s">
        <v>350</v>
      </c>
      <c r="AF540" s="255" t="s">
        <v>649</v>
      </c>
      <c r="AG540" s="256" t="s">
        <v>643</v>
      </c>
      <c r="AH540" s="255"/>
      <c r="AI540" s="255"/>
      <c r="AJ540" s="256"/>
      <c r="AK540" s="255" t="s">
        <v>649</v>
      </c>
      <c r="AL540" s="255" t="s">
        <v>643</v>
      </c>
      <c r="AM540" s="268" t="s">
        <v>740</v>
      </c>
      <c r="AN540" s="148" t="str">
        <f>IF(ISERROR(MATCH(H540,Current!H:H,0)),"Cleared","resolved")</f>
        <v>Cleared</v>
      </c>
    </row>
    <row r="541" spans="1:40" x14ac:dyDescent="0.25">
      <c r="A541" s="267" t="s">
        <v>744</v>
      </c>
      <c r="B541" s="255">
        <v>1516</v>
      </c>
      <c r="C541" s="256" t="s">
        <v>132</v>
      </c>
      <c r="D541" s="255" t="s">
        <v>14</v>
      </c>
      <c r="E541" s="255">
        <v>8243</v>
      </c>
      <c r="F541" s="256" t="s">
        <v>120</v>
      </c>
      <c r="G541" s="255" t="s">
        <v>14</v>
      </c>
      <c r="H541" s="255">
        <v>15160160005040</v>
      </c>
      <c r="I541" s="256" t="s">
        <v>57</v>
      </c>
      <c r="J541" s="255" t="s">
        <v>133</v>
      </c>
      <c r="K541" s="255">
        <v>42773</v>
      </c>
      <c r="L541" s="256">
        <v>87</v>
      </c>
      <c r="M541" s="255" t="s">
        <v>127</v>
      </c>
      <c r="N541" s="255" t="s">
        <v>128</v>
      </c>
      <c r="O541" s="256">
        <v>42830</v>
      </c>
      <c r="P541" s="255" t="s">
        <v>838</v>
      </c>
      <c r="Q541" s="255">
        <v>30</v>
      </c>
      <c r="R541" s="256" t="s">
        <v>33</v>
      </c>
      <c r="S541" s="255">
        <v>12945.36</v>
      </c>
      <c r="T541" s="255" t="s">
        <v>100</v>
      </c>
      <c r="U541" s="256">
        <v>12945.36</v>
      </c>
      <c r="V541" s="255" t="s">
        <v>100</v>
      </c>
      <c r="W541" s="255">
        <v>12945.36</v>
      </c>
      <c r="X541" s="256" t="s">
        <v>100</v>
      </c>
      <c r="Y541" s="255" t="s">
        <v>107</v>
      </c>
      <c r="Z541" s="255">
        <v>12.95</v>
      </c>
      <c r="AA541" s="256">
        <v>1</v>
      </c>
      <c r="AB541" s="255" t="s">
        <v>630</v>
      </c>
      <c r="AC541" s="255" t="s">
        <v>851</v>
      </c>
      <c r="AD541" s="256" t="s">
        <v>1502</v>
      </c>
      <c r="AE541" s="255" t="s">
        <v>350</v>
      </c>
      <c r="AF541" s="255" t="s">
        <v>605</v>
      </c>
      <c r="AG541" s="256" t="s">
        <v>643</v>
      </c>
      <c r="AH541" s="255"/>
      <c r="AI541" s="255"/>
      <c r="AJ541" s="256"/>
      <c r="AK541" s="255" t="s">
        <v>605</v>
      </c>
      <c r="AL541" s="255" t="s">
        <v>643</v>
      </c>
      <c r="AM541" s="268" t="s">
        <v>741</v>
      </c>
      <c r="AN541" s="148" t="str">
        <f>IF(ISERROR(MATCH(H541,Current!H:H,0)),"Cleared","resolved")</f>
        <v>Cleared</v>
      </c>
    </row>
    <row r="542" spans="1:40" x14ac:dyDescent="0.25">
      <c r="A542" s="267" t="s">
        <v>31</v>
      </c>
      <c r="B542" s="255">
        <v>1730</v>
      </c>
      <c r="C542" s="256" t="s">
        <v>172</v>
      </c>
      <c r="D542" s="255" t="s">
        <v>18</v>
      </c>
      <c r="E542" s="255">
        <v>635</v>
      </c>
      <c r="F542" s="256" t="s">
        <v>142</v>
      </c>
      <c r="G542" s="255" t="s">
        <v>16</v>
      </c>
      <c r="H542" s="255">
        <v>9194</v>
      </c>
      <c r="I542" s="256" t="s">
        <v>55</v>
      </c>
      <c r="J542" s="255" t="s">
        <v>173</v>
      </c>
      <c r="K542" s="255">
        <v>42796</v>
      </c>
      <c r="L542" s="256">
        <v>64</v>
      </c>
      <c r="M542" s="255" t="s">
        <v>111</v>
      </c>
      <c r="N542" s="255" t="s">
        <v>42</v>
      </c>
      <c r="O542" s="256">
        <v>42859</v>
      </c>
      <c r="P542" s="255" t="s">
        <v>1878</v>
      </c>
      <c r="Q542" s="255">
        <v>1</v>
      </c>
      <c r="R542" s="256" t="s">
        <v>33</v>
      </c>
      <c r="S542" s="255">
        <v>12921</v>
      </c>
      <c r="T542" s="255" t="s">
        <v>100</v>
      </c>
      <c r="U542" s="256">
        <v>12921</v>
      </c>
      <c r="V542" s="255" t="s">
        <v>100</v>
      </c>
      <c r="W542" s="255">
        <v>12921</v>
      </c>
      <c r="X542" s="256" t="s">
        <v>100</v>
      </c>
      <c r="Y542" s="255" t="s">
        <v>114</v>
      </c>
      <c r="Z542" s="255">
        <v>12.92</v>
      </c>
      <c r="AA542" s="256">
        <v>1</v>
      </c>
      <c r="AB542" s="255" t="s">
        <v>630</v>
      </c>
      <c r="AC542" s="255" t="s">
        <v>634</v>
      </c>
      <c r="AD542" s="256" t="s">
        <v>1970</v>
      </c>
      <c r="AE542" s="255" t="s">
        <v>350</v>
      </c>
      <c r="AF542" s="255" t="s">
        <v>605</v>
      </c>
      <c r="AG542" s="256" t="s">
        <v>643</v>
      </c>
      <c r="AH542" s="255"/>
      <c r="AI542" s="255"/>
      <c r="AJ542" s="256"/>
      <c r="AK542" s="255" t="s">
        <v>649</v>
      </c>
      <c r="AL542" s="255" t="s">
        <v>643</v>
      </c>
      <c r="AM542" s="268" t="s">
        <v>740</v>
      </c>
      <c r="AN542" s="148" t="str">
        <f>IF(ISERROR(MATCH(H542,Current!H:H,0)),"Cleared","resolved")</f>
        <v>resolved</v>
      </c>
    </row>
    <row r="543" spans="1:40" x14ac:dyDescent="0.25">
      <c r="A543" s="267" t="s">
        <v>744</v>
      </c>
      <c r="B543" s="255">
        <v>429</v>
      </c>
      <c r="C543" s="256" t="s">
        <v>162</v>
      </c>
      <c r="D543" s="255" t="s">
        <v>13</v>
      </c>
      <c r="E543" s="255">
        <v>1350</v>
      </c>
      <c r="F543" s="256" t="s">
        <v>124</v>
      </c>
      <c r="G543" s="255" t="s">
        <v>21</v>
      </c>
      <c r="H543" s="255">
        <v>80802790</v>
      </c>
      <c r="I543" s="256" t="s">
        <v>59</v>
      </c>
      <c r="J543" s="255" t="s">
        <v>155</v>
      </c>
      <c r="K543" s="255">
        <v>42647</v>
      </c>
      <c r="L543" s="256">
        <v>213</v>
      </c>
      <c r="M543" s="255" t="s">
        <v>118</v>
      </c>
      <c r="N543" s="255" t="s">
        <v>41</v>
      </c>
      <c r="O543" s="256">
        <v>42706</v>
      </c>
      <c r="P543" s="255" t="s">
        <v>651</v>
      </c>
      <c r="Q543" s="255">
        <v>154</v>
      </c>
      <c r="R543" s="256" t="s">
        <v>39</v>
      </c>
      <c r="S543" s="255">
        <v>12800</v>
      </c>
      <c r="T543" s="255" t="s">
        <v>100</v>
      </c>
      <c r="U543" s="256">
        <v>12800</v>
      </c>
      <c r="V543" s="255" t="s">
        <v>100</v>
      </c>
      <c r="W543" s="255">
        <v>12800</v>
      </c>
      <c r="X543" s="256" t="s">
        <v>100</v>
      </c>
      <c r="Y543" s="255" t="s">
        <v>114</v>
      </c>
      <c r="Z543" s="255">
        <v>12.8</v>
      </c>
      <c r="AA543" s="256">
        <v>1</v>
      </c>
      <c r="AB543" s="255" t="s">
        <v>630</v>
      </c>
      <c r="AC543" s="255" t="s">
        <v>436</v>
      </c>
      <c r="AD543" s="256" t="s">
        <v>480</v>
      </c>
      <c r="AE543" s="255" t="s">
        <v>350</v>
      </c>
      <c r="AF543" s="255" t="s">
        <v>605</v>
      </c>
      <c r="AG543" s="256" t="s">
        <v>643</v>
      </c>
      <c r="AH543" s="255"/>
      <c r="AI543" s="255"/>
      <c r="AJ543" s="256"/>
      <c r="AK543" s="255" t="s">
        <v>649</v>
      </c>
      <c r="AL543" s="255" t="s">
        <v>643</v>
      </c>
      <c r="AM543" s="268" t="s">
        <v>740</v>
      </c>
      <c r="AN543" s="148" t="str">
        <f>IF(ISERROR(MATCH(H543,Current!H:H,0)),"Cleared","resolved")</f>
        <v>resolved</v>
      </c>
    </row>
    <row r="544" spans="1:40" x14ac:dyDescent="0.25">
      <c r="A544" s="267" t="s">
        <v>744</v>
      </c>
      <c r="B544" s="255">
        <v>9701</v>
      </c>
      <c r="C544" s="256" t="s">
        <v>199</v>
      </c>
      <c r="D544" s="255" t="s">
        <v>14</v>
      </c>
      <c r="E544" s="255">
        <v>635</v>
      </c>
      <c r="F544" s="256" t="s">
        <v>142</v>
      </c>
      <c r="G544" s="255" t="s">
        <v>16</v>
      </c>
      <c r="H544" s="255">
        <v>97120160973</v>
      </c>
      <c r="I544" s="256" t="s">
        <v>57</v>
      </c>
      <c r="J544" s="255" t="s">
        <v>133</v>
      </c>
      <c r="K544" s="255">
        <v>42728</v>
      </c>
      <c r="L544" s="256">
        <v>132</v>
      </c>
      <c r="M544" s="255" t="s">
        <v>111</v>
      </c>
      <c r="N544" s="255" t="s">
        <v>42</v>
      </c>
      <c r="O544" s="256">
        <v>42797</v>
      </c>
      <c r="P544" s="255" t="s">
        <v>838</v>
      </c>
      <c r="Q544" s="255">
        <v>63</v>
      </c>
      <c r="R544" s="256" t="s">
        <v>35</v>
      </c>
      <c r="S544" s="255">
        <v>12768</v>
      </c>
      <c r="T544" s="255" t="s">
        <v>100</v>
      </c>
      <c r="U544" s="256">
        <v>12768</v>
      </c>
      <c r="V544" s="255" t="s">
        <v>200</v>
      </c>
      <c r="W544" s="255">
        <v>57900.324192839646</v>
      </c>
      <c r="X544" s="256" t="s">
        <v>100</v>
      </c>
      <c r="Y544" s="255" t="s">
        <v>114</v>
      </c>
      <c r="Z544" s="255">
        <v>12.77</v>
      </c>
      <c r="AA544" s="256">
        <v>1</v>
      </c>
      <c r="AB544" s="255" t="s">
        <v>630</v>
      </c>
      <c r="AC544" s="255" t="s">
        <v>457</v>
      </c>
      <c r="AD544" s="256" t="s">
        <v>1275</v>
      </c>
      <c r="AE544" s="255" t="s">
        <v>350</v>
      </c>
      <c r="AF544" s="255" t="s">
        <v>605</v>
      </c>
      <c r="AG544" s="256" t="s">
        <v>643</v>
      </c>
      <c r="AH544" s="255"/>
      <c r="AI544" s="255"/>
      <c r="AJ544" s="256"/>
      <c r="AK544" s="255" t="s">
        <v>649</v>
      </c>
      <c r="AL544" s="255" t="s">
        <v>643</v>
      </c>
      <c r="AM544" s="268" t="s">
        <v>740</v>
      </c>
      <c r="AN544" s="148" t="str">
        <f>IF(ISERROR(MATCH(H544,Current!H:H,0)),"Cleared","resolved")</f>
        <v>resolved</v>
      </c>
    </row>
    <row r="545" spans="1:40" x14ac:dyDescent="0.25">
      <c r="A545" s="267" t="s">
        <v>31</v>
      </c>
      <c r="B545" s="255">
        <v>3014</v>
      </c>
      <c r="C545" s="256" t="s">
        <v>144</v>
      </c>
      <c r="D545" s="255" t="s">
        <v>16</v>
      </c>
      <c r="E545" s="255">
        <v>635</v>
      </c>
      <c r="F545" s="256" t="s">
        <v>142</v>
      </c>
      <c r="G545" s="255" t="s">
        <v>16</v>
      </c>
      <c r="H545" s="255">
        <v>30140120004763</v>
      </c>
      <c r="I545" s="256" t="s">
        <v>59</v>
      </c>
      <c r="J545" s="255" t="s">
        <v>135</v>
      </c>
      <c r="K545" s="255">
        <v>42775</v>
      </c>
      <c r="L545" s="256">
        <v>85</v>
      </c>
      <c r="M545" s="255" t="s">
        <v>127</v>
      </c>
      <c r="N545" s="255" t="s">
        <v>128</v>
      </c>
      <c r="O545" s="256">
        <v>42831</v>
      </c>
      <c r="P545" s="255" t="s">
        <v>838</v>
      </c>
      <c r="Q545" s="255">
        <v>29</v>
      </c>
      <c r="R545" s="256" t="s">
        <v>33</v>
      </c>
      <c r="S545" s="255">
        <v>12720</v>
      </c>
      <c r="T545" s="255" t="s">
        <v>100</v>
      </c>
      <c r="U545" s="256">
        <v>12720</v>
      </c>
      <c r="V545" s="255" t="s">
        <v>100</v>
      </c>
      <c r="W545" s="255">
        <v>12720</v>
      </c>
      <c r="X545" s="256" t="s">
        <v>100</v>
      </c>
      <c r="Y545" s="255" t="s">
        <v>107</v>
      </c>
      <c r="Z545" s="255">
        <v>12.72</v>
      </c>
      <c r="AA545" s="256">
        <v>1</v>
      </c>
      <c r="AB545" s="255" t="s">
        <v>630</v>
      </c>
      <c r="AC545" s="255" t="s">
        <v>457</v>
      </c>
      <c r="AD545" s="256" t="s">
        <v>867</v>
      </c>
      <c r="AE545" s="255" t="s">
        <v>350</v>
      </c>
      <c r="AF545" s="255" t="s">
        <v>649</v>
      </c>
      <c r="AG545" s="256" t="s">
        <v>643</v>
      </c>
      <c r="AH545" s="255"/>
      <c r="AI545" s="255"/>
      <c r="AJ545" s="256"/>
      <c r="AK545" s="255" t="s">
        <v>605</v>
      </c>
      <c r="AL545" s="255" t="s">
        <v>603</v>
      </c>
      <c r="AM545" s="268" t="s">
        <v>739</v>
      </c>
      <c r="AN545" s="148" t="str">
        <f>IF(ISERROR(MATCH(H545,Current!H:H,0)),"Cleared","resolved")</f>
        <v>Cleared</v>
      </c>
    </row>
    <row r="546" spans="1:40" x14ac:dyDescent="0.25">
      <c r="A546" s="267" t="s">
        <v>744</v>
      </c>
      <c r="B546" s="255">
        <v>199</v>
      </c>
      <c r="C546" s="256" t="s">
        <v>137</v>
      </c>
      <c r="D546" s="255" t="s">
        <v>22</v>
      </c>
      <c r="E546" s="255">
        <v>3011</v>
      </c>
      <c r="F546" s="256" t="s">
        <v>164</v>
      </c>
      <c r="G546" s="255" t="s">
        <v>22</v>
      </c>
      <c r="H546" s="255" t="s">
        <v>521</v>
      </c>
      <c r="I546" s="256" t="s">
        <v>54</v>
      </c>
      <c r="J546" s="255" t="s">
        <v>327</v>
      </c>
      <c r="K546" s="255">
        <v>42583</v>
      </c>
      <c r="L546" s="256">
        <v>277</v>
      </c>
      <c r="M546" s="255" t="s">
        <v>111</v>
      </c>
      <c r="N546" s="255" t="s">
        <v>42</v>
      </c>
      <c r="O546" s="256">
        <v>42586</v>
      </c>
      <c r="P546" s="255" t="s">
        <v>406</v>
      </c>
      <c r="Q546" s="255">
        <v>274</v>
      </c>
      <c r="R546" s="256" t="s">
        <v>37</v>
      </c>
      <c r="S546" s="255">
        <v>13894.42</v>
      </c>
      <c r="T546" s="255" t="s">
        <v>248</v>
      </c>
      <c r="U546" s="256">
        <v>12712.19</v>
      </c>
      <c r="V546" s="255" t="s">
        <v>248</v>
      </c>
      <c r="W546" s="255">
        <v>13894.423415732052</v>
      </c>
      <c r="X546" s="256" t="s">
        <v>100</v>
      </c>
      <c r="Y546" s="255" t="s">
        <v>107</v>
      </c>
      <c r="Z546" s="255">
        <v>12.71</v>
      </c>
      <c r="AA546" s="256">
        <v>1</v>
      </c>
      <c r="AB546" s="255" t="s">
        <v>630</v>
      </c>
      <c r="AC546" s="255" t="s">
        <v>474</v>
      </c>
      <c r="AD546" s="256" t="s">
        <v>520</v>
      </c>
      <c r="AE546" s="255" t="s">
        <v>350</v>
      </c>
      <c r="AF546" s="255" t="s">
        <v>605</v>
      </c>
      <c r="AG546" s="256" t="s">
        <v>643</v>
      </c>
      <c r="AH546" s="255"/>
      <c r="AI546" s="255"/>
      <c r="AJ546" s="256"/>
      <c r="AK546" s="255" t="s">
        <v>649</v>
      </c>
      <c r="AL546" s="255" t="s">
        <v>643</v>
      </c>
      <c r="AM546" s="268" t="s">
        <v>740</v>
      </c>
      <c r="AN546" s="148" t="str">
        <f>IF(ISERROR(MATCH(H546,Current!H:H,0)),"Cleared","resolved")</f>
        <v>Cleared</v>
      </c>
    </row>
    <row r="547" spans="1:40" x14ac:dyDescent="0.25">
      <c r="A547" s="267" t="s">
        <v>744</v>
      </c>
      <c r="B547" s="255">
        <v>805</v>
      </c>
      <c r="C547" s="256" t="s">
        <v>193</v>
      </c>
      <c r="D547" s="255" t="s">
        <v>19</v>
      </c>
      <c r="E547" s="255">
        <v>413</v>
      </c>
      <c r="F547" s="256" t="s">
        <v>136</v>
      </c>
      <c r="G547" s="255" t="s">
        <v>13</v>
      </c>
      <c r="H547" s="255">
        <v>805011000000594</v>
      </c>
      <c r="I547" s="256" t="s">
        <v>538</v>
      </c>
      <c r="J547" s="255" t="s">
        <v>194</v>
      </c>
      <c r="K547" s="255">
        <v>42773</v>
      </c>
      <c r="L547" s="256">
        <v>87</v>
      </c>
      <c r="M547" s="255" t="s">
        <v>111</v>
      </c>
      <c r="N547" s="255" t="s">
        <v>42</v>
      </c>
      <c r="O547" s="256">
        <v>42831</v>
      </c>
      <c r="P547" s="255" t="s">
        <v>838</v>
      </c>
      <c r="Q547" s="255">
        <v>29</v>
      </c>
      <c r="R547" s="256" t="s">
        <v>33</v>
      </c>
      <c r="S547" s="255">
        <v>60128.15</v>
      </c>
      <c r="T547" s="255" t="s">
        <v>239</v>
      </c>
      <c r="U547" s="256">
        <v>12672.7</v>
      </c>
      <c r="V547" s="255" t="s">
        <v>100</v>
      </c>
      <c r="W547" s="255">
        <v>12672.7</v>
      </c>
      <c r="X547" s="256" t="s">
        <v>100</v>
      </c>
      <c r="Y547" s="255" t="s">
        <v>114</v>
      </c>
      <c r="Z547" s="255">
        <v>12.67</v>
      </c>
      <c r="AA547" s="256">
        <v>1</v>
      </c>
      <c r="AB547" s="255" t="s">
        <v>630</v>
      </c>
      <c r="AC547" s="255" t="s">
        <v>753</v>
      </c>
      <c r="AD547" s="256" t="s">
        <v>560</v>
      </c>
      <c r="AE547" s="255" t="s">
        <v>350</v>
      </c>
      <c r="AF547" s="255" t="s">
        <v>649</v>
      </c>
      <c r="AG547" s="256" t="s">
        <v>643</v>
      </c>
      <c r="AH547" s="255"/>
      <c r="AI547" s="255"/>
      <c r="AJ547" s="256"/>
      <c r="AK547" s="255" t="s">
        <v>605</v>
      </c>
      <c r="AL547" s="255" t="s">
        <v>643</v>
      </c>
      <c r="AM547" s="268" t="s">
        <v>741</v>
      </c>
      <c r="AN547" s="148" t="str">
        <f>IF(ISERROR(MATCH(H547,Current!H:H,0)),"Cleared","resolved")</f>
        <v>Cleared</v>
      </c>
    </row>
    <row r="548" spans="1:40" x14ac:dyDescent="0.25">
      <c r="A548" s="267" t="s">
        <v>744</v>
      </c>
      <c r="B548" s="255">
        <v>3027</v>
      </c>
      <c r="C548" s="256" t="s">
        <v>154</v>
      </c>
      <c r="D548" s="255" t="s">
        <v>13</v>
      </c>
      <c r="E548" s="255">
        <v>635</v>
      </c>
      <c r="F548" s="256" t="s">
        <v>142</v>
      </c>
      <c r="G548" s="255" t="s">
        <v>16</v>
      </c>
      <c r="H548" s="255">
        <v>302714000012821</v>
      </c>
      <c r="I548" s="256" t="s">
        <v>59</v>
      </c>
      <c r="J548" s="255" t="s">
        <v>275</v>
      </c>
      <c r="K548" s="255">
        <v>42727</v>
      </c>
      <c r="L548" s="256">
        <v>133</v>
      </c>
      <c r="M548" s="255" t="s">
        <v>111</v>
      </c>
      <c r="N548" s="255" t="s">
        <v>42</v>
      </c>
      <c r="O548" s="256">
        <v>42797</v>
      </c>
      <c r="P548" s="255" t="s">
        <v>838</v>
      </c>
      <c r="Q548" s="255">
        <v>63</v>
      </c>
      <c r="R548" s="256" t="s">
        <v>35</v>
      </c>
      <c r="S548" s="255">
        <v>12655.5</v>
      </c>
      <c r="T548" s="255" t="s">
        <v>100</v>
      </c>
      <c r="U548" s="256">
        <v>12655.5</v>
      </c>
      <c r="V548" s="255" t="s">
        <v>100</v>
      </c>
      <c r="W548" s="255">
        <v>12655.5</v>
      </c>
      <c r="X548" s="256" t="s">
        <v>100</v>
      </c>
      <c r="Y548" s="255" t="s">
        <v>114</v>
      </c>
      <c r="Z548" s="255">
        <v>12.66</v>
      </c>
      <c r="AA548" s="256">
        <v>1</v>
      </c>
      <c r="AB548" s="255" t="s">
        <v>630</v>
      </c>
      <c r="AC548" s="255" t="s">
        <v>457</v>
      </c>
      <c r="AD548" s="256" t="s">
        <v>1232</v>
      </c>
      <c r="AE548" s="255" t="s">
        <v>350</v>
      </c>
      <c r="AF548" s="255" t="s">
        <v>649</v>
      </c>
      <c r="AG548" s="256" t="s">
        <v>643</v>
      </c>
      <c r="AH548" s="255"/>
      <c r="AI548" s="255"/>
      <c r="AJ548" s="256"/>
      <c r="AK548" s="255" t="s">
        <v>605</v>
      </c>
      <c r="AL548" s="255" t="s">
        <v>643</v>
      </c>
      <c r="AM548" s="268" t="s">
        <v>741</v>
      </c>
      <c r="AN548" s="148" t="str">
        <f>IF(ISERROR(MATCH(H548,Current!H:H,0)),"Cleared","resolved")</f>
        <v>resolved</v>
      </c>
    </row>
    <row r="549" spans="1:40" x14ac:dyDescent="0.25">
      <c r="A549" s="267" t="s">
        <v>744</v>
      </c>
      <c r="B549" s="255">
        <v>420</v>
      </c>
      <c r="C549" s="256" t="s">
        <v>148</v>
      </c>
      <c r="D549" s="255" t="s">
        <v>13</v>
      </c>
      <c r="E549" s="255">
        <v>8205</v>
      </c>
      <c r="F549" s="256" t="s">
        <v>130</v>
      </c>
      <c r="G549" s="255" t="s">
        <v>14</v>
      </c>
      <c r="H549" s="255">
        <v>4200110024055</v>
      </c>
      <c r="I549" s="256" t="s">
        <v>55</v>
      </c>
      <c r="J549" s="255" t="s">
        <v>868</v>
      </c>
      <c r="K549" s="255">
        <v>42704</v>
      </c>
      <c r="L549" s="256">
        <v>156</v>
      </c>
      <c r="M549" s="255" t="s">
        <v>127</v>
      </c>
      <c r="N549" s="255" t="s">
        <v>128</v>
      </c>
      <c r="O549" s="256">
        <v>42775</v>
      </c>
      <c r="P549" s="255" t="s">
        <v>838</v>
      </c>
      <c r="Q549" s="255">
        <v>85</v>
      </c>
      <c r="R549" s="256" t="s">
        <v>35</v>
      </c>
      <c r="S549" s="255">
        <v>12659.54</v>
      </c>
      <c r="T549" s="255" t="s">
        <v>100</v>
      </c>
      <c r="U549" s="256">
        <v>12659.54</v>
      </c>
      <c r="V549" s="255" t="s">
        <v>100</v>
      </c>
      <c r="W549" s="255">
        <v>12659.54</v>
      </c>
      <c r="X549" s="256" t="s">
        <v>100</v>
      </c>
      <c r="Y549" s="255" t="s">
        <v>114</v>
      </c>
      <c r="Z549" s="255">
        <v>12.66</v>
      </c>
      <c r="AA549" s="256">
        <v>1</v>
      </c>
      <c r="AB549" s="255" t="s">
        <v>630</v>
      </c>
      <c r="AC549" s="255" t="s">
        <v>762</v>
      </c>
      <c r="AD549" s="256" t="s">
        <v>869</v>
      </c>
      <c r="AE549" s="255" t="s">
        <v>350</v>
      </c>
      <c r="AF549" s="255" t="s">
        <v>649</v>
      </c>
      <c r="AG549" s="256" t="s">
        <v>643</v>
      </c>
      <c r="AH549" s="255"/>
      <c r="AI549" s="255"/>
      <c r="AJ549" s="256"/>
      <c r="AK549" s="255" t="s">
        <v>605</v>
      </c>
      <c r="AL549" s="255" t="s">
        <v>643</v>
      </c>
      <c r="AM549" s="268" t="s">
        <v>741</v>
      </c>
      <c r="AN549" s="148" t="str">
        <f>IF(ISERROR(MATCH(H549,Current!H:H,0)),"Cleared","resolved")</f>
        <v>Cleared</v>
      </c>
    </row>
    <row r="550" spans="1:40" x14ac:dyDescent="0.25">
      <c r="A550" s="267" t="s">
        <v>31</v>
      </c>
      <c r="B550" s="255">
        <v>8520</v>
      </c>
      <c r="C550" s="256" t="s">
        <v>842</v>
      </c>
      <c r="D550" s="255" t="s">
        <v>19</v>
      </c>
      <c r="E550" s="255">
        <v>787</v>
      </c>
      <c r="F550" s="256" t="s">
        <v>157</v>
      </c>
      <c r="G550" s="255" t="s">
        <v>16</v>
      </c>
      <c r="H550" s="255">
        <v>85200310087229</v>
      </c>
      <c r="I550" s="256" t="s">
        <v>55</v>
      </c>
      <c r="J550" s="255" t="s">
        <v>322</v>
      </c>
      <c r="K550" s="255">
        <v>42795</v>
      </c>
      <c r="L550" s="256">
        <v>65</v>
      </c>
      <c r="M550" s="255" t="s">
        <v>111</v>
      </c>
      <c r="N550" s="255" t="s">
        <v>42</v>
      </c>
      <c r="O550" s="256">
        <v>42860</v>
      </c>
      <c r="P550" s="255" t="s">
        <v>1878</v>
      </c>
      <c r="Q550" s="255">
        <v>0</v>
      </c>
      <c r="R550" s="256" t="s">
        <v>33</v>
      </c>
      <c r="S550" s="255">
        <v>889327.45</v>
      </c>
      <c r="T550" s="255" t="s">
        <v>197</v>
      </c>
      <c r="U550" s="256">
        <v>12657.35</v>
      </c>
      <c r="V550" s="255" t="s">
        <v>197</v>
      </c>
      <c r="W550" s="255">
        <v>889327.24398383975</v>
      </c>
      <c r="X550" s="256" t="s">
        <v>100</v>
      </c>
      <c r="Y550" s="255" t="s">
        <v>114</v>
      </c>
      <c r="Z550" s="255">
        <v>12.66</v>
      </c>
      <c r="AA550" s="256">
        <v>1</v>
      </c>
      <c r="AB550" s="255" t="s">
        <v>630</v>
      </c>
      <c r="AC550" s="255" t="s">
        <v>416</v>
      </c>
      <c r="AD550" s="256" t="s">
        <v>2056</v>
      </c>
      <c r="AE550" s="255" t="s">
        <v>350</v>
      </c>
      <c r="AF550" s="255" t="s">
        <v>605</v>
      </c>
      <c r="AG550" s="256" t="s">
        <v>643</v>
      </c>
      <c r="AH550" s="255"/>
      <c r="AI550" s="255"/>
      <c r="AJ550" s="256"/>
      <c r="AK550" s="255" t="s">
        <v>605</v>
      </c>
      <c r="AL550" s="255" t="s">
        <v>643</v>
      </c>
      <c r="AM550" s="268" t="s">
        <v>741</v>
      </c>
      <c r="AN550" s="148" t="str">
        <f>IF(ISERROR(MATCH(H550,Current!H:H,0)),"Cleared","resolved")</f>
        <v>resolved</v>
      </c>
    </row>
    <row r="551" spans="1:40" x14ac:dyDescent="0.25">
      <c r="A551" s="267" t="s">
        <v>744</v>
      </c>
      <c r="B551" s="255">
        <v>692</v>
      </c>
      <c r="C551" s="256" t="s">
        <v>187</v>
      </c>
      <c r="D551" s="255" t="s">
        <v>16</v>
      </c>
      <c r="E551" s="255">
        <v>95</v>
      </c>
      <c r="F551" s="256" t="s">
        <v>153</v>
      </c>
      <c r="G551" s="255" t="s">
        <v>17</v>
      </c>
      <c r="H551" s="255">
        <v>69201111609284</v>
      </c>
      <c r="I551" s="256" t="s">
        <v>57</v>
      </c>
      <c r="J551" s="255" t="s">
        <v>205</v>
      </c>
      <c r="K551" s="255">
        <v>42671</v>
      </c>
      <c r="L551" s="256">
        <v>189</v>
      </c>
      <c r="M551" s="255" t="s">
        <v>127</v>
      </c>
      <c r="N551" s="255" t="s">
        <v>128</v>
      </c>
      <c r="O551" s="256">
        <v>42732</v>
      </c>
      <c r="P551" s="255" t="s">
        <v>651</v>
      </c>
      <c r="Q551" s="255">
        <v>128</v>
      </c>
      <c r="R551" s="256" t="s">
        <v>38</v>
      </c>
      <c r="S551" s="255">
        <v>12634.13</v>
      </c>
      <c r="T551" s="255" t="s">
        <v>100</v>
      </c>
      <c r="U551" s="256">
        <v>12634.13</v>
      </c>
      <c r="V551" s="255" t="s">
        <v>100</v>
      </c>
      <c r="W551" s="255">
        <v>12634.13</v>
      </c>
      <c r="X551" s="256" t="s">
        <v>100</v>
      </c>
      <c r="Y551" s="255" t="s">
        <v>114</v>
      </c>
      <c r="Z551" s="255">
        <v>12.63</v>
      </c>
      <c r="AA551" s="256">
        <v>1</v>
      </c>
      <c r="AB551" s="255" t="s">
        <v>630</v>
      </c>
      <c r="AC551" s="255" t="s">
        <v>422</v>
      </c>
      <c r="AD551" s="256" t="s">
        <v>1947</v>
      </c>
      <c r="AE551" s="255" t="s">
        <v>350</v>
      </c>
      <c r="AF551" s="255" t="s">
        <v>605</v>
      </c>
      <c r="AG551" s="256" t="s">
        <v>643</v>
      </c>
      <c r="AH551" s="255"/>
      <c r="AI551" s="255"/>
      <c r="AJ551" s="256"/>
      <c r="AK551" s="255" t="s">
        <v>605</v>
      </c>
      <c r="AL551" s="255" t="s">
        <v>643</v>
      </c>
      <c r="AM551" s="268" t="s">
        <v>741</v>
      </c>
      <c r="AN551" s="148" t="str">
        <f>IF(ISERROR(MATCH(H551,Current!H:H,0)),"Cleared","resolved")</f>
        <v>Cleared</v>
      </c>
    </row>
    <row r="552" spans="1:40" x14ac:dyDescent="0.25">
      <c r="A552" s="267" t="s">
        <v>744</v>
      </c>
      <c r="B552" s="255">
        <v>413</v>
      </c>
      <c r="C552" s="256" t="s">
        <v>136</v>
      </c>
      <c r="D552" s="255" t="s">
        <v>13</v>
      </c>
      <c r="E552" s="255">
        <v>1350</v>
      </c>
      <c r="F552" s="256" t="s">
        <v>124</v>
      </c>
      <c r="G552" s="255" t="s">
        <v>21</v>
      </c>
      <c r="H552" s="255">
        <v>4130110162584</v>
      </c>
      <c r="I552" s="256" t="s">
        <v>538</v>
      </c>
      <c r="J552" s="255" t="s">
        <v>67</v>
      </c>
      <c r="K552" s="255">
        <v>42671</v>
      </c>
      <c r="L552" s="256">
        <v>189</v>
      </c>
      <c r="M552" s="255" t="s">
        <v>127</v>
      </c>
      <c r="N552" s="255" t="s">
        <v>128</v>
      </c>
      <c r="O552" s="256">
        <v>42732</v>
      </c>
      <c r="P552" s="255" t="s">
        <v>651</v>
      </c>
      <c r="Q552" s="255">
        <v>128</v>
      </c>
      <c r="R552" s="256" t="s">
        <v>38</v>
      </c>
      <c r="S552" s="255">
        <v>12600</v>
      </c>
      <c r="T552" s="255" t="s">
        <v>100</v>
      </c>
      <c r="U552" s="256">
        <v>12600</v>
      </c>
      <c r="V552" s="255" t="s">
        <v>100</v>
      </c>
      <c r="W552" s="255">
        <v>12600</v>
      </c>
      <c r="X552" s="256" t="s">
        <v>100</v>
      </c>
      <c r="Y552" s="255" t="s">
        <v>114</v>
      </c>
      <c r="Z552" s="255">
        <v>12.6</v>
      </c>
      <c r="AA552" s="256">
        <v>1</v>
      </c>
      <c r="AB552" s="255" t="s">
        <v>630</v>
      </c>
      <c r="AC552" s="255" t="s">
        <v>436</v>
      </c>
      <c r="AD552" s="256" t="s">
        <v>803</v>
      </c>
      <c r="AE552" s="255" t="s">
        <v>350</v>
      </c>
      <c r="AF552" s="255" t="s">
        <v>605</v>
      </c>
      <c r="AG552" s="256" t="s">
        <v>643</v>
      </c>
      <c r="AH552" s="255"/>
      <c r="AI552" s="255"/>
      <c r="AJ552" s="256"/>
      <c r="AK552" s="255" t="s">
        <v>605</v>
      </c>
      <c r="AL552" s="255" t="s">
        <v>643</v>
      </c>
      <c r="AM552" s="268" t="s">
        <v>741</v>
      </c>
      <c r="AN552" s="148" t="str">
        <f>IF(ISERROR(MATCH(H552,Current!H:H,0)),"Cleared","resolved")</f>
        <v>Cleared</v>
      </c>
    </row>
    <row r="553" spans="1:40" x14ac:dyDescent="0.25">
      <c r="A553" s="267" t="s">
        <v>744</v>
      </c>
      <c r="B553" s="255">
        <v>260</v>
      </c>
      <c r="C553" s="256" t="s">
        <v>113</v>
      </c>
      <c r="D553" s="255" t="s">
        <v>23</v>
      </c>
      <c r="E553" s="255">
        <v>95</v>
      </c>
      <c r="F553" s="256" t="s">
        <v>153</v>
      </c>
      <c r="G553" s="255" t="s">
        <v>17</v>
      </c>
      <c r="H553" s="255">
        <v>260013009021</v>
      </c>
      <c r="I553" s="256" t="s">
        <v>56</v>
      </c>
      <c r="J553" s="255" t="s">
        <v>304</v>
      </c>
      <c r="K553" s="255">
        <v>42765</v>
      </c>
      <c r="L553" s="256">
        <v>95</v>
      </c>
      <c r="M553" s="255" t="s">
        <v>111</v>
      </c>
      <c r="N553" s="255" t="s">
        <v>42</v>
      </c>
      <c r="O553" s="256">
        <v>42831</v>
      </c>
      <c r="P553" s="255" t="s">
        <v>838</v>
      </c>
      <c r="Q553" s="255">
        <v>29</v>
      </c>
      <c r="R553" s="256" t="s">
        <v>33</v>
      </c>
      <c r="S553" s="255">
        <v>10621.33</v>
      </c>
      <c r="T553" s="255" t="s">
        <v>186</v>
      </c>
      <c r="U553" s="256">
        <v>12573.64</v>
      </c>
      <c r="V553" s="255" t="s">
        <v>186</v>
      </c>
      <c r="W553" s="255">
        <v>10621.331020800462</v>
      </c>
      <c r="X553" s="256" t="s">
        <v>100</v>
      </c>
      <c r="Y553" s="255" t="s">
        <v>114</v>
      </c>
      <c r="Z553" s="255">
        <v>12.57</v>
      </c>
      <c r="AA553" s="256">
        <v>1</v>
      </c>
      <c r="AB553" s="255" t="s">
        <v>630</v>
      </c>
      <c r="AC553" s="255" t="s">
        <v>1080</v>
      </c>
      <c r="AD553" s="256" t="s">
        <v>370</v>
      </c>
      <c r="AE553" s="255" t="s">
        <v>350</v>
      </c>
      <c r="AF553" s="255" t="s">
        <v>605</v>
      </c>
      <c r="AG553" s="256" t="s">
        <v>643</v>
      </c>
      <c r="AH553" s="255"/>
      <c r="AI553" s="255"/>
      <c r="AJ553" s="256"/>
      <c r="AK553" s="255" t="s">
        <v>605</v>
      </c>
      <c r="AL553" s="255" t="s">
        <v>643</v>
      </c>
      <c r="AM553" s="268" t="s">
        <v>741</v>
      </c>
      <c r="AN553" s="148" t="str">
        <f>IF(ISERROR(MATCH(H553,Current!H:H,0)),"Cleared","resolved")</f>
        <v>resolved</v>
      </c>
    </row>
    <row r="554" spans="1:40" x14ac:dyDescent="0.25">
      <c r="A554" s="267" t="s">
        <v>744</v>
      </c>
      <c r="B554" s="255">
        <v>8520</v>
      </c>
      <c r="C554" s="256" t="s">
        <v>842</v>
      </c>
      <c r="D554" s="255" t="s">
        <v>19</v>
      </c>
      <c r="E554" s="255">
        <v>199</v>
      </c>
      <c r="F554" s="256" t="s">
        <v>137</v>
      </c>
      <c r="G554" s="255" t="s">
        <v>22</v>
      </c>
      <c r="H554" s="255">
        <v>85200330013614</v>
      </c>
      <c r="I554" s="256" t="s">
        <v>54</v>
      </c>
      <c r="J554" s="255" t="s">
        <v>317</v>
      </c>
      <c r="K554" s="255">
        <v>42583</v>
      </c>
      <c r="L554" s="256">
        <v>277</v>
      </c>
      <c r="M554" s="255" t="s">
        <v>111</v>
      </c>
      <c r="N554" s="255" t="s">
        <v>42</v>
      </c>
      <c r="O554" s="256">
        <v>42648</v>
      </c>
      <c r="P554" s="255" t="s">
        <v>406</v>
      </c>
      <c r="Q554" s="255">
        <v>212</v>
      </c>
      <c r="R554" s="256" t="s">
        <v>37</v>
      </c>
      <c r="S554" s="255">
        <v>880228.7</v>
      </c>
      <c r="T554" s="255" t="s">
        <v>197</v>
      </c>
      <c r="U554" s="256">
        <v>12527.86</v>
      </c>
      <c r="V554" s="255" t="s">
        <v>197</v>
      </c>
      <c r="W554" s="255">
        <v>880229.0532232566</v>
      </c>
      <c r="X554" s="256" t="s">
        <v>100</v>
      </c>
      <c r="Y554" s="255" t="s">
        <v>114</v>
      </c>
      <c r="Z554" s="255">
        <v>12.53</v>
      </c>
      <c r="AA554" s="256">
        <v>1</v>
      </c>
      <c r="AB554" s="255" t="s">
        <v>630</v>
      </c>
      <c r="AC554" s="255" t="s">
        <v>484</v>
      </c>
      <c r="AD554" s="256" t="s">
        <v>396</v>
      </c>
      <c r="AE554" s="255" t="s">
        <v>350</v>
      </c>
      <c r="AF554" s="255" t="s">
        <v>605</v>
      </c>
      <c r="AG554" s="256" t="s">
        <v>643</v>
      </c>
      <c r="AH554" s="255"/>
      <c r="AI554" s="255"/>
      <c r="AJ554" s="256"/>
      <c r="AK554" s="255" t="s">
        <v>605</v>
      </c>
      <c r="AL554" s="255" t="s">
        <v>643</v>
      </c>
      <c r="AM554" s="268" t="s">
        <v>741</v>
      </c>
      <c r="AN554" s="148" t="str">
        <f>IF(ISERROR(MATCH(H554,Current!H:H,0)),"Cleared","resolved")</f>
        <v>resolved</v>
      </c>
    </row>
    <row r="555" spans="1:40" x14ac:dyDescent="0.25">
      <c r="A555" s="267" t="s">
        <v>744</v>
      </c>
      <c r="B555" s="255">
        <v>199</v>
      </c>
      <c r="C555" s="256" t="s">
        <v>137</v>
      </c>
      <c r="D555" s="255" t="s">
        <v>22</v>
      </c>
      <c r="E555" s="255">
        <v>3011</v>
      </c>
      <c r="F555" s="256" t="s">
        <v>164</v>
      </c>
      <c r="G555" s="255" t="s">
        <v>22</v>
      </c>
      <c r="H555" s="255" t="s">
        <v>1012</v>
      </c>
      <c r="I555" s="256" t="s">
        <v>54</v>
      </c>
      <c r="J555" s="255" t="s">
        <v>659</v>
      </c>
      <c r="K555" s="255">
        <v>42773</v>
      </c>
      <c r="L555" s="256">
        <v>87</v>
      </c>
      <c r="M555" s="255" t="s">
        <v>122</v>
      </c>
      <c r="N555" s="255" t="s">
        <v>41</v>
      </c>
      <c r="O555" s="256">
        <v>42776</v>
      </c>
      <c r="P555" s="255" t="s">
        <v>838</v>
      </c>
      <c r="Q555" s="255">
        <v>84</v>
      </c>
      <c r="R555" s="256" t="s">
        <v>35</v>
      </c>
      <c r="S555" s="255">
        <v>13674</v>
      </c>
      <c r="T555" s="255" t="s">
        <v>248</v>
      </c>
      <c r="U555" s="256">
        <v>12510.52</v>
      </c>
      <c r="V555" s="255" t="s">
        <v>248</v>
      </c>
      <c r="W555" s="255">
        <v>13673.998109765835</v>
      </c>
      <c r="X555" s="256" t="s">
        <v>100</v>
      </c>
      <c r="Y555" s="255" t="s">
        <v>107</v>
      </c>
      <c r="Z555" s="255">
        <v>12.51</v>
      </c>
      <c r="AA555" s="256">
        <v>1</v>
      </c>
      <c r="AB555" s="255" t="s">
        <v>630</v>
      </c>
      <c r="AC555" s="255" t="s">
        <v>635</v>
      </c>
      <c r="AD555" s="256" t="s">
        <v>1013</v>
      </c>
      <c r="AE555" s="255" t="s">
        <v>350</v>
      </c>
      <c r="AF555" s="255" t="s">
        <v>649</v>
      </c>
      <c r="AG555" s="256" t="s">
        <v>643</v>
      </c>
      <c r="AH555" s="255"/>
      <c r="AI555" s="255"/>
      <c r="AJ555" s="256"/>
      <c r="AK555" s="255" t="s">
        <v>649</v>
      </c>
      <c r="AL555" s="255" t="s">
        <v>643</v>
      </c>
      <c r="AM555" s="268" t="s">
        <v>740</v>
      </c>
      <c r="AN555" s="148" t="str">
        <f>IF(ISERROR(MATCH(H555,Current!H:H,0)),"Cleared","resolved")</f>
        <v>resolved</v>
      </c>
    </row>
    <row r="556" spans="1:40" x14ac:dyDescent="0.25">
      <c r="A556" s="267" t="s">
        <v>744</v>
      </c>
      <c r="B556" s="255">
        <v>795</v>
      </c>
      <c r="C556" s="256" t="s">
        <v>264</v>
      </c>
      <c r="D556" s="255" t="s">
        <v>14</v>
      </c>
      <c r="E556" s="255">
        <v>8243</v>
      </c>
      <c r="F556" s="256" t="s">
        <v>120</v>
      </c>
      <c r="G556" s="255" t="s">
        <v>14</v>
      </c>
      <c r="H556" s="255">
        <v>7950210003644</v>
      </c>
      <c r="I556" s="256" t="s">
        <v>56</v>
      </c>
      <c r="J556" s="255" t="s">
        <v>840</v>
      </c>
      <c r="K556" s="255">
        <v>42732</v>
      </c>
      <c r="L556" s="256">
        <v>128</v>
      </c>
      <c r="M556" s="255" t="s">
        <v>127</v>
      </c>
      <c r="N556" s="255" t="s">
        <v>128</v>
      </c>
      <c r="O556" s="256">
        <v>42798</v>
      </c>
      <c r="P556" s="255" t="s">
        <v>838</v>
      </c>
      <c r="Q556" s="255">
        <v>62</v>
      </c>
      <c r="R556" s="256" t="s">
        <v>35</v>
      </c>
      <c r="S556" s="255">
        <v>13488.26</v>
      </c>
      <c r="T556" s="255" t="s">
        <v>112</v>
      </c>
      <c r="U556" s="256">
        <v>12453.38</v>
      </c>
      <c r="V556" s="255" t="s">
        <v>112</v>
      </c>
      <c r="W556" s="255">
        <v>13488.255621992908</v>
      </c>
      <c r="X556" s="256" t="s">
        <v>100</v>
      </c>
      <c r="Y556" s="255" t="s">
        <v>107</v>
      </c>
      <c r="Z556" s="255">
        <v>12.45</v>
      </c>
      <c r="AA556" s="256">
        <v>1</v>
      </c>
      <c r="AB556" s="255" t="s">
        <v>630</v>
      </c>
      <c r="AC556" s="255" t="s">
        <v>426</v>
      </c>
      <c r="AD556" s="256" t="s">
        <v>1222</v>
      </c>
      <c r="AE556" s="255" t="s">
        <v>350</v>
      </c>
      <c r="AF556" s="255" t="s">
        <v>605</v>
      </c>
      <c r="AG556" s="256" t="s">
        <v>643</v>
      </c>
      <c r="AH556" s="255"/>
      <c r="AI556" s="255"/>
      <c r="AJ556" s="256"/>
      <c r="AK556" s="255" t="s">
        <v>605</v>
      </c>
      <c r="AL556" s="255" t="s">
        <v>643</v>
      </c>
      <c r="AM556" s="268" t="s">
        <v>741</v>
      </c>
      <c r="AN556" s="148" t="str">
        <f>IF(ISERROR(MATCH(H556,Current!H:H,0)),"Cleared","resolved")</f>
        <v>resolved</v>
      </c>
    </row>
    <row r="557" spans="1:40" x14ac:dyDescent="0.25">
      <c r="A557" s="267" t="s">
        <v>744</v>
      </c>
      <c r="B557" s="255">
        <v>8243</v>
      </c>
      <c r="C557" s="256" t="s">
        <v>120</v>
      </c>
      <c r="D557" s="255" t="s">
        <v>14</v>
      </c>
      <c r="E557" s="255">
        <v>635</v>
      </c>
      <c r="F557" s="256" t="s">
        <v>142</v>
      </c>
      <c r="G557" s="255" t="s">
        <v>16</v>
      </c>
      <c r="H557" s="255">
        <v>82430160096244</v>
      </c>
      <c r="I557" s="256" t="s">
        <v>55</v>
      </c>
      <c r="J557" s="255" t="s">
        <v>276</v>
      </c>
      <c r="K557" s="255">
        <v>42728</v>
      </c>
      <c r="L557" s="256">
        <v>132</v>
      </c>
      <c r="M557" s="255" t="s">
        <v>111</v>
      </c>
      <c r="N557" s="255" t="s">
        <v>42</v>
      </c>
      <c r="O557" s="256">
        <v>42797</v>
      </c>
      <c r="P557" s="255" t="s">
        <v>838</v>
      </c>
      <c r="Q557" s="255">
        <v>63</v>
      </c>
      <c r="R557" s="256" t="s">
        <v>35</v>
      </c>
      <c r="S557" s="255">
        <v>12445</v>
      </c>
      <c r="T557" s="255" t="s">
        <v>100</v>
      </c>
      <c r="U557" s="256">
        <v>12445</v>
      </c>
      <c r="V557" s="255" t="s">
        <v>100</v>
      </c>
      <c r="W557" s="255">
        <v>12445</v>
      </c>
      <c r="X557" s="256" t="s">
        <v>100</v>
      </c>
      <c r="Y557" s="255" t="s">
        <v>114</v>
      </c>
      <c r="Z557" s="255">
        <v>12.45</v>
      </c>
      <c r="AA557" s="256">
        <v>1</v>
      </c>
      <c r="AB557" s="255" t="s">
        <v>630</v>
      </c>
      <c r="AC557" s="255" t="s">
        <v>429</v>
      </c>
      <c r="AD557" s="256" t="s">
        <v>874</v>
      </c>
      <c r="AE557" s="255" t="s">
        <v>350</v>
      </c>
      <c r="AF557" s="255" t="s">
        <v>605</v>
      </c>
      <c r="AG557" s="256" t="s">
        <v>643</v>
      </c>
      <c r="AH557" s="255"/>
      <c r="AI557" s="255"/>
      <c r="AJ557" s="256"/>
      <c r="AK557" s="255" t="s">
        <v>605</v>
      </c>
      <c r="AL557" s="255" t="s">
        <v>643</v>
      </c>
      <c r="AM557" s="268" t="s">
        <v>741</v>
      </c>
      <c r="AN557" s="148" t="str">
        <f>IF(ISERROR(MATCH(H557,Current!H:H,0)),"Cleared","resolved")</f>
        <v>Cleared</v>
      </c>
    </row>
    <row r="558" spans="1:40" x14ac:dyDescent="0.25">
      <c r="A558" s="267" t="s">
        <v>31</v>
      </c>
      <c r="B558" s="255">
        <v>3019</v>
      </c>
      <c r="C558" s="256" t="s">
        <v>134</v>
      </c>
      <c r="D558" s="255" t="s">
        <v>16</v>
      </c>
      <c r="E558" s="255">
        <v>3033</v>
      </c>
      <c r="F558" s="256" t="s">
        <v>156</v>
      </c>
      <c r="G558" s="255" t="s">
        <v>18</v>
      </c>
      <c r="H558" s="255">
        <v>30190110008190</v>
      </c>
      <c r="I558" s="256" t="s">
        <v>59</v>
      </c>
      <c r="J558" s="255" t="s">
        <v>135</v>
      </c>
      <c r="K558" s="255">
        <v>42829</v>
      </c>
      <c r="L558" s="256">
        <v>31</v>
      </c>
      <c r="M558" s="255" t="s">
        <v>127</v>
      </c>
      <c r="N558" s="255" t="s">
        <v>128</v>
      </c>
      <c r="O558" s="256">
        <v>42859</v>
      </c>
      <c r="P558" s="255" t="s">
        <v>1878</v>
      </c>
      <c r="Q558" s="255">
        <v>1</v>
      </c>
      <c r="R558" s="256" t="s">
        <v>33</v>
      </c>
      <c r="S558" s="255">
        <v>12402.29</v>
      </c>
      <c r="T558" s="255" t="s">
        <v>100</v>
      </c>
      <c r="U558" s="256">
        <v>12402.29</v>
      </c>
      <c r="V558" s="255" t="s">
        <v>100</v>
      </c>
      <c r="W558" s="255">
        <v>12402.29</v>
      </c>
      <c r="X558" s="256" t="s">
        <v>100</v>
      </c>
      <c r="Y558" s="255" t="s">
        <v>114</v>
      </c>
      <c r="Z558" s="255">
        <v>12.4</v>
      </c>
      <c r="AA558" s="256">
        <v>1</v>
      </c>
      <c r="AB558" s="255" t="s">
        <v>630</v>
      </c>
      <c r="AC558" s="255" t="s">
        <v>451</v>
      </c>
      <c r="AD558" s="256" t="s">
        <v>1981</v>
      </c>
      <c r="AE558" s="255" t="s">
        <v>350</v>
      </c>
      <c r="AF558" s="255" t="s">
        <v>605</v>
      </c>
      <c r="AG558" s="256" t="s">
        <v>643</v>
      </c>
      <c r="AH558" s="255"/>
      <c r="AI558" s="255"/>
      <c r="AJ558" s="256"/>
      <c r="AK558" s="255" t="s">
        <v>605</v>
      </c>
      <c r="AL558" s="255" t="s">
        <v>643</v>
      </c>
      <c r="AM558" s="268" t="s">
        <v>741</v>
      </c>
      <c r="AN558" s="148" t="str">
        <f>IF(ISERROR(MATCH(H558,Current!H:H,0)),"Cleared","resolved")</f>
        <v>resolved</v>
      </c>
    </row>
    <row r="559" spans="1:40" x14ac:dyDescent="0.25">
      <c r="A559" s="267" t="s">
        <v>744</v>
      </c>
      <c r="B559" s="255">
        <v>692</v>
      </c>
      <c r="C559" s="256" t="s">
        <v>187</v>
      </c>
      <c r="D559" s="255" t="s">
        <v>16</v>
      </c>
      <c r="E559" s="255">
        <v>95</v>
      </c>
      <c r="F559" s="256" t="s">
        <v>153</v>
      </c>
      <c r="G559" s="255" t="s">
        <v>17</v>
      </c>
      <c r="H559" s="255">
        <v>69201111609161</v>
      </c>
      <c r="I559" s="256" t="s">
        <v>57</v>
      </c>
      <c r="J559" s="255" t="s">
        <v>205</v>
      </c>
      <c r="K559" s="255">
        <v>42669</v>
      </c>
      <c r="L559" s="256">
        <v>191</v>
      </c>
      <c r="M559" s="255" t="s">
        <v>127</v>
      </c>
      <c r="N559" s="255" t="s">
        <v>128</v>
      </c>
      <c r="O559" s="256">
        <v>42732</v>
      </c>
      <c r="P559" s="255" t="s">
        <v>651</v>
      </c>
      <c r="Q559" s="255">
        <v>128</v>
      </c>
      <c r="R559" s="256" t="s">
        <v>38</v>
      </c>
      <c r="S559" s="255">
        <v>12355.2</v>
      </c>
      <c r="T559" s="255" t="s">
        <v>100</v>
      </c>
      <c r="U559" s="256">
        <v>12355.2</v>
      </c>
      <c r="V559" s="255" t="s">
        <v>100</v>
      </c>
      <c r="W559" s="255">
        <v>12355.2</v>
      </c>
      <c r="X559" s="256" t="s">
        <v>100</v>
      </c>
      <c r="Y559" s="255" t="s">
        <v>114</v>
      </c>
      <c r="Z559" s="255">
        <v>12.36</v>
      </c>
      <c r="AA559" s="256">
        <v>1</v>
      </c>
      <c r="AB559" s="255" t="s">
        <v>630</v>
      </c>
      <c r="AC559" s="255" t="s">
        <v>422</v>
      </c>
      <c r="AD559" s="256" t="s">
        <v>1947</v>
      </c>
      <c r="AE559" s="255" t="s">
        <v>350</v>
      </c>
      <c r="AF559" s="255" t="s">
        <v>605</v>
      </c>
      <c r="AG559" s="256" t="s">
        <v>643</v>
      </c>
      <c r="AH559" s="255"/>
      <c r="AI559" s="255"/>
      <c r="AJ559" s="256"/>
      <c r="AK559" s="255" t="s">
        <v>605</v>
      </c>
      <c r="AL559" s="255" t="s">
        <v>643</v>
      </c>
      <c r="AM559" s="268" t="s">
        <v>741</v>
      </c>
      <c r="AN559" s="148" t="str">
        <f>IF(ISERROR(MATCH(H559,Current!H:H,0)),"Cleared","resolved")</f>
        <v>Cleared</v>
      </c>
    </row>
    <row r="560" spans="1:40" x14ac:dyDescent="0.25">
      <c r="A560" s="267" t="s">
        <v>744</v>
      </c>
      <c r="B560" s="255">
        <v>8520</v>
      </c>
      <c r="C560" s="256" t="s">
        <v>842</v>
      </c>
      <c r="D560" s="255" t="s">
        <v>19</v>
      </c>
      <c r="E560" s="255">
        <v>3011</v>
      </c>
      <c r="F560" s="256" t="s">
        <v>164</v>
      </c>
      <c r="G560" s="255" t="s">
        <v>22</v>
      </c>
      <c r="H560" s="255">
        <v>85200410042875</v>
      </c>
      <c r="I560" s="256" t="s">
        <v>59</v>
      </c>
      <c r="J560" s="255" t="s">
        <v>320</v>
      </c>
      <c r="K560" s="255">
        <v>42727</v>
      </c>
      <c r="L560" s="256">
        <v>133</v>
      </c>
      <c r="M560" s="255" t="s">
        <v>158</v>
      </c>
      <c r="N560" s="255" t="s">
        <v>41</v>
      </c>
      <c r="O560" s="256">
        <v>42776</v>
      </c>
      <c r="P560" s="255" t="s">
        <v>838</v>
      </c>
      <c r="Q560" s="255">
        <v>84</v>
      </c>
      <c r="R560" s="256" t="s">
        <v>35</v>
      </c>
      <c r="S560" s="255">
        <v>866448.75</v>
      </c>
      <c r="T560" s="255" t="s">
        <v>197</v>
      </c>
      <c r="U560" s="256">
        <v>12331.73</v>
      </c>
      <c r="V560" s="255" t="s">
        <v>197</v>
      </c>
      <c r="W560" s="255">
        <v>866448.62111364829</v>
      </c>
      <c r="X560" s="256" t="s">
        <v>100</v>
      </c>
      <c r="Y560" s="255" t="s">
        <v>114</v>
      </c>
      <c r="Z560" s="255">
        <v>12.33</v>
      </c>
      <c r="AA560" s="256">
        <v>1</v>
      </c>
      <c r="AB560" s="255" t="s">
        <v>630</v>
      </c>
      <c r="AC560" s="255" t="s">
        <v>635</v>
      </c>
      <c r="AD560" s="256" t="s">
        <v>938</v>
      </c>
      <c r="AE560" s="255" t="s">
        <v>350</v>
      </c>
      <c r="AF560" s="255" t="s">
        <v>649</v>
      </c>
      <c r="AG560" s="256" t="s">
        <v>643</v>
      </c>
      <c r="AH560" s="255"/>
      <c r="AI560" s="255"/>
      <c r="AJ560" s="256"/>
      <c r="AK560" s="255" t="s">
        <v>605</v>
      </c>
      <c r="AL560" s="255" t="s">
        <v>643</v>
      </c>
      <c r="AM560" s="268" t="s">
        <v>741</v>
      </c>
      <c r="AN560" s="148" t="str">
        <f>IF(ISERROR(MATCH(H560,Current!H:H,0)),"Cleared","resolved")</f>
        <v>resolved</v>
      </c>
    </row>
    <row r="561" spans="1:40" x14ac:dyDescent="0.25">
      <c r="A561" s="267" t="s">
        <v>31</v>
      </c>
      <c r="B561" s="255">
        <v>8520</v>
      </c>
      <c r="C561" s="256" t="s">
        <v>842</v>
      </c>
      <c r="D561" s="255" t="s">
        <v>19</v>
      </c>
      <c r="E561" s="255">
        <v>199</v>
      </c>
      <c r="F561" s="256" t="s">
        <v>137</v>
      </c>
      <c r="G561" s="255" t="s">
        <v>22</v>
      </c>
      <c r="H561" s="255">
        <v>85203810003154</v>
      </c>
      <c r="I561" s="256" t="s">
        <v>2044</v>
      </c>
      <c r="J561" s="255" t="s">
        <v>306</v>
      </c>
      <c r="K561" s="255">
        <v>42796</v>
      </c>
      <c r="L561" s="256">
        <v>64</v>
      </c>
      <c r="M561" s="255" t="s">
        <v>118</v>
      </c>
      <c r="N561" s="255" t="s">
        <v>41</v>
      </c>
      <c r="O561" s="256">
        <v>42860</v>
      </c>
      <c r="P561" s="255" t="s">
        <v>1878</v>
      </c>
      <c r="Q561" s="255">
        <v>0</v>
      </c>
      <c r="R561" s="256" t="s">
        <v>33</v>
      </c>
      <c r="S561" s="255">
        <v>865494.08</v>
      </c>
      <c r="T561" s="255" t="s">
        <v>197</v>
      </c>
      <c r="U561" s="256">
        <v>12318.14</v>
      </c>
      <c r="V561" s="255" t="s">
        <v>197</v>
      </c>
      <c r="W561" s="255">
        <v>865493.76427191286</v>
      </c>
      <c r="X561" s="256" t="s">
        <v>100</v>
      </c>
      <c r="Y561" s="255" t="s">
        <v>114</v>
      </c>
      <c r="Z561" s="255">
        <v>12.32</v>
      </c>
      <c r="AA561" s="256">
        <v>1</v>
      </c>
      <c r="AB561" s="255" t="s">
        <v>630</v>
      </c>
      <c r="AC561" s="255" t="s">
        <v>446</v>
      </c>
      <c r="AD561" s="256" t="s">
        <v>363</v>
      </c>
      <c r="AE561" s="255" t="s">
        <v>350</v>
      </c>
      <c r="AF561" s="255" t="s">
        <v>605</v>
      </c>
      <c r="AG561" s="256" t="s">
        <v>643</v>
      </c>
      <c r="AH561" s="255"/>
      <c r="AI561" s="255"/>
      <c r="AJ561" s="256"/>
      <c r="AK561" s="255" t="s">
        <v>605</v>
      </c>
      <c r="AL561" s="255" t="s">
        <v>643</v>
      </c>
      <c r="AM561" s="268" t="s">
        <v>741</v>
      </c>
      <c r="AN561" s="148" t="str">
        <f>IF(ISERROR(MATCH(H561,Current!H:H,0)),"Cleared","resolved")</f>
        <v>resolved</v>
      </c>
    </row>
    <row r="562" spans="1:40" x14ac:dyDescent="0.25">
      <c r="A562" s="267" t="s">
        <v>744</v>
      </c>
      <c r="B562" s="255">
        <v>1350</v>
      </c>
      <c r="C562" s="256" t="s">
        <v>124</v>
      </c>
      <c r="D562" s="255" t="s">
        <v>21</v>
      </c>
      <c r="E562" s="255">
        <v>8243</v>
      </c>
      <c r="F562" s="256" t="s">
        <v>120</v>
      </c>
      <c r="G562" s="255" t="s">
        <v>14</v>
      </c>
      <c r="H562" s="255">
        <v>13500210101159</v>
      </c>
      <c r="I562" s="256" t="s">
        <v>56</v>
      </c>
      <c r="J562" s="255" t="s">
        <v>512</v>
      </c>
      <c r="K562" s="255">
        <v>42705</v>
      </c>
      <c r="L562" s="256">
        <v>155</v>
      </c>
      <c r="M562" s="255" t="s">
        <v>127</v>
      </c>
      <c r="N562" s="255" t="s">
        <v>128</v>
      </c>
      <c r="O562" s="256">
        <v>42775</v>
      </c>
      <c r="P562" s="255" t="s">
        <v>838</v>
      </c>
      <c r="Q562" s="255">
        <v>85</v>
      </c>
      <c r="R562" s="256" t="s">
        <v>35</v>
      </c>
      <c r="S562" s="255">
        <v>118272</v>
      </c>
      <c r="T562" s="255" t="s">
        <v>243</v>
      </c>
      <c r="U562" s="256">
        <v>12279.33</v>
      </c>
      <c r="V562" s="255" t="s">
        <v>243</v>
      </c>
      <c r="W562" s="255">
        <v>118271.99805822998</v>
      </c>
      <c r="X562" s="256" t="s">
        <v>100</v>
      </c>
      <c r="Y562" s="255" t="s">
        <v>114</v>
      </c>
      <c r="Z562" s="255">
        <v>12.28</v>
      </c>
      <c r="AA562" s="256">
        <v>1</v>
      </c>
      <c r="AB562" s="255" t="s">
        <v>630</v>
      </c>
      <c r="AC562" s="255" t="s">
        <v>851</v>
      </c>
      <c r="AD562" s="256" t="s">
        <v>2099</v>
      </c>
      <c r="AE562" s="255" t="s">
        <v>350</v>
      </c>
      <c r="AF562" s="255" t="s">
        <v>605</v>
      </c>
      <c r="AG562" s="256" t="s">
        <v>643</v>
      </c>
      <c r="AH562" s="255"/>
      <c r="AI562" s="255"/>
      <c r="AJ562" s="256"/>
      <c r="AK562" s="255" t="s">
        <v>605</v>
      </c>
      <c r="AL562" s="255" t="s">
        <v>643</v>
      </c>
      <c r="AM562" s="268" t="s">
        <v>741</v>
      </c>
      <c r="AN562" s="148" t="str">
        <f>IF(ISERROR(MATCH(H562,Current!H:H,0)),"Cleared","resolved")</f>
        <v>Cleared</v>
      </c>
    </row>
    <row r="563" spans="1:40" x14ac:dyDescent="0.25">
      <c r="A563" s="267" t="s">
        <v>744</v>
      </c>
      <c r="B563" s="255">
        <v>3014</v>
      </c>
      <c r="C563" s="256" t="s">
        <v>144</v>
      </c>
      <c r="D563" s="255" t="s">
        <v>16</v>
      </c>
      <c r="E563" s="255">
        <v>692</v>
      </c>
      <c r="F563" s="256" t="s">
        <v>187</v>
      </c>
      <c r="G563" s="255" t="s">
        <v>16</v>
      </c>
      <c r="H563" s="255">
        <v>30140110138764</v>
      </c>
      <c r="I563" s="256" t="s">
        <v>59</v>
      </c>
      <c r="J563" s="255" t="s">
        <v>135</v>
      </c>
      <c r="K563" s="255">
        <v>42672</v>
      </c>
      <c r="L563" s="256">
        <v>188</v>
      </c>
      <c r="M563" s="255" t="s">
        <v>111</v>
      </c>
      <c r="N563" s="255" t="s">
        <v>42</v>
      </c>
      <c r="O563" s="256">
        <v>42709</v>
      </c>
      <c r="P563" s="255" t="s">
        <v>651</v>
      </c>
      <c r="Q563" s="255">
        <v>151</v>
      </c>
      <c r="R563" s="256" t="s">
        <v>39</v>
      </c>
      <c r="S563" s="255">
        <v>12247.2</v>
      </c>
      <c r="T563" s="255" t="s">
        <v>100</v>
      </c>
      <c r="U563" s="256">
        <v>12247.2</v>
      </c>
      <c r="V563" s="255" t="s">
        <v>100</v>
      </c>
      <c r="W563" s="255">
        <v>12247.2</v>
      </c>
      <c r="X563" s="256" t="s">
        <v>100</v>
      </c>
      <c r="Y563" s="255" t="s">
        <v>107</v>
      </c>
      <c r="Z563" s="255">
        <v>12.25</v>
      </c>
      <c r="AA563" s="256">
        <v>1</v>
      </c>
      <c r="AB563" s="255" t="s">
        <v>630</v>
      </c>
      <c r="AC563" s="255" t="s">
        <v>412</v>
      </c>
      <c r="AD563" s="256" t="s">
        <v>1510</v>
      </c>
      <c r="AE563" s="255" t="s">
        <v>350</v>
      </c>
      <c r="AF563" s="255" t="s">
        <v>605</v>
      </c>
      <c r="AG563" s="256" t="s">
        <v>643</v>
      </c>
      <c r="AH563" s="255"/>
      <c r="AI563" s="255"/>
      <c r="AJ563" s="256"/>
      <c r="AK563" s="255" t="s">
        <v>605</v>
      </c>
      <c r="AL563" s="255" t="s">
        <v>643</v>
      </c>
      <c r="AM563" s="268" t="s">
        <v>741</v>
      </c>
      <c r="AN563" s="148" t="str">
        <f>IF(ISERROR(MATCH(H563,Current!H:H,0)),"Cleared","resolved")</f>
        <v>Cleared</v>
      </c>
    </row>
    <row r="564" spans="1:40" x14ac:dyDescent="0.25">
      <c r="A564" s="267" t="s">
        <v>744</v>
      </c>
      <c r="B564" s="255">
        <v>635</v>
      </c>
      <c r="C564" s="256" t="s">
        <v>142</v>
      </c>
      <c r="D564" s="255" t="s">
        <v>16</v>
      </c>
      <c r="E564" s="255">
        <v>1710</v>
      </c>
      <c r="F564" s="256" t="s">
        <v>181</v>
      </c>
      <c r="G564" s="255" t="s">
        <v>20</v>
      </c>
      <c r="H564" s="255">
        <v>63501111650661</v>
      </c>
      <c r="I564" s="256" t="s">
        <v>55</v>
      </c>
      <c r="J564" s="255" t="s">
        <v>870</v>
      </c>
      <c r="K564" s="255">
        <v>42724</v>
      </c>
      <c r="L564" s="256">
        <v>136</v>
      </c>
      <c r="M564" s="255" t="s">
        <v>105</v>
      </c>
      <c r="N564" s="255" t="s">
        <v>41</v>
      </c>
      <c r="O564" s="256">
        <v>42775</v>
      </c>
      <c r="P564" s="255" t="s">
        <v>838</v>
      </c>
      <c r="Q564" s="255">
        <v>85</v>
      </c>
      <c r="R564" s="256" t="s">
        <v>35</v>
      </c>
      <c r="S564" s="255">
        <v>12163.14</v>
      </c>
      <c r="T564" s="255" t="s">
        <v>100</v>
      </c>
      <c r="U564" s="256">
        <v>12163.14</v>
      </c>
      <c r="V564" s="255" t="s">
        <v>100</v>
      </c>
      <c r="W564" s="255">
        <v>12163.14</v>
      </c>
      <c r="X564" s="256" t="s">
        <v>100</v>
      </c>
      <c r="Y564" s="255" t="s">
        <v>114</v>
      </c>
      <c r="Z564" s="255">
        <v>12.16</v>
      </c>
      <c r="AA564" s="256">
        <v>1</v>
      </c>
      <c r="AB564" s="255" t="s">
        <v>630</v>
      </c>
      <c r="AC564" s="255" t="s">
        <v>459</v>
      </c>
      <c r="AD564" s="256" t="s">
        <v>871</v>
      </c>
      <c r="AE564" s="255" t="s">
        <v>350</v>
      </c>
      <c r="AF564" s="255" t="s">
        <v>605</v>
      </c>
      <c r="AG564" s="256" t="s">
        <v>643</v>
      </c>
      <c r="AH564" s="255"/>
      <c r="AI564" s="255"/>
      <c r="AJ564" s="256"/>
      <c r="AK564" s="255" t="s">
        <v>605</v>
      </c>
      <c r="AL564" s="255" t="s">
        <v>643</v>
      </c>
      <c r="AM564" s="268" t="s">
        <v>741</v>
      </c>
      <c r="AN564" s="148" t="str">
        <f>IF(ISERROR(MATCH(H564,Current!H:H,0)),"Cleared","resolved")</f>
        <v>Cleared</v>
      </c>
    </row>
    <row r="565" spans="1:40" x14ac:dyDescent="0.25">
      <c r="A565" s="267" t="s">
        <v>744</v>
      </c>
      <c r="B565" s="255">
        <v>635</v>
      </c>
      <c r="C565" s="256" t="s">
        <v>142</v>
      </c>
      <c r="D565" s="255" t="s">
        <v>16</v>
      </c>
      <c r="E565" s="255">
        <v>1350</v>
      </c>
      <c r="F565" s="256" t="s">
        <v>124</v>
      </c>
      <c r="G565" s="255" t="s">
        <v>21</v>
      </c>
      <c r="H565" s="255">
        <v>63503300004708</v>
      </c>
      <c r="I565" s="256" t="s">
        <v>55</v>
      </c>
      <c r="J565" s="255" t="s">
        <v>460</v>
      </c>
      <c r="K565" s="255">
        <v>42543</v>
      </c>
      <c r="L565" s="256">
        <v>317</v>
      </c>
      <c r="M565" s="255" t="s">
        <v>127</v>
      </c>
      <c r="N565" s="255" t="s">
        <v>128</v>
      </c>
      <c r="O565" s="256">
        <v>42618</v>
      </c>
      <c r="P565" s="255" t="s">
        <v>406</v>
      </c>
      <c r="Q565" s="255">
        <v>242</v>
      </c>
      <c r="R565" s="256" t="s">
        <v>37</v>
      </c>
      <c r="S565" s="255">
        <v>12129.08</v>
      </c>
      <c r="T565" s="255" t="s">
        <v>100</v>
      </c>
      <c r="U565" s="256">
        <v>12129.08</v>
      </c>
      <c r="V565" s="255" t="s">
        <v>100</v>
      </c>
      <c r="W565" s="255">
        <v>12129.08</v>
      </c>
      <c r="X565" s="256" t="s">
        <v>100</v>
      </c>
      <c r="Y565" s="255" t="s">
        <v>114</v>
      </c>
      <c r="Z565" s="255">
        <v>12.13</v>
      </c>
      <c r="AA565" s="256">
        <v>1</v>
      </c>
      <c r="AB565" s="255" t="s">
        <v>630</v>
      </c>
      <c r="AC565" s="255" t="s">
        <v>411</v>
      </c>
      <c r="AD565" s="256" t="s">
        <v>362</v>
      </c>
      <c r="AE565" s="255" t="s">
        <v>350</v>
      </c>
      <c r="AF565" s="255" t="s">
        <v>649</v>
      </c>
      <c r="AG565" s="256" t="s">
        <v>643</v>
      </c>
      <c r="AH565" s="255"/>
      <c r="AI565" s="255"/>
      <c r="AJ565" s="256"/>
      <c r="AK565" s="255" t="s">
        <v>605</v>
      </c>
      <c r="AL565" s="255" t="s">
        <v>643</v>
      </c>
      <c r="AM565" s="268" t="s">
        <v>741</v>
      </c>
      <c r="AN565" s="148" t="str">
        <f>IF(ISERROR(MATCH(H565,Current!H:H,0)),"Cleared","resolved")</f>
        <v>resolved</v>
      </c>
    </row>
    <row r="566" spans="1:40" x14ac:dyDescent="0.25">
      <c r="A566" s="267" t="s">
        <v>31</v>
      </c>
      <c r="B566" s="255">
        <v>8520</v>
      </c>
      <c r="C566" s="256" t="s">
        <v>842</v>
      </c>
      <c r="D566" s="255" t="s">
        <v>19</v>
      </c>
      <c r="E566" s="255">
        <v>795</v>
      </c>
      <c r="F566" s="256" t="s">
        <v>264</v>
      </c>
      <c r="G566" s="255" t="s">
        <v>14</v>
      </c>
      <c r="H566" s="255">
        <v>85200320061766</v>
      </c>
      <c r="I566" s="256" t="s">
        <v>277</v>
      </c>
      <c r="J566" s="255" t="s">
        <v>2058</v>
      </c>
      <c r="K566" s="255">
        <v>42795</v>
      </c>
      <c r="L566" s="256">
        <v>65</v>
      </c>
      <c r="M566" s="255" t="s">
        <v>111</v>
      </c>
      <c r="N566" s="255" t="s">
        <v>42</v>
      </c>
      <c r="O566" s="256">
        <v>42859</v>
      </c>
      <c r="P566" s="255" t="s">
        <v>1878</v>
      </c>
      <c r="Q566" s="255">
        <v>1</v>
      </c>
      <c r="R566" s="256" t="s">
        <v>33</v>
      </c>
      <c r="S566" s="255">
        <v>850599</v>
      </c>
      <c r="T566" s="255" t="s">
        <v>197</v>
      </c>
      <c r="U566" s="256">
        <v>12106.15</v>
      </c>
      <c r="V566" s="255" t="s">
        <v>197</v>
      </c>
      <c r="W566" s="255">
        <v>850598.98120498855</v>
      </c>
      <c r="X566" s="256" t="s">
        <v>100</v>
      </c>
      <c r="Y566" s="255" t="s">
        <v>114</v>
      </c>
      <c r="Z566" s="255">
        <v>12.11</v>
      </c>
      <c r="AA566" s="256">
        <v>1</v>
      </c>
      <c r="AB566" s="255" t="s">
        <v>630</v>
      </c>
      <c r="AC566" s="255" t="s">
        <v>426</v>
      </c>
      <c r="AD566" s="256" t="s">
        <v>877</v>
      </c>
      <c r="AE566" s="255" t="s">
        <v>350</v>
      </c>
      <c r="AF566" s="255" t="s">
        <v>605</v>
      </c>
      <c r="AG566" s="256" t="s">
        <v>643</v>
      </c>
      <c r="AH566" s="255"/>
      <c r="AI566" s="255"/>
      <c r="AJ566" s="256"/>
      <c r="AK566" s="255" t="s">
        <v>605</v>
      </c>
      <c r="AL566" s="255" t="s">
        <v>603</v>
      </c>
      <c r="AM566" s="268" t="s">
        <v>739</v>
      </c>
      <c r="AN566" s="148" t="str">
        <f>IF(ISERROR(MATCH(H566,Current!H:H,0)),"Cleared","resolved")</f>
        <v>resolved</v>
      </c>
    </row>
    <row r="567" spans="1:40" x14ac:dyDescent="0.25">
      <c r="A567" s="267" t="s">
        <v>744</v>
      </c>
      <c r="B567" s="255">
        <v>8520</v>
      </c>
      <c r="C567" s="256" t="s">
        <v>842</v>
      </c>
      <c r="D567" s="255" t="s">
        <v>19</v>
      </c>
      <c r="E567" s="255">
        <v>3011</v>
      </c>
      <c r="F567" s="256" t="s">
        <v>164</v>
      </c>
      <c r="G567" s="255" t="s">
        <v>22</v>
      </c>
      <c r="H567" s="255">
        <v>85200410042876</v>
      </c>
      <c r="I567" s="256" t="s">
        <v>59</v>
      </c>
      <c r="J567" s="255" t="s">
        <v>320</v>
      </c>
      <c r="K567" s="255">
        <v>42727</v>
      </c>
      <c r="L567" s="256">
        <v>133</v>
      </c>
      <c r="M567" s="255" t="s">
        <v>122</v>
      </c>
      <c r="N567" s="255" t="s">
        <v>41</v>
      </c>
      <c r="O567" s="256">
        <v>42776</v>
      </c>
      <c r="P567" s="255" t="s">
        <v>838</v>
      </c>
      <c r="Q567" s="255">
        <v>84</v>
      </c>
      <c r="R567" s="256" t="s">
        <v>35</v>
      </c>
      <c r="S567" s="255">
        <v>845550</v>
      </c>
      <c r="T567" s="255" t="s">
        <v>197</v>
      </c>
      <c r="U567" s="256">
        <v>12034.29</v>
      </c>
      <c r="V567" s="255" t="s">
        <v>197</v>
      </c>
      <c r="W567" s="255">
        <v>845549.97365185316</v>
      </c>
      <c r="X567" s="256" t="s">
        <v>100</v>
      </c>
      <c r="Y567" s="255" t="s">
        <v>114</v>
      </c>
      <c r="Z567" s="255">
        <v>12.03</v>
      </c>
      <c r="AA567" s="256">
        <v>1</v>
      </c>
      <c r="AB567" s="255" t="s">
        <v>630</v>
      </c>
      <c r="AC567" s="255" t="s">
        <v>635</v>
      </c>
      <c r="AD567" s="256" t="s">
        <v>939</v>
      </c>
      <c r="AE567" s="255" t="s">
        <v>350</v>
      </c>
      <c r="AF567" s="255" t="s">
        <v>605</v>
      </c>
      <c r="AG567" s="256" t="s">
        <v>643</v>
      </c>
      <c r="AH567" s="255"/>
      <c r="AI567" s="255"/>
      <c r="AJ567" s="256"/>
      <c r="AK567" s="255" t="s">
        <v>605</v>
      </c>
      <c r="AL567" s="255" t="s">
        <v>643</v>
      </c>
      <c r="AM567" s="268" t="s">
        <v>741</v>
      </c>
      <c r="AN567" s="148" t="str">
        <f>IF(ISERROR(MATCH(H567,Current!H:H,0)),"Cleared","resolved")</f>
        <v>resolved</v>
      </c>
    </row>
    <row r="568" spans="1:40" x14ac:dyDescent="0.25">
      <c r="A568" s="267" t="s">
        <v>31</v>
      </c>
      <c r="B568" s="255">
        <v>429</v>
      </c>
      <c r="C568" s="256" t="s">
        <v>162</v>
      </c>
      <c r="D568" s="255" t="s">
        <v>13</v>
      </c>
      <c r="E568" s="255">
        <v>413</v>
      </c>
      <c r="F568" s="256" t="s">
        <v>136</v>
      </c>
      <c r="G568" s="255" t="s">
        <v>13</v>
      </c>
      <c r="H568" s="255">
        <v>94101615</v>
      </c>
      <c r="I568" s="256" t="s">
        <v>59</v>
      </c>
      <c r="J568" s="255" t="s">
        <v>155</v>
      </c>
      <c r="K568" s="255">
        <v>42795</v>
      </c>
      <c r="L568" s="256">
        <v>65</v>
      </c>
      <c r="M568" s="255" t="s">
        <v>122</v>
      </c>
      <c r="N568" s="255" t="s">
        <v>41</v>
      </c>
      <c r="O568" s="256">
        <v>42860</v>
      </c>
      <c r="P568" s="255" t="s">
        <v>1878</v>
      </c>
      <c r="Q568" s="255">
        <v>0</v>
      </c>
      <c r="R568" s="256" t="s">
        <v>33</v>
      </c>
      <c r="S568" s="255">
        <v>12000</v>
      </c>
      <c r="T568" s="255" t="s">
        <v>100</v>
      </c>
      <c r="U568" s="256">
        <v>12000</v>
      </c>
      <c r="V568" s="255" t="s">
        <v>100</v>
      </c>
      <c r="W568" s="255">
        <v>12000</v>
      </c>
      <c r="X568" s="256" t="s">
        <v>100</v>
      </c>
      <c r="Y568" s="255" t="s">
        <v>107</v>
      </c>
      <c r="Z568" s="255">
        <v>12</v>
      </c>
      <c r="AA568" s="256">
        <v>1</v>
      </c>
      <c r="AB568" s="255" t="s">
        <v>630</v>
      </c>
      <c r="AC568" s="255" t="s">
        <v>428</v>
      </c>
      <c r="AD568" s="256" t="s">
        <v>367</v>
      </c>
      <c r="AE568" s="255" t="s">
        <v>350</v>
      </c>
      <c r="AF568" s="255" t="s">
        <v>605</v>
      </c>
      <c r="AG568" s="256" t="s">
        <v>643</v>
      </c>
      <c r="AH568" s="255"/>
      <c r="AI568" s="255"/>
      <c r="AJ568" s="256"/>
      <c r="AK568" s="255" t="s">
        <v>649</v>
      </c>
      <c r="AL568" s="255" t="s">
        <v>643</v>
      </c>
      <c r="AM568" s="268" t="s">
        <v>740</v>
      </c>
      <c r="AN568" s="148" t="str">
        <f>IF(ISERROR(MATCH(H568,Current!H:H,0)),"Cleared","resolved")</f>
        <v>Cleared</v>
      </c>
    </row>
    <row r="569" spans="1:40" x14ac:dyDescent="0.25">
      <c r="A569" s="267" t="s">
        <v>744</v>
      </c>
      <c r="B569" s="255">
        <v>8520</v>
      </c>
      <c r="C569" s="256" t="s">
        <v>842</v>
      </c>
      <c r="D569" s="255" t="s">
        <v>19</v>
      </c>
      <c r="E569" s="255">
        <v>199</v>
      </c>
      <c r="F569" s="256" t="s">
        <v>137</v>
      </c>
      <c r="G569" s="255" t="s">
        <v>22</v>
      </c>
      <c r="H569" s="255" t="s">
        <v>1680</v>
      </c>
      <c r="I569" s="256" t="s">
        <v>54</v>
      </c>
      <c r="J569" s="255" t="s">
        <v>381</v>
      </c>
      <c r="K569" s="255">
        <v>42768</v>
      </c>
      <c r="L569" s="256">
        <v>92</v>
      </c>
      <c r="M569" s="255" t="s">
        <v>118</v>
      </c>
      <c r="N569" s="255" t="s">
        <v>41</v>
      </c>
      <c r="O569" s="256">
        <v>42830</v>
      </c>
      <c r="P569" s="255" t="s">
        <v>838</v>
      </c>
      <c r="Q569" s="255">
        <v>30</v>
      </c>
      <c r="R569" s="256" t="s">
        <v>33</v>
      </c>
      <c r="S569" s="255">
        <v>843262</v>
      </c>
      <c r="T569" s="255" t="s">
        <v>197</v>
      </c>
      <c r="U569" s="256">
        <v>12001.73</v>
      </c>
      <c r="V569" s="255" t="s">
        <v>197</v>
      </c>
      <c r="W569" s="255">
        <v>843262.25188828376</v>
      </c>
      <c r="X569" s="256" t="s">
        <v>100</v>
      </c>
      <c r="Y569" s="255" t="s">
        <v>114</v>
      </c>
      <c r="Z569" s="255">
        <v>12</v>
      </c>
      <c r="AA569" s="256">
        <v>1</v>
      </c>
      <c r="AB569" s="255" t="s">
        <v>630</v>
      </c>
      <c r="AC569" s="255" t="s">
        <v>484</v>
      </c>
      <c r="AD569" s="256" t="s">
        <v>363</v>
      </c>
      <c r="AE569" s="255" t="s">
        <v>350</v>
      </c>
      <c r="AF569" s="255" t="s">
        <v>605</v>
      </c>
      <c r="AG569" s="256" t="s">
        <v>643</v>
      </c>
      <c r="AH569" s="255"/>
      <c r="AI569" s="255"/>
      <c r="AJ569" s="256"/>
      <c r="AK569" s="255" t="s">
        <v>649</v>
      </c>
      <c r="AL569" s="255" t="s">
        <v>643</v>
      </c>
      <c r="AM569" s="268" t="s">
        <v>740</v>
      </c>
      <c r="AN569" s="148" t="str">
        <f>IF(ISERROR(MATCH(H569,Current!H:H,0)),"Cleared","resolved")</f>
        <v>resolved</v>
      </c>
    </row>
    <row r="570" spans="1:40" x14ac:dyDescent="0.25">
      <c r="A570" s="267" t="s">
        <v>744</v>
      </c>
      <c r="B570" s="255">
        <v>8310</v>
      </c>
      <c r="C570" s="256" t="s">
        <v>170</v>
      </c>
      <c r="D570" s="255" t="s">
        <v>14</v>
      </c>
      <c r="E570" s="255">
        <v>1750</v>
      </c>
      <c r="F570" s="256" t="s">
        <v>159</v>
      </c>
      <c r="G570" s="255" t="s">
        <v>18</v>
      </c>
      <c r="H570" s="255" t="s">
        <v>543</v>
      </c>
      <c r="I570" s="256" t="s">
        <v>57</v>
      </c>
      <c r="J570" s="255" t="s">
        <v>133</v>
      </c>
      <c r="K570" s="255">
        <v>42431</v>
      </c>
      <c r="L570" s="256">
        <v>429</v>
      </c>
      <c r="M570" s="255" t="s">
        <v>105</v>
      </c>
      <c r="N570" s="255" t="s">
        <v>41</v>
      </c>
      <c r="O570" s="256">
        <v>42619</v>
      </c>
      <c r="P570" s="255" t="s">
        <v>406</v>
      </c>
      <c r="Q570" s="255">
        <v>241</v>
      </c>
      <c r="R570" s="256" t="s">
        <v>37</v>
      </c>
      <c r="S570" s="255">
        <v>50663.05</v>
      </c>
      <c r="T570" s="255" t="s">
        <v>242</v>
      </c>
      <c r="U570" s="256">
        <v>11998.64</v>
      </c>
      <c r="V570" s="255" t="s">
        <v>242</v>
      </c>
      <c r="W570" s="255">
        <v>50663.064677465598</v>
      </c>
      <c r="X570" s="256" t="s">
        <v>100</v>
      </c>
      <c r="Y570" s="255" t="s">
        <v>114</v>
      </c>
      <c r="Z570" s="255">
        <v>12</v>
      </c>
      <c r="AA570" s="256">
        <v>1</v>
      </c>
      <c r="AB570" s="255" t="s">
        <v>630</v>
      </c>
      <c r="AC570" s="255" t="s">
        <v>1767</v>
      </c>
      <c r="AD570" s="256" t="s">
        <v>1768</v>
      </c>
      <c r="AE570" s="255" t="s">
        <v>350</v>
      </c>
      <c r="AF570" s="255" t="s">
        <v>605</v>
      </c>
      <c r="AG570" s="256" t="s">
        <v>643</v>
      </c>
      <c r="AH570" s="255"/>
      <c r="AI570" s="255"/>
      <c r="AJ570" s="256"/>
      <c r="AK570" s="255" t="s">
        <v>605</v>
      </c>
      <c r="AL570" s="255" t="s">
        <v>643</v>
      </c>
      <c r="AM570" s="268" t="s">
        <v>741</v>
      </c>
      <c r="AN570" s="148" t="str">
        <f>IF(ISERROR(MATCH(H570,Current!H:H,0)),"Cleared","resolved")</f>
        <v>Cleared</v>
      </c>
    </row>
    <row r="571" spans="1:40" x14ac:dyDescent="0.25">
      <c r="A571" s="267" t="s">
        <v>744</v>
      </c>
      <c r="B571" s="255">
        <v>3022</v>
      </c>
      <c r="C571" s="256" t="s">
        <v>141</v>
      </c>
      <c r="D571" s="255" t="s">
        <v>16</v>
      </c>
      <c r="E571" s="255">
        <v>3014</v>
      </c>
      <c r="F571" s="256" t="s">
        <v>144</v>
      </c>
      <c r="G571" s="255" t="s">
        <v>16</v>
      </c>
      <c r="H571" s="255">
        <v>30220110065401</v>
      </c>
      <c r="I571" s="256" t="s">
        <v>59</v>
      </c>
      <c r="J571" s="255" t="s">
        <v>143</v>
      </c>
      <c r="K571" s="255">
        <v>42704</v>
      </c>
      <c r="L571" s="256">
        <v>156</v>
      </c>
      <c r="M571" s="255" t="s">
        <v>111</v>
      </c>
      <c r="N571" s="255" t="s">
        <v>42</v>
      </c>
      <c r="O571" s="256">
        <v>42775</v>
      </c>
      <c r="P571" s="255" t="s">
        <v>838</v>
      </c>
      <c r="Q571" s="255">
        <v>85</v>
      </c>
      <c r="R571" s="256" t="s">
        <v>35</v>
      </c>
      <c r="S571" s="255">
        <v>11981.88</v>
      </c>
      <c r="T571" s="255" t="s">
        <v>100</v>
      </c>
      <c r="U571" s="256">
        <v>11981.88</v>
      </c>
      <c r="V571" s="255" t="s">
        <v>100</v>
      </c>
      <c r="W571" s="255">
        <v>11981.88</v>
      </c>
      <c r="X571" s="256" t="s">
        <v>100</v>
      </c>
      <c r="Y571" s="255" t="s">
        <v>107</v>
      </c>
      <c r="Z571" s="255">
        <v>11.98</v>
      </c>
      <c r="AA571" s="256">
        <v>1</v>
      </c>
      <c r="AB571" s="255" t="s">
        <v>630</v>
      </c>
      <c r="AC571" s="255" t="s">
        <v>413</v>
      </c>
      <c r="AD571" s="256" t="s">
        <v>636</v>
      </c>
      <c r="AE571" s="255" t="s">
        <v>350</v>
      </c>
      <c r="AF571" s="255" t="s">
        <v>649</v>
      </c>
      <c r="AG571" s="256" t="s">
        <v>643</v>
      </c>
      <c r="AH571" s="255"/>
      <c r="AI571" s="255"/>
      <c r="AJ571" s="256"/>
      <c r="AK571" s="255" t="s">
        <v>605</v>
      </c>
      <c r="AL571" s="255" t="s">
        <v>643</v>
      </c>
      <c r="AM571" s="268" t="s">
        <v>741</v>
      </c>
      <c r="AN571" s="148" t="str">
        <f>IF(ISERROR(MATCH(H571,Current!H:H,0)),"Cleared","resolved")</f>
        <v>resolved</v>
      </c>
    </row>
    <row r="572" spans="1:40" x14ac:dyDescent="0.25">
      <c r="A572" s="267" t="s">
        <v>744</v>
      </c>
      <c r="B572" s="255">
        <v>3036</v>
      </c>
      <c r="C572" s="256" t="s">
        <v>202</v>
      </c>
      <c r="D572" s="255" t="s">
        <v>23</v>
      </c>
      <c r="E572" s="255">
        <v>260</v>
      </c>
      <c r="F572" s="256" t="s">
        <v>113</v>
      </c>
      <c r="G572" s="255" t="s">
        <v>23</v>
      </c>
      <c r="H572" s="255" t="s">
        <v>887</v>
      </c>
      <c r="I572" s="256" t="s">
        <v>59</v>
      </c>
      <c r="J572" s="255" t="s">
        <v>203</v>
      </c>
      <c r="K572" s="255">
        <v>42705</v>
      </c>
      <c r="L572" s="256">
        <v>155</v>
      </c>
      <c r="M572" s="255" t="s">
        <v>111</v>
      </c>
      <c r="N572" s="255" t="s">
        <v>42</v>
      </c>
      <c r="O572" s="256">
        <v>42776</v>
      </c>
      <c r="P572" s="255" t="s">
        <v>838</v>
      </c>
      <c r="Q572" s="255">
        <v>84</v>
      </c>
      <c r="R572" s="256" t="s">
        <v>35</v>
      </c>
      <c r="S572" s="255">
        <v>10080</v>
      </c>
      <c r="T572" s="255" t="s">
        <v>186</v>
      </c>
      <c r="U572" s="256">
        <v>11932.81</v>
      </c>
      <c r="V572" s="255" t="s">
        <v>186</v>
      </c>
      <c r="W572" s="255">
        <v>10080.002689620347</v>
      </c>
      <c r="X572" s="256" t="s">
        <v>100</v>
      </c>
      <c r="Y572" s="255" t="s">
        <v>107</v>
      </c>
      <c r="Z572" s="255">
        <v>11.93</v>
      </c>
      <c r="AA572" s="256">
        <v>1</v>
      </c>
      <c r="AB572" s="255" t="s">
        <v>630</v>
      </c>
      <c r="AC572" s="255" t="s">
        <v>442</v>
      </c>
      <c r="AD572" s="256" t="s">
        <v>549</v>
      </c>
      <c r="AE572" s="255" t="s">
        <v>350</v>
      </c>
      <c r="AF572" s="255" t="s">
        <v>649</v>
      </c>
      <c r="AG572" s="256" t="s">
        <v>643</v>
      </c>
      <c r="AH572" s="255"/>
      <c r="AI572" s="255"/>
      <c r="AJ572" s="256"/>
      <c r="AK572" s="255" t="s">
        <v>649</v>
      </c>
      <c r="AL572" s="255" t="s">
        <v>643</v>
      </c>
      <c r="AM572" s="268" t="s">
        <v>740</v>
      </c>
      <c r="AN572" s="148" t="str">
        <f>IF(ISERROR(MATCH(H572,Current!H:H,0)),"Cleared","resolved")</f>
        <v>resolved</v>
      </c>
    </row>
    <row r="573" spans="1:40" x14ac:dyDescent="0.25">
      <c r="A573" s="267" t="s">
        <v>744</v>
      </c>
      <c r="B573" s="255">
        <v>199</v>
      </c>
      <c r="C573" s="256" t="s">
        <v>137</v>
      </c>
      <c r="D573" s="255" t="s">
        <v>22</v>
      </c>
      <c r="E573" s="255">
        <v>8105</v>
      </c>
      <c r="F573" s="256" t="s">
        <v>176</v>
      </c>
      <c r="G573" s="255" t="s">
        <v>22</v>
      </c>
      <c r="H573" s="255">
        <v>199030003187</v>
      </c>
      <c r="I573" s="256" t="s">
        <v>60</v>
      </c>
      <c r="J573" s="255" t="s">
        <v>325</v>
      </c>
      <c r="K573" s="255">
        <v>42667</v>
      </c>
      <c r="L573" s="256">
        <v>193</v>
      </c>
      <c r="M573" s="255" t="s">
        <v>118</v>
      </c>
      <c r="N573" s="255" t="s">
        <v>41</v>
      </c>
      <c r="O573" s="256">
        <v>42732</v>
      </c>
      <c r="P573" s="255" t="s">
        <v>651</v>
      </c>
      <c r="Q573" s="255">
        <v>128</v>
      </c>
      <c r="R573" s="256" t="s">
        <v>38</v>
      </c>
      <c r="S573" s="255">
        <v>13037.7</v>
      </c>
      <c r="T573" s="255" t="s">
        <v>248</v>
      </c>
      <c r="U573" s="256">
        <v>11928.36</v>
      </c>
      <c r="V573" s="255" t="s">
        <v>248</v>
      </c>
      <c r="W573" s="255">
        <v>13037.69724141014</v>
      </c>
      <c r="X573" s="256" t="s">
        <v>100</v>
      </c>
      <c r="Y573" s="255" t="s">
        <v>107</v>
      </c>
      <c r="Z573" s="255">
        <v>11.93</v>
      </c>
      <c r="AA573" s="256">
        <v>1</v>
      </c>
      <c r="AB573" s="255" t="s">
        <v>630</v>
      </c>
      <c r="AC573" s="255" t="s">
        <v>446</v>
      </c>
      <c r="AD573" s="256" t="s">
        <v>828</v>
      </c>
      <c r="AE573" s="255" t="s">
        <v>350</v>
      </c>
      <c r="AF573" s="255" t="s">
        <v>605</v>
      </c>
      <c r="AG573" s="256" t="s">
        <v>643</v>
      </c>
      <c r="AH573" s="255"/>
      <c r="AI573" s="255"/>
      <c r="AJ573" s="256"/>
      <c r="AK573" s="255" t="s">
        <v>605</v>
      </c>
      <c r="AL573" s="255" t="s">
        <v>643</v>
      </c>
      <c r="AM573" s="268" t="s">
        <v>741</v>
      </c>
      <c r="AN573" s="148" t="str">
        <f>IF(ISERROR(MATCH(H573,Current!H:H,0)),"Cleared","resolved")</f>
        <v>resolved</v>
      </c>
    </row>
    <row r="574" spans="1:40" x14ac:dyDescent="0.25">
      <c r="A574" s="267" t="s">
        <v>744</v>
      </c>
      <c r="B574" s="255">
        <v>8243</v>
      </c>
      <c r="C574" s="256" t="s">
        <v>120</v>
      </c>
      <c r="D574" s="255" t="s">
        <v>14</v>
      </c>
      <c r="E574" s="255">
        <v>199</v>
      </c>
      <c r="F574" s="256" t="s">
        <v>137</v>
      </c>
      <c r="G574" s="255" t="s">
        <v>22</v>
      </c>
      <c r="H574" s="255">
        <v>82430160096706</v>
      </c>
      <c r="I574" s="256" t="s">
        <v>55</v>
      </c>
      <c r="J574" s="255" t="s">
        <v>276</v>
      </c>
      <c r="K574" s="255">
        <v>42728</v>
      </c>
      <c r="L574" s="256">
        <v>132</v>
      </c>
      <c r="M574" s="255" t="s">
        <v>127</v>
      </c>
      <c r="N574" s="255" t="s">
        <v>128</v>
      </c>
      <c r="O574" s="256">
        <v>42800</v>
      </c>
      <c r="P574" s="255" t="s">
        <v>838</v>
      </c>
      <c r="Q574" s="255">
        <v>60</v>
      </c>
      <c r="R574" s="256" t="s">
        <v>34</v>
      </c>
      <c r="S574" s="255">
        <v>11907</v>
      </c>
      <c r="T574" s="255" t="s">
        <v>100</v>
      </c>
      <c r="U574" s="256">
        <v>11907</v>
      </c>
      <c r="V574" s="255" t="s">
        <v>100</v>
      </c>
      <c r="W574" s="255">
        <v>11907</v>
      </c>
      <c r="X574" s="256" t="s">
        <v>100</v>
      </c>
      <c r="Y574" s="255" t="s">
        <v>114</v>
      </c>
      <c r="Z574" s="255">
        <v>11.91</v>
      </c>
      <c r="AA574" s="256">
        <v>1</v>
      </c>
      <c r="AB574" s="255" t="s">
        <v>630</v>
      </c>
      <c r="AC574" s="255" t="s">
        <v>427</v>
      </c>
      <c r="AD574" s="256" t="s">
        <v>1258</v>
      </c>
      <c r="AE574" s="255" t="s">
        <v>350</v>
      </c>
      <c r="AF574" s="255" t="s">
        <v>605</v>
      </c>
      <c r="AG574" s="256" t="s">
        <v>643</v>
      </c>
      <c r="AH574" s="255"/>
      <c r="AI574" s="255"/>
      <c r="AJ574" s="256"/>
      <c r="AK574" s="255" t="s">
        <v>605</v>
      </c>
      <c r="AL574" s="255" t="s">
        <v>643</v>
      </c>
      <c r="AM574" s="268" t="s">
        <v>741</v>
      </c>
      <c r="AN574" s="148" t="str">
        <f>IF(ISERROR(MATCH(H574,Current!H:H,0)),"Cleared","resolved")</f>
        <v>resolved</v>
      </c>
    </row>
    <row r="575" spans="1:40" x14ac:dyDescent="0.25">
      <c r="A575" s="267" t="s">
        <v>744</v>
      </c>
      <c r="B575" s="255">
        <v>8243</v>
      </c>
      <c r="C575" s="256" t="s">
        <v>120</v>
      </c>
      <c r="D575" s="255" t="s">
        <v>14</v>
      </c>
      <c r="E575" s="255">
        <v>199</v>
      </c>
      <c r="F575" s="256" t="s">
        <v>137</v>
      </c>
      <c r="G575" s="255" t="s">
        <v>22</v>
      </c>
      <c r="H575" s="255">
        <v>82430160097760</v>
      </c>
      <c r="I575" s="256" t="s">
        <v>55</v>
      </c>
      <c r="J575" s="255" t="s">
        <v>276</v>
      </c>
      <c r="K575" s="255">
        <v>42728</v>
      </c>
      <c r="L575" s="256">
        <v>132</v>
      </c>
      <c r="M575" s="255" t="s">
        <v>127</v>
      </c>
      <c r="N575" s="255" t="s">
        <v>128</v>
      </c>
      <c r="O575" s="256">
        <v>42800</v>
      </c>
      <c r="P575" s="255" t="s">
        <v>838</v>
      </c>
      <c r="Q575" s="255">
        <v>60</v>
      </c>
      <c r="R575" s="256" t="s">
        <v>34</v>
      </c>
      <c r="S575" s="255">
        <v>11907</v>
      </c>
      <c r="T575" s="255" t="s">
        <v>100</v>
      </c>
      <c r="U575" s="256">
        <v>11907</v>
      </c>
      <c r="V575" s="255" t="s">
        <v>100</v>
      </c>
      <c r="W575" s="255">
        <v>11907</v>
      </c>
      <c r="X575" s="256" t="s">
        <v>100</v>
      </c>
      <c r="Y575" s="255" t="s">
        <v>114</v>
      </c>
      <c r="Z575" s="255">
        <v>11.91</v>
      </c>
      <c r="AA575" s="256">
        <v>1</v>
      </c>
      <c r="AB575" s="255" t="s">
        <v>630</v>
      </c>
      <c r="AC575" s="255" t="s">
        <v>427</v>
      </c>
      <c r="AD575" s="256" t="s">
        <v>1258</v>
      </c>
      <c r="AE575" s="255" t="s">
        <v>350</v>
      </c>
      <c r="AF575" s="255" t="s">
        <v>605</v>
      </c>
      <c r="AG575" s="256" t="s">
        <v>643</v>
      </c>
      <c r="AH575" s="255"/>
      <c r="AI575" s="255"/>
      <c r="AJ575" s="256"/>
      <c r="AK575" s="255" t="s">
        <v>605</v>
      </c>
      <c r="AL575" s="255" t="s">
        <v>643</v>
      </c>
      <c r="AM575" s="268" t="s">
        <v>741</v>
      </c>
      <c r="AN575" s="148" t="str">
        <f>IF(ISERROR(MATCH(H575,Current!H:H,0)),"Cleared","resolved")</f>
        <v>resolved</v>
      </c>
    </row>
    <row r="576" spans="1:40" x14ac:dyDescent="0.25">
      <c r="A576" s="267" t="s">
        <v>744</v>
      </c>
      <c r="B576" s="255">
        <v>420</v>
      </c>
      <c r="C576" s="256" t="s">
        <v>148</v>
      </c>
      <c r="D576" s="255" t="s">
        <v>13</v>
      </c>
      <c r="E576" s="255">
        <v>8205</v>
      </c>
      <c r="F576" s="256" t="s">
        <v>130</v>
      </c>
      <c r="G576" s="255" t="s">
        <v>14</v>
      </c>
      <c r="H576" s="255">
        <v>4200110024056</v>
      </c>
      <c r="I576" s="256" t="s">
        <v>55</v>
      </c>
      <c r="J576" s="255" t="s">
        <v>868</v>
      </c>
      <c r="K576" s="255">
        <v>42704</v>
      </c>
      <c r="L576" s="256">
        <v>156</v>
      </c>
      <c r="M576" s="255" t="s">
        <v>127</v>
      </c>
      <c r="N576" s="255" t="s">
        <v>128</v>
      </c>
      <c r="O576" s="256">
        <v>42775</v>
      </c>
      <c r="P576" s="255" t="s">
        <v>838</v>
      </c>
      <c r="Q576" s="255">
        <v>85</v>
      </c>
      <c r="R576" s="256" t="s">
        <v>35</v>
      </c>
      <c r="S576" s="255">
        <v>11914.86</v>
      </c>
      <c r="T576" s="255" t="s">
        <v>100</v>
      </c>
      <c r="U576" s="256">
        <v>11914.86</v>
      </c>
      <c r="V576" s="255" t="s">
        <v>100</v>
      </c>
      <c r="W576" s="255">
        <v>11914.86</v>
      </c>
      <c r="X576" s="256" t="s">
        <v>100</v>
      </c>
      <c r="Y576" s="255" t="s">
        <v>114</v>
      </c>
      <c r="Z576" s="255">
        <v>11.91</v>
      </c>
      <c r="AA576" s="256">
        <v>1</v>
      </c>
      <c r="AB576" s="255" t="s">
        <v>630</v>
      </c>
      <c r="AC576" s="255" t="s">
        <v>762</v>
      </c>
      <c r="AD576" s="256" t="s">
        <v>869</v>
      </c>
      <c r="AE576" s="255" t="s">
        <v>350</v>
      </c>
      <c r="AF576" s="255" t="s">
        <v>605</v>
      </c>
      <c r="AG576" s="256" t="s">
        <v>643</v>
      </c>
      <c r="AH576" s="255"/>
      <c r="AI576" s="255"/>
      <c r="AJ576" s="256"/>
      <c r="AK576" s="255" t="s">
        <v>605</v>
      </c>
      <c r="AL576" s="255" t="s">
        <v>643</v>
      </c>
      <c r="AM576" s="268" t="s">
        <v>741</v>
      </c>
      <c r="AN576" s="148" t="str">
        <f>IF(ISERROR(MATCH(H576,Current!H:H,0)),"Cleared","resolved")</f>
        <v>Cleared</v>
      </c>
    </row>
    <row r="577" spans="1:40" x14ac:dyDescent="0.25">
      <c r="A577" s="267" t="s">
        <v>744</v>
      </c>
      <c r="B577" s="255">
        <v>420</v>
      </c>
      <c r="C577" s="256" t="s">
        <v>148</v>
      </c>
      <c r="D577" s="255" t="s">
        <v>13</v>
      </c>
      <c r="E577" s="255">
        <v>8205</v>
      </c>
      <c r="F577" s="256" t="s">
        <v>130</v>
      </c>
      <c r="G577" s="255" t="s">
        <v>14</v>
      </c>
      <c r="H577" s="255">
        <v>4200110024388</v>
      </c>
      <c r="I577" s="256" t="s">
        <v>55</v>
      </c>
      <c r="J577" s="255" t="s">
        <v>868</v>
      </c>
      <c r="K577" s="255">
        <v>42724</v>
      </c>
      <c r="L577" s="256">
        <v>136</v>
      </c>
      <c r="M577" s="255" t="s">
        <v>127</v>
      </c>
      <c r="N577" s="255" t="s">
        <v>128</v>
      </c>
      <c r="O577" s="256">
        <v>42775</v>
      </c>
      <c r="P577" s="255" t="s">
        <v>838</v>
      </c>
      <c r="Q577" s="255">
        <v>85</v>
      </c>
      <c r="R577" s="256" t="s">
        <v>35</v>
      </c>
      <c r="S577" s="255">
        <v>11914.87</v>
      </c>
      <c r="T577" s="255" t="s">
        <v>100</v>
      </c>
      <c r="U577" s="256">
        <v>11914.87</v>
      </c>
      <c r="V577" s="255" t="s">
        <v>100</v>
      </c>
      <c r="W577" s="255">
        <v>11914.87</v>
      </c>
      <c r="X577" s="256" t="s">
        <v>100</v>
      </c>
      <c r="Y577" s="255" t="s">
        <v>114</v>
      </c>
      <c r="Z577" s="255">
        <v>11.91</v>
      </c>
      <c r="AA577" s="256">
        <v>1</v>
      </c>
      <c r="AB577" s="255" t="s">
        <v>630</v>
      </c>
      <c r="AC577" s="255" t="s">
        <v>762</v>
      </c>
      <c r="AD577" s="256" t="s">
        <v>869</v>
      </c>
      <c r="AE577" s="255" t="s">
        <v>350</v>
      </c>
      <c r="AF577" s="255" t="s">
        <v>605</v>
      </c>
      <c r="AG577" s="256" t="s">
        <v>643</v>
      </c>
      <c r="AH577" s="255"/>
      <c r="AI577" s="255"/>
      <c r="AJ577" s="256"/>
      <c r="AK577" s="255" t="s">
        <v>605</v>
      </c>
      <c r="AL577" s="255" t="s">
        <v>643</v>
      </c>
      <c r="AM577" s="268" t="s">
        <v>741</v>
      </c>
      <c r="AN577" s="148" t="str">
        <f>IF(ISERROR(MATCH(H577,Current!H:H,0)),"Cleared","resolved")</f>
        <v>Cleared</v>
      </c>
    </row>
    <row r="578" spans="1:40" x14ac:dyDescent="0.25">
      <c r="A578" s="267" t="s">
        <v>744</v>
      </c>
      <c r="B578" s="255">
        <v>1960</v>
      </c>
      <c r="C578" s="256" t="s">
        <v>423</v>
      </c>
      <c r="D578" s="255" t="s">
        <v>22</v>
      </c>
      <c r="E578" s="255">
        <v>3011</v>
      </c>
      <c r="F578" s="256" t="s">
        <v>164</v>
      </c>
      <c r="G578" s="255" t="s">
        <v>22</v>
      </c>
      <c r="H578" s="255">
        <v>19600510065279</v>
      </c>
      <c r="I578" s="256" t="s">
        <v>538</v>
      </c>
      <c r="J578" s="255" t="s">
        <v>263</v>
      </c>
      <c r="K578" s="255">
        <v>42614</v>
      </c>
      <c r="L578" s="256">
        <v>246</v>
      </c>
      <c r="M578" s="255" t="s">
        <v>158</v>
      </c>
      <c r="N578" s="255" t="s">
        <v>41</v>
      </c>
      <c r="O578" s="256">
        <v>42649</v>
      </c>
      <c r="P578" s="255" t="s">
        <v>406</v>
      </c>
      <c r="Q578" s="255">
        <v>211</v>
      </c>
      <c r="R578" s="256" t="s">
        <v>37</v>
      </c>
      <c r="S578" s="255">
        <v>12922.94</v>
      </c>
      <c r="T578" s="255" t="s">
        <v>248</v>
      </c>
      <c r="U578" s="256">
        <v>11823.37</v>
      </c>
      <c r="V578" s="255" t="s">
        <v>248</v>
      </c>
      <c r="W578" s="255">
        <v>12922.943173510141</v>
      </c>
      <c r="X578" s="256" t="s">
        <v>100</v>
      </c>
      <c r="Y578" s="255" t="s">
        <v>107</v>
      </c>
      <c r="Z578" s="255">
        <v>11.82</v>
      </c>
      <c r="AA578" s="256">
        <v>1</v>
      </c>
      <c r="AB578" s="255" t="s">
        <v>630</v>
      </c>
      <c r="AC578" s="255" t="s">
        <v>635</v>
      </c>
      <c r="AD578" s="256" t="s">
        <v>692</v>
      </c>
      <c r="AE578" s="255" t="s">
        <v>350</v>
      </c>
      <c r="AF578" s="255" t="s">
        <v>605</v>
      </c>
      <c r="AG578" s="256" t="s">
        <v>643</v>
      </c>
      <c r="AH578" s="255"/>
      <c r="AI578" s="255"/>
      <c r="AJ578" s="256"/>
      <c r="AK578" s="255" t="s">
        <v>605</v>
      </c>
      <c r="AL578" s="255" t="s">
        <v>643</v>
      </c>
      <c r="AM578" s="268" t="s">
        <v>741</v>
      </c>
      <c r="AN578" s="148" t="str">
        <f>IF(ISERROR(MATCH(H578,Current!H:H,0)),"Cleared","resolved")</f>
        <v>resolved</v>
      </c>
    </row>
    <row r="579" spans="1:40" x14ac:dyDescent="0.25">
      <c r="A579" s="267" t="s">
        <v>31</v>
      </c>
      <c r="B579" s="255">
        <v>456</v>
      </c>
      <c r="C579" s="256" t="s">
        <v>167</v>
      </c>
      <c r="D579" s="255" t="s">
        <v>14</v>
      </c>
      <c r="E579" s="255">
        <v>8243</v>
      </c>
      <c r="F579" s="256" t="s">
        <v>120</v>
      </c>
      <c r="G579" s="255" t="s">
        <v>14</v>
      </c>
      <c r="H579" s="255">
        <v>2017020080</v>
      </c>
      <c r="I579" s="256" t="s">
        <v>59</v>
      </c>
      <c r="J579" s="255" t="s">
        <v>168</v>
      </c>
      <c r="K579" s="255">
        <v>42795</v>
      </c>
      <c r="L579" s="256">
        <v>65</v>
      </c>
      <c r="M579" s="255" t="s">
        <v>111</v>
      </c>
      <c r="N579" s="255" t="s">
        <v>42</v>
      </c>
      <c r="O579" s="256">
        <v>42859</v>
      </c>
      <c r="P579" s="255" t="s">
        <v>1878</v>
      </c>
      <c r="Q579" s="255">
        <v>1</v>
      </c>
      <c r="R579" s="256" t="s">
        <v>33</v>
      </c>
      <c r="S579" s="255">
        <v>11772.53</v>
      </c>
      <c r="T579" s="255" t="s">
        <v>100</v>
      </c>
      <c r="U579" s="256">
        <v>11772.53</v>
      </c>
      <c r="V579" s="255" t="s">
        <v>100</v>
      </c>
      <c r="W579" s="255">
        <v>11772.53</v>
      </c>
      <c r="X579" s="256" t="s">
        <v>100</v>
      </c>
      <c r="Y579" s="255" t="s">
        <v>107</v>
      </c>
      <c r="Z579" s="255">
        <v>11.77</v>
      </c>
      <c r="AA579" s="256">
        <v>1</v>
      </c>
      <c r="AB579" s="255" t="s">
        <v>630</v>
      </c>
      <c r="AC579" s="255" t="s">
        <v>851</v>
      </c>
      <c r="AD579" s="256" t="s">
        <v>1914</v>
      </c>
      <c r="AE579" s="255" t="s">
        <v>350</v>
      </c>
      <c r="AF579" s="255" t="s">
        <v>605</v>
      </c>
      <c r="AG579" s="256" t="s">
        <v>643</v>
      </c>
      <c r="AH579" s="255"/>
      <c r="AI579" s="255"/>
      <c r="AJ579" s="256"/>
      <c r="AK579" s="255" t="s">
        <v>649</v>
      </c>
      <c r="AL579" s="255" t="s">
        <v>643</v>
      </c>
      <c r="AM579" s="268" t="s">
        <v>740</v>
      </c>
      <c r="AN579" s="148" t="str">
        <f>IF(ISERROR(MATCH(H579,Current!H:H,0)),"Cleared","resolved")</f>
        <v>resolved</v>
      </c>
    </row>
    <row r="580" spans="1:40" x14ac:dyDescent="0.25">
      <c r="A580" s="267" t="s">
        <v>744</v>
      </c>
      <c r="B580" s="255">
        <v>8243</v>
      </c>
      <c r="C580" s="256" t="s">
        <v>120</v>
      </c>
      <c r="D580" s="255" t="s">
        <v>14</v>
      </c>
      <c r="E580" s="255">
        <v>8205</v>
      </c>
      <c r="F580" s="256" t="s">
        <v>130</v>
      </c>
      <c r="G580" s="255" t="s">
        <v>14</v>
      </c>
      <c r="H580" s="255">
        <v>82430160098549</v>
      </c>
      <c r="I580" s="256" t="s">
        <v>56</v>
      </c>
      <c r="J580" s="255" t="s">
        <v>300</v>
      </c>
      <c r="K580" s="255">
        <v>42773</v>
      </c>
      <c r="L580" s="256">
        <v>87</v>
      </c>
      <c r="M580" s="255" t="s">
        <v>111</v>
      </c>
      <c r="N580" s="255" t="s">
        <v>42</v>
      </c>
      <c r="O580" s="256">
        <v>42830</v>
      </c>
      <c r="P580" s="255" t="s">
        <v>838</v>
      </c>
      <c r="Q580" s="255">
        <v>30</v>
      </c>
      <c r="R580" s="256" t="s">
        <v>33</v>
      </c>
      <c r="S580" s="255">
        <v>11707.5</v>
      </c>
      <c r="T580" s="255" t="s">
        <v>100</v>
      </c>
      <c r="U580" s="256">
        <v>11707.5</v>
      </c>
      <c r="V580" s="255" t="s">
        <v>100</v>
      </c>
      <c r="W580" s="255">
        <v>11707.5</v>
      </c>
      <c r="X580" s="256" t="s">
        <v>100</v>
      </c>
      <c r="Y580" s="255" t="s">
        <v>107</v>
      </c>
      <c r="Z580" s="255">
        <v>11.71</v>
      </c>
      <c r="AA580" s="256">
        <v>1</v>
      </c>
      <c r="AB580" s="255" t="s">
        <v>630</v>
      </c>
      <c r="AC580" s="255" t="s">
        <v>762</v>
      </c>
      <c r="AD580" s="256" t="s">
        <v>1482</v>
      </c>
      <c r="AE580" s="255" t="s">
        <v>350</v>
      </c>
      <c r="AF580" s="255" t="s">
        <v>605</v>
      </c>
      <c r="AG580" s="256" t="s">
        <v>643</v>
      </c>
      <c r="AH580" s="255"/>
      <c r="AI580" s="255"/>
      <c r="AJ580" s="256"/>
      <c r="AK580" s="255" t="s">
        <v>605</v>
      </c>
      <c r="AL580" s="255" t="s">
        <v>643</v>
      </c>
      <c r="AM580" s="268" t="s">
        <v>741</v>
      </c>
      <c r="AN580" s="148" t="str">
        <f>IF(ISERROR(MATCH(H580,Current!H:H,0)),"Cleared","resolved")</f>
        <v>resolved</v>
      </c>
    </row>
    <row r="581" spans="1:40" x14ac:dyDescent="0.25">
      <c r="A581" s="267" t="s">
        <v>31</v>
      </c>
      <c r="B581" s="255">
        <v>3011</v>
      </c>
      <c r="C581" s="256" t="s">
        <v>164</v>
      </c>
      <c r="D581" s="255" t="s">
        <v>22</v>
      </c>
      <c r="E581" s="255">
        <v>199</v>
      </c>
      <c r="F581" s="256" t="s">
        <v>137</v>
      </c>
      <c r="G581" s="255" t="s">
        <v>22</v>
      </c>
      <c r="H581" s="255">
        <v>387775</v>
      </c>
      <c r="I581" s="256" t="s">
        <v>59</v>
      </c>
      <c r="J581" s="255" t="s">
        <v>255</v>
      </c>
      <c r="K581" s="255">
        <v>42795</v>
      </c>
      <c r="L581" s="256">
        <v>65</v>
      </c>
      <c r="M581" s="255" t="s">
        <v>111</v>
      </c>
      <c r="N581" s="255" t="s">
        <v>42</v>
      </c>
      <c r="O581" s="256">
        <v>42859</v>
      </c>
      <c r="P581" s="255" t="s">
        <v>1878</v>
      </c>
      <c r="Q581" s="255">
        <v>1</v>
      </c>
      <c r="R581" s="256" t="s">
        <v>33</v>
      </c>
      <c r="S581" s="255">
        <v>12800</v>
      </c>
      <c r="T581" s="255" t="s">
        <v>248</v>
      </c>
      <c r="U581" s="256">
        <v>11710.89</v>
      </c>
      <c r="V581" s="255" t="s">
        <v>248</v>
      </c>
      <c r="W581" s="255">
        <v>12800.002535759952</v>
      </c>
      <c r="X581" s="256" t="s">
        <v>100</v>
      </c>
      <c r="Y581" s="255" t="s">
        <v>107</v>
      </c>
      <c r="Z581" s="255">
        <v>11.71</v>
      </c>
      <c r="AA581" s="256">
        <v>1</v>
      </c>
      <c r="AB581" s="255" t="s">
        <v>630</v>
      </c>
      <c r="AC581" s="255" t="s">
        <v>484</v>
      </c>
      <c r="AD581" s="256" t="s">
        <v>396</v>
      </c>
      <c r="AE581" s="255" t="s">
        <v>350</v>
      </c>
      <c r="AF581" s="255" t="s">
        <v>649</v>
      </c>
      <c r="AG581" s="256" t="s">
        <v>643</v>
      </c>
      <c r="AH581" s="255"/>
      <c r="AI581" s="255"/>
      <c r="AJ581" s="256"/>
      <c r="AK581" s="255" t="s">
        <v>649</v>
      </c>
      <c r="AL581" s="255" t="s">
        <v>643</v>
      </c>
      <c r="AM581" s="268" t="s">
        <v>740</v>
      </c>
      <c r="AN581" s="148" t="str">
        <f>IF(ISERROR(MATCH(H581,Current!H:H,0)),"Cleared","resolved")</f>
        <v>Cleared</v>
      </c>
    </row>
    <row r="582" spans="1:40" x14ac:dyDescent="0.25">
      <c r="A582" s="267" t="s">
        <v>31</v>
      </c>
      <c r="B582" s="255">
        <v>95</v>
      </c>
      <c r="C582" s="256" t="s">
        <v>153</v>
      </c>
      <c r="D582" s="255" t="s">
        <v>17</v>
      </c>
      <c r="E582" s="255">
        <v>8243</v>
      </c>
      <c r="F582" s="256" t="s">
        <v>120</v>
      </c>
      <c r="G582" s="255" t="s">
        <v>14</v>
      </c>
      <c r="H582" s="255">
        <v>950110010791</v>
      </c>
      <c r="I582" s="256" t="s">
        <v>58</v>
      </c>
      <c r="J582" s="255" t="s">
        <v>195</v>
      </c>
      <c r="K582" s="255">
        <v>42795</v>
      </c>
      <c r="L582" s="256">
        <v>65</v>
      </c>
      <c r="M582" s="255" t="s">
        <v>118</v>
      </c>
      <c r="N582" s="255" t="s">
        <v>41</v>
      </c>
      <c r="O582" s="256">
        <v>42859</v>
      </c>
      <c r="P582" s="255" t="s">
        <v>1878</v>
      </c>
      <c r="Q582" s="255">
        <v>1</v>
      </c>
      <c r="R582" s="256" t="s">
        <v>33</v>
      </c>
      <c r="S582" s="255">
        <v>11704</v>
      </c>
      <c r="T582" s="255" t="s">
        <v>100</v>
      </c>
      <c r="U582" s="256">
        <v>11704</v>
      </c>
      <c r="V582" s="255" t="s">
        <v>100</v>
      </c>
      <c r="W582" s="255">
        <v>11704</v>
      </c>
      <c r="X582" s="256" t="s">
        <v>100</v>
      </c>
      <c r="Y582" s="255" t="s">
        <v>114</v>
      </c>
      <c r="Z582" s="255">
        <v>11.7</v>
      </c>
      <c r="AA582" s="256">
        <v>1</v>
      </c>
      <c r="AB582" s="255" t="s">
        <v>630</v>
      </c>
      <c r="AC582" s="255" t="s">
        <v>426</v>
      </c>
      <c r="AD582" s="256" t="s">
        <v>1922</v>
      </c>
      <c r="AE582" s="255" t="s">
        <v>350</v>
      </c>
      <c r="AF582" s="255" t="s">
        <v>605</v>
      </c>
      <c r="AG582" s="256" t="s">
        <v>643</v>
      </c>
      <c r="AH582" s="255"/>
      <c r="AI582" s="255"/>
      <c r="AJ582" s="256"/>
      <c r="AK582" s="255" t="s">
        <v>605</v>
      </c>
      <c r="AL582" s="255" t="s">
        <v>643</v>
      </c>
      <c r="AM582" s="268" t="s">
        <v>741</v>
      </c>
      <c r="AN582" s="148" t="str">
        <f>IF(ISERROR(MATCH(H582,Current!H:H,0)),"Cleared","resolved")</f>
        <v>Cleared</v>
      </c>
    </row>
    <row r="583" spans="1:40" x14ac:dyDescent="0.25">
      <c r="A583" s="267" t="s">
        <v>744</v>
      </c>
      <c r="B583" s="255">
        <v>635</v>
      </c>
      <c r="C583" s="256" t="s">
        <v>142</v>
      </c>
      <c r="D583" s="255" t="s">
        <v>16</v>
      </c>
      <c r="E583" s="255">
        <v>3014</v>
      </c>
      <c r="F583" s="256" t="s">
        <v>144</v>
      </c>
      <c r="G583" s="255" t="s">
        <v>16</v>
      </c>
      <c r="H583" s="255">
        <v>63501121602823</v>
      </c>
      <c r="I583" s="256" t="s">
        <v>55</v>
      </c>
      <c r="J583" s="255" t="s">
        <v>866</v>
      </c>
      <c r="K583" s="255">
        <v>42704</v>
      </c>
      <c r="L583" s="256">
        <v>156</v>
      </c>
      <c r="M583" s="255" t="s">
        <v>111</v>
      </c>
      <c r="N583" s="255" t="s">
        <v>42</v>
      </c>
      <c r="O583" s="256">
        <v>42776</v>
      </c>
      <c r="P583" s="255" t="s">
        <v>838</v>
      </c>
      <c r="Q583" s="255">
        <v>84</v>
      </c>
      <c r="R583" s="256" t="s">
        <v>35</v>
      </c>
      <c r="S583" s="255">
        <v>11642.4</v>
      </c>
      <c r="T583" s="255" t="s">
        <v>100</v>
      </c>
      <c r="U583" s="256">
        <v>11642.4</v>
      </c>
      <c r="V583" s="255" t="s">
        <v>100</v>
      </c>
      <c r="W583" s="255">
        <v>11642.4</v>
      </c>
      <c r="X583" s="256" t="s">
        <v>100</v>
      </c>
      <c r="Y583" s="255" t="s">
        <v>107</v>
      </c>
      <c r="Z583" s="255">
        <v>11.64</v>
      </c>
      <c r="AA583" s="256">
        <v>1</v>
      </c>
      <c r="AB583" s="255" t="s">
        <v>630</v>
      </c>
      <c r="AC583" s="255" t="s">
        <v>413</v>
      </c>
      <c r="AD583" s="256" t="s">
        <v>879</v>
      </c>
      <c r="AE583" s="255" t="s">
        <v>350</v>
      </c>
      <c r="AF583" s="255" t="s">
        <v>605</v>
      </c>
      <c r="AG583" s="256" t="s">
        <v>643</v>
      </c>
      <c r="AH583" s="255"/>
      <c r="AI583" s="255"/>
      <c r="AJ583" s="256"/>
      <c r="AK583" s="255" t="s">
        <v>605</v>
      </c>
      <c r="AL583" s="255" t="s">
        <v>643</v>
      </c>
      <c r="AM583" s="268" t="s">
        <v>741</v>
      </c>
      <c r="AN583" s="148" t="str">
        <f>IF(ISERROR(MATCH(H583,Current!H:H,0)),"Cleared","resolved")</f>
        <v>Cleared</v>
      </c>
    </row>
    <row r="584" spans="1:40" x14ac:dyDescent="0.25">
      <c r="A584" s="267" t="s">
        <v>744</v>
      </c>
      <c r="B584" s="255">
        <v>795</v>
      </c>
      <c r="C584" s="256" t="s">
        <v>264</v>
      </c>
      <c r="D584" s="255" t="s">
        <v>14</v>
      </c>
      <c r="E584" s="255">
        <v>8205</v>
      </c>
      <c r="F584" s="256" t="s">
        <v>130</v>
      </c>
      <c r="G584" s="255" t="s">
        <v>14</v>
      </c>
      <c r="H584" s="255">
        <v>7950210003648</v>
      </c>
      <c r="I584" s="256" t="s">
        <v>56</v>
      </c>
      <c r="J584" s="255" t="s">
        <v>840</v>
      </c>
      <c r="K584" s="255">
        <v>42733</v>
      </c>
      <c r="L584" s="256">
        <v>127</v>
      </c>
      <c r="M584" s="255" t="s">
        <v>127</v>
      </c>
      <c r="N584" s="255" t="s">
        <v>128</v>
      </c>
      <c r="O584" s="256">
        <v>42797</v>
      </c>
      <c r="P584" s="255" t="s">
        <v>838</v>
      </c>
      <c r="Q584" s="255">
        <v>63</v>
      </c>
      <c r="R584" s="256" t="s">
        <v>35</v>
      </c>
      <c r="S584" s="255">
        <v>12516</v>
      </c>
      <c r="T584" s="255" t="s">
        <v>112</v>
      </c>
      <c r="U584" s="256">
        <v>11555.72</v>
      </c>
      <c r="V584" s="255" t="s">
        <v>112</v>
      </c>
      <c r="W584" s="255">
        <v>12516.000094446317</v>
      </c>
      <c r="X584" s="256" t="s">
        <v>100</v>
      </c>
      <c r="Y584" s="255" t="s">
        <v>107</v>
      </c>
      <c r="Z584" s="255">
        <v>11.56</v>
      </c>
      <c r="AA584" s="256">
        <v>1</v>
      </c>
      <c r="AB584" s="255" t="s">
        <v>630</v>
      </c>
      <c r="AC584" s="255" t="s">
        <v>762</v>
      </c>
      <c r="AD584" s="256" t="s">
        <v>1225</v>
      </c>
      <c r="AE584" s="255" t="s">
        <v>350</v>
      </c>
      <c r="AF584" s="255" t="s">
        <v>649</v>
      </c>
      <c r="AG584" s="256" t="s">
        <v>643</v>
      </c>
      <c r="AH584" s="255"/>
      <c r="AI584" s="255"/>
      <c r="AJ584" s="256"/>
      <c r="AK584" s="255" t="s">
        <v>605</v>
      </c>
      <c r="AL584" s="255" t="s">
        <v>643</v>
      </c>
      <c r="AM584" s="268" t="s">
        <v>741</v>
      </c>
      <c r="AN584" s="148" t="str">
        <f>IF(ISERROR(MATCH(H584,Current!H:H,0)),"Cleared","resolved")</f>
        <v>resolved</v>
      </c>
    </row>
    <row r="585" spans="1:40" x14ac:dyDescent="0.25">
      <c r="A585" s="267" t="s">
        <v>744</v>
      </c>
      <c r="B585" s="255">
        <v>199</v>
      </c>
      <c r="C585" s="256" t="s">
        <v>137</v>
      </c>
      <c r="D585" s="255" t="s">
        <v>22</v>
      </c>
      <c r="E585" s="255">
        <v>635</v>
      </c>
      <c r="F585" s="256" t="s">
        <v>142</v>
      </c>
      <c r="G585" s="255" t="s">
        <v>16</v>
      </c>
      <c r="H585" s="255" t="s">
        <v>1371</v>
      </c>
      <c r="I585" s="256" t="s">
        <v>54</v>
      </c>
      <c r="J585" s="255" t="s">
        <v>329</v>
      </c>
      <c r="K585" s="255">
        <v>42773</v>
      </c>
      <c r="L585" s="256">
        <v>87</v>
      </c>
      <c r="M585" s="255" t="s">
        <v>111</v>
      </c>
      <c r="N585" s="255" t="s">
        <v>42</v>
      </c>
      <c r="O585" s="256">
        <v>42797</v>
      </c>
      <c r="P585" s="255" t="s">
        <v>838</v>
      </c>
      <c r="Q585" s="255">
        <v>63</v>
      </c>
      <c r="R585" s="256" t="s">
        <v>35</v>
      </c>
      <c r="S585" s="255">
        <v>12594</v>
      </c>
      <c r="T585" s="255" t="s">
        <v>248</v>
      </c>
      <c r="U585" s="256">
        <v>11522.42</v>
      </c>
      <c r="V585" s="255" t="s">
        <v>248</v>
      </c>
      <c r="W585" s="255">
        <v>12594.004829529711</v>
      </c>
      <c r="X585" s="256" t="s">
        <v>100</v>
      </c>
      <c r="Y585" s="255" t="s">
        <v>114</v>
      </c>
      <c r="Z585" s="255">
        <v>11.52</v>
      </c>
      <c r="AA585" s="256">
        <v>1</v>
      </c>
      <c r="AB585" s="255" t="s">
        <v>630</v>
      </c>
      <c r="AC585" s="255" t="s">
        <v>429</v>
      </c>
      <c r="AD585" s="256" t="s">
        <v>1372</v>
      </c>
      <c r="AE585" s="255" t="s">
        <v>350</v>
      </c>
      <c r="AF585" s="255" t="s">
        <v>649</v>
      </c>
      <c r="AG585" s="256" t="s">
        <v>643</v>
      </c>
      <c r="AH585" s="255"/>
      <c r="AI585" s="255"/>
      <c r="AJ585" s="256"/>
      <c r="AK585" s="255" t="s">
        <v>649</v>
      </c>
      <c r="AL585" s="255" t="s">
        <v>643</v>
      </c>
      <c r="AM585" s="268" t="s">
        <v>740</v>
      </c>
      <c r="AN585" s="148" t="str">
        <f>IF(ISERROR(MATCH(H585,Current!H:H,0)),"Cleared","resolved")</f>
        <v>Cleared</v>
      </c>
    </row>
    <row r="586" spans="1:40" x14ac:dyDescent="0.25">
      <c r="A586" s="267" t="s">
        <v>31</v>
      </c>
      <c r="B586" s="255">
        <v>8243</v>
      </c>
      <c r="C586" s="256" t="s">
        <v>120</v>
      </c>
      <c r="D586" s="255" t="s">
        <v>14</v>
      </c>
      <c r="E586" s="255">
        <v>635</v>
      </c>
      <c r="F586" s="256" t="s">
        <v>142</v>
      </c>
      <c r="G586" s="255" t="s">
        <v>16</v>
      </c>
      <c r="H586" s="255">
        <v>82430160099569</v>
      </c>
      <c r="I586" s="256" t="s">
        <v>55</v>
      </c>
      <c r="J586" s="255" t="s">
        <v>1893</v>
      </c>
      <c r="K586" s="255">
        <v>42795</v>
      </c>
      <c r="L586" s="256">
        <v>65</v>
      </c>
      <c r="M586" s="255" t="s">
        <v>111</v>
      </c>
      <c r="N586" s="255" t="s">
        <v>42</v>
      </c>
      <c r="O586" s="256">
        <v>42831</v>
      </c>
      <c r="P586" s="255" t="s">
        <v>838</v>
      </c>
      <c r="Q586" s="255">
        <v>29</v>
      </c>
      <c r="R586" s="256" t="s">
        <v>33</v>
      </c>
      <c r="S586" s="255">
        <v>11500</v>
      </c>
      <c r="T586" s="255" t="s">
        <v>100</v>
      </c>
      <c r="U586" s="256">
        <v>11500</v>
      </c>
      <c r="V586" s="255" t="s">
        <v>100</v>
      </c>
      <c r="W586" s="255">
        <v>11500</v>
      </c>
      <c r="X586" s="256" t="s">
        <v>100</v>
      </c>
      <c r="Y586" s="255" t="s">
        <v>114</v>
      </c>
      <c r="Z586" s="255">
        <v>11.5</v>
      </c>
      <c r="AA586" s="256">
        <v>1</v>
      </c>
      <c r="AB586" s="255" t="s">
        <v>630</v>
      </c>
      <c r="AC586" s="255" t="s">
        <v>429</v>
      </c>
      <c r="AD586" s="256" t="s">
        <v>1788</v>
      </c>
      <c r="AE586" s="255" t="s">
        <v>350</v>
      </c>
      <c r="AF586" s="255" t="s">
        <v>605</v>
      </c>
      <c r="AG586" s="256" t="s">
        <v>643</v>
      </c>
      <c r="AH586" s="255"/>
      <c r="AI586" s="255"/>
      <c r="AJ586" s="256"/>
      <c r="AK586" s="255" t="s">
        <v>605</v>
      </c>
      <c r="AL586" s="255" t="s">
        <v>643</v>
      </c>
      <c r="AM586" s="268" t="s">
        <v>741</v>
      </c>
      <c r="AN586" s="148" t="str">
        <f>IF(ISERROR(MATCH(H586,Current!H:H,0)),"Cleared","resolved")</f>
        <v>resolved</v>
      </c>
    </row>
    <row r="587" spans="1:40" x14ac:dyDescent="0.25">
      <c r="A587" s="267" t="s">
        <v>744</v>
      </c>
      <c r="B587" s="255">
        <v>8243</v>
      </c>
      <c r="C587" s="256" t="s">
        <v>120</v>
      </c>
      <c r="D587" s="255" t="s">
        <v>14</v>
      </c>
      <c r="E587" s="255">
        <v>635</v>
      </c>
      <c r="F587" s="256" t="s">
        <v>142</v>
      </c>
      <c r="G587" s="255" t="s">
        <v>16</v>
      </c>
      <c r="H587" s="255">
        <v>82430160096839</v>
      </c>
      <c r="I587" s="256" t="s">
        <v>55</v>
      </c>
      <c r="J587" s="255" t="s">
        <v>276</v>
      </c>
      <c r="K587" s="255">
        <v>42728</v>
      </c>
      <c r="L587" s="256">
        <v>132</v>
      </c>
      <c r="M587" s="255" t="s">
        <v>111</v>
      </c>
      <c r="N587" s="255" t="s">
        <v>42</v>
      </c>
      <c r="O587" s="256">
        <v>42797</v>
      </c>
      <c r="P587" s="255" t="s">
        <v>838</v>
      </c>
      <c r="Q587" s="255">
        <v>63</v>
      </c>
      <c r="R587" s="256" t="s">
        <v>35</v>
      </c>
      <c r="S587" s="255">
        <v>11500</v>
      </c>
      <c r="T587" s="255" t="s">
        <v>100</v>
      </c>
      <c r="U587" s="256">
        <v>11500</v>
      </c>
      <c r="V587" s="255" t="s">
        <v>100</v>
      </c>
      <c r="W587" s="255">
        <v>11500</v>
      </c>
      <c r="X587" s="256" t="s">
        <v>100</v>
      </c>
      <c r="Y587" s="255" t="s">
        <v>114</v>
      </c>
      <c r="Z587" s="255">
        <v>11.5</v>
      </c>
      <c r="AA587" s="256">
        <v>1</v>
      </c>
      <c r="AB587" s="255" t="s">
        <v>630</v>
      </c>
      <c r="AC587" s="255" t="s">
        <v>429</v>
      </c>
      <c r="AD587" s="256" t="s">
        <v>874</v>
      </c>
      <c r="AE587" s="255" t="s">
        <v>350</v>
      </c>
      <c r="AF587" s="255" t="s">
        <v>605</v>
      </c>
      <c r="AG587" s="256" t="s">
        <v>643</v>
      </c>
      <c r="AH587" s="255"/>
      <c r="AI587" s="255"/>
      <c r="AJ587" s="256"/>
      <c r="AK587" s="255" t="s">
        <v>605</v>
      </c>
      <c r="AL587" s="255" t="s">
        <v>643</v>
      </c>
      <c r="AM587" s="268" t="s">
        <v>741</v>
      </c>
      <c r="AN587" s="148" t="str">
        <f>IF(ISERROR(MATCH(H587,Current!H:H,0)),"Cleared","resolved")</f>
        <v>Cleared</v>
      </c>
    </row>
    <row r="588" spans="1:40" x14ac:dyDescent="0.25">
      <c r="A588" s="267" t="s">
        <v>744</v>
      </c>
      <c r="B588" s="255">
        <v>1960</v>
      </c>
      <c r="C588" s="256" t="s">
        <v>423</v>
      </c>
      <c r="D588" s="255" t="s">
        <v>22</v>
      </c>
      <c r="E588" s="255">
        <v>199</v>
      </c>
      <c r="F588" s="256" t="s">
        <v>137</v>
      </c>
      <c r="G588" s="255" t="s">
        <v>22</v>
      </c>
      <c r="H588" s="255" t="s">
        <v>623</v>
      </c>
      <c r="I588" s="256" t="s">
        <v>538</v>
      </c>
      <c r="J588" s="255" t="s">
        <v>263</v>
      </c>
      <c r="K588" s="255">
        <v>42579</v>
      </c>
      <c r="L588" s="256">
        <v>281</v>
      </c>
      <c r="M588" s="255" t="s">
        <v>122</v>
      </c>
      <c r="N588" s="255" t="s">
        <v>41</v>
      </c>
      <c r="O588" s="256">
        <v>42649</v>
      </c>
      <c r="P588" s="255" t="s">
        <v>406</v>
      </c>
      <c r="Q588" s="255">
        <v>211</v>
      </c>
      <c r="R588" s="256" t="s">
        <v>37</v>
      </c>
      <c r="S588" s="255">
        <v>12573.88</v>
      </c>
      <c r="T588" s="255" t="s">
        <v>248</v>
      </c>
      <c r="U588" s="256">
        <v>11504.01</v>
      </c>
      <c r="V588" s="255" t="s">
        <v>248</v>
      </c>
      <c r="W588" s="255">
        <v>12573.882699897946</v>
      </c>
      <c r="X588" s="256" t="s">
        <v>100</v>
      </c>
      <c r="Y588" s="255" t="s">
        <v>107</v>
      </c>
      <c r="Z588" s="255">
        <v>11.5</v>
      </c>
      <c r="AA588" s="256">
        <v>1</v>
      </c>
      <c r="AB588" s="255" t="s">
        <v>630</v>
      </c>
      <c r="AC588" s="255" t="s">
        <v>513</v>
      </c>
      <c r="AD588" s="256" t="s">
        <v>488</v>
      </c>
      <c r="AE588" s="255" t="s">
        <v>350</v>
      </c>
      <c r="AF588" s="255" t="s">
        <v>605</v>
      </c>
      <c r="AG588" s="256" t="s">
        <v>643</v>
      </c>
      <c r="AH588" s="255"/>
      <c r="AI588" s="255"/>
      <c r="AJ588" s="256"/>
      <c r="AK588" s="255" t="s">
        <v>605</v>
      </c>
      <c r="AL588" s="255" t="s">
        <v>643</v>
      </c>
      <c r="AM588" s="268" t="s">
        <v>741</v>
      </c>
      <c r="AN588" s="148" t="str">
        <f>IF(ISERROR(MATCH(H588,Current!H:H,0)),"Cleared","resolved")</f>
        <v>resolved</v>
      </c>
    </row>
    <row r="589" spans="1:40" x14ac:dyDescent="0.25">
      <c r="A589" s="267" t="s">
        <v>31</v>
      </c>
      <c r="B589" s="255">
        <v>3014</v>
      </c>
      <c r="C589" s="256" t="s">
        <v>144</v>
      </c>
      <c r="D589" s="255" t="s">
        <v>16</v>
      </c>
      <c r="E589" s="255">
        <v>693</v>
      </c>
      <c r="F589" s="256" t="s">
        <v>177</v>
      </c>
      <c r="G589" s="255" t="s">
        <v>16</v>
      </c>
      <c r="H589" s="255">
        <v>30140110147597</v>
      </c>
      <c r="I589" s="256" t="s">
        <v>59</v>
      </c>
      <c r="J589" s="255" t="s">
        <v>135</v>
      </c>
      <c r="K589" s="255">
        <v>42794</v>
      </c>
      <c r="L589" s="256">
        <v>66</v>
      </c>
      <c r="M589" s="255" t="s">
        <v>111</v>
      </c>
      <c r="N589" s="255" t="s">
        <v>42</v>
      </c>
      <c r="O589" s="256">
        <v>42859</v>
      </c>
      <c r="P589" s="255" t="s">
        <v>1878</v>
      </c>
      <c r="Q589" s="255">
        <v>1</v>
      </c>
      <c r="R589" s="256" t="s">
        <v>33</v>
      </c>
      <c r="S589" s="255">
        <v>11491.2</v>
      </c>
      <c r="T589" s="255" t="s">
        <v>100</v>
      </c>
      <c r="U589" s="256">
        <v>11491.2</v>
      </c>
      <c r="V589" s="255" t="s">
        <v>100</v>
      </c>
      <c r="W589" s="255">
        <v>11491.2</v>
      </c>
      <c r="X589" s="256" t="s">
        <v>100</v>
      </c>
      <c r="Y589" s="255" t="s">
        <v>107</v>
      </c>
      <c r="Z589" s="255">
        <v>11.49</v>
      </c>
      <c r="AA589" s="256">
        <v>1</v>
      </c>
      <c r="AB589" s="255" t="s">
        <v>630</v>
      </c>
      <c r="AC589" s="255" t="s">
        <v>431</v>
      </c>
      <c r="AD589" s="256" t="s">
        <v>1293</v>
      </c>
      <c r="AE589" s="255" t="s">
        <v>350</v>
      </c>
      <c r="AF589" s="255" t="s">
        <v>649</v>
      </c>
      <c r="AG589" s="256" t="s">
        <v>643</v>
      </c>
      <c r="AH589" s="255"/>
      <c r="AI589" s="255"/>
      <c r="AJ589" s="256"/>
      <c r="AK589" s="255" t="s">
        <v>605</v>
      </c>
      <c r="AL589" s="255" t="s">
        <v>643</v>
      </c>
      <c r="AM589" s="268" t="s">
        <v>741</v>
      </c>
      <c r="AN589" s="148" t="str">
        <f>IF(ISERROR(MATCH(H589,Current!H:H,0)),"Cleared","resolved")</f>
        <v>resolved</v>
      </c>
    </row>
    <row r="590" spans="1:40" x14ac:dyDescent="0.25">
      <c r="A590" s="267" t="s">
        <v>744</v>
      </c>
      <c r="B590" s="255">
        <v>8520</v>
      </c>
      <c r="C590" s="256" t="s">
        <v>842</v>
      </c>
      <c r="D590" s="255" t="s">
        <v>19</v>
      </c>
      <c r="E590" s="255">
        <v>260</v>
      </c>
      <c r="F590" s="256" t="s">
        <v>113</v>
      </c>
      <c r="G590" s="255" t="s">
        <v>23</v>
      </c>
      <c r="H590" s="255" t="s">
        <v>1592</v>
      </c>
      <c r="I590" s="256" t="s">
        <v>54</v>
      </c>
      <c r="J590" s="255" t="s">
        <v>381</v>
      </c>
      <c r="K590" s="255">
        <v>42768</v>
      </c>
      <c r="L590" s="256">
        <v>92</v>
      </c>
      <c r="M590" s="255" t="s">
        <v>127</v>
      </c>
      <c r="N590" s="255" t="s">
        <v>128</v>
      </c>
      <c r="O590" s="256">
        <v>42831</v>
      </c>
      <c r="P590" s="255" t="s">
        <v>838</v>
      </c>
      <c r="Q590" s="255">
        <v>29</v>
      </c>
      <c r="R590" s="256" t="s">
        <v>33</v>
      </c>
      <c r="S590" s="255">
        <v>807307</v>
      </c>
      <c r="T590" s="255" t="s">
        <v>197</v>
      </c>
      <c r="U590" s="256">
        <v>11490</v>
      </c>
      <c r="V590" s="255" t="s">
        <v>197</v>
      </c>
      <c r="W590" s="255">
        <v>807307.21939223609</v>
      </c>
      <c r="X590" s="256" t="s">
        <v>100</v>
      </c>
      <c r="Y590" s="255" t="s">
        <v>114</v>
      </c>
      <c r="Z590" s="255">
        <v>11.49</v>
      </c>
      <c r="AA590" s="256">
        <v>1</v>
      </c>
      <c r="AB590" s="255" t="s">
        <v>630</v>
      </c>
      <c r="AC590" s="255" t="s">
        <v>681</v>
      </c>
      <c r="AD590" s="256" t="s">
        <v>354</v>
      </c>
      <c r="AE590" s="255" t="s">
        <v>350</v>
      </c>
      <c r="AF590" s="255" t="s">
        <v>605</v>
      </c>
      <c r="AG590" s="256" t="s">
        <v>643</v>
      </c>
      <c r="AH590" s="255"/>
      <c r="AI590" s="255"/>
      <c r="AJ590" s="256"/>
      <c r="AK590" s="255" t="s">
        <v>649</v>
      </c>
      <c r="AL590" s="255" t="s">
        <v>643</v>
      </c>
      <c r="AM590" s="268" t="s">
        <v>740</v>
      </c>
      <c r="AN590" s="148" t="str">
        <f>IF(ISERROR(MATCH(H590,Current!H:H,0)),"Cleared","resolved")</f>
        <v>resolved</v>
      </c>
    </row>
    <row r="591" spans="1:40" x14ac:dyDescent="0.25">
      <c r="A591" s="267" t="s">
        <v>744</v>
      </c>
      <c r="B591" s="255">
        <v>413</v>
      </c>
      <c r="C591" s="256" t="s">
        <v>136</v>
      </c>
      <c r="D591" s="255" t="s">
        <v>13</v>
      </c>
      <c r="E591" s="255">
        <v>1350</v>
      </c>
      <c r="F591" s="256" t="s">
        <v>124</v>
      </c>
      <c r="G591" s="255" t="s">
        <v>21</v>
      </c>
      <c r="H591" s="255">
        <v>4130110166524</v>
      </c>
      <c r="I591" s="256" t="s">
        <v>538</v>
      </c>
      <c r="J591" s="255" t="s">
        <v>67</v>
      </c>
      <c r="K591" s="255">
        <v>42703</v>
      </c>
      <c r="L591" s="256">
        <v>157</v>
      </c>
      <c r="M591" s="255" t="s">
        <v>127</v>
      </c>
      <c r="N591" s="255" t="s">
        <v>128</v>
      </c>
      <c r="O591" s="256">
        <v>42775</v>
      </c>
      <c r="P591" s="255" t="s">
        <v>838</v>
      </c>
      <c r="Q591" s="255">
        <v>85</v>
      </c>
      <c r="R591" s="256" t="s">
        <v>35</v>
      </c>
      <c r="S591" s="255">
        <v>11460.8</v>
      </c>
      <c r="T591" s="255" t="s">
        <v>100</v>
      </c>
      <c r="U591" s="256">
        <v>11460.8</v>
      </c>
      <c r="V591" s="255" t="s">
        <v>100</v>
      </c>
      <c r="W591" s="255">
        <v>11460.8</v>
      </c>
      <c r="X591" s="256" t="s">
        <v>100</v>
      </c>
      <c r="Y591" s="255" t="s">
        <v>114</v>
      </c>
      <c r="Z591" s="255">
        <v>11.46</v>
      </c>
      <c r="AA591" s="256">
        <v>1</v>
      </c>
      <c r="AB591" s="255" t="s">
        <v>630</v>
      </c>
      <c r="AC591" s="255" t="s">
        <v>436</v>
      </c>
      <c r="AD591" s="256" t="s">
        <v>856</v>
      </c>
      <c r="AE591" s="255" t="s">
        <v>350</v>
      </c>
      <c r="AF591" s="255" t="s">
        <v>605</v>
      </c>
      <c r="AG591" s="256" t="s">
        <v>643</v>
      </c>
      <c r="AH591" s="255"/>
      <c r="AI591" s="255"/>
      <c r="AJ591" s="256"/>
      <c r="AK591" s="255" t="s">
        <v>605</v>
      </c>
      <c r="AL591" s="255" t="s">
        <v>643</v>
      </c>
      <c r="AM591" s="268" t="s">
        <v>741</v>
      </c>
      <c r="AN591" s="148" t="str">
        <f>IF(ISERROR(MATCH(H591,Current!H:H,0)),"Cleared","resolved")</f>
        <v>Cleared</v>
      </c>
    </row>
    <row r="592" spans="1:40" x14ac:dyDescent="0.25">
      <c r="A592" s="267" t="s">
        <v>31</v>
      </c>
      <c r="B592" s="255">
        <v>3014</v>
      </c>
      <c r="C592" s="256" t="s">
        <v>144</v>
      </c>
      <c r="D592" s="255" t="s">
        <v>16</v>
      </c>
      <c r="E592" s="255">
        <v>692</v>
      </c>
      <c r="F592" s="256" t="s">
        <v>187</v>
      </c>
      <c r="G592" s="255" t="s">
        <v>16</v>
      </c>
      <c r="H592" s="255">
        <v>30140110147918</v>
      </c>
      <c r="I592" s="256" t="s">
        <v>59</v>
      </c>
      <c r="J592" s="255" t="s">
        <v>135</v>
      </c>
      <c r="K592" s="255">
        <v>42794</v>
      </c>
      <c r="L592" s="256">
        <v>66</v>
      </c>
      <c r="M592" s="255" t="s">
        <v>111</v>
      </c>
      <c r="N592" s="255" t="s">
        <v>42</v>
      </c>
      <c r="O592" s="256">
        <v>42859</v>
      </c>
      <c r="P592" s="255" t="s">
        <v>1878</v>
      </c>
      <c r="Q592" s="255">
        <v>1</v>
      </c>
      <c r="R592" s="256" t="s">
        <v>33</v>
      </c>
      <c r="S592" s="255">
        <v>11448</v>
      </c>
      <c r="T592" s="255" t="s">
        <v>100</v>
      </c>
      <c r="U592" s="256">
        <v>11448</v>
      </c>
      <c r="V592" s="255" t="s">
        <v>100</v>
      </c>
      <c r="W592" s="255">
        <v>11448</v>
      </c>
      <c r="X592" s="256" t="s">
        <v>100</v>
      </c>
      <c r="Y592" s="255" t="s">
        <v>107</v>
      </c>
      <c r="Z592" s="255">
        <v>11.45</v>
      </c>
      <c r="AA592" s="256">
        <v>1</v>
      </c>
      <c r="AB592" s="255" t="s">
        <v>630</v>
      </c>
      <c r="AC592" s="255" t="s">
        <v>1900</v>
      </c>
      <c r="AD592" s="256" t="s">
        <v>1510</v>
      </c>
      <c r="AE592" s="255" t="s">
        <v>350</v>
      </c>
      <c r="AF592" s="255" t="s">
        <v>605</v>
      </c>
      <c r="AG592" s="256" t="s">
        <v>643</v>
      </c>
      <c r="AH592" s="255"/>
      <c r="AI592" s="255"/>
      <c r="AJ592" s="256"/>
      <c r="AK592" s="255" t="s">
        <v>605</v>
      </c>
      <c r="AL592" s="255" t="s">
        <v>643</v>
      </c>
      <c r="AM592" s="268" t="s">
        <v>741</v>
      </c>
      <c r="AN592" s="148" t="str">
        <f>IF(ISERROR(MATCH(H592,Current!H:H,0)),"Cleared","resolved")</f>
        <v>resolved</v>
      </c>
    </row>
    <row r="593" spans="1:40" x14ac:dyDescent="0.25">
      <c r="A593" s="267" t="s">
        <v>744</v>
      </c>
      <c r="B593" s="255">
        <v>8520</v>
      </c>
      <c r="C593" s="256" t="s">
        <v>842</v>
      </c>
      <c r="D593" s="255" t="s">
        <v>19</v>
      </c>
      <c r="E593" s="255">
        <v>199</v>
      </c>
      <c r="F593" s="256" t="s">
        <v>137</v>
      </c>
      <c r="G593" s="255" t="s">
        <v>22</v>
      </c>
      <c r="H593" s="255">
        <v>85200410042830</v>
      </c>
      <c r="I593" s="256" t="s">
        <v>59</v>
      </c>
      <c r="J593" s="255" t="s">
        <v>321</v>
      </c>
      <c r="K593" s="255">
        <v>42727</v>
      </c>
      <c r="L593" s="256">
        <v>133</v>
      </c>
      <c r="M593" s="255" t="s">
        <v>118</v>
      </c>
      <c r="N593" s="255" t="s">
        <v>41</v>
      </c>
      <c r="O593" s="256">
        <v>42797</v>
      </c>
      <c r="P593" s="255" t="s">
        <v>838</v>
      </c>
      <c r="Q593" s="255">
        <v>63</v>
      </c>
      <c r="R593" s="256" t="s">
        <v>35</v>
      </c>
      <c r="S593" s="255">
        <v>804240</v>
      </c>
      <c r="T593" s="255" t="s">
        <v>197</v>
      </c>
      <c r="U593" s="256">
        <v>11446.35</v>
      </c>
      <c r="V593" s="255" t="s">
        <v>197</v>
      </c>
      <c r="W593" s="255">
        <v>804240.29509924469</v>
      </c>
      <c r="X593" s="256" t="s">
        <v>100</v>
      </c>
      <c r="Y593" s="255" t="s">
        <v>114</v>
      </c>
      <c r="Z593" s="255">
        <v>11.45</v>
      </c>
      <c r="AA593" s="256">
        <v>1</v>
      </c>
      <c r="AB593" s="255" t="s">
        <v>630</v>
      </c>
      <c r="AC593" s="255" t="s">
        <v>484</v>
      </c>
      <c r="AD593" s="256" t="s">
        <v>363</v>
      </c>
      <c r="AE593" s="255" t="s">
        <v>350</v>
      </c>
      <c r="AF593" s="255" t="s">
        <v>605</v>
      </c>
      <c r="AG593" s="256" t="s">
        <v>643</v>
      </c>
      <c r="AH593" s="255"/>
      <c r="AI593" s="255"/>
      <c r="AJ593" s="256"/>
      <c r="AK593" s="255" t="s">
        <v>605</v>
      </c>
      <c r="AL593" s="255" t="s">
        <v>643</v>
      </c>
      <c r="AM593" s="268" t="s">
        <v>741</v>
      </c>
      <c r="AN593" s="148" t="str">
        <f>IF(ISERROR(MATCH(H593,Current!H:H,0)),"Cleared","resolved")</f>
        <v>resolved</v>
      </c>
    </row>
    <row r="594" spans="1:40" x14ac:dyDescent="0.25">
      <c r="A594" s="267" t="s">
        <v>744</v>
      </c>
      <c r="B594" s="255">
        <v>413</v>
      </c>
      <c r="C594" s="256" t="s">
        <v>136</v>
      </c>
      <c r="D594" s="255" t="s">
        <v>13</v>
      </c>
      <c r="E594" s="255">
        <v>1350</v>
      </c>
      <c r="F594" s="256" t="s">
        <v>124</v>
      </c>
      <c r="G594" s="255" t="s">
        <v>21</v>
      </c>
      <c r="H594" s="255">
        <v>4130110158423</v>
      </c>
      <c r="I594" s="256" t="s">
        <v>55</v>
      </c>
      <c r="J594" s="255" t="s">
        <v>294</v>
      </c>
      <c r="K594" s="255">
        <v>42642</v>
      </c>
      <c r="L594" s="256">
        <v>218</v>
      </c>
      <c r="M594" s="255" t="s">
        <v>127</v>
      </c>
      <c r="N594" s="255" t="s">
        <v>128</v>
      </c>
      <c r="O594" s="256">
        <v>42706</v>
      </c>
      <c r="P594" s="255" t="s">
        <v>651</v>
      </c>
      <c r="Q594" s="255">
        <v>154</v>
      </c>
      <c r="R594" s="256" t="s">
        <v>39</v>
      </c>
      <c r="S594" s="255">
        <v>11440</v>
      </c>
      <c r="T594" s="255" t="s">
        <v>100</v>
      </c>
      <c r="U594" s="256">
        <v>11440</v>
      </c>
      <c r="V594" s="255" t="s">
        <v>100</v>
      </c>
      <c r="W594" s="255">
        <v>11440</v>
      </c>
      <c r="X594" s="256" t="s">
        <v>100</v>
      </c>
      <c r="Y594" s="255" t="s">
        <v>114</v>
      </c>
      <c r="Z594" s="255">
        <v>11.44</v>
      </c>
      <c r="AA594" s="256">
        <v>1</v>
      </c>
      <c r="AB594" s="255" t="s">
        <v>630</v>
      </c>
      <c r="AC594" s="255" t="s">
        <v>436</v>
      </c>
      <c r="AD594" s="256" t="s">
        <v>371</v>
      </c>
      <c r="AE594" s="255" t="s">
        <v>350</v>
      </c>
      <c r="AF594" s="255" t="s">
        <v>649</v>
      </c>
      <c r="AG594" s="256" t="s">
        <v>643</v>
      </c>
      <c r="AH594" s="255"/>
      <c r="AI594" s="255"/>
      <c r="AJ594" s="256"/>
      <c r="AK594" s="255" t="s">
        <v>605</v>
      </c>
      <c r="AL594" s="255" t="s">
        <v>643</v>
      </c>
      <c r="AM594" s="268" t="s">
        <v>741</v>
      </c>
      <c r="AN594" s="148" t="str">
        <f>IF(ISERROR(MATCH(H594,Current!H:H,0)),"Cleared","resolved")</f>
        <v>resolved</v>
      </c>
    </row>
    <row r="595" spans="1:40" x14ac:dyDescent="0.25">
      <c r="A595" s="267" t="s">
        <v>31</v>
      </c>
      <c r="B595" s="255">
        <v>95</v>
      </c>
      <c r="C595" s="256" t="s">
        <v>153</v>
      </c>
      <c r="D595" s="255" t="s">
        <v>17</v>
      </c>
      <c r="E595" s="255">
        <v>8310</v>
      </c>
      <c r="F595" s="256" t="s">
        <v>170</v>
      </c>
      <c r="G595" s="255" t="s">
        <v>14</v>
      </c>
      <c r="H595" s="255">
        <v>950110008636</v>
      </c>
      <c r="I595" s="256" t="s">
        <v>58</v>
      </c>
      <c r="J595" s="255" t="s">
        <v>195</v>
      </c>
      <c r="K595" s="255">
        <v>42516</v>
      </c>
      <c r="L595" s="256">
        <v>344</v>
      </c>
      <c r="M595" s="255" t="s">
        <v>118</v>
      </c>
      <c r="N595" s="255" t="s">
        <v>41</v>
      </c>
      <c r="O595" s="256">
        <v>42859</v>
      </c>
      <c r="P595" s="255" t="s">
        <v>1878</v>
      </c>
      <c r="Q595" s="255">
        <v>1</v>
      </c>
      <c r="R595" s="256" t="s">
        <v>33</v>
      </c>
      <c r="S595" s="255">
        <v>11400</v>
      </c>
      <c r="T595" s="255" t="s">
        <v>100</v>
      </c>
      <c r="U595" s="256">
        <v>11400</v>
      </c>
      <c r="V595" s="255" t="s">
        <v>100</v>
      </c>
      <c r="W595" s="255">
        <v>11400</v>
      </c>
      <c r="X595" s="256" t="s">
        <v>100</v>
      </c>
      <c r="Y595" s="255" t="s">
        <v>114</v>
      </c>
      <c r="Z595" s="255">
        <v>11.4</v>
      </c>
      <c r="AA595" s="256">
        <v>1</v>
      </c>
      <c r="AB595" s="255" t="s">
        <v>630</v>
      </c>
      <c r="AC595" s="255" t="s">
        <v>420</v>
      </c>
      <c r="AD595" s="256" t="s">
        <v>1892</v>
      </c>
      <c r="AE595" s="255" t="s">
        <v>350</v>
      </c>
      <c r="AF595" s="255" t="s">
        <v>605</v>
      </c>
      <c r="AG595" s="256" t="s">
        <v>643</v>
      </c>
      <c r="AH595" s="255"/>
      <c r="AI595" s="255"/>
      <c r="AJ595" s="256"/>
      <c r="AK595" s="255" t="s">
        <v>605</v>
      </c>
      <c r="AL595" s="255" t="s">
        <v>643</v>
      </c>
      <c r="AM595" s="268" t="s">
        <v>741</v>
      </c>
      <c r="AN595" s="148" t="str">
        <f>IF(ISERROR(MATCH(H595,Current!H:H,0)),"Cleared","resolved")</f>
        <v>resolved</v>
      </c>
    </row>
    <row r="596" spans="1:40" x14ac:dyDescent="0.25">
      <c r="A596" s="267" t="s">
        <v>744</v>
      </c>
      <c r="B596" s="255">
        <v>635</v>
      </c>
      <c r="C596" s="256" t="s">
        <v>142</v>
      </c>
      <c r="D596" s="255" t="s">
        <v>16</v>
      </c>
      <c r="E596" s="255">
        <v>3014</v>
      </c>
      <c r="F596" s="256" t="s">
        <v>144</v>
      </c>
      <c r="G596" s="255" t="s">
        <v>16</v>
      </c>
      <c r="H596" s="255">
        <v>63501111645957</v>
      </c>
      <c r="I596" s="256" t="s">
        <v>538</v>
      </c>
      <c r="J596" s="255" t="s">
        <v>65</v>
      </c>
      <c r="K596" s="255">
        <v>42704</v>
      </c>
      <c r="L596" s="256">
        <v>156</v>
      </c>
      <c r="M596" s="255" t="s">
        <v>111</v>
      </c>
      <c r="N596" s="255" t="s">
        <v>42</v>
      </c>
      <c r="O596" s="256">
        <v>42776</v>
      </c>
      <c r="P596" s="255" t="s">
        <v>838</v>
      </c>
      <c r="Q596" s="255">
        <v>84</v>
      </c>
      <c r="R596" s="256" t="s">
        <v>35</v>
      </c>
      <c r="S596" s="255">
        <v>11340</v>
      </c>
      <c r="T596" s="255" t="s">
        <v>100</v>
      </c>
      <c r="U596" s="256">
        <v>11340</v>
      </c>
      <c r="V596" s="255" t="s">
        <v>100</v>
      </c>
      <c r="W596" s="255">
        <v>11340</v>
      </c>
      <c r="X596" s="256" t="s">
        <v>100</v>
      </c>
      <c r="Y596" s="255" t="s">
        <v>107</v>
      </c>
      <c r="Z596" s="255">
        <v>11.34</v>
      </c>
      <c r="AA596" s="256">
        <v>1</v>
      </c>
      <c r="AB596" s="255" t="s">
        <v>630</v>
      </c>
      <c r="AC596" s="255" t="s">
        <v>413</v>
      </c>
      <c r="AD596" s="256" t="s">
        <v>855</v>
      </c>
      <c r="AE596" s="255" t="s">
        <v>350</v>
      </c>
      <c r="AF596" s="255" t="s">
        <v>605</v>
      </c>
      <c r="AG596" s="256" t="s">
        <v>643</v>
      </c>
      <c r="AH596" s="255"/>
      <c r="AI596" s="255"/>
      <c r="AJ596" s="256"/>
      <c r="AK596" s="255" t="s">
        <v>605</v>
      </c>
      <c r="AL596" s="255" t="s">
        <v>643</v>
      </c>
      <c r="AM596" s="268" t="s">
        <v>741</v>
      </c>
      <c r="AN596" s="148" t="str">
        <f>IF(ISERROR(MATCH(H596,Current!H:H,0)),"Cleared","resolved")</f>
        <v>Cleared</v>
      </c>
    </row>
    <row r="597" spans="1:40" x14ac:dyDescent="0.25">
      <c r="A597" s="267" t="s">
        <v>31</v>
      </c>
      <c r="B597" s="255">
        <v>8520</v>
      </c>
      <c r="C597" s="256" t="s">
        <v>842</v>
      </c>
      <c r="D597" s="255" t="s">
        <v>19</v>
      </c>
      <c r="E597" s="255">
        <v>3011</v>
      </c>
      <c r="F597" s="256" t="s">
        <v>164</v>
      </c>
      <c r="G597" s="255" t="s">
        <v>22</v>
      </c>
      <c r="H597" s="255">
        <v>85203010001353</v>
      </c>
      <c r="I597" s="256" t="s">
        <v>54</v>
      </c>
      <c r="J597" s="255" t="s">
        <v>317</v>
      </c>
      <c r="K597" s="255">
        <v>42828</v>
      </c>
      <c r="L597" s="256">
        <v>32</v>
      </c>
      <c r="M597" s="255" t="s">
        <v>122</v>
      </c>
      <c r="N597" s="255" t="s">
        <v>41</v>
      </c>
      <c r="O597" s="256">
        <v>42860</v>
      </c>
      <c r="P597" s="255" t="s">
        <v>1878</v>
      </c>
      <c r="Q597" s="255">
        <v>0</v>
      </c>
      <c r="R597" s="256" t="s">
        <v>33</v>
      </c>
      <c r="S597" s="255">
        <v>792717.66</v>
      </c>
      <c r="T597" s="255" t="s">
        <v>197</v>
      </c>
      <c r="U597" s="256">
        <v>11282.35</v>
      </c>
      <c r="V597" s="255" t="s">
        <v>197</v>
      </c>
      <c r="W597" s="255">
        <v>792717.37221148785</v>
      </c>
      <c r="X597" s="256" t="s">
        <v>100</v>
      </c>
      <c r="Y597" s="255" t="s">
        <v>114</v>
      </c>
      <c r="Z597" s="255">
        <v>11.28</v>
      </c>
      <c r="AA597" s="256">
        <v>1</v>
      </c>
      <c r="AB597" s="255" t="s">
        <v>630</v>
      </c>
      <c r="AC597" s="255" t="s">
        <v>635</v>
      </c>
      <c r="AD597" s="256" t="s">
        <v>2064</v>
      </c>
      <c r="AE597" s="255" t="s">
        <v>350</v>
      </c>
      <c r="AF597" s="255" t="s">
        <v>605</v>
      </c>
      <c r="AG597" s="256" t="s">
        <v>643</v>
      </c>
      <c r="AH597" s="255"/>
      <c r="AI597" s="255"/>
      <c r="AJ597" s="256"/>
      <c r="AK597" s="255" t="s">
        <v>605</v>
      </c>
      <c r="AL597" s="255" t="s">
        <v>643</v>
      </c>
      <c r="AM597" s="268" t="s">
        <v>741</v>
      </c>
      <c r="AN597" s="148" t="str">
        <f>IF(ISERROR(MATCH(H597,Current!H:H,0)),"Cleared","resolved")</f>
        <v>resolved</v>
      </c>
    </row>
    <row r="598" spans="1:40" x14ac:dyDescent="0.25">
      <c r="A598" s="267" t="s">
        <v>744</v>
      </c>
      <c r="B598" s="255">
        <v>413</v>
      </c>
      <c r="C598" s="256" t="s">
        <v>136</v>
      </c>
      <c r="D598" s="255" t="s">
        <v>13</v>
      </c>
      <c r="E598" s="255">
        <v>260</v>
      </c>
      <c r="F598" s="256" t="s">
        <v>113</v>
      </c>
      <c r="G598" s="255" t="s">
        <v>23</v>
      </c>
      <c r="H598" s="255">
        <v>4130110168085</v>
      </c>
      <c r="I598" s="256" t="s">
        <v>57</v>
      </c>
      <c r="J598" s="255" t="s">
        <v>857</v>
      </c>
      <c r="K598" s="255">
        <v>42724</v>
      </c>
      <c r="L598" s="256">
        <v>136</v>
      </c>
      <c r="M598" s="255" t="s">
        <v>111</v>
      </c>
      <c r="N598" s="255" t="s">
        <v>42</v>
      </c>
      <c r="O598" s="256">
        <v>42800</v>
      </c>
      <c r="P598" s="255" t="s">
        <v>838</v>
      </c>
      <c r="Q598" s="255">
        <v>60</v>
      </c>
      <c r="R598" s="256" t="s">
        <v>34</v>
      </c>
      <c r="S598" s="255">
        <v>11264</v>
      </c>
      <c r="T598" s="255" t="s">
        <v>100</v>
      </c>
      <c r="U598" s="256">
        <v>11264</v>
      </c>
      <c r="V598" s="255" t="s">
        <v>100</v>
      </c>
      <c r="W598" s="255">
        <v>11264</v>
      </c>
      <c r="X598" s="256" t="s">
        <v>100</v>
      </c>
      <c r="Y598" s="255" t="s">
        <v>114</v>
      </c>
      <c r="Z598" s="255">
        <v>11.26</v>
      </c>
      <c r="AA598" s="256">
        <v>1</v>
      </c>
      <c r="AB598" s="255" t="s">
        <v>630</v>
      </c>
      <c r="AC598" s="255" t="s">
        <v>495</v>
      </c>
      <c r="AD598" s="256" t="s">
        <v>379</v>
      </c>
      <c r="AE598" s="255" t="s">
        <v>350</v>
      </c>
      <c r="AF598" s="255" t="s">
        <v>605</v>
      </c>
      <c r="AG598" s="256" t="s">
        <v>643</v>
      </c>
      <c r="AH598" s="255"/>
      <c r="AI598" s="255"/>
      <c r="AJ598" s="256"/>
      <c r="AK598" s="255" t="s">
        <v>605</v>
      </c>
      <c r="AL598" s="255" t="s">
        <v>643</v>
      </c>
      <c r="AM598" s="268" t="s">
        <v>741</v>
      </c>
      <c r="AN598" s="148" t="str">
        <f>IF(ISERROR(MATCH(H598,Current!H:H,0)),"Cleared","resolved")</f>
        <v>resolved</v>
      </c>
    </row>
    <row r="599" spans="1:40" x14ac:dyDescent="0.25">
      <c r="A599" s="267" t="s">
        <v>744</v>
      </c>
      <c r="B599" s="255">
        <v>8520</v>
      </c>
      <c r="C599" s="256" t="s">
        <v>842</v>
      </c>
      <c r="D599" s="255" t="s">
        <v>19</v>
      </c>
      <c r="E599" s="255">
        <v>260</v>
      </c>
      <c r="F599" s="256" t="s">
        <v>113</v>
      </c>
      <c r="G599" s="255" t="s">
        <v>23</v>
      </c>
      <c r="H599" s="255" t="s">
        <v>1570</v>
      </c>
      <c r="I599" s="256" t="s">
        <v>54</v>
      </c>
      <c r="J599" s="255" t="s">
        <v>381</v>
      </c>
      <c r="K599" s="255">
        <v>42768</v>
      </c>
      <c r="L599" s="256">
        <v>92</v>
      </c>
      <c r="M599" s="255" t="s">
        <v>122</v>
      </c>
      <c r="N599" s="255" t="s">
        <v>41</v>
      </c>
      <c r="O599" s="256">
        <v>42831</v>
      </c>
      <c r="P599" s="255" t="s">
        <v>838</v>
      </c>
      <c r="Q599" s="255">
        <v>29</v>
      </c>
      <c r="R599" s="256" t="s">
        <v>33</v>
      </c>
      <c r="S599" s="255">
        <v>790206</v>
      </c>
      <c r="T599" s="255" t="s">
        <v>197</v>
      </c>
      <c r="U599" s="256">
        <v>11246.61</v>
      </c>
      <c r="V599" s="255" t="s">
        <v>197</v>
      </c>
      <c r="W599" s="255">
        <v>790206.21816265595</v>
      </c>
      <c r="X599" s="256" t="s">
        <v>100</v>
      </c>
      <c r="Y599" s="255" t="s">
        <v>114</v>
      </c>
      <c r="Z599" s="255">
        <v>11.25</v>
      </c>
      <c r="AA599" s="256">
        <v>1</v>
      </c>
      <c r="AB599" s="255" t="s">
        <v>630</v>
      </c>
      <c r="AC599" s="255" t="s">
        <v>681</v>
      </c>
      <c r="AD599" s="256" t="s">
        <v>354</v>
      </c>
      <c r="AE599" s="255" t="s">
        <v>350</v>
      </c>
      <c r="AF599" s="255" t="s">
        <v>649</v>
      </c>
      <c r="AG599" s="256" t="s">
        <v>643</v>
      </c>
      <c r="AH599" s="255"/>
      <c r="AI599" s="255"/>
      <c r="AJ599" s="256"/>
      <c r="AK599" s="255" t="s">
        <v>649</v>
      </c>
      <c r="AL599" s="255" t="s">
        <v>643</v>
      </c>
      <c r="AM599" s="268" t="s">
        <v>740</v>
      </c>
      <c r="AN599" s="148" t="str">
        <f>IF(ISERROR(MATCH(H599,Current!H:H,0)),"Cleared","resolved")</f>
        <v>resolved</v>
      </c>
    </row>
    <row r="600" spans="1:40" x14ac:dyDescent="0.25">
      <c r="A600" s="267" t="s">
        <v>744</v>
      </c>
      <c r="B600" s="255">
        <v>132</v>
      </c>
      <c r="C600" s="256" t="s">
        <v>233</v>
      </c>
      <c r="D600" s="255" t="s">
        <v>22</v>
      </c>
      <c r="E600" s="255">
        <v>199</v>
      </c>
      <c r="F600" s="256" t="s">
        <v>137</v>
      </c>
      <c r="G600" s="255" t="s">
        <v>22</v>
      </c>
      <c r="H600" s="255" t="s">
        <v>517</v>
      </c>
      <c r="I600" s="256" t="s">
        <v>54</v>
      </c>
      <c r="J600" s="255" t="s">
        <v>330</v>
      </c>
      <c r="K600" s="255">
        <v>42586</v>
      </c>
      <c r="L600" s="256">
        <v>274</v>
      </c>
      <c r="M600" s="255" t="s">
        <v>118</v>
      </c>
      <c r="N600" s="255" t="s">
        <v>41</v>
      </c>
      <c r="O600" s="256">
        <v>42586</v>
      </c>
      <c r="P600" s="255" t="s">
        <v>406</v>
      </c>
      <c r="Q600" s="255">
        <v>274</v>
      </c>
      <c r="R600" s="256" t="s">
        <v>37</v>
      </c>
      <c r="S600" s="255">
        <v>12214</v>
      </c>
      <c r="T600" s="255" t="s">
        <v>248</v>
      </c>
      <c r="U600" s="256">
        <v>11174.75</v>
      </c>
      <c r="V600" s="255" t="s">
        <v>248</v>
      </c>
      <c r="W600" s="255">
        <v>12214.001526483771</v>
      </c>
      <c r="X600" s="256" t="s">
        <v>100</v>
      </c>
      <c r="Y600" s="255" t="s">
        <v>107</v>
      </c>
      <c r="Z600" s="255">
        <v>11.17</v>
      </c>
      <c r="AA600" s="256">
        <v>1</v>
      </c>
      <c r="AB600" s="255" t="s">
        <v>630</v>
      </c>
      <c r="AC600" s="255" t="s">
        <v>513</v>
      </c>
      <c r="AD600" s="256" t="s">
        <v>402</v>
      </c>
      <c r="AE600" s="255" t="s">
        <v>350</v>
      </c>
      <c r="AF600" s="255" t="s">
        <v>605</v>
      </c>
      <c r="AG600" s="256" t="s">
        <v>643</v>
      </c>
      <c r="AH600" s="255"/>
      <c r="AI600" s="255"/>
      <c r="AJ600" s="256"/>
      <c r="AK600" s="255" t="s">
        <v>605</v>
      </c>
      <c r="AL600" s="255" t="s">
        <v>643</v>
      </c>
      <c r="AM600" s="268" t="s">
        <v>741</v>
      </c>
      <c r="AN600" s="148" t="str">
        <f>IF(ISERROR(MATCH(H600,Current!H:H,0)),"Cleared","resolved")</f>
        <v>Cleared</v>
      </c>
    </row>
    <row r="601" spans="1:40" x14ac:dyDescent="0.25">
      <c r="A601" s="267" t="s">
        <v>31</v>
      </c>
      <c r="B601" s="255">
        <v>3802</v>
      </c>
      <c r="C601" s="256" t="s">
        <v>169</v>
      </c>
      <c r="D601" s="255" t="s">
        <v>16</v>
      </c>
      <c r="E601" s="255">
        <v>260</v>
      </c>
      <c r="F601" s="256" t="s">
        <v>113</v>
      </c>
      <c r="G601" s="255" t="s">
        <v>23</v>
      </c>
      <c r="H601" s="255">
        <v>701703353</v>
      </c>
      <c r="I601" s="256" t="s">
        <v>277</v>
      </c>
      <c r="J601" s="255" t="s">
        <v>171</v>
      </c>
      <c r="K601" s="255">
        <v>42853</v>
      </c>
      <c r="L601" s="256">
        <v>7</v>
      </c>
      <c r="M601" s="255" t="s">
        <v>149</v>
      </c>
      <c r="N601" s="255" t="s">
        <v>41</v>
      </c>
      <c r="O601" s="256">
        <v>42860</v>
      </c>
      <c r="P601" s="255" t="s">
        <v>1878</v>
      </c>
      <c r="Q601" s="255">
        <v>0</v>
      </c>
      <c r="R601" s="256" t="s">
        <v>33</v>
      </c>
      <c r="S601" s="255">
        <v>11157.29</v>
      </c>
      <c r="T601" s="255" t="s">
        <v>100</v>
      </c>
      <c r="U601" s="256">
        <v>11157.29</v>
      </c>
      <c r="V601" s="255" t="s">
        <v>100</v>
      </c>
      <c r="W601" s="255">
        <v>11157.29</v>
      </c>
      <c r="X601" s="256" t="s">
        <v>100</v>
      </c>
      <c r="Y601" s="255" t="s">
        <v>114</v>
      </c>
      <c r="Z601" s="255">
        <v>11.16</v>
      </c>
      <c r="AA601" s="256">
        <v>1</v>
      </c>
      <c r="AB601" s="255" t="s">
        <v>630</v>
      </c>
      <c r="AC601" s="255" t="s">
        <v>495</v>
      </c>
      <c r="AD601" s="256" t="s">
        <v>1937</v>
      </c>
      <c r="AE601" s="255" t="s">
        <v>350</v>
      </c>
      <c r="AF601" s="255" t="s">
        <v>605</v>
      </c>
      <c r="AG601" s="256" t="s">
        <v>643</v>
      </c>
      <c r="AH601" s="255"/>
      <c r="AI601" s="255"/>
      <c r="AJ601" s="256"/>
      <c r="AK601" s="255" t="s">
        <v>649</v>
      </c>
      <c r="AL601" s="255" t="s">
        <v>643</v>
      </c>
      <c r="AM601" s="268" t="s">
        <v>740</v>
      </c>
      <c r="AN601" s="148" t="str">
        <f>IF(ISERROR(MATCH(H601,Current!H:H,0)),"Cleared","resolved")</f>
        <v>resolved</v>
      </c>
    </row>
    <row r="602" spans="1:40" x14ac:dyDescent="0.25">
      <c r="A602" s="267" t="s">
        <v>31</v>
      </c>
      <c r="B602" s="255">
        <v>3011</v>
      </c>
      <c r="C602" s="256" t="s">
        <v>164</v>
      </c>
      <c r="D602" s="255" t="s">
        <v>22</v>
      </c>
      <c r="E602" s="255">
        <v>199</v>
      </c>
      <c r="F602" s="256" t="s">
        <v>137</v>
      </c>
      <c r="G602" s="255" t="s">
        <v>22</v>
      </c>
      <c r="H602" s="255">
        <v>388043</v>
      </c>
      <c r="I602" s="256" t="s">
        <v>59</v>
      </c>
      <c r="J602" s="255" t="s">
        <v>255</v>
      </c>
      <c r="K602" s="255">
        <v>42795</v>
      </c>
      <c r="L602" s="256">
        <v>65</v>
      </c>
      <c r="M602" s="255" t="s">
        <v>118</v>
      </c>
      <c r="N602" s="255" t="s">
        <v>41</v>
      </c>
      <c r="O602" s="256">
        <v>42859</v>
      </c>
      <c r="P602" s="255" t="s">
        <v>1878</v>
      </c>
      <c r="Q602" s="255">
        <v>1</v>
      </c>
      <c r="R602" s="256" t="s">
        <v>33</v>
      </c>
      <c r="S602" s="255">
        <v>12160</v>
      </c>
      <c r="T602" s="255" t="s">
        <v>248</v>
      </c>
      <c r="U602" s="256">
        <v>11125.34</v>
      </c>
      <c r="V602" s="255" t="s">
        <v>248</v>
      </c>
      <c r="W602" s="255">
        <v>12159.996397472065</v>
      </c>
      <c r="X602" s="256" t="s">
        <v>100</v>
      </c>
      <c r="Y602" s="255" t="s">
        <v>107</v>
      </c>
      <c r="Z602" s="255">
        <v>11.13</v>
      </c>
      <c r="AA602" s="256">
        <v>1</v>
      </c>
      <c r="AB602" s="255" t="s">
        <v>630</v>
      </c>
      <c r="AC602" s="255" t="s">
        <v>484</v>
      </c>
      <c r="AD602" s="256" t="s">
        <v>2116</v>
      </c>
      <c r="AE602" s="255" t="s">
        <v>350</v>
      </c>
      <c r="AF602" s="255" t="s">
        <v>649</v>
      </c>
      <c r="AG602" s="256" t="s">
        <v>643</v>
      </c>
      <c r="AH602" s="255"/>
      <c r="AI602" s="255"/>
      <c r="AJ602" s="256"/>
      <c r="AK602" s="255" t="s">
        <v>649</v>
      </c>
      <c r="AL602" s="255" t="s">
        <v>643</v>
      </c>
      <c r="AM602" s="268" t="s">
        <v>740</v>
      </c>
      <c r="AN602" s="148" t="str">
        <f>IF(ISERROR(MATCH(H602,Current!H:H,0)),"Cleared","resolved")</f>
        <v>resolved</v>
      </c>
    </row>
    <row r="603" spans="1:40" x14ac:dyDescent="0.25">
      <c r="A603" s="267" t="s">
        <v>744</v>
      </c>
      <c r="B603" s="255">
        <v>8520</v>
      </c>
      <c r="C603" s="256" t="s">
        <v>842</v>
      </c>
      <c r="D603" s="255" t="s">
        <v>19</v>
      </c>
      <c r="E603" s="255">
        <v>260</v>
      </c>
      <c r="F603" s="256" t="s">
        <v>113</v>
      </c>
      <c r="G603" s="255" t="s">
        <v>23</v>
      </c>
      <c r="H603" s="255" t="s">
        <v>1734</v>
      </c>
      <c r="I603" s="256" t="s">
        <v>54</v>
      </c>
      <c r="J603" s="255" t="s">
        <v>381</v>
      </c>
      <c r="K603" s="255">
        <v>42768</v>
      </c>
      <c r="L603" s="256">
        <v>92</v>
      </c>
      <c r="M603" s="255" t="s">
        <v>127</v>
      </c>
      <c r="N603" s="255" t="s">
        <v>128</v>
      </c>
      <c r="O603" s="256">
        <v>42831</v>
      </c>
      <c r="P603" s="255" t="s">
        <v>838</v>
      </c>
      <c r="Q603" s="255">
        <v>29</v>
      </c>
      <c r="R603" s="256" t="s">
        <v>33</v>
      </c>
      <c r="S603" s="255">
        <v>781021</v>
      </c>
      <c r="T603" s="255" t="s">
        <v>197</v>
      </c>
      <c r="U603" s="256">
        <v>11115.88</v>
      </c>
      <c r="V603" s="255" t="s">
        <v>197</v>
      </c>
      <c r="W603" s="255">
        <v>781020.90286316525</v>
      </c>
      <c r="X603" s="256" t="s">
        <v>100</v>
      </c>
      <c r="Y603" s="255" t="s">
        <v>114</v>
      </c>
      <c r="Z603" s="255">
        <v>11.12</v>
      </c>
      <c r="AA603" s="256">
        <v>1</v>
      </c>
      <c r="AB603" s="255" t="s">
        <v>630</v>
      </c>
      <c r="AC603" s="255" t="s">
        <v>681</v>
      </c>
      <c r="AD603" s="256" t="s">
        <v>354</v>
      </c>
      <c r="AE603" s="255" t="s">
        <v>350</v>
      </c>
      <c r="AF603" s="255" t="s">
        <v>605</v>
      </c>
      <c r="AG603" s="256" t="s">
        <v>643</v>
      </c>
      <c r="AH603" s="255"/>
      <c r="AI603" s="255"/>
      <c r="AJ603" s="256"/>
      <c r="AK603" s="255" t="s">
        <v>649</v>
      </c>
      <c r="AL603" s="255" t="s">
        <v>643</v>
      </c>
      <c r="AM603" s="268" t="s">
        <v>740</v>
      </c>
      <c r="AN603" s="148" t="str">
        <f>IF(ISERROR(MATCH(H603,Current!H:H,0)),"Cleared","resolved")</f>
        <v>resolved</v>
      </c>
    </row>
    <row r="604" spans="1:40" x14ac:dyDescent="0.25">
      <c r="A604" s="267" t="s">
        <v>744</v>
      </c>
      <c r="B604" s="255">
        <v>8520</v>
      </c>
      <c r="C604" s="256" t="s">
        <v>842</v>
      </c>
      <c r="D604" s="255" t="s">
        <v>19</v>
      </c>
      <c r="E604" s="255">
        <v>3011</v>
      </c>
      <c r="F604" s="256" t="s">
        <v>164</v>
      </c>
      <c r="G604" s="255" t="s">
        <v>22</v>
      </c>
      <c r="H604" s="255" t="s">
        <v>965</v>
      </c>
      <c r="I604" s="256" t="s">
        <v>54</v>
      </c>
      <c r="J604" s="255" t="s">
        <v>271</v>
      </c>
      <c r="K604" s="255">
        <v>42769</v>
      </c>
      <c r="L604" s="256">
        <v>91</v>
      </c>
      <c r="M604" s="255" t="s">
        <v>122</v>
      </c>
      <c r="N604" s="255" t="s">
        <v>41</v>
      </c>
      <c r="O604" s="256">
        <v>42776</v>
      </c>
      <c r="P604" s="255" t="s">
        <v>838</v>
      </c>
      <c r="Q604" s="255">
        <v>84</v>
      </c>
      <c r="R604" s="256" t="s">
        <v>35</v>
      </c>
      <c r="S604" s="255">
        <v>778960</v>
      </c>
      <c r="T604" s="255" t="s">
        <v>197</v>
      </c>
      <c r="U604" s="256">
        <v>11086.55</v>
      </c>
      <c r="V604" s="255" t="s">
        <v>197</v>
      </c>
      <c r="W604" s="255">
        <v>778960.1264711048</v>
      </c>
      <c r="X604" s="256" t="s">
        <v>100</v>
      </c>
      <c r="Y604" s="255" t="s">
        <v>114</v>
      </c>
      <c r="Z604" s="255">
        <v>11.09</v>
      </c>
      <c r="AA604" s="256">
        <v>1</v>
      </c>
      <c r="AB604" s="255" t="s">
        <v>630</v>
      </c>
      <c r="AC604" s="255" t="s">
        <v>635</v>
      </c>
      <c r="AD604" s="256" t="s">
        <v>821</v>
      </c>
      <c r="AE604" s="255" t="s">
        <v>350</v>
      </c>
      <c r="AF604" s="255" t="s">
        <v>605</v>
      </c>
      <c r="AG604" s="256" t="s">
        <v>643</v>
      </c>
      <c r="AH604" s="255"/>
      <c r="AI604" s="255"/>
      <c r="AJ604" s="256"/>
      <c r="AK604" s="255" t="s">
        <v>649</v>
      </c>
      <c r="AL604" s="255" t="s">
        <v>643</v>
      </c>
      <c r="AM604" s="268" t="s">
        <v>740</v>
      </c>
      <c r="AN604" s="148" t="str">
        <f>IF(ISERROR(MATCH(H604,Current!H:H,0)),"Cleared","resolved")</f>
        <v>resolved</v>
      </c>
    </row>
    <row r="605" spans="1:40" x14ac:dyDescent="0.25">
      <c r="A605" s="267" t="s">
        <v>744</v>
      </c>
      <c r="B605" s="255">
        <v>635</v>
      </c>
      <c r="C605" s="256" t="s">
        <v>142</v>
      </c>
      <c r="D605" s="255" t="s">
        <v>16</v>
      </c>
      <c r="E605" s="255">
        <v>260</v>
      </c>
      <c r="F605" s="256" t="s">
        <v>113</v>
      </c>
      <c r="G605" s="255" t="s">
        <v>23</v>
      </c>
      <c r="H605" s="255">
        <v>63503300004768</v>
      </c>
      <c r="I605" s="256" t="s">
        <v>56</v>
      </c>
      <c r="J605" s="255" t="s">
        <v>465</v>
      </c>
      <c r="K605" s="255">
        <v>42543</v>
      </c>
      <c r="L605" s="256">
        <v>317</v>
      </c>
      <c r="M605" s="255" t="s">
        <v>127</v>
      </c>
      <c r="N605" s="255" t="s">
        <v>128</v>
      </c>
      <c r="O605" s="256">
        <v>42619</v>
      </c>
      <c r="P605" s="255" t="s">
        <v>406</v>
      </c>
      <c r="Q605" s="255">
        <v>241</v>
      </c>
      <c r="R605" s="256" t="s">
        <v>37</v>
      </c>
      <c r="S605" s="255">
        <v>11062</v>
      </c>
      <c r="T605" s="255" t="s">
        <v>100</v>
      </c>
      <c r="U605" s="256">
        <v>11062</v>
      </c>
      <c r="V605" s="255" t="s">
        <v>100</v>
      </c>
      <c r="W605" s="255">
        <v>11062</v>
      </c>
      <c r="X605" s="256" t="s">
        <v>100</v>
      </c>
      <c r="Y605" s="255" t="s">
        <v>114</v>
      </c>
      <c r="Z605" s="255">
        <v>11.06</v>
      </c>
      <c r="AA605" s="256">
        <v>1</v>
      </c>
      <c r="AB605" s="255" t="s">
        <v>630</v>
      </c>
      <c r="AC605" s="255" t="s">
        <v>408</v>
      </c>
      <c r="AD605" s="256" t="s">
        <v>356</v>
      </c>
      <c r="AE605" s="255" t="s">
        <v>350</v>
      </c>
      <c r="AF605" s="255" t="s">
        <v>605</v>
      </c>
      <c r="AG605" s="256" t="s">
        <v>643</v>
      </c>
      <c r="AH605" s="255"/>
      <c r="AI605" s="255"/>
      <c r="AJ605" s="256"/>
      <c r="AK605" s="255" t="s">
        <v>605</v>
      </c>
      <c r="AL605" s="255" t="s">
        <v>643</v>
      </c>
      <c r="AM605" s="268" t="s">
        <v>741</v>
      </c>
      <c r="AN605" s="148" t="str">
        <f>IF(ISERROR(MATCH(H605,Current!H:H,0)),"Cleared","resolved")</f>
        <v>Cleared</v>
      </c>
    </row>
    <row r="606" spans="1:40" x14ac:dyDescent="0.25">
      <c r="A606" s="267" t="s">
        <v>744</v>
      </c>
      <c r="B606" s="255">
        <v>635</v>
      </c>
      <c r="C606" s="256" t="s">
        <v>142</v>
      </c>
      <c r="D606" s="255" t="s">
        <v>16</v>
      </c>
      <c r="E606" s="255">
        <v>780</v>
      </c>
      <c r="F606" s="256" t="s">
        <v>1264</v>
      </c>
      <c r="G606" s="255" t="s">
        <v>16</v>
      </c>
      <c r="H606" s="255">
        <v>63501111652603</v>
      </c>
      <c r="I606" s="256" t="s">
        <v>60</v>
      </c>
      <c r="J606" s="255" t="s">
        <v>284</v>
      </c>
      <c r="K606" s="255">
        <v>42727</v>
      </c>
      <c r="L606" s="256">
        <v>133</v>
      </c>
      <c r="M606" s="255" t="s">
        <v>111</v>
      </c>
      <c r="N606" s="255" t="s">
        <v>42</v>
      </c>
      <c r="O606" s="256">
        <v>42797</v>
      </c>
      <c r="P606" s="255" t="s">
        <v>838</v>
      </c>
      <c r="Q606" s="255">
        <v>63</v>
      </c>
      <c r="R606" s="256" t="s">
        <v>35</v>
      </c>
      <c r="S606" s="255">
        <v>11001</v>
      </c>
      <c r="T606" s="255" t="s">
        <v>100</v>
      </c>
      <c r="U606" s="256">
        <v>11001</v>
      </c>
      <c r="V606" s="255" t="s">
        <v>100</v>
      </c>
      <c r="W606" s="255">
        <v>11001</v>
      </c>
      <c r="X606" s="256" t="s">
        <v>100</v>
      </c>
      <c r="Y606" s="255" t="s">
        <v>107</v>
      </c>
      <c r="Z606" s="255">
        <v>11</v>
      </c>
      <c r="AA606" s="256">
        <v>1</v>
      </c>
      <c r="AB606" s="255" t="s">
        <v>630</v>
      </c>
      <c r="AC606" s="255" t="s">
        <v>416</v>
      </c>
      <c r="AD606" s="256" t="s">
        <v>1265</v>
      </c>
      <c r="AE606" s="255" t="s">
        <v>350</v>
      </c>
      <c r="AF606" s="255" t="s">
        <v>605</v>
      </c>
      <c r="AG606" s="256" t="s">
        <v>643</v>
      </c>
      <c r="AH606" s="255"/>
      <c r="AI606" s="255"/>
      <c r="AJ606" s="256"/>
      <c r="AK606" s="255" t="s">
        <v>605</v>
      </c>
      <c r="AL606" s="255" t="s">
        <v>643</v>
      </c>
      <c r="AM606" s="268" t="s">
        <v>741</v>
      </c>
      <c r="AN606" s="148" t="str">
        <f>IF(ISERROR(MATCH(H606,Current!H:H,0)),"Cleared","resolved")</f>
        <v>resolved</v>
      </c>
    </row>
    <row r="607" spans="1:40" x14ac:dyDescent="0.25">
      <c r="A607" s="267" t="s">
        <v>31</v>
      </c>
      <c r="B607" s="255">
        <v>8243</v>
      </c>
      <c r="C607" s="256" t="s">
        <v>120</v>
      </c>
      <c r="D607" s="255" t="s">
        <v>14</v>
      </c>
      <c r="E607" s="255">
        <v>8205</v>
      </c>
      <c r="F607" s="256" t="s">
        <v>130</v>
      </c>
      <c r="G607" s="255" t="s">
        <v>14</v>
      </c>
      <c r="H607" s="255">
        <v>82430160101360</v>
      </c>
      <c r="I607" s="256" t="s">
        <v>56</v>
      </c>
      <c r="J607" s="255" t="s">
        <v>300</v>
      </c>
      <c r="K607" s="255">
        <v>42829</v>
      </c>
      <c r="L607" s="256">
        <v>31</v>
      </c>
      <c r="M607" s="255" t="s">
        <v>161</v>
      </c>
      <c r="N607" s="255" t="s">
        <v>128</v>
      </c>
      <c r="O607" s="256">
        <v>42859</v>
      </c>
      <c r="P607" s="255" t="s">
        <v>1878</v>
      </c>
      <c r="Q607" s="255">
        <v>1</v>
      </c>
      <c r="R607" s="256" t="s">
        <v>33</v>
      </c>
      <c r="S607" s="255">
        <v>10966.54</v>
      </c>
      <c r="T607" s="255" t="s">
        <v>100</v>
      </c>
      <c r="U607" s="256">
        <v>10966.54</v>
      </c>
      <c r="V607" s="255" t="s">
        <v>100</v>
      </c>
      <c r="W607" s="255">
        <v>10966.54</v>
      </c>
      <c r="X607" s="256" t="s">
        <v>100</v>
      </c>
      <c r="Y607" s="255" t="s">
        <v>107</v>
      </c>
      <c r="Z607" s="255">
        <v>10.97</v>
      </c>
      <c r="AA607" s="256">
        <v>1</v>
      </c>
      <c r="AB607" s="255" t="s">
        <v>630</v>
      </c>
      <c r="AC607" s="255" t="s">
        <v>582</v>
      </c>
      <c r="AD607" s="256" t="s">
        <v>1896</v>
      </c>
      <c r="AE607" s="255" t="s">
        <v>350</v>
      </c>
      <c r="AF607" s="255" t="s">
        <v>605</v>
      </c>
      <c r="AG607" s="256" t="s">
        <v>643</v>
      </c>
      <c r="AH607" s="255"/>
      <c r="AI607" s="255"/>
      <c r="AJ607" s="256"/>
      <c r="AK607" s="255" t="s">
        <v>605</v>
      </c>
      <c r="AL607" s="255" t="s">
        <v>643</v>
      </c>
      <c r="AM607" s="268" t="s">
        <v>741</v>
      </c>
      <c r="AN607" s="148" t="str">
        <f>IF(ISERROR(MATCH(H607,Current!H:H,0)),"Cleared","resolved")</f>
        <v>resolved</v>
      </c>
    </row>
    <row r="608" spans="1:40" x14ac:dyDescent="0.25">
      <c r="A608" s="267" t="s">
        <v>31</v>
      </c>
      <c r="B608" s="255">
        <v>95</v>
      </c>
      <c r="C608" s="256" t="s">
        <v>153</v>
      </c>
      <c r="D608" s="255" t="s">
        <v>17</v>
      </c>
      <c r="E608" s="255">
        <v>8310</v>
      </c>
      <c r="F608" s="256" t="s">
        <v>170</v>
      </c>
      <c r="G608" s="255" t="s">
        <v>14</v>
      </c>
      <c r="H608" s="255">
        <v>950110007973</v>
      </c>
      <c r="I608" s="256" t="s">
        <v>58</v>
      </c>
      <c r="J608" s="255" t="s">
        <v>195</v>
      </c>
      <c r="K608" s="255">
        <v>42461</v>
      </c>
      <c r="L608" s="256">
        <v>399</v>
      </c>
      <c r="M608" s="255" t="s">
        <v>118</v>
      </c>
      <c r="N608" s="255" t="s">
        <v>41</v>
      </c>
      <c r="O608" s="256">
        <v>42859</v>
      </c>
      <c r="P608" s="255" t="s">
        <v>1878</v>
      </c>
      <c r="Q608" s="255">
        <v>1</v>
      </c>
      <c r="R608" s="256" t="s">
        <v>33</v>
      </c>
      <c r="S608" s="255">
        <v>10974</v>
      </c>
      <c r="T608" s="255" t="s">
        <v>100</v>
      </c>
      <c r="U608" s="256">
        <v>10974</v>
      </c>
      <c r="V608" s="255" t="s">
        <v>100</v>
      </c>
      <c r="W608" s="255">
        <v>10974</v>
      </c>
      <c r="X608" s="256" t="s">
        <v>100</v>
      </c>
      <c r="Y608" s="255" t="s">
        <v>114</v>
      </c>
      <c r="Z608" s="255">
        <v>10.97</v>
      </c>
      <c r="AA608" s="256">
        <v>1</v>
      </c>
      <c r="AB608" s="255" t="s">
        <v>630</v>
      </c>
      <c r="AC608" s="255" t="s">
        <v>420</v>
      </c>
      <c r="AD608" s="256" t="s">
        <v>1892</v>
      </c>
      <c r="AE608" s="255" t="s">
        <v>350</v>
      </c>
      <c r="AF608" s="255" t="s">
        <v>605</v>
      </c>
      <c r="AG608" s="256" t="s">
        <v>643</v>
      </c>
      <c r="AH608" s="255"/>
      <c r="AI608" s="255"/>
      <c r="AJ608" s="256"/>
      <c r="AK608" s="255" t="s">
        <v>605</v>
      </c>
      <c r="AL608" s="255" t="s">
        <v>643</v>
      </c>
      <c r="AM608" s="268" t="s">
        <v>741</v>
      </c>
      <c r="AN608" s="148" t="str">
        <f>IF(ISERROR(MATCH(H608,Current!H:H,0)),"Cleared","resolved")</f>
        <v>resolved</v>
      </c>
    </row>
    <row r="609" spans="1:40" x14ac:dyDescent="0.25">
      <c r="A609" s="267" t="s">
        <v>31</v>
      </c>
      <c r="B609" s="255">
        <v>95</v>
      </c>
      <c r="C609" s="256" t="s">
        <v>153</v>
      </c>
      <c r="D609" s="255" t="s">
        <v>17</v>
      </c>
      <c r="E609" s="255">
        <v>8310</v>
      </c>
      <c r="F609" s="256" t="s">
        <v>170</v>
      </c>
      <c r="G609" s="255" t="s">
        <v>14</v>
      </c>
      <c r="H609" s="255">
        <v>950110009542</v>
      </c>
      <c r="I609" s="256" t="s">
        <v>58</v>
      </c>
      <c r="J609" s="255" t="s">
        <v>195</v>
      </c>
      <c r="K609" s="255">
        <v>42636</v>
      </c>
      <c r="L609" s="256">
        <v>224</v>
      </c>
      <c r="M609" s="255" t="s">
        <v>118</v>
      </c>
      <c r="N609" s="255" t="s">
        <v>41</v>
      </c>
      <c r="O609" s="256">
        <v>42859</v>
      </c>
      <c r="P609" s="255" t="s">
        <v>1878</v>
      </c>
      <c r="Q609" s="255">
        <v>1</v>
      </c>
      <c r="R609" s="256" t="s">
        <v>33</v>
      </c>
      <c r="S609" s="255">
        <v>10974</v>
      </c>
      <c r="T609" s="255" t="s">
        <v>100</v>
      </c>
      <c r="U609" s="256">
        <v>10974</v>
      </c>
      <c r="V609" s="255" t="s">
        <v>100</v>
      </c>
      <c r="W609" s="255">
        <v>10974</v>
      </c>
      <c r="X609" s="256" t="s">
        <v>100</v>
      </c>
      <c r="Y609" s="255" t="s">
        <v>114</v>
      </c>
      <c r="Z609" s="255">
        <v>10.97</v>
      </c>
      <c r="AA609" s="256">
        <v>1</v>
      </c>
      <c r="AB609" s="255" t="s">
        <v>630</v>
      </c>
      <c r="AC609" s="255" t="s">
        <v>420</v>
      </c>
      <c r="AD609" s="256" t="s">
        <v>1892</v>
      </c>
      <c r="AE609" s="255" t="s">
        <v>350</v>
      </c>
      <c r="AF609" s="255" t="s">
        <v>605</v>
      </c>
      <c r="AG609" s="256" t="s">
        <v>643</v>
      </c>
      <c r="AH609" s="255"/>
      <c r="AI609" s="255"/>
      <c r="AJ609" s="256"/>
      <c r="AK609" s="255" t="s">
        <v>605</v>
      </c>
      <c r="AL609" s="255" t="s">
        <v>643</v>
      </c>
      <c r="AM609" s="268" t="s">
        <v>741</v>
      </c>
      <c r="AN609" s="148" t="str">
        <f>IF(ISERROR(MATCH(H609,Current!H:H,0)),"Cleared","resolved")</f>
        <v>resolved</v>
      </c>
    </row>
    <row r="610" spans="1:40" x14ac:dyDescent="0.25">
      <c r="A610" s="267" t="s">
        <v>31</v>
      </c>
      <c r="B610" s="255">
        <v>3019</v>
      </c>
      <c r="C610" s="256" t="s">
        <v>134</v>
      </c>
      <c r="D610" s="255" t="s">
        <v>16</v>
      </c>
      <c r="E610" s="255">
        <v>3071</v>
      </c>
      <c r="F610" s="256" t="s">
        <v>139</v>
      </c>
      <c r="G610" s="255" t="s">
        <v>21</v>
      </c>
      <c r="H610" s="255">
        <v>30190110008234</v>
      </c>
      <c r="I610" s="256" t="s">
        <v>59</v>
      </c>
      <c r="J610" s="255" t="s">
        <v>135</v>
      </c>
      <c r="K610" s="255">
        <v>42829</v>
      </c>
      <c r="L610" s="256">
        <v>31</v>
      </c>
      <c r="M610" s="255" t="s">
        <v>127</v>
      </c>
      <c r="N610" s="255" t="s">
        <v>128</v>
      </c>
      <c r="O610" s="256">
        <v>42859</v>
      </c>
      <c r="P610" s="255" t="s">
        <v>1878</v>
      </c>
      <c r="Q610" s="255">
        <v>1</v>
      </c>
      <c r="R610" s="256" t="s">
        <v>33</v>
      </c>
      <c r="S610" s="255">
        <v>10938.21</v>
      </c>
      <c r="T610" s="255" t="s">
        <v>100</v>
      </c>
      <c r="U610" s="256">
        <v>10938.21</v>
      </c>
      <c r="V610" s="255" t="s">
        <v>100</v>
      </c>
      <c r="W610" s="255">
        <v>10938.21</v>
      </c>
      <c r="X610" s="256" t="s">
        <v>100</v>
      </c>
      <c r="Y610" s="255" t="s">
        <v>114</v>
      </c>
      <c r="Z610" s="255">
        <v>10.94</v>
      </c>
      <c r="AA610" s="256">
        <v>1</v>
      </c>
      <c r="AB610" s="255" t="s">
        <v>630</v>
      </c>
      <c r="AC610" s="255" t="s">
        <v>443</v>
      </c>
      <c r="AD610" s="256" t="s">
        <v>1987</v>
      </c>
      <c r="AE610" s="255" t="s">
        <v>350</v>
      </c>
      <c r="AF610" s="255" t="s">
        <v>605</v>
      </c>
      <c r="AG610" s="256" t="s">
        <v>643</v>
      </c>
      <c r="AH610" s="255"/>
      <c r="AI610" s="255"/>
      <c r="AJ610" s="256"/>
      <c r="AK610" s="255" t="s">
        <v>605</v>
      </c>
      <c r="AL610" s="255" t="s">
        <v>643</v>
      </c>
      <c r="AM610" s="268" t="s">
        <v>741</v>
      </c>
      <c r="AN610" s="148" t="str">
        <f>IF(ISERROR(MATCH(H610,Current!H:H,0)),"Cleared","resolved")</f>
        <v>Cleared</v>
      </c>
    </row>
    <row r="611" spans="1:40" x14ac:dyDescent="0.25">
      <c r="A611" s="267" t="s">
        <v>744</v>
      </c>
      <c r="B611" s="255">
        <v>95</v>
      </c>
      <c r="C611" s="256" t="s">
        <v>153</v>
      </c>
      <c r="D611" s="255" t="s">
        <v>17</v>
      </c>
      <c r="E611" s="255">
        <v>8310</v>
      </c>
      <c r="F611" s="256" t="s">
        <v>170</v>
      </c>
      <c r="G611" s="255" t="s">
        <v>14</v>
      </c>
      <c r="H611" s="255">
        <v>950110010803</v>
      </c>
      <c r="I611" s="256" t="s">
        <v>58</v>
      </c>
      <c r="J611" s="255" t="s">
        <v>195</v>
      </c>
      <c r="K611" s="255">
        <v>42795</v>
      </c>
      <c r="L611" s="256">
        <v>65</v>
      </c>
      <c r="M611" s="255" t="s">
        <v>118</v>
      </c>
      <c r="N611" s="255" t="s">
        <v>41</v>
      </c>
      <c r="O611" s="256">
        <v>42830</v>
      </c>
      <c r="P611" s="255" t="s">
        <v>838</v>
      </c>
      <c r="Q611" s="255">
        <v>30</v>
      </c>
      <c r="R611" s="256" t="s">
        <v>33</v>
      </c>
      <c r="S611" s="255">
        <v>10912.57</v>
      </c>
      <c r="T611" s="255" t="s">
        <v>100</v>
      </c>
      <c r="U611" s="256">
        <v>10912.57</v>
      </c>
      <c r="V611" s="255" t="s">
        <v>100</v>
      </c>
      <c r="W611" s="255">
        <v>10912.57</v>
      </c>
      <c r="X611" s="256" t="s">
        <v>100</v>
      </c>
      <c r="Y611" s="255" t="s">
        <v>114</v>
      </c>
      <c r="Z611" s="255">
        <v>10.91</v>
      </c>
      <c r="AA611" s="256">
        <v>1</v>
      </c>
      <c r="AB611" s="255" t="s">
        <v>630</v>
      </c>
      <c r="AC611" s="255" t="s">
        <v>449</v>
      </c>
      <c r="AD611" s="256" t="s">
        <v>421</v>
      </c>
      <c r="AE611" s="255" t="s">
        <v>350</v>
      </c>
      <c r="AF611" s="255" t="s">
        <v>605</v>
      </c>
      <c r="AG611" s="256" t="s">
        <v>643</v>
      </c>
      <c r="AH611" s="255"/>
      <c r="AI611" s="255"/>
      <c r="AJ611" s="256"/>
      <c r="AK611" s="255" t="s">
        <v>605</v>
      </c>
      <c r="AL611" s="255" t="s">
        <v>643</v>
      </c>
      <c r="AM611" s="268" t="s">
        <v>741</v>
      </c>
      <c r="AN611" s="148" t="str">
        <f>IF(ISERROR(MATCH(H611,Current!H:H,0)),"Cleared","resolved")</f>
        <v>resolved</v>
      </c>
    </row>
    <row r="612" spans="1:40" x14ac:dyDescent="0.25">
      <c r="A612" s="267" t="s">
        <v>744</v>
      </c>
      <c r="B612" s="255">
        <v>8420</v>
      </c>
      <c r="C612" s="256" t="s">
        <v>234</v>
      </c>
      <c r="D612" s="255" t="s">
        <v>19</v>
      </c>
      <c r="E612" s="255">
        <v>814</v>
      </c>
      <c r="F612" s="256" t="s">
        <v>192</v>
      </c>
      <c r="G612" s="255" t="s">
        <v>19</v>
      </c>
      <c r="H612" s="255">
        <v>320997</v>
      </c>
      <c r="I612" s="256" t="s">
        <v>54</v>
      </c>
      <c r="J612" s="255" t="s">
        <v>269</v>
      </c>
      <c r="K612" s="255">
        <v>41914</v>
      </c>
      <c r="L612" s="256">
        <v>946</v>
      </c>
      <c r="M612" s="255" t="s">
        <v>105</v>
      </c>
      <c r="N612" s="255" t="s">
        <v>41</v>
      </c>
      <c r="O612" s="256">
        <v>42831</v>
      </c>
      <c r="P612" s="255" t="s">
        <v>838</v>
      </c>
      <c r="Q612" s="255">
        <v>29</v>
      </c>
      <c r="R612" s="256" t="s">
        <v>33</v>
      </c>
      <c r="S612" s="255">
        <v>15917.07</v>
      </c>
      <c r="T612" s="255" t="s">
        <v>270</v>
      </c>
      <c r="U612" s="256">
        <v>10880.49</v>
      </c>
      <c r="V612" s="255" t="s">
        <v>270</v>
      </c>
      <c r="W612" s="255">
        <v>15917.069366477968</v>
      </c>
      <c r="X612" s="256" t="s">
        <v>100</v>
      </c>
      <c r="Y612" s="255" t="s">
        <v>107</v>
      </c>
      <c r="Z612" s="255">
        <v>10.88</v>
      </c>
      <c r="AA612" s="256">
        <v>1</v>
      </c>
      <c r="AB612" s="255" t="s">
        <v>630</v>
      </c>
      <c r="AC612" s="255" t="s">
        <v>455</v>
      </c>
      <c r="AD612" s="256" t="s">
        <v>1446</v>
      </c>
      <c r="AE612" s="255" t="s">
        <v>350</v>
      </c>
      <c r="AF612" s="255" t="s">
        <v>605</v>
      </c>
      <c r="AG612" s="256" t="s">
        <v>643</v>
      </c>
      <c r="AH612" s="255"/>
      <c r="AI612" s="255"/>
      <c r="AJ612" s="256"/>
      <c r="AK612" s="255" t="s">
        <v>649</v>
      </c>
      <c r="AL612" s="255" t="s">
        <v>643</v>
      </c>
      <c r="AM612" s="268" t="s">
        <v>740</v>
      </c>
      <c r="AN612" s="148" t="str">
        <f>IF(ISERROR(MATCH(H612,Current!H:H,0)),"Cleared","resolved")</f>
        <v>resolved</v>
      </c>
    </row>
    <row r="613" spans="1:40" x14ac:dyDescent="0.25">
      <c r="A613" s="267" t="s">
        <v>744</v>
      </c>
      <c r="B613" s="255">
        <v>3014</v>
      </c>
      <c r="C613" s="256" t="s">
        <v>144</v>
      </c>
      <c r="D613" s="255" t="s">
        <v>16</v>
      </c>
      <c r="E613" s="255">
        <v>3802</v>
      </c>
      <c r="F613" s="256" t="s">
        <v>169</v>
      </c>
      <c r="G613" s="255" t="s">
        <v>16</v>
      </c>
      <c r="H613" s="255">
        <v>30140110148069</v>
      </c>
      <c r="I613" s="256" t="s">
        <v>59</v>
      </c>
      <c r="J613" s="255" t="s">
        <v>135</v>
      </c>
      <c r="K613" s="255">
        <v>42795</v>
      </c>
      <c r="L613" s="256">
        <v>65</v>
      </c>
      <c r="M613" s="255" t="s">
        <v>111</v>
      </c>
      <c r="N613" s="255" t="s">
        <v>42</v>
      </c>
      <c r="O613" s="256">
        <v>42831</v>
      </c>
      <c r="P613" s="255" t="s">
        <v>838</v>
      </c>
      <c r="Q613" s="255">
        <v>29</v>
      </c>
      <c r="R613" s="256" t="s">
        <v>33</v>
      </c>
      <c r="S613" s="255">
        <v>10872</v>
      </c>
      <c r="T613" s="255" t="s">
        <v>100</v>
      </c>
      <c r="U613" s="256">
        <v>10872</v>
      </c>
      <c r="V613" s="255" t="s">
        <v>100</v>
      </c>
      <c r="W613" s="255">
        <v>10872</v>
      </c>
      <c r="X613" s="256" t="s">
        <v>100</v>
      </c>
      <c r="Y613" s="255" t="s">
        <v>107</v>
      </c>
      <c r="Z613" s="255">
        <v>10.87</v>
      </c>
      <c r="AA613" s="256">
        <v>1</v>
      </c>
      <c r="AB613" s="255" t="s">
        <v>630</v>
      </c>
      <c r="AC613" s="255" t="s">
        <v>1492</v>
      </c>
      <c r="AD613" s="256" t="s">
        <v>1493</v>
      </c>
      <c r="AE613" s="255" t="s">
        <v>350</v>
      </c>
      <c r="AF613" s="255" t="s">
        <v>605</v>
      </c>
      <c r="AG613" s="256" t="s">
        <v>643</v>
      </c>
      <c r="AH613" s="255"/>
      <c r="AI613" s="255"/>
      <c r="AJ613" s="256"/>
      <c r="AK613" s="255" t="s">
        <v>605</v>
      </c>
      <c r="AL613" s="255" t="s">
        <v>643</v>
      </c>
      <c r="AM613" s="268" t="s">
        <v>741</v>
      </c>
      <c r="AN613" s="148" t="str">
        <f>IF(ISERROR(MATCH(H613,Current!H:H,0)),"Cleared","resolved")</f>
        <v>Cleared</v>
      </c>
    </row>
    <row r="614" spans="1:40" x14ac:dyDescent="0.25">
      <c r="A614" s="267" t="s">
        <v>744</v>
      </c>
      <c r="B614" s="255">
        <v>8520</v>
      </c>
      <c r="C614" s="256" t="s">
        <v>842</v>
      </c>
      <c r="D614" s="255" t="s">
        <v>19</v>
      </c>
      <c r="E614" s="255">
        <v>413</v>
      </c>
      <c r="F614" s="256" t="s">
        <v>136</v>
      </c>
      <c r="G614" s="255" t="s">
        <v>13</v>
      </c>
      <c r="H614" s="255" t="s">
        <v>1550</v>
      </c>
      <c r="I614" s="256" t="s">
        <v>57</v>
      </c>
      <c r="J614" s="255" t="s">
        <v>381</v>
      </c>
      <c r="K614" s="255">
        <v>42768</v>
      </c>
      <c r="L614" s="256">
        <v>92</v>
      </c>
      <c r="M614" s="255" t="s">
        <v>122</v>
      </c>
      <c r="N614" s="255" t="s">
        <v>41</v>
      </c>
      <c r="O614" s="256">
        <v>42831</v>
      </c>
      <c r="P614" s="255" t="s">
        <v>838</v>
      </c>
      <c r="Q614" s="255">
        <v>29</v>
      </c>
      <c r="R614" s="256" t="s">
        <v>33</v>
      </c>
      <c r="S614" s="255">
        <v>761775</v>
      </c>
      <c r="T614" s="255" t="s">
        <v>197</v>
      </c>
      <c r="U614" s="256">
        <v>10841.96</v>
      </c>
      <c r="V614" s="255" t="s">
        <v>197</v>
      </c>
      <c r="W614" s="255">
        <v>761774.81117161422</v>
      </c>
      <c r="X614" s="256" t="s">
        <v>100</v>
      </c>
      <c r="Y614" s="255" t="s">
        <v>114</v>
      </c>
      <c r="Z614" s="255">
        <v>10.84</v>
      </c>
      <c r="AA614" s="256">
        <v>1</v>
      </c>
      <c r="AB614" s="255" t="s">
        <v>630</v>
      </c>
      <c r="AC614" s="255" t="s">
        <v>753</v>
      </c>
      <c r="AD614" s="256" t="s">
        <v>377</v>
      </c>
      <c r="AE614" s="255" t="s">
        <v>350</v>
      </c>
      <c r="AF614" s="255" t="s">
        <v>649</v>
      </c>
      <c r="AG614" s="256" t="s">
        <v>643</v>
      </c>
      <c r="AH614" s="255"/>
      <c r="AI614" s="255"/>
      <c r="AJ614" s="256"/>
      <c r="AK614" s="255" t="s">
        <v>649</v>
      </c>
      <c r="AL614" s="255" t="s">
        <v>643</v>
      </c>
      <c r="AM614" s="268" t="s">
        <v>740</v>
      </c>
      <c r="AN614" s="148" t="str">
        <f>IF(ISERROR(MATCH(H614,Current!H:H,0)),"Cleared","resolved")</f>
        <v>resolved</v>
      </c>
    </row>
    <row r="615" spans="1:40" x14ac:dyDescent="0.25">
      <c r="A615" s="267" t="s">
        <v>744</v>
      </c>
      <c r="B615" s="255">
        <v>8520</v>
      </c>
      <c r="C615" s="256" t="s">
        <v>842</v>
      </c>
      <c r="D615" s="255" t="s">
        <v>19</v>
      </c>
      <c r="E615" s="255">
        <v>260</v>
      </c>
      <c r="F615" s="256" t="s">
        <v>113</v>
      </c>
      <c r="G615" s="255" t="s">
        <v>23</v>
      </c>
      <c r="H615" s="255" t="s">
        <v>1558</v>
      </c>
      <c r="I615" s="256" t="s">
        <v>54</v>
      </c>
      <c r="J615" s="255" t="s">
        <v>381</v>
      </c>
      <c r="K615" s="255">
        <v>42768</v>
      </c>
      <c r="L615" s="256">
        <v>92</v>
      </c>
      <c r="M615" s="255" t="s">
        <v>127</v>
      </c>
      <c r="N615" s="255" t="s">
        <v>128</v>
      </c>
      <c r="O615" s="256">
        <v>42831</v>
      </c>
      <c r="P615" s="255" t="s">
        <v>838</v>
      </c>
      <c r="Q615" s="255">
        <v>29</v>
      </c>
      <c r="R615" s="256" t="s">
        <v>33</v>
      </c>
      <c r="S615" s="255">
        <v>760615</v>
      </c>
      <c r="T615" s="255" t="s">
        <v>197</v>
      </c>
      <c r="U615" s="256">
        <v>10825.45</v>
      </c>
      <c r="V615" s="255" t="s">
        <v>197</v>
      </c>
      <c r="W615" s="255">
        <v>760614.79009309679</v>
      </c>
      <c r="X615" s="256" t="s">
        <v>100</v>
      </c>
      <c r="Y615" s="255" t="s">
        <v>114</v>
      </c>
      <c r="Z615" s="255">
        <v>10.83</v>
      </c>
      <c r="AA615" s="256">
        <v>1</v>
      </c>
      <c r="AB615" s="255" t="s">
        <v>630</v>
      </c>
      <c r="AC615" s="255" t="s">
        <v>681</v>
      </c>
      <c r="AD615" s="256" t="s">
        <v>354</v>
      </c>
      <c r="AE615" s="255" t="s">
        <v>350</v>
      </c>
      <c r="AF615" s="255" t="s">
        <v>605</v>
      </c>
      <c r="AG615" s="256" t="s">
        <v>643</v>
      </c>
      <c r="AH615" s="255"/>
      <c r="AI615" s="255"/>
      <c r="AJ615" s="256"/>
      <c r="AK615" s="255" t="s">
        <v>649</v>
      </c>
      <c r="AL615" s="255" t="s">
        <v>643</v>
      </c>
      <c r="AM615" s="268" t="s">
        <v>740</v>
      </c>
      <c r="AN615" s="148" t="str">
        <f>IF(ISERROR(MATCH(H615,Current!H:H,0)),"Cleared","resolved")</f>
        <v>resolved</v>
      </c>
    </row>
    <row r="616" spans="1:40" x14ac:dyDescent="0.25">
      <c r="A616" s="267" t="s">
        <v>744</v>
      </c>
      <c r="B616" s="255">
        <v>8520</v>
      </c>
      <c r="C616" s="256" t="s">
        <v>842</v>
      </c>
      <c r="D616" s="255" t="s">
        <v>19</v>
      </c>
      <c r="E616" s="255">
        <v>3071</v>
      </c>
      <c r="F616" s="256" t="s">
        <v>139</v>
      </c>
      <c r="G616" s="255" t="s">
        <v>21</v>
      </c>
      <c r="H616" s="255" t="s">
        <v>967</v>
      </c>
      <c r="I616" s="256" t="s">
        <v>59</v>
      </c>
      <c r="J616" s="255" t="s">
        <v>271</v>
      </c>
      <c r="K616" s="255">
        <v>42769</v>
      </c>
      <c r="L616" s="256">
        <v>91</v>
      </c>
      <c r="M616" s="255" t="s">
        <v>111</v>
      </c>
      <c r="N616" s="255" t="s">
        <v>42</v>
      </c>
      <c r="O616" s="256">
        <v>42775</v>
      </c>
      <c r="P616" s="255" t="s">
        <v>838</v>
      </c>
      <c r="Q616" s="255">
        <v>85</v>
      </c>
      <c r="R616" s="256" t="s">
        <v>35</v>
      </c>
      <c r="S616" s="255">
        <v>759934</v>
      </c>
      <c r="T616" s="255" t="s">
        <v>197</v>
      </c>
      <c r="U616" s="256">
        <v>10815.76</v>
      </c>
      <c r="V616" s="255" t="s">
        <v>197</v>
      </c>
      <c r="W616" s="255">
        <v>759933.95397857018</v>
      </c>
      <c r="X616" s="256" t="s">
        <v>100</v>
      </c>
      <c r="Y616" s="255" t="s">
        <v>114</v>
      </c>
      <c r="Z616" s="255">
        <v>10.82</v>
      </c>
      <c r="AA616" s="256">
        <v>1</v>
      </c>
      <c r="AB616" s="255" t="s">
        <v>630</v>
      </c>
      <c r="AC616" s="255" t="s">
        <v>497</v>
      </c>
      <c r="AD616" s="256" t="s">
        <v>507</v>
      </c>
      <c r="AE616" s="255" t="s">
        <v>350</v>
      </c>
      <c r="AF616" s="255" t="s">
        <v>605</v>
      </c>
      <c r="AG616" s="256" t="s">
        <v>643</v>
      </c>
      <c r="AH616" s="255"/>
      <c r="AI616" s="255"/>
      <c r="AJ616" s="256"/>
      <c r="AK616" s="255" t="s">
        <v>649</v>
      </c>
      <c r="AL616" s="255" t="s">
        <v>643</v>
      </c>
      <c r="AM616" s="268" t="s">
        <v>740</v>
      </c>
      <c r="AN616" s="148" t="str">
        <f>IF(ISERROR(MATCH(H616,Current!H:H,0)),"Cleared","resolved")</f>
        <v>resolved</v>
      </c>
    </row>
    <row r="617" spans="1:40" x14ac:dyDescent="0.25">
      <c r="A617" s="267" t="s">
        <v>31</v>
      </c>
      <c r="B617" s="255">
        <v>3014</v>
      </c>
      <c r="C617" s="256" t="s">
        <v>144</v>
      </c>
      <c r="D617" s="255" t="s">
        <v>16</v>
      </c>
      <c r="E617" s="255">
        <v>635</v>
      </c>
      <c r="F617" s="256" t="s">
        <v>142</v>
      </c>
      <c r="G617" s="255" t="s">
        <v>16</v>
      </c>
      <c r="H617" s="255">
        <v>30140120004768</v>
      </c>
      <c r="I617" s="256" t="s">
        <v>59</v>
      </c>
      <c r="J617" s="255" t="s">
        <v>135</v>
      </c>
      <c r="K617" s="255">
        <v>42775</v>
      </c>
      <c r="L617" s="256">
        <v>85</v>
      </c>
      <c r="M617" s="255" t="s">
        <v>127</v>
      </c>
      <c r="N617" s="255" t="s">
        <v>128</v>
      </c>
      <c r="O617" s="256">
        <v>42831</v>
      </c>
      <c r="P617" s="255" t="s">
        <v>838</v>
      </c>
      <c r="Q617" s="255">
        <v>29</v>
      </c>
      <c r="R617" s="256" t="s">
        <v>33</v>
      </c>
      <c r="S617" s="255">
        <v>10812</v>
      </c>
      <c r="T617" s="255" t="s">
        <v>100</v>
      </c>
      <c r="U617" s="256">
        <v>10812</v>
      </c>
      <c r="V617" s="255" t="s">
        <v>100</v>
      </c>
      <c r="W617" s="255">
        <v>10812</v>
      </c>
      <c r="X617" s="256" t="s">
        <v>100</v>
      </c>
      <c r="Y617" s="255" t="s">
        <v>107</v>
      </c>
      <c r="Z617" s="255">
        <v>10.81</v>
      </c>
      <c r="AA617" s="256">
        <v>1</v>
      </c>
      <c r="AB617" s="255" t="s">
        <v>630</v>
      </c>
      <c r="AC617" s="255" t="s">
        <v>457</v>
      </c>
      <c r="AD617" s="256" t="s">
        <v>867</v>
      </c>
      <c r="AE617" s="255" t="s">
        <v>350</v>
      </c>
      <c r="AF617" s="255" t="s">
        <v>605</v>
      </c>
      <c r="AG617" s="256" t="s">
        <v>643</v>
      </c>
      <c r="AH617" s="255"/>
      <c r="AI617" s="255"/>
      <c r="AJ617" s="256"/>
      <c r="AK617" s="255" t="s">
        <v>605</v>
      </c>
      <c r="AL617" s="255" t="s">
        <v>603</v>
      </c>
      <c r="AM617" s="268" t="s">
        <v>739</v>
      </c>
      <c r="AN617" s="148" t="str">
        <f>IF(ISERROR(MATCH(H617,Current!H:H,0)),"Cleared","resolved")</f>
        <v>Cleared</v>
      </c>
    </row>
    <row r="618" spans="1:40" x14ac:dyDescent="0.25">
      <c r="A618" s="267" t="s">
        <v>744</v>
      </c>
      <c r="B618" s="255">
        <v>8520</v>
      </c>
      <c r="C618" s="256" t="s">
        <v>842</v>
      </c>
      <c r="D618" s="255" t="s">
        <v>19</v>
      </c>
      <c r="E618" s="255">
        <v>795</v>
      </c>
      <c r="F618" s="256" t="s">
        <v>264</v>
      </c>
      <c r="G618" s="255" t="s">
        <v>14</v>
      </c>
      <c r="H618" s="255" t="s">
        <v>1625</v>
      </c>
      <c r="I618" s="256" t="s">
        <v>57</v>
      </c>
      <c r="J618" s="255" t="s">
        <v>381</v>
      </c>
      <c r="K618" s="255">
        <v>42769</v>
      </c>
      <c r="L618" s="256">
        <v>91</v>
      </c>
      <c r="M618" s="255" t="s">
        <v>111</v>
      </c>
      <c r="N618" s="255" t="s">
        <v>42</v>
      </c>
      <c r="O618" s="256">
        <v>42831</v>
      </c>
      <c r="P618" s="255" t="s">
        <v>838</v>
      </c>
      <c r="Q618" s="255">
        <v>29</v>
      </c>
      <c r="R618" s="256" t="s">
        <v>33</v>
      </c>
      <c r="S618" s="255">
        <v>758641</v>
      </c>
      <c r="T618" s="255" t="s">
        <v>197</v>
      </c>
      <c r="U618" s="256">
        <v>10797.36</v>
      </c>
      <c r="V618" s="255" t="s">
        <v>197</v>
      </c>
      <c r="W618" s="255">
        <v>758641.13823994377</v>
      </c>
      <c r="X618" s="256" t="s">
        <v>100</v>
      </c>
      <c r="Y618" s="255" t="s">
        <v>114</v>
      </c>
      <c r="Z618" s="255">
        <v>10.8</v>
      </c>
      <c r="AA618" s="256">
        <v>1</v>
      </c>
      <c r="AB618" s="255" t="s">
        <v>630</v>
      </c>
      <c r="AC618" s="255" t="s">
        <v>426</v>
      </c>
      <c r="AD618" s="256" t="s">
        <v>1610</v>
      </c>
      <c r="AE618" s="255" t="s">
        <v>350</v>
      </c>
      <c r="AF618" s="255" t="s">
        <v>605</v>
      </c>
      <c r="AG618" s="256" t="s">
        <v>643</v>
      </c>
      <c r="AH618" s="255"/>
      <c r="AI618" s="255"/>
      <c r="AJ618" s="256"/>
      <c r="AK618" s="255" t="s">
        <v>649</v>
      </c>
      <c r="AL618" s="255" t="s">
        <v>643</v>
      </c>
      <c r="AM618" s="268" t="s">
        <v>740</v>
      </c>
      <c r="AN618" s="148" t="str">
        <f>IF(ISERROR(MATCH(H618,Current!H:H,0)),"Cleared","resolved")</f>
        <v>resolved</v>
      </c>
    </row>
    <row r="619" spans="1:40" x14ac:dyDescent="0.25">
      <c r="A619" s="267" t="s">
        <v>744</v>
      </c>
      <c r="B619" s="255">
        <v>199</v>
      </c>
      <c r="C619" s="256" t="s">
        <v>137</v>
      </c>
      <c r="D619" s="255" t="s">
        <v>22</v>
      </c>
      <c r="E619" s="255">
        <v>8243</v>
      </c>
      <c r="F619" s="256" t="s">
        <v>120</v>
      </c>
      <c r="G619" s="255" t="s">
        <v>14</v>
      </c>
      <c r="H619" s="255">
        <v>1990110063766</v>
      </c>
      <c r="I619" s="256" t="s">
        <v>56</v>
      </c>
      <c r="J619" s="255" t="s">
        <v>328</v>
      </c>
      <c r="K619" s="255">
        <v>42724</v>
      </c>
      <c r="L619" s="256">
        <v>136</v>
      </c>
      <c r="M619" s="255" t="s">
        <v>127</v>
      </c>
      <c r="N619" s="255" t="s">
        <v>128</v>
      </c>
      <c r="O619" s="256">
        <v>42800</v>
      </c>
      <c r="P619" s="255" t="s">
        <v>838</v>
      </c>
      <c r="Q619" s="255">
        <v>60</v>
      </c>
      <c r="R619" s="256" t="s">
        <v>34</v>
      </c>
      <c r="S619" s="255">
        <v>11778.93</v>
      </c>
      <c r="T619" s="255" t="s">
        <v>248</v>
      </c>
      <c r="U619" s="256">
        <v>10776.7</v>
      </c>
      <c r="V619" s="255" t="s">
        <v>248</v>
      </c>
      <c r="W619" s="255">
        <v>11778.932884445529</v>
      </c>
      <c r="X619" s="256" t="s">
        <v>100</v>
      </c>
      <c r="Y619" s="255" t="s">
        <v>114</v>
      </c>
      <c r="Z619" s="255">
        <v>10.78</v>
      </c>
      <c r="AA619" s="256">
        <v>1</v>
      </c>
      <c r="AB619" s="255" t="s">
        <v>630</v>
      </c>
      <c r="AC619" s="255" t="s">
        <v>851</v>
      </c>
      <c r="AD619" s="256" t="s">
        <v>1357</v>
      </c>
      <c r="AE619" s="255" t="s">
        <v>350</v>
      </c>
      <c r="AF619" s="255" t="s">
        <v>605</v>
      </c>
      <c r="AG619" s="256" t="s">
        <v>643</v>
      </c>
      <c r="AH619" s="255"/>
      <c r="AI619" s="255"/>
      <c r="AJ619" s="256"/>
      <c r="AK619" s="255" t="s">
        <v>605</v>
      </c>
      <c r="AL619" s="255" t="s">
        <v>643</v>
      </c>
      <c r="AM619" s="268" t="s">
        <v>741</v>
      </c>
      <c r="AN619" s="148" t="str">
        <f>IF(ISERROR(MATCH(H619,Current!H:H,0)),"Cleared","resolved")</f>
        <v>resolved</v>
      </c>
    </row>
    <row r="620" spans="1:40" x14ac:dyDescent="0.25">
      <c r="A620" s="267" t="s">
        <v>744</v>
      </c>
      <c r="B620" s="255">
        <v>3027</v>
      </c>
      <c r="C620" s="256" t="s">
        <v>154</v>
      </c>
      <c r="D620" s="255" t="s">
        <v>13</v>
      </c>
      <c r="E620" s="255">
        <v>635</v>
      </c>
      <c r="F620" s="256" t="s">
        <v>142</v>
      </c>
      <c r="G620" s="255" t="s">
        <v>16</v>
      </c>
      <c r="H620" s="255">
        <v>302714000013197</v>
      </c>
      <c r="I620" s="256" t="s">
        <v>59</v>
      </c>
      <c r="J620" s="255" t="s">
        <v>275</v>
      </c>
      <c r="K620" s="255">
        <v>42760</v>
      </c>
      <c r="L620" s="256">
        <v>100</v>
      </c>
      <c r="M620" s="255" t="s">
        <v>127</v>
      </c>
      <c r="N620" s="255" t="s">
        <v>128</v>
      </c>
      <c r="O620" s="256">
        <v>42830</v>
      </c>
      <c r="P620" s="255" t="s">
        <v>838</v>
      </c>
      <c r="Q620" s="255">
        <v>30</v>
      </c>
      <c r="R620" s="256" t="s">
        <v>33</v>
      </c>
      <c r="S620" s="255">
        <v>10708.5</v>
      </c>
      <c r="T620" s="255" t="s">
        <v>100</v>
      </c>
      <c r="U620" s="256">
        <v>10708.5</v>
      </c>
      <c r="V620" s="255" t="s">
        <v>100</v>
      </c>
      <c r="W620" s="255">
        <v>10708.5</v>
      </c>
      <c r="X620" s="256" t="s">
        <v>100</v>
      </c>
      <c r="Y620" s="255" t="s">
        <v>114</v>
      </c>
      <c r="Z620" s="255">
        <v>10.71</v>
      </c>
      <c r="AA620" s="256">
        <v>1</v>
      </c>
      <c r="AB620" s="255" t="s">
        <v>630</v>
      </c>
      <c r="AC620" s="255" t="s">
        <v>463</v>
      </c>
      <c r="AD620" s="256" t="s">
        <v>1508</v>
      </c>
      <c r="AE620" s="255" t="s">
        <v>350</v>
      </c>
      <c r="AF620" s="255" t="s">
        <v>605</v>
      </c>
      <c r="AG620" s="256" t="s">
        <v>643</v>
      </c>
      <c r="AH620" s="255"/>
      <c r="AI620" s="255"/>
      <c r="AJ620" s="256"/>
      <c r="AK620" s="255" t="s">
        <v>605</v>
      </c>
      <c r="AL620" s="255" t="s">
        <v>643</v>
      </c>
      <c r="AM620" s="268" t="s">
        <v>741</v>
      </c>
      <c r="AN620" s="148" t="str">
        <f>IF(ISERROR(MATCH(H620,Current!H:H,0)),"Cleared","resolved")</f>
        <v>resolved</v>
      </c>
    </row>
    <row r="621" spans="1:40" x14ac:dyDescent="0.25">
      <c r="A621" s="267" t="s">
        <v>744</v>
      </c>
      <c r="B621" s="255">
        <v>8520</v>
      </c>
      <c r="C621" s="256" t="s">
        <v>842</v>
      </c>
      <c r="D621" s="255" t="s">
        <v>19</v>
      </c>
      <c r="E621" s="255">
        <v>8243</v>
      </c>
      <c r="F621" s="256" t="s">
        <v>120</v>
      </c>
      <c r="G621" s="255" t="s">
        <v>14</v>
      </c>
      <c r="H621" s="255" t="s">
        <v>1340</v>
      </c>
      <c r="I621" s="256" t="s">
        <v>55</v>
      </c>
      <c r="J621" s="255" t="s">
        <v>19</v>
      </c>
      <c r="K621" s="255">
        <v>42769</v>
      </c>
      <c r="L621" s="256">
        <v>91</v>
      </c>
      <c r="M621" s="255" t="s">
        <v>127</v>
      </c>
      <c r="N621" s="255" t="s">
        <v>128</v>
      </c>
      <c r="O621" s="256">
        <v>42800</v>
      </c>
      <c r="P621" s="255" t="s">
        <v>838</v>
      </c>
      <c r="Q621" s="255">
        <v>60</v>
      </c>
      <c r="R621" s="256" t="s">
        <v>34</v>
      </c>
      <c r="S621" s="255">
        <v>751554</v>
      </c>
      <c r="T621" s="255" t="s">
        <v>197</v>
      </c>
      <c r="U621" s="256">
        <v>10696.49</v>
      </c>
      <c r="V621" s="255" t="s">
        <v>197</v>
      </c>
      <c r="W621" s="255">
        <v>751553.83804672398</v>
      </c>
      <c r="X621" s="256" t="s">
        <v>100</v>
      </c>
      <c r="Y621" s="255" t="s">
        <v>114</v>
      </c>
      <c r="Z621" s="255">
        <v>10.7</v>
      </c>
      <c r="AA621" s="256">
        <v>1</v>
      </c>
      <c r="AB621" s="255" t="s">
        <v>630</v>
      </c>
      <c r="AC621" s="255" t="s">
        <v>660</v>
      </c>
      <c r="AD621" s="256" t="s">
        <v>395</v>
      </c>
      <c r="AE621" s="255" t="s">
        <v>350</v>
      </c>
      <c r="AF621" s="255" t="s">
        <v>605</v>
      </c>
      <c r="AG621" s="256" t="s">
        <v>643</v>
      </c>
      <c r="AH621" s="255"/>
      <c r="AI621" s="255"/>
      <c r="AJ621" s="256"/>
      <c r="AK621" s="255" t="s">
        <v>649</v>
      </c>
      <c r="AL621" s="255" t="s">
        <v>643</v>
      </c>
      <c r="AM621" s="268" t="s">
        <v>740</v>
      </c>
      <c r="AN621" s="148" t="str">
        <f>IF(ISERROR(MATCH(H621,Current!H:H,0)),"Cleared","resolved")</f>
        <v>resolved</v>
      </c>
    </row>
    <row r="622" spans="1:40" x14ac:dyDescent="0.25">
      <c r="A622" s="267" t="s">
        <v>744</v>
      </c>
      <c r="B622" s="255">
        <v>692</v>
      </c>
      <c r="C622" s="256" t="s">
        <v>187</v>
      </c>
      <c r="D622" s="255" t="s">
        <v>16</v>
      </c>
      <c r="E622" s="255">
        <v>635</v>
      </c>
      <c r="F622" s="256" t="s">
        <v>142</v>
      </c>
      <c r="G622" s="255" t="s">
        <v>16</v>
      </c>
      <c r="H622" s="255">
        <v>69201121700098</v>
      </c>
      <c r="I622" s="256" t="s">
        <v>57</v>
      </c>
      <c r="J622" s="255" t="s">
        <v>191</v>
      </c>
      <c r="K622" s="255">
        <v>42773</v>
      </c>
      <c r="L622" s="256">
        <v>87</v>
      </c>
      <c r="M622" s="255" t="s">
        <v>127</v>
      </c>
      <c r="N622" s="255" t="s">
        <v>128</v>
      </c>
      <c r="O622" s="256">
        <v>42831</v>
      </c>
      <c r="P622" s="255" t="s">
        <v>838</v>
      </c>
      <c r="Q622" s="255">
        <v>29</v>
      </c>
      <c r="R622" s="256" t="s">
        <v>33</v>
      </c>
      <c r="S622" s="255">
        <v>10656</v>
      </c>
      <c r="T622" s="255" t="s">
        <v>100</v>
      </c>
      <c r="U622" s="256">
        <v>10656</v>
      </c>
      <c r="V622" s="255" t="s">
        <v>100</v>
      </c>
      <c r="W622" s="255">
        <v>10656</v>
      </c>
      <c r="X622" s="256" t="s">
        <v>100</v>
      </c>
      <c r="Y622" s="255" t="s">
        <v>107</v>
      </c>
      <c r="Z622" s="255">
        <v>10.66</v>
      </c>
      <c r="AA622" s="256">
        <v>1</v>
      </c>
      <c r="AB622" s="255" t="s">
        <v>630</v>
      </c>
      <c r="AC622" s="255" t="s">
        <v>859</v>
      </c>
      <c r="AD622" s="256" t="s">
        <v>1912</v>
      </c>
      <c r="AE622" s="255" t="s">
        <v>350</v>
      </c>
      <c r="AF622" s="255" t="s">
        <v>649</v>
      </c>
      <c r="AG622" s="256" t="s">
        <v>643</v>
      </c>
      <c r="AH622" s="255"/>
      <c r="AI622" s="255"/>
      <c r="AJ622" s="256"/>
      <c r="AK622" s="255" t="s">
        <v>605</v>
      </c>
      <c r="AL622" s="255" t="s">
        <v>643</v>
      </c>
      <c r="AM622" s="268" t="s">
        <v>741</v>
      </c>
      <c r="AN622" s="148" t="str">
        <f>IF(ISERROR(MATCH(H622,Current!H:H,0)),"Cleared","resolved")</f>
        <v>Cleared</v>
      </c>
    </row>
    <row r="623" spans="1:40" x14ac:dyDescent="0.25">
      <c r="A623" s="267" t="s">
        <v>744</v>
      </c>
      <c r="B623" s="255">
        <v>8520</v>
      </c>
      <c r="C623" s="256" t="s">
        <v>842</v>
      </c>
      <c r="D623" s="255" t="s">
        <v>19</v>
      </c>
      <c r="E623" s="255">
        <v>247</v>
      </c>
      <c r="F623" s="256" t="s">
        <v>198</v>
      </c>
      <c r="G623" s="255" t="s">
        <v>23</v>
      </c>
      <c r="H623" s="255">
        <v>85204510000676</v>
      </c>
      <c r="I623" s="256" t="s">
        <v>729</v>
      </c>
      <c r="J623" s="255" t="s">
        <v>313</v>
      </c>
      <c r="K623" s="255">
        <v>42773</v>
      </c>
      <c r="L623" s="256">
        <v>87</v>
      </c>
      <c r="M623" s="255" t="s">
        <v>111</v>
      </c>
      <c r="N623" s="255" t="s">
        <v>42</v>
      </c>
      <c r="O623" s="256">
        <v>42776</v>
      </c>
      <c r="P623" s="255" t="s">
        <v>838</v>
      </c>
      <c r="Q623" s="255">
        <v>84</v>
      </c>
      <c r="R623" s="256" t="s">
        <v>35</v>
      </c>
      <c r="S623" s="255">
        <v>747500</v>
      </c>
      <c r="T623" s="255" t="s">
        <v>197</v>
      </c>
      <c r="U623" s="256">
        <v>10638.79</v>
      </c>
      <c r="V623" s="255" t="s">
        <v>197</v>
      </c>
      <c r="W623" s="255">
        <v>747499.73651853157</v>
      </c>
      <c r="X623" s="256" t="s">
        <v>100</v>
      </c>
      <c r="Y623" s="255" t="s">
        <v>114</v>
      </c>
      <c r="Z623" s="255">
        <v>10.64</v>
      </c>
      <c r="AA623" s="256">
        <v>1</v>
      </c>
      <c r="AB623" s="255" t="s">
        <v>630</v>
      </c>
      <c r="AC623" s="255" t="s">
        <v>915</v>
      </c>
      <c r="AD623" s="256" t="s">
        <v>358</v>
      </c>
      <c r="AE623" s="255" t="s">
        <v>350</v>
      </c>
      <c r="AF623" s="255" t="s">
        <v>605</v>
      </c>
      <c r="AG623" s="256" t="s">
        <v>643</v>
      </c>
      <c r="AH623" s="255"/>
      <c r="AI623" s="255"/>
      <c r="AJ623" s="256"/>
      <c r="AK623" s="255" t="s">
        <v>605</v>
      </c>
      <c r="AL623" s="255" t="s">
        <v>643</v>
      </c>
      <c r="AM623" s="268" t="s">
        <v>741</v>
      </c>
      <c r="AN623" s="148" t="str">
        <f>IF(ISERROR(MATCH(H623,Current!H:H,0)),"Cleared","resolved")</f>
        <v>Cleared</v>
      </c>
    </row>
    <row r="624" spans="1:40" x14ac:dyDescent="0.25">
      <c r="A624" s="267" t="s">
        <v>744</v>
      </c>
      <c r="B624" s="255">
        <v>413</v>
      </c>
      <c r="C624" s="256" t="s">
        <v>136</v>
      </c>
      <c r="D624" s="255" t="s">
        <v>13</v>
      </c>
      <c r="E624" s="255">
        <v>199</v>
      </c>
      <c r="F624" s="256" t="s">
        <v>137</v>
      </c>
      <c r="G624" s="255" t="s">
        <v>22</v>
      </c>
      <c r="H624" s="255">
        <v>4130130016065</v>
      </c>
      <c r="I624" s="256" t="s">
        <v>57</v>
      </c>
      <c r="J624" s="255" t="s">
        <v>152</v>
      </c>
      <c r="K624" s="255">
        <v>42606</v>
      </c>
      <c r="L624" s="256">
        <v>254</v>
      </c>
      <c r="M624" s="255" t="s">
        <v>118</v>
      </c>
      <c r="N624" s="255" t="s">
        <v>41</v>
      </c>
      <c r="O624" s="256">
        <v>42678</v>
      </c>
      <c r="P624" s="255" t="s">
        <v>651</v>
      </c>
      <c r="Q624" s="255">
        <v>182</v>
      </c>
      <c r="R624" s="256" t="s">
        <v>37</v>
      </c>
      <c r="S624" s="255">
        <v>10633.91</v>
      </c>
      <c r="T624" s="255" t="s">
        <v>100</v>
      </c>
      <c r="U624" s="256">
        <v>10633.91</v>
      </c>
      <c r="V624" s="255" t="s">
        <v>100</v>
      </c>
      <c r="W624" s="255">
        <v>10633.91</v>
      </c>
      <c r="X624" s="256" t="s">
        <v>100</v>
      </c>
      <c r="Y624" s="255" t="s">
        <v>114</v>
      </c>
      <c r="Z624" s="255">
        <v>10.63</v>
      </c>
      <c r="AA624" s="256">
        <v>1</v>
      </c>
      <c r="AB624" s="255" t="s">
        <v>630</v>
      </c>
      <c r="AC624" s="255" t="s">
        <v>513</v>
      </c>
      <c r="AD624" s="256" t="s">
        <v>480</v>
      </c>
      <c r="AE624" s="255" t="s">
        <v>350</v>
      </c>
      <c r="AF624" s="255" t="s">
        <v>605</v>
      </c>
      <c r="AG624" s="256" t="s">
        <v>643</v>
      </c>
      <c r="AH624" s="255"/>
      <c r="AI624" s="255"/>
      <c r="AJ624" s="256"/>
      <c r="AK624" s="255" t="s">
        <v>605</v>
      </c>
      <c r="AL624" s="255" t="s">
        <v>643</v>
      </c>
      <c r="AM624" s="268" t="s">
        <v>741</v>
      </c>
      <c r="AN624" s="148" t="str">
        <f>IF(ISERROR(MATCH(H624,Current!H:H,0)),"Cleared","resolved")</f>
        <v>Cleared</v>
      </c>
    </row>
    <row r="625" spans="1:40" x14ac:dyDescent="0.25">
      <c r="A625" s="267" t="s">
        <v>31</v>
      </c>
      <c r="B625" s="255">
        <v>8520</v>
      </c>
      <c r="C625" s="256" t="s">
        <v>842</v>
      </c>
      <c r="D625" s="255" t="s">
        <v>19</v>
      </c>
      <c r="E625" s="255">
        <v>795</v>
      </c>
      <c r="F625" s="256" t="s">
        <v>264</v>
      </c>
      <c r="G625" s="255" t="s">
        <v>14</v>
      </c>
      <c r="H625" s="255">
        <v>85200620020349</v>
      </c>
      <c r="I625" s="256" t="s">
        <v>55</v>
      </c>
      <c r="J625" s="255" t="s">
        <v>1758</v>
      </c>
      <c r="K625" s="255">
        <v>42795</v>
      </c>
      <c r="L625" s="256">
        <v>65</v>
      </c>
      <c r="M625" s="255" t="s">
        <v>111</v>
      </c>
      <c r="N625" s="255" t="s">
        <v>42</v>
      </c>
      <c r="O625" s="256">
        <v>42859</v>
      </c>
      <c r="P625" s="255" t="s">
        <v>1878</v>
      </c>
      <c r="Q625" s="255">
        <v>1</v>
      </c>
      <c r="R625" s="256" t="s">
        <v>33</v>
      </c>
      <c r="S625" s="255">
        <v>744471.99</v>
      </c>
      <c r="T625" s="255" t="s">
        <v>197</v>
      </c>
      <c r="U625" s="256">
        <v>10595.7</v>
      </c>
      <c r="V625" s="255" t="s">
        <v>197</v>
      </c>
      <c r="W625" s="255">
        <v>744472.1587914984</v>
      </c>
      <c r="X625" s="256" t="s">
        <v>100</v>
      </c>
      <c r="Y625" s="255" t="s">
        <v>114</v>
      </c>
      <c r="Z625" s="255">
        <v>10.6</v>
      </c>
      <c r="AA625" s="256">
        <v>1</v>
      </c>
      <c r="AB625" s="255" t="s">
        <v>630</v>
      </c>
      <c r="AC625" s="255" t="s">
        <v>426</v>
      </c>
      <c r="AD625" s="256" t="s">
        <v>877</v>
      </c>
      <c r="AE625" s="255" t="s">
        <v>350</v>
      </c>
      <c r="AF625" s="255" t="s">
        <v>605</v>
      </c>
      <c r="AG625" s="256" t="s">
        <v>643</v>
      </c>
      <c r="AH625" s="255"/>
      <c r="AI625" s="255"/>
      <c r="AJ625" s="256"/>
      <c r="AK625" s="255" t="s">
        <v>605</v>
      </c>
      <c r="AL625" s="255" t="s">
        <v>603</v>
      </c>
      <c r="AM625" s="268" t="s">
        <v>739</v>
      </c>
      <c r="AN625" s="148" t="str">
        <f>IF(ISERROR(MATCH(H625,Current!H:H,0)),"Cleared","resolved")</f>
        <v>resolved</v>
      </c>
    </row>
    <row r="626" spans="1:40" x14ac:dyDescent="0.25">
      <c r="A626" s="267" t="s">
        <v>744</v>
      </c>
      <c r="B626" s="255">
        <v>8520</v>
      </c>
      <c r="C626" s="256" t="s">
        <v>842</v>
      </c>
      <c r="D626" s="255" t="s">
        <v>19</v>
      </c>
      <c r="E626" s="255">
        <v>199</v>
      </c>
      <c r="F626" s="256" t="s">
        <v>137</v>
      </c>
      <c r="G626" s="255" t="s">
        <v>22</v>
      </c>
      <c r="H626" s="255" t="s">
        <v>1724</v>
      </c>
      <c r="I626" s="256" t="s">
        <v>54</v>
      </c>
      <c r="J626" s="255" t="s">
        <v>381</v>
      </c>
      <c r="K626" s="255">
        <v>42768</v>
      </c>
      <c r="L626" s="256">
        <v>92</v>
      </c>
      <c r="M626" s="255" t="s">
        <v>118</v>
      </c>
      <c r="N626" s="255" t="s">
        <v>41</v>
      </c>
      <c r="O626" s="256">
        <v>42830</v>
      </c>
      <c r="P626" s="255" t="s">
        <v>838</v>
      </c>
      <c r="Q626" s="255">
        <v>30</v>
      </c>
      <c r="R626" s="256" t="s">
        <v>33</v>
      </c>
      <c r="S626" s="255">
        <v>744262</v>
      </c>
      <c r="T626" s="255" t="s">
        <v>197</v>
      </c>
      <c r="U626" s="256">
        <v>10592.71</v>
      </c>
      <c r="V626" s="255" t="s">
        <v>197</v>
      </c>
      <c r="W626" s="255">
        <v>744262.07623397151</v>
      </c>
      <c r="X626" s="256" t="s">
        <v>100</v>
      </c>
      <c r="Y626" s="255" t="s">
        <v>114</v>
      </c>
      <c r="Z626" s="255">
        <v>10.59</v>
      </c>
      <c r="AA626" s="256">
        <v>1</v>
      </c>
      <c r="AB626" s="255" t="s">
        <v>630</v>
      </c>
      <c r="AC626" s="255" t="s">
        <v>484</v>
      </c>
      <c r="AD626" s="256" t="s">
        <v>363</v>
      </c>
      <c r="AE626" s="255" t="s">
        <v>350</v>
      </c>
      <c r="AF626" s="255" t="s">
        <v>605</v>
      </c>
      <c r="AG626" s="256" t="s">
        <v>643</v>
      </c>
      <c r="AH626" s="255"/>
      <c r="AI626" s="255"/>
      <c r="AJ626" s="256"/>
      <c r="AK626" s="255" t="s">
        <v>649</v>
      </c>
      <c r="AL626" s="255" t="s">
        <v>643</v>
      </c>
      <c r="AM626" s="268" t="s">
        <v>740</v>
      </c>
      <c r="AN626" s="148" t="str">
        <f>IF(ISERROR(MATCH(H626,Current!H:H,0)),"Cleared","resolved")</f>
        <v>resolved</v>
      </c>
    </row>
    <row r="627" spans="1:40" x14ac:dyDescent="0.25">
      <c r="A627" s="267" t="s">
        <v>744</v>
      </c>
      <c r="B627" s="255">
        <v>1710</v>
      </c>
      <c r="C627" s="256" t="s">
        <v>181</v>
      </c>
      <c r="D627" s="255" t="s">
        <v>20</v>
      </c>
      <c r="E627" s="255">
        <v>9701</v>
      </c>
      <c r="F627" s="256" t="s">
        <v>199</v>
      </c>
      <c r="G627" s="255" t="s">
        <v>14</v>
      </c>
      <c r="H627" s="255">
        <v>17100111701454</v>
      </c>
      <c r="I627" s="256" t="s">
        <v>55</v>
      </c>
      <c r="J627" s="255" t="s">
        <v>182</v>
      </c>
      <c r="K627" s="255">
        <v>42821</v>
      </c>
      <c r="L627" s="256">
        <v>39</v>
      </c>
      <c r="M627" s="255" t="s">
        <v>118</v>
      </c>
      <c r="N627" s="255" t="s">
        <v>41</v>
      </c>
      <c r="O627" s="256">
        <v>42830</v>
      </c>
      <c r="P627" s="255" t="s">
        <v>838</v>
      </c>
      <c r="Q627" s="255">
        <v>30</v>
      </c>
      <c r="R627" s="256" t="s">
        <v>33</v>
      </c>
      <c r="S627" s="255">
        <v>10584.61</v>
      </c>
      <c r="T627" s="255" t="s">
        <v>100</v>
      </c>
      <c r="U627" s="256">
        <v>10584.61</v>
      </c>
      <c r="V627" s="255" t="s">
        <v>100</v>
      </c>
      <c r="W627" s="255">
        <v>10584.61</v>
      </c>
      <c r="X627" s="256" t="s">
        <v>100</v>
      </c>
      <c r="Y627" s="255" t="s">
        <v>114</v>
      </c>
      <c r="Z627" s="255">
        <v>10.58</v>
      </c>
      <c r="AA627" s="256">
        <v>1</v>
      </c>
      <c r="AB627" s="255" t="s">
        <v>630</v>
      </c>
      <c r="AC627" s="255" t="s">
        <v>578</v>
      </c>
      <c r="AD627" s="256" t="s">
        <v>361</v>
      </c>
      <c r="AE627" s="255" t="s">
        <v>350</v>
      </c>
      <c r="AF627" s="255" t="s">
        <v>605</v>
      </c>
      <c r="AG627" s="256" t="s">
        <v>643</v>
      </c>
      <c r="AH627" s="255"/>
      <c r="AI627" s="255"/>
      <c r="AJ627" s="256"/>
      <c r="AK627" s="255" t="s">
        <v>605</v>
      </c>
      <c r="AL627" s="255" t="s">
        <v>643</v>
      </c>
      <c r="AM627" s="268" t="s">
        <v>741</v>
      </c>
      <c r="AN627" s="148" t="str">
        <f>IF(ISERROR(MATCH(H627,Current!H:H,0)),"Cleared","resolved")</f>
        <v>resolved</v>
      </c>
    </row>
    <row r="628" spans="1:40" x14ac:dyDescent="0.25">
      <c r="A628" s="267" t="s">
        <v>744</v>
      </c>
      <c r="B628" s="255">
        <v>8520</v>
      </c>
      <c r="C628" s="256" t="s">
        <v>842</v>
      </c>
      <c r="D628" s="255" t="s">
        <v>19</v>
      </c>
      <c r="E628" s="255">
        <v>260</v>
      </c>
      <c r="F628" s="256" t="s">
        <v>113</v>
      </c>
      <c r="G628" s="255" t="s">
        <v>23</v>
      </c>
      <c r="H628" s="255" t="s">
        <v>1557</v>
      </c>
      <c r="I628" s="256" t="s">
        <v>54</v>
      </c>
      <c r="J628" s="255" t="s">
        <v>381</v>
      </c>
      <c r="K628" s="255">
        <v>42768</v>
      </c>
      <c r="L628" s="256">
        <v>92</v>
      </c>
      <c r="M628" s="255" t="s">
        <v>127</v>
      </c>
      <c r="N628" s="255" t="s">
        <v>128</v>
      </c>
      <c r="O628" s="256">
        <v>42831</v>
      </c>
      <c r="P628" s="255" t="s">
        <v>838</v>
      </c>
      <c r="Q628" s="255">
        <v>29</v>
      </c>
      <c r="R628" s="256" t="s">
        <v>33</v>
      </c>
      <c r="S628" s="255">
        <v>743259</v>
      </c>
      <c r="T628" s="255" t="s">
        <v>197</v>
      </c>
      <c r="U628" s="256">
        <v>10578.43</v>
      </c>
      <c r="V628" s="255" t="s">
        <v>197</v>
      </c>
      <c r="W628" s="255">
        <v>743258.73880203755</v>
      </c>
      <c r="X628" s="256" t="s">
        <v>100</v>
      </c>
      <c r="Y628" s="255" t="s">
        <v>114</v>
      </c>
      <c r="Z628" s="255">
        <v>10.58</v>
      </c>
      <c r="AA628" s="256">
        <v>1</v>
      </c>
      <c r="AB628" s="255" t="s">
        <v>630</v>
      </c>
      <c r="AC628" s="255" t="s">
        <v>681</v>
      </c>
      <c r="AD628" s="256" t="s">
        <v>354</v>
      </c>
      <c r="AE628" s="255" t="s">
        <v>350</v>
      </c>
      <c r="AF628" s="255" t="s">
        <v>605</v>
      </c>
      <c r="AG628" s="256" t="s">
        <v>643</v>
      </c>
      <c r="AH628" s="255"/>
      <c r="AI628" s="255"/>
      <c r="AJ628" s="256"/>
      <c r="AK628" s="255" t="s">
        <v>649</v>
      </c>
      <c r="AL628" s="255" t="s">
        <v>643</v>
      </c>
      <c r="AM628" s="268" t="s">
        <v>740</v>
      </c>
      <c r="AN628" s="148" t="str">
        <f>IF(ISERROR(MATCH(H628,Current!H:H,0)),"Cleared","resolved")</f>
        <v>resolved</v>
      </c>
    </row>
    <row r="629" spans="1:40" x14ac:dyDescent="0.25">
      <c r="A629" s="267" t="s">
        <v>31</v>
      </c>
      <c r="B629" s="255">
        <v>3019</v>
      </c>
      <c r="C629" s="256" t="s">
        <v>134</v>
      </c>
      <c r="D629" s="255" t="s">
        <v>16</v>
      </c>
      <c r="E629" s="255">
        <v>3033</v>
      </c>
      <c r="F629" s="256" t="s">
        <v>156</v>
      </c>
      <c r="G629" s="255" t="s">
        <v>18</v>
      </c>
      <c r="H629" s="255">
        <v>30190110008243</v>
      </c>
      <c r="I629" s="256" t="s">
        <v>59</v>
      </c>
      <c r="J629" s="255" t="s">
        <v>135</v>
      </c>
      <c r="K629" s="255">
        <v>42829</v>
      </c>
      <c r="L629" s="256">
        <v>31</v>
      </c>
      <c r="M629" s="255" t="s">
        <v>127</v>
      </c>
      <c r="N629" s="255" t="s">
        <v>128</v>
      </c>
      <c r="O629" s="256">
        <v>42859</v>
      </c>
      <c r="P629" s="255" t="s">
        <v>1878</v>
      </c>
      <c r="Q629" s="255">
        <v>1</v>
      </c>
      <c r="R629" s="256" t="s">
        <v>33</v>
      </c>
      <c r="S629" s="255">
        <v>10501.95</v>
      </c>
      <c r="T629" s="255" t="s">
        <v>100</v>
      </c>
      <c r="U629" s="256">
        <v>10501.95</v>
      </c>
      <c r="V629" s="255" t="s">
        <v>100</v>
      </c>
      <c r="W629" s="255">
        <v>10501.95</v>
      </c>
      <c r="X629" s="256" t="s">
        <v>100</v>
      </c>
      <c r="Y629" s="255" t="s">
        <v>114</v>
      </c>
      <c r="Z629" s="255">
        <v>10.5</v>
      </c>
      <c r="AA629" s="256">
        <v>1</v>
      </c>
      <c r="AB629" s="255" t="s">
        <v>630</v>
      </c>
      <c r="AC629" s="255" t="s">
        <v>451</v>
      </c>
      <c r="AD629" s="256" t="s">
        <v>1983</v>
      </c>
      <c r="AE629" s="255" t="s">
        <v>350</v>
      </c>
      <c r="AF629" s="255" t="s">
        <v>605</v>
      </c>
      <c r="AG629" s="256" t="s">
        <v>643</v>
      </c>
      <c r="AH629" s="255"/>
      <c r="AI629" s="255"/>
      <c r="AJ629" s="256"/>
      <c r="AK629" s="255" t="s">
        <v>605</v>
      </c>
      <c r="AL629" s="255" t="s">
        <v>643</v>
      </c>
      <c r="AM629" s="268" t="s">
        <v>741</v>
      </c>
      <c r="AN629" s="148" t="str">
        <f>IF(ISERROR(MATCH(H629,Current!H:H,0)),"Cleared","resolved")</f>
        <v>resolved</v>
      </c>
    </row>
    <row r="630" spans="1:40" x14ac:dyDescent="0.25">
      <c r="A630" s="267" t="s">
        <v>744</v>
      </c>
      <c r="B630" s="255">
        <v>420</v>
      </c>
      <c r="C630" s="256" t="s">
        <v>148</v>
      </c>
      <c r="D630" s="255" t="s">
        <v>13</v>
      </c>
      <c r="E630" s="255">
        <v>95</v>
      </c>
      <c r="F630" s="256" t="s">
        <v>153</v>
      </c>
      <c r="G630" s="255" t="s">
        <v>17</v>
      </c>
      <c r="H630" s="255" t="s">
        <v>1499</v>
      </c>
      <c r="I630" s="256" t="s">
        <v>538</v>
      </c>
      <c r="J630" s="255" t="s">
        <v>1500</v>
      </c>
      <c r="K630" s="255">
        <v>42775</v>
      </c>
      <c r="L630" s="256">
        <v>85</v>
      </c>
      <c r="M630" s="255" t="s">
        <v>111</v>
      </c>
      <c r="N630" s="255" t="s">
        <v>42</v>
      </c>
      <c r="O630" s="256">
        <v>42831</v>
      </c>
      <c r="P630" s="255" t="s">
        <v>838</v>
      </c>
      <c r="Q630" s="255">
        <v>29</v>
      </c>
      <c r="R630" s="256" t="s">
        <v>33</v>
      </c>
      <c r="S630" s="255">
        <v>10500</v>
      </c>
      <c r="T630" s="255" t="s">
        <v>100</v>
      </c>
      <c r="U630" s="256">
        <v>10500</v>
      </c>
      <c r="V630" s="255" t="s">
        <v>100</v>
      </c>
      <c r="W630" s="255">
        <v>10500</v>
      </c>
      <c r="X630" s="256" t="s">
        <v>100</v>
      </c>
      <c r="Y630" s="255" t="s">
        <v>114</v>
      </c>
      <c r="Z630" s="255">
        <v>10.5</v>
      </c>
      <c r="AA630" s="256">
        <v>1</v>
      </c>
      <c r="AB630" s="255" t="s">
        <v>630</v>
      </c>
      <c r="AC630" s="255" t="s">
        <v>422</v>
      </c>
      <c r="AD630" s="256" t="s">
        <v>1995</v>
      </c>
      <c r="AE630" s="255" t="s">
        <v>350</v>
      </c>
      <c r="AF630" s="255" t="s">
        <v>605</v>
      </c>
      <c r="AG630" s="256" t="s">
        <v>643</v>
      </c>
      <c r="AH630" s="255"/>
      <c r="AI630" s="255"/>
      <c r="AJ630" s="256"/>
      <c r="AK630" s="255" t="s">
        <v>605</v>
      </c>
      <c r="AL630" s="255" t="s">
        <v>643</v>
      </c>
      <c r="AM630" s="268" t="s">
        <v>741</v>
      </c>
      <c r="AN630" s="148" t="str">
        <f>IF(ISERROR(MATCH(H630,Current!H:H,0)),"Cleared","resolved")</f>
        <v>Cleared</v>
      </c>
    </row>
    <row r="631" spans="1:40" x14ac:dyDescent="0.25">
      <c r="A631" s="267" t="s">
        <v>31</v>
      </c>
      <c r="B631" s="255">
        <v>8520</v>
      </c>
      <c r="C631" s="256" t="s">
        <v>842</v>
      </c>
      <c r="D631" s="255" t="s">
        <v>19</v>
      </c>
      <c r="E631" s="255">
        <v>795</v>
      </c>
      <c r="F631" s="256" t="s">
        <v>264</v>
      </c>
      <c r="G631" s="255" t="s">
        <v>14</v>
      </c>
      <c r="H631" s="255">
        <v>85204520000304</v>
      </c>
      <c r="I631" s="256" t="s">
        <v>55</v>
      </c>
      <c r="J631" s="255" t="s">
        <v>2048</v>
      </c>
      <c r="K631" s="255">
        <v>42796</v>
      </c>
      <c r="L631" s="256">
        <v>64</v>
      </c>
      <c r="M631" s="255" t="s">
        <v>111</v>
      </c>
      <c r="N631" s="255" t="s">
        <v>42</v>
      </c>
      <c r="O631" s="256">
        <v>42859</v>
      </c>
      <c r="P631" s="255" t="s">
        <v>1878</v>
      </c>
      <c r="Q631" s="255">
        <v>1</v>
      </c>
      <c r="R631" s="256" t="s">
        <v>33</v>
      </c>
      <c r="S631" s="255">
        <v>735649.19</v>
      </c>
      <c r="T631" s="255" t="s">
        <v>197</v>
      </c>
      <c r="U631" s="256">
        <v>10470.129999999999</v>
      </c>
      <c r="V631" s="255" t="s">
        <v>197</v>
      </c>
      <c r="W631" s="255">
        <v>735649.3939926225</v>
      </c>
      <c r="X631" s="256" t="s">
        <v>100</v>
      </c>
      <c r="Y631" s="255" t="s">
        <v>114</v>
      </c>
      <c r="Z631" s="255">
        <v>10.47</v>
      </c>
      <c r="AA631" s="256">
        <v>1</v>
      </c>
      <c r="AB631" s="255" t="s">
        <v>630</v>
      </c>
      <c r="AC631" s="255" t="s">
        <v>426</v>
      </c>
      <c r="AD631" s="256" t="s">
        <v>2046</v>
      </c>
      <c r="AE631" s="255" t="s">
        <v>350</v>
      </c>
      <c r="AF631" s="255" t="s">
        <v>605</v>
      </c>
      <c r="AG631" s="256" t="s">
        <v>643</v>
      </c>
      <c r="AH631" s="255"/>
      <c r="AI631" s="255"/>
      <c r="AJ631" s="256"/>
      <c r="AK631" s="255" t="s">
        <v>605</v>
      </c>
      <c r="AL631" s="255" t="s">
        <v>603</v>
      </c>
      <c r="AM631" s="268" t="s">
        <v>739</v>
      </c>
      <c r="AN631" s="148" t="str">
        <f>IF(ISERROR(MATCH(H631,Current!H:H,0)),"Cleared","resolved")</f>
        <v>resolved</v>
      </c>
    </row>
    <row r="632" spans="1:40" x14ac:dyDescent="0.25">
      <c r="A632" s="267" t="s">
        <v>744</v>
      </c>
      <c r="B632" s="255">
        <v>420</v>
      </c>
      <c r="C632" s="256" t="s">
        <v>148</v>
      </c>
      <c r="D632" s="255" t="s">
        <v>13</v>
      </c>
      <c r="E632" s="255">
        <v>8205</v>
      </c>
      <c r="F632" s="256" t="s">
        <v>130</v>
      </c>
      <c r="G632" s="255" t="s">
        <v>14</v>
      </c>
      <c r="H632" s="255">
        <v>4200110024039</v>
      </c>
      <c r="I632" s="256" t="s">
        <v>55</v>
      </c>
      <c r="J632" s="255" t="s">
        <v>868</v>
      </c>
      <c r="K632" s="255">
        <v>42703</v>
      </c>
      <c r="L632" s="256">
        <v>157</v>
      </c>
      <c r="M632" s="255" t="s">
        <v>127</v>
      </c>
      <c r="N632" s="255" t="s">
        <v>128</v>
      </c>
      <c r="O632" s="256">
        <v>42775</v>
      </c>
      <c r="P632" s="255" t="s">
        <v>838</v>
      </c>
      <c r="Q632" s="255">
        <v>85</v>
      </c>
      <c r="R632" s="256" t="s">
        <v>35</v>
      </c>
      <c r="S632" s="255">
        <v>10425.51</v>
      </c>
      <c r="T632" s="255" t="s">
        <v>100</v>
      </c>
      <c r="U632" s="256">
        <v>10425.51</v>
      </c>
      <c r="V632" s="255" t="s">
        <v>100</v>
      </c>
      <c r="W632" s="255">
        <v>10425.51</v>
      </c>
      <c r="X632" s="256" t="s">
        <v>100</v>
      </c>
      <c r="Y632" s="255" t="s">
        <v>114</v>
      </c>
      <c r="Z632" s="255">
        <v>10.43</v>
      </c>
      <c r="AA632" s="256">
        <v>1</v>
      </c>
      <c r="AB632" s="255" t="s">
        <v>630</v>
      </c>
      <c r="AC632" s="255" t="s">
        <v>762</v>
      </c>
      <c r="AD632" s="256" t="s">
        <v>869</v>
      </c>
      <c r="AE632" s="255" t="s">
        <v>350</v>
      </c>
      <c r="AF632" s="255" t="s">
        <v>605</v>
      </c>
      <c r="AG632" s="256" t="s">
        <v>643</v>
      </c>
      <c r="AH632" s="255"/>
      <c r="AI632" s="255"/>
      <c r="AJ632" s="256"/>
      <c r="AK632" s="255" t="s">
        <v>605</v>
      </c>
      <c r="AL632" s="255" t="s">
        <v>643</v>
      </c>
      <c r="AM632" s="268" t="s">
        <v>741</v>
      </c>
      <c r="AN632" s="148" t="str">
        <f>IF(ISERROR(MATCH(H632,Current!H:H,0)),"Cleared","resolved")</f>
        <v>Cleared</v>
      </c>
    </row>
    <row r="633" spans="1:40" x14ac:dyDescent="0.25">
      <c r="A633" s="267" t="s">
        <v>744</v>
      </c>
      <c r="B633" s="255">
        <v>199</v>
      </c>
      <c r="C633" s="256" t="s">
        <v>137</v>
      </c>
      <c r="D633" s="255" t="s">
        <v>22</v>
      </c>
      <c r="E633" s="255">
        <v>693</v>
      </c>
      <c r="F633" s="256" t="s">
        <v>177</v>
      </c>
      <c r="G633" s="255" t="s">
        <v>16</v>
      </c>
      <c r="H633" s="255">
        <v>1990110061435</v>
      </c>
      <c r="I633" s="256" t="s">
        <v>56</v>
      </c>
      <c r="J633" s="255" t="s">
        <v>328</v>
      </c>
      <c r="K633" s="255">
        <v>42697</v>
      </c>
      <c r="L633" s="256">
        <v>163</v>
      </c>
      <c r="M633" s="255" t="s">
        <v>161</v>
      </c>
      <c r="N633" s="255" t="s">
        <v>128</v>
      </c>
      <c r="O633" s="256">
        <v>42775</v>
      </c>
      <c r="P633" s="255" t="s">
        <v>838</v>
      </c>
      <c r="Q633" s="255">
        <v>85</v>
      </c>
      <c r="R633" s="256" t="s">
        <v>35</v>
      </c>
      <c r="S633" s="255">
        <v>11400</v>
      </c>
      <c r="T633" s="255" t="s">
        <v>248</v>
      </c>
      <c r="U633" s="256">
        <v>10430.01</v>
      </c>
      <c r="V633" s="255" t="s">
        <v>248</v>
      </c>
      <c r="W633" s="255">
        <v>11400.000721379987</v>
      </c>
      <c r="X633" s="256" t="s">
        <v>100</v>
      </c>
      <c r="Y633" s="255" t="s">
        <v>114</v>
      </c>
      <c r="Z633" s="255">
        <v>10.43</v>
      </c>
      <c r="AA633" s="256">
        <v>1</v>
      </c>
      <c r="AB633" s="255" t="s">
        <v>630</v>
      </c>
      <c r="AC633" s="255" t="s">
        <v>409</v>
      </c>
      <c r="AD633" s="256" t="s">
        <v>759</v>
      </c>
      <c r="AE633" s="255" t="s">
        <v>350</v>
      </c>
      <c r="AF633" s="255" t="s">
        <v>605</v>
      </c>
      <c r="AG633" s="256" t="s">
        <v>643</v>
      </c>
      <c r="AH633" s="255"/>
      <c r="AI633" s="255"/>
      <c r="AJ633" s="256"/>
      <c r="AK633" s="255" t="s">
        <v>605</v>
      </c>
      <c r="AL633" s="255" t="s">
        <v>643</v>
      </c>
      <c r="AM633" s="268" t="s">
        <v>741</v>
      </c>
      <c r="AN633" s="148" t="str">
        <f>IF(ISERROR(MATCH(H633,Current!H:H,0)),"Cleared","resolved")</f>
        <v>resolved</v>
      </c>
    </row>
    <row r="634" spans="1:40" x14ac:dyDescent="0.25">
      <c r="A634" s="267" t="s">
        <v>31</v>
      </c>
      <c r="B634" s="255">
        <v>429</v>
      </c>
      <c r="C634" s="256" t="s">
        <v>162</v>
      </c>
      <c r="D634" s="255" t="s">
        <v>13</v>
      </c>
      <c r="E634" s="255">
        <v>413</v>
      </c>
      <c r="F634" s="256" t="s">
        <v>136</v>
      </c>
      <c r="G634" s="255" t="s">
        <v>13</v>
      </c>
      <c r="H634" s="255">
        <v>90204762</v>
      </c>
      <c r="I634" s="256" t="s">
        <v>59</v>
      </c>
      <c r="J634" s="255" t="s">
        <v>155</v>
      </c>
      <c r="K634" s="255">
        <v>42795</v>
      </c>
      <c r="L634" s="256">
        <v>65</v>
      </c>
      <c r="M634" s="255" t="s">
        <v>161</v>
      </c>
      <c r="N634" s="255" t="s">
        <v>128</v>
      </c>
      <c r="O634" s="256">
        <v>42860</v>
      </c>
      <c r="P634" s="255" t="s">
        <v>1878</v>
      </c>
      <c r="Q634" s="255">
        <v>0</v>
      </c>
      <c r="R634" s="256" t="s">
        <v>33</v>
      </c>
      <c r="S634" s="255">
        <v>10400</v>
      </c>
      <c r="T634" s="255" t="s">
        <v>100</v>
      </c>
      <c r="U634" s="256">
        <v>10400</v>
      </c>
      <c r="V634" s="255" t="s">
        <v>100</v>
      </c>
      <c r="W634" s="255">
        <v>10400</v>
      </c>
      <c r="X634" s="256" t="s">
        <v>100</v>
      </c>
      <c r="Y634" s="255" t="s">
        <v>107</v>
      </c>
      <c r="Z634" s="255">
        <v>10.4</v>
      </c>
      <c r="AA634" s="256">
        <v>1</v>
      </c>
      <c r="AB634" s="255" t="s">
        <v>630</v>
      </c>
      <c r="AC634" s="255" t="s">
        <v>428</v>
      </c>
      <c r="AD634" s="256" t="s">
        <v>690</v>
      </c>
      <c r="AE634" s="255" t="s">
        <v>350</v>
      </c>
      <c r="AF634" s="255" t="s">
        <v>605</v>
      </c>
      <c r="AG634" s="256" t="s">
        <v>643</v>
      </c>
      <c r="AH634" s="255"/>
      <c r="AI634" s="255"/>
      <c r="AJ634" s="256"/>
      <c r="AK634" s="255" t="s">
        <v>649</v>
      </c>
      <c r="AL634" s="255" t="s">
        <v>643</v>
      </c>
      <c r="AM634" s="268" t="s">
        <v>740</v>
      </c>
      <c r="AN634" s="148" t="str">
        <f>IF(ISERROR(MATCH(H634,Current!H:H,0)),"Cleared","resolved")</f>
        <v>Cleared</v>
      </c>
    </row>
    <row r="635" spans="1:40" x14ac:dyDescent="0.25">
      <c r="A635" s="267" t="s">
        <v>744</v>
      </c>
      <c r="B635" s="255">
        <v>8520</v>
      </c>
      <c r="C635" s="256" t="s">
        <v>842</v>
      </c>
      <c r="D635" s="255" t="s">
        <v>19</v>
      </c>
      <c r="E635" s="255">
        <v>1516</v>
      </c>
      <c r="F635" s="256" t="s">
        <v>132</v>
      </c>
      <c r="G635" s="255" t="s">
        <v>14</v>
      </c>
      <c r="H635" s="255">
        <v>85200310086460</v>
      </c>
      <c r="I635" s="256" t="s">
        <v>57</v>
      </c>
      <c r="J635" s="255" t="s">
        <v>224</v>
      </c>
      <c r="K635" s="255">
        <v>42727</v>
      </c>
      <c r="L635" s="256">
        <v>133</v>
      </c>
      <c r="M635" s="255" t="s">
        <v>111</v>
      </c>
      <c r="N635" s="255" t="s">
        <v>42</v>
      </c>
      <c r="O635" s="256">
        <v>42796</v>
      </c>
      <c r="P635" s="255" t="s">
        <v>838</v>
      </c>
      <c r="Q635" s="255">
        <v>64</v>
      </c>
      <c r="R635" s="256" t="s">
        <v>35</v>
      </c>
      <c r="S635" s="255">
        <v>728706.1</v>
      </c>
      <c r="T635" s="255" t="s">
        <v>197</v>
      </c>
      <c r="U635" s="256">
        <v>10371.31</v>
      </c>
      <c r="V635" s="255" t="s">
        <v>197</v>
      </c>
      <c r="W635" s="255">
        <v>728706.13033549965</v>
      </c>
      <c r="X635" s="256" t="s">
        <v>100</v>
      </c>
      <c r="Y635" s="255" t="s">
        <v>114</v>
      </c>
      <c r="Z635" s="255">
        <v>10.37</v>
      </c>
      <c r="AA635" s="256">
        <v>1</v>
      </c>
      <c r="AB635" s="255" t="s">
        <v>630</v>
      </c>
      <c r="AC635" s="255" t="s">
        <v>418</v>
      </c>
      <c r="AD635" s="256" t="s">
        <v>417</v>
      </c>
      <c r="AE635" s="255" t="s">
        <v>350</v>
      </c>
      <c r="AF635" s="255" t="s">
        <v>649</v>
      </c>
      <c r="AG635" s="256" t="s">
        <v>643</v>
      </c>
      <c r="AH635" s="255"/>
      <c r="AI635" s="255"/>
      <c r="AJ635" s="256"/>
      <c r="AK635" s="255" t="s">
        <v>605</v>
      </c>
      <c r="AL635" s="255" t="s">
        <v>643</v>
      </c>
      <c r="AM635" s="268" t="s">
        <v>741</v>
      </c>
      <c r="AN635" s="148" t="str">
        <f>IF(ISERROR(MATCH(H635,Current!H:H,0)),"Cleared","resolved")</f>
        <v>Cleared</v>
      </c>
    </row>
    <row r="636" spans="1:40" x14ac:dyDescent="0.25">
      <c r="A636" s="267" t="s">
        <v>744</v>
      </c>
      <c r="B636" s="255">
        <v>95</v>
      </c>
      <c r="C636" s="256" t="s">
        <v>153</v>
      </c>
      <c r="D636" s="255" t="s">
        <v>17</v>
      </c>
      <c r="E636" s="255">
        <v>1750</v>
      </c>
      <c r="F636" s="256" t="s">
        <v>159</v>
      </c>
      <c r="G636" s="255" t="s">
        <v>18</v>
      </c>
      <c r="H636" s="255">
        <v>950110010823</v>
      </c>
      <c r="I636" s="256" t="s">
        <v>58</v>
      </c>
      <c r="J636" s="255" t="s">
        <v>195</v>
      </c>
      <c r="K636" s="255">
        <v>42794</v>
      </c>
      <c r="L636" s="256">
        <v>66</v>
      </c>
      <c r="M636" s="255" t="s">
        <v>118</v>
      </c>
      <c r="N636" s="255" t="s">
        <v>41</v>
      </c>
      <c r="O636" s="256">
        <v>42830</v>
      </c>
      <c r="P636" s="255" t="s">
        <v>838</v>
      </c>
      <c r="Q636" s="255">
        <v>30</v>
      </c>
      <c r="R636" s="256" t="s">
        <v>33</v>
      </c>
      <c r="S636" s="255">
        <v>10356</v>
      </c>
      <c r="T636" s="255" t="s">
        <v>100</v>
      </c>
      <c r="U636" s="256">
        <v>10356</v>
      </c>
      <c r="V636" s="255" t="s">
        <v>100</v>
      </c>
      <c r="W636" s="255">
        <v>10356</v>
      </c>
      <c r="X636" s="256" t="s">
        <v>100</v>
      </c>
      <c r="Y636" s="255" t="s">
        <v>114</v>
      </c>
      <c r="Z636" s="255">
        <v>10.36</v>
      </c>
      <c r="AA636" s="256">
        <v>1</v>
      </c>
      <c r="AB636" s="255" t="s">
        <v>630</v>
      </c>
      <c r="AC636" s="255" t="s">
        <v>949</v>
      </c>
      <c r="AD636" s="256" t="s">
        <v>1457</v>
      </c>
      <c r="AE636" s="255" t="s">
        <v>350</v>
      </c>
      <c r="AF636" s="255" t="s">
        <v>605</v>
      </c>
      <c r="AG636" s="256" t="s">
        <v>643</v>
      </c>
      <c r="AH636" s="255"/>
      <c r="AI636" s="255"/>
      <c r="AJ636" s="256"/>
      <c r="AK636" s="255" t="s">
        <v>605</v>
      </c>
      <c r="AL636" s="255" t="s">
        <v>643</v>
      </c>
      <c r="AM636" s="268" t="s">
        <v>741</v>
      </c>
      <c r="AN636" s="148" t="str">
        <f>IF(ISERROR(MATCH(H636,Current!H:H,0)),"Cleared","resolved")</f>
        <v>Cleared</v>
      </c>
    </row>
    <row r="637" spans="1:40" x14ac:dyDescent="0.25">
      <c r="A637" s="267" t="s">
        <v>744</v>
      </c>
      <c r="B637" s="255">
        <v>247</v>
      </c>
      <c r="C637" s="256" t="s">
        <v>198</v>
      </c>
      <c r="D637" s="255" t="s">
        <v>23</v>
      </c>
      <c r="E637" s="255">
        <v>1350</v>
      </c>
      <c r="F637" s="256" t="s">
        <v>124</v>
      </c>
      <c r="G637" s="255" t="s">
        <v>21</v>
      </c>
      <c r="H637" s="255" t="s">
        <v>1241</v>
      </c>
      <c r="I637" s="256" t="s">
        <v>59</v>
      </c>
      <c r="J637" s="255" t="s">
        <v>203</v>
      </c>
      <c r="K637" s="255">
        <v>42725</v>
      </c>
      <c r="L637" s="256">
        <v>135</v>
      </c>
      <c r="M637" s="255" t="s">
        <v>111</v>
      </c>
      <c r="N637" s="255" t="s">
        <v>42</v>
      </c>
      <c r="O637" s="256">
        <v>42797</v>
      </c>
      <c r="P637" s="255" t="s">
        <v>838</v>
      </c>
      <c r="Q637" s="255">
        <v>63</v>
      </c>
      <c r="R637" s="256" t="s">
        <v>35</v>
      </c>
      <c r="S637" s="255">
        <v>10355</v>
      </c>
      <c r="T637" s="255" t="s">
        <v>100</v>
      </c>
      <c r="U637" s="256">
        <v>10355</v>
      </c>
      <c r="V637" s="255" t="s">
        <v>100</v>
      </c>
      <c r="W637" s="255">
        <v>10355</v>
      </c>
      <c r="X637" s="256" t="s">
        <v>100</v>
      </c>
      <c r="Y637" s="255" t="s">
        <v>114</v>
      </c>
      <c r="Z637" s="255">
        <v>10.36</v>
      </c>
      <c r="AA637" s="256">
        <v>1</v>
      </c>
      <c r="AB637" s="255" t="s">
        <v>630</v>
      </c>
      <c r="AC637" s="255" t="s">
        <v>415</v>
      </c>
      <c r="AD637" s="256" t="s">
        <v>358</v>
      </c>
      <c r="AE637" s="255" t="s">
        <v>350</v>
      </c>
      <c r="AF637" s="255" t="s">
        <v>605</v>
      </c>
      <c r="AG637" s="256" t="s">
        <v>643</v>
      </c>
      <c r="AH637" s="255"/>
      <c r="AI637" s="255"/>
      <c r="AJ637" s="256"/>
      <c r="AK637" s="255" t="s">
        <v>605</v>
      </c>
      <c r="AL637" s="255" t="s">
        <v>643</v>
      </c>
      <c r="AM637" s="268" t="s">
        <v>741</v>
      </c>
      <c r="AN637" s="148" t="str">
        <f>IF(ISERROR(MATCH(H637,Current!H:H,0)),"Cleared","resolved")</f>
        <v>Cleared</v>
      </c>
    </row>
    <row r="638" spans="1:40" x14ac:dyDescent="0.25">
      <c r="A638" s="267" t="s">
        <v>744</v>
      </c>
      <c r="B638" s="255">
        <v>95</v>
      </c>
      <c r="C638" s="256" t="s">
        <v>153</v>
      </c>
      <c r="D638" s="255" t="s">
        <v>17</v>
      </c>
      <c r="E638" s="255">
        <v>692</v>
      </c>
      <c r="F638" s="256" t="s">
        <v>187</v>
      </c>
      <c r="G638" s="255" t="s">
        <v>16</v>
      </c>
      <c r="H638" s="255">
        <v>950110009338</v>
      </c>
      <c r="I638" s="256" t="s">
        <v>58</v>
      </c>
      <c r="J638" s="255" t="s">
        <v>195</v>
      </c>
      <c r="K638" s="255">
        <v>42577</v>
      </c>
      <c r="L638" s="256">
        <v>283</v>
      </c>
      <c r="M638" s="255" t="s">
        <v>118</v>
      </c>
      <c r="N638" s="255" t="s">
        <v>41</v>
      </c>
      <c r="O638" s="256">
        <v>42648</v>
      </c>
      <c r="P638" s="255" t="s">
        <v>406</v>
      </c>
      <c r="Q638" s="255">
        <v>212</v>
      </c>
      <c r="R638" s="256" t="s">
        <v>37</v>
      </c>
      <c r="S638" s="255">
        <v>10276.799999999999</v>
      </c>
      <c r="T638" s="255" t="s">
        <v>100</v>
      </c>
      <c r="U638" s="256">
        <v>10276.799999999999</v>
      </c>
      <c r="V638" s="255" t="s">
        <v>100</v>
      </c>
      <c r="W638" s="255">
        <v>10276.799999999999</v>
      </c>
      <c r="X638" s="256" t="s">
        <v>100</v>
      </c>
      <c r="Y638" s="255" t="s">
        <v>114</v>
      </c>
      <c r="Z638" s="255">
        <v>10.28</v>
      </c>
      <c r="AA638" s="256">
        <v>1</v>
      </c>
      <c r="AB638" s="255" t="s">
        <v>630</v>
      </c>
      <c r="AC638" s="255" t="s">
        <v>463</v>
      </c>
      <c r="AD638" s="256" t="s">
        <v>642</v>
      </c>
      <c r="AE638" s="255" t="s">
        <v>350</v>
      </c>
      <c r="AF638" s="255" t="s">
        <v>649</v>
      </c>
      <c r="AG638" s="256" t="s">
        <v>643</v>
      </c>
      <c r="AH638" s="255"/>
      <c r="AI638" s="255"/>
      <c r="AJ638" s="256"/>
      <c r="AK638" s="255" t="s">
        <v>605</v>
      </c>
      <c r="AL638" s="255" t="s">
        <v>643</v>
      </c>
      <c r="AM638" s="268" t="s">
        <v>741</v>
      </c>
      <c r="AN638" s="148" t="str">
        <f>IF(ISERROR(MATCH(H638,Current!H:H,0)),"Cleared","resolved")</f>
        <v>resolved</v>
      </c>
    </row>
    <row r="639" spans="1:40" x14ac:dyDescent="0.25">
      <c r="A639" s="267" t="s">
        <v>31</v>
      </c>
      <c r="B639" s="255">
        <v>8520</v>
      </c>
      <c r="C639" s="256" t="s">
        <v>842</v>
      </c>
      <c r="D639" s="255" t="s">
        <v>19</v>
      </c>
      <c r="E639" s="255">
        <v>787</v>
      </c>
      <c r="F639" s="256" t="s">
        <v>157</v>
      </c>
      <c r="G639" s="255" t="s">
        <v>16</v>
      </c>
      <c r="H639" s="255">
        <v>85200310087178</v>
      </c>
      <c r="I639" s="256" t="s">
        <v>56</v>
      </c>
      <c r="J639" s="255" t="s">
        <v>1599</v>
      </c>
      <c r="K639" s="255">
        <v>42795</v>
      </c>
      <c r="L639" s="256">
        <v>65</v>
      </c>
      <c r="M639" s="255" t="s">
        <v>111</v>
      </c>
      <c r="N639" s="255" t="s">
        <v>42</v>
      </c>
      <c r="O639" s="256">
        <v>42860</v>
      </c>
      <c r="P639" s="255" t="s">
        <v>1878</v>
      </c>
      <c r="Q639" s="255">
        <v>0</v>
      </c>
      <c r="R639" s="256" t="s">
        <v>33</v>
      </c>
      <c r="S639" s="255">
        <v>720390</v>
      </c>
      <c r="T639" s="255" t="s">
        <v>197</v>
      </c>
      <c r="U639" s="256">
        <v>10252.950000000001</v>
      </c>
      <c r="V639" s="255" t="s">
        <v>197</v>
      </c>
      <c r="W639" s="255">
        <v>720389.95257333573</v>
      </c>
      <c r="X639" s="256" t="s">
        <v>100</v>
      </c>
      <c r="Y639" s="255" t="s">
        <v>114</v>
      </c>
      <c r="Z639" s="255">
        <v>10.25</v>
      </c>
      <c r="AA639" s="256">
        <v>1</v>
      </c>
      <c r="AB639" s="255" t="s">
        <v>630</v>
      </c>
      <c r="AC639" s="255" t="s">
        <v>416</v>
      </c>
      <c r="AD639" s="256" t="s">
        <v>2053</v>
      </c>
      <c r="AE639" s="255" t="s">
        <v>350</v>
      </c>
      <c r="AF639" s="255" t="s">
        <v>605</v>
      </c>
      <c r="AG639" s="256" t="s">
        <v>643</v>
      </c>
      <c r="AH639" s="255"/>
      <c r="AI639" s="255"/>
      <c r="AJ639" s="256"/>
      <c r="AK639" s="255" t="s">
        <v>605</v>
      </c>
      <c r="AL639" s="255" t="s">
        <v>643</v>
      </c>
      <c r="AM639" s="268" t="s">
        <v>741</v>
      </c>
      <c r="AN639" s="148" t="str">
        <f>IF(ISERROR(MATCH(H639,Current!H:H,0)),"Cleared","resolved")</f>
        <v>resolved</v>
      </c>
    </row>
    <row r="640" spans="1:40" x14ac:dyDescent="0.25">
      <c r="A640" s="267" t="s">
        <v>744</v>
      </c>
      <c r="B640" s="255">
        <v>429</v>
      </c>
      <c r="C640" s="256" t="s">
        <v>162</v>
      </c>
      <c r="D640" s="255" t="s">
        <v>13</v>
      </c>
      <c r="E640" s="255">
        <v>1350</v>
      </c>
      <c r="F640" s="256" t="s">
        <v>124</v>
      </c>
      <c r="G640" s="255" t="s">
        <v>21</v>
      </c>
      <c r="H640" s="255">
        <v>80803110</v>
      </c>
      <c r="I640" s="256" t="s">
        <v>59</v>
      </c>
      <c r="J640" s="255" t="s">
        <v>155</v>
      </c>
      <c r="K640" s="255">
        <v>42730</v>
      </c>
      <c r="L640" s="256">
        <v>130</v>
      </c>
      <c r="M640" s="255" t="s">
        <v>118</v>
      </c>
      <c r="N640" s="255" t="s">
        <v>41</v>
      </c>
      <c r="O640" s="256">
        <v>42797</v>
      </c>
      <c r="P640" s="255" t="s">
        <v>838</v>
      </c>
      <c r="Q640" s="255">
        <v>63</v>
      </c>
      <c r="R640" s="256" t="s">
        <v>35</v>
      </c>
      <c r="S640" s="255">
        <v>10230</v>
      </c>
      <c r="T640" s="255" t="s">
        <v>100</v>
      </c>
      <c r="U640" s="256">
        <v>10230</v>
      </c>
      <c r="V640" s="255" t="s">
        <v>100</v>
      </c>
      <c r="W640" s="255">
        <v>10230</v>
      </c>
      <c r="X640" s="256" t="s">
        <v>100</v>
      </c>
      <c r="Y640" s="255" t="s">
        <v>114</v>
      </c>
      <c r="Z640" s="255">
        <v>10.23</v>
      </c>
      <c r="AA640" s="256">
        <v>1</v>
      </c>
      <c r="AB640" s="255" t="s">
        <v>630</v>
      </c>
      <c r="AC640" s="255" t="s">
        <v>436</v>
      </c>
      <c r="AD640" s="256" t="s">
        <v>666</v>
      </c>
      <c r="AE640" s="255" t="s">
        <v>350</v>
      </c>
      <c r="AF640" s="255" t="s">
        <v>605</v>
      </c>
      <c r="AG640" s="256" t="s">
        <v>643</v>
      </c>
      <c r="AH640" s="255"/>
      <c r="AI640" s="255"/>
      <c r="AJ640" s="256"/>
      <c r="AK640" s="255" t="s">
        <v>649</v>
      </c>
      <c r="AL640" s="255" t="s">
        <v>643</v>
      </c>
      <c r="AM640" s="268" t="s">
        <v>740</v>
      </c>
      <c r="AN640" s="148" t="str">
        <f>IF(ISERROR(MATCH(H640,Current!H:H,0)),"Cleared","resolved")</f>
        <v>Cleared</v>
      </c>
    </row>
    <row r="641" spans="1:40" x14ac:dyDescent="0.25">
      <c r="A641" s="267" t="s">
        <v>31</v>
      </c>
      <c r="B641" s="255">
        <v>95</v>
      </c>
      <c r="C641" s="256" t="s">
        <v>153</v>
      </c>
      <c r="D641" s="255" t="s">
        <v>17</v>
      </c>
      <c r="E641" s="255">
        <v>3071</v>
      </c>
      <c r="F641" s="256" t="s">
        <v>139</v>
      </c>
      <c r="G641" s="255" t="s">
        <v>21</v>
      </c>
      <c r="H641" s="255">
        <v>950110011572</v>
      </c>
      <c r="I641" s="256" t="s">
        <v>58</v>
      </c>
      <c r="J641" s="255" t="s">
        <v>195</v>
      </c>
      <c r="K641" s="255">
        <v>42824</v>
      </c>
      <c r="L641" s="256">
        <v>36</v>
      </c>
      <c r="M641" s="255" t="s">
        <v>127</v>
      </c>
      <c r="N641" s="255" t="s">
        <v>128</v>
      </c>
      <c r="O641" s="256">
        <v>42859</v>
      </c>
      <c r="P641" s="255" t="s">
        <v>1878</v>
      </c>
      <c r="Q641" s="255">
        <v>1</v>
      </c>
      <c r="R641" s="256" t="s">
        <v>33</v>
      </c>
      <c r="S641" s="255">
        <v>10224.82</v>
      </c>
      <c r="T641" s="255" t="s">
        <v>100</v>
      </c>
      <c r="U641" s="256">
        <v>10224.82</v>
      </c>
      <c r="V641" s="255" t="s">
        <v>100</v>
      </c>
      <c r="W641" s="255">
        <v>10224.82</v>
      </c>
      <c r="X641" s="256" t="s">
        <v>100</v>
      </c>
      <c r="Y641" s="255" t="s">
        <v>114</v>
      </c>
      <c r="Z641" s="255">
        <v>10.220000000000001</v>
      </c>
      <c r="AA641" s="256">
        <v>1</v>
      </c>
      <c r="AB641" s="255" t="s">
        <v>630</v>
      </c>
      <c r="AC641" s="255" t="s">
        <v>443</v>
      </c>
      <c r="AD641" s="256" t="s">
        <v>1910</v>
      </c>
      <c r="AE641" s="255" t="s">
        <v>350</v>
      </c>
      <c r="AF641" s="255" t="s">
        <v>605</v>
      </c>
      <c r="AG641" s="256" t="s">
        <v>643</v>
      </c>
      <c r="AH641" s="255"/>
      <c r="AI641" s="255"/>
      <c r="AJ641" s="256"/>
      <c r="AK641" s="255" t="s">
        <v>605</v>
      </c>
      <c r="AL641" s="255" t="s">
        <v>643</v>
      </c>
      <c r="AM641" s="268" t="s">
        <v>741</v>
      </c>
      <c r="AN641" s="148" t="str">
        <f>IF(ISERROR(MATCH(H641,Current!H:H,0)),"Cleared","resolved")</f>
        <v>Cleared</v>
      </c>
    </row>
    <row r="642" spans="1:40" x14ac:dyDescent="0.25">
      <c r="A642" s="267" t="s">
        <v>31</v>
      </c>
      <c r="B642" s="255">
        <v>8520</v>
      </c>
      <c r="C642" s="256" t="s">
        <v>842</v>
      </c>
      <c r="D642" s="255" t="s">
        <v>19</v>
      </c>
      <c r="E642" s="255">
        <v>199</v>
      </c>
      <c r="F642" s="256" t="s">
        <v>137</v>
      </c>
      <c r="G642" s="255" t="s">
        <v>22</v>
      </c>
      <c r="H642" s="255">
        <v>85203410000025</v>
      </c>
      <c r="I642" s="256" t="s">
        <v>538</v>
      </c>
      <c r="J642" s="255" t="s">
        <v>68</v>
      </c>
      <c r="K642" s="255">
        <v>42795</v>
      </c>
      <c r="L642" s="256">
        <v>65</v>
      </c>
      <c r="M642" s="255" t="s">
        <v>111</v>
      </c>
      <c r="N642" s="255" t="s">
        <v>42</v>
      </c>
      <c r="O642" s="256">
        <v>42860</v>
      </c>
      <c r="P642" s="255" t="s">
        <v>1878</v>
      </c>
      <c r="Q642" s="255">
        <v>0</v>
      </c>
      <c r="R642" s="256" t="s">
        <v>33</v>
      </c>
      <c r="S642" s="255">
        <v>717000</v>
      </c>
      <c r="T642" s="255" t="s">
        <v>197</v>
      </c>
      <c r="U642" s="256">
        <v>10204.700000000001</v>
      </c>
      <c r="V642" s="255" t="s">
        <v>197</v>
      </c>
      <c r="W642" s="255">
        <v>716999.82434568775</v>
      </c>
      <c r="X642" s="256" t="s">
        <v>100</v>
      </c>
      <c r="Y642" s="255" t="s">
        <v>114</v>
      </c>
      <c r="Z642" s="255">
        <v>10.199999999999999</v>
      </c>
      <c r="AA642" s="256">
        <v>1</v>
      </c>
      <c r="AB642" s="255" t="s">
        <v>630</v>
      </c>
      <c r="AC642" s="255" t="s">
        <v>446</v>
      </c>
      <c r="AD642" s="256" t="s">
        <v>2041</v>
      </c>
      <c r="AE642" s="255" t="s">
        <v>350</v>
      </c>
      <c r="AF642" s="255" t="s">
        <v>605</v>
      </c>
      <c r="AG642" s="256" t="s">
        <v>643</v>
      </c>
      <c r="AH642" s="255"/>
      <c r="AI642" s="255"/>
      <c r="AJ642" s="256"/>
      <c r="AK642" s="255" t="s">
        <v>605</v>
      </c>
      <c r="AL642" s="255" t="s">
        <v>643</v>
      </c>
      <c r="AM642" s="268" t="s">
        <v>741</v>
      </c>
      <c r="AN642" s="148" t="str">
        <f>IF(ISERROR(MATCH(H642,Current!H:H,0)),"Cleared","resolved")</f>
        <v>resolved</v>
      </c>
    </row>
    <row r="643" spans="1:40" x14ac:dyDescent="0.25">
      <c r="A643" s="267" t="s">
        <v>31</v>
      </c>
      <c r="B643" s="255">
        <v>95</v>
      </c>
      <c r="C643" s="256" t="s">
        <v>153</v>
      </c>
      <c r="D643" s="255" t="s">
        <v>17</v>
      </c>
      <c r="E643" s="255">
        <v>8310</v>
      </c>
      <c r="F643" s="256" t="s">
        <v>170</v>
      </c>
      <c r="G643" s="255" t="s">
        <v>14</v>
      </c>
      <c r="H643" s="255">
        <v>950110009543</v>
      </c>
      <c r="I643" s="256" t="s">
        <v>58</v>
      </c>
      <c r="J643" s="255" t="s">
        <v>195</v>
      </c>
      <c r="K643" s="255">
        <v>42636</v>
      </c>
      <c r="L643" s="256">
        <v>224</v>
      </c>
      <c r="M643" s="255" t="s">
        <v>118</v>
      </c>
      <c r="N643" s="255" t="s">
        <v>41</v>
      </c>
      <c r="O643" s="256">
        <v>42859</v>
      </c>
      <c r="P643" s="255" t="s">
        <v>1878</v>
      </c>
      <c r="Q643" s="255">
        <v>1</v>
      </c>
      <c r="R643" s="256" t="s">
        <v>33</v>
      </c>
      <c r="S643" s="255">
        <v>10166</v>
      </c>
      <c r="T643" s="255" t="s">
        <v>100</v>
      </c>
      <c r="U643" s="256">
        <v>10166</v>
      </c>
      <c r="V643" s="255" t="s">
        <v>100</v>
      </c>
      <c r="W643" s="255">
        <v>10166</v>
      </c>
      <c r="X643" s="256" t="s">
        <v>100</v>
      </c>
      <c r="Y643" s="255" t="s">
        <v>114</v>
      </c>
      <c r="Z643" s="255">
        <v>10.17</v>
      </c>
      <c r="AA643" s="256">
        <v>1</v>
      </c>
      <c r="AB643" s="255" t="s">
        <v>630</v>
      </c>
      <c r="AC643" s="255" t="s">
        <v>420</v>
      </c>
      <c r="AD643" s="256" t="s">
        <v>1892</v>
      </c>
      <c r="AE643" s="255" t="s">
        <v>350</v>
      </c>
      <c r="AF643" s="255" t="s">
        <v>605</v>
      </c>
      <c r="AG643" s="256" t="s">
        <v>643</v>
      </c>
      <c r="AH643" s="255"/>
      <c r="AI643" s="255"/>
      <c r="AJ643" s="256"/>
      <c r="AK643" s="255" t="s">
        <v>605</v>
      </c>
      <c r="AL643" s="255" t="s">
        <v>643</v>
      </c>
      <c r="AM643" s="268" t="s">
        <v>741</v>
      </c>
      <c r="AN643" s="148" t="str">
        <f>IF(ISERROR(MATCH(H643,Current!H:H,0)),"Cleared","resolved")</f>
        <v>resolved</v>
      </c>
    </row>
    <row r="644" spans="1:40" x14ac:dyDescent="0.25">
      <c r="A644" s="267" t="s">
        <v>744</v>
      </c>
      <c r="B644" s="255">
        <v>8520</v>
      </c>
      <c r="C644" s="256" t="s">
        <v>842</v>
      </c>
      <c r="D644" s="255" t="s">
        <v>19</v>
      </c>
      <c r="E644" s="255">
        <v>95</v>
      </c>
      <c r="F644" s="256" t="s">
        <v>153</v>
      </c>
      <c r="G644" s="255" t="s">
        <v>17</v>
      </c>
      <c r="H644" s="255">
        <v>85203830000027</v>
      </c>
      <c r="I644" s="256" t="s">
        <v>277</v>
      </c>
      <c r="J644" s="255" t="s">
        <v>493</v>
      </c>
      <c r="K644" s="255">
        <v>42677</v>
      </c>
      <c r="L644" s="256">
        <v>183</v>
      </c>
      <c r="M644" s="255" t="s">
        <v>111</v>
      </c>
      <c r="N644" s="255" t="s">
        <v>42</v>
      </c>
      <c r="O644" s="256">
        <v>42732</v>
      </c>
      <c r="P644" s="255" t="s">
        <v>651</v>
      </c>
      <c r="Q644" s="255">
        <v>128</v>
      </c>
      <c r="R644" s="256" t="s">
        <v>38</v>
      </c>
      <c r="S644" s="255">
        <v>713907</v>
      </c>
      <c r="T644" s="255" t="s">
        <v>197</v>
      </c>
      <c r="U644" s="256">
        <v>10160.68</v>
      </c>
      <c r="V644" s="255" t="s">
        <v>197</v>
      </c>
      <c r="W644" s="255">
        <v>713906.90321447398</v>
      </c>
      <c r="X644" s="256" t="s">
        <v>100</v>
      </c>
      <c r="Y644" s="255" t="s">
        <v>114</v>
      </c>
      <c r="Z644" s="255">
        <v>10.16</v>
      </c>
      <c r="AA644" s="256">
        <v>1</v>
      </c>
      <c r="AB644" s="255" t="s">
        <v>630</v>
      </c>
      <c r="AC644" s="255" t="s">
        <v>422</v>
      </c>
      <c r="AD644" s="256" t="s">
        <v>364</v>
      </c>
      <c r="AE644" s="255" t="s">
        <v>350</v>
      </c>
      <c r="AF644" s="255" t="s">
        <v>605</v>
      </c>
      <c r="AG644" s="256" t="s">
        <v>643</v>
      </c>
      <c r="AH644" s="255"/>
      <c r="AI644" s="255"/>
      <c r="AJ644" s="256"/>
      <c r="AK644" s="255" t="s">
        <v>605</v>
      </c>
      <c r="AL644" s="255" t="s">
        <v>643</v>
      </c>
      <c r="AM644" s="268" t="s">
        <v>741</v>
      </c>
      <c r="AN644" s="148" t="str">
        <f>IF(ISERROR(MATCH(H644,Current!H:H,0)),"Cleared","resolved")</f>
        <v>resolved</v>
      </c>
    </row>
    <row r="645" spans="1:40" x14ac:dyDescent="0.25">
      <c r="A645" s="267" t="s">
        <v>744</v>
      </c>
      <c r="B645" s="255">
        <v>420</v>
      </c>
      <c r="C645" s="256" t="s">
        <v>148</v>
      </c>
      <c r="D645" s="255" t="s">
        <v>13</v>
      </c>
      <c r="E645" s="255">
        <v>1350</v>
      </c>
      <c r="F645" s="256" t="s">
        <v>124</v>
      </c>
      <c r="G645" s="255" t="s">
        <v>21</v>
      </c>
      <c r="H645" s="255">
        <v>4200110022857</v>
      </c>
      <c r="I645" s="256" t="s">
        <v>538</v>
      </c>
      <c r="J645" s="255" t="s">
        <v>765</v>
      </c>
      <c r="K645" s="255">
        <v>42646</v>
      </c>
      <c r="L645" s="256">
        <v>214</v>
      </c>
      <c r="M645" s="255" t="s">
        <v>127</v>
      </c>
      <c r="N645" s="255" t="s">
        <v>128</v>
      </c>
      <c r="O645" s="256">
        <v>42706</v>
      </c>
      <c r="P645" s="255" t="s">
        <v>651</v>
      </c>
      <c r="Q645" s="255">
        <v>154</v>
      </c>
      <c r="R645" s="256" t="s">
        <v>39</v>
      </c>
      <c r="S645" s="255">
        <v>10110</v>
      </c>
      <c r="T645" s="255" t="s">
        <v>100</v>
      </c>
      <c r="U645" s="256">
        <v>10110</v>
      </c>
      <c r="V645" s="255" t="s">
        <v>100</v>
      </c>
      <c r="W645" s="255">
        <v>10110</v>
      </c>
      <c r="X645" s="256" t="s">
        <v>100</v>
      </c>
      <c r="Y645" s="255" t="s">
        <v>114</v>
      </c>
      <c r="Z645" s="255">
        <v>10.11</v>
      </c>
      <c r="AA645" s="256">
        <v>1</v>
      </c>
      <c r="AB645" s="255" t="s">
        <v>630</v>
      </c>
      <c r="AC645" s="255" t="s">
        <v>436</v>
      </c>
      <c r="AD645" s="256" t="s">
        <v>536</v>
      </c>
      <c r="AE645" s="255" t="s">
        <v>350</v>
      </c>
      <c r="AF645" s="255" t="s">
        <v>649</v>
      </c>
      <c r="AG645" s="256" t="s">
        <v>643</v>
      </c>
      <c r="AH645" s="255"/>
      <c r="AI645" s="255"/>
      <c r="AJ645" s="256"/>
      <c r="AK645" s="255" t="s">
        <v>605</v>
      </c>
      <c r="AL645" s="255" t="s">
        <v>643</v>
      </c>
      <c r="AM645" s="268" t="s">
        <v>741</v>
      </c>
      <c r="AN645" s="148" t="str">
        <f>IF(ISERROR(MATCH(H645,Current!H:H,0)),"Cleared","resolved")</f>
        <v>Cleared</v>
      </c>
    </row>
    <row r="646" spans="1:40" x14ac:dyDescent="0.25">
      <c r="A646" s="267" t="s">
        <v>744</v>
      </c>
      <c r="B646" s="255">
        <v>8520</v>
      </c>
      <c r="C646" s="256" t="s">
        <v>842</v>
      </c>
      <c r="D646" s="255" t="s">
        <v>19</v>
      </c>
      <c r="E646" s="255">
        <v>199</v>
      </c>
      <c r="F646" s="256" t="s">
        <v>137</v>
      </c>
      <c r="G646" s="255" t="s">
        <v>22</v>
      </c>
      <c r="H646" s="255" t="s">
        <v>1687</v>
      </c>
      <c r="I646" s="256" t="s">
        <v>54</v>
      </c>
      <c r="J646" s="255" t="s">
        <v>381</v>
      </c>
      <c r="K646" s="255">
        <v>42768</v>
      </c>
      <c r="L646" s="256">
        <v>92</v>
      </c>
      <c r="M646" s="255" t="s">
        <v>118</v>
      </c>
      <c r="N646" s="255" t="s">
        <v>41</v>
      </c>
      <c r="O646" s="256">
        <v>42830</v>
      </c>
      <c r="P646" s="255" t="s">
        <v>838</v>
      </c>
      <c r="Q646" s="255">
        <v>30</v>
      </c>
      <c r="R646" s="256" t="s">
        <v>33</v>
      </c>
      <c r="S646" s="255">
        <v>710436</v>
      </c>
      <c r="T646" s="255" t="s">
        <v>197</v>
      </c>
      <c r="U646" s="256">
        <v>10111.280000000001</v>
      </c>
      <c r="V646" s="255" t="s">
        <v>197</v>
      </c>
      <c r="W646" s="255">
        <v>710435.97400316177</v>
      </c>
      <c r="X646" s="256" t="s">
        <v>100</v>
      </c>
      <c r="Y646" s="255" t="s">
        <v>114</v>
      </c>
      <c r="Z646" s="255">
        <v>10.11</v>
      </c>
      <c r="AA646" s="256">
        <v>1</v>
      </c>
      <c r="AB646" s="255" t="s">
        <v>630</v>
      </c>
      <c r="AC646" s="255" t="s">
        <v>484</v>
      </c>
      <c r="AD646" s="256" t="s">
        <v>363</v>
      </c>
      <c r="AE646" s="255" t="s">
        <v>350</v>
      </c>
      <c r="AF646" s="255" t="s">
        <v>605</v>
      </c>
      <c r="AG646" s="256" t="s">
        <v>643</v>
      </c>
      <c r="AH646" s="255"/>
      <c r="AI646" s="255"/>
      <c r="AJ646" s="256"/>
      <c r="AK646" s="255" t="s">
        <v>649</v>
      </c>
      <c r="AL646" s="255" t="s">
        <v>643</v>
      </c>
      <c r="AM646" s="268" t="s">
        <v>740</v>
      </c>
      <c r="AN646" s="148" t="str">
        <f>IF(ISERROR(MATCH(H646,Current!H:H,0)),"Cleared","resolved")</f>
        <v>resolved</v>
      </c>
    </row>
    <row r="647" spans="1:40" x14ac:dyDescent="0.25">
      <c r="A647" s="267" t="s">
        <v>31</v>
      </c>
      <c r="B647" s="255">
        <v>9701</v>
      </c>
      <c r="C647" s="256" t="s">
        <v>199</v>
      </c>
      <c r="D647" s="255" t="s">
        <v>14</v>
      </c>
      <c r="E647" s="255">
        <v>199</v>
      </c>
      <c r="F647" s="256" t="s">
        <v>137</v>
      </c>
      <c r="G647" s="255" t="s">
        <v>22</v>
      </c>
      <c r="H647" s="255">
        <v>97120170112</v>
      </c>
      <c r="I647" s="256" t="s">
        <v>57</v>
      </c>
      <c r="J647" s="255" t="s">
        <v>133</v>
      </c>
      <c r="K647" s="255">
        <v>42796</v>
      </c>
      <c r="L647" s="256">
        <v>64</v>
      </c>
      <c r="M647" s="255" t="s">
        <v>111</v>
      </c>
      <c r="N647" s="255" t="s">
        <v>42</v>
      </c>
      <c r="O647" s="256">
        <v>42860</v>
      </c>
      <c r="P647" s="255" t="s">
        <v>1878</v>
      </c>
      <c r="Q647" s="255">
        <v>0</v>
      </c>
      <c r="R647" s="256" t="s">
        <v>33</v>
      </c>
      <c r="S647" s="255">
        <v>45834.2</v>
      </c>
      <c r="T647" s="255" t="s">
        <v>200</v>
      </c>
      <c r="U647" s="256">
        <v>10107.219999999999</v>
      </c>
      <c r="V647" s="255" t="s">
        <v>200</v>
      </c>
      <c r="W647" s="255">
        <v>45834.21950879955</v>
      </c>
      <c r="X647" s="256" t="s">
        <v>100</v>
      </c>
      <c r="Y647" s="255" t="s">
        <v>114</v>
      </c>
      <c r="Z647" s="255">
        <v>10.11</v>
      </c>
      <c r="AA647" s="256">
        <v>1</v>
      </c>
      <c r="AB647" s="255" t="s">
        <v>630</v>
      </c>
      <c r="AC647" s="255" t="s">
        <v>427</v>
      </c>
      <c r="AD647" s="256" t="s">
        <v>352</v>
      </c>
      <c r="AE647" s="255" t="s">
        <v>350</v>
      </c>
      <c r="AF647" s="255" t="s">
        <v>649</v>
      </c>
      <c r="AG647" s="256" t="s">
        <v>643</v>
      </c>
      <c r="AH647" s="255"/>
      <c r="AI647" s="255"/>
      <c r="AJ647" s="256"/>
      <c r="AK647" s="255" t="s">
        <v>649</v>
      </c>
      <c r="AL647" s="255" t="s">
        <v>643</v>
      </c>
      <c r="AM647" s="268" t="s">
        <v>740</v>
      </c>
      <c r="AN647" s="148" t="str">
        <f>IF(ISERROR(MATCH(H647,Current!H:H,0)),"Cleared","resolved")</f>
        <v>Cleared</v>
      </c>
    </row>
    <row r="648" spans="1:40" x14ac:dyDescent="0.25">
      <c r="A648" s="267" t="s">
        <v>744</v>
      </c>
      <c r="B648" s="255">
        <v>8520</v>
      </c>
      <c r="C648" s="256" t="s">
        <v>842</v>
      </c>
      <c r="D648" s="255" t="s">
        <v>19</v>
      </c>
      <c r="E648" s="255">
        <v>8420</v>
      </c>
      <c r="F648" s="256" t="s">
        <v>234</v>
      </c>
      <c r="G648" s="255" t="s">
        <v>19</v>
      </c>
      <c r="H648" s="255">
        <v>85202710000512</v>
      </c>
      <c r="I648" s="256" t="s">
        <v>537</v>
      </c>
      <c r="J648" s="255" t="s">
        <v>311</v>
      </c>
      <c r="K648" s="255">
        <v>42773</v>
      </c>
      <c r="L648" s="256">
        <v>87</v>
      </c>
      <c r="M648" s="255" t="s">
        <v>105</v>
      </c>
      <c r="N648" s="255" t="s">
        <v>41</v>
      </c>
      <c r="O648" s="256">
        <v>42793</v>
      </c>
      <c r="P648" s="255" t="s">
        <v>838</v>
      </c>
      <c r="Q648" s="255">
        <v>67</v>
      </c>
      <c r="R648" s="256" t="s">
        <v>35</v>
      </c>
      <c r="S648" s="255">
        <v>709680.26</v>
      </c>
      <c r="T648" s="255" t="s">
        <v>197</v>
      </c>
      <c r="U648" s="256">
        <v>10100.52</v>
      </c>
      <c r="V648" s="255" t="s">
        <v>197</v>
      </c>
      <c r="W648" s="255">
        <v>709679.95784296503</v>
      </c>
      <c r="X648" s="256" t="s">
        <v>100</v>
      </c>
      <c r="Y648" s="255" t="s">
        <v>107</v>
      </c>
      <c r="Z648" s="255">
        <v>10.1</v>
      </c>
      <c r="AA648" s="256">
        <v>1</v>
      </c>
      <c r="AB648" s="255" t="s">
        <v>630</v>
      </c>
      <c r="AC648" s="255" t="s">
        <v>819</v>
      </c>
      <c r="AD648" s="256" t="s">
        <v>1316</v>
      </c>
      <c r="AE648" s="255" t="s">
        <v>350</v>
      </c>
      <c r="AF648" s="255" t="s">
        <v>605</v>
      </c>
      <c r="AG648" s="256" t="s">
        <v>643</v>
      </c>
      <c r="AH648" s="255"/>
      <c r="AI648" s="255"/>
      <c r="AJ648" s="256"/>
      <c r="AK648" s="255" t="s">
        <v>605</v>
      </c>
      <c r="AL648" s="255" t="s">
        <v>643</v>
      </c>
      <c r="AM648" s="268" t="s">
        <v>741</v>
      </c>
      <c r="AN648" s="148" t="str">
        <f>IF(ISERROR(MATCH(H648,Current!H:H,0)),"Cleared","resolved")</f>
        <v>resolved</v>
      </c>
    </row>
    <row r="649" spans="1:40" x14ac:dyDescent="0.25">
      <c r="A649" s="267" t="s">
        <v>744</v>
      </c>
      <c r="B649" s="255">
        <v>95</v>
      </c>
      <c r="C649" s="256" t="s">
        <v>153</v>
      </c>
      <c r="D649" s="255" t="s">
        <v>17</v>
      </c>
      <c r="E649" s="255">
        <v>787</v>
      </c>
      <c r="F649" s="256" t="s">
        <v>157</v>
      </c>
      <c r="G649" s="255" t="s">
        <v>16</v>
      </c>
      <c r="H649" s="255">
        <v>950110010777</v>
      </c>
      <c r="I649" s="256" t="s">
        <v>58</v>
      </c>
      <c r="J649" s="255" t="s">
        <v>195</v>
      </c>
      <c r="K649" s="255">
        <v>42765</v>
      </c>
      <c r="L649" s="256">
        <v>95</v>
      </c>
      <c r="M649" s="255" t="s">
        <v>111</v>
      </c>
      <c r="N649" s="255" t="s">
        <v>42</v>
      </c>
      <c r="O649" s="256">
        <v>42830</v>
      </c>
      <c r="P649" s="255" t="s">
        <v>838</v>
      </c>
      <c r="Q649" s="255">
        <v>30</v>
      </c>
      <c r="R649" s="256" t="s">
        <v>33</v>
      </c>
      <c r="S649" s="255">
        <v>10088.4</v>
      </c>
      <c r="T649" s="255" t="s">
        <v>100</v>
      </c>
      <c r="U649" s="256">
        <v>10088.4</v>
      </c>
      <c r="V649" s="255" t="s">
        <v>100</v>
      </c>
      <c r="W649" s="255">
        <v>10088.4</v>
      </c>
      <c r="X649" s="256" t="s">
        <v>100</v>
      </c>
      <c r="Y649" s="255" t="s">
        <v>114</v>
      </c>
      <c r="Z649" s="255">
        <v>10.09</v>
      </c>
      <c r="AA649" s="256">
        <v>1</v>
      </c>
      <c r="AB649" s="255" t="s">
        <v>630</v>
      </c>
      <c r="AC649" s="255" t="s">
        <v>412</v>
      </c>
      <c r="AD649" s="256" t="s">
        <v>1459</v>
      </c>
      <c r="AE649" s="255" t="s">
        <v>350</v>
      </c>
      <c r="AF649" s="255" t="s">
        <v>605</v>
      </c>
      <c r="AG649" s="256" t="s">
        <v>643</v>
      </c>
      <c r="AH649" s="255"/>
      <c r="AI649" s="255"/>
      <c r="AJ649" s="256"/>
      <c r="AK649" s="255" t="s">
        <v>605</v>
      </c>
      <c r="AL649" s="255" t="s">
        <v>643</v>
      </c>
      <c r="AM649" s="268" t="s">
        <v>741</v>
      </c>
      <c r="AN649" s="148" t="str">
        <f>IF(ISERROR(MATCH(H649,Current!H:H,0)),"Cleared","resolved")</f>
        <v>Cleared</v>
      </c>
    </row>
    <row r="650" spans="1:40" x14ac:dyDescent="0.25">
      <c r="A650" s="267" t="s">
        <v>31</v>
      </c>
      <c r="B650" s="255">
        <v>1740</v>
      </c>
      <c r="C650" s="256" t="s">
        <v>261</v>
      </c>
      <c r="D650" s="255" t="s">
        <v>15</v>
      </c>
      <c r="E650" s="255">
        <v>8243</v>
      </c>
      <c r="F650" s="256" t="s">
        <v>120</v>
      </c>
      <c r="G650" s="255" t="s">
        <v>14</v>
      </c>
      <c r="H650" s="255" t="s">
        <v>1879</v>
      </c>
      <c r="I650" s="256" t="s">
        <v>61</v>
      </c>
      <c r="J650" s="255" t="s">
        <v>1442</v>
      </c>
      <c r="K650" s="255">
        <v>42795</v>
      </c>
      <c r="L650" s="256">
        <v>65</v>
      </c>
      <c r="M650" s="255" t="s">
        <v>161</v>
      </c>
      <c r="N650" s="255" t="s">
        <v>128</v>
      </c>
      <c r="O650" s="256">
        <v>42860</v>
      </c>
      <c r="P650" s="255" t="s">
        <v>1878</v>
      </c>
      <c r="Q650" s="255">
        <v>0</v>
      </c>
      <c r="R650" s="256" t="s">
        <v>33</v>
      </c>
      <c r="S650" s="255">
        <v>169746.42</v>
      </c>
      <c r="T650" s="255" t="s">
        <v>1443</v>
      </c>
      <c r="U650" s="256">
        <v>10082.02</v>
      </c>
      <c r="V650" s="255" t="s">
        <v>1443</v>
      </c>
      <c r="W650" s="255">
        <v>169746.40792260578</v>
      </c>
      <c r="X650" s="256" t="s">
        <v>100</v>
      </c>
      <c r="Y650" s="255" t="s">
        <v>114</v>
      </c>
      <c r="Z650" s="255">
        <v>10.08</v>
      </c>
      <c r="AA650" s="256">
        <v>1</v>
      </c>
      <c r="AB650" s="255" t="s">
        <v>630</v>
      </c>
      <c r="AC650" s="255" t="s">
        <v>660</v>
      </c>
      <c r="AD650" s="256" t="s">
        <v>1735</v>
      </c>
      <c r="AE650" s="255" t="s">
        <v>350</v>
      </c>
      <c r="AF650" s="255" t="s">
        <v>605</v>
      </c>
      <c r="AG650" s="256" t="s">
        <v>643</v>
      </c>
      <c r="AH650" s="255"/>
      <c r="AI650" s="255"/>
      <c r="AJ650" s="256"/>
      <c r="AK650" s="255" t="s">
        <v>649</v>
      </c>
      <c r="AL650" s="255" t="s">
        <v>643</v>
      </c>
      <c r="AM650" s="268" t="s">
        <v>740</v>
      </c>
      <c r="AN650" s="148" t="str">
        <f>IF(ISERROR(MATCH(H650,Current!H:H,0)),"Cleared","resolved")</f>
        <v>resolved</v>
      </c>
    </row>
    <row r="651" spans="1:40" x14ac:dyDescent="0.25">
      <c r="A651" s="267" t="s">
        <v>31</v>
      </c>
      <c r="B651" s="255">
        <v>429</v>
      </c>
      <c r="C651" s="256" t="s">
        <v>162</v>
      </c>
      <c r="D651" s="255" t="s">
        <v>13</v>
      </c>
      <c r="E651" s="255">
        <v>413</v>
      </c>
      <c r="F651" s="256" t="s">
        <v>136</v>
      </c>
      <c r="G651" s="255" t="s">
        <v>13</v>
      </c>
      <c r="H651" s="255">
        <v>90204765</v>
      </c>
      <c r="I651" s="256" t="s">
        <v>59</v>
      </c>
      <c r="J651" s="255" t="s">
        <v>155</v>
      </c>
      <c r="K651" s="255">
        <v>42795</v>
      </c>
      <c r="L651" s="256">
        <v>65</v>
      </c>
      <c r="M651" s="255" t="s">
        <v>161</v>
      </c>
      <c r="N651" s="255" t="s">
        <v>128</v>
      </c>
      <c r="O651" s="256">
        <v>42860</v>
      </c>
      <c r="P651" s="255" t="s">
        <v>1878</v>
      </c>
      <c r="Q651" s="255">
        <v>0</v>
      </c>
      <c r="R651" s="256" t="s">
        <v>33</v>
      </c>
      <c r="S651" s="255">
        <v>10080</v>
      </c>
      <c r="T651" s="255" t="s">
        <v>100</v>
      </c>
      <c r="U651" s="256">
        <v>10080</v>
      </c>
      <c r="V651" s="255" t="s">
        <v>100</v>
      </c>
      <c r="W651" s="255">
        <v>10080</v>
      </c>
      <c r="X651" s="256" t="s">
        <v>100</v>
      </c>
      <c r="Y651" s="255" t="s">
        <v>107</v>
      </c>
      <c r="Z651" s="255">
        <v>10.08</v>
      </c>
      <c r="AA651" s="256">
        <v>1</v>
      </c>
      <c r="AB651" s="255" t="s">
        <v>630</v>
      </c>
      <c r="AC651" s="255" t="s">
        <v>428</v>
      </c>
      <c r="AD651" s="256" t="s">
        <v>690</v>
      </c>
      <c r="AE651" s="255" t="s">
        <v>350</v>
      </c>
      <c r="AF651" s="255" t="s">
        <v>605</v>
      </c>
      <c r="AG651" s="256" t="s">
        <v>643</v>
      </c>
      <c r="AH651" s="255"/>
      <c r="AI651" s="255"/>
      <c r="AJ651" s="256"/>
      <c r="AK651" s="255" t="s">
        <v>649</v>
      </c>
      <c r="AL651" s="255" t="s">
        <v>643</v>
      </c>
      <c r="AM651" s="268" t="s">
        <v>740</v>
      </c>
      <c r="AN651" s="148" t="str">
        <f>IF(ISERROR(MATCH(H651,Current!H:H,0)),"Cleared","resolved")</f>
        <v>Cleared</v>
      </c>
    </row>
    <row r="652" spans="1:40" x14ac:dyDescent="0.25">
      <c r="A652" s="267" t="s">
        <v>744</v>
      </c>
      <c r="B652" s="255">
        <v>260</v>
      </c>
      <c r="C652" s="256" t="s">
        <v>113</v>
      </c>
      <c r="D652" s="255" t="s">
        <v>23</v>
      </c>
      <c r="E652" s="255">
        <v>413</v>
      </c>
      <c r="F652" s="256" t="s">
        <v>136</v>
      </c>
      <c r="G652" s="255" t="s">
        <v>13</v>
      </c>
      <c r="H652" s="255">
        <v>2600110125998</v>
      </c>
      <c r="I652" s="256" t="s">
        <v>56</v>
      </c>
      <c r="J652" s="255" t="s">
        <v>767</v>
      </c>
      <c r="K652" s="255">
        <v>42794</v>
      </c>
      <c r="L652" s="256">
        <v>66</v>
      </c>
      <c r="M652" s="255" t="s">
        <v>111</v>
      </c>
      <c r="N652" s="255" t="s">
        <v>42</v>
      </c>
      <c r="O652" s="256">
        <v>42831</v>
      </c>
      <c r="P652" s="255" t="s">
        <v>838</v>
      </c>
      <c r="Q652" s="255">
        <v>29</v>
      </c>
      <c r="R652" s="256" t="s">
        <v>33</v>
      </c>
      <c r="S652" s="255">
        <v>8505.8799999999992</v>
      </c>
      <c r="T652" s="255" t="s">
        <v>186</v>
      </c>
      <c r="U652" s="256">
        <v>10069.35</v>
      </c>
      <c r="V652" s="255" t="s">
        <v>186</v>
      </c>
      <c r="W652" s="255">
        <v>8505.8821084663741</v>
      </c>
      <c r="X652" s="256" t="s">
        <v>100</v>
      </c>
      <c r="Y652" s="255" t="s">
        <v>114</v>
      </c>
      <c r="Z652" s="255">
        <v>10.07</v>
      </c>
      <c r="AA652" s="256">
        <v>1</v>
      </c>
      <c r="AB652" s="255" t="s">
        <v>629</v>
      </c>
      <c r="AC652" s="255" t="s">
        <v>477</v>
      </c>
      <c r="AD652" s="256" t="s">
        <v>374</v>
      </c>
      <c r="AE652" s="255" t="s">
        <v>349</v>
      </c>
      <c r="AF652" s="255" t="s">
        <v>605</v>
      </c>
      <c r="AG652" s="256" t="s">
        <v>643</v>
      </c>
      <c r="AH652" s="255"/>
      <c r="AI652" s="255"/>
      <c r="AJ652" s="256"/>
      <c r="AK652" s="255" t="s">
        <v>605</v>
      </c>
      <c r="AL652" s="255" t="s">
        <v>643</v>
      </c>
      <c r="AM652" s="268" t="s">
        <v>741</v>
      </c>
      <c r="AN652" s="148" t="str">
        <f>IF(ISERROR(MATCH(H652,Current!H:H,0)),"Cleared","resolved")</f>
        <v>Cleared</v>
      </c>
    </row>
    <row r="653" spans="1:40" x14ac:dyDescent="0.25">
      <c r="A653" s="267" t="s">
        <v>744</v>
      </c>
      <c r="B653" s="255">
        <v>8520</v>
      </c>
      <c r="C653" s="256" t="s">
        <v>842</v>
      </c>
      <c r="D653" s="255" t="s">
        <v>19</v>
      </c>
      <c r="E653" s="255">
        <v>199</v>
      </c>
      <c r="F653" s="256" t="s">
        <v>137</v>
      </c>
      <c r="G653" s="255" t="s">
        <v>22</v>
      </c>
      <c r="H653" s="255">
        <v>85200330013613</v>
      </c>
      <c r="I653" s="256" t="s">
        <v>54</v>
      </c>
      <c r="J653" s="255" t="s">
        <v>317</v>
      </c>
      <c r="K653" s="255">
        <v>42583</v>
      </c>
      <c r="L653" s="256">
        <v>277</v>
      </c>
      <c r="M653" s="255" t="s">
        <v>111</v>
      </c>
      <c r="N653" s="255" t="s">
        <v>42</v>
      </c>
      <c r="O653" s="256">
        <v>42648</v>
      </c>
      <c r="P653" s="255" t="s">
        <v>406</v>
      </c>
      <c r="Q653" s="255">
        <v>212</v>
      </c>
      <c r="R653" s="256" t="s">
        <v>37</v>
      </c>
      <c r="S653" s="255">
        <v>705311.2</v>
      </c>
      <c r="T653" s="255" t="s">
        <v>197</v>
      </c>
      <c r="U653" s="256">
        <v>10038.34</v>
      </c>
      <c r="V653" s="255" t="s">
        <v>197</v>
      </c>
      <c r="W653" s="255">
        <v>705311.08378710691</v>
      </c>
      <c r="X653" s="256" t="s">
        <v>100</v>
      </c>
      <c r="Y653" s="255" t="s">
        <v>114</v>
      </c>
      <c r="Z653" s="255">
        <v>10.039999999999999</v>
      </c>
      <c r="AA653" s="256">
        <v>1</v>
      </c>
      <c r="AB653" s="255" t="s">
        <v>630</v>
      </c>
      <c r="AC653" s="255" t="s">
        <v>484</v>
      </c>
      <c r="AD653" s="256" t="s">
        <v>396</v>
      </c>
      <c r="AE653" s="255" t="s">
        <v>350</v>
      </c>
      <c r="AF653" s="255" t="s">
        <v>649</v>
      </c>
      <c r="AG653" s="256" t="s">
        <v>643</v>
      </c>
      <c r="AH653" s="255"/>
      <c r="AI653" s="255"/>
      <c r="AJ653" s="256"/>
      <c r="AK653" s="255" t="s">
        <v>605</v>
      </c>
      <c r="AL653" s="255" t="s">
        <v>643</v>
      </c>
      <c r="AM653" s="268" t="s">
        <v>741</v>
      </c>
      <c r="AN653" s="148" t="str">
        <f>IF(ISERROR(MATCH(H653,Current!H:H,0)),"Cleared","resolved")</f>
        <v>resolved</v>
      </c>
    </row>
    <row r="654" spans="1:40" x14ac:dyDescent="0.25">
      <c r="A654" s="267" t="s">
        <v>744</v>
      </c>
      <c r="B654" s="255">
        <v>3014</v>
      </c>
      <c r="C654" s="256" t="s">
        <v>144</v>
      </c>
      <c r="D654" s="255" t="s">
        <v>16</v>
      </c>
      <c r="E654" s="255">
        <v>693</v>
      </c>
      <c r="F654" s="256" t="s">
        <v>177</v>
      </c>
      <c r="G654" s="255" t="s">
        <v>16</v>
      </c>
      <c r="H654" s="255">
        <v>30140110143801</v>
      </c>
      <c r="I654" s="256" t="s">
        <v>59</v>
      </c>
      <c r="J654" s="255" t="s">
        <v>135</v>
      </c>
      <c r="K654" s="255">
        <v>42724</v>
      </c>
      <c r="L654" s="256">
        <v>136</v>
      </c>
      <c r="M654" s="255" t="s">
        <v>111</v>
      </c>
      <c r="N654" s="255" t="s">
        <v>42</v>
      </c>
      <c r="O654" s="256">
        <v>42800</v>
      </c>
      <c r="P654" s="255" t="s">
        <v>838</v>
      </c>
      <c r="Q654" s="255">
        <v>60</v>
      </c>
      <c r="R654" s="256" t="s">
        <v>34</v>
      </c>
      <c r="S654" s="255">
        <v>10032</v>
      </c>
      <c r="T654" s="255" t="s">
        <v>100</v>
      </c>
      <c r="U654" s="256">
        <v>10032</v>
      </c>
      <c r="V654" s="255" t="s">
        <v>100</v>
      </c>
      <c r="W654" s="255">
        <v>10032</v>
      </c>
      <c r="X654" s="256" t="s">
        <v>100</v>
      </c>
      <c r="Y654" s="255" t="s">
        <v>107</v>
      </c>
      <c r="Z654" s="255">
        <v>10.029999999999999</v>
      </c>
      <c r="AA654" s="256">
        <v>1</v>
      </c>
      <c r="AB654" s="255" t="s">
        <v>630</v>
      </c>
      <c r="AC654" s="255" t="s">
        <v>431</v>
      </c>
      <c r="AD654" s="256" t="s">
        <v>752</v>
      </c>
      <c r="AE654" s="255" t="s">
        <v>350</v>
      </c>
      <c r="AF654" s="255" t="s">
        <v>605</v>
      </c>
      <c r="AG654" s="256" t="s">
        <v>643</v>
      </c>
      <c r="AH654" s="255"/>
      <c r="AI654" s="255"/>
      <c r="AJ654" s="256"/>
      <c r="AK654" s="255" t="s">
        <v>605</v>
      </c>
      <c r="AL654" s="255" t="s">
        <v>643</v>
      </c>
      <c r="AM654" s="268" t="s">
        <v>741</v>
      </c>
      <c r="AN654" s="148" t="str">
        <f>IF(ISERROR(MATCH(H654,Current!H:H,0)),"Cleared","resolved")</f>
        <v>Cleared</v>
      </c>
    </row>
    <row r="655" spans="1:40" x14ac:dyDescent="0.25">
      <c r="A655" s="267" t="s">
        <v>744</v>
      </c>
      <c r="B655" s="255">
        <v>8520</v>
      </c>
      <c r="C655" s="256" t="s">
        <v>842</v>
      </c>
      <c r="D655" s="255" t="s">
        <v>19</v>
      </c>
      <c r="E655" s="255">
        <v>199</v>
      </c>
      <c r="F655" s="256" t="s">
        <v>137</v>
      </c>
      <c r="G655" s="255" t="s">
        <v>22</v>
      </c>
      <c r="H655" s="255">
        <v>85201010000896</v>
      </c>
      <c r="I655" s="256" t="s">
        <v>538</v>
      </c>
      <c r="J655" s="255" t="s">
        <v>627</v>
      </c>
      <c r="K655" s="255">
        <v>42705</v>
      </c>
      <c r="L655" s="256">
        <v>155</v>
      </c>
      <c r="M655" s="255" t="s">
        <v>118</v>
      </c>
      <c r="N655" s="255" t="s">
        <v>41</v>
      </c>
      <c r="O655" s="256">
        <v>42776</v>
      </c>
      <c r="P655" s="255" t="s">
        <v>838</v>
      </c>
      <c r="Q655" s="255">
        <v>84</v>
      </c>
      <c r="R655" s="256" t="s">
        <v>35</v>
      </c>
      <c r="S655" s="255">
        <v>704700</v>
      </c>
      <c r="T655" s="255" t="s">
        <v>197</v>
      </c>
      <c r="U655" s="256">
        <v>10029.64</v>
      </c>
      <c r="V655" s="255" t="s">
        <v>197</v>
      </c>
      <c r="W655" s="255">
        <v>704699.80678025645</v>
      </c>
      <c r="X655" s="256" t="s">
        <v>100</v>
      </c>
      <c r="Y655" s="255" t="s">
        <v>114</v>
      </c>
      <c r="Z655" s="255">
        <v>10.029999999999999</v>
      </c>
      <c r="AA655" s="256">
        <v>1</v>
      </c>
      <c r="AB655" s="255" t="s">
        <v>630</v>
      </c>
      <c r="AC655" s="255" t="s">
        <v>484</v>
      </c>
      <c r="AD655" s="256" t="s">
        <v>770</v>
      </c>
      <c r="AE655" s="255" t="s">
        <v>350</v>
      </c>
      <c r="AF655" s="255" t="s">
        <v>649</v>
      </c>
      <c r="AG655" s="256" t="s">
        <v>643</v>
      </c>
      <c r="AH655" s="255"/>
      <c r="AI655" s="255"/>
      <c r="AJ655" s="256"/>
      <c r="AK655" s="255" t="s">
        <v>605</v>
      </c>
      <c r="AL655" s="255" t="s">
        <v>643</v>
      </c>
      <c r="AM655" s="268" t="s">
        <v>741</v>
      </c>
      <c r="AN655" s="148" t="str">
        <f>IF(ISERROR(MATCH(H655,Current!H:H,0)),"Cleared","resolved")</f>
        <v>resolved</v>
      </c>
    </row>
    <row r="656" spans="1:40" x14ac:dyDescent="0.25">
      <c r="A656" s="267" t="s">
        <v>31</v>
      </c>
      <c r="B656" s="255">
        <v>9701</v>
      </c>
      <c r="C656" s="256" t="s">
        <v>199</v>
      </c>
      <c r="D656" s="255" t="s">
        <v>14</v>
      </c>
      <c r="E656" s="255">
        <v>8205</v>
      </c>
      <c r="F656" s="256" t="s">
        <v>130</v>
      </c>
      <c r="G656" s="255" t="s">
        <v>14</v>
      </c>
      <c r="H656" s="255">
        <v>97120170187</v>
      </c>
      <c r="I656" s="256" t="s">
        <v>57</v>
      </c>
      <c r="J656" s="255" t="s">
        <v>133</v>
      </c>
      <c r="K656" s="255">
        <v>42818</v>
      </c>
      <c r="L656" s="256">
        <v>42</v>
      </c>
      <c r="M656" s="255" t="s">
        <v>161</v>
      </c>
      <c r="N656" s="255" t="s">
        <v>128</v>
      </c>
      <c r="O656" s="256">
        <v>42859</v>
      </c>
      <c r="P656" s="255" t="s">
        <v>1878</v>
      </c>
      <c r="Q656" s="255">
        <v>1</v>
      </c>
      <c r="R656" s="256" t="s">
        <v>33</v>
      </c>
      <c r="S656" s="255">
        <v>10000</v>
      </c>
      <c r="T656" s="255" t="s">
        <v>100</v>
      </c>
      <c r="U656" s="256">
        <v>10000</v>
      </c>
      <c r="V656" s="255" t="s">
        <v>200</v>
      </c>
      <c r="W656" s="255">
        <v>45347.998271334305</v>
      </c>
      <c r="X656" s="256" t="s">
        <v>100</v>
      </c>
      <c r="Y656" s="255" t="s">
        <v>107</v>
      </c>
      <c r="Z656" s="255">
        <v>10</v>
      </c>
      <c r="AA656" s="256">
        <v>1</v>
      </c>
      <c r="AB656" s="255" t="s">
        <v>630</v>
      </c>
      <c r="AC656" s="255" t="s">
        <v>582</v>
      </c>
      <c r="AD656" s="256" t="s">
        <v>1513</v>
      </c>
      <c r="AE656" s="255" t="s">
        <v>349</v>
      </c>
      <c r="AF656" s="255" t="s">
        <v>649</v>
      </c>
      <c r="AG656" s="256" t="s">
        <v>643</v>
      </c>
      <c r="AH656" s="255"/>
      <c r="AI656" s="255"/>
      <c r="AJ656" s="256"/>
      <c r="AK656" s="255" t="s">
        <v>649</v>
      </c>
      <c r="AL656" s="255" t="s">
        <v>643</v>
      </c>
      <c r="AM656" s="268" t="s">
        <v>740</v>
      </c>
      <c r="AN656" s="148" t="str">
        <f>IF(ISERROR(MATCH(H656,Current!H:H,0)),"Cleared","resolved")</f>
        <v>Cleared</v>
      </c>
    </row>
    <row r="657" spans="1:40" x14ac:dyDescent="0.25">
      <c r="A657" s="267" t="s">
        <v>744</v>
      </c>
      <c r="B657" s="255">
        <v>8520</v>
      </c>
      <c r="C657" s="256" t="s">
        <v>842</v>
      </c>
      <c r="D657" s="255" t="s">
        <v>19</v>
      </c>
      <c r="E657" s="255">
        <v>795</v>
      </c>
      <c r="F657" s="256" t="s">
        <v>264</v>
      </c>
      <c r="G657" s="255" t="s">
        <v>14</v>
      </c>
      <c r="H657" s="255" t="s">
        <v>1632</v>
      </c>
      <c r="I657" s="256" t="s">
        <v>538</v>
      </c>
      <c r="J657" s="255" t="s">
        <v>381</v>
      </c>
      <c r="K657" s="255">
        <v>42769</v>
      </c>
      <c r="L657" s="256">
        <v>91</v>
      </c>
      <c r="M657" s="255" t="s">
        <v>111</v>
      </c>
      <c r="N657" s="255" t="s">
        <v>42</v>
      </c>
      <c r="O657" s="256">
        <v>42831</v>
      </c>
      <c r="P657" s="255" t="s">
        <v>838</v>
      </c>
      <c r="Q657" s="255">
        <v>29</v>
      </c>
      <c r="R657" s="256" t="s">
        <v>33</v>
      </c>
      <c r="S657" s="255">
        <v>702858</v>
      </c>
      <c r="T657" s="255" t="s">
        <v>197</v>
      </c>
      <c r="U657" s="256">
        <v>10003.43</v>
      </c>
      <c r="V657" s="255" t="s">
        <v>197</v>
      </c>
      <c r="W657" s="255">
        <v>702858.24696996307</v>
      </c>
      <c r="X657" s="256" t="s">
        <v>100</v>
      </c>
      <c r="Y657" s="255" t="s">
        <v>114</v>
      </c>
      <c r="Z657" s="255">
        <v>10</v>
      </c>
      <c r="AA657" s="256">
        <v>1</v>
      </c>
      <c r="AB657" s="255" t="s">
        <v>630</v>
      </c>
      <c r="AC657" s="255" t="s">
        <v>426</v>
      </c>
      <c r="AD657" s="256" t="s">
        <v>361</v>
      </c>
      <c r="AE657" s="255" t="s">
        <v>350</v>
      </c>
      <c r="AF657" s="255" t="s">
        <v>605</v>
      </c>
      <c r="AG657" s="256" t="s">
        <v>643</v>
      </c>
      <c r="AH657" s="255"/>
      <c r="AI657" s="255"/>
      <c r="AJ657" s="256"/>
      <c r="AK657" s="255" t="s">
        <v>649</v>
      </c>
      <c r="AL657" s="255" t="s">
        <v>643</v>
      </c>
      <c r="AM657" s="268" t="s">
        <v>740</v>
      </c>
      <c r="AN657" s="148" t="str">
        <f>IF(ISERROR(MATCH(H657,Current!H:H,0)),"Cleared","resolved")</f>
        <v>resolved</v>
      </c>
    </row>
    <row r="658" spans="1:40" x14ac:dyDescent="0.25">
      <c r="A658" s="267" t="s">
        <v>31</v>
      </c>
      <c r="B658" s="255">
        <v>9701</v>
      </c>
      <c r="C658" s="256" t="s">
        <v>199</v>
      </c>
      <c r="D658" s="255" t="s">
        <v>14</v>
      </c>
      <c r="E658" s="255">
        <v>8205</v>
      </c>
      <c r="F658" s="256" t="s">
        <v>130</v>
      </c>
      <c r="G658" s="255" t="s">
        <v>14</v>
      </c>
      <c r="H658" s="255">
        <v>97120170211</v>
      </c>
      <c r="I658" s="256" t="s">
        <v>57</v>
      </c>
      <c r="J658" s="255" t="s">
        <v>133</v>
      </c>
      <c r="K658" s="255">
        <v>42818</v>
      </c>
      <c r="L658" s="256">
        <v>42</v>
      </c>
      <c r="M658" s="255" t="s">
        <v>161</v>
      </c>
      <c r="N658" s="255" t="s">
        <v>128</v>
      </c>
      <c r="O658" s="256">
        <v>42859</v>
      </c>
      <c r="P658" s="255" t="s">
        <v>1878</v>
      </c>
      <c r="Q658" s="255">
        <v>1</v>
      </c>
      <c r="R658" s="256" t="s">
        <v>33</v>
      </c>
      <c r="S658" s="255">
        <v>9936</v>
      </c>
      <c r="T658" s="255" t="s">
        <v>100</v>
      </c>
      <c r="U658" s="256">
        <v>9936</v>
      </c>
      <c r="V658" s="255" t="s">
        <v>200</v>
      </c>
      <c r="W658" s="255">
        <v>45057.771082397769</v>
      </c>
      <c r="X658" s="256" t="s">
        <v>100</v>
      </c>
      <c r="Y658" s="255" t="s">
        <v>107</v>
      </c>
      <c r="Z658" s="255">
        <v>9.94</v>
      </c>
      <c r="AA658" s="256">
        <v>1</v>
      </c>
      <c r="AB658" s="255" t="s">
        <v>630</v>
      </c>
      <c r="AC658" s="255" t="s">
        <v>582</v>
      </c>
      <c r="AD658" s="256" t="s">
        <v>1513</v>
      </c>
      <c r="AE658" s="255" t="s">
        <v>349</v>
      </c>
      <c r="AF658" s="255" t="s">
        <v>649</v>
      </c>
      <c r="AG658" s="256" t="s">
        <v>643</v>
      </c>
      <c r="AH658" s="255"/>
      <c r="AI658" s="255"/>
      <c r="AJ658" s="256"/>
      <c r="AK658" s="255" t="s">
        <v>649</v>
      </c>
      <c r="AL658" s="255" t="s">
        <v>643</v>
      </c>
      <c r="AM658" s="268" t="s">
        <v>740</v>
      </c>
      <c r="AN658" s="148" t="str">
        <f>IF(ISERROR(MATCH(H658,Current!H:H,0)),"Cleared","resolved")</f>
        <v>Cleared</v>
      </c>
    </row>
    <row r="659" spans="1:40" x14ac:dyDescent="0.25">
      <c r="A659" s="267" t="s">
        <v>744</v>
      </c>
      <c r="B659" s="255">
        <v>8520</v>
      </c>
      <c r="C659" s="256" t="s">
        <v>842</v>
      </c>
      <c r="D659" s="255" t="s">
        <v>19</v>
      </c>
      <c r="E659" s="255">
        <v>1350</v>
      </c>
      <c r="F659" s="256" t="s">
        <v>124</v>
      </c>
      <c r="G659" s="255" t="s">
        <v>21</v>
      </c>
      <c r="H659" s="255">
        <v>85201210002629</v>
      </c>
      <c r="I659" s="256" t="s">
        <v>538</v>
      </c>
      <c r="J659" s="255" t="s">
        <v>67</v>
      </c>
      <c r="K659" s="255">
        <v>42583</v>
      </c>
      <c r="L659" s="256">
        <v>277</v>
      </c>
      <c r="M659" s="255" t="s">
        <v>127</v>
      </c>
      <c r="N659" s="255" t="s">
        <v>128</v>
      </c>
      <c r="O659" s="256">
        <v>42649</v>
      </c>
      <c r="P659" s="255" t="s">
        <v>406</v>
      </c>
      <c r="Q659" s="255">
        <v>211</v>
      </c>
      <c r="R659" s="256" t="s">
        <v>37</v>
      </c>
      <c r="S659" s="255">
        <v>692191.22</v>
      </c>
      <c r="T659" s="255" t="s">
        <v>197</v>
      </c>
      <c r="U659" s="256">
        <v>9851.61</v>
      </c>
      <c r="V659" s="255" t="s">
        <v>197</v>
      </c>
      <c r="W659" s="255">
        <v>692191.11189179693</v>
      </c>
      <c r="X659" s="256" t="s">
        <v>100</v>
      </c>
      <c r="Y659" s="255" t="s">
        <v>114</v>
      </c>
      <c r="Z659" s="255">
        <v>9.85</v>
      </c>
      <c r="AA659" s="256">
        <v>1</v>
      </c>
      <c r="AB659" s="255" t="s">
        <v>630</v>
      </c>
      <c r="AC659" s="255" t="s">
        <v>436</v>
      </c>
      <c r="AD659" s="256" t="s">
        <v>371</v>
      </c>
      <c r="AE659" s="255" t="s">
        <v>350</v>
      </c>
      <c r="AF659" s="255" t="s">
        <v>605</v>
      </c>
      <c r="AG659" s="256" t="s">
        <v>643</v>
      </c>
      <c r="AH659" s="255"/>
      <c r="AI659" s="255"/>
      <c r="AJ659" s="256"/>
      <c r="AK659" s="255" t="s">
        <v>605</v>
      </c>
      <c r="AL659" s="255" t="s">
        <v>643</v>
      </c>
      <c r="AM659" s="268" t="s">
        <v>741</v>
      </c>
      <c r="AN659" s="148" t="str">
        <f>IF(ISERROR(MATCH(H659,Current!H:H,0)),"Cleared","resolved")</f>
        <v>Cleared</v>
      </c>
    </row>
    <row r="660" spans="1:40" x14ac:dyDescent="0.25">
      <c r="A660" s="267" t="s">
        <v>744</v>
      </c>
      <c r="B660" s="255">
        <v>8520</v>
      </c>
      <c r="C660" s="256" t="s">
        <v>842</v>
      </c>
      <c r="D660" s="255" t="s">
        <v>19</v>
      </c>
      <c r="E660" s="255">
        <v>247</v>
      </c>
      <c r="F660" s="256" t="s">
        <v>198</v>
      </c>
      <c r="G660" s="255" t="s">
        <v>23</v>
      </c>
      <c r="H660" s="255">
        <v>85204510000337</v>
      </c>
      <c r="I660" s="256" t="s">
        <v>729</v>
      </c>
      <c r="J660" s="255" t="s">
        <v>313</v>
      </c>
      <c r="K660" s="255">
        <v>42643</v>
      </c>
      <c r="L660" s="256">
        <v>217</v>
      </c>
      <c r="M660" s="255" t="s">
        <v>127</v>
      </c>
      <c r="N660" s="255" t="s">
        <v>128</v>
      </c>
      <c r="O660" s="256">
        <v>42649</v>
      </c>
      <c r="P660" s="255" t="s">
        <v>406</v>
      </c>
      <c r="Q660" s="255">
        <v>211</v>
      </c>
      <c r="R660" s="256" t="s">
        <v>37</v>
      </c>
      <c r="S660" s="255">
        <v>691800</v>
      </c>
      <c r="T660" s="255" t="s">
        <v>197</v>
      </c>
      <c r="U660" s="256">
        <v>9846.0400000000009</v>
      </c>
      <c r="V660" s="255" t="s">
        <v>197</v>
      </c>
      <c r="W660" s="255">
        <v>691799.75408396276</v>
      </c>
      <c r="X660" s="256" t="s">
        <v>100</v>
      </c>
      <c r="Y660" s="255" t="s">
        <v>114</v>
      </c>
      <c r="Z660" s="255">
        <v>9.85</v>
      </c>
      <c r="AA660" s="256">
        <v>1</v>
      </c>
      <c r="AB660" s="255" t="s">
        <v>630</v>
      </c>
      <c r="AC660" s="255" t="s">
        <v>478</v>
      </c>
      <c r="AD660" s="256" t="s">
        <v>678</v>
      </c>
      <c r="AE660" s="255" t="s">
        <v>350</v>
      </c>
      <c r="AF660" s="255" t="s">
        <v>605</v>
      </c>
      <c r="AG660" s="256" t="s">
        <v>643</v>
      </c>
      <c r="AH660" s="255"/>
      <c r="AI660" s="255"/>
      <c r="AJ660" s="256"/>
      <c r="AK660" s="255" t="s">
        <v>605</v>
      </c>
      <c r="AL660" s="255" t="s">
        <v>643</v>
      </c>
      <c r="AM660" s="268" t="s">
        <v>741</v>
      </c>
      <c r="AN660" s="148" t="str">
        <f>IF(ISERROR(MATCH(H660,Current!H:H,0)),"Cleared","resolved")</f>
        <v>Cleared</v>
      </c>
    </row>
    <row r="661" spans="1:40" x14ac:dyDescent="0.25">
      <c r="A661" s="267" t="s">
        <v>744</v>
      </c>
      <c r="B661" s="255">
        <v>635</v>
      </c>
      <c r="C661" s="256" t="s">
        <v>142</v>
      </c>
      <c r="D661" s="255" t="s">
        <v>16</v>
      </c>
      <c r="E661" s="255">
        <v>1750</v>
      </c>
      <c r="F661" s="256" t="s">
        <v>159</v>
      </c>
      <c r="G661" s="255" t="s">
        <v>18</v>
      </c>
      <c r="H661" s="255">
        <v>63503300006368</v>
      </c>
      <c r="I661" s="256" t="s">
        <v>57</v>
      </c>
      <c r="J661" s="255" t="s">
        <v>461</v>
      </c>
      <c r="K661" s="255">
        <v>42821</v>
      </c>
      <c r="L661" s="256">
        <v>39</v>
      </c>
      <c r="M661" s="255" t="s">
        <v>105</v>
      </c>
      <c r="N661" s="255" t="s">
        <v>41</v>
      </c>
      <c r="O661" s="256">
        <v>42829</v>
      </c>
      <c r="P661" s="255" t="s">
        <v>838</v>
      </c>
      <c r="Q661" s="255">
        <v>31</v>
      </c>
      <c r="R661" s="256" t="s">
        <v>34</v>
      </c>
      <c r="S661" s="255">
        <v>9814</v>
      </c>
      <c r="T661" s="255" t="s">
        <v>100</v>
      </c>
      <c r="U661" s="256">
        <v>9814</v>
      </c>
      <c r="V661" s="255" t="s">
        <v>100</v>
      </c>
      <c r="W661" s="255">
        <v>9814</v>
      </c>
      <c r="X661" s="256" t="s">
        <v>100</v>
      </c>
      <c r="Y661" s="255" t="s">
        <v>114</v>
      </c>
      <c r="Z661" s="255">
        <v>9.81</v>
      </c>
      <c r="AA661" s="256">
        <v>1</v>
      </c>
      <c r="AB661" s="255" t="s">
        <v>629</v>
      </c>
      <c r="AC661" s="255" t="s">
        <v>949</v>
      </c>
      <c r="AD661" s="256" t="s">
        <v>1467</v>
      </c>
      <c r="AE661" s="255" t="s">
        <v>349</v>
      </c>
      <c r="AF661" s="255" t="s">
        <v>605</v>
      </c>
      <c r="AG661" s="256" t="s">
        <v>643</v>
      </c>
      <c r="AH661" s="255"/>
      <c r="AI661" s="255"/>
      <c r="AJ661" s="256"/>
      <c r="AK661" s="255" t="s">
        <v>605</v>
      </c>
      <c r="AL661" s="255" t="s">
        <v>643</v>
      </c>
      <c r="AM661" s="268" t="s">
        <v>741</v>
      </c>
      <c r="AN661" s="148" t="str">
        <f>IF(ISERROR(MATCH(H661,Current!H:H,0)),"Cleared","resolved")</f>
        <v>resolved</v>
      </c>
    </row>
    <row r="662" spans="1:40" x14ac:dyDescent="0.25">
      <c r="A662" s="267" t="s">
        <v>744</v>
      </c>
      <c r="B662" s="255">
        <v>8520</v>
      </c>
      <c r="C662" s="256" t="s">
        <v>842</v>
      </c>
      <c r="D662" s="255" t="s">
        <v>19</v>
      </c>
      <c r="E662" s="255">
        <v>1750</v>
      </c>
      <c r="F662" s="256" t="s">
        <v>159</v>
      </c>
      <c r="G662" s="255" t="s">
        <v>18</v>
      </c>
      <c r="H662" s="255" t="s">
        <v>948</v>
      </c>
      <c r="I662" s="256" t="s">
        <v>54</v>
      </c>
      <c r="J662" s="255" t="s">
        <v>271</v>
      </c>
      <c r="K662" s="255">
        <v>42769</v>
      </c>
      <c r="L662" s="256">
        <v>91</v>
      </c>
      <c r="M662" s="255" t="s">
        <v>111</v>
      </c>
      <c r="N662" s="255" t="s">
        <v>42</v>
      </c>
      <c r="O662" s="256">
        <v>42775</v>
      </c>
      <c r="P662" s="255" t="s">
        <v>838</v>
      </c>
      <c r="Q662" s="255">
        <v>85</v>
      </c>
      <c r="R662" s="256" t="s">
        <v>35</v>
      </c>
      <c r="S662" s="255">
        <v>687188</v>
      </c>
      <c r="T662" s="255" t="s">
        <v>197</v>
      </c>
      <c r="U662" s="256">
        <v>9780.4</v>
      </c>
      <c r="V662" s="255" t="s">
        <v>197</v>
      </c>
      <c r="W662" s="255">
        <v>687187.77445986297</v>
      </c>
      <c r="X662" s="256" t="s">
        <v>100</v>
      </c>
      <c r="Y662" s="255" t="s">
        <v>114</v>
      </c>
      <c r="Z662" s="255">
        <v>9.7799999999999994</v>
      </c>
      <c r="AA662" s="256">
        <v>1</v>
      </c>
      <c r="AB662" s="255" t="s">
        <v>630</v>
      </c>
      <c r="AC662" s="255" t="s">
        <v>949</v>
      </c>
      <c r="AD662" s="256" t="s">
        <v>1472</v>
      </c>
      <c r="AE662" s="255" t="s">
        <v>350</v>
      </c>
      <c r="AF662" s="255" t="s">
        <v>605</v>
      </c>
      <c r="AG662" s="256" t="s">
        <v>643</v>
      </c>
      <c r="AH662" s="255"/>
      <c r="AI662" s="255"/>
      <c r="AJ662" s="256"/>
      <c r="AK662" s="255" t="s">
        <v>649</v>
      </c>
      <c r="AL662" s="255" t="s">
        <v>643</v>
      </c>
      <c r="AM662" s="268" t="s">
        <v>740</v>
      </c>
      <c r="AN662" s="148" t="str">
        <f>IF(ISERROR(MATCH(H662,Current!H:H,0)),"Cleared","resolved")</f>
        <v>resolved</v>
      </c>
    </row>
    <row r="663" spans="1:40" x14ac:dyDescent="0.25">
      <c r="A663" s="267" t="s">
        <v>744</v>
      </c>
      <c r="B663" s="255">
        <v>8520</v>
      </c>
      <c r="C663" s="256" t="s">
        <v>842</v>
      </c>
      <c r="D663" s="255" t="s">
        <v>19</v>
      </c>
      <c r="E663" s="255">
        <v>260</v>
      </c>
      <c r="F663" s="256" t="s">
        <v>113</v>
      </c>
      <c r="G663" s="255" t="s">
        <v>23</v>
      </c>
      <c r="H663" s="255" t="s">
        <v>1588</v>
      </c>
      <c r="I663" s="256" t="s">
        <v>54</v>
      </c>
      <c r="J663" s="255" t="s">
        <v>381</v>
      </c>
      <c r="K663" s="255">
        <v>42768</v>
      </c>
      <c r="L663" s="256">
        <v>92</v>
      </c>
      <c r="M663" s="255" t="s">
        <v>127</v>
      </c>
      <c r="N663" s="255" t="s">
        <v>128</v>
      </c>
      <c r="O663" s="256">
        <v>42831</v>
      </c>
      <c r="P663" s="255" t="s">
        <v>838</v>
      </c>
      <c r="Q663" s="255">
        <v>29</v>
      </c>
      <c r="R663" s="256" t="s">
        <v>33</v>
      </c>
      <c r="S663" s="255">
        <v>686433</v>
      </c>
      <c r="T663" s="255" t="s">
        <v>197</v>
      </c>
      <c r="U663" s="256">
        <v>9769.66</v>
      </c>
      <c r="V663" s="255" t="s">
        <v>197</v>
      </c>
      <c r="W663" s="255">
        <v>686433.16353416478</v>
      </c>
      <c r="X663" s="256" t="s">
        <v>100</v>
      </c>
      <c r="Y663" s="255" t="s">
        <v>114</v>
      </c>
      <c r="Z663" s="255">
        <v>9.77</v>
      </c>
      <c r="AA663" s="256">
        <v>1</v>
      </c>
      <c r="AB663" s="255" t="s">
        <v>630</v>
      </c>
      <c r="AC663" s="255" t="s">
        <v>681</v>
      </c>
      <c r="AD663" s="256" t="s">
        <v>354</v>
      </c>
      <c r="AE663" s="255" t="s">
        <v>350</v>
      </c>
      <c r="AF663" s="255" t="s">
        <v>649</v>
      </c>
      <c r="AG663" s="256" t="s">
        <v>643</v>
      </c>
      <c r="AH663" s="255"/>
      <c r="AI663" s="255"/>
      <c r="AJ663" s="256"/>
      <c r="AK663" s="255" t="s">
        <v>649</v>
      </c>
      <c r="AL663" s="255" t="s">
        <v>643</v>
      </c>
      <c r="AM663" s="268" t="s">
        <v>740</v>
      </c>
      <c r="AN663" s="148" t="str">
        <f>IF(ISERROR(MATCH(H663,Current!H:H,0)),"Cleared","resolved")</f>
        <v>resolved</v>
      </c>
    </row>
    <row r="664" spans="1:40" x14ac:dyDescent="0.25">
      <c r="A664" s="267" t="s">
        <v>744</v>
      </c>
      <c r="B664" s="255">
        <v>8520</v>
      </c>
      <c r="C664" s="256" t="s">
        <v>842</v>
      </c>
      <c r="D664" s="255" t="s">
        <v>19</v>
      </c>
      <c r="E664" s="255">
        <v>3011</v>
      </c>
      <c r="F664" s="256" t="s">
        <v>164</v>
      </c>
      <c r="G664" s="255" t="s">
        <v>22</v>
      </c>
      <c r="H664" s="255">
        <v>85200810000401</v>
      </c>
      <c r="I664" s="256" t="s">
        <v>54</v>
      </c>
      <c r="J664" s="255" t="s">
        <v>317</v>
      </c>
      <c r="K664" s="255">
        <v>42614</v>
      </c>
      <c r="L664" s="256">
        <v>246</v>
      </c>
      <c r="M664" s="255" t="s">
        <v>122</v>
      </c>
      <c r="N664" s="255" t="s">
        <v>41</v>
      </c>
      <c r="O664" s="256">
        <v>42649</v>
      </c>
      <c r="P664" s="255" t="s">
        <v>406</v>
      </c>
      <c r="Q664" s="255">
        <v>211</v>
      </c>
      <c r="R664" s="256" t="s">
        <v>37</v>
      </c>
      <c r="S664" s="255">
        <v>683392.5</v>
      </c>
      <c r="T664" s="255" t="s">
        <v>197</v>
      </c>
      <c r="U664" s="256">
        <v>9726.3799999999992</v>
      </c>
      <c r="V664" s="255" t="s">
        <v>197</v>
      </c>
      <c r="W664" s="255">
        <v>683392.23607939563</v>
      </c>
      <c r="X664" s="256" t="s">
        <v>100</v>
      </c>
      <c r="Y664" s="255" t="s">
        <v>114</v>
      </c>
      <c r="Z664" s="255">
        <v>9.73</v>
      </c>
      <c r="AA664" s="256">
        <v>1</v>
      </c>
      <c r="AB664" s="255" t="s">
        <v>630</v>
      </c>
      <c r="AC664" s="255" t="s">
        <v>474</v>
      </c>
      <c r="AD664" s="256" t="s">
        <v>686</v>
      </c>
      <c r="AE664" s="255" t="s">
        <v>350</v>
      </c>
      <c r="AF664" s="255" t="s">
        <v>605</v>
      </c>
      <c r="AG664" s="256" t="s">
        <v>643</v>
      </c>
      <c r="AH664" s="255"/>
      <c r="AI664" s="255"/>
      <c r="AJ664" s="256"/>
      <c r="AK664" s="255" t="s">
        <v>605</v>
      </c>
      <c r="AL664" s="255" t="s">
        <v>643</v>
      </c>
      <c r="AM664" s="268" t="s">
        <v>741</v>
      </c>
      <c r="AN664" s="148" t="str">
        <f>IF(ISERROR(MATCH(H664,Current!H:H,0)),"Cleared","resolved")</f>
        <v>Cleared</v>
      </c>
    </row>
    <row r="665" spans="1:40" x14ac:dyDescent="0.25">
      <c r="A665" s="267" t="s">
        <v>744</v>
      </c>
      <c r="B665" s="255">
        <v>8520</v>
      </c>
      <c r="C665" s="256" t="s">
        <v>842</v>
      </c>
      <c r="D665" s="255" t="s">
        <v>19</v>
      </c>
      <c r="E665" s="255">
        <v>199</v>
      </c>
      <c r="F665" s="256" t="s">
        <v>137</v>
      </c>
      <c r="G665" s="255" t="s">
        <v>22</v>
      </c>
      <c r="H665" s="255">
        <v>85201010000976</v>
      </c>
      <c r="I665" s="256" t="s">
        <v>538</v>
      </c>
      <c r="J665" s="255" t="s">
        <v>627</v>
      </c>
      <c r="K665" s="255">
        <v>42773</v>
      </c>
      <c r="L665" s="256">
        <v>87</v>
      </c>
      <c r="M665" s="255" t="s">
        <v>111</v>
      </c>
      <c r="N665" s="255" t="s">
        <v>42</v>
      </c>
      <c r="O665" s="256">
        <v>42797</v>
      </c>
      <c r="P665" s="255" t="s">
        <v>838</v>
      </c>
      <c r="Q665" s="255">
        <v>63</v>
      </c>
      <c r="R665" s="256" t="s">
        <v>35</v>
      </c>
      <c r="S665" s="255">
        <v>682170</v>
      </c>
      <c r="T665" s="255" t="s">
        <v>197</v>
      </c>
      <c r="U665" s="256">
        <v>9708.98</v>
      </c>
      <c r="V665" s="255" t="s">
        <v>197</v>
      </c>
      <c r="W665" s="255">
        <v>682169.68206569471</v>
      </c>
      <c r="X665" s="256" t="s">
        <v>100</v>
      </c>
      <c r="Y665" s="255" t="s">
        <v>114</v>
      </c>
      <c r="Z665" s="255">
        <v>9.7100000000000009</v>
      </c>
      <c r="AA665" s="256">
        <v>1</v>
      </c>
      <c r="AB665" s="255" t="s">
        <v>630</v>
      </c>
      <c r="AC665" s="255" t="s">
        <v>484</v>
      </c>
      <c r="AD665" s="256" t="s">
        <v>396</v>
      </c>
      <c r="AE665" s="255" t="s">
        <v>350</v>
      </c>
      <c r="AF665" s="255" t="s">
        <v>605</v>
      </c>
      <c r="AG665" s="256" t="s">
        <v>643</v>
      </c>
      <c r="AH665" s="255"/>
      <c r="AI665" s="255"/>
      <c r="AJ665" s="256"/>
      <c r="AK665" s="255" t="s">
        <v>605</v>
      </c>
      <c r="AL665" s="255" t="s">
        <v>643</v>
      </c>
      <c r="AM665" s="268" t="s">
        <v>741</v>
      </c>
      <c r="AN665" s="148" t="str">
        <f>IF(ISERROR(MATCH(H665,Current!H:H,0)),"Cleared","resolved")</f>
        <v>resolved</v>
      </c>
    </row>
    <row r="666" spans="1:40" x14ac:dyDescent="0.25">
      <c r="A666" s="267" t="s">
        <v>31</v>
      </c>
      <c r="B666" s="255">
        <v>429</v>
      </c>
      <c r="C666" s="256" t="s">
        <v>162</v>
      </c>
      <c r="D666" s="255" t="s">
        <v>13</v>
      </c>
      <c r="E666" s="255">
        <v>1350</v>
      </c>
      <c r="F666" s="256" t="s">
        <v>124</v>
      </c>
      <c r="G666" s="255" t="s">
        <v>21</v>
      </c>
      <c r="H666" s="255">
        <v>81600018</v>
      </c>
      <c r="I666" s="256" t="s">
        <v>59</v>
      </c>
      <c r="J666" s="255" t="s">
        <v>155</v>
      </c>
      <c r="K666" s="255">
        <v>42774</v>
      </c>
      <c r="L666" s="256">
        <v>86</v>
      </c>
      <c r="M666" s="255" t="s">
        <v>118</v>
      </c>
      <c r="N666" s="255" t="s">
        <v>41</v>
      </c>
      <c r="O666" s="256">
        <v>42859</v>
      </c>
      <c r="P666" s="255" t="s">
        <v>1878</v>
      </c>
      <c r="Q666" s="255">
        <v>1</v>
      </c>
      <c r="R666" s="256" t="s">
        <v>33</v>
      </c>
      <c r="S666" s="255">
        <v>9680</v>
      </c>
      <c r="T666" s="255" t="s">
        <v>100</v>
      </c>
      <c r="U666" s="256">
        <v>9680</v>
      </c>
      <c r="V666" s="255" t="s">
        <v>100</v>
      </c>
      <c r="W666" s="255">
        <v>9680</v>
      </c>
      <c r="X666" s="256" t="s">
        <v>100</v>
      </c>
      <c r="Y666" s="255" t="s">
        <v>114</v>
      </c>
      <c r="Z666" s="255">
        <v>9.68</v>
      </c>
      <c r="AA666" s="256">
        <v>1</v>
      </c>
      <c r="AB666" s="255" t="s">
        <v>629</v>
      </c>
      <c r="AC666" s="255" t="s">
        <v>415</v>
      </c>
      <c r="AD666" s="256" t="s">
        <v>480</v>
      </c>
      <c r="AE666" s="255" t="s">
        <v>349</v>
      </c>
      <c r="AF666" s="255" t="s">
        <v>605</v>
      </c>
      <c r="AG666" s="256" t="s">
        <v>643</v>
      </c>
      <c r="AH666" s="255"/>
      <c r="AI666" s="255"/>
      <c r="AJ666" s="256"/>
      <c r="AK666" s="255" t="s">
        <v>649</v>
      </c>
      <c r="AL666" s="255" t="s">
        <v>643</v>
      </c>
      <c r="AM666" s="268" t="s">
        <v>740</v>
      </c>
      <c r="AN666" s="148" t="str">
        <f>IF(ISERROR(MATCH(H666,Current!H:H,0)),"Cleared","resolved")</f>
        <v>Cleared</v>
      </c>
    </row>
    <row r="667" spans="1:40" x14ac:dyDescent="0.25">
      <c r="A667" s="267" t="s">
        <v>744</v>
      </c>
      <c r="B667" s="255">
        <v>8520</v>
      </c>
      <c r="C667" s="256" t="s">
        <v>842</v>
      </c>
      <c r="D667" s="255" t="s">
        <v>19</v>
      </c>
      <c r="E667" s="255">
        <v>795</v>
      </c>
      <c r="F667" s="256" t="s">
        <v>264</v>
      </c>
      <c r="G667" s="255" t="s">
        <v>14</v>
      </c>
      <c r="H667" s="255" t="s">
        <v>1639</v>
      </c>
      <c r="I667" s="256" t="s">
        <v>57</v>
      </c>
      <c r="J667" s="255" t="s">
        <v>381</v>
      </c>
      <c r="K667" s="255">
        <v>42769</v>
      </c>
      <c r="L667" s="256">
        <v>91</v>
      </c>
      <c r="M667" s="255" t="s">
        <v>111</v>
      </c>
      <c r="N667" s="255" t="s">
        <v>42</v>
      </c>
      <c r="O667" s="256">
        <v>42831</v>
      </c>
      <c r="P667" s="255" t="s">
        <v>838</v>
      </c>
      <c r="Q667" s="255">
        <v>29</v>
      </c>
      <c r="R667" s="256" t="s">
        <v>33</v>
      </c>
      <c r="S667" s="255">
        <v>677509</v>
      </c>
      <c r="T667" s="255" t="s">
        <v>197</v>
      </c>
      <c r="U667" s="256">
        <v>9642.65</v>
      </c>
      <c r="V667" s="255" t="s">
        <v>197</v>
      </c>
      <c r="W667" s="255">
        <v>677509.22185139637</v>
      </c>
      <c r="X667" s="256" t="s">
        <v>100</v>
      </c>
      <c r="Y667" s="255" t="s">
        <v>114</v>
      </c>
      <c r="Z667" s="255">
        <v>9.64</v>
      </c>
      <c r="AA667" s="256">
        <v>1</v>
      </c>
      <c r="AB667" s="255" t="s">
        <v>630</v>
      </c>
      <c r="AC667" s="255" t="s">
        <v>426</v>
      </c>
      <c r="AD667" s="256" t="s">
        <v>361</v>
      </c>
      <c r="AE667" s="255" t="s">
        <v>350</v>
      </c>
      <c r="AF667" s="255" t="s">
        <v>605</v>
      </c>
      <c r="AG667" s="256" t="s">
        <v>643</v>
      </c>
      <c r="AH667" s="255"/>
      <c r="AI667" s="255"/>
      <c r="AJ667" s="256"/>
      <c r="AK667" s="255" t="s">
        <v>649</v>
      </c>
      <c r="AL667" s="255" t="s">
        <v>643</v>
      </c>
      <c r="AM667" s="268" t="s">
        <v>740</v>
      </c>
      <c r="AN667" s="148" t="str">
        <f>IF(ISERROR(MATCH(H667,Current!H:H,0)),"Cleared","resolved")</f>
        <v>resolved</v>
      </c>
    </row>
    <row r="668" spans="1:40" x14ac:dyDescent="0.25">
      <c r="A668" s="267" t="s">
        <v>744</v>
      </c>
      <c r="B668" s="255">
        <v>8520</v>
      </c>
      <c r="C668" s="256" t="s">
        <v>842</v>
      </c>
      <c r="D668" s="255" t="s">
        <v>19</v>
      </c>
      <c r="E668" s="255">
        <v>199</v>
      </c>
      <c r="F668" s="256" t="s">
        <v>137</v>
      </c>
      <c r="G668" s="255" t="s">
        <v>22</v>
      </c>
      <c r="H668" s="255" t="s">
        <v>1696</v>
      </c>
      <c r="I668" s="256" t="s">
        <v>54</v>
      </c>
      <c r="J668" s="255" t="s">
        <v>381</v>
      </c>
      <c r="K668" s="255">
        <v>42768</v>
      </c>
      <c r="L668" s="256">
        <v>92</v>
      </c>
      <c r="M668" s="255" t="s">
        <v>118</v>
      </c>
      <c r="N668" s="255" t="s">
        <v>41</v>
      </c>
      <c r="O668" s="256">
        <v>42830</v>
      </c>
      <c r="P668" s="255" t="s">
        <v>838</v>
      </c>
      <c r="Q668" s="255">
        <v>30</v>
      </c>
      <c r="R668" s="256" t="s">
        <v>33</v>
      </c>
      <c r="S668" s="255">
        <v>676699</v>
      </c>
      <c r="T668" s="255" t="s">
        <v>197</v>
      </c>
      <c r="U668" s="256">
        <v>9631.1200000000008</v>
      </c>
      <c r="V668" s="255" t="s">
        <v>197</v>
      </c>
      <c r="W668" s="255">
        <v>676699.10416300723</v>
      </c>
      <c r="X668" s="256" t="s">
        <v>100</v>
      </c>
      <c r="Y668" s="255" t="s">
        <v>114</v>
      </c>
      <c r="Z668" s="255">
        <v>9.6300000000000008</v>
      </c>
      <c r="AA668" s="256">
        <v>1</v>
      </c>
      <c r="AB668" s="255" t="s">
        <v>630</v>
      </c>
      <c r="AC668" s="255" t="s">
        <v>484</v>
      </c>
      <c r="AD668" s="256" t="s">
        <v>363</v>
      </c>
      <c r="AE668" s="255" t="s">
        <v>350</v>
      </c>
      <c r="AF668" s="255" t="s">
        <v>605</v>
      </c>
      <c r="AG668" s="256" t="s">
        <v>643</v>
      </c>
      <c r="AH668" s="255"/>
      <c r="AI668" s="255"/>
      <c r="AJ668" s="256"/>
      <c r="AK668" s="255" t="s">
        <v>649</v>
      </c>
      <c r="AL668" s="255" t="s">
        <v>643</v>
      </c>
      <c r="AM668" s="268" t="s">
        <v>740</v>
      </c>
      <c r="AN668" s="148" t="str">
        <f>IF(ISERROR(MATCH(H668,Current!H:H,0)),"Cleared","resolved")</f>
        <v>resolved</v>
      </c>
    </row>
    <row r="669" spans="1:40" x14ac:dyDescent="0.25">
      <c r="A669" s="267" t="s">
        <v>31</v>
      </c>
      <c r="B669" s="255">
        <v>3019</v>
      </c>
      <c r="C669" s="256" t="s">
        <v>134</v>
      </c>
      <c r="D669" s="255" t="s">
        <v>16</v>
      </c>
      <c r="E669" s="255">
        <v>3014</v>
      </c>
      <c r="F669" s="256" t="s">
        <v>144</v>
      </c>
      <c r="G669" s="255" t="s">
        <v>16</v>
      </c>
      <c r="H669" s="255">
        <v>30190110008139</v>
      </c>
      <c r="I669" s="256" t="s">
        <v>59</v>
      </c>
      <c r="J669" s="255" t="s">
        <v>135</v>
      </c>
      <c r="K669" s="255">
        <v>42794</v>
      </c>
      <c r="L669" s="256">
        <v>66</v>
      </c>
      <c r="M669" s="255" t="s">
        <v>111</v>
      </c>
      <c r="N669" s="255" t="s">
        <v>42</v>
      </c>
      <c r="O669" s="256">
        <v>42860</v>
      </c>
      <c r="P669" s="255" t="s">
        <v>1878</v>
      </c>
      <c r="Q669" s="255">
        <v>0</v>
      </c>
      <c r="R669" s="256" t="s">
        <v>33</v>
      </c>
      <c r="S669" s="255">
        <v>9623.14</v>
      </c>
      <c r="T669" s="255" t="s">
        <v>100</v>
      </c>
      <c r="U669" s="256">
        <v>9623.14</v>
      </c>
      <c r="V669" s="255" t="s">
        <v>100</v>
      </c>
      <c r="W669" s="255">
        <v>9623.14</v>
      </c>
      <c r="X669" s="256" t="s">
        <v>100</v>
      </c>
      <c r="Y669" s="255" t="s">
        <v>107</v>
      </c>
      <c r="Z669" s="255">
        <v>9.6199999999999992</v>
      </c>
      <c r="AA669" s="256">
        <v>1</v>
      </c>
      <c r="AB669" s="255" t="s">
        <v>629</v>
      </c>
      <c r="AC669" s="255" t="s">
        <v>413</v>
      </c>
      <c r="AD669" s="256" t="s">
        <v>1992</v>
      </c>
      <c r="AE669" s="255" t="s">
        <v>349</v>
      </c>
      <c r="AF669" s="255" t="s">
        <v>605</v>
      </c>
      <c r="AG669" s="256" t="s">
        <v>643</v>
      </c>
      <c r="AH669" s="255"/>
      <c r="AI669" s="255"/>
      <c r="AJ669" s="256"/>
      <c r="AK669" s="255" t="s">
        <v>605</v>
      </c>
      <c r="AL669" s="255" t="s">
        <v>643</v>
      </c>
      <c r="AM669" s="268" t="s">
        <v>741</v>
      </c>
      <c r="AN669" s="148" t="str">
        <f>IF(ISERROR(MATCH(H669,Current!H:H,0)),"Cleared","resolved")</f>
        <v>Cleared</v>
      </c>
    </row>
    <row r="670" spans="1:40" x14ac:dyDescent="0.25">
      <c r="A670" s="267" t="s">
        <v>31</v>
      </c>
      <c r="B670" s="255">
        <v>429</v>
      </c>
      <c r="C670" s="256" t="s">
        <v>162</v>
      </c>
      <c r="D670" s="255" t="s">
        <v>13</v>
      </c>
      <c r="E670" s="255">
        <v>309</v>
      </c>
      <c r="F670" s="256" t="s">
        <v>123</v>
      </c>
      <c r="G670" s="255" t="s">
        <v>21</v>
      </c>
      <c r="H670" s="255">
        <v>81600208</v>
      </c>
      <c r="I670" s="256" t="s">
        <v>59</v>
      </c>
      <c r="J670" s="255" t="s">
        <v>155</v>
      </c>
      <c r="K670" s="255">
        <v>42795</v>
      </c>
      <c r="L670" s="256">
        <v>65</v>
      </c>
      <c r="M670" s="255" t="s">
        <v>111</v>
      </c>
      <c r="N670" s="255" t="s">
        <v>42</v>
      </c>
      <c r="O670" s="256">
        <v>42859</v>
      </c>
      <c r="P670" s="255" t="s">
        <v>1878</v>
      </c>
      <c r="Q670" s="255">
        <v>1</v>
      </c>
      <c r="R670" s="256" t="s">
        <v>33</v>
      </c>
      <c r="S670" s="255">
        <v>9600</v>
      </c>
      <c r="T670" s="255" t="s">
        <v>100</v>
      </c>
      <c r="U670" s="256">
        <v>9600</v>
      </c>
      <c r="V670" s="255" t="s">
        <v>100</v>
      </c>
      <c r="W670" s="255">
        <v>9600</v>
      </c>
      <c r="X670" s="256" t="s">
        <v>100</v>
      </c>
      <c r="Y670" s="255" t="s">
        <v>114</v>
      </c>
      <c r="Z670" s="255">
        <v>9.6</v>
      </c>
      <c r="AA670" s="256">
        <v>1</v>
      </c>
      <c r="AB670" s="255" t="s">
        <v>629</v>
      </c>
      <c r="AC670" s="255" t="s">
        <v>864</v>
      </c>
      <c r="AD670" s="256" t="s">
        <v>380</v>
      </c>
      <c r="AE670" s="255" t="s">
        <v>349</v>
      </c>
      <c r="AF670" s="255" t="s">
        <v>605</v>
      </c>
      <c r="AG670" s="256" t="s">
        <v>643</v>
      </c>
      <c r="AH670" s="255"/>
      <c r="AI670" s="255"/>
      <c r="AJ670" s="256"/>
      <c r="AK670" s="255" t="s">
        <v>649</v>
      </c>
      <c r="AL670" s="255" t="s">
        <v>643</v>
      </c>
      <c r="AM670" s="268" t="s">
        <v>740</v>
      </c>
      <c r="AN670" s="148" t="str">
        <f>IF(ISERROR(MATCH(H670,Current!H:H,0)),"Cleared","resolved")</f>
        <v>Cleared</v>
      </c>
    </row>
    <row r="671" spans="1:40" x14ac:dyDescent="0.25">
      <c r="A671" s="267" t="s">
        <v>31</v>
      </c>
      <c r="B671" s="255">
        <v>260</v>
      </c>
      <c r="C671" s="256" t="s">
        <v>113</v>
      </c>
      <c r="D671" s="255" t="s">
        <v>23</v>
      </c>
      <c r="E671" s="255">
        <v>1350</v>
      </c>
      <c r="F671" s="256" t="s">
        <v>124</v>
      </c>
      <c r="G671" s="255" t="s">
        <v>21</v>
      </c>
      <c r="H671" s="255">
        <v>2600110125879</v>
      </c>
      <c r="I671" s="256" t="s">
        <v>56</v>
      </c>
      <c r="J671" s="255" t="s">
        <v>210</v>
      </c>
      <c r="K671" s="255">
        <v>42794</v>
      </c>
      <c r="L671" s="256">
        <v>66</v>
      </c>
      <c r="M671" s="255" t="s">
        <v>111</v>
      </c>
      <c r="N671" s="255" t="s">
        <v>42</v>
      </c>
      <c r="O671" s="256">
        <v>42860</v>
      </c>
      <c r="P671" s="255" t="s">
        <v>1878</v>
      </c>
      <c r="Q671" s="255">
        <v>0</v>
      </c>
      <c r="R671" s="256" t="s">
        <v>33</v>
      </c>
      <c r="S671" s="255">
        <v>92400.03</v>
      </c>
      <c r="T671" s="255" t="s">
        <v>243</v>
      </c>
      <c r="U671" s="256">
        <v>9593.23</v>
      </c>
      <c r="V671" s="255" t="s">
        <v>186</v>
      </c>
      <c r="W671" s="255">
        <v>8103.6892569433849</v>
      </c>
      <c r="X671" s="256" t="s">
        <v>100</v>
      </c>
      <c r="Y671" s="255" t="s">
        <v>114</v>
      </c>
      <c r="Z671" s="255">
        <v>9.59</v>
      </c>
      <c r="AA671" s="256">
        <v>1</v>
      </c>
      <c r="AB671" s="255" t="s">
        <v>629</v>
      </c>
      <c r="AC671" s="255" t="s">
        <v>436</v>
      </c>
      <c r="AD671" s="256" t="s">
        <v>358</v>
      </c>
      <c r="AE671" s="255" t="s">
        <v>350</v>
      </c>
      <c r="AF671" s="255" t="s">
        <v>605</v>
      </c>
      <c r="AG671" s="256" t="s">
        <v>643</v>
      </c>
      <c r="AH671" s="255"/>
      <c r="AI671" s="255"/>
      <c r="AJ671" s="256"/>
      <c r="AK671" s="255" t="s">
        <v>605</v>
      </c>
      <c r="AL671" s="255" t="s">
        <v>643</v>
      </c>
      <c r="AM671" s="268" t="s">
        <v>741</v>
      </c>
      <c r="AN671" s="148" t="str">
        <f>IF(ISERROR(MATCH(H671,Current!H:H,0)),"Cleared","resolved")</f>
        <v>Cleared</v>
      </c>
    </row>
    <row r="672" spans="1:40" x14ac:dyDescent="0.25">
      <c r="A672" s="267" t="s">
        <v>31</v>
      </c>
      <c r="B672" s="255">
        <v>260</v>
      </c>
      <c r="C672" s="256" t="s">
        <v>113</v>
      </c>
      <c r="D672" s="255" t="s">
        <v>23</v>
      </c>
      <c r="E672" s="255">
        <v>1350</v>
      </c>
      <c r="F672" s="256" t="s">
        <v>124</v>
      </c>
      <c r="G672" s="255" t="s">
        <v>21</v>
      </c>
      <c r="H672" s="255">
        <v>2600110125898</v>
      </c>
      <c r="I672" s="256" t="s">
        <v>56</v>
      </c>
      <c r="J672" s="255" t="s">
        <v>210</v>
      </c>
      <c r="K672" s="255">
        <v>42794</v>
      </c>
      <c r="L672" s="256">
        <v>66</v>
      </c>
      <c r="M672" s="255" t="s">
        <v>111</v>
      </c>
      <c r="N672" s="255" t="s">
        <v>42</v>
      </c>
      <c r="O672" s="256">
        <v>42860</v>
      </c>
      <c r="P672" s="255" t="s">
        <v>1878</v>
      </c>
      <c r="Q672" s="255">
        <v>0</v>
      </c>
      <c r="R672" s="256" t="s">
        <v>33</v>
      </c>
      <c r="S672" s="255">
        <v>92400.03</v>
      </c>
      <c r="T672" s="255" t="s">
        <v>243</v>
      </c>
      <c r="U672" s="256">
        <v>9593.23</v>
      </c>
      <c r="V672" s="255" t="s">
        <v>186</v>
      </c>
      <c r="W672" s="255">
        <v>8103.6892569433849</v>
      </c>
      <c r="X672" s="256" t="s">
        <v>100</v>
      </c>
      <c r="Y672" s="255" t="s">
        <v>114</v>
      </c>
      <c r="Z672" s="255">
        <v>9.59</v>
      </c>
      <c r="AA672" s="256">
        <v>1</v>
      </c>
      <c r="AB672" s="255" t="s">
        <v>629</v>
      </c>
      <c r="AC672" s="255" t="s">
        <v>436</v>
      </c>
      <c r="AD672" s="256" t="s">
        <v>358</v>
      </c>
      <c r="AE672" s="255" t="s">
        <v>350</v>
      </c>
      <c r="AF672" s="255" t="s">
        <v>649</v>
      </c>
      <c r="AG672" s="256" t="s">
        <v>643</v>
      </c>
      <c r="AH672" s="255"/>
      <c r="AI672" s="255"/>
      <c r="AJ672" s="256"/>
      <c r="AK672" s="255" t="s">
        <v>605</v>
      </c>
      <c r="AL672" s="255" t="s">
        <v>643</v>
      </c>
      <c r="AM672" s="268" t="s">
        <v>741</v>
      </c>
      <c r="AN672" s="148" t="str">
        <f>IF(ISERROR(MATCH(H672,Current!H:H,0)),"Cleared","resolved")</f>
        <v>Cleared</v>
      </c>
    </row>
    <row r="673" spans="1:40" x14ac:dyDescent="0.25">
      <c r="A673" s="267" t="s">
        <v>744</v>
      </c>
      <c r="B673" s="255">
        <v>199</v>
      </c>
      <c r="C673" s="256" t="s">
        <v>137</v>
      </c>
      <c r="D673" s="255" t="s">
        <v>22</v>
      </c>
      <c r="E673" s="255">
        <v>3011</v>
      </c>
      <c r="F673" s="256" t="s">
        <v>164</v>
      </c>
      <c r="G673" s="255" t="s">
        <v>22</v>
      </c>
      <c r="H673" s="255" t="s">
        <v>1016</v>
      </c>
      <c r="I673" s="256" t="s">
        <v>54</v>
      </c>
      <c r="J673" s="255" t="s">
        <v>659</v>
      </c>
      <c r="K673" s="255">
        <v>42773</v>
      </c>
      <c r="L673" s="256">
        <v>87</v>
      </c>
      <c r="M673" s="255" t="s">
        <v>122</v>
      </c>
      <c r="N673" s="255" t="s">
        <v>41</v>
      </c>
      <c r="O673" s="256">
        <v>42776</v>
      </c>
      <c r="P673" s="255" t="s">
        <v>838</v>
      </c>
      <c r="Q673" s="255">
        <v>84</v>
      </c>
      <c r="R673" s="256" t="s">
        <v>35</v>
      </c>
      <c r="S673" s="255">
        <v>10469</v>
      </c>
      <c r="T673" s="255" t="s">
        <v>248</v>
      </c>
      <c r="U673" s="256">
        <v>9578.23</v>
      </c>
      <c r="V673" s="255" t="s">
        <v>248</v>
      </c>
      <c r="W673" s="255">
        <v>10469.005198417204</v>
      </c>
      <c r="X673" s="256" t="s">
        <v>100</v>
      </c>
      <c r="Y673" s="255" t="s">
        <v>107</v>
      </c>
      <c r="Z673" s="255">
        <v>9.58</v>
      </c>
      <c r="AA673" s="256">
        <v>1</v>
      </c>
      <c r="AB673" s="255" t="s">
        <v>630</v>
      </c>
      <c r="AC673" s="255" t="s">
        <v>635</v>
      </c>
      <c r="AD673" s="256" t="s">
        <v>1013</v>
      </c>
      <c r="AE673" s="255" t="s">
        <v>350</v>
      </c>
      <c r="AF673" s="255" t="s">
        <v>605</v>
      </c>
      <c r="AG673" s="256" t="s">
        <v>603</v>
      </c>
      <c r="AH673" s="255"/>
      <c r="AI673" s="255"/>
      <c r="AJ673" s="256"/>
      <c r="AK673" s="255" t="s">
        <v>649</v>
      </c>
      <c r="AL673" s="255" t="s">
        <v>643</v>
      </c>
      <c r="AM673" s="268" t="s">
        <v>740</v>
      </c>
      <c r="AN673" s="148" t="str">
        <f>IF(ISERROR(MATCH(H673,Current!H:H,0)),"Cleared","resolved")</f>
        <v>resolved</v>
      </c>
    </row>
    <row r="674" spans="1:40" x14ac:dyDescent="0.25">
      <c r="A674" s="267" t="s">
        <v>31</v>
      </c>
      <c r="B674" s="255">
        <v>72</v>
      </c>
      <c r="C674" s="256" t="s">
        <v>174</v>
      </c>
      <c r="D674" s="255" t="s">
        <v>17</v>
      </c>
      <c r="E674" s="255">
        <v>95</v>
      </c>
      <c r="F674" s="256" t="s">
        <v>153</v>
      </c>
      <c r="G674" s="255" t="s">
        <v>17</v>
      </c>
      <c r="H674" s="255">
        <v>2017000061</v>
      </c>
      <c r="I674" s="256" t="s">
        <v>58</v>
      </c>
      <c r="J674" s="255" t="s">
        <v>195</v>
      </c>
      <c r="K674" s="255">
        <v>42795</v>
      </c>
      <c r="L674" s="256">
        <v>65</v>
      </c>
      <c r="M674" s="255" t="s">
        <v>111</v>
      </c>
      <c r="N674" s="255" t="s">
        <v>42</v>
      </c>
      <c r="O674" s="256">
        <v>42860</v>
      </c>
      <c r="P674" s="255" t="s">
        <v>1878</v>
      </c>
      <c r="Q674" s="255">
        <v>0</v>
      </c>
      <c r="R674" s="256" t="s">
        <v>33</v>
      </c>
      <c r="S674" s="255">
        <v>9516</v>
      </c>
      <c r="T674" s="255" t="s">
        <v>100</v>
      </c>
      <c r="U674" s="256">
        <v>9516</v>
      </c>
      <c r="V674" s="255" t="s">
        <v>100</v>
      </c>
      <c r="W674" s="255">
        <v>9516</v>
      </c>
      <c r="X674" s="256" t="s">
        <v>100</v>
      </c>
      <c r="Y674" s="255" t="s">
        <v>107</v>
      </c>
      <c r="Z674" s="255">
        <v>9.52</v>
      </c>
      <c r="AA674" s="256">
        <v>1</v>
      </c>
      <c r="AB674" s="255" t="s">
        <v>629</v>
      </c>
      <c r="AC674" s="255" t="s">
        <v>410</v>
      </c>
      <c r="AD674" s="256" t="s">
        <v>370</v>
      </c>
      <c r="AE674" s="255" t="s">
        <v>349</v>
      </c>
      <c r="AF674" s="255" t="s">
        <v>605</v>
      </c>
      <c r="AG674" s="256" t="s">
        <v>643</v>
      </c>
      <c r="AH674" s="255"/>
      <c r="AI674" s="255"/>
      <c r="AJ674" s="256"/>
      <c r="AK674" s="255" t="s">
        <v>649</v>
      </c>
      <c r="AL674" s="255" t="s">
        <v>643</v>
      </c>
      <c r="AM674" s="268" t="s">
        <v>740</v>
      </c>
      <c r="AN674" s="148" t="str">
        <f>IF(ISERROR(MATCH(H674,Current!H:H,0)),"Cleared","resolved")</f>
        <v>Cleared</v>
      </c>
    </row>
    <row r="675" spans="1:40" x14ac:dyDescent="0.25">
      <c r="A675" s="267" t="s">
        <v>744</v>
      </c>
      <c r="B675" s="255">
        <v>413</v>
      </c>
      <c r="C675" s="256" t="s">
        <v>136</v>
      </c>
      <c r="D675" s="255" t="s">
        <v>13</v>
      </c>
      <c r="E675" s="255">
        <v>1750</v>
      </c>
      <c r="F675" s="256" t="s">
        <v>159</v>
      </c>
      <c r="G675" s="255" t="s">
        <v>18</v>
      </c>
      <c r="H675" s="255">
        <v>4130110166333</v>
      </c>
      <c r="I675" s="256" t="s">
        <v>55</v>
      </c>
      <c r="J675" s="255" t="s">
        <v>852</v>
      </c>
      <c r="K675" s="255">
        <v>42702</v>
      </c>
      <c r="L675" s="256">
        <v>158</v>
      </c>
      <c r="M675" s="255" t="s">
        <v>118</v>
      </c>
      <c r="N675" s="255" t="s">
        <v>41</v>
      </c>
      <c r="O675" s="256">
        <v>42775</v>
      </c>
      <c r="P675" s="255" t="s">
        <v>838</v>
      </c>
      <c r="Q675" s="255">
        <v>85</v>
      </c>
      <c r="R675" s="256" t="s">
        <v>35</v>
      </c>
      <c r="S675" s="255">
        <v>9500</v>
      </c>
      <c r="T675" s="255" t="s">
        <v>100</v>
      </c>
      <c r="U675" s="256">
        <v>9500</v>
      </c>
      <c r="V675" s="255" t="s">
        <v>100</v>
      </c>
      <c r="W675" s="255">
        <v>9500</v>
      </c>
      <c r="X675" s="256" t="s">
        <v>100</v>
      </c>
      <c r="Y675" s="255" t="s">
        <v>114</v>
      </c>
      <c r="Z675" s="255">
        <v>9.5</v>
      </c>
      <c r="AA675" s="256">
        <v>1</v>
      </c>
      <c r="AB675" s="255" t="s">
        <v>629</v>
      </c>
      <c r="AC675" s="255" t="s">
        <v>805</v>
      </c>
      <c r="AD675" s="256" t="s">
        <v>848</v>
      </c>
      <c r="AE675" s="255" t="s">
        <v>349</v>
      </c>
      <c r="AF675" s="255" t="s">
        <v>605</v>
      </c>
      <c r="AG675" s="256" t="s">
        <v>643</v>
      </c>
      <c r="AH675" s="255"/>
      <c r="AI675" s="255"/>
      <c r="AJ675" s="256"/>
      <c r="AK675" s="255" t="s">
        <v>605</v>
      </c>
      <c r="AL675" s="255" t="s">
        <v>643</v>
      </c>
      <c r="AM675" s="268" t="s">
        <v>741</v>
      </c>
      <c r="AN675" s="148" t="str">
        <f>IF(ISERROR(MATCH(H675,Current!H:H,0)),"Cleared","resolved")</f>
        <v>resolved</v>
      </c>
    </row>
    <row r="676" spans="1:40" x14ac:dyDescent="0.25">
      <c r="A676" s="267" t="s">
        <v>31</v>
      </c>
      <c r="B676" s="255">
        <v>3022</v>
      </c>
      <c r="C676" s="256" t="s">
        <v>141</v>
      </c>
      <c r="D676" s="255" t="s">
        <v>16</v>
      </c>
      <c r="E676" s="255">
        <v>456</v>
      </c>
      <c r="F676" s="256" t="s">
        <v>167</v>
      </c>
      <c r="G676" s="255" t="s">
        <v>14</v>
      </c>
      <c r="H676" s="255">
        <v>30220110070676</v>
      </c>
      <c r="I676" s="256" t="s">
        <v>59</v>
      </c>
      <c r="J676" s="255" t="s">
        <v>143</v>
      </c>
      <c r="K676" s="255">
        <v>42829</v>
      </c>
      <c r="L676" s="256">
        <v>31</v>
      </c>
      <c r="M676" s="255" t="s">
        <v>127</v>
      </c>
      <c r="N676" s="255" t="s">
        <v>128</v>
      </c>
      <c r="O676" s="256">
        <v>42859</v>
      </c>
      <c r="P676" s="255" t="s">
        <v>1878</v>
      </c>
      <c r="Q676" s="255">
        <v>1</v>
      </c>
      <c r="R676" s="256" t="s">
        <v>33</v>
      </c>
      <c r="S676" s="255">
        <v>9420</v>
      </c>
      <c r="T676" s="255" t="s">
        <v>100</v>
      </c>
      <c r="U676" s="256">
        <v>9420</v>
      </c>
      <c r="V676" s="255" t="s">
        <v>100</v>
      </c>
      <c r="W676" s="255">
        <v>9420</v>
      </c>
      <c r="X676" s="256" t="s">
        <v>100</v>
      </c>
      <c r="Y676" s="255" t="s">
        <v>114</v>
      </c>
      <c r="Z676" s="255">
        <v>9.42</v>
      </c>
      <c r="AA676" s="256">
        <v>1</v>
      </c>
      <c r="AB676" s="255" t="s">
        <v>629</v>
      </c>
      <c r="AC676" s="255" t="s">
        <v>826</v>
      </c>
      <c r="AD676" s="256" t="s">
        <v>1936</v>
      </c>
      <c r="AE676" s="255" t="s">
        <v>349</v>
      </c>
      <c r="AF676" s="255" t="s">
        <v>605</v>
      </c>
      <c r="AG676" s="256" t="s">
        <v>643</v>
      </c>
      <c r="AH676" s="255"/>
      <c r="AI676" s="255"/>
      <c r="AJ676" s="256"/>
      <c r="AK676" s="255" t="s">
        <v>605</v>
      </c>
      <c r="AL676" s="255" t="s">
        <v>643</v>
      </c>
      <c r="AM676" s="268" t="s">
        <v>741</v>
      </c>
      <c r="AN676" s="148" t="str">
        <f>IF(ISERROR(MATCH(H676,Current!H:H,0)),"Cleared","resolved")</f>
        <v>Cleared</v>
      </c>
    </row>
    <row r="677" spans="1:40" x14ac:dyDescent="0.25">
      <c r="A677" s="267" t="s">
        <v>744</v>
      </c>
      <c r="B677" s="255">
        <v>8520</v>
      </c>
      <c r="C677" s="256" t="s">
        <v>842</v>
      </c>
      <c r="D677" s="255" t="s">
        <v>19</v>
      </c>
      <c r="E677" s="255">
        <v>199</v>
      </c>
      <c r="F677" s="256" t="s">
        <v>137</v>
      </c>
      <c r="G677" s="255" t="s">
        <v>22</v>
      </c>
      <c r="H677" s="255" t="s">
        <v>1719</v>
      </c>
      <c r="I677" s="256" t="s">
        <v>57</v>
      </c>
      <c r="J677" s="255" t="s">
        <v>381</v>
      </c>
      <c r="K677" s="255">
        <v>42768</v>
      </c>
      <c r="L677" s="256">
        <v>92</v>
      </c>
      <c r="M677" s="255" t="s">
        <v>118</v>
      </c>
      <c r="N677" s="255" t="s">
        <v>41</v>
      </c>
      <c r="O677" s="256">
        <v>42830</v>
      </c>
      <c r="P677" s="255" t="s">
        <v>838</v>
      </c>
      <c r="Q677" s="255">
        <v>30</v>
      </c>
      <c r="R677" s="256" t="s">
        <v>33</v>
      </c>
      <c r="S677" s="255">
        <v>660398</v>
      </c>
      <c r="T677" s="255" t="s">
        <v>197</v>
      </c>
      <c r="U677" s="256">
        <v>9399.11</v>
      </c>
      <c r="V677" s="255" t="s">
        <v>197</v>
      </c>
      <c r="W677" s="255">
        <v>660397.68136307749</v>
      </c>
      <c r="X677" s="256" t="s">
        <v>100</v>
      </c>
      <c r="Y677" s="255" t="s">
        <v>114</v>
      </c>
      <c r="Z677" s="255">
        <v>9.4</v>
      </c>
      <c r="AA677" s="256">
        <v>1</v>
      </c>
      <c r="AB677" s="255" t="s">
        <v>630</v>
      </c>
      <c r="AC677" s="255" t="s">
        <v>484</v>
      </c>
      <c r="AD677" s="256" t="s">
        <v>363</v>
      </c>
      <c r="AE677" s="255" t="s">
        <v>350</v>
      </c>
      <c r="AF677" s="255" t="s">
        <v>605</v>
      </c>
      <c r="AG677" s="256" t="s">
        <v>643</v>
      </c>
      <c r="AH677" s="255"/>
      <c r="AI677" s="255"/>
      <c r="AJ677" s="256"/>
      <c r="AK677" s="255" t="s">
        <v>649</v>
      </c>
      <c r="AL677" s="255" t="s">
        <v>643</v>
      </c>
      <c r="AM677" s="268" t="s">
        <v>740</v>
      </c>
      <c r="AN677" s="148" t="str">
        <f>IF(ISERROR(MATCH(H677,Current!H:H,0)),"Cleared","resolved")</f>
        <v>resolved</v>
      </c>
    </row>
    <row r="678" spans="1:40" x14ac:dyDescent="0.25">
      <c r="A678" s="267" t="s">
        <v>744</v>
      </c>
      <c r="B678" s="255">
        <v>199</v>
      </c>
      <c r="C678" s="256" t="s">
        <v>137</v>
      </c>
      <c r="D678" s="255" t="s">
        <v>22</v>
      </c>
      <c r="E678" s="255">
        <v>8243</v>
      </c>
      <c r="F678" s="256" t="s">
        <v>120</v>
      </c>
      <c r="G678" s="255" t="s">
        <v>14</v>
      </c>
      <c r="H678" s="255">
        <v>1990110055561</v>
      </c>
      <c r="I678" s="256" t="s">
        <v>56</v>
      </c>
      <c r="J678" s="255" t="s">
        <v>328</v>
      </c>
      <c r="K678" s="255">
        <v>42607</v>
      </c>
      <c r="L678" s="256">
        <v>253</v>
      </c>
      <c r="M678" s="255" t="s">
        <v>127</v>
      </c>
      <c r="N678" s="255" t="s">
        <v>128</v>
      </c>
      <c r="O678" s="256">
        <v>42681</v>
      </c>
      <c r="P678" s="255" t="s">
        <v>651</v>
      </c>
      <c r="Q678" s="255">
        <v>179</v>
      </c>
      <c r="R678" s="256" t="s">
        <v>39</v>
      </c>
      <c r="S678" s="255">
        <v>10262.52</v>
      </c>
      <c r="T678" s="255" t="s">
        <v>248</v>
      </c>
      <c r="U678" s="256">
        <v>9389.31</v>
      </c>
      <c r="V678" s="255" t="s">
        <v>248</v>
      </c>
      <c r="W678" s="255">
        <v>10262.515642195964</v>
      </c>
      <c r="X678" s="256" t="s">
        <v>100</v>
      </c>
      <c r="Y678" s="255" t="s">
        <v>114</v>
      </c>
      <c r="Z678" s="255">
        <v>9.39</v>
      </c>
      <c r="AA678" s="256">
        <v>1</v>
      </c>
      <c r="AB678" s="255" t="s">
        <v>630</v>
      </c>
      <c r="AC678" s="255" t="s">
        <v>570</v>
      </c>
      <c r="AD678" s="256" t="s">
        <v>1368</v>
      </c>
      <c r="AE678" s="255" t="s">
        <v>350</v>
      </c>
      <c r="AF678" s="255" t="s">
        <v>649</v>
      </c>
      <c r="AG678" s="256" t="s">
        <v>643</v>
      </c>
      <c r="AH678" s="255"/>
      <c r="AI678" s="255"/>
      <c r="AJ678" s="256"/>
      <c r="AK678" s="255" t="s">
        <v>605</v>
      </c>
      <c r="AL678" s="255" t="s">
        <v>643</v>
      </c>
      <c r="AM678" s="268" t="s">
        <v>741</v>
      </c>
      <c r="AN678" s="148" t="str">
        <f>IF(ISERROR(MATCH(H678,Current!H:H,0)),"Cleared","resolved")</f>
        <v>resolved</v>
      </c>
    </row>
    <row r="679" spans="1:40" x14ac:dyDescent="0.25">
      <c r="A679" s="267" t="s">
        <v>744</v>
      </c>
      <c r="B679" s="255">
        <v>8520</v>
      </c>
      <c r="C679" s="256" t="s">
        <v>842</v>
      </c>
      <c r="D679" s="255" t="s">
        <v>19</v>
      </c>
      <c r="E679" s="255">
        <v>8420</v>
      </c>
      <c r="F679" s="256" t="s">
        <v>234</v>
      </c>
      <c r="G679" s="255" t="s">
        <v>19</v>
      </c>
      <c r="H679" s="255">
        <v>85203010001166</v>
      </c>
      <c r="I679" s="256" t="s">
        <v>592</v>
      </c>
      <c r="J679" s="255" t="s">
        <v>230</v>
      </c>
      <c r="K679" s="255">
        <v>42676</v>
      </c>
      <c r="L679" s="256">
        <v>184</v>
      </c>
      <c r="M679" s="255" t="s">
        <v>105</v>
      </c>
      <c r="N679" s="255" t="s">
        <v>41</v>
      </c>
      <c r="O679" s="256">
        <v>42775</v>
      </c>
      <c r="P679" s="255" t="s">
        <v>838</v>
      </c>
      <c r="Q679" s="255">
        <v>85</v>
      </c>
      <c r="R679" s="256" t="s">
        <v>35</v>
      </c>
      <c r="S679" s="255">
        <v>658368</v>
      </c>
      <c r="T679" s="255" t="s">
        <v>197</v>
      </c>
      <c r="U679" s="256">
        <v>9370.2199999999993</v>
      </c>
      <c r="V679" s="255" t="s">
        <v>197</v>
      </c>
      <c r="W679" s="255">
        <v>658367.82012998417</v>
      </c>
      <c r="X679" s="256" t="s">
        <v>100</v>
      </c>
      <c r="Y679" s="255" t="s">
        <v>107</v>
      </c>
      <c r="Z679" s="255">
        <v>9.3699999999999992</v>
      </c>
      <c r="AA679" s="256">
        <v>1</v>
      </c>
      <c r="AB679" s="255" t="s">
        <v>630</v>
      </c>
      <c r="AC679" s="255" t="s">
        <v>819</v>
      </c>
      <c r="AD679" s="256" t="s">
        <v>902</v>
      </c>
      <c r="AE679" s="255" t="s">
        <v>350</v>
      </c>
      <c r="AF679" s="255" t="s">
        <v>649</v>
      </c>
      <c r="AG679" s="256" t="s">
        <v>643</v>
      </c>
      <c r="AH679" s="255"/>
      <c r="AI679" s="255"/>
      <c r="AJ679" s="256"/>
      <c r="AK679" s="255" t="s">
        <v>605</v>
      </c>
      <c r="AL679" s="255" t="s">
        <v>643</v>
      </c>
      <c r="AM679" s="268" t="s">
        <v>741</v>
      </c>
      <c r="AN679" s="148" t="str">
        <f>IF(ISERROR(MATCH(H679,Current!H:H,0)),"Cleared","resolved")</f>
        <v>resolved</v>
      </c>
    </row>
    <row r="680" spans="1:40" x14ac:dyDescent="0.25">
      <c r="A680" s="267" t="s">
        <v>31</v>
      </c>
      <c r="B680" s="255">
        <v>8520</v>
      </c>
      <c r="C680" s="256" t="s">
        <v>842</v>
      </c>
      <c r="D680" s="255" t="s">
        <v>19</v>
      </c>
      <c r="E680" s="255">
        <v>1750</v>
      </c>
      <c r="F680" s="256" t="s">
        <v>159</v>
      </c>
      <c r="G680" s="255" t="s">
        <v>18</v>
      </c>
      <c r="H680" s="255">
        <v>85201120004201</v>
      </c>
      <c r="I680" s="256" t="s">
        <v>538</v>
      </c>
      <c r="J680" s="255" t="s">
        <v>68</v>
      </c>
      <c r="K680" s="255">
        <v>42795</v>
      </c>
      <c r="L680" s="256">
        <v>65</v>
      </c>
      <c r="M680" s="255" t="s">
        <v>111</v>
      </c>
      <c r="N680" s="255" t="s">
        <v>42</v>
      </c>
      <c r="O680" s="256">
        <v>42860</v>
      </c>
      <c r="P680" s="255" t="s">
        <v>1878</v>
      </c>
      <c r="Q680" s="255">
        <v>0</v>
      </c>
      <c r="R680" s="256" t="s">
        <v>33</v>
      </c>
      <c r="S680" s="255">
        <v>655337.76</v>
      </c>
      <c r="T680" s="255" t="s">
        <v>197</v>
      </c>
      <c r="U680" s="256">
        <v>9327.09</v>
      </c>
      <c r="V680" s="255" t="s">
        <v>197</v>
      </c>
      <c r="W680" s="255">
        <v>655337.43193395401</v>
      </c>
      <c r="X680" s="256" t="s">
        <v>100</v>
      </c>
      <c r="Y680" s="255" t="s">
        <v>114</v>
      </c>
      <c r="Z680" s="255">
        <v>9.33</v>
      </c>
      <c r="AA680" s="256">
        <v>1</v>
      </c>
      <c r="AB680" s="255" t="s">
        <v>630</v>
      </c>
      <c r="AC680" s="255" t="s">
        <v>2042</v>
      </c>
      <c r="AD680" s="256" t="s">
        <v>2043</v>
      </c>
      <c r="AE680" s="255" t="s">
        <v>350</v>
      </c>
      <c r="AF680" s="255" t="s">
        <v>649</v>
      </c>
      <c r="AG680" s="256" t="s">
        <v>643</v>
      </c>
      <c r="AH680" s="255"/>
      <c r="AI680" s="255"/>
      <c r="AJ680" s="256"/>
      <c r="AK680" s="255" t="s">
        <v>605</v>
      </c>
      <c r="AL680" s="255" t="s">
        <v>603</v>
      </c>
      <c r="AM680" s="268" t="s">
        <v>739</v>
      </c>
      <c r="AN680" s="148" t="str">
        <f>IF(ISERROR(MATCH(H680,Current!H:H,0)),"Cleared","resolved")</f>
        <v>resolved</v>
      </c>
    </row>
    <row r="681" spans="1:40" x14ac:dyDescent="0.25">
      <c r="A681" s="267" t="s">
        <v>744</v>
      </c>
      <c r="B681" s="255">
        <v>8520</v>
      </c>
      <c r="C681" s="256" t="s">
        <v>842</v>
      </c>
      <c r="D681" s="255" t="s">
        <v>19</v>
      </c>
      <c r="E681" s="255">
        <v>3100</v>
      </c>
      <c r="F681" s="256" t="s">
        <v>274</v>
      </c>
      <c r="G681" s="255" t="s">
        <v>13</v>
      </c>
      <c r="H681" s="255" t="s">
        <v>1320</v>
      </c>
      <c r="I681" s="256" t="s">
        <v>538</v>
      </c>
      <c r="J681" s="255" t="s">
        <v>19</v>
      </c>
      <c r="K681" s="255">
        <v>42769</v>
      </c>
      <c r="L681" s="256">
        <v>91</v>
      </c>
      <c r="M681" s="255" t="s">
        <v>111</v>
      </c>
      <c r="N681" s="255" t="s">
        <v>42</v>
      </c>
      <c r="O681" s="256">
        <v>42797</v>
      </c>
      <c r="P681" s="255" t="s">
        <v>838</v>
      </c>
      <c r="Q681" s="255">
        <v>63</v>
      </c>
      <c r="R681" s="256" t="s">
        <v>35</v>
      </c>
      <c r="S681" s="255">
        <v>655163</v>
      </c>
      <c r="T681" s="255" t="s">
        <v>197</v>
      </c>
      <c r="U681" s="256">
        <v>9324.61</v>
      </c>
      <c r="V681" s="255" t="s">
        <v>197</v>
      </c>
      <c r="W681" s="255">
        <v>655163.18285613914</v>
      </c>
      <c r="X681" s="256" t="s">
        <v>100</v>
      </c>
      <c r="Y681" s="255" t="s">
        <v>114</v>
      </c>
      <c r="Z681" s="255">
        <v>9.32</v>
      </c>
      <c r="AA681" s="256">
        <v>1</v>
      </c>
      <c r="AB681" s="255" t="s">
        <v>630</v>
      </c>
      <c r="AC681" s="255" t="s">
        <v>458</v>
      </c>
      <c r="AD681" s="256" t="s">
        <v>352</v>
      </c>
      <c r="AE681" s="255" t="s">
        <v>350</v>
      </c>
      <c r="AF681" s="255" t="s">
        <v>605</v>
      </c>
      <c r="AG681" s="256" t="s">
        <v>643</v>
      </c>
      <c r="AH681" s="255"/>
      <c r="AI681" s="255"/>
      <c r="AJ681" s="256"/>
      <c r="AK681" s="255" t="s">
        <v>649</v>
      </c>
      <c r="AL681" s="255" t="s">
        <v>643</v>
      </c>
      <c r="AM681" s="268" t="s">
        <v>740</v>
      </c>
      <c r="AN681" s="148" t="str">
        <f>IF(ISERROR(MATCH(H681,Current!H:H,0)),"Cleared","resolved")</f>
        <v>resolved</v>
      </c>
    </row>
    <row r="682" spans="1:40" x14ac:dyDescent="0.25">
      <c r="A682" s="267" t="s">
        <v>31</v>
      </c>
      <c r="B682" s="255">
        <v>802</v>
      </c>
      <c r="C682" s="256" t="s">
        <v>245</v>
      </c>
      <c r="D682" s="255" t="s">
        <v>19</v>
      </c>
      <c r="E682" s="255">
        <v>413</v>
      </c>
      <c r="F682" s="256" t="s">
        <v>136</v>
      </c>
      <c r="G682" s="255" t="s">
        <v>13</v>
      </c>
      <c r="H682" s="255">
        <v>8020210022567</v>
      </c>
      <c r="I682" s="256" t="s">
        <v>538</v>
      </c>
      <c r="J682" s="255" t="s">
        <v>1777</v>
      </c>
      <c r="K682" s="255">
        <v>42795</v>
      </c>
      <c r="L682" s="256">
        <v>65</v>
      </c>
      <c r="M682" s="255" t="s">
        <v>161</v>
      </c>
      <c r="N682" s="255" t="s">
        <v>128</v>
      </c>
      <c r="O682" s="256">
        <v>42860</v>
      </c>
      <c r="P682" s="255" t="s">
        <v>1878</v>
      </c>
      <c r="Q682" s="255">
        <v>0</v>
      </c>
      <c r="R682" s="256" t="s">
        <v>33</v>
      </c>
      <c r="S682" s="255">
        <v>14201</v>
      </c>
      <c r="T682" s="255" t="s">
        <v>246</v>
      </c>
      <c r="U682" s="256">
        <v>9307.25</v>
      </c>
      <c r="V682" s="255" t="s">
        <v>246</v>
      </c>
      <c r="W682" s="255">
        <v>14201.001870783357</v>
      </c>
      <c r="X682" s="256" t="s">
        <v>100</v>
      </c>
      <c r="Y682" s="255" t="s">
        <v>114</v>
      </c>
      <c r="Z682" s="255">
        <v>9.31</v>
      </c>
      <c r="AA682" s="256">
        <v>1</v>
      </c>
      <c r="AB682" s="255" t="s">
        <v>630</v>
      </c>
      <c r="AC682" s="255" t="s">
        <v>753</v>
      </c>
      <c r="AD682" s="256" t="s">
        <v>690</v>
      </c>
      <c r="AE682" s="255" t="s">
        <v>350</v>
      </c>
      <c r="AF682" s="255" t="s">
        <v>605</v>
      </c>
      <c r="AG682" s="256" t="s">
        <v>643</v>
      </c>
      <c r="AH682" s="255"/>
      <c r="AI682" s="255"/>
      <c r="AJ682" s="256"/>
      <c r="AK682" s="255" t="s">
        <v>605</v>
      </c>
      <c r="AL682" s="255" t="s">
        <v>643</v>
      </c>
      <c r="AM682" s="268" t="s">
        <v>741</v>
      </c>
      <c r="AN682" s="148" t="str">
        <f>IF(ISERROR(MATCH(H682,Current!H:H,0)),"Cleared","resolved")</f>
        <v>Cleared</v>
      </c>
    </row>
    <row r="683" spans="1:40" x14ac:dyDescent="0.25">
      <c r="A683" s="267" t="s">
        <v>744</v>
      </c>
      <c r="B683" s="255">
        <v>8520</v>
      </c>
      <c r="C683" s="256" t="s">
        <v>842</v>
      </c>
      <c r="D683" s="255" t="s">
        <v>19</v>
      </c>
      <c r="E683" s="255">
        <v>456</v>
      </c>
      <c r="F683" s="256" t="s">
        <v>167</v>
      </c>
      <c r="G683" s="255" t="s">
        <v>14</v>
      </c>
      <c r="H683" s="255">
        <v>85200310086914</v>
      </c>
      <c r="I683" s="256" t="s">
        <v>59</v>
      </c>
      <c r="J683" s="255" t="s">
        <v>916</v>
      </c>
      <c r="K683" s="255">
        <v>42773</v>
      </c>
      <c r="L683" s="256">
        <v>87</v>
      </c>
      <c r="M683" s="255" t="s">
        <v>122</v>
      </c>
      <c r="N683" s="255" t="s">
        <v>41</v>
      </c>
      <c r="O683" s="256">
        <v>42830</v>
      </c>
      <c r="P683" s="255" t="s">
        <v>838</v>
      </c>
      <c r="Q683" s="255">
        <v>30</v>
      </c>
      <c r="R683" s="256" t="s">
        <v>33</v>
      </c>
      <c r="S683" s="255">
        <v>650100</v>
      </c>
      <c r="T683" s="255" t="s">
        <v>197</v>
      </c>
      <c r="U683" s="256">
        <v>9252.5499999999993</v>
      </c>
      <c r="V683" s="255" t="s">
        <v>197</v>
      </c>
      <c r="W683" s="255">
        <v>650100.12295801856</v>
      </c>
      <c r="X683" s="256" t="s">
        <v>100</v>
      </c>
      <c r="Y683" s="255" t="s">
        <v>114</v>
      </c>
      <c r="Z683" s="255">
        <v>9.25</v>
      </c>
      <c r="AA683" s="256">
        <v>1</v>
      </c>
      <c r="AB683" s="255" t="s">
        <v>630</v>
      </c>
      <c r="AC683" s="255" t="s">
        <v>561</v>
      </c>
      <c r="AD683" s="256" t="s">
        <v>663</v>
      </c>
      <c r="AE683" s="255" t="s">
        <v>350</v>
      </c>
      <c r="AF683" s="255" t="s">
        <v>649</v>
      </c>
      <c r="AG683" s="256" t="s">
        <v>643</v>
      </c>
      <c r="AH683" s="255"/>
      <c r="AI683" s="255"/>
      <c r="AJ683" s="256"/>
      <c r="AK683" s="255" t="s">
        <v>605</v>
      </c>
      <c r="AL683" s="255" t="s">
        <v>643</v>
      </c>
      <c r="AM683" s="268" t="s">
        <v>741</v>
      </c>
      <c r="AN683" s="148" t="str">
        <f>IF(ISERROR(MATCH(H683,Current!H:H,0)),"Cleared","resolved")</f>
        <v>Cleared</v>
      </c>
    </row>
    <row r="684" spans="1:40" x14ac:dyDescent="0.25">
      <c r="A684" s="267" t="s">
        <v>744</v>
      </c>
      <c r="B684" s="255">
        <v>8520</v>
      </c>
      <c r="C684" s="256" t="s">
        <v>842</v>
      </c>
      <c r="D684" s="255" t="s">
        <v>19</v>
      </c>
      <c r="E684" s="255">
        <v>3011</v>
      </c>
      <c r="F684" s="256" t="s">
        <v>164</v>
      </c>
      <c r="G684" s="255" t="s">
        <v>22</v>
      </c>
      <c r="H684" s="255">
        <v>85200310084976</v>
      </c>
      <c r="I684" s="256" t="s">
        <v>60</v>
      </c>
      <c r="J684" s="255" t="s">
        <v>319</v>
      </c>
      <c r="K684" s="255">
        <v>42676</v>
      </c>
      <c r="L684" s="256">
        <v>184</v>
      </c>
      <c r="M684" s="255" t="s">
        <v>118</v>
      </c>
      <c r="N684" s="255" t="s">
        <v>41</v>
      </c>
      <c r="O684" s="256">
        <v>42709</v>
      </c>
      <c r="P684" s="255" t="s">
        <v>651</v>
      </c>
      <c r="Q684" s="255">
        <v>151</v>
      </c>
      <c r="R684" s="256" t="s">
        <v>39</v>
      </c>
      <c r="S684" s="255">
        <v>647811.11</v>
      </c>
      <c r="T684" s="255" t="s">
        <v>197</v>
      </c>
      <c r="U684" s="256">
        <v>9219.9699999999993</v>
      </c>
      <c r="V684" s="255" t="s">
        <v>197</v>
      </c>
      <c r="W684" s="255">
        <v>647810.99595995073</v>
      </c>
      <c r="X684" s="256" t="s">
        <v>100</v>
      </c>
      <c r="Y684" s="255" t="s">
        <v>114</v>
      </c>
      <c r="Z684" s="255">
        <v>9.2200000000000006</v>
      </c>
      <c r="AA684" s="256">
        <v>1</v>
      </c>
      <c r="AB684" s="255" t="s">
        <v>630</v>
      </c>
      <c r="AC684" s="255" t="s">
        <v>635</v>
      </c>
      <c r="AD684" s="256" t="s">
        <v>390</v>
      </c>
      <c r="AE684" s="255" t="s">
        <v>350</v>
      </c>
      <c r="AF684" s="255" t="s">
        <v>605</v>
      </c>
      <c r="AG684" s="256" t="s">
        <v>643</v>
      </c>
      <c r="AH684" s="255"/>
      <c r="AI684" s="255"/>
      <c r="AJ684" s="256"/>
      <c r="AK684" s="255" t="s">
        <v>605</v>
      </c>
      <c r="AL684" s="255" t="s">
        <v>643</v>
      </c>
      <c r="AM684" s="268" t="s">
        <v>741</v>
      </c>
      <c r="AN684" s="148" t="str">
        <f>IF(ISERROR(MATCH(H684,Current!H:H,0)),"Cleared","resolved")</f>
        <v>resolved</v>
      </c>
    </row>
    <row r="685" spans="1:40" x14ac:dyDescent="0.25">
      <c r="A685" s="267" t="s">
        <v>31</v>
      </c>
      <c r="B685" s="255">
        <v>1740</v>
      </c>
      <c r="C685" s="256" t="s">
        <v>261</v>
      </c>
      <c r="D685" s="255" t="s">
        <v>15</v>
      </c>
      <c r="E685" s="255">
        <v>8243</v>
      </c>
      <c r="F685" s="256" t="s">
        <v>120</v>
      </c>
      <c r="G685" s="255" t="s">
        <v>14</v>
      </c>
      <c r="H685" s="255" t="s">
        <v>1877</v>
      </c>
      <c r="I685" s="256" t="s">
        <v>61</v>
      </c>
      <c r="J685" s="255" t="s">
        <v>1442</v>
      </c>
      <c r="K685" s="255">
        <v>42795</v>
      </c>
      <c r="L685" s="256">
        <v>65</v>
      </c>
      <c r="M685" s="255" t="s">
        <v>127</v>
      </c>
      <c r="N685" s="255" t="s">
        <v>128</v>
      </c>
      <c r="O685" s="256">
        <v>42860</v>
      </c>
      <c r="P685" s="255" t="s">
        <v>1878</v>
      </c>
      <c r="Q685" s="255">
        <v>0</v>
      </c>
      <c r="R685" s="256" t="s">
        <v>33</v>
      </c>
      <c r="S685" s="255">
        <v>154314.93</v>
      </c>
      <c r="T685" s="255" t="s">
        <v>1443</v>
      </c>
      <c r="U685" s="256">
        <v>9165.4699999999993</v>
      </c>
      <c r="V685" s="255" t="s">
        <v>1443</v>
      </c>
      <c r="W685" s="255">
        <v>154314.87037542133</v>
      </c>
      <c r="X685" s="256" t="s">
        <v>100</v>
      </c>
      <c r="Y685" s="255" t="s">
        <v>114</v>
      </c>
      <c r="Z685" s="255">
        <v>9.17</v>
      </c>
      <c r="AA685" s="256">
        <v>1</v>
      </c>
      <c r="AB685" s="255" t="s">
        <v>630</v>
      </c>
      <c r="AC685" s="255" t="s">
        <v>660</v>
      </c>
      <c r="AD685" s="256" t="s">
        <v>1735</v>
      </c>
      <c r="AE685" s="255" t="s">
        <v>350</v>
      </c>
      <c r="AF685" s="255" t="s">
        <v>649</v>
      </c>
      <c r="AG685" s="256" t="s">
        <v>643</v>
      </c>
      <c r="AH685" s="255"/>
      <c r="AI685" s="255"/>
      <c r="AJ685" s="256"/>
      <c r="AK685" s="255" t="s">
        <v>649</v>
      </c>
      <c r="AL685" s="255" t="s">
        <v>643</v>
      </c>
      <c r="AM685" s="268" t="s">
        <v>740</v>
      </c>
      <c r="AN685" s="148" t="str">
        <f>IF(ISERROR(MATCH(H685,Current!H:H,0)),"Cleared","resolved")</f>
        <v>resolved</v>
      </c>
    </row>
    <row r="686" spans="1:40" x14ac:dyDescent="0.25">
      <c r="A686" s="267" t="s">
        <v>744</v>
      </c>
      <c r="B686" s="255">
        <v>1516</v>
      </c>
      <c r="C686" s="256" t="s">
        <v>132</v>
      </c>
      <c r="D686" s="255" t="s">
        <v>14</v>
      </c>
      <c r="E686" s="255">
        <v>199</v>
      </c>
      <c r="F686" s="256" t="s">
        <v>137</v>
      </c>
      <c r="G686" s="255" t="s">
        <v>22</v>
      </c>
      <c r="H686" s="255">
        <v>15160160004314</v>
      </c>
      <c r="I686" s="256" t="s">
        <v>57</v>
      </c>
      <c r="J686" s="255" t="s">
        <v>133</v>
      </c>
      <c r="K686" s="255">
        <v>42728</v>
      </c>
      <c r="L686" s="256">
        <v>132</v>
      </c>
      <c r="M686" s="255" t="s">
        <v>118</v>
      </c>
      <c r="N686" s="255" t="s">
        <v>41</v>
      </c>
      <c r="O686" s="256">
        <v>42800</v>
      </c>
      <c r="P686" s="255" t="s">
        <v>838</v>
      </c>
      <c r="Q686" s="255">
        <v>60</v>
      </c>
      <c r="R686" s="256" t="s">
        <v>34</v>
      </c>
      <c r="S686" s="255">
        <v>9167.9699999999993</v>
      </c>
      <c r="T686" s="255" t="s">
        <v>100</v>
      </c>
      <c r="U686" s="256">
        <v>9167.9699999999993</v>
      </c>
      <c r="V686" s="255" t="s">
        <v>100</v>
      </c>
      <c r="W686" s="255">
        <v>9167.9699999999993</v>
      </c>
      <c r="X686" s="256" t="s">
        <v>100</v>
      </c>
      <c r="Y686" s="255" t="s">
        <v>114</v>
      </c>
      <c r="Z686" s="255">
        <v>9.17</v>
      </c>
      <c r="AA686" s="256">
        <v>1</v>
      </c>
      <c r="AB686" s="255" t="s">
        <v>629</v>
      </c>
      <c r="AC686" s="255" t="s">
        <v>427</v>
      </c>
      <c r="AD686" s="256" t="s">
        <v>480</v>
      </c>
      <c r="AE686" s="255" t="s">
        <v>349</v>
      </c>
      <c r="AF686" s="255" t="s">
        <v>605</v>
      </c>
      <c r="AG686" s="256" t="s">
        <v>643</v>
      </c>
      <c r="AH686" s="255"/>
      <c r="AI686" s="255"/>
      <c r="AJ686" s="256"/>
      <c r="AK686" s="255" t="s">
        <v>605</v>
      </c>
      <c r="AL686" s="255" t="s">
        <v>643</v>
      </c>
      <c r="AM686" s="268" t="s">
        <v>741</v>
      </c>
      <c r="AN686" s="148" t="str">
        <f>IF(ISERROR(MATCH(H686,Current!H:H,0)),"Cleared","resolved")</f>
        <v>resolved</v>
      </c>
    </row>
    <row r="687" spans="1:40" x14ac:dyDescent="0.25">
      <c r="A687" s="267" t="s">
        <v>744</v>
      </c>
      <c r="B687" s="255">
        <v>8520</v>
      </c>
      <c r="C687" s="256" t="s">
        <v>842</v>
      </c>
      <c r="D687" s="255" t="s">
        <v>19</v>
      </c>
      <c r="E687" s="255">
        <v>1320</v>
      </c>
      <c r="F687" s="256" t="s">
        <v>188</v>
      </c>
      <c r="G687" s="255" t="s">
        <v>21</v>
      </c>
      <c r="H687" s="255">
        <v>85200330013521</v>
      </c>
      <c r="I687" s="256" t="s">
        <v>60</v>
      </c>
      <c r="J687" s="255" t="s">
        <v>319</v>
      </c>
      <c r="K687" s="255">
        <v>42544</v>
      </c>
      <c r="L687" s="256">
        <v>316</v>
      </c>
      <c r="M687" s="255" t="s">
        <v>111</v>
      </c>
      <c r="N687" s="255" t="s">
        <v>42</v>
      </c>
      <c r="O687" s="256">
        <v>42619</v>
      </c>
      <c r="P687" s="255" t="s">
        <v>406</v>
      </c>
      <c r="Q687" s="255">
        <v>241</v>
      </c>
      <c r="R687" s="256" t="s">
        <v>37</v>
      </c>
      <c r="S687" s="255">
        <v>643318.25</v>
      </c>
      <c r="T687" s="255" t="s">
        <v>197</v>
      </c>
      <c r="U687" s="256">
        <v>9156.0300000000007</v>
      </c>
      <c r="V687" s="255" t="s">
        <v>197</v>
      </c>
      <c r="W687" s="255">
        <v>643318.46126822417</v>
      </c>
      <c r="X687" s="256" t="s">
        <v>100</v>
      </c>
      <c r="Y687" s="255" t="s">
        <v>114</v>
      </c>
      <c r="Z687" s="255">
        <v>9.16</v>
      </c>
      <c r="AA687" s="256">
        <v>1</v>
      </c>
      <c r="AB687" s="255" t="s">
        <v>630</v>
      </c>
      <c r="AC687" s="255" t="s">
        <v>436</v>
      </c>
      <c r="AD687" s="256" t="s">
        <v>368</v>
      </c>
      <c r="AE687" s="255" t="s">
        <v>350</v>
      </c>
      <c r="AF687" s="255" t="s">
        <v>605</v>
      </c>
      <c r="AG687" s="256" t="s">
        <v>643</v>
      </c>
      <c r="AH687" s="255"/>
      <c r="AI687" s="255"/>
      <c r="AJ687" s="256"/>
      <c r="AK687" s="255" t="s">
        <v>605</v>
      </c>
      <c r="AL687" s="255" t="s">
        <v>643</v>
      </c>
      <c r="AM687" s="268" t="s">
        <v>741</v>
      </c>
      <c r="AN687" s="148" t="str">
        <f>IF(ISERROR(MATCH(H687,Current!H:H,0)),"Cleared","resolved")</f>
        <v>Cleared</v>
      </c>
    </row>
    <row r="688" spans="1:40" x14ac:dyDescent="0.25">
      <c r="A688" s="267" t="s">
        <v>744</v>
      </c>
      <c r="B688" s="255">
        <v>8520</v>
      </c>
      <c r="C688" s="256" t="s">
        <v>842</v>
      </c>
      <c r="D688" s="255" t="s">
        <v>19</v>
      </c>
      <c r="E688" s="255">
        <v>3011</v>
      </c>
      <c r="F688" s="256" t="s">
        <v>164</v>
      </c>
      <c r="G688" s="255" t="s">
        <v>22</v>
      </c>
      <c r="H688" s="255">
        <v>85200410038232</v>
      </c>
      <c r="I688" s="256" t="s">
        <v>592</v>
      </c>
      <c r="J688" s="255" t="s">
        <v>230</v>
      </c>
      <c r="K688" s="255">
        <v>42583</v>
      </c>
      <c r="L688" s="256">
        <v>277</v>
      </c>
      <c r="M688" s="255" t="s">
        <v>122</v>
      </c>
      <c r="N688" s="255" t="s">
        <v>41</v>
      </c>
      <c r="O688" s="256">
        <v>42619</v>
      </c>
      <c r="P688" s="255" t="s">
        <v>406</v>
      </c>
      <c r="Q688" s="255">
        <v>241</v>
      </c>
      <c r="R688" s="256" t="s">
        <v>37</v>
      </c>
      <c r="S688" s="255">
        <v>642478.41</v>
      </c>
      <c r="T688" s="255" t="s">
        <v>197</v>
      </c>
      <c r="U688" s="256">
        <v>9144.07</v>
      </c>
      <c r="V688" s="255" t="s">
        <v>197</v>
      </c>
      <c r="W688" s="255">
        <v>642478.13103811699</v>
      </c>
      <c r="X688" s="256" t="s">
        <v>100</v>
      </c>
      <c r="Y688" s="255" t="s">
        <v>114</v>
      </c>
      <c r="Z688" s="255">
        <v>9.14</v>
      </c>
      <c r="AA688" s="256">
        <v>1</v>
      </c>
      <c r="AB688" s="255" t="s">
        <v>630</v>
      </c>
      <c r="AC688" s="255" t="s">
        <v>474</v>
      </c>
      <c r="AD688" s="256" t="s">
        <v>554</v>
      </c>
      <c r="AE688" s="255" t="s">
        <v>350</v>
      </c>
      <c r="AF688" s="255" t="s">
        <v>605</v>
      </c>
      <c r="AG688" s="256" t="s">
        <v>643</v>
      </c>
      <c r="AH688" s="255"/>
      <c r="AI688" s="255"/>
      <c r="AJ688" s="256"/>
      <c r="AK688" s="255" t="s">
        <v>605</v>
      </c>
      <c r="AL688" s="255" t="s">
        <v>643</v>
      </c>
      <c r="AM688" s="268" t="s">
        <v>741</v>
      </c>
      <c r="AN688" s="148" t="str">
        <f>IF(ISERROR(MATCH(H688,Current!H:H,0)),"Cleared","resolved")</f>
        <v>Cleared</v>
      </c>
    </row>
    <row r="689" spans="1:40" x14ac:dyDescent="0.25">
      <c r="A689" s="267" t="s">
        <v>744</v>
      </c>
      <c r="B689" s="255">
        <v>132</v>
      </c>
      <c r="C689" s="256" t="s">
        <v>233</v>
      </c>
      <c r="D689" s="255" t="s">
        <v>22</v>
      </c>
      <c r="E689" s="255">
        <v>199</v>
      </c>
      <c r="F689" s="256" t="s">
        <v>137</v>
      </c>
      <c r="G689" s="255" t="s">
        <v>22</v>
      </c>
      <c r="H689" s="255">
        <v>1320130002650</v>
      </c>
      <c r="I689" s="256" t="s">
        <v>54</v>
      </c>
      <c r="J689" s="255" t="s">
        <v>330</v>
      </c>
      <c r="K689" s="255">
        <v>42766</v>
      </c>
      <c r="L689" s="256">
        <v>94</v>
      </c>
      <c r="M689" s="255" t="s">
        <v>118</v>
      </c>
      <c r="N689" s="255" t="s">
        <v>41</v>
      </c>
      <c r="O689" s="256">
        <v>42831</v>
      </c>
      <c r="P689" s="255" t="s">
        <v>838</v>
      </c>
      <c r="Q689" s="255">
        <v>29</v>
      </c>
      <c r="R689" s="256" t="s">
        <v>33</v>
      </c>
      <c r="S689" s="255">
        <v>9972.5400000000009</v>
      </c>
      <c r="T689" s="255" t="s">
        <v>248</v>
      </c>
      <c r="U689" s="256">
        <v>9124.01</v>
      </c>
      <c r="V689" s="255" t="s">
        <v>248</v>
      </c>
      <c r="W689" s="255">
        <v>9972.542747502468</v>
      </c>
      <c r="X689" s="256" t="s">
        <v>100</v>
      </c>
      <c r="Y689" s="255" t="s">
        <v>107</v>
      </c>
      <c r="Z689" s="255">
        <v>9.1199999999999992</v>
      </c>
      <c r="AA689" s="256">
        <v>1</v>
      </c>
      <c r="AB689" s="255" t="s">
        <v>629</v>
      </c>
      <c r="AC689" s="255" t="s">
        <v>513</v>
      </c>
      <c r="AD689" s="256" t="s">
        <v>402</v>
      </c>
      <c r="AE689" s="255" t="s">
        <v>349</v>
      </c>
      <c r="AF689" s="255" t="s">
        <v>605</v>
      </c>
      <c r="AG689" s="256" t="s">
        <v>643</v>
      </c>
      <c r="AH689" s="255"/>
      <c r="AI689" s="255"/>
      <c r="AJ689" s="256"/>
      <c r="AK689" s="255" t="s">
        <v>605</v>
      </c>
      <c r="AL689" s="255" t="s">
        <v>643</v>
      </c>
      <c r="AM689" s="268" t="s">
        <v>741</v>
      </c>
      <c r="AN689" s="148" t="str">
        <f>IF(ISERROR(MATCH(H689,Current!H:H,0)),"Cleared","resolved")</f>
        <v>resolved</v>
      </c>
    </row>
    <row r="690" spans="1:40" x14ac:dyDescent="0.25">
      <c r="A690" s="267" t="s">
        <v>31</v>
      </c>
      <c r="B690" s="255">
        <v>3075</v>
      </c>
      <c r="C690" s="256" t="s">
        <v>145</v>
      </c>
      <c r="D690" s="255" t="s">
        <v>21</v>
      </c>
      <c r="E690" s="255">
        <v>1340</v>
      </c>
      <c r="F690" s="256" t="s">
        <v>146</v>
      </c>
      <c r="G690" s="255" t="s">
        <v>21</v>
      </c>
      <c r="H690" s="255">
        <v>30751700141</v>
      </c>
      <c r="I690" s="256" t="s">
        <v>59</v>
      </c>
      <c r="J690" s="255" t="s">
        <v>125</v>
      </c>
      <c r="K690" s="255">
        <v>42795</v>
      </c>
      <c r="L690" s="256">
        <v>65</v>
      </c>
      <c r="M690" s="255" t="s">
        <v>111</v>
      </c>
      <c r="N690" s="255" t="s">
        <v>42</v>
      </c>
      <c r="O690" s="256">
        <v>42859</v>
      </c>
      <c r="P690" s="255" t="s">
        <v>1878</v>
      </c>
      <c r="Q690" s="255">
        <v>1</v>
      </c>
      <c r="R690" s="256" t="s">
        <v>33</v>
      </c>
      <c r="S690" s="255">
        <v>9106.56</v>
      </c>
      <c r="T690" s="255" t="s">
        <v>100</v>
      </c>
      <c r="U690" s="256">
        <v>9106.56</v>
      </c>
      <c r="V690" s="255" t="s">
        <v>100</v>
      </c>
      <c r="W690" s="255">
        <v>9106.56</v>
      </c>
      <c r="X690" s="256" t="s">
        <v>100</v>
      </c>
      <c r="Y690" s="255" t="s">
        <v>107</v>
      </c>
      <c r="Z690" s="255">
        <v>9.11</v>
      </c>
      <c r="AA690" s="256">
        <v>1</v>
      </c>
      <c r="AB690" s="255" t="s">
        <v>629</v>
      </c>
      <c r="AC690" s="255" t="s">
        <v>415</v>
      </c>
      <c r="AD690" s="256" t="s">
        <v>358</v>
      </c>
      <c r="AE690" s="255" t="s">
        <v>349</v>
      </c>
      <c r="AF690" s="255" t="s">
        <v>605</v>
      </c>
      <c r="AG690" s="256" t="s">
        <v>643</v>
      </c>
      <c r="AH690" s="255"/>
      <c r="AI690" s="255"/>
      <c r="AJ690" s="256"/>
      <c r="AK690" s="255" t="s">
        <v>605</v>
      </c>
      <c r="AL690" s="255" t="s">
        <v>643</v>
      </c>
      <c r="AM690" s="268" t="s">
        <v>741</v>
      </c>
      <c r="AN690" s="148" t="str">
        <f>IF(ISERROR(MATCH(H690,Current!H:H,0)),"Cleared","resolved")</f>
        <v>Cleared</v>
      </c>
    </row>
    <row r="691" spans="1:40" x14ac:dyDescent="0.25">
      <c r="A691" s="267" t="s">
        <v>744</v>
      </c>
      <c r="B691" s="255">
        <v>8520</v>
      </c>
      <c r="C691" s="256" t="s">
        <v>842</v>
      </c>
      <c r="D691" s="255" t="s">
        <v>19</v>
      </c>
      <c r="E691" s="255">
        <v>199</v>
      </c>
      <c r="F691" s="256" t="s">
        <v>137</v>
      </c>
      <c r="G691" s="255" t="s">
        <v>22</v>
      </c>
      <c r="H691" s="255">
        <v>85200710013085</v>
      </c>
      <c r="I691" s="256" t="s">
        <v>277</v>
      </c>
      <c r="J691" s="255" t="s">
        <v>222</v>
      </c>
      <c r="K691" s="255">
        <v>42676</v>
      </c>
      <c r="L691" s="256">
        <v>184</v>
      </c>
      <c r="M691" s="255" t="s">
        <v>111</v>
      </c>
      <c r="N691" s="255" t="s">
        <v>42</v>
      </c>
      <c r="O691" s="256">
        <v>42733</v>
      </c>
      <c r="P691" s="255" t="s">
        <v>651</v>
      </c>
      <c r="Q691" s="255">
        <v>127</v>
      </c>
      <c r="R691" s="256" t="s">
        <v>38</v>
      </c>
      <c r="S691" s="255">
        <v>640200</v>
      </c>
      <c r="T691" s="255" t="s">
        <v>197</v>
      </c>
      <c r="U691" s="256">
        <v>9111.65</v>
      </c>
      <c r="V691" s="255" t="s">
        <v>197</v>
      </c>
      <c r="W691" s="255">
        <v>640200.24591603724</v>
      </c>
      <c r="X691" s="256" t="s">
        <v>100</v>
      </c>
      <c r="Y691" s="255" t="s">
        <v>114</v>
      </c>
      <c r="Z691" s="255">
        <v>9.11</v>
      </c>
      <c r="AA691" s="256">
        <v>1</v>
      </c>
      <c r="AB691" s="255" t="s">
        <v>630</v>
      </c>
      <c r="AC691" s="255" t="s">
        <v>484</v>
      </c>
      <c r="AD691" s="256" t="s">
        <v>395</v>
      </c>
      <c r="AE691" s="255" t="s">
        <v>350</v>
      </c>
      <c r="AF691" s="255" t="s">
        <v>605</v>
      </c>
      <c r="AG691" s="256" t="s">
        <v>643</v>
      </c>
      <c r="AH691" s="255"/>
      <c r="AI691" s="255"/>
      <c r="AJ691" s="256"/>
      <c r="AK691" s="255" t="s">
        <v>605</v>
      </c>
      <c r="AL691" s="255" t="s">
        <v>643</v>
      </c>
      <c r="AM691" s="268" t="s">
        <v>741</v>
      </c>
      <c r="AN691" s="148" t="str">
        <f>IF(ISERROR(MATCH(H691,Current!H:H,0)),"Cleared","resolved")</f>
        <v>resolved</v>
      </c>
    </row>
    <row r="692" spans="1:40" x14ac:dyDescent="0.25">
      <c r="A692" s="267" t="s">
        <v>744</v>
      </c>
      <c r="B692" s="255">
        <v>8520</v>
      </c>
      <c r="C692" s="256" t="s">
        <v>842</v>
      </c>
      <c r="D692" s="255" t="s">
        <v>19</v>
      </c>
      <c r="E692" s="255">
        <v>8420</v>
      </c>
      <c r="F692" s="256" t="s">
        <v>234</v>
      </c>
      <c r="G692" s="255" t="s">
        <v>19</v>
      </c>
      <c r="H692" s="255">
        <v>85201210003148</v>
      </c>
      <c r="I692" s="256" t="s">
        <v>538</v>
      </c>
      <c r="J692" s="255" t="s">
        <v>897</v>
      </c>
      <c r="K692" s="255">
        <v>42728</v>
      </c>
      <c r="L692" s="256">
        <v>132</v>
      </c>
      <c r="M692" s="255" t="s">
        <v>122</v>
      </c>
      <c r="N692" s="255" t="s">
        <v>41</v>
      </c>
      <c r="O692" s="256">
        <v>42775</v>
      </c>
      <c r="P692" s="255" t="s">
        <v>838</v>
      </c>
      <c r="Q692" s="255">
        <v>85</v>
      </c>
      <c r="R692" s="256" t="s">
        <v>35</v>
      </c>
      <c r="S692" s="255">
        <v>639200.81999999995</v>
      </c>
      <c r="T692" s="255" t="s">
        <v>197</v>
      </c>
      <c r="U692" s="256">
        <v>9097.43</v>
      </c>
      <c r="V692" s="255" t="s">
        <v>197</v>
      </c>
      <c r="W692" s="255">
        <v>639201.12418759882</v>
      </c>
      <c r="X692" s="256" t="s">
        <v>100</v>
      </c>
      <c r="Y692" s="255" t="s">
        <v>107</v>
      </c>
      <c r="Z692" s="255">
        <v>9.1</v>
      </c>
      <c r="AA692" s="256">
        <v>1</v>
      </c>
      <c r="AB692" s="255" t="s">
        <v>630</v>
      </c>
      <c r="AC692" s="255" t="s">
        <v>481</v>
      </c>
      <c r="AD692" s="256" t="s">
        <v>932</v>
      </c>
      <c r="AE692" s="255" t="s">
        <v>350</v>
      </c>
      <c r="AF692" s="255" t="s">
        <v>649</v>
      </c>
      <c r="AG692" s="256" t="s">
        <v>643</v>
      </c>
      <c r="AH692" s="255"/>
      <c r="AI692" s="255"/>
      <c r="AJ692" s="256"/>
      <c r="AK692" s="255" t="s">
        <v>605</v>
      </c>
      <c r="AL692" s="255" t="s">
        <v>643</v>
      </c>
      <c r="AM692" s="268" t="s">
        <v>741</v>
      </c>
      <c r="AN692" s="148" t="str">
        <f>IF(ISERROR(MATCH(H692,Current!H:H,0)),"Cleared","resolved")</f>
        <v>resolved</v>
      </c>
    </row>
    <row r="693" spans="1:40" x14ac:dyDescent="0.25">
      <c r="A693" s="267" t="s">
        <v>744</v>
      </c>
      <c r="B693" s="255">
        <v>132</v>
      </c>
      <c r="C693" s="256" t="s">
        <v>233</v>
      </c>
      <c r="D693" s="255" t="s">
        <v>22</v>
      </c>
      <c r="E693" s="255">
        <v>199</v>
      </c>
      <c r="F693" s="256" t="s">
        <v>137</v>
      </c>
      <c r="G693" s="255" t="s">
        <v>22</v>
      </c>
      <c r="H693" s="255">
        <v>1320130002609</v>
      </c>
      <c r="I693" s="256" t="s">
        <v>54</v>
      </c>
      <c r="J693" s="255" t="s">
        <v>330</v>
      </c>
      <c r="K693" s="255">
        <v>42724</v>
      </c>
      <c r="L693" s="256">
        <v>136</v>
      </c>
      <c r="M693" s="255" t="s">
        <v>118</v>
      </c>
      <c r="N693" s="255" t="s">
        <v>41</v>
      </c>
      <c r="O693" s="256">
        <v>42800</v>
      </c>
      <c r="P693" s="255" t="s">
        <v>838</v>
      </c>
      <c r="Q693" s="255">
        <v>60</v>
      </c>
      <c r="R693" s="256" t="s">
        <v>34</v>
      </c>
      <c r="S693" s="255">
        <v>9849.09</v>
      </c>
      <c r="T693" s="255" t="s">
        <v>248</v>
      </c>
      <c r="U693" s="256">
        <v>9011.06</v>
      </c>
      <c r="V693" s="255" t="s">
        <v>248</v>
      </c>
      <c r="W693" s="255">
        <v>9849.088399761682</v>
      </c>
      <c r="X693" s="256" t="s">
        <v>100</v>
      </c>
      <c r="Y693" s="255" t="s">
        <v>107</v>
      </c>
      <c r="Z693" s="255">
        <v>9.01</v>
      </c>
      <c r="AA693" s="256">
        <v>1</v>
      </c>
      <c r="AB693" s="255" t="s">
        <v>629</v>
      </c>
      <c r="AC693" s="255" t="s">
        <v>513</v>
      </c>
      <c r="AD693" s="256" t="s">
        <v>402</v>
      </c>
      <c r="AE693" s="255" t="s">
        <v>349</v>
      </c>
      <c r="AF693" s="255" t="s">
        <v>605</v>
      </c>
      <c r="AG693" s="256" t="s">
        <v>643</v>
      </c>
      <c r="AH693" s="255"/>
      <c r="AI693" s="255"/>
      <c r="AJ693" s="256"/>
      <c r="AK693" s="255" t="s">
        <v>605</v>
      </c>
      <c r="AL693" s="255" t="s">
        <v>643</v>
      </c>
      <c r="AM693" s="268" t="s">
        <v>741</v>
      </c>
      <c r="AN693" s="148" t="str">
        <f>IF(ISERROR(MATCH(H693,Current!H:H,0)),"Cleared","resolved")</f>
        <v>resolved</v>
      </c>
    </row>
    <row r="694" spans="1:40" x14ac:dyDescent="0.25">
      <c r="A694" s="267" t="s">
        <v>744</v>
      </c>
      <c r="B694" s="255">
        <v>1350</v>
      </c>
      <c r="C694" s="256" t="s">
        <v>124</v>
      </c>
      <c r="D694" s="255" t="s">
        <v>21</v>
      </c>
      <c r="E694" s="255">
        <v>8243</v>
      </c>
      <c r="F694" s="256" t="s">
        <v>120</v>
      </c>
      <c r="G694" s="255" t="s">
        <v>14</v>
      </c>
      <c r="H694" s="255">
        <v>13500210102624</v>
      </c>
      <c r="I694" s="256" t="s">
        <v>56</v>
      </c>
      <c r="J694" s="255" t="s">
        <v>512</v>
      </c>
      <c r="K694" s="255">
        <v>42727</v>
      </c>
      <c r="L694" s="256">
        <v>133</v>
      </c>
      <c r="M694" s="255" t="s">
        <v>111</v>
      </c>
      <c r="N694" s="255" t="s">
        <v>42</v>
      </c>
      <c r="O694" s="256">
        <v>42797</v>
      </c>
      <c r="P694" s="255" t="s">
        <v>838</v>
      </c>
      <c r="Q694" s="255">
        <v>63</v>
      </c>
      <c r="R694" s="256" t="s">
        <v>35</v>
      </c>
      <c r="S694" s="255">
        <v>86016</v>
      </c>
      <c r="T694" s="255" t="s">
        <v>243</v>
      </c>
      <c r="U694" s="256">
        <v>8930.42</v>
      </c>
      <c r="V694" s="255" t="s">
        <v>243</v>
      </c>
      <c r="W694" s="255">
        <v>86015.98107544778</v>
      </c>
      <c r="X694" s="256" t="s">
        <v>100</v>
      </c>
      <c r="Y694" s="255" t="s">
        <v>114</v>
      </c>
      <c r="Z694" s="255">
        <v>8.93</v>
      </c>
      <c r="AA694" s="256">
        <v>1</v>
      </c>
      <c r="AB694" s="255" t="s">
        <v>630</v>
      </c>
      <c r="AC694" s="255" t="s">
        <v>660</v>
      </c>
      <c r="AD694" s="256" t="s">
        <v>2098</v>
      </c>
      <c r="AE694" s="255" t="s">
        <v>350</v>
      </c>
      <c r="AF694" s="255" t="s">
        <v>605</v>
      </c>
      <c r="AG694" s="256" t="s">
        <v>643</v>
      </c>
      <c r="AH694" s="255"/>
      <c r="AI694" s="255"/>
      <c r="AJ694" s="256"/>
      <c r="AK694" s="255" t="s">
        <v>605</v>
      </c>
      <c r="AL694" s="255" t="s">
        <v>643</v>
      </c>
      <c r="AM694" s="268" t="s">
        <v>741</v>
      </c>
      <c r="AN694" s="148" t="str">
        <f>IF(ISERROR(MATCH(H694,Current!H:H,0)),"Cleared","resolved")</f>
        <v>Cleared</v>
      </c>
    </row>
    <row r="695" spans="1:40" x14ac:dyDescent="0.25">
      <c r="A695" s="267" t="s">
        <v>744</v>
      </c>
      <c r="B695" s="255">
        <v>8520</v>
      </c>
      <c r="C695" s="256" t="s">
        <v>842</v>
      </c>
      <c r="D695" s="255" t="s">
        <v>19</v>
      </c>
      <c r="E695" s="255">
        <v>3011</v>
      </c>
      <c r="F695" s="256" t="s">
        <v>164</v>
      </c>
      <c r="G695" s="255" t="s">
        <v>22</v>
      </c>
      <c r="H695" s="255">
        <v>85200610007283</v>
      </c>
      <c r="I695" s="256" t="s">
        <v>59</v>
      </c>
      <c r="J695" s="255" t="s">
        <v>320</v>
      </c>
      <c r="K695" s="255">
        <v>42727</v>
      </c>
      <c r="L695" s="256">
        <v>133</v>
      </c>
      <c r="M695" s="255" t="s">
        <v>122</v>
      </c>
      <c r="N695" s="255" t="s">
        <v>41</v>
      </c>
      <c r="O695" s="256">
        <v>42776</v>
      </c>
      <c r="P695" s="255" t="s">
        <v>838</v>
      </c>
      <c r="Q695" s="255">
        <v>84</v>
      </c>
      <c r="R695" s="256" t="s">
        <v>35</v>
      </c>
      <c r="S695" s="255">
        <v>626400</v>
      </c>
      <c r="T695" s="255" t="s">
        <v>197</v>
      </c>
      <c r="U695" s="256">
        <v>8915.24</v>
      </c>
      <c r="V695" s="255" t="s">
        <v>197</v>
      </c>
      <c r="W695" s="255">
        <v>626400.14052344987</v>
      </c>
      <c r="X695" s="256" t="s">
        <v>100</v>
      </c>
      <c r="Y695" s="255" t="s">
        <v>114</v>
      </c>
      <c r="Z695" s="255">
        <v>8.92</v>
      </c>
      <c r="AA695" s="256">
        <v>1</v>
      </c>
      <c r="AB695" s="255" t="s">
        <v>630</v>
      </c>
      <c r="AC695" s="255" t="s">
        <v>635</v>
      </c>
      <c r="AD695" s="256" t="s">
        <v>940</v>
      </c>
      <c r="AE695" s="255" t="s">
        <v>350</v>
      </c>
      <c r="AF695" s="255" t="s">
        <v>605</v>
      </c>
      <c r="AG695" s="256" t="s">
        <v>643</v>
      </c>
      <c r="AH695" s="255"/>
      <c r="AI695" s="255"/>
      <c r="AJ695" s="256"/>
      <c r="AK695" s="255" t="s">
        <v>605</v>
      </c>
      <c r="AL695" s="255" t="s">
        <v>643</v>
      </c>
      <c r="AM695" s="268" t="s">
        <v>741</v>
      </c>
      <c r="AN695" s="148" t="str">
        <f>IF(ISERROR(MATCH(H695,Current!H:H,0)),"Cleared","resolved")</f>
        <v>resolved</v>
      </c>
    </row>
    <row r="696" spans="1:40" x14ac:dyDescent="0.25">
      <c r="A696" s="267" t="s">
        <v>31</v>
      </c>
      <c r="B696" s="255">
        <v>1710</v>
      </c>
      <c r="C696" s="256" t="s">
        <v>181</v>
      </c>
      <c r="D696" s="255" t="s">
        <v>20</v>
      </c>
      <c r="E696" s="255">
        <v>9701</v>
      </c>
      <c r="F696" s="256" t="s">
        <v>199</v>
      </c>
      <c r="G696" s="255" t="s">
        <v>14</v>
      </c>
      <c r="H696" s="255">
        <v>17100111702109</v>
      </c>
      <c r="I696" s="256" t="s">
        <v>55</v>
      </c>
      <c r="J696" s="255" t="s">
        <v>182</v>
      </c>
      <c r="K696" s="255">
        <v>42849</v>
      </c>
      <c r="L696" s="256">
        <v>11</v>
      </c>
      <c r="M696" s="255" t="s">
        <v>118</v>
      </c>
      <c r="N696" s="255" t="s">
        <v>41</v>
      </c>
      <c r="O696" s="256">
        <v>42859</v>
      </c>
      <c r="P696" s="255" t="s">
        <v>1878</v>
      </c>
      <c r="Q696" s="255">
        <v>1</v>
      </c>
      <c r="R696" s="256" t="s">
        <v>33</v>
      </c>
      <c r="S696" s="255">
        <v>8886.14</v>
      </c>
      <c r="T696" s="255" t="s">
        <v>100</v>
      </c>
      <c r="U696" s="256">
        <v>8886.14</v>
      </c>
      <c r="V696" s="255" t="s">
        <v>100</v>
      </c>
      <c r="W696" s="255">
        <v>8886.14</v>
      </c>
      <c r="X696" s="256" t="s">
        <v>100</v>
      </c>
      <c r="Y696" s="255" t="s">
        <v>114</v>
      </c>
      <c r="Z696" s="255">
        <v>8.89</v>
      </c>
      <c r="AA696" s="256">
        <v>1</v>
      </c>
      <c r="AB696" s="255" t="s">
        <v>629</v>
      </c>
      <c r="AC696" s="255" t="s">
        <v>578</v>
      </c>
      <c r="AD696" s="256" t="s">
        <v>361</v>
      </c>
      <c r="AE696" s="255" t="s">
        <v>349</v>
      </c>
      <c r="AF696" s="255" t="s">
        <v>605</v>
      </c>
      <c r="AG696" s="256" t="s">
        <v>643</v>
      </c>
      <c r="AH696" s="255"/>
      <c r="AI696" s="255"/>
      <c r="AJ696" s="256"/>
      <c r="AK696" s="255" t="s">
        <v>605</v>
      </c>
      <c r="AL696" s="255" t="s">
        <v>643</v>
      </c>
      <c r="AM696" s="268" t="s">
        <v>741</v>
      </c>
      <c r="AN696" s="148" t="str">
        <f>IF(ISERROR(MATCH(H696,Current!H:H,0)),"Cleared","resolved")</f>
        <v>resolved</v>
      </c>
    </row>
    <row r="697" spans="1:40" x14ac:dyDescent="0.25">
      <c r="A697" s="267" t="s">
        <v>31</v>
      </c>
      <c r="B697" s="255">
        <v>692</v>
      </c>
      <c r="C697" s="256" t="s">
        <v>187</v>
      </c>
      <c r="D697" s="255" t="s">
        <v>16</v>
      </c>
      <c r="E697" s="255">
        <v>199</v>
      </c>
      <c r="F697" s="256" t="s">
        <v>137</v>
      </c>
      <c r="G697" s="255" t="s">
        <v>22</v>
      </c>
      <c r="H697" s="255">
        <v>69201121700178</v>
      </c>
      <c r="I697" s="256" t="s">
        <v>277</v>
      </c>
      <c r="J697" s="255" t="s">
        <v>1920</v>
      </c>
      <c r="K697" s="255">
        <v>42794</v>
      </c>
      <c r="L697" s="256">
        <v>66</v>
      </c>
      <c r="M697" s="255" t="s">
        <v>118</v>
      </c>
      <c r="N697" s="255" t="s">
        <v>41</v>
      </c>
      <c r="O697" s="256">
        <v>42859</v>
      </c>
      <c r="P697" s="255" t="s">
        <v>1878</v>
      </c>
      <c r="Q697" s="255">
        <v>1</v>
      </c>
      <c r="R697" s="256" t="s">
        <v>33</v>
      </c>
      <c r="S697" s="255">
        <v>8872.1200000000008</v>
      </c>
      <c r="T697" s="255" t="s">
        <v>100</v>
      </c>
      <c r="U697" s="256">
        <v>8872.1200000000008</v>
      </c>
      <c r="V697" s="255" t="s">
        <v>100</v>
      </c>
      <c r="W697" s="255">
        <v>8872.1200000000008</v>
      </c>
      <c r="X697" s="256" t="s">
        <v>100</v>
      </c>
      <c r="Y697" s="255" t="s">
        <v>114</v>
      </c>
      <c r="Z697" s="255">
        <v>8.8699999999999992</v>
      </c>
      <c r="AA697" s="256">
        <v>1</v>
      </c>
      <c r="AB697" s="255" t="s">
        <v>629</v>
      </c>
      <c r="AC697" s="255" t="s">
        <v>427</v>
      </c>
      <c r="AD697" s="256" t="s">
        <v>1466</v>
      </c>
      <c r="AE697" s="255" t="s">
        <v>349</v>
      </c>
      <c r="AF697" s="255" t="s">
        <v>605</v>
      </c>
      <c r="AG697" s="256" t="s">
        <v>643</v>
      </c>
      <c r="AH697" s="255"/>
      <c r="AI697" s="255"/>
      <c r="AJ697" s="256"/>
      <c r="AK697" s="255" t="s">
        <v>605</v>
      </c>
      <c r="AL697" s="255" t="s">
        <v>643</v>
      </c>
      <c r="AM697" s="268" t="s">
        <v>741</v>
      </c>
      <c r="AN697" s="148" t="str">
        <f>IF(ISERROR(MATCH(H697,Current!H:H,0)),"Cleared","resolved")</f>
        <v>Cleared</v>
      </c>
    </row>
    <row r="698" spans="1:40" x14ac:dyDescent="0.25">
      <c r="A698" s="267" t="s">
        <v>744</v>
      </c>
      <c r="B698" s="255">
        <v>8520</v>
      </c>
      <c r="C698" s="256" t="s">
        <v>842</v>
      </c>
      <c r="D698" s="255" t="s">
        <v>19</v>
      </c>
      <c r="E698" s="255">
        <v>8105</v>
      </c>
      <c r="F698" s="256" t="s">
        <v>176</v>
      </c>
      <c r="G698" s="255" t="s">
        <v>22</v>
      </c>
      <c r="H698" s="255">
        <v>85200330013612</v>
      </c>
      <c r="I698" s="256" t="s">
        <v>54</v>
      </c>
      <c r="J698" s="255" t="s">
        <v>317</v>
      </c>
      <c r="K698" s="255">
        <v>42583</v>
      </c>
      <c r="L698" s="256">
        <v>277</v>
      </c>
      <c r="M698" s="255" t="s">
        <v>118</v>
      </c>
      <c r="N698" s="255" t="s">
        <v>41</v>
      </c>
      <c r="O698" s="256">
        <v>42648</v>
      </c>
      <c r="P698" s="255" t="s">
        <v>406</v>
      </c>
      <c r="Q698" s="255">
        <v>212</v>
      </c>
      <c r="R698" s="256" t="s">
        <v>37</v>
      </c>
      <c r="S698" s="255">
        <v>622263</v>
      </c>
      <c r="T698" s="255" t="s">
        <v>197</v>
      </c>
      <c r="U698" s="256">
        <v>8856.36</v>
      </c>
      <c r="V698" s="255" t="s">
        <v>197</v>
      </c>
      <c r="W698" s="255">
        <v>622263.13015984546</v>
      </c>
      <c r="X698" s="256" t="s">
        <v>100</v>
      </c>
      <c r="Y698" s="255" t="s">
        <v>114</v>
      </c>
      <c r="Z698" s="255">
        <v>8.86</v>
      </c>
      <c r="AA698" s="256">
        <v>1</v>
      </c>
      <c r="AB698" s="255" t="s">
        <v>630</v>
      </c>
      <c r="AC698" s="255" t="s">
        <v>446</v>
      </c>
      <c r="AD698" s="256" t="s">
        <v>810</v>
      </c>
      <c r="AE698" s="255" t="s">
        <v>350</v>
      </c>
      <c r="AF698" s="255" t="s">
        <v>649</v>
      </c>
      <c r="AG698" s="256" t="s">
        <v>643</v>
      </c>
      <c r="AH698" s="255"/>
      <c r="AI698" s="255"/>
      <c r="AJ698" s="256"/>
      <c r="AK698" s="255" t="s">
        <v>605</v>
      </c>
      <c r="AL698" s="255" t="s">
        <v>643</v>
      </c>
      <c r="AM698" s="268" t="s">
        <v>741</v>
      </c>
      <c r="AN698" s="148" t="str">
        <f>IF(ISERROR(MATCH(H698,Current!H:H,0)),"Cleared","resolved")</f>
        <v>resolved</v>
      </c>
    </row>
    <row r="699" spans="1:40" x14ac:dyDescent="0.25">
      <c r="A699" s="267" t="s">
        <v>744</v>
      </c>
      <c r="B699" s="255">
        <v>8520</v>
      </c>
      <c r="C699" s="256" t="s">
        <v>842</v>
      </c>
      <c r="D699" s="255" t="s">
        <v>19</v>
      </c>
      <c r="E699" s="255">
        <v>199</v>
      </c>
      <c r="F699" s="256" t="s">
        <v>137</v>
      </c>
      <c r="G699" s="255" t="s">
        <v>22</v>
      </c>
      <c r="H699" s="255" t="s">
        <v>1694</v>
      </c>
      <c r="I699" s="256" t="s">
        <v>57</v>
      </c>
      <c r="J699" s="255" t="s">
        <v>381</v>
      </c>
      <c r="K699" s="255">
        <v>42768</v>
      </c>
      <c r="L699" s="256">
        <v>92</v>
      </c>
      <c r="M699" s="255" t="s">
        <v>118</v>
      </c>
      <c r="N699" s="255" t="s">
        <v>41</v>
      </c>
      <c r="O699" s="256">
        <v>42830</v>
      </c>
      <c r="P699" s="255" t="s">
        <v>838</v>
      </c>
      <c r="Q699" s="255">
        <v>30</v>
      </c>
      <c r="R699" s="256" t="s">
        <v>33</v>
      </c>
      <c r="S699" s="255">
        <v>620476</v>
      </c>
      <c r="T699" s="255" t="s">
        <v>197</v>
      </c>
      <c r="U699" s="256">
        <v>8830.92</v>
      </c>
      <c r="V699" s="255" t="s">
        <v>197</v>
      </c>
      <c r="W699" s="255">
        <v>620475.67187774461</v>
      </c>
      <c r="X699" s="256" t="s">
        <v>100</v>
      </c>
      <c r="Y699" s="255" t="s">
        <v>114</v>
      </c>
      <c r="Z699" s="255">
        <v>8.83</v>
      </c>
      <c r="AA699" s="256">
        <v>1</v>
      </c>
      <c r="AB699" s="255" t="s">
        <v>630</v>
      </c>
      <c r="AC699" s="255" t="s">
        <v>484</v>
      </c>
      <c r="AD699" s="256" t="s">
        <v>363</v>
      </c>
      <c r="AE699" s="255" t="s">
        <v>350</v>
      </c>
      <c r="AF699" s="255" t="s">
        <v>649</v>
      </c>
      <c r="AG699" s="256" t="s">
        <v>643</v>
      </c>
      <c r="AH699" s="255"/>
      <c r="AI699" s="255"/>
      <c r="AJ699" s="256"/>
      <c r="AK699" s="255" t="s">
        <v>649</v>
      </c>
      <c r="AL699" s="255" t="s">
        <v>643</v>
      </c>
      <c r="AM699" s="268" t="s">
        <v>740</v>
      </c>
      <c r="AN699" s="148" t="str">
        <f>IF(ISERROR(MATCH(H699,Current!H:H,0)),"Cleared","resolved")</f>
        <v>resolved</v>
      </c>
    </row>
    <row r="700" spans="1:40" x14ac:dyDescent="0.25">
      <c r="A700" s="267" t="s">
        <v>31</v>
      </c>
      <c r="B700" s="255">
        <v>3027</v>
      </c>
      <c r="C700" s="256" t="s">
        <v>154</v>
      </c>
      <c r="D700" s="255" t="s">
        <v>13</v>
      </c>
      <c r="E700" s="255">
        <v>3071</v>
      </c>
      <c r="F700" s="256" t="s">
        <v>139</v>
      </c>
      <c r="G700" s="255" t="s">
        <v>21</v>
      </c>
      <c r="H700" s="255">
        <v>302714000013991</v>
      </c>
      <c r="I700" s="256" t="s">
        <v>59</v>
      </c>
      <c r="J700" s="255" t="s">
        <v>275</v>
      </c>
      <c r="K700" s="255">
        <v>42825</v>
      </c>
      <c r="L700" s="256">
        <v>35</v>
      </c>
      <c r="M700" s="255" t="s">
        <v>111</v>
      </c>
      <c r="N700" s="255" t="s">
        <v>42</v>
      </c>
      <c r="O700" s="256">
        <v>42859</v>
      </c>
      <c r="P700" s="255" t="s">
        <v>1878</v>
      </c>
      <c r="Q700" s="255">
        <v>1</v>
      </c>
      <c r="R700" s="256" t="s">
        <v>33</v>
      </c>
      <c r="S700" s="255">
        <v>8812.35</v>
      </c>
      <c r="T700" s="255" t="s">
        <v>100</v>
      </c>
      <c r="U700" s="256">
        <v>8812.35</v>
      </c>
      <c r="V700" s="255" t="s">
        <v>100</v>
      </c>
      <c r="W700" s="255">
        <v>8812.35</v>
      </c>
      <c r="X700" s="256" t="s">
        <v>100</v>
      </c>
      <c r="Y700" s="255" t="s">
        <v>114</v>
      </c>
      <c r="Z700" s="255">
        <v>8.81</v>
      </c>
      <c r="AA700" s="256">
        <v>1</v>
      </c>
      <c r="AB700" s="255" t="s">
        <v>629</v>
      </c>
      <c r="AC700" s="255" t="s">
        <v>443</v>
      </c>
      <c r="AD700" s="256" t="s">
        <v>1980</v>
      </c>
      <c r="AE700" s="255" t="s">
        <v>349</v>
      </c>
      <c r="AF700" s="255" t="s">
        <v>605</v>
      </c>
      <c r="AG700" s="256" t="s">
        <v>643</v>
      </c>
      <c r="AH700" s="255"/>
      <c r="AI700" s="255"/>
      <c r="AJ700" s="256"/>
      <c r="AK700" s="255" t="s">
        <v>605</v>
      </c>
      <c r="AL700" s="255" t="s">
        <v>643</v>
      </c>
      <c r="AM700" s="268" t="s">
        <v>741</v>
      </c>
      <c r="AN700" s="148" t="str">
        <f>IF(ISERROR(MATCH(H700,Current!H:H,0)),"Cleared","resolved")</f>
        <v>Cleared</v>
      </c>
    </row>
    <row r="701" spans="1:40" x14ac:dyDescent="0.25">
      <c r="A701" s="267" t="s">
        <v>31</v>
      </c>
      <c r="B701" s="255">
        <v>8514</v>
      </c>
      <c r="C701" s="256" t="s">
        <v>847</v>
      </c>
      <c r="D701" s="255" t="s">
        <v>19</v>
      </c>
      <c r="E701" s="255">
        <v>199</v>
      </c>
      <c r="F701" s="256" t="s">
        <v>137</v>
      </c>
      <c r="G701" s="255" t="s">
        <v>22</v>
      </c>
      <c r="H701" s="255" t="s">
        <v>1885</v>
      </c>
      <c r="I701" s="256" t="s">
        <v>54</v>
      </c>
      <c r="J701" s="255" t="s">
        <v>117</v>
      </c>
      <c r="K701" s="255">
        <v>42774</v>
      </c>
      <c r="L701" s="256">
        <v>86</v>
      </c>
      <c r="M701" s="255" t="s">
        <v>111</v>
      </c>
      <c r="N701" s="255" t="s">
        <v>42</v>
      </c>
      <c r="O701" s="256">
        <v>42859</v>
      </c>
      <c r="P701" s="255" t="s">
        <v>1878</v>
      </c>
      <c r="Q701" s="255">
        <v>1</v>
      </c>
      <c r="R701" s="256" t="s">
        <v>33</v>
      </c>
      <c r="S701" s="255">
        <v>66075.81</v>
      </c>
      <c r="T701" s="255" t="s">
        <v>119</v>
      </c>
      <c r="U701" s="256">
        <v>8767.2099999999991</v>
      </c>
      <c r="V701" s="255" t="s">
        <v>119</v>
      </c>
      <c r="W701" s="255">
        <v>66075.81</v>
      </c>
      <c r="X701" s="256" t="s">
        <v>100</v>
      </c>
      <c r="Y701" s="255" t="s">
        <v>114</v>
      </c>
      <c r="Z701" s="255">
        <v>8.77</v>
      </c>
      <c r="AA701" s="256">
        <v>1</v>
      </c>
      <c r="AB701" s="255" t="s">
        <v>630</v>
      </c>
      <c r="AC701" s="255" t="s">
        <v>446</v>
      </c>
      <c r="AD701" s="256" t="s">
        <v>1886</v>
      </c>
      <c r="AE701" s="255" t="s">
        <v>350</v>
      </c>
      <c r="AF701" s="255" t="s">
        <v>605</v>
      </c>
      <c r="AG701" s="256" t="s">
        <v>643</v>
      </c>
      <c r="AH701" s="255"/>
      <c r="AI701" s="255"/>
      <c r="AJ701" s="256"/>
      <c r="AK701" s="255" t="s">
        <v>649</v>
      </c>
      <c r="AL701" s="255" t="s">
        <v>643</v>
      </c>
      <c r="AM701" s="268" t="s">
        <v>740</v>
      </c>
      <c r="AN701" s="148" t="str">
        <f>IF(ISERROR(MATCH(H701,Current!H:H,0)),"Cleared","resolved")</f>
        <v>Cleared</v>
      </c>
    </row>
    <row r="702" spans="1:40" x14ac:dyDescent="0.25">
      <c r="A702" s="267" t="s">
        <v>744</v>
      </c>
      <c r="B702" s="255">
        <v>5308</v>
      </c>
      <c r="C702" s="256" t="s">
        <v>1465</v>
      </c>
      <c r="D702" s="255" t="s">
        <v>14</v>
      </c>
      <c r="E702" s="255">
        <v>199</v>
      </c>
      <c r="F702" s="256" t="s">
        <v>137</v>
      </c>
      <c r="G702" s="255" t="s">
        <v>22</v>
      </c>
      <c r="H702" s="255">
        <v>8000000971617</v>
      </c>
      <c r="I702" s="256" t="s">
        <v>55</v>
      </c>
      <c r="J702" s="255" t="s">
        <v>121</v>
      </c>
      <c r="K702" s="255">
        <v>42797</v>
      </c>
      <c r="L702" s="256">
        <v>63</v>
      </c>
      <c r="M702" s="255" t="s">
        <v>118</v>
      </c>
      <c r="N702" s="255" t="s">
        <v>41</v>
      </c>
      <c r="O702" s="256">
        <v>42830</v>
      </c>
      <c r="P702" s="255" t="s">
        <v>838</v>
      </c>
      <c r="Q702" s="255">
        <v>30</v>
      </c>
      <c r="R702" s="256" t="s">
        <v>33</v>
      </c>
      <c r="S702" s="255">
        <v>8744</v>
      </c>
      <c r="T702" s="255" t="s">
        <v>100</v>
      </c>
      <c r="U702" s="256">
        <v>8744</v>
      </c>
      <c r="V702" s="255" t="s">
        <v>100</v>
      </c>
      <c r="W702" s="255">
        <v>8744</v>
      </c>
      <c r="X702" s="256" t="s">
        <v>100</v>
      </c>
      <c r="Y702" s="255" t="s">
        <v>114</v>
      </c>
      <c r="Z702" s="255">
        <v>8.74</v>
      </c>
      <c r="AA702" s="256">
        <v>1</v>
      </c>
      <c r="AB702" s="255" t="s">
        <v>629</v>
      </c>
      <c r="AC702" s="255" t="s">
        <v>427</v>
      </c>
      <c r="AD702" s="256" t="s">
        <v>1466</v>
      </c>
      <c r="AE702" s="255" t="s">
        <v>349</v>
      </c>
      <c r="AF702" s="255" t="s">
        <v>649</v>
      </c>
      <c r="AG702" s="256" t="s">
        <v>643</v>
      </c>
      <c r="AH702" s="255"/>
      <c r="AI702" s="255"/>
      <c r="AJ702" s="256"/>
      <c r="AK702" s="255" t="s">
        <v>649</v>
      </c>
      <c r="AL702" s="255" t="s">
        <v>643</v>
      </c>
      <c r="AM702" s="268" t="s">
        <v>740</v>
      </c>
      <c r="AN702" s="148" t="str">
        <f>IF(ISERROR(MATCH(H702,Current!H:H,0)),"Cleared","resolved")</f>
        <v>resolved</v>
      </c>
    </row>
    <row r="703" spans="1:40" x14ac:dyDescent="0.25">
      <c r="A703" s="267" t="s">
        <v>744</v>
      </c>
      <c r="B703" s="255">
        <v>132</v>
      </c>
      <c r="C703" s="256" t="s">
        <v>233</v>
      </c>
      <c r="D703" s="255" t="s">
        <v>22</v>
      </c>
      <c r="E703" s="255">
        <v>199</v>
      </c>
      <c r="F703" s="256" t="s">
        <v>137</v>
      </c>
      <c r="G703" s="255" t="s">
        <v>22</v>
      </c>
      <c r="H703" s="255">
        <v>1320130002543</v>
      </c>
      <c r="I703" s="256" t="s">
        <v>54</v>
      </c>
      <c r="J703" s="255" t="s">
        <v>659</v>
      </c>
      <c r="K703" s="255">
        <v>42697</v>
      </c>
      <c r="L703" s="256">
        <v>163</v>
      </c>
      <c r="M703" s="255" t="s">
        <v>118</v>
      </c>
      <c r="N703" s="255" t="s">
        <v>41</v>
      </c>
      <c r="O703" s="256">
        <v>42776</v>
      </c>
      <c r="P703" s="255" t="s">
        <v>838</v>
      </c>
      <c r="Q703" s="255">
        <v>84</v>
      </c>
      <c r="R703" s="256" t="s">
        <v>35</v>
      </c>
      <c r="S703" s="255">
        <v>9528.9500000000007</v>
      </c>
      <c r="T703" s="255" t="s">
        <v>248</v>
      </c>
      <c r="U703" s="256">
        <v>8718.16</v>
      </c>
      <c r="V703" s="255" t="s">
        <v>248</v>
      </c>
      <c r="W703" s="255">
        <v>9528.9487056202379</v>
      </c>
      <c r="X703" s="256" t="s">
        <v>100</v>
      </c>
      <c r="Y703" s="255" t="s">
        <v>107</v>
      </c>
      <c r="Z703" s="255">
        <v>8.7200000000000006</v>
      </c>
      <c r="AA703" s="256">
        <v>1</v>
      </c>
      <c r="AB703" s="255" t="s">
        <v>629</v>
      </c>
      <c r="AC703" s="255" t="s">
        <v>513</v>
      </c>
      <c r="AD703" s="256" t="s">
        <v>402</v>
      </c>
      <c r="AE703" s="255" t="s">
        <v>349</v>
      </c>
      <c r="AF703" s="255" t="s">
        <v>605</v>
      </c>
      <c r="AG703" s="256" t="s">
        <v>643</v>
      </c>
      <c r="AH703" s="255"/>
      <c r="AI703" s="255"/>
      <c r="AJ703" s="256"/>
      <c r="AK703" s="255" t="s">
        <v>605</v>
      </c>
      <c r="AL703" s="255" t="s">
        <v>643</v>
      </c>
      <c r="AM703" s="268" t="s">
        <v>741</v>
      </c>
      <c r="AN703" s="148" t="str">
        <f>IF(ISERROR(MATCH(H703,Current!H:H,0)),"Cleared","resolved")</f>
        <v>resolved</v>
      </c>
    </row>
    <row r="704" spans="1:40" x14ac:dyDescent="0.25">
      <c r="A704" s="267" t="s">
        <v>744</v>
      </c>
      <c r="B704" s="255">
        <v>8520</v>
      </c>
      <c r="C704" s="256" t="s">
        <v>842</v>
      </c>
      <c r="D704" s="255" t="s">
        <v>19</v>
      </c>
      <c r="E704" s="255">
        <v>3011</v>
      </c>
      <c r="F704" s="256" t="s">
        <v>164</v>
      </c>
      <c r="G704" s="255" t="s">
        <v>22</v>
      </c>
      <c r="H704" s="255" t="s">
        <v>962</v>
      </c>
      <c r="I704" s="256" t="s">
        <v>59</v>
      </c>
      <c r="J704" s="255" t="s">
        <v>271</v>
      </c>
      <c r="K704" s="255">
        <v>42769</v>
      </c>
      <c r="L704" s="256">
        <v>91</v>
      </c>
      <c r="M704" s="255" t="s">
        <v>122</v>
      </c>
      <c r="N704" s="255" t="s">
        <v>41</v>
      </c>
      <c r="O704" s="256">
        <v>42776</v>
      </c>
      <c r="P704" s="255" t="s">
        <v>838</v>
      </c>
      <c r="Q704" s="255">
        <v>84</v>
      </c>
      <c r="R704" s="256" t="s">
        <v>35</v>
      </c>
      <c r="S704" s="255">
        <v>611454</v>
      </c>
      <c r="T704" s="255" t="s">
        <v>197</v>
      </c>
      <c r="U704" s="256">
        <v>8702.52</v>
      </c>
      <c r="V704" s="255" t="s">
        <v>197</v>
      </c>
      <c r="W704" s="255">
        <v>611454.06639733003</v>
      </c>
      <c r="X704" s="256" t="s">
        <v>100</v>
      </c>
      <c r="Y704" s="255" t="s">
        <v>114</v>
      </c>
      <c r="Z704" s="255">
        <v>8.6999999999999993</v>
      </c>
      <c r="AA704" s="256">
        <v>1</v>
      </c>
      <c r="AB704" s="255" t="s">
        <v>630</v>
      </c>
      <c r="AC704" s="255" t="s">
        <v>635</v>
      </c>
      <c r="AD704" s="256" t="s">
        <v>821</v>
      </c>
      <c r="AE704" s="255" t="s">
        <v>350</v>
      </c>
      <c r="AF704" s="255" t="s">
        <v>649</v>
      </c>
      <c r="AG704" s="256" t="s">
        <v>643</v>
      </c>
      <c r="AH704" s="255"/>
      <c r="AI704" s="255"/>
      <c r="AJ704" s="256"/>
      <c r="AK704" s="255" t="s">
        <v>649</v>
      </c>
      <c r="AL704" s="255" t="s">
        <v>643</v>
      </c>
      <c r="AM704" s="268" t="s">
        <v>740</v>
      </c>
      <c r="AN704" s="148" t="str">
        <f>IF(ISERROR(MATCH(H704,Current!H:H,0)),"Cleared","resolved")</f>
        <v>resolved</v>
      </c>
    </row>
    <row r="705" spans="1:40" x14ac:dyDescent="0.25">
      <c r="A705" s="267" t="s">
        <v>744</v>
      </c>
      <c r="B705" s="255">
        <v>8520</v>
      </c>
      <c r="C705" s="256" t="s">
        <v>842</v>
      </c>
      <c r="D705" s="255" t="s">
        <v>19</v>
      </c>
      <c r="E705" s="255">
        <v>4100</v>
      </c>
      <c r="F705" s="256" t="s">
        <v>163</v>
      </c>
      <c r="G705" s="255" t="s">
        <v>15</v>
      </c>
      <c r="H705" s="255">
        <v>85201110010103</v>
      </c>
      <c r="I705" s="256" t="s">
        <v>538</v>
      </c>
      <c r="J705" s="255" t="s">
        <v>627</v>
      </c>
      <c r="K705" s="255">
        <v>42614</v>
      </c>
      <c r="L705" s="256">
        <v>246</v>
      </c>
      <c r="M705" s="255" t="s">
        <v>105</v>
      </c>
      <c r="N705" s="255" t="s">
        <v>41</v>
      </c>
      <c r="O705" s="256">
        <v>42829</v>
      </c>
      <c r="P705" s="255" t="s">
        <v>838</v>
      </c>
      <c r="Q705" s="255">
        <v>31</v>
      </c>
      <c r="R705" s="256" t="s">
        <v>34</v>
      </c>
      <c r="S705" s="255">
        <v>609698.88</v>
      </c>
      <c r="T705" s="255" t="s">
        <v>197</v>
      </c>
      <c r="U705" s="256">
        <v>8677.5400000000009</v>
      </c>
      <c r="V705" s="255" t="s">
        <v>197</v>
      </c>
      <c r="W705" s="255">
        <v>609698.92850869498</v>
      </c>
      <c r="X705" s="256" t="s">
        <v>100</v>
      </c>
      <c r="Y705" s="255" t="s">
        <v>114</v>
      </c>
      <c r="Z705" s="255">
        <v>8.68</v>
      </c>
      <c r="AA705" s="256">
        <v>1</v>
      </c>
      <c r="AB705" s="255" t="s">
        <v>630</v>
      </c>
      <c r="AC705" s="255" t="s">
        <v>661</v>
      </c>
      <c r="AD705" s="256" t="s">
        <v>1549</v>
      </c>
      <c r="AE705" s="255" t="s">
        <v>350</v>
      </c>
      <c r="AF705" s="255" t="s">
        <v>605</v>
      </c>
      <c r="AG705" s="256" t="s">
        <v>643</v>
      </c>
      <c r="AH705" s="255"/>
      <c r="AI705" s="255"/>
      <c r="AJ705" s="256"/>
      <c r="AK705" s="255" t="s">
        <v>605</v>
      </c>
      <c r="AL705" s="255" t="s">
        <v>643</v>
      </c>
      <c r="AM705" s="268" t="s">
        <v>741</v>
      </c>
      <c r="AN705" s="148" t="str">
        <f>IF(ISERROR(MATCH(H705,Current!H:H,0)),"Cleared","resolved")</f>
        <v>resolved</v>
      </c>
    </row>
    <row r="706" spans="1:40" x14ac:dyDescent="0.25">
      <c r="A706" s="267" t="s">
        <v>744</v>
      </c>
      <c r="B706" s="255">
        <v>95</v>
      </c>
      <c r="C706" s="256" t="s">
        <v>153</v>
      </c>
      <c r="D706" s="255" t="s">
        <v>17</v>
      </c>
      <c r="E706" s="255">
        <v>1730</v>
      </c>
      <c r="F706" s="256" t="s">
        <v>172</v>
      </c>
      <c r="G706" s="255" t="s">
        <v>18</v>
      </c>
      <c r="H706" s="255">
        <v>950110010793</v>
      </c>
      <c r="I706" s="256" t="s">
        <v>58</v>
      </c>
      <c r="J706" s="255" t="s">
        <v>195</v>
      </c>
      <c r="K706" s="255">
        <v>42794</v>
      </c>
      <c r="L706" s="256">
        <v>66</v>
      </c>
      <c r="M706" s="255" t="s">
        <v>118</v>
      </c>
      <c r="N706" s="255" t="s">
        <v>41</v>
      </c>
      <c r="O706" s="256">
        <v>42830</v>
      </c>
      <c r="P706" s="255" t="s">
        <v>838</v>
      </c>
      <c r="Q706" s="255">
        <v>30</v>
      </c>
      <c r="R706" s="256" t="s">
        <v>33</v>
      </c>
      <c r="S706" s="255">
        <v>8624</v>
      </c>
      <c r="T706" s="255" t="s">
        <v>100</v>
      </c>
      <c r="U706" s="256">
        <v>8624</v>
      </c>
      <c r="V706" s="255" t="s">
        <v>100</v>
      </c>
      <c r="W706" s="255">
        <v>8624</v>
      </c>
      <c r="X706" s="256" t="s">
        <v>100</v>
      </c>
      <c r="Y706" s="255" t="s">
        <v>114</v>
      </c>
      <c r="Z706" s="255">
        <v>8.6199999999999992</v>
      </c>
      <c r="AA706" s="256">
        <v>1</v>
      </c>
      <c r="AB706" s="255" t="s">
        <v>629</v>
      </c>
      <c r="AC706" s="255" t="s">
        <v>437</v>
      </c>
      <c r="AD706" s="256" t="s">
        <v>1026</v>
      </c>
      <c r="AE706" s="255" t="s">
        <v>349</v>
      </c>
      <c r="AF706" s="255" t="s">
        <v>649</v>
      </c>
      <c r="AG706" s="256" t="s">
        <v>643</v>
      </c>
      <c r="AH706" s="255"/>
      <c r="AI706" s="255"/>
      <c r="AJ706" s="256"/>
      <c r="AK706" s="255" t="s">
        <v>605</v>
      </c>
      <c r="AL706" s="255" t="s">
        <v>643</v>
      </c>
      <c r="AM706" s="268" t="s">
        <v>741</v>
      </c>
      <c r="AN706" s="148" t="str">
        <f>IF(ISERROR(MATCH(H706,Current!H:H,0)),"Cleared","resolved")</f>
        <v>resolved</v>
      </c>
    </row>
    <row r="707" spans="1:40" x14ac:dyDescent="0.25">
      <c r="A707" s="267" t="s">
        <v>744</v>
      </c>
      <c r="B707" s="255">
        <v>8520</v>
      </c>
      <c r="C707" s="256" t="s">
        <v>842</v>
      </c>
      <c r="D707" s="255" t="s">
        <v>19</v>
      </c>
      <c r="E707" s="255">
        <v>260</v>
      </c>
      <c r="F707" s="256" t="s">
        <v>113</v>
      </c>
      <c r="G707" s="255" t="s">
        <v>23</v>
      </c>
      <c r="H707" s="255" t="s">
        <v>1778</v>
      </c>
      <c r="I707" s="256" t="s">
        <v>54</v>
      </c>
      <c r="J707" s="255" t="s">
        <v>381</v>
      </c>
      <c r="K707" s="255">
        <v>42768</v>
      </c>
      <c r="L707" s="256">
        <v>92</v>
      </c>
      <c r="M707" s="255" t="s">
        <v>127</v>
      </c>
      <c r="N707" s="255" t="s">
        <v>128</v>
      </c>
      <c r="O707" s="256">
        <v>42831</v>
      </c>
      <c r="P707" s="255" t="s">
        <v>838</v>
      </c>
      <c r="Q707" s="255">
        <v>29</v>
      </c>
      <c r="R707" s="256" t="s">
        <v>33</v>
      </c>
      <c r="S707" s="255">
        <v>9400</v>
      </c>
      <c r="T707" s="255" t="s">
        <v>248</v>
      </c>
      <c r="U707" s="256">
        <v>8600.18</v>
      </c>
      <c r="V707" s="255" t="s">
        <v>197</v>
      </c>
      <c r="W707" s="255">
        <v>604263.48146847007</v>
      </c>
      <c r="X707" s="256" t="s">
        <v>100</v>
      </c>
      <c r="Y707" s="255" t="s">
        <v>114</v>
      </c>
      <c r="Z707" s="255">
        <v>8.6</v>
      </c>
      <c r="AA707" s="256">
        <v>1</v>
      </c>
      <c r="AB707" s="255" t="s">
        <v>630</v>
      </c>
      <c r="AC707" s="255" t="s">
        <v>681</v>
      </c>
      <c r="AD707" s="256" t="s">
        <v>1449</v>
      </c>
      <c r="AE707" s="255" t="s">
        <v>349</v>
      </c>
      <c r="AF707" s="255" t="s">
        <v>605</v>
      </c>
      <c r="AG707" s="256" t="s">
        <v>643</v>
      </c>
      <c r="AH707" s="255"/>
      <c r="AI707" s="255"/>
      <c r="AJ707" s="256"/>
      <c r="AK707" s="255" t="s">
        <v>649</v>
      </c>
      <c r="AL707" s="255" t="s">
        <v>643</v>
      </c>
      <c r="AM707" s="268" t="s">
        <v>740</v>
      </c>
      <c r="AN707" s="148" t="str">
        <f>IF(ISERROR(MATCH(H707,Current!H:H,0)),"Cleared","resolved")</f>
        <v>Cleared</v>
      </c>
    </row>
    <row r="708" spans="1:40" x14ac:dyDescent="0.25">
      <c r="A708" s="267" t="s">
        <v>744</v>
      </c>
      <c r="B708" s="255">
        <v>8520</v>
      </c>
      <c r="C708" s="256" t="s">
        <v>842</v>
      </c>
      <c r="D708" s="255" t="s">
        <v>19</v>
      </c>
      <c r="E708" s="255">
        <v>199</v>
      </c>
      <c r="F708" s="256" t="s">
        <v>137</v>
      </c>
      <c r="G708" s="255" t="s">
        <v>22</v>
      </c>
      <c r="H708" s="255" t="s">
        <v>1678</v>
      </c>
      <c r="I708" s="256" t="s">
        <v>54</v>
      </c>
      <c r="J708" s="255" t="s">
        <v>381</v>
      </c>
      <c r="K708" s="255">
        <v>42768</v>
      </c>
      <c r="L708" s="256">
        <v>92</v>
      </c>
      <c r="M708" s="255" t="s">
        <v>118</v>
      </c>
      <c r="N708" s="255" t="s">
        <v>41</v>
      </c>
      <c r="O708" s="256">
        <v>42830</v>
      </c>
      <c r="P708" s="255" t="s">
        <v>838</v>
      </c>
      <c r="Q708" s="255">
        <v>30</v>
      </c>
      <c r="R708" s="256" t="s">
        <v>33</v>
      </c>
      <c r="S708" s="255">
        <v>602832</v>
      </c>
      <c r="T708" s="255" t="s">
        <v>197</v>
      </c>
      <c r="U708" s="256">
        <v>8579.81</v>
      </c>
      <c r="V708" s="255" t="s">
        <v>197</v>
      </c>
      <c r="W708" s="255">
        <v>602832.2501317407</v>
      </c>
      <c r="X708" s="256" t="s">
        <v>100</v>
      </c>
      <c r="Y708" s="255" t="s">
        <v>114</v>
      </c>
      <c r="Z708" s="255">
        <v>8.58</v>
      </c>
      <c r="AA708" s="256">
        <v>1</v>
      </c>
      <c r="AB708" s="255" t="s">
        <v>630</v>
      </c>
      <c r="AC708" s="255" t="s">
        <v>484</v>
      </c>
      <c r="AD708" s="256" t="s">
        <v>363</v>
      </c>
      <c r="AE708" s="255" t="s">
        <v>350</v>
      </c>
      <c r="AF708" s="255" t="s">
        <v>605</v>
      </c>
      <c r="AG708" s="256" t="s">
        <v>643</v>
      </c>
      <c r="AH708" s="255"/>
      <c r="AI708" s="255"/>
      <c r="AJ708" s="256"/>
      <c r="AK708" s="255" t="s">
        <v>649</v>
      </c>
      <c r="AL708" s="255" t="s">
        <v>643</v>
      </c>
      <c r="AM708" s="268" t="s">
        <v>740</v>
      </c>
      <c r="AN708" s="148" t="str">
        <f>IF(ISERROR(MATCH(H708,Current!H:H,0)),"Cleared","resolved")</f>
        <v>resolved</v>
      </c>
    </row>
    <row r="709" spans="1:40" x14ac:dyDescent="0.25">
      <c r="A709" s="267" t="s">
        <v>744</v>
      </c>
      <c r="B709" s="255">
        <v>8520</v>
      </c>
      <c r="C709" s="256" t="s">
        <v>842</v>
      </c>
      <c r="D709" s="255" t="s">
        <v>19</v>
      </c>
      <c r="E709" s="255">
        <v>260</v>
      </c>
      <c r="F709" s="256" t="s">
        <v>113</v>
      </c>
      <c r="G709" s="255" t="s">
        <v>23</v>
      </c>
      <c r="H709" s="255" t="s">
        <v>1733</v>
      </c>
      <c r="I709" s="256" t="s">
        <v>54</v>
      </c>
      <c r="J709" s="255" t="s">
        <v>381</v>
      </c>
      <c r="K709" s="255">
        <v>42768</v>
      </c>
      <c r="L709" s="256">
        <v>92</v>
      </c>
      <c r="M709" s="255" t="s">
        <v>127</v>
      </c>
      <c r="N709" s="255" t="s">
        <v>128</v>
      </c>
      <c r="O709" s="256">
        <v>42831</v>
      </c>
      <c r="P709" s="255" t="s">
        <v>838</v>
      </c>
      <c r="Q709" s="255">
        <v>29</v>
      </c>
      <c r="R709" s="256" t="s">
        <v>33</v>
      </c>
      <c r="S709" s="255">
        <v>602624</v>
      </c>
      <c r="T709" s="255" t="s">
        <v>197</v>
      </c>
      <c r="U709" s="256">
        <v>8576.85</v>
      </c>
      <c r="V709" s="255" t="s">
        <v>197</v>
      </c>
      <c r="W709" s="255">
        <v>602624.27542596171</v>
      </c>
      <c r="X709" s="256" t="s">
        <v>100</v>
      </c>
      <c r="Y709" s="255" t="s">
        <v>114</v>
      </c>
      <c r="Z709" s="255">
        <v>8.58</v>
      </c>
      <c r="AA709" s="256">
        <v>1</v>
      </c>
      <c r="AB709" s="255" t="s">
        <v>630</v>
      </c>
      <c r="AC709" s="255" t="s">
        <v>681</v>
      </c>
      <c r="AD709" s="256" t="s">
        <v>354</v>
      </c>
      <c r="AE709" s="255" t="s">
        <v>350</v>
      </c>
      <c r="AF709" s="255" t="s">
        <v>605</v>
      </c>
      <c r="AG709" s="256" t="s">
        <v>643</v>
      </c>
      <c r="AH709" s="255"/>
      <c r="AI709" s="255"/>
      <c r="AJ709" s="256"/>
      <c r="AK709" s="255" t="s">
        <v>649</v>
      </c>
      <c r="AL709" s="255" t="s">
        <v>643</v>
      </c>
      <c r="AM709" s="268" t="s">
        <v>740</v>
      </c>
      <c r="AN709" s="148" t="str">
        <f>IF(ISERROR(MATCH(H709,Current!H:H,0)),"Cleared","resolved")</f>
        <v>resolved</v>
      </c>
    </row>
    <row r="710" spans="1:40" x14ac:dyDescent="0.25">
      <c r="A710" s="267" t="s">
        <v>744</v>
      </c>
      <c r="B710" s="255">
        <v>8520</v>
      </c>
      <c r="C710" s="256" t="s">
        <v>842</v>
      </c>
      <c r="D710" s="255" t="s">
        <v>19</v>
      </c>
      <c r="E710" s="255">
        <v>1750</v>
      </c>
      <c r="F710" s="256" t="s">
        <v>159</v>
      </c>
      <c r="G710" s="255" t="s">
        <v>18</v>
      </c>
      <c r="H710" s="255">
        <v>85200610007359</v>
      </c>
      <c r="I710" s="256" t="s">
        <v>57</v>
      </c>
      <c r="J710" s="255" t="s">
        <v>499</v>
      </c>
      <c r="K710" s="255">
        <v>42829</v>
      </c>
      <c r="L710" s="256">
        <v>31</v>
      </c>
      <c r="M710" s="255" t="s">
        <v>118</v>
      </c>
      <c r="N710" s="255" t="s">
        <v>41</v>
      </c>
      <c r="O710" s="256">
        <v>42831</v>
      </c>
      <c r="P710" s="255" t="s">
        <v>838</v>
      </c>
      <c r="Q710" s="255">
        <v>29</v>
      </c>
      <c r="R710" s="256" t="s">
        <v>33</v>
      </c>
      <c r="S710" s="255">
        <v>600700</v>
      </c>
      <c r="T710" s="255" t="s">
        <v>197</v>
      </c>
      <c r="U710" s="256">
        <v>8549.4599999999991</v>
      </c>
      <c r="V710" s="255" t="s">
        <v>197</v>
      </c>
      <c r="W710" s="255">
        <v>600699.80678025633</v>
      </c>
      <c r="X710" s="256" t="s">
        <v>100</v>
      </c>
      <c r="Y710" s="255" t="s">
        <v>114</v>
      </c>
      <c r="Z710" s="255">
        <v>8.5500000000000007</v>
      </c>
      <c r="AA710" s="256">
        <v>1</v>
      </c>
      <c r="AB710" s="255" t="s">
        <v>630</v>
      </c>
      <c r="AC710" s="255" t="s">
        <v>949</v>
      </c>
      <c r="AD710" s="256" t="s">
        <v>1763</v>
      </c>
      <c r="AE710" s="255" t="s">
        <v>350</v>
      </c>
      <c r="AF710" s="255" t="s">
        <v>605</v>
      </c>
      <c r="AG710" s="256" t="s">
        <v>643</v>
      </c>
      <c r="AH710" s="255"/>
      <c r="AI710" s="255"/>
      <c r="AJ710" s="256"/>
      <c r="AK710" s="255" t="s">
        <v>605</v>
      </c>
      <c r="AL710" s="255" t="s">
        <v>643</v>
      </c>
      <c r="AM710" s="268" t="s">
        <v>741</v>
      </c>
      <c r="AN710" s="148" t="str">
        <f>IF(ISERROR(MATCH(H710,Current!H:H,0)),"Cleared","resolved")</f>
        <v>resolved</v>
      </c>
    </row>
    <row r="711" spans="1:40" x14ac:dyDescent="0.25">
      <c r="A711" s="267" t="s">
        <v>31</v>
      </c>
      <c r="B711" s="255">
        <v>9701</v>
      </c>
      <c r="C711" s="256" t="s">
        <v>199</v>
      </c>
      <c r="D711" s="255" t="s">
        <v>14</v>
      </c>
      <c r="E711" s="255">
        <v>8205</v>
      </c>
      <c r="F711" s="256" t="s">
        <v>130</v>
      </c>
      <c r="G711" s="255" t="s">
        <v>14</v>
      </c>
      <c r="H711" s="255">
        <v>97120170168</v>
      </c>
      <c r="I711" s="256" t="s">
        <v>57</v>
      </c>
      <c r="J711" s="255" t="s">
        <v>133</v>
      </c>
      <c r="K711" s="255">
        <v>42818</v>
      </c>
      <c r="L711" s="256">
        <v>42</v>
      </c>
      <c r="M711" s="255" t="s">
        <v>161</v>
      </c>
      <c r="N711" s="255" t="s">
        <v>128</v>
      </c>
      <c r="O711" s="256">
        <v>42859</v>
      </c>
      <c r="P711" s="255" t="s">
        <v>1878</v>
      </c>
      <c r="Q711" s="255">
        <v>1</v>
      </c>
      <c r="R711" s="256" t="s">
        <v>33</v>
      </c>
      <c r="S711" s="255">
        <v>8500</v>
      </c>
      <c r="T711" s="255" t="s">
        <v>100</v>
      </c>
      <c r="U711" s="256">
        <v>8500</v>
      </c>
      <c r="V711" s="255" t="s">
        <v>200</v>
      </c>
      <c r="W711" s="255">
        <v>38545.798530634165</v>
      </c>
      <c r="X711" s="256" t="s">
        <v>100</v>
      </c>
      <c r="Y711" s="255" t="s">
        <v>107</v>
      </c>
      <c r="Z711" s="255">
        <v>8.5</v>
      </c>
      <c r="AA711" s="256">
        <v>1</v>
      </c>
      <c r="AB711" s="255" t="s">
        <v>630</v>
      </c>
      <c r="AC711" s="255" t="s">
        <v>582</v>
      </c>
      <c r="AD711" s="256" t="s">
        <v>1513</v>
      </c>
      <c r="AE711" s="255" t="s">
        <v>349</v>
      </c>
      <c r="AF711" s="255" t="s">
        <v>605</v>
      </c>
      <c r="AG711" s="256" t="s">
        <v>643</v>
      </c>
      <c r="AH711" s="255"/>
      <c r="AI711" s="255"/>
      <c r="AJ711" s="256"/>
      <c r="AK711" s="255" t="s">
        <v>649</v>
      </c>
      <c r="AL711" s="255" t="s">
        <v>643</v>
      </c>
      <c r="AM711" s="268" t="s">
        <v>740</v>
      </c>
      <c r="AN711" s="148" t="str">
        <f>IF(ISERROR(MATCH(H711,Current!H:H,0)),"Cleared","resolved")</f>
        <v>Cleared</v>
      </c>
    </row>
    <row r="712" spans="1:40" x14ac:dyDescent="0.25">
      <c r="A712" s="267" t="s">
        <v>31</v>
      </c>
      <c r="B712" s="255">
        <v>3635</v>
      </c>
      <c r="C712" s="256" t="s">
        <v>211</v>
      </c>
      <c r="D712" s="255" t="s">
        <v>14</v>
      </c>
      <c r="E712" s="255">
        <v>199</v>
      </c>
      <c r="F712" s="256" t="s">
        <v>137</v>
      </c>
      <c r="G712" s="255" t="s">
        <v>22</v>
      </c>
      <c r="H712" s="255" t="s">
        <v>2014</v>
      </c>
      <c r="I712" s="256" t="s">
        <v>55</v>
      </c>
      <c r="J712" s="255" t="s">
        <v>121</v>
      </c>
      <c r="K712" s="255">
        <v>42796</v>
      </c>
      <c r="L712" s="256">
        <v>64</v>
      </c>
      <c r="M712" s="255" t="s">
        <v>111</v>
      </c>
      <c r="N712" s="255" t="s">
        <v>42</v>
      </c>
      <c r="O712" s="256">
        <v>42859</v>
      </c>
      <c r="P712" s="255" t="s">
        <v>1878</v>
      </c>
      <c r="Q712" s="255">
        <v>1</v>
      </c>
      <c r="R712" s="256" t="s">
        <v>33</v>
      </c>
      <c r="S712" s="255">
        <v>2639700</v>
      </c>
      <c r="T712" s="255" t="s">
        <v>212</v>
      </c>
      <c r="U712" s="256">
        <v>8450.2099999999991</v>
      </c>
      <c r="V712" s="255" t="s">
        <v>212</v>
      </c>
      <c r="W712" s="255">
        <v>2639700.7372235409</v>
      </c>
      <c r="X712" s="256" t="s">
        <v>100</v>
      </c>
      <c r="Y712" s="255" t="s">
        <v>114</v>
      </c>
      <c r="Z712" s="255">
        <v>8.4499999999999993</v>
      </c>
      <c r="AA712" s="256">
        <v>1</v>
      </c>
      <c r="AB712" s="255" t="s">
        <v>630</v>
      </c>
      <c r="AC712" s="255" t="s">
        <v>427</v>
      </c>
      <c r="AD712" s="256" t="s">
        <v>352</v>
      </c>
      <c r="AE712" s="255" t="s">
        <v>350</v>
      </c>
      <c r="AF712" s="255" t="s">
        <v>605</v>
      </c>
      <c r="AG712" s="256" t="s">
        <v>643</v>
      </c>
      <c r="AH712" s="255"/>
      <c r="AI712" s="255"/>
      <c r="AJ712" s="256"/>
      <c r="AK712" s="255" t="s">
        <v>649</v>
      </c>
      <c r="AL712" s="255" t="s">
        <v>643</v>
      </c>
      <c r="AM712" s="268" t="s">
        <v>740</v>
      </c>
      <c r="AN712" s="148" t="str">
        <f>IF(ISERROR(MATCH(H712,Current!H:H,0)),"Cleared","resolved")</f>
        <v>resolved</v>
      </c>
    </row>
    <row r="713" spans="1:40" x14ac:dyDescent="0.25">
      <c r="A713" s="267" t="s">
        <v>744</v>
      </c>
      <c r="B713" s="255">
        <v>8520</v>
      </c>
      <c r="C713" s="256" t="s">
        <v>842</v>
      </c>
      <c r="D713" s="255" t="s">
        <v>19</v>
      </c>
      <c r="E713" s="255">
        <v>199</v>
      </c>
      <c r="F713" s="256" t="s">
        <v>137</v>
      </c>
      <c r="G713" s="255" t="s">
        <v>22</v>
      </c>
      <c r="H713" s="255" t="s">
        <v>1697</v>
      </c>
      <c r="I713" s="256" t="s">
        <v>57</v>
      </c>
      <c r="J713" s="255" t="s">
        <v>381</v>
      </c>
      <c r="K713" s="255">
        <v>42768</v>
      </c>
      <c r="L713" s="256">
        <v>92</v>
      </c>
      <c r="M713" s="255" t="s">
        <v>118</v>
      </c>
      <c r="N713" s="255" t="s">
        <v>41</v>
      </c>
      <c r="O713" s="256">
        <v>42830</v>
      </c>
      <c r="P713" s="255" t="s">
        <v>838</v>
      </c>
      <c r="Q713" s="255">
        <v>30</v>
      </c>
      <c r="R713" s="256" t="s">
        <v>33</v>
      </c>
      <c r="S713" s="255">
        <v>592695</v>
      </c>
      <c r="T713" s="255" t="s">
        <v>197</v>
      </c>
      <c r="U713" s="256">
        <v>8435.5300000000007</v>
      </c>
      <c r="V713" s="255" t="s">
        <v>197</v>
      </c>
      <c r="W713" s="255">
        <v>592694.88845951168</v>
      </c>
      <c r="X713" s="256" t="s">
        <v>100</v>
      </c>
      <c r="Y713" s="255" t="s">
        <v>114</v>
      </c>
      <c r="Z713" s="255">
        <v>8.44</v>
      </c>
      <c r="AA713" s="256">
        <v>1</v>
      </c>
      <c r="AB713" s="255" t="s">
        <v>630</v>
      </c>
      <c r="AC713" s="255" t="s">
        <v>484</v>
      </c>
      <c r="AD713" s="256" t="s">
        <v>363</v>
      </c>
      <c r="AE713" s="255" t="s">
        <v>350</v>
      </c>
      <c r="AF713" s="255" t="s">
        <v>649</v>
      </c>
      <c r="AG713" s="256" t="s">
        <v>643</v>
      </c>
      <c r="AH713" s="255"/>
      <c r="AI713" s="255"/>
      <c r="AJ713" s="256"/>
      <c r="AK713" s="255" t="s">
        <v>649</v>
      </c>
      <c r="AL713" s="255" t="s">
        <v>643</v>
      </c>
      <c r="AM713" s="268" t="s">
        <v>740</v>
      </c>
      <c r="AN713" s="148" t="str">
        <f>IF(ISERROR(MATCH(H713,Current!H:H,0)),"Cleared","resolved")</f>
        <v>resolved</v>
      </c>
    </row>
    <row r="714" spans="1:40" x14ac:dyDescent="0.25">
      <c r="A714" s="267" t="s">
        <v>31</v>
      </c>
      <c r="B714" s="255">
        <v>9701</v>
      </c>
      <c r="C714" s="256" t="s">
        <v>199</v>
      </c>
      <c r="D714" s="255" t="s">
        <v>14</v>
      </c>
      <c r="E714" s="255">
        <v>795</v>
      </c>
      <c r="F714" s="256" t="s">
        <v>264</v>
      </c>
      <c r="G714" s="255" t="s">
        <v>14</v>
      </c>
      <c r="H714" s="255">
        <v>971201700561</v>
      </c>
      <c r="I714" s="256" t="s">
        <v>57</v>
      </c>
      <c r="J714" s="255" t="s">
        <v>133</v>
      </c>
      <c r="K714" s="255">
        <v>42829</v>
      </c>
      <c r="L714" s="256">
        <v>31</v>
      </c>
      <c r="M714" s="255" t="s">
        <v>111</v>
      </c>
      <c r="N714" s="255" t="s">
        <v>42</v>
      </c>
      <c r="O714" s="256">
        <v>42859</v>
      </c>
      <c r="P714" s="255" t="s">
        <v>1878</v>
      </c>
      <c r="Q714" s="255">
        <v>1</v>
      </c>
      <c r="R714" s="256" t="s">
        <v>33</v>
      </c>
      <c r="S714" s="255">
        <v>8428</v>
      </c>
      <c r="T714" s="255" t="s">
        <v>100</v>
      </c>
      <c r="U714" s="256">
        <v>8428</v>
      </c>
      <c r="V714" s="255" t="s">
        <v>200</v>
      </c>
      <c r="W714" s="255">
        <v>38219.292943080553</v>
      </c>
      <c r="X714" s="256" t="s">
        <v>100</v>
      </c>
      <c r="Y714" s="255" t="s">
        <v>107</v>
      </c>
      <c r="Z714" s="255">
        <v>8.43</v>
      </c>
      <c r="AA714" s="256">
        <v>1</v>
      </c>
      <c r="AB714" s="255" t="s">
        <v>630</v>
      </c>
      <c r="AC714" s="255" t="s">
        <v>2006</v>
      </c>
      <c r="AD714" s="256" t="s">
        <v>361</v>
      </c>
      <c r="AE714" s="255" t="s">
        <v>349</v>
      </c>
      <c r="AF714" s="255" t="s">
        <v>605</v>
      </c>
      <c r="AG714" s="256" t="s">
        <v>643</v>
      </c>
      <c r="AH714" s="255"/>
      <c r="AI714" s="255"/>
      <c r="AJ714" s="256"/>
      <c r="AK714" s="255" t="s">
        <v>649</v>
      </c>
      <c r="AL714" s="255" t="s">
        <v>643</v>
      </c>
      <c r="AM714" s="268" t="s">
        <v>740</v>
      </c>
      <c r="AN714" s="148" t="str">
        <f>IF(ISERROR(MATCH(H714,Current!H:H,0)),"Cleared","resolved")</f>
        <v>Cleared</v>
      </c>
    </row>
    <row r="715" spans="1:40" x14ac:dyDescent="0.25">
      <c r="A715" s="267" t="s">
        <v>31</v>
      </c>
      <c r="B715" s="255">
        <v>9701</v>
      </c>
      <c r="C715" s="256" t="s">
        <v>199</v>
      </c>
      <c r="D715" s="255" t="s">
        <v>14</v>
      </c>
      <c r="E715" s="255">
        <v>795</v>
      </c>
      <c r="F715" s="256" t="s">
        <v>264</v>
      </c>
      <c r="G715" s="255" t="s">
        <v>14</v>
      </c>
      <c r="H715" s="255">
        <v>971201701091</v>
      </c>
      <c r="I715" s="256" t="s">
        <v>57</v>
      </c>
      <c r="J715" s="255" t="s">
        <v>133</v>
      </c>
      <c r="K715" s="255">
        <v>42829</v>
      </c>
      <c r="L715" s="256">
        <v>31</v>
      </c>
      <c r="M715" s="255" t="s">
        <v>111</v>
      </c>
      <c r="N715" s="255" t="s">
        <v>42</v>
      </c>
      <c r="O715" s="256">
        <v>42859</v>
      </c>
      <c r="P715" s="255" t="s">
        <v>1878</v>
      </c>
      <c r="Q715" s="255">
        <v>1</v>
      </c>
      <c r="R715" s="256" t="s">
        <v>33</v>
      </c>
      <c r="S715" s="255">
        <v>8420.5300000000007</v>
      </c>
      <c r="T715" s="255" t="s">
        <v>100</v>
      </c>
      <c r="U715" s="256">
        <v>8420.5300000000007</v>
      </c>
      <c r="V715" s="255" t="s">
        <v>200</v>
      </c>
      <c r="W715" s="255">
        <v>38185.417988371868</v>
      </c>
      <c r="X715" s="256" t="s">
        <v>100</v>
      </c>
      <c r="Y715" s="255" t="s">
        <v>107</v>
      </c>
      <c r="Z715" s="255">
        <v>8.42</v>
      </c>
      <c r="AA715" s="256">
        <v>1</v>
      </c>
      <c r="AB715" s="255" t="s">
        <v>630</v>
      </c>
      <c r="AC715" s="255" t="s">
        <v>2006</v>
      </c>
      <c r="AD715" s="256" t="s">
        <v>361</v>
      </c>
      <c r="AE715" s="255" t="s">
        <v>349</v>
      </c>
      <c r="AF715" s="255" t="s">
        <v>605</v>
      </c>
      <c r="AG715" s="256" t="s">
        <v>643</v>
      </c>
      <c r="AH715" s="255"/>
      <c r="AI715" s="255"/>
      <c r="AJ715" s="256"/>
      <c r="AK715" s="255" t="s">
        <v>649</v>
      </c>
      <c r="AL715" s="255" t="s">
        <v>643</v>
      </c>
      <c r="AM715" s="268" t="s">
        <v>740</v>
      </c>
      <c r="AN715" s="148" t="str">
        <f>IF(ISERROR(MATCH(H715,Current!H:H,0)),"Cleared","resolved")</f>
        <v>Cleared</v>
      </c>
    </row>
    <row r="716" spans="1:40" x14ac:dyDescent="0.25">
      <c r="A716" s="267" t="s">
        <v>31</v>
      </c>
      <c r="B716" s="255">
        <v>8520</v>
      </c>
      <c r="C716" s="256" t="s">
        <v>842</v>
      </c>
      <c r="D716" s="255" t="s">
        <v>19</v>
      </c>
      <c r="E716" s="255">
        <v>795</v>
      </c>
      <c r="F716" s="256" t="s">
        <v>264</v>
      </c>
      <c r="G716" s="255" t="s">
        <v>14</v>
      </c>
      <c r="H716" s="255">
        <v>85203820000474</v>
      </c>
      <c r="I716" s="256" t="s">
        <v>2044</v>
      </c>
      <c r="J716" s="255" t="s">
        <v>306</v>
      </c>
      <c r="K716" s="255">
        <v>42796</v>
      </c>
      <c r="L716" s="256">
        <v>64</v>
      </c>
      <c r="M716" s="255" t="s">
        <v>161</v>
      </c>
      <c r="N716" s="255" t="s">
        <v>128</v>
      </c>
      <c r="O716" s="256">
        <v>42859</v>
      </c>
      <c r="P716" s="255" t="s">
        <v>1878</v>
      </c>
      <c r="Q716" s="255">
        <v>1</v>
      </c>
      <c r="R716" s="256" t="s">
        <v>33</v>
      </c>
      <c r="S716" s="255">
        <v>590403.99</v>
      </c>
      <c r="T716" s="255" t="s">
        <v>197</v>
      </c>
      <c r="U716" s="256">
        <v>8402.92</v>
      </c>
      <c r="V716" s="255" t="s">
        <v>197</v>
      </c>
      <c r="W716" s="255">
        <v>590403.65360969608</v>
      </c>
      <c r="X716" s="256" t="s">
        <v>100</v>
      </c>
      <c r="Y716" s="255" t="s">
        <v>114</v>
      </c>
      <c r="Z716" s="255">
        <v>8.4</v>
      </c>
      <c r="AA716" s="256">
        <v>1</v>
      </c>
      <c r="AB716" s="255" t="s">
        <v>630</v>
      </c>
      <c r="AC716" s="255" t="s">
        <v>426</v>
      </c>
      <c r="AD716" s="256" t="s">
        <v>2046</v>
      </c>
      <c r="AE716" s="255" t="s">
        <v>350</v>
      </c>
      <c r="AF716" s="255" t="s">
        <v>605</v>
      </c>
      <c r="AG716" s="256" t="s">
        <v>643</v>
      </c>
      <c r="AH716" s="255"/>
      <c r="AI716" s="255"/>
      <c r="AJ716" s="256"/>
      <c r="AK716" s="255" t="s">
        <v>605</v>
      </c>
      <c r="AL716" s="255" t="s">
        <v>603</v>
      </c>
      <c r="AM716" s="268" t="s">
        <v>739</v>
      </c>
      <c r="AN716" s="148" t="str">
        <f>IF(ISERROR(MATCH(H716,Current!H:H,0)),"Cleared","resolved")</f>
        <v>resolved</v>
      </c>
    </row>
    <row r="717" spans="1:40" x14ac:dyDescent="0.25">
      <c r="A717" s="267" t="s">
        <v>744</v>
      </c>
      <c r="B717" s="255">
        <v>9701</v>
      </c>
      <c r="C717" s="256" t="s">
        <v>199</v>
      </c>
      <c r="D717" s="255" t="s">
        <v>14</v>
      </c>
      <c r="E717" s="255">
        <v>199</v>
      </c>
      <c r="F717" s="256" t="s">
        <v>137</v>
      </c>
      <c r="G717" s="255" t="s">
        <v>22</v>
      </c>
      <c r="H717" s="255">
        <v>97120170059</v>
      </c>
      <c r="I717" s="256" t="s">
        <v>57</v>
      </c>
      <c r="J717" s="255" t="s">
        <v>133</v>
      </c>
      <c r="K717" s="255">
        <v>42796</v>
      </c>
      <c r="L717" s="256">
        <v>64</v>
      </c>
      <c r="M717" s="255" t="s">
        <v>111</v>
      </c>
      <c r="N717" s="255" t="s">
        <v>42</v>
      </c>
      <c r="O717" s="256">
        <v>42830</v>
      </c>
      <c r="P717" s="255" t="s">
        <v>838</v>
      </c>
      <c r="Q717" s="255">
        <v>30</v>
      </c>
      <c r="R717" s="256" t="s">
        <v>33</v>
      </c>
      <c r="S717" s="255">
        <v>38067.9</v>
      </c>
      <c r="T717" s="255" t="s">
        <v>200</v>
      </c>
      <c r="U717" s="256">
        <v>8394.6200000000008</v>
      </c>
      <c r="V717" s="255" t="s">
        <v>200</v>
      </c>
      <c r="W717" s="255">
        <v>38067.921324850846</v>
      </c>
      <c r="X717" s="256" t="s">
        <v>100</v>
      </c>
      <c r="Y717" s="255" t="s">
        <v>114</v>
      </c>
      <c r="Z717" s="255">
        <v>8.39</v>
      </c>
      <c r="AA717" s="256">
        <v>1</v>
      </c>
      <c r="AB717" s="255" t="s">
        <v>630</v>
      </c>
      <c r="AC717" s="255" t="s">
        <v>427</v>
      </c>
      <c r="AD717" s="256" t="s">
        <v>352</v>
      </c>
      <c r="AE717" s="255" t="s">
        <v>350</v>
      </c>
      <c r="AF717" s="255" t="s">
        <v>605</v>
      </c>
      <c r="AG717" s="256" t="s">
        <v>643</v>
      </c>
      <c r="AH717" s="255"/>
      <c r="AI717" s="255"/>
      <c r="AJ717" s="256"/>
      <c r="AK717" s="255" t="s">
        <v>649</v>
      </c>
      <c r="AL717" s="255" t="s">
        <v>643</v>
      </c>
      <c r="AM717" s="268" t="s">
        <v>740</v>
      </c>
      <c r="AN717" s="148" t="str">
        <f>IF(ISERROR(MATCH(H717,Current!H:H,0)),"Cleared","resolved")</f>
        <v>resolved</v>
      </c>
    </row>
    <row r="718" spans="1:40" x14ac:dyDescent="0.25">
      <c r="A718" s="267" t="s">
        <v>744</v>
      </c>
      <c r="B718" s="255">
        <v>1350</v>
      </c>
      <c r="C718" s="256" t="s">
        <v>124</v>
      </c>
      <c r="D718" s="255" t="s">
        <v>21</v>
      </c>
      <c r="E718" s="255">
        <v>8243</v>
      </c>
      <c r="F718" s="256" t="s">
        <v>120</v>
      </c>
      <c r="G718" s="255" t="s">
        <v>14</v>
      </c>
      <c r="H718" s="255">
        <v>13500210104018</v>
      </c>
      <c r="I718" s="256" t="s">
        <v>56</v>
      </c>
      <c r="J718" s="255" t="s">
        <v>512</v>
      </c>
      <c r="K718" s="255">
        <v>42774</v>
      </c>
      <c r="L718" s="256">
        <v>86</v>
      </c>
      <c r="M718" s="255" t="s">
        <v>111</v>
      </c>
      <c r="N718" s="255" t="s">
        <v>42</v>
      </c>
      <c r="O718" s="256">
        <v>42830</v>
      </c>
      <c r="P718" s="255" t="s">
        <v>838</v>
      </c>
      <c r="Q718" s="255">
        <v>30</v>
      </c>
      <c r="R718" s="256" t="s">
        <v>33</v>
      </c>
      <c r="S718" s="255">
        <v>80640</v>
      </c>
      <c r="T718" s="255" t="s">
        <v>243</v>
      </c>
      <c r="U718" s="256">
        <v>8372.27</v>
      </c>
      <c r="V718" s="255" t="s">
        <v>243</v>
      </c>
      <c r="W718" s="255">
        <v>80639.99429797694</v>
      </c>
      <c r="X718" s="256" t="s">
        <v>100</v>
      </c>
      <c r="Y718" s="255" t="s">
        <v>114</v>
      </c>
      <c r="Z718" s="255">
        <v>8.3699999999999992</v>
      </c>
      <c r="AA718" s="256">
        <v>1</v>
      </c>
      <c r="AB718" s="255" t="s">
        <v>630</v>
      </c>
      <c r="AC718" s="255" t="s">
        <v>660</v>
      </c>
      <c r="AD718" s="256" t="s">
        <v>2095</v>
      </c>
      <c r="AE718" s="255" t="s">
        <v>350</v>
      </c>
      <c r="AF718" s="255" t="s">
        <v>605</v>
      </c>
      <c r="AG718" s="256" t="s">
        <v>643</v>
      </c>
      <c r="AH718" s="255"/>
      <c r="AI718" s="255"/>
      <c r="AJ718" s="256"/>
      <c r="AK718" s="255" t="s">
        <v>605</v>
      </c>
      <c r="AL718" s="255" t="s">
        <v>643</v>
      </c>
      <c r="AM718" s="268" t="s">
        <v>741</v>
      </c>
      <c r="AN718" s="148" t="str">
        <f>IF(ISERROR(MATCH(H718,Current!H:H,0)),"Cleared","resolved")</f>
        <v>Cleared</v>
      </c>
    </row>
    <row r="719" spans="1:40" x14ac:dyDescent="0.25">
      <c r="A719" s="267" t="s">
        <v>744</v>
      </c>
      <c r="B719" s="255">
        <v>8310</v>
      </c>
      <c r="C719" s="256" t="s">
        <v>170</v>
      </c>
      <c r="D719" s="255" t="s">
        <v>14</v>
      </c>
      <c r="E719" s="255">
        <v>260</v>
      </c>
      <c r="F719" s="256" t="s">
        <v>113</v>
      </c>
      <c r="G719" s="255" t="s">
        <v>23</v>
      </c>
      <c r="H719" s="255" t="s">
        <v>612</v>
      </c>
      <c r="I719" s="256" t="s">
        <v>57</v>
      </c>
      <c r="J719" s="255" t="s">
        <v>133</v>
      </c>
      <c r="K719" s="255">
        <v>42311</v>
      </c>
      <c r="L719" s="256">
        <v>549</v>
      </c>
      <c r="M719" s="255" t="s">
        <v>122</v>
      </c>
      <c r="N719" s="255" t="s">
        <v>41</v>
      </c>
      <c r="O719" s="256">
        <v>42648</v>
      </c>
      <c r="P719" s="255" t="s">
        <v>406</v>
      </c>
      <c r="Q719" s="255">
        <v>212</v>
      </c>
      <c r="R719" s="256" t="s">
        <v>37</v>
      </c>
      <c r="S719" s="255">
        <v>35211.85</v>
      </c>
      <c r="T719" s="255" t="s">
        <v>242</v>
      </c>
      <c r="U719" s="256">
        <v>8339.2999999999993</v>
      </c>
      <c r="V719" s="255" t="s">
        <v>242</v>
      </c>
      <c r="W719" s="255">
        <v>35211.865283464525</v>
      </c>
      <c r="X719" s="256" t="s">
        <v>100</v>
      </c>
      <c r="Y719" s="255" t="s">
        <v>114</v>
      </c>
      <c r="Z719" s="255">
        <v>8.34</v>
      </c>
      <c r="AA719" s="256">
        <v>1</v>
      </c>
      <c r="AB719" s="255" t="s">
        <v>630</v>
      </c>
      <c r="AC719" s="255" t="s">
        <v>450</v>
      </c>
      <c r="AD719" s="256" t="s">
        <v>689</v>
      </c>
      <c r="AE719" s="255" t="s">
        <v>350</v>
      </c>
      <c r="AF719" s="255" t="s">
        <v>605</v>
      </c>
      <c r="AG719" s="256" t="s">
        <v>643</v>
      </c>
      <c r="AH719" s="255"/>
      <c r="AI719" s="255"/>
      <c r="AJ719" s="256"/>
      <c r="AK719" s="255" t="s">
        <v>605</v>
      </c>
      <c r="AL719" s="255" t="s">
        <v>643</v>
      </c>
      <c r="AM719" s="268" t="s">
        <v>741</v>
      </c>
      <c r="AN719" s="148" t="str">
        <f>IF(ISERROR(MATCH(H719,Current!H:H,0)),"Cleared","resolved")</f>
        <v>resolved</v>
      </c>
    </row>
    <row r="720" spans="1:40" x14ac:dyDescent="0.25">
      <c r="A720" s="267" t="s">
        <v>744</v>
      </c>
      <c r="B720" s="255">
        <v>8520</v>
      </c>
      <c r="C720" s="256" t="s">
        <v>842</v>
      </c>
      <c r="D720" s="255" t="s">
        <v>19</v>
      </c>
      <c r="E720" s="255">
        <v>260</v>
      </c>
      <c r="F720" s="256" t="s">
        <v>113</v>
      </c>
      <c r="G720" s="255" t="s">
        <v>23</v>
      </c>
      <c r="H720" s="255" t="s">
        <v>1555</v>
      </c>
      <c r="I720" s="256" t="s">
        <v>54</v>
      </c>
      <c r="J720" s="255" t="s">
        <v>381</v>
      </c>
      <c r="K720" s="255">
        <v>42768</v>
      </c>
      <c r="L720" s="256">
        <v>92</v>
      </c>
      <c r="M720" s="255" t="s">
        <v>127</v>
      </c>
      <c r="N720" s="255" t="s">
        <v>128</v>
      </c>
      <c r="O720" s="256">
        <v>42831</v>
      </c>
      <c r="P720" s="255" t="s">
        <v>838</v>
      </c>
      <c r="Q720" s="255">
        <v>29</v>
      </c>
      <c r="R720" s="256" t="s">
        <v>33</v>
      </c>
      <c r="S720" s="255">
        <v>584057</v>
      </c>
      <c r="T720" s="255" t="s">
        <v>197</v>
      </c>
      <c r="U720" s="256">
        <v>8312.59</v>
      </c>
      <c r="V720" s="255" t="s">
        <v>197</v>
      </c>
      <c r="W720" s="255">
        <v>584056.91199718951</v>
      </c>
      <c r="X720" s="256" t="s">
        <v>100</v>
      </c>
      <c r="Y720" s="255" t="s">
        <v>114</v>
      </c>
      <c r="Z720" s="255">
        <v>8.31</v>
      </c>
      <c r="AA720" s="256">
        <v>1</v>
      </c>
      <c r="AB720" s="255" t="s">
        <v>630</v>
      </c>
      <c r="AC720" s="255" t="s">
        <v>681</v>
      </c>
      <c r="AD720" s="256" t="s">
        <v>354</v>
      </c>
      <c r="AE720" s="255" t="s">
        <v>350</v>
      </c>
      <c r="AF720" s="255" t="s">
        <v>649</v>
      </c>
      <c r="AG720" s="256" t="s">
        <v>643</v>
      </c>
      <c r="AH720" s="255"/>
      <c r="AI720" s="255"/>
      <c r="AJ720" s="256"/>
      <c r="AK720" s="255" t="s">
        <v>649</v>
      </c>
      <c r="AL720" s="255" t="s">
        <v>643</v>
      </c>
      <c r="AM720" s="268" t="s">
        <v>740</v>
      </c>
      <c r="AN720" s="148" t="str">
        <f>IF(ISERROR(MATCH(H720,Current!H:H,0)),"Cleared","resolved")</f>
        <v>resolved</v>
      </c>
    </row>
    <row r="721" spans="1:40" x14ac:dyDescent="0.25">
      <c r="A721" s="267" t="s">
        <v>744</v>
      </c>
      <c r="B721" s="255">
        <v>8520</v>
      </c>
      <c r="C721" s="256" t="s">
        <v>842</v>
      </c>
      <c r="D721" s="255" t="s">
        <v>19</v>
      </c>
      <c r="E721" s="255">
        <v>8420</v>
      </c>
      <c r="F721" s="256" t="s">
        <v>234</v>
      </c>
      <c r="G721" s="255" t="s">
        <v>19</v>
      </c>
      <c r="H721" s="255">
        <v>85202710000434</v>
      </c>
      <c r="I721" s="256" t="s">
        <v>537</v>
      </c>
      <c r="J721" s="255" t="s">
        <v>311</v>
      </c>
      <c r="K721" s="255">
        <v>42544</v>
      </c>
      <c r="L721" s="256">
        <v>316</v>
      </c>
      <c r="M721" s="255" t="s">
        <v>105</v>
      </c>
      <c r="N721" s="255" t="s">
        <v>41</v>
      </c>
      <c r="O721" s="256">
        <v>42618</v>
      </c>
      <c r="P721" s="255" t="s">
        <v>406</v>
      </c>
      <c r="Q721" s="255">
        <v>242</v>
      </c>
      <c r="R721" s="256" t="s">
        <v>37</v>
      </c>
      <c r="S721" s="255">
        <v>582408</v>
      </c>
      <c r="T721" s="255" t="s">
        <v>197</v>
      </c>
      <c r="U721" s="256">
        <v>8289.1200000000008</v>
      </c>
      <c r="V721" s="255" t="s">
        <v>197</v>
      </c>
      <c r="W721" s="255">
        <v>582407.86931319162</v>
      </c>
      <c r="X721" s="256" t="s">
        <v>100</v>
      </c>
      <c r="Y721" s="255" t="s">
        <v>107</v>
      </c>
      <c r="Z721" s="255">
        <v>8.2899999999999991</v>
      </c>
      <c r="AA721" s="256">
        <v>1</v>
      </c>
      <c r="AB721" s="255" t="s">
        <v>630</v>
      </c>
      <c r="AC721" s="255" t="s">
        <v>503</v>
      </c>
      <c r="AD721" s="256" t="s">
        <v>1291</v>
      </c>
      <c r="AE721" s="255" t="s">
        <v>350</v>
      </c>
      <c r="AF721" s="255" t="s">
        <v>649</v>
      </c>
      <c r="AG721" s="256" t="s">
        <v>643</v>
      </c>
      <c r="AH721" s="255"/>
      <c r="AI721" s="255"/>
      <c r="AJ721" s="256"/>
      <c r="AK721" s="255" t="s">
        <v>605</v>
      </c>
      <c r="AL721" s="255" t="s">
        <v>643</v>
      </c>
      <c r="AM721" s="268" t="s">
        <v>741</v>
      </c>
      <c r="AN721" s="148" t="str">
        <f>IF(ISERROR(MATCH(H721,Current!H:H,0)),"Cleared","resolved")</f>
        <v>resolved</v>
      </c>
    </row>
    <row r="722" spans="1:40" x14ac:dyDescent="0.25">
      <c r="A722" s="267" t="s">
        <v>31</v>
      </c>
      <c r="B722" s="255">
        <v>199</v>
      </c>
      <c r="C722" s="256" t="s">
        <v>137</v>
      </c>
      <c r="D722" s="255" t="s">
        <v>22</v>
      </c>
      <c r="E722" s="255">
        <v>693</v>
      </c>
      <c r="F722" s="256" t="s">
        <v>177</v>
      </c>
      <c r="G722" s="255" t="s">
        <v>16</v>
      </c>
      <c r="H722" s="255">
        <v>1990110068954</v>
      </c>
      <c r="I722" s="256" t="s">
        <v>56</v>
      </c>
      <c r="J722" s="255" t="s">
        <v>328</v>
      </c>
      <c r="K722" s="255">
        <v>42794</v>
      </c>
      <c r="L722" s="256">
        <v>66</v>
      </c>
      <c r="M722" s="255" t="s">
        <v>111</v>
      </c>
      <c r="N722" s="255" t="s">
        <v>42</v>
      </c>
      <c r="O722" s="256">
        <v>42859</v>
      </c>
      <c r="P722" s="255" t="s">
        <v>1878</v>
      </c>
      <c r="Q722" s="255">
        <v>1</v>
      </c>
      <c r="R722" s="256" t="s">
        <v>33</v>
      </c>
      <c r="S722" s="255">
        <v>9061.69</v>
      </c>
      <c r="T722" s="255" t="s">
        <v>248</v>
      </c>
      <c r="U722" s="256">
        <v>8290.66</v>
      </c>
      <c r="V722" s="255" t="s">
        <v>248</v>
      </c>
      <c r="W722" s="255">
        <v>9061.6912141710509</v>
      </c>
      <c r="X722" s="256" t="s">
        <v>100</v>
      </c>
      <c r="Y722" s="255" t="s">
        <v>114</v>
      </c>
      <c r="Z722" s="255">
        <v>8.2899999999999991</v>
      </c>
      <c r="AA722" s="256">
        <v>1</v>
      </c>
      <c r="AB722" s="255" t="s">
        <v>629</v>
      </c>
      <c r="AC722" s="255" t="s">
        <v>431</v>
      </c>
      <c r="AD722" s="256" t="s">
        <v>863</v>
      </c>
      <c r="AE722" s="255" t="s">
        <v>349</v>
      </c>
      <c r="AF722" s="255" t="s">
        <v>649</v>
      </c>
      <c r="AG722" s="256" t="s">
        <v>643</v>
      </c>
      <c r="AH722" s="255"/>
      <c r="AI722" s="255"/>
      <c r="AJ722" s="256"/>
      <c r="AK722" s="255" t="s">
        <v>605</v>
      </c>
      <c r="AL722" s="255" t="s">
        <v>643</v>
      </c>
      <c r="AM722" s="268" t="s">
        <v>741</v>
      </c>
      <c r="AN722" s="148" t="str">
        <f>IF(ISERROR(MATCH(H722,Current!H:H,0)),"Cleared","resolved")</f>
        <v>Cleared</v>
      </c>
    </row>
    <row r="723" spans="1:40" x14ac:dyDescent="0.25">
      <c r="A723" s="267" t="s">
        <v>744</v>
      </c>
      <c r="B723" s="255">
        <v>8520</v>
      </c>
      <c r="C723" s="256" t="s">
        <v>842</v>
      </c>
      <c r="D723" s="255" t="s">
        <v>19</v>
      </c>
      <c r="E723" s="255">
        <v>95</v>
      </c>
      <c r="F723" s="256" t="s">
        <v>153</v>
      </c>
      <c r="G723" s="255" t="s">
        <v>17</v>
      </c>
      <c r="H723" s="255">
        <v>85200330013740</v>
      </c>
      <c r="I723" s="256" t="s">
        <v>652</v>
      </c>
      <c r="J723" s="255" t="s">
        <v>545</v>
      </c>
      <c r="K723" s="255">
        <v>42676</v>
      </c>
      <c r="L723" s="256">
        <v>184</v>
      </c>
      <c r="M723" s="255" t="s">
        <v>158</v>
      </c>
      <c r="N723" s="255" t="s">
        <v>41</v>
      </c>
      <c r="O723" s="256">
        <v>42732</v>
      </c>
      <c r="P723" s="255" t="s">
        <v>651</v>
      </c>
      <c r="Q723" s="255">
        <v>128</v>
      </c>
      <c r="R723" s="256" t="s">
        <v>38</v>
      </c>
      <c r="S723" s="255">
        <v>581796.5</v>
      </c>
      <c r="T723" s="255" t="s">
        <v>197</v>
      </c>
      <c r="U723" s="256">
        <v>8280.42</v>
      </c>
      <c r="V723" s="255" t="s">
        <v>197</v>
      </c>
      <c r="W723" s="255">
        <v>581796.59230634116</v>
      </c>
      <c r="X723" s="256" t="s">
        <v>100</v>
      </c>
      <c r="Y723" s="255" t="s">
        <v>114</v>
      </c>
      <c r="Z723" s="255">
        <v>8.2799999999999994</v>
      </c>
      <c r="AA723" s="256">
        <v>1</v>
      </c>
      <c r="AB723" s="255" t="s">
        <v>630</v>
      </c>
      <c r="AC723" s="255" t="s">
        <v>422</v>
      </c>
      <c r="AD723" s="256" t="s">
        <v>2018</v>
      </c>
      <c r="AE723" s="255" t="s">
        <v>350</v>
      </c>
      <c r="AF723" s="255" t="s">
        <v>649</v>
      </c>
      <c r="AG723" s="256" t="s">
        <v>643</v>
      </c>
      <c r="AH723" s="255"/>
      <c r="AI723" s="255"/>
      <c r="AJ723" s="256"/>
      <c r="AK723" s="255" t="s">
        <v>605</v>
      </c>
      <c r="AL723" s="255" t="s">
        <v>643</v>
      </c>
      <c r="AM723" s="268" t="s">
        <v>741</v>
      </c>
      <c r="AN723" s="148" t="str">
        <f>IF(ISERROR(MATCH(H723,Current!H:H,0)),"Cleared","resolved")</f>
        <v>resolved</v>
      </c>
    </row>
    <row r="724" spans="1:40" x14ac:dyDescent="0.25">
      <c r="A724" s="267" t="s">
        <v>744</v>
      </c>
      <c r="B724" s="255">
        <v>199</v>
      </c>
      <c r="C724" s="256" t="s">
        <v>137</v>
      </c>
      <c r="D724" s="255" t="s">
        <v>22</v>
      </c>
      <c r="E724" s="255">
        <v>635</v>
      </c>
      <c r="F724" s="256" t="s">
        <v>142</v>
      </c>
      <c r="G724" s="255" t="s">
        <v>16</v>
      </c>
      <c r="H724" s="255">
        <v>1990110061629</v>
      </c>
      <c r="I724" s="256" t="s">
        <v>56</v>
      </c>
      <c r="J724" s="255" t="s">
        <v>328</v>
      </c>
      <c r="K724" s="255">
        <v>42697</v>
      </c>
      <c r="L724" s="256">
        <v>163</v>
      </c>
      <c r="M724" s="255" t="s">
        <v>158</v>
      </c>
      <c r="N724" s="255" t="s">
        <v>41</v>
      </c>
      <c r="O724" s="256">
        <v>42775</v>
      </c>
      <c r="P724" s="255" t="s">
        <v>838</v>
      </c>
      <c r="Q724" s="255">
        <v>85</v>
      </c>
      <c r="R724" s="256" t="s">
        <v>35</v>
      </c>
      <c r="S724" s="255">
        <v>9000</v>
      </c>
      <c r="T724" s="255" t="s">
        <v>248</v>
      </c>
      <c r="U724" s="256">
        <v>8234.2199999999993</v>
      </c>
      <c r="V724" s="255" t="s">
        <v>248</v>
      </c>
      <c r="W724" s="255">
        <v>9000.002295299957</v>
      </c>
      <c r="X724" s="256" t="s">
        <v>100</v>
      </c>
      <c r="Y724" s="255" t="s">
        <v>114</v>
      </c>
      <c r="Z724" s="255">
        <v>8.23</v>
      </c>
      <c r="AA724" s="256">
        <v>1</v>
      </c>
      <c r="AB724" s="255" t="s">
        <v>629</v>
      </c>
      <c r="AC724" s="255" t="s">
        <v>429</v>
      </c>
      <c r="AD724" s="256" t="s">
        <v>1021</v>
      </c>
      <c r="AE724" s="255" t="s">
        <v>349</v>
      </c>
      <c r="AF724" s="255" t="s">
        <v>605</v>
      </c>
      <c r="AG724" s="256" t="s">
        <v>643</v>
      </c>
      <c r="AH724" s="255"/>
      <c r="AI724" s="255"/>
      <c r="AJ724" s="256"/>
      <c r="AK724" s="255" t="s">
        <v>605</v>
      </c>
      <c r="AL724" s="255" t="s">
        <v>643</v>
      </c>
      <c r="AM724" s="268" t="s">
        <v>741</v>
      </c>
      <c r="AN724" s="148" t="str">
        <f>IF(ISERROR(MATCH(H724,Current!H:H,0)),"Cleared","resolved")</f>
        <v>resolved</v>
      </c>
    </row>
    <row r="725" spans="1:40" x14ac:dyDescent="0.25">
      <c r="A725" s="267" t="s">
        <v>31</v>
      </c>
      <c r="B725" s="255">
        <v>9701</v>
      </c>
      <c r="C725" s="256" t="s">
        <v>199</v>
      </c>
      <c r="D725" s="255" t="s">
        <v>14</v>
      </c>
      <c r="E725" s="255">
        <v>8205</v>
      </c>
      <c r="F725" s="256" t="s">
        <v>130</v>
      </c>
      <c r="G725" s="255" t="s">
        <v>14</v>
      </c>
      <c r="H725" s="255">
        <v>97120170166</v>
      </c>
      <c r="I725" s="256" t="s">
        <v>57</v>
      </c>
      <c r="J725" s="255" t="s">
        <v>133</v>
      </c>
      <c r="K725" s="255">
        <v>42818</v>
      </c>
      <c r="L725" s="256">
        <v>42</v>
      </c>
      <c r="M725" s="255" t="s">
        <v>161</v>
      </c>
      <c r="N725" s="255" t="s">
        <v>128</v>
      </c>
      <c r="O725" s="256">
        <v>42859</v>
      </c>
      <c r="P725" s="255" t="s">
        <v>1878</v>
      </c>
      <c r="Q725" s="255">
        <v>1</v>
      </c>
      <c r="R725" s="256" t="s">
        <v>33</v>
      </c>
      <c r="S725" s="255">
        <v>8208</v>
      </c>
      <c r="T725" s="255" t="s">
        <v>100</v>
      </c>
      <c r="U725" s="256">
        <v>8208</v>
      </c>
      <c r="V725" s="255" t="s">
        <v>200</v>
      </c>
      <c r="W725" s="255">
        <v>37221.636981111202</v>
      </c>
      <c r="X725" s="256" t="s">
        <v>100</v>
      </c>
      <c r="Y725" s="255" t="s">
        <v>107</v>
      </c>
      <c r="Z725" s="255">
        <v>8.2100000000000009</v>
      </c>
      <c r="AA725" s="256">
        <v>1</v>
      </c>
      <c r="AB725" s="255" t="s">
        <v>630</v>
      </c>
      <c r="AC725" s="255" t="s">
        <v>582</v>
      </c>
      <c r="AD725" s="256" t="s">
        <v>1513</v>
      </c>
      <c r="AE725" s="255" t="s">
        <v>349</v>
      </c>
      <c r="AF725" s="255" t="s">
        <v>649</v>
      </c>
      <c r="AG725" s="256" t="s">
        <v>643</v>
      </c>
      <c r="AH725" s="255"/>
      <c r="AI725" s="255"/>
      <c r="AJ725" s="256"/>
      <c r="AK725" s="255" t="s">
        <v>649</v>
      </c>
      <c r="AL725" s="255" t="s">
        <v>643</v>
      </c>
      <c r="AM725" s="268" t="s">
        <v>740</v>
      </c>
      <c r="AN725" s="148" t="str">
        <f>IF(ISERROR(MATCH(H725,Current!H:H,0)),"Cleared","resolved")</f>
        <v>Cleared</v>
      </c>
    </row>
    <row r="726" spans="1:40" x14ac:dyDescent="0.25">
      <c r="A726" s="267" t="s">
        <v>744</v>
      </c>
      <c r="B726" s="255">
        <v>3022</v>
      </c>
      <c r="C726" s="256" t="s">
        <v>141</v>
      </c>
      <c r="D726" s="255" t="s">
        <v>16</v>
      </c>
      <c r="E726" s="255">
        <v>692</v>
      </c>
      <c r="F726" s="256" t="s">
        <v>187</v>
      </c>
      <c r="G726" s="255" t="s">
        <v>16</v>
      </c>
      <c r="H726" s="255">
        <v>30220110060091</v>
      </c>
      <c r="I726" s="256" t="s">
        <v>59</v>
      </c>
      <c r="J726" s="255" t="s">
        <v>143</v>
      </c>
      <c r="K726" s="255">
        <v>42580</v>
      </c>
      <c r="L726" s="256">
        <v>280</v>
      </c>
      <c r="M726" s="255" t="s">
        <v>118</v>
      </c>
      <c r="N726" s="255" t="s">
        <v>41</v>
      </c>
      <c r="O726" s="256">
        <v>42649</v>
      </c>
      <c r="P726" s="255" t="s">
        <v>406</v>
      </c>
      <c r="Q726" s="255">
        <v>211</v>
      </c>
      <c r="R726" s="256" t="s">
        <v>37</v>
      </c>
      <c r="S726" s="255">
        <v>8201.76</v>
      </c>
      <c r="T726" s="255" t="s">
        <v>100</v>
      </c>
      <c r="U726" s="256">
        <v>8201.76</v>
      </c>
      <c r="V726" s="255" t="s">
        <v>100</v>
      </c>
      <c r="W726" s="255">
        <v>8201.76</v>
      </c>
      <c r="X726" s="256" t="s">
        <v>100</v>
      </c>
      <c r="Y726" s="255" t="s">
        <v>107</v>
      </c>
      <c r="Z726" s="255">
        <v>8.1999999999999993</v>
      </c>
      <c r="AA726" s="256">
        <v>1</v>
      </c>
      <c r="AB726" s="255" t="s">
        <v>629</v>
      </c>
      <c r="AC726" s="255" t="s">
        <v>412</v>
      </c>
      <c r="AD726" s="256" t="s">
        <v>638</v>
      </c>
      <c r="AE726" s="255" t="s">
        <v>349</v>
      </c>
      <c r="AF726" s="255" t="s">
        <v>605</v>
      </c>
      <c r="AG726" s="256" t="s">
        <v>643</v>
      </c>
      <c r="AH726" s="255"/>
      <c r="AI726" s="255"/>
      <c r="AJ726" s="256"/>
      <c r="AK726" s="255" t="s">
        <v>605</v>
      </c>
      <c r="AL726" s="255" t="s">
        <v>643</v>
      </c>
      <c r="AM726" s="268" t="s">
        <v>741</v>
      </c>
      <c r="AN726" s="148" t="str">
        <f>IF(ISERROR(MATCH(H726,Current!H:H,0)),"Cleared","resolved")</f>
        <v>Cleared</v>
      </c>
    </row>
    <row r="727" spans="1:40" x14ac:dyDescent="0.25">
      <c r="A727" s="267" t="s">
        <v>744</v>
      </c>
      <c r="B727" s="255">
        <v>8520</v>
      </c>
      <c r="C727" s="256" t="s">
        <v>842</v>
      </c>
      <c r="D727" s="255" t="s">
        <v>19</v>
      </c>
      <c r="E727" s="255">
        <v>3011</v>
      </c>
      <c r="F727" s="256" t="s">
        <v>164</v>
      </c>
      <c r="G727" s="255" t="s">
        <v>22</v>
      </c>
      <c r="H727" s="255" t="s">
        <v>959</v>
      </c>
      <c r="I727" s="256" t="s">
        <v>59</v>
      </c>
      <c r="J727" s="255" t="s">
        <v>271</v>
      </c>
      <c r="K727" s="255">
        <v>42769</v>
      </c>
      <c r="L727" s="256">
        <v>91</v>
      </c>
      <c r="M727" s="255" t="s">
        <v>122</v>
      </c>
      <c r="N727" s="255" t="s">
        <v>41</v>
      </c>
      <c r="O727" s="256">
        <v>42776</v>
      </c>
      <c r="P727" s="255" t="s">
        <v>838</v>
      </c>
      <c r="Q727" s="255">
        <v>84</v>
      </c>
      <c r="R727" s="256" t="s">
        <v>35</v>
      </c>
      <c r="S727" s="255">
        <v>574477</v>
      </c>
      <c r="T727" s="255" t="s">
        <v>197</v>
      </c>
      <c r="U727" s="256">
        <v>8176.24</v>
      </c>
      <c r="V727" s="255" t="s">
        <v>197</v>
      </c>
      <c r="W727" s="255">
        <v>574476.72580361844</v>
      </c>
      <c r="X727" s="256" t="s">
        <v>100</v>
      </c>
      <c r="Y727" s="255" t="s">
        <v>114</v>
      </c>
      <c r="Z727" s="255">
        <v>8.18</v>
      </c>
      <c r="AA727" s="256">
        <v>1</v>
      </c>
      <c r="AB727" s="255" t="s">
        <v>630</v>
      </c>
      <c r="AC727" s="255" t="s">
        <v>635</v>
      </c>
      <c r="AD727" s="256" t="s">
        <v>821</v>
      </c>
      <c r="AE727" s="255" t="s">
        <v>350</v>
      </c>
      <c r="AF727" s="255" t="s">
        <v>605</v>
      </c>
      <c r="AG727" s="256" t="s">
        <v>643</v>
      </c>
      <c r="AH727" s="255"/>
      <c r="AI727" s="255"/>
      <c r="AJ727" s="256"/>
      <c r="AK727" s="255" t="s">
        <v>649</v>
      </c>
      <c r="AL727" s="255" t="s">
        <v>643</v>
      </c>
      <c r="AM727" s="268" t="s">
        <v>740</v>
      </c>
      <c r="AN727" s="148" t="str">
        <f>IF(ISERROR(MATCH(H727,Current!H:H,0)),"Cleared","resolved")</f>
        <v>resolved</v>
      </c>
    </row>
    <row r="728" spans="1:40" x14ac:dyDescent="0.25">
      <c r="A728" s="267" t="s">
        <v>744</v>
      </c>
      <c r="B728" s="255">
        <v>260</v>
      </c>
      <c r="C728" s="256" t="s">
        <v>113</v>
      </c>
      <c r="D728" s="255" t="s">
        <v>23</v>
      </c>
      <c r="E728" s="255">
        <v>413</v>
      </c>
      <c r="F728" s="256" t="s">
        <v>136</v>
      </c>
      <c r="G728" s="255" t="s">
        <v>13</v>
      </c>
      <c r="H728" s="255">
        <v>2600110125319</v>
      </c>
      <c r="I728" s="256" t="s">
        <v>56</v>
      </c>
      <c r="J728" s="255" t="s">
        <v>767</v>
      </c>
      <c r="K728" s="255">
        <v>42794</v>
      </c>
      <c r="L728" s="256">
        <v>66</v>
      </c>
      <c r="M728" s="255" t="s">
        <v>111</v>
      </c>
      <c r="N728" s="255" t="s">
        <v>42</v>
      </c>
      <c r="O728" s="256">
        <v>42831</v>
      </c>
      <c r="P728" s="255" t="s">
        <v>838</v>
      </c>
      <c r="Q728" s="255">
        <v>29</v>
      </c>
      <c r="R728" s="256" t="s">
        <v>33</v>
      </c>
      <c r="S728" s="255">
        <v>6872</v>
      </c>
      <c r="T728" s="255" t="s">
        <v>186</v>
      </c>
      <c r="U728" s="256">
        <v>8135.14</v>
      </c>
      <c r="V728" s="255" t="s">
        <v>186</v>
      </c>
      <c r="W728" s="255">
        <v>6871.9968792294585</v>
      </c>
      <c r="X728" s="256" t="s">
        <v>100</v>
      </c>
      <c r="Y728" s="255" t="s">
        <v>114</v>
      </c>
      <c r="Z728" s="255">
        <v>8.14</v>
      </c>
      <c r="AA728" s="256">
        <v>1</v>
      </c>
      <c r="AB728" s="255" t="s">
        <v>629</v>
      </c>
      <c r="AC728" s="255" t="s">
        <v>477</v>
      </c>
      <c r="AD728" s="256" t="s">
        <v>374</v>
      </c>
      <c r="AE728" s="255" t="s">
        <v>349</v>
      </c>
      <c r="AF728" s="255" t="s">
        <v>605</v>
      </c>
      <c r="AG728" s="256" t="s">
        <v>643</v>
      </c>
      <c r="AH728" s="255"/>
      <c r="AI728" s="255"/>
      <c r="AJ728" s="256"/>
      <c r="AK728" s="255" t="s">
        <v>605</v>
      </c>
      <c r="AL728" s="255" t="s">
        <v>643</v>
      </c>
      <c r="AM728" s="268" t="s">
        <v>741</v>
      </c>
      <c r="AN728" s="148" t="str">
        <f>IF(ISERROR(MATCH(H728,Current!H:H,0)),"Cleared","resolved")</f>
        <v>Cleared</v>
      </c>
    </row>
    <row r="729" spans="1:40" x14ac:dyDescent="0.25">
      <c r="A729" s="267" t="s">
        <v>31</v>
      </c>
      <c r="B729" s="255">
        <v>1730</v>
      </c>
      <c r="C729" s="256" t="s">
        <v>172</v>
      </c>
      <c r="D729" s="255" t="s">
        <v>18</v>
      </c>
      <c r="E729" s="255">
        <v>8113</v>
      </c>
      <c r="F729" s="256" t="s">
        <v>201</v>
      </c>
      <c r="G729" s="255" t="s">
        <v>22</v>
      </c>
      <c r="H729" s="255">
        <v>9220</v>
      </c>
      <c r="I729" s="256" t="s">
        <v>55</v>
      </c>
      <c r="J729" s="255" t="s">
        <v>173</v>
      </c>
      <c r="K729" s="255">
        <v>42796</v>
      </c>
      <c r="L729" s="256">
        <v>64</v>
      </c>
      <c r="M729" s="255" t="s">
        <v>111</v>
      </c>
      <c r="N729" s="255" t="s">
        <v>42</v>
      </c>
      <c r="O729" s="256">
        <v>42859</v>
      </c>
      <c r="P729" s="255" t="s">
        <v>1878</v>
      </c>
      <c r="Q729" s="255">
        <v>1</v>
      </c>
      <c r="R729" s="256" t="s">
        <v>33</v>
      </c>
      <c r="S729" s="255">
        <v>8093.01</v>
      </c>
      <c r="T729" s="255" t="s">
        <v>100</v>
      </c>
      <c r="U729" s="256">
        <v>8093.01</v>
      </c>
      <c r="V729" s="255" t="s">
        <v>100</v>
      </c>
      <c r="W729" s="255">
        <v>8093.01</v>
      </c>
      <c r="X729" s="256" t="s">
        <v>100</v>
      </c>
      <c r="Y729" s="255" t="s">
        <v>114</v>
      </c>
      <c r="Z729" s="255">
        <v>8.09</v>
      </c>
      <c r="AA729" s="256">
        <v>1</v>
      </c>
      <c r="AB729" s="255" t="s">
        <v>629</v>
      </c>
      <c r="AC729" s="255" t="s">
        <v>439</v>
      </c>
      <c r="AD729" s="256" t="s">
        <v>380</v>
      </c>
      <c r="AE729" s="255" t="s">
        <v>349</v>
      </c>
      <c r="AF729" s="255" t="s">
        <v>605</v>
      </c>
      <c r="AG729" s="256" t="s">
        <v>643</v>
      </c>
      <c r="AH729" s="255"/>
      <c r="AI729" s="255"/>
      <c r="AJ729" s="256"/>
      <c r="AK729" s="255" t="s">
        <v>649</v>
      </c>
      <c r="AL729" s="255" t="s">
        <v>643</v>
      </c>
      <c r="AM729" s="268" t="s">
        <v>740</v>
      </c>
      <c r="AN729" s="148" t="str">
        <f>IF(ISERROR(MATCH(H729,Current!H:H,0)),"Cleared","resolved")</f>
        <v>Cleared</v>
      </c>
    </row>
    <row r="730" spans="1:40" x14ac:dyDescent="0.25">
      <c r="A730" s="267" t="s">
        <v>744</v>
      </c>
      <c r="B730" s="255">
        <v>8520</v>
      </c>
      <c r="C730" s="256" t="s">
        <v>842</v>
      </c>
      <c r="D730" s="255" t="s">
        <v>19</v>
      </c>
      <c r="E730" s="255">
        <v>247</v>
      </c>
      <c r="F730" s="256" t="s">
        <v>198</v>
      </c>
      <c r="G730" s="255" t="s">
        <v>23</v>
      </c>
      <c r="H730" s="255">
        <v>85204510000698</v>
      </c>
      <c r="I730" s="256" t="s">
        <v>59</v>
      </c>
      <c r="J730" s="255" t="s">
        <v>916</v>
      </c>
      <c r="K730" s="255">
        <v>42773</v>
      </c>
      <c r="L730" s="256">
        <v>87</v>
      </c>
      <c r="M730" s="255" t="s">
        <v>111</v>
      </c>
      <c r="N730" s="255" t="s">
        <v>42</v>
      </c>
      <c r="O730" s="256">
        <v>42797</v>
      </c>
      <c r="P730" s="255" t="s">
        <v>838</v>
      </c>
      <c r="Q730" s="255">
        <v>63</v>
      </c>
      <c r="R730" s="256" t="s">
        <v>35</v>
      </c>
      <c r="S730" s="255">
        <v>567100</v>
      </c>
      <c r="T730" s="255" t="s">
        <v>197</v>
      </c>
      <c r="U730" s="256">
        <v>8071.25</v>
      </c>
      <c r="V730" s="255" t="s">
        <v>197</v>
      </c>
      <c r="W730" s="255">
        <v>567099.94730370631</v>
      </c>
      <c r="X730" s="256" t="s">
        <v>100</v>
      </c>
      <c r="Y730" s="255" t="s">
        <v>114</v>
      </c>
      <c r="Z730" s="255">
        <v>8.07</v>
      </c>
      <c r="AA730" s="256">
        <v>1</v>
      </c>
      <c r="AB730" s="255" t="s">
        <v>630</v>
      </c>
      <c r="AC730" s="255" t="s">
        <v>915</v>
      </c>
      <c r="AD730" s="256" t="s">
        <v>1280</v>
      </c>
      <c r="AE730" s="255" t="s">
        <v>350</v>
      </c>
      <c r="AF730" s="255" t="s">
        <v>605</v>
      </c>
      <c r="AG730" s="256" t="s">
        <v>643</v>
      </c>
      <c r="AH730" s="255"/>
      <c r="AI730" s="255"/>
      <c r="AJ730" s="256"/>
      <c r="AK730" s="255" t="s">
        <v>605</v>
      </c>
      <c r="AL730" s="255" t="s">
        <v>643</v>
      </c>
      <c r="AM730" s="268" t="s">
        <v>741</v>
      </c>
      <c r="AN730" s="148" t="str">
        <f>IF(ISERROR(MATCH(H730,Current!H:H,0)),"Cleared","resolved")</f>
        <v>Cleared</v>
      </c>
    </row>
    <row r="731" spans="1:40" x14ac:dyDescent="0.25">
      <c r="A731" s="267" t="s">
        <v>31</v>
      </c>
      <c r="B731" s="255">
        <v>420</v>
      </c>
      <c r="C731" s="256" t="s">
        <v>148</v>
      </c>
      <c r="D731" s="255" t="s">
        <v>13</v>
      </c>
      <c r="E731" s="255">
        <v>8205</v>
      </c>
      <c r="F731" s="256" t="s">
        <v>130</v>
      </c>
      <c r="G731" s="255" t="s">
        <v>14</v>
      </c>
      <c r="H731" s="255">
        <v>4200110025799</v>
      </c>
      <c r="I731" s="256" t="s">
        <v>538</v>
      </c>
      <c r="J731" s="255" t="s">
        <v>1233</v>
      </c>
      <c r="K731" s="255">
        <v>42795</v>
      </c>
      <c r="L731" s="256">
        <v>65</v>
      </c>
      <c r="M731" s="255" t="s">
        <v>127</v>
      </c>
      <c r="N731" s="255" t="s">
        <v>128</v>
      </c>
      <c r="O731" s="256">
        <v>42859</v>
      </c>
      <c r="P731" s="255" t="s">
        <v>1878</v>
      </c>
      <c r="Q731" s="255">
        <v>1</v>
      </c>
      <c r="R731" s="256" t="s">
        <v>33</v>
      </c>
      <c r="S731" s="255">
        <v>8052</v>
      </c>
      <c r="T731" s="255" t="s">
        <v>100</v>
      </c>
      <c r="U731" s="256">
        <v>8052</v>
      </c>
      <c r="V731" s="255" t="s">
        <v>100</v>
      </c>
      <c r="W731" s="255">
        <v>8052</v>
      </c>
      <c r="X731" s="256" t="s">
        <v>100</v>
      </c>
      <c r="Y731" s="255" t="s">
        <v>114</v>
      </c>
      <c r="Z731" s="255">
        <v>8.0500000000000007</v>
      </c>
      <c r="AA731" s="256">
        <v>1</v>
      </c>
      <c r="AB731" s="255" t="s">
        <v>629</v>
      </c>
      <c r="AC731" s="255" t="s">
        <v>582</v>
      </c>
      <c r="AD731" s="256" t="s">
        <v>1927</v>
      </c>
      <c r="AE731" s="255" t="s">
        <v>349</v>
      </c>
      <c r="AF731" s="255" t="s">
        <v>605</v>
      </c>
      <c r="AG731" s="256" t="s">
        <v>643</v>
      </c>
      <c r="AH731" s="255"/>
      <c r="AI731" s="255"/>
      <c r="AJ731" s="256"/>
      <c r="AK731" s="255" t="s">
        <v>605</v>
      </c>
      <c r="AL731" s="255" t="s">
        <v>643</v>
      </c>
      <c r="AM731" s="268" t="s">
        <v>741</v>
      </c>
      <c r="AN731" s="148" t="str">
        <f>IF(ISERROR(MATCH(H731,Current!H:H,0)),"Cleared","resolved")</f>
        <v>Cleared</v>
      </c>
    </row>
    <row r="732" spans="1:40" x14ac:dyDescent="0.25">
      <c r="A732" s="267" t="s">
        <v>744</v>
      </c>
      <c r="B732" s="255">
        <v>8520</v>
      </c>
      <c r="C732" s="256" t="s">
        <v>842</v>
      </c>
      <c r="D732" s="255" t="s">
        <v>19</v>
      </c>
      <c r="E732" s="255">
        <v>199</v>
      </c>
      <c r="F732" s="256" t="s">
        <v>137</v>
      </c>
      <c r="G732" s="255" t="s">
        <v>22</v>
      </c>
      <c r="H732" s="255" t="s">
        <v>1524</v>
      </c>
      <c r="I732" s="256" t="s">
        <v>538</v>
      </c>
      <c r="J732" s="255" t="s">
        <v>381</v>
      </c>
      <c r="K732" s="255">
        <v>42768</v>
      </c>
      <c r="L732" s="256">
        <v>92</v>
      </c>
      <c r="M732" s="255" t="s">
        <v>118</v>
      </c>
      <c r="N732" s="255" t="s">
        <v>41</v>
      </c>
      <c r="O732" s="256">
        <v>42830</v>
      </c>
      <c r="P732" s="255" t="s">
        <v>838</v>
      </c>
      <c r="Q732" s="255">
        <v>30</v>
      </c>
      <c r="R732" s="256" t="s">
        <v>33</v>
      </c>
      <c r="S732" s="255">
        <v>6750</v>
      </c>
      <c r="T732" s="255" t="s">
        <v>186</v>
      </c>
      <c r="U732" s="256">
        <v>7990.72</v>
      </c>
      <c r="V732" s="255" t="s">
        <v>197</v>
      </c>
      <c r="W732" s="255">
        <v>561441.77059546812</v>
      </c>
      <c r="X732" s="256" t="s">
        <v>100</v>
      </c>
      <c r="Y732" s="255" t="s">
        <v>114</v>
      </c>
      <c r="Z732" s="255">
        <v>7.99</v>
      </c>
      <c r="AA732" s="256">
        <v>1</v>
      </c>
      <c r="AB732" s="255" t="s">
        <v>630</v>
      </c>
      <c r="AC732" s="255" t="s">
        <v>484</v>
      </c>
      <c r="AD732" s="256" t="s">
        <v>363</v>
      </c>
      <c r="AE732" s="255" t="s">
        <v>349</v>
      </c>
      <c r="AF732" s="255" t="s">
        <v>649</v>
      </c>
      <c r="AG732" s="256" t="s">
        <v>643</v>
      </c>
      <c r="AH732" s="255"/>
      <c r="AI732" s="255"/>
      <c r="AJ732" s="256"/>
      <c r="AK732" s="255" t="s">
        <v>649</v>
      </c>
      <c r="AL732" s="255" t="s">
        <v>643</v>
      </c>
      <c r="AM732" s="268" t="s">
        <v>740</v>
      </c>
      <c r="AN732" s="148" t="str">
        <f>IF(ISERROR(MATCH(H732,Current!H:H,0)),"Cleared","resolved")</f>
        <v>resolved</v>
      </c>
    </row>
    <row r="733" spans="1:40" x14ac:dyDescent="0.25">
      <c r="A733" s="267" t="s">
        <v>744</v>
      </c>
      <c r="B733" s="255">
        <v>1350</v>
      </c>
      <c r="C733" s="256" t="s">
        <v>124</v>
      </c>
      <c r="D733" s="255" t="s">
        <v>21</v>
      </c>
      <c r="E733" s="255">
        <v>1320</v>
      </c>
      <c r="F733" s="256" t="s">
        <v>188</v>
      </c>
      <c r="G733" s="255" t="s">
        <v>21</v>
      </c>
      <c r="H733" s="255">
        <v>13500210102445</v>
      </c>
      <c r="I733" s="256" t="s">
        <v>56</v>
      </c>
      <c r="J733" s="255" t="s">
        <v>512</v>
      </c>
      <c r="K733" s="255">
        <v>42727</v>
      </c>
      <c r="L733" s="256">
        <v>133</v>
      </c>
      <c r="M733" s="255" t="s">
        <v>127</v>
      </c>
      <c r="N733" s="255" t="s">
        <v>128</v>
      </c>
      <c r="O733" s="256">
        <v>42797</v>
      </c>
      <c r="P733" s="255" t="s">
        <v>838</v>
      </c>
      <c r="Q733" s="255">
        <v>63</v>
      </c>
      <c r="R733" s="256" t="s">
        <v>35</v>
      </c>
      <c r="S733" s="255">
        <v>76569.210000000006</v>
      </c>
      <c r="T733" s="255" t="s">
        <v>243</v>
      </c>
      <c r="U733" s="256">
        <v>7949.63</v>
      </c>
      <c r="V733" s="255" t="s">
        <v>243</v>
      </c>
      <c r="W733" s="255">
        <v>76569.212157637812</v>
      </c>
      <c r="X733" s="256" t="s">
        <v>100</v>
      </c>
      <c r="Y733" s="255" t="s">
        <v>107</v>
      </c>
      <c r="Z733" s="255">
        <v>7.95</v>
      </c>
      <c r="AA733" s="256">
        <v>1</v>
      </c>
      <c r="AB733" s="255" t="s">
        <v>630</v>
      </c>
      <c r="AC733" s="255" t="s">
        <v>440</v>
      </c>
      <c r="AD733" s="256" t="s">
        <v>1775</v>
      </c>
      <c r="AE733" s="255" t="s">
        <v>350</v>
      </c>
      <c r="AF733" s="255" t="s">
        <v>605</v>
      </c>
      <c r="AG733" s="256" t="s">
        <v>643</v>
      </c>
      <c r="AH733" s="255"/>
      <c r="AI733" s="255"/>
      <c r="AJ733" s="256"/>
      <c r="AK733" s="255" t="s">
        <v>605</v>
      </c>
      <c r="AL733" s="255" t="s">
        <v>643</v>
      </c>
      <c r="AM733" s="268" t="s">
        <v>741</v>
      </c>
      <c r="AN733" s="148" t="str">
        <f>IF(ISERROR(MATCH(H733,Current!H:H,0)),"Cleared","resolved")</f>
        <v>Cleared</v>
      </c>
    </row>
    <row r="734" spans="1:40" x14ac:dyDescent="0.25">
      <c r="A734" s="267" t="s">
        <v>744</v>
      </c>
      <c r="B734" s="255">
        <v>8520</v>
      </c>
      <c r="C734" s="256" t="s">
        <v>842</v>
      </c>
      <c r="D734" s="255" t="s">
        <v>19</v>
      </c>
      <c r="E734" s="255">
        <v>1750</v>
      </c>
      <c r="F734" s="256" t="s">
        <v>159</v>
      </c>
      <c r="G734" s="255" t="s">
        <v>18</v>
      </c>
      <c r="H734" s="255">
        <v>85201230002569</v>
      </c>
      <c r="I734" s="256" t="s">
        <v>538</v>
      </c>
      <c r="J734" s="255" t="s">
        <v>424</v>
      </c>
      <c r="K734" s="255">
        <v>42705</v>
      </c>
      <c r="L734" s="256">
        <v>155</v>
      </c>
      <c r="M734" s="255" t="s">
        <v>111</v>
      </c>
      <c r="N734" s="255" t="s">
        <v>42</v>
      </c>
      <c r="O734" s="256">
        <v>42775</v>
      </c>
      <c r="P734" s="255" t="s">
        <v>838</v>
      </c>
      <c r="Q734" s="255">
        <v>85</v>
      </c>
      <c r="R734" s="256" t="s">
        <v>35</v>
      </c>
      <c r="S734" s="255">
        <v>557499</v>
      </c>
      <c r="T734" s="255" t="s">
        <v>197</v>
      </c>
      <c r="U734" s="256">
        <v>7934.6</v>
      </c>
      <c r="V734" s="255" t="s">
        <v>197</v>
      </c>
      <c r="W734" s="255">
        <v>557498.68259265763</v>
      </c>
      <c r="X734" s="256" t="s">
        <v>100</v>
      </c>
      <c r="Y734" s="255" t="s">
        <v>114</v>
      </c>
      <c r="Z734" s="255">
        <v>7.93</v>
      </c>
      <c r="AA734" s="256">
        <v>1</v>
      </c>
      <c r="AB734" s="255" t="s">
        <v>630</v>
      </c>
      <c r="AC734" s="255" t="s">
        <v>454</v>
      </c>
      <c r="AD734" s="256" t="s">
        <v>2021</v>
      </c>
      <c r="AE734" s="255" t="s">
        <v>350</v>
      </c>
      <c r="AF734" s="255" t="s">
        <v>605</v>
      </c>
      <c r="AG734" s="256" t="s">
        <v>643</v>
      </c>
      <c r="AH734" s="255"/>
      <c r="AI734" s="255"/>
      <c r="AJ734" s="256"/>
      <c r="AK734" s="255" t="s">
        <v>605</v>
      </c>
      <c r="AL734" s="255" t="s">
        <v>643</v>
      </c>
      <c r="AM734" s="268" t="s">
        <v>741</v>
      </c>
      <c r="AN734" s="148" t="str">
        <f>IF(ISERROR(MATCH(H734,Current!H:H,0)),"Cleared","resolved")</f>
        <v>Cleared</v>
      </c>
    </row>
    <row r="735" spans="1:40" x14ac:dyDescent="0.25">
      <c r="A735" s="267" t="s">
        <v>744</v>
      </c>
      <c r="B735" s="255">
        <v>199</v>
      </c>
      <c r="C735" s="256" t="s">
        <v>137</v>
      </c>
      <c r="D735" s="255" t="s">
        <v>22</v>
      </c>
      <c r="E735" s="255">
        <v>8105</v>
      </c>
      <c r="F735" s="256" t="s">
        <v>176</v>
      </c>
      <c r="G735" s="255" t="s">
        <v>22</v>
      </c>
      <c r="H735" s="255" t="s">
        <v>531</v>
      </c>
      <c r="I735" s="256" t="s">
        <v>60</v>
      </c>
      <c r="J735" s="255" t="s">
        <v>325</v>
      </c>
      <c r="K735" s="255">
        <v>42583</v>
      </c>
      <c r="L735" s="256">
        <v>277</v>
      </c>
      <c r="M735" s="255" t="s">
        <v>118</v>
      </c>
      <c r="N735" s="255" t="s">
        <v>41</v>
      </c>
      <c r="O735" s="256">
        <v>42585</v>
      </c>
      <c r="P735" s="255" t="s">
        <v>406</v>
      </c>
      <c r="Q735" s="255">
        <v>275</v>
      </c>
      <c r="R735" s="256" t="s">
        <v>37</v>
      </c>
      <c r="S735" s="255">
        <v>8672</v>
      </c>
      <c r="T735" s="255" t="s">
        <v>248</v>
      </c>
      <c r="U735" s="256">
        <v>7934.13</v>
      </c>
      <c r="V735" s="255" t="s">
        <v>248</v>
      </c>
      <c r="W735" s="255">
        <v>8672.0039313023281</v>
      </c>
      <c r="X735" s="256" t="s">
        <v>100</v>
      </c>
      <c r="Y735" s="255" t="s">
        <v>107</v>
      </c>
      <c r="Z735" s="255">
        <v>7.93</v>
      </c>
      <c r="AA735" s="256">
        <v>1</v>
      </c>
      <c r="AB735" s="255" t="s">
        <v>629</v>
      </c>
      <c r="AC735" s="255" t="s">
        <v>446</v>
      </c>
      <c r="AD735" s="256" t="s">
        <v>528</v>
      </c>
      <c r="AE735" s="255" t="s">
        <v>349</v>
      </c>
      <c r="AF735" s="255" t="s">
        <v>605</v>
      </c>
      <c r="AG735" s="256" t="s">
        <v>643</v>
      </c>
      <c r="AH735" s="255"/>
      <c r="AI735" s="255"/>
      <c r="AJ735" s="256"/>
      <c r="AK735" s="255" t="s">
        <v>649</v>
      </c>
      <c r="AL735" s="255" t="s">
        <v>643</v>
      </c>
      <c r="AM735" s="268" t="s">
        <v>740</v>
      </c>
      <c r="AN735" s="148" t="str">
        <f>IF(ISERROR(MATCH(H735,Current!H:H,0)),"Cleared","resolved")</f>
        <v>Cleared</v>
      </c>
    </row>
    <row r="736" spans="1:40" x14ac:dyDescent="0.25">
      <c r="A736" s="267" t="s">
        <v>744</v>
      </c>
      <c r="B736" s="255">
        <v>8520</v>
      </c>
      <c r="C736" s="256" t="s">
        <v>842</v>
      </c>
      <c r="D736" s="255" t="s">
        <v>19</v>
      </c>
      <c r="E736" s="255">
        <v>8420</v>
      </c>
      <c r="F736" s="256" t="s">
        <v>234</v>
      </c>
      <c r="G736" s="255" t="s">
        <v>19</v>
      </c>
      <c r="H736" s="255">
        <v>85202710000456</v>
      </c>
      <c r="I736" s="256" t="s">
        <v>537</v>
      </c>
      <c r="J736" s="255" t="s">
        <v>311</v>
      </c>
      <c r="K736" s="255">
        <v>42614</v>
      </c>
      <c r="L736" s="256">
        <v>246</v>
      </c>
      <c r="M736" s="255" t="s">
        <v>105</v>
      </c>
      <c r="N736" s="255" t="s">
        <v>41</v>
      </c>
      <c r="O736" s="256">
        <v>42648</v>
      </c>
      <c r="P736" s="255" t="s">
        <v>406</v>
      </c>
      <c r="Q736" s="255">
        <v>212</v>
      </c>
      <c r="R736" s="256" t="s">
        <v>37</v>
      </c>
      <c r="S736" s="255">
        <v>555580.42000000004</v>
      </c>
      <c r="T736" s="255" t="s">
        <v>197</v>
      </c>
      <c r="U736" s="256">
        <v>7907.3</v>
      </c>
      <c r="V736" s="255" t="s">
        <v>197</v>
      </c>
      <c r="W736" s="255">
        <v>555580.53750219569</v>
      </c>
      <c r="X736" s="256" t="s">
        <v>100</v>
      </c>
      <c r="Y736" s="255" t="s">
        <v>107</v>
      </c>
      <c r="Z736" s="255">
        <v>7.91</v>
      </c>
      <c r="AA736" s="256">
        <v>1</v>
      </c>
      <c r="AB736" s="255" t="s">
        <v>630</v>
      </c>
      <c r="AC736" s="255" t="s">
        <v>503</v>
      </c>
      <c r="AD736" s="256" t="s">
        <v>1304</v>
      </c>
      <c r="AE736" s="255" t="s">
        <v>350</v>
      </c>
      <c r="AF736" s="255" t="s">
        <v>605</v>
      </c>
      <c r="AG736" s="256" t="s">
        <v>643</v>
      </c>
      <c r="AH736" s="255"/>
      <c r="AI736" s="255"/>
      <c r="AJ736" s="256"/>
      <c r="AK736" s="255" t="s">
        <v>605</v>
      </c>
      <c r="AL736" s="255" t="s">
        <v>643</v>
      </c>
      <c r="AM736" s="268" t="s">
        <v>741</v>
      </c>
      <c r="AN736" s="148" t="str">
        <f>IF(ISERROR(MATCH(H736,Current!H:H,0)),"Cleared","resolved")</f>
        <v>resolved</v>
      </c>
    </row>
    <row r="737" spans="1:40" x14ac:dyDescent="0.25">
      <c r="A737" s="267" t="s">
        <v>744</v>
      </c>
      <c r="B737" s="255">
        <v>8310</v>
      </c>
      <c r="C737" s="256" t="s">
        <v>170</v>
      </c>
      <c r="D737" s="255" t="s">
        <v>14</v>
      </c>
      <c r="E737" s="255">
        <v>199</v>
      </c>
      <c r="F737" s="256" t="s">
        <v>137</v>
      </c>
      <c r="G737" s="255" t="s">
        <v>22</v>
      </c>
      <c r="H737" s="255" t="s">
        <v>1002</v>
      </c>
      <c r="I737" s="256" t="s">
        <v>57</v>
      </c>
      <c r="J737" s="255" t="s">
        <v>133</v>
      </c>
      <c r="K737" s="255">
        <v>42677</v>
      </c>
      <c r="L737" s="256">
        <v>183</v>
      </c>
      <c r="M737" s="255" t="s">
        <v>111</v>
      </c>
      <c r="N737" s="255" t="s">
        <v>42</v>
      </c>
      <c r="O737" s="256">
        <v>42775</v>
      </c>
      <c r="P737" s="255" t="s">
        <v>838</v>
      </c>
      <c r="Q737" s="255">
        <v>85</v>
      </c>
      <c r="R737" s="256" t="s">
        <v>35</v>
      </c>
      <c r="S737" s="255">
        <v>33254.07</v>
      </c>
      <c r="T737" s="255" t="s">
        <v>242</v>
      </c>
      <c r="U737" s="256">
        <v>7875.63</v>
      </c>
      <c r="V737" s="255" t="s">
        <v>242</v>
      </c>
      <c r="W737" s="255">
        <v>33254.064799492975</v>
      </c>
      <c r="X737" s="256" t="s">
        <v>100</v>
      </c>
      <c r="Y737" s="255" t="s">
        <v>114</v>
      </c>
      <c r="Z737" s="255">
        <v>7.88</v>
      </c>
      <c r="AA737" s="256">
        <v>1</v>
      </c>
      <c r="AB737" s="255" t="s">
        <v>630</v>
      </c>
      <c r="AC737" s="255" t="s">
        <v>484</v>
      </c>
      <c r="AD737" s="256" t="s">
        <v>396</v>
      </c>
      <c r="AE737" s="255" t="s">
        <v>350</v>
      </c>
      <c r="AF737" s="255" t="s">
        <v>605</v>
      </c>
      <c r="AG737" s="256" t="s">
        <v>643</v>
      </c>
      <c r="AH737" s="255"/>
      <c r="AI737" s="255"/>
      <c r="AJ737" s="256"/>
      <c r="AK737" s="255" t="s">
        <v>605</v>
      </c>
      <c r="AL737" s="255" t="s">
        <v>643</v>
      </c>
      <c r="AM737" s="268" t="s">
        <v>741</v>
      </c>
      <c r="AN737" s="148" t="str">
        <f>IF(ISERROR(MATCH(H737,Current!H:H,0)),"Cleared","resolved")</f>
        <v>resolved</v>
      </c>
    </row>
    <row r="738" spans="1:40" x14ac:dyDescent="0.25">
      <c r="A738" s="267" t="s">
        <v>744</v>
      </c>
      <c r="B738" s="255">
        <v>8310</v>
      </c>
      <c r="C738" s="256" t="s">
        <v>170</v>
      </c>
      <c r="D738" s="255" t="s">
        <v>14</v>
      </c>
      <c r="E738" s="255">
        <v>199</v>
      </c>
      <c r="F738" s="256" t="s">
        <v>137</v>
      </c>
      <c r="G738" s="255" t="s">
        <v>22</v>
      </c>
      <c r="H738" s="255" t="s">
        <v>824</v>
      </c>
      <c r="I738" s="256" t="s">
        <v>57</v>
      </c>
      <c r="J738" s="255" t="s">
        <v>133</v>
      </c>
      <c r="K738" s="255">
        <v>42647</v>
      </c>
      <c r="L738" s="256">
        <v>213</v>
      </c>
      <c r="M738" s="255" t="s">
        <v>111</v>
      </c>
      <c r="N738" s="255" t="s">
        <v>42</v>
      </c>
      <c r="O738" s="256">
        <v>42732</v>
      </c>
      <c r="P738" s="255" t="s">
        <v>651</v>
      </c>
      <c r="Q738" s="255">
        <v>128</v>
      </c>
      <c r="R738" s="256" t="s">
        <v>38</v>
      </c>
      <c r="S738" s="255">
        <v>33218.199999999997</v>
      </c>
      <c r="T738" s="255" t="s">
        <v>242</v>
      </c>
      <c r="U738" s="256">
        <v>7867.14</v>
      </c>
      <c r="V738" s="255" t="s">
        <v>242</v>
      </c>
      <c r="W738" s="255">
        <v>33218.216618439816</v>
      </c>
      <c r="X738" s="256" t="s">
        <v>100</v>
      </c>
      <c r="Y738" s="255" t="s">
        <v>114</v>
      </c>
      <c r="Z738" s="255">
        <v>7.87</v>
      </c>
      <c r="AA738" s="256">
        <v>1</v>
      </c>
      <c r="AB738" s="255" t="s">
        <v>630</v>
      </c>
      <c r="AC738" s="255" t="s">
        <v>484</v>
      </c>
      <c r="AD738" s="256" t="s">
        <v>396</v>
      </c>
      <c r="AE738" s="255" t="s">
        <v>350</v>
      </c>
      <c r="AF738" s="255" t="s">
        <v>605</v>
      </c>
      <c r="AG738" s="256" t="s">
        <v>643</v>
      </c>
      <c r="AH738" s="255"/>
      <c r="AI738" s="255"/>
      <c r="AJ738" s="256"/>
      <c r="AK738" s="255" t="s">
        <v>605</v>
      </c>
      <c r="AL738" s="255" t="s">
        <v>643</v>
      </c>
      <c r="AM738" s="268" t="s">
        <v>741</v>
      </c>
      <c r="AN738" s="148" t="str">
        <f>IF(ISERROR(MATCH(H738,Current!H:H,0)),"Cleared","resolved")</f>
        <v>resolved</v>
      </c>
    </row>
    <row r="739" spans="1:40" x14ac:dyDescent="0.25">
      <c r="A739" s="267" t="s">
        <v>744</v>
      </c>
      <c r="B739" s="255">
        <v>8520</v>
      </c>
      <c r="C739" s="256" t="s">
        <v>842</v>
      </c>
      <c r="D739" s="255" t="s">
        <v>19</v>
      </c>
      <c r="E739" s="255">
        <v>8420</v>
      </c>
      <c r="F739" s="256" t="s">
        <v>234</v>
      </c>
      <c r="G739" s="255" t="s">
        <v>19</v>
      </c>
      <c r="H739" s="255">
        <v>85201110010871</v>
      </c>
      <c r="I739" s="256" t="s">
        <v>538</v>
      </c>
      <c r="J739" s="255" t="s">
        <v>68</v>
      </c>
      <c r="K739" s="255">
        <v>42728</v>
      </c>
      <c r="L739" s="256">
        <v>132</v>
      </c>
      <c r="M739" s="255" t="s">
        <v>122</v>
      </c>
      <c r="N739" s="255" t="s">
        <v>41</v>
      </c>
      <c r="O739" s="256">
        <v>42793</v>
      </c>
      <c r="P739" s="255" t="s">
        <v>838</v>
      </c>
      <c r="Q739" s="255">
        <v>67</v>
      </c>
      <c r="R739" s="256" t="s">
        <v>35</v>
      </c>
      <c r="S739" s="255">
        <v>550999.62</v>
      </c>
      <c r="T739" s="255" t="s">
        <v>197</v>
      </c>
      <c r="U739" s="256">
        <v>7842.1</v>
      </c>
      <c r="V739" s="255" t="s">
        <v>197</v>
      </c>
      <c r="W739" s="255">
        <v>550999.47303706303</v>
      </c>
      <c r="X739" s="256" t="s">
        <v>100</v>
      </c>
      <c r="Y739" s="255" t="s">
        <v>107</v>
      </c>
      <c r="Z739" s="255">
        <v>7.84</v>
      </c>
      <c r="AA739" s="256">
        <v>1</v>
      </c>
      <c r="AB739" s="255" t="s">
        <v>630</v>
      </c>
      <c r="AC739" s="255" t="s">
        <v>573</v>
      </c>
      <c r="AD739" s="256" t="s">
        <v>1311</v>
      </c>
      <c r="AE739" s="255" t="s">
        <v>350</v>
      </c>
      <c r="AF739" s="255" t="s">
        <v>605</v>
      </c>
      <c r="AG739" s="256" t="s">
        <v>643</v>
      </c>
      <c r="AH739" s="255"/>
      <c r="AI739" s="255"/>
      <c r="AJ739" s="256"/>
      <c r="AK739" s="255" t="s">
        <v>605</v>
      </c>
      <c r="AL739" s="255" t="s">
        <v>643</v>
      </c>
      <c r="AM739" s="268" t="s">
        <v>741</v>
      </c>
      <c r="AN739" s="148" t="str">
        <f>IF(ISERROR(MATCH(H739,Current!H:H,0)),"Cleared","resolved")</f>
        <v>resolved</v>
      </c>
    </row>
    <row r="740" spans="1:40" x14ac:dyDescent="0.25">
      <c r="A740" s="267" t="s">
        <v>744</v>
      </c>
      <c r="B740" s="255">
        <v>8520</v>
      </c>
      <c r="C740" s="256" t="s">
        <v>842</v>
      </c>
      <c r="D740" s="255" t="s">
        <v>19</v>
      </c>
      <c r="E740" s="255">
        <v>787</v>
      </c>
      <c r="F740" s="256" t="s">
        <v>157</v>
      </c>
      <c r="G740" s="255" t="s">
        <v>16</v>
      </c>
      <c r="H740" s="255">
        <v>85200310085763</v>
      </c>
      <c r="I740" s="256" t="s">
        <v>55</v>
      </c>
      <c r="J740" s="255" t="s">
        <v>322</v>
      </c>
      <c r="K740" s="255">
        <v>42704</v>
      </c>
      <c r="L740" s="256">
        <v>156</v>
      </c>
      <c r="M740" s="255" t="s">
        <v>127</v>
      </c>
      <c r="N740" s="255" t="s">
        <v>128</v>
      </c>
      <c r="O740" s="256">
        <v>42776</v>
      </c>
      <c r="P740" s="255" t="s">
        <v>838</v>
      </c>
      <c r="Q740" s="255">
        <v>84</v>
      </c>
      <c r="R740" s="256" t="s">
        <v>35</v>
      </c>
      <c r="S740" s="255">
        <v>550538.23999999999</v>
      </c>
      <c r="T740" s="255" t="s">
        <v>197</v>
      </c>
      <c r="U740" s="256">
        <v>7835.54</v>
      </c>
      <c r="V740" s="255" t="s">
        <v>197</v>
      </c>
      <c r="W740" s="255">
        <v>550538.55612155271</v>
      </c>
      <c r="X740" s="256" t="s">
        <v>100</v>
      </c>
      <c r="Y740" s="255" t="s">
        <v>114</v>
      </c>
      <c r="Z740" s="255">
        <v>7.84</v>
      </c>
      <c r="AA740" s="256">
        <v>1</v>
      </c>
      <c r="AB740" s="255" t="s">
        <v>630</v>
      </c>
      <c r="AC740" s="255" t="s">
        <v>419</v>
      </c>
      <c r="AD740" s="256" t="s">
        <v>912</v>
      </c>
      <c r="AE740" s="255" t="s">
        <v>350</v>
      </c>
      <c r="AF740" s="255" t="s">
        <v>605</v>
      </c>
      <c r="AG740" s="256" t="s">
        <v>643</v>
      </c>
      <c r="AH740" s="255"/>
      <c r="AI740" s="255"/>
      <c r="AJ740" s="256"/>
      <c r="AK740" s="255" t="s">
        <v>605</v>
      </c>
      <c r="AL740" s="255" t="s">
        <v>643</v>
      </c>
      <c r="AM740" s="268" t="s">
        <v>741</v>
      </c>
      <c r="AN740" s="148" t="str">
        <f>IF(ISERROR(MATCH(H740,Current!H:H,0)),"Cleared","resolved")</f>
        <v>resolved</v>
      </c>
    </row>
    <row r="741" spans="1:40" x14ac:dyDescent="0.25">
      <c r="A741" s="267" t="s">
        <v>744</v>
      </c>
      <c r="B741" s="255">
        <v>95</v>
      </c>
      <c r="C741" s="256" t="s">
        <v>153</v>
      </c>
      <c r="D741" s="255" t="s">
        <v>17</v>
      </c>
      <c r="E741" s="255">
        <v>8110</v>
      </c>
      <c r="F741" s="256" t="s">
        <v>116</v>
      </c>
      <c r="G741" s="255" t="s">
        <v>15</v>
      </c>
      <c r="H741" s="255">
        <v>950110010496</v>
      </c>
      <c r="I741" s="256" t="s">
        <v>58</v>
      </c>
      <c r="J741" s="255" t="s">
        <v>195</v>
      </c>
      <c r="K741" s="255">
        <v>42726</v>
      </c>
      <c r="L741" s="256">
        <v>134</v>
      </c>
      <c r="M741" s="255" t="s">
        <v>118</v>
      </c>
      <c r="N741" s="255" t="s">
        <v>41</v>
      </c>
      <c r="O741" s="256">
        <v>42732</v>
      </c>
      <c r="P741" s="255" t="s">
        <v>651</v>
      </c>
      <c r="Q741" s="255">
        <v>128</v>
      </c>
      <c r="R741" s="256" t="s">
        <v>38</v>
      </c>
      <c r="S741" s="255">
        <v>7773</v>
      </c>
      <c r="T741" s="255" t="s">
        <v>100</v>
      </c>
      <c r="U741" s="256">
        <v>7773</v>
      </c>
      <c r="V741" s="255" t="s">
        <v>100</v>
      </c>
      <c r="W741" s="255">
        <v>7773</v>
      </c>
      <c r="X741" s="256" t="s">
        <v>100</v>
      </c>
      <c r="Y741" s="255" t="s">
        <v>114</v>
      </c>
      <c r="Z741" s="255">
        <v>7.77</v>
      </c>
      <c r="AA741" s="256">
        <v>1</v>
      </c>
      <c r="AB741" s="255" t="s">
        <v>629</v>
      </c>
      <c r="AC741" s="255" t="s">
        <v>447</v>
      </c>
      <c r="AD741" s="256" t="s">
        <v>466</v>
      </c>
      <c r="AE741" s="255" t="s">
        <v>349</v>
      </c>
      <c r="AF741" s="255" t="s">
        <v>605</v>
      </c>
      <c r="AG741" s="256" t="s">
        <v>643</v>
      </c>
      <c r="AH741" s="255"/>
      <c r="AI741" s="255"/>
      <c r="AJ741" s="256"/>
      <c r="AK741" s="255" t="s">
        <v>605</v>
      </c>
      <c r="AL741" s="255" t="s">
        <v>643</v>
      </c>
      <c r="AM741" s="268" t="s">
        <v>741</v>
      </c>
      <c r="AN741" s="148" t="str">
        <f>IF(ISERROR(MATCH(H741,Current!H:H,0)),"Cleared","resolved")</f>
        <v>resolved</v>
      </c>
    </row>
    <row r="742" spans="1:40" x14ac:dyDescent="0.25">
      <c r="A742" s="267" t="s">
        <v>744</v>
      </c>
      <c r="B742" s="255">
        <v>8520</v>
      </c>
      <c r="C742" s="256" t="s">
        <v>842</v>
      </c>
      <c r="D742" s="255" t="s">
        <v>19</v>
      </c>
      <c r="E742" s="255">
        <v>199</v>
      </c>
      <c r="F742" s="256" t="s">
        <v>137</v>
      </c>
      <c r="G742" s="255" t="s">
        <v>22</v>
      </c>
      <c r="H742" s="255" t="s">
        <v>1522</v>
      </c>
      <c r="I742" s="256" t="s">
        <v>57</v>
      </c>
      <c r="J742" s="255" t="s">
        <v>381</v>
      </c>
      <c r="K742" s="255">
        <v>42768</v>
      </c>
      <c r="L742" s="256">
        <v>92</v>
      </c>
      <c r="M742" s="255" t="s">
        <v>118</v>
      </c>
      <c r="N742" s="255" t="s">
        <v>41</v>
      </c>
      <c r="O742" s="256">
        <v>42830</v>
      </c>
      <c r="P742" s="255" t="s">
        <v>838</v>
      </c>
      <c r="Q742" s="255">
        <v>30</v>
      </c>
      <c r="R742" s="256" t="s">
        <v>33</v>
      </c>
      <c r="S742" s="255">
        <v>6550</v>
      </c>
      <c r="T742" s="255" t="s">
        <v>186</v>
      </c>
      <c r="U742" s="256">
        <v>7753.96</v>
      </c>
      <c r="V742" s="255" t="s">
        <v>197</v>
      </c>
      <c r="W742" s="255">
        <v>544806.60460214294</v>
      </c>
      <c r="X742" s="256" t="s">
        <v>100</v>
      </c>
      <c r="Y742" s="255" t="s">
        <v>114</v>
      </c>
      <c r="Z742" s="255">
        <v>7.75</v>
      </c>
      <c r="AA742" s="256">
        <v>1</v>
      </c>
      <c r="AB742" s="255" t="s">
        <v>630</v>
      </c>
      <c r="AC742" s="255" t="s">
        <v>484</v>
      </c>
      <c r="AD742" s="256" t="s">
        <v>363</v>
      </c>
      <c r="AE742" s="255" t="s">
        <v>349</v>
      </c>
      <c r="AF742" s="255" t="s">
        <v>605</v>
      </c>
      <c r="AG742" s="256" t="s">
        <v>643</v>
      </c>
      <c r="AH742" s="255"/>
      <c r="AI742" s="255"/>
      <c r="AJ742" s="256"/>
      <c r="AK742" s="255" t="s">
        <v>649</v>
      </c>
      <c r="AL742" s="255" t="s">
        <v>643</v>
      </c>
      <c r="AM742" s="268" t="s">
        <v>740</v>
      </c>
      <c r="AN742" s="148" t="str">
        <f>IF(ISERROR(MATCH(H742,Current!H:H,0)),"Cleared","resolved")</f>
        <v>resolved</v>
      </c>
    </row>
    <row r="743" spans="1:40" x14ac:dyDescent="0.25">
      <c r="A743" s="267" t="s">
        <v>744</v>
      </c>
      <c r="B743" s="255">
        <v>260</v>
      </c>
      <c r="C743" s="256" t="s">
        <v>113</v>
      </c>
      <c r="D743" s="255" t="s">
        <v>23</v>
      </c>
      <c r="E743" s="255">
        <v>692</v>
      </c>
      <c r="F743" s="256" t="s">
        <v>187</v>
      </c>
      <c r="G743" s="255" t="s">
        <v>16</v>
      </c>
      <c r="H743" s="255">
        <v>260013008232</v>
      </c>
      <c r="I743" s="256" t="s">
        <v>57</v>
      </c>
      <c r="J743" s="255" t="s">
        <v>204</v>
      </c>
      <c r="K743" s="255">
        <v>42668</v>
      </c>
      <c r="L743" s="256">
        <v>192</v>
      </c>
      <c r="M743" s="255" t="s">
        <v>118</v>
      </c>
      <c r="N743" s="255" t="s">
        <v>41</v>
      </c>
      <c r="O743" s="256">
        <v>42709</v>
      </c>
      <c r="P743" s="255" t="s">
        <v>651</v>
      </c>
      <c r="Q743" s="255">
        <v>151</v>
      </c>
      <c r="R743" s="256" t="s">
        <v>39</v>
      </c>
      <c r="S743" s="255">
        <v>6497.5</v>
      </c>
      <c r="T743" s="255" t="s">
        <v>186</v>
      </c>
      <c r="U743" s="256">
        <v>7691.81</v>
      </c>
      <c r="V743" s="255" t="s">
        <v>186</v>
      </c>
      <c r="W743" s="255">
        <v>6497.5027246766422</v>
      </c>
      <c r="X743" s="256" t="s">
        <v>100</v>
      </c>
      <c r="Y743" s="255" t="s">
        <v>114</v>
      </c>
      <c r="Z743" s="255">
        <v>7.69</v>
      </c>
      <c r="AA743" s="256">
        <v>1</v>
      </c>
      <c r="AB743" s="255" t="s">
        <v>629</v>
      </c>
      <c r="AC743" s="255" t="s">
        <v>416</v>
      </c>
      <c r="AD743" s="256" t="s">
        <v>768</v>
      </c>
      <c r="AE743" s="255" t="s">
        <v>349</v>
      </c>
      <c r="AF743" s="255" t="s">
        <v>605</v>
      </c>
      <c r="AG743" s="256" t="s">
        <v>643</v>
      </c>
      <c r="AH743" s="255"/>
      <c r="AI743" s="255"/>
      <c r="AJ743" s="256"/>
      <c r="AK743" s="255" t="s">
        <v>605</v>
      </c>
      <c r="AL743" s="255" t="s">
        <v>643</v>
      </c>
      <c r="AM743" s="268" t="s">
        <v>741</v>
      </c>
      <c r="AN743" s="148" t="str">
        <f>IF(ISERROR(MATCH(H743,Current!H:H,0)),"Cleared","resolved")</f>
        <v>Cleared</v>
      </c>
    </row>
    <row r="744" spans="1:40" x14ac:dyDescent="0.25">
      <c r="A744" s="267" t="s">
        <v>744</v>
      </c>
      <c r="B744" s="255">
        <v>1320</v>
      </c>
      <c r="C744" s="256" t="s">
        <v>188</v>
      </c>
      <c r="D744" s="255" t="s">
        <v>21</v>
      </c>
      <c r="E744" s="255">
        <v>8243</v>
      </c>
      <c r="F744" s="256" t="s">
        <v>120</v>
      </c>
      <c r="G744" s="255" t="s">
        <v>14</v>
      </c>
      <c r="H744" s="255">
        <v>13200110058017</v>
      </c>
      <c r="I744" s="256" t="s">
        <v>55</v>
      </c>
      <c r="J744" s="255" t="s">
        <v>996</v>
      </c>
      <c r="K744" s="255">
        <v>42774</v>
      </c>
      <c r="L744" s="256">
        <v>86</v>
      </c>
      <c r="M744" s="255" t="s">
        <v>111</v>
      </c>
      <c r="N744" s="255" t="s">
        <v>42</v>
      </c>
      <c r="O744" s="256">
        <v>42830</v>
      </c>
      <c r="P744" s="255" t="s">
        <v>838</v>
      </c>
      <c r="Q744" s="255">
        <v>30</v>
      </c>
      <c r="R744" s="256" t="s">
        <v>33</v>
      </c>
      <c r="S744" s="255">
        <v>71651.23</v>
      </c>
      <c r="T744" s="255" t="s">
        <v>189</v>
      </c>
      <c r="U744" s="256">
        <v>7684.36</v>
      </c>
      <c r="V744" s="255" t="s">
        <v>189</v>
      </c>
      <c r="W744" s="255">
        <v>71651.248942857914</v>
      </c>
      <c r="X744" s="256" t="s">
        <v>100</v>
      </c>
      <c r="Y744" s="255" t="s">
        <v>114</v>
      </c>
      <c r="Z744" s="255">
        <v>7.68</v>
      </c>
      <c r="AA744" s="256">
        <v>1</v>
      </c>
      <c r="AB744" s="255" t="s">
        <v>630</v>
      </c>
      <c r="AC744" s="255" t="s">
        <v>660</v>
      </c>
      <c r="AD744" s="256" t="s">
        <v>1766</v>
      </c>
      <c r="AE744" s="255" t="s">
        <v>350</v>
      </c>
      <c r="AF744" s="255" t="s">
        <v>605</v>
      </c>
      <c r="AG744" s="256" t="s">
        <v>643</v>
      </c>
      <c r="AH744" s="255"/>
      <c r="AI744" s="255"/>
      <c r="AJ744" s="256"/>
      <c r="AK744" s="255" t="s">
        <v>605</v>
      </c>
      <c r="AL744" s="255" t="s">
        <v>643</v>
      </c>
      <c r="AM744" s="268" t="s">
        <v>741</v>
      </c>
      <c r="AN744" s="148" t="str">
        <f>IF(ISERROR(MATCH(H744,Current!H:H,0)),"Cleared","resolved")</f>
        <v>resolved</v>
      </c>
    </row>
    <row r="745" spans="1:40" x14ac:dyDescent="0.25">
      <c r="A745" s="267" t="s">
        <v>744</v>
      </c>
      <c r="B745" s="255">
        <v>8520</v>
      </c>
      <c r="C745" s="256" t="s">
        <v>842</v>
      </c>
      <c r="D745" s="255" t="s">
        <v>19</v>
      </c>
      <c r="E745" s="255">
        <v>8420</v>
      </c>
      <c r="F745" s="256" t="s">
        <v>234</v>
      </c>
      <c r="G745" s="255" t="s">
        <v>19</v>
      </c>
      <c r="H745" s="255">
        <v>85200710012913</v>
      </c>
      <c r="I745" s="256" t="s">
        <v>537</v>
      </c>
      <c r="J745" s="255" t="s">
        <v>311</v>
      </c>
      <c r="K745" s="255">
        <v>42643</v>
      </c>
      <c r="L745" s="256">
        <v>217</v>
      </c>
      <c r="M745" s="255" t="s">
        <v>105</v>
      </c>
      <c r="N745" s="255" t="s">
        <v>41</v>
      </c>
      <c r="O745" s="256">
        <v>42678</v>
      </c>
      <c r="P745" s="255" t="s">
        <v>651</v>
      </c>
      <c r="Q745" s="255">
        <v>182</v>
      </c>
      <c r="R745" s="256" t="s">
        <v>37</v>
      </c>
      <c r="S745" s="255">
        <v>537831</v>
      </c>
      <c r="T745" s="255" t="s">
        <v>197</v>
      </c>
      <c r="U745" s="256">
        <v>7654.68</v>
      </c>
      <c r="V745" s="255" t="s">
        <v>197</v>
      </c>
      <c r="W745" s="255">
        <v>537831.02055155451</v>
      </c>
      <c r="X745" s="256" t="s">
        <v>100</v>
      </c>
      <c r="Y745" s="255" t="s">
        <v>107</v>
      </c>
      <c r="Z745" s="255">
        <v>7.65</v>
      </c>
      <c r="AA745" s="256">
        <v>1</v>
      </c>
      <c r="AB745" s="255" t="s">
        <v>630</v>
      </c>
      <c r="AC745" s="255" t="s">
        <v>503</v>
      </c>
      <c r="AD745" s="256" t="s">
        <v>674</v>
      </c>
      <c r="AE745" s="255" t="s">
        <v>350</v>
      </c>
      <c r="AF745" s="255" t="s">
        <v>605</v>
      </c>
      <c r="AG745" s="256" t="s">
        <v>643</v>
      </c>
      <c r="AH745" s="255"/>
      <c r="AI745" s="255"/>
      <c r="AJ745" s="256"/>
      <c r="AK745" s="255" t="s">
        <v>605</v>
      </c>
      <c r="AL745" s="255" t="s">
        <v>643</v>
      </c>
      <c r="AM745" s="268" t="s">
        <v>741</v>
      </c>
      <c r="AN745" s="148" t="str">
        <f>IF(ISERROR(MATCH(H745,Current!H:H,0)),"Cleared","resolved")</f>
        <v>resolved</v>
      </c>
    </row>
    <row r="746" spans="1:40" x14ac:dyDescent="0.25">
      <c r="A746" s="267" t="s">
        <v>744</v>
      </c>
      <c r="B746" s="255">
        <v>429</v>
      </c>
      <c r="C746" s="256" t="s">
        <v>162</v>
      </c>
      <c r="D746" s="255" t="s">
        <v>13</v>
      </c>
      <c r="E746" s="255">
        <v>413</v>
      </c>
      <c r="F746" s="256" t="s">
        <v>136</v>
      </c>
      <c r="G746" s="255" t="s">
        <v>13</v>
      </c>
      <c r="H746" s="255">
        <v>98603665</v>
      </c>
      <c r="I746" s="256" t="s">
        <v>59</v>
      </c>
      <c r="J746" s="255" t="s">
        <v>155</v>
      </c>
      <c r="K746" s="255">
        <v>42727</v>
      </c>
      <c r="L746" s="256">
        <v>133</v>
      </c>
      <c r="M746" s="255" t="s">
        <v>105</v>
      </c>
      <c r="N746" s="255" t="s">
        <v>41</v>
      </c>
      <c r="O746" s="256">
        <v>42800</v>
      </c>
      <c r="P746" s="255" t="s">
        <v>838</v>
      </c>
      <c r="Q746" s="255">
        <v>60</v>
      </c>
      <c r="R746" s="256" t="s">
        <v>34</v>
      </c>
      <c r="S746" s="255">
        <v>7600</v>
      </c>
      <c r="T746" s="255" t="s">
        <v>100</v>
      </c>
      <c r="U746" s="256">
        <v>7600</v>
      </c>
      <c r="V746" s="255" t="s">
        <v>100</v>
      </c>
      <c r="W746" s="255">
        <v>7600</v>
      </c>
      <c r="X746" s="256" t="s">
        <v>100</v>
      </c>
      <c r="Y746" s="255" t="s">
        <v>107</v>
      </c>
      <c r="Z746" s="255">
        <v>7.6</v>
      </c>
      <c r="AA746" s="256">
        <v>1</v>
      </c>
      <c r="AB746" s="255" t="s">
        <v>629</v>
      </c>
      <c r="AC746" s="255" t="s">
        <v>428</v>
      </c>
      <c r="AD746" s="256" t="s">
        <v>369</v>
      </c>
      <c r="AE746" s="255" t="s">
        <v>349</v>
      </c>
      <c r="AF746" s="255" t="s">
        <v>605</v>
      </c>
      <c r="AG746" s="256" t="s">
        <v>643</v>
      </c>
      <c r="AH746" s="255"/>
      <c r="AI746" s="255"/>
      <c r="AJ746" s="256"/>
      <c r="AK746" s="255" t="s">
        <v>649</v>
      </c>
      <c r="AL746" s="255" t="s">
        <v>643</v>
      </c>
      <c r="AM746" s="268" t="s">
        <v>740</v>
      </c>
      <c r="AN746" s="148" t="str">
        <f>IF(ISERROR(MATCH(H746,Current!H:H,0)),"Cleared","resolved")</f>
        <v>Cleared</v>
      </c>
    </row>
    <row r="747" spans="1:40" x14ac:dyDescent="0.25">
      <c r="A747" s="267" t="s">
        <v>744</v>
      </c>
      <c r="B747" s="255">
        <v>8520</v>
      </c>
      <c r="C747" s="256" t="s">
        <v>842</v>
      </c>
      <c r="D747" s="255" t="s">
        <v>19</v>
      </c>
      <c r="E747" s="255">
        <v>260</v>
      </c>
      <c r="F747" s="256" t="s">
        <v>113</v>
      </c>
      <c r="G747" s="255" t="s">
        <v>23</v>
      </c>
      <c r="H747" s="255" t="s">
        <v>1571</v>
      </c>
      <c r="I747" s="256" t="s">
        <v>54</v>
      </c>
      <c r="J747" s="255" t="s">
        <v>381</v>
      </c>
      <c r="K747" s="255">
        <v>42768</v>
      </c>
      <c r="L747" s="256">
        <v>92</v>
      </c>
      <c r="M747" s="255" t="s">
        <v>127</v>
      </c>
      <c r="N747" s="255" t="s">
        <v>128</v>
      </c>
      <c r="O747" s="256">
        <v>42831</v>
      </c>
      <c r="P747" s="255" t="s">
        <v>838</v>
      </c>
      <c r="Q747" s="255">
        <v>29</v>
      </c>
      <c r="R747" s="256" t="s">
        <v>33</v>
      </c>
      <c r="S747" s="255">
        <v>533982</v>
      </c>
      <c r="T747" s="255" t="s">
        <v>197</v>
      </c>
      <c r="U747" s="256">
        <v>7599.9</v>
      </c>
      <c r="V747" s="255" t="s">
        <v>197</v>
      </c>
      <c r="W747" s="255">
        <v>533982.08326014399</v>
      </c>
      <c r="X747" s="256" t="s">
        <v>100</v>
      </c>
      <c r="Y747" s="255" t="s">
        <v>114</v>
      </c>
      <c r="Z747" s="255">
        <v>7.6</v>
      </c>
      <c r="AA747" s="256">
        <v>1</v>
      </c>
      <c r="AB747" s="255" t="s">
        <v>630</v>
      </c>
      <c r="AC747" s="255" t="s">
        <v>681</v>
      </c>
      <c r="AD747" s="256" t="s">
        <v>354</v>
      </c>
      <c r="AE747" s="255" t="s">
        <v>350</v>
      </c>
      <c r="AF747" s="255" t="s">
        <v>605</v>
      </c>
      <c r="AG747" s="256" t="s">
        <v>643</v>
      </c>
      <c r="AH747" s="255"/>
      <c r="AI747" s="255"/>
      <c r="AJ747" s="256"/>
      <c r="AK747" s="255" t="s">
        <v>649</v>
      </c>
      <c r="AL747" s="255" t="s">
        <v>643</v>
      </c>
      <c r="AM747" s="268" t="s">
        <v>740</v>
      </c>
      <c r="AN747" s="148" t="str">
        <f>IF(ISERROR(MATCH(H747,Current!H:H,0)),"Cleared","resolved")</f>
        <v>resolved</v>
      </c>
    </row>
    <row r="748" spans="1:40" x14ac:dyDescent="0.25">
      <c r="A748" s="267" t="s">
        <v>744</v>
      </c>
      <c r="B748" s="255">
        <v>8520</v>
      </c>
      <c r="C748" s="256" t="s">
        <v>842</v>
      </c>
      <c r="D748" s="255" t="s">
        <v>19</v>
      </c>
      <c r="E748" s="255">
        <v>8243</v>
      </c>
      <c r="F748" s="256" t="s">
        <v>120</v>
      </c>
      <c r="G748" s="255" t="s">
        <v>14</v>
      </c>
      <c r="H748" s="255">
        <v>85200310086547</v>
      </c>
      <c r="I748" s="256" t="s">
        <v>56</v>
      </c>
      <c r="J748" s="255" t="s">
        <v>220</v>
      </c>
      <c r="K748" s="255">
        <v>42727</v>
      </c>
      <c r="L748" s="256">
        <v>133</v>
      </c>
      <c r="M748" s="255" t="s">
        <v>127</v>
      </c>
      <c r="N748" s="255" t="s">
        <v>128</v>
      </c>
      <c r="O748" s="256">
        <v>42800</v>
      </c>
      <c r="P748" s="255" t="s">
        <v>838</v>
      </c>
      <c r="Q748" s="255">
        <v>60</v>
      </c>
      <c r="R748" s="256" t="s">
        <v>34</v>
      </c>
      <c r="S748" s="255">
        <v>532800</v>
      </c>
      <c r="T748" s="255" t="s">
        <v>197</v>
      </c>
      <c r="U748" s="256">
        <v>7583.08</v>
      </c>
      <c r="V748" s="255" t="s">
        <v>197</v>
      </c>
      <c r="W748" s="255">
        <v>532800.28104689973</v>
      </c>
      <c r="X748" s="256" t="s">
        <v>100</v>
      </c>
      <c r="Y748" s="255" t="s">
        <v>114</v>
      </c>
      <c r="Z748" s="255">
        <v>7.58</v>
      </c>
      <c r="AA748" s="256">
        <v>1</v>
      </c>
      <c r="AB748" s="255" t="s">
        <v>630</v>
      </c>
      <c r="AC748" s="255" t="s">
        <v>660</v>
      </c>
      <c r="AD748" s="256" t="s">
        <v>1312</v>
      </c>
      <c r="AE748" s="255" t="s">
        <v>350</v>
      </c>
      <c r="AF748" s="255" t="s">
        <v>605</v>
      </c>
      <c r="AG748" s="256" t="s">
        <v>643</v>
      </c>
      <c r="AH748" s="255"/>
      <c r="AI748" s="255"/>
      <c r="AJ748" s="256"/>
      <c r="AK748" s="255" t="s">
        <v>605</v>
      </c>
      <c r="AL748" s="255" t="s">
        <v>643</v>
      </c>
      <c r="AM748" s="268" t="s">
        <v>741</v>
      </c>
      <c r="AN748" s="148" t="str">
        <f>IF(ISERROR(MATCH(H748,Current!H:H,0)),"Cleared","resolved")</f>
        <v>resolved</v>
      </c>
    </row>
    <row r="749" spans="1:40" x14ac:dyDescent="0.25">
      <c r="A749" s="267" t="s">
        <v>744</v>
      </c>
      <c r="B749" s="255">
        <v>413</v>
      </c>
      <c r="C749" s="256" t="s">
        <v>136</v>
      </c>
      <c r="D749" s="255" t="s">
        <v>13</v>
      </c>
      <c r="E749" s="255">
        <v>1750</v>
      </c>
      <c r="F749" s="256" t="s">
        <v>159</v>
      </c>
      <c r="G749" s="255" t="s">
        <v>18</v>
      </c>
      <c r="H749" s="255">
        <v>4130110166335</v>
      </c>
      <c r="I749" s="256" t="s">
        <v>55</v>
      </c>
      <c r="J749" s="255" t="s">
        <v>852</v>
      </c>
      <c r="K749" s="255">
        <v>42702</v>
      </c>
      <c r="L749" s="256">
        <v>158</v>
      </c>
      <c r="M749" s="255" t="s">
        <v>118</v>
      </c>
      <c r="N749" s="255" t="s">
        <v>41</v>
      </c>
      <c r="O749" s="256">
        <v>42775</v>
      </c>
      <c r="P749" s="255" t="s">
        <v>838</v>
      </c>
      <c r="Q749" s="255">
        <v>85</v>
      </c>
      <c r="R749" s="256" t="s">
        <v>35</v>
      </c>
      <c r="S749" s="255">
        <v>7500</v>
      </c>
      <c r="T749" s="255" t="s">
        <v>100</v>
      </c>
      <c r="U749" s="256">
        <v>7500</v>
      </c>
      <c r="V749" s="255" t="s">
        <v>100</v>
      </c>
      <c r="W749" s="255">
        <v>7500</v>
      </c>
      <c r="X749" s="256" t="s">
        <v>100</v>
      </c>
      <c r="Y749" s="255" t="s">
        <v>114</v>
      </c>
      <c r="Z749" s="255">
        <v>7.5</v>
      </c>
      <c r="AA749" s="256">
        <v>1</v>
      </c>
      <c r="AB749" s="255" t="s">
        <v>629</v>
      </c>
      <c r="AC749" s="255" t="s">
        <v>805</v>
      </c>
      <c r="AD749" s="256" t="s">
        <v>848</v>
      </c>
      <c r="AE749" s="255" t="s">
        <v>349</v>
      </c>
      <c r="AF749" s="255" t="s">
        <v>605</v>
      </c>
      <c r="AG749" s="256" t="s">
        <v>643</v>
      </c>
      <c r="AH749" s="255"/>
      <c r="AI749" s="255"/>
      <c r="AJ749" s="256"/>
      <c r="AK749" s="255" t="s">
        <v>605</v>
      </c>
      <c r="AL749" s="255" t="s">
        <v>643</v>
      </c>
      <c r="AM749" s="268" t="s">
        <v>741</v>
      </c>
      <c r="AN749" s="148" t="str">
        <f>IF(ISERROR(MATCH(H749,Current!H:H,0)),"Cleared","resolved")</f>
        <v>resolved</v>
      </c>
    </row>
    <row r="750" spans="1:40" x14ac:dyDescent="0.25">
      <c r="A750" s="267" t="s">
        <v>31</v>
      </c>
      <c r="B750" s="255">
        <v>3022</v>
      </c>
      <c r="C750" s="256" t="s">
        <v>141</v>
      </c>
      <c r="D750" s="255" t="s">
        <v>16</v>
      </c>
      <c r="E750" s="255">
        <v>456</v>
      </c>
      <c r="F750" s="256" t="s">
        <v>167</v>
      </c>
      <c r="G750" s="255" t="s">
        <v>14</v>
      </c>
      <c r="H750" s="255">
        <v>30220110070678</v>
      </c>
      <c r="I750" s="256" t="s">
        <v>59</v>
      </c>
      <c r="J750" s="255" t="s">
        <v>143</v>
      </c>
      <c r="K750" s="255">
        <v>42829</v>
      </c>
      <c r="L750" s="256">
        <v>31</v>
      </c>
      <c r="M750" s="255" t="s">
        <v>127</v>
      </c>
      <c r="N750" s="255" t="s">
        <v>128</v>
      </c>
      <c r="O750" s="256">
        <v>42859</v>
      </c>
      <c r="P750" s="255" t="s">
        <v>1878</v>
      </c>
      <c r="Q750" s="255">
        <v>1</v>
      </c>
      <c r="R750" s="256" t="s">
        <v>33</v>
      </c>
      <c r="S750" s="255">
        <v>7494</v>
      </c>
      <c r="T750" s="255" t="s">
        <v>100</v>
      </c>
      <c r="U750" s="256">
        <v>7494</v>
      </c>
      <c r="V750" s="255" t="s">
        <v>100</v>
      </c>
      <c r="W750" s="255">
        <v>7494</v>
      </c>
      <c r="X750" s="256" t="s">
        <v>100</v>
      </c>
      <c r="Y750" s="255" t="s">
        <v>114</v>
      </c>
      <c r="Z750" s="255">
        <v>7.49</v>
      </c>
      <c r="AA750" s="256">
        <v>1</v>
      </c>
      <c r="AB750" s="255" t="s">
        <v>629</v>
      </c>
      <c r="AC750" s="255" t="s">
        <v>826</v>
      </c>
      <c r="AD750" s="256" t="s">
        <v>1936</v>
      </c>
      <c r="AE750" s="255" t="s">
        <v>349</v>
      </c>
      <c r="AF750" s="255" t="s">
        <v>605</v>
      </c>
      <c r="AG750" s="256" t="s">
        <v>643</v>
      </c>
      <c r="AH750" s="255"/>
      <c r="AI750" s="255"/>
      <c r="AJ750" s="256"/>
      <c r="AK750" s="255" t="s">
        <v>605</v>
      </c>
      <c r="AL750" s="255" t="s">
        <v>643</v>
      </c>
      <c r="AM750" s="268" t="s">
        <v>741</v>
      </c>
      <c r="AN750" s="148" t="str">
        <f>IF(ISERROR(MATCH(H750,Current!H:H,0)),"Cleared","resolved")</f>
        <v>Cleared</v>
      </c>
    </row>
    <row r="751" spans="1:40" x14ac:dyDescent="0.25">
      <c r="A751" s="267" t="s">
        <v>744</v>
      </c>
      <c r="B751" s="255">
        <v>8520</v>
      </c>
      <c r="C751" s="256" t="s">
        <v>842</v>
      </c>
      <c r="D751" s="255" t="s">
        <v>19</v>
      </c>
      <c r="E751" s="255">
        <v>1710</v>
      </c>
      <c r="F751" s="256" t="s">
        <v>181</v>
      </c>
      <c r="G751" s="255" t="s">
        <v>20</v>
      </c>
      <c r="H751" s="255">
        <v>85200310086732</v>
      </c>
      <c r="I751" s="256" t="s">
        <v>55</v>
      </c>
      <c r="J751" s="255" t="s">
        <v>322</v>
      </c>
      <c r="K751" s="255">
        <v>42773</v>
      </c>
      <c r="L751" s="256">
        <v>87</v>
      </c>
      <c r="M751" s="255" t="s">
        <v>105</v>
      </c>
      <c r="N751" s="255" t="s">
        <v>41</v>
      </c>
      <c r="O751" s="256">
        <v>42797</v>
      </c>
      <c r="P751" s="255" t="s">
        <v>838</v>
      </c>
      <c r="Q751" s="255">
        <v>63</v>
      </c>
      <c r="R751" s="256" t="s">
        <v>35</v>
      </c>
      <c r="S751" s="255">
        <v>524439</v>
      </c>
      <c r="T751" s="255" t="s">
        <v>197</v>
      </c>
      <c r="U751" s="256">
        <v>7464.08</v>
      </c>
      <c r="V751" s="255" t="s">
        <v>197</v>
      </c>
      <c r="W751" s="255">
        <v>524439.13578078337</v>
      </c>
      <c r="X751" s="256" t="s">
        <v>100</v>
      </c>
      <c r="Y751" s="255" t="s">
        <v>114</v>
      </c>
      <c r="Z751" s="255">
        <v>7.46</v>
      </c>
      <c r="AA751" s="256">
        <v>1</v>
      </c>
      <c r="AB751" s="255" t="s">
        <v>630</v>
      </c>
      <c r="AC751" s="255" t="s">
        <v>459</v>
      </c>
      <c r="AD751" s="256" t="s">
        <v>1314</v>
      </c>
      <c r="AE751" s="255" t="s">
        <v>350</v>
      </c>
      <c r="AF751" s="255" t="s">
        <v>649</v>
      </c>
      <c r="AG751" s="256" t="s">
        <v>643</v>
      </c>
      <c r="AH751" s="255"/>
      <c r="AI751" s="255"/>
      <c r="AJ751" s="256"/>
      <c r="AK751" s="255" t="s">
        <v>605</v>
      </c>
      <c r="AL751" s="255" t="s">
        <v>643</v>
      </c>
      <c r="AM751" s="268" t="s">
        <v>741</v>
      </c>
      <c r="AN751" s="148" t="str">
        <f>IF(ISERROR(MATCH(H751,Current!H:H,0)),"Cleared","resolved")</f>
        <v>Cleared</v>
      </c>
    </row>
    <row r="752" spans="1:40" x14ac:dyDescent="0.25">
      <c r="A752" s="267" t="s">
        <v>744</v>
      </c>
      <c r="B752" s="255">
        <v>8520</v>
      </c>
      <c r="C752" s="256" t="s">
        <v>842</v>
      </c>
      <c r="D752" s="255" t="s">
        <v>19</v>
      </c>
      <c r="E752" s="255">
        <v>247</v>
      </c>
      <c r="F752" s="256" t="s">
        <v>198</v>
      </c>
      <c r="G752" s="255" t="s">
        <v>23</v>
      </c>
      <c r="H752" s="255">
        <v>85200310086908</v>
      </c>
      <c r="I752" s="256" t="s">
        <v>59</v>
      </c>
      <c r="J752" s="255" t="s">
        <v>916</v>
      </c>
      <c r="K752" s="255">
        <v>42773</v>
      </c>
      <c r="L752" s="256">
        <v>87</v>
      </c>
      <c r="M752" s="255" t="s">
        <v>111</v>
      </c>
      <c r="N752" s="255" t="s">
        <v>42</v>
      </c>
      <c r="O752" s="256">
        <v>42776</v>
      </c>
      <c r="P752" s="255" t="s">
        <v>838</v>
      </c>
      <c r="Q752" s="255">
        <v>84</v>
      </c>
      <c r="R752" s="256" t="s">
        <v>35</v>
      </c>
      <c r="S752" s="255">
        <v>522600</v>
      </c>
      <c r="T752" s="255" t="s">
        <v>197</v>
      </c>
      <c r="U752" s="256">
        <v>7437.9</v>
      </c>
      <c r="V752" s="255" t="s">
        <v>197</v>
      </c>
      <c r="W752" s="255">
        <v>522599.68382223777</v>
      </c>
      <c r="X752" s="256" t="s">
        <v>100</v>
      </c>
      <c r="Y752" s="255" t="s">
        <v>114</v>
      </c>
      <c r="Z752" s="255">
        <v>7.44</v>
      </c>
      <c r="AA752" s="256">
        <v>1</v>
      </c>
      <c r="AB752" s="255" t="s">
        <v>630</v>
      </c>
      <c r="AC752" s="255" t="s">
        <v>915</v>
      </c>
      <c r="AD752" s="256" t="s">
        <v>358</v>
      </c>
      <c r="AE752" s="255" t="s">
        <v>350</v>
      </c>
      <c r="AF752" s="255" t="s">
        <v>605</v>
      </c>
      <c r="AG752" s="256" t="s">
        <v>643</v>
      </c>
      <c r="AH752" s="255"/>
      <c r="AI752" s="255"/>
      <c r="AJ752" s="256"/>
      <c r="AK752" s="255" t="s">
        <v>605</v>
      </c>
      <c r="AL752" s="255" t="s">
        <v>643</v>
      </c>
      <c r="AM752" s="268" t="s">
        <v>741</v>
      </c>
      <c r="AN752" s="148" t="str">
        <f>IF(ISERROR(MATCH(H752,Current!H:H,0)),"Cleared","resolved")</f>
        <v>Cleared</v>
      </c>
    </row>
    <row r="753" spans="1:40" x14ac:dyDescent="0.25">
      <c r="A753" s="267" t="s">
        <v>744</v>
      </c>
      <c r="B753" s="255">
        <v>8520</v>
      </c>
      <c r="C753" s="256" t="s">
        <v>842</v>
      </c>
      <c r="D753" s="255" t="s">
        <v>19</v>
      </c>
      <c r="E753" s="255">
        <v>3011</v>
      </c>
      <c r="F753" s="256" t="s">
        <v>164</v>
      </c>
      <c r="G753" s="255" t="s">
        <v>22</v>
      </c>
      <c r="H753" s="255" t="s">
        <v>956</v>
      </c>
      <c r="I753" s="256" t="s">
        <v>59</v>
      </c>
      <c r="J753" s="255" t="s">
        <v>271</v>
      </c>
      <c r="K753" s="255">
        <v>42769</v>
      </c>
      <c r="L753" s="256">
        <v>91</v>
      </c>
      <c r="M753" s="255" t="s">
        <v>122</v>
      </c>
      <c r="N753" s="255" t="s">
        <v>41</v>
      </c>
      <c r="O753" s="256">
        <v>42776</v>
      </c>
      <c r="P753" s="255" t="s">
        <v>838</v>
      </c>
      <c r="Q753" s="255">
        <v>84</v>
      </c>
      <c r="R753" s="256" t="s">
        <v>35</v>
      </c>
      <c r="S753" s="255">
        <v>521021</v>
      </c>
      <c r="T753" s="255" t="s">
        <v>197</v>
      </c>
      <c r="U753" s="256">
        <v>7415.43</v>
      </c>
      <c r="V753" s="255" t="s">
        <v>197</v>
      </c>
      <c r="W753" s="255">
        <v>521020.90286316531</v>
      </c>
      <c r="X753" s="256" t="s">
        <v>100</v>
      </c>
      <c r="Y753" s="255" t="s">
        <v>114</v>
      </c>
      <c r="Z753" s="255">
        <v>7.42</v>
      </c>
      <c r="AA753" s="256">
        <v>1</v>
      </c>
      <c r="AB753" s="255" t="s">
        <v>630</v>
      </c>
      <c r="AC753" s="255" t="s">
        <v>635</v>
      </c>
      <c r="AD753" s="256" t="s">
        <v>951</v>
      </c>
      <c r="AE753" s="255" t="s">
        <v>350</v>
      </c>
      <c r="AF753" s="255" t="s">
        <v>649</v>
      </c>
      <c r="AG753" s="256" t="s">
        <v>643</v>
      </c>
      <c r="AH753" s="255"/>
      <c r="AI753" s="255"/>
      <c r="AJ753" s="256"/>
      <c r="AK753" s="255" t="s">
        <v>649</v>
      </c>
      <c r="AL753" s="255" t="s">
        <v>643</v>
      </c>
      <c r="AM753" s="268" t="s">
        <v>740</v>
      </c>
      <c r="AN753" s="148" t="str">
        <f>IF(ISERROR(MATCH(H753,Current!H:H,0)),"Cleared","resolved")</f>
        <v>resolved</v>
      </c>
    </row>
    <row r="754" spans="1:40" x14ac:dyDescent="0.25">
      <c r="A754" s="267" t="s">
        <v>31</v>
      </c>
      <c r="B754" s="255">
        <v>3022</v>
      </c>
      <c r="C754" s="256" t="s">
        <v>141</v>
      </c>
      <c r="D754" s="255" t="s">
        <v>16</v>
      </c>
      <c r="E754" s="255">
        <v>456</v>
      </c>
      <c r="F754" s="256" t="s">
        <v>167</v>
      </c>
      <c r="G754" s="255" t="s">
        <v>14</v>
      </c>
      <c r="H754" s="255">
        <v>30220110069996</v>
      </c>
      <c r="I754" s="256" t="s">
        <v>59</v>
      </c>
      <c r="J754" s="255" t="s">
        <v>143</v>
      </c>
      <c r="K754" s="255">
        <v>42829</v>
      </c>
      <c r="L754" s="256">
        <v>31</v>
      </c>
      <c r="M754" s="255" t="s">
        <v>127</v>
      </c>
      <c r="N754" s="255" t="s">
        <v>128</v>
      </c>
      <c r="O754" s="256">
        <v>42859</v>
      </c>
      <c r="P754" s="255" t="s">
        <v>1878</v>
      </c>
      <c r="Q754" s="255">
        <v>1</v>
      </c>
      <c r="R754" s="256" t="s">
        <v>33</v>
      </c>
      <c r="S754" s="255">
        <v>7395.5</v>
      </c>
      <c r="T754" s="255" t="s">
        <v>100</v>
      </c>
      <c r="U754" s="256">
        <v>7395.5</v>
      </c>
      <c r="V754" s="255" t="s">
        <v>100</v>
      </c>
      <c r="W754" s="255">
        <v>7395.5</v>
      </c>
      <c r="X754" s="256" t="s">
        <v>100</v>
      </c>
      <c r="Y754" s="255" t="s">
        <v>114</v>
      </c>
      <c r="Z754" s="255">
        <v>7.4</v>
      </c>
      <c r="AA754" s="256">
        <v>1</v>
      </c>
      <c r="AB754" s="255" t="s">
        <v>629</v>
      </c>
      <c r="AC754" s="255" t="s">
        <v>826</v>
      </c>
      <c r="AD754" s="256" t="s">
        <v>1936</v>
      </c>
      <c r="AE754" s="255" t="s">
        <v>349</v>
      </c>
      <c r="AF754" s="255" t="s">
        <v>605</v>
      </c>
      <c r="AG754" s="256" t="s">
        <v>643</v>
      </c>
      <c r="AH754" s="255"/>
      <c r="AI754" s="255"/>
      <c r="AJ754" s="256"/>
      <c r="AK754" s="255" t="s">
        <v>605</v>
      </c>
      <c r="AL754" s="255" t="s">
        <v>643</v>
      </c>
      <c r="AM754" s="268" t="s">
        <v>741</v>
      </c>
      <c r="AN754" s="148" t="str">
        <f>IF(ISERROR(MATCH(H754,Current!H:H,0)),"Cleared","resolved")</f>
        <v>Cleared</v>
      </c>
    </row>
    <row r="755" spans="1:40" x14ac:dyDescent="0.25">
      <c r="A755" s="267" t="s">
        <v>31</v>
      </c>
      <c r="B755" s="255">
        <v>1960</v>
      </c>
      <c r="C755" s="256" t="s">
        <v>423</v>
      </c>
      <c r="D755" s="255" t="s">
        <v>22</v>
      </c>
      <c r="E755" s="255">
        <v>260</v>
      </c>
      <c r="F755" s="256" t="s">
        <v>113</v>
      </c>
      <c r="G755" s="255" t="s">
        <v>23</v>
      </c>
      <c r="H755" s="255">
        <v>19600530003413</v>
      </c>
      <c r="I755" s="256" t="s">
        <v>538</v>
      </c>
      <c r="J755" s="255" t="s">
        <v>627</v>
      </c>
      <c r="K755" s="255">
        <v>42728</v>
      </c>
      <c r="L755" s="256">
        <v>132</v>
      </c>
      <c r="M755" s="255" t="s">
        <v>127</v>
      </c>
      <c r="N755" s="255" t="s">
        <v>128</v>
      </c>
      <c r="O755" s="256">
        <v>42859</v>
      </c>
      <c r="P755" s="255" t="s">
        <v>1878</v>
      </c>
      <c r="Q755" s="255">
        <v>1</v>
      </c>
      <c r="R755" s="256" t="s">
        <v>33</v>
      </c>
      <c r="S755" s="255">
        <v>8055.58</v>
      </c>
      <c r="T755" s="255" t="s">
        <v>248</v>
      </c>
      <c r="U755" s="256">
        <v>7370.16</v>
      </c>
      <c r="V755" s="255" t="s">
        <v>248</v>
      </c>
      <c r="W755" s="255">
        <v>8055.584732582799</v>
      </c>
      <c r="X755" s="256" t="s">
        <v>100</v>
      </c>
      <c r="Y755" s="255" t="s">
        <v>114</v>
      </c>
      <c r="Z755" s="255">
        <v>7.37</v>
      </c>
      <c r="AA755" s="256">
        <v>1</v>
      </c>
      <c r="AB755" s="255" t="s">
        <v>629</v>
      </c>
      <c r="AC755" s="255" t="s">
        <v>442</v>
      </c>
      <c r="AD755" s="256" t="s">
        <v>1369</v>
      </c>
      <c r="AE755" s="255" t="s">
        <v>349</v>
      </c>
      <c r="AF755" s="255" t="s">
        <v>605</v>
      </c>
      <c r="AG755" s="256" t="s">
        <v>643</v>
      </c>
      <c r="AH755" s="255"/>
      <c r="AI755" s="255"/>
      <c r="AJ755" s="256"/>
      <c r="AK755" s="255" t="s">
        <v>605</v>
      </c>
      <c r="AL755" s="255" t="s">
        <v>643</v>
      </c>
      <c r="AM755" s="268" t="s">
        <v>741</v>
      </c>
      <c r="AN755" s="148" t="str">
        <f>IF(ISERROR(MATCH(H755,Current!H:H,0)),"Cleared","resolved")</f>
        <v>Cleared</v>
      </c>
    </row>
    <row r="756" spans="1:40" x14ac:dyDescent="0.25">
      <c r="A756" s="267" t="s">
        <v>31</v>
      </c>
      <c r="B756" s="255">
        <v>95</v>
      </c>
      <c r="C756" s="256" t="s">
        <v>153</v>
      </c>
      <c r="D756" s="255" t="s">
        <v>17</v>
      </c>
      <c r="E756" s="255">
        <v>8310</v>
      </c>
      <c r="F756" s="256" t="s">
        <v>170</v>
      </c>
      <c r="G756" s="255" t="s">
        <v>14</v>
      </c>
      <c r="H756" s="255">
        <v>950110008432</v>
      </c>
      <c r="I756" s="256" t="s">
        <v>58</v>
      </c>
      <c r="J756" s="255" t="s">
        <v>195</v>
      </c>
      <c r="K756" s="255">
        <v>42514</v>
      </c>
      <c r="L756" s="256">
        <v>346</v>
      </c>
      <c r="M756" s="255" t="s">
        <v>118</v>
      </c>
      <c r="N756" s="255" t="s">
        <v>41</v>
      </c>
      <c r="O756" s="256">
        <v>42859</v>
      </c>
      <c r="P756" s="255" t="s">
        <v>1878</v>
      </c>
      <c r="Q756" s="255">
        <v>1</v>
      </c>
      <c r="R756" s="256" t="s">
        <v>33</v>
      </c>
      <c r="S756" s="255">
        <v>7316</v>
      </c>
      <c r="T756" s="255" t="s">
        <v>100</v>
      </c>
      <c r="U756" s="256">
        <v>7316</v>
      </c>
      <c r="V756" s="255" t="s">
        <v>100</v>
      </c>
      <c r="W756" s="255">
        <v>7316</v>
      </c>
      <c r="X756" s="256" t="s">
        <v>100</v>
      </c>
      <c r="Y756" s="255" t="s">
        <v>114</v>
      </c>
      <c r="Z756" s="255">
        <v>7.32</v>
      </c>
      <c r="AA756" s="256">
        <v>1</v>
      </c>
      <c r="AB756" s="255" t="s">
        <v>629</v>
      </c>
      <c r="AC756" s="255" t="s">
        <v>420</v>
      </c>
      <c r="AD756" s="256" t="s">
        <v>1892</v>
      </c>
      <c r="AE756" s="255" t="s">
        <v>349</v>
      </c>
      <c r="AF756" s="255" t="s">
        <v>649</v>
      </c>
      <c r="AG756" s="256" t="s">
        <v>643</v>
      </c>
      <c r="AH756" s="255"/>
      <c r="AI756" s="255"/>
      <c r="AJ756" s="256"/>
      <c r="AK756" s="255" t="s">
        <v>605</v>
      </c>
      <c r="AL756" s="255" t="s">
        <v>643</v>
      </c>
      <c r="AM756" s="268" t="s">
        <v>741</v>
      </c>
      <c r="AN756" s="148" t="str">
        <f>IF(ISERROR(MATCH(H756,Current!H:H,0)),"Cleared","resolved")</f>
        <v>resolved</v>
      </c>
    </row>
    <row r="757" spans="1:40" x14ac:dyDescent="0.25">
      <c r="A757" s="267" t="s">
        <v>31</v>
      </c>
      <c r="B757" s="255">
        <v>95</v>
      </c>
      <c r="C757" s="256" t="s">
        <v>153</v>
      </c>
      <c r="D757" s="255" t="s">
        <v>17</v>
      </c>
      <c r="E757" s="255">
        <v>8310</v>
      </c>
      <c r="F757" s="256" t="s">
        <v>170</v>
      </c>
      <c r="G757" s="255" t="s">
        <v>14</v>
      </c>
      <c r="H757" s="255">
        <v>950110009954</v>
      </c>
      <c r="I757" s="256" t="s">
        <v>58</v>
      </c>
      <c r="J757" s="255" t="s">
        <v>195</v>
      </c>
      <c r="K757" s="255">
        <v>42697</v>
      </c>
      <c r="L757" s="256">
        <v>163</v>
      </c>
      <c r="M757" s="255" t="s">
        <v>118</v>
      </c>
      <c r="N757" s="255" t="s">
        <v>41</v>
      </c>
      <c r="O757" s="256">
        <v>42859</v>
      </c>
      <c r="P757" s="255" t="s">
        <v>1878</v>
      </c>
      <c r="Q757" s="255">
        <v>1</v>
      </c>
      <c r="R757" s="256" t="s">
        <v>33</v>
      </c>
      <c r="S757" s="255">
        <v>7316</v>
      </c>
      <c r="T757" s="255" t="s">
        <v>100</v>
      </c>
      <c r="U757" s="256">
        <v>7316</v>
      </c>
      <c r="V757" s="255" t="s">
        <v>100</v>
      </c>
      <c r="W757" s="255">
        <v>7316</v>
      </c>
      <c r="X757" s="256" t="s">
        <v>100</v>
      </c>
      <c r="Y757" s="255" t="s">
        <v>114</v>
      </c>
      <c r="Z757" s="255">
        <v>7.32</v>
      </c>
      <c r="AA757" s="256">
        <v>1</v>
      </c>
      <c r="AB757" s="255" t="s">
        <v>629</v>
      </c>
      <c r="AC757" s="255" t="s">
        <v>420</v>
      </c>
      <c r="AD757" s="256" t="s">
        <v>1892</v>
      </c>
      <c r="AE757" s="255" t="s">
        <v>349</v>
      </c>
      <c r="AF757" s="255" t="s">
        <v>605</v>
      </c>
      <c r="AG757" s="256" t="s">
        <v>643</v>
      </c>
      <c r="AH757" s="255"/>
      <c r="AI757" s="255"/>
      <c r="AJ757" s="256"/>
      <c r="AK757" s="255" t="s">
        <v>605</v>
      </c>
      <c r="AL757" s="255" t="s">
        <v>643</v>
      </c>
      <c r="AM757" s="268" t="s">
        <v>741</v>
      </c>
      <c r="AN757" s="148" t="str">
        <f>IF(ISERROR(MATCH(H757,Current!H:H,0)),"Cleared","resolved")</f>
        <v>resolved</v>
      </c>
    </row>
    <row r="758" spans="1:40" x14ac:dyDescent="0.25">
      <c r="A758" s="267" t="s">
        <v>31</v>
      </c>
      <c r="B758" s="255">
        <v>420</v>
      </c>
      <c r="C758" s="256" t="s">
        <v>148</v>
      </c>
      <c r="D758" s="255" t="s">
        <v>13</v>
      </c>
      <c r="E758" s="255">
        <v>8205</v>
      </c>
      <c r="F758" s="256" t="s">
        <v>130</v>
      </c>
      <c r="G758" s="255" t="s">
        <v>14</v>
      </c>
      <c r="H758" s="255">
        <v>4200110025800</v>
      </c>
      <c r="I758" s="256" t="s">
        <v>538</v>
      </c>
      <c r="J758" s="255" t="s">
        <v>1233</v>
      </c>
      <c r="K758" s="255">
        <v>42795</v>
      </c>
      <c r="L758" s="256">
        <v>65</v>
      </c>
      <c r="M758" s="255" t="s">
        <v>127</v>
      </c>
      <c r="N758" s="255" t="s">
        <v>128</v>
      </c>
      <c r="O758" s="256">
        <v>42859</v>
      </c>
      <c r="P758" s="255" t="s">
        <v>1878</v>
      </c>
      <c r="Q758" s="255">
        <v>1</v>
      </c>
      <c r="R758" s="256" t="s">
        <v>33</v>
      </c>
      <c r="S758" s="255">
        <v>7320</v>
      </c>
      <c r="T758" s="255" t="s">
        <v>100</v>
      </c>
      <c r="U758" s="256">
        <v>7320</v>
      </c>
      <c r="V758" s="255" t="s">
        <v>100</v>
      </c>
      <c r="W758" s="255">
        <v>7320</v>
      </c>
      <c r="X758" s="256" t="s">
        <v>100</v>
      </c>
      <c r="Y758" s="255" t="s">
        <v>114</v>
      </c>
      <c r="Z758" s="255">
        <v>7.32</v>
      </c>
      <c r="AA758" s="256">
        <v>1</v>
      </c>
      <c r="AB758" s="255" t="s">
        <v>629</v>
      </c>
      <c r="AC758" s="255" t="s">
        <v>582</v>
      </c>
      <c r="AD758" s="256" t="s">
        <v>1927</v>
      </c>
      <c r="AE758" s="255" t="s">
        <v>349</v>
      </c>
      <c r="AF758" s="255" t="s">
        <v>649</v>
      </c>
      <c r="AG758" s="256" t="s">
        <v>643</v>
      </c>
      <c r="AH758" s="255"/>
      <c r="AI758" s="255"/>
      <c r="AJ758" s="256"/>
      <c r="AK758" s="255" t="s">
        <v>605</v>
      </c>
      <c r="AL758" s="255" t="s">
        <v>643</v>
      </c>
      <c r="AM758" s="268" t="s">
        <v>741</v>
      </c>
      <c r="AN758" s="148" t="str">
        <f>IF(ISERROR(MATCH(H758,Current!H:H,0)),"Cleared","resolved")</f>
        <v>Cleared</v>
      </c>
    </row>
    <row r="759" spans="1:40" x14ac:dyDescent="0.25">
      <c r="A759" s="267" t="s">
        <v>31</v>
      </c>
      <c r="B759" s="255">
        <v>95</v>
      </c>
      <c r="C759" s="256" t="s">
        <v>153</v>
      </c>
      <c r="D759" s="255" t="s">
        <v>17</v>
      </c>
      <c r="E759" s="255">
        <v>1761</v>
      </c>
      <c r="F759" s="256" t="s">
        <v>1490</v>
      </c>
      <c r="G759" s="255" t="s">
        <v>15</v>
      </c>
      <c r="H759" s="255">
        <v>950110012059</v>
      </c>
      <c r="I759" s="256" t="s">
        <v>58</v>
      </c>
      <c r="J759" s="255" t="s">
        <v>195</v>
      </c>
      <c r="K759" s="255">
        <v>42852</v>
      </c>
      <c r="L759" s="256">
        <v>8</v>
      </c>
      <c r="M759" s="255" t="s">
        <v>158</v>
      </c>
      <c r="N759" s="255" t="s">
        <v>41</v>
      </c>
      <c r="O759" s="256">
        <v>42859</v>
      </c>
      <c r="P759" s="255" t="s">
        <v>1878</v>
      </c>
      <c r="Q759" s="255">
        <v>1</v>
      </c>
      <c r="R759" s="256" t="s">
        <v>33</v>
      </c>
      <c r="S759" s="255">
        <v>7303.5</v>
      </c>
      <c r="T759" s="255" t="s">
        <v>100</v>
      </c>
      <c r="U759" s="256">
        <v>7303.5</v>
      </c>
      <c r="V759" s="255" t="s">
        <v>100</v>
      </c>
      <c r="W759" s="255">
        <v>7303.5</v>
      </c>
      <c r="X759" s="256" t="s">
        <v>100</v>
      </c>
      <c r="Y759" s="255" t="s">
        <v>114</v>
      </c>
      <c r="Z759" s="255">
        <v>7.3</v>
      </c>
      <c r="AA759" s="256">
        <v>1</v>
      </c>
      <c r="AB759" s="255" t="s">
        <v>629</v>
      </c>
      <c r="AC759" s="255" t="s">
        <v>880</v>
      </c>
      <c r="AD759" s="256" t="s">
        <v>1902</v>
      </c>
      <c r="AE759" s="255" t="s">
        <v>349</v>
      </c>
      <c r="AF759" s="255" t="s">
        <v>605</v>
      </c>
      <c r="AG759" s="256" t="s">
        <v>643</v>
      </c>
      <c r="AH759" s="255"/>
      <c r="AI759" s="255"/>
      <c r="AJ759" s="256"/>
      <c r="AK759" s="255" t="s">
        <v>605</v>
      </c>
      <c r="AL759" s="255" t="s">
        <v>643</v>
      </c>
      <c r="AM759" s="268" t="s">
        <v>741</v>
      </c>
      <c r="AN759" s="148" t="str">
        <f>IF(ISERROR(MATCH(H759,Current!H:H,0)),"Cleared","resolved")</f>
        <v>Cleared</v>
      </c>
    </row>
    <row r="760" spans="1:40" x14ac:dyDescent="0.25">
      <c r="A760" s="267" t="s">
        <v>744</v>
      </c>
      <c r="B760" s="255">
        <v>8520</v>
      </c>
      <c r="C760" s="256" t="s">
        <v>842</v>
      </c>
      <c r="D760" s="255" t="s">
        <v>19</v>
      </c>
      <c r="E760" s="255">
        <v>795</v>
      </c>
      <c r="F760" s="256" t="s">
        <v>264</v>
      </c>
      <c r="G760" s="255" t="s">
        <v>14</v>
      </c>
      <c r="H760" s="255" t="s">
        <v>1624</v>
      </c>
      <c r="I760" s="256" t="s">
        <v>59</v>
      </c>
      <c r="J760" s="255" t="s">
        <v>381</v>
      </c>
      <c r="K760" s="255">
        <v>42769</v>
      </c>
      <c r="L760" s="256">
        <v>91</v>
      </c>
      <c r="M760" s="255" t="s">
        <v>161</v>
      </c>
      <c r="N760" s="255" t="s">
        <v>128</v>
      </c>
      <c r="O760" s="256">
        <v>42831</v>
      </c>
      <c r="P760" s="255" t="s">
        <v>838</v>
      </c>
      <c r="Q760" s="255">
        <v>29</v>
      </c>
      <c r="R760" s="256" t="s">
        <v>33</v>
      </c>
      <c r="S760" s="255">
        <v>510042</v>
      </c>
      <c r="T760" s="255" t="s">
        <v>197</v>
      </c>
      <c r="U760" s="256">
        <v>7259.17</v>
      </c>
      <c r="V760" s="255" t="s">
        <v>197</v>
      </c>
      <c r="W760" s="255">
        <v>510041.80572633055</v>
      </c>
      <c r="X760" s="256" t="s">
        <v>100</v>
      </c>
      <c r="Y760" s="255" t="s">
        <v>114</v>
      </c>
      <c r="Z760" s="255">
        <v>7.26</v>
      </c>
      <c r="AA760" s="256">
        <v>1</v>
      </c>
      <c r="AB760" s="255" t="s">
        <v>630</v>
      </c>
      <c r="AC760" s="255" t="s">
        <v>426</v>
      </c>
      <c r="AD760" s="256" t="s">
        <v>361</v>
      </c>
      <c r="AE760" s="255" t="s">
        <v>350</v>
      </c>
      <c r="AF760" s="255" t="s">
        <v>605</v>
      </c>
      <c r="AG760" s="256" t="s">
        <v>643</v>
      </c>
      <c r="AH760" s="255"/>
      <c r="AI760" s="255"/>
      <c r="AJ760" s="256"/>
      <c r="AK760" s="255" t="s">
        <v>649</v>
      </c>
      <c r="AL760" s="255" t="s">
        <v>643</v>
      </c>
      <c r="AM760" s="268" t="s">
        <v>740</v>
      </c>
      <c r="AN760" s="148" t="str">
        <f>IF(ISERROR(MATCH(H760,Current!H:H,0)),"Cleared","resolved")</f>
        <v>resolved</v>
      </c>
    </row>
    <row r="761" spans="1:40" x14ac:dyDescent="0.25">
      <c r="A761" s="267" t="s">
        <v>31</v>
      </c>
      <c r="B761" s="255">
        <v>8520</v>
      </c>
      <c r="C761" s="256" t="s">
        <v>842</v>
      </c>
      <c r="D761" s="255" t="s">
        <v>19</v>
      </c>
      <c r="E761" s="255">
        <v>795</v>
      </c>
      <c r="F761" s="256" t="s">
        <v>264</v>
      </c>
      <c r="G761" s="255" t="s">
        <v>14</v>
      </c>
      <c r="H761" s="255">
        <v>85203820000472</v>
      </c>
      <c r="I761" s="256" t="s">
        <v>2044</v>
      </c>
      <c r="J761" s="255" t="s">
        <v>306</v>
      </c>
      <c r="K761" s="255">
        <v>42796</v>
      </c>
      <c r="L761" s="256">
        <v>64</v>
      </c>
      <c r="M761" s="255" t="s">
        <v>161</v>
      </c>
      <c r="N761" s="255" t="s">
        <v>128</v>
      </c>
      <c r="O761" s="256">
        <v>42859</v>
      </c>
      <c r="P761" s="255" t="s">
        <v>1878</v>
      </c>
      <c r="Q761" s="255">
        <v>1</v>
      </c>
      <c r="R761" s="256" t="s">
        <v>33</v>
      </c>
      <c r="S761" s="255">
        <v>509790.6</v>
      </c>
      <c r="T761" s="255" t="s">
        <v>197</v>
      </c>
      <c r="U761" s="256">
        <v>7255.59</v>
      </c>
      <c r="V761" s="255" t="s">
        <v>197</v>
      </c>
      <c r="W761" s="255">
        <v>509790.26875109784</v>
      </c>
      <c r="X761" s="256" t="s">
        <v>100</v>
      </c>
      <c r="Y761" s="255" t="s">
        <v>114</v>
      </c>
      <c r="Z761" s="255">
        <v>7.26</v>
      </c>
      <c r="AA761" s="256">
        <v>1</v>
      </c>
      <c r="AB761" s="255" t="s">
        <v>630</v>
      </c>
      <c r="AC761" s="255" t="s">
        <v>426</v>
      </c>
      <c r="AD761" s="256" t="s">
        <v>877</v>
      </c>
      <c r="AE761" s="255" t="s">
        <v>350</v>
      </c>
      <c r="AF761" s="255" t="s">
        <v>605</v>
      </c>
      <c r="AG761" s="256" t="s">
        <v>643</v>
      </c>
      <c r="AH761" s="255"/>
      <c r="AI761" s="255"/>
      <c r="AJ761" s="256"/>
      <c r="AK761" s="255" t="s">
        <v>605</v>
      </c>
      <c r="AL761" s="255" t="s">
        <v>603</v>
      </c>
      <c r="AM761" s="268" t="s">
        <v>739</v>
      </c>
      <c r="AN761" s="148" t="str">
        <f>IF(ISERROR(MATCH(H761,Current!H:H,0)),"Cleared","resolved")</f>
        <v>resolved</v>
      </c>
    </row>
    <row r="762" spans="1:40" x14ac:dyDescent="0.25">
      <c r="A762" s="267" t="s">
        <v>744</v>
      </c>
      <c r="B762" s="255">
        <v>8520</v>
      </c>
      <c r="C762" s="256" t="s">
        <v>842</v>
      </c>
      <c r="D762" s="255" t="s">
        <v>19</v>
      </c>
      <c r="E762" s="255">
        <v>8243</v>
      </c>
      <c r="F762" s="256" t="s">
        <v>120</v>
      </c>
      <c r="G762" s="255" t="s">
        <v>14</v>
      </c>
      <c r="H762" s="255">
        <v>85200310086467</v>
      </c>
      <c r="I762" s="256" t="s">
        <v>56</v>
      </c>
      <c r="J762" s="255" t="s">
        <v>219</v>
      </c>
      <c r="K762" s="255">
        <v>42727</v>
      </c>
      <c r="L762" s="256">
        <v>133</v>
      </c>
      <c r="M762" s="255" t="s">
        <v>127</v>
      </c>
      <c r="N762" s="255" t="s">
        <v>128</v>
      </c>
      <c r="O762" s="256">
        <v>42800</v>
      </c>
      <c r="P762" s="255" t="s">
        <v>838</v>
      </c>
      <c r="Q762" s="255">
        <v>60</v>
      </c>
      <c r="R762" s="256" t="s">
        <v>34</v>
      </c>
      <c r="S762" s="255">
        <v>502040</v>
      </c>
      <c r="T762" s="255" t="s">
        <v>197</v>
      </c>
      <c r="U762" s="256">
        <v>7145.28</v>
      </c>
      <c r="V762" s="255" t="s">
        <v>197</v>
      </c>
      <c r="W762" s="255">
        <v>502039.69787458278</v>
      </c>
      <c r="X762" s="256" t="s">
        <v>100</v>
      </c>
      <c r="Y762" s="255" t="s">
        <v>114</v>
      </c>
      <c r="Z762" s="255">
        <v>7.15</v>
      </c>
      <c r="AA762" s="256">
        <v>1</v>
      </c>
      <c r="AB762" s="255" t="s">
        <v>630</v>
      </c>
      <c r="AC762" s="255" t="s">
        <v>660</v>
      </c>
      <c r="AD762" s="256" t="s">
        <v>1294</v>
      </c>
      <c r="AE762" s="255" t="s">
        <v>350</v>
      </c>
      <c r="AF762" s="255" t="s">
        <v>605</v>
      </c>
      <c r="AG762" s="256" t="s">
        <v>643</v>
      </c>
      <c r="AH762" s="255"/>
      <c r="AI762" s="255"/>
      <c r="AJ762" s="256"/>
      <c r="AK762" s="255" t="s">
        <v>605</v>
      </c>
      <c r="AL762" s="255" t="s">
        <v>643</v>
      </c>
      <c r="AM762" s="268" t="s">
        <v>741</v>
      </c>
      <c r="AN762" s="148" t="str">
        <f>IF(ISERROR(MATCH(H762,Current!H:H,0)),"Cleared","resolved")</f>
        <v>resolved</v>
      </c>
    </row>
    <row r="763" spans="1:40" x14ac:dyDescent="0.25">
      <c r="A763" s="267" t="s">
        <v>31</v>
      </c>
      <c r="B763" s="255">
        <v>132</v>
      </c>
      <c r="C763" s="256" t="s">
        <v>233</v>
      </c>
      <c r="D763" s="255" t="s">
        <v>22</v>
      </c>
      <c r="E763" s="255">
        <v>199</v>
      </c>
      <c r="F763" s="256" t="s">
        <v>137</v>
      </c>
      <c r="G763" s="255" t="s">
        <v>22</v>
      </c>
      <c r="H763" s="255">
        <v>1320130002675</v>
      </c>
      <c r="I763" s="256" t="s">
        <v>54</v>
      </c>
      <c r="J763" s="255" t="s">
        <v>330</v>
      </c>
      <c r="K763" s="255">
        <v>42794</v>
      </c>
      <c r="L763" s="256">
        <v>66</v>
      </c>
      <c r="M763" s="255" t="s">
        <v>111</v>
      </c>
      <c r="N763" s="255" t="s">
        <v>42</v>
      </c>
      <c r="O763" s="256">
        <v>42859</v>
      </c>
      <c r="P763" s="255" t="s">
        <v>1878</v>
      </c>
      <c r="Q763" s="255">
        <v>1</v>
      </c>
      <c r="R763" s="256" t="s">
        <v>33</v>
      </c>
      <c r="S763" s="255">
        <v>7817.41</v>
      </c>
      <c r="T763" s="255" t="s">
        <v>248</v>
      </c>
      <c r="U763" s="256">
        <v>7152.25</v>
      </c>
      <c r="V763" s="255" t="s">
        <v>248</v>
      </c>
      <c r="W763" s="255">
        <v>7817.4091069414135</v>
      </c>
      <c r="X763" s="256" t="s">
        <v>100</v>
      </c>
      <c r="Y763" s="255" t="s">
        <v>107</v>
      </c>
      <c r="Z763" s="255">
        <v>7.15</v>
      </c>
      <c r="AA763" s="256">
        <v>1</v>
      </c>
      <c r="AB763" s="255" t="s">
        <v>629</v>
      </c>
      <c r="AC763" s="255" t="s">
        <v>484</v>
      </c>
      <c r="AD763" s="256" t="s">
        <v>396</v>
      </c>
      <c r="AE763" s="255" t="s">
        <v>349</v>
      </c>
      <c r="AF763" s="255" t="s">
        <v>605</v>
      </c>
      <c r="AG763" s="256" t="s">
        <v>643</v>
      </c>
      <c r="AH763" s="255"/>
      <c r="AI763" s="255"/>
      <c r="AJ763" s="256"/>
      <c r="AK763" s="255" t="s">
        <v>605</v>
      </c>
      <c r="AL763" s="255" t="s">
        <v>643</v>
      </c>
      <c r="AM763" s="268" t="s">
        <v>741</v>
      </c>
      <c r="AN763" s="148" t="str">
        <f>IF(ISERROR(MATCH(H763,Current!H:H,0)),"Cleared","resolved")</f>
        <v>Cleared</v>
      </c>
    </row>
    <row r="764" spans="1:40" x14ac:dyDescent="0.25">
      <c r="A764" s="267" t="s">
        <v>31</v>
      </c>
      <c r="B764" s="255">
        <v>95</v>
      </c>
      <c r="C764" s="256" t="s">
        <v>153</v>
      </c>
      <c r="D764" s="255" t="s">
        <v>17</v>
      </c>
      <c r="E764" s="255">
        <v>3071</v>
      </c>
      <c r="F764" s="256" t="s">
        <v>139</v>
      </c>
      <c r="G764" s="255" t="s">
        <v>21</v>
      </c>
      <c r="H764" s="255">
        <v>950110011326</v>
      </c>
      <c r="I764" s="256" t="s">
        <v>58</v>
      </c>
      <c r="J764" s="255" t="s">
        <v>195</v>
      </c>
      <c r="K764" s="255">
        <v>42821</v>
      </c>
      <c r="L764" s="256">
        <v>39</v>
      </c>
      <c r="M764" s="255" t="s">
        <v>127</v>
      </c>
      <c r="N764" s="255" t="s">
        <v>128</v>
      </c>
      <c r="O764" s="256">
        <v>42859</v>
      </c>
      <c r="P764" s="255" t="s">
        <v>1878</v>
      </c>
      <c r="Q764" s="255">
        <v>1</v>
      </c>
      <c r="R764" s="256" t="s">
        <v>33</v>
      </c>
      <c r="S764" s="255">
        <v>7119</v>
      </c>
      <c r="T764" s="255" t="s">
        <v>100</v>
      </c>
      <c r="U764" s="256">
        <v>7119</v>
      </c>
      <c r="V764" s="255" t="s">
        <v>100</v>
      </c>
      <c r="W764" s="255">
        <v>7119</v>
      </c>
      <c r="X764" s="256" t="s">
        <v>100</v>
      </c>
      <c r="Y764" s="255" t="s">
        <v>114</v>
      </c>
      <c r="Z764" s="255">
        <v>7.12</v>
      </c>
      <c r="AA764" s="256">
        <v>1</v>
      </c>
      <c r="AB764" s="255" t="s">
        <v>629</v>
      </c>
      <c r="AC764" s="255" t="s">
        <v>443</v>
      </c>
      <c r="AD764" s="256" t="s">
        <v>1906</v>
      </c>
      <c r="AE764" s="255" t="s">
        <v>349</v>
      </c>
      <c r="AF764" s="255" t="s">
        <v>605</v>
      </c>
      <c r="AG764" s="256" t="s">
        <v>643</v>
      </c>
      <c r="AH764" s="255"/>
      <c r="AI764" s="255"/>
      <c r="AJ764" s="256"/>
      <c r="AK764" s="255" t="s">
        <v>605</v>
      </c>
      <c r="AL764" s="255" t="s">
        <v>643</v>
      </c>
      <c r="AM764" s="268" t="s">
        <v>741</v>
      </c>
      <c r="AN764" s="148" t="str">
        <f>IF(ISERROR(MATCH(H764,Current!H:H,0)),"Cleared","resolved")</f>
        <v>Cleared</v>
      </c>
    </row>
    <row r="765" spans="1:40" x14ac:dyDescent="0.25">
      <c r="A765" s="267" t="s">
        <v>744</v>
      </c>
      <c r="B765" s="255">
        <v>8520</v>
      </c>
      <c r="C765" s="256" t="s">
        <v>842</v>
      </c>
      <c r="D765" s="255" t="s">
        <v>19</v>
      </c>
      <c r="E765" s="255">
        <v>3011</v>
      </c>
      <c r="F765" s="256" t="s">
        <v>164</v>
      </c>
      <c r="G765" s="255" t="s">
        <v>22</v>
      </c>
      <c r="H765" s="255">
        <v>85203310000156</v>
      </c>
      <c r="I765" s="256" t="s">
        <v>538</v>
      </c>
      <c r="J765" s="255" t="s">
        <v>809</v>
      </c>
      <c r="K765" s="255">
        <v>42705</v>
      </c>
      <c r="L765" s="256">
        <v>155</v>
      </c>
      <c r="M765" s="255" t="s">
        <v>122</v>
      </c>
      <c r="N765" s="255" t="s">
        <v>41</v>
      </c>
      <c r="O765" s="256">
        <v>42733</v>
      </c>
      <c r="P765" s="255" t="s">
        <v>651</v>
      </c>
      <c r="Q765" s="255">
        <v>127</v>
      </c>
      <c r="R765" s="256" t="s">
        <v>38</v>
      </c>
      <c r="S765" s="255">
        <v>496800</v>
      </c>
      <c r="T765" s="255" t="s">
        <v>197</v>
      </c>
      <c r="U765" s="256">
        <v>7070.71</v>
      </c>
      <c r="V765" s="255" t="s">
        <v>197</v>
      </c>
      <c r="W765" s="255">
        <v>496800.28104689968</v>
      </c>
      <c r="X765" s="256" t="s">
        <v>100</v>
      </c>
      <c r="Y765" s="255" t="s">
        <v>114</v>
      </c>
      <c r="Z765" s="255">
        <v>7.07</v>
      </c>
      <c r="AA765" s="256">
        <v>1</v>
      </c>
      <c r="AB765" s="255" t="s">
        <v>630</v>
      </c>
      <c r="AC765" s="255" t="s">
        <v>635</v>
      </c>
      <c r="AD765" s="256" t="s">
        <v>821</v>
      </c>
      <c r="AE765" s="255" t="s">
        <v>350</v>
      </c>
      <c r="AF765" s="255" t="s">
        <v>649</v>
      </c>
      <c r="AG765" s="256" t="s">
        <v>643</v>
      </c>
      <c r="AH765" s="255"/>
      <c r="AI765" s="255"/>
      <c r="AJ765" s="256"/>
      <c r="AK765" s="255" t="s">
        <v>605</v>
      </c>
      <c r="AL765" s="255" t="s">
        <v>643</v>
      </c>
      <c r="AM765" s="268" t="s">
        <v>741</v>
      </c>
      <c r="AN765" s="148" t="str">
        <f>IF(ISERROR(MATCH(H765,Current!H:H,0)),"Cleared","resolved")</f>
        <v>resolved</v>
      </c>
    </row>
    <row r="766" spans="1:40" x14ac:dyDescent="0.25">
      <c r="A766" s="267" t="s">
        <v>744</v>
      </c>
      <c r="B766" s="255">
        <v>8520</v>
      </c>
      <c r="C766" s="256" t="s">
        <v>842</v>
      </c>
      <c r="D766" s="255" t="s">
        <v>19</v>
      </c>
      <c r="E766" s="255">
        <v>260</v>
      </c>
      <c r="F766" s="256" t="s">
        <v>113</v>
      </c>
      <c r="G766" s="255" t="s">
        <v>23</v>
      </c>
      <c r="H766" s="255" t="s">
        <v>1761</v>
      </c>
      <c r="I766" s="256" t="s">
        <v>277</v>
      </c>
      <c r="J766" s="255" t="s">
        <v>306</v>
      </c>
      <c r="K766" s="255">
        <v>42775</v>
      </c>
      <c r="L766" s="256">
        <v>85</v>
      </c>
      <c r="M766" s="255" t="s">
        <v>127</v>
      </c>
      <c r="N766" s="255" t="s">
        <v>128</v>
      </c>
      <c r="O766" s="256">
        <v>42831</v>
      </c>
      <c r="P766" s="255" t="s">
        <v>838</v>
      </c>
      <c r="Q766" s="255">
        <v>29</v>
      </c>
      <c r="R766" s="256" t="s">
        <v>33</v>
      </c>
      <c r="S766" s="255">
        <v>496800</v>
      </c>
      <c r="T766" s="255" t="s">
        <v>197</v>
      </c>
      <c r="U766" s="256">
        <v>7070.71</v>
      </c>
      <c r="V766" s="255" t="s">
        <v>197</v>
      </c>
      <c r="W766" s="255">
        <v>496800.28104689968</v>
      </c>
      <c r="X766" s="256" t="s">
        <v>100</v>
      </c>
      <c r="Y766" s="255" t="s">
        <v>114</v>
      </c>
      <c r="Z766" s="255">
        <v>7.07</v>
      </c>
      <c r="AA766" s="256">
        <v>1</v>
      </c>
      <c r="AB766" s="255" t="s">
        <v>630</v>
      </c>
      <c r="AC766" s="255" t="s">
        <v>681</v>
      </c>
      <c r="AD766" s="256" t="s">
        <v>354</v>
      </c>
      <c r="AE766" s="255" t="s">
        <v>350</v>
      </c>
      <c r="AF766" s="255" t="s">
        <v>649</v>
      </c>
      <c r="AG766" s="256" t="s">
        <v>643</v>
      </c>
      <c r="AH766" s="255"/>
      <c r="AI766" s="255"/>
      <c r="AJ766" s="256"/>
      <c r="AK766" s="255" t="s">
        <v>605</v>
      </c>
      <c r="AL766" s="255" t="s">
        <v>643</v>
      </c>
      <c r="AM766" s="268" t="s">
        <v>741</v>
      </c>
      <c r="AN766" s="148" t="str">
        <f>IF(ISERROR(MATCH(H766,Current!H:H,0)),"Cleared","resolved")</f>
        <v>resolved</v>
      </c>
    </row>
    <row r="767" spans="1:40" x14ac:dyDescent="0.25">
      <c r="A767" s="267" t="s">
        <v>744</v>
      </c>
      <c r="B767" s="255">
        <v>8520</v>
      </c>
      <c r="C767" s="256" t="s">
        <v>842</v>
      </c>
      <c r="D767" s="255" t="s">
        <v>19</v>
      </c>
      <c r="E767" s="255">
        <v>8420</v>
      </c>
      <c r="F767" s="256" t="s">
        <v>234</v>
      </c>
      <c r="G767" s="255" t="s">
        <v>19</v>
      </c>
      <c r="H767" s="255">
        <v>85203010001211</v>
      </c>
      <c r="I767" s="256" t="s">
        <v>592</v>
      </c>
      <c r="J767" s="255" t="s">
        <v>230</v>
      </c>
      <c r="K767" s="255">
        <v>42704</v>
      </c>
      <c r="L767" s="256">
        <v>156</v>
      </c>
      <c r="M767" s="255" t="s">
        <v>105</v>
      </c>
      <c r="N767" s="255" t="s">
        <v>41</v>
      </c>
      <c r="O767" s="256">
        <v>42775</v>
      </c>
      <c r="P767" s="255" t="s">
        <v>838</v>
      </c>
      <c r="Q767" s="255">
        <v>85</v>
      </c>
      <c r="R767" s="256" t="s">
        <v>35</v>
      </c>
      <c r="S767" s="255">
        <v>495720</v>
      </c>
      <c r="T767" s="255" t="s">
        <v>197</v>
      </c>
      <c r="U767" s="256">
        <v>7055.33</v>
      </c>
      <c r="V767" s="255" t="s">
        <v>197</v>
      </c>
      <c r="W767" s="255">
        <v>495719.65571754787</v>
      </c>
      <c r="X767" s="256" t="s">
        <v>100</v>
      </c>
      <c r="Y767" s="255" t="s">
        <v>107</v>
      </c>
      <c r="Z767" s="255">
        <v>7.06</v>
      </c>
      <c r="AA767" s="256">
        <v>1</v>
      </c>
      <c r="AB767" s="255" t="s">
        <v>630</v>
      </c>
      <c r="AC767" s="255" t="s">
        <v>819</v>
      </c>
      <c r="AD767" s="256" t="s">
        <v>902</v>
      </c>
      <c r="AE767" s="255" t="s">
        <v>350</v>
      </c>
      <c r="AF767" s="255" t="s">
        <v>649</v>
      </c>
      <c r="AG767" s="256" t="s">
        <v>643</v>
      </c>
      <c r="AH767" s="255"/>
      <c r="AI767" s="255"/>
      <c r="AJ767" s="256"/>
      <c r="AK767" s="255" t="s">
        <v>605</v>
      </c>
      <c r="AL767" s="255" t="s">
        <v>643</v>
      </c>
      <c r="AM767" s="268" t="s">
        <v>741</v>
      </c>
      <c r="AN767" s="148" t="str">
        <f>IF(ISERROR(MATCH(H767,Current!H:H,0)),"Cleared","resolved")</f>
        <v>resolved</v>
      </c>
    </row>
    <row r="768" spans="1:40" x14ac:dyDescent="0.25">
      <c r="A768" s="267" t="s">
        <v>744</v>
      </c>
      <c r="B768" s="255">
        <v>8520</v>
      </c>
      <c r="C768" s="256" t="s">
        <v>842</v>
      </c>
      <c r="D768" s="255" t="s">
        <v>19</v>
      </c>
      <c r="E768" s="255">
        <v>260</v>
      </c>
      <c r="F768" s="256" t="s">
        <v>113</v>
      </c>
      <c r="G768" s="255" t="s">
        <v>23</v>
      </c>
      <c r="H768" s="255" t="s">
        <v>1529</v>
      </c>
      <c r="I768" s="256" t="s">
        <v>54</v>
      </c>
      <c r="J768" s="255" t="s">
        <v>381</v>
      </c>
      <c r="K768" s="255">
        <v>42768</v>
      </c>
      <c r="L768" s="256">
        <v>92</v>
      </c>
      <c r="M768" s="255" t="s">
        <v>127</v>
      </c>
      <c r="N768" s="255" t="s">
        <v>128</v>
      </c>
      <c r="O768" s="256">
        <v>42831</v>
      </c>
      <c r="P768" s="255" t="s">
        <v>838</v>
      </c>
      <c r="Q768" s="255">
        <v>29</v>
      </c>
      <c r="R768" s="256" t="s">
        <v>33</v>
      </c>
      <c r="S768" s="255">
        <v>5940</v>
      </c>
      <c r="T768" s="255" t="s">
        <v>186</v>
      </c>
      <c r="U768" s="256">
        <v>7031.83</v>
      </c>
      <c r="V768" s="255" t="s">
        <v>197</v>
      </c>
      <c r="W768" s="255">
        <v>494068.5051818022</v>
      </c>
      <c r="X768" s="256" t="s">
        <v>100</v>
      </c>
      <c r="Y768" s="255" t="s">
        <v>114</v>
      </c>
      <c r="Z768" s="255">
        <v>7.03</v>
      </c>
      <c r="AA768" s="256">
        <v>1</v>
      </c>
      <c r="AB768" s="255" t="s">
        <v>630</v>
      </c>
      <c r="AC768" s="255" t="s">
        <v>681</v>
      </c>
      <c r="AD768" s="256" t="s">
        <v>1449</v>
      </c>
      <c r="AE768" s="255" t="s">
        <v>349</v>
      </c>
      <c r="AF768" s="255" t="s">
        <v>649</v>
      </c>
      <c r="AG768" s="256" t="s">
        <v>643</v>
      </c>
      <c r="AH768" s="255"/>
      <c r="AI768" s="255"/>
      <c r="AJ768" s="256"/>
      <c r="AK768" s="255" t="s">
        <v>649</v>
      </c>
      <c r="AL768" s="255" t="s">
        <v>643</v>
      </c>
      <c r="AM768" s="268" t="s">
        <v>740</v>
      </c>
      <c r="AN768" s="148" t="str">
        <f>IF(ISERROR(MATCH(H768,Current!H:H,0)),"Cleared","resolved")</f>
        <v>Cleared</v>
      </c>
    </row>
    <row r="769" spans="1:40" x14ac:dyDescent="0.25">
      <c r="A769" s="267" t="s">
        <v>31</v>
      </c>
      <c r="B769" s="255">
        <v>95</v>
      </c>
      <c r="C769" s="256" t="s">
        <v>153</v>
      </c>
      <c r="D769" s="255" t="s">
        <v>17</v>
      </c>
      <c r="E769" s="255">
        <v>8520</v>
      </c>
      <c r="F769" s="256" t="s">
        <v>842</v>
      </c>
      <c r="G769" s="255" t="s">
        <v>19</v>
      </c>
      <c r="H769" s="255">
        <v>950110012068</v>
      </c>
      <c r="I769" s="256" t="s">
        <v>58</v>
      </c>
      <c r="J769" s="255" t="s">
        <v>195</v>
      </c>
      <c r="K769" s="255">
        <v>42853</v>
      </c>
      <c r="L769" s="256">
        <v>7</v>
      </c>
      <c r="M769" s="255" t="s">
        <v>127</v>
      </c>
      <c r="N769" s="255" t="s">
        <v>128</v>
      </c>
      <c r="O769" s="256">
        <v>42860</v>
      </c>
      <c r="P769" s="255" t="s">
        <v>1878</v>
      </c>
      <c r="Q769" s="255">
        <v>0</v>
      </c>
      <c r="R769" s="256" t="s">
        <v>33</v>
      </c>
      <c r="S769" s="255">
        <v>7000</v>
      </c>
      <c r="T769" s="255" t="s">
        <v>100</v>
      </c>
      <c r="U769" s="256">
        <v>7000</v>
      </c>
      <c r="V769" s="255" t="s">
        <v>100</v>
      </c>
      <c r="W769" s="255">
        <v>7000</v>
      </c>
      <c r="X769" s="256" t="s">
        <v>100</v>
      </c>
      <c r="Y769" s="255" t="s">
        <v>114</v>
      </c>
      <c r="Z769" s="255">
        <v>7</v>
      </c>
      <c r="AA769" s="256">
        <v>1</v>
      </c>
      <c r="AB769" s="255" t="s">
        <v>629</v>
      </c>
      <c r="AC769" s="255" t="s">
        <v>1925</v>
      </c>
      <c r="AD769" s="256" t="s">
        <v>1926</v>
      </c>
      <c r="AE769" s="255" t="s">
        <v>349</v>
      </c>
      <c r="AF769" s="255" t="s">
        <v>605</v>
      </c>
      <c r="AG769" s="256" t="s">
        <v>643</v>
      </c>
      <c r="AH769" s="255"/>
      <c r="AI769" s="255"/>
      <c r="AJ769" s="256"/>
      <c r="AK769" s="255" t="s">
        <v>605</v>
      </c>
      <c r="AL769" s="255" t="s">
        <v>643</v>
      </c>
      <c r="AM769" s="268" t="s">
        <v>741</v>
      </c>
      <c r="AN769" s="148" t="str">
        <f>IF(ISERROR(MATCH(H769,Current!H:H,0)),"Cleared","resolved")</f>
        <v>Cleared</v>
      </c>
    </row>
    <row r="770" spans="1:40" x14ac:dyDescent="0.25">
      <c r="A770" s="267" t="s">
        <v>31</v>
      </c>
      <c r="B770" s="255">
        <v>95</v>
      </c>
      <c r="C770" s="256" t="s">
        <v>153</v>
      </c>
      <c r="D770" s="255" t="s">
        <v>17</v>
      </c>
      <c r="E770" s="255">
        <v>8520</v>
      </c>
      <c r="F770" s="256" t="s">
        <v>842</v>
      </c>
      <c r="G770" s="255" t="s">
        <v>19</v>
      </c>
      <c r="H770" s="255">
        <v>950110012069</v>
      </c>
      <c r="I770" s="256" t="s">
        <v>58</v>
      </c>
      <c r="J770" s="255" t="s">
        <v>195</v>
      </c>
      <c r="K770" s="255">
        <v>42853</v>
      </c>
      <c r="L770" s="256">
        <v>7</v>
      </c>
      <c r="M770" s="255" t="s">
        <v>127</v>
      </c>
      <c r="N770" s="255" t="s">
        <v>128</v>
      </c>
      <c r="O770" s="256">
        <v>42860</v>
      </c>
      <c r="P770" s="255" t="s">
        <v>1878</v>
      </c>
      <c r="Q770" s="255">
        <v>0</v>
      </c>
      <c r="R770" s="256" t="s">
        <v>33</v>
      </c>
      <c r="S770" s="255">
        <v>7000</v>
      </c>
      <c r="T770" s="255" t="s">
        <v>100</v>
      </c>
      <c r="U770" s="256">
        <v>7000</v>
      </c>
      <c r="V770" s="255" t="s">
        <v>100</v>
      </c>
      <c r="W770" s="255">
        <v>7000</v>
      </c>
      <c r="X770" s="256" t="s">
        <v>100</v>
      </c>
      <c r="Y770" s="255" t="s">
        <v>114</v>
      </c>
      <c r="Z770" s="255">
        <v>7</v>
      </c>
      <c r="AA770" s="256">
        <v>1</v>
      </c>
      <c r="AB770" s="255" t="s">
        <v>629</v>
      </c>
      <c r="AC770" s="255" t="s">
        <v>1925</v>
      </c>
      <c r="AD770" s="256" t="s">
        <v>1926</v>
      </c>
      <c r="AE770" s="255" t="s">
        <v>349</v>
      </c>
      <c r="AF770" s="255" t="s">
        <v>605</v>
      </c>
      <c r="AG770" s="256" t="s">
        <v>643</v>
      </c>
      <c r="AH770" s="255"/>
      <c r="AI770" s="255"/>
      <c r="AJ770" s="256"/>
      <c r="AK770" s="255" t="s">
        <v>605</v>
      </c>
      <c r="AL770" s="255" t="s">
        <v>643</v>
      </c>
      <c r="AM770" s="268" t="s">
        <v>741</v>
      </c>
      <c r="AN770" s="148" t="str">
        <f>IF(ISERROR(MATCH(H770,Current!H:H,0)),"Cleared","resolved")</f>
        <v>Cleared</v>
      </c>
    </row>
    <row r="771" spans="1:40" x14ac:dyDescent="0.25">
      <c r="A771" s="267" t="s">
        <v>31</v>
      </c>
      <c r="B771" s="255">
        <v>95</v>
      </c>
      <c r="C771" s="256" t="s">
        <v>153</v>
      </c>
      <c r="D771" s="255" t="s">
        <v>17</v>
      </c>
      <c r="E771" s="255">
        <v>8520</v>
      </c>
      <c r="F771" s="256" t="s">
        <v>842</v>
      </c>
      <c r="G771" s="255" t="s">
        <v>19</v>
      </c>
      <c r="H771" s="255">
        <v>950110012070</v>
      </c>
      <c r="I771" s="256" t="s">
        <v>58</v>
      </c>
      <c r="J771" s="255" t="s">
        <v>195</v>
      </c>
      <c r="K771" s="255">
        <v>42853</v>
      </c>
      <c r="L771" s="256">
        <v>7</v>
      </c>
      <c r="M771" s="255" t="s">
        <v>127</v>
      </c>
      <c r="N771" s="255" t="s">
        <v>128</v>
      </c>
      <c r="O771" s="256">
        <v>42860</v>
      </c>
      <c r="P771" s="255" t="s">
        <v>1878</v>
      </c>
      <c r="Q771" s="255">
        <v>0</v>
      </c>
      <c r="R771" s="256" t="s">
        <v>33</v>
      </c>
      <c r="S771" s="255">
        <v>7000</v>
      </c>
      <c r="T771" s="255" t="s">
        <v>100</v>
      </c>
      <c r="U771" s="256">
        <v>7000</v>
      </c>
      <c r="V771" s="255" t="s">
        <v>100</v>
      </c>
      <c r="W771" s="255">
        <v>7000</v>
      </c>
      <c r="X771" s="256" t="s">
        <v>100</v>
      </c>
      <c r="Y771" s="255" t="s">
        <v>114</v>
      </c>
      <c r="Z771" s="255">
        <v>7</v>
      </c>
      <c r="AA771" s="256">
        <v>1</v>
      </c>
      <c r="AB771" s="255" t="s">
        <v>629</v>
      </c>
      <c r="AC771" s="255" t="s">
        <v>1925</v>
      </c>
      <c r="AD771" s="256" t="s">
        <v>1926</v>
      </c>
      <c r="AE771" s="255" t="s">
        <v>349</v>
      </c>
      <c r="AF771" s="255" t="s">
        <v>605</v>
      </c>
      <c r="AG771" s="256" t="s">
        <v>643</v>
      </c>
      <c r="AH771" s="255"/>
      <c r="AI771" s="255"/>
      <c r="AJ771" s="256"/>
      <c r="AK771" s="255" t="s">
        <v>605</v>
      </c>
      <c r="AL771" s="255" t="s">
        <v>643</v>
      </c>
      <c r="AM771" s="268" t="s">
        <v>741</v>
      </c>
      <c r="AN771" s="148" t="str">
        <f>IF(ISERROR(MATCH(H771,Current!H:H,0)),"Cleared","resolved")</f>
        <v>Cleared</v>
      </c>
    </row>
    <row r="772" spans="1:40" x14ac:dyDescent="0.25">
      <c r="A772" s="267" t="s">
        <v>31</v>
      </c>
      <c r="B772" s="255">
        <v>95</v>
      </c>
      <c r="C772" s="256" t="s">
        <v>153</v>
      </c>
      <c r="D772" s="255" t="s">
        <v>17</v>
      </c>
      <c r="E772" s="255">
        <v>8520</v>
      </c>
      <c r="F772" s="256" t="s">
        <v>842</v>
      </c>
      <c r="G772" s="255" t="s">
        <v>19</v>
      </c>
      <c r="H772" s="255">
        <v>950110012071</v>
      </c>
      <c r="I772" s="256" t="s">
        <v>58</v>
      </c>
      <c r="J772" s="255" t="s">
        <v>195</v>
      </c>
      <c r="K772" s="255">
        <v>42853</v>
      </c>
      <c r="L772" s="256">
        <v>7</v>
      </c>
      <c r="M772" s="255" t="s">
        <v>127</v>
      </c>
      <c r="N772" s="255" t="s">
        <v>128</v>
      </c>
      <c r="O772" s="256">
        <v>42860</v>
      </c>
      <c r="P772" s="255" t="s">
        <v>1878</v>
      </c>
      <c r="Q772" s="255">
        <v>0</v>
      </c>
      <c r="R772" s="256" t="s">
        <v>33</v>
      </c>
      <c r="S772" s="255">
        <v>7000</v>
      </c>
      <c r="T772" s="255" t="s">
        <v>100</v>
      </c>
      <c r="U772" s="256">
        <v>7000</v>
      </c>
      <c r="V772" s="255" t="s">
        <v>100</v>
      </c>
      <c r="W772" s="255">
        <v>7000</v>
      </c>
      <c r="X772" s="256" t="s">
        <v>100</v>
      </c>
      <c r="Y772" s="255" t="s">
        <v>114</v>
      </c>
      <c r="Z772" s="255">
        <v>7</v>
      </c>
      <c r="AA772" s="256">
        <v>1</v>
      </c>
      <c r="AB772" s="255" t="s">
        <v>629</v>
      </c>
      <c r="AC772" s="255" t="s">
        <v>1925</v>
      </c>
      <c r="AD772" s="256" t="s">
        <v>1926</v>
      </c>
      <c r="AE772" s="255" t="s">
        <v>349</v>
      </c>
      <c r="AF772" s="255" t="s">
        <v>605</v>
      </c>
      <c r="AG772" s="256" t="s">
        <v>643</v>
      </c>
      <c r="AH772" s="255"/>
      <c r="AI772" s="255"/>
      <c r="AJ772" s="256"/>
      <c r="AK772" s="255" t="s">
        <v>605</v>
      </c>
      <c r="AL772" s="255" t="s">
        <v>643</v>
      </c>
      <c r="AM772" s="268" t="s">
        <v>741</v>
      </c>
      <c r="AN772" s="148" t="str">
        <f>IF(ISERROR(MATCH(H772,Current!H:H,0)),"Cleared","resolved")</f>
        <v>Cleared</v>
      </c>
    </row>
    <row r="773" spans="1:40" x14ac:dyDescent="0.25">
      <c r="A773" s="267" t="s">
        <v>31</v>
      </c>
      <c r="B773" s="255">
        <v>260</v>
      </c>
      <c r="C773" s="256" t="s">
        <v>113</v>
      </c>
      <c r="D773" s="255" t="s">
        <v>23</v>
      </c>
      <c r="E773" s="255">
        <v>8243</v>
      </c>
      <c r="F773" s="256" t="s">
        <v>120</v>
      </c>
      <c r="G773" s="255" t="s">
        <v>14</v>
      </c>
      <c r="H773" s="255">
        <v>2600120001139</v>
      </c>
      <c r="I773" s="256" t="s">
        <v>54</v>
      </c>
      <c r="J773" s="255" t="s">
        <v>206</v>
      </c>
      <c r="K773" s="255">
        <v>42795</v>
      </c>
      <c r="L773" s="256">
        <v>65</v>
      </c>
      <c r="M773" s="255" t="s">
        <v>111</v>
      </c>
      <c r="N773" s="255" t="s">
        <v>42</v>
      </c>
      <c r="O773" s="256">
        <v>42859</v>
      </c>
      <c r="P773" s="255" t="s">
        <v>1878</v>
      </c>
      <c r="Q773" s="255">
        <v>1</v>
      </c>
      <c r="R773" s="256" t="s">
        <v>33</v>
      </c>
      <c r="S773" s="255">
        <v>7003</v>
      </c>
      <c r="T773" s="255" t="s">
        <v>100</v>
      </c>
      <c r="U773" s="256">
        <v>7003</v>
      </c>
      <c r="V773" s="255" t="s">
        <v>186</v>
      </c>
      <c r="W773" s="255">
        <v>5915.6442477011942</v>
      </c>
      <c r="X773" s="256" t="s">
        <v>100</v>
      </c>
      <c r="Y773" s="255" t="s">
        <v>114</v>
      </c>
      <c r="Z773" s="255">
        <v>7</v>
      </c>
      <c r="AA773" s="256">
        <v>1</v>
      </c>
      <c r="AB773" s="255" t="s">
        <v>629</v>
      </c>
      <c r="AC773" s="255" t="s">
        <v>660</v>
      </c>
      <c r="AD773" s="256" t="s">
        <v>1957</v>
      </c>
      <c r="AE773" s="255" t="s">
        <v>349</v>
      </c>
      <c r="AF773" s="255" t="s">
        <v>605</v>
      </c>
      <c r="AG773" s="256" t="s">
        <v>643</v>
      </c>
      <c r="AH773" s="255"/>
      <c r="AI773" s="255"/>
      <c r="AJ773" s="256"/>
      <c r="AK773" s="255" t="s">
        <v>605</v>
      </c>
      <c r="AL773" s="255" t="s">
        <v>603</v>
      </c>
      <c r="AM773" s="268" t="s">
        <v>739</v>
      </c>
      <c r="AN773" s="148" t="str">
        <f>IF(ISERROR(MATCH(H773,Current!H:H,0)),"Cleared","resolved")</f>
        <v>Cleared</v>
      </c>
    </row>
    <row r="774" spans="1:40" x14ac:dyDescent="0.25">
      <c r="A774" s="267" t="s">
        <v>31</v>
      </c>
      <c r="B774" s="255">
        <v>8520</v>
      </c>
      <c r="C774" s="256" t="s">
        <v>842</v>
      </c>
      <c r="D774" s="255" t="s">
        <v>19</v>
      </c>
      <c r="E774" s="255">
        <v>3014</v>
      </c>
      <c r="F774" s="256" t="s">
        <v>144</v>
      </c>
      <c r="G774" s="255" t="s">
        <v>16</v>
      </c>
      <c r="H774" s="255">
        <v>85201110011123</v>
      </c>
      <c r="I774" s="256" t="s">
        <v>538</v>
      </c>
      <c r="J774" s="255" t="s">
        <v>262</v>
      </c>
      <c r="K774" s="255">
        <v>42795</v>
      </c>
      <c r="L774" s="256">
        <v>65</v>
      </c>
      <c r="M774" s="255" t="s">
        <v>111</v>
      </c>
      <c r="N774" s="255" t="s">
        <v>42</v>
      </c>
      <c r="O774" s="256">
        <v>42859</v>
      </c>
      <c r="P774" s="255" t="s">
        <v>1878</v>
      </c>
      <c r="Q774" s="255">
        <v>1</v>
      </c>
      <c r="R774" s="256" t="s">
        <v>33</v>
      </c>
      <c r="S774" s="255">
        <v>488441.57</v>
      </c>
      <c r="T774" s="255" t="s">
        <v>197</v>
      </c>
      <c r="U774" s="256">
        <v>6951.74</v>
      </c>
      <c r="V774" s="255" t="s">
        <v>197</v>
      </c>
      <c r="W774" s="255">
        <v>488441.24363253114</v>
      </c>
      <c r="X774" s="256" t="s">
        <v>100</v>
      </c>
      <c r="Y774" s="255" t="s">
        <v>114</v>
      </c>
      <c r="Z774" s="255">
        <v>6.95</v>
      </c>
      <c r="AA774" s="256">
        <v>1</v>
      </c>
      <c r="AB774" s="255" t="s">
        <v>630</v>
      </c>
      <c r="AC774" s="255" t="s">
        <v>413</v>
      </c>
      <c r="AD774" s="256" t="s">
        <v>2038</v>
      </c>
      <c r="AE774" s="255" t="s">
        <v>350</v>
      </c>
      <c r="AF774" s="255" t="s">
        <v>605</v>
      </c>
      <c r="AG774" s="256" t="s">
        <v>643</v>
      </c>
      <c r="AH774" s="255"/>
      <c r="AI774" s="255"/>
      <c r="AJ774" s="256"/>
      <c r="AK774" s="255" t="s">
        <v>605</v>
      </c>
      <c r="AL774" s="255" t="s">
        <v>643</v>
      </c>
      <c r="AM774" s="268" t="s">
        <v>741</v>
      </c>
      <c r="AN774" s="148" t="str">
        <f>IF(ISERROR(MATCH(H774,Current!H:H,0)),"Cleared","resolved")</f>
        <v>Cleared</v>
      </c>
    </row>
    <row r="775" spans="1:40" x14ac:dyDescent="0.25">
      <c r="A775" s="267" t="s">
        <v>744</v>
      </c>
      <c r="B775" s="255">
        <v>8520</v>
      </c>
      <c r="C775" s="256" t="s">
        <v>842</v>
      </c>
      <c r="D775" s="255" t="s">
        <v>19</v>
      </c>
      <c r="E775" s="255">
        <v>8420</v>
      </c>
      <c r="F775" s="256" t="s">
        <v>234</v>
      </c>
      <c r="G775" s="255" t="s">
        <v>19</v>
      </c>
      <c r="H775" s="255" t="s">
        <v>989</v>
      </c>
      <c r="I775" s="256" t="s">
        <v>54</v>
      </c>
      <c r="J775" s="255" t="s">
        <v>271</v>
      </c>
      <c r="K775" s="255">
        <v>42769</v>
      </c>
      <c r="L775" s="256">
        <v>91</v>
      </c>
      <c r="M775" s="255" t="s">
        <v>122</v>
      </c>
      <c r="N775" s="255" t="s">
        <v>41</v>
      </c>
      <c r="O775" s="256">
        <v>42775</v>
      </c>
      <c r="P775" s="255" t="s">
        <v>838</v>
      </c>
      <c r="Q775" s="255">
        <v>85</v>
      </c>
      <c r="R775" s="256" t="s">
        <v>35</v>
      </c>
      <c r="S775" s="255">
        <v>485129</v>
      </c>
      <c r="T775" s="255" t="s">
        <v>197</v>
      </c>
      <c r="U775" s="256">
        <v>6904.6</v>
      </c>
      <c r="V775" s="255" t="s">
        <v>197</v>
      </c>
      <c r="W775" s="255">
        <v>485129.10591955035</v>
      </c>
      <c r="X775" s="256" t="s">
        <v>100</v>
      </c>
      <c r="Y775" s="255" t="s">
        <v>107</v>
      </c>
      <c r="Z775" s="255">
        <v>6.9</v>
      </c>
      <c r="AA775" s="256">
        <v>1</v>
      </c>
      <c r="AB775" s="255" t="s">
        <v>630</v>
      </c>
      <c r="AC775" s="255" t="s">
        <v>481</v>
      </c>
      <c r="AD775" s="256" t="s">
        <v>990</v>
      </c>
      <c r="AE775" s="255" t="s">
        <v>350</v>
      </c>
      <c r="AF775" s="255" t="s">
        <v>605</v>
      </c>
      <c r="AG775" s="256" t="s">
        <v>643</v>
      </c>
      <c r="AH775" s="255"/>
      <c r="AI775" s="255"/>
      <c r="AJ775" s="256"/>
      <c r="AK775" s="255" t="s">
        <v>649</v>
      </c>
      <c r="AL775" s="255" t="s">
        <v>643</v>
      </c>
      <c r="AM775" s="268" t="s">
        <v>740</v>
      </c>
      <c r="AN775" s="148" t="str">
        <f>IF(ISERROR(MATCH(H775,Current!H:H,0)),"Cleared","resolved")</f>
        <v>resolved</v>
      </c>
    </row>
    <row r="776" spans="1:40" x14ac:dyDescent="0.25">
      <c r="A776" s="267" t="s">
        <v>744</v>
      </c>
      <c r="B776" s="255">
        <v>8520</v>
      </c>
      <c r="C776" s="256" t="s">
        <v>842</v>
      </c>
      <c r="D776" s="255" t="s">
        <v>19</v>
      </c>
      <c r="E776" s="255">
        <v>8205</v>
      </c>
      <c r="F776" s="256" t="s">
        <v>130</v>
      </c>
      <c r="G776" s="255" t="s">
        <v>14</v>
      </c>
      <c r="H776" s="255">
        <v>85201110010868</v>
      </c>
      <c r="I776" s="256" t="s">
        <v>538</v>
      </c>
      <c r="J776" s="255" t="s">
        <v>68</v>
      </c>
      <c r="K776" s="255">
        <v>42728</v>
      </c>
      <c r="L776" s="256">
        <v>132</v>
      </c>
      <c r="M776" s="255" t="s">
        <v>161</v>
      </c>
      <c r="N776" s="255" t="s">
        <v>128</v>
      </c>
      <c r="O776" s="256">
        <v>42775</v>
      </c>
      <c r="P776" s="255" t="s">
        <v>838</v>
      </c>
      <c r="Q776" s="255">
        <v>85</v>
      </c>
      <c r="R776" s="256" t="s">
        <v>35</v>
      </c>
      <c r="S776" s="255">
        <v>481300</v>
      </c>
      <c r="T776" s="255" t="s">
        <v>197</v>
      </c>
      <c r="U776" s="256">
        <v>6850.1</v>
      </c>
      <c r="V776" s="255" t="s">
        <v>197</v>
      </c>
      <c r="W776" s="255">
        <v>481299.84191111894</v>
      </c>
      <c r="X776" s="256" t="s">
        <v>100</v>
      </c>
      <c r="Y776" s="255" t="s">
        <v>114</v>
      </c>
      <c r="Z776" s="255">
        <v>6.85</v>
      </c>
      <c r="AA776" s="256">
        <v>1</v>
      </c>
      <c r="AB776" s="255" t="s">
        <v>630</v>
      </c>
      <c r="AC776" s="255" t="s">
        <v>762</v>
      </c>
      <c r="AD776" s="256" t="s">
        <v>931</v>
      </c>
      <c r="AE776" s="255" t="s">
        <v>350</v>
      </c>
      <c r="AF776" s="255" t="s">
        <v>605</v>
      </c>
      <c r="AG776" s="256" t="s">
        <v>643</v>
      </c>
      <c r="AH776" s="255"/>
      <c r="AI776" s="255"/>
      <c r="AJ776" s="256"/>
      <c r="AK776" s="255" t="s">
        <v>605</v>
      </c>
      <c r="AL776" s="255" t="s">
        <v>643</v>
      </c>
      <c r="AM776" s="268" t="s">
        <v>741</v>
      </c>
      <c r="AN776" s="148" t="str">
        <f>IF(ISERROR(MATCH(H776,Current!H:H,0)),"Cleared","resolved")</f>
        <v>Cleared</v>
      </c>
    </row>
    <row r="777" spans="1:40" x14ac:dyDescent="0.25">
      <c r="A777" s="267" t="s">
        <v>744</v>
      </c>
      <c r="B777" s="255">
        <v>8520</v>
      </c>
      <c r="C777" s="256" t="s">
        <v>842</v>
      </c>
      <c r="D777" s="255" t="s">
        <v>19</v>
      </c>
      <c r="E777" s="255">
        <v>8420</v>
      </c>
      <c r="F777" s="256" t="s">
        <v>234</v>
      </c>
      <c r="G777" s="255" t="s">
        <v>19</v>
      </c>
      <c r="H777" s="255">
        <v>85200310085185</v>
      </c>
      <c r="I777" s="256" t="s">
        <v>537</v>
      </c>
      <c r="J777" s="255" t="s">
        <v>311</v>
      </c>
      <c r="K777" s="255">
        <v>42676</v>
      </c>
      <c r="L777" s="256">
        <v>184</v>
      </c>
      <c r="M777" s="255" t="s">
        <v>122</v>
      </c>
      <c r="N777" s="255" t="s">
        <v>41</v>
      </c>
      <c r="O777" s="256">
        <v>42732</v>
      </c>
      <c r="P777" s="255" t="s">
        <v>651</v>
      </c>
      <c r="Q777" s="255">
        <v>128</v>
      </c>
      <c r="R777" s="256" t="s">
        <v>38</v>
      </c>
      <c r="S777" s="255">
        <v>481167</v>
      </c>
      <c r="T777" s="255" t="s">
        <v>197</v>
      </c>
      <c r="U777" s="256">
        <v>6848.21</v>
      </c>
      <c r="V777" s="255" t="s">
        <v>197</v>
      </c>
      <c r="W777" s="255">
        <v>481167.04725101002</v>
      </c>
      <c r="X777" s="256" t="s">
        <v>100</v>
      </c>
      <c r="Y777" s="255" t="s">
        <v>107</v>
      </c>
      <c r="Z777" s="255">
        <v>6.85</v>
      </c>
      <c r="AA777" s="256">
        <v>1</v>
      </c>
      <c r="AB777" s="255" t="s">
        <v>630</v>
      </c>
      <c r="AC777" s="255" t="s">
        <v>573</v>
      </c>
      <c r="AD777" s="256" t="s">
        <v>812</v>
      </c>
      <c r="AE777" s="255" t="s">
        <v>350</v>
      </c>
      <c r="AF777" s="255" t="s">
        <v>649</v>
      </c>
      <c r="AG777" s="256" t="s">
        <v>643</v>
      </c>
      <c r="AH777" s="255"/>
      <c r="AI777" s="255"/>
      <c r="AJ777" s="256"/>
      <c r="AK777" s="255" t="s">
        <v>605</v>
      </c>
      <c r="AL777" s="255" t="s">
        <v>643</v>
      </c>
      <c r="AM777" s="268" t="s">
        <v>741</v>
      </c>
      <c r="AN777" s="148" t="str">
        <f>IF(ISERROR(MATCH(H777,Current!H:H,0)),"Cleared","resolved")</f>
        <v>resolved</v>
      </c>
    </row>
    <row r="778" spans="1:40" x14ac:dyDescent="0.25">
      <c r="A778" s="267" t="s">
        <v>31</v>
      </c>
      <c r="B778" s="255">
        <v>95</v>
      </c>
      <c r="C778" s="256" t="s">
        <v>153</v>
      </c>
      <c r="D778" s="255" t="s">
        <v>17</v>
      </c>
      <c r="E778" s="255">
        <v>8310</v>
      </c>
      <c r="F778" s="256" t="s">
        <v>170</v>
      </c>
      <c r="G778" s="255" t="s">
        <v>14</v>
      </c>
      <c r="H778" s="255">
        <v>950110008452</v>
      </c>
      <c r="I778" s="256" t="s">
        <v>58</v>
      </c>
      <c r="J778" s="255" t="s">
        <v>195</v>
      </c>
      <c r="K778" s="255">
        <v>42514</v>
      </c>
      <c r="L778" s="256">
        <v>346</v>
      </c>
      <c r="M778" s="255" t="s">
        <v>118</v>
      </c>
      <c r="N778" s="255" t="s">
        <v>41</v>
      </c>
      <c r="O778" s="256">
        <v>42859</v>
      </c>
      <c r="P778" s="255" t="s">
        <v>1878</v>
      </c>
      <c r="Q778" s="255">
        <v>1</v>
      </c>
      <c r="R778" s="256" t="s">
        <v>33</v>
      </c>
      <c r="S778" s="255">
        <v>6777</v>
      </c>
      <c r="T778" s="255" t="s">
        <v>100</v>
      </c>
      <c r="U778" s="256">
        <v>6777</v>
      </c>
      <c r="V778" s="255" t="s">
        <v>100</v>
      </c>
      <c r="W778" s="255">
        <v>6777</v>
      </c>
      <c r="X778" s="256" t="s">
        <v>100</v>
      </c>
      <c r="Y778" s="255" t="s">
        <v>114</v>
      </c>
      <c r="Z778" s="255">
        <v>6.78</v>
      </c>
      <c r="AA778" s="256">
        <v>1</v>
      </c>
      <c r="AB778" s="255" t="s">
        <v>629</v>
      </c>
      <c r="AC778" s="255" t="s">
        <v>420</v>
      </c>
      <c r="AD778" s="256" t="s">
        <v>1892</v>
      </c>
      <c r="AE778" s="255" t="s">
        <v>349</v>
      </c>
      <c r="AF778" s="255" t="s">
        <v>649</v>
      </c>
      <c r="AG778" s="256" t="s">
        <v>643</v>
      </c>
      <c r="AH778" s="255"/>
      <c r="AI778" s="255"/>
      <c r="AJ778" s="256"/>
      <c r="AK778" s="255" t="s">
        <v>605</v>
      </c>
      <c r="AL778" s="255" t="s">
        <v>643</v>
      </c>
      <c r="AM778" s="268" t="s">
        <v>741</v>
      </c>
      <c r="AN778" s="148" t="str">
        <f>IF(ISERROR(MATCH(H778,Current!H:H,0)),"Cleared","resolved")</f>
        <v>resolved</v>
      </c>
    </row>
    <row r="779" spans="1:40" x14ac:dyDescent="0.25">
      <c r="A779" s="267" t="s">
        <v>31</v>
      </c>
      <c r="B779" s="255">
        <v>95</v>
      </c>
      <c r="C779" s="256" t="s">
        <v>153</v>
      </c>
      <c r="D779" s="255" t="s">
        <v>17</v>
      </c>
      <c r="E779" s="255">
        <v>8310</v>
      </c>
      <c r="F779" s="256" t="s">
        <v>170</v>
      </c>
      <c r="G779" s="255" t="s">
        <v>14</v>
      </c>
      <c r="H779" s="255">
        <v>950110009955</v>
      </c>
      <c r="I779" s="256" t="s">
        <v>58</v>
      </c>
      <c r="J779" s="255" t="s">
        <v>195</v>
      </c>
      <c r="K779" s="255">
        <v>42697</v>
      </c>
      <c r="L779" s="256">
        <v>163</v>
      </c>
      <c r="M779" s="255" t="s">
        <v>118</v>
      </c>
      <c r="N779" s="255" t="s">
        <v>41</v>
      </c>
      <c r="O779" s="256">
        <v>42859</v>
      </c>
      <c r="P779" s="255" t="s">
        <v>1878</v>
      </c>
      <c r="Q779" s="255">
        <v>1</v>
      </c>
      <c r="R779" s="256" t="s">
        <v>33</v>
      </c>
      <c r="S779" s="255">
        <v>6777</v>
      </c>
      <c r="T779" s="255" t="s">
        <v>100</v>
      </c>
      <c r="U779" s="256">
        <v>6777</v>
      </c>
      <c r="V779" s="255" t="s">
        <v>100</v>
      </c>
      <c r="W779" s="255">
        <v>6777</v>
      </c>
      <c r="X779" s="256" t="s">
        <v>100</v>
      </c>
      <c r="Y779" s="255" t="s">
        <v>114</v>
      </c>
      <c r="Z779" s="255">
        <v>6.78</v>
      </c>
      <c r="AA779" s="256">
        <v>1</v>
      </c>
      <c r="AB779" s="255" t="s">
        <v>629</v>
      </c>
      <c r="AC779" s="255" t="s">
        <v>420</v>
      </c>
      <c r="AD779" s="256" t="s">
        <v>1892</v>
      </c>
      <c r="AE779" s="255" t="s">
        <v>349</v>
      </c>
      <c r="AF779" s="255" t="s">
        <v>649</v>
      </c>
      <c r="AG779" s="256" t="s">
        <v>643</v>
      </c>
      <c r="AH779" s="255"/>
      <c r="AI779" s="255"/>
      <c r="AJ779" s="256"/>
      <c r="AK779" s="255" t="s">
        <v>605</v>
      </c>
      <c r="AL779" s="255" t="s">
        <v>643</v>
      </c>
      <c r="AM779" s="268" t="s">
        <v>741</v>
      </c>
      <c r="AN779" s="148" t="str">
        <f>IF(ISERROR(MATCH(H779,Current!H:H,0)),"Cleared","resolved")</f>
        <v>resolved</v>
      </c>
    </row>
    <row r="780" spans="1:40" x14ac:dyDescent="0.25">
      <c r="A780" s="267" t="s">
        <v>744</v>
      </c>
      <c r="B780" s="255">
        <v>8520</v>
      </c>
      <c r="C780" s="256" t="s">
        <v>842</v>
      </c>
      <c r="D780" s="255" t="s">
        <v>19</v>
      </c>
      <c r="E780" s="255">
        <v>260</v>
      </c>
      <c r="F780" s="256" t="s">
        <v>113</v>
      </c>
      <c r="G780" s="255" t="s">
        <v>23</v>
      </c>
      <c r="H780" s="255" t="s">
        <v>1534</v>
      </c>
      <c r="I780" s="256" t="s">
        <v>54</v>
      </c>
      <c r="J780" s="255" t="s">
        <v>381</v>
      </c>
      <c r="K780" s="255">
        <v>42768</v>
      </c>
      <c r="L780" s="256">
        <v>92</v>
      </c>
      <c r="M780" s="255" t="s">
        <v>127</v>
      </c>
      <c r="N780" s="255" t="s">
        <v>128</v>
      </c>
      <c r="O780" s="256">
        <v>42831</v>
      </c>
      <c r="P780" s="255" t="s">
        <v>838</v>
      </c>
      <c r="Q780" s="255">
        <v>29</v>
      </c>
      <c r="R780" s="256" t="s">
        <v>33</v>
      </c>
      <c r="S780" s="255">
        <v>5700</v>
      </c>
      <c r="T780" s="255" t="s">
        <v>186</v>
      </c>
      <c r="U780" s="256">
        <v>6747.72</v>
      </c>
      <c r="V780" s="255" t="s">
        <v>197</v>
      </c>
      <c r="W780" s="255">
        <v>474106.44651326188</v>
      </c>
      <c r="X780" s="256" t="s">
        <v>100</v>
      </c>
      <c r="Y780" s="255" t="s">
        <v>114</v>
      </c>
      <c r="Z780" s="255">
        <v>6.75</v>
      </c>
      <c r="AA780" s="256">
        <v>1</v>
      </c>
      <c r="AB780" s="255" t="s">
        <v>630</v>
      </c>
      <c r="AC780" s="255" t="s">
        <v>681</v>
      </c>
      <c r="AD780" s="256" t="s">
        <v>1449</v>
      </c>
      <c r="AE780" s="255" t="s">
        <v>349</v>
      </c>
      <c r="AF780" s="255" t="s">
        <v>605</v>
      </c>
      <c r="AG780" s="256" t="s">
        <v>643</v>
      </c>
      <c r="AH780" s="255"/>
      <c r="AI780" s="255"/>
      <c r="AJ780" s="256"/>
      <c r="AK780" s="255" t="s">
        <v>649</v>
      </c>
      <c r="AL780" s="255" t="s">
        <v>643</v>
      </c>
      <c r="AM780" s="268" t="s">
        <v>740</v>
      </c>
      <c r="AN780" s="148" t="str">
        <f>IF(ISERROR(MATCH(H780,Current!H:H,0)),"Cleared","resolved")</f>
        <v>Cleared</v>
      </c>
    </row>
    <row r="781" spans="1:40" x14ac:dyDescent="0.25">
      <c r="A781" s="267" t="s">
        <v>744</v>
      </c>
      <c r="B781" s="255">
        <v>8520</v>
      </c>
      <c r="C781" s="256" t="s">
        <v>842</v>
      </c>
      <c r="D781" s="255" t="s">
        <v>19</v>
      </c>
      <c r="E781" s="255">
        <v>260</v>
      </c>
      <c r="F781" s="256" t="s">
        <v>113</v>
      </c>
      <c r="G781" s="255" t="s">
        <v>23</v>
      </c>
      <c r="H781" s="255" t="s">
        <v>1542</v>
      </c>
      <c r="I781" s="256" t="s">
        <v>59</v>
      </c>
      <c r="J781" s="255" t="s">
        <v>381</v>
      </c>
      <c r="K781" s="255">
        <v>42768</v>
      </c>
      <c r="L781" s="256">
        <v>92</v>
      </c>
      <c r="M781" s="255" t="s">
        <v>127</v>
      </c>
      <c r="N781" s="255" t="s">
        <v>128</v>
      </c>
      <c r="O781" s="256">
        <v>42831</v>
      </c>
      <c r="P781" s="255" t="s">
        <v>838</v>
      </c>
      <c r="Q781" s="255">
        <v>29</v>
      </c>
      <c r="R781" s="256" t="s">
        <v>33</v>
      </c>
      <c r="S781" s="255">
        <v>5700</v>
      </c>
      <c r="T781" s="255" t="s">
        <v>186</v>
      </c>
      <c r="U781" s="256">
        <v>6747.72</v>
      </c>
      <c r="V781" s="255" t="s">
        <v>197</v>
      </c>
      <c r="W781" s="255">
        <v>474106.44651326188</v>
      </c>
      <c r="X781" s="256" t="s">
        <v>100</v>
      </c>
      <c r="Y781" s="255" t="s">
        <v>114</v>
      </c>
      <c r="Z781" s="255">
        <v>6.75</v>
      </c>
      <c r="AA781" s="256">
        <v>1</v>
      </c>
      <c r="AB781" s="255" t="s">
        <v>630</v>
      </c>
      <c r="AC781" s="255" t="s">
        <v>681</v>
      </c>
      <c r="AD781" s="256" t="s">
        <v>1449</v>
      </c>
      <c r="AE781" s="255" t="s">
        <v>349</v>
      </c>
      <c r="AF781" s="255" t="s">
        <v>605</v>
      </c>
      <c r="AG781" s="256" t="s">
        <v>643</v>
      </c>
      <c r="AH781" s="255"/>
      <c r="AI781" s="255"/>
      <c r="AJ781" s="256"/>
      <c r="AK781" s="255" t="s">
        <v>649</v>
      </c>
      <c r="AL781" s="255" t="s">
        <v>643</v>
      </c>
      <c r="AM781" s="268" t="s">
        <v>740</v>
      </c>
      <c r="AN781" s="148" t="str">
        <f>IF(ISERROR(MATCH(H781,Current!H:H,0)),"Cleared","resolved")</f>
        <v>Cleared</v>
      </c>
    </row>
    <row r="782" spans="1:40" x14ac:dyDescent="0.25">
      <c r="A782" s="267" t="s">
        <v>744</v>
      </c>
      <c r="B782" s="255">
        <v>1350</v>
      </c>
      <c r="C782" s="256" t="s">
        <v>124</v>
      </c>
      <c r="D782" s="255" t="s">
        <v>21</v>
      </c>
      <c r="E782" s="255">
        <v>8243</v>
      </c>
      <c r="F782" s="256" t="s">
        <v>120</v>
      </c>
      <c r="G782" s="255" t="s">
        <v>14</v>
      </c>
      <c r="H782" s="255">
        <v>13500210102447</v>
      </c>
      <c r="I782" s="256" t="s">
        <v>56</v>
      </c>
      <c r="J782" s="255" t="s">
        <v>512</v>
      </c>
      <c r="K782" s="255">
        <v>42727</v>
      </c>
      <c r="L782" s="256">
        <v>133</v>
      </c>
      <c r="M782" s="255" t="s">
        <v>111</v>
      </c>
      <c r="N782" s="255" t="s">
        <v>42</v>
      </c>
      <c r="O782" s="256">
        <v>42797</v>
      </c>
      <c r="P782" s="255" t="s">
        <v>838</v>
      </c>
      <c r="Q782" s="255">
        <v>63</v>
      </c>
      <c r="R782" s="256" t="s">
        <v>35</v>
      </c>
      <c r="S782" s="255">
        <v>64968.49</v>
      </c>
      <c r="T782" s="255" t="s">
        <v>243</v>
      </c>
      <c r="U782" s="256">
        <v>6745.21</v>
      </c>
      <c r="V782" s="255" t="s">
        <v>243</v>
      </c>
      <c r="W782" s="255">
        <v>64968.484764425535</v>
      </c>
      <c r="X782" s="256" t="s">
        <v>100</v>
      </c>
      <c r="Y782" s="255" t="s">
        <v>114</v>
      </c>
      <c r="Z782" s="255">
        <v>6.75</v>
      </c>
      <c r="AA782" s="256">
        <v>1</v>
      </c>
      <c r="AB782" s="255" t="s">
        <v>630</v>
      </c>
      <c r="AC782" s="255" t="s">
        <v>660</v>
      </c>
      <c r="AD782" s="256" t="s">
        <v>2097</v>
      </c>
      <c r="AE782" s="255" t="s">
        <v>350</v>
      </c>
      <c r="AF782" s="255" t="s">
        <v>605</v>
      </c>
      <c r="AG782" s="256" t="s">
        <v>603</v>
      </c>
      <c r="AH782" s="255"/>
      <c r="AI782" s="255"/>
      <c r="AJ782" s="256"/>
      <c r="AK782" s="255" t="s">
        <v>605</v>
      </c>
      <c r="AL782" s="255" t="s">
        <v>643</v>
      </c>
      <c r="AM782" s="268" t="s">
        <v>741</v>
      </c>
      <c r="AN782" s="148" t="str">
        <f>IF(ISERROR(MATCH(H782,Current!H:H,0)),"Cleared","resolved")</f>
        <v>Cleared</v>
      </c>
    </row>
    <row r="783" spans="1:40" x14ac:dyDescent="0.25">
      <c r="A783" s="267" t="s">
        <v>744</v>
      </c>
      <c r="B783" s="255">
        <v>8310</v>
      </c>
      <c r="C783" s="256" t="s">
        <v>170</v>
      </c>
      <c r="D783" s="255" t="s">
        <v>14</v>
      </c>
      <c r="E783" s="255">
        <v>1750</v>
      </c>
      <c r="F783" s="256" t="s">
        <v>159</v>
      </c>
      <c r="G783" s="255" t="s">
        <v>18</v>
      </c>
      <c r="H783" s="255" t="s">
        <v>542</v>
      </c>
      <c r="I783" s="256" t="s">
        <v>57</v>
      </c>
      <c r="J783" s="255" t="s">
        <v>133</v>
      </c>
      <c r="K783" s="255">
        <v>42366</v>
      </c>
      <c r="L783" s="256">
        <v>494</v>
      </c>
      <c r="M783" s="255" t="s">
        <v>105</v>
      </c>
      <c r="N783" s="255" t="s">
        <v>41</v>
      </c>
      <c r="O783" s="256">
        <v>42619</v>
      </c>
      <c r="P783" s="255" t="s">
        <v>406</v>
      </c>
      <c r="Q783" s="255">
        <v>241</v>
      </c>
      <c r="R783" s="256" t="s">
        <v>37</v>
      </c>
      <c r="S783" s="255">
        <v>28456.14</v>
      </c>
      <c r="T783" s="255" t="s">
        <v>242</v>
      </c>
      <c r="U783" s="256">
        <v>6739.33</v>
      </c>
      <c r="V783" s="255" t="s">
        <v>242</v>
      </c>
      <c r="W783" s="255">
        <v>28456.151003179046</v>
      </c>
      <c r="X783" s="256" t="s">
        <v>100</v>
      </c>
      <c r="Y783" s="255" t="s">
        <v>114</v>
      </c>
      <c r="Z783" s="255">
        <v>6.74</v>
      </c>
      <c r="AA783" s="256">
        <v>1</v>
      </c>
      <c r="AB783" s="255" t="s">
        <v>630</v>
      </c>
      <c r="AC783" s="255" t="s">
        <v>2080</v>
      </c>
      <c r="AD783" s="256" t="s">
        <v>2081</v>
      </c>
      <c r="AE783" s="255" t="s">
        <v>350</v>
      </c>
      <c r="AF783" s="255" t="s">
        <v>605</v>
      </c>
      <c r="AG783" s="256" t="s">
        <v>643</v>
      </c>
      <c r="AH783" s="255"/>
      <c r="AI783" s="255"/>
      <c r="AJ783" s="256"/>
      <c r="AK783" s="255" t="s">
        <v>605</v>
      </c>
      <c r="AL783" s="255" t="s">
        <v>643</v>
      </c>
      <c r="AM783" s="268" t="s">
        <v>741</v>
      </c>
      <c r="AN783" s="148" t="str">
        <f>IF(ISERROR(MATCH(H783,Current!H:H,0)),"Cleared","resolved")</f>
        <v>Cleared</v>
      </c>
    </row>
    <row r="784" spans="1:40" x14ac:dyDescent="0.25">
      <c r="A784" s="267" t="s">
        <v>31</v>
      </c>
      <c r="B784" s="255">
        <v>199</v>
      </c>
      <c r="C784" s="256" t="s">
        <v>137</v>
      </c>
      <c r="D784" s="255" t="s">
        <v>22</v>
      </c>
      <c r="E784" s="255">
        <v>693</v>
      </c>
      <c r="F784" s="256" t="s">
        <v>177</v>
      </c>
      <c r="G784" s="255" t="s">
        <v>16</v>
      </c>
      <c r="H784" s="255">
        <v>1990110068956</v>
      </c>
      <c r="I784" s="256" t="s">
        <v>56</v>
      </c>
      <c r="J784" s="255" t="s">
        <v>328</v>
      </c>
      <c r="K784" s="255">
        <v>42794</v>
      </c>
      <c r="L784" s="256">
        <v>66</v>
      </c>
      <c r="M784" s="255" t="s">
        <v>111</v>
      </c>
      <c r="N784" s="255" t="s">
        <v>42</v>
      </c>
      <c r="O784" s="256">
        <v>42859</v>
      </c>
      <c r="P784" s="255" t="s">
        <v>1878</v>
      </c>
      <c r="Q784" s="255">
        <v>1</v>
      </c>
      <c r="R784" s="256" t="s">
        <v>33</v>
      </c>
      <c r="S784" s="255">
        <v>7232</v>
      </c>
      <c r="T784" s="255" t="s">
        <v>248</v>
      </c>
      <c r="U784" s="256">
        <v>6616.65</v>
      </c>
      <c r="V784" s="255" t="s">
        <v>248</v>
      </c>
      <c r="W784" s="255">
        <v>7231.9983176544301</v>
      </c>
      <c r="X784" s="256" t="s">
        <v>100</v>
      </c>
      <c r="Y784" s="255" t="s">
        <v>114</v>
      </c>
      <c r="Z784" s="255">
        <v>6.62</v>
      </c>
      <c r="AA784" s="256">
        <v>1</v>
      </c>
      <c r="AB784" s="255" t="s">
        <v>629</v>
      </c>
      <c r="AC784" s="255" t="s">
        <v>431</v>
      </c>
      <c r="AD784" s="256" t="s">
        <v>863</v>
      </c>
      <c r="AE784" s="255" t="s">
        <v>349</v>
      </c>
      <c r="AF784" s="255" t="s">
        <v>649</v>
      </c>
      <c r="AG784" s="256" t="s">
        <v>643</v>
      </c>
      <c r="AH784" s="255"/>
      <c r="AI784" s="255"/>
      <c r="AJ784" s="256"/>
      <c r="AK784" s="255" t="s">
        <v>605</v>
      </c>
      <c r="AL784" s="255" t="s">
        <v>643</v>
      </c>
      <c r="AM784" s="268" t="s">
        <v>741</v>
      </c>
      <c r="AN784" s="148" t="str">
        <f>IF(ISERROR(MATCH(H784,Current!H:H,0)),"Cleared","resolved")</f>
        <v>Cleared</v>
      </c>
    </row>
    <row r="785" spans="1:40" x14ac:dyDescent="0.25">
      <c r="A785" s="267" t="s">
        <v>744</v>
      </c>
      <c r="B785" s="255">
        <v>8520</v>
      </c>
      <c r="C785" s="256" t="s">
        <v>842</v>
      </c>
      <c r="D785" s="255" t="s">
        <v>19</v>
      </c>
      <c r="E785" s="255">
        <v>3011</v>
      </c>
      <c r="F785" s="256" t="s">
        <v>164</v>
      </c>
      <c r="G785" s="255" t="s">
        <v>22</v>
      </c>
      <c r="H785" s="255">
        <v>85200810000386</v>
      </c>
      <c r="I785" s="256" t="s">
        <v>54</v>
      </c>
      <c r="J785" s="255" t="s">
        <v>317</v>
      </c>
      <c r="K785" s="255">
        <v>42583</v>
      </c>
      <c r="L785" s="256">
        <v>277</v>
      </c>
      <c r="M785" s="255" t="s">
        <v>158</v>
      </c>
      <c r="N785" s="255" t="s">
        <v>41</v>
      </c>
      <c r="O785" s="256">
        <v>42619</v>
      </c>
      <c r="P785" s="255" t="s">
        <v>406</v>
      </c>
      <c r="Q785" s="255">
        <v>241</v>
      </c>
      <c r="R785" s="256" t="s">
        <v>37</v>
      </c>
      <c r="S785" s="255">
        <v>462883.94</v>
      </c>
      <c r="T785" s="255" t="s">
        <v>197</v>
      </c>
      <c r="U785" s="256">
        <v>6588</v>
      </c>
      <c r="V785" s="255" t="s">
        <v>197</v>
      </c>
      <c r="W785" s="255">
        <v>462884.24380818551</v>
      </c>
      <c r="X785" s="256" t="s">
        <v>100</v>
      </c>
      <c r="Y785" s="255" t="s">
        <v>114</v>
      </c>
      <c r="Z785" s="255">
        <v>6.59</v>
      </c>
      <c r="AA785" s="256">
        <v>1</v>
      </c>
      <c r="AB785" s="255" t="s">
        <v>630</v>
      </c>
      <c r="AC785" s="255" t="s">
        <v>474</v>
      </c>
      <c r="AD785" s="256" t="s">
        <v>555</v>
      </c>
      <c r="AE785" s="255" t="s">
        <v>350</v>
      </c>
      <c r="AF785" s="255" t="s">
        <v>605</v>
      </c>
      <c r="AG785" s="256" t="s">
        <v>643</v>
      </c>
      <c r="AH785" s="255"/>
      <c r="AI785" s="255"/>
      <c r="AJ785" s="256"/>
      <c r="AK785" s="255" t="s">
        <v>605</v>
      </c>
      <c r="AL785" s="255" t="s">
        <v>643</v>
      </c>
      <c r="AM785" s="268" t="s">
        <v>741</v>
      </c>
      <c r="AN785" s="148" t="str">
        <f>IF(ISERROR(MATCH(H785,Current!H:H,0)),"Cleared","resolved")</f>
        <v>Cleared</v>
      </c>
    </row>
    <row r="786" spans="1:40" x14ac:dyDescent="0.25">
      <c r="A786" s="267" t="s">
        <v>744</v>
      </c>
      <c r="B786" s="255">
        <v>8520</v>
      </c>
      <c r="C786" s="256" t="s">
        <v>842</v>
      </c>
      <c r="D786" s="255" t="s">
        <v>19</v>
      </c>
      <c r="E786" s="255">
        <v>199</v>
      </c>
      <c r="F786" s="256" t="s">
        <v>137</v>
      </c>
      <c r="G786" s="255" t="s">
        <v>22</v>
      </c>
      <c r="H786" s="255" t="s">
        <v>494</v>
      </c>
      <c r="I786" s="256" t="s">
        <v>538</v>
      </c>
      <c r="J786" s="255" t="s">
        <v>68</v>
      </c>
      <c r="K786" s="255">
        <v>42579</v>
      </c>
      <c r="L786" s="256">
        <v>281</v>
      </c>
      <c r="M786" s="255" t="s">
        <v>111</v>
      </c>
      <c r="N786" s="255" t="s">
        <v>42</v>
      </c>
      <c r="O786" s="256">
        <v>42586</v>
      </c>
      <c r="P786" s="255" t="s">
        <v>406</v>
      </c>
      <c r="Q786" s="255">
        <v>274</v>
      </c>
      <c r="R786" s="256" t="s">
        <v>37</v>
      </c>
      <c r="S786" s="255">
        <v>459040</v>
      </c>
      <c r="T786" s="255" t="s">
        <v>197</v>
      </c>
      <c r="U786" s="256">
        <v>6533.29</v>
      </c>
      <c r="V786" s="255" t="s">
        <v>197</v>
      </c>
      <c r="W786" s="255">
        <v>459040.22483751975</v>
      </c>
      <c r="X786" s="256" t="s">
        <v>100</v>
      </c>
      <c r="Y786" s="255" t="s">
        <v>114</v>
      </c>
      <c r="Z786" s="255">
        <v>6.53</v>
      </c>
      <c r="AA786" s="256">
        <v>1</v>
      </c>
      <c r="AB786" s="255" t="s">
        <v>630</v>
      </c>
      <c r="AC786" s="255" t="s">
        <v>484</v>
      </c>
      <c r="AD786" s="256" t="s">
        <v>396</v>
      </c>
      <c r="AE786" s="255" t="s">
        <v>350</v>
      </c>
      <c r="AF786" s="255" t="s">
        <v>649</v>
      </c>
      <c r="AG786" s="256" t="s">
        <v>643</v>
      </c>
      <c r="AH786" s="255"/>
      <c r="AI786" s="255"/>
      <c r="AJ786" s="256"/>
      <c r="AK786" s="255" t="s">
        <v>605</v>
      </c>
      <c r="AL786" s="255" t="s">
        <v>643</v>
      </c>
      <c r="AM786" s="268" t="s">
        <v>741</v>
      </c>
      <c r="AN786" s="148" t="str">
        <f>IF(ISERROR(MATCH(H786,Current!H:H,0)),"Cleared","resolved")</f>
        <v>resolved</v>
      </c>
    </row>
    <row r="787" spans="1:40" x14ac:dyDescent="0.25">
      <c r="A787" s="267" t="s">
        <v>31</v>
      </c>
      <c r="B787" s="255">
        <v>8520</v>
      </c>
      <c r="C787" s="256" t="s">
        <v>842</v>
      </c>
      <c r="D787" s="255" t="s">
        <v>19</v>
      </c>
      <c r="E787" s="255">
        <v>199</v>
      </c>
      <c r="F787" s="256" t="s">
        <v>137</v>
      </c>
      <c r="G787" s="255" t="s">
        <v>22</v>
      </c>
      <c r="H787" s="255">
        <v>85201110011124</v>
      </c>
      <c r="I787" s="256" t="s">
        <v>538</v>
      </c>
      <c r="J787" s="255" t="s">
        <v>68</v>
      </c>
      <c r="K787" s="255">
        <v>42795</v>
      </c>
      <c r="L787" s="256">
        <v>65</v>
      </c>
      <c r="M787" s="255" t="s">
        <v>111</v>
      </c>
      <c r="N787" s="255" t="s">
        <v>42</v>
      </c>
      <c r="O787" s="256">
        <v>42860</v>
      </c>
      <c r="P787" s="255" t="s">
        <v>1878</v>
      </c>
      <c r="Q787" s="255">
        <v>0</v>
      </c>
      <c r="R787" s="256" t="s">
        <v>33</v>
      </c>
      <c r="S787" s="255">
        <v>457604</v>
      </c>
      <c r="T787" s="255" t="s">
        <v>197</v>
      </c>
      <c r="U787" s="256">
        <v>6512.85</v>
      </c>
      <c r="V787" s="255" t="s">
        <v>197</v>
      </c>
      <c r="W787" s="255">
        <v>457604.07518004568</v>
      </c>
      <c r="X787" s="256" t="s">
        <v>100</v>
      </c>
      <c r="Y787" s="255" t="s">
        <v>114</v>
      </c>
      <c r="Z787" s="255">
        <v>6.51</v>
      </c>
      <c r="AA787" s="256">
        <v>1</v>
      </c>
      <c r="AB787" s="255" t="s">
        <v>630</v>
      </c>
      <c r="AC787" s="255" t="s">
        <v>446</v>
      </c>
      <c r="AD787" s="256" t="s">
        <v>2036</v>
      </c>
      <c r="AE787" s="255" t="s">
        <v>350</v>
      </c>
      <c r="AF787" s="255" t="s">
        <v>605</v>
      </c>
      <c r="AG787" s="256" t="s">
        <v>643</v>
      </c>
      <c r="AH787" s="255"/>
      <c r="AI787" s="255"/>
      <c r="AJ787" s="256"/>
      <c r="AK787" s="255" t="s">
        <v>605</v>
      </c>
      <c r="AL787" s="255" t="s">
        <v>643</v>
      </c>
      <c r="AM787" s="268" t="s">
        <v>741</v>
      </c>
      <c r="AN787" s="148" t="str">
        <f>IF(ISERROR(MATCH(H787,Current!H:H,0)),"Cleared","resolved")</f>
        <v>resolved</v>
      </c>
    </row>
    <row r="788" spans="1:40" x14ac:dyDescent="0.25">
      <c r="A788" s="267" t="s">
        <v>744</v>
      </c>
      <c r="B788" s="255">
        <v>8520</v>
      </c>
      <c r="C788" s="256" t="s">
        <v>842</v>
      </c>
      <c r="D788" s="255" t="s">
        <v>19</v>
      </c>
      <c r="E788" s="255">
        <v>8243</v>
      </c>
      <c r="F788" s="256" t="s">
        <v>120</v>
      </c>
      <c r="G788" s="255" t="s">
        <v>14</v>
      </c>
      <c r="H788" s="255">
        <v>85200310086475</v>
      </c>
      <c r="I788" s="256" t="s">
        <v>56</v>
      </c>
      <c r="J788" s="255" t="s">
        <v>219</v>
      </c>
      <c r="K788" s="255">
        <v>42727</v>
      </c>
      <c r="L788" s="256">
        <v>133</v>
      </c>
      <c r="M788" s="255" t="s">
        <v>127</v>
      </c>
      <c r="N788" s="255" t="s">
        <v>128</v>
      </c>
      <c r="O788" s="256">
        <v>42800</v>
      </c>
      <c r="P788" s="255" t="s">
        <v>838</v>
      </c>
      <c r="Q788" s="255">
        <v>60</v>
      </c>
      <c r="R788" s="256" t="s">
        <v>34</v>
      </c>
      <c r="S788" s="255">
        <v>456400</v>
      </c>
      <c r="T788" s="255" t="s">
        <v>197</v>
      </c>
      <c r="U788" s="256">
        <v>6495.71</v>
      </c>
      <c r="V788" s="255" t="s">
        <v>197</v>
      </c>
      <c r="W788" s="255">
        <v>456399.7892148252</v>
      </c>
      <c r="X788" s="256" t="s">
        <v>100</v>
      </c>
      <c r="Y788" s="255" t="s">
        <v>114</v>
      </c>
      <c r="Z788" s="255">
        <v>6.5</v>
      </c>
      <c r="AA788" s="256">
        <v>1</v>
      </c>
      <c r="AB788" s="255" t="s">
        <v>630</v>
      </c>
      <c r="AC788" s="255" t="s">
        <v>660</v>
      </c>
      <c r="AD788" s="256" t="s">
        <v>1295</v>
      </c>
      <c r="AE788" s="255" t="s">
        <v>350</v>
      </c>
      <c r="AF788" s="255" t="s">
        <v>605</v>
      </c>
      <c r="AG788" s="256" t="s">
        <v>643</v>
      </c>
      <c r="AH788" s="255"/>
      <c r="AI788" s="255"/>
      <c r="AJ788" s="256"/>
      <c r="AK788" s="255" t="s">
        <v>605</v>
      </c>
      <c r="AL788" s="255" t="s">
        <v>643</v>
      </c>
      <c r="AM788" s="268" t="s">
        <v>741</v>
      </c>
      <c r="AN788" s="148" t="str">
        <f>IF(ISERROR(MATCH(H788,Current!H:H,0)),"Cleared","resolved")</f>
        <v>resolved</v>
      </c>
    </row>
    <row r="789" spans="1:40" x14ac:dyDescent="0.25">
      <c r="A789" s="267" t="s">
        <v>31</v>
      </c>
      <c r="B789" s="255">
        <v>635</v>
      </c>
      <c r="C789" s="256" t="s">
        <v>142</v>
      </c>
      <c r="D789" s="255" t="s">
        <v>16</v>
      </c>
      <c r="E789" s="255">
        <v>8520</v>
      </c>
      <c r="F789" s="256" t="s">
        <v>842</v>
      </c>
      <c r="G789" s="255" t="s">
        <v>19</v>
      </c>
      <c r="H789" s="255">
        <v>63501111707798</v>
      </c>
      <c r="I789" s="256" t="s">
        <v>55</v>
      </c>
      <c r="J789" s="255" t="s">
        <v>870</v>
      </c>
      <c r="K789" s="255">
        <v>42821</v>
      </c>
      <c r="L789" s="256">
        <v>39</v>
      </c>
      <c r="M789" s="255" t="s">
        <v>158</v>
      </c>
      <c r="N789" s="255" t="s">
        <v>41</v>
      </c>
      <c r="O789" s="256">
        <v>42860</v>
      </c>
      <c r="P789" s="255" t="s">
        <v>1878</v>
      </c>
      <c r="Q789" s="255">
        <v>0</v>
      </c>
      <c r="R789" s="256" t="s">
        <v>33</v>
      </c>
      <c r="S789" s="255">
        <v>6492</v>
      </c>
      <c r="T789" s="255" t="s">
        <v>100</v>
      </c>
      <c r="U789" s="256">
        <v>6492</v>
      </c>
      <c r="V789" s="255" t="s">
        <v>100</v>
      </c>
      <c r="W789" s="255">
        <v>6492</v>
      </c>
      <c r="X789" s="256" t="s">
        <v>100</v>
      </c>
      <c r="Y789" s="255" t="s">
        <v>114</v>
      </c>
      <c r="Z789" s="255">
        <v>6.49</v>
      </c>
      <c r="AA789" s="256">
        <v>1</v>
      </c>
      <c r="AB789" s="255" t="s">
        <v>629</v>
      </c>
      <c r="AC789" s="255" t="s">
        <v>1898</v>
      </c>
      <c r="AD789" s="256" t="s">
        <v>1899</v>
      </c>
      <c r="AE789" s="255" t="s">
        <v>349</v>
      </c>
      <c r="AF789" s="255" t="s">
        <v>649</v>
      </c>
      <c r="AG789" s="256" t="s">
        <v>643</v>
      </c>
      <c r="AH789" s="255"/>
      <c r="AI789" s="255"/>
      <c r="AJ789" s="256"/>
      <c r="AK789" s="255" t="s">
        <v>605</v>
      </c>
      <c r="AL789" s="255" t="s">
        <v>643</v>
      </c>
      <c r="AM789" s="268" t="s">
        <v>741</v>
      </c>
      <c r="AN789" s="148" t="str">
        <f>IF(ISERROR(MATCH(H789,Current!H:H,0)),"Cleared","resolved")</f>
        <v>Cleared</v>
      </c>
    </row>
    <row r="790" spans="1:40" x14ac:dyDescent="0.25">
      <c r="A790" s="267" t="s">
        <v>31</v>
      </c>
      <c r="B790" s="255">
        <v>8520</v>
      </c>
      <c r="C790" s="256" t="s">
        <v>842</v>
      </c>
      <c r="D790" s="255" t="s">
        <v>19</v>
      </c>
      <c r="E790" s="255">
        <v>8420</v>
      </c>
      <c r="F790" s="256" t="s">
        <v>234</v>
      </c>
      <c r="G790" s="255" t="s">
        <v>19</v>
      </c>
      <c r="H790" s="255">
        <v>85200610007371</v>
      </c>
      <c r="I790" s="256" t="s">
        <v>537</v>
      </c>
      <c r="J790" s="255" t="s">
        <v>311</v>
      </c>
      <c r="K790" s="255">
        <v>42829</v>
      </c>
      <c r="L790" s="256">
        <v>31</v>
      </c>
      <c r="M790" s="255" t="s">
        <v>149</v>
      </c>
      <c r="N790" s="255" t="s">
        <v>41</v>
      </c>
      <c r="O790" s="256">
        <v>42859</v>
      </c>
      <c r="P790" s="255" t="s">
        <v>1878</v>
      </c>
      <c r="Q790" s="255">
        <v>1</v>
      </c>
      <c r="R790" s="256" t="s">
        <v>33</v>
      </c>
      <c r="S790" s="255">
        <v>454546.24</v>
      </c>
      <c r="T790" s="255" t="s">
        <v>197</v>
      </c>
      <c r="U790" s="256">
        <v>6469.33</v>
      </c>
      <c r="V790" s="255" t="s">
        <v>197</v>
      </c>
      <c r="W790" s="255">
        <v>454546.28491129458</v>
      </c>
      <c r="X790" s="256" t="s">
        <v>100</v>
      </c>
      <c r="Y790" s="255" t="s">
        <v>107</v>
      </c>
      <c r="Z790" s="255">
        <v>6.47</v>
      </c>
      <c r="AA790" s="256">
        <v>1</v>
      </c>
      <c r="AB790" s="255" t="s">
        <v>630</v>
      </c>
      <c r="AC790" s="255" t="s">
        <v>819</v>
      </c>
      <c r="AD790" s="256" t="s">
        <v>2073</v>
      </c>
      <c r="AE790" s="255" t="s">
        <v>350</v>
      </c>
      <c r="AF790" s="255" t="s">
        <v>605</v>
      </c>
      <c r="AG790" s="256" t="s">
        <v>643</v>
      </c>
      <c r="AH790" s="255"/>
      <c r="AI790" s="255"/>
      <c r="AJ790" s="256"/>
      <c r="AK790" s="255" t="s">
        <v>605</v>
      </c>
      <c r="AL790" s="255" t="s">
        <v>643</v>
      </c>
      <c r="AM790" s="268" t="s">
        <v>741</v>
      </c>
      <c r="AN790" s="148" t="str">
        <f>IF(ISERROR(MATCH(H790,Current!H:H,0)),"Cleared","resolved")</f>
        <v>resolved</v>
      </c>
    </row>
    <row r="791" spans="1:40" x14ac:dyDescent="0.25">
      <c r="A791" s="267" t="s">
        <v>744</v>
      </c>
      <c r="B791" s="255">
        <v>8520</v>
      </c>
      <c r="C791" s="256" t="s">
        <v>842</v>
      </c>
      <c r="D791" s="255" t="s">
        <v>19</v>
      </c>
      <c r="E791" s="255">
        <v>3011</v>
      </c>
      <c r="F791" s="256" t="s">
        <v>164</v>
      </c>
      <c r="G791" s="255" t="s">
        <v>22</v>
      </c>
      <c r="H791" s="255">
        <v>85200810000403</v>
      </c>
      <c r="I791" s="256" t="s">
        <v>54</v>
      </c>
      <c r="J791" s="255" t="s">
        <v>317</v>
      </c>
      <c r="K791" s="255">
        <v>42614</v>
      </c>
      <c r="L791" s="256">
        <v>246</v>
      </c>
      <c r="M791" s="255" t="s">
        <v>158</v>
      </c>
      <c r="N791" s="255" t="s">
        <v>41</v>
      </c>
      <c r="O791" s="256">
        <v>42649</v>
      </c>
      <c r="P791" s="255" t="s">
        <v>406</v>
      </c>
      <c r="Q791" s="255">
        <v>211</v>
      </c>
      <c r="R791" s="256" t="s">
        <v>37</v>
      </c>
      <c r="S791" s="255">
        <v>454179.24</v>
      </c>
      <c r="T791" s="255" t="s">
        <v>197</v>
      </c>
      <c r="U791" s="256">
        <v>6464.11</v>
      </c>
      <c r="V791" s="255" t="s">
        <v>197</v>
      </c>
      <c r="W791" s="255">
        <v>454179.51870718424</v>
      </c>
      <c r="X791" s="256" t="s">
        <v>100</v>
      </c>
      <c r="Y791" s="255" t="s">
        <v>114</v>
      </c>
      <c r="Z791" s="255">
        <v>6.46</v>
      </c>
      <c r="AA791" s="256">
        <v>1</v>
      </c>
      <c r="AB791" s="255" t="s">
        <v>630</v>
      </c>
      <c r="AC791" s="255" t="s">
        <v>474</v>
      </c>
      <c r="AD791" s="256" t="s">
        <v>687</v>
      </c>
      <c r="AE791" s="255" t="s">
        <v>350</v>
      </c>
      <c r="AF791" s="255" t="s">
        <v>605</v>
      </c>
      <c r="AG791" s="256" t="s">
        <v>643</v>
      </c>
      <c r="AH791" s="255"/>
      <c r="AI791" s="255"/>
      <c r="AJ791" s="256"/>
      <c r="AK791" s="255" t="s">
        <v>605</v>
      </c>
      <c r="AL791" s="255" t="s">
        <v>643</v>
      </c>
      <c r="AM791" s="268" t="s">
        <v>741</v>
      </c>
      <c r="AN791" s="148" t="str">
        <f>IF(ISERROR(MATCH(H791,Current!H:H,0)),"Cleared","resolved")</f>
        <v>Cleared</v>
      </c>
    </row>
    <row r="792" spans="1:40" x14ac:dyDescent="0.25">
      <c r="A792" s="267" t="s">
        <v>31</v>
      </c>
      <c r="B792" s="255">
        <v>132</v>
      </c>
      <c r="C792" s="256" t="s">
        <v>233</v>
      </c>
      <c r="D792" s="255" t="s">
        <v>22</v>
      </c>
      <c r="E792" s="255">
        <v>199</v>
      </c>
      <c r="F792" s="256" t="s">
        <v>137</v>
      </c>
      <c r="G792" s="255" t="s">
        <v>22</v>
      </c>
      <c r="H792" s="255">
        <v>1320130002693</v>
      </c>
      <c r="I792" s="256" t="s">
        <v>54</v>
      </c>
      <c r="J792" s="255" t="s">
        <v>330</v>
      </c>
      <c r="K792" s="255">
        <v>42794</v>
      </c>
      <c r="L792" s="256">
        <v>66</v>
      </c>
      <c r="M792" s="255" t="s">
        <v>111</v>
      </c>
      <c r="N792" s="255" t="s">
        <v>42</v>
      </c>
      <c r="O792" s="256">
        <v>42859</v>
      </c>
      <c r="P792" s="255" t="s">
        <v>1878</v>
      </c>
      <c r="Q792" s="255">
        <v>1</v>
      </c>
      <c r="R792" s="256" t="s">
        <v>33</v>
      </c>
      <c r="S792" s="255">
        <v>7055.78</v>
      </c>
      <c r="T792" s="255" t="s">
        <v>248</v>
      </c>
      <c r="U792" s="256">
        <v>6455.43</v>
      </c>
      <c r="V792" s="255" t="s">
        <v>248</v>
      </c>
      <c r="W792" s="255">
        <v>7055.7848608791373</v>
      </c>
      <c r="X792" s="256" t="s">
        <v>100</v>
      </c>
      <c r="Y792" s="255" t="s">
        <v>107</v>
      </c>
      <c r="Z792" s="255">
        <v>6.46</v>
      </c>
      <c r="AA792" s="256">
        <v>1</v>
      </c>
      <c r="AB792" s="255" t="s">
        <v>629</v>
      </c>
      <c r="AC792" s="255" t="s">
        <v>484</v>
      </c>
      <c r="AD792" s="256" t="s">
        <v>396</v>
      </c>
      <c r="AE792" s="255" t="s">
        <v>349</v>
      </c>
      <c r="AF792" s="255" t="s">
        <v>649</v>
      </c>
      <c r="AG792" s="256" t="s">
        <v>643</v>
      </c>
      <c r="AH792" s="255"/>
      <c r="AI792" s="255"/>
      <c r="AJ792" s="256"/>
      <c r="AK792" s="255" t="s">
        <v>605</v>
      </c>
      <c r="AL792" s="255" t="s">
        <v>643</v>
      </c>
      <c r="AM792" s="268" t="s">
        <v>741</v>
      </c>
      <c r="AN792" s="148" t="str">
        <f>IF(ISERROR(MATCH(H792,Current!H:H,0)),"Cleared","resolved")</f>
        <v>Cleared</v>
      </c>
    </row>
    <row r="793" spans="1:40" x14ac:dyDescent="0.25">
      <c r="A793" s="267" t="s">
        <v>31</v>
      </c>
      <c r="B793" s="255">
        <v>1750</v>
      </c>
      <c r="C793" s="256" t="s">
        <v>159</v>
      </c>
      <c r="D793" s="255" t="s">
        <v>18</v>
      </c>
      <c r="E793" s="255">
        <v>635</v>
      </c>
      <c r="F793" s="256" t="s">
        <v>142</v>
      </c>
      <c r="G793" s="255" t="s">
        <v>16</v>
      </c>
      <c r="H793" s="255">
        <v>17500110092234</v>
      </c>
      <c r="I793" s="256" t="s">
        <v>55</v>
      </c>
      <c r="J793" s="255" t="s">
        <v>472</v>
      </c>
      <c r="K793" s="255">
        <v>42773</v>
      </c>
      <c r="L793" s="256">
        <v>87</v>
      </c>
      <c r="M793" s="255" t="s">
        <v>127</v>
      </c>
      <c r="N793" s="255" t="s">
        <v>128</v>
      </c>
      <c r="O793" s="256">
        <v>42859</v>
      </c>
      <c r="P793" s="255" t="s">
        <v>1878</v>
      </c>
      <c r="Q793" s="255">
        <v>1</v>
      </c>
      <c r="R793" s="256" t="s">
        <v>33</v>
      </c>
      <c r="S793" s="255">
        <v>6450</v>
      </c>
      <c r="T793" s="255" t="s">
        <v>100</v>
      </c>
      <c r="U793" s="256">
        <v>6450</v>
      </c>
      <c r="V793" s="255" t="s">
        <v>100</v>
      </c>
      <c r="W793" s="255">
        <v>6450</v>
      </c>
      <c r="X793" s="256" t="s">
        <v>100</v>
      </c>
      <c r="Y793" s="255" t="s">
        <v>114</v>
      </c>
      <c r="Z793" s="255">
        <v>6.45</v>
      </c>
      <c r="AA793" s="256">
        <v>1</v>
      </c>
      <c r="AB793" s="255" t="s">
        <v>629</v>
      </c>
      <c r="AC793" s="255" t="s">
        <v>634</v>
      </c>
      <c r="AD793" s="256" t="s">
        <v>1236</v>
      </c>
      <c r="AE793" s="255" t="s">
        <v>349</v>
      </c>
      <c r="AF793" s="255" t="s">
        <v>605</v>
      </c>
      <c r="AG793" s="256" t="s">
        <v>643</v>
      </c>
      <c r="AH793" s="255"/>
      <c r="AI793" s="255"/>
      <c r="AJ793" s="256"/>
      <c r="AK793" s="255" t="s">
        <v>605</v>
      </c>
      <c r="AL793" s="255" t="s">
        <v>643</v>
      </c>
      <c r="AM793" s="268" t="s">
        <v>741</v>
      </c>
      <c r="AN793" s="148" t="str">
        <f>IF(ISERROR(MATCH(H793,Current!H:H,0)),"Cleared","resolved")</f>
        <v>Cleared</v>
      </c>
    </row>
    <row r="794" spans="1:40" x14ac:dyDescent="0.25">
      <c r="A794" s="267" t="s">
        <v>744</v>
      </c>
      <c r="B794" s="255">
        <v>8520</v>
      </c>
      <c r="C794" s="256" t="s">
        <v>842</v>
      </c>
      <c r="D794" s="255" t="s">
        <v>19</v>
      </c>
      <c r="E794" s="255">
        <v>1845</v>
      </c>
      <c r="F794" s="256" t="s">
        <v>115</v>
      </c>
      <c r="G794" s="255" t="s">
        <v>19</v>
      </c>
      <c r="H794" s="255">
        <v>85200310086764</v>
      </c>
      <c r="I794" s="256" t="s">
        <v>537</v>
      </c>
      <c r="J794" s="255" t="s">
        <v>311</v>
      </c>
      <c r="K794" s="255">
        <v>42773</v>
      </c>
      <c r="L794" s="256">
        <v>87</v>
      </c>
      <c r="M794" s="255" t="s">
        <v>105</v>
      </c>
      <c r="N794" s="255" t="s">
        <v>41</v>
      </c>
      <c r="O794" s="256">
        <v>42776</v>
      </c>
      <c r="P794" s="255" t="s">
        <v>838</v>
      </c>
      <c r="Q794" s="255">
        <v>84</v>
      </c>
      <c r="R794" s="256" t="s">
        <v>35</v>
      </c>
      <c r="S794" s="255">
        <v>6995.25</v>
      </c>
      <c r="T794" s="255" t="s">
        <v>248</v>
      </c>
      <c r="U794" s="256">
        <v>6400.05</v>
      </c>
      <c r="V794" s="255" t="s">
        <v>197</v>
      </c>
      <c r="W794" s="255">
        <v>449678.55260846653</v>
      </c>
      <c r="X794" s="256" t="s">
        <v>100</v>
      </c>
      <c r="Y794" s="255" t="s">
        <v>107</v>
      </c>
      <c r="Z794" s="255">
        <v>6.4</v>
      </c>
      <c r="AA794" s="256">
        <v>1</v>
      </c>
      <c r="AB794" s="255" t="s">
        <v>630</v>
      </c>
      <c r="AC794" s="255" t="s">
        <v>633</v>
      </c>
      <c r="AD794" s="256" t="s">
        <v>1024</v>
      </c>
      <c r="AE794" s="255" t="s">
        <v>349</v>
      </c>
      <c r="AF794" s="255" t="s">
        <v>649</v>
      </c>
      <c r="AG794" s="256" t="s">
        <v>643</v>
      </c>
      <c r="AH794" s="255"/>
      <c r="AI794" s="255"/>
      <c r="AJ794" s="256"/>
      <c r="AK794" s="255" t="s">
        <v>605</v>
      </c>
      <c r="AL794" s="255" t="s">
        <v>643</v>
      </c>
      <c r="AM794" s="268" t="s">
        <v>741</v>
      </c>
      <c r="AN794" s="148" t="str">
        <f>IF(ISERROR(MATCH(H794,Current!H:H,0)),"Cleared","resolved")</f>
        <v>resolved</v>
      </c>
    </row>
    <row r="795" spans="1:40" x14ac:dyDescent="0.25">
      <c r="A795" s="267" t="s">
        <v>744</v>
      </c>
      <c r="B795" s="255">
        <v>3635</v>
      </c>
      <c r="C795" s="256" t="s">
        <v>211</v>
      </c>
      <c r="D795" s="255" t="s">
        <v>14</v>
      </c>
      <c r="E795" s="255">
        <v>8243</v>
      </c>
      <c r="F795" s="256" t="s">
        <v>120</v>
      </c>
      <c r="G795" s="255" t="s">
        <v>14</v>
      </c>
      <c r="H795" s="255" t="s">
        <v>1285</v>
      </c>
      <c r="I795" s="256" t="s">
        <v>55</v>
      </c>
      <c r="J795" s="255" t="s">
        <v>121</v>
      </c>
      <c r="K795" s="255">
        <v>42731</v>
      </c>
      <c r="L795" s="256">
        <v>129</v>
      </c>
      <c r="M795" s="255" t="s">
        <v>111</v>
      </c>
      <c r="N795" s="255" t="s">
        <v>42</v>
      </c>
      <c r="O795" s="256">
        <v>42796</v>
      </c>
      <c r="P795" s="255" t="s">
        <v>838</v>
      </c>
      <c r="Q795" s="255">
        <v>64</v>
      </c>
      <c r="R795" s="256" t="s">
        <v>35</v>
      </c>
      <c r="S795" s="255">
        <v>1995000</v>
      </c>
      <c r="T795" s="255" t="s">
        <v>212</v>
      </c>
      <c r="U795" s="256">
        <v>6386.39</v>
      </c>
      <c r="V795" s="255" t="s">
        <v>212</v>
      </c>
      <c r="W795" s="255">
        <v>1994998.7504685745</v>
      </c>
      <c r="X795" s="256" t="s">
        <v>100</v>
      </c>
      <c r="Y795" s="255" t="s">
        <v>107</v>
      </c>
      <c r="Z795" s="255">
        <v>6.39</v>
      </c>
      <c r="AA795" s="256">
        <v>1</v>
      </c>
      <c r="AB795" s="255" t="s">
        <v>630</v>
      </c>
      <c r="AC795" s="255" t="s">
        <v>426</v>
      </c>
      <c r="AD795" s="256" t="s">
        <v>1547</v>
      </c>
      <c r="AE795" s="255" t="s">
        <v>350</v>
      </c>
      <c r="AF795" s="255" t="s">
        <v>605</v>
      </c>
      <c r="AG795" s="256" t="s">
        <v>643</v>
      </c>
      <c r="AH795" s="255"/>
      <c r="AI795" s="255"/>
      <c r="AJ795" s="256"/>
      <c r="AK795" s="255" t="s">
        <v>649</v>
      </c>
      <c r="AL795" s="255" t="s">
        <v>643</v>
      </c>
      <c r="AM795" s="268" t="s">
        <v>740</v>
      </c>
      <c r="AN795" s="148" t="str">
        <f>IF(ISERROR(MATCH(H795,Current!H:H,0)),"Cleared","resolved")</f>
        <v>resolved</v>
      </c>
    </row>
    <row r="796" spans="1:40" x14ac:dyDescent="0.25">
      <c r="A796" s="267" t="s">
        <v>744</v>
      </c>
      <c r="B796" s="255">
        <v>8520</v>
      </c>
      <c r="C796" s="256" t="s">
        <v>842</v>
      </c>
      <c r="D796" s="255" t="s">
        <v>19</v>
      </c>
      <c r="E796" s="255">
        <v>429</v>
      </c>
      <c r="F796" s="256" t="s">
        <v>162</v>
      </c>
      <c r="G796" s="255" t="s">
        <v>13</v>
      </c>
      <c r="H796" s="255">
        <v>85200810000399</v>
      </c>
      <c r="I796" s="256" t="s">
        <v>59</v>
      </c>
      <c r="J796" s="255" t="s">
        <v>321</v>
      </c>
      <c r="K796" s="255">
        <v>42614</v>
      </c>
      <c r="L796" s="256">
        <v>246</v>
      </c>
      <c r="M796" s="255" t="s">
        <v>122</v>
      </c>
      <c r="N796" s="255" t="s">
        <v>41</v>
      </c>
      <c r="O796" s="256">
        <v>42681</v>
      </c>
      <c r="P796" s="255" t="s">
        <v>651</v>
      </c>
      <c r="Q796" s="255">
        <v>179</v>
      </c>
      <c r="R796" s="256" t="s">
        <v>39</v>
      </c>
      <c r="S796" s="255">
        <v>449000</v>
      </c>
      <c r="T796" s="255" t="s">
        <v>197</v>
      </c>
      <c r="U796" s="256">
        <v>6390.39</v>
      </c>
      <c r="V796" s="255" t="s">
        <v>197</v>
      </c>
      <c r="W796" s="255">
        <v>448999.8243456877</v>
      </c>
      <c r="X796" s="256" t="s">
        <v>100</v>
      </c>
      <c r="Y796" s="255" t="s">
        <v>114</v>
      </c>
      <c r="Z796" s="255">
        <v>6.39</v>
      </c>
      <c r="AA796" s="256">
        <v>1</v>
      </c>
      <c r="AB796" s="255" t="s">
        <v>630</v>
      </c>
      <c r="AC796" s="255" t="s">
        <v>456</v>
      </c>
      <c r="AD796" s="256" t="s">
        <v>684</v>
      </c>
      <c r="AE796" s="255" t="s">
        <v>350</v>
      </c>
      <c r="AF796" s="255" t="s">
        <v>605</v>
      </c>
      <c r="AG796" s="256" t="s">
        <v>643</v>
      </c>
      <c r="AH796" s="255"/>
      <c r="AI796" s="255"/>
      <c r="AJ796" s="256"/>
      <c r="AK796" s="255" t="s">
        <v>605</v>
      </c>
      <c r="AL796" s="255" t="s">
        <v>643</v>
      </c>
      <c r="AM796" s="268" t="s">
        <v>741</v>
      </c>
      <c r="AN796" s="148" t="str">
        <f>IF(ISERROR(MATCH(H796,Current!H:H,0)),"Cleared","resolved")</f>
        <v>Cleared</v>
      </c>
    </row>
    <row r="797" spans="1:40" x14ac:dyDescent="0.25">
      <c r="A797" s="267" t="s">
        <v>744</v>
      </c>
      <c r="B797" s="255">
        <v>8520</v>
      </c>
      <c r="C797" s="256" t="s">
        <v>842</v>
      </c>
      <c r="D797" s="255" t="s">
        <v>19</v>
      </c>
      <c r="E797" s="255">
        <v>8205</v>
      </c>
      <c r="F797" s="256" t="s">
        <v>130</v>
      </c>
      <c r="G797" s="255" t="s">
        <v>14</v>
      </c>
      <c r="H797" s="255">
        <v>85201110010693</v>
      </c>
      <c r="I797" s="256" t="s">
        <v>538</v>
      </c>
      <c r="J797" s="255" t="s">
        <v>809</v>
      </c>
      <c r="K797" s="255">
        <v>42705</v>
      </c>
      <c r="L797" s="256">
        <v>155</v>
      </c>
      <c r="M797" s="255" t="s">
        <v>127</v>
      </c>
      <c r="N797" s="255" t="s">
        <v>128</v>
      </c>
      <c r="O797" s="256">
        <v>42732</v>
      </c>
      <c r="P797" s="255" t="s">
        <v>651</v>
      </c>
      <c r="Q797" s="255">
        <v>128</v>
      </c>
      <c r="R797" s="256" t="s">
        <v>38</v>
      </c>
      <c r="S797" s="255">
        <v>449300</v>
      </c>
      <c r="T797" s="255" t="s">
        <v>197</v>
      </c>
      <c r="U797" s="256">
        <v>6394.66</v>
      </c>
      <c r="V797" s="255" t="s">
        <v>197</v>
      </c>
      <c r="W797" s="255">
        <v>449299.84191111889</v>
      </c>
      <c r="X797" s="256" t="s">
        <v>100</v>
      </c>
      <c r="Y797" s="255" t="s">
        <v>114</v>
      </c>
      <c r="Z797" s="255">
        <v>6.39</v>
      </c>
      <c r="AA797" s="256">
        <v>1</v>
      </c>
      <c r="AB797" s="255" t="s">
        <v>630</v>
      </c>
      <c r="AC797" s="255" t="s">
        <v>582</v>
      </c>
      <c r="AD797" s="256" t="s">
        <v>822</v>
      </c>
      <c r="AE797" s="255" t="s">
        <v>350</v>
      </c>
      <c r="AF797" s="255" t="s">
        <v>605</v>
      </c>
      <c r="AG797" s="256" t="s">
        <v>643</v>
      </c>
      <c r="AH797" s="255"/>
      <c r="AI797" s="255"/>
      <c r="AJ797" s="256"/>
      <c r="AK797" s="255" t="s">
        <v>605</v>
      </c>
      <c r="AL797" s="255" t="s">
        <v>643</v>
      </c>
      <c r="AM797" s="268" t="s">
        <v>741</v>
      </c>
      <c r="AN797" s="148" t="str">
        <f>IF(ISERROR(MATCH(H797,Current!H:H,0)),"Cleared","resolved")</f>
        <v>Cleared</v>
      </c>
    </row>
    <row r="798" spans="1:40" x14ac:dyDescent="0.25">
      <c r="A798" s="267" t="s">
        <v>31</v>
      </c>
      <c r="B798" s="255">
        <v>8520</v>
      </c>
      <c r="C798" s="256" t="s">
        <v>842</v>
      </c>
      <c r="D798" s="255" t="s">
        <v>19</v>
      </c>
      <c r="E798" s="255">
        <v>3100</v>
      </c>
      <c r="F798" s="256" t="s">
        <v>274</v>
      </c>
      <c r="G798" s="255" t="s">
        <v>13</v>
      </c>
      <c r="H798" s="255" t="s">
        <v>1283</v>
      </c>
      <c r="I798" s="256" t="s">
        <v>1882</v>
      </c>
      <c r="J798" s="255" t="s">
        <v>271</v>
      </c>
      <c r="K798" s="255">
        <v>42769</v>
      </c>
      <c r="L798" s="256">
        <v>91</v>
      </c>
      <c r="M798" s="255" t="s">
        <v>111</v>
      </c>
      <c r="N798" s="255" t="s">
        <v>42</v>
      </c>
      <c r="O798" s="256">
        <v>42859</v>
      </c>
      <c r="P798" s="255" t="s">
        <v>1878</v>
      </c>
      <c r="Q798" s="255">
        <v>1</v>
      </c>
      <c r="R798" s="256" t="s">
        <v>33</v>
      </c>
      <c r="S798" s="255">
        <v>5393</v>
      </c>
      <c r="T798" s="255" t="s">
        <v>186</v>
      </c>
      <c r="U798" s="256">
        <v>6384.29</v>
      </c>
      <c r="V798" s="255" t="s">
        <v>197</v>
      </c>
      <c r="W798" s="255">
        <v>448571.22782364307</v>
      </c>
      <c r="X798" s="256" t="s">
        <v>100</v>
      </c>
      <c r="Y798" s="255" t="s">
        <v>114</v>
      </c>
      <c r="Z798" s="255">
        <v>6.38</v>
      </c>
      <c r="AA798" s="256">
        <v>1</v>
      </c>
      <c r="AB798" s="255" t="s">
        <v>630</v>
      </c>
      <c r="AC798" s="255" t="s">
        <v>458</v>
      </c>
      <c r="AD798" s="256" t="s">
        <v>352</v>
      </c>
      <c r="AE798" s="255" t="s">
        <v>349</v>
      </c>
      <c r="AF798" s="255" t="s">
        <v>649</v>
      </c>
      <c r="AG798" s="256" t="s">
        <v>643</v>
      </c>
      <c r="AH798" s="255"/>
      <c r="AI798" s="255"/>
      <c r="AJ798" s="256"/>
      <c r="AK798" s="255" t="s">
        <v>649</v>
      </c>
      <c r="AL798" s="255" t="s">
        <v>643</v>
      </c>
      <c r="AM798" s="268" t="s">
        <v>740</v>
      </c>
      <c r="AN798" s="148" t="str">
        <f>IF(ISERROR(MATCH(H798,Current!H:H,0)),"Cleared","resolved")</f>
        <v>Cleared</v>
      </c>
    </row>
    <row r="799" spans="1:40" x14ac:dyDescent="0.25">
      <c r="A799" s="267" t="s">
        <v>744</v>
      </c>
      <c r="B799" s="255">
        <v>8520</v>
      </c>
      <c r="C799" s="256" t="s">
        <v>842</v>
      </c>
      <c r="D799" s="255" t="s">
        <v>19</v>
      </c>
      <c r="E799" s="255">
        <v>8420</v>
      </c>
      <c r="F799" s="256" t="s">
        <v>234</v>
      </c>
      <c r="G799" s="255" t="s">
        <v>19</v>
      </c>
      <c r="H799" s="255">
        <v>85203010001262</v>
      </c>
      <c r="I799" s="256" t="s">
        <v>592</v>
      </c>
      <c r="J799" s="255" t="s">
        <v>230</v>
      </c>
      <c r="K799" s="255">
        <v>42728</v>
      </c>
      <c r="L799" s="256">
        <v>132</v>
      </c>
      <c r="M799" s="255" t="s">
        <v>122</v>
      </c>
      <c r="N799" s="255" t="s">
        <v>41</v>
      </c>
      <c r="O799" s="256">
        <v>42775</v>
      </c>
      <c r="P799" s="255" t="s">
        <v>838</v>
      </c>
      <c r="Q799" s="255">
        <v>85</v>
      </c>
      <c r="R799" s="256" t="s">
        <v>35</v>
      </c>
      <c r="S799" s="255">
        <v>448320</v>
      </c>
      <c r="T799" s="255" t="s">
        <v>197</v>
      </c>
      <c r="U799" s="256">
        <v>6380.71</v>
      </c>
      <c r="V799" s="255" t="s">
        <v>197</v>
      </c>
      <c r="W799" s="255">
        <v>448319.6908484103</v>
      </c>
      <c r="X799" s="256" t="s">
        <v>100</v>
      </c>
      <c r="Y799" s="255" t="s">
        <v>107</v>
      </c>
      <c r="Z799" s="255">
        <v>6.38</v>
      </c>
      <c r="AA799" s="256">
        <v>1</v>
      </c>
      <c r="AB799" s="255" t="s">
        <v>630</v>
      </c>
      <c r="AC799" s="255" t="s">
        <v>819</v>
      </c>
      <c r="AD799" s="256" t="s">
        <v>930</v>
      </c>
      <c r="AE799" s="255" t="s">
        <v>350</v>
      </c>
      <c r="AF799" s="255" t="s">
        <v>649</v>
      </c>
      <c r="AG799" s="256" t="s">
        <v>643</v>
      </c>
      <c r="AH799" s="255"/>
      <c r="AI799" s="255"/>
      <c r="AJ799" s="256"/>
      <c r="AK799" s="255" t="s">
        <v>605</v>
      </c>
      <c r="AL799" s="255" t="s">
        <v>643</v>
      </c>
      <c r="AM799" s="268" t="s">
        <v>741</v>
      </c>
      <c r="AN799" s="148" t="str">
        <f>IF(ISERROR(MATCH(H799,Current!H:H,0)),"Cleared","resolved")</f>
        <v>resolved</v>
      </c>
    </row>
    <row r="800" spans="1:40" x14ac:dyDescent="0.25">
      <c r="A800" s="267" t="s">
        <v>31</v>
      </c>
      <c r="B800" s="255">
        <v>199</v>
      </c>
      <c r="C800" s="256" t="s">
        <v>137</v>
      </c>
      <c r="D800" s="255" t="s">
        <v>22</v>
      </c>
      <c r="E800" s="255">
        <v>693</v>
      </c>
      <c r="F800" s="256" t="s">
        <v>177</v>
      </c>
      <c r="G800" s="255" t="s">
        <v>16</v>
      </c>
      <c r="H800" s="255">
        <v>1990110068957</v>
      </c>
      <c r="I800" s="256" t="s">
        <v>56</v>
      </c>
      <c r="J800" s="255" t="s">
        <v>328</v>
      </c>
      <c r="K800" s="255">
        <v>42794</v>
      </c>
      <c r="L800" s="256">
        <v>66</v>
      </c>
      <c r="M800" s="255" t="s">
        <v>111</v>
      </c>
      <c r="N800" s="255" t="s">
        <v>42</v>
      </c>
      <c r="O800" s="256">
        <v>42859</v>
      </c>
      <c r="P800" s="255" t="s">
        <v>1878</v>
      </c>
      <c r="Q800" s="255">
        <v>1</v>
      </c>
      <c r="R800" s="256" t="s">
        <v>33</v>
      </c>
      <c r="S800" s="255">
        <v>6912</v>
      </c>
      <c r="T800" s="255" t="s">
        <v>248</v>
      </c>
      <c r="U800" s="256">
        <v>6323.88</v>
      </c>
      <c r="V800" s="255" t="s">
        <v>248</v>
      </c>
      <c r="W800" s="255">
        <v>6912.000713510387</v>
      </c>
      <c r="X800" s="256" t="s">
        <v>100</v>
      </c>
      <c r="Y800" s="255" t="s">
        <v>114</v>
      </c>
      <c r="Z800" s="255">
        <v>6.32</v>
      </c>
      <c r="AA800" s="256">
        <v>1</v>
      </c>
      <c r="AB800" s="255" t="s">
        <v>629</v>
      </c>
      <c r="AC800" s="255" t="s">
        <v>431</v>
      </c>
      <c r="AD800" s="256" t="s">
        <v>863</v>
      </c>
      <c r="AE800" s="255" t="s">
        <v>349</v>
      </c>
      <c r="AF800" s="255" t="s">
        <v>649</v>
      </c>
      <c r="AG800" s="256" t="s">
        <v>643</v>
      </c>
      <c r="AH800" s="255"/>
      <c r="AI800" s="255"/>
      <c r="AJ800" s="256"/>
      <c r="AK800" s="255" t="s">
        <v>605</v>
      </c>
      <c r="AL800" s="255" t="s">
        <v>643</v>
      </c>
      <c r="AM800" s="268" t="s">
        <v>741</v>
      </c>
      <c r="AN800" s="148" t="str">
        <f>IF(ISERROR(MATCH(H800,Current!H:H,0)),"Cleared","resolved")</f>
        <v>Cleared</v>
      </c>
    </row>
    <row r="801" spans="1:40" x14ac:dyDescent="0.25">
      <c r="A801" s="267" t="s">
        <v>31</v>
      </c>
      <c r="B801" s="255">
        <v>3074</v>
      </c>
      <c r="C801" s="256" t="s">
        <v>240</v>
      </c>
      <c r="D801" s="255" t="s">
        <v>21</v>
      </c>
      <c r="E801" s="255">
        <v>3071</v>
      </c>
      <c r="F801" s="256" t="s">
        <v>139</v>
      </c>
      <c r="G801" s="255" t="s">
        <v>21</v>
      </c>
      <c r="H801" s="255">
        <v>3074170159</v>
      </c>
      <c r="I801" s="256" t="s">
        <v>59</v>
      </c>
      <c r="J801" s="255" t="s">
        <v>125</v>
      </c>
      <c r="K801" s="255">
        <v>42828</v>
      </c>
      <c r="L801" s="256">
        <v>32</v>
      </c>
      <c r="M801" s="255" t="s">
        <v>111</v>
      </c>
      <c r="N801" s="255" t="s">
        <v>42</v>
      </c>
      <c r="O801" s="256">
        <v>42859</v>
      </c>
      <c r="P801" s="255" t="s">
        <v>1878</v>
      </c>
      <c r="Q801" s="255">
        <v>1</v>
      </c>
      <c r="R801" s="256" t="s">
        <v>33</v>
      </c>
      <c r="S801" s="255">
        <v>58800</v>
      </c>
      <c r="T801" s="255" t="s">
        <v>189</v>
      </c>
      <c r="U801" s="256">
        <v>6306.11</v>
      </c>
      <c r="V801" s="255" t="s">
        <v>189</v>
      </c>
      <c r="W801" s="255">
        <v>58800.037670156751</v>
      </c>
      <c r="X801" s="256" t="s">
        <v>100</v>
      </c>
      <c r="Y801" s="255" t="s">
        <v>107</v>
      </c>
      <c r="Z801" s="255">
        <v>6.31</v>
      </c>
      <c r="AA801" s="256">
        <v>1</v>
      </c>
      <c r="AB801" s="255" t="s">
        <v>630</v>
      </c>
      <c r="AC801" s="255" t="s">
        <v>443</v>
      </c>
      <c r="AD801" s="256" t="s">
        <v>2077</v>
      </c>
      <c r="AE801" s="255" t="s">
        <v>350</v>
      </c>
      <c r="AF801" s="255" t="s">
        <v>649</v>
      </c>
      <c r="AG801" s="256" t="s">
        <v>643</v>
      </c>
      <c r="AH801" s="255"/>
      <c r="AI801" s="255"/>
      <c r="AJ801" s="256"/>
      <c r="AK801" s="255" t="s">
        <v>605</v>
      </c>
      <c r="AL801" s="255" t="s">
        <v>643</v>
      </c>
      <c r="AM801" s="268" t="s">
        <v>741</v>
      </c>
      <c r="AN801" s="148" t="str">
        <f>IF(ISERROR(MATCH(H801,Current!H:H,0)),"Cleared","resolved")</f>
        <v>resolved</v>
      </c>
    </row>
    <row r="802" spans="1:40" x14ac:dyDescent="0.25">
      <c r="A802" s="267" t="s">
        <v>31</v>
      </c>
      <c r="B802" s="255">
        <v>3075</v>
      </c>
      <c r="C802" s="256" t="s">
        <v>145</v>
      </c>
      <c r="D802" s="255" t="s">
        <v>21</v>
      </c>
      <c r="E802" s="255">
        <v>1340</v>
      </c>
      <c r="F802" s="256" t="s">
        <v>146</v>
      </c>
      <c r="G802" s="255" t="s">
        <v>21</v>
      </c>
      <c r="H802" s="255">
        <v>30751700001</v>
      </c>
      <c r="I802" s="256" t="s">
        <v>59</v>
      </c>
      <c r="J802" s="255" t="s">
        <v>125</v>
      </c>
      <c r="K802" s="255">
        <v>42773</v>
      </c>
      <c r="L802" s="256">
        <v>87</v>
      </c>
      <c r="M802" s="255" t="s">
        <v>111</v>
      </c>
      <c r="N802" s="255" t="s">
        <v>42</v>
      </c>
      <c r="O802" s="256">
        <v>42859</v>
      </c>
      <c r="P802" s="255" t="s">
        <v>1878</v>
      </c>
      <c r="Q802" s="255">
        <v>1</v>
      </c>
      <c r="R802" s="256" t="s">
        <v>33</v>
      </c>
      <c r="S802" s="255">
        <v>6296.18</v>
      </c>
      <c r="T802" s="255" t="s">
        <v>100</v>
      </c>
      <c r="U802" s="256">
        <v>6296.18</v>
      </c>
      <c r="V802" s="255" t="s">
        <v>100</v>
      </c>
      <c r="W802" s="255">
        <v>6296.18</v>
      </c>
      <c r="X802" s="256" t="s">
        <v>100</v>
      </c>
      <c r="Y802" s="255" t="s">
        <v>107</v>
      </c>
      <c r="Z802" s="255">
        <v>6.3</v>
      </c>
      <c r="AA802" s="256">
        <v>1</v>
      </c>
      <c r="AB802" s="255" t="s">
        <v>629</v>
      </c>
      <c r="AC802" s="255" t="s">
        <v>415</v>
      </c>
      <c r="AD802" s="256" t="s">
        <v>358</v>
      </c>
      <c r="AE802" s="255" t="s">
        <v>349</v>
      </c>
      <c r="AF802" s="255" t="s">
        <v>605</v>
      </c>
      <c r="AG802" s="256" t="s">
        <v>643</v>
      </c>
      <c r="AH802" s="255"/>
      <c r="AI802" s="255"/>
      <c r="AJ802" s="256"/>
      <c r="AK802" s="255" t="s">
        <v>605</v>
      </c>
      <c r="AL802" s="255" t="s">
        <v>643</v>
      </c>
      <c r="AM802" s="268" t="s">
        <v>741</v>
      </c>
      <c r="AN802" s="148" t="str">
        <f>IF(ISERROR(MATCH(H802,Current!H:H,0)),"Cleared","resolved")</f>
        <v>Cleared</v>
      </c>
    </row>
    <row r="803" spans="1:40" x14ac:dyDescent="0.25">
      <c r="A803" s="267" t="s">
        <v>744</v>
      </c>
      <c r="B803" s="255">
        <v>8520</v>
      </c>
      <c r="C803" s="256" t="s">
        <v>842</v>
      </c>
      <c r="D803" s="255" t="s">
        <v>19</v>
      </c>
      <c r="E803" s="255">
        <v>260</v>
      </c>
      <c r="F803" s="256" t="s">
        <v>113</v>
      </c>
      <c r="G803" s="255" t="s">
        <v>23</v>
      </c>
      <c r="H803" s="255" t="s">
        <v>1593</v>
      </c>
      <c r="I803" s="256" t="s">
        <v>54</v>
      </c>
      <c r="J803" s="255" t="s">
        <v>381</v>
      </c>
      <c r="K803" s="255">
        <v>42768</v>
      </c>
      <c r="L803" s="256">
        <v>92</v>
      </c>
      <c r="M803" s="255" t="s">
        <v>127</v>
      </c>
      <c r="N803" s="255" t="s">
        <v>128</v>
      </c>
      <c r="O803" s="256">
        <v>42831</v>
      </c>
      <c r="P803" s="255" t="s">
        <v>838</v>
      </c>
      <c r="Q803" s="255">
        <v>29</v>
      </c>
      <c r="R803" s="256" t="s">
        <v>33</v>
      </c>
      <c r="S803" s="255">
        <v>442420</v>
      </c>
      <c r="T803" s="255" t="s">
        <v>197</v>
      </c>
      <c r="U803" s="256">
        <v>6296.74</v>
      </c>
      <c r="V803" s="255" t="s">
        <v>197</v>
      </c>
      <c r="W803" s="255">
        <v>442419.81380642892</v>
      </c>
      <c r="X803" s="256" t="s">
        <v>100</v>
      </c>
      <c r="Y803" s="255" t="s">
        <v>114</v>
      </c>
      <c r="Z803" s="255">
        <v>6.3</v>
      </c>
      <c r="AA803" s="256">
        <v>1</v>
      </c>
      <c r="AB803" s="255" t="s">
        <v>630</v>
      </c>
      <c r="AC803" s="255" t="s">
        <v>681</v>
      </c>
      <c r="AD803" s="256" t="s">
        <v>354</v>
      </c>
      <c r="AE803" s="255" t="s">
        <v>350</v>
      </c>
      <c r="AF803" s="255" t="s">
        <v>649</v>
      </c>
      <c r="AG803" s="256" t="s">
        <v>643</v>
      </c>
      <c r="AH803" s="255"/>
      <c r="AI803" s="255"/>
      <c r="AJ803" s="256"/>
      <c r="AK803" s="255" t="s">
        <v>649</v>
      </c>
      <c r="AL803" s="255" t="s">
        <v>643</v>
      </c>
      <c r="AM803" s="268" t="s">
        <v>740</v>
      </c>
      <c r="AN803" s="148" t="str">
        <f>IF(ISERROR(MATCH(H803,Current!H:H,0)),"Cleared","resolved")</f>
        <v>resolved</v>
      </c>
    </row>
    <row r="804" spans="1:40" x14ac:dyDescent="0.25">
      <c r="A804" s="267" t="s">
        <v>31</v>
      </c>
      <c r="B804" s="255">
        <v>8520</v>
      </c>
      <c r="C804" s="256" t="s">
        <v>842</v>
      </c>
      <c r="D804" s="255" t="s">
        <v>19</v>
      </c>
      <c r="E804" s="255">
        <v>199</v>
      </c>
      <c r="F804" s="256" t="s">
        <v>137</v>
      </c>
      <c r="G804" s="255" t="s">
        <v>22</v>
      </c>
      <c r="H804" s="255">
        <v>85203310000163</v>
      </c>
      <c r="I804" s="256" t="s">
        <v>538</v>
      </c>
      <c r="J804" s="255" t="s">
        <v>68</v>
      </c>
      <c r="K804" s="255">
        <v>42795</v>
      </c>
      <c r="L804" s="256">
        <v>65</v>
      </c>
      <c r="M804" s="255" t="s">
        <v>111</v>
      </c>
      <c r="N804" s="255" t="s">
        <v>42</v>
      </c>
      <c r="O804" s="256">
        <v>42860</v>
      </c>
      <c r="P804" s="255" t="s">
        <v>1878</v>
      </c>
      <c r="Q804" s="255">
        <v>0</v>
      </c>
      <c r="R804" s="256" t="s">
        <v>33</v>
      </c>
      <c r="S804" s="255">
        <v>442900</v>
      </c>
      <c r="T804" s="255" t="s">
        <v>197</v>
      </c>
      <c r="U804" s="256">
        <v>6303.57</v>
      </c>
      <c r="V804" s="255" t="s">
        <v>197</v>
      </c>
      <c r="W804" s="255">
        <v>442899.70138766902</v>
      </c>
      <c r="X804" s="256" t="s">
        <v>100</v>
      </c>
      <c r="Y804" s="255" t="s">
        <v>114</v>
      </c>
      <c r="Z804" s="255">
        <v>6.3</v>
      </c>
      <c r="AA804" s="256">
        <v>1</v>
      </c>
      <c r="AB804" s="255" t="s">
        <v>630</v>
      </c>
      <c r="AC804" s="255" t="s">
        <v>446</v>
      </c>
      <c r="AD804" s="256" t="s">
        <v>2040</v>
      </c>
      <c r="AE804" s="255" t="s">
        <v>350</v>
      </c>
      <c r="AF804" s="255" t="s">
        <v>605</v>
      </c>
      <c r="AG804" s="256" t="s">
        <v>643</v>
      </c>
      <c r="AH804" s="255"/>
      <c r="AI804" s="255"/>
      <c r="AJ804" s="256"/>
      <c r="AK804" s="255" t="s">
        <v>605</v>
      </c>
      <c r="AL804" s="255" t="s">
        <v>643</v>
      </c>
      <c r="AM804" s="268" t="s">
        <v>741</v>
      </c>
      <c r="AN804" s="148" t="str">
        <f>IF(ISERROR(MATCH(H804,Current!H:H,0)),"Cleared","resolved")</f>
        <v>Cleared</v>
      </c>
    </row>
    <row r="805" spans="1:40" x14ac:dyDescent="0.25">
      <c r="A805" s="267" t="s">
        <v>744</v>
      </c>
      <c r="B805" s="255">
        <v>260</v>
      </c>
      <c r="C805" s="256" t="s">
        <v>113</v>
      </c>
      <c r="D805" s="255" t="s">
        <v>23</v>
      </c>
      <c r="E805" s="255">
        <v>1970</v>
      </c>
      <c r="F805" s="256" t="s">
        <v>862</v>
      </c>
      <c r="G805" s="255" t="s">
        <v>23</v>
      </c>
      <c r="H805" s="255">
        <v>2600110125627</v>
      </c>
      <c r="I805" s="256" t="s">
        <v>56</v>
      </c>
      <c r="J805" s="255" t="s">
        <v>63</v>
      </c>
      <c r="K805" s="255">
        <v>42794</v>
      </c>
      <c r="L805" s="256">
        <v>66</v>
      </c>
      <c r="M805" s="255" t="s">
        <v>105</v>
      </c>
      <c r="N805" s="255" t="s">
        <v>41</v>
      </c>
      <c r="O805" s="256">
        <v>42831</v>
      </c>
      <c r="P805" s="255" t="s">
        <v>838</v>
      </c>
      <c r="Q805" s="255">
        <v>29</v>
      </c>
      <c r="R805" s="256" t="s">
        <v>33</v>
      </c>
      <c r="S805" s="255">
        <v>5280</v>
      </c>
      <c r="T805" s="255" t="s">
        <v>186</v>
      </c>
      <c r="U805" s="256">
        <v>6250.52</v>
      </c>
      <c r="V805" s="255" t="s">
        <v>186</v>
      </c>
      <c r="W805" s="255">
        <v>5280.0018111011386</v>
      </c>
      <c r="X805" s="256" t="s">
        <v>100</v>
      </c>
      <c r="Y805" s="255" t="s">
        <v>107</v>
      </c>
      <c r="Z805" s="255">
        <v>6.25</v>
      </c>
      <c r="AA805" s="256">
        <v>1</v>
      </c>
      <c r="AB805" s="255" t="s">
        <v>629</v>
      </c>
      <c r="AC805" s="255" t="s">
        <v>455</v>
      </c>
      <c r="AD805" s="256" t="s">
        <v>1514</v>
      </c>
      <c r="AE805" s="255" t="s">
        <v>349</v>
      </c>
      <c r="AF805" s="255" t="s">
        <v>649</v>
      </c>
      <c r="AG805" s="256" t="s">
        <v>643</v>
      </c>
      <c r="AH805" s="255"/>
      <c r="AI805" s="255"/>
      <c r="AJ805" s="256"/>
      <c r="AK805" s="255" t="s">
        <v>605</v>
      </c>
      <c r="AL805" s="255" t="s">
        <v>643</v>
      </c>
      <c r="AM805" s="268" t="s">
        <v>741</v>
      </c>
      <c r="AN805" s="148" t="str">
        <f>IF(ISERROR(MATCH(H805,Current!H:H,0)),"Cleared","resolved")</f>
        <v>resolved</v>
      </c>
    </row>
    <row r="806" spans="1:40" x14ac:dyDescent="0.25">
      <c r="A806" s="267" t="s">
        <v>744</v>
      </c>
      <c r="B806" s="255">
        <v>8520</v>
      </c>
      <c r="C806" s="256" t="s">
        <v>842</v>
      </c>
      <c r="D806" s="255" t="s">
        <v>19</v>
      </c>
      <c r="E806" s="255">
        <v>199</v>
      </c>
      <c r="F806" s="256" t="s">
        <v>137</v>
      </c>
      <c r="G806" s="255" t="s">
        <v>22</v>
      </c>
      <c r="H806" s="255">
        <v>85201710001385</v>
      </c>
      <c r="I806" s="256" t="s">
        <v>538</v>
      </c>
      <c r="J806" s="255" t="s">
        <v>68</v>
      </c>
      <c r="K806" s="255">
        <v>42583</v>
      </c>
      <c r="L806" s="256">
        <v>277</v>
      </c>
      <c r="M806" s="255" t="s">
        <v>111</v>
      </c>
      <c r="N806" s="255" t="s">
        <v>42</v>
      </c>
      <c r="O806" s="256">
        <v>42618</v>
      </c>
      <c r="P806" s="255" t="s">
        <v>406</v>
      </c>
      <c r="Q806" s="255">
        <v>242</v>
      </c>
      <c r="R806" s="256" t="s">
        <v>37</v>
      </c>
      <c r="S806" s="255">
        <v>439100</v>
      </c>
      <c r="T806" s="255" t="s">
        <v>197</v>
      </c>
      <c r="U806" s="256">
        <v>6249.49</v>
      </c>
      <c r="V806" s="255" t="s">
        <v>197</v>
      </c>
      <c r="W806" s="255">
        <v>439099.94730370626</v>
      </c>
      <c r="X806" s="256" t="s">
        <v>100</v>
      </c>
      <c r="Y806" s="255" t="s">
        <v>114</v>
      </c>
      <c r="Z806" s="255">
        <v>6.25</v>
      </c>
      <c r="AA806" s="256">
        <v>1</v>
      </c>
      <c r="AB806" s="255" t="s">
        <v>630</v>
      </c>
      <c r="AC806" s="255" t="s">
        <v>484</v>
      </c>
      <c r="AD806" s="256" t="s">
        <v>396</v>
      </c>
      <c r="AE806" s="255" t="s">
        <v>350</v>
      </c>
      <c r="AF806" s="255" t="s">
        <v>605</v>
      </c>
      <c r="AG806" s="256" t="s">
        <v>643</v>
      </c>
      <c r="AH806" s="255"/>
      <c r="AI806" s="255"/>
      <c r="AJ806" s="256"/>
      <c r="AK806" s="255" t="s">
        <v>605</v>
      </c>
      <c r="AL806" s="255" t="s">
        <v>643</v>
      </c>
      <c r="AM806" s="268" t="s">
        <v>741</v>
      </c>
      <c r="AN806" s="148" t="str">
        <f>IF(ISERROR(MATCH(H806,Current!H:H,0)),"Cleared","resolved")</f>
        <v>resolved</v>
      </c>
    </row>
    <row r="807" spans="1:40" x14ac:dyDescent="0.25">
      <c r="A807" s="267" t="s">
        <v>744</v>
      </c>
      <c r="B807" s="255">
        <v>8520</v>
      </c>
      <c r="C807" s="256" t="s">
        <v>842</v>
      </c>
      <c r="D807" s="255" t="s">
        <v>19</v>
      </c>
      <c r="E807" s="255">
        <v>429</v>
      </c>
      <c r="F807" s="256" t="s">
        <v>162</v>
      </c>
      <c r="G807" s="255" t="s">
        <v>13</v>
      </c>
      <c r="H807" s="255">
        <v>85203110000669</v>
      </c>
      <c r="I807" s="256" t="s">
        <v>592</v>
      </c>
      <c r="J807" s="255" t="s">
        <v>230</v>
      </c>
      <c r="K807" s="255">
        <v>42643</v>
      </c>
      <c r="L807" s="256">
        <v>217</v>
      </c>
      <c r="M807" s="255" t="s">
        <v>127</v>
      </c>
      <c r="N807" s="255" t="s">
        <v>128</v>
      </c>
      <c r="O807" s="256">
        <v>42681</v>
      </c>
      <c r="P807" s="255" t="s">
        <v>651</v>
      </c>
      <c r="Q807" s="255">
        <v>179</v>
      </c>
      <c r="R807" s="256" t="s">
        <v>39</v>
      </c>
      <c r="S807" s="255">
        <v>436662</v>
      </c>
      <c r="T807" s="255" t="s">
        <v>197</v>
      </c>
      <c r="U807" s="256">
        <v>6214.79</v>
      </c>
      <c r="V807" s="255" t="s">
        <v>197</v>
      </c>
      <c r="W807" s="255">
        <v>436661.86544879677</v>
      </c>
      <c r="X807" s="256" t="s">
        <v>100</v>
      </c>
      <c r="Y807" s="255" t="s">
        <v>114</v>
      </c>
      <c r="Z807" s="255">
        <v>6.21</v>
      </c>
      <c r="AA807" s="256">
        <v>1</v>
      </c>
      <c r="AB807" s="255" t="s">
        <v>630</v>
      </c>
      <c r="AC807" s="255" t="s">
        <v>456</v>
      </c>
      <c r="AD807" s="256" t="s">
        <v>662</v>
      </c>
      <c r="AE807" s="255" t="s">
        <v>350</v>
      </c>
      <c r="AF807" s="255" t="s">
        <v>649</v>
      </c>
      <c r="AG807" s="256" t="s">
        <v>643</v>
      </c>
      <c r="AH807" s="255"/>
      <c r="AI807" s="255"/>
      <c r="AJ807" s="256"/>
      <c r="AK807" s="255" t="s">
        <v>605</v>
      </c>
      <c r="AL807" s="255" t="s">
        <v>643</v>
      </c>
      <c r="AM807" s="268" t="s">
        <v>741</v>
      </c>
      <c r="AN807" s="148" t="str">
        <f>IF(ISERROR(MATCH(H807,Current!H:H,0)),"Cleared","resolved")</f>
        <v>Cleared</v>
      </c>
    </row>
    <row r="808" spans="1:40" x14ac:dyDescent="0.25">
      <c r="A808" s="267" t="s">
        <v>744</v>
      </c>
      <c r="B808" s="255">
        <v>8520</v>
      </c>
      <c r="C808" s="256" t="s">
        <v>842</v>
      </c>
      <c r="D808" s="255" t="s">
        <v>19</v>
      </c>
      <c r="E808" s="255">
        <v>795</v>
      </c>
      <c r="F808" s="256" t="s">
        <v>264</v>
      </c>
      <c r="G808" s="255" t="s">
        <v>14</v>
      </c>
      <c r="H808" s="255" t="s">
        <v>1635</v>
      </c>
      <c r="I808" s="256" t="s">
        <v>538</v>
      </c>
      <c r="J808" s="255" t="s">
        <v>381</v>
      </c>
      <c r="K808" s="255">
        <v>42769</v>
      </c>
      <c r="L808" s="256">
        <v>91</v>
      </c>
      <c r="M808" s="255" t="s">
        <v>111</v>
      </c>
      <c r="N808" s="255" t="s">
        <v>42</v>
      </c>
      <c r="O808" s="256">
        <v>42831</v>
      </c>
      <c r="P808" s="255" t="s">
        <v>838</v>
      </c>
      <c r="Q808" s="255">
        <v>29</v>
      </c>
      <c r="R808" s="256" t="s">
        <v>33</v>
      </c>
      <c r="S808" s="255">
        <v>435354</v>
      </c>
      <c r="T808" s="255" t="s">
        <v>197</v>
      </c>
      <c r="U808" s="256">
        <v>6196.18</v>
      </c>
      <c r="V808" s="255" t="s">
        <v>197</v>
      </c>
      <c r="W808" s="255">
        <v>435354.29474793607</v>
      </c>
      <c r="X808" s="256" t="s">
        <v>100</v>
      </c>
      <c r="Y808" s="255" t="s">
        <v>114</v>
      </c>
      <c r="Z808" s="255">
        <v>6.2</v>
      </c>
      <c r="AA808" s="256">
        <v>1</v>
      </c>
      <c r="AB808" s="255" t="s">
        <v>630</v>
      </c>
      <c r="AC808" s="255" t="s">
        <v>426</v>
      </c>
      <c r="AD808" s="256" t="s">
        <v>361</v>
      </c>
      <c r="AE808" s="255" t="s">
        <v>350</v>
      </c>
      <c r="AF808" s="255" t="s">
        <v>649</v>
      </c>
      <c r="AG808" s="256" t="s">
        <v>643</v>
      </c>
      <c r="AH808" s="255"/>
      <c r="AI808" s="255"/>
      <c r="AJ808" s="256"/>
      <c r="AK808" s="255" t="s">
        <v>649</v>
      </c>
      <c r="AL808" s="255" t="s">
        <v>643</v>
      </c>
      <c r="AM808" s="268" t="s">
        <v>740</v>
      </c>
      <c r="AN808" s="148" t="str">
        <f>IF(ISERROR(MATCH(H808,Current!H:H,0)),"Cleared","resolved")</f>
        <v>resolved</v>
      </c>
    </row>
    <row r="809" spans="1:40" x14ac:dyDescent="0.25">
      <c r="A809" s="267" t="s">
        <v>31</v>
      </c>
      <c r="B809" s="255">
        <v>3019</v>
      </c>
      <c r="C809" s="256" t="s">
        <v>134</v>
      </c>
      <c r="D809" s="255" t="s">
        <v>16</v>
      </c>
      <c r="E809" s="255">
        <v>3033</v>
      </c>
      <c r="F809" s="256" t="s">
        <v>156</v>
      </c>
      <c r="G809" s="255" t="s">
        <v>18</v>
      </c>
      <c r="H809" s="255">
        <v>30190110008255</v>
      </c>
      <c r="I809" s="256" t="s">
        <v>59</v>
      </c>
      <c r="J809" s="255" t="s">
        <v>135</v>
      </c>
      <c r="K809" s="255">
        <v>42829</v>
      </c>
      <c r="L809" s="256">
        <v>31</v>
      </c>
      <c r="M809" s="255" t="s">
        <v>127</v>
      </c>
      <c r="N809" s="255" t="s">
        <v>128</v>
      </c>
      <c r="O809" s="256">
        <v>42859</v>
      </c>
      <c r="P809" s="255" t="s">
        <v>1878</v>
      </c>
      <c r="Q809" s="255">
        <v>1</v>
      </c>
      <c r="R809" s="256" t="s">
        <v>33</v>
      </c>
      <c r="S809" s="255">
        <v>6166.7</v>
      </c>
      <c r="T809" s="255" t="s">
        <v>100</v>
      </c>
      <c r="U809" s="256">
        <v>6166.7</v>
      </c>
      <c r="V809" s="255" t="s">
        <v>100</v>
      </c>
      <c r="W809" s="255">
        <v>6166.7</v>
      </c>
      <c r="X809" s="256" t="s">
        <v>100</v>
      </c>
      <c r="Y809" s="255" t="s">
        <v>114</v>
      </c>
      <c r="Z809" s="255">
        <v>6.17</v>
      </c>
      <c r="AA809" s="256">
        <v>1</v>
      </c>
      <c r="AB809" s="255" t="s">
        <v>629</v>
      </c>
      <c r="AC809" s="255" t="s">
        <v>451</v>
      </c>
      <c r="AD809" s="256" t="s">
        <v>1984</v>
      </c>
      <c r="AE809" s="255" t="s">
        <v>349</v>
      </c>
      <c r="AF809" s="255" t="s">
        <v>605</v>
      </c>
      <c r="AG809" s="256" t="s">
        <v>643</v>
      </c>
      <c r="AH809" s="255"/>
      <c r="AI809" s="255"/>
      <c r="AJ809" s="256"/>
      <c r="AK809" s="255" t="s">
        <v>605</v>
      </c>
      <c r="AL809" s="255" t="s">
        <v>643</v>
      </c>
      <c r="AM809" s="268" t="s">
        <v>741</v>
      </c>
      <c r="AN809" s="148" t="str">
        <f>IF(ISERROR(MATCH(H809,Current!H:H,0)),"Cleared","resolved")</f>
        <v>Cleared</v>
      </c>
    </row>
    <row r="810" spans="1:40" x14ac:dyDescent="0.25">
      <c r="A810" s="267" t="s">
        <v>31</v>
      </c>
      <c r="B810" s="255">
        <v>413</v>
      </c>
      <c r="C810" s="256" t="s">
        <v>136</v>
      </c>
      <c r="D810" s="255" t="s">
        <v>13</v>
      </c>
      <c r="E810" s="255">
        <v>8205</v>
      </c>
      <c r="F810" s="256" t="s">
        <v>130</v>
      </c>
      <c r="G810" s="255" t="s">
        <v>14</v>
      </c>
      <c r="H810" s="255">
        <v>4130110179970</v>
      </c>
      <c r="I810" s="256" t="s">
        <v>537</v>
      </c>
      <c r="J810" s="255" t="s">
        <v>150</v>
      </c>
      <c r="K810" s="255">
        <v>42825</v>
      </c>
      <c r="L810" s="256">
        <v>35</v>
      </c>
      <c r="M810" s="255" t="s">
        <v>127</v>
      </c>
      <c r="N810" s="255" t="s">
        <v>128</v>
      </c>
      <c r="O810" s="256">
        <v>42859</v>
      </c>
      <c r="P810" s="255" t="s">
        <v>1878</v>
      </c>
      <c r="Q810" s="255">
        <v>1</v>
      </c>
      <c r="R810" s="256" t="s">
        <v>33</v>
      </c>
      <c r="S810" s="255">
        <v>6164</v>
      </c>
      <c r="T810" s="255" t="s">
        <v>100</v>
      </c>
      <c r="U810" s="256">
        <v>6164</v>
      </c>
      <c r="V810" s="255" t="s">
        <v>100</v>
      </c>
      <c r="W810" s="255">
        <v>6164</v>
      </c>
      <c r="X810" s="256" t="s">
        <v>100</v>
      </c>
      <c r="Y810" s="255" t="s">
        <v>114</v>
      </c>
      <c r="Z810" s="255">
        <v>6.16</v>
      </c>
      <c r="AA810" s="256">
        <v>1</v>
      </c>
      <c r="AB810" s="255" t="s">
        <v>629</v>
      </c>
      <c r="AC810" s="255" t="s">
        <v>582</v>
      </c>
      <c r="AD810" s="256" t="s">
        <v>1491</v>
      </c>
      <c r="AE810" s="255" t="s">
        <v>349</v>
      </c>
      <c r="AF810" s="255" t="s">
        <v>649</v>
      </c>
      <c r="AG810" s="256" t="s">
        <v>643</v>
      </c>
      <c r="AH810" s="255"/>
      <c r="AI810" s="255"/>
      <c r="AJ810" s="256"/>
      <c r="AK810" s="255" t="s">
        <v>605</v>
      </c>
      <c r="AL810" s="255" t="s">
        <v>643</v>
      </c>
      <c r="AM810" s="268" t="s">
        <v>741</v>
      </c>
      <c r="AN810" s="148" t="str">
        <f>IF(ISERROR(MATCH(H810,Current!H:H,0)),"Cleared","resolved")</f>
        <v>Cleared</v>
      </c>
    </row>
    <row r="811" spans="1:40" x14ac:dyDescent="0.25">
      <c r="A811" s="267" t="s">
        <v>744</v>
      </c>
      <c r="B811" s="255">
        <v>8520</v>
      </c>
      <c r="C811" s="256" t="s">
        <v>842</v>
      </c>
      <c r="D811" s="255" t="s">
        <v>19</v>
      </c>
      <c r="E811" s="255">
        <v>8205</v>
      </c>
      <c r="F811" s="256" t="s">
        <v>130</v>
      </c>
      <c r="G811" s="255" t="s">
        <v>14</v>
      </c>
      <c r="H811" s="255">
        <v>85201110011065</v>
      </c>
      <c r="I811" s="256" t="s">
        <v>538</v>
      </c>
      <c r="J811" s="255" t="s">
        <v>68</v>
      </c>
      <c r="K811" s="255">
        <v>42795</v>
      </c>
      <c r="L811" s="256">
        <v>65</v>
      </c>
      <c r="M811" s="255" t="s">
        <v>127</v>
      </c>
      <c r="N811" s="255" t="s">
        <v>128</v>
      </c>
      <c r="O811" s="256">
        <v>42830</v>
      </c>
      <c r="P811" s="255" t="s">
        <v>838</v>
      </c>
      <c r="Q811" s="255">
        <v>30</v>
      </c>
      <c r="R811" s="256" t="s">
        <v>33</v>
      </c>
      <c r="S811" s="255">
        <v>431300</v>
      </c>
      <c r="T811" s="255" t="s">
        <v>197</v>
      </c>
      <c r="U811" s="256">
        <v>6138.48</v>
      </c>
      <c r="V811" s="255" t="s">
        <v>197</v>
      </c>
      <c r="W811" s="255">
        <v>431300.19321974349</v>
      </c>
      <c r="X811" s="256" t="s">
        <v>100</v>
      </c>
      <c r="Y811" s="255" t="s">
        <v>114</v>
      </c>
      <c r="Z811" s="255">
        <v>6.14</v>
      </c>
      <c r="AA811" s="256">
        <v>1</v>
      </c>
      <c r="AB811" s="255" t="s">
        <v>630</v>
      </c>
      <c r="AC811" s="255" t="s">
        <v>762</v>
      </c>
      <c r="AD811" s="256" t="s">
        <v>896</v>
      </c>
      <c r="AE811" s="255" t="s">
        <v>350</v>
      </c>
      <c r="AF811" s="255" t="s">
        <v>605</v>
      </c>
      <c r="AG811" s="256" t="s">
        <v>643</v>
      </c>
      <c r="AH811" s="255"/>
      <c r="AI811" s="255"/>
      <c r="AJ811" s="256"/>
      <c r="AK811" s="255" t="s">
        <v>605</v>
      </c>
      <c r="AL811" s="255" t="s">
        <v>643</v>
      </c>
      <c r="AM811" s="268" t="s">
        <v>741</v>
      </c>
      <c r="AN811" s="148" t="str">
        <f>IF(ISERROR(MATCH(H811,Current!H:H,0)),"Cleared","resolved")</f>
        <v>Cleared</v>
      </c>
    </row>
    <row r="812" spans="1:40" x14ac:dyDescent="0.25">
      <c r="A812" s="267" t="s">
        <v>31</v>
      </c>
      <c r="B812" s="255">
        <v>8520</v>
      </c>
      <c r="C812" s="256" t="s">
        <v>842</v>
      </c>
      <c r="D812" s="255" t="s">
        <v>19</v>
      </c>
      <c r="E812" s="255">
        <v>795</v>
      </c>
      <c r="F812" s="256" t="s">
        <v>264</v>
      </c>
      <c r="G812" s="255" t="s">
        <v>14</v>
      </c>
      <c r="H812" s="255">
        <v>85200920012346</v>
      </c>
      <c r="I812" s="256" t="s">
        <v>55</v>
      </c>
      <c r="J812" s="255" t="s">
        <v>1758</v>
      </c>
      <c r="K812" s="255">
        <v>42795</v>
      </c>
      <c r="L812" s="256">
        <v>65</v>
      </c>
      <c r="M812" s="255" t="s">
        <v>161</v>
      </c>
      <c r="N812" s="255" t="s">
        <v>128</v>
      </c>
      <c r="O812" s="256">
        <v>42859</v>
      </c>
      <c r="P812" s="255" t="s">
        <v>1878</v>
      </c>
      <c r="Q812" s="255">
        <v>1</v>
      </c>
      <c r="R812" s="256" t="s">
        <v>33</v>
      </c>
      <c r="S812" s="255">
        <v>431201.52</v>
      </c>
      <c r="T812" s="255" t="s">
        <v>197</v>
      </c>
      <c r="U812" s="256">
        <v>6137.08</v>
      </c>
      <c r="V812" s="255" t="s">
        <v>197</v>
      </c>
      <c r="W812" s="255">
        <v>431201.82680484804</v>
      </c>
      <c r="X812" s="256" t="s">
        <v>100</v>
      </c>
      <c r="Y812" s="255" t="s">
        <v>114</v>
      </c>
      <c r="Z812" s="255">
        <v>6.14</v>
      </c>
      <c r="AA812" s="256">
        <v>1</v>
      </c>
      <c r="AB812" s="255" t="s">
        <v>630</v>
      </c>
      <c r="AC812" s="255" t="s">
        <v>426</v>
      </c>
      <c r="AD812" s="256" t="s">
        <v>877</v>
      </c>
      <c r="AE812" s="255" t="s">
        <v>350</v>
      </c>
      <c r="AF812" s="255" t="s">
        <v>605</v>
      </c>
      <c r="AG812" s="256" t="s">
        <v>643</v>
      </c>
      <c r="AH812" s="255"/>
      <c r="AI812" s="255"/>
      <c r="AJ812" s="256"/>
      <c r="AK812" s="255" t="s">
        <v>605</v>
      </c>
      <c r="AL812" s="255" t="s">
        <v>603</v>
      </c>
      <c r="AM812" s="268" t="s">
        <v>739</v>
      </c>
      <c r="AN812" s="148" t="str">
        <f>IF(ISERROR(MATCH(H812,Current!H:H,0)),"Cleared","resolved")</f>
        <v>resolved</v>
      </c>
    </row>
    <row r="813" spans="1:40" x14ac:dyDescent="0.25">
      <c r="A813" s="267" t="s">
        <v>744</v>
      </c>
      <c r="B813" s="255">
        <v>8520</v>
      </c>
      <c r="C813" s="256" t="s">
        <v>842</v>
      </c>
      <c r="D813" s="255" t="s">
        <v>19</v>
      </c>
      <c r="E813" s="255">
        <v>199</v>
      </c>
      <c r="F813" s="256" t="s">
        <v>137</v>
      </c>
      <c r="G813" s="255" t="s">
        <v>22</v>
      </c>
      <c r="H813" s="255" t="s">
        <v>1708</v>
      </c>
      <c r="I813" s="256" t="s">
        <v>54</v>
      </c>
      <c r="J813" s="255" t="s">
        <v>381</v>
      </c>
      <c r="K813" s="255">
        <v>42768</v>
      </c>
      <c r="L813" s="256">
        <v>92</v>
      </c>
      <c r="M813" s="255" t="s">
        <v>118</v>
      </c>
      <c r="N813" s="255" t="s">
        <v>41</v>
      </c>
      <c r="O813" s="256">
        <v>42830</v>
      </c>
      <c r="P813" s="255" t="s">
        <v>838</v>
      </c>
      <c r="Q813" s="255">
        <v>30</v>
      </c>
      <c r="R813" s="256" t="s">
        <v>33</v>
      </c>
      <c r="S813" s="255">
        <v>429933</v>
      </c>
      <c r="T813" s="255" t="s">
        <v>197</v>
      </c>
      <c r="U813" s="256">
        <v>6119.02</v>
      </c>
      <c r="V813" s="255" t="s">
        <v>197</v>
      </c>
      <c r="W813" s="255">
        <v>429932.90005269629</v>
      </c>
      <c r="X813" s="256" t="s">
        <v>100</v>
      </c>
      <c r="Y813" s="255" t="s">
        <v>114</v>
      </c>
      <c r="Z813" s="255">
        <v>6.12</v>
      </c>
      <c r="AA813" s="256">
        <v>1</v>
      </c>
      <c r="AB813" s="255" t="s">
        <v>630</v>
      </c>
      <c r="AC813" s="255" t="s">
        <v>484</v>
      </c>
      <c r="AD813" s="256" t="s">
        <v>363</v>
      </c>
      <c r="AE813" s="255" t="s">
        <v>350</v>
      </c>
      <c r="AF813" s="255" t="s">
        <v>649</v>
      </c>
      <c r="AG813" s="256" t="s">
        <v>643</v>
      </c>
      <c r="AH813" s="255"/>
      <c r="AI813" s="255"/>
      <c r="AJ813" s="256"/>
      <c r="AK813" s="255" t="s">
        <v>649</v>
      </c>
      <c r="AL813" s="255" t="s">
        <v>643</v>
      </c>
      <c r="AM813" s="268" t="s">
        <v>740</v>
      </c>
      <c r="AN813" s="148" t="str">
        <f>IF(ISERROR(MATCH(H813,Current!H:H,0)),"Cleared","resolved")</f>
        <v>resolved</v>
      </c>
    </row>
    <row r="814" spans="1:40" x14ac:dyDescent="0.25">
      <c r="A814" s="267" t="s">
        <v>744</v>
      </c>
      <c r="B814" s="255">
        <v>8310</v>
      </c>
      <c r="C814" s="256" t="s">
        <v>170</v>
      </c>
      <c r="D814" s="255" t="s">
        <v>14</v>
      </c>
      <c r="E814" s="255">
        <v>199</v>
      </c>
      <c r="F814" s="256" t="s">
        <v>137</v>
      </c>
      <c r="G814" s="255" t="s">
        <v>22</v>
      </c>
      <c r="H814" s="255" t="s">
        <v>1001</v>
      </c>
      <c r="I814" s="256" t="s">
        <v>277</v>
      </c>
      <c r="J814" s="255" t="s">
        <v>241</v>
      </c>
      <c r="K814" s="255">
        <v>42677</v>
      </c>
      <c r="L814" s="256">
        <v>183</v>
      </c>
      <c r="M814" s="255" t="s">
        <v>111</v>
      </c>
      <c r="N814" s="255" t="s">
        <v>42</v>
      </c>
      <c r="O814" s="256">
        <v>42775</v>
      </c>
      <c r="P814" s="255" t="s">
        <v>838</v>
      </c>
      <c r="Q814" s="255">
        <v>85</v>
      </c>
      <c r="R814" s="256" t="s">
        <v>35</v>
      </c>
      <c r="S814" s="255">
        <v>25822.79</v>
      </c>
      <c r="T814" s="255" t="s">
        <v>242</v>
      </c>
      <c r="U814" s="256">
        <v>6115.67</v>
      </c>
      <c r="V814" s="255" t="s">
        <v>242</v>
      </c>
      <c r="W814" s="255">
        <v>25822.808647983107</v>
      </c>
      <c r="X814" s="256" t="s">
        <v>100</v>
      </c>
      <c r="Y814" s="255" t="s">
        <v>114</v>
      </c>
      <c r="Z814" s="255">
        <v>6.12</v>
      </c>
      <c r="AA814" s="256">
        <v>1</v>
      </c>
      <c r="AB814" s="255" t="s">
        <v>630</v>
      </c>
      <c r="AC814" s="255" t="s">
        <v>484</v>
      </c>
      <c r="AD814" s="256" t="s">
        <v>396</v>
      </c>
      <c r="AE814" s="255" t="s">
        <v>350</v>
      </c>
      <c r="AF814" s="255" t="s">
        <v>605</v>
      </c>
      <c r="AG814" s="256" t="s">
        <v>603</v>
      </c>
      <c r="AH814" s="255"/>
      <c r="AI814" s="255"/>
      <c r="AJ814" s="256"/>
      <c r="AK814" s="255" t="s">
        <v>605</v>
      </c>
      <c r="AL814" s="255" t="s">
        <v>643</v>
      </c>
      <c r="AM814" s="268" t="s">
        <v>741</v>
      </c>
      <c r="AN814" s="148" t="str">
        <f>IF(ISERROR(MATCH(H814,Current!H:H,0)),"Cleared","resolved")</f>
        <v>Cleared</v>
      </c>
    </row>
    <row r="815" spans="1:40" x14ac:dyDescent="0.25">
      <c r="A815" s="267" t="s">
        <v>744</v>
      </c>
      <c r="B815" s="255">
        <v>8110</v>
      </c>
      <c r="C815" s="256" t="s">
        <v>116</v>
      </c>
      <c r="D815" s="255" t="s">
        <v>15</v>
      </c>
      <c r="E815" s="255">
        <v>635</v>
      </c>
      <c r="F815" s="256" t="s">
        <v>142</v>
      </c>
      <c r="G815" s="255" t="s">
        <v>16</v>
      </c>
      <c r="H815" s="255" t="s">
        <v>993</v>
      </c>
      <c r="I815" s="256" t="s">
        <v>61</v>
      </c>
      <c r="J815" s="255" t="s">
        <v>237</v>
      </c>
      <c r="K815" s="255">
        <v>42705</v>
      </c>
      <c r="L815" s="256">
        <v>155</v>
      </c>
      <c r="M815" s="255" t="s">
        <v>127</v>
      </c>
      <c r="N815" s="255" t="s">
        <v>128</v>
      </c>
      <c r="O815" s="256">
        <v>42776</v>
      </c>
      <c r="P815" s="255" t="s">
        <v>838</v>
      </c>
      <c r="Q815" s="255">
        <v>84</v>
      </c>
      <c r="R815" s="256" t="s">
        <v>35</v>
      </c>
      <c r="S815" s="255">
        <v>126540</v>
      </c>
      <c r="T815" s="255" t="s">
        <v>238</v>
      </c>
      <c r="U815" s="256">
        <v>6098.32</v>
      </c>
      <c r="V815" s="255" t="s">
        <v>238</v>
      </c>
      <c r="W815" s="255">
        <v>126540.06407596155</v>
      </c>
      <c r="X815" s="256" t="s">
        <v>100</v>
      </c>
      <c r="Y815" s="255" t="s">
        <v>114</v>
      </c>
      <c r="Z815" s="255">
        <v>6.1</v>
      </c>
      <c r="AA815" s="256">
        <v>1</v>
      </c>
      <c r="AB815" s="255" t="s">
        <v>630</v>
      </c>
      <c r="AC815" s="255" t="s">
        <v>463</v>
      </c>
      <c r="AD815" s="256" t="s">
        <v>994</v>
      </c>
      <c r="AE815" s="255" t="s">
        <v>350</v>
      </c>
      <c r="AF815" s="255" t="s">
        <v>649</v>
      </c>
      <c r="AG815" s="256" t="s">
        <v>643</v>
      </c>
      <c r="AH815" s="255"/>
      <c r="AI815" s="255"/>
      <c r="AJ815" s="256"/>
      <c r="AK815" s="255" t="s">
        <v>649</v>
      </c>
      <c r="AL815" s="255" t="s">
        <v>643</v>
      </c>
      <c r="AM815" s="268" t="s">
        <v>740</v>
      </c>
      <c r="AN815" s="148" t="str">
        <f>IF(ISERROR(MATCH(H815,Current!H:H,0)),"Cleared","resolved")</f>
        <v>Cleared</v>
      </c>
    </row>
    <row r="816" spans="1:40" x14ac:dyDescent="0.25">
      <c r="A816" s="267" t="s">
        <v>31</v>
      </c>
      <c r="B816" s="255">
        <v>802</v>
      </c>
      <c r="C816" s="256" t="s">
        <v>245</v>
      </c>
      <c r="D816" s="255" t="s">
        <v>19</v>
      </c>
      <c r="E816" s="255">
        <v>413</v>
      </c>
      <c r="F816" s="256" t="s">
        <v>136</v>
      </c>
      <c r="G816" s="255" t="s">
        <v>13</v>
      </c>
      <c r="H816" s="255">
        <v>8020210022566</v>
      </c>
      <c r="I816" s="256" t="s">
        <v>538</v>
      </c>
      <c r="J816" s="255" t="s">
        <v>1777</v>
      </c>
      <c r="K816" s="255">
        <v>42795</v>
      </c>
      <c r="L816" s="256">
        <v>65</v>
      </c>
      <c r="M816" s="255" t="s">
        <v>111</v>
      </c>
      <c r="N816" s="255" t="s">
        <v>42</v>
      </c>
      <c r="O816" s="256">
        <v>42860</v>
      </c>
      <c r="P816" s="255" t="s">
        <v>1878</v>
      </c>
      <c r="Q816" s="255">
        <v>0</v>
      </c>
      <c r="R816" s="256" t="s">
        <v>33</v>
      </c>
      <c r="S816" s="255">
        <v>9306</v>
      </c>
      <c r="T816" s="255" t="s">
        <v>246</v>
      </c>
      <c r="U816" s="256">
        <v>6099.1</v>
      </c>
      <c r="V816" s="255" t="s">
        <v>246</v>
      </c>
      <c r="W816" s="255">
        <v>9306.0066625581967</v>
      </c>
      <c r="X816" s="256" t="s">
        <v>100</v>
      </c>
      <c r="Y816" s="255" t="s">
        <v>114</v>
      </c>
      <c r="Z816" s="255">
        <v>6.1</v>
      </c>
      <c r="AA816" s="256">
        <v>1</v>
      </c>
      <c r="AB816" s="255" t="s">
        <v>629</v>
      </c>
      <c r="AC816" s="255" t="s">
        <v>753</v>
      </c>
      <c r="AD816" s="256" t="s">
        <v>560</v>
      </c>
      <c r="AE816" s="255" t="s">
        <v>349</v>
      </c>
      <c r="AF816" s="255" t="s">
        <v>605</v>
      </c>
      <c r="AG816" s="256" t="s">
        <v>643</v>
      </c>
      <c r="AH816" s="255"/>
      <c r="AI816" s="255"/>
      <c r="AJ816" s="256"/>
      <c r="AK816" s="255" t="s">
        <v>605</v>
      </c>
      <c r="AL816" s="255" t="s">
        <v>643</v>
      </c>
      <c r="AM816" s="268" t="s">
        <v>741</v>
      </c>
      <c r="AN816" s="148" t="str">
        <f>IF(ISERROR(MATCH(H816,Current!H:H,0)),"Cleared","resolved")</f>
        <v>Cleared</v>
      </c>
    </row>
    <row r="817" spans="1:40" x14ac:dyDescent="0.25">
      <c r="A817" s="267" t="s">
        <v>744</v>
      </c>
      <c r="B817" s="255">
        <v>8520</v>
      </c>
      <c r="C817" s="256" t="s">
        <v>842</v>
      </c>
      <c r="D817" s="255" t="s">
        <v>19</v>
      </c>
      <c r="E817" s="255">
        <v>8115</v>
      </c>
      <c r="F817" s="256" t="s">
        <v>654</v>
      </c>
      <c r="G817" s="255" t="s">
        <v>22</v>
      </c>
      <c r="H817" s="255" t="s">
        <v>1597</v>
      </c>
      <c r="I817" s="256" t="s">
        <v>54</v>
      </c>
      <c r="J817" s="255" t="s">
        <v>381</v>
      </c>
      <c r="K817" s="255">
        <v>42769</v>
      </c>
      <c r="L817" s="256">
        <v>91</v>
      </c>
      <c r="M817" s="255" t="s">
        <v>111</v>
      </c>
      <c r="N817" s="255" t="s">
        <v>42</v>
      </c>
      <c r="O817" s="256">
        <v>42830</v>
      </c>
      <c r="P817" s="255" t="s">
        <v>838</v>
      </c>
      <c r="Q817" s="255">
        <v>30</v>
      </c>
      <c r="R817" s="256" t="s">
        <v>33</v>
      </c>
      <c r="S817" s="255">
        <v>428158</v>
      </c>
      <c r="T817" s="255" t="s">
        <v>197</v>
      </c>
      <c r="U817" s="256">
        <v>6093.76</v>
      </c>
      <c r="V817" s="255" t="s">
        <v>197</v>
      </c>
      <c r="W817" s="255">
        <v>428158.08888108202</v>
      </c>
      <c r="X817" s="256" t="s">
        <v>100</v>
      </c>
      <c r="Y817" s="255" t="s">
        <v>114</v>
      </c>
      <c r="Z817" s="255">
        <v>6.09</v>
      </c>
      <c r="AA817" s="256">
        <v>1</v>
      </c>
      <c r="AB817" s="255" t="s">
        <v>630</v>
      </c>
      <c r="AC817" s="255" t="s">
        <v>513</v>
      </c>
      <c r="AD817" s="256" t="s">
        <v>402</v>
      </c>
      <c r="AE817" s="255" t="s">
        <v>350</v>
      </c>
      <c r="AF817" s="255" t="s">
        <v>605</v>
      </c>
      <c r="AG817" s="256" t="s">
        <v>643</v>
      </c>
      <c r="AH817" s="255"/>
      <c r="AI817" s="255"/>
      <c r="AJ817" s="256"/>
      <c r="AK817" s="255" t="s">
        <v>649</v>
      </c>
      <c r="AL817" s="255" t="s">
        <v>643</v>
      </c>
      <c r="AM817" s="268" t="s">
        <v>740</v>
      </c>
      <c r="AN817" s="148" t="str">
        <f>IF(ISERROR(MATCH(H817,Current!H:H,0)),"Cleared","resolved")</f>
        <v>resolved</v>
      </c>
    </row>
    <row r="818" spans="1:40" x14ac:dyDescent="0.25">
      <c r="A818" s="267" t="s">
        <v>744</v>
      </c>
      <c r="B818" s="255">
        <v>8520</v>
      </c>
      <c r="C818" s="256" t="s">
        <v>842</v>
      </c>
      <c r="D818" s="255" t="s">
        <v>19</v>
      </c>
      <c r="E818" s="255">
        <v>8420</v>
      </c>
      <c r="F818" s="256" t="s">
        <v>234</v>
      </c>
      <c r="G818" s="255" t="s">
        <v>19</v>
      </c>
      <c r="H818" s="255">
        <v>85200310077672</v>
      </c>
      <c r="I818" s="256" t="s">
        <v>54</v>
      </c>
      <c r="J818" s="255" t="s">
        <v>312</v>
      </c>
      <c r="K818" s="255">
        <v>42430</v>
      </c>
      <c r="L818" s="256">
        <v>430</v>
      </c>
      <c r="M818" s="255" t="s">
        <v>158</v>
      </c>
      <c r="N818" s="255" t="s">
        <v>41</v>
      </c>
      <c r="O818" s="256">
        <v>42495</v>
      </c>
      <c r="P818" s="255" t="s">
        <v>268</v>
      </c>
      <c r="Q818" s="255">
        <v>365</v>
      </c>
      <c r="R818" s="256" t="s">
        <v>37</v>
      </c>
      <c r="S818" s="255">
        <v>425873.35</v>
      </c>
      <c r="T818" s="255" t="s">
        <v>197</v>
      </c>
      <c r="U818" s="256">
        <v>6061.24</v>
      </c>
      <c r="V818" s="255" t="s">
        <v>197</v>
      </c>
      <c r="W818" s="255">
        <v>425873.17758650973</v>
      </c>
      <c r="X818" s="256" t="s">
        <v>100</v>
      </c>
      <c r="Y818" s="255" t="s">
        <v>107</v>
      </c>
      <c r="Z818" s="255">
        <v>6.06</v>
      </c>
      <c r="AA818" s="256">
        <v>1</v>
      </c>
      <c r="AB818" s="255" t="s">
        <v>630</v>
      </c>
      <c r="AC818" s="255" t="s">
        <v>481</v>
      </c>
      <c r="AD818" s="256" t="s">
        <v>400</v>
      </c>
      <c r="AE818" s="255" t="s">
        <v>350</v>
      </c>
      <c r="AF818" s="255" t="s">
        <v>605</v>
      </c>
      <c r="AG818" s="256" t="s">
        <v>643</v>
      </c>
      <c r="AH818" s="255"/>
      <c r="AI818" s="255"/>
      <c r="AJ818" s="256"/>
      <c r="AK818" s="255" t="s">
        <v>605</v>
      </c>
      <c r="AL818" s="255" t="s">
        <v>643</v>
      </c>
      <c r="AM818" s="268" t="s">
        <v>741</v>
      </c>
      <c r="AN818" s="148" t="str">
        <f>IF(ISERROR(MATCH(H818,Current!H:H,0)),"Cleared","resolved")</f>
        <v>resolved</v>
      </c>
    </row>
    <row r="819" spans="1:40" x14ac:dyDescent="0.25">
      <c r="A819" s="267" t="s">
        <v>744</v>
      </c>
      <c r="B819" s="255">
        <v>8520</v>
      </c>
      <c r="C819" s="256" t="s">
        <v>842</v>
      </c>
      <c r="D819" s="255" t="s">
        <v>19</v>
      </c>
      <c r="E819" s="255">
        <v>3011</v>
      </c>
      <c r="F819" s="256" t="s">
        <v>164</v>
      </c>
      <c r="G819" s="255" t="s">
        <v>22</v>
      </c>
      <c r="H819" s="255">
        <v>85200310084954</v>
      </c>
      <c r="I819" s="256" t="s">
        <v>537</v>
      </c>
      <c r="J819" s="255" t="s">
        <v>311</v>
      </c>
      <c r="K819" s="255">
        <v>42676</v>
      </c>
      <c r="L819" s="256">
        <v>184</v>
      </c>
      <c r="M819" s="255" t="s">
        <v>111</v>
      </c>
      <c r="N819" s="255" t="s">
        <v>42</v>
      </c>
      <c r="O819" s="256">
        <v>42709</v>
      </c>
      <c r="P819" s="255" t="s">
        <v>651</v>
      </c>
      <c r="Q819" s="255">
        <v>151</v>
      </c>
      <c r="R819" s="256" t="s">
        <v>39</v>
      </c>
      <c r="S819" s="255">
        <v>425956</v>
      </c>
      <c r="T819" s="255" t="s">
        <v>197</v>
      </c>
      <c r="U819" s="256">
        <v>6062.42</v>
      </c>
      <c r="V819" s="255" t="s">
        <v>197</v>
      </c>
      <c r="W819" s="255">
        <v>425956.08642192167</v>
      </c>
      <c r="X819" s="256" t="s">
        <v>100</v>
      </c>
      <c r="Y819" s="255" t="s">
        <v>114</v>
      </c>
      <c r="Z819" s="255">
        <v>6.06</v>
      </c>
      <c r="AA819" s="256">
        <v>1</v>
      </c>
      <c r="AB819" s="255" t="s">
        <v>630</v>
      </c>
      <c r="AC819" s="255" t="s">
        <v>635</v>
      </c>
      <c r="AD819" s="256" t="s">
        <v>772</v>
      </c>
      <c r="AE819" s="255" t="s">
        <v>350</v>
      </c>
      <c r="AF819" s="255" t="s">
        <v>605</v>
      </c>
      <c r="AG819" s="256" t="s">
        <v>643</v>
      </c>
      <c r="AH819" s="255"/>
      <c r="AI819" s="255"/>
      <c r="AJ819" s="256"/>
      <c r="AK819" s="255" t="s">
        <v>605</v>
      </c>
      <c r="AL819" s="255" t="s">
        <v>643</v>
      </c>
      <c r="AM819" s="268" t="s">
        <v>741</v>
      </c>
      <c r="AN819" s="148" t="str">
        <f>IF(ISERROR(MATCH(H819,Current!H:H,0)),"Cleared","resolved")</f>
        <v>resolved</v>
      </c>
    </row>
    <row r="820" spans="1:40" x14ac:dyDescent="0.25">
      <c r="A820" s="267" t="s">
        <v>744</v>
      </c>
      <c r="B820" s="255">
        <v>8520</v>
      </c>
      <c r="C820" s="256" t="s">
        <v>842</v>
      </c>
      <c r="D820" s="255" t="s">
        <v>19</v>
      </c>
      <c r="E820" s="255">
        <v>199</v>
      </c>
      <c r="F820" s="256" t="s">
        <v>137</v>
      </c>
      <c r="G820" s="255" t="s">
        <v>22</v>
      </c>
      <c r="H820" s="255">
        <v>85200710013251</v>
      </c>
      <c r="I820" s="256" t="s">
        <v>277</v>
      </c>
      <c r="J820" s="255" t="s">
        <v>562</v>
      </c>
      <c r="K820" s="255">
        <v>42704</v>
      </c>
      <c r="L820" s="256">
        <v>156</v>
      </c>
      <c r="M820" s="255" t="s">
        <v>111</v>
      </c>
      <c r="N820" s="255" t="s">
        <v>42</v>
      </c>
      <c r="O820" s="256">
        <v>42776</v>
      </c>
      <c r="P820" s="255" t="s">
        <v>838</v>
      </c>
      <c r="Q820" s="255">
        <v>84</v>
      </c>
      <c r="R820" s="256" t="s">
        <v>35</v>
      </c>
      <c r="S820" s="255">
        <v>421857</v>
      </c>
      <c r="T820" s="255" t="s">
        <v>197</v>
      </c>
      <c r="U820" s="256">
        <v>6004.08</v>
      </c>
      <c r="V820" s="255" t="s">
        <v>197</v>
      </c>
      <c r="W820" s="255">
        <v>421857.01738977688</v>
      </c>
      <c r="X820" s="256" t="s">
        <v>100</v>
      </c>
      <c r="Y820" s="255" t="s">
        <v>114</v>
      </c>
      <c r="Z820" s="255">
        <v>6</v>
      </c>
      <c r="AA820" s="256">
        <v>1</v>
      </c>
      <c r="AB820" s="255" t="s">
        <v>630</v>
      </c>
      <c r="AC820" s="255" t="s">
        <v>484</v>
      </c>
      <c r="AD820" s="256" t="s">
        <v>396</v>
      </c>
      <c r="AE820" s="255" t="s">
        <v>350</v>
      </c>
      <c r="AF820" s="255" t="s">
        <v>649</v>
      </c>
      <c r="AG820" s="256" t="s">
        <v>643</v>
      </c>
      <c r="AH820" s="255"/>
      <c r="AI820" s="255"/>
      <c r="AJ820" s="256"/>
      <c r="AK820" s="255" t="s">
        <v>605</v>
      </c>
      <c r="AL820" s="255" t="s">
        <v>643</v>
      </c>
      <c r="AM820" s="268" t="s">
        <v>741</v>
      </c>
      <c r="AN820" s="148" t="str">
        <f>IF(ISERROR(MATCH(H820,Current!H:H,0)),"Cleared","resolved")</f>
        <v>resolved</v>
      </c>
    </row>
    <row r="821" spans="1:40" x14ac:dyDescent="0.25">
      <c r="A821" s="267" t="s">
        <v>744</v>
      </c>
      <c r="B821" s="255">
        <v>8520</v>
      </c>
      <c r="C821" s="256" t="s">
        <v>842</v>
      </c>
      <c r="D821" s="255" t="s">
        <v>19</v>
      </c>
      <c r="E821" s="255">
        <v>787</v>
      </c>
      <c r="F821" s="256" t="s">
        <v>157</v>
      </c>
      <c r="G821" s="255" t="s">
        <v>16</v>
      </c>
      <c r="H821" s="255">
        <v>85200310086135</v>
      </c>
      <c r="I821" s="256" t="s">
        <v>55</v>
      </c>
      <c r="J821" s="255" t="s">
        <v>322</v>
      </c>
      <c r="K821" s="255">
        <v>42727</v>
      </c>
      <c r="L821" s="256">
        <v>133</v>
      </c>
      <c r="M821" s="255" t="s">
        <v>111</v>
      </c>
      <c r="N821" s="255" t="s">
        <v>42</v>
      </c>
      <c r="O821" s="256">
        <v>42800</v>
      </c>
      <c r="P821" s="255" t="s">
        <v>838</v>
      </c>
      <c r="Q821" s="255">
        <v>60</v>
      </c>
      <c r="R821" s="256" t="s">
        <v>34</v>
      </c>
      <c r="S821" s="255">
        <v>419958</v>
      </c>
      <c r="T821" s="255" t="s">
        <v>197</v>
      </c>
      <c r="U821" s="256">
        <v>5977.05</v>
      </c>
      <c r="V821" s="255" t="s">
        <v>197</v>
      </c>
      <c r="W821" s="255">
        <v>419957.84296504478</v>
      </c>
      <c r="X821" s="256" t="s">
        <v>100</v>
      </c>
      <c r="Y821" s="255" t="s">
        <v>114</v>
      </c>
      <c r="Z821" s="255">
        <v>5.98</v>
      </c>
      <c r="AA821" s="256">
        <v>1</v>
      </c>
      <c r="AB821" s="255" t="s">
        <v>630</v>
      </c>
      <c r="AC821" s="255" t="s">
        <v>419</v>
      </c>
      <c r="AD821" s="256" t="s">
        <v>2017</v>
      </c>
      <c r="AE821" s="255" t="s">
        <v>350</v>
      </c>
      <c r="AF821" s="255" t="s">
        <v>605</v>
      </c>
      <c r="AG821" s="256" t="s">
        <v>643</v>
      </c>
      <c r="AH821" s="255"/>
      <c r="AI821" s="255"/>
      <c r="AJ821" s="256"/>
      <c r="AK821" s="255" t="s">
        <v>605</v>
      </c>
      <c r="AL821" s="255" t="s">
        <v>643</v>
      </c>
      <c r="AM821" s="268" t="s">
        <v>741</v>
      </c>
      <c r="AN821" s="148" t="str">
        <f>IF(ISERROR(MATCH(H821,Current!H:H,0)),"Cleared","resolved")</f>
        <v>resolved</v>
      </c>
    </row>
    <row r="822" spans="1:40" x14ac:dyDescent="0.25">
      <c r="A822" s="267" t="s">
        <v>744</v>
      </c>
      <c r="B822" s="255">
        <v>8520</v>
      </c>
      <c r="C822" s="256" t="s">
        <v>842</v>
      </c>
      <c r="D822" s="255" t="s">
        <v>19</v>
      </c>
      <c r="E822" s="255">
        <v>3011</v>
      </c>
      <c r="F822" s="256" t="s">
        <v>164</v>
      </c>
      <c r="G822" s="255" t="s">
        <v>22</v>
      </c>
      <c r="H822" s="255">
        <v>85200310085596</v>
      </c>
      <c r="I822" s="256" t="s">
        <v>60</v>
      </c>
      <c r="J822" s="255" t="s">
        <v>319</v>
      </c>
      <c r="K822" s="255">
        <v>42704</v>
      </c>
      <c r="L822" s="256">
        <v>156</v>
      </c>
      <c r="M822" s="255" t="s">
        <v>118</v>
      </c>
      <c r="N822" s="255" t="s">
        <v>41</v>
      </c>
      <c r="O822" s="256">
        <v>42733</v>
      </c>
      <c r="P822" s="255" t="s">
        <v>651</v>
      </c>
      <c r="Q822" s="255">
        <v>127</v>
      </c>
      <c r="R822" s="256" t="s">
        <v>38</v>
      </c>
      <c r="S822" s="255">
        <v>420244.44</v>
      </c>
      <c r="T822" s="255" t="s">
        <v>197</v>
      </c>
      <c r="U822" s="256">
        <v>5981.13</v>
      </c>
      <c r="V822" s="255" t="s">
        <v>197</v>
      </c>
      <c r="W822" s="255">
        <v>420244.51080274023</v>
      </c>
      <c r="X822" s="256" t="s">
        <v>100</v>
      </c>
      <c r="Y822" s="255" t="s">
        <v>114</v>
      </c>
      <c r="Z822" s="255">
        <v>5.98</v>
      </c>
      <c r="AA822" s="256">
        <v>1</v>
      </c>
      <c r="AB822" s="255" t="s">
        <v>630</v>
      </c>
      <c r="AC822" s="255" t="s">
        <v>635</v>
      </c>
      <c r="AD822" s="256" t="s">
        <v>553</v>
      </c>
      <c r="AE822" s="255" t="s">
        <v>350</v>
      </c>
      <c r="AF822" s="255" t="s">
        <v>605</v>
      </c>
      <c r="AG822" s="256" t="s">
        <v>643</v>
      </c>
      <c r="AH822" s="255"/>
      <c r="AI822" s="255"/>
      <c r="AJ822" s="256"/>
      <c r="AK822" s="255" t="s">
        <v>605</v>
      </c>
      <c r="AL822" s="255" t="s">
        <v>643</v>
      </c>
      <c r="AM822" s="268" t="s">
        <v>741</v>
      </c>
      <c r="AN822" s="148" t="str">
        <f>IF(ISERROR(MATCH(H822,Current!H:H,0)),"Cleared","resolved")</f>
        <v>resolved</v>
      </c>
    </row>
    <row r="823" spans="1:40" x14ac:dyDescent="0.25">
      <c r="A823" s="267" t="s">
        <v>744</v>
      </c>
      <c r="B823" s="255">
        <v>8520</v>
      </c>
      <c r="C823" s="256" t="s">
        <v>842</v>
      </c>
      <c r="D823" s="255" t="s">
        <v>19</v>
      </c>
      <c r="E823" s="255">
        <v>787</v>
      </c>
      <c r="F823" s="256" t="s">
        <v>157</v>
      </c>
      <c r="G823" s="255" t="s">
        <v>16</v>
      </c>
      <c r="H823" s="255">
        <v>85200310085043</v>
      </c>
      <c r="I823" s="256" t="s">
        <v>55</v>
      </c>
      <c r="J823" s="255" t="s">
        <v>323</v>
      </c>
      <c r="K823" s="255">
        <v>42676</v>
      </c>
      <c r="L823" s="256">
        <v>184</v>
      </c>
      <c r="M823" s="255" t="s">
        <v>127</v>
      </c>
      <c r="N823" s="255" t="s">
        <v>128</v>
      </c>
      <c r="O823" s="256">
        <v>42706</v>
      </c>
      <c r="P823" s="255" t="s">
        <v>651</v>
      </c>
      <c r="Q823" s="255">
        <v>154</v>
      </c>
      <c r="R823" s="256" t="s">
        <v>39</v>
      </c>
      <c r="S823" s="255">
        <v>419958</v>
      </c>
      <c r="T823" s="255" t="s">
        <v>197</v>
      </c>
      <c r="U823" s="256">
        <v>5977.05</v>
      </c>
      <c r="V823" s="255" t="s">
        <v>197</v>
      </c>
      <c r="W823" s="255">
        <v>419957.84296504478</v>
      </c>
      <c r="X823" s="256" t="s">
        <v>100</v>
      </c>
      <c r="Y823" s="255" t="s">
        <v>114</v>
      </c>
      <c r="Z823" s="255">
        <v>5.98</v>
      </c>
      <c r="AA823" s="256">
        <v>1</v>
      </c>
      <c r="AB823" s="255" t="s">
        <v>630</v>
      </c>
      <c r="AC823" s="255" t="s">
        <v>419</v>
      </c>
      <c r="AD823" s="256" t="s">
        <v>774</v>
      </c>
      <c r="AE823" s="255" t="s">
        <v>350</v>
      </c>
      <c r="AF823" s="255" t="s">
        <v>605</v>
      </c>
      <c r="AG823" s="256" t="s">
        <v>643</v>
      </c>
      <c r="AH823" s="255"/>
      <c r="AI823" s="255"/>
      <c r="AJ823" s="256"/>
      <c r="AK823" s="255" t="s">
        <v>605</v>
      </c>
      <c r="AL823" s="255" t="s">
        <v>643</v>
      </c>
      <c r="AM823" s="268" t="s">
        <v>741</v>
      </c>
      <c r="AN823" s="148" t="str">
        <f>IF(ISERROR(MATCH(H823,Current!H:H,0)),"Cleared","resolved")</f>
        <v>resolved</v>
      </c>
    </row>
    <row r="824" spans="1:40" x14ac:dyDescent="0.25">
      <c r="A824" s="267" t="s">
        <v>744</v>
      </c>
      <c r="B824" s="255">
        <v>8310</v>
      </c>
      <c r="C824" s="256" t="s">
        <v>170</v>
      </c>
      <c r="D824" s="255" t="s">
        <v>14</v>
      </c>
      <c r="E824" s="255">
        <v>199</v>
      </c>
      <c r="F824" s="256" t="s">
        <v>137</v>
      </c>
      <c r="G824" s="255" t="s">
        <v>22</v>
      </c>
      <c r="H824" s="255" t="s">
        <v>1000</v>
      </c>
      <c r="I824" s="256" t="s">
        <v>277</v>
      </c>
      <c r="J824" s="255" t="s">
        <v>241</v>
      </c>
      <c r="K824" s="255">
        <v>42677</v>
      </c>
      <c r="L824" s="256">
        <v>183</v>
      </c>
      <c r="M824" s="255" t="s">
        <v>111</v>
      </c>
      <c r="N824" s="255" t="s">
        <v>42</v>
      </c>
      <c r="O824" s="256">
        <v>42775</v>
      </c>
      <c r="P824" s="255" t="s">
        <v>838</v>
      </c>
      <c r="Q824" s="255">
        <v>85</v>
      </c>
      <c r="R824" s="256" t="s">
        <v>35</v>
      </c>
      <c r="S824" s="255">
        <v>25194</v>
      </c>
      <c r="T824" s="255" t="s">
        <v>242</v>
      </c>
      <c r="U824" s="256">
        <v>5966.75</v>
      </c>
      <c r="V824" s="255" t="s">
        <v>242</v>
      </c>
      <c r="W824" s="255">
        <v>25194.008751347475</v>
      </c>
      <c r="X824" s="256" t="s">
        <v>100</v>
      </c>
      <c r="Y824" s="255" t="s">
        <v>114</v>
      </c>
      <c r="Z824" s="255">
        <v>5.97</v>
      </c>
      <c r="AA824" s="256">
        <v>1</v>
      </c>
      <c r="AB824" s="255" t="s">
        <v>630</v>
      </c>
      <c r="AC824" s="255" t="s">
        <v>484</v>
      </c>
      <c r="AD824" s="256" t="s">
        <v>396</v>
      </c>
      <c r="AE824" s="255" t="s">
        <v>350</v>
      </c>
      <c r="AF824" s="255" t="s">
        <v>605</v>
      </c>
      <c r="AG824" s="256" t="s">
        <v>643</v>
      </c>
      <c r="AH824" s="255"/>
      <c r="AI824" s="255"/>
      <c r="AJ824" s="256"/>
      <c r="AK824" s="255" t="s">
        <v>605</v>
      </c>
      <c r="AL824" s="255" t="s">
        <v>643</v>
      </c>
      <c r="AM824" s="268" t="s">
        <v>741</v>
      </c>
      <c r="AN824" s="148" t="str">
        <f>IF(ISERROR(MATCH(H824,Current!H:H,0)),"Cleared","resolved")</f>
        <v>Cleared</v>
      </c>
    </row>
    <row r="825" spans="1:40" x14ac:dyDescent="0.25">
      <c r="A825" s="267" t="s">
        <v>744</v>
      </c>
      <c r="B825" s="255">
        <v>8520</v>
      </c>
      <c r="C825" s="256" t="s">
        <v>842</v>
      </c>
      <c r="D825" s="255" t="s">
        <v>19</v>
      </c>
      <c r="E825" s="255">
        <v>1350</v>
      </c>
      <c r="F825" s="256" t="s">
        <v>124</v>
      </c>
      <c r="G825" s="255" t="s">
        <v>21</v>
      </c>
      <c r="H825" s="255" t="s">
        <v>1665</v>
      </c>
      <c r="I825" s="256" t="s">
        <v>538</v>
      </c>
      <c r="J825" s="255" t="s">
        <v>381</v>
      </c>
      <c r="K825" s="255">
        <v>42769</v>
      </c>
      <c r="L825" s="256">
        <v>91</v>
      </c>
      <c r="M825" s="255" t="s">
        <v>127</v>
      </c>
      <c r="N825" s="255" t="s">
        <v>128</v>
      </c>
      <c r="O825" s="256">
        <v>42831</v>
      </c>
      <c r="P825" s="255" t="s">
        <v>838</v>
      </c>
      <c r="Q825" s="255">
        <v>29</v>
      </c>
      <c r="R825" s="256" t="s">
        <v>33</v>
      </c>
      <c r="S825" s="255">
        <v>419066</v>
      </c>
      <c r="T825" s="255" t="s">
        <v>197</v>
      </c>
      <c r="U825" s="256">
        <v>5964.36</v>
      </c>
      <c r="V825" s="255" t="s">
        <v>197</v>
      </c>
      <c r="W825" s="255">
        <v>419066.22167574213</v>
      </c>
      <c r="X825" s="256" t="s">
        <v>100</v>
      </c>
      <c r="Y825" s="255" t="s">
        <v>114</v>
      </c>
      <c r="Z825" s="255">
        <v>5.96</v>
      </c>
      <c r="AA825" s="256">
        <v>1</v>
      </c>
      <c r="AB825" s="255" t="s">
        <v>630</v>
      </c>
      <c r="AC825" s="255" t="s">
        <v>436</v>
      </c>
      <c r="AD825" s="256" t="s">
        <v>1666</v>
      </c>
      <c r="AE825" s="255" t="s">
        <v>350</v>
      </c>
      <c r="AF825" s="255" t="s">
        <v>605</v>
      </c>
      <c r="AG825" s="256" t="s">
        <v>643</v>
      </c>
      <c r="AH825" s="255"/>
      <c r="AI825" s="255"/>
      <c r="AJ825" s="256"/>
      <c r="AK825" s="255" t="s">
        <v>649</v>
      </c>
      <c r="AL825" s="255" t="s">
        <v>643</v>
      </c>
      <c r="AM825" s="268" t="s">
        <v>740</v>
      </c>
      <c r="AN825" s="148" t="str">
        <f>IF(ISERROR(MATCH(H825,Current!H:H,0)),"Cleared","resolved")</f>
        <v>resolved</v>
      </c>
    </row>
    <row r="826" spans="1:40" x14ac:dyDescent="0.25">
      <c r="A826" s="267" t="s">
        <v>31</v>
      </c>
      <c r="B826" s="255">
        <v>8520</v>
      </c>
      <c r="C826" s="256" t="s">
        <v>842</v>
      </c>
      <c r="D826" s="255" t="s">
        <v>19</v>
      </c>
      <c r="E826" s="255">
        <v>1750</v>
      </c>
      <c r="F826" s="256" t="s">
        <v>159</v>
      </c>
      <c r="G826" s="255" t="s">
        <v>18</v>
      </c>
      <c r="H826" s="255">
        <v>85201420001790</v>
      </c>
      <c r="I826" s="256" t="s">
        <v>538</v>
      </c>
      <c r="J826" s="255" t="s">
        <v>68</v>
      </c>
      <c r="K826" s="255">
        <v>42796</v>
      </c>
      <c r="L826" s="256">
        <v>64</v>
      </c>
      <c r="M826" s="255" t="s">
        <v>111</v>
      </c>
      <c r="N826" s="255" t="s">
        <v>42</v>
      </c>
      <c r="O826" s="256">
        <v>42860</v>
      </c>
      <c r="P826" s="255" t="s">
        <v>1878</v>
      </c>
      <c r="Q826" s="255">
        <v>0</v>
      </c>
      <c r="R826" s="256" t="s">
        <v>33</v>
      </c>
      <c r="S826" s="255">
        <v>417100.86</v>
      </c>
      <c r="T826" s="255" t="s">
        <v>197</v>
      </c>
      <c r="U826" s="256">
        <v>5936.39</v>
      </c>
      <c r="V826" s="255" t="s">
        <v>197</v>
      </c>
      <c r="W826" s="255">
        <v>417101.0012295802</v>
      </c>
      <c r="X826" s="256" t="s">
        <v>100</v>
      </c>
      <c r="Y826" s="255" t="s">
        <v>114</v>
      </c>
      <c r="Z826" s="255">
        <v>5.94</v>
      </c>
      <c r="AA826" s="256">
        <v>1</v>
      </c>
      <c r="AB826" s="255" t="s">
        <v>630</v>
      </c>
      <c r="AC826" s="255" t="s">
        <v>2042</v>
      </c>
      <c r="AD826" s="256" t="s">
        <v>2043</v>
      </c>
      <c r="AE826" s="255" t="s">
        <v>350</v>
      </c>
      <c r="AF826" s="255" t="s">
        <v>605</v>
      </c>
      <c r="AG826" s="256" t="s">
        <v>643</v>
      </c>
      <c r="AH826" s="255"/>
      <c r="AI826" s="255"/>
      <c r="AJ826" s="256"/>
      <c r="AK826" s="255" t="s">
        <v>605</v>
      </c>
      <c r="AL826" s="255" t="s">
        <v>603</v>
      </c>
      <c r="AM826" s="268" t="s">
        <v>739</v>
      </c>
      <c r="AN826" s="148" t="str">
        <f>IF(ISERROR(MATCH(H826,Current!H:H,0)),"Cleared","resolved")</f>
        <v>resolved</v>
      </c>
    </row>
    <row r="827" spans="1:40" x14ac:dyDescent="0.25">
      <c r="A827" s="267" t="s">
        <v>31</v>
      </c>
      <c r="B827" s="255">
        <v>413</v>
      </c>
      <c r="C827" s="256" t="s">
        <v>136</v>
      </c>
      <c r="D827" s="255" t="s">
        <v>13</v>
      </c>
      <c r="E827" s="255">
        <v>8205</v>
      </c>
      <c r="F827" s="256" t="s">
        <v>130</v>
      </c>
      <c r="G827" s="255" t="s">
        <v>14</v>
      </c>
      <c r="H827" s="255">
        <v>4130110179972</v>
      </c>
      <c r="I827" s="256" t="s">
        <v>537</v>
      </c>
      <c r="J827" s="255" t="s">
        <v>150</v>
      </c>
      <c r="K827" s="255">
        <v>42825</v>
      </c>
      <c r="L827" s="256">
        <v>35</v>
      </c>
      <c r="M827" s="255" t="s">
        <v>127</v>
      </c>
      <c r="N827" s="255" t="s">
        <v>128</v>
      </c>
      <c r="O827" s="256">
        <v>42859</v>
      </c>
      <c r="P827" s="255" t="s">
        <v>1878</v>
      </c>
      <c r="Q827" s="255">
        <v>1</v>
      </c>
      <c r="R827" s="256" t="s">
        <v>33</v>
      </c>
      <c r="S827" s="255">
        <v>5918.4</v>
      </c>
      <c r="T827" s="255" t="s">
        <v>100</v>
      </c>
      <c r="U827" s="256">
        <v>5918.4</v>
      </c>
      <c r="V827" s="255" t="s">
        <v>100</v>
      </c>
      <c r="W827" s="255">
        <v>5918.4</v>
      </c>
      <c r="X827" s="256" t="s">
        <v>100</v>
      </c>
      <c r="Y827" s="255" t="s">
        <v>114</v>
      </c>
      <c r="Z827" s="255">
        <v>5.92</v>
      </c>
      <c r="AA827" s="256">
        <v>1</v>
      </c>
      <c r="AB827" s="255" t="s">
        <v>629</v>
      </c>
      <c r="AC827" s="255" t="s">
        <v>582</v>
      </c>
      <c r="AD827" s="256" t="s">
        <v>1491</v>
      </c>
      <c r="AE827" s="255" t="s">
        <v>349</v>
      </c>
      <c r="AF827" s="255" t="s">
        <v>605</v>
      </c>
      <c r="AG827" s="256" t="s">
        <v>643</v>
      </c>
      <c r="AH827" s="255"/>
      <c r="AI827" s="255"/>
      <c r="AJ827" s="256"/>
      <c r="AK827" s="255" t="s">
        <v>605</v>
      </c>
      <c r="AL827" s="255" t="s">
        <v>643</v>
      </c>
      <c r="AM827" s="268" t="s">
        <v>741</v>
      </c>
      <c r="AN827" s="148" t="str">
        <f>IF(ISERROR(MATCH(H827,Current!H:H,0)),"Cleared","resolved")</f>
        <v>Cleared</v>
      </c>
    </row>
    <row r="828" spans="1:40" x14ac:dyDescent="0.25">
      <c r="A828" s="267" t="s">
        <v>744</v>
      </c>
      <c r="B828" s="255">
        <v>8520</v>
      </c>
      <c r="C828" s="256" t="s">
        <v>842</v>
      </c>
      <c r="D828" s="255" t="s">
        <v>19</v>
      </c>
      <c r="E828" s="255">
        <v>1750</v>
      </c>
      <c r="F828" s="256" t="s">
        <v>159</v>
      </c>
      <c r="G828" s="255" t="s">
        <v>18</v>
      </c>
      <c r="H828" s="255">
        <v>85200610007324</v>
      </c>
      <c r="I828" s="256" t="s">
        <v>57</v>
      </c>
      <c r="J828" s="255" t="s">
        <v>499</v>
      </c>
      <c r="K828" s="255">
        <v>42773</v>
      </c>
      <c r="L828" s="256">
        <v>87</v>
      </c>
      <c r="M828" s="255" t="s">
        <v>111</v>
      </c>
      <c r="N828" s="255" t="s">
        <v>42</v>
      </c>
      <c r="O828" s="256">
        <v>42831</v>
      </c>
      <c r="P828" s="255" t="s">
        <v>838</v>
      </c>
      <c r="Q828" s="255">
        <v>29</v>
      </c>
      <c r="R828" s="256" t="s">
        <v>33</v>
      </c>
      <c r="S828" s="255">
        <v>415840</v>
      </c>
      <c r="T828" s="255" t="s">
        <v>197</v>
      </c>
      <c r="U828" s="256">
        <v>5918.44</v>
      </c>
      <c r="V828" s="255" t="s">
        <v>197</v>
      </c>
      <c r="W828" s="255">
        <v>415839.80326717015</v>
      </c>
      <c r="X828" s="256" t="s">
        <v>100</v>
      </c>
      <c r="Y828" s="255" t="s">
        <v>114</v>
      </c>
      <c r="Z828" s="255">
        <v>5.92</v>
      </c>
      <c r="AA828" s="256">
        <v>1</v>
      </c>
      <c r="AB828" s="255" t="s">
        <v>630</v>
      </c>
      <c r="AC828" s="255" t="s">
        <v>454</v>
      </c>
      <c r="AD828" s="256" t="s">
        <v>1498</v>
      </c>
      <c r="AE828" s="255" t="s">
        <v>350</v>
      </c>
      <c r="AF828" s="255" t="s">
        <v>605</v>
      </c>
      <c r="AG828" s="256" t="s">
        <v>643</v>
      </c>
      <c r="AH828" s="255"/>
      <c r="AI828" s="255"/>
      <c r="AJ828" s="256"/>
      <c r="AK828" s="255" t="s">
        <v>605</v>
      </c>
      <c r="AL828" s="255" t="s">
        <v>643</v>
      </c>
      <c r="AM828" s="268" t="s">
        <v>741</v>
      </c>
      <c r="AN828" s="148" t="str">
        <f>IF(ISERROR(MATCH(H828,Current!H:H,0)),"Cleared","resolved")</f>
        <v>resolved</v>
      </c>
    </row>
    <row r="829" spans="1:40" x14ac:dyDescent="0.25">
      <c r="A829" s="267" t="s">
        <v>744</v>
      </c>
      <c r="B829" s="255">
        <v>8520</v>
      </c>
      <c r="C829" s="256" t="s">
        <v>842</v>
      </c>
      <c r="D829" s="255" t="s">
        <v>19</v>
      </c>
      <c r="E829" s="255">
        <v>199</v>
      </c>
      <c r="F829" s="256" t="s">
        <v>137</v>
      </c>
      <c r="G829" s="255" t="s">
        <v>22</v>
      </c>
      <c r="H829" s="255" t="s">
        <v>1683</v>
      </c>
      <c r="I829" s="256" t="s">
        <v>54</v>
      </c>
      <c r="J829" s="255" t="s">
        <v>381</v>
      </c>
      <c r="K829" s="255">
        <v>42768</v>
      </c>
      <c r="L829" s="256">
        <v>92</v>
      </c>
      <c r="M829" s="255" t="s">
        <v>118</v>
      </c>
      <c r="N829" s="255" t="s">
        <v>41</v>
      </c>
      <c r="O829" s="256">
        <v>42830</v>
      </c>
      <c r="P829" s="255" t="s">
        <v>838</v>
      </c>
      <c r="Q829" s="255">
        <v>30</v>
      </c>
      <c r="R829" s="256" t="s">
        <v>33</v>
      </c>
      <c r="S829" s="255">
        <v>414226</v>
      </c>
      <c r="T829" s="255" t="s">
        <v>197</v>
      </c>
      <c r="U829" s="256">
        <v>5895.47</v>
      </c>
      <c r="V829" s="255" t="s">
        <v>197</v>
      </c>
      <c r="W829" s="255">
        <v>414225.891445635</v>
      </c>
      <c r="X829" s="256" t="s">
        <v>100</v>
      </c>
      <c r="Y829" s="255" t="s">
        <v>114</v>
      </c>
      <c r="Z829" s="255">
        <v>5.9</v>
      </c>
      <c r="AA829" s="256">
        <v>1</v>
      </c>
      <c r="AB829" s="255" t="s">
        <v>630</v>
      </c>
      <c r="AC829" s="255" t="s">
        <v>484</v>
      </c>
      <c r="AD829" s="256" t="s">
        <v>363</v>
      </c>
      <c r="AE829" s="255" t="s">
        <v>350</v>
      </c>
      <c r="AF829" s="255" t="s">
        <v>605</v>
      </c>
      <c r="AG829" s="256" t="s">
        <v>643</v>
      </c>
      <c r="AH829" s="255"/>
      <c r="AI829" s="255"/>
      <c r="AJ829" s="256"/>
      <c r="AK829" s="255" t="s">
        <v>649</v>
      </c>
      <c r="AL829" s="255" t="s">
        <v>643</v>
      </c>
      <c r="AM829" s="268" t="s">
        <v>740</v>
      </c>
      <c r="AN829" s="148" t="str">
        <f>IF(ISERROR(MATCH(H829,Current!H:H,0)),"Cleared","resolved")</f>
        <v>resolved</v>
      </c>
    </row>
    <row r="830" spans="1:40" x14ac:dyDescent="0.25">
      <c r="A830" s="267" t="s">
        <v>744</v>
      </c>
      <c r="B830" s="255">
        <v>8520</v>
      </c>
      <c r="C830" s="256" t="s">
        <v>842</v>
      </c>
      <c r="D830" s="255" t="s">
        <v>19</v>
      </c>
      <c r="E830" s="255">
        <v>199</v>
      </c>
      <c r="F830" s="256" t="s">
        <v>137</v>
      </c>
      <c r="G830" s="255" t="s">
        <v>22</v>
      </c>
      <c r="H830" s="255" t="s">
        <v>1721</v>
      </c>
      <c r="I830" s="256" t="s">
        <v>54</v>
      </c>
      <c r="J830" s="255" t="s">
        <v>381</v>
      </c>
      <c r="K830" s="255">
        <v>42768</v>
      </c>
      <c r="L830" s="256">
        <v>92</v>
      </c>
      <c r="M830" s="255" t="s">
        <v>118</v>
      </c>
      <c r="N830" s="255" t="s">
        <v>41</v>
      </c>
      <c r="O830" s="256">
        <v>42830</v>
      </c>
      <c r="P830" s="255" t="s">
        <v>838</v>
      </c>
      <c r="Q830" s="255">
        <v>30</v>
      </c>
      <c r="R830" s="256" t="s">
        <v>33</v>
      </c>
      <c r="S830" s="255">
        <v>414452</v>
      </c>
      <c r="T830" s="255" t="s">
        <v>197</v>
      </c>
      <c r="U830" s="256">
        <v>5898.69</v>
      </c>
      <c r="V830" s="255" t="s">
        <v>197</v>
      </c>
      <c r="W830" s="255">
        <v>414452.13419989456</v>
      </c>
      <c r="X830" s="256" t="s">
        <v>100</v>
      </c>
      <c r="Y830" s="255" t="s">
        <v>114</v>
      </c>
      <c r="Z830" s="255">
        <v>5.9</v>
      </c>
      <c r="AA830" s="256">
        <v>1</v>
      </c>
      <c r="AB830" s="255" t="s">
        <v>630</v>
      </c>
      <c r="AC830" s="255" t="s">
        <v>484</v>
      </c>
      <c r="AD830" s="256" t="s">
        <v>363</v>
      </c>
      <c r="AE830" s="255" t="s">
        <v>350</v>
      </c>
      <c r="AF830" s="255" t="s">
        <v>605</v>
      </c>
      <c r="AG830" s="256" t="s">
        <v>643</v>
      </c>
      <c r="AH830" s="255"/>
      <c r="AI830" s="255"/>
      <c r="AJ830" s="256"/>
      <c r="AK830" s="255" t="s">
        <v>649</v>
      </c>
      <c r="AL830" s="255" t="s">
        <v>643</v>
      </c>
      <c r="AM830" s="268" t="s">
        <v>740</v>
      </c>
      <c r="AN830" s="148" t="str">
        <f>IF(ISERROR(MATCH(H830,Current!H:H,0)),"Cleared","resolved")</f>
        <v>resolved</v>
      </c>
    </row>
    <row r="831" spans="1:40" x14ac:dyDescent="0.25">
      <c r="A831" s="267" t="s">
        <v>744</v>
      </c>
      <c r="B831" s="255">
        <v>8520</v>
      </c>
      <c r="C831" s="256" t="s">
        <v>842</v>
      </c>
      <c r="D831" s="255" t="s">
        <v>19</v>
      </c>
      <c r="E831" s="255">
        <v>3011</v>
      </c>
      <c r="F831" s="256" t="s">
        <v>164</v>
      </c>
      <c r="G831" s="255" t="s">
        <v>22</v>
      </c>
      <c r="H831" s="255">
        <v>85200810000318</v>
      </c>
      <c r="I831" s="256" t="s">
        <v>54</v>
      </c>
      <c r="J831" s="255" t="s">
        <v>317</v>
      </c>
      <c r="K831" s="255">
        <v>42522</v>
      </c>
      <c r="L831" s="256">
        <v>338</v>
      </c>
      <c r="M831" s="255" t="s">
        <v>158</v>
      </c>
      <c r="N831" s="255" t="s">
        <v>41</v>
      </c>
      <c r="O831" s="256">
        <v>42549</v>
      </c>
      <c r="P831" s="255" t="s">
        <v>268</v>
      </c>
      <c r="Q831" s="255">
        <v>311</v>
      </c>
      <c r="R831" s="256" t="s">
        <v>37</v>
      </c>
      <c r="S831" s="255">
        <v>413516.12</v>
      </c>
      <c r="T831" s="255" t="s">
        <v>197</v>
      </c>
      <c r="U831" s="256">
        <v>5885.37</v>
      </c>
      <c r="V831" s="255" t="s">
        <v>197</v>
      </c>
      <c r="W831" s="255">
        <v>413516.24802388897</v>
      </c>
      <c r="X831" s="256" t="s">
        <v>100</v>
      </c>
      <c r="Y831" s="255" t="s">
        <v>114</v>
      </c>
      <c r="Z831" s="255">
        <v>5.89</v>
      </c>
      <c r="AA831" s="256">
        <v>1</v>
      </c>
      <c r="AB831" s="255" t="s">
        <v>630</v>
      </c>
      <c r="AC831" s="255" t="s">
        <v>474</v>
      </c>
      <c r="AD831" s="256" t="s">
        <v>391</v>
      </c>
      <c r="AE831" s="255" t="s">
        <v>350</v>
      </c>
      <c r="AF831" s="255" t="s">
        <v>605</v>
      </c>
      <c r="AG831" s="256" t="s">
        <v>643</v>
      </c>
      <c r="AH831" s="255"/>
      <c r="AI831" s="255"/>
      <c r="AJ831" s="256"/>
      <c r="AK831" s="255" t="s">
        <v>605</v>
      </c>
      <c r="AL831" s="255" t="s">
        <v>643</v>
      </c>
      <c r="AM831" s="268" t="s">
        <v>741</v>
      </c>
      <c r="AN831" s="148" t="str">
        <f>IF(ISERROR(MATCH(H831,Current!H:H,0)),"Cleared","resolved")</f>
        <v>Cleared</v>
      </c>
    </row>
    <row r="832" spans="1:40" x14ac:dyDescent="0.25">
      <c r="A832" s="267" t="s">
        <v>744</v>
      </c>
      <c r="B832" s="255">
        <v>8520</v>
      </c>
      <c r="C832" s="256" t="s">
        <v>842</v>
      </c>
      <c r="D832" s="255" t="s">
        <v>19</v>
      </c>
      <c r="E832" s="255">
        <v>199</v>
      </c>
      <c r="F832" s="256" t="s">
        <v>137</v>
      </c>
      <c r="G832" s="255" t="s">
        <v>22</v>
      </c>
      <c r="H832" s="255">
        <v>85200710013292</v>
      </c>
      <c r="I832" s="256" t="s">
        <v>277</v>
      </c>
      <c r="J832" s="255" t="s">
        <v>562</v>
      </c>
      <c r="K832" s="255">
        <v>42704</v>
      </c>
      <c r="L832" s="256">
        <v>156</v>
      </c>
      <c r="M832" s="255" t="s">
        <v>111</v>
      </c>
      <c r="N832" s="255" t="s">
        <v>42</v>
      </c>
      <c r="O832" s="256">
        <v>42776</v>
      </c>
      <c r="P832" s="255" t="s">
        <v>838</v>
      </c>
      <c r="Q832" s="255">
        <v>84</v>
      </c>
      <c r="R832" s="256" t="s">
        <v>35</v>
      </c>
      <c r="S832" s="255">
        <v>412200</v>
      </c>
      <c r="T832" s="255" t="s">
        <v>197</v>
      </c>
      <c r="U832" s="256">
        <v>5866.64</v>
      </c>
      <c r="V832" s="255" t="s">
        <v>197</v>
      </c>
      <c r="W832" s="255">
        <v>412200.24591603724</v>
      </c>
      <c r="X832" s="256" t="s">
        <v>100</v>
      </c>
      <c r="Y832" s="255" t="s">
        <v>114</v>
      </c>
      <c r="Z832" s="255">
        <v>5.87</v>
      </c>
      <c r="AA832" s="256">
        <v>1</v>
      </c>
      <c r="AB832" s="255" t="s">
        <v>630</v>
      </c>
      <c r="AC832" s="255" t="s">
        <v>484</v>
      </c>
      <c r="AD832" s="256" t="s">
        <v>396</v>
      </c>
      <c r="AE832" s="255" t="s">
        <v>350</v>
      </c>
      <c r="AF832" s="255" t="s">
        <v>649</v>
      </c>
      <c r="AG832" s="256" t="s">
        <v>643</v>
      </c>
      <c r="AH832" s="255"/>
      <c r="AI832" s="255"/>
      <c r="AJ832" s="256"/>
      <c r="AK832" s="255" t="s">
        <v>605</v>
      </c>
      <c r="AL832" s="255" t="s">
        <v>643</v>
      </c>
      <c r="AM832" s="268" t="s">
        <v>741</v>
      </c>
      <c r="AN832" s="148" t="str">
        <f>IF(ISERROR(MATCH(H832,Current!H:H,0)),"Cleared","resolved")</f>
        <v>resolved</v>
      </c>
    </row>
    <row r="833" spans="1:40" x14ac:dyDescent="0.25">
      <c r="A833" s="267" t="s">
        <v>744</v>
      </c>
      <c r="B833" s="255">
        <v>8520</v>
      </c>
      <c r="C833" s="256" t="s">
        <v>842</v>
      </c>
      <c r="D833" s="255" t="s">
        <v>19</v>
      </c>
      <c r="E833" s="255">
        <v>199</v>
      </c>
      <c r="F833" s="256" t="s">
        <v>137</v>
      </c>
      <c r="G833" s="255" t="s">
        <v>22</v>
      </c>
      <c r="H833" s="255">
        <v>85200410040881</v>
      </c>
      <c r="I833" s="256" t="s">
        <v>537</v>
      </c>
      <c r="J833" s="255" t="s">
        <v>311</v>
      </c>
      <c r="K833" s="255">
        <v>42676</v>
      </c>
      <c r="L833" s="256">
        <v>184</v>
      </c>
      <c r="M833" s="255" t="s">
        <v>118</v>
      </c>
      <c r="N833" s="255" t="s">
        <v>41</v>
      </c>
      <c r="O833" s="256">
        <v>42733</v>
      </c>
      <c r="P833" s="255" t="s">
        <v>651</v>
      </c>
      <c r="Q833" s="255">
        <v>127</v>
      </c>
      <c r="R833" s="256" t="s">
        <v>38</v>
      </c>
      <c r="S833" s="255">
        <v>412362</v>
      </c>
      <c r="T833" s="255" t="s">
        <v>197</v>
      </c>
      <c r="U833" s="256">
        <v>5868.94</v>
      </c>
      <c r="V833" s="255" t="s">
        <v>197</v>
      </c>
      <c r="W833" s="255">
        <v>412361.84788336552</v>
      </c>
      <c r="X833" s="256" t="s">
        <v>100</v>
      </c>
      <c r="Y833" s="255" t="s">
        <v>114</v>
      </c>
      <c r="Z833" s="255">
        <v>5.87</v>
      </c>
      <c r="AA833" s="256">
        <v>1</v>
      </c>
      <c r="AB833" s="255" t="s">
        <v>630</v>
      </c>
      <c r="AC833" s="255" t="s">
        <v>484</v>
      </c>
      <c r="AD833" s="256" t="s">
        <v>813</v>
      </c>
      <c r="AE833" s="255" t="s">
        <v>350</v>
      </c>
      <c r="AF833" s="255" t="s">
        <v>649</v>
      </c>
      <c r="AG833" s="256" t="s">
        <v>643</v>
      </c>
      <c r="AH833" s="255"/>
      <c r="AI833" s="255"/>
      <c r="AJ833" s="256"/>
      <c r="AK833" s="255" t="s">
        <v>605</v>
      </c>
      <c r="AL833" s="255" t="s">
        <v>643</v>
      </c>
      <c r="AM833" s="268" t="s">
        <v>741</v>
      </c>
      <c r="AN833" s="148" t="str">
        <f>IF(ISERROR(MATCH(H833,Current!H:H,0)),"Cleared","resolved")</f>
        <v>resolved</v>
      </c>
    </row>
    <row r="834" spans="1:40" x14ac:dyDescent="0.25">
      <c r="A834" s="267" t="s">
        <v>31</v>
      </c>
      <c r="B834" s="255">
        <v>8520</v>
      </c>
      <c r="C834" s="256" t="s">
        <v>842</v>
      </c>
      <c r="D834" s="255" t="s">
        <v>19</v>
      </c>
      <c r="E834" s="255">
        <v>795</v>
      </c>
      <c r="F834" s="256" t="s">
        <v>264</v>
      </c>
      <c r="G834" s="255" t="s">
        <v>14</v>
      </c>
      <c r="H834" s="255">
        <v>85203820000475</v>
      </c>
      <c r="I834" s="256" t="s">
        <v>2044</v>
      </c>
      <c r="J834" s="255" t="s">
        <v>306</v>
      </c>
      <c r="K834" s="255">
        <v>42796</v>
      </c>
      <c r="L834" s="256">
        <v>64</v>
      </c>
      <c r="M834" s="255" t="s">
        <v>111</v>
      </c>
      <c r="N834" s="255" t="s">
        <v>42</v>
      </c>
      <c r="O834" s="256">
        <v>42859</v>
      </c>
      <c r="P834" s="255" t="s">
        <v>1878</v>
      </c>
      <c r="Q834" s="255">
        <v>1</v>
      </c>
      <c r="R834" s="256" t="s">
        <v>33</v>
      </c>
      <c r="S834" s="255">
        <v>411650.73</v>
      </c>
      <c r="T834" s="255" t="s">
        <v>197</v>
      </c>
      <c r="U834" s="256">
        <v>5858.82</v>
      </c>
      <c r="V834" s="255" t="s">
        <v>197</v>
      </c>
      <c r="W834" s="255">
        <v>411650.799227121</v>
      </c>
      <c r="X834" s="256" t="s">
        <v>100</v>
      </c>
      <c r="Y834" s="255" t="s">
        <v>114</v>
      </c>
      <c r="Z834" s="255">
        <v>5.86</v>
      </c>
      <c r="AA834" s="256">
        <v>1</v>
      </c>
      <c r="AB834" s="255" t="s">
        <v>630</v>
      </c>
      <c r="AC834" s="255" t="s">
        <v>426</v>
      </c>
      <c r="AD834" s="256" t="s">
        <v>2046</v>
      </c>
      <c r="AE834" s="255" t="s">
        <v>350</v>
      </c>
      <c r="AF834" s="255" t="s">
        <v>649</v>
      </c>
      <c r="AG834" s="256" t="s">
        <v>643</v>
      </c>
      <c r="AH834" s="255"/>
      <c r="AI834" s="255"/>
      <c r="AJ834" s="256"/>
      <c r="AK834" s="255" t="s">
        <v>605</v>
      </c>
      <c r="AL834" s="255" t="s">
        <v>603</v>
      </c>
      <c r="AM834" s="268" t="s">
        <v>739</v>
      </c>
      <c r="AN834" s="148" t="str">
        <f>IF(ISERROR(MATCH(H834,Current!H:H,0)),"Cleared","resolved")</f>
        <v>resolved</v>
      </c>
    </row>
    <row r="835" spans="1:40" x14ac:dyDescent="0.25">
      <c r="A835" s="267" t="s">
        <v>744</v>
      </c>
      <c r="B835" s="255">
        <v>95</v>
      </c>
      <c r="C835" s="256" t="s">
        <v>153</v>
      </c>
      <c r="D835" s="255" t="s">
        <v>17</v>
      </c>
      <c r="E835" s="255">
        <v>1750</v>
      </c>
      <c r="F835" s="256" t="s">
        <v>159</v>
      </c>
      <c r="G835" s="255" t="s">
        <v>18</v>
      </c>
      <c r="H835" s="255">
        <v>950110010804</v>
      </c>
      <c r="I835" s="256" t="s">
        <v>58</v>
      </c>
      <c r="J835" s="255" t="s">
        <v>195</v>
      </c>
      <c r="K835" s="255">
        <v>42794</v>
      </c>
      <c r="L835" s="256">
        <v>66</v>
      </c>
      <c r="M835" s="255" t="s">
        <v>118</v>
      </c>
      <c r="N835" s="255" t="s">
        <v>41</v>
      </c>
      <c r="O835" s="256">
        <v>42830</v>
      </c>
      <c r="P835" s="255" t="s">
        <v>838</v>
      </c>
      <c r="Q835" s="255">
        <v>30</v>
      </c>
      <c r="R835" s="256" t="s">
        <v>33</v>
      </c>
      <c r="S835" s="255">
        <v>5817.12</v>
      </c>
      <c r="T835" s="255" t="s">
        <v>100</v>
      </c>
      <c r="U835" s="256">
        <v>5817.12</v>
      </c>
      <c r="V835" s="255" t="s">
        <v>100</v>
      </c>
      <c r="W835" s="255">
        <v>5817.12</v>
      </c>
      <c r="X835" s="256" t="s">
        <v>100</v>
      </c>
      <c r="Y835" s="255" t="s">
        <v>114</v>
      </c>
      <c r="Z835" s="255">
        <v>5.82</v>
      </c>
      <c r="AA835" s="256">
        <v>1</v>
      </c>
      <c r="AB835" s="255" t="s">
        <v>629</v>
      </c>
      <c r="AC835" s="255" t="s">
        <v>949</v>
      </c>
      <c r="AD835" s="256" t="s">
        <v>1457</v>
      </c>
      <c r="AE835" s="255" t="s">
        <v>349</v>
      </c>
      <c r="AF835" s="255" t="s">
        <v>649</v>
      </c>
      <c r="AG835" s="256" t="s">
        <v>643</v>
      </c>
      <c r="AH835" s="255"/>
      <c r="AI835" s="255"/>
      <c r="AJ835" s="256"/>
      <c r="AK835" s="255" t="s">
        <v>605</v>
      </c>
      <c r="AL835" s="255" t="s">
        <v>643</v>
      </c>
      <c r="AM835" s="268" t="s">
        <v>741</v>
      </c>
      <c r="AN835" s="148" t="str">
        <f>IF(ISERROR(MATCH(H835,Current!H:H,0)),"Cleared","resolved")</f>
        <v>Cleared</v>
      </c>
    </row>
    <row r="836" spans="1:40" x14ac:dyDescent="0.25">
      <c r="A836" s="267" t="s">
        <v>31</v>
      </c>
      <c r="B836" s="255">
        <v>3022</v>
      </c>
      <c r="C836" s="256" t="s">
        <v>141</v>
      </c>
      <c r="D836" s="255" t="s">
        <v>16</v>
      </c>
      <c r="E836" s="255">
        <v>456</v>
      </c>
      <c r="F836" s="256" t="s">
        <v>167</v>
      </c>
      <c r="G836" s="255" t="s">
        <v>14</v>
      </c>
      <c r="H836" s="255">
        <v>30220110072056</v>
      </c>
      <c r="I836" s="256" t="s">
        <v>59</v>
      </c>
      <c r="J836" s="255" t="s">
        <v>143</v>
      </c>
      <c r="K836" s="255">
        <v>42853</v>
      </c>
      <c r="L836" s="256">
        <v>7</v>
      </c>
      <c r="M836" s="255" t="s">
        <v>127</v>
      </c>
      <c r="N836" s="255" t="s">
        <v>128</v>
      </c>
      <c r="O836" s="256">
        <v>42859</v>
      </c>
      <c r="P836" s="255" t="s">
        <v>1878</v>
      </c>
      <c r="Q836" s="255">
        <v>1</v>
      </c>
      <c r="R836" s="256" t="s">
        <v>33</v>
      </c>
      <c r="S836" s="255">
        <v>5824</v>
      </c>
      <c r="T836" s="255" t="s">
        <v>100</v>
      </c>
      <c r="U836" s="256">
        <v>5824</v>
      </c>
      <c r="V836" s="255" t="s">
        <v>100</v>
      </c>
      <c r="W836" s="255">
        <v>5824</v>
      </c>
      <c r="X836" s="256" t="s">
        <v>100</v>
      </c>
      <c r="Y836" s="255" t="s">
        <v>114</v>
      </c>
      <c r="Z836" s="255">
        <v>5.82</v>
      </c>
      <c r="AA836" s="256">
        <v>1</v>
      </c>
      <c r="AB836" s="255" t="s">
        <v>629</v>
      </c>
      <c r="AC836" s="255" t="s">
        <v>826</v>
      </c>
      <c r="AD836" s="256" t="s">
        <v>1936</v>
      </c>
      <c r="AE836" s="255" t="s">
        <v>349</v>
      </c>
      <c r="AF836" s="255" t="s">
        <v>605</v>
      </c>
      <c r="AG836" s="256" t="s">
        <v>643</v>
      </c>
      <c r="AH836" s="255"/>
      <c r="AI836" s="255"/>
      <c r="AJ836" s="256"/>
      <c r="AK836" s="255" t="s">
        <v>605</v>
      </c>
      <c r="AL836" s="255" t="s">
        <v>643</v>
      </c>
      <c r="AM836" s="268" t="s">
        <v>741</v>
      </c>
      <c r="AN836" s="148" t="str">
        <f>IF(ISERROR(MATCH(H836,Current!H:H,0)),"Cleared","resolved")</f>
        <v>Cleared</v>
      </c>
    </row>
    <row r="837" spans="1:40" x14ac:dyDescent="0.25">
      <c r="A837" s="267" t="s">
        <v>744</v>
      </c>
      <c r="B837" s="255">
        <v>8520</v>
      </c>
      <c r="C837" s="256" t="s">
        <v>842</v>
      </c>
      <c r="D837" s="255" t="s">
        <v>19</v>
      </c>
      <c r="E837" s="255">
        <v>8420</v>
      </c>
      <c r="F837" s="256" t="s">
        <v>234</v>
      </c>
      <c r="G837" s="255" t="s">
        <v>19</v>
      </c>
      <c r="H837" s="255">
        <v>85200710013556</v>
      </c>
      <c r="I837" s="256" t="s">
        <v>537</v>
      </c>
      <c r="J837" s="255" t="s">
        <v>311</v>
      </c>
      <c r="K837" s="255">
        <v>42727</v>
      </c>
      <c r="L837" s="256">
        <v>133</v>
      </c>
      <c r="M837" s="255" t="s">
        <v>105</v>
      </c>
      <c r="N837" s="255" t="s">
        <v>41</v>
      </c>
      <c r="O837" s="256">
        <v>42775</v>
      </c>
      <c r="P837" s="255" t="s">
        <v>838</v>
      </c>
      <c r="Q837" s="255">
        <v>85</v>
      </c>
      <c r="R837" s="256" t="s">
        <v>35</v>
      </c>
      <c r="S837" s="255">
        <v>408051</v>
      </c>
      <c r="T837" s="255" t="s">
        <v>197</v>
      </c>
      <c r="U837" s="256">
        <v>5807.59</v>
      </c>
      <c r="V837" s="255" t="s">
        <v>197</v>
      </c>
      <c r="W837" s="255">
        <v>408051.29105919553</v>
      </c>
      <c r="X837" s="256" t="s">
        <v>100</v>
      </c>
      <c r="Y837" s="255" t="s">
        <v>107</v>
      </c>
      <c r="Z837" s="255">
        <v>5.81</v>
      </c>
      <c r="AA837" s="256">
        <v>1</v>
      </c>
      <c r="AB837" s="255" t="s">
        <v>630</v>
      </c>
      <c r="AC837" s="255" t="s">
        <v>503</v>
      </c>
      <c r="AD837" s="256" t="s">
        <v>942</v>
      </c>
      <c r="AE837" s="255" t="s">
        <v>350</v>
      </c>
      <c r="AF837" s="255" t="s">
        <v>649</v>
      </c>
      <c r="AG837" s="256" t="s">
        <v>643</v>
      </c>
      <c r="AH837" s="255"/>
      <c r="AI837" s="255"/>
      <c r="AJ837" s="256"/>
      <c r="AK837" s="255" t="s">
        <v>605</v>
      </c>
      <c r="AL837" s="255" t="s">
        <v>643</v>
      </c>
      <c r="AM837" s="268" t="s">
        <v>741</v>
      </c>
      <c r="AN837" s="148" t="str">
        <f>IF(ISERROR(MATCH(H837,Current!H:H,0)),"Cleared","resolved")</f>
        <v>resolved</v>
      </c>
    </row>
    <row r="838" spans="1:40" x14ac:dyDescent="0.25">
      <c r="A838" s="267" t="s">
        <v>744</v>
      </c>
      <c r="B838" s="255">
        <v>8520</v>
      </c>
      <c r="C838" s="256" t="s">
        <v>842</v>
      </c>
      <c r="D838" s="255" t="s">
        <v>19</v>
      </c>
      <c r="E838" s="255">
        <v>199</v>
      </c>
      <c r="F838" s="256" t="s">
        <v>137</v>
      </c>
      <c r="G838" s="255" t="s">
        <v>22</v>
      </c>
      <c r="H838" s="255">
        <v>85200710013296</v>
      </c>
      <c r="I838" s="256" t="s">
        <v>277</v>
      </c>
      <c r="J838" s="255" t="s">
        <v>562</v>
      </c>
      <c r="K838" s="255">
        <v>42704</v>
      </c>
      <c r="L838" s="256">
        <v>156</v>
      </c>
      <c r="M838" s="255" t="s">
        <v>111</v>
      </c>
      <c r="N838" s="255" t="s">
        <v>42</v>
      </c>
      <c r="O838" s="256">
        <v>42776</v>
      </c>
      <c r="P838" s="255" t="s">
        <v>838</v>
      </c>
      <c r="Q838" s="255">
        <v>84</v>
      </c>
      <c r="R838" s="256" t="s">
        <v>35</v>
      </c>
      <c r="S838" s="255">
        <v>408000</v>
      </c>
      <c r="T838" s="255" t="s">
        <v>197</v>
      </c>
      <c r="U838" s="256">
        <v>5806.86</v>
      </c>
      <c r="V838" s="255" t="s">
        <v>197</v>
      </c>
      <c r="W838" s="255">
        <v>407999.99999999994</v>
      </c>
      <c r="X838" s="256" t="s">
        <v>100</v>
      </c>
      <c r="Y838" s="255" t="s">
        <v>114</v>
      </c>
      <c r="Z838" s="255">
        <v>5.81</v>
      </c>
      <c r="AA838" s="256">
        <v>1</v>
      </c>
      <c r="AB838" s="255" t="s">
        <v>630</v>
      </c>
      <c r="AC838" s="255" t="s">
        <v>484</v>
      </c>
      <c r="AD838" s="256" t="s">
        <v>396</v>
      </c>
      <c r="AE838" s="255" t="s">
        <v>350</v>
      </c>
      <c r="AF838" s="255" t="s">
        <v>605</v>
      </c>
      <c r="AG838" s="256" t="s">
        <v>643</v>
      </c>
      <c r="AH838" s="255"/>
      <c r="AI838" s="255"/>
      <c r="AJ838" s="256"/>
      <c r="AK838" s="255" t="s">
        <v>605</v>
      </c>
      <c r="AL838" s="255" t="s">
        <v>643</v>
      </c>
      <c r="AM838" s="268" t="s">
        <v>741</v>
      </c>
      <c r="AN838" s="148" t="str">
        <f>IF(ISERROR(MATCH(H838,Current!H:H,0)),"Cleared","resolved")</f>
        <v>resolved</v>
      </c>
    </row>
    <row r="839" spans="1:40" x14ac:dyDescent="0.25">
      <c r="A839" s="267" t="s">
        <v>744</v>
      </c>
      <c r="B839" s="255">
        <v>8520</v>
      </c>
      <c r="C839" s="256" t="s">
        <v>842</v>
      </c>
      <c r="D839" s="255" t="s">
        <v>19</v>
      </c>
      <c r="E839" s="255">
        <v>260</v>
      </c>
      <c r="F839" s="256" t="s">
        <v>113</v>
      </c>
      <c r="G839" s="255" t="s">
        <v>23</v>
      </c>
      <c r="H839" s="255" t="s">
        <v>1539</v>
      </c>
      <c r="I839" s="256" t="s">
        <v>54</v>
      </c>
      <c r="J839" s="255" t="s">
        <v>381</v>
      </c>
      <c r="K839" s="255">
        <v>42768</v>
      </c>
      <c r="L839" s="256">
        <v>92</v>
      </c>
      <c r="M839" s="255" t="s">
        <v>127</v>
      </c>
      <c r="N839" s="255" t="s">
        <v>128</v>
      </c>
      <c r="O839" s="256">
        <v>42831</v>
      </c>
      <c r="P839" s="255" t="s">
        <v>838</v>
      </c>
      <c r="Q839" s="255">
        <v>29</v>
      </c>
      <c r="R839" s="256" t="s">
        <v>33</v>
      </c>
      <c r="S839" s="255">
        <v>4881.71</v>
      </c>
      <c r="T839" s="255" t="s">
        <v>186</v>
      </c>
      <c r="U839" s="256">
        <v>5779.02</v>
      </c>
      <c r="V839" s="255" t="s">
        <v>197</v>
      </c>
      <c r="W839" s="255">
        <v>406043.91357807838</v>
      </c>
      <c r="X839" s="256" t="s">
        <v>100</v>
      </c>
      <c r="Y839" s="255" t="s">
        <v>114</v>
      </c>
      <c r="Z839" s="255">
        <v>5.78</v>
      </c>
      <c r="AA839" s="256">
        <v>1</v>
      </c>
      <c r="AB839" s="255" t="s">
        <v>630</v>
      </c>
      <c r="AC839" s="255" t="s">
        <v>681</v>
      </c>
      <c r="AD839" s="256" t="s">
        <v>1449</v>
      </c>
      <c r="AE839" s="255" t="s">
        <v>349</v>
      </c>
      <c r="AF839" s="255" t="s">
        <v>605</v>
      </c>
      <c r="AG839" s="256" t="s">
        <v>643</v>
      </c>
      <c r="AH839" s="255"/>
      <c r="AI839" s="255"/>
      <c r="AJ839" s="256"/>
      <c r="AK839" s="255" t="s">
        <v>649</v>
      </c>
      <c r="AL839" s="255" t="s">
        <v>643</v>
      </c>
      <c r="AM839" s="268" t="s">
        <v>740</v>
      </c>
      <c r="AN839" s="148" t="str">
        <f>IF(ISERROR(MATCH(H839,Current!H:H,0)),"Cleared","resolved")</f>
        <v>Cleared</v>
      </c>
    </row>
    <row r="840" spans="1:40" x14ac:dyDescent="0.25">
      <c r="A840" s="267" t="s">
        <v>31</v>
      </c>
      <c r="B840" s="255">
        <v>3019</v>
      </c>
      <c r="C840" s="256" t="s">
        <v>134</v>
      </c>
      <c r="D840" s="255" t="s">
        <v>16</v>
      </c>
      <c r="E840" s="255">
        <v>3033</v>
      </c>
      <c r="F840" s="256" t="s">
        <v>156</v>
      </c>
      <c r="G840" s="255" t="s">
        <v>18</v>
      </c>
      <c r="H840" s="255">
        <v>30190110008268</v>
      </c>
      <c r="I840" s="256" t="s">
        <v>59</v>
      </c>
      <c r="J840" s="255" t="s">
        <v>135</v>
      </c>
      <c r="K840" s="255">
        <v>42829</v>
      </c>
      <c r="L840" s="256">
        <v>31</v>
      </c>
      <c r="M840" s="255" t="s">
        <v>127</v>
      </c>
      <c r="N840" s="255" t="s">
        <v>128</v>
      </c>
      <c r="O840" s="256">
        <v>42859</v>
      </c>
      <c r="P840" s="255" t="s">
        <v>1878</v>
      </c>
      <c r="Q840" s="255">
        <v>1</v>
      </c>
      <c r="R840" s="256" t="s">
        <v>33</v>
      </c>
      <c r="S840" s="255">
        <v>5762.04</v>
      </c>
      <c r="T840" s="255" t="s">
        <v>100</v>
      </c>
      <c r="U840" s="256">
        <v>5762.04</v>
      </c>
      <c r="V840" s="255" t="s">
        <v>100</v>
      </c>
      <c r="W840" s="255">
        <v>5762.04</v>
      </c>
      <c r="X840" s="256" t="s">
        <v>100</v>
      </c>
      <c r="Y840" s="255" t="s">
        <v>114</v>
      </c>
      <c r="Z840" s="255">
        <v>5.76</v>
      </c>
      <c r="AA840" s="256">
        <v>1</v>
      </c>
      <c r="AB840" s="255" t="s">
        <v>629</v>
      </c>
      <c r="AC840" s="255" t="s">
        <v>451</v>
      </c>
      <c r="AD840" s="256" t="s">
        <v>1985</v>
      </c>
      <c r="AE840" s="255" t="s">
        <v>349</v>
      </c>
      <c r="AF840" s="255" t="s">
        <v>649</v>
      </c>
      <c r="AG840" s="256" t="s">
        <v>643</v>
      </c>
      <c r="AH840" s="255"/>
      <c r="AI840" s="255"/>
      <c r="AJ840" s="256"/>
      <c r="AK840" s="255" t="s">
        <v>605</v>
      </c>
      <c r="AL840" s="255" t="s">
        <v>643</v>
      </c>
      <c r="AM840" s="268" t="s">
        <v>741</v>
      </c>
      <c r="AN840" s="148" t="str">
        <f>IF(ISERROR(MATCH(H840,Current!H:H,0)),"Cleared","resolved")</f>
        <v>Cleared</v>
      </c>
    </row>
    <row r="841" spans="1:40" x14ac:dyDescent="0.25">
      <c r="A841" s="267" t="s">
        <v>744</v>
      </c>
      <c r="B841" s="255">
        <v>8520</v>
      </c>
      <c r="C841" s="256" t="s">
        <v>842</v>
      </c>
      <c r="D841" s="255" t="s">
        <v>19</v>
      </c>
      <c r="E841" s="255">
        <v>3014</v>
      </c>
      <c r="F841" s="256" t="s">
        <v>144</v>
      </c>
      <c r="G841" s="255" t="s">
        <v>16</v>
      </c>
      <c r="H841" s="255">
        <v>85200610007282</v>
      </c>
      <c r="I841" s="256" t="s">
        <v>277</v>
      </c>
      <c r="J841" s="255" t="s">
        <v>909</v>
      </c>
      <c r="K841" s="255">
        <v>42727</v>
      </c>
      <c r="L841" s="256">
        <v>133</v>
      </c>
      <c r="M841" s="255" t="s">
        <v>111</v>
      </c>
      <c r="N841" s="255" t="s">
        <v>42</v>
      </c>
      <c r="O841" s="256">
        <v>42797</v>
      </c>
      <c r="P841" s="255" t="s">
        <v>838</v>
      </c>
      <c r="Q841" s="255">
        <v>63</v>
      </c>
      <c r="R841" s="256" t="s">
        <v>35</v>
      </c>
      <c r="S841" s="255">
        <v>402000</v>
      </c>
      <c r="T841" s="255" t="s">
        <v>197</v>
      </c>
      <c r="U841" s="256">
        <v>5721.47</v>
      </c>
      <c r="V841" s="255" t="s">
        <v>197</v>
      </c>
      <c r="W841" s="255">
        <v>402000.35130862461</v>
      </c>
      <c r="X841" s="256" t="s">
        <v>100</v>
      </c>
      <c r="Y841" s="255" t="s">
        <v>114</v>
      </c>
      <c r="Z841" s="255">
        <v>5.72</v>
      </c>
      <c r="AA841" s="256">
        <v>1</v>
      </c>
      <c r="AB841" s="255" t="s">
        <v>630</v>
      </c>
      <c r="AC841" s="255" t="s">
        <v>413</v>
      </c>
      <c r="AD841" s="256" t="s">
        <v>636</v>
      </c>
      <c r="AE841" s="255" t="s">
        <v>350</v>
      </c>
      <c r="AF841" s="255" t="s">
        <v>605</v>
      </c>
      <c r="AG841" s="256" t="s">
        <v>643</v>
      </c>
      <c r="AH841" s="255"/>
      <c r="AI841" s="255"/>
      <c r="AJ841" s="256"/>
      <c r="AK841" s="255" t="s">
        <v>605</v>
      </c>
      <c r="AL841" s="255" t="s">
        <v>643</v>
      </c>
      <c r="AM841" s="268" t="s">
        <v>741</v>
      </c>
      <c r="AN841" s="148" t="str">
        <f>IF(ISERROR(MATCH(H841,Current!H:H,0)),"Cleared","resolved")</f>
        <v>resolved</v>
      </c>
    </row>
    <row r="842" spans="1:40" x14ac:dyDescent="0.25">
      <c r="A842" s="267" t="s">
        <v>744</v>
      </c>
      <c r="B842" s="255">
        <v>8520</v>
      </c>
      <c r="C842" s="256" t="s">
        <v>842</v>
      </c>
      <c r="D842" s="255" t="s">
        <v>19</v>
      </c>
      <c r="E842" s="255">
        <v>8243</v>
      </c>
      <c r="F842" s="256" t="s">
        <v>120</v>
      </c>
      <c r="G842" s="255" t="s">
        <v>14</v>
      </c>
      <c r="H842" s="255" t="s">
        <v>1341</v>
      </c>
      <c r="I842" s="256" t="s">
        <v>55</v>
      </c>
      <c r="J842" s="255" t="s">
        <v>19</v>
      </c>
      <c r="K842" s="255">
        <v>42769</v>
      </c>
      <c r="L842" s="256">
        <v>91</v>
      </c>
      <c r="M842" s="255" t="s">
        <v>127</v>
      </c>
      <c r="N842" s="255" t="s">
        <v>128</v>
      </c>
      <c r="O842" s="256">
        <v>42800</v>
      </c>
      <c r="P842" s="255" t="s">
        <v>838</v>
      </c>
      <c r="Q842" s="255">
        <v>60</v>
      </c>
      <c r="R842" s="256" t="s">
        <v>34</v>
      </c>
      <c r="S842" s="255">
        <v>401355</v>
      </c>
      <c r="T842" s="255" t="s">
        <v>197</v>
      </c>
      <c r="U842" s="256">
        <v>5712.29</v>
      </c>
      <c r="V842" s="255" t="s">
        <v>197</v>
      </c>
      <c r="W842" s="255">
        <v>401355.3486738099</v>
      </c>
      <c r="X842" s="256" t="s">
        <v>100</v>
      </c>
      <c r="Y842" s="255" t="s">
        <v>114</v>
      </c>
      <c r="Z842" s="255">
        <v>5.71</v>
      </c>
      <c r="AA842" s="256">
        <v>1</v>
      </c>
      <c r="AB842" s="255" t="s">
        <v>630</v>
      </c>
      <c r="AC842" s="255" t="s">
        <v>660</v>
      </c>
      <c r="AD842" s="256" t="s">
        <v>1338</v>
      </c>
      <c r="AE842" s="255" t="s">
        <v>350</v>
      </c>
      <c r="AF842" s="255" t="s">
        <v>649</v>
      </c>
      <c r="AG842" s="256" t="s">
        <v>643</v>
      </c>
      <c r="AH842" s="255"/>
      <c r="AI842" s="255"/>
      <c r="AJ842" s="256"/>
      <c r="AK842" s="255" t="s">
        <v>649</v>
      </c>
      <c r="AL842" s="255" t="s">
        <v>643</v>
      </c>
      <c r="AM842" s="268" t="s">
        <v>740</v>
      </c>
      <c r="AN842" s="148" t="str">
        <f>IF(ISERROR(MATCH(H842,Current!H:H,0)),"Cleared","resolved")</f>
        <v>resolved</v>
      </c>
    </row>
    <row r="843" spans="1:40" x14ac:dyDescent="0.25">
      <c r="A843" s="267" t="s">
        <v>744</v>
      </c>
      <c r="B843" s="255">
        <v>199</v>
      </c>
      <c r="C843" s="256" t="s">
        <v>137</v>
      </c>
      <c r="D843" s="255" t="s">
        <v>22</v>
      </c>
      <c r="E843" s="255">
        <v>3011</v>
      </c>
      <c r="F843" s="256" t="s">
        <v>164</v>
      </c>
      <c r="G843" s="255" t="s">
        <v>22</v>
      </c>
      <c r="H843" s="255" t="s">
        <v>1015</v>
      </c>
      <c r="I843" s="256" t="s">
        <v>54</v>
      </c>
      <c r="J843" s="255" t="s">
        <v>659</v>
      </c>
      <c r="K843" s="255">
        <v>42773</v>
      </c>
      <c r="L843" s="256">
        <v>87</v>
      </c>
      <c r="M843" s="255" t="s">
        <v>105</v>
      </c>
      <c r="N843" s="255" t="s">
        <v>41</v>
      </c>
      <c r="O843" s="256">
        <v>42776</v>
      </c>
      <c r="P843" s="255" t="s">
        <v>838</v>
      </c>
      <c r="Q843" s="255">
        <v>84</v>
      </c>
      <c r="R843" s="256" t="s">
        <v>35</v>
      </c>
      <c r="S843" s="255">
        <v>6245</v>
      </c>
      <c r="T843" s="255" t="s">
        <v>248</v>
      </c>
      <c r="U843" s="256">
        <v>5713.63</v>
      </c>
      <c r="V843" s="255" t="s">
        <v>248</v>
      </c>
      <c r="W843" s="255">
        <v>6244.9974757165464</v>
      </c>
      <c r="X843" s="256" t="s">
        <v>100</v>
      </c>
      <c r="Y843" s="255" t="s">
        <v>107</v>
      </c>
      <c r="Z843" s="255">
        <v>5.71</v>
      </c>
      <c r="AA843" s="256">
        <v>1</v>
      </c>
      <c r="AB843" s="255" t="s">
        <v>629</v>
      </c>
      <c r="AC843" s="255" t="s">
        <v>635</v>
      </c>
      <c r="AD843" s="256" t="s">
        <v>951</v>
      </c>
      <c r="AE843" s="255" t="s">
        <v>349</v>
      </c>
      <c r="AF843" s="255" t="s">
        <v>649</v>
      </c>
      <c r="AG843" s="256" t="s">
        <v>643</v>
      </c>
      <c r="AH843" s="255"/>
      <c r="AI843" s="255"/>
      <c r="AJ843" s="256"/>
      <c r="AK843" s="255" t="s">
        <v>649</v>
      </c>
      <c r="AL843" s="255" t="s">
        <v>643</v>
      </c>
      <c r="AM843" s="268" t="s">
        <v>740</v>
      </c>
      <c r="AN843" s="148" t="str">
        <f>IF(ISERROR(MATCH(H843,Current!H:H,0)),"Cleared","resolved")</f>
        <v>resolved</v>
      </c>
    </row>
    <row r="844" spans="1:40" x14ac:dyDescent="0.25">
      <c r="A844" s="267" t="s">
        <v>744</v>
      </c>
      <c r="B844" s="255">
        <v>8520</v>
      </c>
      <c r="C844" s="256" t="s">
        <v>842</v>
      </c>
      <c r="D844" s="255" t="s">
        <v>19</v>
      </c>
      <c r="E844" s="255">
        <v>787</v>
      </c>
      <c r="F844" s="256" t="s">
        <v>157</v>
      </c>
      <c r="G844" s="255" t="s">
        <v>16</v>
      </c>
      <c r="H844" s="255">
        <v>85200310085736</v>
      </c>
      <c r="I844" s="256" t="s">
        <v>55</v>
      </c>
      <c r="J844" s="255" t="s">
        <v>322</v>
      </c>
      <c r="K844" s="255">
        <v>42704</v>
      </c>
      <c r="L844" s="256">
        <v>156</v>
      </c>
      <c r="M844" s="255" t="s">
        <v>127</v>
      </c>
      <c r="N844" s="255" t="s">
        <v>128</v>
      </c>
      <c r="O844" s="256">
        <v>42776</v>
      </c>
      <c r="P844" s="255" t="s">
        <v>838</v>
      </c>
      <c r="Q844" s="255">
        <v>84</v>
      </c>
      <c r="R844" s="256" t="s">
        <v>35</v>
      </c>
      <c r="S844" s="255">
        <v>399960</v>
      </c>
      <c r="T844" s="255" t="s">
        <v>197</v>
      </c>
      <c r="U844" s="256">
        <v>5692.43</v>
      </c>
      <c r="V844" s="255" t="s">
        <v>197</v>
      </c>
      <c r="W844" s="255">
        <v>399959.95081679255</v>
      </c>
      <c r="X844" s="256" t="s">
        <v>100</v>
      </c>
      <c r="Y844" s="255" t="s">
        <v>114</v>
      </c>
      <c r="Z844" s="255">
        <v>5.69</v>
      </c>
      <c r="AA844" s="256">
        <v>1</v>
      </c>
      <c r="AB844" s="255" t="s">
        <v>630</v>
      </c>
      <c r="AC844" s="255" t="s">
        <v>419</v>
      </c>
      <c r="AD844" s="256" t="s">
        <v>911</v>
      </c>
      <c r="AE844" s="255" t="s">
        <v>350</v>
      </c>
      <c r="AF844" s="255" t="s">
        <v>605</v>
      </c>
      <c r="AG844" s="256" t="s">
        <v>643</v>
      </c>
      <c r="AH844" s="255"/>
      <c r="AI844" s="255"/>
      <c r="AJ844" s="256"/>
      <c r="AK844" s="255" t="s">
        <v>605</v>
      </c>
      <c r="AL844" s="255" t="s">
        <v>643</v>
      </c>
      <c r="AM844" s="268" t="s">
        <v>741</v>
      </c>
      <c r="AN844" s="148" t="str">
        <f>IF(ISERROR(MATCH(H844,Current!H:H,0)),"Cleared","resolved")</f>
        <v>resolved</v>
      </c>
    </row>
    <row r="845" spans="1:40" x14ac:dyDescent="0.25">
      <c r="A845" s="267" t="s">
        <v>31</v>
      </c>
      <c r="B845" s="255">
        <v>8520</v>
      </c>
      <c r="C845" s="256" t="s">
        <v>842</v>
      </c>
      <c r="D845" s="255" t="s">
        <v>19</v>
      </c>
      <c r="E845" s="255">
        <v>8420</v>
      </c>
      <c r="F845" s="256" t="s">
        <v>234</v>
      </c>
      <c r="G845" s="255" t="s">
        <v>19</v>
      </c>
      <c r="H845" s="255">
        <v>85203010001359</v>
      </c>
      <c r="I845" s="256" t="s">
        <v>57</v>
      </c>
      <c r="J845" s="255" t="s">
        <v>224</v>
      </c>
      <c r="K845" s="255">
        <v>42828</v>
      </c>
      <c r="L845" s="256">
        <v>32</v>
      </c>
      <c r="M845" s="255" t="s">
        <v>122</v>
      </c>
      <c r="N845" s="255" t="s">
        <v>41</v>
      </c>
      <c r="O845" s="256">
        <v>42859</v>
      </c>
      <c r="P845" s="255" t="s">
        <v>1878</v>
      </c>
      <c r="Q845" s="255">
        <v>1</v>
      </c>
      <c r="R845" s="256" t="s">
        <v>33</v>
      </c>
      <c r="S845" s="255">
        <v>397232</v>
      </c>
      <c r="T845" s="255" t="s">
        <v>197</v>
      </c>
      <c r="U845" s="256">
        <v>5653.6</v>
      </c>
      <c r="V845" s="255" t="s">
        <v>197</v>
      </c>
      <c r="W845" s="255">
        <v>397231.68803794135</v>
      </c>
      <c r="X845" s="256" t="s">
        <v>100</v>
      </c>
      <c r="Y845" s="255" t="s">
        <v>107</v>
      </c>
      <c r="Z845" s="255">
        <v>5.65</v>
      </c>
      <c r="AA845" s="256">
        <v>1</v>
      </c>
      <c r="AB845" s="255" t="s">
        <v>630</v>
      </c>
      <c r="AC845" s="255" t="s">
        <v>481</v>
      </c>
      <c r="AD845" s="256" t="s">
        <v>2066</v>
      </c>
      <c r="AE845" s="255" t="s">
        <v>350</v>
      </c>
      <c r="AF845" s="255" t="s">
        <v>605</v>
      </c>
      <c r="AG845" s="256" t="s">
        <v>643</v>
      </c>
      <c r="AH845" s="255"/>
      <c r="AI845" s="255"/>
      <c r="AJ845" s="256"/>
      <c r="AK845" s="255" t="s">
        <v>605</v>
      </c>
      <c r="AL845" s="255" t="s">
        <v>643</v>
      </c>
      <c r="AM845" s="268" t="s">
        <v>741</v>
      </c>
      <c r="AN845" s="148" t="str">
        <f>IF(ISERROR(MATCH(H845,Current!H:H,0)),"Cleared","resolved")</f>
        <v>resolved</v>
      </c>
    </row>
    <row r="846" spans="1:40" x14ac:dyDescent="0.25">
      <c r="A846" s="267" t="s">
        <v>744</v>
      </c>
      <c r="B846" s="255">
        <v>8520</v>
      </c>
      <c r="C846" s="256" t="s">
        <v>842</v>
      </c>
      <c r="D846" s="255" t="s">
        <v>19</v>
      </c>
      <c r="E846" s="255">
        <v>199</v>
      </c>
      <c r="F846" s="256" t="s">
        <v>137</v>
      </c>
      <c r="G846" s="255" t="s">
        <v>22</v>
      </c>
      <c r="H846" s="255">
        <v>85200310086947</v>
      </c>
      <c r="I846" s="256" t="s">
        <v>56</v>
      </c>
      <c r="J846" s="255" t="s">
        <v>1599</v>
      </c>
      <c r="K846" s="255">
        <v>42773</v>
      </c>
      <c r="L846" s="256">
        <v>87</v>
      </c>
      <c r="M846" s="255" t="s">
        <v>118</v>
      </c>
      <c r="N846" s="255" t="s">
        <v>41</v>
      </c>
      <c r="O846" s="256">
        <v>42830</v>
      </c>
      <c r="P846" s="255" t="s">
        <v>838</v>
      </c>
      <c r="Q846" s="255">
        <v>30</v>
      </c>
      <c r="R846" s="256" t="s">
        <v>33</v>
      </c>
      <c r="S846" s="255">
        <v>395604</v>
      </c>
      <c r="T846" s="255" t="s">
        <v>197</v>
      </c>
      <c r="U846" s="256">
        <v>5630.43</v>
      </c>
      <c r="V846" s="255" t="s">
        <v>197</v>
      </c>
      <c r="W846" s="255">
        <v>395603.72387142107</v>
      </c>
      <c r="X846" s="256" t="s">
        <v>100</v>
      </c>
      <c r="Y846" s="255" t="s">
        <v>114</v>
      </c>
      <c r="Z846" s="255">
        <v>5.63</v>
      </c>
      <c r="AA846" s="256">
        <v>1</v>
      </c>
      <c r="AB846" s="255" t="s">
        <v>630</v>
      </c>
      <c r="AC846" s="255" t="s">
        <v>484</v>
      </c>
      <c r="AD846" s="256" t="s">
        <v>363</v>
      </c>
      <c r="AE846" s="255" t="s">
        <v>350</v>
      </c>
      <c r="AF846" s="255" t="s">
        <v>605</v>
      </c>
      <c r="AG846" s="256" t="s">
        <v>643</v>
      </c>
      <c r="AH846" s="255"/>
      <c r="AI846" s="255"/>
      <c r="AJ846" s="256"/>
      <c r="AK846" s="255" t="s">
        <v>605</v>
      </c>
      <c r="AL846" s="255" t="s">
        <v>643</v>
      </c>
      <c r="AM846" s="268" t="s">
        <v>741</v>
      </c>
      <c r="AN846" s="148" t="str">
        <f>IF(ISERROR(MATCH(H846,Current!H:H,0)),"Cleared","resolved")</f>
        <v>Cleared</v>
      </c>
    </row>
    <row r="847" spans="1:40" x14ac:dyDescent="0.25">
      <c r="A847" s="267" t="s">
        <v>31</v>
      </c>
      <c r="B847" s="255">
        <v>8520</v>
      </c>
      <c r="C847" s="256" t="s">
        <v>842</v>
      </c>
      <c r="D847" s="255" t="s">
        <v>19</v>
      </c>
      <c r="E847" s="255">
        <v>1750</v>
      </c>
      <c r="F847" s="256" t="s">
        <v>159</v>
      </c>
      <c r="G847" s="255" t="s">
        <v>18</v>
      </c>
      <c r="H847" s="255">
        <v>85202820000859</v>
      </c>
      <c r="I847" s="256" t="s">
        <v>538</v>
      </c>
      <c r="J847" s="255" t="s">
        <v>68</v>
      </c>
      <c r="K847" s="255">
        <v>42796</v>
      </c>
      <c r="L847" s="256">
        <v>64</v>
      </c>
      <c r="M847" s="255" t="s">
        <v>111</v>
      </c>
      <c r="N847" s="255" t="s">
        <v>42</v>
      </c>
      <c r="O847" s="256">
        <v>42860</v>
      </c>
      <c r="P847" s="255" t="s">
        <v>1878</v>
      </c>
      <c r="Q847" s="255">
        <v>0</v>
      </c>
      <c r="R847" s="256" t="s">
        <v>33</v>
      </c>
      <c r="S847" s="255">
        <v>394401.33</v>
      </c>
      <c r="T847" s="255" t="s">
        <v>197</v>
      </c>
      <c r="U847" s="256">
        <v>5613.32</v>
      </c>
      <c r="V847" s="255" t="s">
        <v>197</v>
      </c>
      <c r="W847" s="255">
        <v>394401.5457579483</v>
      </c>
      <c r="X847" s="256" t="s">
        <v>100</v>
      </c>
      <c r="Y847" s="255" t="s">
        <v>114</v>
      </c>
      <c r="Z847" s="255">
        <v>5.61</v>
      </c>
      <c r="AA847" s="256">
        <v>1</v>
      </c>
      <c r="AB847" s="255" t="s">
        <v>630</v>
      </c>
      <c r="AC847" s="255" t="s">
        <v>2042</v>
      </c>
      <c r="AD847" s="256" t="s">
        <v>2043</v>
      </c>
      <c r="AE847" s="255" t="s">
        <v>350</v>
      </c>
      <c r="AF847" s="255" t="s">
        <v>605</v>
      </c>
      <c r="AG847" s="256" t="s">
        <v>643</v>
      </c>
      <c r="AH847" s="255"/>
      <c r="AI847" s="255"/>
      <c r="AJ847" s="256"/>
      <c r="AK847" s="255" t="s">
        <v>605</v>
      </c>
      <c r="AL847" s="255" t="s">
        <v>603</v>
      </c>
      <c r="AM847" s="268" t="s">
        <v>739</v>
      </c>
      <c r="AN847" s="148" t="str">
        <f>IF(ISERROR(MATCH(H847,Current!H:H,0)),"Cleared","resolved")</f>
        <v>resolved</v>
      </c>
    </row>
    <row r="848" spans="1:40" x14ac:dyDescent="0.25">
      <c r="A848" s="267" t="s">
        <v>744</v>
      </c>
      <c r="B848" s="255">
        <v>1710</v>
      </c>
      <c r="C848" s="256" t="s">
        <v>181</v>
      </c>
      <c r="D848" s="255" t="s">
        <v>20</v>
      </c>
      <c r="E848" s="255">
        <v>9701</v>
      </c>
      <c r="F848" s="256" t="s">
        <v>199</v>
      </c>
      <c r="G848" s="255" t="s">
        <v>14</v>
      </c>
      <c r="H848" s="255">
        <v>17100111701341</v>
      </c>
      <c r="I848" s="256" t="s">
        <v>55</v>
      </c>
      <c r="J848" s="255" t="s">
        <v>182</v>
      </c>
      <c r="K848" s="255">
        <v>42821</v>
      </c>
      <c r="L848" s="256">
        <v>39</v>
      </c>
      <c r="M848" s="255" t="s">
        <v>118</v>
      </c>
      <c r="N848" s="255" t="s">
        <v>41</v>
      </c>
      <c r="O848" s="256">
        <v>42830</v>
      </c>
      <c r="P848" s="255" t="s">
        <v>838</v>
      </c>
      <c r="Q848" s="255">
        <v>30</v>
      </c>
      <c r="R848" s="256" t="s">
        <v>33</v>
      </c>
      <c r="S848" s="255">
        <v>5578.7</v>
      </c>
      <c r="T848" s="255" t="s">
        <v>100</v>
      </c>
      <c r="U848" s="256">
        <v>5578.7</v>
      </c>
      <c r="V848" s="255" t="s">
        <v>100</v>
      </c>
      <c r="W848" s="255">
        <v>5578.7</v>
      </c>
      <c r="X848" s="256" t="s">
        <v>100</v>
      </c>
      <c r="Y848" s="255" t="s">
        <v>114</v>
      </c>
      <c r="Z848" s="255">
        <v>5.58</v>
      </c>
      <c r="AA848" s="256">
        <v>1</v>
      </c>
      <c r="AB848" s="255" t="s">
        <v>629</v>
      </c>
      <c r="AC848" s="255" t="s">
        <v>578</v>
      </c>
      <c r="AD848" s="256" t="s">
        <v>361</v>
      </c>
      <c r="AE848" s="255" t="s">
        <v>349</v>
      </c>
      <c r="AF848" s="255" t="s">
        <v>605</v>
      </c>
      <c r="AG848" s="256" t="s">
        <v>643</v>
      </c>
      <c r="AH848" s="255"/>
      <c r="AI848" s="255"/>
      <c r="AJ848" s="256"/>
      <c r="AK848" s="255" t="s">
        <v>605</v>
      </c>
      <c r="AL848" s="255" t="s">
        <v>643</v>
      </c>
      <c r="AM848" s="268" t="s">
        <v>741</v>
      </c>
      <c r="AN848" s="148" t="str">
        <f>IF(ISERROR(MATCH(H848,Current!H:H,0)),"Cleared","resolved")</f>
        <v>resolved</v>
      </c>
    </row>
    <row r="849" spans="1:40" x14ac:dyDescent="0.25">
      <c r="A849" s="267" t="s">
        <v>744</v>
      </c>
      <c r="B849" s="255">
        <v>8520</v>
      </c>
      <c r="C849" s="256" t="s">
        <v>842</v>
      </c>
      <c r="D849" s="255" t="s">
        <v>19</v>
      </c>
      <c r="E849" s="255">
        <v>1320</v>
      </c>
      <c r="F849" s="256" t="s">
        <v>188</v>
      </c>
      <c r="G849" s="255" t="s">
        <v>21</v>
      </c>
      <c r="H849" s="255" t="s">
        <v>1640</v>
      </c>
      <c r="I849" s="256" t="s">
        <v>54</v>
      </c>
      <c r="J849" s="255" t="s">
        <v>381</v>
      </c>
      <c r="K849" s="255">
        <v>42769</v>
      </c>
      <c r="L849" s="256">
        <v>91</v>
      </c>
      <c r="M849" s="255" t="s">
        <v>111</v>
      </c>
      <c r="N849" s="255" t="s">
        <v>42</v>
      </c>
      <c r="O849" s="256">
        <v>42831</v>
      </c>
      <c r="P849" s="255" t="s">
        <v>838</v>
      </c>
      <c r="Q849" s="255">
        <v>29</v>
      </c>
      <c r="R849" s="256" t="s">
        <v>33</v>
      </c>
      <c r="S849" s="255">
        <v>392287</v>
      </c>
      <c r="T849" s="255" t="s">
        <v>197</v>
      </c>
      <c r="U849" s="256">
        <v>5583.22</v>
      </c>
      <c r="V849" s="255" t="s">
        <v>197</v>
      </c>
      <c r="W849" s="255">
        <v>392286.66783769545</v>
      </c>
      <c r="X849" s="256" t="s">
        <v>100</v>
      </c>
      <c r="Y849" s="255" t="s">
        <v>114</v>
      </c>
      <c r="Z849" s="255">
        <v>5.58</v>
      </c>
      <c r="AA849" s="256">
        <v>1</v>
      </c>
      <c r="AB849" s="255" t="s">
        <v>630</v>
      </c>
      <c r="AC849" s="255" t="s">
        <v>440</v>
      </c>
      <c r="AD849" s="256" t="s">
        <v>368</v>
      </c>
      <c r="AE849" s="255" t="s">
        <v>350</v>
      </c>
      <c r="AF849" s="255" t="s">
        <v>605</v>
      </c>
      <c r="AG849" s="256" t="s">
        <v>643</v>
      </c>
      <c r="AH849" s="255"/>
      <c r="AI849" s="255"/>
      <c r="AJ849" s="256"/>
      <c r="AK849" s="255" t="s">
        <v>649</v>
      </c>
      <c r="AL849" s="255" t="s">
        <v>643</v>
      </c>
      <c r="AM849" s="268" t="s">
        <v>740</v>
      </c>
      <c r="AN849" s="148" t="str">
        <f>IF(ISERROR(MATCH(H849,Current!H:H,0)),"Cleared","resolved")</f>
        <v>resolved</v>
      </c>
    </row>
    <row r="850" spans="1:40" x14ac:dyDescent="0.25">
      <c r="A850" s="267" t="s">
        <v>744</v>
      </c>
      <c r="B850" s="255">
        <v>3033</v>
      </c>
      <c r="C850" s="256" t="s">
        <v>156</v>
      </c>
      <c r="D850" s="255" t="s">
        <v>18</v>
      </c>
      <c r="E850" s="255">
        <v>678</v>
      </c>
      <c r="F850" s="256" t="s">
        <v>229</v>
      </c>
      <c r="G850" s="255" t="s">
        <v>14</v>
      </c>
      <c r="H850" s="255">
        <v>333201700000033</v>
      </c>
      <c r="I850" s="256" t="s">
        <v>59</v>
      </c>
      <c r="J850" s="255" t="s">
        <v>160</v>
      </c>
      <c r="K850" s="255">
        <v>42774</v>
      </c>
      <c r="L850" s="256">
        <v>86</v>
      </c>
      <c r="M850" s="255" t="s">
        <v>118</v>
      </c>
      <c r="N850" s="255" t="s">
        <v>41</v>
      </c>
      <c r="O850" s="256">
        <v>42776</v>
      </c>
      <c r="P850" s="255" t="s">
        <v>838</v>
      </c>
      <c r="Q850" s="255">
        <v>84</v>
      </c>
      <c r="R850" s="256" t="s">
        <v>35</v>
      </c>
      <c r="S850" s="255">
        <v>5530</v>
      </c>
      <c r="T850" s="255" t="s">
        <v>100</v>
      </c>
      <c r="U850" s="256">
        <v>5530</v>
      </c>
      <c r="V850" s="255" t="s">
        <v>100</v>
      </c>
      <c r="W850" s="255">
        <v>5530</v>
      </c>
      <c r="X850" s="256" t="s">
        <v>100</v>
      </c>
      <c r="Y850" s="255" t="s">
        <v>114</v>
      </c>
      <c r="Z850" s="255">
        <v>5.53</v>
      </c>
      <c r="AA850" s="256">
        <v>1</v>
      </c>
      <c r="AB850" s="255" t="s">
        <v>629</v>
      </c>
      <c r="AC850" s="255" t="s">
        <v>849</v>
      </c>
      <c r="AD850" s="256" t="s">
        <v>850</v>
      </c>
      <c r="AE850" s="255" t="s">
        <v>349</v>
      </c>
      <c r="AF850" s="255" t="s">
        <v>605</v>
      </c>
      <c r="AG850" s="256" t="s">
        <v>643</v>
      </c>
      <c r="AH850" s="255"/>
      <c r="AI850" s="255"/>
      <c r="AJ850" s="256"/>
      <c r="AK850" s="255" t="s">
        <v>649</v>
      </c>
      <c r="AL850" s="255" t="s">
        <v>643</v>
      </c>
      <c r="AM850" s="268" t="s">
        <v>740</v>
      </c>
      <c r="AN850" s="148" t="str">
        <f>IF(ISERROR(MATCH(H850,Current!H:H,0)),"Cleared","resolved")</f>
        <v>resolved</v>
      </c>
    </row>
    <row r="851" spans="1:40" x14ac:dyDescent="0.25">
      <c r="A851" s="267" t="s">
        <v>744</v>
      </c>
      <c r="B851" s="255">
        <v>8520</v>
      </c>
      <c r="C851" s="256" t="s">
        <v>842</v>
      </c>
      <c r="D851" s="255" t="s">
        <v>19</v>
      </c>
      <c r="E851" s="255">
        <v>199</v>
      </c>
      <c r="F851" s="256" t="s">
        <v>137</v>
      </c>
      <c r="G851" s="255" t="s">
        <v>22</v>
      </c>
      <c r="H851" s="255">
        <v>85200330013894</v>
      </c>
      <c r="I851" s="256" t="s">
        <v>60</v>
      </c>
      <c r="J851" s="255" t="s">
        <v>319</v>
      </c>
      <c r="K851" s="255">
        <v>42727</v>
      </c>
      <c r="L851" s="256">
        <v>133</v>
      </c>
      <c r="M851" s="255" t="s">
        <v>111</v>
      </c>
      <c r="N851" s="255" t="s">
        <v>42</v>
      </c>
      <c r="O851" s="256">
        <v>42797</v>
      </c>
      <c r="P851" s="255" t="s">
        <v>838</v>
      </c>
      <c r="Q851" s="255">
        <v>63</v>
      </c>
      <c r="R851" s="256" t="s">
        <v>35</v>
      </c>
      <c r="S851" s="255">
        <v>386956</v>
      </c>
      <c r="T851" s="255" t="s">
        <v>197</v>
      </c>
      <c r="U851" s="256">
        <v>5507.35</v>
      </c>
      <c r="V851" s="255" t="s">
        <v>197</v>
      </c>
      <c r="W851" s="255">
        <v>386955.91076760937</v>
      </c>
      <c r="X851" s="256" t="s">
        <v>100</v>
      </c>
      <c r="Y851" s="255" t="s">
        <v>114</v>
      </c>
      <c r="Z851" s="255">
        <v>5.51</v>
      </c>
      <c r="AA851" s="256">
        <v>1</v>
      </c>
      <c r="AB851" s="255" t="s">
        <v>630</v>
      </c>
      <c r="AC851" s="255" t="s">
        <v>484</v>
      </c>
      <c r="AD851" s="256" t="s">
        <v>396</v>
      </c>
      <c r="AE851" s="255" t="s">
        <v>350</v>
      </c>
      <c r="AF851" s="255" t="s">
        <v>605</v>
      </c>
      <c r="AG851" s="256" t="s">
        <v>643</v>
      </c>
      <c r="AH851" s="255"/>
      <c r="AI851" s="255"/>
      <c r="AJ851" s="256"/>
      <c r="AK851" s="255" t="s">
        <v>605</v>
      </c>
      <c r="AL851" s="255" t="s">
        <v>643</v>
      </c>
      <c r="AM851" s="268" t="s">
        <v>741</v>
      </c>
      <c r="AN851" s="148" t="str">
        <f>IF(ISERROR(MATCH(H851,Current!H:H,0)),"Cleared","resolved")</f>
        <v>resolved</v>
      </c>
    </row>
    <row r="852" spans="1:40" x14ac:dyDescent="0.25">
      <c r="A852" s="267" t="s">
        <v>744</v>
      </c>
      <c r="B852" s="255">
        <v>8520</v>
      </c>
      <c r="C852" s="256" t="s">
        <v>842</v>
      </c>
      <c r="D852" s="255" t="s">
        <v>19</v>
      </c>
      <c r="E852" s="255">
        <v>199</v>
      </c>
      <c r="F852" s="256" t="s">
        <v>137</v>
      </c>
      <c r="G852" s="255" t="s">
        <v>22</v>
      </c>
      <c r="H852" s="255">
        <v>85200330013495</v>
      </c>
      <c r="I852" s="256" t="s">
        <v>60</v>
      </c>
      <c r="J852" s="255" t="s">
        <v>319</v>
      </c>
      <c r="K852" s="255">
        <v>42584</v>
      </c>
      <c r="L852" s="256">
        <v>276</v>
      </c>
      <c r="M852" s="255" t="s">
        <v>111</v>
      </c>
      <c r="N852" s="255" t="s">
        <v>42</v>
      </c>
      <c r="O852" s="256">
        <v>42618</v>
      </c>
      <c r="P852" s="255" t="s">
        <v>406</v>
      </c>
      <c r="Q852" s="255">
        <v>242</v>
      </c>
      <c r="R852" s="256" t="s">
        <v>37</v>
      </c>
      <c r="S852" s="255">
        <v>386956.25</v>
      </c>
      <c r="T852" s="255" t="s">
        <v>197</v>
      </c>
      <c r="U852" s="256">
        <v>5507.35</v>
      </c>
      <c r="V852" s="255" t="s">
        <v>197</v>
      </c>
      <c r="W852" s="255">
        <v>386955.91076760937</v>
      </c>
      <c r="X852" s="256" t="s">
        <v>100</v>
      </c>
      <c r="Y852" s="255" t="s">
        <v>114</v>
      </c>
      <c r="Z852" s="255">
        <v>5.51</v>
      </c>
      <c r="AA852" s="256">
        <v>1</v>
      </c>
      <c r="AB852" s="255" t="s">
        <v>630</v>
      </c>
      <c r="AC852" s="255" t="s">
        <v>484</v>
      </c>
      <c r="AD852" s="256" t="s">
        <v>396</v>
      </c>
      <c r="AE852" s="255" t="s">
        <v>350</v>
      </c>
      <c r="AF852" s="255" t="s">
        <v>605</v>
      </c>
      <c r="AG852" s="256" t="s">
        <v>643</v>
      </c>
      <c r="AH852" s="255"/>
      <c r="AI852" s="255"/>
      <c r="AJ852" s="256"/>
      <c r="AK852" s="255" t="s">
        <v>605</v>
      </c>
      <c r="AL852" s="255" t="s">
        <v>643</v>
      </c>
      <c r="AM852" s="268" t="s">
        <v>741</v>
      </c>
      <c r="AN852" s="148" t="str">
        <f>IF(ISERROR(MATCH(H852,Current!H:H,0)),"Cleared","resolved")</f>
        <v>resolved</v>
      </c>
    </row>
    <row r="853" spans="1:40" x14ac:dyDescent="0.25">
      <c r="A853" s="267" t="s">
        <v>744</v>
      </c>
      <c r="B853" s="255">
        <v>8520</v>
      </c>
      <c r="C853" s="256" t="s">
        <v>842</v>
      </c>
      <c r="D853" s="255" t="s">
        <v>19</v>
      </c>
      <c r="E853" s="255">
        <v>199</v>
      </c>
      <c r="F853" s="256" t="s">
        <v>137</v>
      </c>
      <c r="G853" s="255" t="s">
        <v>22</v>
      </c>
      <c r="H853" s="255">
        <v>85200330013723</v>
      </c>
      <c r="I853" s="256" t="s">
        <v>60</v>
      </c>
      <c r="J853" s="255" t="s">
        <v>319</v>
      </c>
      <c r="K853" s="255">
        <v>42643</v>
      </c>
      <c r="L853" s="256">
        <v>217</v>
      </c>
      <c r="M853" s="255" t="s">
        <v>118</v>
      </c>
      <c r="N853" s="255" t="s">
        <v>41</v>
      </c>
      <c r="O853" s="256">
        <v>42709</v>
      </c>
      <c r="P853" s="255" t="s">
        <v>651</v>
      </c>
      <c r="Q853" s="255">
        <v>151</v>
      </c>
      <c r="R853" s="256" t="s">
        <v>39</v>
      </c>
      <c r="S853" s="255">
        <v>386956</v>
      </c>
      <c r="T853" s="255" t="s">
        <v>197</v>
      </c>
      <c r="U853" s="256">
        <v>5507.35</v>
      </c>
      <c r="V853" s="255" t="s">
        <v>197</v>
      </c>
      <c r="W853" s="255">
        <v>386955.91076760937</v>
      </c>
      <c r="X853" s="256" t="s">
        <v>100</v>
      </c>
      <c r="Y853" s="255" t="s">
        <v>114</v>
      </c>
      <c r="Z853" s="255">
        <v>5.51</v>
      </c>
      <c r="AA853" s="256">
        <v>1</v>
      </c>
      <c r="AB853" s="255" t="s">
        <v>630</v>
      </c>
      <c r="AC853" s="255" t="s">
        <v>484</v>
      </c>
      <c r="AD853" s="256" t="s">
        <v>770</v>
      </c>
      <c r="AE853" s="255" t="s">
        <v>350</v>
      </c>
      <c r="AF853" s="255" t="s">
        <v>649</v>
      </c>
      <c r="AG853" s="256" t="s">
        <v>643</v>
      </c>
      <c r="AH853" s="255"/>
      <c r="AI853" s="255"/>
      <c r="AJ853" s="256"/>
      <c r="AK853" s="255" t="s">
        <v>605</v>
      </c>
      <c r="AL853" s="255" t="s">
        <v>643</v>
      </c>
      <c r="AM853" s="268" t="s">
        <v>741</v>
      </c>
      <c r="AN853" s="148" t="str">
        <f>IF(ISERROR(MATCH(H853,Current!H:H,0)),"Cleared","resolved")</f>
        <v>resolved</v>
      </c>
    </row>
    <row r="854" spans="1:40" x14ac:dyDescent="0.25">
      <c r="A854" s="267" t="s">
        <v>31</v>
      </c>
      <c r="B854" s="255">
        <v>1740</v>
      </c>
      <c r="C854" s="256" t="s">
        <v>261</v>
      </c>
      <c r="D854" s="255" t="s">
        <v>15</v>
      </c>
      <c r="E854" s="255">
        <v>8243</v>
      </c>
      <c r="F854" s="256" t="s">
        <v>120</v>
      </c>
      <c r="G854" s="255" t="s">
        <v>14</v>
      </c>
      <c r="H854" s="255" t="s">
        <v>1881</v>
      </c>
      <c r="I854" s="256" t="s">
        <v>61</v>
      </c>
      <c r="J854" s="255" t="s">
        <v>1442</v>
      </c>
      <c r="K854" s="255">
        <v>42795</v>
      </c>
      <c r="L854" s="256">
        <v>65</v>
      </c>
      <c r="M854" s="255" t="s">
        <v>127</v>
      </c>
      <c r="N854" s="255" t="s">
        <v>128</v>
      </c>
      <c r="O854" s="256">
        <v>42860</v>
      </c>
      <c r="P854" s="255" t="s">
        <v>1878</v>
      </c>
      <c r="Q854" s="255">
        <v>0</v>
      </c>
      <c r="R854" s="256" t="s">
        <v>33</v>
      </c>
      <c r="S854" s="255">
        <v>92588.96</v>
      </c>
      <c r="T854" s="255" t="s">
        <v>1443</v>
      </c>
      <c r="U854" s="256">
        <v>5499.28</v>
      </c>
      <c r="V854" s="255" t="s">
        <v>1443</v>
      </c>
      <c r="W854" s="255">
        <v>92588.888552157936</v>
      </c>
      <c r="X854" s="256" t="s">
        <v>100</v>
      </c>
      <c r="Y854" s="255" t="s">
        <v>114</v>
      </c>
      <c r="Z854" s="255">
        <v>5.5</v>
      </c>
      <c r="AA854" s="256">
        <v>1</v>
      </c>
      <c r="AB854" s="255" t="s">
        <v>630</v>
      </c>
      <c r="AC854" s="255" t="s">
        <v>660</v>
      </c>
      <c r="AD854" s="256" t="s">
        <v>1735</v>
      </c>
      <c r="AE854" s="255" t="s">
        <v>350</v>
      </c>
      <c r="AF854" s="255" t="s">
        <v>605</v>
      </c>
      <c r="AG854" s="256" t="s">
        <v>643</v>
      </c>
      <c r="AH854" s="255"/>
      <c r="AI854" s="255"/>
      <c r="AJ854" s="256"/>
      <c r="AK854" s="255" t="s">
        <v>649</v>
      </c>
      <c r="AL854" s="255" t="s">
        <v>643</v>
      </c>
      <c r="AM854" s="268" t="s">
        <v>740</v>
      </c>
      <c r="AN854" s="148" t="str">
        <f>IF(ISERROR(MATCH(H854,Current!H:H,0)),"Cleared","resolved")</f>
        <v>resolved</v>
      </c>
    </row>
    <row r="855" spans="1:40" x14ac:dyDescent="0.25">
      <c r="A855" s="267" t="s">
        <v>744</v>
      </c>
      <c r="B855" s="255">
        <v>95</v>
      </c>
      <c r="C855" s="256" t="s">
        <v>153</v>
      </c>
      <c r="D855" s="255" t="s">
        <v>17</v>
      </c>
      <c r="E855" s="255">
        <v>8110</v>
      </c>
      <c r="F855" s="256" t="s">
        <v>116</v>
      </c>
      <c r="G855" s="255" t="s">
        <v>15</v>
      </c>
      <c r="H855" s="255">
        <v>950110009750</v>
      </c>
      <c r="I855" s="256" t="s">
        <v>58</v>
      </c>
      <c r="J855" s="255" t="s">
        <v>195</v>
      </c>
      <c r="K855" s="255">
        <v>42640</v>
      </c>
      <c r="L855" s="256">
        <v>220</v>
      </c>
      <c r="M855" s="255" t="s">
        <v>118</v>
      </c>
      <c r="N855" s="255" t="s">
        <v>41</v>
      </c>
      <c r="O855" s="256">
        <v>42648</v>
      </c>
      <c r="P855" s="255" t="s">
        <v>406</v>
      </c>
      <c r="Q855" s="255">
        <v>212</v>
      </c>
      <c r="R855" s="256" t="s">
        <v>37</v>
      </c>
      <c r="S855" s="255">
        <v>5492</v>
      </c>
      <c r="T855" s="255" t="s">
        <v>100</v>
      </c>
      <c r="U855" s="256">
        <v>5492</v>
      </c>
      <c r="V855" s="255" t="s">
        <v>100</v>
      </c>
      <c r="W855" s="255">
        <v>5492</v>
      </c>
      <c r="X855" s="256" t="s">
        <v>100</v>
      </c>
      <c r="Y855" s="255" t="s">
        <v>114</v>
      </c>
      <c r="Z855" s="255">
        <v>5.49</v>
      </c>
      <c r="AA855" s="256">
        <v>1</v>
      </c>
      <c r="AB855" s="255" t="s">
        <v>629</v>
      </c>
      <c r="AC855" s="255" t="s">
        <v>447</v>
      </c>
      <c r="AD855" s="256" t="s">
        <v>640</v>
      </c>
      <c r="AE855" s="255" t="s">
        <v>349</v>
      </c>
      <c r="AF855" s="255" t="s">
        <v>605</v>
      </c>
      <c r="AG855" s="256" t="s">
        <v>643</v>
      </c>
      <c r="AH855" s="255"/>
      <c r="AI855" s="255"/>
      <c r="AJ855" s="256"/>
      <c r="AK855" s="255" t="s">
        <v>605</v>
      </c>
      <c r="AL855" s="255" t="s">
        <v>643</v>
      </c>
      <c r="AM855" s="268" t="s">
        <v>741</v>
      </c>
      <c r="AN855" s="148" t="str">
        <f>IF(ISERROR(MATCH(H855,Current!H:H,0)),"Cleared","resolved")</f>
        <v>Cleared</v>
      </c>
    </row>
    <row r="856" spans="1:40" x14ac:dyDescent="0.25">
      <c r="A856" s="267" t="s">
        <v>744</v>
      </c>
      <c r="B856" s="255">
        <v>1710</v>
      </c>
      <c r="C856" s="256" t="s">
        <v>181</v>
      </c>
      <c r="D856" s="255" t="s">
        <v>20</v>
      </c>
      <c r="E856" s="255">
        <v>9701</v>
      </c>
      <c r="F856" s="256" t="s">
        <v>199</v>
      </c>
      <c r="G856" s="255" t="s">
        <v>14</v>
      </c>
      <c r="H856" s="255">
        <v>17100111700463</v>
      </c>
      <c r="I856" s="256" t="s">
        <v>55</v>
      </c>
      <c r="J856" s="255" t="s">
        <v>182</v>
      </c>
      <c r="K856" s="255">
        <v>42773</v>
      </c>
      <c r="L856" s="256">
        <v>87</v>
      </c>
      <c r="M856" s="255" t="s">
        <v>149</v>
      </c>
      <c r="N856" s="255" t="s">
        <v>41</v>
      </c>
      <c r="O856" s="256">
        <v>42774</v>
      </c>
      <c r="P856" s="255" t="s">
        <v>838</v>
      </c>
      <c r="Q856" s="255">
        <v>86</v>
      </c>
      <c r="R856" s="256" t="s">
        <v>35</v>
      </c>
      <c r="S856" s="255">
        <v>5486</v>
      </c>
      <c r="T856" s="255" t="s">
        <v>100</v>
      </c>
      <c r="U856" s="256">
        <v>5486</v>
      </c>
      <c r="V856" s="255" t="s">
        <v>100</v>
      </c>
      <c r="W856" s="255">
        <v>5486</v>
      </c>
      <c r="X856" s="256" t="s">
        <v>100</v>
      </c>
      <c r="Y856" s="255" t="s">
        <v>114</v>
      </c>
      <c r="Z856" s="255">
        <v>5.49</v>
      </c>
      <c r="AA856" s="256">
        <v>1</v>
      </c>
      <c r="AB856" s="255" t="s">
        <v>629</v>
      </c>
      <c r="AC856" s="255" t="s">
        <v>578</v>
      </c>
      <c r="AD856" s="256" t="s">
        <v>361</v>
      </c>
      <c r="AE856" s="255" t="s">
        <v>349</v>
      </c>
      <c r="AF856" s="255" t="s">
        <v>605</v>
      </c>
      <c r="AG856" s="256" t="s">
        <v>643</v>
      </c>
      <c r="AH856" s="255"/>
      <c r="AI856" s="255"/>
      <c r="AJ856" s="256"/>
      <c r="AK856" s="255" t="s">
        <v>605</v>
      </c>
      <c r="AL856" s="255" t="s">
        <v>643</v>
      </c>
      <c r="AM856" s="268" t="s">
        <v>741</v>
      </c>
      <c r="AN856" s="148" t="str">
        <f>IF(ISERROR(MATCH(H856,Current!H:H,0)),"Cleared","resolved")</f>
        <v>resolved</v>
      </c>
    </row>
    <row r="857" spans="1:40" x14ac:dyDescent="0.25">
      <c r="A857" s="267" t="s">
        <v>744</v>
      </c>
      <c r="B857" s="255">
        <v>8520</v>
      </c>
      <c r="C857" s="256" t="s">
        <v>842</v>
      </c>
      <c r="D857" s="255" t="s">
        <v>19</v>
      </c>
      <c r="E857" s="255">
        <v>95</v>
      </c>
      <c r="F857" s="256" t="s">
        <v>153</v>
      </c>
      <c r="G857" s="255" t="s">
        <v>17</v>
      </c>
      <c r="H857" s="255" t="s">
        <v>1594</v>
      </c>
      <c r="I857" s="256" t="s">
        <v>57</v>
      </c>
      <c r="J857" s="255" t="s">
        <v>381</v>
      </c>
      <c r="K857" s="255">
        <v>42772</v>
      </c>
      <c r="L857" s="256">
        <v>88</v>
      </c>
      <c r="M857" s="255" t="s">
        <v>111</v>
      </c>
      <c r="N857" s="255" t="s">
        <v>42</v>
      </c>
      <c r="O857" s="256">
        <v>42831</v>
      </c>
      <c r="P857" s="255" t="s">
        <v>838</v>
      </c>
      <c r="Q857" s="255">
        <v>29</v>
      </c>
      <c r="R857" s="256" t="s">
        <v>33</v>
      </c>
      <c r="S857" s="255">
        <v>385279</v>
      </c>
      <c r="T857" s="255" t="s">
        <v>197</v>
      </c>
      <c r="U857" s="256">
        <v>5483.48</v>
      </c>
      <c r="V857" s="255" t="s">
        <v>197</v>
      </c>
      <c r="W857" s="255">
        <v>385278.76339364127</v>
      </c>
      <c r="X857" s="256" t="s">
        <v>100</v>
      </c>
      <c r="Y857" s="255" t="s">
        <v>114</v>
      </c>
      <c r="Z857" s="255">
        <v>5.48</v>
      </c>
      <c r="AA857" s="256">
        <v>1</v>
      </c>
      <c r="AB857" s="255" t="s">
        <v>630</v>
      </c>
      <c r="AC857" s="255" t="s">
        <v>1080</v>
      </c>
      <c r="AD857" s="256" t="s">
        <v>370</v>
      </c>
      <c r="AE857" s="255" t="s">
        <v>350</v>
      </c>
      <c r="AF857" s="255" t="s">
        <v>605</v>
      </c>
      <c r="AG857" s="256" t="s">
        <v>643</v>
      </c>
      <c r="AH857" s="255"/>
      <c r="AI857" s="255"/>
      <c r="AJ857" s="256"/>
      <c r="AK857" s="255" t="s">
        <v>649</v>
      </c>
      <c r="AL857" s="255" t="s">
        <v>643</v>
      </c>
      <c r="AM857" s="268" t="s">
        <v>740</v>
      </c>
      <c r="AN857" s="148" t="str">
        <f>IF(ISERROR(MATCH(H857,Current!H:H,0)),"Cleared","resolved")</f>
        <v>resolved</v>
      </c>
    </row>
    <row r="858" spans="1:40" x14ac:dyDescent="0.25">
      <c r="A858" s="267" t="s">
        <v>744</v>
      </c>
      <c r="B858" s="255">
        <v>8520</v>
      </c>
      <c r="C858" s="256" t="s">
        <v>842</v>
      </c>
      <c r="D858" s="255" t="s">
        <v>19</v>
      </c>
      <c r="E858" s="255">
        <v>1750</v>
      </c>
      <c r="F858" s="256" t="s">
        <v>159</v>
      </c>
      <c r="G858" s="255" t="s">
        <v>18</v>
      </c>
      <c r="H858" s="255">
        <v>85200610007345</v>
      </c>
      <c r="I858" s="256" t="s">
        <v>57</v>
      </c>
      <c r="J858" s="255" t="s">
        <v>499</v>
      </c>
      <c r="K858" s="255">
        <v>42795</v>
      </c>
      <c r="L858" s="256">
        <v>65</v>
      </c>
      <c r="M858" s="255" t="s">
        <v>118</v>
      </c>
      <c r="N858" s="255" t="s">
        <v>41</v>
      </c>
      <c r="O858" s="256">
        <v>42831</v>
      </c>
      <c r="P858" s="255" t="s">
        <v>838</v>
      </c>
      <c r="Q858" s="255">
        <v>29</v>
      </c>
      <c r="R858" s="256" t="s">
        <v>33</v>
      </c>
      <c r="S858" s="255">
        <v>384533.33</v>
      </c>
      <c r="T858" s="255" t="s">
        <v>197</v>
      </c>
      <c r="U858" s="256">
        <v>5472.87</v>
      </c>
      <c r="V858" s="255" t="s">
        <v>197</v>
      </c>
      <c r="W858" s="255">
        <v>384533.28649218334</v>
      </c>
      <c r="X858" s="256" t="s">
        <v>100</v>
      </c>
      <c r="Y858" s="255" t="s">
        <v>114</v>
      </c>
      <c r="Z858" s="255">
        <v>5.47</v>
      </c>
      <c r="AA858" s="256">
        <v>1</v>
      </c>
      <c r="AB858" s="255" t="s">
        <v>630</v>
      </c>
      <c r="AC858" s="255" t="s">
        <v>949</v>
      </c>
      <c r="AD858" s="256" t="s">
        <v>1748</v>
      </c>
      <c r="AE858" s="255" t="s">
        <v>350</v>
      </c>
      <c r="AF858" s="255" t="s">
        <v>605</v>
      </c>
      <c r="AG858" s="256" t="s">
        <v>643</v>
      </c>
      <c r="AH858" s="255"/>
      <c r="AI858" s="255"/>
      <c r="AJ858" s="256"/>
      <c r="AK858" s="255" t="s">
        <v>605</v>
      </c>
      <c r="AL858" s="255" t="s">
        <v>643</v>
      </c>
      <c r="AM858" s="268" t="s">
        <v>741</v>
      </c>
      <c r="AN858" s="148" t="str">
        <f>IF(ISERROR(MATCH(H858,Current!H:H,0)),"Cleared","resolved")</f>
        <v>resolved</v>
      </c>
    </row>
    <row r="859" spans="1:40" x14ac:dyDescent="0.25">
      <c r="A859" s="267" t="s">
        <v>31</v>
      </c>
      <c r="B859" s="255">
        <v>8520</v>
      </c>
      <c r="C859" s="256" t="s">
        <v>842</v>
      </c>
      <c r="D859" s="255" t="s">
        <v>19</v>
      </c>
      <c r="E859" s="255">
        <v>8420</v>
      </c>
      <c r="F859" s="256" t="s">
        <v>234</v>
      </c>
      <c r="G859" s="255" t="s">
        <v>19</v>
      </c>
      <c r="H859" s="255">
        <v>85202710000524</v>
      </c>
      <c r="I859" s="256" t="s">
        <v>537</v>
      </c>
      <c r="J859" s="255" t="s">
        <v>311</v>
      </c>
      <c r="K859" s="255">
        <v>42828</v>
      </c>
      <c r="L859" s="256">
        <v>32</v>
      </c>
      <c r="M859" s="255" t="s">
        <v>122</v>
      </c>
      <c r="N859" s="255" t="s">
        <v>41</v>
      </c>
      <c r="O859" s="256">
        <v>42859</v>
      </c>
      <c r="P859" s="255" t="s">
        <v>1878</v>
      </c>
      <c r="Q859" s="255">
        <v>1</v>
      </c>
      <c r="R859" s="256" t="s">
        <v>33</v>
      </c>
      <c r="S859" s="255">
        <v>383660.6</v>
      </c>
      <c r="T859" s="255" t="s">
        <v>197</v>
      </c>
      <c r="U859" s="256">
        <v>5460.45</v>
      </c>
      <c r="V859" s="255" t="s">
        <v>197</v>
      </c>
      <c r="W859" s="255">
        <v>383660.63586861052</v>
      </c>
      <c r="X859" s="256" t="s">
        <v>100</v>
      </c>
      <c r="Y859" s="255" t="s">
        <v>107</v>
      </c>
      <c r="Z859" s="255">
        <v>5.46</v>
      </c>
      <c r="AA859" s="256">
        <v>1</v>
      </c>
      <c r="AB859" s="255" t="s">
        <v>630</v>
      </c>
      <c r="AC859" s="255" t="s">
        <v>819</v>
      </c>
      <c r="AD859" s="256" t="s">
        <v>2065</v>
      </c>
      <c r="AE859" s="255" t="s">
        <v>350</v>
      </c>
      <c r="AF859" s="255" t="s">
        <v>605</v>
      </c>
      <c r="AG859" s="256" t="s">
        <v>643</v>
      </c>
      <c r="AH859" s="255"/>
      <c r="AI859" s="255"/>
      <c r="AJ859" s="256"/>
      <c r="AK859" s="255" t="s">
        <v>605</v>
      </c>
      <c r="AL859" s="255" t="s">
        <v>643</v>
      </c>
      <c r="AM859" s="268" t="s">
        <v>741</v>
      </c>
      <c r="AN859" s="148" t="str">
        <f>IF(ISERROR(MATCH(H859,Current!H:H,0)),"Cleared","resolved")</f>
        <v>resolved</v>
      </c>
    </row>
    <row r="860" spans="1:40" x14ac:dyDescent="0.25">
      <c r="A860" s="267" t="s">
        <v>31</v>
      </c>
      <c r="B860" s="255">
        <v>8514</v>
      </c>
      <c r="C860" s="256" t="s">
        <v>847</v>
      </c>
      <c r="D860" s="255" t="s">
        <v>19</v>
      </c>
      <c r="E860" s="255">
        <v>199</v>
      </c>
      <c r="F860" s="256" t="s">
        <v>137</v>
      </c>
      <c r="G860" s="255" t="s">
        <v>22</v>
      </c>
      <c r="H860" s="255" t="s">
        <v>1889</v>
      </c>
      <c r="I860" s="256" t="s">
        <v>54</v>
      </c>
      <c r="J860" s="255" t="s">
        <v>117</v>
      </c>
      <c r="K860" s="255">
        <v>42705</v>
      </c>
      <c r="L860" s="256">
        <v>155</v>
      </c>
      <c r="M860" s="255" t="s">
        <v>111</v>
      </c>
      <c r="N860" s="255" t="s">
        <v>42</v>
      </c>
      <c r="O860" s="256">
        <v>42859</v>
      </c>
      <c r="P860" s="255" t="s">
        <v>1878</v>
      </c>
      <c r="Q860" s="255">
        <v>1</v>
      </c>
      <c r="R860" s="256" t="s">
        <v>33</v>
      </c>
      <c r="S860" s="255">
        <v>41051.519999999997</v>
      </c>
      <c r="T860" s="255" t="s">
        <v>119</v>
      </c>
      <c r="U860" s="256">
        <v>5446.88</v>
      </c>
      <c r="V860" s="255" t="s">
        <v>119</v>
      </c>
      <c r="W860" s="255">
        <v>41051.519999999997</v>
      </c>
      <c r="X860" s="256" t="s">
        <v>100</v>
      </c>
      <c r="Y860" s="255" t="s">
        <v>114</v>
      </c>
      <c r="Z860" s="255">
        <v>5.45</v>
      </c>
      <c r="AA860" s="256">
        <v>1</v>
      </c>
      <c r="AB860" s="255" t="s">
        <v>630</v>
      </c>
      <c r="AC860" s="255" t="s">
        <v>446</v>
      </c>
      <c r="AD860" s="256" t="s">
        <v>1888</v>
      </c>
      <c r="AE860" s="255" t="s">
        <v>350</v>
      </c>
      <c r="AF860" s="255" t="s">
        <v>605</v>
      </c>
      <c r="AG860" s="256" t="s">
        <v>643</v>
      </c>
      <c r="AH860" s="255"/>
      <c r="AI860" s="255"/>
      <c r="AJ860" s="256"/>
      <c r="AK860" s="255" t="s">
        <v>649</v>
      </c>
      <c r="AL860" s="255" t="s">
        <v>643</v>
      </c>
      <c r="AM860" s="268" t="s">
        <v>740</v>
      </c>
      <c r="AN860" s="148" t="str">
        <f>IF(ISERROR(MATCH(H860,Current!H:H,0)),"Cleared","resolved")</f>
        <v>Cleared</v>
      </c>
    </row>
    <row r="861" spans="1:40" x14ac:dyDescent="0.25">
      <c r="A861" s="267" t="s">
        <v>744</v>
      </c>
      <c r="B861" s="255">
        <v>8520</v>
      </c>
      <c r="C861" s="256" t="s">
        <v>842</v>
      </c>
      <c r="D861" s="255" t="s">
        <v>19</v>
      </c>
      <c r="E861" s="255">
        <v>8243</v>
      </c>
      <c r="F861" s="256" t="s">
        <v>120</v>
      </c>
      <c r="G861" s="255" t="s">
        <v>14</v>
      </c>
      <c r="H861" s="255" t="s">
        <v>1342</v>
      </c>
      <c r="I861" s="256" t="s">
        <v>55</v>
      </c>
      <c r="J861" s="255" t="s">
        <v>19</v>
      </c>
      <c r="K861" s="255">
        <v>42769</v>
      </c>
      <c r="L861" s="256">
        <v>91</v>
      </c>
      <c r="M861" s="255" t="s">
        <v>127</v>
      </c>
      <c r="N861" s="255" t="s">
        <v>128</v>
      </c>
      <c r="O861" s="256">
        <v>42800</v>
      </c>
      <c r="P861" s="255" t="s">
        <v>838</v>
      </c>
      <c r="Q861" s="255">
        <v>60</v>
      </c>
      <c r="R861" s="256" t="s">
        <v>34</v>
      </c>
      <c r="S861" s="255">
        <v>380880</v>
      </c>
      <c r="T861" s="255" t="s">
        <v>197</v>
      </c>
      <c r="U861" s="256">
        <v>5420.87</v>
      </c>
      <c r="V861" s="255" t="s">
        <v>197</v>
      </c>
      <c r="W861" s="255">
        <v>380879.67679606535</v>
      </c>
      <c r="X861" s="256" t="s">
        <v>100</v>
      </c>
      <c r="Y861" s="255" t="s">
        <v>114</v>
      </c>
      <c r="Z861" s="255">
        <v>5.42</v>
      </c>
      <c r="AA861" s="256">
        <v>1</v>
      </c>
      <c r="AB861" s="255" t="s">
        <v>630</v>
      </c>
      <c r="AC861" s="255" t="s">
        <v>660</v>
      </c>
      <c r="AD861" s="256" t="s">
        <v>1338</v>
      </c>
      <c r="AE861" s="255" t="s">
        <v>350</v>
      </c>
      <c r="AF861" s="255" t="s">
        <v>649</v>
      </c>
      <c r="AG861" s="256" t="s">
        <v>643</v>
      </c>
      <c r="AH861" s="255"/>
      <c r="AI861" s="255"/>
      <c r="AJ861" s="256"/>
      <c r="AK861" s="255" t="s">
        <v>649</v>
      </c>
      <c r="AL861" s="255" t="s">
        <v>643</v>
      </c>
      <c r="AM861" s="268" t="s">
        <v>740</v>
      </c>
      <c r="AN861" s="148" t="str">
        <f>IF(ISERROR(MATCH(H861,Current!H:H,0)),"Cleared","resolved")</f>
        <v>resolved</v>
      </c>
    </row>
    <row r="862" spans="1:40" x14ac:dyDescent="0.25">
      <c r="A862" s="267" t="s">
        <v>744</v>
      </c>
      <c r="B862" s="255">
        <v>8520</v>
      </c>
      <c r="C862" s="256" t="s">
        <v>842</v>
      </c>
      <c r="D862" s="255" t="s">
        <v>19</v>
      </c>
      <c r="E862" s="255">
        <v>8420</v>
      </c>
      <c r="F862" s="256" t="s">
        <v>234</v>
      </c>
      <c r="G862" s="255" t="s">
        <v>19</v>
      </c>
      <c r="H862" s="255">
        <v>85202710000441</v>
      </c>
      <c r="I862" s="256" t="s">
        <v>537</v>
      </c>
      <c r="J862" s="255" t="s">
        <v>311</v>
      </c>
      <c r="K862" s="255">
        <v>42583</v>
      </c>
      <c r="L862" s="256">
        <v>277</v>
      </c>
      <c r="M862" s="255" t="s">
        <v>105</v>
      </c>
      <c r="N862" s="255" t="s">
        <v>41</v>
      </c>
      <c r="O862" s="256">
        <v>42618</v>
      </c>
      <c r="P862" s="255" t="s">
        <v>406</v>
      </c>
      <c r="Q862" s="255">
        <v>242</v>
      </c>
      <c r="R862" s="256" t="s">
        <v>37</v>
      </c>
      <c r="S862" s="255">
        <v>379206</v>
      </c>
      <c r="T862" s="255" t="s">
        <v>197</v>
      </c>
      <c r="U862" s="256">
        <v>5397.05</v>
      </c>
      <c r="V862" s="255" t="s">
        <v>197</v>
      </c>
      <c r="W862" s="255">
        <v>379206.04250834358</v>
      </c>
      <c r="X862" s="256" t="s">
        <v>100</v>
      </c>
      <c r="Y862" s="255" t="s">
        <v>107</v>
      </c>
      <c r="Z862" s="255">
        <v>5.4</v>
      </c>
      <c r="AA862" s="256">
        <v>1</v>
      </c>
      <c r="AB862" s="255" t="s">
        <v>630</v>
      </c>
      <c r="AC862" s="255" t="s">
        <v>503</v>
      </c>
      <c r="AD862" s="256" t="s">
        <v>1287</v>
      </c>
      <c r="AE862" s="255" t="s">
        <v>350</v>
      </c>
      <c r="AF862" s="255" t="s">
        <v>649</v>
      </c>
      <c r="AG862" s="256" t="s">
        <v>643</v>
      </c>
      <c r="AH862" s="255"/>
      <c r="AI862" s="255"/>
      <c r="AJ862" s="256"/>
      <c r="AK862" s="255" t="s">
        <v>605</v>
      </c>
      <c r="AL862" s="255" t="s">
        <v>643</v>
      </c>
      <c r="AM862" s="268" t="s">
        <v>741</v>
      </c>
      <c r="AN862" s="148" t="str">
        <f>IF(ISERROR(MATCH(H862,Current!H:H,0)),"Cleared","resolved")</f>
        <v>resolved</v>
      </c>
    </row>
    <row r="863" spans="1:40" x14ac:dyDescent="0.25">
      <c r="A863" s="267" t="s">
        <v>744</v>
      </c>
      <c r="B863" s="255">
        <v>8520</v>
      </c>
      <c r="C863" s="256" t="s">
        <v>842</v>
      </c>
      <c r="D863" s="255" t="s">
        <v>19</v>
      </c>
      <c r="E863" s="255">
        <v>199</v>
      </c>
      <c r="F863" s="256" t="s">
        <v>137</v>
      </c>
      <c r="G863" s="255" t="s">
        <v>22</v>
      </c>
      <c r="H863" s="255" t="s">
        <v>1691</v>
      </c>
      <c r="I863" s="256" t="s">
        <v>57</v>
      </c>
      <c r="J863" s="255" t="s">
        <v>381</v>
      </c>
      <c r="K863" s="255">
        <v>42768</v>
      </c>
      <c r="L863" s="256">
        <v>92</v>
      </c>
      <c r="M863" s="255" t="s">
        <v>118</v>
      </c>
      <c r="N863" s="255" t="s">
        <v>41</v>
      </c>
      <c r="O863" s="256">
        <v>42830</v>
      </c>
      <c r="P863" s="255" t="s">
        <v>838</v>
      </c>
      <c r="Q863" s="255">
        <v>30</v>
      </c>
      <c r="R863" s="256" t="s">
        <v>33</v>
      </c>
      <c r="S863" s="255">
        <v>379016</v>
      </c>
      <c r="T863" s="255" t="s">
        <v>197</v>
      </c>
      <c r="U863" s="256">
        <v>5394.35</v>
      </c>
      <c r="V863" s="255" t="s">
        <v>197</v>
      </c>
      <c r="W863" s="255">
        <v>379016.33585104515</v>
      </c>
      <c r="X863" s="256" t="s">
        <v>100</v>
      </c>
      <c r="Y863" s="255" t="s">
        <v>114</v>
      </c>
      <c r="Z863" s="255">
        <v>5.39</v>
      </c>
      <c r="AA863" s="256">
        <v>1</v>
      </c>
      <c r="AB863" s="255" t="s">
        <v>630</v>
      </c>
      <c r="AC863" s="255" t="s">
        <v>484</v>
      </c>
      <c r="AD863" s="256" t="s">
        <v>363</v>
      </c>
      <c r="AE863" s="255" t="s">
        <v>350</v>
      </c>
      <c r="AF863" s="255" t="s">
        <v>649</v>
      </c>
      <c r="AG863" s="256" t="s">
        <v>643</v>
      </c>
      <c r="AH863" s="255"/>
      <c r="AI863" s="255"/>
      <c r="AJ863" s="256"/>
      <c r="AK863" s="255" t="s">
        <v>649</v>
      </c>
      <c r="AL863" s="255" t="s">
        <v>643</v>
      </c>
      <c r="AM863" s="268" t="s">
        <v>740</v>
      </c>
      <c r="AN863" s="148" t="str">
        <f>IF(ISERROR(MATCH(H863,Current!H:H,0)),"Cleared","resolved")</f>
        <v>resolved</v>
      </c>
    </row>
    <row r="864" spans="1:40" x14ac:dyDescent="0.25">
      <c r="A864" s="267" t="s">
        <v>744</v>
      </c>
      <c r="B864" s="255">
        <v>8520</v>
      </c>
      <c r="C864" s="256" t="s">
        <v>842</v>
      </c>
      <c r="D864" s="255" t="s">
        <v>19</v>
      </c>
      <c r="E864" s="255">
        <v>3100</v>
      </c>
      <c r="F864" s="256" t="s">
        <v>274</v>
      </c>
      <c r="G864" s="255" t="s">
        <v>13</v>
      </c>
      <c r="H864" s="255" t="s">
        <v>1324</v>
      </c>
      <c r="I864" s="256" t="s">
        <v>538</v>
      </c>
      <c r="J864" s="255" t="s">
        <v>19</v>
      </c>
      <c r="K864" s="255">
        <v>42769</v>
      </c>
      <c r="L864" s="256">
        <v>91</v>
      </c>
      <c r="M864" s="255" t="s">
        <v>111</v>
      </c>
      <c r="N864" s="255" t="s">
        <v>42</v>
      </c>
      <c r="O864" s="256">
        <v>42797</v>
      </c>
      <c r="P864" s="255" t="s">
        <v>838</v>
      </c>
      <c r="Q864" s="255">
        <v>63</v>
      </c>
      <c r="R864" s="256" t="s">
        <v>35</v>
      </c>
      <c r="S864" s="255">
        <v>377706</v>
      </c>
      <c r="T864" s="255" t="s">
        <v>197</v>
      </c>
      <c r="U864" s="256">
        <v>5375.7</v>
      </c>
      <c r="V864" s="255" t="s">
        <v>197</v>
      </c>
      <c r="W864" s="255">
        <v>377705.9546811874</v>
      </c>
      <c r="X864" s="256" t="s">
        <v>100</v>
      </c>
      <c r="Y864" s="255" t="s">
        <v>114</v>
      </c>
      <c r="Z864" s="255">
        <v>5.38</v>
      </c>
      <c r="AA864" s="256">
        <v>1</v>
      </c>
      <c r="AB864" s="255" t="s">
        <v>630</v>
      </c>
      <c r="AC864" s="255" t="s">
        <v>458</v>
      </c>
      <c r="AD864" s="256" t="s">
        <v>352</v>
      </c>
      <c r="AE864" s="255" t="s">
        <v>350</v>
      </c>
      <c r="AF864" s="255" t="s">
        <v>649</v>
      </c>
      <c r="AG864" s="256" t="s">
        <v>643</v>
      </c>
      <c r="AH864" s="255"/>
      <c r="AI864" s="255"/>
      <c r="AJ864" s="256"/>
      <c r="AK864" s="255" t="s">
        <v>649</v>
      </c>
      <c r="AL864" s="255" t="s">
        <v>643</v>
      </c>
      <c r="AM864" s="268" t="s">
        <v>740</v>
      </c>
      <c r="AN864" s="148" t="str">
        <f>IF(ISERROR(MATCH(H864,Current!H:H,0)),"Cleared","resolved")</f>
        <v>resolved</v>
      </c>
    </row>
    <row r="865" spans="1:40" x14ac:dyDescent="0.25">
      <c r="A865" s="267" t="s">
        <v>31</v>
      </c>
      <c r="B865" s="255">
        <v>413</v>
      </c>
      <c r="C865" s="256" t="s">
        <v>136</v>
      </c>
      <c r="D865" s="255" t="s">
        <v>13</v>
      </c>
      <c r="E865" s="255">
        <v>8205</v>
      </c>
      <c r="F865" s="256" t="s">
        <v>130</v>
      </c>
      <c r="G865" s="255" t="s">
        <v>14</v>
      </c>
      <c r="H865" s="255">
        <v>4130110179966</v>
      </c>
      <c r="I865" s="256" t="s">
        <v>537</v>
      </c>
      <c r="J865" s="255" t="s">
        <v>150</v>
      </c>
      <c r="K865" s="255">
        <v>42825</v>
      </c>
      <c r="L865" s="256">
        <v>35</v>
      </c>
      <c r="M865" s="255" t="s">
        <v>127</v>
      </c>
      <c r="N865" s="255" t="s">
        <v>128</v>
      </c>
      <c r="O865" s="256">
        <v>42859</v>
      </c>
      <c r="P865" s="255" t="s">
        <v>1878</v>
      </c>
      <c r="Q865" s="255">
        <v>1</v>
      </c>
      <c r="R865" s="256" t="s">
        <v>33</v>
      </c>
      <c r="S865" s="255">
        <v>5360</v>
      </c>
      <c r="T865" s="255" t="s">
        <v>100</v>
      </c>
      <c r="U865" s="256">
        <v>5360</v>
      </c>
      <c r="V865" s="255" t="s">
        <v>100</v>
      </c>
      <c r="W865" s="255">
        <v>5360</v>
      </c>
      <c r="X865" s="256" t="s">
        <v>100</v>
      </c>
      <c r="Y865" s="255" t="s">
        <v>114</v>
      </c>
      <c r="Z865" s="255">
        <v>5.36</v>
      </c>
      <c r="AA865" s="256">
        <v>1</v>
      </c>
      <c r="AB865" s="255" t="s">
        <v>629</v>
      </c>
      <c r="AC865" s="255" t="s">
        <v>582</v>
      </c>
      <c r="AD865" s="256" t="s">
        <v>1491</v>
      </c>
      <c r="AE865" s="255" t="s">
        <v>349</v>
      </c>
      <c r="AF865" s="255" t="s">
        <v>649</v>
      </c>
      <c r="AG865" s="256" t="s">
        <v>643</v>
      </c>
      <c r="AH865" s="255"/>
      <c r="AI865" s="255"/>
      <c r="AJ865" s="256"/>
      <c r="AK865" s="255" t="s">
        <v>605</v>
      </c>
      <c r="AL865" s="255" t="s">
        <v>643</v>
      </c>
      <c r="AM865" s="268" t="s">
        <v>741</v>
      </c>
      <c r="AN865" s="148" t="str">
        <f>IF(ISERROR(MATCH(H865,Current!H:H,0)),"Cleared","resolved")</f>
        <v>Cleared</v>
      </c>
    </row>
    <row r="866" spans="1:40" x14ac:dyDescent="0.25">
      <c r="A866" s="267" t="s">
        <v>31</v>
      </c>
      <c r="B866" s="255">
        <v>95</v>
      </c>
      <c r="C866" s="256" t="s">
        <v>153</v>
      </c>
      <c r="D866" s="255" t="s">
        <v>17</v>
      </c>
      <c r="E866" s="255">
        <v>3033</v>
      </c>
      <c r="F866" s="256" t="s">
        <v>156</v>
      </c>
      <c r="G866" s="255" t="s">
        <v>18</v>
      </c>
      <c r="H866" s="255">
        <v>950110011292</v>
      </c>
      <c r="I866" s="256" t="s">
        <v>58</v>
      </c>
      <c r="J866" s="255" t="s">
        <v>195</v>
      </c>
      <c r="K866" s="255">
        <v>42821</v>
      </c>
      <c r="L866" s="256">
        <v>39</v>
      </c>
      <c r="M866" s="255" t="s">
        <v>127</v>
      </c>
      <c r="N866" s="255" t="s">
        <v>128</v>
      </c>
      <c r="O866" s="256">
        <v>42859</v>
      </c>
      <c r="P866" s="255" t="s">
        <v>1878</v>
      </c>
      <c r="Q866" s="255">
        <v>1</v>
      </c>
      <c r="R866" s="256" t="s">
        <v>33</v>
      </c>
      <c r="S866" s="255">
        <v>5337</v>
      </c>
      <c r="T866" s="255" t="s">
        <v>100</v>
      </c>
      <c r="U866" s="256">
        <v>5337</v>
      </c>
      <c r="V866" s="255" t="s">
        <v>100</v>
      </c>
      <c r="W866" s="255">
        <v>5337</v>
      </c>
      <c r="X866" s="256" t="s">
        <v>100</v>
      </c>
      <c r="Y866" s="255" t="s">
        <v>114</v>
      </c>
      <c r="Z866" s="255">
        <v>5.34</v>
      </c>
      <c r="AA866" s="256">
        <v>1</v>
      </c>
      <c r="AB866" s="255" t="s">
        <v>629</v>
      </c>
      <c r="AC866" s="255" t="s">
        <v>451</v>
      </c>
      <c r="AD866" s="256" t="s">
        <v>1904</v>
      </c>
      <c r="AE866" s="255" t="s">
        <v>349</v>
      </c>
      <c r="AF866" s="255" t="s">
        <v>649</v>
      </c>
      <c r="AG866" s="256" t="s">
        <v>643</v>
      </c>
      <c r="AH866" s="255"/>
      <c r="AI866" s="255"/>
      <c r="AJ866" s="256"/>
      <c r="AK866" s="255" t="s">
        <v>605</v>
      </c>
      <c r="AL866" s="255" t="s">
        <v>643</v>
      </c>
      <c r="AM866" s="268" t="s">
        <v>741</v>
      </c>
      <c r="AN866" s="148" t="str">
        <f>IF(ISERROR(MATCH(H866,Current!H:H,0)),"Cleared","resolved")</f>
        <v>Cleared</v>
      </c>
    </row>
    <row r="867" spans="1:40" x14ac:dyDescent="0.25">
      <c r="A867" s="267" t="s">
        <v>744</v>
      </c>
      <c r="B867" s="255">
        <v>199</v>
      </c>
      <c r="C867" s="256" t="s">
        <v>137</v>
      </c>
      <c r="D867" s="255" t="s">
        <v>22</v>
      </c>
      <c r="E867" s="255">
        <v>3011</v>
      </c>
      <c r="F867" s="256" t="s">
        <v>164</v>
      </c>
      <c r="G867" s="255" t="s">
        <v>22</v>
      </c>
      <c r="H867" s="255" t="s">
        <v>1017</v>
      </c>
      <c r="I867" s="256" t="s">
        <v>54</v>
      </c>
      <c r="J867" s="255" t="s">
        <v>659</v>
      </c>
      <c r="K867" s="255">
        <v>42773</v>
      </c>
      <c r="L867" s="256">
        <v>87</v>
      </c>
      <c r="M867" s="255" t="s">
        <v>122</v>
      </c>
      <c r="N867" s="255" t="s">
        <v>41</v>
      </c>
      <c r="O867" s="256">
        <v>42776</v>
      </c>
      <c r="P867" s="255" t="s">
        <v>838</v>
      </c>
      <c r="Q867" s="255">
        <v>84</v>
      </c>
      <c r="R867" s="256" t="s">
        <v>35</v>
      </c>
      <c r="S867" s="255">
        <v>5798</v>
      </c>
      <c r="T867" s="255" t="s">
        <v>248</v>
      </c>
      <c r="U867" s="256">
        <v>5304.67</v>
      </c>
      <c r="V867" s="255" t="s">
        <v>248</v>
      </c>
      <c r="W867" s="255">
        <v>5798.004203896523</v>
      </c>
      <c r="X867" s="256" t="s">
        <v>100</v>
      </c>
      <c r="Y867" s="255" t="s">
        <v>107</v>
      </c>
      <c r="Z867" s="255">
        <v>5.3</v>
      </c>
      <c r="AA867" s="256">
        <v>1</v>
      </c>
      <c r="AB867" s="255" t="s">
        <v>629</v>
      </c>
      <c r="AC867" s="255" t="s">
        <v>635</v>
      </c>
      <c r="AD867" s="256" t="s">
        <v>1013</v>
      </c>
      <c r="AE867" s="255" t="s">
        <v>349</v>
      </c>
      <c r="AF867" s="255" t="s">
        <v>649</v>
      </c>
      <c r="AG867" s="256" t="s">
        <v>643</v>
      </c>
      <c r="AH867" s="255"/>
      <c r="AI867" s="255"/>
      <c r="AJ867" s="256"/>
      <c r="AK867" s="255" t="s">
        <v>649</v>
      </c>
      <c r="AL867" s="255" t="s">
        <v>643</v>
      </c>
      <c r="AM867" s="268" t="s">
        <v>740</v>
      </c>
      <c r="AN867" s="148" t="str">
        <f>IF(ISERROR(MATCH(H867,Current!H:H,0)),"Cleared","resolved")</f>
        <v>resolved</v>
      </c>
    </row>
    <row r="868" spans="1:40" x14ac:dyDescent="0.25">
      <c r="A868" s="267" t="s">
        <v>31</v>
      </c>
      <c r="B868" s="255">
        <v>3019</v>
      </c>
      <c r="C868" s="256" t="s">
        <v>134</v>
      </c>
      <c r="D868" s="255" t="s">
        <v>16</v>
      </c>
      <c r="E868" s="255">
        <v>3014</v>
      </c>
      <c r="F868" s="256" t="s">
        <v>144</v>
      </c>
      <c r="G868" s="255" t="s">
        <v>16</v>
      </c>
      <c r="H868" s="255">
        <v>30190110008135</v>
      </c>
      <c r="I868" s="256" t="s">
        <v>59</v>
      </c>
      <c r="J868" s="255" t="s">
        <v>135</v>
      </c>
      <c r="K868" s="255">
        <v>42794</v>
      </c>
      <c r="L868" s="256">
        <v>66</v>
      </c>
      <c r="M868" s="255" t="s">
        <v>111</v>
      </c>
      <c r="N868" s="255" t="s">
        <v>42</v>
      </c>
      <c r="O868" s="256">
        <v>42860</v>
      </c>
      <c r="P868" s="255" t="s">
        <v>1878</v>
      </c>
      <c r="Q868" s="255">
        <v>0</v>
      </c>
      <c r="R868" s="256" t="s">
        <v>33</v>
      </c>
      <c r="S868" s="255">
        <v>5294.46</v>
      </c>
      <c r="T868" s="255" t="s">
        <v>100</v>
      </c>
      <c r="U868" s="256">
        <v>5294.46</v>
      </c>
      <c r="V868" s="255" t="s">
        <v>100</v>
      </c>
      <c r="W868" s="255">
        <v>5294.46</v>
      </c>
      <c r="X868" s="256" t="s">
        <v>100</v>
      </c>
      <c r="Y868" s="255" t="s">
        <v>107</v>
      </c>
      <c r="Z868" s="255">
        <v>5.29</v>
      </c>
      <c r="AA868" s="256">
        <v>1</v>
      </c>
      <c r="AB868" s="255" t="s">
        <v>629</v>
      </c>
      <c r="AC868" s="255" t="s">
        <v>413</v>
      </c>
      <c r="AD868" s="256" t="s">
        <v>1992</v>
      </c>
      <c r="AE868" s="255" t="s">
        <v>349</v>
      </c>
      <c r="AF868" s="255" t="s">
        <v>605</v>
      </c>
      <c r="AG868" s="256" t="s">
        <v>643</v>
      </c>
      <c r="AH868" s="255"/>
      <c r="AI868" s="255"/>
      <c r="AJ868" s="256"/>
      <c r="AK868" s="255" t="s">
        <v>605</v>
      </c>
      <c r="AL868" s="255" t="s">
        <v>643</v>
      </c>
      <c r="AM868" s="268" t="s">
        <v>741</v>
      </c>
      <c r="AN868" s="148" t="str">
        <f>IF(ISERROR(MATCH(H868,Current!H:H,0)),"Cleared","resolved")</f>
        <v>Cleared</v>
      </c>
    </row>
    <row r="869" spans="1:40" x14ac:dyDescent="0.25">
      <c r="A869" s="267" t="s">
        <v>744</v>
      </c>
      <c r="B869" s="255">
        <v>8520</v>
      </c>
      <c r="C869" s="256" t="s">
        <v>842</v>
      </c>
      <c r="D869" s="255" t="s">
        <v>19</v>
      </c>
      <c r="E869" s="255">
        <v>199</v>
      </c>
      <c r="F869" s="256" t="s">
        <v>137</v>
      </c>
      <c r="G869" s="255" t="s">
        <v>22</v>
      </c>
      <c r="H869" s="255">
        <v>85203810002639</v>
      </c>
      <c r="I869" s="256" t="s">
        <v>277</v>
      </c>
      <c r="J869" s="255" t="s">
        <v>306</v>
      </c>
      <c r="K869" s="255">
        <v>42705</v>
      </c>
      <c r="L869" s="256">
        <v>155</v>
      </c>
      <c r="M869" s="255" t="s">
        <v>111</v>
      </c>
      <c r="N869" s="255" t="s">
        <v>42</v>
      </c>
      <c r="O869" s="256">
        <v>42776</v>
      </c>
      <c r="P869" s="255" t="s">
        <v>838</v>
      </c>
      <c r="Q869" s="255">
        <v>84</v>
      </c>
      <c r="R869" s="256" t="s">
        <v>35</v>
      </c>
      <c r="S869" s="255">
        <v>370000</v>
      </c>
      <c r="T869" s="255" t="s">
        <v>197</v>
      </c>
      <c r="U869" s="256">
        <v>5266.03</v>
      </c>
      <c r="V869" s="255" t="s">
        <v>197</v>
      </c>
      <c r="W869" s="255">
        <v>370000.35130862461</v>
      </c>
      <c r="X869" s="256" t="s">
        <v>100</v>
      </c>
      <c r="Y869" s="255" t="s">
        <v>114</v>
      </c>
      <c r="Z869" s="255">
        <v>5.27</v>
      </c>
      <c r="AA869" s="256">
        <v>1</v>
      </c>
      <c r="AB869" s="255" t="s">
        <v>630</v>
      </c>
      <c r="AC869" s="255" t="s">
        <v>484</v>
      </c>
      <c r="AD869" s="256" t="s">
        <v>396</v>
      </c>
      <c r="AE869" s="255" t="s">
        <v>350</v>
      </c>
      <c r="AF869" s="255" t="s">
        <v>605</v>
      </c>
      <c r="AG869" s="256" t="s">
        <v>643</v>
      </c>
      <c r="AH869" s="255"/>
      <c r="AI869" s="255"/>
      <c r="AJ869" s="256"/>
      <c r="AK869" s="255" t="s">
        <v>605</v>
      </c>
      <c r="AL869" s="255" t="s">
        <v>643</v>
      </c>
      <c r="AM869" s="268" t="s">
        <v>741</v>
      </c>
      <c r="AN869" s="148" t="str">
        <f>IF(ISERROR(MATCH(H869,Current!H:H,0)),"Cleared","resolved")</f>
        <v>resolved</v>
      </c>
    </row>
    <row r="870" spans="1:40" x14ac:dyDescent="0.25">
      <c r="A870" s="267" t="s">
        <v>744</v>
      </c>
      <c r="B870" s="255">
        <v>8520</v>
      </c>
      <c r="C870" s="256" t="s">
        <v>842</v>
      </c>
      <c r="D870" s="255" t="s">
        <v>19</v>
      </c>
      <c r="E870" s="255">
        <v>260</v>
      </c>
      <c r="F870" s="256" t="s">
        <v>113</v>
      </c>
      <c r="G870" s="255" t="s">
        <v>23</v>
      </c>
      <c r="H870" s="255" t="s">
        <v>1565</v>
      </c>
      <c r="I870" s="256" t="s">
        <v>59</v>
      </c>
      <c r="J870" s="255" t="s">
        <v>381</v>
      </c>
      <c r="K870" s="255">
        <v>42768</v>
      </c>
      <c r="L870" s="256">
        <v>92</v>
      </c>
      <c r="M870" s="255" t="s">
        <v>127</v>
      </c>
      <c r="N870" s="255" t="s">
        <v>128</v>
      </c>
      <c r="O870" s="256">
        <v>42831</v>
      </c>
      <c r="P870" s="255" t="s">
        <v>838</v>
      </c>
      <c r="Q870" s="255">
        <v>29</v>
      </c>
      <c r="R870" s="256" t="s">
        <v>33</v>
      </c>
      <c r="S870" s="255">
        <v>370390</v>
      </c>
      <c r="T870" s="255" t="s">
        <v>197</v>
      </c>
      <c r="U870" s="256">
        <v>5271.58</v>
      </c>
      <c r="V870" s="255" t="s">
        <v>197</v>
      </c>
      <c r="W870" s="255">
        <v>370390.30388196028</v>
      </c>
      <c r="X870" s="256" t="s">
        <v>100</v>
      </c>
      <c r="Y870" s="255" t="s">
        <v>114</v>
      </c>
      <c r="Z870" s="255">
        <v>5.27</v>
      </c>
      <c r="AA870" s="256">
        <v>1</v>
      </c>
      <c r="AB870" s="255" t="s">
        <v>630</v>
      </c>
      <c r="AC870" s="255" t="s">
        <v>681</v>
      </c>
      <c r="AD870" s="256" t="s">
        <v>354</v>
      </c>
      <c r="AE870" s="255" t="s">
        <v>350</v>
      </c>
      <c r="AF870" s="255" t="s">
        <v>605</v>
      </c>
      <c r="AG870" s="256" t="s">
        <v>603</v>
      </c>
      <c r="AH870" s="255"/>
      <c r="AI870" s="255"/>
      <c r="AJ870" s="256"/>
      <c r="AK870" s="255" t="s">
        <v>649</v>
      </c>
      <c r="AL870" s="255" t="s">
        <v>643</v>
      </c>
      <c r="AM870" s="268" t="s">
        <v>740</v>
      </c>
      <c r="AN870" s="148" t="str">
        <f>IF(ISERROR(MATCH(H870,Current!H:H,0)),"Cleared","resolved")</f>
        <v>resolved</v>
      </c>
    </row>
    <row r="871" spans="1:40" x14ac:dyDescent="0.25">
      <c r="A871" s="267" t="s">
        <v>744</v>
      </c>
      <c r="B871" s="255">
        <v>199</v>
      </c>
      <c r="C871" s="256" t="s">
        <v>137</v>
      </c>
      <c r="D871" s="255" t="s">
        <v>22</v>
      </c>
      <c r="E871" s="255">
        <v>8105</v>
      </c>
      <c r="F871" s="256" t="s">
        <v>176</v>
      </c>
      <c r="G871" s="255" t="s">
        <v>22</v>
      </c>
      <c r="H871" s="255" t="s">
        <v>530</v>
      </c>
      <c r="I871" s="256" t="s">
        <v>60</v>
      </c>
      <c r="J871" s="255" t="s">
        <v>325</v>
      </c>
      <c r="K871" s="255">
        <v>42583</v>
      </c>
      <c r="L871" s="256">
        <v>277</v>
      </c>
      <c r="M871" s="255" t="s">
        <v>118</v>
      </c>
      <c r="N871" s="255" t="s">
        <v>41</v>
      </c>
      <c r="O871" s="256">
        <v>42585</v>
      </c>
      <c r="P871" s="255" t="s">
        <v>406</v>
      </c>
      <c r="Q871" s="255">
        <v>275</v>
      </c>
      <c r="R871" s="256" t="s">
        <v>37</v>
      </c>
      <c r="S871" s="255">
        <v>5701.36</v>
      </c>
      <c r="T871" s="255" t="s">
        <v>248</v>
      </c>
      <c r="U871" s="256">
        <v>5216.25</v>
      </c>
      <c r="V871" s="255" t="s">
        <v>248</v>
      </c>
      <c r="W871" s="255">
        <v>5701.3611456650906</v>
      </c>
      <c r="X871" s="256" t="s">
        <v>100</v>
      </c>
      <c r="Y871" s="255" t="s">
        <v>107</v>
      </c>
      <c r="Z871" s="255">
        <v>5.22</v>
      </c>
      <c r="AA871" s="256">
        <v>1</v>
      </c>
      <c r="AB871" s="255" t="s">
        <v>629</v>
      </c>
      <c r="AC871" s="255" t="s">
        <v>446</v>
      </c>
      <c r="AD871" s="256" t="s">
        <v>528</v>
      </c>
      <c r="AE871" s="255" t="s">
        <v>349</v>
      </c>
      <c r="AF871" s="255" t="s">
        <v>605</v>
      </c>
      <c r="AG871" s="256" t="s">
        <v>643</v>
      </c>
      <c r="AH871" s="255"/>
      <c r="AI871" s="255"/>
      <c r="AJ871" s="256"/>
      <c r="AK871" s="255" t="s">
        <v>649</v>
      </c>
      <c r="AL871" s="255" t="s">
        <v>643</v>
      </c>
      <c r="AM871" s="268" t="s">
        <v>740</v>
      </c>
      <c r="AN871" s="148" t="str">
        <f>IF(ISERROR(MATCH(H871,Current!H:H,0)),"Cleared","resolved")</f>
        <v>Cleared</v>
      </c>
    </row>
    <row r="872" spans="1:40" x14ac:dyDescent="0.25">
      <c r="A872" s="267" t="s">
        <v>744</v>
      </c>
      <c r="B872" s="255">
        <v>8520</v>
      </c>
      <c r="C872" s="256" t="s">
        <v>842</v>
      </c>
      <c r="D872" s="255" t="s">
        <v>19</v>
      </c>
      <c r="E872" s="255">
        <v>199</v>
      </c>
      <c r="F872" s="256" t="s">
        <v>137</v>
      </c>
      <c r="G872" s="255" t="s">
        <v>22</v>
      </c>
      <c r="H872" s="255" t="s">
        <v>1690</v>
      </c>
      <c r="I872" s="256" t="s">
        <v>54</v>
      </c>
      <c r="J872" s="255" t="s">
        <v>381</v>
      </c>
      <c r="K872" s="255">
        <v>42768</v>
      </c>
      <c r="L872" s="256">
        <v>92</v>
      </c>
      <c r="M872" s="255" t="s">
        <v>118</v>
      </c>
      <c r="N872" s="255" t="s">
        <v>41</v>
      </c>
      <c r="O872" s="256">
        <v>42830</v>
      </c>
      <c r="P872" s="255" t="s">
        <v>838</v>
      </c>
      <c r="Q872" s="255">
        <v>30</v>
      </c>
      <c r="R872" s="256" t="s">
        <v>33</v>
      </c>
      <c r="S872" s="255">
        <v>366213</v>
      </c>
      <c r="T872" s="255" t="s">
        <v>197</v>
      </c>
      <c r="U872" s="256">
        <v>5212.13</v>
      </c>
      <c r="V872" s="255" t="s">
        <v>197</v>
      </c>
      <c r="W872" s="255">
        <v>366213.24433514843</v>
      </c>
      <c r="X872" s="256" t="s">
        <v>100</v>
      </c>
      <c r="Y872" s="255" t="s">
        <v>114</v>
      </c>
      <c r="Z872" s="255">
        <v>5.21</v>
      </c>
      <c r="AA872" s="256">
        <v>1</v>
      </c>
      <c r="AB872" s="255" t="s">
        <v>630</v>
      </c>
      <c r="AC872" s="255" t="s">
        <v>484</v>
      </c>
      <c r="AD872" s="256" t="s">
        <v>363</v>
      </c>
      <c r="AE872" s="255" t="s">
        <v>350</v>
      </c>
      <c r="AF872" s="255" t="s">
        <v>605</v>
      </c>
      <c r="AG872" s="256" t="s">
        <v>643</v>
      </c>
      <c r="AH872" s="255"/>
      <c r="AI872" s="255"/>
      <c r="AJ872" s="256"/>
      <c r="AK872" s="255" t="s">
        <v>649</v>
      </c>
      <c r="AL872" s="255" t="s">
        <v>643</v>
      </c>
      <c r="AM872" s="268" t="s">
        <v>740</v>
      </c>
      <c r="AN872" s="148" t="str">
        <f>IF(ISERROR(MATCH(H872,Current!H:H,0)),"Cleared","resolved")</f>
        <v>resolved</v>
      </c>
    </row>
    <row r="873" spans="1:40" x14ac:dyDescent="0.25">
      <c r="A873" s="267" t="s">
        <v>744</v>
      </c>
      <c r="B873" s="255">
        <v>8520</v>
      </c>
      <c r="C873" s="256" t="s">
        <v>842</v>
      </c>
      <c r="D873" s="255" t="s">
        <v>19</v>
      </c>
      <c r="E873" s="255">
        <v>420</v>
      </c>
      <c r="F873" s="256" t="s">
        <v>148</v>
      </c>
      <c r="G873" s="255" t="s">
        <v>13</v>
      </c>
      <c r="H873" s="255" t="s">
        <v>925</v>
      </c>
      <c r="I873" s="256" t="s">
        <v>54</v>
      </c>
      <c r="J873" s="255" t="s">
        <v>271</v>
      </c>
      <c r="K873" s="255">
        <v>42768</v>
      </c>
      <c r="L873" s="256">
        <v>92</v>
      </c>
      <c r="M873" s="255" t="s">
        <v>149</v>
      </c>
      <c r="N873" s="255" t="s">
        <v>41</v>
      </c>
      <c r="O873" s="256">
        <v>42775</v>
      </c>
      <c r="P873" s="255" t="s">
        <v>838</v>
      </c>
      <c r="Q873" s="255">
        <v>85</v>
      </c>
      <c r="R873" s="256" t="s">
        <v>35</v>
      </c>
      <c r="S873" s="255">
        <v>361184</v>
      </c>
      <c r="T873" s="255" t="s">
        <v>197</v>
      </c>
      <c r="U873" s="256">
        <v>5140.55</v>
      </c>
      <c r="V873" s="255" t="s">
        <v>197</v>
      </c>
      <c r="W873" s="255">
        <v>361183.91006499209</v>
      </c>
      <c r="X873" s="256" t="s">
        <v>100</v>
      </c>
      <c r="Y873" s="255" t="s">
        <v>114</v>
      </c>
      <c r="Z873" s="255">
        <v>5.14</v>
      </c>
      <c r="AA873" s="256">
        <v>1</v>
      </c>
      <c r="AB873" s="255" t="s">
        <v>630</v>
      </c>
      <c r="AC873" s="255" t="s">
        <v>444</v>
      </c>
      <c r="AD873" s="256" t="s">
        <v>352</v>
      </c>
      <c r="AE873" s="255" t="s">
        <v>350</v>
      </c>
      <c r="AF873" s="255" t="s">
        <v>605</v>
      </c>
      <c r="AG873" s="256" t="s">
        <v>643</v>
      </c>
      <c r="AH873" s="255"/>
      <c r="AI873" s="255"/>
      <c r="AJ873" s="256"/>
      <c r="AK873" s="255" t="s">
        <v>649</v>
      </c>
      <c r="AL873" s="255" t="s">
        <v>643</v>
      </c>
      <c r="AM873" s="268" t="s">
        <v>740</v>
      </c>
      <c r="AN873" s="148" t="str">
        <f>IF(ISERROR(MATCH(H873,Current!H:H,0)),"Cleared","resolved")</f>
        <v>resolved</v>
      </c>
    </row>
    <row r="874" spans="1:40" x14ac:dyDescent="0.25">
      <c r="A874" s="267" t="s">
        <v>744</v>
      </c>
      <c r="B874" s="255">
        <v>8520</v>
      </c>
      <c r="C874" s="256" t="s">
        <v>842</v>
      </c>
      <c r="D874" s="255" t="s">
        <v>19</v>
      </c>
      <c r="E874" s="255">
        <v>8420</v>
      </c>
      <c r="F874" s="256" t="s">
        <v>234</v>
      </c>
      <c r="G874" s="255" t="s">
        <v>19</v>
      </c>
      <c r="H874" s="255">
        <v>85202710000485</v>
      </c>
      <c r="I874" s="256" t="s">
        <v>537</v>
      </c>
      <c r="J874" s="255" t="s">
        <v>311</v>
      </c>
      <c r="K874" s="255">
        <v>42676</v>
      </c>
      <c r="L874" s="256">
        <v>184</v>
      </c>
      <c r="M874" s="255" t="s">
        <v>105</v>
      </c>
      <c r="N874" s="255" t="s">
        <v>41</v>
      </c>
      <c r="O874" s="256">
        <v>42732</v>
      </c>
      <c r="P874" s="255" t="s">
        <v>651</v>
      </c>
      <c r="Q874" s="255">
        <v>128</v>
      </c>
      <c r="R874" s="256" t="s">
        <v>38</v>
      </c>
      <c r="S874" s="255">
        <v>360009</v>
      </c>
      <c r="T874" s="255" t="s">
        <v>197</v>
      </c>
      <c r="U874" s="256">
        <v>5123.83</v>
      </c>
      <c r="V874" s="255" t="s">
        <v>197</v>
      </c>
      <c r="W874" s="255">
        <v>360009.13402424031</v>
      </c>
      <c r="X874" s="256" t="s">
        <v>100</v>
      </c>
      <c r="Y874" s="255" t="s">
        <v>107</v>
      </c>
      <c r="Z874" s="255">
        <v>5.12</v>
      </c>
      <c r="AA874" s="256">
        <v>1</v>
      </c>
      <c r="AB874" s="255" t="s">
        <v>630</v>
      </c>
      <c r="AC874" s="255" t="s">
        <v>503</v>
      </c>
      <c r="AD874" s="256" t="s">
        <v>1300</v>
      </c>
      <c r="AE874" s="255" t="s">
        <v>350</v>
      </c>
      <c r="AF874" s="255" t="s">
        <v>649</v>
      </c>
      <c r="AG874" s="256" t="s">
        <v>643</v>
      </c>
      <c r="AH874" s="255"/>
      <c r="AI874" s="255"/>
      <c r="AJ874" s="256"/>
      <c r="AK874" s="255" t="s">
        <v>605</v>
      </c>
      <c r="AL874" s="255" t="s">
        <v>643</v>
      </c>
      <c r="AM874" s="268" t="s">
        <v>741</v>
      </c>
      <c r="AN874" s="148" t="str">
        <f>IF(ISERROR(MATCH(H874,Current!H:H,0)),"Cleared","resolved")</f>
        <v>resolved</v>
      </c>
    </row>
    <row r="875" spans="1:40" x14ac:dyDescent="0.25">
      <c r="A875" s="267" t="s">
        <v>31</v>
      </c>
      <c r="B875" s="255">
        <v>1730</v>
      </c>
      <c r="C875" s="256" t="s">
        <v>172</v>
      </c>
      <c r="D875" s="255" t="s">
        <v>18</v>
      </c>
      <c r="E875" s="255">
        <v>635</v>
      </c>
      <c r="F875" s="256" t="s">
        <v>142</v>
      </c>
      <c r="G875" s="255" t="s">
        <v>16</v>
      </c>
      <c r="H875" s="255">
        <v>9224</v>
      </c>
      <c r="I875" s="256" t="s">
        <v>55</v>
      </c>
      <c r="J875" s="255" t="s">
        <v>173</v>
      </c>
      <c r="K875" s="255">
        <v>42796</v>
      </c>
      <c r="L875" s="256">
        <v>64</v>
      </c>
      <c r="M875" s="255" t="s">
        <v>111</v>
      </c>
      <c r="N875" s="255" t="s">
        <v>42</v>
      </c>
      <c r="O875" s="256">
        <v>42859</v>
      </c>
      <c r="P875" s="255" t="s">
        <v>1878</v>
      </c>
      <c r="Q875" s="255">
        <v>1</v>
      </c>
      <c r="R875" s="256" t="s">
        <v>33</v>
      </c>
      <c r="S875" s="255">
        <v>5112.57</v>
      </c>
      <c r="T875" s="255" t="s">
        <v>100</v>
      </c>
      <c r="U875" s="256">
        <v>5112.57</v>
      </c>
      <c r="V875" s="255" t="s">
        <v>100</v>
      </c>
      <c r="W875" s="255">
        <v>5112.57</v>
      </c>
      <c r="X875" s="256" t="s">
        <v>100</v>
      </c>
      <c r="Y875" s="255" t="s">
        <v>114</v>
      </c>
      <c r="Z875" s="255">
        <v>5.1100000000000003</v>
      </c>
      <c r="AA875" s="256">
        <v>1</v>
      </c>
      <c r="AB875" s="255" t="s">
        <v>629</v>
      </c>
      <c r="AC875" s="255" t="s">
        <v>634</v>
      </c>
      <c r="AD875" s="256" t="s">
        <v>1971</v>
      </c>
      <c r="AE875" s="255" t="s">
        <v>349</v>
      </c>
      <c r="AF875" s="255" t="s">
        <v>605</v>
      </c>
      <c r="AG875" s="256" t="s">
        <v>643</v>
      </c>
      <c r="AH875" s="255"/>
      <c r="AI875" s="255"/>
      <c r="AJ875" s="256"/>
      <c r="AK875" s="255" t="s">
        <v>649</v>
      </c>
      <c r="AL875" s="255" t="s">
        <v>643</v>
      </c>
      <c r="AM875" s="268" t="s">
        <v>740</v>
      </c>
      <c r="AN875" s="148" t="str">
        <f>IF(ISERROR(MATCH(H875,Current!H:H,0)),"Cleared","resolved")</f>
        <v>Cleared</v>
      </c>
    </row>
    <row r="876" spans="1:40" x14ac:dyDescent="0.25">
      <c r="A876" s="267" t="s">
        <v>744</v>
      </c>
      <c r="B876" s="255">
        <v>635</v>
      </c>
      <c r="C876" s="256" t="s">
        <v>142</v>
      </c>
      <c r="D876" s="255" t="s">
        <v>16</v>
      </c>
      <c r="E876" s="255">
        <v>95</v>
      </c>
      <c r="F876" s="256" t="s">
        <v>153</v>
      </c>
      <c r="G876" s="255" t="s">
        <v>17</v>
      </c>
      <c r="H876" s="255">
        <v>63503300004845</v>
      </c>
      <c r="I876" s="256" t="s">
        <v>60</v>
      </c>
      <c r="J876" s="255" t="s">
        <v>464</v>
      </c>
      <c r="K876" s="255">
        <v>42573</v>
      </c>
      <c r="L876" s="256">
        <v>287</v>
      </c>
      <c r="M876" s="255" t="s">
        <v>158</v>
      </c>
      <c r="N876" s="255" t="s">
        <v>41</v>
      </c>
      <c r="O876" s="256">
        <v>42648</v>
      </c>
      <c r="P876" s="255" t="s">
        <v>406</v>
      </c>
      <c r="Q876" s="255">
        <v>212</v>
      </c>
      <c r="R876" s="256" t="s">
        <v>37</v>
      </c>
      <c r="S876" s="255">
        <v>5069.2700000000004</v>
      </c>
      <c r="T876" s="255" t="s">
        <v>100</v>
      </c>
      <c r="U876" s="256">
        <v>5069.2700000000004</v>
      </c>
      <c r="V876" s="255" t="s">
        <v>100</v>
      </c>
      <c r="W876" s="255">
        <v>5069.2700000000004</v>
      </c>
      <c r="X876" s="256" t="s">
        <v>100</v>
      </c>
      <c r="Y876" s="255" t="s">
        <v>114</v>
      </c>
      <c r="Z876" s="255">
        <v>5.07</v>
      </c>
      <c r="AA876" s="256">
        <v>1</v>
      </c>
      <c r="AB876" s="255" t="s">
        <v>629</v>
      </c>
      <c r="AC876" s="255" t="s">
        <v>422</v>
      </c>
      <c r="AD876" s="256" t="s">
        <v>1938</v>
      </c>
      <c r="AE876" s="255" t="s">
        <v>349</v>
      </c>
      <c r="AF876" s="255" t="s">
        <v>605</v>
      </c>
      <c r="AG876" s="256" t="s">
        <v>643</v>
      </c>
      <c r="AH876" s="255"/>
      <c r="AI876" s="255"/>
      <c r="AJ876" s="256"/>
      <c r="AK876" s="255" t="s">
        <v>605</v>
      </c>
      <c r="AL876" s="255" t="s">
        <v>643</v>
      </c>
      <c r="AM876" s="268" t="s">
        <v>741</v>
      </c>
      <c r="AN876" s="148" t="str">
        <f>IF(ISERROR(MATCH(H876,Current!H:H,0)),"Cleared","resolved")</f>
        <v>Cleared</v>
      </c>
    </row>
    <row r="877" spans="1:40" x14ac:dyDescent="0.25">
      <c r="A877" s="267" t="s">
        <v>744</v>
      </c>
      <c r="B877" s="255">
        <v>8520</v>
      </c>
      <c r="C877" s="256" t="s">
        <v>842</v>
      </c>
      <c r="D877" s="255" t="s">
        <v>19</v>
      </c>
      <c r="E877" s="255">
        <v>199</v>
      </c>
      <c r="F877" s="256" t="s">
        <v>137</v>
      </c>
      <c r="G877" s="255" t="s">
        <v>22</v>
      </c>
      <c r="H877" s="255" t="s">
        <v>1711</v>
      </c>
      <c r="I877" s="256" t="s">
        <v>54</v>
      </c>
      <c r="J877" s="255" t="s">
        <v>381</v>
      </c>
      <c r="K877" s="255">
        <v>42768</v>
      </c>
      <c r="L877" s="256">
        <v>92</v>
      </c>
      <c r="M877" s="255" t="s">
        <v>118</v>
      </c>
      <c r="N877" s="255" t="s">
        <v>41</v>
      </c>
      <c r="O877" s="256">
        <v>42830</v>
      </c>
      <c r="P877" s="255" t="s">
        <v>838</v>
      </c>
      <c r="Q877" s="255">
        <v>30</v>
      </c>
      <c r="R877" s="256" t="s">
        <v>33</v>
      </c>
      <c r="S877" s="255">
        <v>356239</v>
      </c>
      <c r="T877" s="255" t="s">
        <v>197</v>
      </c>
      <c r="U877" s="256">
        <v>5070.17</v>
      </c>
      <c r="V877" s="255" t="s">
        <v>197</v>
      </c>
      <c r="W877" s="255">
        <v>356238.88986474619</v>
      </c>
      <c r="X877" s="256" t="s">
        <v>100</v>
      </c>
      <c r="Y877" s="255" t="s">
        <v>114</v>
      </c>
      <c r="Z877" s="255">
        <v>5.07</v>
      </c>
      <c r="AA877" s="256">
        <v>1</v>
      </c>
      <c r="AB877" s="255" t="s">
        <v>630</v>
      </c>
      <c r="AC877" s="255" t="s">
        <v>484</v>
      </c>
      <c r="AD877" s="256" t="s">
        <v>363</v>
      </c>
      <c r="AE877" s="255" t="s">
        <v>350</v>
      </c>
      <c r="AF877" s="255" t="s">
        <v>649</v>
      </c>
      <c r="AG877" s="256" t="s">
        <v>643</v>
      </c>
      <c r="AH877" s="255"/>
      <c r="AI877" s="255"/>
      <c r="AJ877" s="256"/>
      <c r="AK877" s="255" t="s">
        <v>649</v>
      </c>
      <c r="AL877" s="255" t="s">
        <v>643</v>
      </c>
      <c r="AM877" s="268" t="s">
        <v>740</v>
      </c>
      <c r="AN877" s="148" t="str">
        <f>IF(ISERROR(MATCH(H877,Current!H:H,0)),"Cleared","resolved")</f>
        <v>resolved</v>
      </c>
    </row>
    <row r="878" spans="1:40" x14ac:dyDescent="0.25">
      <c r="A878" s="267" t="s">
        <v>744</v>
      </c>
      <c r="B878" s="255">
        <v>8520</v>
      </c>
      <c r="C878" s="256" t="s">
        <v>842</v>
      </c>
      <c r="D878" s="255" t="s">
        <v>19</v>
      </c>
      <c r="E878" s="255">
        <v>413</v>
      </c>
      <c r="F878" s="256" t="s">
        <v>136</v>
      </c>
      <c r="G878" s="255" t="s">
        <v>13</v>
      </c>
      <c r="H878" s="255" t="s">
        <v>1552</v>
      </c>
      <c r="I878" s="256" t="s">
        <v>55</v>
      </c>
      <c r="J878" s="255" t="s">
        <v>381</v>
      </c>
      <c r="K878" s="255">
        <v>42768</v>
      </c>
      <c r="L878" s="256">
        <v>92</v>
      </c>
      <c r="M878" s="255" t="s">
        <v>122</v>
      </c>
      <c r="N878" s="255" t="s">
        <v>41</v>
      </c>
      <c r="O878" s="256">
        <v>42831</v>
      </c>
      <c r="P878" s="255" t="s">
        <v>838</v>
      </c>
      <c r="Q878" s="255">
        <v>29</v>
      </c>
      <c r="R878" s="256" t="s">
        <v>33</v>
      </c>
      <c r="S878" s="255">
        <v>354034</v>
      </c>
      <c r="T878" s="255" t="s">
        <v>197</v>
      </c>
      <c r="U878" s="256">
        <v>5038.79</v>
      </c>
      <c r="V878" s="255" t="s">
        <v>197</v>
      </c>
      <c r="W878" s="255">
        <v>354034.0769365888</v>
      </c>
      <c r="X878" s="256" t="s">
        <v>100</v>
      </c>
      <c r="Y878" s="255" t="s">
        <v>114</v>
      </c>
      <c r="Z878" s="255">
        <v>5.04</v>
      </c>
      <c r="AA878" s="256">
        <v>1</v>
      </c>
      <c r="AB878" s="255" t="s">
        <v>630</v>
      </c>
      <c r="AC878" s="255" t="s">
        <v>753</v>
      </c>
      <c r="AD878" s="256" t="s">
        <v>377</v>
      </c>
      <c r="AE878" s="255" t="s">
        <v>350</v>
      </c>
      <c r="AF878" s="255" t="s">
        <v>605</v>
      </c>
      <c r="AG878" s="256" t="s">
        <v>643</v>
      </c>
      <c r="AH878" s="255"/>
      <c r="AI878" s="255"/>
      <c r="AJ878" s="256"/>
      <c r="AK878" s="255" t="s">
        <v>649</v>
      </c>
      <c r="AL878" s="255" t="s">
        <v>643</v>
      </c>
      <c r="AM878" s="268" t="s">
        <v>740</v>
      </c>
      <c r="AN878" s="148" t="str">
        <f>IF(ISERROR(MATCH(H878,Current!H:H,0)),"Cleared","resolved")</f>
        <v>resolved</v>
      </c>
    </row>
    <row r="879" spans="1:40" x14ac:dyDescent="0.25">
      <c r="A879" s="267" t="s">
        <v>31</v>
      </c>
      <c r="B879" s="255">
        <v>3802</v>
      </c>
      <c r="C879" s="256" t="s">
        <v>169</v>
      </c>
      <c r="D879" s="255" t="s">
        <v>16</v>
      </c>
      <c r="E879" s="255">
        <v>260</v>
      </c>
      <c r="F879" s="256" t="s">
        <v>113</v>
      </c>
      <c r="G879" s="255" t="s">
        <v>23</v>
      </c>
      <c r="H879" s="255">
        <v>701701757</v>
      </c>
      <c r="I879" s="256" t="s">
        <v>277</v>
      </c>
      <c r="J879" s="255" t="s">
        <v>171</v>
      </c>
      <c r="K879" s="255">
        <v>42790</v>
      </c>
      <c r="L879" s="256">
        <v>70</v>
      </c>
      <c r="M879" s="255" t="s">
        <v>149</v>
      </c>
      <c r="N879" s="255" t="s">
        <v>41</v>
      </c>
      <c r="O879" s="256">
        <v>42860</v>
      </c>
      <c r="P879" s="255" t="s">
        <v>1878</v>
      </c>
      <c r="Q879" s="255">
        <v>0</v>
      </c>
      <c r="R879" s="256" t="s">
        <v>33</v>
      </c>
      <c r="S879" s="255">
        <v>5000</v>
      </c>
      <c r="T879" s="255" t="s">
        <v>100</v>
      </c>
      <c r="U879" s="256">
        <v>5000</v>
      </c>
      <c r="V879" s="255" t="s">
        <v>100</v>
      </c>
      <c r="W879" s="255">
        <v>5000</v>
      </c>
      <c r="X879" s="256" t="s">
        <v>100</v>
      </c>
      <c r="Y879" s="255" t="s">
        <v>114</v>
      </c>
      <c r="Z879" s="255">
        <v>5</v>
      </c>
      <c r="AA879" s="256">
        <v>1</v>
      </c>
      <c r="AB879" s="255" t="s">
        <v>629</v>
      </c>
      <c r="AC879" s="255" t="s">
        <v>495</v>
      </c>
      <c r="AD879" s="256" t="s">
        <v>1937</v>
      </c>
      <c r="AE879" s="255" t="s">
        <v>349</v>
      </c>
      <c r="AF879" s="255" t="s">
        <v>605</v>
      </c>
      <c r="AG879" s="256" t="s">
        <v>643</v>
      </c>
      <c r="AH879" s="255"/>
      <c r="AI879" s="255"/>
      <c r="AJ879" s="256"/>
      <c r="AK879" s="255" t="s">
        <v>649</v>
      </c>
      <c r="AL879" s="255" t="s">
        <v>643</v>
      </c>
      <c r="AM879" s="268" t="s">
        <v>740</v>
      </c>
      <c r="AN879" s="148" t="str">
        <f>IF(ISERROR(MATCH(H879,Current!H:H,0)),"Cleared","resolved")</f>
        <v>resolved</v>
      </c>
    </row>
    <row r="880" spans="1:40" x14ac:dyDescent="0.25">
      <c r="A880" s="267" t="s">
        <v>31</v>
      </c>
      <c r="B880" s="255">
        <v>8520</v>
      </c>
      <c r="C880" s="256" t="s">
        <v>842</v>
      </c>
      <c r="D880" s="255" t="s">
        <v>19</v>
      </c>
      <c r="E880" s="255">
        <v>795</v>
      </c>
      <c r="F880" s="256" t="s">
        <v>264</v>
      </c>
      <c r="G880" s="255" t="s">
        <v>14</v>
      </c>
      <c r="H880" s="255">
        <v>85203020000596</v>
      </c>
      <c r="I880" s="256" t="s">
        <v>592</v>
      </c>
      <c r="J880" s="255" t="s">
        <v>833</v>
      </c>
      <c r="K880" s="255">
        <v>42796</v>
      </c>
      <c r="L880" s="256">
        <v>64</v>
      </c>
      <c r="M880" s="255" t="s">
        <v>161</v>
      </c>
      <c r="N880" s="255" t="s">
        <v>128</v>
      </c>
      <c r="O880" s="256">
        <v>42859</v>
      </c>
      <c r="P880" s="255" t="s">
        <v>1878</v>
      </c>
      <c r="Q880" s="255">
        <v>1</v>
      </c>
      <c r="R880" s="256" t="s">
        <v>33</v>
      </c>
      <c r="S880" s="255">
        <v>350398.8</v>
      </c>
      <c r="T880" s="255" t="s">
        <v>197</v>
      </c>
      <c r="U880" s="256">
        <v>4987.05</v>
      </c>
      <c r="V880" s="255" t="s">
        <v>197</v>
      </c>
      <c r="W880" s="255">
        <v>350398.73528895137</v>
      </c>
      <c r="X880" s="256" t="s">
        <v>100</v>
      </c>
      <c r="Y880" s="255" t="s">
        <v>114</v>
      </c>
      <c r="Z880" s="255">
        <v>4.99</v>
      </c>
      <c r="AA880" s="256">
        <v>1</v>
      </c>
      <c r="AB880" s="255" t="s">
        <v>630</v>
      </c>
      <c r="AC880" s="255" t="s">
        <v>426</v>
      </c>
      <c r="AD880" s="256" t="s">
        <v>877</v>
      </c>
      <c r="AE880" s="255" t="s">
        <v>350</v>
      </c>
      <c r="AF880" s="255" t="s">
        <v>605</v>
      </c>
      <c r="AG880" s="256" t="s">
        <v>643</v>
      </c>
      <c r="AH880" s="255"/>
      <c r="AI880" s="255"/>
      <c r="AJ880" s="256"/>
      <c r="AK880" s="255" t="s">
        <v>605</v>
      </c>
      <c r="AL880" s="255" t="s">
        <v>603</v>
      </c>
      <c r="AM880" s="268" t="s">
        <v>739</v>
      </c>
      <c r="AN880" s="148" t="str">
        <f>IF(ISERROR(MATCH(H880,Current!H:H,0)),"Cleared","resolved")</f>
        <v>resolved</v>
      </c>
    </row>
    <row r="881" spans="1:40" x14ac:dyDescent="0.25">
      <c r="A881" s="267" t="s">
        <v>31</v>
      </c>
      <c r="B881" s="255">
        <v>95</v>
      </c>
      <c r="C881" s="256" t="s">
        <v>153</v>
      </c>
      <c r="D881" s="255" t="s">
        <v>17</v>
      </c>
      <c r="E881" s="255">
        <v>3810</v>
      </c>
      <c r="F881" s="256" t="s">
        <v>541</v>
      </c>
      <c r="G881" s="255" t="s">
        <v>18</v>
      </c>
      <c r="H881" s="255">
        <v>950110012046</v>
      </c>
      <c r="I881" s="256" t="s">
        <v>58</v>
      </c>
      <c r="J881" s="255" t="s">
        <v>195</v>
      </c>
      <c r="K881" s="255">
        <v>42852</v>
      </c>
      <c r="L881" s="256">
        <v>8</v>
      </c>
      <c r="M881" s="255" t="s">
        <v>127</v>
      </c>
      <c r="N881" s="255" t="s">
        <v>128</v>
      </c>
      <c r="O881" s="256">
        <v>42859</v>
      </c>
      <c r="P881" s="255" t="s">
        <v>1878</v>
      </c>
      <c r="Q881" s="255">
        <v>1</v>
      </c>
      <c r="R881" s="256" t="s">
        <v>33</v>
      </c>
      <c r="S881" s="255">
        <v>4957</v>
      </c>
      <c r="T881" s="255" t="s">
        <v>100</v>
      </c>
      <c r="U881" s="256">
        <v>4957</v>
      </c>
      <c r="V881" s="255" t="s">
        <v>100</v>
      </c>
      <c r="W881" s="255">
        <v>4957</v>
      </c>
      <c r="X881" s="256" t="s">
        <v>100</v>
      </c>
      <c r="Y881" s="255" t="s">
        <v>114</v>
      </c>
      <c r="Z881" s="255">
        <v>4.96</v>
      </c>
      <c r="AA881" s="256">
        <v>1</v>
      </c>
      <c r="AB881" s="255" t="s">
        <v>629</v>
      </c>
      <c r="AC881" s="255" t="s">
        <v>1923</v>
      </c>
      <c r="AD881" s="256" t="s">
        <v>1924</v>
      </c>
      <c r="AE881" s="255" t="s">
        <v>349</v>
      </c>
      <c r="AF881" s="255" t="s">
        <v>605</v>
      </c>
      <c r="AG881" s="256" t="s">
        <v>643</v>
      </c>
      <c r="AH881" s="255"/>
      <c r="AI881" s="255"/>
      <c r="AJ881" s="256"/>
      <c r="AK881" s="255" t="s">
        <v>605</v>
      </c>
      <c r="AL881" s="255" t="s">
        <v>643</v>
      </c>
      <c r="AM881" s="268" t="s">
        <v>741</v>
      </c>
      <c r="AN881" s="148" t="str">
        <f>IF(ISERROR(MATCH(H881,Current!H:H,0)),"Cleared","resolved")</f>
        <v>Cleared</v>
      </c>
    </row>
    <row r="882" spans="1:40" x14ac:dyDescent="0.25">
      <c r="A882" s="267" t="s">
        <v>744</v>
      </c>
      <c r="B882" s="255">
        <v>8520</v>
      </c>
      <c r="C882" s="256" t="s">
        <v>842</v>
      </c>
      <c r="D882" s="255" t="s">
        <v>19</v>
      </c>
      <c r="E882" s="255">
        <v>429</v>
      </c>
      <c r="F882" s="256" t="s">
        <v>162</v>
      </c>
      <c r="G882" s="255" t="s">
        <v>13</v>
      </c>
      <c r="H882" s="255">
        <v>85200310086404</v>
      </c>
      <c r="I882" s="256" t="s">
        <v>59</v>
      </c>
      <c r="J882" s="255" t="s">
        <v>320</v>
      </c>
      <c r="K882" s="255">
        <v>42727</v>
      </c>
      <c r="L882" s="256">
        <v>133</v>
      </c>
      <c r="M882" s="255" t="s">
        <v>111</v>
      </c>
      <c r="N882" s="255" t="s">
        <v>42</v>
      </c>
      <c r="O882" s="256">
        <v>42800</v>
      </c>
      <c r="P882" s="255" t="s">
        <v>838</v>
      </c>
      <c r="Q882" s="255">
        <v>60</v>
      </c>
      <c r="R882" s="256" t="s">
        <v>34</v>
      </c>
      <c r="S882" s="255">
        <v>347931</v>
      </c>
      <c r="T882" s="255" t="s">
        <v>197</v>
      </c>
      <c r="U882" s="256">
        <v>4951.93</v>
      </c>
      <c r="V882" s="255" t="s">
        <v>197</v>
      </c>
      <c r="W882" s="255">
        <v>347931.14350957319</v>
      </c>
      <c r="X882" s="256" t="s">
        <v>100</v>
      </c>
      <c r="Y882" s="255" t="s">
        <v>114</v>
      </c>
      <c r="Z882" s="255">
        <v>4.95</v>
      </c>
      <c r="AA882" s="256">
        <v>1</v>
      </c>
      <c r="AB882" s="255" t="s">
        <v>630</v>
      </c>
      <c r="AC882" s="255" t="s">
        <v>425</v>
      </c>
      <c r="AD882" s="256" t="s">
        <v>664</v>
      </c>
      <c r="AE882" s="255" t="s">
        <v>350</v>
      </c>
      <c r="AF882" s="255" t="s">
        <v>605</v>
      </c>
      <c r="AG882" s="256" t="s">
        <v>643</v>
      </c>
      <c r="AH882" s="255"/>
      <c r="AI882" s="255"/>
      <c r="AJ882" s="256"/>
      <c r="AK882" s="255" t="s">
        <v>605</v>
      </c>
      <c r="AL882" s="255" t="s">
        <v>643</v>
      </c>
      <c r="AM882" s="268" t="s">
        <v>741</v>
      </c>
      <c r="AN882" s="148" t="str">
        <f>IF(ISERROR(MATCH(H882,Current!H:H,0)),"Cleared","resolved")</f>
        <v>resolved</v>
      </c>
    </row>
    <row r="883" spans="1:40" x14ac:dyDescent="0.25">
      <c r="A883" s="267" t="s">
        <v>744</v>
      </c>
      <c r="B883" s="255">
        <v>8520</v>
      </c>
      <c r="C883" s="256" t="s">
        <v>842</v>
      </c>
      <c r="D883" s="255" t="s">
        <v>19</v>
      </c>
      <c r="E883" s="255">
        <v>420</v>
      </c>
      <c r="F883" s="256" t="s">
        <v>148</v>
      </c>
      <c r="G883" s="255" t="s">
        <v>13</v>
      </c>
      <c r="H883" s="255" t="s">
        <v>922</v>
      </c>
      <c r="I883" s="256" t="s">
        <v>55</v>
      </c>
      <c r="J883" s="255" t="s">
        <v>271</v>
      </c>
      <c r="K883" s="255">
        <v>42768</v>
      </c>
      <c r="L883" s="256">
        <v>92</v>
      </c>
      <c r="M883" s="255" t="s">
        <v>149</v>
      </c>
      <c r="N883" s="255" t="s">
        <v>41</v>
      </c>
      <c r="O883" s="256">
        <v>42775</v>
      </c>
      <c r="P883" s="255" t="s">
        <v>838</v>
      </c>
      <c r="Q883" s="255">
        <v>85</v>
      </c>
      <c r="R883" s="256" t="s">
        <v>35</v>
      </c>
      <c r="S883" s="255">
        <v>346463</v>
      </c>
      <c r="T883" s="255" t="s">
        <v>197</v>
      </c>
      <c r="U883" s="256">
        <v>4931.03</v>
      </c>
      <c r="V883" s="255" t="s">
        <v>197</v>
      </c>
      <c r="W883" s="255">
        <v>346462.67345863336</v>
      </c>
      <c r="X883" s="256" t="s">
        <v>100</v>
      </c>
      <c r="Y883" s="255" t="s">
        <v>114</v>
      </c>
      <c r="Z883" s="255">
        <v>4.93</v>
      </c>
      <c r="AA883" s="256">
        <v>1</v>
      </c>
      <c r="AB883" s="255" t="s">
        <v>630</v>
      </c>
      <c r="AC883" s="255" t="s">
        <v>444</v>
      </c>
      <c r="AD883" s="256" t="s">
        <v>352</v>
      </c>
      <c r="AE883" s="255" t="s">
        <v>350</v>
      </c>
      <c r="AF883" s="255" t="s">
        <v>649</v>
      </c>
      <c r="AG883" s="256" t="s">
        <v>643</v>
      </c>
      <c r="AH883" s="255"/>
      <c r="AI883" s="255"/>
      <c r="AJ883" s="256"/>
      <c r="AK883" s="255" t="s">
        <v>649</v>
      </c>
      <c r="AL883" s="255" t="s">
        <v>643</v>
      </c>
      <c r="AM883" s="268" t="s">
        <v>740</v>
      </c>
      <c r="AN883" s="148" t="str">
        <f>IF(ISERROR(MATCH(H883,Current!H:H,0)),"Cleared","resolved")</f>
        <v>resolved</v>
      </c>
    </row>
    <row r="884" spans="1:40" x14ac:dyDescent="0.25">
      <c r="A884" s="267" t="s">
        <v>744</v>
      </c>
      <c r="B884" s="255">
        <v>8520</v>
      </c>
      <c r="C884" s="256" t="s">
        <v>842</v>
      </c>
      <c r="D884" s="255" t="s">
        <v>19</v>
      </c>
      <c r="E884" s="255">
        <v>260</v>
      </c>
      <c r="F884" s="256" t="s">
        <v>113</v>
      </c>
      <c r="G884" s="255" t="s">
        <v>23</v>
      </c>
      <c r="H884" s="255" t="s">
        <v>1537</v>
      </c>
      <c r="I884" s="256" t="s">
        <v>538</v>
      </c>
      <c r="J884" s="255" t="s">
        <v>381</v>
      </c>
      <c r="K884" s="255">
        <v>42768</v>
      </c>
      <c r="L884" s="256">
        <v>92</v>
      </c>
      <c r="M884" s="255" t="s">
        <v>127</v>
      </c>
      <c r="N884" s="255" t="s">
        <v>128</v>
      </c>
      <c r="O884" s="256">
        <v>42831</v>
      </c>
      <c r="P884" s="255" t="s">
        <v>838</v>
      </c>
      <c r="Q884" s="255">
        <v>29</v>
      </c>
      <c r="R884" s="256" t="s">
        <v>33</v>
      </c>
      <c r="S884" s="255">
        <v>4140</v>
      </c>
      <c r="T884" s="255" t="s">
        <v>186</v>
      </c>
      <c r="U884" s="256">
        <v>4900.97</v>
      </c>
      <c r="V884" s="255" t="s">
        <v>197</v>
      </c>
      <c r="W884" s="255">
        <v>344350.6060073775</v>
      </c>
      <c r="X884" s="256" t="s">
        <v>100</v>
      </c>
      <c r="Y884" s="255" t="s">
        <v>114</v>
      </c>
      <c r="Z884" s="255">
        <v>4.9000000000000004</v>
      </c>
      <c r="AA884" s="256">
        <v>1</v>
      </c>
      <c r="AB884" s="255" t="s">
        <v>630</v>
      </c>
      <c r="AC884" s="255" t="s">
        <v>681</v>
      </c>
      <c r="AD884" s="256" t="s">
        <v>1449</v>
      </c>
      <c r="AE884" s="255" t="s">
        <v>349</v>
      </c>
      <c r="AF884" s="255" t="s">
        <v>649</v>
      </c>
      <c r="AG884" s="256" t="s">
        <v>643</v>
      </c>
      <c r="AH884" s="255"/>
      <c r="AI884" s="255"/>
      <c r="AJ884" s="256"/>
      <c r="AK884" s="255" t="s">
        <v>649</v>
      </c>
      <c r="AL884" s="255" t="s">
        <v>643</v>
      </c>
      <c r="AM884" s="268" t="s">
        <v>740</v>
      </c>
      <c r="AN884" s="148" t="str">
        <f>IF(ISERROR(MATCH(H884,Current!H:H,0)),"Cleared","resolved")</f>
        <v>Cleared</v>
      </c>
    </row>
    <row r="885" spans="1:40" x14ac:dyDescent="0.25">
      <c r="A885" s="267" t="s">
        <v>744</v>
      </c>
      <c r="B885" s="255">
        <v>8520</v>
      </c>
      <c r="C885" s="256" t="s">
        <v>842</v>
      </c>
      <c r="D885" s="255" t="s">
        <v>19</v>
      </c>
      <c r="E885" s="255">
        <v>8420</v>
      </c>
      <c r="F885" s="256" t="s">
        <v>234</v>
      </c>
      <c r="G885" s="255" t="s">
        <v>19</v>
      </c>
      <c r="H885" s="255">
        <v>85200310085646</v>
      </c>
      <c r="I885" s="256" t="s">
        <v>54</v>
      </c>
      <c r="J885" s="255" t="s">
        <v>575</v>
      </c>
      <c r="K885" s="255">
        <v>42704</v>
      </c>
      <c r="L885" s="256">
        <v>156</v>
      </c>
      <c r="M885" s="255" t="s">
        <v>122</v>
      </c>
      <c r="N885" s="255" t="s">
        <v>41</v>
      </c>
      <c r="O885" s="256">
        <v>42775</v>
      </c>
      <c r="P885" s="255" t="s">
        <v>838</v>
      </c>
      <c r="Q885" s="255">
        <v>85</v>
      </c>
      <c r="R885" s="256" t="s">
        <v>35</v>
      </c>
      <c r="S885" s="255">
        <v>344131.01</v>
      </c>
      <c r="T885" s="255" t="s">
        <v>197</v>
      </c>
      <c r="U885" s="256">
        <v>4897.84</v>
      </c>
      <c r="V885" s="255" t="s">
        <v>197</v>
      </c>
      <c r="W885" s="255">
        <v>344130.68680836115</v>
      </c>
      <c r="X885" s="256" t="s">
        <v>100</v>
      </c>
      <c r="Y885" s="255" t="s">
        <v>107</v>
      </c>
      <c r="Z885" s="255">
        <v>4.9000000000000004</v>
      </c>
      <c r="AA885" s="256">
        <v>1</v>
      </c>
      <c r="AB885" s="255" t="s">
        <v>630</v>
      </c>
      <c r="AC885" s="255" t="s">
        <v>481</v>
      </c>
      <c r="AD885" s="256" t="s">
        <v>913</v>
      </c>
      <c r="AE885" s="255" t="s">
        <v>350</v>
      </c>
      <c r="AF885" s="255" t="s">
        <v>605</v>
      </c>
      <c r="AG885" s="256" t="s">
        <v>603</v>
      </c>
      <c r="AH885" s="255"/>
      <c r="AI885" s="255"/>
      <c r="AJ885" s="256"/>
      <c r="AK885" s="255" t="s">
        <v>605</v>
      </c>
      <c r="AL885" s="255" t="s">
        <v>643</v>
      </c>
      <c r="AM885" s="268" t="s">
        <v>741</v>
      </c>
      <c r="AN885" s="148" t="str">
        <f>IF(ISERROR(MATCH(H885,Current!H:H,0)),"Cleared","resolved")</f>
        <v>resolved</v>
      </c>
    </row>
    <row r="886" spans="1:40" x14ac:dyDescent="0.25">
      <c r="A886" s="267" t="s">
        <v>744</v>
      </c>
      <c r="B886" s="255">
        <v>8520</v>
      </c>
      <c r="C886" s="256" t="s">
        <v>842</v>
      </c>
      <c r="D886" s="255" t="s">
        <v>19</v>
      </c>
      <c r="E886" s="255">
        <v>8115</v>
      </c>
      <c r="F886" s="256" t="s">
        <v>654</v>
      </c>
      <c r="G886" s="255" t="s">
        <v>22</v>
      </c>
      <c r="H886" s="255" t="s">
        <v>1598</v>
      </c>
      <c r="I886" s="256" t="s">
        <v>54</v>
      </c>
      <c r="J886" s="255" t="s">
        <v>381</v>
      </c>
      <c r="K886" s="255">
        <v>42769</v>
      </c>
      <c r="L886" s="256">
        <v>91</v>
      </c>
      <c r="M886" s="255" t="s">
        <v>111</v>
      </c>
      <c r="N886" s="255" t="s">
        <v>42</v>
      </c>
      <c r="O886" s="256">
        <v>42830</v>
      </c>
      <c r="P886" s="255" t="s">
        <v>838</v>
      </c>
      <c r="Q886" s="255">
        <v>30</v>
      </c>
      <c r="R886" s="256" t="s">
        <v>33</v>
      </c>
      <c r="S886" s="255">
        <v>344105</v>
      </c>
      <c r="T886" s="255" t="s">
        <v>197</v>
      </c>
      <c r="U886" s="256">
        <v>4897.47</v>
      </c>
      <c r="V886" s="255" t="s">
        <v>197</v>
      </c>
      <c r="W886" s="255">
        <v>344104.68997013877</v>
      </c>
      <c r="X886" s="256" t="s">
        <v>100</v>
      </c>
      <c r="Y886" s="255" t="s">
        <v>114</v>
      </c>
      <c r="Z886" s="255">
        <v>4.9000000000000004</v>
      </c>
      <c r="AA886" s="256">
        <v>1</v>
      </c>
      <c r="AB886" s="255" t="s">
        <v>630</v>
      </c>
      <c r="AC886" s="255" t="s">
        <v>513</v>
      </c>
      <c r="AD886" s="256" t="s">
        <v>402</v>
      </c>
      <c r="AE886" s="255" t="s">
        <v>350</v>
      </c>
      <c r="AF886" s="255" t="s">
        <v>649</v>
      </c>
      <c r="AG886" s="256" t="s">
        <v>643</v>
      </c>
      <c r="AH886" s="255"/>
      <c r="AI886" s="255"/>
      <c r="AJ886" s="256"/>
      <c r="AK886" s="255" t="s">
        <v>649</v>
      </c>
      <c r="AL886" s="255" t="s">
        <v>643</v>
      </c>
      <c r="AM886" s="268" t="s">
        <v>740</v>
      </c>
      <c r="AN886" s="148" t="str">
        <f>IF(ISERROR(MATCH(H886,Current!H:H,0)),"Cleared","resolved")</f>
        <v>resolved</v>
      </c>
    </row>
    <row r="887" spans="1:40" x14ac:dyDescent="0.25">
      <c r="A887" s="267" t="s">
        <v>744</v>
      </c>
      <c r="B887" s="255">
        <v>3022</v>
      </c>
      <c r="C887" s="256" t="s">
        <v>141</v>
      </c>
      <c r="D887" s="255" t="s">
        <v>16</v>
      </c>
      <c r="E887" s="255">
        <v>692</v>
      </c>
      <c r="F887" s="256" t="s">
        <v>187</v>
      </c>
      <c r="G887" s="255" t="s">
        <v>16</v>
      </c>
      <c r="H887" s="255">
        <v>30220110063332</v>
      </c>
      <c r="I887" s="256" t="s">
        <v>59</v>
      </c>
      <c r="J887" s="255" t="s">
        <v>143</v>
      </c>
      <c r="K887" s="255">
        <v>42668</v>
      </c>
      <c r="L887" s="256">
        <v>192</v>
      </c>
      <c r="M887" s="255" t="s">
        <v>118</v>
      </c>
      <c r="N887" s="255" t="s">
        <v>41</v>
      </c>
      <c r="O887" s="256">
        <v>42709</v>
      </c>
      <c r="P887" s="255" t="s">
        <v>651</v>
      </c>
      <c r="Q887" s="255">
        <v>151</v>
      </c>
      <c r="R887" s="256" t="s">
        <v>39</v>
      </c>
      <c r="S887" s="255">
        <v>4872</v>
      </c>
      <c r="T887" s="255" t="s">
        <v>100</v>
      </c>
      <c r="U887" s="256">
        <v>4872</v>
      </c>
      <c r="V887" s="255" t="s">
        <v>100</v>
      </c>
      <c r="W887" s="255">
        <v>4872</v>
      </c>
      <c r="X887" s="256" t="s">
        <v>100</v>
      </c>
      <c r="Y887" s="255" t="s">
        <v>107</v>
      </c>
      <c r="Z887" s="255">
        <v>4.87</v>
      </c>
      <c r="AA887" s="256">
        <v>1</v>
      </c>
      <c r="AB887" s="255" t="s">
        <v>629</v>
      </c>
      <c r="AC887" s="255" t="s">
        <v>413</v>
      </c>
      <c r="AD887" s="256" t="s">
        <v>750</v>
      </c>
      <c r="AE887" s="255" t="s">
        <v>349</v>
      </c>
      <c r="AF887" s="255" t="s">
        <v>605</v>
      </c>
      <c r="AG887" s="256" t="s">
        <v>643</v>
      </c>
      <c r="AH887" s="255"/>
      <c r="AI887" s="255"/>
      <c r="AJ887" s="256"/>
      <c r="AK887" s="255" t="s">
        <v>605</v>
      </c>
      <c r="AL887" s="255" t="s">
        <v>643</v>
      </c>
      <c r="AM887" s="268" t="s">
        <v>741</v>
      </c>
      <c r="AN887" s="148" t="str">
        <f>IF(ISERROR(MATCH(H887,Current!H:H,0)),"Cleared","resolved")</f>
        <v>Cleared</v>
      </c>
    </row>
    <row r="888" spans="1:40" x14ac:dyDescent="0.25">
      <c r="A888" s="267" t="s">
        <v>744</v>
      </c>
      <c r="B888" s="255">
        <v>8520</v>
      </c>
      <c r="C888" s="256" t="s">
        <v>842</v>
      </c>
      <c r="D888" s="255" t="s">
        <v>19</v>
      </c>
      <c r="E888" s="255">
        <v>8110</v>
      </c>
      <c r="F888" s="256" t="s">
        <v>116</v>
      </c>
      <c r="G888" s="255" t="s">
        <v>15</v>
      </c>
      <c r="H888" s="255">
        <v>85200310080865</v>
      </c>
      <c r="I888" s="256" t="s">
        <v>55</v>
      </c>
      <c r="J888" s="255" t="s">
        <v>322</v>
      </c>
      <c r="K888" s="255">
        <v>42522</v>
      </c>
      <c r="L888" s="256">
        <v>338</v>
      </c>
      <c r="M888" s="255" t="s">
        <v>118</v>
      </c>
      <c r="N888" s="255" t="s">
        <v>41</v>
      </c>
      <c r="O888" s="256">
        <v>42585</v>
      </c>
      <c r="P888" s="255" t="s">
        <v>406</v>
      </c>
      <c r="Q888" s="255">
        <v>275</v>
      </c>
      <c r="R888" s="256" t="s">
        <v>37</v>
      </c>
      <c r="S888" s="255">
        <v>342467.05</v>
      </c>
      <c r="T888" s="255" t="s">
        <v>197</v>
      </c>
      <c r="U888" s="256">
        <v>4874.16</v>
      </c>
      <c r="V888" s="255" t="s">
        <v>197</v>
      </c>
      <c r="W888" s="255">
        <v>342466.88916212891</v>
      </c>
      <c r="X888" s="256" t="s">
        <v>100</v>
      </c>
      <c r="Y888" s="255" t="s">
        <v>114</v>
      </c>
      <c r="Z888" s="255">
        <v>4.87</v>
      </c>
      <c r="AA888" s="256">
        <v>1</v>
      </c>
      <c r="AB888" s="255" t="s">
        <v>630</v>
      </c>
      <c r="AC888" s="255" t="s">
        <v>447</v>
      </c>
      <c r="AD888" s="256" t="s">
        <v>501</v>
      </c>
      <c r="AE888" s="255" t="s">
        <v>350</v>
      </c>
      <c r="AF888" s="255" t="s">
        <v>605</v>
      </c>
      <c r="AG888" s="256" t="s">
        <v>643</v>
      </c>
      <c r="AH888" s="255"/>
      <c r="AI888" s="255"/>
      <c r="AJ888" s="256"/>
      <c r="AK888" s="255" t="s">
        <v>605</v>
      </c>
      <c r="AL888" s="255" t="s">
        <v>643</v>
      </c>
      <c r="AM888" s="268" t="s">
        <v>741</v>
      </c>
      <c r="AN888" s="148" t="str">
        <f>IF(ISERROR(MATCH(H888,Current!H:H,0)),"Cleared","resolved")</f>
        <v>Cleared</v>
      </c>
    </row>
    <row r="889" spans="1:40" x14ac:dyDescent="0.25">
      <c r="A889" s="267" t="s">
        <v>744</v>
      </c>
      <c r="B889" s="255">
        <v>95</v>
      </c>
      <c r="C889" s="256" t="s">
        <v>153</v>
      </c>
      <c r="D889" s="255" t="s">
        <v>17</v>
      </c>
      <c r="E889" s="255">
        <v>1750</v>
      </c>
      <c r="F889" s="256" t="s">
        <v>159</v>
      </c>
      <c r="G889" s="255" t="s">
        <v>18</v>
      </c>
      <c r="H889" s="255">
        <v>950110010798</v>
      </c>
      <c r="I889" s="256" t="s">
        <v>58</v>
      </c>
      <c r="J889" s="255" t="s">
        <v>195</v>
      </c>
      <c r="K889" s="255">
        <v>42794</v>
      </c>
      <c r="L889" s="256">
        <v>66</v>
      </c>
      <c r="M889" s="255" t="s">
        <v>118</v>
      </c>
      <c r="N889" s="255" t="s">
        <v>41</v>
      </c>
      <c r="O889" s="256">
        <v>42830</v>
      </c>
      <c r="P889" s="255" t="s">
        <v>838</v>
      </c>
      <c r="Q889" s="255">
        <v>30</v>
      </c>
      <c r="R889" s="256" t="s">
        <v>33</v>
      </c>
      <c r="S889" s="255">
        <v>4840</v>
      </c>
      <c r="T889" s="255" t="s">
        <v>100</v>
      </c>
      <c r="U889" s="256">
        <v>4840</v>
      </c>
      <c r="V889" s="255" t="s">
        <v>100</v>
      </c>
      <c r="W889" s="255">
        <v>4840</v>
      </c>
      <c r="X889" s="256" t="s">
        <v>100</v>
      </c>
      <c r="Y889" s="255" t="s">
        <v>114</v>
      </c>
      <c r="Z889" s="255">
        <v>4.84</v>
      </c>
      <c r="AA889" s="256">
        <v>1</v>
      </c>
      <c r="AB889" s="255" t="s">
        <v>629</v>
      </c>
      <c r="AC889" s="255" t="s">
        <v>949</v>
      </c>
      <c r="AD889" s="256" t="s">
        <v>1457</v>
      </c>
      <c r="AE889" s="255" t="s">
        <v>349</v>
      </c>
      <c r="AF889" s="255" t="s">
        <v>649</v>
      </c>
      <c r="AG889" s="256" t="s">
        <v>643</v>
      </c>
      <c r="AH889" s="255"/>
      <c r="AI889" s="255"/>
      <c r="AJ889" s="256"/>
      <c r="AK889" s="255" t="s">
        <v>605</v>
      </c>
      <c r="AL889" s="255" t="s">
        <v>643</v>
      </c>
      <c r="AM889" s="268" t="s">
        <v>741</v>
      </c>
      <c r="AN889" s="148" t="str">
        <f>IF(ISERROR(MATCH(H889,Current!H:H,0)),"Cleared","resolved")</f>
        <v>resolved</v>
      </c>
    </row>
    <row r="890" spans="1:40" x14ac:dyDescent="0.25">
      <c r="A890" s="267" t="s">
        <v>744</v>
      </c>
      <c r="B890" s="255">
        <v>8520</v>
      </c>
      <c r="C890" s="256" t="s">
        <v>842</v>
      </c>
      <c r="D890" s="255" t="s">
        <v>19</v>
      </c>
      <c r="E890" s="255">
        <v>795</v>
      </c>
      <c r="F890" s="256" t="s">
        <v>264</v>
      </c>
      <c r="G890" s="255" t="s">
        <v>14</v>
      </c>
      <c r="H890" s="255" t="s">
        <v>1743</v>
      </c>
      <c r="I890" s="256" t="s">
        <v>277</v>
      </c>
      <c r="J890" s="255" t="s">
        <v>306</v>
      </c>
      <c r="K890" s="255">
        <v>42775</v>
      </c>
      <c r="L890" s="256">
        <v>85</v>
      </c>
      <c r="M890" s="255" t="s">
        <v>111</v>
      </c>
      <c r="N890" s="255" t="s">
        <v>42</v>
      </c>
      <c r="O890" s="256">
        <v>42831</v>
      </c>
      <c r="P890" s="255" t="s">
        <v>838</v>
      </c>
      <c r="Q890" s="255">
        <v>29</v>
      </c>
      <c r="R890" s="256" t="s">
        <v>33</v>
      </c>
      <c r="S890" s="255">
        <v>339860.4</v>
      </c>
      <c r="T890" s="255" t="s">
        <v>197</v>
      </c>
      <c r="U890" s="256">
        <v>4837.0600000000004</v>
      </c>
      <c r="V890" s="255" t="s">
        <v>197</v>
      </c>
      <c r="W890" s="255">
        <v>339860.1791673986</v>
      </c>
      <c r="X890" s="256" t="s">
        <v>100</v>
      </c>
      <c r="Y890" s="255" t="s">
        <v>114</v>
      </c>
      <c r="Z890" s="255">
        <v>4.84</v>
      </c>
      <c r="AA890" s="256">
        <v>1</v>
      </c>
      <c r="AB890" s="255" t="s">
        <v>630</v>
      </c>
      <c r="AC890" s="255" t="s">
        <v>426</v>
      </c>
      <c r="AD890" s="256" t="s">
        <v>1744</v>
      </c>
      <c r="AE890" s="255" t="s">
        <v>350</v>
      </c>
      <c r="AF890" s="255" t="s">
        <v>605</v>
      </c>
      <c r="AG890" s="256" t="s">
        <v>643</v>
      </c>
      <c r="AH890" s="255"/>
      <c r="AI890" s="255"/>
      <c r="AJ890" s="256"/>
      <c r="AK890" s="255" t="s">
        <v>605</v>
      </c>
      <c r="AL890" s="255" t="s">
        <v>643</v>
      </c>
      <c r="AM890" s="268" t="s">
        <v>741</v>
      </c>
      <c r="AN890" s="148" t="str">
        <f>IF(ISERROR(MATCH(H890,Current!H:H,0)),"Cleared","resolved")</f>
        <v>resolved</v>
      </c>
    </row>
    <row r="891" spans="1:40" x14ac:dyDescent="0.25">
      <c r="A891" s="267" t="s">
        <v>31</v>
      </c>
      <c r="B891" s="255">
        <v>8520</v>
      </c>
      <c r="C891" s="256" t="s">
        <v>842</v>
      </c>
      <c r="D891" s="255" t="s">
        <v>19</v>
      </c>
      <c r="E891" s="255">
        <v>3014</v>
      </c>
      <c r="F891" s="256" t="s">
        <v>144</v>
      </c>
      <c r="G891" s="255" t="s">
        <v>16</v>
      </c>
      <c r="H891" s="255">
        <v>85203030000224</v>
      </c>
      <c r="I891" s="256" t="s">
        <v>539</v>
      </c>
      <c r="J891" s="255" t="s">
        <v>483</v>
      </c>
      <c r="K891" s="255">
        <v>42828</v>
      </c>
      <c r="L891" s="256">
        <v>32</v>
      </c>
      <c r="M891" s="255" t="s">
        <v>127</v>
      </c>
      <c r="N891" s="255" t="s">
        <v>128</v>
      </c>
      <c r="O891" s="256">
        <v>42859</v>
      </c>
      <c r="P891" s="255" t="s">
        <v>1878</v>
      </c>
      <c r="Q891" s="255">
        <v>1</v>
      </c>
      <c r="R891" s="256" t="s">
        <v>33</v>
      </c>
      <c r="S891" s="255">
        <v>338333</v>
      </c>
      <c r="T891" s="255" t="s">
        <v>197</v>
      </c>
      <c r="U891" s="256">
        <v>4815.32</v>
      </c>
      <c r="V891" s="255" t="s">
        <v>197</v>
      </c>
      <c r="W891" s="255">
        <v>338332.68926752149</v>
      </c>
      <c r="X891" s="256" t="s">
        <v>100</v>
      </c>
      <c r="Y891" s="255" t="s">
        <v>114</v>
      </c>
      <c r="Z891" s="255">
        <v>4.82</v>
      </c>
      <c r="AA891" s="256">
        <v>1</v>
      </c>
      <c r="AB891" s="255" t="s">
        <v>630</v>
      </c>
      <c r="AC891" s="255" t="s">
        <v>413</v>
      </c>
      <c r="AD891" s="256" t="s">
        <v>394</v>
      </c>
      <c r="AE891" s="255" t="s">
        <v>350</v>
      </c>
      <c r="AF891" s="255" t="s">
        <v>605</v>
      </c>
      <c r="AG891" s="256" t="s">
        <v>643</v>
      </c>
      <c r="AH891" s="255"/>
      <c r="AI891" s="255"/>
      <c r="AJ891" s="256"/>
      <c r="AK891" s="255" t="s">
        <v>605</v>
      </c>
      <c r="AL891" s="255" t="s">
        <v>643</v>
      </c>
      <c r="AM891" s="268" t="s">
        <v>741</v>
      </c>
      <c r="AN891" s="148" t="str">
        <f>IF(ISERROR(MATCH(H891,Current!H:H,0)),"Cleared","resolved")</f>
        <v>Cleared</v>
      </c>
    </row>
    <row r="892" spans="1:40" x14ac:dyDescent="0.25">
      <c r="A892" s="267" t="s">
        <v>744</v>
      </c>
      <c r="B892" s="255">
        <v>8520</v>
      </c>
      <c r="C892" s="256" t="s">
        <v>842</v>
      </c>
      <c r="D892" s="255" t="s">
        <v>19</v>
      </c>
      <c r="E892" s="255">
        <v>199</v>
      </c>
      <c r="F892" s="256" t="s">
        <v>137</v>
      </c>
      <c r="G892" s="255" t="s">
        <v>22</v>
      </c>
      <c r="H892" s="255">
        <v>85200410039938</v>
      </c>
      <c r="I892" s="256" t="s">
        <v>537</v>
      </c>
      <c r="J892" s="255" t="s">
        <v>311</v>
      </c>
      <c r="K892" s="255">
        <v>42643</v>
      </c>
      <c r="L892" s="256">
        <v>217</v>
      </c>
      <c r="M892" s="255" t="s">
        <v>158</v>
      </c>
      <c r="N892" s="255" t="s">
        <v>41</v>
      </c>
      <c r="O892" s="256">
        <v>42709</v>
      </c>
      <c r="P892" s="255" t="s">
        <v>651</v>
      </c>
      <c r="Q892" s="255">
        <v>151</v>
      </c>
      <c r="R892" s="256" t="s">
        <v>39</v>
      </c>
      <c r="S892" s="255">
        <v>337572</v>
      </c>
      <c r="T892" s="255" t="s">
        <v>197</v>
      </c>
      <c r="U892" s="256">
        <v>4804.49</v>
      </c>
      <c r="V892" s="255" t="s">
        <v>197</v>
      </c>
      <c r="W892" s="255">
        <v>337571.75478657999</v>
      </c>
      <c r="X892" s="256" t="s">
        <v>100</v>
      </c>
      <c r="Y892" s="255" t="s">
        <v>114</v>
      </c>
      <c r="Z892" s="255">
        <v>4.8</v>
      </c>
      <c r="AA892" s="256">
        <v>1</v>
      </c>
      <c r="AB892" s="255" t="s">
        <v>630</v>
      </c>
      <c r="AC892" s="255" t="s">
        <v>484</v>
      </c>
      <c r="AD892" s="256" t="s">
        <v>771</v>
      </c>
      <c r="AE892" s="255" t="s">
        <v>350</v>
      </c>
      <c r="AF892" s="255" t="s">
        <v>605</v>
      </c>
      <c r="AG892" s="256" t="s">
        <v>643</v>
      </c>
      <c r="AH892" s="255"/>
      <c r="AI892" s="255"/>
      <c r="AJ892" s="256"/>
      <c r="AK892" s="255" t="s">
        <v>605</v>
      </c>
      <c r="AL892" s="255" t="s">
        <v>643</v>
      </c>
      <c r="AM892" s="268" t="s">
        <v>741</v>
      </c>
      <c r="AN892" s="148" t="str">
        <f>IF(ISERROR(MATCH(H892,Current!H:H,0)),"Cleared","resolved")</f>
        <v>resolved</v>
      </c>
    </row>
    <row r="893" spans="1:40" x14ac:dyDescent="0.25">
      <c r="A893" s="267" t="s">
        <v>744</v>
      </c>
      <c r="B893" s="255">
        <v>8520</v>
      </c>
      <c r="C893" s="256" t="s">
        <v>842</v>
      </c>
      <c r="D893" s="255" t="s">
        <v>19</v>
      </c>
      <c r="E893" s="255">
        <v>3071</v>
      </c>
      <c r="F893" s="256" t="s">
        <v>139</v>
      </c>
      <c r="G893" s="255" t="s">
        <v>21</v>
      </c>
      <c r="H893" s="255" t="s">
        <v>972</v>
      </c>
      <c r="I893" s="256" t="s">
        <v>59</v>
      </c>
      <c r="J893" s="255" t="s">
        <v>271</v>
      </c>
      <c r="K893" s="255">
        <v>42769</v>
      </c>
      <c r="L893" s="256">
        <v>91</v>
      </c>
      <c r="M893" s="255" t="s">
        <v>111</v>
      </c>
      <c r="N893" s="255" t="s">
        <v>42</v>
      </c>
      <c r="O893" s="256">
        <v>42775</v>
      </c>
      <c r="P893" s="255" t="s">
        <v>838</v>
      </c>
      <c r="Q893" s="255">
        <v>85</v>
      </c>
      <c r="R893" s="256" t="s">
        <v>35</v>
      </c>
      <c r="S893" s="255">
        <v>334612</v>
      </c>
      <c r="T893" s="255" t="s">
        <v>197</v>
      </c>
      <c r="U893" s="256">
        <v>4762.37</v>
      </c>
      <c r="V893" s="255" t="s">
        <v>197</v>
      </c>
      <c r="W893" s="255">
        <v>334612.33093272441</v>
      </c>
      <c r="X893" s="256" t="s">
        <v>100</v>
      </c>
      <c r="Y893" s="255" t="s">
        <v>114</v>
      </c>
      <c r="Z893" s="255">
        <v>4.76</v>
      </c>
      <c r="AA893" s="256">
        <v>1</v>
      </c>
      <c r="AB893" s="255" t="s">
        <v>630</v>
      </c>
      <c r="AC893" s="255" t="s">
        <v>497</v>
      </c>
      <c r="AD893" s="256" t="s">
        <v>973</v>
      </c>
      <c r="AE893" s="255" t="s">
        <v>350</v>
      </c>
      <c r="AF893" s="255" t="s">
        <v>605</v>
      </c>
      <c r="AG893" s="256" t="s">
        <v>643</v>
      </c>
      <c r="AH893" s="255"/>
      <c r="AI893" s="255"/>
      <c r="AJ893" s="256"/>
      <c r="AK893" s="255" t="s">
        <v>649</v>
      </c>
      <c r="AL893" s="255" t="s">
        <v>643</v>
      </c>
      <c r="AM893" s="268" t="s">
        <v>740</v>
      </c>
      <c r="AN893" s="148" t="str">
        <f>IF(ISERROR(MATCH(H893,Current!H:H,0)),"Cleared","resolved")</f>
        <v>resolved</v>
      </c>
    </row>
    <row r="894" spans="1:40" x14ac:dyDescent="0.25">
      <c r="A894" s="267" t="s">
        <v>744</v>
      </c>
      <c r="B894" s="255">
        <v>8520</v>
      </c>
      <c r="C894" s="256" t="s">
        <v>842</v>
      </c>
      <c r="D894" s="255" t="s">
        <v>19</v>
      </c>
      <c r="E894" s="255">
        <v>199</v>
      </c>
      <c r="F894" s="256" t="s">
        <v>137</v>
      </c>
      <c r="G894" s="255" t="s">
        <v>22</v>
      </c>
      <c r="H894" s="255">
        <v>85201010000977</v>
      </c>
      <c r="I894" s="256" t="s">
        <v>538</v>
      </c>
      <c r="J894" s="255" t="s">
        <v>627</v>
      </c>
      <c r="K894" s="255">
        <v>42773</v>
      </c>
      <c r="L894" s="256">
        <v>87</v>
      </c>
      <c r="M894" s="255" t="s">
        <v>111</v>
      </c>
      <c r="N894" s="255" t="s">
        <v>42</v>
      </c>
      <c r="O894" s="256">
        <v>42797</v>
      </c>
      <c r="P894" s="255" t="s">
        <v>838</v>
      </c>
      <c r="Q894" s="255">
        <v>63</v>
      </c>
      <c r="R894" s="256" t="s">
        <v>35</v>
      </c>
      <c r="S894" s="255">
        <v>334200</v>
      </c>
      <c r="T894" s="255" t="s">
        <v>197</v>
      </c>
      <c r="U894" s="256">
        <v>4756.5</v>
      </c>
      <c r="V894" s="255" t="s">
        <v>197</v>
      </c>
      <c r="W894" s="255">
        <v>334199.89460741263</v>
      </c>
      <c r="X894" s="256" t="s">
        <v>100</v>
      </c>
      <c r="Y894" s="255" t="s">
        <v>114</v>
      </c>
      <c r="Z894" s="255">
        <v>4.76</v>
      </c>
      <c r="AA894" s="256">
        <v>1</v>
      </c>
      <c r="AB894" s="255" t="s">
        <v>630</v>
      </c>
      <c r="AC894" s="255" t="s">
        <v>484</v>
      </c>
      <c r="AD894" s="256" t="s">
        <v>396</v>
      </c>
      <c r="AE894" s="255" t="s">
        <v>350</v>
      </c>
      <c r="AF894" s="255" t="s">
        <v>605</v>
      </c>
      <c r="AG894" s="256" t="s">
        <v>643</v>
      </c>
      <c r="AH894" s="255"/>
      <c r="AI894" s="255"/>
      <c r="AJ894" s="256"/>
      <c r="AK894" s="255" t="s">
        <v>605</v>
      </c>
      <c r="AL894" s="255" t="s">
        <v>643</v>
      </c>
      <c r="AM894" s="268" t="s">
        <v>741</v>
      </c>
      <c r="AN894" s="148" t="str">
        <f>IF(ISERROR(MATCH(H894,Current!H:H,0)),"Cleared","resolved")</f>
        <v>resolved</v>
      </c>
    </row>
    <row r="895" spans="1:40" x14ac:dyDescent="0.25">
      <c r="A895" s="267" t="s">
        <v>744</v>
      </c>
      <c r="B895" s="255">
        <v>429</v>
      </c>
      <c r="C895" s="256" t="s">
        <v>162</v>
      </c>
      <c r="D895" s="255" t="s">
        <v>13</v>
      </c>
      <c r="E895" s="255">
        <v>413</v>
      </c>
      <c r="F895" s="256" t="s">
        <v>136</v>
      </c>
      <c r="G895" s="255" t="s">
        <v>13</v>
      </c>
      <c r="H895" s="255">
        <v>81401108</v>
      </c>
      <c r="I895" s="256" t="s">
        <v>59</v>
      </c>
      <c r="J895" s="255" t="s">
        <v>155</v>
      </c>
      <c r="K895" s="255">
        <v>42727</v>
      </c>
      <c r="L895" s="256">
        <v>133</v>
      </c>
      <c r="M895" s="255" t="s">
        <v>118</v>
      </c>
      <c r="N895" s="255" t="s">
        <v>41</v>
      </c>
      <c r="O895" s="256">
        <v>42800</v>
      </c>
      <c r="P895" s="255" t="s">
        <v>838</v>
      </c>
      <c r="Q895" s="255">
        <v>60</v>
      </c>
      <c r="R895" s="256" t="s">
        <v>34</v>
      </c>
      <c r="S895" s="255">
        <v>4736</v>
      </c>
      <c r="T895" s="255" t="s">
        <v>100</v>
      </c>
      <c r="U895" s="256">
        <v>4736</v>
      </c>
      <c r="V895" s="255" t="s">
        <v>100</v>
      </c>
      <c r="W895" s="255">
        <v>4736</v>
      </c>
      <c r="X895" s="256" t="s">
        <v>100</v>
      </c>
      <c r="Y895" s="255" t="s">
        <v>107</v>
      </c>
      <c r="Z895" s="255">
        <v>4.74</v>
      </c>
      <c r="AA895" s="256">
        <v>1</v>
      </c>
      <c r="AB895" s="255" t="s">
        <v>629</v>
      </c>
      <c r="AC895" s="255" t="s">
        <v>428</v>
      </c>
      <c r="AD895" s="256" t="s">
        <v>366</v>
      </c>
      <c r="AE895" s="255" t="s">
        <v>349</v>
      </c>
      <c r="AF895" s="255" t="s">
        <v>605</v>
      </c>
      <c r="AG895" s="256" t="s">
        <v>643</v>
      </c>
      <c r="AH895" s="255"/>
      <c r="AI895" s="255"/>
      <c r="AJ895" s="256"/>
      <c r="AK895" s="255" t="s">
        <v>649</v>
      </c>
      <c r="AL895" s="255" t="s">
        <v>643</v>
      </c>
      <c r="AM895" s="268" t="s">
        <v>740</v>
      </c>
      <c r="AN895" s="148" t="str">
        <f>IF(ISERROR(MATCH(H895,Current!H:H,0)),"Cleared","resolved")</f>
        <v>Cleared</v>
      </c>
    </row>
    <row r="896" spans="1:40" x14ac:dyDescent="0.25">
      <c r="A896" s="267" t="s">
        <v>744</v>
      </c>
      <c r="B896" s="255">
        <v>8520</v>
      </c>
      <c r="C896" s="256" t="s">
        <v>842</v>
      </c>
      <c r="D896" s="255" t="s">
        <v>19</v>
      </c>
      <c r="E896" s="255">
        <v>3011</v>
      </c>
      <c r="F896" s="256" t="s">
        <v>164</v>
      </c>
      <c r="G896" s="255" t="s">
        <v>22</v>
      </c>
      <c r="H896" s="255" t="s">
        <v>955</v>
      </c>
      <c r="I896" s="256" t="s">
        <v>59</v>
      </c>
      <c r="J896" s="255" t="s">
        <v>271</v>
      </c>
      <c r="K896" s="255">
        <v>42769</v>
      </c>
      <c r="L896" s="256">
        <v>91</v>
      </c>
      <c r="M896" s="255" t="s">
        <v>122</v>
      </c>
      <c r="N896" s="255" t="s">
        <v>41</v>
      </c>
      <c r="O896" s="256">
        <v>42776</v>
      </c>
      <c r="P896" s="255" t="s">
        <v>838</v>
      </c>
      <c r="Q896" s="255">
        <v>84</v>
      </c>
      <c r="R896" s="256" t="s">
        <v>35</v>
      </c>
      <c r="S896" s="255">
        <v>331547</v>
      </c>
      <c r="T896" s="255" t="s">
        <v>197</v>
      </c>
      <c r="U896" s="256">
        <v>4718.74</v>
      </c>
      <c r="V896" s="255" t="s">
        <v>197</v>
      </c>
      <c r="W896" s="255">
        <v>331546.8118742315</v>
      </c>
      <c r="X896" s="256" t="s">
        <v>100</v>
      </c>
      <c r="Y896" s="255" t="s">
        <v>114</v>
      </c>
      <c r="Z896" s="255">
        <v>4.72</v>
      </c>
      <c r="AA896" s="256">
        <v>1</v>
      </c>
      <c r="AB896" s="255" t="s">
        <v>630</v>
      </c>
      <c r="AC896" s="255" t="s">
        <v>635</v>
      </c>
      <c r="AD896" s="256" t="s">
        <v>951</v>
      </c>
      <c r="AE896" s="255" t="s">
        <v>350</v>
      </c>
      <c r="AF896" s="255" t="s">
        <v>649</v>
      </c>
      <c r="AG896" s="256" t="s">
        <v>643</v>
      </c>
      <c r="AH896" s="255"/>
      <c r="AI896" s="255"/>
      <c r="AJ896" s="256"/>
      <c r="AK896" s="255" t="s">
        <v>649</v>
      </c>
      <c r="AL896" s="255" t="s">
        <v>643</v>
      </c>
      <c r="AM896" s="268" t="s">
        <v>740</v>
      </c>
      <c r="AN896" s="148" t="str">
        <f>IF(ISERROR(MATCH(H896,Current!H:H,0)),"Cleared","resolved")</f>
        <v>resolved</v>
      </c>
    </row>
    <row r="897" spans="1:40" x14ac:dyDescent="0.25">
      <c r="A897" s="267" t="s">
        <v>31</v>
      </c>
      <c r="B897" s="255">
        <v>3019</v>
      </c>
      <c r="C897" s="256" t="s">
        <v>134</v>
      </c>
      <c r="D897" s="255" t="s">
        <v>16</v>
      </c>
      <c r="E897" s="255">
        <v>3033</v>
      </c>
      <c r="F897" s="256" t="s">
        <v>156</v>
      </c>
      <c r="G897" s="255" t="s">
        <v>18</v>
      </c>
      <c r="H897" s="255">
        <v>30190110008275</v>
      </c>
      <c r="I897" s="256" t="s">
        <v>59</v>
      </c>
      <c r="J897" s="255" t="s">
        <v>135</v>
      </c>
      <c r="K897" s="255">
        <v>42829</v>
      </c>
      <c r="L897" s="256">
        <v>31</v>
      </c>
      <c r="M897" s="255" t="s">
        <v>127</v>
      </c>
      <c r="N897" s="255" t="s">
        <v>128</v>
      </c>
      <c r="O897" s="256">
        <v>42859</v>
      </c>
      <c r="P897" s="255" t="s">
        <v>1878</v>
      </c>
      <c r="Q897" s="255">
        <v>1</v>
      </c>
      <c r="R897" s="256" t="s">
        <v>33</v>
      </c>
      <c r="S897" s="255">
        <v>4713.87</v>
      </c>
      <c r="T897" s="255" t="s">
        <v>100</v>
      </c>
      <c r="U897" s="256">
        <v>4713.87</v>
      </c>
      <c r="V897" s="255" t="s">
        <v>100</v>
      </c>
      <c r="W897" s="255">
        <v>4713.87</v>
      </c>
      <c r="X897" s="256" t="s">
        <v>100</v>
      </c>
      <c r="Y897" s="255" t="s">
        <v>114</v>
      </c>
      <c r="Z897" s="255">
        <v>4.71</v>
      </c>
      <c r="AA897" s="256">
        <v>1</v>
      </c>
      <c r="AB897" s="255" t="s">
        <v>629</v>
      </c>
      <c r="AC897" s="255" t="s">
        <v>451</v>
      </c>
      <c r="AD897" s="256" t="s">
        <v>1986</v>
      </c>
      <c r="AE897" s="255" t="s">
        <v>349</v>
      </c>
      <c r="AF897" s="255" t="s">
        <v>605</v>
      </c>
      <c r="AG897" s="256" t="s">
        <v>643</v>
      </c>
      <c r="AH897" s="255"/>
      <c r="AI897" s="255"/>
      <c r="AJ897" s="256"/>
      <c r="AK897" s="255" t="s">
        <v>605</v>
      </c>
      <c r="AL897" s="255" t="s">
        <v>643</v>
      </c>
      <c r="AM897" s="268" t="s">
        <v>741</v>
      </c>
      <c r="AN897" s="148" t="str">
        <f>IF(ISERROR(MATCH(H897,Current!H:H,0)),"Cleared","resolved")</f>
        <v>Cleared</v>
      </c>
    </row>
    <row r="898" spans="1:40" x14ac:dyDescent="0.25">
      <c r="A898" s="267" t="s">
        <v>744</v>
      </c>
      <c r="B898" s="255">
        <v>8520</v>
      </c>
      <c r="C898" s="256" t="s">
        <v>842</v>
      </c>
      <c r="D898" s="255" t="s">
        <v>19</v>
      </c>
      <c r="E898" s="255">
        <v>3011</v>
      </c>
      <c r="F898" s="256" t="s">
        <v>164</v>
      </c>
      <c r="G898" s="255" t="s">
        <v>22</v>
      </c>
      <c r="H898" s="255">
        <v>85201110010268</v>
      </c>
      <c r="I898" s="256" t="s">
        <v>538</v>
      </c>
      <c r="J898" s="255" t="s">
        <v>68</v>
      </c>
      <c r="K898" s="255">
        <v>42646</v>
      </c>
      <c r="L898" s="256">
        <v>214</v>
      </c>
      <c r="M898" s="255" t="s">
        <v>122</v>
      </c>
      <c r="N898" s="255" t="s">
        <v>41</v>
      </c>
      <c r="O898" s="256">
        <v>42681</v>
      </c>
      <c r="P898" s="255" t="s">
        <v>651</v>
      </c>
      <c r="Q898" s="255">
        <v>179</v>
      </c>
      <c r="R898" s="256" t="s">
        <v>39</v>
      </c>
      <c r="S898" s="255">
        <v>329400</v>
      </c>
      <c r="T898" s="255" t="s">
        <v>197</v>
      </c>
      <c r="U898" s="256">
        <v>4688.1899999999996</v>
      </c>
      <c r="V898" s="255" t="s">
        <v>197</v>
      </c>
      <c r="W898" s="255">
        <v>329400.31617776211</v>
      </c>
      <c r="X898" s="256" t="s">
        <v>100</v>
      </c>
      <c r="Y898" s="255" t="s">
        <v>114</v>
      </c>
      <c r="Z898" s="255">
        <v>4.6900000000000004</v>
      </c>
      <c r="AA898" s="256">
        <v>1</v>
      </c>
      <c r="AB898" s="255" t="s">
        <v>630</v>
      </c>
      <c r="AC898" s="255" t="s">
        <v>635</v>
      </c>
      <c r="AD898" s="256" t="s">
        <v>679</v>
      </c>
      <c r="AE898" s="255" t="s">
        <v>350</v>
      </c>
      <c r="AF898" s="255" t="s">
        <v>605</v>
      </c>
      <c r="AG898" s="256" t="s">
        <v>643</v>
      </c>
      <c r="AH898" s="255"/>
      <c r="AI898" s="255"/>
      <c r="AJ898" s="256"/>
      <c r="AK898" s="255" t="s">
        <v>605</v>
      </c>
      <c r="AL898" s="255" t="s">
        <v>643</v>
      </c>
      <c r="AM898" s="268" t="s">
        <v>741</v>
      </c>
      <c r="AN898" s="148" t="str">
        <f>IF(ISERROR(MATCH(H898,Current!H:H,0)),"Cleared","resolved")</f>
        <v>resolved</v>
      </c>
    </row>
    <row r="899" spans="1:40" x14ac:dyDescent="0.25">
      <c r="A899" s="267" t="s">
        <v>744</v>
      </c>
      <c r="B899" s="255">
        <v>8520</v>
      </c>
      <c r="C899" s="256" t="s">
        <v>842</v>
      </c>
      <c r="D899" s="255" t="s">
        <v>19</v>
      </c>
      <c r="E899" s="255">
        <v>8205</v>
      </c>
      <c r="F899" s="256" t="s">
        <v>130</v>
      </c>
      <c r="G899" s="255" t="s">
        <v>14</v>
      </c>
      <c r="H899" s="255">
        <v>85204510000346</v>
      </c>
      <c r="I899" s="256" t="s">
        <v>55</v>
      </c>
      <c r="J899" s="255" t="s">
        <v>322</v>
      </c>
      <c r="K899" s="255">
        <v>42643</v>
      </c>
      <c r="L899" s="256">
        <v>217</v>
      </c>
      <c r="M899" s="255" t="s">
        <v>127</v>
      </c>
      <c r="N899" s="255" t="s">
        <v>128</v>
      </c>
      <c r="O899" s="256">
        <v>42648</v>
      </c>
      <c r="P899" s="255" t="s">
        <v>406</v>
      </c>
      <c r="Q899" s="255">
        <v>212</v>
      </c>
      <c r="R899" s="256" t="s">
        <v>37</v>
      </c>
      <c r="S899" s="255">
        <v>329703.3</v>
      </c>
      <c r="T899" s="255" t="s">
        <v>197</v>
      </c>
      <c r="U899" s="256">
        <v>4692.5</v>
      </c>
      <c r="V899" s="255" t="s">
        <v>197</v>
      </c>
      <c r="W899" s="255">
        <v>329703.14421219041</v>
      </c>
      <c r="X899" s="256" t="s">
        <v>100</v>
      </c>
      <c r="Y899" s="255" t="s">
        <v>114</v>
      </c>
      <c r="Z899" s="255">
        <v>4.6900000000000004</v>
      </c>
      <c r="AA899" s="256">
        <v>1</v>
      </c>
      <c r="AB899" s="255" t="s">
        <v>630</v>
      </c>
      <c r="AC899" s="255" t="s">
        <v>762</v>
      </c>
      <c r="AD899" s="256" t="s">
        <v>688</v>
      </c>
      <c r="AE899" s="255" t="s">
        <v>350</v>
      </c>
      <c r="AF899" s="255" t="s">
        <v>649</v>
      </c>
      <c r="AG899" s="256" t="s">
        <v>643</v>
      </c>
      <c r="AH899" s="255"/>
      <c r="AI899" s="255"/>
      <c r="AJ899" s="256"/>
      <c r="AK899" s="255" t="s">
        <v>605</v>
      </c>
      <c r="AL899" s="255" t="s">
        <v>643</v>
      </c>
      <c r="AM899" s="268" t="s">
        <v>741</v>
      </c>
      <c r="AN899" s="148" t="str">
        <f>IF(ISERROR(MATCH(H899,Current!H:H,0)),"Cleared","resolved")</f>
        <v>Cleared</v>
      </c>
    </row>
    <row r="900" spans="1:40" x14ac:dyDescent="0.25">
      <c r="A900" s="267" t="s">
        <v>744</v>
      </c>
      <c r="B900" s="255">
        <v>8520</v>
      </c>
      <c r="C900" s="256" t="s">
        <v>842</v>
      </c>
      <c r="D900" s="255" t="s">
        <v>19</v>
      </c>
      <c r="E900" s="255">
        <v>3011</v>
      </c>
      <c r="F900" s="256" t="s">
        <v>164</v>
      </c>
      <c r="G900" s="255" t="s">
        <v>22</v>
      </c>
      <c r="H900" s="255">
        <v>85201110011066</v>
      </c>
      <c r="I900" s="256" t="s">
        <v>538</v>
      </c>
      <c r="J900" s="255" t="s">
        <v>68</v>
      </c>
      <c r="K900" s="255">
        <v>42795</v>
      </c>
      <c r="L900" s="256">
        <v>65</v>
      </c>
      <c r="M900" s="255" t="s">
        <v>122</v>
      </c>
      <c r="N900" s="255" t="s">
        <v>41</v>
      </c>
      <c r="O900" s="256">
        <v>42831</v>
      </c>
      <c r="P900" s="255" t="s">
        <v>838</v>
      </c>
      <c r="Q900" s="255">
        <v>29</v>
      </c>
      <c r="R900" s="256" t="s">
        <v>33</v>
      </c>
      <c r="S900" s="255">
        <v>329400</v>
      </c>
      <c r="T900" s="255" t="s">
        <v>197</v>
      </c>
      <c r="U900" s="256">
        <v>4688.1899999999996</v>
      </c>
      <c r="V900" s="255" t="s">
        <v>197</v>
      </c>
      <c r="W900" s="255">
        <v>329400.31617776211</v>
      </c>
      <c r="X900" s="256" t="s">
        <v>100</v>
      </c>
      <c r="Y900" s="255" t="s">
        <v>114</v>
      </c>
      <c r="Z900" s="255">
        <v>4.6900000000000004</v>
      </c>
      <c r="AA900" s="256">
        <v>1</v>
      </c>
      <c r="AB900" s="255" t="s">
        <v>630</v>
      </c>
      <c r="AC900" s="255" t="s">
        <v>635</v>
      </c>
      <c r="AD900" s="256" t="s">
        <v>1747</v>
      </c>
      <c r="AE900" s="255" t="s">
        <v>350</v>
      </c>
      <c r="AF900" s="255" t="s">
        <v>605</v>
      </c>
      <c r="AG900" s="256" t="s">
        <v>643</v>
      </c>
      <c r="AH900" s="255"/>
      <c r="AI900" s="255"/>
      <c r="AJ900" s="256"/>
      <c r="AK900" s="255" t="s">
        <v>605</v>
      </c>
      <c r="AL900" s="255" t="s">
        <v>643</v>
      </c>
      <c r="AM900" s="268" t="s">
        <v>741</v>
      </c>
      <c r="AN900" s="148" t="str">
        <f>IF(ISERROR(MATCH(H900,Current!H:H,0)),"Cleared","resolved")</f>
        <v>resolved</v>
      </c>
    </row>
    <row r="901" spans="1:40" x14ac:dyDescent="0.25">
      <c r="A901" s="267" t="s">
        <v>744</v>
      </c>
      <c r="B901" s="255">
        <v>8520</v>
      </c>
      <c r="C901" s="256" t="s">
        <v>842</v>
      </c>
      <c r="D901" s="255" t="s">
        <v>19</v>
      </c>
      <c r="E901" s="255">
        <v>3011</v>
      </c>
      <c r="F901" s="256" t="s">
        <v>164</v>
      </c>
      <c r="G901" s="255" t="s">
        <v>22</v>
      </c>
      <c r="H901" s="255" t="s">
        <v>964</v>
      </c>
      <c r="I901" s="256" t="s">
        <v>54</v>
      </c>
      <c r="J901" s="255" t="s">
        <v>271</v>
      </c>
      <c r="K901" s="255">
        <v>42769</v>
      </c>
      <c r="L901" s="256">
        <v>91</v>
      </c>
      <c r="M901" s="255" t="s">
        <v>122</v>
      </c>
      <c r="N901" s="255" t="s">
        <v>41</v>
      </c>
      <c r="O901" s="256">
        <v>42776</v>
      </c>
      <c r="P901" s="255" t="s">
        <v>838</v>
      </c>
      <c r="Q901" s="255">
        <v>84</v>
      </c>
      <c r="R901" s="256" t="s">
        <v>35</v>
      </c>
      <c r="S901" s="255">
        <v>326790</v>
      </c>
      <c r="T901" s="255" t="s">
        <v>197</v>
      </c>
      <c r="U901" s="256">
        <v>4651.04</v>
      </c>
      <c r="V901" s="255" t="s">
        <v>197</v>
      </c>
      <c r="W901" s="255">
        <v>326790.09309678554</v>
      </c>
      <c r="X901" s="256" t="s">
        <v>100</v>
      </c>
      <c r="Y901" s="255" t="s">
        <v>114</v>
      </c>
      <c r="Z901" s="255">
        <v>4.6500000000000004</v>
      </c>
      <c r="AA901" s="256">
        <v>1</v>
      </c>
      <c r="AB901" s="255" t="s">
        <v>630</v>
      </c>
      <c r="AC901" s="255" t="s">
        <v>635</v>
      </c>
      <c r="AD901" s="256" t="s">
        <v>951</v>
      </c>
      <c r="AE901" s="255" t="s">
        <v>350</v>
      </c>
      <c r="AF901" s="255" t="s">
        <v>605</v>
      </c>
      <c r="AG901" s="256" t="s">
        <v>643</v>
      </c>
      <c r="AH901" s="255"/>
      <c r="AI901" s="255"/>
      <c r="AJ901" s="256"/>
      <c r="AK901" s="255" t="s">
        <v>649</v>
      </c>
      <c r="AL901" s="255" t="s">
        <v>643</v>
      </c>
      <c r="AM901" s="268" t="s">
        <v>740</v>
      </c>
      <c r="AN901" s="148" t="str">
        <f>IF(ISERROR(MATCH(H901,Current!H:H,0)),"Cleared","resolved")</f>
        <v>resolved</v>
      </c>
    </row>
    <row r="902" spans="1:40" x14ac:dyDescent="0.25">
      <c r="A902" s="267" t="s">
        <v>744</v>
      </c>
      <c r="B902" s="255">
        <v>8520</v>
      </c>
      <c r="C902" s="256" t="s">
        <v>842</v>
      </c>
      <c r="D902" s="255" t="s">
        <v>19</v>
      </c>
      <c r="E902" s="255">
        <v>8243</v>
      </c>
      <c r="F902" s="256" t="s">
        <v>120</v>
      </c>
      <c r="G902" s="255" t="s">
        <v>14</v>
      </c>
      <c r="H902" s="255" t="s">
        <v>1331</v>
      </c>
      <c r="I902" s="256" t="s">
        <v>55</v>
      </c>
      <c r="J902" s="255" t="s">
        <v>19</v>
      </c>
      <c r="K902" s="255">
        <v>42769</v>
      </c>
      <c r="L902" s="256">
        <v>91</v>
      </c>
      <c r="M902" s="255" t="s">
        <v>127</v>
      </c>
      <c r="N902" s="255" t="s">
        <v>128</v>
      </c>
      <c r="O902" s="256">
        <v>42800</v>
      </c>
      <c r="P902" s="255" t="s">
        <v>838</v>
      </c>
      <c r="Q902" s="255">
        <v>60</v>
      </c>
      <c r="R902" s="256" t="s">
        <v>34</v>
      </c>
      <c r="S902" s="255">
        <v>325933</v>
      </c>
      <c r="T902" s="255" t="s">
        <v>197</v>
      </c>
      <c r="U902" s="256">
        <v>4638.84</v>
      </c>
      <c r="V902" s="255" t="s">
        <v>197</v>
      </c>
      <c r="W902" s="255">
        <v>325932.90005269629</v>
      </c>
      <c r="X902" s="256" t="s">
        <v>100</v>
      </c>
      <c r="Y902" s="255" t="s">
        <v>114</v>
      </c>
      <c r="Z902" s="255">
        <v>4.6399999999999997</v>
      </c>
      <c r="AA902" s="256">
        <v>1</v>
      </c>
      <c r="AB902" s="255" t="s">
        <v>630</v>
      </c>
      <c r="AC902" s="255" t="s">
        <v>660</v>
      </c>
      <c r="AD902" s="256" t="s">
        <v>1332</v>
      </c>
      <c r="AE902" s="255" t="s">
        <v>350</v>
      </c>
      <c r="AF902" s="255" t="s">
        <v>605</v>
      </c>
      <c r="AG902" s="256" t="s">
        <v>643</v>
      </c>
      <c r="AH902" s="255"/>
      <c r="AI902" s="255"/>
      <c r="AJ902" s="256"/>
      <c r="AK902" s="255" t="s">
        <v>649</v>
      </c>
      <c r="AL902" s="255" t="s">
        <v>643</v>
      </c>
      <c r="AM902" s="268" t="s">
        <v>740</v>
      </c>
      <c r="AN902" s="148" t="str">
        <f>IF(ISERROR(MATCH(H902,Current!H:H,0)),"Cleared","resolved")</f>
        <v>resolved</v>
      </c>
    </row>
    <row r="903" spans="1:40" x14ac:dyDescent="0.25">
      <c r="A903" s="267" t="s">
        <v>744</v>
      </c>
      <c r="B903" s="255">
        <v>8520</v>
      </c>
      <c r="C903" s="256" t="s">
        <v>842</v>
      </c>
      <c r="D903" s="255" t="s">
        <v>19</v>
      </c>
      <c r="E903" s="255">
        <v>1845</v>
      </c>
      <c r="F903" s="256" t="s">
        <v>115</v>
      </c>
      <c r="G903" s="255" t="s">
        <v>19</v>
      </c>
      <c r="H903" s="255">
        <v>85201810009541</v>
      </c>
      <c r="I903" s="256" t="s">
        <v>54</v>
      </c>
      <c r="J903" s="255" t="s">
        <v>575</v>
      </c>
      <c r="K903" s="255">
        <v>42773</v>
      </c>
      <c r="L903" s="256">
        <v>87</v>
      </c>
      <c r="M903" s="255" t="s">
        <v>158</v>
      </c>
      <c r="N903" s="255" t="s">
        <v>41</v>
      </c>
      <c r="O903" s="256">
        <v>42776</v>
      </c>
      <c r="P903" s="255" t="s">
        <v>838</v>
      </c>
      <c r="Q903" s="255">
        <v>84</v>
      </c>
      <c r="R903" s="256" t="s">
        <v>35</v>
      </c>
      <c r="S903" s="255">
        <v>325500</v>
      </c>
      <c r="T903" s="255" t="s">
        <v>197</v>
      </c>
      <c r="U903" s="256">
        <v>4632.68</v>
      </c>
      <c r="V903" s="255" t="s">
        <v>197</v>
      </c>
      <c r="W903" s="255">
        <v>325500.08782715618</v>
      </c>
      <c r="X903" s="256" t="s">
        <v>100</v>
      </c>
      <c r="Y903" s="255" t="s">
        <v>107</v>
      </c>
      <c r="Z903" s="255">
        <v>4.63</v>
      </c>
      <c r="AA903" s="256">
        <v>1</v>
      </c>
      <c r="AB903" s="255" t="s">
        <v>630</v>
      </c>
      <c r="AC903" s="255" t="s">
        <v>633</v>
      </c>
      <c r="AD903" s="256" t="s">
        <v>359</v>
      </c>
      <c r="AE903" s="255" t="s">
        <v>350</v>
      </c>
      <c r="AF903" s="255" t="s">
        <v>605</v>
      </c>
      <c r="AG903" s="256" t="s">
        <v>643</v>
      </c>
      <c r="AH903" s="255"/>
      <c r="AI903" s="255"/>
      <c r="AJ903" s="256"/>
      <c r="AK903" s="255" t="s">
        <v>605</v>
      </c>
      <c r="AL903" s="255" t="s">
        <v>643</v>
      </c>
      <c r="AM903" s="268" t="s">
        <v>741</v>
      </c>
      <c r="AN903" s="148" t="str">
        <f>IF(ISERROR(MATCH(H903,Current!H:H,0)),"Cleared","resolved")</f>
        <v>resolved</v>
      </c>
    </row>
    <row r="904" spans="1:40" x14ac:dyDescent="0.25">
      <c r="A904" s="267" t="s">
        <v>744</v>
      </c>
      <c r="B904" s="255">
        <v>8310</v>
      </c>
      <c r="C904" s="256" t="s">
        <v>170</v>
      </c>
      <c r="D904" s="255" t="s">
        <v>14</v>
      </c>
      <c r="E904" s="255">
        <v>199</v>
      </c>
      <c r="F904" s="256" t="s">
        <v>137</v>
      </c>
      <c r="G904" s="255" t="s">
        <v>22</v>
      </c>
      <c r="H904" s="255" t="s">
        <v>1003</v>
      </c>
      <c r="I904" s="256" t="s">
        <v>57</v>
      </c>
      <c r="J904" s="255" t="s">
        <v>133</v>
      </c>
      <c r="K904" s="255">
        <v>42677</v>
      </c>
      <c r="L904" s="256">
        <v>183</v>
      </c>
      <c r="M904" s="255" t="s">
        <v>111</v>
      </c>
      <c r="N904" s="255" t="s">
        <v>42</v>
      </c>
      <c r="O904" s="256">
        <v>42775</v>
      </c>
      <c r="P904" s="255" t="s">
        <v>838</v>
      </c>
      <c r="Q904" s="255">
        <v>85</v>
      </c>
      <c r="R904" s="256" t="s">
        <v>35</v>
      </c>
      <c r="S904" s="255">
        <v>19503</v>
      </c>
      <c r="T904" s="255" t="s">
        <v>242</v>
      </c>
      <c r="U904" s="256">
        <v>4618.9399999999996</v>
      </c>
      <c r="V904" s="255" t="s">
        <v>242</v>
      </c>
      <c r="W904" s="255">
        <v>19503.015005144993</v>
      </c>
      <c r="X904" s="256" t="s">
        <v>100</v>
      </c>
      <c r="Y904" s="255" t="s">
        <v>114</v>
      </c>
      <c r="Z904" s="255">
        <v>4.62</v>
      </c>
      <c r="AA904" s="256">
        <v>1</v>
      </c>
      <c r="AB904" s="255" t="s">
        <v>630</v>
      </c>
      <c r="AC904" s="255" t="s">
        <v>484</v>
      </c>
      <c r="AD904" s="256" t="s">
        <v>396</v>
      </c>
      <c r="AE904" s="255" t="s">
        <v>350</v>
      </c>
      <c r="AF904" s="255" t="s">
        <v>605</v>
      </c>
      <c r="AG904" s="256" t="s">
        <v>643</v>
      </c>
      <c r="AH904" s="255"/>
      <c r="AI904" s="255"/>
      <c r="AJ904" s="256"/>
      <c r="AK904" s="255" t="s">
        <v>605</v>
      </c>
      <c r="AL904" s="255" t="s">
        <v>643</v>
      </c>
      <c r="AM904" s="268" t="s">
        <v>741</v>
      </c>
      <c r="AN904" s="148" t="str">
        <f>IF(ISERROR(MATCH(H904,Current!H:H,0)),"Cleared","resolved")</f>
        <v>resolved</v>
      </c>
    </row>
    <row r="905" spans="1:40" x14ac:dyDescent="0.25">
      <c r="A905" s="267" t="s">
        <v>744</v>
      </c>
      <c r="B905" s="255">
        <v>8520</v>
      </c>
      <c r="C905" s="256" t="s">
        <v>842</v>
      </c>
      <c r="D905" s="255" t="s">
        <v>19</v>
      </c>
      <c r="E905" s="255">
        <v>8420</v>
      </c>
      <c r="F905" s="256" t="s">
        <v>234</v>
      </c>
      <c r="G905" s="255" t="s">
        <v>19</v>
      </c>
      <c r="H905" s="255">
        <v>85200310078160</v>
      </c>
      <c r="I905" s="256" t="s">
        <v>54</v>
      </c>
      <c r="J905" s="255" t="s">
        <v>312</v>
      </c>
      <c r="K905" s="255">
        <v>42430</v>
      </c>
      <c r="L905" s="256">
        <v>430</v>
      </c>
      <c r="M905" s="255" t="s">
        <v>127</v>
      </c>
      <c r="N905" s="255" t="s">
        <v>128</v>
      </c>
      <c r="O905" s="256">
        <v>42495</v>
      </c>
      <c r="P905" s="255" t="s">
        <v>268</v>
      </c>
      <c r="Q905" s="255">
        <v>365</v>
      </c>
      <c r="R905" s="256" t="s">
        <v>37</v>
      </c>
      <c r="S905" s="255">
        <v>323739.81</v>
      </c>
      <c r="T905" s="255" t="s">
        <v>197</v>
      </c>
      <c r="U905" s="256">
        <v>4607.63</v>
      </c>
      <c r="V905" s="255" t="s">
        <v>197</v>
      </c>
      <c r="W905" s="255">
        <v>323740.0316177762</v>
      </c>
      <c r="X905" s="256" t="s">
        <v>100</v>
      </c>
      <c r="Y905" s="255" t="s">
        <v>107</v>
      </c>
      <c r="Z905" s="255">
        <v>4.6100000000000003</v>
      </c>
      <c r="AA905" s="256">
        <v>1</v>
      </c>
      <c r="AB905" s="255" t="s">
        <v>630</v>
      </c>
      <c r="AC905" s="255" t="s">
        <v>481</v>
      </c>
      <c r="AD905" s="256" t="s">
        <v>504</v>
      </c>
      <c r="AE905" s="255" t="s">
        <v>350</v>
      </c>
      <c r="AF905" s="255" t="s">
        <v>649</v>
      </c>
      <c r="AG905" s="256" t="s">
        <v>643</v>
      </c>
      <c r="AH905" s="255"/>
      <c r="AI905" s="255"/>
      <c r="AJ905" s="256"/>
      <c r="AK905" s="255" t="s">
        <v>605</v>
      </c>
      <c r="AL905" s="255" t="s">
        <v>643</v>
      </c>
      <c r="AM905" s="268" t="s">
        <v>741</v>
      </c>
      <c r="AN905" s="148" t="str">
        <f>IF(ISERROR(MATCH(H905,Current!H:H,0)),"Cleared","resolved")</f>
        <v>resolved</v>
      </c>
    </row>
    <row r="906" spans="1:40" x14ac:dyDescent="0.25">
      <c r="A906" s="267" t="s">
        <v>744</v>
      </c>
      <c r="B906" s="255">
        <v>8520</v>
      </c>
      <c r="C906" s="256" t="s">
        <v>842</v>
      </c>
      <c r="D906" s="255" t="s">
        <v>19</v>
      </c>
      <c r="E906" s="255">
        <v>1710</v>
      </c>
      <c r="F906" s="256" t="s">
        <v>181</v>
      </c>
      <c r="G906" s="255" t="s">
        <v>20</v>
      </c>
      <c r="H906" s="255">
        <v>85200310084570</v>
      </c>
      <c r="I906" s="256" t="s">
        <v>55</v>
      </c>
      <c r="J906" s="255" t="s">
        <v>498</v>
      </c>
      <c r="K906" s="255">
        <v>42643</v>
      </c>
      <c r="L906" s="256">
        <v>217</v>
      </c>
      <c r="M906" s="255" t="s">
        <v>118</v>
      </c>
      <c r="N906" s="255" t="s">
        <v>41</v>
      </c>
      <c r="O906" s="256">
        <v>42678</v>
      </c>
      <c r="P906" s="255" t="s">
        <v>651</v>
      </c>
      <c r="Q906" s="255">
        <v>182</v>
      </c>
      <c r="R906" s="256" t="s">
        <v>37</v>
      </c>
      <c r="S906" s="255">
        <v>324176.40000000002</v>
      </c>
      <c r="T906" s="255" t="s">
        <v>197</v>
      </c>
      <c r="U906" s="256">
        <v>4613.84</v>
      </c>
      <c r="V906" s="255" t="s">
        <v>197</v>
      </c>
      <c r="W906" s="255">
        <v>324176.35692956264</v>
      </c>
      <c r="X906" s="256" t="s">
        <v>100</v>
      </c>
      <c r="Y906" s="255" t="s">
        <v>114</v>
      </c>
      <c r="Z906" s="255">
        <v>4.6100000000000003</v>
      </c>
      <c r="AA906" s="256">
        <v>1</v>
      </c>
      <c r="AB906" s="255" t="s">
        <v>630</v>
      </c>
      <c r="AC906" s="255" t="s">
        <v>459</v>
      </c>
      <c r="AD906" s="256" t="s">
        <v>667</v>
      </c>
      <c r="AE906" s="255" t="s">
        <v>350</v>
      </c>
      <c r="AF906" s="255" t="s">
        <v>649</v>
      </c>
      <c r="AG906" s="256" t="s">
        <v>643</v>
      </c>
      <c r="AH906" s="255"/>
      <c r="AI906" s="255"/>
      <c r="AJ906" s="256"/>
      <c r="AK906" s="255" t="s">
        <v>605</v>
      </c>
      <c r="AL906" s="255" t="s">
        <v>643</v>
      </c>
      <c r="AM906" s="268" t="s">
        <v>741</v>
      </c>
      <c r="AN906" s="148" t="str">
        <f>IF(ISERROR(MATCH(H906,Current!H:H,0)),"Cleared","resolved")</f>
        <v>Cleared</v>
      </c>
    </row>
    <row r="907" spans="1:40" x14ac:dyDescent="0.25">
      <c r="A907" s="267" t="s">
        <v>744</v>
      </c>
      <c r="B907" s="255">
        <v>413</v>
      </c>
      <c r="C907" s="256" t="s">
        <v>136</v>
      </c>
      <c r="D907" s="255" t="s">
        <v>13</v>
      </c>
      <c r="E907" s="255">
        <v>8110</v>
      </c>
      <c r="F907" s="256" t="s">
        <v>116</v>
      </c>
      <c r="G907" s="255" t="s">
        <v>15</v>
      </c>
      <c r="H907" s="255">
        <v>4130110179383</v>
      </c>
      <c r="I907" s="256" t="s">
        <v>57</v>
      </c>
      <c r="J907" s="255" t="s">
        <v>1494</v>
      </c>
      <c r="K907" s="255">
        <v>42829</v>
      </c>
      <c r="L907" s="256">
        <v>31</v>
      </c>
      <c r="M907" s="255" t="s">
        <v>118</v>
      </c>
      <c r="N907" s="255" t="s">
        <v>41</v>
      </c>
      <c r="O907" s="256">
        <v>42831</v>
      </c>
      <c r="P907" s="255" t="s">
        <v>838</v>
      </c>
      <c r="Q907" s="255">
        <v>29</v>
      </c>
      <c r="R907" s="256" t="s">
        <v>33</v>
      </c>
      <c r="S907" s="255">
        <v>4575</v>
      </c>
      <c r="T907" s="255" t="s">
        <v>100</v>
      </c>
      <c r="U907" s="256">
        <v>4575</v>
      </c>
      <c r="V907" s="255" t="s">
        <v>100</v>
      </c>
      <c r="W907" s="255">
        <v>4575</v>
      </c>
      <c r="X907" s="256" t="s">
        <v>100</v>
      </c>
      <c r="Y907" s="255" t="s">
        <v>114</v>
      </c>
      <c r="Z907" s="255">
        <v>4.58</v>
      </c>
      <c r="AA907" s="256">
        <v>1</v>
      </c>
      <c r="AB907" s="255" t="s">
        <v>629</v>
      </c>
      <c r="AC907" s="255" t="s">
        <v>447</v>
      </c>
      <c r="AD907" s="256" t="s">
        <v>1495</v>
      </c>
      <c r="AE907" s="255" t="s">
        <v>349</v>
      </c>
      <c r="AF907" s="255" t="s">
        <v>649</v>
      </c>
      <c r="AG907" s="256" t="s">
        <v>643</v>
      </c>
      <c r="AH907" s="255"/>
      <c r="AI907" s="255"/>
      <c r="AJ907" s="256"/>
      <c r="AK907" s="255" t="s">
        <v>605</v>
      </c>
      <c r="AL907" s="255" t="s">
        <v>643</v>
      </c>
      <c r="AM907" s="268" t="s">
        <v>741</v>
      </c>
      <c r="AN907" s="148" t="str">
        <f>IF(ISERROR(MATCH(H907,Current!H:H,0)),"Cleared","resolved")</f>
        <v>resolved</v>
      </c>
    </row>
    <row r="908" spans="1:40" x14ac:dyDescent="0.25">
      <c r="A908" s="267" t="s">
        <v>744</v>
      </c>
      <c r="B908" s="255">
        <v>8520</v>
      </c>
      <c r="C908" s="256" t="s">
        <v>842</v>
      </c>
      <c r="D908" s="255" t="s">
        <v>19</v>
      </c>
      <c r="E908" s="255">
        <v>199</v>
      </c>
      <c r="F908" s="256" t="s">
        <v>137</v>
      </c>
      <c r="G908" s="255" t="s">
        <v>22</v>
      </c>
      <c r="H908" s="255" t="s">
        <v>1686</v>
      </c>
      <c r="I908" s="256" t="s">
        <v>54</v>
      </c>
      <c r="J908" s="255" t="s">
        <v>381</v>
      </c>
      <c r="K908" s="255">
        <v>42768</v>
      </c>
      <c r="L908" s="256">
        <v>92</v>
      </c>
      <c r="M908" s="255" t="s">
        <v>118</v>
      </c>
      <c r="N908" s="255" t="s">
        <v>41</v>
      </c>
      <c r="O908" s="256">
        <v>42830</v>
      </c>
      <c r="P908" s="255" t="s">
        <v>838</v>
      </c>
      <c r="Q908" s="255">
        <v>30</v>
      </c>
      <c r="R908" s="256" t="s">
        <v>33</v>
      </c>
      <c r="S908" s="255">
        <v>321909</v>
      </c>
      <c r="T908" s="255" t="s">
        <v>197</v>
      </c>
      <c r="U908" s="256">
        <v>4581.57</v>
      </c>
      <c r="V908" s="255" t="s">
        <v>197</v>
      </c>
      <c r="W908" s="255">
        <v>321909.01106622163</v>
      </c>
      <c r="X908" s="256" t="s">
        <v>100</v>
      </c>
      <c r="Y908" s="255" t="s">
        <v>114</v>
      </c>
      <c r="Z908" s="255">
        <v>4.58</v>
      </c>
      <c r="AA908" s="256">
        <v>1</v>
      </c>
      <c r="AB908" s="255" t="s">
        <v>630</v>
      </c>
      <c r="AC908" s="255" t="s">
        <v>484</v>
      </c>
      <c r="AD908" s="256" t="s">
        <v>363</v>
      </c>
      <c r="AE908" s="255" t="s">
        <v>350</v>
      </c>
      <c r="AF908" s="255" t="s">
        <v>649</v>
      </c>
      <c r="AG908" s="256" t="s">
        <v>643</v>
      </c>
      <c r="AH908" s="255"/>
      <c r="AI908" s="255"/>
      <c r="AJ908" s="256"/>
      <c r="AK908" s="255" t="s">
        <v>649</v>
      </c>
      <c r="AL908" s="255" t="s">
        <v>643</v>
      </c>
      <c r="AM908" s="268" t="s">
        <v>740</v>
      </c>
      <c r="AN908" s="148" t="str">
        <f>IF(ISERROR(MATCH(H908,Current!H:H,0)),"Cleared","resolved")</f>
        <v>resolved</v>
      </c>
    </row>
    <row r="909" spans="1:40" x14ac:dyDescent="0.25">
      <c r="A909" s="267" t="s">
        <v>31</v>
      </c>
      <c r="B909" s="255">
        <v>95</v>
      </c>
      <c r="C909" s="256" t="s">
        <v>153</v>
      </c>
      <c r="D909" s="255" t="s">
        <v>17</v>
      </c>
      <c r="E909" s="255">
        <v>3033</v>
      </c>
      <c r="F909" s="256" t="s">
        <v>156</v>
      </c>
      <c r="G909" s="255" t="s">
        <v>18</v>
      </c>
      <c r="H909" s="255">
        <v>950110011513</v>
      </c>
      <c r="I909" s="256" t="s">
        <v>58</v>
      </c>
      <c r="J909" s="255" t="s">
        <v>195</v>
      </c>
      <c r="K909" s="255">
        <v>42824</v>
      </c>
      <c r="L909" s="256">
        <v>36</v>
      </c>
      <c r="M909" s="255" t="s">
        <v>127</v>
      </c>
      <c r="N909" s="255" t="s">
        <v>128</v>
      </c>
      <c r="O909" s="256">
        <v>42859</v>
      </c>
      <c r="P909" s="255" t="s">
        <v>1878</v>
      </c>
      <c r="Q909" s="255">
        <v>1</v>
      </c>
      <c r="R909" s="256" t="s">
        <v>33</v>
      </c>
      <c r="S909" s="255">
        <v>4570.12</v>
      </c>
      <c r="T909" s="255" t="s">
        <v>100</v>
      </c>
      <c r="U909" s="256">
        <v>4570.12</v>
      </c>
      <c r="V909" s="255" t="s">
        <v>100</v>
      </c>
      <c r="W909" s="255">
        <v>4570.12</v>
      </c>
      <c r="X909" s="256" t="s">
        <v>100</v>
      </c>
      <c r="Y909" s="255" t="s">
        <v>114</v>
      </c>
      <c r="Z909" s="255">
        <v>4.57</v>
      </c>
      <c r="AA909" s="256">
        <v>1</v>
      </c>
      <c r="AB909" s="255" t="s">
        <v>629</v>
      </c>
      <c r="AC909" s="255" t="s">
        <v>451</v>
      </c>
      <c r="AD909" s="256" t="s">
        <v>1909</v>
      </c>
      <c r="AE909" s="255" t="s">
        <v>349</v>
      </c>
      <c r="AF909" s="255" t="s">
        <v>605</v>
      </c>
      <c r="AG909" s="256" t="s">
        <v>643</v>
      </c>
      <c r="AH909" s="255"/>
      <c r="AI909" s="255"/>
      <c r="AJ909" s="256"/>
      <c r="AK909" s="255" t="s">
        <v>605</v>
      </c>
      <c r="AL909" s="255" t="s">
        <v>643</v>
      </c>
      <c r="AM909" s="268" t="s">
        <v>741</v>
      </c>
      <c r="AN909" s="148" t="str">
        <f>IF(ISERROR(MATCH(H909,Current!H:H,0)),"Cleared","resolved")</f>
        <v>Cleared</v>
      </c>
    </row>
    <row r="910" spans="1:40" x14ac:dyDescent="0.25">
      <c r="A910" s="267" t="s">
        <v>744</v>
      </c>
      <c r="B910" s="255">
        <v>8520</v>
      </c>
      <c r="C910" s="256" t="s">
        <v>842</v>
      </c>
      <c r="D910" s="255" t="s">
        <v>19</v>
      </c>
      <c r="E910" s="255">
        <v>3071</v>
      </c>
      <c r="F910" s="256" t="s">
        <v>139</v>
      </c>
      <c r="G910" s="255" t="s">
        <v>21</v>
      </c>
      <c r="H910" s="255" t="s">
        <v>971</v>
      </c>
      <c r="I910" s="256" t="s">
        <v>59</v>
      </c>
      <c r="J910" s="255" t="s">
        <v>271</v>
      </c>
      <c r="K910" s="255">
        <v>42769</v>
      </c>
      <c r="L910" s="256">
        <v>91</v>
      </c>
      <c r="M910" s="255" t="s">
        <v>111</v>
      </c>
      <c r="N910" s="255" t="s">
        <v>42</v>
      </c>
      <c r="O910" s="256">
        <v>42775</v>
      </c>
      <c r="P910" s="255" t="s">
        <v>838</v>
      </c>
      <c r="Q910" s="255">
        <v>85</v>
      </c>
      <c r="R910" s="256" t="s">
        <v>35</v>
      </c>
      <c r="S910" s="255">
        <v>321270</v>
      </c>
      <c r="T910" s="255" t="s">
        <v>197</v>
      </c>
      <c r="U910" s="256">
        <v>4572.4799999999996</v>
      </c>
      <c r="V910" s="255" t="s">
        <v>197</v>
      </c>
      <c r="W910" s="255">
        <v>321270.33198665024</v>
      </c>
      <c r="X910" s="256" t="s">
        <v>100</v>
      </c>
      <c r="Y910" s="255" t="s">
        <v>114</v>
      </c>
      <c r="Z910" s="255">
        <v>4.57</v>
      </c>
      <c r="AA910" s="256">
        <v>1</v>
      </c>
      <c r="AB910" s="255" t="s">
        <v>630</v>
      </c>
      <c r="AC910" s="255" t="s">
        <v>497</v>
      </c>
      <c r="AD910" s="256" t="s">
        <v>507</v>
      </c>
      <c r="AE910" s="255" t="s">
        <v>350</v>
      </c>
      <c r="AF910" s="255" t="s">
        <v>605</v>
      </c>
      <c r="AG910" s="256" t="s">
        <v>643</v>
      </c>
      <c r="AH910" s="255"/>
      <c r="AI910" s="255"/>
      <c r="AJ910" s="256"/>
      <c r="AK910" s="255" t="s">
        <v>649</v>
      </c>
      <c r="AL910" s="255" t="s">
        <v>643</v>
      </c>
      <c r="AM910" s="268" t="s">
        <v>740</v>
      </c>
      <c r="AN910" s="148" t="str">
        <f>IF(ISERROR(MATCH(H910,Current!H:H,0)),"Cleared","resolved")</f>
        <v>resolved</v>
      </c>
    </row>
    <row r="911" spans="1:40" x14ac:dyDescent="0.25">
      <c r="A911" s="267" t="s">
        <v>744</v>
      </c>
      <c r="B911" s="255">
        <v>8310</v>
      </c>
      <c r="C911" s="256" t="s">
        <v>170</v>
      </c>
      <c r="D911" s="255" t="s">
        <v>14</v>
      </c>
      <c r="E911" s="255">
        <v>199</v>
      </c>
      <c r="F911" s="256" t="s">
        <v>137</v>
      </c>
      <c r="G911" s="255" t="s">
        <v>22</v>
      </c>
      <c r="H911" s="255" t="s">
        <v>620</v>
      </c>
      <c r="I911" s="256" t="s">
        <v>57</v>
      </c>
      <c r="J911" s="255" t="s">
        <v>133</v>
      </c>
      <c r="K911" s="255">
        <v>42545</v>
      </c>
      <c r="L911" s="256">
        <v>315</v>
      </c>
      <c r="M911" s="255" t="s">
        <v>118</v>
      </c>
      <c r="N911" s="255" t="s">
        <v>41</v>
      </c>
      <c r="O911" s="256">
        <v>42647</v>
      </c>
      <c r="P911" s="255" t="s">
        <v>406</v>
      </c>
      <c r="Q911" s="255">
        <v>213</v>
      </c>
      <c r="R911" s="256" t="s">
        <v>37</v>
      </c>
      <c r="S911" s="255">
        <v>19245</v>
      </c>
      <c r="T911" s="255" t="s">
        <v>242</v>
      </c>
      <c r="U911" s="256">
        <v>4557.83</v>
      </c>
      <c r="V911" s="255" t="s">
        <v>242</v>
      </c>
      <c r="W911" s="255">
        <v>19244.984104772961</v>
      </c>
      <c r="X911" s="256" t="s">
        <v>100</v>
      </c>
      <c r="Y911" s="255" t="s">
        <v>114</v>
      </c>
      <c r="Z911" s="255">
        <v>4.5599999999999996</v>
      </c>
      <c r="AA911" s="256">
        <v>1</v>
      </c>
      <c r="AB911" s="255" t="s">
        <v>630</v>
      </c>
      <c r="AC911" s="255" t="s">
        <v>484</v>
      </c>
      <c r="AD911" s="256" t="s">
        <v>670</v>
      </c>
      <c r="AE911" s="255" t="s">
        <v>350</v>
      </c>
      <c r="AF911" s="255" t="s">
        <v>605</v>
      </c>
      <c r="AG911" s="256" t="s">
        <v>643</v>
      </c>
      <c r="AH911" s="255"/>
      <c r="AI911" s="255"/>
      <c r="AJ911" s="256"/>
      <c r="AK911" s="255" t="s">
        <v>605</v>
      </c>
      <c r="AL911" s="255" t="s">
        <v>643</v>
      </c>
      <c r="AM911" s="268" t="s">
        <v>741</v>
      </c>
      <c r="AN911" s="148" t="str">
        <f>IF(ISERROR(MATCH(H911,Current!H:H,0)),"Cleared","resolved")</f>
        <v>resolved</v>
      </c>
    </row>
    <row r="912" spans="1:40" x14ac:dyDescent="0.25">
      <c r="A912" s="267" t="s">
        <v>31</v>
      </c>
      <c r="B912" s="255">
        <v>8520</v>
      </c>
      <c r="C912" s="256" t="s">
        <v>842</v>
      </c>
      <c r="D912" s="255" t="s">
        <v>19</v>
      </c>
      <c r="E912" s="255">
        <v>1750</v>
      </c>
      <c r="F912" s="256" t="s">
        <v>159</v>
      </c>
      <c r="G912" s="255" t="s">
        <v>18</v>
      </c>
      <c r="H912" s="255">
        <v>85207120000016</v>
      </c>
      <c r="I912" s="256" t="s">
        <v>538</v>
      </c>
      <c r="J912" s="255" t="s">
        <v>2047</v>
      </c>
      <c r="K912" s="255">
        <v>42774</v>
      </c>
      <c r="L912" s="256">
        <v>86</v>
      </c>
      <c r="M912" s="255" t="s">
        <v>111</v>
      </c>
      <c r="N912" s="255" t="s">
        <v>42</v>
      </c>
      <c r="O912" s="256">
        <v>42860</v>
      </c>
      <c r="P912" s="255" t="s">
        <v>1878</v>
      </c>
      <c r="Q912" s="255">
        <v>0</v>
      </c>
      <c r="R912" s="256" t="s">
        <v>33</v>
      </c>
      <c r="S912" s="255">
        <v>319854.17</v>
      </c>
      <c r="T912" s="255" t="s">
        <v>197</v>
      </c>
      <c r="U912" s="256">
        <v>4552.32</v>
      </c>
      <c r="V912" s="255" t="s">
        <v>197</v>
      </c>
      <c r="W912" s="255">
        <v>319853.85561215522</v>
      </c>
      <c r="X912" s="256" t="s">
        <v>100</v>
      </c>
      <c r="Y912" s="255" t="s">
        <v>114</v>
      </c>
      <c r="Z912" s="255">
        <v>4.55</v>
      </c>
      <c r="AA912" s="256">
        <v>1</v>
      </c>
      <c r="AB912" s="255" t="s">
        <v>630</v>
      </c>
      <c r="AC912" s="255" t="s">
        <v>2042</v>
      </c>
      <c r="AD912" s="256" t="s">
        <v>2043</v>
      </c>
      <c r="AE912" s="255" t="s">
        <v>350</v>
      </c>
      <c r="AF912" s="255" t="s">
        <v>605</v>
      </c>
      <c r="AG912" s="256" t="s">
        <v>643</v>
      </c>
      <c r="AH912" s="255"/>
      <c r="AI912" s="255"/>
      <c r="AJ912" s="256"/>
      <c r="AK912" s="255" t="s">
        <v>605</v>
      </c>
      <c r="AL912" s="255" t="s">
        <v>603</v>
      </c>
      <c r="AM912" s="268" t="s">
        <v>739</v>
      </c>
      <c r="AN912" s="148" t="str">
        <f>IF(ISERROR(MATCH(H912,Current!H:H,0)),"Cleared","resolved")</f>
        <v>resolved</v>
      </c>
    </row>
    <row r="913" spans="1:40" x14ac:dyDescent="0.25">
      <c r="A913" s="267" t="s">
        <v>31</v>
      </c>
      <c r="B913" s="255">
        <v>8310</v>
      </c>
      <c r="C913" s="256" t="s">
        <v>170</v>
      </c>
      <c r="D913" s="255" t="s">
        <v>14</v>
      </c>
      <c r="E913" s="255">
        <v>1750</v>
      </c>
      <c r="F913" s="256" t="s">
        <v>159</v>
      </c>
      <c r="G913" s="255" t="s">
        <v>18</v>
      </c>
      <c r="H913" s="255" t="s">
        <v>2092</v>
      </c>
      <c r="I913" s="256" t="s">
        <v>277</v>
      </c>
      <c r="J913" s="255" t="s">
        <v>241</v>
      </c>
      <c r="K913" s="255">
        <v>42796</v>
      </c>
      <c r="L913" s="256">
        <v>64</v>
      </c>
      <c r="M913" s="255" t="s">
        <v>118</v>
      </c>
      <c r="N913" s="255" t="s">
        <v>41</v>
      </c>
      <c r="O913" s="256">
        <v>42859</v>
      </c>
      <c r="P913" s="255" t="s">
        <v>1878</v>
      </c>
      <c r="Q913" s="255">
        <v>1</v>
      </c>
      <c r="R913" s="256" t="s">
        <v>33</v>
      </c>
      <c r="S913" s="255">
        <v>19115.68</v>
      </c>
      <c r="T913" s="255" t="s">
        <v>242</v>
      </c>
      <c r="U913" s="256">
        <v>4527.21</v>
      </c>
      <c r="V913" s="255" t="s">
        <v>242</v>
      </c>
      <c r="W913" s="255">
        <v>19115.694198548255</v>
      </c>
      <c r="X913" s="256" t="s">
        <v>100</v>
      </c>
      <c r="Y913" s="255" t="s">
        <v>114</v>
      </c>
      <c r="Z913" s="255">
        <v>4.53</v>
      </c>
      <c r="AA913" s="256">
        <v>1</v>
      </c>
      <c r="AB913" s="255" t="s">
        <v>630</v>
      </c>
      <c r="AC913" s="255" t="s">
        <v>949</v>
      </c>
      <c r="AD913" s="256" t="s">
        <v>1474</v>
      </c>
      <c r="AE913" s="255" t="s">
        <v>350</v>
      </c>
      <c r="AF913" s="255" t="s">
        <v>605</v>
      </c>
      <c r="AG913" s="256" t="s">
        <v>643</v>
      </c>
      <c r="AH913" s="255"/>
      <c r="AI913" s="255"/>
      <c r="AJ913" s="256"/>
      <c r="AK913" s="255" t="s">
        <v>605</v>
      </c>
      <c r="AL913" s="255" t="s">
        <v>643</v>
      </c>
      <c r="AM913" s="268" t="s">
        <v>741</v>
      </c>
      <c r="AN913" s="148" t="str">
        <f>IF(ISERROR(MATCH(H913,Current!H:H,0)),"Cleared","resolved")</f>
        <v>resolved</v>
      </c>
    </row>
    <row r="914" spans="1:40" x14ac:dyDescent="0.25">
      <c r="A914" s="267" t="s">
        <v>744</v>
      </c>
      <c r="B914" s="255">
        <v>260</v>
      </c>
      <c r="C914" s="256" t="s">
        <v>113</v>
      </c>
      <c r="D914" s="255" t="s">
        <v>23</v>
      </c>
      <c r="E914" s="255">
        <v>413</v>
      </c>
      <c r="F914" s="256" t="s">
        <v>136</v>
      </c>
      <c r="G914" s="255" t="s">
        <v>13</v>
      </c>
      <c r="H914" s="255">
        <v>2600110125689</v>
      </c>
      <c r="I914" s="256" t="s">
        <v>56</v>
      </c>
      <c r="J914" s="255" t="s">
        <v>767</v>
      </c>
      <c r="K914" s="255">
        <v>42794</v>
      </c>
      <c r="L914" s="256">
        <v>66</v>
      </c>
      <c r="M914" s="255" t="s">
        <v>111</v>
      </c>
      <c r="N914" s="255" t="s">
        <v>42</v>
      </c>
      <c r="O914" s="256">
        <v>42831</v>
      </c>
      <c r="P914" s="255" t="s">
        <v>838</v>
      </c>
      <c r="Q914" s="255">
        <v>29</v>
      </c>
      <c r="R914" s="256" t="s">
        <v>33</v>
      </c>
      <c r="S914" s="255">
        <v>3813.18</v>
      </c>
      <c r="T914" s="255" t="s">
        <v>186</v>
      </c>
      <c r="U914" s="256">
        <v>4514.08</v>
      </c>
      <c r="V914" s="255" t="s">
        <v>186</v>
      </c>
      <c r="W914" s="255">
        <v>3813.1788355937465</v>
      </c>
      <c r="X914" s="256" t="s">
        <v>100</v>
      </c>
      <c r="Y914" s="255" t="s">
        <v>114</v>
      </c>
      <c r="Z914" s="255">
        <v>4.51</v>
      </c>
      <c r="AA914" s="256">
        <v>1</v>
      </c>
      <c r="AB914" s="255" t="s">
        <v>629</v>
      </c>
      <c r="AC914" s="255" t="s">
        <v>477</v>
      </c>
      <c r="AD914" s="256" t="s">
        <v>374</v>
      </c>
      <c r="AE914" s="255" t="s">
        <v>349</v>
      </c>
      <c r="AF914" s="255" t="s">
        <v>605</v>
      </c>
      <c r="AG914" s="256" t="s">
        <v>643</v>
      </c>
      <c r="AH914" s="255"/>
      <c r="AI914" s="255"/>
      <c r="AJ914" s="256"/>
      <c r="AK914" s="255" t="s">
        <v>605</v>
      </c>
      <c r="AL914" s="255" t="s">
        <v>643</v>
      </c>
      <c r="AM914" s="268" t="s">
        <v>741</v>
      </c>
      <c r="AN914" s="148" t="str">
        <f>IF(ISERROR(MATCH(H914,Current!H:H,0)),"Cleared","resolved")</f>
        <v>Cleared</v>
      </c>
    </row>
    <row r="915" spans="1:40" x14ac:dyDescent="0.25">
      <c r="A915" s="267" t="s">
        <v>744</v>
      </c>
      <c r="B915" s="255">
        <v>8520</v>
      </c>
      <c r="C915" s="256" t="s">
        <v>842</v>
      </c>
      <c r="D915" s="255" t="s">
        <v>19</v>
      </c>
      <c r="E915" s="255">
        <v>199</v>
      </c>
      <c r="F915" s="256" t="s">
        <v>137</v>
      </c>
      <c r="G915" s="255" t="s">
        <v>22</v>
      </c>
      <c r="H915" s="255">
        <v>85201210002664</v>
      </c>
      <c r="I915" s="256" t="s">
        <v>538</v>
      </c>
      <c r="J915" s="255" t="s">
        <v>68</v>
      </c>
      <c r="K915" s="255">
        <v>42583</v>
      </c>
      <c r="L915" s="256">
        <v>277</v>
      </c>
      <c r="M915" s="255" t="s">
        <v>111</v>
      </c>
      <c r="N915" s="255" t="s">
        <v>42</v>
      </c>
      <c r="O915" s="256">
        <v>42648</v>
      </c>
      <c r="P915" s="255" t="s">
        <v>406</v>
      </c>
      <c r="Q915" s="255">
        <v>212</v>
      </c>
      <c r="R915" s="256" t="s">
        <v>37</v>
      </c>
      <c r="S915" s="255">
        <v>316800</v>
      </c>
      <c r="T915" s="255" t="s">
        <v>197</v>
      </c>
      <c r="U915" s="256">
        <v>4508.8599999999997</v>
      </c>
      <c r="V915" s="255" t="s">
        <v>197</v>
      </c>
      <c r="W915" s="255">
        <v>316800.28104689968</v>
      </c>
      <c r="X915" s="256" t="s">
        <v>100</v>
      </c>
      <c r="Y915" s="255" t="s">
        <v>114</v>
      </c>
      <c r="Z915" s="255">
        <v>4.51</v>
      </c>
      <c r="AA915" s="256">
        <v>1</v>
      </c>
      <c r="AB915" s="255" t="s">
        <v>630</v>
      </c>
      <c r="AC915" s="255" t="s">
        <v>484</v>
      </c>
      <c r="AD915" s="256" t="s">
        <v>396</v>
      </c>
      <c r="AE915" s="255" t="s">
        <v>350</v>
      </c>
      <c r="AF915" s="255" t="s">
        <v>605</v>
      </c>
      <c r="AG915" s="256" t="s">
        <v>643</v>
      </c>
      <c r="AH915" s="255"/>
      <c r="AI915" s="255"/>
      <c r="AJ915" s="256"/>
      <c r="AK915" s="255" t="s">
        <v>605</v>
      </c>
      <c r="AL915" s="255" t="s">
        <v>643</v>
      </c>
      <c r="AM915" s="268" t="s">
        <v>741</v>
      </c>
      <c r="AN915" s="148" t="str">
        <f>IF(ISERROR(MATCH(H915,Current!H:H,0)),"Cleared","resolved")</f>
        <v>resolved</v>
      </c>
    </row>
    <row r="916" spans="1:40" x14ac:dyDescent="0.25">
      <c r="A916" s="267" t="s">
        <v>744</v>
      </c>
      <c r="B916" s="255">
        <v>8520</v>
      </c>
      <c r="C916" s="256" t="s">
        <v>842</v>
      </c>
      <c r="D916" s="255" t="s">
        <v>19</v>
      </c>
      <c r="E916" s="255">
        <v>3100</v>
      </c>
      <c r="F916" s="256" t="s">
        <v>274</v>
      </c>
      <c r="G916" s="255" t="s">
        <v>13</v>
      </c>
      <c r="H916" s="255" t="s">
        <v>1323</v>
      </c>
      <c r="I916" s="256" t="s">
        <v>538</v>
      </c>
      <c r="J916" s="255" t="s">
        <v>19</v>
      </c>
      <c r="K916" s="255">
        <v>42769</v>
      </c>
      <c r="L916" s="256">
        <v>91</v>
      </c>
      <c r="M916" s="255" t="s">
        <v>111</v>
      </c>
      <c r="N916" s="255" t="s">
        <v>42</v>
      </c>
      <c r="O916" s="256">
        <v>42797</v>
      </c>
      <c r="P916" s="255" t="s">
        <v>838</v>
      </c>
      <c r="Q916" s="255">
        <v>63</v>
      </c>
      <c r="R916" s="256" t="s">
        <v>35</v>
      </c>
      <c r="S916" s="255">
        <v>315461</v>
      </c>
      <c r="T916" s="255" t="s">
        <v>197</v>
      </c>
      <c r="U916" s="256">
        <v>4489.8</v>
      </c>
      <c r="V916" s="255" t="s">
        <v>197</v>
      </c>
      <c r="W916" s="255">
        <v>315461.09256982262</v>
      </c>
      <c r="X916" s="256" t="s">
        <v>100</v>
      </c>
      <c r="Y916" s="255" t="s">
        <v>114</v>
      </c>
      <c r="Z916" s="255">
        <v>4.49</v>
      </c>
      <c r="AA916" s="256">
        <v>1</v>
      </c>
      <c r="AB916" s="255" t="s">
        <v>630</v>
      </c>
      <c r="AC916" s="255" t="s">
        <v>458</v>
      </c>
      <c r="AD916" s="256" t="s">
        <v>352</v>
      </c>
      <c r="AE916" s="255" t="s">
        <v>350</v>
      </c>
      <c r="AF916" s="255" t="s">
        <v>649</v>
      </c>
      <c r="AG916" s="256" t="s">
        <v>643</v>
      </c>
      <c r="AH916" s="255"/>
      <c r="AI916" s="255"/>
      <c r="AJ916" s="256"/>
      <c r="AK916" s="255" t="s">
        <v>649</v>
      </c>
      <c r="AL916" s="255" t="s">
        <v>643</v>
      </c>
      <c r="AM916" s="268" t="s">
        <v>740</v>
      </c>
      <c r="AN916" s="148" t="str">
        <f>IF(ISERROR(MATCH(H916,Current!H:H,0)),"Cleared","resolved")</f>
        <v>resolved</v>
      </c>
    </row>
    <row r="917" spans="1:40" x14ac:dyDescent="0.25">
      <c r="A917" s="267" t="s">
        <v>744</v>
      </c>
      <c r="B917" s="255">
        <v>8520</v>
      </c>
      <c r="C917" s="256" t="s">
        <v>842</v>
      </c>
      <c r="D917" s="255" t="s">
        <v>19</v>
      </c>
      <c r="E917" s="255">
        <v>260</v>
      </c>
      <c r="F917" s="256" t="s">
        <v>113</v>
      </c>
      <c r="G917" s="255" t="s">
        <v>23</v>
      </c>
      <c r="H917" s="255" t="s">
        <v>1536</v>
      </c>
      <c r="I917" s="256" t="s">
        <v>54</v>
      </c>
      <c r="J917" s="255" t="s">
        <v>381</v>
      </c>
      <c r="K917" s="255">
        <v>42768</v>
      </c>
      <c r="L917" s="256">
        <v>92</v>
      </c>
      <c r="M917" s="255" t="s">
        <v>127</v>
      </c>
      <c r="N917" s="255" t="s">
        <v>128</v>
      </c>
      <c r="O917" s="256">
        <v>42831</v>
      </c>
      <c r="P917" s="255" t="s">
        <v>838</v>
      </c>
      <c r="Q917" s="255">
        <v>29</v>
      </c>
      <c r="R917" s="256" t="s">
        <v>33</v>
      </c>
      <c r="S917" s="255">
        <v>3750</v>
      </c>
      <c r="T917" s="255" t="s">
        <v>186</v>
      </c>
      <c r="U917" s="256">
        <v>4439.29</v>
      </c>
      <c r="V917" s="255" t="s">
        <v>197</v>
      </c>
      <c r="W917" s="255">
        <v>311912.17284384329</v>
      </c>
      <c r="X917" s="256" t="s">
        <v>100</v>
      </c>
      <c r="Y917" s="255" t="s">
        <v>114</v>
      </c>
      <c r="Z917" s="255">
        <v>4.4400000000000004</v>
      </c>
      <c r="AA917" s="256">
        <v>1</v>
      </c>
      <c r="AB917" s="255" t="s">
        <v>630</v>
      </c>
      <c r="AC917" s="255" t="s">
        <v>681</v>
      </c>
      <c r="AD917" s="256" t="s">
        <v>1449</v>
      </c>
      <c r="AE917" s="255" t="s">
        <v>349</v>
      </c>
      <c r="AF917" s="255" t="s">
        <v>605</v>
      </c>
      <c r="AG917" s="256" t="s">
        <v>643</v>
      </c>
      <c r="AH917" s="255"/>
      <c r="AI917" s="255"/>
      <c r="AJ917" s="256"/>
      <c r="AK917" s="255" t="s">
        <v>649</v>
      </c>
      <c r="AL917" s="255" t="s">
        <v>643</v>
      </c>
      <c r="AM917" s="268" t="s">
        <v>740</v>
      </c>
      <c r="AN917" s="148" t="str">
        <f>IF(ISERROR(MATCH(H917,Current!H:H,0)),"Cleared","resolved")</f>
        <v>Cleared</v>
      </c>
    </row>
    <row r="918" spans="1:40" x14ac:dyDescent="0.25">
      <c r="A918" s="267" t="s">
        <v>744</v>
      </c>
      <c r="B918" s="255">
        <v>8520</v>
      </c>
      <c r="C918" s="256" t="s">
        <v>842</v>
      </c>
      <c r="D918" s="255" t="s">
        <v>19</v>
      </c>
      <c r="E918" s="255">
        <v>8205</v>
      </c>
      <c r="F918" s="256" t="s">
        <v>130</v>
      </c>
      <c r="G918" s="255" t="s">
        <v>14</v>
      </c>
      <c r="H918" s="255">
        <v>85201910000599</v>
      </c>
      <c r="I918" s="256" t="s">
        <v>55</v>
      </c>
      <c r="J918" s="255" t="s">
        <v>498</v>
      </c>
      <c r="K918" s="255">
        <v>42728</v>
      </c>
      <c r="L918" s="256">
        <v>132</v>
      </c>
      <c r="M918" s="255" t="s">
        <v>161</v>
      </c>
      <c r="N918" s="255" t="s">
        <v>128</v>
      </c>
      <c r="O918" s="256">
        <v>42775</v>
      </c>
      <c r="P918" s="255" t="s">
        <v>838</v>
      </c>
      <c r="Q918" s="255">
        <v>85</v>
      </c>
      <c r="R918" s="256" t="s">
        <v>35</v>
      </c>
      <c r="S918" s="255">
        <v>311728.24</v>
      </c>
      <c r="T918" s="255" t="s">
        <v>197</v>
      </c>
      <c r="U918" s="256">
        <v>4436.67</v>
      </c>
      <c r="V918" s="255" t="s">
        <v>197</v>
      </c>
      <c r="W918" s="255">
        <v>311728.0871245389</v>
      </c>
      <c r="X918" s="256" t="s">
        <v>100</v>
      </c>
      <c r="Y918" s="255" t="s">
        <v>114</v>
      </c>
      <c r="Z918" s="255">
        <v>4.4400000000000004</v>
      </c>
      <c r="AA918" s="256">
        <v>1</v>
      </c>
      <c r="AB918" s="255" t="s">
        <v>630</v>
      </c>
      <c r="AC918" s="255" t="s">
        <v>762</v>
      </c>
      <c r="AD918" s="256" t="s">
        <v>928</v>
      </c>
      <c r="AE918" s="255" t="s">
        <v>350</v>
      </c>
      <c r="AF918" s="255" t="s">
        <v>649</v>
      </c>
      <c r="AG918" s="256" t="s">
        <v>643</v>
      </c>
      <c r="AH918" s="255"/>
      <c r="AI918" s="255"/>
      <c r="AJ918" s="256"/>
      <c r="AK918" s="255" t="s">
        <v>605</v>
      </c>
      <c r="AL918" s="255" t="s">
        <v>643</v>
      </c>
      <c r="AM918" s="268" t="s">
        <v>741</v>
      </c>
      <c r="AN918" s="148" t="str">
        <f>IF(ISERROR(MATCH(H918,Current!H:H,0)),"Cleared","resolved")</f>
        <v>Cleared</v>
      </c>
    </row>
    <row r="919" spans="1:40" x14ac:dyDescent="0.25">
      <c r="A919" s="267" t="s">
        <v>744</v>
      </c>
      <c r="B919" s="255">
        <v>8520</v>
      </c>
      <c r="C919" s="256" t="s">
        <v>842</v>
      </c>
      <c r="D919" s="255" t="s">
        <v>19</v>
      </c>
      <c r="E919" s="255">
        <v>199</v>
      </c>
      <c r="F919" s="256" t="s">
        <v>137</v>
      </c>
      <c r="G919" s="255" t="s">
        <v>22</v>
      </c>
      <c r="H919" s="255">
        <v>85200710012386</v>
      </c>
      <c r="I919" s="256" t="s">
        <v>277</v>
      </c>
      <c r="J919" s="255" t="s">
        <v>222</v>
      </c>
      <c r="K919" s="255">
        <v>42584</v>
      </c>
      <c r="L919" s="256">
        <v>276</v>
      </c>
      <c r="M919" s="255" t="s">
        <v>111</v>
      </c>
      <c r="N919" s="255" t="s">
        <v>42</v>
      </c>
      <c r="O919" s="256">
        <v>42618</v>
      </c>
      <c r="P919" s="255" t="s">
        <v>406</v>
      </c>
      <c r="Q919" s="255">
        <v>242</v>
      </c>
      <c r="R919" s="256" t="s">
        <v>37</v>
      </c>
      <c r="S919" s="255">
        <v>311508.09000000003</v>
      </c>
      <c r="T919" s="255" t="s">
        <v>197</v>
      </c>
      <c r="U919" s="256">
        <v>4433.54</v>
      </c>
      <c r="V919" s="255" t="s">
        <v>197</v>
      </c>
      <c r="W919" s="255">
        <v>311508.16792552255</v>
      </c>
      <c r="X919" s="256" t="s">
        <v>100</v>
      </c>
      <c r="Y919" s="255" t="s">
        <v>114</v>
      </c>
      <c r="Z919" s="255">
        <v>4.43</v>
      </c>
      <c r="AA919" s="256">
        <v>1</v>
      </c>
      <c r="AB919" s="255" t="s">
        <v>630</v>
      </c>
      <c r="AC919" s="255" t="s">
        <v>484</v>
      </c>
      <c r="AD919" s="256" t="s">
        <v>396</v>
      </c>
      <c r="AE919" s="255" t="s">
        <v>350</v>
      </c>
      <c r="AF919" s="255" t="s">
        <v>605</v>
      </c>
      <c r="AG919" s="256" t="s">
        <v>643</v>
      </c>
      <c r="AH919" s="255"/>
      <c r="AI919" s="255"/>
      <c r="AJ919" s="256"/>
      <c r="AK919" s="255" t="s">
        <v>605</v>
      </c>
      <c r="AL919" s="255" t="s">
        <v>643</v>
      </c>
      <c r="AM919" s="268" t="s">
        <v>741</v>
      </c>
      <c r="AN919" s="148" t="str">
        <f>IF(ISERROR(MATCH(H919,Current!H:H,0)),"Cleared","resolved")</f>
        <v>resolved</v>
      </c>
    </row>
    <row r="920" spans="1:40" x14ac:dyDescent="0.25">
      <c r="A920" s="267" t="s">
        <v>744</v>
      </c>
      <c r="B920" s="255">
        <v>8520</v>
      </c>
      <c r="C920" s="256" t="s">
        <v>842</v>
      </c>
      <c r="D920" s="255" t="s">
        <v>19</v>
      </c>
      <c r="E920" s="255">
        <v>795</v>
      </c>
      <c r="F920" s="256" t="s">
        <v>264</v>
      </c>
      <c r="G920" s="255" t="s">
        <v>14</v>
      </c>
      <c r="H920" s="255" t="s">
        <v>1636</v>
      </c>
      <c r="I920" s="256" t="s">
        <v>57</v>
      </c>
      <c r="J920" s="255" t="s">
        <v>381</v>
      </c>
      <c r="K920" s="255">
        <v>42769</v>
      </c>
      <c r="L920" s="256">
        <v>91</v>
      </c>
      <c r="M920" s="255" t="s">
        <v>111</v>
      </c>
      <c r="N920" s="255" t="s">
        <v>42</v>
      </c>
      <c r="O920" s="256">
        <v>42831</v>
      </c>
      <c r="P920" s="255" t="s">
        <v>838</v>
      </c>
      <c r="Q920" s="255">
        <v>29</v>
      </c>
      <c r="R920" s="256" t="s">
        <v>33</v>
      </c>
      <c r="S920" s="255">
        <v>311346</v>
      </c>
      <c r="T920" s="255" t="s">
        <v>197</v>
      </c>
      <c r="U920" s="256">
        <v>4431.2299999999996</v>
      </c>
      <c r="V920" s="255" t="s">
        <v>197</v>
      </c>
      <c r="W920" s="255">
        <v>311345.86334094498</v>
      </c>
      <c r="X920" s="256" t="s">
        <v>100</v>
      </c>
      <c r="Y920" s="255" t="s">
        <v>114</v>
      </c>
      <c r="Z920" s="255">
        <v>4.43</v>
      </c>
      <c r="AA920" s="256">
        <v>1</v>
      </c>
      <c r="AB920" s="255" t="s">
        <v>630</v>
      </c>
      <c r="AC920" s="255" t="s">
        <v>426</v>
      </c>
      <c r="AD920" s="256" t="s">
        <v>361</v>
      </c>
      <c r="AE920" s="255" t="s">
        <v>350</v>
      </c>
      <c r="AF920" s="255" t="s">
        <v>605</v>
      </c>
      <c r="AG920" s="256" t="s">
        <v>643</v>
      </c>
      <c r="AH920" s="255"/>
      <c r="AI920" s="255"/>
      <c r="AJ920" s="256"/>
      <c r="AK920" s="255" t="s">
        <v>649</v>
      </c>
      <c r="AL920" s="255" t="s">
        <v>643</v>
      </c>
      <c r="AM920" s="268" t="s">
        <v>740</v>
      </c>
      <c r="AN920" s="148" t="str">
        <f>IF(ISERROR(MATCH(H920,Current!H:H,0)),"Cleared","resolved")</f>
        <v>resolved</v>
      </c>
    </row>
    <row r="921" spans="1:40" x14ac:dyDescent="0.25">
      <c r="A921" s="267" t="s">
        <v>744</v>
      </c>
      <c r="B921" s="255">
        <v>8520</v>
      </c>
      <c r="C921" s="256" t="s">
        <v>842</v>
      </c>
      <c r="D921" s="255" t="s">
        <v>19</v>
      </c>
      <c r="E921" s="255">
        <v>199</v>
      </c>
      <c r="F921" s="256" t="s">
        <v>137</v>
      </c>
      <c r="G921" s="255" t="s">
        <v>22</v>
      </c>
      <c r="H921" s="255">
        <v>85200710013286</v>
      </c>
      <c r="I921" s="256" t="s">
        <v>277</v>
      </c>
      <c r="J921" s="255" t="s">
        <v>562</v>
      </c>
      <c r="K921" s="255">
        <v>42704</v>
      </c>
      <c r="L921" s="256">
        <v>156</v>
      </c>
      <c r="M921" s="255" t="s">
        <v>111</v>
      </c>
      <c r="N921" s="255" t="s">
        <v>42</v>
      </c>
      <c r="O921" s="256">
        <v>42776</v>
      </c>
      <c r="P921" s="255" t="s">
        <v>838</v>
      </c>
      <c r="Q921" s="255">
        <v>84</v>
      </c>
      <c r="R921" s="256" t="s">
        <v>35</v>
      </c>
      <c r="S921" s="255">
        <v>310800</v>
      </c>
      <c r="T921" s="255" t="s">
        <v>197</v>
      </c>
      <c r="U921" s="256">
        <v>4423.46</v>
      </c>
      <c r="V921" s="255" t="s">
        <v>197</v>
      </c>
      <c r="W921" s="255">
        <v>310799.92973827507</v>
      </c>
      <c r="X921" s="256" t="s">
        <v>100</v>
      </c>
      <c r="Y921" s="255" t="s">
        <v>114</v>
      </c>
      <c r="Z921" s="255">
        <v>4.42</v>
      </c>
      <c r="AA921" s="256">
        <v>1</v>
      </c>
      <c r="AB921" s="255" t="s">
        <v>630</v>
      </c>
      <c r="AC921" s="255" t="s">
        <v>484</v>
      </c>
      <c r="AD921" s="256" t="s">
        <v>396</v>
      </c>
      <c r="AE921" s="255" t="s">
        <v>350</v>
      </c>
      <c r="AF921" s="255" t="s">
        <v>649</v>
      </c>
      <c r="AG921" s="256" t="s">
        <v>643</v>
      </c>
      <c r="AH921" s="255"/>
      <c r="AI921" s="255"/>
      <c r="AJ921" s="256"/>
      <c r="AK921" s="255" t="s">
        <v>605</v>
      </c>
      <c r="AL921" s="255" t="s">
        <v>643</v>
      </c>
      <c r="AM921" s="268" t="s">
        <v>741</v>
      </c>
      <c r="AN921" s="148" t="str">
        <f>IF(ISERROR(MATCH(H921,Current!H:H,0)),"Cleared","resolved")</f>
        <v>resolved</v>
      </c>
    </row>
    <row r="922" spans="1:40" x14ac:dyDescent="0.25">
      <c r="A922" s="267" t="s">
        <v>744</v>
      </c>
      <c r="B922" s="255">
        <v>8520</v>
      </c>
      <c r="C922" s="256" t="s">
        <v>842</v>
      </c>
      <c r="D922" s="255" t="s">
        <v>19</v>
      </c>
      <c r="E922" s="255">
        <v>1340</v>
      </c>
      <c r="F922" s="256" t="s">
        <v>146</v>
      </c>
      <c r="G922" s="255" t="s">
        <v>21</v>
      </c>
      <c r="H922" s="255" t="s">
        <v>1657</v>
      </c>
      <c r="I922" s="256" t="s">
        <v>55</v>
      </c>
      <c r="J922" s="255" t="s">
        <v>381</v>
      </c>
      <c r="K922" s="255">
        <v>42769</v>
      </c>
      <c r="L922" s="256">
        <v>91</v>
      </c>
      <c r="M922" s="255" t="s">
        <v>122</v>
      </c>
      <c r="N922" s="255" t="s">
        <v>41</v>
      </c>
      <c r="O922" s="256">
        <v>42831</v>
      </c>
      <c r="P922" s="255" t="s">
        <v>838</v>
      </c>
      <c r="Q922" s="255">
        <v>29</v>
      </c>
      <c r="R922" s="256" t="s">
        <v>33</v>
      </c>
      <c r="S922" s="255">
        <v>310277</v>
      </c>
      <c r="T922" s="255" t="s">
        <v>197</v>
      </c>
      <c r="U922" s="256">
        <v>4416.0200000000004</v>
      </c>
      <c r="V922" s="255" t="s">
        <v>197</v>
      </c>
      <c r="W922" s="255">
        <v>310277.18250483053</v>
      </c>
      <c r="X922" s="256" t="s">
        <v>100</v>
      </c>
      <c r="Y922" s="255" t="s">
        <v>114</v>
      </c>
      <c r="Z922" s="255">
        <v>4.42</v>
      </c>
      <c r="AA922" s="256">
        <v>1</v>
      </c>
      <c r="AB922" s="255" t="s">
        <v>630</v>
      </c>
      <c r="AC922" s="255" t="s">
        <v>415</v>
      </c>
      <c r="AD922" s="256" t="s">
        <v>1658</v>
      </c>
      <c r="AE922" s="255" t="s">
        <v>350</v>
      </c>
      <c r="AF922" s="255" t="s">
        <v>649</v>
      </c>
      <c r="AG922" s="256" t="s">
        <v>643</v>
      </c>
      <c r="AH922" s="255"/>
      <c r="AI922" s="255"/>
      <c r="AJ922" s="256"/>
      <c r="AK922" s="255" t="s">
        <v>649</v>
      </c>
      <c r="AL922" s="255" t="s">
        <v>643</v>
      </c>
      <c r="AM922" s="268" t="s">
        <v>740</v>
      </c>
      <c r="AN922" s="148" t="str">
        <f>IF(ISERROR(MATCH(H922,Current!H:H,0)),"Cleared","resolved")</f>
        <v>resolved</v>
      </c>
    </row>
    <row r="923" spans="1:40" x14ac:dyDescent="0.25">
      <c r="A923" s="267" t="s">
        <v>744</v>
      </c>
      <c r="B923" s="255">
        <v>8520</v>
      </c>
      <c r="C923" s="256" t="s">
        <v>842</v>
      </c>
      <c r="D923" s="255" t="s">
        <v>19</v>
      </c>
      <c r="E923" s="255">
        <v>3100</v>
      </c>
      <c r="F923" s="256" t="s">
        <v>274</v>
      </c>
      <c r="G923" s="255" t="s">
        <v>13</v>
      </c>
      <c r="H923" s="255">
        <v>85200310087108</v>
      </c>
      <c r="I923" s="256" t="s">
        <v>59</v>
      </c>
      <c r="J923" s="255" t="s">
        <v>320</v>
      </c>
      <c r="K923" s="255">
        <v>42795</v>
      </c>
      <c r="L923" s="256">
        <v>65</v>
      </c>
      <c r="M923" s="255" t="s">
        <v>111</v>
      </c>
      <c r="N923" s="255" t="s">
        <v>42</v>
      </c>
      <c r="O923" s="256">
        <v>42830</v>
      </c>
      <c r="P923" s="255" t="s">
        <v>838</v>
      </c>
      <c r="Q923" s="255">
        <v>30</v>
      </c>
      <c r="R923" s="256" t="s">
        <v>33</v>
      </c>
      <c r="S923" s="255">
        <v>310600</v>
      </c>
      <c r="T923" s="255" t="s">
        <v>197</v>
      </c>
      <c r="U923" s="256">
        <v>4420.6099999999997</v>
      </c>
      <c r="V923" s="255" t="s">
        <v>197</v>
      </c>
      <c r="W923" s="255">
        <v>310599.68382223783</v>
      </c>
      <c r="X923" s="256" t="s">
        <v>100</v>
      </c>
      <c r="Y923" s="255" t="s">
        <v>114</v>
      </c>
      <c r="Z923" s="255">
        <v>4.42</v>
      </c>
      <c r="AA923" s="256">
        <v>1</v>
      </c>
      <c r="AB923" s="255" t="s">
        <v>630</v>
      </c>
      <c r="AC923" s="255" t="s">
        <v>458</v>
      </c>
      <c r="AD923" s="256" t="s">
        <v>352</v>
      </c>
      <c r="AE923" s="255" t="s">
        <v>350</v>
      </c>
      <c r="AF923" s="255" t="s">
        <v>605</v>
      </c>
      <c r="AG923" s="256" t="s">
        <v>643</v>
      </c>
      <c r="AH923" s="255"/>
      <c r="AI923" s="255"/>
      <c r="AJ923" s="256"/>
      <c r="AK923" s="255" t="s">
        <v>605</v>
      </c>
      <c r="AL923" s="255" t="s">
        <v>643</v>
      </c>
      <c r="AM923" s="268" t="s">
        <v>741</v>
      </c>
      <c r="AN923" s="148" t="str">
        <f>IF(ISERROR(MATCH(H923,Current!H:H,0)),"Cleared","resolved")</f>
        <v>Cleared</v>
      </c>
    </row>
    <row r="924" spans="1:40" x14ac:dyDescent="0.25">
      <c r="A924" s="267" t="s">
        <v>31</v>
      </c>
      <c r="B924" s="255">
        <v>3022</v>
      </c>
      <c r="C924" s="256" t="s">
        <v>141</v>
      </c>
      <c r="D924" s="255" t="s">
        <v>16</v>
      </c>
      <c r="E924" s="255">
        <v>456</v>
      </c>
      <c r="F924" s="256" t="s">
        <v>167</v>
      </c>
      <c r="G924" s="255" t="s">
        <v>14</v>
      </c>
      <c r="H924" s="255">
        <v>30220110070218</v>
      </c>
      <c r="I924" s="256" t="s">
        <v>59</v>
      </c>
      <c r="J924" s="255" t="s">
        <v>143</v>
      </c>
      <c r="K924" s="255">
        <v>42829</v>
      </c>
      <c r="L924" s="256">
        <v>31</v>
      </c>
      <c r="M924" s="255" t="s">
        <v>127</v>
      </c>
      <c r="N924" s="255" t="s">
        <v>128</v>
      </c>
      <c r="O924" s="256">
        <v>42859</v>
      </c>
      <c r="P924" s="255" t="s">
        <v>1878</v>
      </c>
      <c r="Q924" s="255">
        <v>1</v>
      </c>
      <c r="R924" s="256" t="s">
        <v>33</v>
      </c>
      <c r="S924" s="255">
        <v>4400</v>
      </c>
      <c r="T924" s="255" t="s">
        <v>100</v>
      </c>
      <c r="U924" s="256">
        <v>4400</v>
      </c>
      <c r="V924" s="255" t="s">
        <v>100</v>
      </c>
      <c r="W924" s="255">
        <v>4400</v>
      </c>
      <c r="X924" s="256" t="s">
        <v>100</v>
      </c>
      <c r="Y924" s="255" t="s">
        <v>114</v>
      </c>
      <c r="Z924" s="255">
        <v>4.4000000000000004</v>
      </c>
      <c r="AA924" s="256">
        <v>1</v>
      </c>
      <c r="AB924" s="255" t="s">
        <v>629</v>
      </c>
      <c r="AC924" s="255" t="s">
        <v>826</v>
      </c>
      <c r="AD924" s="256" t="s">
        <v>1936</v>
      </c>
      <c r="AE924" s="255" t="s">
        <v>349</v>
      </c>
      <c r="AF924" s="255" t="s">
        <v>605</v>
      </c>
      <c r="AG924" s="256" t="s">
        <v>643</v>
      </c>
      <c r="AH924" s="255"/>
      <c r="AI924" s="255"/>
      <c r="AJ924" s="256"/>
      <c r="AK924" s="255" t="s">
        <v>605</v>
      </c>
      <c r="AL924" s="255" t="s">
        <v>643</v>
      </c>
      <c r="AM924" s="268" t="s">
        <v>741</v>
      </c>
      <c r="AN924" s="148" t="str">
        <f>IF(ISERROR(MATCH(H924,Current!H:H,0)),"Cleared","resolved")</f>
        <v>Cleared</v>
      </c>
    </row>
    <row r="925" spans="1:40" x14ac:dyDescent="0.25">
      <c r="A925" s="267" t="s">
        <v>744</v>
      </c>
      <c r="B925" s="255">
        <v>8520</v>
      </c>
      <c r="C925" s="256" t="s">
        <v>842</v>
      </c>
      <c r="D925" s="255" t="s">
        <v>19</v>
      </c>
      <c r="E925" s="255">
        <v>413</v>
      </c>
      <c r="F925" s="256" t="s">
        <v>136</v>
      </c>
      <c r="G925" s="255" t="s">
        <v>13</v>
      </c>
      <c r="H925" s="255" t="s">
        <v>1551</v>
      </c>
      <c r="I925" s="256" t="s">
        <v>55</v>
      </c>
      <c r="J925" s="255" t="s">
        <v>381</v>
      </c>
      <c r="K925" s="255">
        <v>42768</v>
      </c>
      <c r="L925" s="256">
        <v>92</v>
      </c>
      <c r="M925" s="255" t="s">
        <v>122</v>
      </c>
      <c r="N925" s="255" t="s">
        <v>41</v>
      </c>
      <c r="O925" s="256">
        <v>42831</v>
      </c>
      <c r="P925" s="255" t="s">
        <v>838</v>
      </c>
      <c r="Q925" s="255">
        <v>29</v>
      </c>
      <c r="R925" s="256" t="s">
        <v>33</v>
      </c>
      <c r="S925" s="255">
        <v>309298</v>
      </c>
      <c r="T925" s="255" t="s">
        <v>197</v>
      </c>
      <c r="U925" s="256">
        <v>4402.08</v>
      </c>
      <c r="V925" s="255" t="s">
        <v>197</v>
      </c>
      <c r="W925" s="255">
        <v>309297.73405937117</v>
      </c>
      <c r="X925" s="256" t="s">
        <v>100</v>
      </c>
      <c r="Y925" s="255" t="s">
        <v>114</v>
      </c>
      <c r="Z925" s="255">
        <v>4.4000000000000004</v>
      </c>
      <c r="AA925" s="256">
        <v>1</v>
      </c>
      <c r="AB925" s="255" t="s">
        <v>630</v>
      </c>
      <c r="AC925" s="255" t="s">
        <v>753</v>
      </c>
      <c r="AD925" s="256" t="s">
        <v>377</v>
      </c>
      <c r="AE925" s="255" t="s">
        <v>350</v>
      </c>
      <c r="AF925" s="255" t="s">
        <v>649</v>
      </c>
      <c r="AG925" s="256" t="s">
        <v>643</v>
      </c>
      <c r="AH925" s="255"/>
      <c r="AI925" s="255"/>
      <c r="AJ925" s="256"/>
      <c r="AK925" s="255" t="s">
        <v>649</v>
      </c>
      <c r="AL925" s="255" t="s">
        <v>643</v>
      </c>
      <c r="AM925" s="268" t="s">
        <v>740</v>
      </c>
      <c r="AN925" s="148" t="str">
        <f>IF(ISERROR(MATCH(H925,Current!H:H,0)),"Cleared","resolved")</f>
        <v>resolved</v>
      </c>
    </row>
    <row r="926" spans="1:40" x14ac:dyDescent="0.25">
      <c r="A926" s="267" t="s">
        <v>744</v>
      </c>
      <c r="B926" s="255">
        <v>8520</v>
      </c>
      <c r="C926" s="256" t="s">
        <v>842</v>
      </c>
      <c r="D926" s="255" t="s">
        <v>19</v>
      </c>
      <c r="E926" s="255">
        <v>199</v>
      </c>
      <c r="F926" s="256" t="s">
        <v>137</v>
      </c>
      <c r="G926" s="255" t="s">
        <v>22</v>
      </c>
      <c r="H926" s="255" t="s">
        <v>1452</v>
      </c>
      <c r="I926" s="256" t="s">
        <v>54</v>
      </c>
      <c r="J926" s="255" t="s">
        <v>381</v>
      </c>
      <c r="K926" s="255">
        <v>42768</v>
      </c>
      <c r="L926" s="256">
        <v>92</v>
      </c>
      <c r="M926" s="255" t="s">
        <v>118</v>
      </c>
      <c r="N926" s="255" t="s">
        <v>41</v>
      </c>
      <c r="O926" s="256">
        <v>42830</v>
      </c>
      <c r="P926" s="255" t="s">
        <v>838</v>
      </c>
      <c r="Q926" s="255">
        <v>30</v>
      </c>
      <c r="R926" s="256" t="s">
        <v>33</v>
      </c>
      <c r="S926" s="255">
        <v>6550</v>
      </c>
      <c r="T926" s="255" t="s">
        <v>581</v>
      </c>
      <c r="U926" s="256">
        <v>4391.8500000000004</v>
      </c>
      <c r="V926" s="255" t="s">
        <v>197</v>
      </c>
      <c r="W926" s="255">
        <v>308578.95661338489</v>
      </c>
      <c r="X926" s="256" t="s">
        <v>100</v>
      </c>
      <c r="Y926" s="255" t="s">
        <v>114</v>
      </c>
      <c r="Z926" s="255">
        <v>4.3899999999999997</v>
      </c>
      <c r="AA926" s="256">
        <v>1</v>
      </c>
      <c r="AB926" s="255" t="s">
        <v>630</v>
      </c>
      <c r="AC926" s="255" t="s">
        <v>484</v>
      </c>
      <c r="AD926" s="256" t="s">
        <v>363</v>
      </c>
      <c r="AE926" s="255" t="s">
        <v>349</v>
      </c>
      <c r="AF926" s="255" t="s">
        <v>605</v>
      </c>
      <c r="AG926" s="256" t="s">
        <v>643</v>
      </c>
      <c r="AH926" s="255"/>
      <c r="AI926" s="255"/>
      <c r="AJ926" s="256"/>
      <c r="AK926" s="255" t="s">
        <v>649</v>
      </c>
      <c r="AL926" s="255" t="s">
        <v>643</v>
      </c>
      <c r="AM926" s="268" t="s">
        <v>740</v>
      </c>
      <c r="AN926" s="148" t="str">
        <f>IF(ISERROR(MATCH(H926,Current!H:H,0)),"Cleared","resolved")</f>
        <v>resolved</v>
      </c>
    </row>
    <row r="927" spans="1:40" x14ac:dyDescent="0.25">
      <c r="A927" s="267" t="s">
        <v>744</v>
      </c>
      <c r="B927" s="255">
        <v>8310</v>
      </c>
      <c r="C927" s="256" t="s">
        <v>170</v>
      </c>
      <c r="D927" s="255" t="s">
        <v>14</v>
      </c>
      <c r="E927" s="255">
        <v>199</v>
      </c>
      <c r="F927" s="256" t="s">
        <v>137</v>
      </c>
      <c r="G927" s="255" t="s">
        <v>22</v>
      </c>
      <c r="H927" s="255" t="s">
        <v>1005</v>
      </c>
      <c r="I927" s="256" t="s">
        <v>277</v>
      </c>
      <c r="J927" s="255" t="s">
        <v>241</v>
      </c>
      <c r="K927" s="255">
        <v>42705</v>
      </c>
      <c r="L927" s="256">
        <v>155</v>
      </c>
      <c r="M927" s="255" t="s">
        <v>111</v>
      </c>
      <c r="N927" s="255" t="s">
        <v>42</v>
      </c>
      <c r="O927" s="256">
        <v>42775</v>
      </c>
      <c r="P927" s="255" t="s">
        <v>838</v>
      </c>
      <c r="Q927" s="255">
        <v>85</v>
      </c>
      <c r="R927" s="256" t="s">
        <v>35</v>
      </c>
      <c r="S927" s="255">
        <v>18501</v>
      </c>
      <c r="T927" s="255" t="s">
        <v>242</v>
      </c>
      <c r="U927" s="256">
        <v>4381.63</v>
      </c>
      <c r="V927" s="255" t="s">
        <v>242</v>
      </c>
      <c r="W927" s="255">
        <v>18500.997119900556</v>
      </c>
      <c r="X927" s="256" t="s">
        <v>100</v>
      </c>
      <c r="Y927" s="255" t="s">
        <v>114</v>
      </c>
      <c r="Z927" s="255">
        <v>4.38</v>
      </c>
      <c r="AA927" s="256">
        <v>1</v>
      </c>
      <c r="AB927" s="255" t="s">
        <v>630</v>
      </c>
      <c r="AC927" s="255" t="s">
        <v>484</v>
      </c>
      <c r="AD927" s="256" t="s">
        <v>396</v>
      </c>
      <c r="AE927" s="255" t="s">
        <v>350</v>
      </c>
      <c r="AF927" s="255" t="s">
        <v>649</v>
      </c>
      <c r="AG927" s="256" t="s">
        <v>643</v>
      </c>
      <c r="AH927" s="255"/>
      <c r="AI927" s="255"/>
      <c r="AJ927" s="256"/>
      <c r="AK927" s="255" t="s">
        <v>605</v>
      </c>
      <c r="AL927" s="255" t="s">
        <v>643</v>
      </c>
      <c r="AM927" s="268" t="s">
        <v>741</v>
      </c>
      <c r="AN927" s="148" t="str">
        <f>IF(ISERROR(MATCH(H927,Current!H:H,0)),"Cleared","resolved")</f>
        <v>resolved</v>
      </c>
    </row>
    <row r="928" spans="1:40" x14ac:dyDescent="0.25">
      <c r="A928" s="267" t="s">
        <v>31</v>
      </c>
      <c r="B928" s="255">
        <v>3019</v>
      </c>
      <c r="C928" s="256" t="s">
        <v>134</v>
      </c>
      <c r="D928" s="255" t="s">
        <v>16</v>
      </c>
      <c r="E928" s="255">
        <v>3014</v>
      </c>
      <c r="F928" s="256" t="s">
        <v>144</v>
      </c>
      <c r="G928" s="255" t="s">
        <v>16</v>
      </c>
      <c r="H928" s="255">
        <v>30190110008136</v>
      </c>
      <c r="I928" s="256" t="s">
        <v>59</v>
      </c>
      <c r="J928" s="255" t="s">
        <v>135</v>
      </c>
      <c r="K928" s="255">
        <v>42794</v>
      </c>
      <c r="L928" s="256">
        <v>66</v>
      </c>
      <c r="M928" s="255" t="s">
        <v>111</v>
      </c>
      <c r="N928" s="255" t="s">
        <v>42</v>
      </c>
      <c r="O928" s="256">
        <v>42860</v>
      </c>
      <c r="P928" s="255" t="s">
        <v>1878</v>
      </c>
      <c r="Q928" s="255">
        <v>0</v>
      </c>
      <c r="R928" s="256" t="s">
        <v>33</v>
      </c>
      <c r="S928" s="255">
        <v>4366.0200000000004</v>
      </c>
      <c r="T928" s="255" t="s">
        <v>100</v>
      </c>
      <c r="U928" s="256">
        <v>4366.0200000000004</v>
      </c>
      <c r="V928" s="255" t="s">
        <v>100</v>
      </c>
      <c r="W928" s="255">
        <v>4366.0200000000004</v>
      </c>
      <c r="X928" s="256" t="s">
        <v>100</v>
      </c>
      <c r="Y928" s="255" t="s">
        <v>107</v>
      </c>
      <c r="Z928" s="255">
        <v>4.37</v>
      </c>
      <c r="AA928" s="256">
        <v>1</v>
      </c>
      <c r="AB928" s="255" t="s">
        <v>629</v>
      </c>
      <c r="AC928" s="255" t="s">
        <v>413</v>
      </c>
      <c r="AD928" s="256" t="s">
        <v>1992</v>
      </c>
      <c r="AE928" s="255" t="s">
        <v>349</v>
      </c>
      <c r="AF928" s="255" t="s">
        <v>605</v>
      </c>
      <c r="AG928" s="256" t="s">
        <v>643</v>
      </c>
      <c r="AH928" s="255"/>
      <c r="AI928" s="255"/>
      <c r="AJ928" s="256"/>
      <c r="AK928" s="255" t="s">
        <v>605</v>
      </c>
      <c r="AL928" s="255" t="s">
        <v>643</v>
      </c>
      <c r="AM928" s="268" t="s">
        <v>741</v>
      </c>
      <c r="AN928" s="148" t="str">
        <f>IF(ISERROR(MATCH(H928,Current!H:H,0)),"Cleared","resolved")</f>
        <v>Cleared</v>
      </c>
    </row>
    <row r="929" spans="1:40" x14ac:dyDescent="0.25">
      <c r="A929" s="267" t="s">
        <v>744</v>
      </c>
      <c r="B929" s="255">
        <v>8520</v>
      </c>
      <c r="C929" s="256" t="s">
        <v>842</v>
      </c>
      <c r="D929" s="255" t="s">
        <v>19</v>
      </c>
      <c r="E929" s="255">
        <v>199</v>
      </c>
      <c r="F929" s="256" t="s">
        <v>137</v>
      </c>
      <c r="G929" s="255" t="s">
        <v>22</v>
      </c>
      <c r="H929" s="255" t="s">
        <v>1313</v>
      </c>
      <c r="I929" s="256" t="s">
        <v>277</v>
      </c>
      <c r="J929" s="255" t="s">
        <v>493</v>
      </c>
      <c r="K929" s="255">
        <v>42775</v>
      </c>
      <c r="L929" s="256">
        <v>85</v>
      </c>
      <c r="M929" s="255" t="s">
        <v>111</v>
      </c>
      <c r="N929" s="255" t="s">
        <v>42</v>
      </c>
      <c r="O929" s="256">
        <v>42797</v>
      </c>
      <c r="P929" s="255" t="s">
        <v>838</v>
      </c>
      <c r="Q929" s="255">
        <v>63</v>
      </c>
      <c r="R929" s="256" t="s">
        <v>35</v>
      </c>
      <c r="S929" s="255">
        <v>306762.07</v>
      </c>
      <c r="T929" s="255" t="s">
        <v>197</v>
      </c>
      <c r="U929" s="256">
        <v>4365.99</v>
      </c>
      <c r="V929" s="255" t="s">
        <v>197</v>
      </c>
      <c r="W929" s="255">
        <v>306761.98840681539</v>
      </c>
      <c r="X929" s="256" t="s">
        <v>100</v>
      </c>
      <c r="Y929" s="255" t="s">
        <v>114</v>
      </c>
      <c r="Z929" s="255">
        <v>4.37</v>
      </c>
      <c r="AA929" s="256">
        <v>1</v>
      </c>
      <c r="AB929" s="255" t="s">
        <v>630</v>
      </c>
      <c r="AC929" s="255" t="s">
        <v>484</v>
      </c>
      <c r="AD929" s="256" t="s">
        <v>396</v>
      </c>
      <c r="AE929" s="255" t="s">
        <v>350</v>
      </c>
      <c r="AF929" s="255" t="s">
        <v>605</v>
      </c>
      <c r="AG929" s="256" t="s">
        <v>643</v>
      </c>
      <c r="AH929" s="255"/>
      <c r="AI929" s="255"/>
      <c r="AJ929" s="256"/>
      <c r="AK929" s="255" t="s">
        <v>605</v>
      </c>
      <c r="AL929" s="255" t="s">
        <v>643</v>
      </c>
      <c r="AM929" s="268" t="s">
        <v>741</v>
      </c>
      <c r="AN929" s="148" t="str">
        <f>IF(ISERROR(MATCH(H929,Current!H:H,0)),"Cleared","resolved")</f>
        <v>resolved</v>
      </c>
    </row>
    <row r="930" spans="1:40" x14ac:dyDescent="0.25">
      <c r="A930" s="267" t="s">
        <v>744</v>
      </c>
      <c r="B930" s="255">
        <v>3019</v>
      </c>
      <c r="C930" s="256" t="s">
        <v>134</v>
      </c>
      <c r="D930" s="255" t="s">
        <v>16</v>
      </c>
      <c r="E930" s="255">
        <v>8113</v>
      </c>
      <c r="F930" s="256" t="s">
        <v>201</v>
      </c>
      <c r="G930" s="255" t="s">
        <v>22</v>
      </c>
      <c r="H930" s="255">
        <v>30190110007798</v>
      </c>
      <c r="I930" s="256" t="s">
        <v>59</v>
      </c>
      <c r="J930" s="255" t="s">
        <v>135</v>
      </c>
      <c r="K930" s="255">
        <v>42697</v>
      </c>
      <c r="L930" s="256">
        <v>163</v>
      </c>
      <c r="M930" s="255" t="s">
        <v>118</v>
      </c>
      <c r="N930" s="255" t="s">
        <v>41</v>
      </c>
      <c r="O930" s="256">
        <v>42706</v>
      </c>
      <c r="P930" s="255" t="s">
        <v>651</v>
      </c>
      <c r="Q930" s="255">
        <v>154</v>
      </c>
      <c r="R930" s="256" t="s">
        <v>39</v>
      </c>
      <c r="S930" s="255">
        <v>4363.16</v>
      </c>
      <c r="T930" s="255" t="s">
        <v>100</v>
      </c>
      <c r="U930" s="256">
        <v>4363.16</v>
      </c>
      <c r="V930" s="255" t="s">
        <v>100</v>
      </c>
      <c r="W930" s="255">
        <v>4363.16</v>
      </c>
      <c r="X930" s="256" t="s">
        <v>100</v>
      </c>
      <c r="Y930" s="255" t="s">
        <v>114</v>
      </c>
      <c r="Z930" s="255">
        <v>4.3600000000000003</v>
      </c>
      <c r="AA930" s="256">
        <v>1</v>
      </c>
      <c r="AB930" s="255" t="s">
        <v>629</v>
      </c>
      <c r="AC930" s="255" t="s">
        <v>439</v>
      </c>
      <c r="AD930" s="256" t="s">
        <v>758</v>
      </c>
      <c r="AE930" s="255" t="s">
        <v>349</v>
      </c>
      <c r="AF930" s="255" t="s">
        <v>649</v>
      </c>
      <c r="AG930" s="256" t="s">
        <v>643</v>
      </c>
      <c r="AH930" s="255"/>
      <c r="AI930" s="255"/>
      <c r="AJ930" s="256"/>
      <c r="AK930" s="255" t="s">
        <v>605</v>
      </c>
      <c r="AL930" s="255" t="s">
        <v>643</v>
      </c>
      <c r="AM930" s="268" t="s">
        <v>741</v>
      </c>
      <c r="AN930" s="148" t="str">
        <f>IF(ISERROR(MATCH(H930,Current!H:H,0)),"Cleared","resolved")</f>
        <v>resolved</v>
      </c>
    </row>
    <row r="931" spans="1:40" x14ac:dyDescent="0.25">
      <c r="A931" s="267" t="s">
        <v>744</v>
      </c>
      <c r="B931" s="255">
        <v>199</v>
      </c>
      <c r="C931" s="256" t="s">
        <v>137</v>
      </c>
      <c r="D931" s="255" t="s">
        <v>22</v>
      </c>
      <c r="E931" s="255">
        <v>3011</v>
      </c>
      <c r="F931" s="256" t="s">
        <v>164</v>
      </c>
      <c r="G931" s="255" t="s">
        <v>22</v>
      </c>
      <c r="H931" s="255">
        <v>199030003739</v>
      </c>
      <c r="I931" s="256" t="s">
        <v>60</v>
      </c>
      <c r="J931" s="255" t="s">
        <v>325</v>
      </c>
      <c r="K931" s="255">
        <v>42724</v>
      </c>
      <c r="L931" s="256">
        <v>136</v>
      </c>
      <c r="M931" s="255" t="s">
        <v>105</v>
      </c>
      <c r="N931" s="255" t="s">
        <v>41</v>
      </c>
      <c r="O931" s="256">
        <v>42776</v>
      </c>
      <c r="P931" s="255" t="s">
        <v>838</v>
      </c>
      <c r="Q931" s="255">
        <v>84</v>
      </c>
      <c r="R931" s="256" t="s">
        <v>35</v>
      </c>
      <c r="S931" s="255">
        <v>4751.5200000000004</v>
      </c>
      <c r="T931" s="255" t="s">
        <v>248</v>
      </c>
      <c r="U931" s="256">
        <v>4347.2299999999996</v>
      </c>
      <c r="V931" s="255" t="s">
        <v>248</v>
      </c>
      <c r="W931" s="255">
        <v>4751.5223030471416</v>
      </c>
      <c r="X931" s="256" t="s">
        <v>100</v>
      </c>
      <c r="Y931" s="255" t="s">
        <v>107</v>
      </c>
      <c r="Z931" s="255">
        <v>4.3499999999999996</v>
      </c>
      <c r="AA931" s="256">
        <v>1</v>
      </c>
      <c r="AB931" s="255" t="s">
        <v>629</v>
      </c>
      <c r="AC931" s="255" t="s">
        <v>635</v>
      </c>
      <c r="AD931" s="256" t="s">
        <v>1020</v>
      </c>
      <c r="AE931" s="255" t="s">
        <v>349</v>
      </c>
      <c r="AF931" s="255" t="s">
        <v>649</v>
      </c>
      <c r="AG931" s="256" t="s">
        <v>643</v>
      </c>
      <c r="AH931" s="255"/>
      <c r="AI931" s="255"/>
      <c r="AJ931" s="256"/>
      <c r="AK931" s="255" t="s">
        <v>605</v>
      </c>
      <c r="AL931" s="255" t="s">
        <v>643</v>
      </c>
      <c r="AM931" s="268" t="s">
        <v>741</v>
      </c>
      <c r="AN931" s="148" t="str">
        <f>IF(ISERROR(MATCH(H931,Current!H:H,0)),"Cleared","resolved")</f>
        <v>resolved</v>
      </c>
    </row>
    <row r="932" spans="1:40" x14ac:dyDescent="0.25">
      <c r="A932" s="267" t="s">
        <v>31</v>
      </c>
      <c r="B932" s="255">
        <v>3019</v>
      </c>
      <c r="C932" s="256" t="s">
        <v>134</v>
      </c>
      <c r="D932" s="255" t="s">
        <v>16</v>
      </c>
      <c r="E932" s="255">
        <v>3014</v>
      </c>
      <c r="F932" s="256" t="s">
        <v>144</v>
      </c>
      <c r="G932" s="255" t="s">
        <v>16</v>
      </c>
      <c r="H932" s="255">
        <v>30190110008131</v>
      </c>
      <c r="I932" s="256" t="s">
        <v>59</v>
      </c>
      <c r="J932" s="255" t="s">
        <v>135</v>
      </c>
      <c r="K932" s="255">
        <v>42794</v>
      </c>
      <c r="L932" s="256">
        <v>66</v>
      </c>
      <c r="M932" s="255" t="s">
        <v>111</v>
      </c>
      <c r="N932" s="255" t="s">
        <v>42</v>
      </c>
      <c r="O932" s="256">
        <v>42860</v>
      </c>
      <c r="P932" s="255" t="s">
        <v>1878</v>
      </c>
      <c r="Q932" s="255">
        <v>0</v>
      </c>
      <c r="R932" s="256" t="s">
        <v>33</v>
      </c>
      <c r="S932" s="255">
        <v>4336.3900000000003</v>
      </c>
      <c r="T932" s="255" t="s">
        <v>100</v>
      </c>
      <c r="U932" s="256">
        <v>4336.3900000000003</v>
      </c>
      <c r="V932" s="255" t="s">
        <v>100</v>
      </c>
      <c r="W932" s="255">
        <v>4336.3900000000003</v>
      </c>
      <c r="X932" s="256" t="s">
        <v>100</v>
      </c>
      <c r="Y932" s="255" t="s">
        <v>107</v>
      </c>
      <c r="Z932" s="255">
        <v>4.34</v>
      </c>
      <c r="AA932" s="256">
        <v>1</v>
      </c>
      <c r="AB932" s="255" t="s">
        <v>629</v>
      </c>
      <c r="AC932" s="255" t="s">
        <v>413</v>
      </c>
      <c r="AD932" s="256" t="s">
        <v>1992</v>
      </c>
      <c r="AE932" s="255" t="s">
        <v>349</v>
      </c>
      <c r="AF932" s="255" t="s">
        <v>605</v>
      </c>
      <c r="AG932" s="256" t="s">
        <v>643</v>
      </c>
      <c r="AH932" s="255"/>
      <c r="AI932" s="255"/>
      <c r="AJ932" s="256"/>
      <c r="AK932" s="255" t="s">
        <v>605</v>
      </c>
      <c r="AL932" s="255" t="s">
        <v>643</v>
      </c>
      <c r="AM932" s="268" t="s">
        <v>741</v>
      </c>
      <c r="AN932" s="148" t="str">
        <f>IF(ISERROR(MATCH(H932,Current!H:H,0)),"Cleared","resolved")</f>
        <v>Cleared</v>
      </c>
    </row>
    <row r="933" spans="1:40" x14ac:dyDescent="0.25">
      <c r="A933" s="267" t="s">
        <v>744</v>
      </c>
      <c r="B933" s="255">
        <v>8520</v>
      </c>
      <c r="C933" s="256" t="s">
        <v>842</v>
      </c>
      <c r="D933" s="255" t="s">
        <v>19</v>
      </c>
      <c r="E933" s="255">
        <v>199</v>
      </c>
      <c r="F933" s="256" t="s">
        <v>137</v>
      </c>
      <c r="G933" s="255" t="s">
        <v>22</v>
      </c>
      <c r="H933" s="255" t="s">
        <v>1673</v>
      </c>
      <c r="I933" s="256" t="s">
        <v>54</v>
      </c>
      <c r="J933" s="255" t="s">
        <v>381</v>
      </c>
      <c r="K933" s="255">
        <v>42768</v>
      </c>
      <c r="L933" s="256">
        <v>92</v>
      </c>
      <c r="M933" s="255" t="s">
        <v>118</v>
      </c>
      <c r="N933" s="255" t="s">
        <v>41</v>
      </c>
      <c r="O933" s="256">
        <v>42830</v>
      </c>
      <c r="P933" s="255" t="s">
        <v>838</v>
      </c>
      <c r="Q933" s="255">
        <v>30</v>
      </c>
      <c r="R933" s="256" t="s">
        <v>33</v>
      </c>
      <c r="S933" s="255">
        <v>303197</v>
      </c>
      <c r="T933" s="255" t="s">
        <v>197</v>
      </c>
      <c r="U933" s="256">
        <v>4315.25</v>
      </c>
      <c r="V933" s="255" t="s">
        <v>197</v>
      </c>
      <c r="W933" s="255">
        <v>303196.90848410327</v>
      </c>
      <c r="X933" s="256" t="s">
        <v>100</v>
      </c>
      <c r="Y933" s="255" t="s">
        <v>114</v>
      </c>
      <c r="Z933" s="255">
        <v>4.32</v>
      </c>
      <c r="AA933" s="256">
        <v>1</v>
      </c>
      <c r="AB933" s="255" t="s">
        <v>630</v>
      </c>
      <c r="AC933" s="255" t="s">
        <v>484</v>
      </c>
      <c r="AD933" s="256" t="s">
        <v>363</v>
      </c>
      <c r="AE933" s="255" t="s">
        <v>350</v>
      </c>
      <c r="AF933" s="255" t="s">
        <v>605</v>
      </c>
      <c r="AG933" s="256" t="s">
        <v>643</v>
      </c>
      <c r="AH933" s="255"/>
      <c r="AI933" s="255"/>
      <c r="AJ933" s="256"/>
      <c r="AK933" s="255" t="s">
        <v>649</v>
      </c>
      <c r="AL933" s="255" t="s">
        <v>643</v>
      </c>
      <c r="AM933" s="268" t="s">
        <v>740</v>
      </c>
      <c r="AN933" s="148" t="str">
        <f>IF(ISERROR(MATCH(H933,Current!H:H,0)),"Cleared","resolved")</f>
        <v>resolved</v>
      </c>
    </row>
    <row r="934" spans="1:40" x14ac:dyDescent="0.25">
      <c r="A934" s="267" t="s">
        <v>744</v>
      </c>
      <c r="B934" s="255">
        <v>8520</v>
      </c>
      <c r="C934" s="256" t="s">
        <v>842</v>
      </c>
      <c r="D934" s="255" t="s">
        <v>19</v>
      </c>
      <c r="E934" s="255">
        <v>199</v>
      </c>
      <c r="F934" s="256" t="s">
        <v>137</v>
      </c>
      <c r="G934" s="255" t="s">
        <v>22</v>
      </c>
      <c r="H934" s="255" t="s">
        <v>1776</v>
      </c>
      <c r="I934" s="256" t="s">
        <v>54</v>
      </c>
      <c r="J934" s="255" t="s">
        <v>381</v>
      </c>
      <c r="K934" s="255">
        <v>42768</v>
      </c>
      <c r="L934" s="256">
        <v>92</v>
      </c>
      <c r="M934" s="255" t="s">
        <v>118</v>
      </c>
      <c r="N934" s="255" t="s">
        <v>41</v>
      </c>
      <c r="O934" s="256">
        <v>42830</v>
      </c>
      <c r="P934" s="255" t="s">
        <v>838</v>
      </c>
      <c r="Q934" s="255">
        <v>30</v>
      </c>
      <c r="R934" s="256" t="s">
        <v>33</v>
      </c>
      <c r="S934" s="255">
        <v>6550</v>
      </c>
      <c r="T934" s="255" t="s">
        <v>246</v>
      </c>
      <c r="U934" s="256">
        <v>4292.83</v>
      </c>
      <c r="V934" s="255" t="s">
        <v>197</v>
      </c>
      <c r="W934" s="255">
        <v>301621.64061127702</v>
      </c>
      <c r="X934" s="256" t="s">
        <v>100</v>
      </c>
      <c r="Y934" s="255" t="s">
        <v>114</v>
      </c>
      <c r="Z934" s="255">
        <v>4.29</v>
      </c>
      <c r="AA934" s="256">
        <v>1</v>
      </c>
      <c r="AB934" s="255" t="s">
        <v>630</v>
      </c>
      <c r="AC934" s="255" t="s">
        <v>484</v>
      </c>
      <c r="AD934" s="256" t="s">
        <v>363</v>
      </c>
      <c r="AE934" s="255" t="s">
        <v>349</v>
      </c>
      <c r="AF934" s="255" t="s">
        <v>605</v>
      </c>
      <c r="AG934" s="256" t="s">
        <v>643</v>
      </c>
      <c r="AH934" s="255"/>
      <c r="AI934" s="255"/>
      <c r="AJ934" s="256"/>
      <c r="AK934" s="255" t="s">
        <v>649</v>
      </c>
      <c r="AL934" s="255" t="s">
        <v>643</v>
      </c>
      <c r="AM934" s="268" t="s">
        <v>740</v>
      </c>
      <c r="AN934" s="148" t="str">
        <f>IF(ISERROR(MATCH(H934,Current!H:H,0)),"Cleared","resolved")</f>
        <v>resolved</v>
      </c>
    </row>
    <row r="935" spans="1:40" x14ac:dyDescent="0.25">
      <c r="A935" s="267" t="s">
        <v>31</v>
      </c>
      <c r="B935" s="255">
        <v>8520</v>
      </c>
      <c r="C935" s="256" t="s">
        <v>842</v>
      </c>
      <c r="D935" s="255" t="s">
        <v>19</v>
      </c>
      <c r="E935" s="255">
        <v>456</v>
      </c>
      <c r="F935" s="256" t="s">
        <v>167</v>
      </c>
      <c r="G935" s="255" t="s">
        <v>14</v>
      </c>
      <c r="H935" s="255">
        <v>85204510000686</v>
      </c>
      <c r="I935" s="256" t="s">
        <v>729</v>
      </c>
      <c r="J935" s="255" t="s">
        <v>313</v>
      </c>
      <c r="K935" s="255">
        <v>42773</v>
      </c>
      <c r="L935" s="256">
        <v>87</v>
      </c>
      <c r="M935" s="255" t="s">
        <v>158</v>
      </c>
      <c r="N935" s="255" t="s">
        <v>41</v>
      </c>
      <c r="O935" s="256">
        <v>42859</v>
      </c>
      <c r="P935" s="255" t="s">
        <v>1878</v>
      </c>
      <c r="Q935" s="255">
        <v>1</v>
      </c>
      <c r="R935" s="256" t="s">
        <v>33</v>
      </c>
      <c r="S935" s="255">
        <v>297168.63</v>
      </c>
      <c r="T935" s="255" t="s">
        <v>197</v>
      </c>
      <c r="U935" s="256">
        <v>4229.45</v>
      </c>
      <c r="V935" s="255" t="s">
        <v>197</v>
      </c>
      <c r="W935" s="255">
        <v>297168.45248550852</v>
      </c>
      <c r="X935" s="256" t="s">
        <v>100</v>
      </c>
      <c r="Y935" s="255" t="s">
        <v>114</v>
      </c>
      <c r="Z935" s="255">
        <v>4.2300000000000004</v>
      </c>
      <c r="AA935" s="256">
        <v>1</v>
      </c>
      <c r="AB935" s="255" t="s">
        <v>630</v>
      </c>
      <c r="AC935" s="255" t="s">
        <v>561</v>
      </c>
      <c r="AD935" s="256" t="s">
        <v>1412</v>
      </c>
      <c r="AE935" s="255" t="s">
        <v>350</v>
      </c>
      <c r="AF935" s="255" t="s">
        <v>605</v>
      </c>
      <c r="AG935" s="256" t="s">
        <v>643</v>
      </c>
      <c r="AH935" s="255"/>
      <c r="AI935" s="255"/>
      <c r="AJ935" s="256"/>
      <c r="AK935" s="255" t="s">
        <v>605</v>
      </c>
      <c r="AL935" s="255" t="s">
        <v>643</v>
      </c>
      <c r="AM935" s="268" t="s">
        <v>741</v>
      </c>
      <c r="AN935" s="148" t="str">
        <f>IF(ISERROR(MATCH(H935,Current!H:H,0)),"Cleared","resolved")</f>
        <v>resolved</v>
      </c>
    </row>
    <row r="936" spans="1:40" x14ac:dyDescent="0.25">
      <c r="A936" s="267" t="s">
        <v>31</v>
      </c>
      <c r="B936" s="255">
        <v>95</v>
      </c>
      <c r="C936" s="256" t="s">
        <v>153</v>
      </c>
      <c r="D936" s="255" t="s">
        <v>17</v>
      </c>
      <c r="E936" s="255">
        <v>3071</v>
      </c>
      <c r="F936" s="256" t="s">
        <v>139</v>
      </c>
      <c r="G936" s="255" t="s">
        <v>21</v>
      </c>
      <c r="H936" s="255">
        <v>950110011327</v>
      </c>
      <c r="I936" s="256" t="s">
        <v>58</v>
      </c>
      <c r="J936" s="255" t="s">
        <v>195</v>
      </c>
      <c r="K936" s="255">
        <v>42821</v>
      </c>
      <c r="L936" s="256">
        <v>39</v>
      </c>
      <c r="M936" s="255" t="s">
        <v>127</v>
      </c>
      <c r="N936" s="255" t="s">
        <v>128</v>
      </c>
      <c r="O936" s="256">
        <v>42859</v>
      </c>
      <c r="P936" s="255" t="s">
        <v>1878</v>
      </c>
      <c r="Q936" s="255">
        <v>1</v>
      </c>
      <c r="R936" s="256" t="s">
        <v>33</v>
      </c>
      <c r="S936" s="255">
        <v>4221</v>
      </c>
      <c r="T936" s="255" t="s">
        <v>100</v>
      </c>
      <c r="U936" s="256">
        <v>4221</v>
      </c>
      <c r="V936" s="255" t="s">
        <v>100</v>
      </c>
      <c r="W936" s="255">
        <v>4221</v>
      </c>
      <c r="X936" s="256" t="s">
        <v>100</v>
      </c>
      <c r="Y936" s="255" t="s">
        <v>114</v>
      </c>
      <c r="Z936" s="255">
        <v>4.22</v>
      </c>
      <c r="AA936" s="256">
        <v>1</v>
      </c>
      <c r="AB936" s="255" t="s">
        <v>629</v>
      </c>
      <c r="AC936" s="255" t="s">
        <v>443</v>
      </c>
      <c r="AD936" s="256" t="s">
        <v>1906</v>
      </c>
      <c r="AE936" s="255" t="s">
        <v>349</v>
      </c>
      <c r="AF936" s="255" t="s">
        <v>649</v>
      </c>
      <c r="AG936" s="256" t="s">
        <v>643</v>
      </c>
      <c r="AH936" s="255"/>
      <c r="AI936" s="255"/>
      <c r="AJ936" s="256"/>
      <c r="AK936" s="255" t="s">
        <v>605</v>
      </c>
      <c r="AL936" s="255" t="s">
        <v>643</v>
      </c>
      <c r="AM936" s="268" t="s">
        <v>741</v>
      </c>
      <c r="AN936" s="148" t="str">
        <f>IF(ISERROR(MATCH(H936,Current!H:H,0)),"Cleared","resolved")</f>
        <v>Cleared</v>
      </c>
    </row>
    <row r="937" spans="1:40" x14ac:dyDescent="0.25">
      <c r="A937" s="267" t="s">
        <v>31</v>
      </c>
      <c r="B937" s="255">
        <v>3019</v>
      </c>
      <c r="C937" s="256" t="s">
        <v>134</v>
      </c>
      <c r="D937" s="255" t="s">
        <v>16</v>
      </c>
      <c r="E937" s="255">
        <v>3014</v>
      </c>
      <c r="F937" s="256" t="s">
        <v>144</v>
      </c>
      <c r="G937" s="255" t="s">
        <v>16</v>
      </c>
      <c r="H937" s="255">
        <v>30190110008123</v>
      </c>
      <c r="I937" s="256" t="s">
        <v>59</v>
      </c>
      <c r="J937" s="255" t="s">
        <v>135</v>
      </c>
      <c r="K937" s="255">
        <v>42794</v>
      </c>
      <c r="L937" s="256">
        <v>66</v>
      </c>
      <c r="M937" s="255" t="s">
        <v>111</v>
      </c>
      <c r="N937" s="255" t="s">
        <v>42</v>
      </c>
      <c r="O937" s="256">
        <v>42860</v>
      </c>
      <c r="P937" s="255" t="s">
        <v>1878</v>
      </c>
      <c r="Q937" s="255">
        <v>0</v>
      </c>
      <c r="R937" s="256" t="s">
        <v>33</v>
      </c>
      <c r="S937" s="255">
        <v>4210.3999999999996</v>
      </c>
      <c r="T937" s="255" t="s">
        <v>100</v>
      </c>
      <c r="U937" s="256">
        <v>4210.3999999999996</v>
      </c>
      <c r="V937" s="255" t="s">
        <v>100</v>
      </c>
      <c r="W937" s="255">
        <v>4210.3999999999996</v>
      </c>
      <c r="X937" s="256" t="s">
        <v>100</v>
      </c>
      <c r="Y937" s="255" t="s">
        <v>107</v>
      </c>
      <c r="Z937" s="255">
        <v>4.21</v>
      </c>
      <c r="AA937" s="256">
        <v>1</v>
      </c>
      <c r="AB937" s="255" t="s">
        <v>629</v>
      </c>
      <c r="AC937" s="255" t="s">
        <v>413</v>
      </c>
      <c r="AD937" s="256" t="s">
        <v>1992</v>
      </c>
      <c r="AE937" s="255" t="s">
        <v>349</v>
      </c>
      <c r="AF937" s="255" t="s">
        <v>605</v>
      </c>
      <c r="AG937" s="256" t="s">
        <v>643</v>
      </c>
      <c r="AH937" s="255"/>
      <c r="AI937" s="255"/>
      <c r="AJ937" s="256"/>
      <c r="AK937" s="255" t="s">
        <v>605</v>
      </c>
      <c r="AL937" s="255" t="s">
        <v>643</v>
      </c>
      <c r="AM937" s="268" t="s">
        <v>741</v>
      </c>
      <c r="AN937" s="148" t="str">
        <f>IF(ISERROR(MATCH(H937,Current!H:H,0)),"Cleared","resolved")</f>
        <v>Cleared</v>
      </c>
    </row>
    <row r="938" spans="1:40" x14ac:dyDescent="0.25">
      <c r="A938" s="267" t="s">
        <v>744</v>
      </c>
      <c r="B938" s="255">
        <v>8520</v>
      </c>
      <c r="C938" s="256" t="s">
        <v>842</v>
      </c>
      <c r="D938" s="255" t="s">
        <v>19</v>
      </c>
      <c r="E938" s="255">
        <v>199</v>
      </c>
      <c r="F938" s="256" t="s">
        <v>137</v>
      </c>
      <c r="G938" s="255" t="s">
        <v>22</v>
      </c>
      <c r="H938" s="255">
        <v>85200330012979</v>
      </c>
      <c r="I938" s="256" t="s">
        <v>54</v>
      </c>
      <c r="J938" s="255" t="s">
        <v>232</v>
      </c>
      <c r="K938" s="255">
        <v>42584</v>
      </c>
      <c r="L938" s="256">
        <v>276</v>
      </c>
      <c r="M938" s="255" t="s">
        <v>111</v>
      </c>
      <c r="N938" s="255" t="s">
        <v>42</v>
      </c>
      <c r="O938" s="256">
        <v>42586</v>
      </c>
      <c r="P938" s="255" t="s">
        <v>406</v>
      </c>
      <c r="Q938" s="255">
        <v>274</v>
      </c>
      <c r="R938" s="256" t="s">
        <v>37</v>
      </c>
      <c r="S938" s="255">
        <v>295307.09999999998</v>
      </c>
      <c r="T938" s="255" t="s">
        <v>197</v>
      </c>
      <c r="U938" s="256">
        <v>4202.96</v>
      </c>
      <c r="V938" s="255" t="s">
        <v>197</v>
      </c>
      <c r="W938" s="255">
        <v>295307.21939223609</v>
      </c>
      <c r="X938" s="256" t="s">
        <v>100</v>
      </c>
      <c r="Y938" s="255" t="s">
        <v>114</v>
      </c>
      <c r="Z938" s="255">
        <v>4.2</v>
      </c>
      <c r="AA938" s="256">
        <v>1</v>
      </c>
      <c r="AB938" s="255" t="s">
        <v>630</v>
      </c>
      <c r="AC938" s="255" t="s">
        <v>484</v>
      </c>
      <c r="AD938" s="256" t="s">
        <v>396</v>
      </c>
      <c r="AE938" s="255" t="s">
        <v>350</v>
      </c>
      <c r="AF938" s="255" t="s">
        <v>649</v>
      </c>
      <c r="AG938" s="256" t="s">
        <v>643</v>
      </c>
      <c r="AH938" s="255"/>
      <c r="AI938" s="255"/>
      <c r="AJ938" s="256"/>
      <c r="AK938" s="255" t="s">
        <v>605</v>
      </c>
      <c r="AL938" s="255" t="s">
        <v>643</v>
      </c>
      <c r="AM938" s="268" t="s">
        <v>741</v>
      </c>
      <c r="AN938" s="148" t="str">
        <f>IF(ISERROR(MATCH(H938,Current!H:H,0)),"Cleared","resolved")</f>
        <v>resolved</v>
      </c>
    </row>
    <row r="939" spans="1:40" x14ac:dyDescent="0.25">
      <c r="A939" s="267" t="s">
        <v>31</v>
      </c>
      <c r="B939" s="255">
        <v>3071</v>
      </c>
      <c r="C939" s="256" t="s">
        <v>139</v>
      </c>
      <c r="D939" s="255" t="s">
        <v>21</v>
      </c>
      <c r="E939" s="255">
        <v>1350</v>
      </c>
      <c r="F939" s="256" t="s">
        <v>124</v>
      </c>
      <c r="G939" s="255" t="s">
        <v>21</v>
      </c>
      <c r="H939" s="255">
        <v>30710310109302</v>
      </c>
      <c r="I939" s="256" t="s">
        <v>59</v>
      </c>
      <c r="J939" s="255" t="s">
        <v>125</v>
      </c>
      <c r="K939" s="255">
        <v>42773</v>
      </c>
      <c r="L939" s="256">
        <v>87</v>
      </c>
      <c r="M939" s="255" t="s">
        <v>127</v>
      </c>
      <c r="N939" s="255" t="s">
        <v>128</v>
      </c>
      <c r="O939" s="256">
        <v>42859</v>
      </c>
      <c r="P939" s="255" t="s">
        <v>1878</v>
      </c>
      <c r="Q939" s="255">
        <v>1</v>
      </c>
      <c r="R939" s="256" t="s">
        <v>33</v>
      </c>
      <c r="S939" s="255">
        <v>40000</v>
      </c>
      <c r="T939" s="255" t="s">
        <v>243</v>
      </c>
      <c r="U939" s="256">
        <v>4152.91</v>
      </c>
      <c r="V939" s="255" t="s">
        <v>243</v>
      </c>
      <c r="W939" s="255">
        <v>39999.980736408572</v>
      </c>
      <c r="X939" s="256" t="s">
        <v>100</v>
      </c>
      <c r="Y939" s="255" t="s">
        <v>107</v>
      </c>
      <c r="Z939" s="255">
        <v>4.1500000000000004</v>
      </c>
      <c r="AA939" s="256">
        <v>1</v>
      </c>
      <c r="AB939" s="255" t="s">
        <v>630</v>
      </c>
      <c r="AC939" s="255" t="s">
        <v>415</v>
      </c>
      <c r="AD939" s="256" t="s">
        <v>2096</v>
      </c>
      <c r="AE939" s="255" t="s">
        <v>350</v>
      </c>
      <c r="AF939" s="255" t="s">
        <v>605</v>
      </c>
      <c r="AG939" s="256" t="s">
        <v>643</v>
      </c>
      <c r="AH939" s="255"/>
      <c r="AI939" s="255"/>
      <c r="AJ939" s="256"/>
      <c r="AK939" s="255" t="s">
        <v>605</v>
      </c>
      <c r="AL939" s="255" t="s">
        <v>643</v>
      </c>
      <c r="AM939" s="268" t="s">
        <v>741</v>
      </c>
      <c r="AN939" s="148" t="str">
        <f>IF(ISERROR(MATCH(H939,Current!H:H,0)),"Cleared","resolved")</f>
        <v>resolved</v>
      </c>
    </row>
    <row r="940" spans="1:40" x14ac:dyDescent="0.25">
      <c r="A940" s="267" t="s">
        <v>744</v>
      </c>
      <c r="B940" s="255">
        <v>8420</v>
      </c>
      <c r="C940" s="256" t="s">
        <v>234</v>
      </c>
      <c r="D940" s="255" t="s">
        <v>19</v>
      </c>
      <c r="E940" s="255">
        <v>814</v>
      </c>
      <c r="F940" s="256" t="s">
        <v>192</v>
      </c>
      <c r="G940" s="255" t="s">
        <v>19</v>
      </c>
      <c r="H940" s="255">
        <v>320996</v>
      </c>
      <c r="I940" s="256" t="s">
        <v>54</v>
      </c>
      <c r="J940" s="255" t="s">
        <v>269</v>
      </c>
      <c r="K940" s="255">
        <v>41914</v>
      </c>
      <c r="L940" s="256">
        <v>946</v>
      </c>
      <c r="M940" s="255" t="s">
        <v>105</v>
      </c>
      <c r="N940" s="255" t="s">
        <v>41</v>
      </c>
      <c r="O940" s="256">
        <v>42831</v>
      </c>
      <c r="P940" s="255" t="s">
        <v>838</v>
      </c>
      <c r="Q940" s="255">
        <v>29</v>
      </c>
      <c r="R940" s="256" t="s">
        <v>33</v>
      </c>
      <c r="S940" s="255">
        <v>6000</v>
      </c>
      <c r="T940" s="255" t="s">
        <v>270</v>
      </c>
      <c r="U940" s="256">
        <v>4101.4399999999996</v>
      </c>
      <c r="V940" s="255" t="s">
        <v>270</v>
      </c>
      <c r="W940" s="255">
        <v>5999.9967816198896</v>
      </c>
      <c r="X940" s="256" t="s">
        <v>100</v>
      </c>
      <c r="Y940" s="255" t="s">
        <v>107</v>
      </c>
      <c r="Z940" s="255">
        <v>4.0999999999999996</v>
      </c>
      <c r="AA940" s="256">
        <v>1</v>
      </c>
      <c r="AB940" s="255" t="s">
        <v>629</v>
      </c>
      <c r="AC940" s="255" t="s">
        <v>455</v>
      </c>
      <c r="AD940" s="256" t="s">
        <v>1446</v>
      </c>
      <c r="AE940" s="255" t="s">
        <v>349</v>
      </c>
      <c r="AF940" s="255" t="s">
        <v>605</v>
      </c>
      <c r="AG940" s="256" t="s">
        <v>643</v>
      </c>
      <c r="AH940" s="255"/>
      <c r="AI940" s="255"/>
      <c r="AJ940" s="256"/>
      <c r="AK940" s="255" t="s">
        <v>649</v>
      </c>
      <c r="AL940" s="255" t="s">
        <v>643</v>
      </c>
      <c r="AM940" s="268" t="s">
        <v>740</v>
      </c>
      <c r="AN940" s="148" t="str">
        <f>IF(ISERROR(MATCH(H940,Current!H:H,0)),"Cleared","resolved")</f>
        <v>resolved</v>
      </c>
    </row>
    <row r="941" spans="1:40" x14ac:dyDescent="0.25">
      <c r="A941" s="267" t="s">
        <v>744</v>
      </c>
      <c r="B941" s="255">
        <v>8420</v>
      </c>
      <c r="C941" s="256" t="s">
        <v>234</v>
      </c>
      <c r="D941" s="255" t="s">
        <v>19</v>
      </c>
      <c r="E941" s="255">
        <v>814</v>
      </c>
      <c r="F941" s="256" t="s">
        <v>192</v>
      </c>
      <c r="G941" s="255" t="s">
        <v>19</v>
      </c>
      <c r="H941" s="255">
        <v>320998</v>
      </c>
      <c r="I941" s="256" t="s">
        <v>54</v>
      </c>
      <c r="J941" s="255" t="s">
        <v>269</v>
      </c>
      <c r="K941" s="255">
        <v>41914</v>
      </c>
      <c r="L941" s="256">
        <v>946</v>
      </c>
      <c r="M941" s="255" t="s">
        <v>105</v>
      </c>
      <c r="N941" s="255" t="s">
        <v>41</v>
      </c>
      <c r="O941" s="256">
        <v>42831</v>
      </c>
      <c r="P941" s="255" t="s">
        <v>838</v>
      </c>
      <c r="Q941" s="255">
        <v>29</v>
      </c>
      <c r="R941" s="256" t="s">
        <v>33</v>
      </c>
      <c r="S941" s="255">
        <v>6000</v>
      </c>
      <c r="T941" s="255" t="s">
        <v>270</v>
      </c>
      <c r="U941" s="256">
        <v>4101.4399999999996</v>
      </c>
      <c r="V941" s="255" t="s">
        <v>270</v>
      </c>
      <c r="W941" s="255">
        <v>5999.9967816198896</v>
      </c>
      <c r="X941" s="256" t="s">
        <v>100</v>
      </c>
      <c r="Y941" s="255" t="s">
        <v>107</v>
      </c>
      <c r="Z941" s="255">
        <v>4.0999999999999996</v>
      </c>
      <c r="AA941" s="256">
        <v>1</v>
      </c>
      <c r="AB941" s="255" t="s">
        <v>629</v>
      </c>
      <c r="AC941" s="255" t="s">
        <v>455</v>
      </c>
      <c r="AD941" s="256" t="s">
        <v>1446</v>
      </c>
      <c r="AE941" s="255" t="s">
        <v>349</v>
      </c>
      <c r="AF941" s="255" t="s">
        <v>605</v>
      </c>
      <c r="AG941" s="256" t="s">
        <v>603</v>
      </c>
      <c r="AH941" s="255"/>
      <c r="AI941" s="255"/>
      <c r="AJ941" s="256"/>
      <c r="AK941" s="255" t="s">
        <v>649</v>
      </c>
      <c r="AL941" s="255" t="s">
        <v>643</v>
      </c>
      <c r="AM941" s="268" t="s">
        <v>740</v>
      </c>
      <c r="AN941" s="148" t="str">
        <f>IF(ISERROR(MATCH(H941,Current!H:H,0)),"Cleared","resolved")</f>
        <v>resolved</v>
      </c>
    </row>
    <row r="942" spans="1:40" x14ac:dyDescent="0.25">
      <c r="A942" s="267" t="s">
        <v>744</v>
      </c>
      <c r="B942" s="255">
        <v>8310</v>
      </c>
      <c r="C942" s="256" t="s">
        <v>170</v>
      </c>
      <c r="D942" s="255" t="s">
        <v>14</v>
      </c>
      <c r="E942" s="255">
        <v>1750</v>
      </c>
      <c r="F942" s="256" t="s">
        <v>159</v>
      </c>
      <c r="G942" s="255" t="s">
        <v>18</v>
      </c>
      <c r="H942" s="255" t="s">
        <v>1771</v>
      </c>
      <c r="I942" s="256" t="s">
        <v>277</v>
      </c>
      <c r="J942" s="255" t="s">
        <v>241</v>
      </c>
      <c r="K942" s="255">
        <v>42705</v>
      </c>
      <c r="L942" s="256">
        <v>155</v>
      </c>
      <c r="M942" s="255" t="s">
        <v>118</v>
      </c>
      <c r="N942" s="255" t="s">
        <v>41</v>
      </c>
      <c r="O942" s="256">
        <v>42829</v>
      </c>
      <c r="P942" s="255" t="s">
        <v>838</v>
      </c>
      <c r="Q942" s="255">
        <v>31</v>
      </c>
      <c r="R942" s="256" t="s">
        <v>34</v>
      </c>
      <c r="S942" s="255">
        <v>17320</v>
      </c>
      <c r="T942" s="255" t="s">
        <v>242</v>
      </c>
      <c r="U942" s="256">
        <v>4101.93</v>
      </c>
      <c r="V942" s="255" t="s">
        <v>242</v>
      </c>
      <c r="W942" s="255">
        <v>17319.99167342603</v>
      </c>
      <c r="X942" s="256" t="s">
        <v>100</v>
      </c>
      <c r="Y942" s="255" t="s">
        <v>114</v>
      </c>
      <c r="Z942" s="255">
        <v>4.0999999999999996</v>
      </c>
      <c r="AA942" s="256">
        <v>1</v>
      </c>
      <c r="AB942" s="255" t="s">
        <v>630</v>
      </c>
      <c r="AC942" s="255" t="s">
        <v>453</v>
      </c>
      <c r="AD942" s="256" t="s">
        <v>1474</v>
      </c>
      <c r="AE942" s="255" t="s">
        <v>350</v>
      </c>
      <c r="AF942" s="255" t="s">
        <v>649</v>
      </c>
      <c r="AG942" s="256" t="s">
        <v>643</v>
      </c>
      <c r="AH942" s="255"/>
      <c r="AI942" s="255"/>
      <c r="AJ942" s="256"/>
      <c r="AK942" s="255" t="s">
        <v>605</v>
      </c>
      <c r="AL942" s="255" t="s">
        <v>643</v>
      </c>
      <c r="AM942" s="268" t="s">
        <v>741</v>
      </c>
      <c r="AN942" s="148" t="str">
        <f>IF(ISERROR(MATCH(H942,Current!H:H,0)),"Cleared","resolved")</f>
        <v>resolved</v>
      </c>
    </row>
    <row r="943" spans="1:40" x14ac:dyDescent="0.25">
      <c r="A943" s="267" t="s">
        <v>744</v>
      </c>
      <c r="B943" s="255">
        <v>8243</v>
      </c>
      <c r="C943" s="256" t="s">
        <v>120</v>
      </c>
      <c r="D943" s="255" t="s">
        <v>14</v>
      </c>
      <c r="E943" s="255">
        <v>8113</v>
      </c>
      <c r="F943" s="256" t="s">
        <v>201</v>
      </c>
      <c r="G943" s="255" t="s">
        <v>22</v>
      </c>
      <c r="H943" s="255">
        <v>82430169003443</v>
      </c>
      <c r="I943" s="256" t="s">
        <v>56</v>
      </c>
      <c r="J943" s="255" t="s">
        <v>300</v>
      </c>
      <c r="K943" s="255">
        <v>42704</v>
      </c>
      <c r="L943" s="256">
        <v>156</v>
      </c>
      <c r="M943" s="255" t="s">
        <v>118</v>
      </c>
      <c r="N943" s="255" t="s">
        <v>41</v>
      </c>
      <c r="O943" s="256">
        <v>42775</v>
      </c>
      <c r="P943" s="255" t="s">
        <v>838</v>
      </c>
      <c r="Q943" s="255">
        <v>85</v>
      </c>
      <c r="R943" s="256" t="s">
        <v>35</v>
      </c>
      <c r="S943" s="255">
        <v>4084.5</v>
      </c>
      <c r="T943" s="255" t="s">
        <v>100</v>
      </c>
      <c r="U943" s="256">
        <v>4084.5</v>
      </c>
      <c r="V943" s="255" t="s">
        <v>100</v>
      </c>
      <c r="W943" s="255">
        <v>4084.5</v>
      </c>
      <c r="X943" s="256" t="s">
        <v>100</v>
      </c>
      <c r="Y943" s="255" t="s">
        <v>114</v>
      </c>
      <c r="Z943" s="255">
        <v>4.08</v>
      </c>
      <c r="AA943" s="256">
        <v>1</v>
      </c>
      <c r="AB943" s="255" t="s">
        <v>629</v>
      </c>
      <c r="AC943" s="255" t="s">
        <v>439</v>
      </c>
      <c r="AD943" s="256" t="s">
        <v>363</v>
      </c>
      <c r="AE943" s="255" t="s">
        <v>349</v>
      </c>
      <c r="AF943" s="255" t="s">
        <v>649</v>
      </c>
      <c r="AG943" s="256" t="s">
        <v>643</v>
      </c>
      <c r="AH943" s="255"/>
      <c r="AI943" s="255"/>
      <c r="AJ943" s="256"/>
      <c r="AK943" s="255" t="s">
        <v>605</v>
      </c>
      <c r="AL943" s="255" t="s">
        <v>643</v>
      </c>
      <c r="AM943" s="268" t="s">
        <v>741</v>
      </c>
      <c r="AN943" s="148" t="str">
        <f>IF(ISERROR(MATCH(H943,Current!H:H,0)),"Cleared","resolved")</f>
        <v>Cleared</v>
      </c>
    </row>
    <row r="944" spans="1:40" x14ac:dyDescent="0.25">
      <c r="A944" s="267" t="s">
        <v>744</v>
      </c>
      <c r="B944" s="255">
        <v>8520</v>
      </c>
      <c r="C944" s="256" t="s">
        <v>842</v>
      </c>
      <c r="D944" s="255" t="s">
        <v>19</v>
      </c>
      <c r="E944" s="255">
        <v>199</v>
      </c>
      <c r="F944" s="256" t="s">
        <v>137</v>
      </c>
      <c r="G944" s="255" t="s">
        <v>22</v>
      </c>
      <c r="H944" s="255" t="s">
        <v>1728</v>
      </c>
      <c r="I944" s="256" t="s">
        <v>54</v>
      </c>
      <c r="J944" s="255" t="s">
        <v>381</v>
      </c>
      <c r="K944" s="255">
        <v>42768</v>
      </c>
      <c r="L944" s="256">
        <v>92</v>
      </c>
      <c r="M944" s="255" t="s">
        <v>118</v>
      </c>
      <c r="N944" s="255" t="s">
        <v>41</v>
      </c>
      <c r="O944" s="256">
        <v>42830</v>
      </c>
      <c r="P944" s="255" t="s">
        <v>838</v>
      </c>
      <c r="Q944" s="255">
        <v>30</v>
      </c>
      <c r="R944" s="256" t="s">
        <v>33</v>
      </c>
      <c r="S944" s="255">
        <v>285636</v>
      </c>
      <c r="T944" s="255" t="s">
        <v>197</v>
      </c>
      <c r="U944" s="256">
        <v>4065.31</v>
      </c>
      <c r="V944" s="255" t="s">
        <v>197</v>
      </c>
      <c r="W944" s="255">
        <v>285635.69295626209</v>
      </c>
      <c r="X944" s="256" t="s">
        <v>100</v>
      </c>
      <c r="Y944" s="255" t="s">
        <v>114</v>
      </c>
      <c r="Z944" s="255">
        <v>4.07</v>
      </c>
      <c r="AA944" s="256">
        <v>1</v>
      </c>
      <c r="AB944" s="255" t="s">
        <v>630</v>
      </c>
      <c r="AC944" s="255" t="s">
        <v>484</v>
      </c>
      <c r="AD944" s="256" t="s">
        <v>363</v>
      </c>
      <c r="AE944" s="255" t="s">
        <v>350</v>
      </c>
      <c r="AF944" s="255" t="s">
        <v>649</v>
      </c>
      <c r="AG944" s="256" t="s">
        <v>643</v>
      </c>
      <c r="AH944" s="255"/>
      <c r="AI944" s="255"/>
      <c r="AJ944" s="256"/>
      <c r="AK944" s="255" t="s">
        <v>649</v>
      </c>
      <c r="AL944" s="255" t="s">
        <v>643</v>
      </c>
      <c r="AM944" s="268" t="s">
        <v>740</v>
      </c>
      <c r="AN944" s="148" t="str">
        <f>IF(ISERROR(MATCH(H944,Current!H:H,0)),"Cleared","resolved")</f>
        <v>resolved</v>
      </c>
    </row>
    <row r="945" spans="1:40" x14ac:dyDescent="0.25">
      <c r="A945" s="267" t="s">
        <v>744</v>
      </c>
      <c r="B945" s="255">
        <v>132</v>
      </c>
      <c r="C945" s="256" t="s">
        <v>233</v>
      </c>
      <c r="D945" s="255" t="s">
        <v>22</v>
      </c>
      <c r="E945" s="255">
        <v>199</v>
      </c>
      <c r="F945" s="256" t="s">
        <v>137</v>
      </c>
      <c r="G945" s="255" t="s">
        <v>22</v>
      </c>
      <c r="H945" s="255" t="s">
        <v>516</v>
      </c>
      <c r="I945" s="256" t="s">
        <v>54</v>
      </c>
      <c r="J945" s="255" t="s">
        <v>330</v>
      </c>
      <c r="K945" s="255">
        <v>42586</v>
      </c>
      <c r="L945" s="256">
        <v>274</v>
      </c>
      <c r="M945" s="255" t="s">
        <v>118</v>
      </c>
      <c r="N945" s="255" t="s">
        <v>41</v>
      </c>
      <c r="O945" s="256">
        <v>42586</v>
      </c>
      <c r="P945" s="255" t="s">
        <v>406</v>
      </c>
      <c r="Q945" s="255">
        <v>274</v>
      </c>
      <c r="R945" s="256" t="s">
        <v>37</v>
      </c>
      <c r="S945" s="255">
        <v>4435.09</v>
      </c>
      <c r="T945" s="255" t="s">
        <v>248</v>
      </c>
      <c r="U945" s="256">
        <v>4057.72</v>
      </c>
      <c r="V945" s="255" t="s">
        <v>248</v>
      </c>
      <c r="W945" s="255">
        <v>4435.0878788378914</v>
      </c>
      <c r="X945" s="256" t="s">
        <v>100</v>
      </c>
      <c r="Y945" s="255" t="s">
        <v>107</v>
      </c>
      <c r="Z945" s="255">
        <v>4.0599999999999996</v>
      </c>
      <c r="AA945" s="256">
        <v>1</v>
      </c>
      <c r="AB945" s="255" t="s">
        <v>629</v>
      </c>
      <c r="AC945" s="255" t="s">
        <v>513</v>
      </c>
      <c r="AD945" s="256" t="s">
        <v>402</v>
      </c>
      <c r="AE945" s="255" t="s">
        <v>349</v>
      </c>
      <c r="AF945" s="255" t="s">
        <v>649</v>
      </c>
      <c r="AG945" s="256" t="s">
        <v>643</v>
      </c>
      <c r="AH945" s="255"/>
      <c r="AI945" s="255"/>
      <c r="AJ945" s="256"/>
      <c r="AK945" s="255" t="s">
        <v>605</v>
      </c>
      <c r="AL945" s="255" t="s">
        <v>643</v>
      </c>
      <c r="AM945" s="268" t="s">
        <v>741</v>
      </c>
      <c r="AN945" s="148" t="str">
        <f>IF(ISERROR(MATCH(H945,Current!H:H,0)),"Cleared","resolved")</f>
        <v>Cleared</v>
      </c>
    </row>
    <row r="946" spans="1:40" x14ac:dyDescent="0.25">
      <c r="A946" s="267" t="s">
        <v>31</v>
      </c>
      <c r="B946" s="255">
        <v>8520</v>
      </c>
      <c r="C946" s="256" t="s">
        <v>842</v>
      </c>
      <c r="D946" s="255" t="s">
        <v>19</v>
      </c>
      <c r="E946" s="255">
        <v>795</v>
      </c>
      <c r="F946" s="256" t="s">
        <v>264</v>
      </c>
      <c r="G946" s="255" t="s">
        <v>14</v>
      </c>
      <c r="H946" s="255">
        <v>85202520001320</v>
      </c>
      <c r="I946" s="256" t="s">
        <v>55</v>
      </c>
      <c r="J946" s="255" t="s">
        <v>900</v>
      </c>
      <c r="K946" s="255">
        <v>42796</v>
      </c>
      <c r="L946" s="256">
        <v>64</v>
      </c>
      <c r="M946" s="255" t="s">
        <v>111</v>
      </c>
      <c r="N946" s="255" t="s">
        <v>42</v>
      </c>
      <c r="O946" s="256">
        <v>42859</v>
      </c>
      <c r="P946" s="255" t="s">
        <v>1878</v>
      </c>
      <c r="Q946" s="255">
        <v>1</v>
      </c>
      <c r="R946" s="256" t="s">
        <v>33</v>
      </c>
      <c r="S946" s="255">
        <v>284699.61</v>
      </c>
      <c r="T946" s="255" t="s">
        <v>197</v>
      </c>
      <c r="U946" s="256">
        <v>4051.99</v>
      </c>
      <c r="V946" s="255" t="s">
        <v>197</v>
      </c>
      <c r="W946" s="255">
        <v>284699.80678025645</v>
      </c>
      <c r="X946" s="256" t="s">
        <v>100</v>
      </c>
      <c r="Y946" s="255" t="s">
        <v>114</v>
      </c>
      <c r="Z946" s="255">
        <v>4.05</v>
      </c>
      <c r="AA946" s="256">
        <v>1</v>
      </c>
      <c r="AB946" s="255" t="s">
        <v>630</v>
      </c>
      <c r="AC946" s="255" t="s">
        <v>426</v>
      </c>
      <c r="AD946" s="256" t="s">
        <v>877</v>
      </c>
      <c r="AE946" s="255" t="s">
        <v>350</v>
      </c>
      <c r="AF946" s="255" t="s">
        <v>605</v>
      </c>
      <c r="AG946" s="256" t="s">
        <v>643</v>
      </c>
      <c r="AH946" s="255"/>
      <c r="AI946" s="255"/>
      <c r="AJ946" s="256"/>
      <c r="AK946" s="255" t="s">
        <v>605</v>
      </c>
      <c r="AL946" s="255" t="s">
        <v>603</v>
      </c>
      <c r="AM946" s="268" t="s">
        <v>739</v>
      </c>
      <c r="AN946" s="148" t="str">
        <f>IF(ISERROR(MATCH(H946,Current!H:H,0)),"Cleared","resolved")</f>
        <v>resolved</v>
      </c>
    </row>
    <row r="947" spans="1:40" x14ac:dyDescent="0.25">
      <c r="A947" s="267" t="s">
        <v>744</v>
      </c>
      <c r="B947" s="255">
        <v>8520</v>
      </c>
      <c r="C947" s="256" t="s">
        <v>842</v>
      </c>
      <c r="D947" s="255" t="s">
        <v>19</v>
      </c>
      <c r="E947" s="255">
        <v>199</v>
      </c>
      <c r="F947" s="256" t="s">
        <v>137</v>
      </c>
      <c r="G947" s="255" t="s">
        <v>22</v>
      </c>
      <c r="H947" s="255" t="s">
        <v>1448</v>
      </c>
      <c r="I947" s="256" t="s">
        <v>538</v>
      </c>
      <c r="J947" s="255" t="s">
        <v>381</v>
      </c>
      <c r="K947" s="255">
        <v>42768</v>
      </c>
      <c r="L947" s="256">
        <v>92</v>
      </c>
      <c r="M947" s="255" t="s">
        <v>118</v>
      </c>
      <c r="N947" s="255" t="s">
        <v>41</v>
      </c>
      <c r="O947" s="256">
        <v>42830</v>
      </c>
      <c r="P947" s="255" t="s">
        <v>838</v>
      </c>
      <c r="Q947" s="255">
        <v>30</v>
      </c>
      <c r="R947" s="256" t="s">
        <v>33</v>
      </c>
      <c r="S947" s="255">
        <v>5905</v>
      </c>
      <c r="T947" s="255" t="s">
        <v>270</v>
      </c>
      <c r="U947" s="256">
        <v>4036.5</v>
      </c>
      <c r="V947" s="255" t="s">
        <v>197</v>
      </c>
      <c r="W947" s="255">
        <v>283611.45266116282</v>
      </c>
      <c r="X947" s="256" t="s">
        <v>100</v>
      </c>
      <c r="Y947" s="255" t="s">
        <v>114</v>
      </c>
      <c r="Z947" s="255">
        <v>4.04</v>
      </c>
      <c r="AA947" s="256">
        <v>1</v>
      </c>
      <c r="AB947" s="255" t="s">
        <v>630</v>
      </c>
      <c r="AC947" s="255" t="s">
        <v>484</v>
      </c>
      <c r="AD947" s="256" t="s">
        <v>363</v>
      </c>
      <c r="AE947" s="255" t="s">
        <v>349</v>
      </c>
      <c r="AF947" s="255" t="s">
        <v>605</v>
      </c>
      <c r="AG947" s="256" t="s">
        <v>643</v>
      </c>
      <c r="AH947" s="255"/>
      <c r="AI947" s="255"/>
      <c r="AJ947" s="256"/>
      <c r="AK947" s="255" t="s">
        <v>649</v>
      </c>
      <c r="AL947" s="255" t="s">
        <v>643</v>
      </c>
      <c r="AM947" s="268" t="s">
        <v>740</v>
      </c>
      <c r="AN947" s="148" t="str">
        <f>IF(ISERROR(MATCH(H947,Current!H:H,0)),"Cleared","resolved")</f>
        <v>resolved</v>
      </c>
    </row>
    <row r="948" spans="1:40" x14ac:dyDescent="0.25">
      <c r="A948" s="267" t="s">
        <v>744</v>
      </c>
      <c r="B948" s="255">
        <v>8520</v>
      </c>
      <c r="C948" s="256" t="s">
        <v>842</v>
      </c>
      <c r="D948" s="255" t="s">
        <v>19</v>
      </c>
      <c r="E948" s="255">
        <v>3071</v>
      </c>
      <c r="F948" s="256" t="s">
        <v>139</v>
      </c>
      <c r="G948" s="255" t="s">
        <v>21</v>
      </c>
      <c r="H948" s="255" t="s">
        <v>974</v>
      </c>
      <c r="I948" s="256" t="s">
        <v>59</v>
      </c>
      <c r="J948" s="255" t="s">
        <v>271</v>
      </c>
      <c r="K948" s="255">
        <v>42769</v>
      </c>
      <c r="L948" s="256">
        <v>91</v>
      </c>
      <c r="M948" s="255" t="s">
        <v>111</v>
      </c>
      <c r="N948" s="255" t="s">
        <v>42</v>
      </c>
      <c r="O948" s="256">
        <v>42775</v>
      </c>
      <c r="P948" s="255" t="s">
        <v>838</v>
      </c>
      <c r="Q948" s="255">
        <v>85</v>
      </c>
      <c r="R948" s="256" t="s">
        <v>35</v>
      </c>
      <c r="S948" s="255">
        <v>283747</v>
      </c>
      <c r="T948" s="255" t="s">
        <v>197</v>
      </c>
      <c r="U948" s="256">
        <v>4038.43</v>
      </c>
      <c r="V948" s="255" t="s">
        <v>197</v>
      </c>
      <c r="W948" s="255">
        <v>283747.05779026874</v>
      </c>
      <c r="X948" s="256" t="s">
        <v>100</v>
      </c>
      <c r="Y948" s="255" t="s">
        <v>114</v>
      </c>
      <c r="Z948" s="255">
        <v>4.04</v>
      </c>
      <c r="AA948" s="256">
        <v>1</v>
      </c>
      <c r="AB948" s="255" t="s">
        <v>630</v>
      </c>
      <c r="AC948" s="255" t="s">
        <v>497</v>
      </c>
      <c r="AD948" s="256">
        <v>13</v>
      </c>
      <c r="AE948" s="255" t="s">
        <v>350</v>
      </c>
      <c r="AF948" s="255" t="s">
        <v>649</v>
      </c>
      <c r="AG948" s="256" t="s">
        <v>643</v>
      </c>
      <c r="AH948" s="255"/>
      <c r="AI948" s="255"/>
      <c r="AJ948" s="256"/>
      <c r="AK948" s="255" t="s">
        <v>649</v>
      </c>
      <c r="AL948" s="255" t="s">
        <v>643</v>
      </c>
      <c r="AM948" s="268" t="s">
        <v>740</v>
      </c>
      <c r="AN948" s="148" t="str">
        <f>IF(ISERROR(MATCH(H948,Current!H:H,0)),"Cleared","resolved")</f>
        <v>resolved</v>
      </c>
    </row>
    <row r="949" spans="1:40" x14ac:dyDescent="0.25">
      <c r="A949" s="267" t="s">
        <v>744</v>
      </c>
      <c r="B949" s="255">
        <v>8520</v>
      </c>
      <c r="C949" s="256" t="s">
        <v>842</v>
      </c>
      <c r="D949" s="255" t="s">
        <v>19</v>
      </c>
      <c r="E949" s="255">
        <v>1750</v>
      </c>
      <c r="F949" s="256" t="s">
        <v>159</v>
      </c>
      <c r="G949" s="255" t="s">
        <v>18</v>
      </c>
      <c r="H949" s="255">
        <v>85200310086729</v>
      </c>
      <c r="I949" s="256" t="s">
        <v>55</v>
      </c>
      <c r="J949" s="255" t="s">
        <v>322</v>
      </c>
      <c r="K949" s="255">
        <v>42773</v>
      </c>
      <c r="L949" s="256">
        <v>87</v>
      </c>
      <c r="M949" s="255" t="s">
        <v>105</v>
      </c>
      <c r="N949" s="255" t="s">
        <v>41</v>
      </c>
      <c r="O949" s="256">
        <v>42800</v>
      </c>
      <c r="P949" s="255" t="s">
        <v>838</v>
      </c>
      <c r="Q949" s="255">
        <v>60</v>
      </c>
      <c r="R949" s="256" t="s">
        <v>34</v>
      </c>
      <c r="S949" s="255">
        <v>283131</v>
      </c>
      <c r="T949" s="255" t="s">
        <v>197</v>
      </c>
      <c r="U949" s="256">
        <v>4029.66</v>
      </c>
      <c r="V949" s="255" t="s">
        <v>197</v>
      </c>
      <c r="W949" s="255">
        <v>283130.86246267345</v>
      </c>
      <c r="X949" s="256" t="s">
        <v>100</v>
      </c>
      <c r="Y949" s="255" t="s">
        <v>114</v>
      </c>
      <c r="Z949" s="255">
        <v>4.03</v>
      </c>
      <c r="AA949" s="256">
        <v>1</v>
      </c>
      <c r="AB949" s="255" t="s">
        <v>630</v>
      </c>
      <c r="AC949" s="255" t="s">
        <v>1318</v>
      </c>
      <c r="AD949" s="256" t="s">
        <v>1319</v>
      </c>
      <c r="AE949" s="255" t="s">
        <v>350</v>
      </c>
      <c r="AF949" s="255" t="s">
        <v>649</v>
      </c>
      <c r="AG949" s="256" t="s">
        <v>643</v>
      </c>
      <c r="AH949" s="255"/>
      <c r="AI949" s="255"/>
      <c r="AJ949" s="256"/>
      <c r="AK949" s="255" t="s">
        <v>605</v>
      </c>
      <c r="AL949" s="255" t="s">
        <v>643</v>
      </c>
      <c r="AM949" s="268" t="s">
        <v>741</v>
      </c>
      <c r="AN949" s="148" t="str">
        <f>IF(ISERROR(MATCH(H949,Current!H:H,0)),"Cleared","resolved")</f>
        <v>resolved</v>
      </c>
    </row>
    <row r="950" spans="1:40" x14ac:dyDescent="0.25">
      <c r="A950" s="267" t="s">
        <v>744</v>
      </c>
      <c r="B950" s="255">
        <v>8520</v>
      </c>
      <c r="C950" s="256" t="s">
        <v>842</v>
      </c>
      <c r="D950" s="255" t="s">
        <v>19</v>
      </c>
      <c r="E950" s="255">
        <v>260</v>
      </c>
      <c r="F950" s="256" t="s">
        <v>113</v>
      </c>
      <c r="G950" s="255" t="s">
        <v>23</v>
      </c>
      <c r="H950" s="255" t="s">
        <v>1556</v>
      </c>
      <c r="I950" s="256" t="s">
        <v>54</v>
      </c>
      <c r="J950" s="255" t="s">
        <v>381</v>
      </c>
      <c r="K950" s="255">
        <v>42768</v>
      </c>
      <c r="L950" s="256">
        <v>92</v>
      </c>
      <c r="M950" s="255" t="s">
        <v>127</v>
      </c>
      <c r="N950" s="255" t="s">
        <v>128</v>
      </c>
      <c r="O950" s="256">
        <v>42831</v>
      </c>
      <c r="P950" s="255" t="s">
        <v>838</v>
      </c>
      <c r="Q950" s="255">
        <v>29</v>
      </c>
      <c r="R950" s="256" t="s">
        <v>33</v>
      </c>
      <c r="S950" s="255">
        <v>279667</v>
      </c>
      <c r="T950" s="255" t="s">
        <v>197</v>
      </c>
      <c r="U950" s="256">
        <v>3980.36</v>
      </c>
      <c r="V950" s="255" t="s">
        <v>197</v>
      </c>
      <c r="W950" s="255">
        <v>279666.95942385384</v>
      </c>
      <c r="X950" s="256" t="s">
        <v>100</v>
      </c>
      <c r="Y950" s="255" t="s">
        <v>114</v>
      </c>
      <c r="Z950" s="255">
        <v>3.98</v>
      </c>
      <c r="AA950" s="256">
        <v>1</v>
      </c>
      <c r="AB950" s="255" t="s">
        <v>630</v>
      </c>
      <c r="AC950" s="255" t="s">
        <v>681</v>
      </c>
      <c r="AD950" s="256" t="s">
        <v>354</v>
      </c>
      <c r="AE950" s="255" t="s">
        <v>350</v>
      </c>
      <c r="AF950" s="255" t="s">
        <v>649</v>
      </c>
      <c r="AG950" s="256" t="s">
        <v>643</v>
      </c>
      <c r="AH950" s="255"/>
      <c r="AI950" s="255"/>
      <c r="AJ950" s="256"/>
      <c r="AK950" s="255" t="s">
        <v>649</v>
      </c>
      <c r="AL950" s="255" t="s">
        <v>643</v>
      </c>
      <c r="AM950" s="268" t="s">
        <v>740</v>
      </c>
      <c r="AN950" s="148" t="str">
        <f>IF(ISERROR(MATCH(H950,Current!H:H,0)),"Cleared","resolved")</f>
        <v>resolved</v>
      </c>
    </row>
    <row r="951" spans="1:40" x14ac:dyDescent="0.25">
      <c r="A951" s="267" t="s">
        <v>744</v>
      </c>
      <c r="B951" s="255">
        <v>8520</v>
      </c>
      <c r="C951" s="256" t="s">
        <v>842</v>
      </c>
      <c r="D951" s="255" t="s">
        <v>19</v>
      </c>
      <c r="E951" s="255">
        <v>199</v>
      </c>
      <c r="F951" s="256" t="s">
        <v>137</v>
      </c>
      <c r="G951" s="255" t="s">
        <v>22</v>
      </c>
      <c r="H951" s="255">
        <v>85200310086950</v>
      </c>
      <c r="I951" s="256" t="s">
        <v>56</v>
      </c>
      <c r="J951" s="255" t="s">
        <v>1599</v>
      </c>
      <c r="K951" s="255">
        <v>42773</v>
      </c>
      <c r="L951" s="256">
        <v>87</v>
      </c>
      <c r="M951" s="255" t="s">
        <v>118</v>
      </c>
      <c r="N951" s="255" t="s">
        <v>41</v>
      </c>
      <c r="O951" s="256">
        <v>42830</v>
      </c>
      <c r="P951" s="255" t="s">
        <v>838</v>
      </c>
      <c r="Q951" s="255">
        <v>30</v>
      </c>
      <c r="R951" s="256" t="s">
        <v>33</v>
      </c>
      <c r="S951" s="255">
        <v>276760</v>
      </c>
      <c r="T951" s="255" t="s">
        <v>197</v>
      </c>
      <c r="U951" s="256">
        <v>3938.99</v>
      </c>
      <c r="V951" s="255" t="s">
        <v>197</v>
      </c>
      <c r="W951" s="255">
        <v>276760.23186369223</v>
      </c>
      <c r="X951" s="256" t="s">
        <v>100</v>
      </c>
      <c r="Y951" s="255" t="s">
        <v>114</v>
      </c>
      <c r="Z951" s="255">
        <v>3.94</v>
      </c>
      <c r="AA951" s="256">
        <v>1</v>
      </c>
      <c r="AB951" s="255" t="s">
        <v>630</v>
      </c>
      <c r="AC951" s="255" t="s">
        <v>484</v>
      </c>
      <c r="AD951" s="256" t="s">
        <v>363</v>
      </c>
      <c r="AE951" s="255" t="s">
        <v>350</v>
      </c>
      <c r="AF951" s="255" t="s">
        <v>605</v>
      </c>
      <c r="AG951" s="256" t="s">
        <v>643</v>
      </c>
      <c r="AH951" s="255"/>
      <c r="AI951" s="255"/>
      <c r="AJ951" s="256"/>
      <c r="AK951" s="255" t="s">
        <v>605</v>
      </c>
      <c r="AL951" s="255" t="s">
        <v>643</v>
      </c>
      <c r="AM951" s="268" t="s">
        <v>741</v>
      </c>
      <c r="AN951" s="148" t="str">
        <f>IF(ISERROR(MATCH(H951,Current!H:H,0)),"Cleared","resolved")</f>
        <v>resolved</v>
      </c>
    </row>
    <row r="952" spans="1:40" x14ac:dyDescent="0.25">
      <c r="A952" s="267" t="s">
        <v>744</v>
      </c>
      <c r="B952" s="255">
        <v>3011</v>
      </c>
      <c r="C952" s="256" t="s">
        <v>164</v>
      </c>
      <c r="D952" s="255" t="s">
        <v>22</v>
      </c>
      <c r="E952" s="255">
        <v>199</v>
      </c>
      <c r="F952" s="256" t="s">
        <v>137</v>
      </c>
      <c r="G952" s="255" t="s">
        <v>22</v>
      </c>
      <c r="H952" s="255">
        <v>383225</v>
      </c>
      <c r="I952" s="256" t="s">
        <v>59</v>
      </c>
      <c r="J952" s="255" t="s">
        <v>255</v>
      </c>
      <c r="K952" s="255">
        <v>42731</v>
      </c>
      <c r="L952" s="256">
        <v>129</v>
      </c>
      <c r="M952" s="255" t="s">
        <v>118</v>
      </c>
      <c r="N952" s="255" t="s">
        <v>41</v>
      </c>
      <c r="O952" s="256">
        <v>42800</v>
      </c>
      <c r="P952" s="255" t="s">
        <v>838</v>
      </c>
      <c r="Q952" s="255">
        <v>60</v>
      </c>
      <c r="R952" s="256" t="s">
        <v>34</v>
      </c>
      <c r="S952" s="255">
        <v>4310.71</v>
      </c>
      <c r="T952" s="255" t="s">
        <v>248</v>
      </c>
      <c r="U952" s="256">
        <v>3943.93</v>
      </c>
      <c r="V952" s="255" t="s">
        <v>248</v>
      </c>
      <c r="W952" s="255">
        <v>4310.715411113908</v>
      </c>
      <c r="X952" s="256" t="s">
        <v>100</v>
      </c>
      <c r="Y952" s="255" t="s">
        <v>107</v>
      </c>
      <c r="Z952" s="255">
        <v>3.94</v>
      </c>
      <c r="AA952" s="256">
        <v>1</v>
      </c>
      <c r="AB952" s="255" t="s">
        <v>629</v>
      </c>
      <c r="AC952" s="255" t="s">
        <v>513</v>
      </c>
      <c r="AD952" s="256" t="s">
        <v>402</v>
      </c>
      <c r="AE952" s="255" t="s">
        <v>349</v>
      </c>
      <c r="AF952" s="255" t="s">
        <v>649</v>
      </c>
      <c r="AG952" s="256" t="s">
        <v>643</v>
      </c>
      <c r="AH952" s="255"/>
      <c r="AI952" s="255"/>
      <c r="AJ952" s="256"/>
      <c r="AK952" s="255" t="s">
        <v>649</v>
      </c>
      <c r="AL952" s="255" t="s">
        <v>643</v>
      </c>
      <c r="AM952" s="268" t="s">
        <v>740</v>
      </c>
      <c r="AN952" s="148" t="str">
        <f>IF(ISERROR(MATCH(H952,Current!H:H,0)),"Cleared","resolved")</f>
        <v>resolved</v>
      </c>
    </row>
    <row r="953" spans="1:40" x14ac:dyDescent="0.25">
      <c r="A953" s="267" t="s">
        <v>31</v>
      </c>
      <c r="B953" s="255">
        <v>1710</v>
      </c>
      <c r="C953" s="256" t="s">
        <v>181</v>
      </c>
      <c r="D953" s="255" t="s">
        <v>20</v>
      </c>
      <c r="E953" s="255">
        <v>9701</v>
      </c>
      <c r="F953" s="256" t="s">
        <v>199</v>
      </c>
      <c r="G953" s="255" t="s">
        <v>14</v>
      </c>
      <c r="H953" s="255">
        <v>17100131700506</v>
      </c>
      <c r="I953" s="256" t="s">
        <v>55</v>
      </c>
      <c r="J953" s="255" t="s">
        <v>182</v>
      </c>
      <c r="K953" s="255">
        <v>42849</v>
      </c>
      <c r="L953" s="256">
        <v>11</v>
      </c>
      <c r="M953" s="255" t="s">
        <v>118</v>
      </c>
      <c r="N953" s="255" t="s">
        <v>41</v>
      </c>
      <c r="O953" s="256">
        <v>42859</v>
      </c>
      <c r="P953" s="255" t="s">
        <v>1878</v>
      </c>
      <c r="Q953" s="255">
        <v>1</v>
      </c>
      <c r="R953" s="256" t="s">
        <v>33</v>
      </c>
      <c r="S953" s="255">
        <v>3900</v>
      </c>
      <c r="T953" s="255" t="s">
        <v>100</v>
      </c>
      <c r="U953" s="256">
        <v>3900</v>
      </c>
      <c r="V953" s="255" t="s">
        <v>100</v>
      </c>
      <c r="W953" s="255">
        <v>3900</v>
      </c>
      <c r="X953" s="256" t="s">
        <v>100</v>
      </c>
      <c r="Y953" s="255" t="s">
        <v>114</v>
      </c>
      <c r="Z953" s="255">
        <v>3.9</v>
      </c>
      <c r="AA953" s="256">
        <v>1</v>
      </c>
      <c r="AB953" s="255" t="s">
        <v>629</v>
      </c>
      <c r="AC953" s="255" t="s">
        <v>578</v>
      </c>
      <c r="AD953" s="256" t="s">
        <v>361</v>
      </c>
      <c r="AE953" s="255" t="s">
        <v>349</v>
      </c>
      <c r="AF953" s="255" t="s">
        <v>605</v>
      </c>
      <c r="AG953" s="256" t="s">
        <v>643</v>
      </c>
      <c r="AH953" s="255"/>
      <c r="AI953" s="255"/>
      <c r="AJ953" s="256"/>
      <c r="AK953" s="255" t="s">
        <v>605</v>
      </c>
      <c r="AL953" s="255" t="s">
        <v>643</v>
      </c>
      <c r="AM953" s="268" t="s">
        <v>741</v>
      </c>
      <c r="AN953" s="148" t="str">
        <f>IF(ISERROR(MATCH(H953,Current!H:H,0)),"Cleared","resolved")</f>
        <v>Cleared</v>
      </c>
    </row>
    <row r="954" spans="1:40" x14ac:dyDescent="0.25">
      <c r="A954" s="267" t="s">
        <v>31</v>
      </c>
      <c r="B954" s="255">
        <v>413</v>
      </c>
      <c r="C954" s="256" t="s">
        <v>136</v>
      </c>
      <c r="D954" s="255" t="s">
        <v>13</v>
      </c>
      <c r="E954" s="255">
        <v>8205</v>
      </c>
      <c r="F954" s="256" t="s">
        <v>130</v>
      </c>
      <c r="G954" s="255" t="s">
        <v>14</v>
      </c>
      <c r="H954" s="255">
        <v>4130110179986</v>
      </c>
      <c r="I954" s="256" t="s">
        <v>537</v>
      </c>
      <c r="J954" s="255" t="s">
        <v>150</v>
      </c>
      <c r="K954" s="255">
        <v>42825</v>
      </c>
      <c r="L954" s="256">
        <v>35</v>
      </c>
      <c r="M954" s="255" t="s">
        <v>127</v>
      </c>
      <c r="N954" s="255" t="s">
        <v>128</v>
      </c>
      <c r="O954" s="256">
        <v>42859</v>
      </c>
      <c r="P954" s="255" t="s">
        <v>1878</v>
      </c>
      <c r="Q954" s="255">
        <v>1</v>
      </c>
      <c r="R954" s="256" t="s">
        <v>33</v>
      </c>
      <c r="S954" s="255">
        <v>3855.56</v>
      </c>
      <c r="T954" s="255" t="s">
        <v>100</v>
      </c>
      <c r="U954" s="256">
        <v>3855.56</v>
      </c>
      <c r="V954" s="255" t="s">
        <v>100</v>
      </c>
      <c r="W954" s="255">
        <v>3855.56</v>
      </c>
      <c r="X954" s="256" t="s">
        <v>100</v>
      </c>
      <c r="Y954" s="255" t="s">
        <v>114</v>
      </c>
      <c r="Z954" s="255">
        <v>3.86</v>
      </c>
      <c r="AA954" s="256">
        <v>1</v>
      </c>
      <c r="AB954" s="255" t="s">
        <v>629</v>
      </c>
      <c r="AC954" s="255" t="s">
        <v>582</v>
      </c>
      <c r="AD954" s="256" t="s">
        <v>1491</v>
      </c>
      <c r="AE954" s="255" t="s">
        <v>349</v>
      </c>
      <c r="AF954" s="255" t="s">
        <v>605</v>
      </c>
      <c r="AG954" s="256" t="s">
        <v>643</v>
      </c>
      <c r="AH954" s="255"/>
      <c r="AI954" s="255"/>
      <c r="AJ954" s="256"/>
      <c r="AK954" s="255" t="s">
        <v>605</v>
      </c>
      <c r="AL954" s="255" t="s">
        <v>643</v>
      </c>
      <c r="AM954" s="268" t="s">
        <v>741</v>
      </c>
      <c r="AN954" s="148" t="str">
        <f>IF(ISERROR(MATCH(H954,Current!H:H,0)),"Cleared","resolved")</f>
        <v>Cleared</v>
      </c>
    </row>
    <row r="955" spans="1:40" x14ac:dyDescent="0.25">
      <c r="A955" s="267" t="s">
        <v>31</v>
      </c>
      <c r="B955" s="255">
        <v>95</v>
      </c>
      <c r="C955" s="256" t="s">
        <v>153</v>
      </c>
      <c r="D955" s="255" t="s">
        <v>17</v>
      </c>
      <c r="E955" s="255">
        <v>8310</v>
      </c>
      <c r="F955" s="256" t="s">
        <v>170</v>
      </c>
      <c r="G955" s="255" t="s">
        <v>14</v>
      </c>
      <c r="H955" s="255">
        <v>950110010371</v>
      </c>
      <c r="I955" s="256" t="s">
        <v>58</v>
      </c>
      <c r="J955" s="255" t="s">
        <v>195</v>
      </c>
      <c r="K955" s="255">
        <v>42724</v>
      </c>
      <c r="L955" s="256">
        <v>136</v>
      </c>
      <c r="M955" s="255" t="s">
        <v>118</v>
      </c>
      <c r="N955" s="255" t="s">
        <v>41</v>
      </c>
      <c r="O955" s="256">
        <v>42859</v>
      </c>
      <c r="P955" s="255" t="s">
        <v>1878</v>
      </c>
      <c r="Q955" s="255">
        <v>1</v>
      </c>
      <c r="R955" s="256" t="s">
        <v>33</v>
      </c>
      <c r="S955" s="255">
        <v>3850</v>
      </c>
      <c r="T955" s="255" t="s">
        <v>100</v>
      </c>
      <c r="U955" s="256">
        <v>3850</v>
      </c>
      <c r="V955" s="255" t="s">
        <v>100</v>
      </c>
      <c r="W955" s="255">
        <v>3850</v>
      </c>
      <c r="X955" s="256" t="s">
        <v>100</v>
      </c>
      <c r="Y955" s="255" t="s">
        <v>114</v>
      </c>
      <c r="Z955" s="255">
        <v>3.85</v>
      </c>
      <c r="AA955" s="256">
        <v>1</v>
      </c>
      <c r="AB955" s="255" t="s">
        <v>629</v>
      </c>
      <c r="AC955" s="255" t="s">
        <v>420</v>
      </c>
      <c r="AD955" s="256" t="s">
        <v>1892</v>
      </c>
      <c r="AE955" s="255" t="s">
        <v>349</v>
      </c>
      <c r="AF955" s="255" t="s">
        <v>605</v>
      </c>
      <c r="AG955" s="256" t="s">
        <v>643</v>
      </c>
      <c r="AH955" s="255"/>
      <c r="AI955" s="255"/>
      <c r="AJ955" s="256"/>
      <c r="AK955" s="255" t="s">
        <v>605</v>
      </c>
      <c r="AL955" s="255" t="s">
        <v>643</v>
      </c>
      <c r="AM955" s="268" t="s">
        <v>741</v>
      </c>
      <c r="AN955" s="148" t="str">
        <f>IF(ISERROR(MATCH(H955,Current!H:H,0)),"Cleared","resolved")</f>
        <v>resolved</v>
      </c>
    </row>
    <row r="956" spans="1:40" x14ac:dyDescent="0.25">
      <c r="A956" s="267" t="s">
        <v>31</v>
      </c>
      <c r="B956" s="255">
        <v>635</v>
      </c>
      <c r="C956" s="256" t="s">
        <v>142</v>
      </c>
      <c r="D956" s="255" t="s">
        <v>16</v>
      </c>
      <c r="E956" s="255">
        <v>693</v>
      </c>
      <c r="F956" s="256" t="s">
        <v>177</v>
      </c>
      <c r="G956" s="255" t="s">
        <v>16</v>
      </c>
      <c r="H956" s="255">
        <v>63501111702907</v>
      </c>
      <c r="I956" s="256" t="s">
        <v>55</v>
      </c>
      <c r="J956" s="255" t="s">
        <v>870</v>
      </c>
      <c r="K956" s="255">
        <v>42794</v>
      </c>
      <c r="L956" s="256">
        <v>66</v>
      </c>
      <c r="M956" s="255" t="s">
        <v>111</v>
      </c>
      <c r="N956" s="255" t="s">
        <v>42</v>
      </c>
      <c r="O956" s="256">
        <v>42859</v>
      </c>
      <c r="P956" s="255" t="s">
        <v>1878</v>
      </c>
      <c r="Q956" s="255">
        <v>1</v>
      </c>
      <c r="R956" s="256" t="s">
        <v>33</v>
      </c>
      <c r="S956" s="255">
        <v>3854.4</v>
      </c>
      <c r="T956" s="255" t="s">
        <v>100</v>
      </c>
      <c r="U956" s="256">
        <v>3854.4</v>
      </c>
      <c r="V956" s="255" t="s">
        <v>100</v>
      </c>
      <c r="W956" s="255">
        <v>3854.4</v>
      </c>
      <c r="X956" s="256" t="s">
        <v>100</v>
      </c>
      <c r="Y956" s="255" t="s">
        <v>107</v>
      </c>
      <c r="Z956" s="255">
        <v>3.85</v>
      </c>
      <c r="AA956" s="256">
        <v>1</v>
      </c>
      <c r="AB956" s="255" t="s">
        <v>629</v>
      </c>
      <c r="AC956" s="255" t="s">
        <v>431</v>
      </c>
      <c r="AD956" s="256" t="s">
        <v>1915</v>
      </c>
      <c r="AE956" s="255" t="s">
        <v>349</v>
      </c>
      <c r="AF956" s="255" t="s">
        <v>605</v>
      </c>
      <c r="AG956" s="256" t="s">
        <v>643</v>
      </c>
      <c r="AH956" s="255"/>
      <c r="AI956" s="255"/>
      <c r="AJ956" s="256"/>
      <c r="AK956" s="255" t="s">
        <v>605</v>
      </c>
      <c r="AL956" s="255" t="s">
        <v>643</v>
      </c>
      <c r="AM956" s="268" t="s">
        <v>741</v>
      </c>
      <c r="AN956" s="148" t="str">
        <f>IF(ISERROR(MATCH(H956,Current!H:H,0)),"Cleared","resolved")</f>
        <v>Cleared</v>
      </c>
    </row>
    <row r="957" spans="1:40" x14ac:dyDescent="0.25">
      <c r="A957" s="267" t="s">
        <v>31</v>
      </c>
      <c r="B957" s="255">
        <v>692</v>
      </c>
      <c r="C957" s="256" t="s">
        <v>187</v>
      </c>
      <c r="D957" s="255" t="s">
        <v>16</v>
      </c>
      <c r="E957" s="255">
        <v>635</v>
      </c>
      <c r="F957" s="256" t="s">
        <v>142</v>
      </c>
      <c r="G957" s="255" t="s">
        <v>16</v>
      </c>
      <c r="H957" s="255">
        <v>69201111700799</v>
      </c>
      <c r="I957" s="256" t="s">
        <v>57</v>
      </c>
      <c r="J957" s="255" t="s">
        <v>191</v>
      </c>
      <c r="K957" s="255">
        <v>42794</v>
      </c>
      <c r="L957" s="256">
        <v>66</v>
      </c>
      <c r="M957" s="255" t="s">
        <v>127</v>
      </c>
      <c r="N957" s="255" t="s">
        <v>128</v>
      </c>
      <c r="O957" s="256">
        <v>42859</v>
      </c>
      <c r="P957" s="255" t="s">
        <v>1878</v>
      </c>
      <c r="Q957" s="255">
        <v>1</v>
      </c>
      <c r="R957" s="256" t="s">
        <v>33</v>
      </c>
      <c r="S957" s="255">
        <v>3847.38</v>
      </c>
      <c r="T957" s="255" t="s">
        <v>100</v>
      </c>
      <c r="U957" s="256">
        <v>3847.38</v>
      </c>
      <c r="V957" s="255" t="s">
        <v>100</v>
      </c>
      <c r="W957" s="255">
        <v>3847.38</v>
      </c>
      <c r="X957" s="256" t="s">
        <v>100</v>
      </c>
      <c r="Y957" s="255" t="s">
        <v>107</v>
      </c>
      <c r="Z957" s="255">
        <v>3.85</v>
      </c>
      <c r="AA957" s="256">
        <v>1</v>
      </c>
      <c r="AB957" s="255" t="s">
        <v>629</v>
      </c>
      <c r="AC957" s="255" t="s">
        <v>859</v>
      </c>
      <c r="AD957" s="256" t="s">
        <v>1921</v>
      </c>
      <c r="AE957" s="255" t="s">
        <v>349</v>
      </c>
      <c r="AF957" s="255" t="s">
        <v>605</v>
      </c>
      <c r="AG957" s="256" t="s">
        <v>643</v>
      </c>
      <c r="AH957" s="255"/>
      <c r="AI957" s="255"/>
      <c r="AJ957" s="256"/>
      <c r="AK957" s="255" t="s">
        <v>605</v>
      </c>
      <c r="AL957" s="255" t="s">
        <v>643</v>
      </c>
      <c r="AM957" s="268" t="s">
        <v>741</v>
      </c>
      <c r="AN957" s="148" t="str">
        <f>IF(ISERROR(MATCH(H957,Current!H:H,0)),"Cleared","resolved")</f>
        <v>Cleared</v>
      </c>
    </row>
    <row r="958" spans="1:40" x14ac:dyDescent="0.25">
      <c r="A958" s="267" t="s">
        <v>744</v>
      </c>
      <c r="B958" s="255">
        <v>3022</v>
      </c>
      <c r="C958" s="256" t="s">
        <v>141</v>
      </c>
      <c r="D958" s="255" t="s">
        <v>16</v>
      </c>
      <c r="E958" s="255">
        <v>692</v>
      </c>
      <c r="F958" s="256" t="s">
        <v>187</v>
      </c>
      <c r="G958" s="255" t="s">
        <v>16</v>
      </c>
      <c r="H958" s="255">
        <v>30220110061749</v>
      </c>
      <c r="I958" s="256" t="s">
        <v>59</v>
      </c>
      <c r="J958" s="255" t="s">
        <v>143</v>
      </c>
      <c r="K958" s="255">
        <v>42636</v>
      </c>
      <c r="L958" s="256">
        <v>224</v>
      </c>
      <c r="M958" s="255" t="s">
        <v>118</v>
      </c>
      <c r="N958" s="255" t="s">
        <v>41</v>
      </c>
      <c r="O958" s="256">
        <v>42709</v>
      </c>
      <c r="P958" s="255" t="s">
        <v>651</v>
      </c>
      <c r="Q958" s="255">
        <v>151</v>
      </c>
      <c r="R958" s="256" t="s">
        <v>39</v>
      </c>
      <c r="S958" s="255">
        <v>3840</v>
      </c>
      <c r="T958" s="255" t="s">
        <v>100</v>
      </c>
      <c r="U958" s="256">
        <v>3840</v>
      </c>
      <c r="V958" s="255" t="s">
        <v>100</v>
      </c>
      <c r="W958" s="255">
        <v>3840</v>
      </c>
      <c r="X958" s="256" t="s">
        <v>100</v>
      </c>
      <c r="Y958" s="255" t="s">
        <v>107</v>
      </c>
      <c r="Z958" s="255">
        <v>3.84</v>
      </c>
      <c r="AA958" s="256">
        <v>1</v>
      </c>
      <c r="AB958" s="255" t="s">
        <v>629</v>
      </c>
      <c r="AC958" s="255" t="s">
        <v>413</v>
      </c>
      <c r="AD958" s="256" t="s">
        <v>756</v>
      </c>
      <c r="AE958" s="255" t="s">
        <v>349</v>
      </c>
      <c r="AF958" s="255" t="s">
        <v>605</v>
      </c>
      <c r="AG958" s="256" t="s">
        <v>643</v>
      </c>
      <c r="AH958" s="255"/>
      <c r="AI958" s="255"/>
      <c r="AJ958" s="256"/>
      <c r="AK958" s="255" t="s">
        <v>605</v>
      </c>
      <c r="AL958" s="255" t="s">
        <v>643</v>
      </c>
      <c r="AM958" s="268" t="s">
        <v>741</v>
      </c>
      <c r="AN958" s="148" t="str">
        <f>IF(ISERROR(MATCH(H958,Current!H:H,0)),"Cleared","resolved")</f>
        <v>Cleared</v>
      </c>
    </row>
    <row r="959" spans="1:40" x14ac:dyDescent="0.25">
      <c r="A959" s="267" t="s">
        <v>31</v>
      </c>
      <c r="B959" s="255">
        <v>3019</v>
      </c>
      <c r="C959" s="256" t="s">
        <v>134</v>
      </c>
      <c r="D959" s="255" t="s">
        <v>16</v>
      </c>
      <c r="E959" s="255">
        <v>3014</v>
      </c>
      <c r="F959" s="256" t="s">
        <v>144</v>
      </c>
      <c r="G959" s="255" t="s">
        <v>16</v>
      </c>
      <c r="H959" s="255">
        <v>30190110008129</v>
      </c>
      <c r="I959" s="256" t="s">
        <v>59</v>
      </c>
      <c r="J959" s="255" t="s">
        <v>135</v>
      </c>
      <c r="K959" s="255">
        <v>42794</v>
      </c>
      <c r="L959" s="256">
        <v>66</v>
      </c>
      <c r="M959" s="255" t="s">
        <v>111</v>
      </c>
      <c r="N959" s="255" t="s">
        <v>42</v>
      </c>
      <c r="O959" s="256">
        <v>42860</v>
      </c>
      <c r="P959" s="255" t="s">
        <v>1878</v>
      </c>
      <c r="Q959" s="255">
        <v>0</v>
      </c>
      <c r="R959" s="256" t="s">
        <v>33</v>
      </c>
      <c r="S959" s="255">
        <v>3832.4</v>
      </c>
      <c r="T959" s="255" t="s">
        <v>100</v>
      </c>
      <c r="U959" s="256">
        <v>3832.4</v>
      </c>
      <c r="V959" s="255" t="s">
        <v>100</v>
      </c>
      <c r="W959" s="255">
        <v>3832.4</v>
      </c>
      <c r="X959" s="256" t="s">
        <v>100</v>
      </c>
      <c r="Y959" s="255" t="s">
        <v>107</v>
      </c>
      <c r="Z959" s="255">
        <v>3.83</v>
      </c>
      <c r="AA959" s="256">
        <v>1</v>
      </c>
      <c r="AB959" s="255" t="s">
        <v>629</v>
      </c>
      <c r="AC959" s="255" t="s">
        <v>413</v>
      </c>
      <c r="AD959" s="256" t="s">
        <v>1992</v>
      </c>
      <c r="AE959" s="255" t="s">
        <v>349</v>
      </c>
      <c r="AF959" s="255" t="s">
        <v>605</v>
      </c>
      <c r="AG959" s="256" t="s">
        <v>643</v>
      </c>
      <c r="AH959" s="255"/>
      <c r="AI959" s="255"/>
      <c r="AJ959" s="256"/>
      <c r="AK959" s="255" t="s">
        <v>605</v>
      </c>
      <c r="AL959" s="255" t="s">
        <v>643</v>
      </c>
      <c r="AM959" s="268" t="s">
        <v>741</v>
      </c>
      <c r="AN959" s="148" t="str">
        <f>IF(ISERROR(MATCH(H959,Current!H:H,0)),"Cleared","resolved")</f>
        <v>Cleared</v>
      </c>
    </row>
    <row r="960" spans="1:40" x14ac:dyDescent="0.25">
      <c r="A960" s="267" t="s">
        <v>744</v>
      </c>
      <c r="B960" s="255">
        <v>8520</v>
      </c>
      <c r="C960" s="256" t="s">
        <v>842</v>
      </c>
      <c r="D960" s="255" t="s">
        <v>19</v>
      </c>
      <c r="E960" s="255">
        <v>8310</v>
      </c>
      <c r="F960" s="256" t="s">
        <v>170</v>
      </c>
      <c r="G960" s="255" t="s">
        <v>14</v>
      </c>
      <c r="H960" s="255">
        <v>85200310050774</v>
      </c>
      <c r="I960" s="256" t="s">
        <v>57</v>
      </c>
      <c r="J960" s="255" t="s">
        <v>224</v>
      </c>
      <c r="K960" s="255">
        <v>41701</v>
      </c>
      <c r="L960" s="256">
        <v>1159</v>
      </c>
      <c r="M960" s="255" t="s">
        <v>158</v>
      </c>
      <c r="N960" s="255" t="s">
        <v>41</v>
      </c>
      <c r="O960" s="256">
        <v>42618</v>
      </c>
      <c r="P960" s="255" t="s">
        <v>406</v>
      </c>
      <c r="Q960" s="255">
        <v>242</v>
      </c>
      <c r="R960" s="256" t="s">
        <v>37</v>
      </c>
      <c r="S960" s="255">
        <v>268369.58</v>
      </c>
      <c r="T960" s="255" t="s">
        <v>197</v>
      </c>
      <c r="U960" s="256">
        <v>3819.57</v>
      </c>
      <c r="V960" s="255" t="s">
        <v>197</v>
      </c>
      <c r="W960" s="255">
        <v>268369.57667310734</v>
      </c>
      <c r="X960" s="256" t="s">
        <v>100</v>
      </c>
      <c r="Y960" s="255" t="s">
        <v>114</v>
      </c>
      <c r="Z960" s="255">
        <v>3.82</v>
      </c>
      <c r="AA960" s="256">
        <v>1</v>
      </c>
      <c r="AB960" s="255" t="s">
        <v>630</v>
      </c>
      <c r="AC960" s="255" t="s">
        <v>572</v>
      </c>
      <c r="AD960" s="256" t="s">
        <v>399</v>
      </c>
      <c r="AE960" s="255" t="s">
        <v>350</v>
      </c>
      <c r="AF960" s="255" t="s">
        <v>649</v>
      </c>
      <c r="AG960" s="256" t="s">
        <v>643</v>
      </c>
      <c r="AH960" s="255"/>
      <c r="AI960" s="255"/>
      <c r="AJ960" s="256"/>
      <c r="AK960" s="255" t="s">
        <v>605</v>
      </c>
      <c r="AL960" s="255" t="s">
        <v>643</v>
      </c>
      <c r="AM960" s="268" t="s">
        <v>741</v>
      </c>
      <c r="AN960" s="148" t="str">
        <f>IF(ISERROR(MATCH(H960,Current!H:H,0)),"Cleared","resolved")</f>
        <v>Cleared</v>
      </c>
    </row>
    <row r="961" spans="1:40" x14ac:dyDescent="0.25">
      <c r="A961" s="267" t="s">
        <v>744</v>
      </c>
      <c r="B961" s="255">
        <v>8310</v>
      </c>
      <c r="C961" s="256" t="s">
        <v>170</v>
      </c>
      <c r="D961" s="255" t="s">
        <v>14</v>
      </c>
      <c r="E961" s="255">
        <v>199</v>
      </c>
      <c r="F961" s="256" t="s">
        <v>137</v>
      </c>
      <c r="G961" s="255" t="s">
        <v>22</v>
      </c>
      <c r="H961" s="255" t="s">
        <v>611</v>
      </c>
      <c r="I961" s="256" t="s">
        <v>57</v>
      </c>
      <c r="J961" s="255" t="s">
        <v>133</v>
      </c>
      <c r="K961" s="255">
        <v>42047</v>
      </c>
      <c r="L961" s="256">
        <v>813</v>
      </c>
      <c r="M961" s="255" t="s">
        <v>111</v>
      </c>
      <c r="N961" s="255" t="s">
        <v>42</v>
      </c>
      <c r="O961" s="256">
        <v>42647</v>
      </c>
      <c r="P961" s="255" t="s">
        <v>406</v>
      </c>
      <c r="Q961" s="255">
        <v>213</v>
      </c>
      <c r="R961" s="256" t="s">
        <v>37</v>
      </c>
      <c r="S961" s="255">
        <v>16122</v>
      </c>
      <c r="T961" s="255" t="s">
        <v>242</v>
      </c>
      <c r="U961" s="256">
        <v>3818.21</v>
      </c>
      <c r="V961" s="255" t="s">
        <v>242</v>
      </c>
      <c r="W961" s="255">
        <v>16122.012176558837</v>
      </c>
      <c r="X961" s="256" t="s">
        <v>100</v>
      </c>
      <c r="Y961" s="255" t="s">
        <v>114</v>
      </c>
      <c r="Z961" s="255">
        <v>3.82</v>
      </c>
      <c r="AA961" s="256">
        <v>1</v>
      </c>
      <c r="AB961" s="255" t="s">
        <v>630</v>
      </c>
      <c r="AC961" s="255" t="s">
        <v>484</v>
      </c>
      <c r="AD961" s="256" t="s">
        <v>396</v>
      </c>
      <c r="AE961" s="255" t="s">
        <v>350</v>
      </c>
      <c r="AF961" s="255" t="s">
        <v>605</v>
      </c>
      <c r="AG961" s="256" t="s">
        <v>643</v>
      </c>
      <c r="AH961" s="255"/>
      <c r="AI961" s="255"/>
      <c r="AJ961" s="256"/>
      <c r="AK961" s="255" t="s">
        <v>605</v>
      </c>
      <c r="AL961" s="255" t="s">
        <v>643</v>
      </c>
      <c r="AM961" s="268" t="s">
        <v>741</v>
      </c>
      <c r="AN961" s="148" t="str">
        <f>IF(ISERROR(MATCH(H961,Current!H:H,0)),"Cleared","resolved")</f>
        <v>resolved</v>
      </c>
    </row>
    <row r="962" spans="1:40" x14ac:dyDescent="0.25">
      <c r="A962" s="267" t="s">
        <v>744</v>
      </c>
      <c r="B962" s="255">
        <v>132</v>
      </c>
      <c r="C962" s="256" t="s">
        <v>233</v>
      </c>
      <c r="D962" s="255" t="s">
        <v>22</v>
      </c>
      <c r="E962" s="255">
        <v>199</v>
      </c>
      <c r="F962" s="256" t="s">
        <v>137</v>
      </c>
      <c r="G962" s="255" t="s">
        <v>22</v>
      </c>
      <c r="H962" s="255" t="s">
        <v>515</v>
      </c>
      <c r="I962" s="256" t="s">
        <v>54</v>
      </c>
      <c r="J962" s="255" t="s">
        <v>330</v>
      </c>
      <c r="K962" s="255">
        <v>42586</v>
      </c>
      <c r="L962" s="256">
        <v>274</v>
      </c>
      <c r="M962" s="255" t="s">
        <v>118</v>
      </c>
      <c r="N962" s="255" t="s">
        <v>41</v>
      </c>
      <c r="O962" s="256">
        <v>42586</v>
      </c>
      <c r="P962" s="255" t="s">
        <v>406</v>
      </c>
      <c r="Q962" s="255">
        <v>274</v>
      </c>
      <c r="R962" s="256" t="s">
        <v>37</v>
      </c>
      <c r="S962" s="255">
        <v>4177.66</v>
      </c>
      <c r="T962" s="255" t="s">
        <v>248</v>
      </c>
      <c r="U962" s="256">
        <v>3822.2</v>
      </c>
      <c r="V962" s="255" t="s">
        <v>248</v>
      </c>
      <c r="W962" s="255">
        <v>4177.6645235487385</v>
      </c>
      <c r="X962" s="256" t="s">
        <v>100</v>
      </c>
      <c r="Y962" s="255" t="s">
        <v>107</v>
      </c>
      <c r="Z962" s="255">
        <v>3.82</v>
      </c>
      <c r="AA962" s="256">
        <v>1</v>
      </c>
      <c r="AB962" s="255" t="s">
        <v>629</v>
      </c>
      <c r="AC962" s="255" t="s">
        <v>513</v>
      </c>
      <c r="AD962" s="256" t="s">
        <v>402</v>
      </c>
      <c r="AE962" s="255" t="s">
        <v>349</v>
      </c>
      <c r="AF962" s="255" t="s">
        <v>605</v>
      </c>
      <c r="AG962" s="256" t="s">
        <v>643</v>
      </c>
      <c r="AH962" s="255"/>
      <c r="AI962" s="255"/>
      <c r="AJ962" s="256"/>
      <c r="AK962" s="255" t="s">
        <v>605</v>
      </c>
      <c r="AL962" s="255" t="s">
        <v>643</v>
      </c>
      <c r="AM962" s="268" t="s">
        <v>741</v>
      </c>
      <c r="AN962" s="148" t="str">
        <f>IF(ISERROR(MATCH(H962,Current!H:H,0)),"Cleared","resolved")</f>
        <v>Cleared</v>
      </c>
    </row>
    <row r="963" spans="1:40" x14ac:dyDescent="0.25">
      <c r="A963" s="267" t="s">
        <v>744</v>
      </c>
      <c r="B963" s="255">
        <v>8520</v>
      </c>
      <c r="C963" s="256" t="s">
        <v>842</v>
      </c>
      <c r="D963" s="255" t="s">
        <v>19</v>
      </c>
      <c r="E963" s="255">
        <v>3071</v>
      </c>
      <c r="F963" s="256" t="s">
        <v>139</v>
      </c>
      <c r="G963" s="255" t="s">
        <v>21</v>
      </c>
      <c r="H963" s="255" t="s">
        <v>979</v>
      </c>
      <c r="I963" s="256" t="s">
        <v>59</v>
      </c>
      <c r="J963" s="255" t="s">
        <v>271</v>
      </c>
      <c r="K963" s="255">
        <v>42769</v>
      </c>
      <c r="L963" s="256">
        <v>91</v>
      </c>
      <c r="M963" s="255" t="s">
        <v>111</v>
      </c>
      <c r="N963" s="255" t="s">
        <v>42</v>
      </c>
      <c r="O963" s="256">
        <v>42775</v>
      </c>
      <c r="P963" s="255" t="s">
        <v>838</v>
      </c>
      <c r="Q963" s="255">
        <v>85</v>
      </c>
      <c r="R963" s="256" t="s">
        <v>35</v>
      </c>
      <c r="S963" s="255">
        <v>267698</v>
      </c>
      <c r="T963" s="255" t="s">
        <v>197</v>
      </c>
      <c r="U963" s="256">
        <v>3810.01</v>
      </c>
      <c r="V963" s="255" t="s">
        <v>197</v>
      </c>
      <c r="W963" s="255">
        <v>267697.87458282104</v>
      </c>
      <c r="X963" s="256" t="s">
        <v>100</v>
      </c>
      <c r="Y963" s="255" t="s">
        <v>114</v>
      </c>
      <c r="Z963" s="255">
        <v>3.81</v>
      </c>
      <c r="AA963" s="256">
        <v>1</v>
      </c>
      <c r="AB963" s="255" t="s">
        <v>630</v>
      </c>
      <c r="AC963" s="255" t="s">
        <v>497</v>
      </c>
      <c r="AD963" s="256" t="s">
        <v>973</v>
      </c>
      <c r="AE963" s="255" t="s">
        <v>350</v>
      </c>
      <c r="AF963" s="255" t="s">
        <v>605</v>
      </c>
      <c r="AG963" s="256" t="s">
        <v>643</v>
      </c>
      <c r="AH963" s="255"/>
      <c r="AI963" s="255"/>
      <c r="AJ963" s="256"/>
      <c r="AK963" s="255" t="s">
        <v>649</v>
      </c>
      <c r="AL963" s="255" t="s">
        <v>643</v>
      </c>
      <c r="AM963" s="268" t="s">
        <v>740</v>
      </c>
      <c r="AN963" s="148" t="str">
        <f>IF(ISERROR(MATCH(H963,Current!H:H,0)),"Cleared","resolved")</f>
        <v>resolved</v>
      </c>
    </row>
    <row r="964" spans="1:40" x14ac:dyDescent="0.25">
      <c r="A964" s="267" t="s">
        <v>31</v>
      </c>
      <c r="B964" s="255">
        <v>413</v>
      </c>
      <c r="C964" s="256" t="s">
        <v>136</v>
      </c>
      <c r="D964" s="255" t="s">
        <v>13</v>
      </c>
      <c r="E964" s="255">
        <v>260</v>
      </c>
      <c r="F964" s="256" t="s">
        <v>113</v>
      </c>
      <c r="G964" s="255" t="s">
        <v>23</v>
      </c>
      <c r="H964" s="255">
        <v>4130110176565</v>
      </c>
      <c r="I964" s="256" t="s">
        <v>537</v>
      </c>
      <c r="J964" s="255" t="s">
        <v>150</v>
      </c>
      <c r="K964" s="255">
        <v>42794</v>
      </c>
      <c r="L964" s="256">
        <v>66</v>
      </c>
      <c r="M964" s="255" t="s">
        <v>127</v>
      </c>
      <c r="N964" s="255" t="s">
        <v>128</v>
      </c>
      <c r="O964" s="256">
        <v>42859</v>
      </c>
      <c r="P964" s="255" t="s">
        <v>1878</v>
      </c>
      <c r="Q964" s="255">
        <v>1</v>
      </c>
      <c r="R964" s="256" t="s">
        <v>33</v>
      </c>
      <c r="S964" s="255">
        <v>3802.51</v>
      </c>
      <c r="T964" s="255" t="s">
        <v>100</v>
      </c>
      <c r="U964" s="256">
        <v>3802.51</v>
      </c>
      <c r="V964" s="255" t="s">
        <v>100</v>
      </c>
      <c r="W964" s="255">
        <v>3802.51</v>
      </c>
      <c r="X964" s="256" t="s">
        <v>100</v>
      </c>
      <c r="Y964" s="255" t="s">
        <v>114</v>
      </c>
      <c r="Z964" s="255">
        <v>3.8</v>
      </c>
      <c r="AA964" s="256">
        <v>1</v>
      </c>
      <c r="AB964" s="255" t="s">
        <v>629</v>
      </c>
      <c r="AC964" s="255" t="s">
        <v>495</v>
      </c>
      <c r="AD964" s="256" t="s">
        <v>356</v>
      </c>
      <c r="AE964" s="255" t="s">
        <v>349</v>
      </c>
      <c r="AF964" s="255" t="s">
        <v>649</v>
      </c>
      <c r="AG964" s="256" t="s">
        <v>643</v>
      </c>
      <c r="AH964" s="255"/>
      <c r="AI964" s="255"/>
      <c r="AJ964" s="256"/>
      <c r="AK964" s="255" t="s">
        <v>605</v>
      </c>
      <c r="AL964" s="255" t="s">
        <v>643</v>
      </c>
      <c r="AM964" s="268" t="s">
        <v>741</v>
      </c>
      <c r="AN964" s="148" t="str">
        <f>IF(ISERROR(MATCH(H964,Current!H:H,0)),"Cleared","resolved")</f>
        <v>Cleared</v>
      </c>
    </row>
    <row r="965" spans="1:40" x14ac:dyDescent="0.25">
      <c r="A965" s="267" t="s">
        <v>744</v>
      </c>
      <c r="B965" s="255">
        <v>8520</v>
      </c>
      <c r="C965" s="256" t="s">
        <v>842</v>
      </c>
      <c r="D965" s="255" t="s">
        <v>19</v>
      </c>
      <c r="E965" s="255">
        <v>8110</v>
      </c>
      <c r="F965" s="256" t="s">
        <v>116</v>
      </c>
      <c r="G965" s="255" t="s">
        <v>15</v>
      </c>
      <c r="H965" s="255">
        <v>85200310081589</v>
      </c>
      <c r="I965" s="256" t="s">
        <v>277</v>
      </c>
      <c r="J965" s="255" t="s">
        <v>500</v>
      </c>
      <c r="K965" s="255">
        <v>42522</v>
      </c>
      <c r="L965" s="256">
        <v>338</v>
      </c>
      <c r="M965" s="255" t="s">
        <v>118</v>
      </c>
      <c r="N965" s="255" t="s">
        <v>41</v>
      </c>
      <c r="O965" s="256">
        <v>42585</v>
      </c>
      <c r="P965" s="255" t="s">
        <v>406</v>
      </c>
      <c r="Q965" s="255">
        <v>275</v>
      </c>
      <c r="R965" s="256" t="s">
        <v>37</v>
      </c>
      <c r="S965" s="255">
        <v>266469.12</v>
      </c>
      <c r="T965" s="255" t="s">
        <v>197</v>
      </c>
      <c r="U965" s="256">
        <v>3792.52</v>
      </c>
      <c r="V965" s="255" t="s">
        <v>197</v>
      </c>
      <c r="W965" s="255">
        <v>266468.99701387668</v>
      </c>
      <c r="X965" s="256" t="s">
        <v>100</v>
      </c>
      <c r="Y965" s="255" t="s">
        <v>114</v>
      </c>
      <c r="Z965" s="255">
        <v>3.79</v>
      </c>
      <c r="AA965" s="256">
        <v>1</v>
      </c>
      <c r="AB965" s="255" t="s">
        <v>630</v>
      </c>
      <c r="AC965" s="255" t="s">
        <v>447</v>
      </c>
      <c r="AD965" s="256" t="s">
        <v>501</v>
      </c>
      <c r="AE965" s="255" t="s">
        <v>350</v>
      </c>
      <c r="AF965" s="255" t="s">
        <v>605</v>
      </c>
      <c r="AG965" s="256" t="s">
        <v>643</v>
      </c>
      <c r="AH965" s="255"/>
      <c r="AI965" s="255"/>
      <c r="AJ965" s="256"/>
      <c r="AK965" s="255" t="s">
        <v>605</v>
      </c>
      <c r="AL965" s="255" t="s">
        <v>643</v>
      </c>
      <c r="AM965" s="268" t="s">
        <v>741</v>
      </c>
      <c r="AN965" s="148" t="str">
        <f>IF(ISERROR(MATCH(H965,Current!H:H,0)),"Cleared","resolved")</f>
        <v>Cleared</v>
      </c>
    </row>
    <row r="966" spans="1:40" x14ac:dyDescent="0.25">
      <c r="A966" s="267" t="s">
        <v>744</v>
      </c>
      <c r="B966" s="255">
        <v>8520</v>
      </c>
      <c r="C966" s="256" t="s">
        <v>842</v>
      </c>
      <c r="D966" s="255" t="s">
        <v>19</v>
      </c>
      <c r="E966" s="255">
        <v>1750</v>
      </c>
      <c r="F966" s="256" t="s">
        <v>159</v>
      </c>
      <c r="G966" s="255" t="s">
        <v>18</v>
      </c>
      <c r="H966" s="255">
        <v>85200310086758</v>
      </c>
      <c r="I966" s="256" t="s">
        <v>57</v>
      </c>
      <c r="J966" s="255" t="s">
        <v>1754</v>
      </c>
      <c r="K966" s="255">
        <v>42773</v>
      </c>
      <c r="L966" s="256">
        <v>87</v>
      </c>
      <c r="M966" s="255" t="s">
        <v>111</v>
      </c>
      <c r="N966" s="255" t="s">
        <v>42</v>
      </c>
      <c r="O966" s="256">
        <v>42831</v>
      </c>
      <c r="P966" s="255" t="s">
        <v>838</v>
      </c>
      <c r="Q966" s="255">
        <v>29</v>
      </c>
      <c r="R966" s="256" t="s">
        <v>33</v>
      </c>
      <c r="S966" s="255">
        <v>266185.5</v>
      </c>
      <c r="T966" s="255" t="s">
        <v>197</v>
      </c>
      <c r="U966" s="256">
        <v>3788.49</v>
      </c>
      <c r="V966" s="255" t="s">
        <v>197</v>
      </c>
      <c r="W966" s="255">
        <v>266185.8422624275</v>
      </c>
      <c r="X966" s="256" t="s">
        <v>100</v>
      </c>
      <c r="Y966" s="255" t="s">
        <v>114</v>
      </c>
      <c r="Z966" s="255">
        <v>3.79</v>
      </c>
      <c r="AA966" s="256">
        <v>1</v>
      </c>
      <c r="AB966" s="255" t="s">
        <v>630</v>
      </c>
      <c r="AC966" s="255" t="s">
        <v>453</v>
      </c>
      <c r="AD966" s="256" t="s">
        <v>1296</v>
      </c>
      <c r="AE966" s="255" t="s">
        <v>350</v>
      </c>
      <c r="AF966" s="255" t="s">
        <v>649</v>
      </c>
      <c r="AG966" s="256" t="s">
        <v>643</v>
      </c>
      <c r="AH966" s="255"/>
      <c r="AI966" s="255"/>
      <c r="AJ966" s="256"/>
      <c r="AK966" s="255" t="s">
        <v>605</v>
      </c>
      <c r="AL966" s="255" t="s">
        <v>643</v>
      </c>
      <c r="AM966" s="268" t="s">
        <v>741</v>
      </c>
      <c r="AN966" s="148" t="str">
        <f>IF(ISERROR(MATCH(H966,Current!H:H,0)),"Cleared","resolved")</f>
        <v>resolved</v>
      </c>
    </row>
    <row r="967" spans="1:40" x14ac:dyDescent="0.25">
      <c r="A967" s="267" t="s">
        <v>744</v>
      </c>
      <c r="B967" s="255">
        <v>8520</v>
      </c>
      <c r="C967" s="256" t="s">
        <v>842</v>
      </c>
      <c r="D967" s="255" t="s">
        <v>19</v>
      </c>
      <c r="E967" s="255">
        <v>1710</v>
      </c>
      <c r="F967" s="256" t="s">
        <v>181</v>
      </c>
      <c r="G967" s="255" t="s">
        <v>20</v>
      </c>
      <c r="H967" s="255">
        <v>85200610007323</v>
      </c>
      <c r="I967" s="256" t="s">
        <v>57</v>
      </c>
      <c r="J967" s="255" t="s">
        <v>499</v>
      </c>
      <c r="K967" s="255">
        <v>42773</v>
      </c>
      <c r="L967" s="256">
        <v>87</v>
      </c>
      <c r="M967" s="255" t="s">
        <v>105</v>
      </c>
      <c r="N967" s="255" t="s">
        <v>41</v>
      </c>
      <c r="O967" s="256">
        <v>42797</v>
      </c>
      <c r="P967" s="255" t="s">
        <v>838</v>
      </c>
      <c r="Q967" s="255">
        <v>63</v>
      </c>
      <c r="R967" s="256" t="s">
        <v>35</v>
      </c>
      <c r="S967" s="255">
        <v>264570</v>
      </c>
      <c r="T967" s="255" t="s">
        <v>197</v>
      </c>
      <c r="U967" s="256">
        <v>3765.49</v>
      </c>
      <c r="V967" s="255" t="s">
        <v>197</v>
      </c>
      <c r="W967" s="255">
        <v>264569.82258914452</v>
      </c>
      <c r="X967" s="256" t="s">
        <v>100</v>
      </c>
      <c r="Y967" s="255" t="s">
        <v>114</v>
      </c>
      <c r="Z967" s="255">
        <v>3.77</v>
      </c>
      <c r="AA967" s="256">
        <v>1</v>
      </c>
      <c r="AB967" s="255" t="s">
        <v>630</v>
      </c>
      <c r="AC967" s="255" t="s">
        <v>459</v>
      </c>
      <c r="AD967" s="256" t="s">
        <v>1314</v>
      </c>
      <c r="AE967" s="255" t="s">
        <v>350</v>
      </c>
      <c r="AF967" s="255" t="s">
        <v>605</v>
      </c>
      <c r="AG967" s="256" t="s">
        <v>643</v>
      </c>
      <c r="AH967" s="255"/>
      <c r="AI967" s="255"/>
      <c r="AJ967" s="256"/>
      <c r="AK967" s="255" t="s">
        <v>605</v>
      </c>
      <c r="AL967" s="255" t="s">
        <v>643</v>
      </c>
      <c r="AM967" s="268" t="s">
        <v>741</v>
      </c>
      <c r="AN967" s="148" t="str">
        <f>IF(ISERROR(MATCH(H967,Current!H:H,0)),"Cleared","resolved")</f>
        <v>Cleared</v>
      </c>
    </row>
    <row r="968" spans="1:40" x14ac:dyDescent="0.25">
      <c r="A968" s="267" t="s">
        <v>31</v>
      </c>
      <c r="B968" s="255">
        <v>260</v>
      </c>
      <c r="C968" s="256" t="s">
        <v>113</v>
      </c>
      <c r="D968" s="255" t="s">
        <v>23</v>
      </c>
      <c r="E968" s="255">
        <v>95</v>
      </c>
      <c r="F968" s="256" t="s">
        <v>153</v>
      </c>
      <c r="G968" s="255" t="s">
        <v>17</v>
      </c>
      <c r="H968" s="255">
        <v>260013009216</v>
      </c>
      <c r="I968" s="256" t="s">
        <v>60</v>
      </c>
      <c r="J968" s="255" t="s">
        <v>208</v>
      </c>
      <c r="K968" s="255">
        <v>42794</v>
      </c>
      <c r="L968" s="256">
        <v>66</v>
      </c>
      <c r="M968" s="255" t="s">
        <v>111</v>
      </c>
      <c r="N968" s="255" t="s">
        <v>42</v>
      </c>
      <c r="O968" s="256">
        <v>42860</v>
      </c>
      <c r="P968" s="255" t="s">
        <v>1878</v>
      </c>
      <c r="Q968" s="255">
        <v>0</v>
      </c>
      <c r="R968" s="256" t="s">
        <v>33</v>
      </c>
      <c r="S968" s="255">
        <v>3173</v>
      </c>
      <c r="T968" s="255" t="s">
        <v>186</v>
      </c>
      <c r="U968" s="256">
        <v>3756.23</v>
      </c>
      <c r="V968" s="255" t="s">
        <v>186</v>
      </c>
      <c r="W968" s="255">
        <v>3173.0001988494441</v>
      </c>
      <c r="X968" s="256" t="s">
        <v>100</v>
      </c>
      <c r="Y968" s="255" t="s">
        <v>114</v>
      </c>
      <c r="Z968" s="255">
        <v>3.76</v>
      </c>
      <c r="AA968" s="256">
        <v>1</v>
      </c>
      <c r="AB968" s="255" t="s">
        <v>629</v>
      </c>
      <c r="AC968" s="255" t="s">
        <v>422</v>
      </c>
      <c r="AD968" s="256" t="s">
        <v>370</v>
      </c>
      <c r="AE968" s="255" t="s">
        <v>349</v>
      </c>
      <c r="AF968" s="255" t="s">
        <v>649</v>
      </c>
      <c r="AG968" s="256" t="s">
        <v>643</v>
      </c>
      <c r="AH968" s="255"/>
      <c r="AI968" s="255"/>
      <c r="AJ968" s="256"/>
      <c r="AK968" s="255" t="s">
        <v>605</v>
      </c>
      <c r="AL968" s="255" t="s">
        <v>643</v>
      </c>
      <c r="AM968" s="268" t="s">
        <v>741</v>
      </c>
      <c r="AN968" s="148" t="str">
        <f>IF(ISERROR(MATCH(H968,Current!H:H,0)),"Cleared","resolved")</f>
        <v>Cleared</v>
      </c>
    </row>
    <row r="969" spans="1:40" x14ac:dyDescent="0.25">
      <c r="A969" s="267" t="s">
        <v>744</v>
      </c>
      <c r="B969" s="255">
        <v>8520</v>
      </c>
      <c r="C969" s="256" t="s">
        <v>842</v>
      </c>
      <c r="D969" s="255" t="s">
        <v>19</v>
      </c>
      <c r="E969" s="255">
        <v>3011</v>
      </c>
      <c r="F969" s="256" t="s">
        <v>164</v>
      </c>
      <c r="G969" s="255" t="s">
        <v>22</v>
      </c>
      <c r="H969" s="255">
        <v>85200310084386</v>
      </c>
      <c r="I969" s="256" t="s">
        <v>60</v>
      </c>
      <c r="J969" s="255" t="s">
        <v>319</v>
      </c>
      <c r="K969" s="255">
        <v>42643</v>
      </c>
      <c r="L969" s="256">
        <v>217</v>
      </c>
      <c r="M969" s="255" t="s">
        <v>118</v>
      </c>
      <c r="N969" s="255" t="s">
        <v>41</v>
      </c>
      <c r="O969" s="256">
        <v>42649</v>
      </c>
      <c r="P969" s="255" t="s">
        <v>406</v>
      </c>
      <c r="Q969" s="255">
        <v>211</v>
      </c>
      <c r="R969" s="256" t="s">
        <v>37</v>
      </c>
      <c r="S969" s="255">
        <v>264377.78000000003</v>
      </c>
      <c r="T969" s="255" t="s">
        <v>197</v>
      </c>
      <c r="U969" s="256">
        <v>3762.76</v>
      </c>
      <c r="V969" s="255" t="s">
        <v>197</v>
      </c>
      <c r="W969" s="255">
        <v>264378.00808009837</v>
      </c>
      <c r="X969" s="256" t="s">
        <v>100</v>
      </c>
      <c r="Y969" s="255" t="s">
        <v>114</v>
      </c>
      <c r="Z969" s="255">
        <v>3.76</v>
      </c>
      <c r="AA969" s="256">
        <v>1</v>
      </c>
      <c r="AB969" s="255" t="s">
        <v>630</v>
      </c>
      <c r="AC969" s="255" t="s">
        <v>474</v>
      </c>
      <c r="AD969" s="256" t="s">
        <v>553</v>
      </c>
      <c r="AE969" s="255" t="s">
        <v>350</v>
      </c>
      <c r="AF969" s="255" t="s">
        <v>605</v>
      </c>
      <c r="AG969" s="256" t="s">
        <v>643</v>
      </c>
      <c r="AH969" s="255"/>
      <c r="AI969" s="255"/>
      <c r="AJ969" s="256"/>
      <c r="AK969" s="255" t="s">
        <v>605</v>
      </c>
      <c r="AL969" s="255" t="s">
        <v>643</v>
      </c>
      <c r="AM969" s="268" t="s">
        <v>741</v>
      </c>
      <c r="AN969" s="148" t="str">
        <f>IF(ISERROR(MATCH(H969,Current!H:H,0)),"Cleared","resolved")</f>
        <v>Cleared</v>
      </c>
    </row>
    <row r="970" spans="1:40" x14ac:dyDescent="0.25">
      <c r="A970" s="267" t="s">
        <v>744</v>
      </c>
      <c r="B970" s="255">
        <v>8520</v>
      </c>
      <c r="C970" s="256" t="s">
        <v>842</v>
      </c>
      <c r="D970" s="255" t="s">
        <v>19</v>
      </c>
      <c r="E970" s="255">
        <v>3011</v>
      </c>
      <c r="F970" s="256" t="s">
        <v>164</v>
      </c>
      <c r="G970" s="255" t="s">
        <v>22</v>
      </c>
      <c r="H970" s="255">
        <v>85200310084701</v>
      </c>
      <c r="I970" s="256" t="s">
        <v>60</v>
      </c>
      <c r="J970" s="255" t="s">
        <v>319</v>
      </c>
      <c r="K970" s="255">
        <v>42643</v>
      </c>
      <c r="L970" s="256">
        <v>217</v>
      </c>
      <c r="M970" s="255" t="s">
        <v>118</v>
      </c>
      <c r="N970" s="255" t="s">
        <v>41</v>
      </c>
      <c r="O970" s="256">
        <v>42681</v>
      </c>
      <c r="P970" s="255" t="s">
        <v>651</v>
      </c>
      <c r="Q970" s="255">
        <v>179</v>
      </c>
      <c r="R970" s="256" t="s">
        <v>39</v>
      </c>
      <c r="S970" s="255">
        <v>264377.78000000003</v>
      </c>
      <c r="T970" s="255" t="s">
        <v>197</v>
      </c>
      <c r="U970" s="256">
        <v>3762.76</v>
      </c>
      <c r="V970" s="255" t="s">
        <v>197</v>
      </c>
      <c r="W970" s="255">
        <v>264378.00808009837</v>
      </c>
      <c r="X970" s="256" t="s">
        <v>100</v>
      </c>
      <c r="Y970" s="255" t="s">
        <v>114</v>
      </c>
      <c r="Z970" s="255">
        <v>3.76</v>
      </c>
      <c r="AA970" s="256">
        <v>1</v>
      </c>
      <c r="AB970" s="255" t="s">
        <v>630</v>
      </c>
      <c r="AC970" s="255" t="s">
        <v>635</v>
      </c>
      <c r="AD970" s="256" t="s">
        <v>553</v>
      </c>
      <c r="AE970" s="255" t="s">
        <v>350</v>
      </c>
      <c r="AF970" s="255" t="s">
        <v>605</v>
      </c>
      <c r="AG970" s="256" t="s">
        <v>643</v>
      </c>
      <c r="AH970" s="255"/>
      <c r="AI970" s="255"/>
      <c r="AJ970" s="256"/>
      <c r="AK970" s="255" t="s">
        <v>605</v>
      </c>
      <c r="AL970" s="255" t="s">
        <v>643</v>
      </c>
      <c r="AM970" s="268" t="s">
        <v>741</v>
      </c>
      <c r="AN970" s="148" t="str">
        <f>IF(ISERROR(MATCH(H970,Current!H:H,0)),"Cleared","resolved")</f>
        <v>resolved</v>
      </c>
    </row>
    <row r="971" spans="1:40" x14ac:dyDescent="0.25">
      <c r="A971" s="267" t="s">
        <v>31</v>
      </c>
      <c r="B971" s="255">
        <v>8520</v>
      </c>
      <c r="C971" s="256" t="s">
        <v>842</v>
      </c>
      <c r="D971" s="255" t="s">
        <v>19</v>
      </c>
      <c r="E971" s="255">
        <v>8420</v>
      </c>
      <c r="F971" s="256" t="s">
        <v>234</v>
      </c>
      <c r="G971" s="255" t="s">
        <v>19</v>
      </c>
      <c r="H971" s="255">
        <v>85203210000139</v>
      </c>
      <c r="I971" s="256" t="s">
        <v>57</v>
      </c>
      <c r="J971" s="255" t="s">
        <v>224</v>
      </c>
      <c r="K971" s="255">
        <v>42828</v>
      </c>
      <c r="L971" s="256">
        <v>32</v>
      </c>
      <c r="M971" s="255" t="s">
        <v>158</v>
      </c>
      <c r="N971" s="255" t="s">
        <v>41</v>
      </c>
      <c r="O971" s="256">
        <v>42859</v>
      </c>
      <c r="P971" s="255" t="s">
        <v>1878</v>
      </c>
      <c r="Q971" s="255">
        <v>1</v>
      </c>
      <c r="R971" s="256" t="s">
        <v>33</v>
      </c>
      <c r="S971" s="255">
        <v>264274.84000000003</v>
      </c>
      <c r="T971" s="255" t="s">
        <v>197</v>
      </c>
      <c r="U971" s="256">
        <v>3761.29</v>
      </c>
      <c r="V971" s="255" t="s">
        <v>197</v>
      </c>
      <c r="W971" s="255">
        <v>264274.72334445809</v>
      </c>
      <c r="X971" s="256" t="s">
        <v>100</v>
      </c>
      <c r="Y971" s="255" t="s">
        <v>107</v>
      </c>
      <c r="Z971" s="255">
        <v>3.76</v>
      </c>
      <c r="AA971" s="256">
        <v>1</v>
      </c>
      <c r="AB971" s="255" t="s">
        <v>630</v>
      </c>
      <c r="AC971" s="255" t="s">
        <v>481</v>
      </c>
      <c r="AD971" s="256" t="s">
        <v>2067</v>
      </c>
      <c r="AE971" s="255" t="s">
        <v>350</v>
      </c>
      <c r="AF971" s="255" t="s">
        <v>649</v>
      </c>
      <c r="AG971" s="256" t="s">
        <v>643</v>
      </c>
      <c r="AH971" s="255"/>
      <c r="AI971" s="255"/>
      <c r="AJ971" s="256"/>
      <c r="AK971" s="255" t="s">
        <v>605</v>
      </c>
      <c r="AL971" s="255" t="s">
        <v>643</v>
      </c>
      <c r="AM971" s="268" t="s">
        <v>741</v>
      </c>
      <c r="AN971" s="148" t="str">
        <f>IF(ISERROR(MATCH(H971,Current!H:H,0)),"Cleared","resolved")</f>
        <v>resolved</v>
      </c>
    </row>
    <row r="972" spans="1:40" x14ac:dyDescent="0.25">
      <c r="A972" s="267" t="s">
        <v>744</v>
      </c>
      <c r="B972" s="255">
        <v>8520</v>
      </c>
      <c r="C972" s="256" t="s">
        <v>842</v>
      </c>
      <c r="D972" s="255" t="s">
        <v>19</v>
      </c>
      <c r="E972" s="255">
        <v>429</v>
      </c>
      <c r="F972" s="256" t="s">
        <v>162</v>
      </c>
      <c r="G972" s="255" t="s">
        <v>13</v>
      </c>
      <c r="H972" s="255" t="s">
        <v>1345</v>
      </c>
      <c r="I972" s="256" t="s">
        <v>59</v>
      </c>
      <c r="J972" s="255" t="s">
        <v>19</v>
      </c>
      <c r="K972" s="255">
        <v>42768</v>
      </c>
      <c r="L972" s="256">
        <v>92</v>
      </c>
      <c r="M972" s="255" t="s">
        <v>111</v>
      </c>
      <c r="N972" s="255" t="s">
        <v>42</v>
      </c>
      <c r="O972" s="256">
        <v>42800</v>
      </c>
      <c r="P972" s="255" t="s">
        <v>838</v>
      </c>
      <c r="Q972" s="255">
        <v>60</v>
      </c>
      <c r="R972" s="256" t="s">
        <v>34</v>
      </c>
      <c r="S972" s="255">
        <v>261110</v>
      </c>
      <c r="T972" s="255" t="s">
        <v>197</v>
      </c>
      <c r="U972" s="256">
        <v>3716.25</v>
      </c>
      <c r="V972" s="255" t="s">
        <v>197</v>
      </c>
      <c r="W972" s="255">
        <v>261110.13525382048</v>
      </c>
      <c r="X972" s="256" t="s">
        <v>100</v>
      </c>
      <c r="Y972" s="255" t="s">
        <v>114</v>
      </c>
      <c r="Z972" s="255">
        <v>3.72</v>
      </c>
      <c r="AA972" s="256">
        <v>1</v>
      </c>
      <c r="AB972" s="255" t="s">
        <v>630</v>
      </c>
      <c r="AC972" s="255" t="s">
        <v>425</v>
      </c>
      <c r="AD972" s="256" t="s">
        <v>560</v>
      </c>
      <c r="AE972" s="255" t="s">
        <v>350</v>
      </c>
      <c r="AF972" s="255" t="s">
        <v>605</v>
      </c>
      <c r="AG972" s="256" t="s">
        <v>643</v>
      </c>
      <c r="AH972" s="255"/>
      <c r="AI972" s="255"/>
      <c r="AJ972" s="256"/>
      <c r="AK972" s="255" t="s">
        <v>649</v>
      </c>
      <c r="AL972" s="255" t="s">
        <v>643</v>
      </c>
      <c r="AM972" s="268" t="s">
        <v>740</v>
      </c>
      <c r="AN972" s="148" t="str">
        <f>IF(ISERROR(MATCH(H972,Current!H:H,0)),"Cleared","resolved")</f>
        <v>resolved</v>
      </c>
    </row>
    <row r="973" spans="1:40" x14ac:dyDescent="0.25">
      <c r="A973" s="267" t="s">
        <v>744</v>
      </c>
      <c r="B973" s="255">
        <v>8520</v>
      </c>
      <c r="C973" s="256" t="s">
        <v>842</v>
      </c>
      <c r="D973" s="255" t="s">
        <v>19</v>
      </c>
      <c r="E973" s="255">
        <v>8420</v>
      </c>
      <c r="F973" s="256" t="s">
        <v>234</v>
      </c>
      <c r="G973" s="255" t="s">
        <v>19</v>
      </c>
      <c r="H973" s="255">
        <v>85200310084459</v>
      </c>
      <c r="I973" s="256" t="s">
        <v>54</v>
      </c>
      <c r="J973" s="255" t="s">
        <v>575</v>
      </c>
      <c r="K973" s="255">
        <v>42643</v>
      </c>
      <c r="L973" s="256">
        <v>217</v>
      </c>
      <c r="M973" s="255" t="s">
        <v>127</v>
      </c>
      <c r="N973" s="255" t="s">
        <v>128</v>
      </c>
      <c r="O973" s="256">
        <v>42709</v>
      </c>
      <c r="P973" s="255" t="s">
        <v>651</v>
      </c>
      <c r="Q973" s="255">
        <v>151</v>
      </c>
      <c r="R973" s="256" t="s">
        <v>39</v>
      </c>
      <c r="S973" s="255">
        <v>260802</v>
      </c>
      <c r="T973" s="255" t="s">
        <v>197</v>
      </c>
      <c r="U973" s="256">
        <v>3711.86</v>
      </c>
      <c r="V973" s="255" t="s">
        <v>197</v>
      </c>
      <c r="W973" s="255">
        <v>260801.6862813982</v>
      </c>
      <c r="X973" s="256" t="s">
        <v>100</v>
      </c>
      <c r="Y973" s="255" t="s">
        <v>107</v>
      </c>
      <c r="Z973" s="255">
        <v>3.71</v>
      </c>
      <c r="AA973" s="256">
        <v>1</v>
      </c>
      <c r="AB973" s="255" t="s">
        <v>630</v>
      </c>
      <c r="AC973" s="255" t="s">
        <v>573</v>
      </c>
      <c r="AD973" s="256" t="s">
        <v>769</v>
      </c>
      <c r="AE973" s="255" t="s">
        <v>350</v>
      </c>
      <c r="AF973" s="255" t="s">
        <v>649</v>
      </c>
      <c r="AG973" s="256" t="s">
        <v>643</v>
      </c>
      <c r="AH973" s="255"/>
      <c r="AI973" s="255"/>
      <c r="AJ973" s="256"/>
      <c r="AK973" s="255" t="s">
        <v>605</v>
      </c>
      <c r="AL973" s="255" t="s">
        <v>643</v>
      </c>
      <c r="AM973" s="268" t="s">
        <v>741</v>
      </c>
      <c r="AN973" s="148" t="str">
        <f>IF(ISERROR(MATCH(H973,Current!H:H,0)),"Cleared","resolved")</f>
        <v>Cleared</v>
      </c>
    </row>
    <row r="974" spans="1:40" x14ac:dyDescent="0.25">
      <c r="A974" s="267" t="s">
        <v>744</v>
      </c>
      <c r="B974" s="255">
        <v>8520</v>
      </c>
      <c r="C974" s="256" t="s">
        <v>842</v>
      </c>
      <c r="D974" s="255" t="s">
        <v>19</v>
      </c>
      <c r="E974" s="255">
        <v>283</v>
      </c>
      <c r="F974" s="256" t="s">
        <v>109</v>
      </c>
      <c r="G974" s="255" t="s">
        <v>14</v>
      </c>
      <c r="H974" s="255">
        <v>85200710013173</v>
      </c>
      <c r="I974" s="256" t="s">
        <v>277</v>
      </c>
      <c r="J974" s="255" t="s">
        <v>559</v>
      </c>
      <c r="K974" s="255">
        <v>42676</v>
      </c>
      <c r="L974" s="256">
        <v>184</v>
      </c>
      <c r="M974" s="255" t="s">
        <v>111</v>
      </c>
      <c r="N974" s="255" t="s">
        <v>42</v>
      </c>
      <c r="O974" s="256">
        <v>42732</v>
      </c>
      <c r="P974" s="255" t="s">
        <v>651</v>
      </c>
      <c r="Q974" s="255">
        <v>128</v>
      </c>
      <c r="R974" s="256" t="s">
        <v>38</v>
      </c>
      <c r="S974" s="255">
        <v>260210</v>
      </c>
      <c r="T974" s="255" t="s">
        <v>197</v>
      </c>
      <c r="U974" s="256">
        <v>3703.44</v>
      </c>
      <c r="V974" s="255" t="s">
        <v>197</v>
      </c>
      <c r="W974" s="255">
        <v>260210.0825575268</v>
      </c>
      <c r="X974" s="256" t="s">
        <v>100</v>
      </c>
      <c r="Y974" s="255" t="s">
        <v>114</v>
      </c>
      <c r="Z974" s="255">
        <v>3.7</v>
      </c>
      <c r="AA974" s="256">
        <v>1</v>
      </c>
      <c r="AB974" s="255" t="s">
        <v>630</v>
      </c>
      <c r="AC974" s="255" t="s">
        <v>426</v>
      </c>
      <c r="AD974" s="256" t="s">
        <v>814</v>
      </c>
      <c r="AE974" s="255" t="s">
        <v>350</v>
      </c>
      <c r="AF974" s="255" t="s">
        <v>605</v>
      </c>
      <c r="AG974" s="256" t="s">
        <v>643</v>
      </c>
      <c r="AH974" s="255"/>
      <c r="AI974" s="255"/>
      <c r="AJ974" s="256"/>
      <c r="AK974" s="255" t="s">
        <v>605</v>
      </c>
      <c r="AL974" s="255" t="s">
        <v>643</v>
      </c>
      <c r="AM974" s="268" t="s">
        <v>741</v>
      </c>
      <c r="AN974" s="148" t="str">
        <f>IF(ISERROR(MATCH(H974,Current!H:H,0)),"Cleared","resolved")</f>
        <v>Cleared</v>
      </c>
    </row>
    <row r="975" spans="1:40" x14ac:dyDescent="0.25">
      <c r="A975" s="267" t="s">
        <v>31</v>
      </c>
      <c r="B975" s="255">
        <v>95</v>
      </c>
      <c r="C975" s="256" t="s">
        <v>153</v>
      </c>
      <c r="D975" s="255" t="s">
        <v>17</v>
      </c>
      <c r="E975" s="255">
        <v>1761</v>
      </c>
      <c r="F975" s="256" t="s">
        <v>1490</v>
      </c>
      <c r="G975" s="255" t="s">
        <v>15</v>
      </c>
      <c r="H975" s="255">
        <v>950110011051</v>
      </c>
      <c r="I975" s="256" t="s">
        <v>58</v>
      </c>
      <c r="J975" s="255" t="s">
        <v>195</v>
      </c>
      <c r="K975" s="255">
        <v>42821</v>
      </c>
      <c r="L975" s="256">
        <v>39</v>
      </c>
      <c r="M975" s="255" t="s">
        <v>158</v>
      </c>
      <c r="N975" s="255" t="s">
        <v>41</v>
      </c>
      <c r="O975" s="256">
        <v>42859</v>
      </c>
      <c r="P975" s="255" t="s">
        <v>1878</v>
      </c>
      <c r="Q975" s="255">
        <v>1</v>
      </c>
      <c r="R975" s="256" t="s">
        <v>33</v>
      </c>
      <c r="S975" s="255">
        <v>3685.88</v>
      </c>
      <c r="T975" s="255" t="s">
        <v>100</v>
      </c>
      <c r="U975" s="256">
        <v>3685.88</v>
      </c>
      <c r="V975" s="255" t="s">
        <v>100</v>
      </c>
      <c r="W975" s="255">
        <v>3685.88</v>
      </c>
      <c r="X975" s="256" t="s">
        <v>100</v>
      </c>
      <c r="Y975" s="255" t="s">
        <v>114</v>
      </c>
      <c r="Z975" s="255">
        <v>3.69</v>
      </c>
      <c r="AA975" s="256">
        <v>1</v>
      </c>
      <c r="AB975" s="255" t="s">
        <v>629</v>
      </c>
      <c r="AC975" s="255" t="s">
        <v>880</v>
      </c>
      <c r="AD975" s="256" t="s">
        <v>1902</v>
      </c>
      <c r="AE975" s="255" t="s">
        <v>349</v>
      </c>
      <c r="AF975" s="255" t="s">
        <v>605</v>
      </c>
      <c r="AG975" s="256" t="s">
        <v>643</v>
      </c>
      <c r="AH975" s="255"/>
      <c r="AI975" s="255"/>
      <c r="AJ975" s="256"/>
      <c r="AK975" s="255" t="s">
        <v>605</v>
      </c>
      <c r="AL975" s="255" t="s">
        <v>643</v>
      </c>
      <c r="AM975" s="268" t="s">
        <v>741</v>
      </c>
      <c r="AN975" s="148" t="str">
        <f>IF(ISERROR(MATCH(H975,Current!H:H,0)),"Cleared","resolved")</f>
        <v>resolved</v>
      </c>
    </row>
    <row r="976" spans="1:40" x14ac:dyDescent="0.25">
      <c r="A976" s="267" t="s">
        <v>744</v>
      </c>
      <c r="B976" s="255">
        <v>8520</v>
      </c>
      <c r="C976" s="256" t="s">
        <v>842</v>
      </c>
      <c r="D976" s="255" t="s">
        <v>19</v>
      </c>
      <c r="E976" s="255">
        <v>199</v>
      </c>
      <c r="F976" s="256" t="s">
        <v>137</v>
      </c>
      <c r="G976" s="255" t="s">
        <v>22</v>
      </c>
      <c r="H976" s="255">
        <v>85203810001889</v>
      </c>
      <c r="I976" s="256" t="s">
        <v>277</v>
      </c>
      <c r="J976" s="255" t="s">
        <v>306</v>
      </c>
      <c r="K976" s="255">
        <v>42615</v>
      </c>
      <c r="L976" s="256">
        <v>245</v>
      </c>
      <c r="M976" s="255" t="s">
        <v>111</v>
      </c>
      <c r="N976" s="255" t="s">
        <v>42</v>
      </c>
      <c r="O976" s="256">
        <v>42733</v>
      </c>
      <c r="P976" s="255" t="s">
        <v>651</v>
      </c>
      <c r="Q976" s="255">
        <v>127</v>
      </c>
      <c r="R976" s="256" t="s">
        <v>38</v>
      </c>
      <c r="S976" s="255">
        <v>259000</v>
      </c>
      <c r="T976" s="255" t="s">
        <v>197</v>
      </c>
      <c r="U976" s="256">
        <v>3686.22</v>
      </c>
      <c r="V976" s="255" t="s">
        <v>197</v>
      </c>
      <c r="W976" s="255">
        <v>259000.1756543123</v>
      </c>
      <c r="X976" s="256" t="s">
        <v>100</v>
      </c>
      <c r="Y976" s="255" t="s">
        <v>114</v>
      </c>
      <c r="Z976" s="255">
        <v>3.69</v>
      </c>
      <c r="AA976" s="256">
        <v>1</v>
      </c>
      <c r="AB976" s="255" t="s">
        <v>630</v>
      </c>
      <c r="AC976" s="255" t="s">
        <v>484</v>
      </c>
      <c r="AD976" s="256" t="s">
        <v>396</v>
      </c>
      <c r="AE976" s="255" t="s">
        <v>350</v>
      </c>
      <c r="AF976" s="255" t="s">
        <v>605</v>
      </c>
      <c r="AG976" s="256" t="s">
        <v>643</v>
      </c>
      <c r="AH976" s="255"/>
      <c r="AI976" s="255"/>
      <c r="AJ976" s="256"/>
      <c r="AK976" s="255" t="s">
        <v>605</v>
      </c>
      <c r="AL976" s="255" t="s">
        <v>643</v>
      </c>
      <c r="AM976" s="268" t="s">
        <v>741</v>
      </c>
      <c r="AN976" s="148" t="str">
        <f>IF(ISERROR(MATCH(H976,Current!H:H,0)),"Cleared","resolved")</f>
        <v>Cleared</v>
      </c>
    </row>
    <row r="977" spans="1:40" x14ac:dyDescent="0.25">
      <c r="A977" s="267" t="s">
        <v>744</v>
      </c>
      <c r="B977" s="255">
        <v>8520</v>
      </c>
      <c r="C977" s="256" t="s">
        <v>842</v>
      </c>
      <c r="D977" s="255" t="s">
        <v>19</v>
      </c>
      <c r="E977" s="255">
        <v>199</v>
      </c>
      <c r="F977" s="256" t="s">
        <v>137</v>
      </c>
      <c r="G977" s="255" t="s">
        <v>22</v>
      </c>
      <c r="H977" s="255">
        <v>85203810002102</v>
      </c>
      <c r="I977" s="256" t="s">
        <v>277</v>
      </c>
      <c r="J977" s="255" t="s">
        <v>306</v>
      </c>
      <c r="K977" s="255">
        <v>42646</v>
      </c>
      <c r="L977" s="256">
        <v>214</v>
      </c>
      <c r="M977" s="255" t="s">
        <v>111</v>
      </c>
      <c r="N977" s="255" t="s">
        <v>42</v>
      </c>
      <c r="O977" s="256">
        <v>42733</v>
      </c>
      <c r="P977" s="255" t="s">
        <v>651</v>
      </c>
      <c r="Q977" s="255">
        <v>127</v>
      </c>
      <c r="R977" s="256" t="s">
        <v>38</v>
      </c>
      <c r="S977" s="255">
        <v>259000</v>
      </c>
      <c r="T977" s="255" t="s">
        <v>197</v>
      </c>
      <c r="U977" s="256">
        <v>3686.22</v>
      </c>
      <c r="V977" s="255" t="s">
        <v>197</v>
      </c>
      <c r="W977" s="255">
        <v>259000.1756543123</v>
      </c>
      <c r="X977" s="256" t="s">
        <v>100</v>
      </c>
      <c r="Y977" s="255" t="s">
        <v>114</v>
      </c>
      <c r="Z977" s="255">
        <v>3.69</v>
      </c>
      <c r="AA977" s="256">
        <v>1</v>
      </c>
      <c r="AB977" s="255" t="s">
        <v>630</v>
      </c>
      <c r="AC977" s="255" t="s">
        <v>484</v>
      </c>
      <c r="AD977" s="256" t="s">
        <v>396</v>
      </c>
      <c r="AE977" s="255" t="s">
        <v>350</v>
      </c>
      <c r="AF977" s="255" t="s">
        <v>649</v>
      </c>
      <c r="AG977" s="256" t="s">
        <v>643</v>
      </c>
      <c r="AH977" s="255"/>
      <c r="AI977" s="255"/>
      <c r="AJ977" s="256"/>
      <c r="AK977" s="255" t="s">
        <v>605</v>
      </c>
      <c r="AL977" s="255" t="s">
        <v>643</v>
      </c>
      <c r="AM977" s="268" t="s">
        <v>741</v>
      </c>
      <c r="AN977" s="148" t="str">
        <f>IF(ISERROR(MATCH(H977,Current!H:H,0)),"Cleared","resolved")</f>
        <v>resolved</v>
      </c>
    </row>
    <row r="978" spans="1:40" x14ac:dyDescent="0.25">
      <c r="A978" s="267" t="s">
        <v>31</v>
      </c>
      <c r="B978" s="255">
        <v>8520</v>
      </c>
      <c r="C978" s="256" t="s">
        <v>842</v>
      </c>
      <c r="D978" s="255" t="s">
        <v>19</v>
      </c>
      <c r="E978" s="255">
        <v>199</v>
      </c>
      <c r="F978" s="256" t="s">
        <v>137</v>
      </c>
      <c r="G978" s="255" t="s">
        <v>22</v>
      </c>
      <c r="H978" s="255">
        <v>85200410044916</v>
      </c>
      <c r="I978" s="256" t="s">
        <v>537</v>
      </c>
      <c r="J978" s="255" t="s">
        <v>311</v>
      </c>
      <c r="K978" s="255">
        <v>42795</v>
      </c>
      <c r="L978" s="256">
        <v>65</v>
      </c>
      <c r="M978" s="255" t="s">
        <v>111</v>
      </c>
      <c r="N978" s="255" t="s">
        <v>42</v>
      </c>
      <c r="O978" s="256">
        <v>42860</v>
      </c>
      <c r="P978" s="255" t="s">
        <v>1878</v>
      </c>
      <c r="Q978" s="255">
        <v>0</v>
      </c>
      <c r="R978" s="256" t="s">
        <v>33</v>
      </c>
      <c r="S978" s="255">
        <v>259299.99</v>
      </c>
      <c r="T978" s="255" t="s">
        <v>197</v>
      </c>
      <c r="U978" s="256">
        <v>3690.49</v>
      </c>
      <c r="V978" s="255" t="s">
        <v>197</v>
      </c>
      <c r="W978" s="255">
        <v>259300.19321974352</v>
      </c>
      <c r="X978" s="256" t="s">
        <v>100</v>
      </c>
      <c r="Y978" s="255" t="s">
        <v>114</v>
      </c>
      <c r="Z978" s="255">
        <v>3.69</v>
      </c>
      <c r="AA978" s="256">
        <v>1</v>
      </c>
      <c r="AB978" s="255" t="s">
        <v>630</v>
      </c>
      <c r="AC978" s="255" t="s">
        <v>446</v>
      </c>
      <c r="AD978" s="256" t="s">
        <v>2051</v>
      </c>
      <c r="AE978" s="255" t="s">
        <v>350</v>
      </c>
      <c r="AF978" s="255" t="s">
        <v>605</v>
      </c>
      <c r="AG978" s="256" t="s">
        <v>643</v>
      </c>
      <c r="AH978" s="255"/>
      <c r="AI978" s="255"/>
      <c r="AJ978" s="256"/>
      <c r="AK978" s="255" t="s">
        <v>605</v>
      </c>
      <c r="AL978" s="255" t="s">
        <v>643</v>
      </c>
      <c r="AM978" s="268" t="s">
        <v>741</v>
      </c>
      <c r="AN978" s="148" t="str">
        <f>IF(ISERROR(MATCH(H978,Current!H:H,0)),"Cleared","resolved")</f>
        <v>resolved</v>
      </c>
    </row>
    <row r="979" spans="1:40" x14ac:dyDescent="0.25">
      <c r="A979" s="267" t="s">
        <v>744</v>
      </c>
      <c r="B979" s="255">
        <v>8520</v>
      </c>
      <c r="C979" s="256" t="s">
        <v>842</v>
      </c>
      <c r="D979" s="255" t="s">
        <v>19</v>
      </c>
      <c r="E979" s="255">
        <v>8420</v>
      </c>
      <c r="F979" s="256" t="s">
        <v>234</v>
      </c>
      <c r="G979" s="255" t="s">
        <v>19</v>
      </c>
      <c r="H979" s="255">
        <v>85203010001299</v>
      </c>
      <c r="I979" s="256" t="s">
        <v>592</v>
      </c>
      <c r="J979" s="255" t="s">
        <v>230</v>
      </c>
      <c r="K979" s="255">
        <v>42773</v>
      </c>
      <c r="L979" s="256">
        <v>87</v>
      </c>
      <c r="M979" s="255" t="s">
        <v>105</v>
      </c>
      <c r="N979" s="255" t="s">
        <v>41</v>
      </c>
      <c r="O979" s="256">
        <v>42775</v>
      </c>
      <c r="P979" s="255" t="s">
        <v>838</v>
      </c>
      <c r="Q979" s="255">
        <v>85</v>
      </c>
      <c r="R979" s="256" t="s">
        <v>35</v>
      </c>
      <c r="S979" s="255">
        <v>257556.11</v>
      </c>
      <c r="T979" s="255" t="s">
        <v>197</v>
      </c>
      <c r="U979" s="256">
        <v>3665.67</v>
      </c>
      <c r="V979" s="255" t="s">
        <v>197</v>
      </c>
      <c r="W979" s="255">
        <v>257556.29720709645</v>
      </c>
      <c r="X979" s="256" t="s">
        <v>100</v>
      </c>
      <c r="Y979" s="255" t="s">
        <v>107</v>
      </c>
      <c r="Z979" s="255">
        <v>3.67</v>
      </c>
      <c r="AA979" s="256">
        <v>1</v>
      </c>
      <c r="AB979" s="255" t="s">
        <v>630</v>
      </c>
      <c r="AC979" s="255" t="s">
        <v>819</v>
      </c>
      <c r="AD979" s="256" t="s">
        <v>921</v>
      </c>
      <c r="AE979" s="255" t="s">
        <v>350</v>
      </c>
      <c r="AF979" s="255" t="s">
        <v>605</v>
      </c>
      <c r="AG979" s="256" t="s">
        <v>643</v>
      </c>
      <c r="AH979" s="255"/>
      <c r="AI979" s="255"/>
      <c r="AJ979" s="256"/>
      <c r="AK979" s="255" t="s">
        <v>605</v>
      </c>
      <c r="AL979" s="255" t="s">
        <v>643</v>
      </c>
      <c r="AM979" s="268" t="s">
        <v>741</v>
      </c>
      <c r="AN979" s="148" t="str">
        <f>IF(ISERROR(MATCH(H979,Current!H:H,0)),"Cleared","resolved")</f>
        <v>resolved</v>
      </c>
    </row>
    <row r="980" spans="1:40" x14ac:dyDescent="0.25">
      <c r="A980" s="267" t="s">
        <v>31</v>
      </c>
      <c r="B980" s="255">
        <v>95</v>
      </c>
      <c r="C980" s="256" t="s">
        <v>153</v>
      </c>
      <c r="D980" s="255" t="s">
        <v>17</v>
      </c>
      <c r="E980" s="255">
        <v>8310</v>
      </c>
      <c r="F980" s="256" t="s">
        <v>170</v>
      </c>
      <c r="G980" s="255" t="s">
        <v>14</v>
      </c>
      <c r="H980" s="255">
        <v>950110008958</v>
      </c>
      <c r="I980" s="256" t="s">
        <v>58</v>
      </c>
      <c r="J980" s="255" t="s">
        <v>195</v>
      </c>
      <c r="K980" s="255">
        <v>42541</v>
      </c>
      <c r="L980" s="256">
        <v>319</v>
      </c>
      <c r="M980" s="255" t="s">
        <v>118</v>
      </c>
      <c r="N980" s="255" t="s">
        <v>41</v>
      </c>
      <c r="O980" s="256">
        <v>42859</v>
      </c>
      <c r="P980" s="255" t="s">
        <v>1878</v>
      </c>
      <c r="Q980" s="255">
        <v>1</v>
      </c>
      <c r="R980" s="256" t="s">
        <v>33</v>
      </c>
      <c r="S980" s="255">
        <v>3658.1</v>
      </c>
      <c r="T980" s="255" t="s">
        <v>100</v>
      </c>
      <c r="U980" s="256">
        <v>3658.1</v>
      </c>
      <c r="V980" s="255" t="s">
        <v>100</v>
      </c>
      <c r="W980" s="255">
        <v>3658.1</v>
      </c>
      <c r="X980" s="256" t="s">
        <v>100</v>
      </c>
      <c r="Y980" s="255" t="s">
        <v>114</v>
      </c>
      <c r="Z980" s="255">
        <v>3.66</v>
      </c>
      <c r="AA980" s="256">
        <v>1</v>
      </c>
      <c r="AB980" s="255" t="s">
        <v>629</v>
      </c>
      <c r="AC980" s="255" t="s">
        <v>420</v>
      </c>
      <c r="AD980" s="256" t="s">
        <v>1892</v>
      </c>
      <c r="AE980" s="255" t="s">
        <v>349</v>
      </c>
      <c r="AF980" s="255" t="s">
        <v>605</v>
      </c>
      <c r="AG980" s="256" t="s">
        <v>643</v>
      </c>
      <c r="AH980" s="255"/>
      <c r="AI980" s="255"/>
      <c r="AJ980" s="256"/>
      <c r="AK980" s="255" t="s">
        <v>605</v>
      </c>
      <c r="AL980" s="255" t="s">
        <v>643</v>
      </c>
      <c r="AM980" s="268" t="s">
        <v>741</v>
      </c>
      <c r="AN980" s="148" t="str">
        <f>IF(ISERROR(MATCH(H980,Current!H:H,0)),"Cleared","resolved")</f>
        <v>resolved</v>
      </c>
    </row>
    <row r="981" spans="1:40" x14ac:dyDescent="0.25">
      <c r="A981" s="267" t="s">
        <v>31</v>
      </c>
      <c r="B981" s="255">
        <v>95</v>
      </c>
      <c r="C981" s="256" t="s">
        <v>153</v>
      </c>
      <c r="D981" s="255" t="s">
        <v>17</v>
      </c>
      <c r="E981" s="255">
        <v>8310</v>
      </c>
      <c r="F981" s="256" t="s">
        <v>170</v>
      </c>
      <c r="G981" s="255" t="s">
        <v>14</v>
      </c>
      <c r="H981" s="255">
        <v>950110010448</v>
      </c>
      <c r="I981" s="256" t="s">
        <v>58</v>
      </c>
      <c r="J981" s="255" t="s">
        <v>195</v>
      </c>
      <c r="K981" s="255">
        <v>42725</v>
      </c>
      <c r="L981" s="256">
        <v>135</v>
      </c>
      <c r="M981" s="255" t="s">
        <v>118</v>
      </c>
      <c r="N981" s="255" t="s">
        <v>41</v>
      </c>
      <c r="O981" s="256">
        <v>42859</v>
      </c>
      <c r="P981" s="255" t="s">
        <v>1878</v>
      </c>
      <c r="Q981" s="255">
        <v>1</v>
      </c>
      <c r="R981" s="256" t="s">
        <v>33</v>
      </c>
      <c r="S981" s="255">
        <v>3658</v>
      </c>
      <c r="T981" s="255" t="s">
        <v>100</v>
      </c>
      <c r="U981" s="256">
        <v>3658</v>
      </c>
      <c r="V981" s="255" t="s">
        <v>100</v>
      </c>
      <c r="W981" s="255">
        <v>3658</v>
      </c>
      <c r="X981" s="256" t="s">
        <v>100</v>
      </c>
      <c r="Y981" s="255" t="s">
        <v>114</v>
      </c>
      <c r="Z981" s="255">
        <v>3.66</v>
      </c>
      <c r="AA981" s="256">
        <v>1</v>
      </c>
      <c r="AB981" s="255" t="s">
        <v>629</v>
      </c>
      <c r="AC981" s="255" t="s">
        <v>420</v>
      </c>
      <c r="AD981" s="256" t="s">
        <v>1892</v>
      </c>
      <c r="AE981" s="255" t="s">
        <v>349</v>
      </c>
      <c r="AF981" s="255" t="s">
        <v>605</v>
      </c>
      <c r="AG981" s="256" t="s">
        <v>643</v>
      </c>
      <c r="AH981" s="255"/>
      <c r="AI981" s="255"/>
      <c r="AJ981" s="256"/>
      <c r="AK981" s="255" t="s">
        <v>605</v>
      </c>
      <c r="AL981" s="255" t="s">
        <v>643</v>
      </c>
      <c r="AM981" s="268" t="s">
        <v>741</v>
      </c>
      <c r="AN981" s="148" t="str">
        <f>IF(ISERROR(MATCH(H981,Current!H:H,0)),"Cleared","resolved")</f>
        <v>resolved</v>
      </c>
    </row>
    <row r="982" spans="1:40" x14ac:dyDescent="0.25">
      <c r="A982" s="267" t="s">
        <v>744</v>
      </c>
      <c r="B982" s="255">
        <v>8520</v>
      </c>
      <c r="C982" s="256" t="s">
        <v>842</v>
      </c>
      <c r="D982" s="255" t="s">
        <v>19</v>
      </c>
      <c r="E982" s="255">
        <v>260</v>
      </c>
      <c r="F982" s="256" t="s">
        <v>113</v>
      </c>
      <c r="G982" s="255" t="s">
        <v>23</v>
      </c>
      <c r="H982" s="255" t="s">
        <v>1590</v>
      </c>
      <c r="I982" s="256" t="s">
        <v>54</v>
      </c>
      <c r="J982" s="255" t="s">
        <v>381</v>
      </c>
      <c r="K982" s="255">
        <v>42768</v>
      </c>
      <c r="L982" s="256">
        <v>92</v>
      </c>
      <c r="M982" s="255" t="s">
        <v>127</v>
      </c>
      <c r="N982" s="255" t="s">
        <v>128</v>
      </c>
      <c r="O982" s="256">
        <v>42831</v>
      </c>
      <c r="P982" s="255" t="s">
        <v>838</v>
      </c>
      <c r="Q982" s="255">
        <v>29</v>
      </c>
      <c r="R982" s="256" t="s">
        <v>33</v>
      </c>
      <c r="S982" s="255">
        <v>257350</v>
      </c>
      <c r="T982" s="255" t="s">
        <v>197</v>
      </c>
      <c r="U982" s="256">
        <v>3662.73</v>
      </c>
      <c r="V982" s="255" t="s">
        <v>197</v>
      </c>
      <c r="W982" s="255">
        <v>257349.72773581592</v>
      </c>
      <c r="X982" s="256" t="s">
        <v>100</v>
      </c>
      <c r="Y982" s="255" t="s">
        <v>114</v>
      </c>
      <c r="Z982" s="255">
        <v>3.66</v>
      </c>
      <c r="AA982" s="256">
        <v>1</v>
      </c>
      <c r="AB982" s="255" t="s">
        <v>630</v>
      </c>
      <c r="AC982" s="255" t="s">
        <v>681</v>
      </c>
      <c r="AD982" s="256" t="s">
        <v>354</v>
      </c>
      <c r="AE982" s="255" t="s">
        <v>350</v>
      </c>
      <c r="AF982" s="255" t="s">
        <v>605</v>
      </c>
      <c r="AG982" s="256" t="s">
        <v>643</v>
      </c>
      <c r="AH982" s="255"/>
      <c r="AI982" s="255"/>
      <c r="AJ982" s="256"/>
      <c r="AK982" s="255" t="s">
        <v>649</v>
      </c>
      <c r="AL982" s="255" t="s">
        <v>643</v>
      </c>
      <c r="AM982" s="268" t="s">
        <v>740</v>
      </c>
      <c r="AN982" s="148" t="str">
        <f>IF(ISERROR(MATCH(H982,Current!H:H,0)),"Cleared","resolved")</f>
        <v>resolved</v>
      </c>
    </row>
    <row r="983" spans="1:40" x14ac:dyDescent="0.25">
      <c r="A983" s="267" t="s">
        <v>744</v>
      </c>
      <c r="B983" s="255">
        <v>8520</v>
      </c>
      <c r="C983" s="256" t="s">
        <v>842</v>
      </c>
      <c r="D983" s="255" t="s">
        <v>19</v>
      </c>
      <c r="E983" s="255">
        <v>260</v>
      </c>
      <c r="F983" s="256" t="s">
        <v>113</v>
      </c>
      <c r="G983" s="255" t="s">
        <v>23</v>
      </c>
      <c r="H983" s="255" t="s">
        <v>1560</v>
      </c>
      <c r="I983" s="256" t="s">
        <v>54</v>
      </c>
      <c r="J983" s="255" t="s">
        <v>381</v>
      </c>
      <c r="K983" s="255">
        <v>42768</v>
      </c>
      <c r="L983" s="256">
        <v>92</v>
      </c>
      <c r="M983" s="255" t="s">
        <v>127</v>
      </c>
      <c r="N983" s="255" t="s">
        <v>128</v>
      </c>
      <c r="O983" s="256">
        <v>42831</v>
      </c>
      <c r="P983" s="255" t="s">
        <v>838</v>
      </c>
      <c r="Q983" s="255">
        <v>29</v>
      </c>
      <c r="R983" s="256" t="s">
        <v>33</v>
      </c>
      <c r="S983" s="255">
        <v>256335</v>
      </c>
      <c r="T983" s="255" t="s">
        <v>197</v>
      </c>
      <c r="U983" s="256">
        <v>3648.29</v>
      </c>
      <c r="V983" s="255" t="s">
        <v>197</v>
      </c>
      <c r="W983" s="255">
        <v>256335.1484278939</v>
      </c>
      <c r="X983" s="256" t="s">
        <v>100</v>
      </c>
      <c r="Y983" s="255" t="s">
        <v>114</v>
      </c>
      <c r="Z983" s="255">
        <v>3.65</v>
      </c>
      <c r="AA983" s="256">
        <v>1</v>
      </c>
      <c r="AB983" s="255" t="s">
        <v>630</v>
      </c>
      <c r="AC983" s="255" t="s">
        <v>681</v>
      </c>
      <c r="AD983" s="256" t="s">
        <v>354</v>
      </c>
      <c r="AE983" s="255" t="s">
        <v>350</v>
      </c>
      <c r="AF983" s="255" t="s">
        <v>605</v>
      </c>
      <c r="AG983" s="256" t="s">
        <v>643</v>
      </c>
      <c r="AH983" s="255"/>
      <c r="AI983" s="255"/>
      <c r="AJ983" s="256"/>
      <c r="AK983" s="255" t="s">
        <v>649</v>
      </c>
      <c r="AL983" s="255" t="s">
        <v>643</v>
      </c>
      <c r="AM983" s="268" t="s">
        <v>740</v>
      </c>
      <c r="AN983" s="148" t="str">
        <f>IF(ISERROR(MATCH(H983,Current!H:H,0)),"Cleared","resolved")</f>
        <v>resolved</v>
      </c>
    </row>
    <row r="984" spans="1:40" x14ac:dyDescent="0.25">
      <c r="A984" s="267" t="s">
        <v>744</v>
      </c>
      <c r="B984" s="255">
        <v>8310</v>
      </c>
      <c r="C984" s="256" t="s">
        <v>170</v>
      </c>
      <c r="D984" s="255" t="s">
        <v>14</v>
      </c>
      <c r="E984" s="255">
        <v>199</v>
      </c>
      <c r="F984" s="256" t="s">
        <v>137</v>
      </c>
      <c r="G984" s="255" t="s">
        <v>22</v>
      </c>
      <c r="H984" s="255" t="s">
        <v>655</v>
      </c>
      <c r="I984" s="256" t="s">
        <v>57</v>
      </c>
      <c r="J984" s="255" t="s">
        <v>133</v>
      </c>
      <c r="K984" s="255">
        <v>42615</v>
      </c>
      <c r="L984" s="256">
        <v>245</v>
      </c>
      <c r="M984" s="255" t="s">
        <v>111</v>
      </c>
      <c r="N984" s="255" t="s">
        <v>42</v>
      </c>
      <c r="O984" s="256">
        <v>42678</v>
      </c>
      <c r="P984" s="255" t="s">
        <v>651</v>
      </c>
      <c r="Q984" s="255">
        <v>182</v>
      </c>
      <c r="R984" s="256" t="s">
        <v>37</v>
      </c>
      <c r="S984" s="255">
        <v>15396</v>
      </c>
      <c r="T984" s="255" t="s">
        <v>242</v>
      </c>
      <c r="U984" s="256">
        <v>3646.27</v>
      </c>
      <c r="V984" s="255" t="s">
        <v>242</v>
      </c>
      <c r="W984" s="255">
        <v>15396.012618221939</v>
      </c>
      <c r="X984" s="256" t="s">
        <v>100</v>
      </c>
      <c r="Y984" s="255" t="s">
        <v>114</v>
      </c>
      <c r="Z984" s="255">
        <v>3.65</v>
      </c>
      <c r="AA984" s="256">
        <v>1</v>
      </c>
      <c r="AB984" s="255" t="s">
        <v>630</v>
      </c>
      <c r="AC984" s="255" t="s">
        <v>484</v>
      </c>
      <c r="AD984" s="256" t="s">
        <v>396</v>
      </c>
      <c r="AE984" s="255" t="s">
        <v>350</v>
      </c>
      <c r="AF984" s="255" t="s">
        <v>605</v>
      </c>
      <c r="AG984" s="256" t="s">
        <v>643</v>
      </c>
      <c r="AH984" s="255"/>
      <c r="AI984" s="255"/>
      <c r="AJ984" s="256"/>
      <c r="AK984" s="255" t="s">
        <v>605</v>
      </c>
      <c r="AL984" s="255" t="s">
        <v>643</v>
      </c>
      <c r="AM984" s="268" t="s">
        <v>741</v>
      </c>
      <c r="AN984" s="148" t="str">
        <f>IF(ISERROR(MATCH(H984,Current!H:H,0)),"Cleared","resolved")</f>
        <v>resolved</v>
      </c>
    </row>
    <row r="985" spans="1:40" x14ac:dyDescent="0.25">
      <c r="A985" s="267" t="s">
        <v>744</v>
      </c>
      <c r="B985" s="255">
        <v>8520</v>
      </c>
      <c r="C985" s="256" t="s">
        <v>842</v>
      </c>
      <c r="D985" s="255" t="s">
        <v>19</v>
      </c>
      <c r="E985" s="255">
        <v>420</v>
      </c>
      <c r="F985" s="256" t="s">
        <v>148</v>
      </c>
      <c r="G985" s="255" t="s">
        <v>13</v>
      </c>
      <c r="H985" s="255" t="s">
        <v>923</v>
      </c>
      <c r="I985" s="256" t="s">
        <v>277</v>
      </c>
      <c r="J985" s="255" t="s">
        <v>271</v>
      </c>
      <c r="K985" s="255">
        <v>42768</v>
      </c>
      <c r="L985" s="256">
        <v>92</v>
      </c>
      <c r="M985" s="255" t="s">
        <v>149</v>
      </c>
      <c r="N985" s="255" t="s">
        <v>41</v>
      </c>
      <c r="O985" s="256">
        <v>42775</v>
      </c>
      <c r="P985" s="255" t="s">
        <v>838</v>
      </c>
      <c r="Q985" s="255">
        <v>85</v>
      </c>
      <c r="R985" s="256" t="s">
        <v>35</v>
      </c>
      <c r="S985" s="255">
        <v>254042</v>
      </c>
      <c r="T985" s="255" t="s">
        <v>197</v>
      </c>
      <c r="U985" s="256">
        <v>3615.65</v>
      </c>
      <c r="V985" s="255" t="s">
        <v>197</v>
      </c>
      <c r="W985" s="255">
        <v>254041.80572633058</v>
      </c>
      <c r="X985" s="256" t="s">
        <v>100</v>
      </c>
      <c r="Y985" s="255" t="s">
        <v>114</v>
      </c>
      <c r="Z985" s="255">
        <v>3.62</v>
      </c>
      <c r="AA985" s="256">
        <v>1</v>
      </c>
      <c r="AB985" s="255" t="s">
        <v>630</v>
      </c>
      <c r="AC985" s="255" t="s">
        <v>444</v>
      </c>
      <c r="AD985" s="256" t="s">
        <v>352</v>
      </c>
      <c r="AE985" s="255" t="s">
        <v>350</v>
      </c>
      <c r="AF985" s="255" t="s">
        <v>605</v>
      </c>
      <c r="AG985" s="256" t="s">
        <v>643</v>
      </c>
      <c r="AH985" s="255"/>
      <c r="AI985" s="255"/>
      <c r="AJ985" s="256"/>
      <c r="AK985" s="255" t="s">
        <v>649</v>
      </c>
      <c r="AL985" s="255" t="s">
        <v>643</v>
      </c>
      <c r="AM985" s="268" t="s">
        <v>740</v>
      </c>
      <c r="AN985" s="148" t="str">
        <f>IF(ISERROR(MATCH(H985,Current!H:H,0)),"Cleared","resolved")</f>
        <v>resolved</v>
      </c>
    </row>
    <row r="986" spans="1:40" x14ac:dyDescent="0.25">
      <c r="A986" s="267" t="s">
        <v>31</v>
      </c>
      <c r="B986" s="255">
        <v>1710</v>
      </c>
      <c r="C986" s="256" t="s">
        <v>181</v>
      </c>
      <c r="D986" s="255" t="s">
        <v>20</v>
      </c>
      <c r="E986" s="255">
        <v>1750</v>
      </c>
      <c r="F986" s="256" t="s">
        <v>159</v>
      </c>
      <c r="G986" s="255" t="s">
        <v>18</v>
      </c>
      <c r="H986" s="255">
        <v>17100121700017</v>
      </c>
      <c r="I986" s="256" t="s">
        <v>55</v>
      </c>
      <c r="J986" s="255" t="s">
        <v>182</v>
      </c>
      <c r="K986" s="255">
        <v>42829</v>
      </c>
      <c r="L986" s="256">
        <v>31</v>
      </c>
      <c r="M986" s="255" t="s">
        <v>118</v>
      </c>
      <c r="N986" s="255" t="s">
        <v>41</v>
      </c>
      <c r="O986" s="256">
        <v>42858</v>
      </c>
      <c r="P986" s="255" t="s">
        <v>1878</v>
      </c>
      <c r="Q986" s="255">
        <v>2</v>
      </c>
      <c r="R986" s="256" t="s">
        <v>33</v>
      </c>
      <c r="S986" s="255">
        <v>3607.85</v>
      </c>
      <c r="T986" s="255" t="s">
        <v>100</v>
      </c>
      <c r="U986" s="256">
        <v>3607.85</v>
      </c>
      <c r="V986" s="255" t="s">
        <v>100</v>
      </c>
      <c r="W986" s="255">
        <v>3607.85</v>
      </c>
      <c r="X986" s="256" t="s">
        <v>100</v>
      </c>
      <c r="Y986" s="255" t="s">
        <v>114</v>
      </c>
      <c r="Z986" s="255">
        <v>3.61</v>
      </c>
      <c r="AA986" s="256">
        <v>1</v>
      </c>
      <c r="AB986" s="255" t="s">
        <v>629</v>
      </c>
      <c r="AC986" s="255" t="s">
        <v>949</v>
      </c>
      <c r="AD986" s="256" t="s">
        <v>1930</v>
      </c>
      <c r="AE986" s="255" t="s">
        <v>349</v>
      </c>
      <c r="AF986" s="255" t="s">
        <v>649</v>
      </c>
      <c r="AG986" s="256" t="s">
        <v>643</v>
      </c>
      <c r="AH986" s="255"/>
      <c r="AI986" s="255"/>
      <c r="AJ986" s="256"/>
      <c r="AK986" s="255" t="s">
        <v>605</v>
      </c>
      <c r="AL986" s="255" t="s">
        <v>603</v>
      </c>
      <c r="AM986" s="268" t="s">
        <v>739</v>
      </c>
      <c r="AN986" s="148" t="str">
        <f>IF(ISERROR(MATCH(H986,Current!H:H,0)),"Cleared","resolved")</f>
        <v>Cleared</v>
      </c>
    </row>
    <row r="987" spans="1:40" x14ac:dyDescent="0.25">
      <c r="A987" s="267" t="s">
        <v>31</v>
      </c>
      <c r="B987" s="255">
        <v>95</v>
      </c>
      <c r="C987" s="256" t="s">
        <v>153</v>
      </c>
      <c r="D987" s="255" t="s">
        <v>17</v>
      </c>
      <c r="E987" s="255">
        <v>8310</v>
      </c>
      <c r="F987" s="256" t="s">
        <v>170</v>
      </c>
      <c r="G987" s="255" t="s">
        <v>14</v>
      </c>
      <c r="H987" s="255">
        <v>950110008320</v>
      </c>
      <c r="I987" s="256" t="s">
        <v>58</v>
      </c>
      <c r="J987" s="255" t="s">
        <v>195</v>
      </c>
      <c r="K987" s="255">
        <v>42513</v>
      </c>
      <c r="L987" s="256">
        <v>347</v>
      </c>
      <c r="M987" s="255" t="s">
        <v>118</v>
      </c>
      <c r="N987" s="255" t="s">
        <v>41</v>
      </c>
      <c r="O987" s="256">
        <v>42859</v>
      </c>
      <c r="P987" s="255" t="s">
        <v>1878</v>
      </c>
      <c r="Q987" s="255">
        <v>1</v>
      </c>
      <c r="R987" s="256" t="s">
        <v>33</v>
      </c>
      <c r="S987" s="255">
        <v>3608</v>
      </c>
      <c r="T987" s="255" t="s">
        <v>100</v>
      </c>
      <c r="U987" s="256">
        <v>3608</v>
      </c>
      <c r="V987" s="255" t="s">
        <v>100</v>
      </c>
      <c r="W987" s="255">
        <v>3608</v>
      </c>
      <c r="X987" s="256" t="s">
        <v>100</v>
      </c>
      <c r="Y987" s="255" t="s">
        <v>114</v>
      </c>
      <c r="Z987" s="255">
        <v>3.61</v>
      </c>
      <c r="AA987" s="256">
        <v>1</v>
      </c>
      <c r="AB987" s="255" t="s">
        <v>629</v>
      </c>
      <c r="AC987" s="255" t="s">
        <v>420</v>
      </c>
      <c r="AD987" s="256" t="s">
        <v>1892</v>
      </c>
      <c r="AE987" s="255" t="s">
        <v>349</v>
      </c>
      <c r="AF987" s="255" t="s">
        <v>605</v>
      </c>
      <c r="AG987" s="256" t="s">
        <v>643</v>
      </c>
      <c r="AH987" s="255"/>
      <c r="AI987" s="255"/>
      <c r="AJ987" s="256"/>
      <c r="AK987" s="255" t="s">
        <v>605</v>
      </c>
      <c r="AL987" s="255" t="s">
        <v>643</v>
      </c>
      <c r="AM987" s="268" t="s">
        <v>741</v>
      </c>
      <c r="AN987" s="148" t="str">
        <f>IF(ISERROR(MATCH(H987,Current!H:H,0)),"Cleared","resolved")</f>
        <v>resolved</v>
      </c>
    </row>
    <row r="988" spans="1:40" x14ac:dyDescent="0.25">
      <c r="A988" s="267" t="s">
        <v>31</v>
      </c>
      <c r="B988" s="255">
        <v>95</v>
      </c>
      <c r="C988" s="256" t="s">
        <v>153</v>
      </c>
      <c r="D988" s="255" t="s">
        <v>17</v>
      </c>
      <c r="E988" s="255">
        <v>8310</v>
      </c>
      <c r="F988" s="256" t="s">
        <v>170</v>
      </c>
      <c r="G988" s="255" t="s">
        <v>14</v>
      </c>
      <c r="H988" s="255">
        <v>950110009465</v>
      </c>
      <c r="I988" s="256" t="s">
        <v>58</v>
      </c>
      <c r="J988" s="255" t="s">
        <v>195</v>
      </c>
      <c r="K988" s="255">
        <v>42636</v>
      </c>
      <c r="L988" s="256">
        <v>224</v>
      </c>
      <c r="M988" s="255" t="s">
        <v>118</v>
      </c>
      <c r="N988" s="255" t="s">
        <v>41</v>
      </c>
      <c r="O988" s="256">
        <v>42859</v>
      </c>
      <c r="P988" s="255" t="s">
        <v>1878</v>
      </c>
      <c r="Q988" s="255">
        <v>1</v>
      </c>
      <c r="R988" s="256" t="s">
        <v>33</v>
      </c>
      <c r="S988" s="255">
        <v>3608</v>
      </c>
      <c r="T988" s="255" t="s">
        <v>100</v>
      </c>
      <c r="U988" s="256">
        <v>3608</v>
      </c>
      <c r="V988" s="255" t="s">
        <v>100</v>
      </c>
      <c r="W988" s="255">
        <v>3608</v>
      </c>
      <c r="X988" s="256" t="s">
        <v>100</v>
      </c>
      <c r="Y988" s="255" t="s">
        <v>114</v>
      </c>
      <c r="Z988" s="255">
        <v>3.61</v>
      </c>
      <c r="AA988" s="256">
        <v>1</v>
      </c>
      <c r="AB988" s="255" t="s">
        <v>629</v>
      </c>
      <c r="AC988" s="255" t="s">
        <v>420</v>
      </c>
      <c r="AD988" s="256" t="s">
        <v>1892</v>
      </c>
      <c r="AE988" s="255" t="s">
        <v>349</v>
      </c>
      <c r="AF988" s="255" t="s">
        <v>605</v>
      </c>
      <c r="AG988" s="256" t="s">
        <v>643</v>
      </c>
      <c r="AH988" s="255"/>
      <c r="AI988" s="255"/>
      <c r="AJ988" s="256"/>
      <c r="AK988" s="255" t="s">
        <v>605</v>
      </c>
      <c r="AL988" s="255" t="s">
        <v>643</v>
      </c>
      <c r="AM988" s="268" t="s">
        <v>741</v>
      </c>
      <c r="AN988" s="148" t="str">
        <f>IF(ISERROR(MATCH(H988,Current!H:H,0)),"Cleared","resolved")</f>
        <v>resolved</v>
      </c>
    </row>
    <row r="989" spans="1:40" x14ac:dyDescent="0.25">
      <c r="A989" s="267" t="s">
        <v>744</v>
      </c>
      <c r="B989" s="255">
        <v>8520</v>
      </c>
      <c r="C989" s="256" t="s">
        <v>842</v>
      </c>
      <c r="D989" s="255" t="s">
        <v>19</v>
      </c>
      <c r="E989" s="255">
        <v>1970</v>
      </c>
      <c r="F989" s="256" t="s">
        <v>862</v>
      </c>
      <c r="G989" s="255" t="s">
        <v>23</v>
      </c>
      <c r="H989" s="255" t="s">
        <v>1667</v>
      </c>
      <c r="I989" s="256" t="s">
        <v>54</v>
      </c>
      <c r="J989" s="255" t="s">
        <v>381</v>
      </c>
      <c r="K989" s="255">
        <v>42769</v>
      </c>
      <c r="L989" s="256">
        <v>91</v>
      </c>
      <c r="M989" s="255" t="s">
        <v>122</v>
      </c>
      <c r="N989" s="255" t="s">
        <v>41</v>
      </c>
      <c r="O989" s="256">
        <v>42831</v>
      </c>
      <c r="P989" s="255" t="s">
        <v>838</v>
      </c>
      <c r="Q989" s="255">
        <v>29</v>
      </c>
      <c r="R989" s="256" t="s">
        <v>33</v>
      </c>
      <c r="S989" s="255">
        <v>251988</v>
      </c>
      <c r="T989" s="255" t="s">
        <v>197</v>
      </c>
      <c r="U989" s="256">
        <v>3586.42</v>
      </c>
      <c r="V989" s="255" t="s">
        <v>197</v>
      </c>
      <c r="W989" s="255">
        <v>251988.0555067627</v>
      </c>
      <c r="X989" s="256" t="s">
        <v>100</v>
      </c>
      <c r="Y989" s="255" t="s">
        <v>114</v>
      </c>
      <c r="Z989" s="255">
        <v>3.59</v>
      </c>
      <c r="AA989" s="256">
        <v>1</v>
      </c>
      <c r="AB989" s="255" t="s">
        <v>630</v>
      </c>
      <c r="AC989" s="255" t="s">
        <v>455</v>
      </c>
      <c r="AD989" s="256" t="s">
        <v>1668</v>
      </c>
      <c r="AE989" s="255" t="s">
        <v>350</v>
      </c>
      <c r="AF989" s="255" t="s">
        <v>605</v>
      </c>
      <c r="AG989" s="256" t="s">
        <v>643</v>
      </c>
      <c r="AH989" s="255"/>
      <c r="AI989" s="255"/>
      <c r="AJ989" s="256"/>
      <c r="AK989" s="255" t="s">
        <v>649</v>
      </c>
      <c r="AL989" s="255" t="s">
        <v>643</v>
      </c>
      <c r="AM989" s="268" t="s">
        <v>740</v>
      </c>
      <c r="AN989" s="148" t="str">
        <f>IF(ISERROR(MATCH(H989,Current!H:H,0)),"Cleared","resolved")</f>
        <v>resolved</v>
      </c>
    </row>
    <row r="990" spans="1:40" x14ac:dyDescent="0.25">
      <c r="A990" s="267" t="s">
        <v>31</v>
      </c>
      <c r="B990" s="255">
        <v>1320</v>
      </c>
      <c r="C990" s="256" t="s">
        <v>188</v>
      </c>
      <c r="D990" s="255" t="s">
        <v>21</v>
      </c>
      <c r="E990" s="255">
        <v>8243</v>
      </c>
      <c r="F990" s="256" t="s">
        <v>120</v>
      </c>
      <c r="G990" s="255" t="s">
        <v>14</v>
      </c>
      <c r="H990" s="255">
        <v>13200110058266</v>
      </c>
      <c r="I990" s="256" t="s">
        <v>55</v>
      </c>
      <c r="J990" s="255" t="s">
        <v>2078</v>
      </c>
      <c r="K990" s="255">
        <v>42795</v>
      </c>
      <c r="L990" s="256">
        <v>65</v>
      </c>
      <c r="M990" s="255" t="s">
        <v>111</v>
      </c>
      <c r="N990" s="255" t="s">
        <v>42</v>
      </c>
      <c r="O990" s="256">
        <v>42859</v>
      </c>
      <c r="P990" s="255" t="s">
        <v>1878</v>
      </c>
      <c r="Q990" s="255">
        <v>1</v>
      </c>
      <c r="R990" s="256" t="s">
        <v>33</v>
      </c>
      <c r="S990" s="255">
        <v>33365.5</v>
      </c>
      <c r="T990" s="255" t="s">
        <v>189</v>
      </c>
      <c r="U990" s="256">
        <v>3578.34</v>
      </c>
      <c r="V990" s="255" t="s">
        <v>189</v>
      </c>
      <c r="W990" s="255">
        <v>33365.502155311071</v>
      </c>
      <c r="X990" s="256" t="s">
        <v>100</v>
      </c>
      <c r="Y990" s="255" t="s">
        <v>114</v>
      </c>
      <c r="Z990" s="255">
        <v>3.58</v>
      </c>
      <c r="AA990" s="256">
        <v>1</v>
      </c>
      <c r="AB990" s="255" t="s">
        <v>630</v>
      </c>
      <c r="AC990" s="255" t="s">
        <v>660</v>
      </c>
      <c r="AD990" s="256" t="s">
        <v>2079</v>
      </c>
      <c r="AE990" s="255" t="s">
        <v>350</v>
      </c>
      <c r="AF990" s="255" t="s">
        <v>605</v>
      </c>
      <c r="AG990" s="256" t="s">
        <v>643</v>
      </c>
      <c r="AH990" s="255"/>
      <c r="AI990" s="255"/>
      <c r="AJ990" s="256"/>
      <c r="AK990" s="255" t="s">
        <v>605</v>
      </c>
      <c r="AL990" s="255" t="s">
        <v>643</v>
      </c>
      <c r="AM990" s="268" t="s">
        <v>741</v>
      </c>
      <c r="AN990" s="148" t="str">
        <f>IF(ISERROR(MATCH(H990,Current!H:H,0)),"Cleared","resolved")</f>
        <v>Cleared</v>
      </c>
    </row>
    <row r="991" spans="1:40" x14ac:dyDescent="0.25">
      <c r="A991" s="267" t="s">
        <v>744</v>
      </c>
      <c r="B991" s="255">
        <v>8520</v>
      </c>
      <c r="C991" s="256" t="s">
        <v>842</v>
      </c>
      <c r="D991" s="255" t="s">
        <v>19</v>
      </c>
      <c r="E991" s="255">
        <v>3011</v>
      </c>
      <c r="F991" s="256" t="s">
        <v>164</v>
      </c>
      <c r="G991" s="255" t="s">
        <v>22</v>
      </c>
      <c r="H991" s="255">
        <v>85200410039024</v>
      </c>
      <c r="I991" s="256" t="s">
        <v>59</v>
      </c>
      <c r="J991" s="255" t="s">
        <v>316</v>
      </c>
      <c r="K991" s="255">
        <v>42614</v>
      </c>
      <c r="L991" s="256">
        <v>246</v>
      </c>
      <c r="M991" s="255" t="s">
        <v>122</v>
      </c>
      <c r="N991" s="255" t="s">
        <v>41</v>
      </c>
      <c r="O991" s="256">
        <v>42649</v>
      </c>
      <c r="P991" s="255" t="s">
        <v>406</v>
      </c>
      <c r="Q991" s="255">
        <v>211</v>
      </c>
      <c r="R991" s="256" t="s">
        <v>37</v>
      </c>
      <c r="S991" s="255">
        <v>249600.78</v>
      </c>
      <c r="T991" s="255" t="s">
        <v>197</v>
      </c>
      <c r="U991" s="256">
        <v>3552.44</v>
      </c>
      <c r="V991" s="255" t="s">
        <v>197</v>
      </c>
      <c r="W991" s="255">
        <v>249600.56209379941</v>
      </c>
      <c r="X991" s="256" t="s">
        <v>100</v>
      </c>
      <c r="Y991" s="255" t="s">
        <v>114</v>
      </c>
      <c r="Z991" s="255">
        <v>3.55</v>
      </c>
      <c r="AA991" s="256">
        <v>1</v>
      </c>
      <c r="AB991" s="255" t="s">
        <v>630</v>
      </c>
      <c r="AC991" s="255" t="s">
        <v>474</v>
      </c>
      <c r="AD991" s="256" t="s">
        <v>685</v>
      </c>
      <c r="AE991" s="255" t="s">
        <v>350</v>
      </c>
      <c r="AF991" s="255" t="s">
        <v>605</v>
      </c>
      <c r="AG991" s="256" t="s">
        <v>643</v>
      </c>
      <c r="AH991" s="255"/>
      <c r="AI991" s="255"/>
      <c r="AJ991" s="256"/>
      <c r="AK991" s="255" t="s">
        <v>605</v>
      </c>
      <c r="AL991" s="255" t="s">
        <v>643</v>
      </c>
      <c r="AM991" s="268" t="s">
        <v>741</v>
      </c>
      <c r="AN991" s="148" t="str">
        <f>IF(ISERROR(MATCH(H991,Current!H:H,0)),"Cleared","resolved")</f>
        <v>Cleared</v>
      </c>
    </row>
    <row r="992" spans="1:40" x14ac:dyDescent="0.25">
      <c r="A992" s="267" t="s">
        <v>31</v>
      </c>
      <c r="B992" s="255">
        <v>95</v>
      </c>
      <c r="C992" s="256" t="s">
        <v>153</v>
      </c>
      <c r="D992" s="255" t="s">
        <v>17</v>
      </c>
      <c r="E992" s="255">
        <v>3033</v>
      </c>
      <c r="F992" s="256" t="s">
        <v>156</v>
      </c>
      <c r="G992" s="255" t="s">
        <v>18</v>
      </c>
      <c r="H992" s="255">
        <v>950110011303</v>
      </c>
      <c r="I992" s="256" t="s">
        <v>58</v>
      </c>
      <c r="J992" s="255" t="s">
        <v>195</v>
      </c>
      <c r="K992" s="255">
        <v>42821</v>
      </c>
      <c r="L992" s="256">
        <v>39</v>
      </c>
      <c r="M992" s="255" t="s">
        <v>127</v>
      </c>
      <c r="N992" s="255" t="s">
        <v>128</v>
      </c>
      <c r="O992" s="256">
        <v>42859</v>
      </c>
      <c r="P992" s="255" t="s">
        <v>1878</v>
      </c>
      <c r="Q992" s="255">
        <v>1</v>
      </c>
      <c r="R992" s="256" t="s">
        <v>33</v>
      </c>
      <c r="S992" s="255">
        <v>3533</v>
      </c>
      <c r="T992" s="255" t="s">
        <v>100</v>
      </c>
      <c r="U992" s="256">
        <v>3533</v>
      </c>
      <c r="V992" s="255" t="s">
        <v>100</v>
      </c>
      <c r="W992" s="255">
        <v>3533</v>
      </c>
      <c r="X992" s="256" t="s">
        <v>100</v>
      </c>
      <c r="Y992" s="255" t="s">
        <v>114</v>
      </c>
      <c r="Z992" s="255">
        <v>3.53</v>
      </c>
      <c r="AA992" s="256">
        <v>1</v>
      </c>
      <c r="AB992" s="255" t="s">
        <v>629</v>
      </c>
      <c r="AC992" s="255" t="s">
        <v>451</v>
      </c>
      <c r="AD992" s="256" t="s">
        <v>1905</v>
      </c>
      <c r="AE992" s="255" t="s">
        <v>349</v>
      </c>
      <c r="AF992" s="255" t="s">
        <v>605</v>
      </c>
      <c r="AG992" s="256" t="s">
        <v>643</v>
      </c>
      <c r="AH992" s="255"/>
      <c r="AI992" s="255"/>
      <c r="AJ992" s="256"/>
      <c r="AK992" s="255" t="s">
        <v>605</v>
      </c>
      <c r="AL992" s="255" t="s">
        <v>643</v>
      </c>
      <c r="AM992" s="268" t="s">
        <v>741</v>
      </c>
      <c r="AN992" s="148" t="str">
        <f>IF(ISERROR(MATCH(H992,Current!H:H,0)),"Cleared","resolved")</f>
        <v>Cleared</v>
      </c>
    </row>
    <row r="993" spans="1:40" x14ac:dyDescent="0.25">
      <c r="A993" s="267" t="s">
        <v>31</v>
      </c>
      <c r="B993" s="255">
        <v>8520</v>
      </c>
      <c r="C993" s="256" t="s">
        <v>842</v>
      </c>
      <c r="D993" s="255" t="s">
        <v>19</v>
      </c>
      <c r="E993" s="255">
        <v>8420</v>
      </c>
      <c r="F993" s="256" t="s">
        <v>234</v>
      </c>
      <c r="G993" s="255" t="s">
        <v>19</v>
      </c>
      <c r="H993" s="255">
        <v>85203010001363</v>
      </c>
      <c r="I993" s="256" t="s">
        <v>592</v>
      </c>
      <c r="J993" s="255" t="s">
        <v>230</v>
      </c>
      <c r="K993" s="255">
        <v>42828</v>
      </c>
      <c r="L993" s="256">
        <v>32</v>
      </c>
      <c r="M993" s="255" t="s">
        <v>122</v>
      </c>
      <c r="N993" s="255" t="s">
        <v>41</v>
      </c>
      <c r="O993" s="256">
        <v>42859</v>
      </c>
      <c r="P993" s="255" t="s">
        <v>1878</v>
      </c>
      <c r="Q993" s="255">
        <v>1</v>
      </c>
      <c r="R993" s="256" t="s">
        <v>33</v>
      </c>
      <c r="S993" s="255">
        <v>248040</v>
      </c>
      <c r="T993" s="255" t="s">
        <v>197</v>
      </c>
      <c r="U993" s="256">
        <v>3530.23</v>
      </c>
      <c r="V993" s="255" t="s">
        <v>197</v>
      </c>
      <c r="W993" s="255">
        <v>248040.04918320745</v>
      </c>
      <c r="X993" s="256" t="s">
        <v>100</v>
      </c>
      <c r="Y993" s="255" t="s">
        <v>107</v>
      </c>
      <c r="Z993" s="255">
        <v>3.53</v>
      </c>
      <c r="AA993" s="256">
        <v>1</v>
      </c>
      <c r="AB993" s="255" t="s">
        <v>630</v>
      </c>
      <c r="AC993" s="255" t="s">
        <v>819</v>
      </c>
      <c r="AD993" s="256" t="s">
        <v>2065</v>
      </c>
      <c r="AE993" s="255" t="s">
        <v>350</v>
      </c>
      <c r="AF993" s="255" t="s">
        <v>605</v>
      </c>
      <c r="AG993" s="256" t="s">
        <v>643</v>
      </c>
      <c r="AH993" s="255"/>
      <c r="AI993" s="255"/>
      <c r="AJ993" s="256"/>
      <c r="AK993" s="255" t="s">
        <v>605</v>
      </c>
      <c r="AL993" s="255" t="s">
        <v>643</v>
      </c>
      <c r="AM993" s="268" t="s">
        <v>741</v>
      </c>
      <c r="AN993" s="148" t="str">
        <f>IF(ISERROR(MATCH(H993,Current!H:H,0)),"Cleared","resolved")</f>
        <v>resolved</v>
      </c>
    </row>
    <row r="994" spans="1:40" x14ac:dyDescent="0.25">
      <c r="A994" s="267" t="s">
        <v>744</v>
      </c>
      <c r="B994" s="255">
        <v>8520</v>
      </c>
      <c r="C994" s="256" t="s">
        <v>842</v>
      </c>
      <c r="D994" s="255" t="s">
        <v>19</v>
      </c>
      <c r="E994" s="255">
        <v>199</v>
      </c>
      <c r="F994" s="256" t="s">
        <v>137</v>
      </c>
      <c r="G994" s="255" t="s">
        <v>22</v>
      </c>
      <c r="H994" s="255" t="s">
        <v>1729</v>
      </c>
      <c r="I994" s="256" t="s">
        <v>54</v>
      </c>
      <c r="J994" s="255" t="s">
        <v>381</v>
      </c>
      <c r="K994" s="255">
        <v>42768</v>
      </c>
      <c r="L994" s="256">
        <v>92</v>
      </c>
      <c r="M994" s="255" t="s">
        <v>118</v>
      </c>
      <c r="N994" s="255" t="s">
        <v>41</v>
      </c>
      <c r="O994" s="256">
        <v>42830</v>
      </c>
      <c r="P994" s="255" t="s">
        <v>838</v>
      </c>
      <c r="Q994" s="255">
        <v>30</v>
      </c>
      <c r="R994" s="256" t="s">
        <v>33</v>
      </c>
      <c r="S994" s="255">
        <v>247382</v>
      </c>
      <c r="T994" s="255" t="s">
        <v>197</v>
      </c>
      <c r="U994" s="256">
        <v>3520.86</v>
      </c>
      <c r="V994" s="255" t="s">
        <v>197</v>
      </c>
      <c r="W994" s="255">
        <v>247381.69682065694</v>
      </c>
      <c r="X994" s="256" t="s">
        <v>100</v>
      </c>
      <c r="Y994" s="255" t="s">
        <v>114</v>
      </c>
      <c r="Z994" s="255">
        <v>3.52</v>
      </c>
      <c r="AA994" s="256">
        <v>1</v>
      </c>
      <c r="AB994" s="255" t="s">
        <v>630</v>
      </c>
      <c r="AC994" s="255" t="s">
        <v>484</v>
      </c>
      <c r="AD994" s="256" t="s">
        <v>363</v>
      </c>
      <c r="AE994" s="255" t="s">
        <v>350</v>
      </c>
      <c r="AF994" s="255" t="s">
        <v>605</v>
      </c>
      <c r="AG994" s="256" t="s">
        <v>643</v>
      </c>
      <c r="AH994" s="255"/>
      <c r="AI994" s="255"/>
      <c r="AJ994" s="256"/>
      <c r="AK994" s="255" t="s">
        <v>649</v>
      </c>
      <c r="AL994" s="255" t="s">
        <v>643</v>
      </c>
      <c r="AM994" s="268" t="s">
        <v>740</v>
      </c>
      <c r="AN994" s="148" t="str">
        <f>IF(ISERROR(MATCH(H994,Current!H:H,0)),"Cleared","resolved")</f>
        <v>resolved</v>
      </c>
    </row>
    <row r="995" spans="1:40" x14ac:dyDescent="0.25">
      <c r="A995" s="267" t="s">
        <v>744</v>
      </c>
      <c r="B995" s="255">
        <v>9701</v>
      </c>
      <c r="C995" s="256" t="s">
        <v>199</v>
      </c>
      <c r="D995" s="255" t="s">
        <v>14</v>
      </c>
      <c r="E995" s="255">
        <v>199</v>
      </c>
      <c r="F995" s="256" t="s">
        <v>137</v>
      </c>
      <c r="G995" s="255" t="s">
        <v>22</v>
      </c>
      <c r="H995" s="255">
        <v>97120160896</v>
      </c>
      <c r="I995" s="256" t="s">
        <v>57</v>
      </c>
      <c r="J995" s="255" t="s">
        <v>133</v>
      </c>
      <c r="K995" s="255">
        <v>42706</v>
      </c>
      <c r="L995" s="256">
        <v>154</v>
      </c>
      <c r="M995" s="255" t="s">
        <v>111</v>
      </c>
      <c r="N995" s="255" t="s">
        <v>42</v>
      </c>
      <c r="O995" s="256">
        <v>42776</v>
      </c>
      <c r="P995" s="255" t="s">
        <v>838</v>
      </c>
      <c r="Q995" s="255">
        <v>84</v>
      </c>
      <c r="R995" s="256" t="s">
        <v>35</v>
      </c>
      <c r="S995" s="255">
        <v>15979.9</v>
      </c>
      <c r="T995" s="255" t="s">
        <v>200</v>
      </c>
      <c r="U995" s="256">
        <v>3523.84</v>
      </c>
      <c r="V995" s="255" t="s">
        <v>200</v>
      </c>
      <c r="W995" s="255">
        <v>15979.90902284587</v>
      </c>
      <c r="X995" s="256" t="s">
        <v>100</v>
      </c>
      <c r="Y995" s="255" t="s">
        <v>114</v>
      </c>
      <c r="Z995" s="255">
        <v>3.52</v>
      </c>
      <c r="AA995" s="256">
        <v>1</v>
      </c>
      <c r="AB995" s="255" t="s">
        <v>630</v>
      </c>
      <c r="AC995" s="255" t="s">
        <v>427</v>
      </c>
      <c r="AD995" s="256" t="s">
        <v>352</v>
      </c>
      <c r="AE995" s="255" t="s">
        <v>350</v>
      </c>
      <c r="AF995" s="255" t="s">
        <v>649</v>
      </c>
      <c r="AG995" s="256" t="s">
        <v>643</v>
      </c>
      <c r="AH995" s="255"/>
      <c r="AI995" s="255"/>
      <c r="AJ995" s="256"/>
      <c r="AK995" s="255" t="s">
        <v>649</v>
      </c>
      <c r="AL995" s="255" t="s">
        <v>643</v>
      </c>
      <c r="AM995" s="268" t="s">
        <v>740</v>
      </c>
      <c r="AN995" s="148" t="str">
        <f>IF(ISERROR(MATCH(H995,Current!H:H,0)),"Cleared","resolved")</f>
        <v>resolved</v>
      </c>
    </row>
    <row r="996" spans="1:40" x14ac:dyDescent="0.25">
      <c r="A996" s="267" t="s">
        <v>744</v>
      </c>
      <c r="B996" s="255">
        <v>8243</v>
      </c>
      <c r="C996" s="256" t="s">
        <v>120</v>
      </c>
      <c r="D996" s="255" t="s">
        <v>14</v>
      </c>
      <c r="E996" s="255">
        <v>635</v>
      </c>
      <c r="F996" s="256" t="s">
        <v>142</v>
      </c>
      <c r="G996" s="255" t="s">
        <v>16</v>
      </c>
      <c r="H996" s="255">
        <v>82430160099606</v>
      </c>
      <c r="I996" s="256" t="s">
        <v>55</v>
      </c>
      <c r="J996" s="255" t="s">
        <v>131</v>
      </c>
      <c r="K996" s="255">
        <v>42795</v>
      </c>
      <c r="L996" s="256">
        <v>65</v>
      </c>
      <c r="M996" s="255" t="s">
        <v>122</v>
      </c>
      <c r="N996" s="255" t="s">
        <v>41</v>
      </c>
      <c r="O996" s="256">
        <v>42831</v>
      </c>
      <c r="P996" s="255" t="s">
        <v>838</v>
      </c>
      <c r="Q996" s="255">
        <v>29</v>
      </c>
      <c r="R996" s="256" t="s">
        <v>33</v>
      </c>
      <c r="S996" s="255">
        <v>3509.58</v>
      </c>
      <c r="T996" s="255" t="s">
        <v>100</v>
      </c>
      <c r="U996" s="256">
        <v>3509.58</v>
      </c>
      <c r="V996" s="255" t="s">
        <v>100</v>
      </c>
      <c r="W996" s="255">
        <v>3509.58</v>
      </c>
      <c r="X996" s="256" t="s">
        <v>100</v>
      </c>
      <c r="Y996" s="255" t="s">
        <v>114</v>
      </c>
      <c r="Z996" s="255">
        <v>3.51</v>
      </c>
      <c r="AA996" s="256">
        <v>1</v>
      </c>
      <c r="AB996" s="255" t="s">
        <v>629</v>
      </c>
      <c r="AC996" s="255" t="s">
        <v>429</v>
      </c>
      <c r="AD996" s="256" t="s">
        <v>1475</v>
      </c>
      <c r="AE996" s="255" t="s">
        <v>349</v>
      </c>
      <c r="AF996" s="255" t="s">
        <v>605</v>
      </c>
      <c r="AG996" s="256" t="s">
        <v>643</v>
      </c>
      <c r="AH996" s="255"/>
      <c r="AI996" s="255"/>
      <c r="AJ996" s="256"/>
      <c r="AK996" s="255" t="s">
        <v>605</v>
      </c>
      <c r="AL996" s="255" t="s">
        <v>643</v>
      </c>
      <c r="AM996" s="268" t="s">
        <v>741</v>
      </c>
      <c r="AN996" s="148" t="str">
        <f>IF(ISERROR(MATCH(H996,Current!H:H,0)),"Cleared","resolved")</f>
        <v>resolved</v>
      </c>
    </row>
    <row r="997" spans="1:40" x14ac:dyDescent="0.25">
      <c r="A997" s="267" t="s">
        <v>744</v>
      </c>
      <c r="B997" s="255">
        <v>8520</v>
      </c>
      <c r="C997" s="256" t="s">
        <v>842</v>
      </c>
      <c r="D997" s="255" t="s">
        <v>19</v>
      </c>
      <c r="E997" s="255">
        <v>199</v>
      </c>
      <c r="F997" s="256" t="s">
        <v>137</v>
      </c>
      <c r="G997" s="255" t="s">
        <v>22</v>
      </c>
      <c r="H997" s="255">
        <v>85203910000513</v>
      </c>
      <c r="I997" s="256" t="s">
        <v>277</v>
      </c>
      <c r="J997" s="255" t="s">
        <v>493</v>
      </c>
      <c r="K997" s="255">
        <v>42584</v>
      </c>
      <c r="L997" s="256">
        <v>276</v>
      </c>
      <c r="M997" s="255" t="s">
        <v>111</v>
      </c>
      <c r="N997" s="255" t="s">
        <v>42</v>
      </c>
      <c r="O997" s="256">
        <v>42733</v>
      </c>
      <c r="P997" s="255" t="s">
        <v>651</v>
      </c>
      <c r="Q997" s="255">
        <v>127</v>
      </c>
      <c r="R997" s="256" t="s">
        <v>38</v>
      </c>
      <c r="S997" s="255">
        <v>246283.2</v>
      </c>
      <c r="T997" s="255" t="s">
        <v>197</v>
      </c>
      <c r="U997" s="256">
        <v>3505.23</v>
      </c>
      <c r="V997" s="255" t="s">
        <v>197</v>
      </c>
      <c r="W997" s="255">
        <v>246283.50606007376</v>
      </c>
      <c r="X997" s="256" t="s">
        <v>100</v>
      </c>
      <c r="Y997" s="255" t="s">
        <v>114</v>
      </c>
      <c r="Z997" s="255">
        <v>3.51</v>
      </c>
      <c r="AA997" s="256">
        <v>1</v>
      </c>
      <c r="AB997" s="255" t="s">
        <v>630</v>
      </c>
      <c r="AC997" s="255" t="s">
        <v>484</v>
      </c>
      <c r="AD997" s="256" t="s">
        <v>396</v>
      </c>
      <c r="AE997" s="255" t="s">
        <v>350</v>
      </c>
      <c r="AF997" s="255" t="s">
        <v>605</v>
      </c>
      <c r="AG997" s="256" t="s">
        <v>643</v>
      </c>
      <c r="AH997" s="255"/>
      <c r="AI997" s="255"/>
      <c r="AJ997" s="256"/>
      <c r="AK997" s="255" t="s">
        <v>605</v>
      </c>
      <c r="AL997" s="255" t="s">
        <v>643</v>
      </c>
      <c r="AM997" s="268" t="s">
        <v>741</v>
      </c>
      <c r="AN997" s="148" t="str">
        <f>IF(ISERROR(MATCH(H997,Current!H:H,0)),"Cleared","resolved")</f>
        <v>resolved</v>
      </c>
    </row>
    <row r="998" spans="1:40" x14ac:dyDescent="0.25">
      <c r="A998" s="267" t="s">
        <v>744</v>
      </c>
      <c r="B998" s="255">
        <v>8520</v>
      </c>
      <c r="C998" s="256" t="s">
        <v>842</v>
      </c>
      <c r="D998" s="255" t="s">
        <v>19</v>
      </c>
      <c r="E998" s="255">
        <v>199</v>
      </c>
      <c r="F998" s="256" t="s">
        <v>137</v>
      </c>
      <c r="G998" s="255" t="s">
        <v>22</v>
      </c>
      <c r="H998" s="255">
        <v>85203910000678</v>
      </c>
      <c r="I998" s="256" t="s">
        <v>277</v>
      </c>
      <c r="J998" s="255" t="s">
        <v>306</v>
      </c>
      <c r="K998" s="255">
        <v>42646</v>
      </c>
      <c r="L998" s="256">
        <v>214</v>
      </c>
      <c r="M998" s="255" t="s">
        <v>111</v>
      </c>
      <c r="N998" s="255" t="s">
        <v>42</v>
      </c>
      <c r="O998" s="256">
        <v>42733</v>
      </c>
      <c r="P998" s="255" t="s">
        <v>651</v>
      </c>
      <c r="Q998" s="255">
        <v>127</v>
      </c>
      <c r="R998" s="256" t="s">
        <v>38</v>
      </c>
      <c r="S998" s="255">
        <v>246314.76</v>
      </c>
      <c r="T998" s="255" t="s">
        <v>197</v>
      </c>
      <c r="U998" s="256">
        <v>3505.67</v>
      </c>
      <c r="V998" s="255" t="s">
        <v>197</v>
      </c>
      <c r="W998" s="255">
        <v>246314.42121904093</v>
      </c>
      <c r="X998" s="256" t="s">
        <v>100</v>
      </c>
      <c r="Y998" s="255" t="s">
        <v>114</v>
      </c>
      <c r="Z998" s="255">
        <v>3.51</v>
      </c>
      <c r="AA998" s="256">
        <v>1</v>
      </c>
      <c r="AB998" s="255" t="s">
        <v>630</v>
      </c>
      <c r="AC998" s="255" t="s">
        <v>484</v>
      </c>
      <c r="AD998" s="256" t="s">
        <v>396</v>
      </c>
      <c r="AE998" s="255" t="s">
        <v>350</v>
      </c>
      <c r="AF998" s="255" t="s">
        <v>649</v>
      </c>
      <c r="AG998" s="256" t="s">
        <v>643</v>
      </c>
      <c r="AH998" s="255"/>
      <c r="AI998" s="255"/>
      <c r="AJ998" s="256"/>
      <c r="AK998" s="255" t="s">
        <v>605</v>
      </c>
      <c r="AL998" s="255" t="s">
        <v>643</v>
      </c>
      <c r="AM998" s="268" t="s">
        <v>741</v>
      </c>
      <c r="AN998" s="148" t="str">
        <f>IF(ISERROR(MATCH(H998,Current!H:H,0)),"Cleared","resolved")</f>
        <v>resolved</v>
      </c>
    </row>
    <row r="999" spans="1:40" x14ac:dyDescent="0.25">
      <c r="A999" s="267" t="s">
        <v>744</v>
      </c>
      <c r="B999" s="255">
        <v>8520</v>
      </c>
      <c r="C999" s="256" t="s">
        <v>842</v>
      </c>
      <c r="D999" s="255" t="s">
        <v>19</v>
      </c>
      <c r="E999" s="255">
        <v>199</v>
      </c>
      <c r="F999" s="256" t="s">
        <v>137</v>
      </c>
      <c r="G999" s="255" t="s">
        <v>22</v>
      </c>
      <c r="H999" s="255">
        <v>85200410040852</v>
      </c>
      <c r="I999" s="256" t="s">
        <v>54</v>
      </c>
      <c r="J999" s="255" t="s">
        <v>575</v>
      </c>
      <c r="K999" s="255">
        <v>42676</v>
      </c>
      <c r="L999" s="256">
        <v>184</v>
      </c>
      <c r="M999" s="255" t="s">
        <v>111</v>
      </c>
      <c r="N999" s="255" t="s">
        <v>42</v>
      </c>
      <c r="O999" s="256">
        <v>42733</v>
      </c>
      <c r="P999" s="255" t="s">
        <v>651</v>
      </c>
      <c r="Q999" s="255">
        <v>127</v>
      </c>
      <c r="R999" s="256" t="s">
        <v>38</v>
      </c>
      <c r="S999" s="255">
        <v>246123</v>
      </c>
      <c r="T999" s="255" t="s">
        <v>197</v>
      </c>
      <c r="U999" s="256">
        <v>3502.95</v>
      </c>
      <c r="V999" s="255" t="s">
        <v>197</v>
      </c>
      <c r="W999" s="255">
        <v>246123.30932724397</v>
      </c>
      <c r="X999" s="256" t="s">
        <v>100</v>
      </c>
      <c r="Y999" s="255" t="s">
        <v>114</v>
      </c>
      <c r="Z999" s="255">
        <v>3.5</v>
      </c>
      <c r="AA999" s="256">
        <v>1</v>
      </c>
      <c r="AB999" s="255" t="s">
        <v>630</v>
      </c>
      <c r="AC999" s="255" t="s">
        <v>484</v>
      </c>
      <c r="AD999" s="256" t="s">
        <v>811</v>
      </c>
      <c r="AE999" s="255" t="s">
        <v>350</v>
      </c>
      <c r="AF999" s="255" t="s">
        <v>649</v>
      </c>
      <c r="AG999" s="256" t="s">
        <v>643</v>
      </c>
      <c r="AH999" s="255"/>
      <c r="AI999" s="255"/>
      <c r="AJ999" s="256"/>
      <c r="AK999" s="255" t="s">
        <v>605</v>
      </c>
      <c r="AL999" s="255" t="s">
        <v>643</v>
      </c>
      <c r="AM999" s="268" t="s">
        <v>741</v>
      </c>
      <c r="AN999" s="148" t="str">
        <f>IF(ISERROR(MATCH(H999,Current!H:H,0)),"Cleared","resolved")</f>
        <v>resolved</v>
      </c>
    </row>
    <row r="1000" spans="1:40" x14ac:dyDescent="0.25">
      <c r="A1000" s="267" t="s">
        <v>31</v>
      </c>
      <c r="B1000" s="255">
        <v>3019</v>
      </c>
      <c r="C1000" s="256" t="s">
        <v>134</v>
      </c>
      <c r="D1000" s="255" t="s">
        <v>16</v>
      </c>
      <c r="E1000" s="255">
        <v>3014</v>
      </c>
      <c r="F1000" s="256" t="s">
        <v>144</v>
      </c>
      <c r="G1000" s="255" t="s">
        <v>16</v>
      </c>
      <c r="H1000" s="255">
        <v>30190110008124</v>
      </c>
      <c r="I1000" s="256" t="s">
        <v>59</v>
      </c>
      <c r="J1000" s="255" t="s">
        <v>135</v>
      </c>
      <c r="K1000" s="255">
        <v>42794</v>
      </c>
      <c r="L1000" s="256">
        <v>66</v>
      </c>
      <c r="M1000" s="255" t="s">
        <v>111</v>
      </c>
      <c r="N1000" s="255" t="s">
        <v>42</v>
      </c>
      <c r="O1000" s="256">
        <v>42860</v>
      </c>
      <c r="P1000" s="255" t="s">
        <v>1878</v>
      </c>
      <c r="Q1000" s="255">
        <v>0</v>
      </c>
      <c r="R1000" s="256" t="s">
        <v>33</v>
      </c>
      <c r="S1000" s="255">
        <v>3490.4</v>
      </c>
      <c r="T1000" s="255" t="s">
        <v>100</v>
      </c>
      <c r="U1000" s="256">
        <v>3490.4</v>
      </c>
      <c r="V1000" s="255" t="s">
        <v>100</v>
      </c>
      <c r="W1000" s="255">
        <v>3490.4</v>
      </c>
      <c r="X1000" s="256" t="s">
        <v>100</v>
      </c>
      <c r="Y1000" s="255" t="s">
        <v>107</v>
      </c>
      <c r="Z1000" s="255">
        <v>3.49</v>
      </c>
      <c r="AA1000" s="256">
        <v>1</v>
      </c>
      <c r="AB1000" s="255" t="s">
        <v>629</v>
      </c>
      <c r="AC1000" s="255" t="s">
        <v>413</v>
      </c>
      <c r="AD1000" s="256" t="s">
        <v>1992</v>
      </c>
      <c r="AE1000" s="255" t="s">
        <v>349</v>
      </c>
      <c r="AF1000" s="255" t="s">
        <v>605</v>
      </c>
      <c r="AG1000" s="256" t="s">
        <v>643</v>
      </c>
      <c r="AH1000" s="255"/>
      <c r="AI1000" s="255"/>
      <c r="AJ1000" s="256"/>
      <c r="AK1000" s="255" t="s">
        <v>605</v>
      </c>
      <c r="AL1000" s="255" t="s">
        <v>643</v>
      </c>
      <c r="AM1000" s="268" t="s">
        <v>741</v>
      </c>
      <c r="AN1000" s="148" t="str">
        <f>IF(ISERROR(MATCH(H1000,Current!H:H,0)),"Cleared","resolved")</f>
        <v>Cleared</v>
      </c>
    </row>
    <row r="1001" spans="1:40" x14ac:dyDescent="0.25">
      <c r="A1001" s="267" t="s">
        <v>744</v>
      </c>
      <c r="B1001" s="255">
        <v>9701</v>
      </c>
      <c r="C1001" s="256" t="s">
        <v>199</v>
      </c>
      <c r="D1001" s="255" t="s">
        <v>14</v>
      </c>
      <c r="E1001" s="255">
        <v>199</v>
      </c>
      <c r="F1001" s="256" t="s">
        <v>137</v>
      </c>
      <c r="G1001" s="255" t="s">
        <v>22</v>
      </c>
      <c r="H1001" s="255">
        <v>97120161029</v>
      </c>
      <c r="I1001" s="256" t="s">
        <v>57</v>
      </c>
      <c r="J1001" s="255" t="s">
        <v>133</v>
      </c>
      <c r="K1001" s="255">
        <v>42731</v>
      </c>
      <c r="L1001" s="256">
        <v>129</v>
      </c>
      <c r="M1001" s="255" t="s">
        <v>111</v>
      </c>
      <c r="N1001" s="255" t="s">
        <v>42</v>
      </c>
      <c r="O1001" s="256">
        <v>42800</v>
      </c>
      <c r="P1001" s="255" t="s">
        <v>838</v>
      </c>
      <c r="Q1001" s="255">
        <v>60</v>
      </c>
      <c r="R1001" s="256" t="s">
        <v>34</v>
      </c>
      <c r="S1001" s="255">
        <v>15816.39</v>
      </c>
      <c r="T1001" s="255" t="s">
        <v>200</v>
      </c>
      <c r="U1001" s="256">
        <v>3487.78</v>
      </c>
      <c r="V1001" s="255" t="s">
        <v>200</v>
      </c>
      <c r="W1001" s="255">
        <v>15816.384141079438</v>
      </c>
      <c r="X1001" s="256" t="s">
        <v>100</v>
      </c>
      <c r="Y1001" s="255" t="s">
        <v>114</v>
      </c>
      <c r="Z1001" s="255">
        <v>3.49</v>
      </c>
      <c r="AA1001" s="256">
        <v>1</v>
      </c>
      <c r="AB1001" s="255" t="s">
        <v>630</v>
      </c>
      <c r="AC1001" s="255" t="s">
        <v>427</v>
      </c>
      <c r="AD1001" s="256" t="s">
        <v>352</v>
      </c>
      <c r="AE1001" s="255" t="s">
        <v>350</v>
      </c>
      <c r="AF1001" s="255" t="s">
        <v>605</v>
      </c>
      <c r="AG1001" s="256" t="s">
        <v>643</v>
      </c>
      <c r="AH1001" s="255"/>
      <c r="AI1001" s="255"/>
      <c r="AJ1001" s="256"/>
      <c r="AK1001" s="255" t="s">
        <v>649</v>
      </c>
      <c r="AL1001" s="255" t="s">
        <v>643</v>
      </c>
      <c r="AM1001" s="268" t="s">
        <v>740</v>
      </c>
      <c r="AN1001" s="148" t="str">
        <f>IF(ISERROR(MATCH(H1001,Current!H:H,0)),"Cleared","resolved")</f>
        <v>resolved</v>
      </c>
    </row>
    <row r="1002" spans="1:40" x14ac:dyDescent="0.25">
      <c r="A1002" s="267" t="s">
        <v>31</v>
      </c>
      <c r="B1002" s="255">
        <v>413</v>
      </c>
      <c r="C1002" s="256" t="s">
        <v>136</v>
      </c>
      <c r="D1002" s="255" t="s">
        <v>13</v>
      </c>
      <c r="E1002" s="255">
        <v>8205</v>
      </c>
      <c r="F1002" s="256" t="s">
        <v>130</v>
      </c>
      <c r="G1002" s="255" t="s">
        <v>14</v>
      </c>
      <c r="H1002" s="255">
        <v>4130110179989</v>
      </c>
      <c r="I1002" s="256" t="s">
        <v>537</v>
      </c>
      <c r="J1002" s="255" t="s">
        <v>150</v>
      </c>
      <c r="K1002" s="255">
        <v>42825</v>
      </c>
      <c r="L1002" s="256">
        <v>35</v>
      </c>
      <c r="M1002" s="255" t="s">
        <v>127</v>
      </c>
      <c r="N1002" s="255" t="s">
        <v>128</v>
      </c>
      <c r="O1002" s="256">
        <v>42859</v>
      </c>
      <c r="P1002" s="255" t="s">
        <v>1878</v>
      </c>
      <c r="Q1002" s="255">
        <v>1</v>
      </c>
      <c r="R1002" s="256" t="s">
        <v>33</v>
      </c>
      <c r="S1002" s="255">
        <v>3474.78</v>
      </c>
      <c r="T1002" s="255" t="s">
        <v>100</v>
      </c>
      <c r="U1002" s="256">
        <v>3474.78</v>
      </c>
      <c r="V1002" s="255" t="s">
        <v>100</v>
      </c>
      <c r="W1002" s="255">
        <v>3474.78</v>
      </c>
      <c r="X1002" s="256" t="s">
        <v>100</v>
      </c>
      <c r="Y1002" s="255" t="s">
        <v>114</v>
      </c>
      <c r="Z1002" s="255">
        <v>3.47</v>
      </c>
      <c r="AA1002" s="256">
        <v>1</v>
      </c>
      <c r="AB1002" s="255" t="s">
        <v>629</v>
      </c>
      <c r="AC1002" s="255" t="s">
        <v>582</v>
      </c>
      <c r="AD1002" s="256" t="s">
        <v>1491</v>
      </c>
      <c r="AE1002" s="255" t="s">
        <v>349</v>
      </c>
      <c r="AF1002" s="255" t="s">
        <v>605</v>
      </c>
      <c r="AG1002" s="256" t="s">
        <v>643</v>
      </c>
      <c r="AH1002" s="255"/>
      <c r="AI1002" s="255"/>
      <c r="AJ1002" s="256"/>
      <c r="AK1002" s="255" t="s">
        <v>605</v>
      </c>
      <c r="AL1002" s="255" t="s">
        <v>643</v>
      </c>
      <c r="AM1002" s="268" t="s">
        <v>741</v>
      </c>
      <c r="AN1002" s="148" t="str">
        <f>IF(ISERROR(MATCH(H1002,Current!H:H,0)),"Cleared","resolved")</f>
        <v>Cleared</v>
      </c>
    </row>
    <row r="1003" spans="1:40" x14ac:dyDescent="0.25">
      <c r="A1003" s="267" t="s">
        <v>744</v>
      </c>
      <c r="B1003" s="255">
        <v>8520</v>
      </c>
      <c r="C1003" s="256" t="s">
        <v>842</v>
      </c>
      <c r="D1003" s="255" t="s">
        <v>19</v>
      </c>
      <c r="E1003" s="255">
        <v>199</v>
      </c>
      <c r="F1003" s="256" t="s">
        <v>137</v>
      </c>
      <c r="G1003" s="255" t="s">
        <v>22</v>
      </c>
      <c r="H1003" s="255">
        <v>85203910000540</v>
      </c>
      <c r="I1003" s="256" t="s">
        <v>277</v>
      </c>
      <c r="J1003" s="255" t="s">
        <v>306</v>
      </c>
      <c r="K1003" s="255">
        <v>42615</v>
      </c>
      <c r="L1003" s="256">
        <v>245</v>
      </c>
      <c r="M1003" s="255" t="s">
        <v>111</v>
      </c>
      <c r="N1003" s="255" t="s">
        <v>42</v>
      </c>
      <c r="O1003" s="256">
        <v>42733</v>
      </c>
      <c r="P1003" s="255" t="s">
        <v>651</v>
      </c>
      <c r="Q1003" s="255">
        <v>127</v>
      </c>
      <c r="R1003" s="256" t="s">
        <v>38</v>
      </c>
      <c r="S1003" s="255">
        <v>244149</v>
      </c>
      <c r="T1003" s="255" t="s">
        <v>197</v>
      </c>
      <c r="U1003" s="256">
        <v>3474.85</v>
      </c>
      <c r="V1003" s="255" t="s">
        <v>197</v>
      </c>
      <c r="W1003" s="255">
        <v>244148.95485684171</v>
      </c>
      <c r="X1003" s="256" t="s">
        <v>100</v>
      </c>
      <c r="Y1003" s="255" t="s">
        <v>114</v>
      </c>
      <c r="Z1003" s="255">
        <v>3.47</v>
      </c>
      <c r="AA1003" s="256">
        <v>1</v>
      </c>
      <c r="AB1003" s="255" t="s">
        <v>630</v>
      </c>
      <c r="AC1003" s="255" t="s">
        <v>484</v>
      </c>
      <c r="AD1003" s="256" t="s">
        <v>396</v>
      </c>
      <c r="AE1003" s="255" t="s">
        <v>350</v>
      </c>
      <c r="AF1003" s="255" t="s">
        <v>605</v>
      </c>
      <c r="AG1003" s="256" t="s">
        <v>643</v>
      </c>
      <c r="AH1003" s="255"/>
      <c r="AI1003" s="255"/>
      <c r="AJ1003" s="256"/>
      <c r="AK1003" s="255" t="s">
        <v>605</v>
      </c>
      <c r="AL1003" s="255" t="s">
        <v>643</v>
      </c>
      <c r="AM1003" s="268" t="s">
        <v>741</v>
      </c>
      <c r="AN1003" s="148" t="str">
        <f>IF(ISERROR(MATCH(H1003,Current!H:H,0)),"Cleared","resolved")</f>
        <v>resolved</v>
      </c>
    </row>
    <row r="1004" spans="1:40" x14ac:dyDescent="0.25">
      <c r="A1004" s="267" t="s">
        <v>744</v>
      </c>
      <c r="B1004" s="255">
        <v>8520</v>
      </c>
      <c r="C1004" s="256" t="s">
        <v>842</v>
      </c>
      <c r="D1004" s="255" t="s">
        <v>19</v>
      </c>
      <c r="E1004" s="255">
        <v>199</v>
      </c>
      <c r="F1004" s="256" t="s">
        <v>137</v>
      </c>
      <c r="G1004" s="255" t="s">
        <v>22</v>
      </c>
      <c r="H1004" s="255" t="s">
        <v>1701</v>
      </c>
      <c r="I1004" s="256" t="s">
        <v>54</v>
      </c>
      <c r="J1004" s="255" t="s">
        <v>381</v>
      </c>
      <c r="K1004" s="255">
        <v>42768</v>
      </c>
      <c r="L1004" s="256">
        <v>92</v>
      </c>
      <c r="M1004" s="255" t="s">
        <v>118</v>
      </c>
      <c r="N1004" s="255" t="s">
        <v>41</v>
      </c>
      <c r="O1004" s="256">
        <v>42830</v>
      </c>
      <c r="P1004" s="255" t="s">
        <v>838</v>
      </c>
      <c r="Q1004" s="255">
        <v>30</v>
      </c>
      <c r="R1004" s="256" t="s">
        <v>33</v>
      </c>
      <c r="S1004" s="255">
        <v>243811</v>
      </c>
      <c r="T1004" s="255" t="s">
        <v>197</v>
      </c>
      <c r="U1004" s="256">
        <v>3470.04</v>
      </c>
      <c r="V1004" s="255" t="s">
        <v>197</v>
      </c>
      <c r="W1004" s="255">
        <v>243810.99595995081</v>
      </c>
      <c r="X1004" s="256" t="s">
        <v>100</v>
      </c>
      <c r="Y1004" s="255" t="s">
        <v>114</v>
      </c>
      <c r="Z1004" s="255">
        <v>3.47</v>
      </c>
      <c r="AA1004" s="256">
        <v>1</v>
      </c>
      <c r="AB1004" s="255" t="s">
        <v>630</v>
      </c>
      <c r="AC1004" s="255" t="s">
        <v>484</v>
      </c>
      <c r="AD1004" s="256" t="s">
        <v>363</v>
      </c>
      <c r="AE1004" s="255" t="s">
        <v>350</v>
      </c>
      <c r="AF1004" s="255" t="s">
        <v>605</v>
      </c>
      <c r="AG1004" s="256" t="s">
        <v>643</v>
      </c>
      <c r="AH1004" s="255"/>
      <c r="AI1004" s="255"/>
      <c r="AJ1004" s="256"/>
      <c r="AK1004" s="255" t="s">
        <v>649</v>
      </c>
      <c r="AL1004" s="255" t="s">
        <v>643</v>
      </c>
      <c r="AM1004" s="268" t="s">
        <v>740</v>
      </c>
      <c r="AN1004" s="148" t="str">
        <f>IF(ISERROR(MATCH(H1004,Current!H:H,0)),"Cleared","resolved")</f>
        <v>resolved</v>
      </c>
    </row>
    <row r="1005" spans="1:40" x14ac:dyDescent="0.25">
      <c r="A1005" s="267" t="s">
        <v>744</v>
      </c>
      <c r="B1005" s="255">
        <v>8520</v>
      </c>
      <c r="C1005" s="256" t="s">
        <v>842</v>
      </c>
      <c r="D1005" s="255" t="s">
        <v>19</v>
      </c>
      <c r="E1005" s="255">
        <v>1350</v>
      </c>
      <c r="F1005" s="256" t="s">
        <v>124</v>
      </c>
      <c r="G1005" s="255" t="s">
        <v>21</v>
      </c>
      <c r="H1005" s="255" t="s">
        <v>1663</v>
      </c>
      <c r="I1005" s="256" t="s">
        <v>538</v>
      </c>
      <c r="J1005" s="255" t="s">
        <v>381</v>
      </c>
      <c r="K1005" s="255">
        <v>42769</v>
      </c>
      <c r="L1005" s="256">
        <v>91</v>
      </c>
      <c r="M1005" s="255" t="s">
        <v>127</v>
      </c>
      <c r="N1005" s="255" t="s">
        <v>128</v>
      </c>
      <c r="O1005" s="256">
        <v>42831</v>
      </c>
      <c r="P1005" s="255" t="s">
        <v>838</v>
      </c>
      <c r="Q1005" s="255">
        <v>29</v>
      </c>
      <c r="R1005" s="256" t="s">
        <v>33</v>
      </c>
      <c r="S1005" s="255">
        <v>243350</v>
      </c>
      <c r="T1005" s="255" t="s">
        <v>197</v>
      </c>
      <c r="U1005" s="256">
        <v>3463.48</v>
      </c>
      <c r="V1005" s="255" t="s">
        <v>197</v>
      </c>
      <c r="W1005" s="255">
        <v>243350.07904444053</v>
      </c>
      <c r="X1005" s="256" t="s">
        <v>100</v>
      </c>
      <c r="Y1005" s="255" t="s">
        <v>114</v>
      </c>
      <c r="Z1005" s="255">
        <v>3.46</v>
      </c>
      <c r="AA1005" s="256">
        <v>1</v>
      </c>
      <c r="AB1005" s="255" t="s">
        <v>630</v>
      </c>
      <c r="AC1005" s="255" t="s">
        <v>436</v>
      </c>
      <c r="AD1005" s="256" t="s">
        <v>1664</v>
      </c>
      <c r="AE1005" s="255" t="s">
        <v>350</v>
      </c>
      <c r="AF1005" s="255" t="s">
        <v>649</v>
      </c>
      <c r="AG1005" s="256" t="s">
        <v>643</v>
      </c>
      <c r="AH1005" s="255"/>
      <c r="AI1005" s="255"/>
      <c r="AJ1005" s="256"/>
      <c r="AK1005" s="255" t="s">
        <v>649</v>
      </c>
      <c r="AL1005" s="255" t="s">
        <v>643</v>
      </c>
      <c r="AM1005" s="268" t="s">
        <v>740</v>
      </c>
      <c r="AN1005" s="148" t="str">
        <f>IF(ISERROR(MATCH(H1005,Current!H:H,0)),"Cleared","resolved")</f>
        <v>resolved</v>
      </c>
    </row>
    <row r="1006" spans="1:40" x14ac:dyDescent="0.25">
      <c r="A1006" s="267" t="s">
        <v>744</v>
      </c>
      <c r="B1006" s="255">
        <v>8520</v>
      </c>
      <c r="C1006" s="256" t="s">
        <v>842</v>
      </c>
      <c r="D1006" s="255" t="s">
        <v>19</v>
      </c>
      <c r="E1006" s="255">
        <v>260</v>
      </c>
      <c r="F1006" s="256" t="s">
        <v>113</v>
      </c>
      <c r="G1006" s="255" t="s">
        <v>23</v>
      </c>
      <c r="H1006" s="255" t="s">
        <v>1563</v>
      </c>
      <c r="I1006" s="256" t="s">
        <v>54</v>
      </c>
      <c r="J1006" s="255" t="s">
        <v>381</v>
      </c>
      <c r="K1006" s="255">
        <v>42768</v>
      </c>
      <c r="L1006" s="256">
        <v>92</v>
      </c>
      <c r="M1006" s="255" t="s">
        <v>127</v>
      </c>
      <c r="N1006" s="255" t="s">
        <v>128</v>
      </c>
      <c r="O1006" s="256">
        <v>42831</v>
      </c>
      <c r="P1006" s="255" t="s">
        <v>838</v>
      </c>
      <c r="Q1006" s="255">
        <v>29</v>
      </c>
      <c r="R1006" s="256" t="s">
        <v>33</v>
      </c>
      <c r="S1006" s="255">
        <v>240929</v>
      </c>
      <c r="T1006" s="255" t="s">
        <v>197</v>
      </c>
      <c r="U1006" s="256">
        <v>3429.02</v>
      </c>
      <c r="V1006" s="255" t="s">
        <v>197</v>
      </c>
      <c r="W1006" s="255">
        <v>240928.86000351308</v>
      </c>
      <c r="X1006" s="256" t="s">
        <v>100</v>
      </c>
      <c r="Y1006" s="255" t="s">
        <v>114</v>
      </c>
      <c r="Z1006" s="255">
        <v>3.43</v>
      </c>
      <c r="AA1006" s="256">
        <v>1</v>
      </c>
      <c r="AB1006" s="255" t="s">
        <v>630</v>
      </c>
      <c r="AC1006" s="255" t="s">
        <v>681</v>
      </c>
      <c r="AD1006" s="256" t="s">
        <v>354</v>
      </c>
      <c r="AE1006" s="255" t="s">
        <v>350</v>
      </c>
      <c r="AF1006" s="255" t="s">
        <v>649</v>
      </c>
      <c r="AG1006" s="256" t="s">
        <v>643</v>
      </c>
      <c r="AH1006" s="255"/>
      <c r="AI1006" s="255"/>
      <c r="AJ1006" s="256"/>
      <c r="AK1006" s="255" t="s">
        <v>649</v>
      </c>
      <c r="AL1006" s="255" t="s">
        <v>643</v>
      </c>
      <c r="AM1006" s="268" t="s">
        <v>740</v>
      </c>
      <c r="AN1006" s="148" t="str">
        <f>IF(ISERROR(MATCH(H1006,Current!H:H,0)),"Cleared","resolved")</f>
        <v>resolved</v>
      </c>
    </row>
    <row r="1007" spans="1:40" x14ac:dyDescent="0.25">
      <c r="A1007" s="267" t="s">
        <v>744</v>
      </c>
      <c r="B1007" s="255">
        <v>8520</v>
      </c>
      <c r="C1007" s="256" t="s">
        <v>842</v>
      </c>
      <c r="D1007" s="255" t="s">
        <v>19</v>
      </c>
      <c r="E1007" s="255">
        <v>260</v>
      </c>
      <c r="F1007" s="256" t="s">
        <v>113</v>
      </c>
      <c r="G1007" s="255" t="s">
        <v>23</v>
      </c>
      <c r="H1007" s="255" t="s">
        <v>1564</v>
      </c>
      <c r="I1007" s="256" t="s">
        <v>54</v>
      </c>
      <c r="J1007" s="255" t="s">
        <v>381</v>
      </c>
      <c r="K1007" s="255">
        <v>42768</v>
      </c>
      <c r="L1007" s="256">
        <v>92</v>
      </c>
      <c r="M1007" s="255" t="s">
        <v>127</v>
      </c>
      <c r="N1007" s="255" t="s">
        <v>128</v>
      </c>
      <c r="O1007" s="256">
        <v>42831</v>
      </c>
      <c r="P1007" s="255" t="s">
        <v>838</v>
      </c>
      <c r="Q1007" s="255">
        <v>29</v>
      </c>
      <c r="R1007" s="256" t="s">
        <v>33</v>
      </c>
      <c r="S1007" s="255">
        <v>241281</v>
      </c>
      <c r="T1007" s="255" t="s">
        <v>197</v>
      </c>
      <c r="U1007" s="256">
        <v>3434.03</v>
      </c>
      <c r="V1007" s="255" t="s">
        <v>197</v>
      </c>
      <c r="W1007" s="255">
        <v>241280.87124538908</v>
      </c>
      <c r="X1007" s="256" t="s">
        <v>100</v>
      </c>
      <c r="Y1007" s="255" t="s">
        <v>114</v>
      </c>
      <c r="Z1007" s="255">
        <v>3.43</v>
      </c>
      <c r="AA1007" s="256">
        <v>1</v>
      </c>
      <c r="AB1007" s="255" t="s">
        <v>630</v>
      </c>
      <c r="AC1007" s="255" t="s">
        <v>681</v>
      </c>
      <c r="AD1007" s="256" t="s">
        <v>354</v>
      </c>
      <c r="AE1007" s="255" t="s">
        <v>350</v>
      </c>
      <c r="AF1007" s="255" t="s">
        <v>649</v>
      </c>
      <c r="AG1007" s="256" t="s">
        <v>643</v>
      </c>
      <c r="AH1007" s="255"/>
      <c r="AI1007" s="255"/>
      <c r="AJ1007" s="256"/>
      <c r="AK1007" s="255" t="s">
        <v>649</v>
      </c>
      <c r="AL1007" s="255" t="s">
        <v>643</v>
      </c>
      <c r="AM1007" s="268" t="s">
        <v>740</v>
      </c>
      <c r="AN1007" s="148" t="str">
        <f>IF(ISERROR(MATCH(H1007,Current!H:H,0)),"Cleared","resolved")</f>
        <v>resolved</v>
      </c>
    </row>
    <row r="1008" spans="1:40" x14ac:dyDescent="0.25">
      <c r="A1008" s="267" t="s">
        <v>744</v>
      </c>
      <c r="B1008" s="255">
        <v>8520</v>
      </c>
      <c r="C1008" s="256" t="s">
        <v>842</v>
      </c>
      <c r="D1008" s="255" t="s">
        <v>19</v>
      </c>
      <c r="E1008" s="255">
        <v>3011</v>
      </c>
      <c r="F1008" s="256" t="s">
        <v>164</v>
      </c>
      <c r="G1008" s="255" t="s">
        <v>22</v>
      </c>
      <c r="H1008" s="255" t="s">
        <v>960</v>
      </c>
      <c r="I1008" s="256" t="s">
        <v>59</v>
      </c>
      <c r="J1008" s="255" t="s">
        <v>271</v>
      </c>
      <c r="K1008" s="255">
        <v>42769</v>
      </c>
      <c r="L1008" s="256">
        <v>91</v>
      </c>
      <c r="M1008" s="255" t="s">
        <v>122</v>
      </c>
      <c r="N1008" s="255" t="s">
        <v>41</v>
      </c>
      <c r="O1008" s="256">
        <v>42776</v>
      </c>
      <c r="P1008" s="255" t="s">
        <v>838</v>
      </c>
      <c r="Q1008" s="255">
        <v>84</v>
      </c>
      <c r="R1008" s="256" t="s">
        <v>35</v>
      </c>
      <c r="S1008" s="255">
        <v>241321</v>
      </c>
      <c r="T1008" s="255" t="s">
        <v>197</v>
      </c>
      <c r="U1008" s="256">
        <v>3434.6</v>
      </c>
      <c r="V1008" s="255" t="s">
        <v>197</v>
      </c>
      <c r="W1008" s="255">
        <v>241320.9204285965</v>
      </c>
      <c r="X1008" s="256" t="s">
        <v>100</v>
      </c>
      <c r="Y1008" s="255" t="s">
        <v>114</v>
      </c>
      <c r="Z1008" s="255">
        <v>3.43</v>
      </c>
      <c r="AA1008" s="256">
        <v>1</v>
      </c>
      <c r="AB1008" s="255" t="s">
        <v>630</v>
      </c>
      <c r="AC1008" s="255" t="s">
        <v>635</v>
      </c>
      <c r="AD1008" s="256" t="s">
        <v>821</v>
      </c>
      <c r="AE1008" s="255" t="s">
        <v>350</v>
      </c>
      <c r="AF1008" s="255" t="s">
        <v>605</v>
      </c>
      <c r="AG1008" s="256" t="s">
        <v>643</v>
      </c>
      <c r="AH1008" s="255"/>
      <c r="AI1008" s="255"/>
      <c r="AJ1008" s="256"/>
      <c r="AK1008" s="255" t="s">
        <v>649</v>
      </c>
      <c r="AL1008" s="255" t="s">
        <v>643</v>
      </c>
      <c r="AM1008" s="268" t="s">
        <v>740</v>
      </c>
      <c r="AN1008" s="148" t="str">
        <f>IF(ISERROR(MATCH(H1008,Current!H:H,0)),"Cleared","resolved")</f>
        <v>resolved</v>
      </c>
    </row>
    <row r="1009" spans="1:40" x14ac:dyDescent="0.25">
      <c r="A1009" s="267" t="s">
        <v>744</v>
      </c>
      <c r="B1009" s="255">
        <v>8520</v>
      </c>
      <c r="C1009" s="256" t="s">
        <v>842</v>
      </c>
      <c r="D1009" s="255" t="s">
        <v>19</v>
      </c>
      <c r="E1009" s="255">
        <v>199</v>
      </c>
      <c r="F1009" s="256" t="s">
        <v>137</v>
      </c>
      <c r="G1009" s="255" t="s">
        <v>22</v>
      </c>
      <c r="H1009" s="255" t="s">
        <v>491</v>
      </c>
      <c r="I1009" s="256" t="s">
        <v>538</v>
      </c>
      <c r="J1009" s="255" t="s">
        <v>68</v>
      </c>
      <c r="K1009" s="255">
        <v>42579</v>
      </c>
      <c r="L1009" s="256">
        <v>281</v>
      </c>
      <c r="M1009" s="255" t="s">
        <v>127</v>
      </c>
      <c r="N1009" s="255" t="s">
        <v>128</v>
      </c>
      <c r="O1009" s="256">
        <v>42586</v>
      </c>
      <c r="P1009" s="255" t="s">
        <v>406</v>
      </c>
      <c r="Q1009" s="255">
        <v>274</v>
      </c>
      <c r="R1009" s="256" t="s">
        <v>37</v>
      </c>
      <c r="S1009" s="255">
        <v>239469</v>
      </c>
      <c r="T1009" s="255" t="s">
        <v>197</v>
      </c>
      <c r="U1009" s="256">
        <v>3408.24</v>
      </c>
      <c r="V1009" s="255" t="s">
        <v>197</v>
      </c>
      <c r="W1009" s="255">
        <v>239468.82135956435</v>
      </c>
      <c r="X1009" s="256" t="s">
        <v>100</v>
      </c>
      <c r="Y1009" s="255" t="s">
        <v>114</v>
      </c>
      <c r="Z1009" s="255">
        <v>3.41</v>
      </c>
      <c r="AA1009" s="256">
        <v>1</v>
      </c>
      <c r="AB1009" s="255" t="s">
        <v>630</v>
      </c>
      <c r="AC1009" s="255" t="s">
        <v>484</v>
      </c>
      <c r="AD1009" s="256" t="s">
        <v>492</v>
      </c>
      <c r="AE1009" s="255" t="s">
        <v>350</v>
      </c>
      <c r="AF1009" s="255" t="s">
        <v>649</v>
      </c>
      <c r="AG1009" s="256" t="s">
        <v>643</v>
      </c>
      <c r="AH1009" s="255"/>
      <c r="AI1009" s="255"/>
      <c r="AJ1009" s="256"/>
      <c r="AK1009" s="255" t="s">
        <v>605</v>
      </c>
      <c r="AL1009" s="255" t="s">
        <v>643</v>
      </c>
      <c r="AM1009" s="268" t="s">
        <v>741</v>
      </c>
      <c r="AN1009" s="148" t="str">
        <f>IF(ISERROR(MATCH(H1009,Current!H:H,0)),"Cleared","resolved")</f>
        <v>resolved</v>
      </c>
    </row>
    <row r="1010" spans="1:40" x14ac:dyDescent="0.25">
      <c r="A1010" s="267" t="s">
        <v>31</v>
      </c>
      <c r="B1010" s="255">
        <v>8520</v>
      </c>
      <c r="C1010" s="256" t="s">
        <v>842</v>
      </c>
      <c r="D1010" s="255" t="s">
        <v>19</v>
      </c>
      <c r="E1010" s="255">
        <v>1750</v>
      </c>
      <c r="F1010" s="256" t="s">
        <v>159</v>
      </c>
      <c r="G1010" s="255" t="s">
        <v>18</v>
      </c>
      <c r="H1010" s="255">
        <v>85202820000869</v>
      </c>
      <c r="I1010" s="256" t="s">
        <v>538</v>
      </c>
      <c r="J1010" s="255" t="s">
        <v>68</v>
      </c>
      <c r="K1010" s="255">
        <v>42829</v>
      </c>
      <c r="L1010" s="256">
        <v>31</v>
      </c>
      <c r="M1010" s="255" t="s">
        <v>111</v>
      </c>
      <c r="N1010" s="255" t="s">
        <v>42</v>
      </c>
      <c r="O1010" s="256">
        <v>42860</v>
      </c>
      <c r="P1010" s="255" t="s">
        <v>1878</v>
      </c>
      <c r="Q1010" s="255">
        <v>0</v>
      </c>
      <c r="R1010" s="256" t="s">
        <v>33</v>
      </c>
      <c r="S1010" s="255">
        <v>239400</v>
      </c>
      <c r="T1010" s="255" t="s">
        <v>197</v>
      </c>
      <c r="U1010" s="256">
        <v>3407.26</v>
      </c>
      <c r="V1010" s="255" t="s">
        <v>197</v>
      </c>
      <c r="W1010" s="255">
        <v>239399.96486913753</v>
      </c>
      <c r="X1010" s="256" t="s">
        <v>100</v>
      </c>
      <c r="Y1010" s="255" t="s">
        <v>114</v>
      </c>
      <c r="Z1010" s="255">
        <v>3.41</v>
      </c>
      <c r="AA1010" s="256">
        <v>1</v>
      </c>
      <c r="AB1010" s="255" t="s">
        <v>630</v>
      </c>
      <c r="AC1010" s="255" t="s">
        <v>2042</v>
      </c>
      <c r="AD1010" s="256" t="s">
        <v>2043</v>
      </c>
      <c r="AE1010" s="255" t="s">
        <v>350</v>
      </c>
      <c r="AF1010" s="255" t="s">
        <v>605</v>
      </c>
      <c r="AG1010" s="256" t="s">
        <v>643</v>
      </c>
      <c r="AH1010" s="255"/>
      <c r="AI1010" s="255"/>
      <c r="AJ1010" s="256"/>
      <c r="AK1010" s="255" t="s">
        <v>605</v>
      </c>
      <c r="AL1010" s="255" t="s">
        <v>603</v>
      </c>
      <c r="AM1010" s="268" t="s">
        <v>739</v>
      </c>
      <c r="AN1010" s="148" t="str">
        <f>IF(ISERROR(MATCH(H1010,Current!H:H,0)),"Cleared","resolved")</f>
        <v>resolved</v>
      </c>
    </row>
    <row r="1011" spans="1:40" x14ac:dyDescent="0.25">
      <c r="A1011" s="267" t="s">
        <v>31</v>
      </c>
      <c r="B1011" s="255">
        <v>95</v>
      </c>
      <c r="C1011" s="256" t="s">
        <v>153</v>
      </c>
      <c r="D1011" s="255" t="s">
        <v>17</v>
      </c>
      <c r="E1011" s="255">
        <v>8310</v>
      </c>
      <c r="F1011" s="256" t="s">
        <v>170</v>
      </c>
      <c r="G1011" s="255" t="s">
        <v>14</v>
      </c>
      <c r="H1011" s="255">
        <v>950110008979</v>
      </c>
      <c r="I1011" s="256" t="s">
        <v>58</v>
      </c>
      <c r="J1011" s="255" t="s">
        <v>195</v>
      </c>
      <c r="K1011" s="255">
        <v>42541</v>
      </c>
      <c r="L1011" s="256">
        <v>319</v>
      </c>
      <c r="M1011" s="255" t="s">
        <v>118</v>
      </c>
      <c r="N1011" s="255" t="s">
        <v>41</v>
      </c>
      <c r="O1011" s="256">
        <v>42859</v>
      </c>
      <c r="P1011" s="255" t="s">
        <v>1878</v>
      </c>
      <c r="Q1011" s="255">
        <v>1</v>
      </c>
      <c r="R1011" s="256" t="s">
        <v>33</v>
      </c>
      <c r="S1011" s="255">
        <v>3389</v>
      </c>
      <c r="T1011" s="255" t="s">
        <v>100</v>
      </c>
      <c r="U1011" s="256">
        <v>3389</v>
      </c>
      <c r="V1011" s="255" t="s">
        <v>100</v>
      </c>
      <c r="W1011" s="255">
        <v>3389</v>
      </c>
      <c r="X1011" s="256" t="s">
        <v>100</v>
      </c>
      <c r="Y1011" s="255" t="s">
        <v>114</v>
      </c>
      <c r="Z1011" s="255">
        <v>3.39</v>
      </c>
      <c r="AA1011" s="256">
        <v>1</v>
      </c>
      <c r="AB1011" s="255" t="s">
        <v>629</v>
      </c>
      <c r="AC1011" s="255" t="s">
        <v>420</v>
      </c>
      <c r="AD1011" s="256" t="s">
        <v>1892</v>
      </c>
      <c r="AE1011" s="255" t="s">
        <v>349</v>
      </c>
      <c r="AF1011" s="255" t="s">
        <v>605</v>
      </c>
      <c r="AG1011" s="256" t="s">
        <v>643</v>
      </c>
      <c r="AH1011" s="255"/>
      <c r="AI1011" s="255"/>
      <c r="AJ1011" s="256"/>
      <c r="AK1011" s="255" t="s">
        <v>605</v>
      </c>
      <c r="AL1011" s="255" t="s">
        <v>643</v>
      </c>
      <c r="AM1011" s="268" t="s">
        <v>741</v>
      </c>
      <c r="AN1011" s="148" t="str">
        <f>IF(ISERROR(MATCH(H1011,Current!H:H,0)),"Cleared","resolved")</f>
        <v>resolved</v>
      </c>
    </row>
    <row r="1012" spans="1:40" x14ac:dyDescent="0.25">
      <c r="A1012" s="267" t="s">
        <v>31</v>
      </c>
      <c r="B1012" s="255">
        <v>95</v>
      </c>
      <c r="C1012" s="256" t="s">
        <v>153</v>
      </c>
      <c r="D1012" s="255" t="s">
        <v>17</v>
      </c>
      <c r="E1012" s="255">
        <v>8310</v>
      </c>
      <c r="F1012" s="256" t="s">
        <v>170</v>
      </c>
      <c r="G1012" s="255" t="s">
        <v>14</v>
      </c>
      <c r="H1012" s="255">
        <v>950110010449</v>
      </c>
      <c r="I1012" s="256" t="s">
        <v>58</v>
      </c>
      <c r="J1012" s="255" t="s">
        <v>195</v>
      </c>
      <c r="K1012" s="255">
        <v>42725</v>
      </c>
      <c r="L1012" s="256">
        <v>135</v>
      </c>
      <c r="M1012" s="255" t="s">
        <v>118</v>
      </c>
      <c r="N1012" s="255" t="s">
        <v>41</v>
      </c>
      <c r="O1012" s="256">
        <v>42859</v>
      </c>
      <c r="P1012" s="255" t="s">
        <v>1878</v>
      </c>
      <c r="Q1012" s="255">
        <v>1</v>
      </c>
      <c r="R1012" s="256" t="s">
        <v>33</v>
      </c>
      <c r="S1012" s="255">
        <v>3389</v>
      </c>
      <c r="T1012" s="255" t="s">
        <v>100</v>
      </c>
      <c r="U1012" s="256">
        <v>3389</v>
      </c>
      <c r="V1012" s="255" t="s">
        <v>100</v>
      </c>
      <c r="W1012" s="255">
        <v>3389</v>
      </c>
      <c r="X1012" s="256" t="s">
        <v>100</v>
      </c>
      <c r="Y1012" s="255" t="s">
        <v>114</v>
      </c>
      <c r="Z1012" s="255">
        <v>3.39</v>
      </c>
      <c r="AA1012" s="256">
        <v>1</v>
      </c>
      <c r="AB1012" s="255" t="s">
        <v>629</v>
      </c>
      <c r="AC1012" s="255" t="s">
        <v>420</v>
      </c>
      <c r="AD1012" s="256" t="s">
        <v>1892</v>
      </c>
      <c r="AE1012" s="255" t="s">
        <v>349</v>
      </c>
      <c r="AF1012" s="255" t="s">
        <v>649</v>
      </c>
      <c r="AG1012" s="256" t="s">
        <v>643</v>
      </c>
      <c r="AH1012" s="255"/>
      <c r="AI1012" s="255"/>
      <c r="AJ1012" s="256"/>
      <c r="AK1012" s="255" t="s">
        <v>605</v>
      </c>
      <c r="AL1012" s="255" t="s">
        <v>643</v>
      </c>
      <c r="AM1012" s="268" t="s">
        <v>741</v>
      </c>
      <c r="AN1012" s="148" t="str">
        <f>IF(ISERROR(MATCH(H1012,Current!H:H,0)),"Cleared","resolved")</f>
        <v>resolved</v>
      </c>
    </row>
    <row r="1013" spans="1:40" x14ac:dyDescent="0.25">
      <c r="A1013" s="267" t="s">
        <v>744</v>
      </c>
      <c r="B1013" s="255">
        <v>9701</v>
      </c>
      <c r="C1013" s="256" t="s">
        <v>199</v>
      </c>
      <c r="D1013" s="255" t="s">
        <v>14</v>
      </c>
      <c r="E1013" s="255">
        <v>199</v>
      </c>
      <c r="F1013" s="256" t="s">
        <v>137</v>
      </c>
      <c r="G1013" s="255" t="s">
        <v>22</v>
      </c>
      <c r="H1013" s="255">
        <v>97120170064</v>
      </c>
      <c r="I1013" s="256" t="s">
        <v>57</v>
      </c>
      <c r="J1013" s="255" t="s">
        <v>133</v>
      </c>
      <c r="K1013" s="255">
        <v>42796</v>
      </c>
      <c r="L1013" s="256">
        <v>64</v>
      </c>
      <c r="M1013" s="255" t="s">
        <v>111</v>
      </c>
      <c r="N1013" s="255" t="s">
        <v>42</v>
      </c>
      <c r="O1013" s="256">
        <v>42830</v>
      </c>
      <c r="P1013" s="255" t="s">
        <v>838</v>
      </c>
      <c r="Q1013" s="255">
        <v>30</v>
      </c>
      <c r="R1013" s="256" t="s">
        <v>33</v>
      </c>
      <c r="S1013" s="255">
        <v>15217.48</v>
      </c>
      <c r="T1013" s="255" t="s">
        <v>200</v>
      </c>
      <c r="U1013" s="256">
        <v>3355.71</v>
      </c>
      <c r="V1013" s="255" t="s">
        <v>200</v>
      </c>
      <c r="W1013" s="255">
        <v>15217.473127909925</v>
      </c>
      <c r="X1013" s="256" t="s">
        <v>100</v>
      </c>
      <c r="Y1013" s="255" t="s">
        <v>114</v>
      </c>
      <c r="Z1013" s="255">
        <v>3.36</v>
      </c>
      <c r="AA1013" s="256">
        <v>1</v>
      </c>
      <c r="AB1013" s="255" t="s">
        <v>630</v>
      </c>
      <c r="AC1013" s="255" t="s">
        <v>427</v>
      </c>
      <c r="AD1013" s="256" t="s">
        <v>352</v>
      </c>
      <c r="AE1013" s="255" t="s">
        <v>350</v>
      </c>
      <c r="AF1013" s="255" t="s">
        <v>605</v>
      </c>
      <c r="AG1013" s="256" t="s">
        <v>643</v>
      </c>
      <c r="AH1013" s="255"/>
      <c r="AI1013" s="255"/>
      <c r="AJ1013" s="256"/>
      <c r="AK1013" s="255" t="s">
        <v>649</v>
      </c>
      <c r="AL1013" s="255" t="s">
        <v>643</v>
      </c>
      <c r="AM1013" s="268" t="s">
        <v>740</v>
      </c>
      <c r="AN1013" s="148" t="str">
        <f>IF(ISERROR(MATCH(H1013,Current!H:H,0)),"Cleared","resolved")</f>
        <v>resolved</v>
      </c>
    </row>
    <row r="1014" spans="1:40" x14ac:dyDescent="0.25">
      <c r="A1014" s="267" t="s">
        <v>31</v>
      </c>
      <c r="B1014" s="255">
        <v>8520</v>
      </c>
      <c r="C1014" s="256" t="s">
        <v>842</v>
      </c>
      <c r="D1014" s="255" t="s">
        <v>19</v>
      </c>
      <c r="E1014" s="255">
        <v>1750</v>
      </c>
      <c r="F1014" s="256" t="s">
        <v>159</v>
      </c>
      <c r="G1014" s="255" t="s">
        <v>18</v>
      </c>
      <c r="H1014" s="255">
        <v>85207820000015</v>
      </c>
      <c r="I1014" s="256" t="s">
        <v>538</v>
      </c>
      <c r="J1014" s="255" t="s">
        <v>68</v>
      </c>
      <c r="K1014" s="255">
        <v>42829</v>
      </c>
      <c r="L1014" s="256">
        <v>31</v>
      </c>
      <c r="M1014" s="255" t="s">
        <v>111</v>
      </c>
      <c r="N1014" s="255" t="s">
        <v>42</v>
      </c>
      <c r="O1014" s="256">
        <v>42860</v>
      </c>
      <c r="P1014" s="255" t="s">
        <v>1878</v>
      </c>
      <c r="Q1014" s="255">
        <v>0</v>
      </c>
      <c r="R1014" s="256" t="s">
        <v>33</v>
      </c>
      <c r="S1014" s="255">
        <v>235053.44</v>
      </c>
      <c r="T1014" s="255" t="s">
        <v>197</v>
      </c>
      <c r="U1014" s="256">
        <v>3345.4</v>
      </c>
      <c r="V1014" s="255" t="s">
        <v>197</v>
      </c>
      <c r="W1014" s="255">
        <v>235053.57456525558</v>
      </c>
      <c r="X1014" s="256" t="s">
        <v>100</v>
      </c>
      <c r="Y1014" s="255" t="s">
        <v>114</v>
      </c>
      <c r="Z1014" s="255">
        <v>3.35</v>
      </c>
      <c r="AA1014" s="256">
        <v>1</v>
      </c>
      <c r="AB1014" s="255" t="s">
        <v>630</v>
      </c>
      <c r="AC1014" s="255" t="s">
        <v>2042</v>
      </c>
      <c r="AD1014" s="256" t="s">
        <v>2043</v>
      </c>
      <c r="AE1014" s="255" t="s">
        <v>350</v>
      </c>
      <c r="AF1014" s="255" t="s">
        <v>605</v>
      </c>
      <c r="AG1014" s="256" t="s">
        <v>643</v>
      </c>
      <c r="AH1014" s="255"/>
      <c r="AI1014" s="255"/>
      <c r="AJ1014" s="256"/>
      <c r="AK1014" s="255" t="s">
        <v>605</v>
      </c>
      <c r="AL1014" s="255" t="s">
        <v>603</v>
      </c>
      <c r="AM1014" s="268" t="s">
        <v>739</v>
      </c>
      <c r="AN1014" s="148" t="str">
        <f>IF(ISERROR(MATCH(H1014,Current!H:H,0)),"Cleared","resolved")</f>
        <v>resolved</v>
      </c>
    </row>
    <row r="1015" spans="1:40" x14ac:dyDescent="0.25">
      <c r="A1015" s="267" t="s">
        <v>31</v>
      </c>
      <c r="B1015" s="255">
        <v>8514</v>
      </c>
      <c r="C1015" s="256" t="s">
        <v>847</v>
      </c>
      <c r="D1015" s="255" t="s">
        <v>19</v>
      </c>
      <c r="E1015" s="255">
        <v>199</v>
      </c>
      <c r="F1015" s="256" t="s">
        <v>137</v>
      </c>
      <c r="G1015" s="255" t="s">
        <v>22</v>
      </c>
      <c r="H1015" s="255" t="s">
        <v>1887</v>
      </c>
      <c r="I1015" s="256" t="s">
        <v>54</v>
      </c>
      <c r="J1015" s="255" t="s">
        <v>117</v>
      </c>
      <c r="K1015" s="255">
        <v>42774</v>
      </c>
      <c r="L1015" s="256">
        <v>86</v>
      </c>
      <c r="M1015" s="255" t="s">
        <v>111</v>
      </c>
      <c r="N1015" s="255" t="s">
        <v>42</v>
      </c>
      <c r="O1015" s="256">
        <v>42859</v>
      </c>
      <c r="P1015" s="255" t="s">
        <v>1878</v>
      </c>
      <c r="Q1015" s="255">
        <v>1</v>
      </c>
      <c r="R1015" s="256" t="s">
        <v>33</v>
      </c>
      <c r="S1015" s="255">
        <v>25087.040000000001</v>
      </c>
      <c r="T1015" s="255" t="s">
        <v>119</v>
      </c>
      <c r="U1015" s="256">
        <v>3328.65</v>
      </c>
      <c r="V1015" s="255" t="s">
        <v>119</v>
      </c>
      <c r="W1015" s="255">
        <v>25087.040000000001</v>
      </c>
      <c r="X1015" s="256" t="s">
        <v>100</v>
      </c>
      <c r="Y1015" s="255" t="s">
        <v>114</v>
      </c>
      <c r="Z1015" s="255">
        <v>3.33</v>
      </c>
      <c r="AA1015" s="256">
        <v>1</v>
      </c>
      <c r="AB1015" s="255" t="s">
        <v>630</v>
      </c>
      <c r="AC1015" s="255" t="s">
        <v>446</v>
      </c>
      <c r="AD1015" s="256" t="s">
        <v>1888</v>
      </c>
      <c r="AE1015" s="255" t="s">
        <v>350</v>
      </c>
      <c r="AF1015" s="255" t="s">
        <v>605</v>
      </c>
      <c r="AG1015" s="256" t="s">
        <v>643</v>
      </c>
      <c r="AH1015" s="255"/>
      <c r="AI1015" s="255"/>
      <c r="AJ1015" s="256"/>
      <c r="AK1015" s="255" t="s">
        <v>649</v>
      </c>
      <c r="AL1015" s="255" t="s">
        <v>643</v>
      </c>
      <c r="AM1015" s="268" t="s">
        <v>740</v>
      </c>
      <c r="AN1015" s="148" t="str">
        <f>IF(ISERROR(MATCH(H1015,Current!H:H,0)),"Cleared","resolved")</f>
        <v>Cleared</v>
      </c>
    </row>
    <row r="1016" spans="1:40" x14ac:dyDescent="0.25">
      <c r="A1016" s="267" t="s">
        <v>31</v>
      </c>
      <c r="B1016" s="255">
        <v>8514</v>
      </c>
      <c r="C1016" s="256" t="s">
        <v>847</v>
      </c>
      <c r="D1016" s="255" t="s">
        <v>19</v>
      </c>
      <c r="E1016" s="255">
        <v>199</v>
      </c>
      <c r="F1016" s="256" t="s">
        <v>137</v>
      </c>
      <c r="G1016" s="255" t="s">
        <v>22</v>
      </c>
      <c r="H1016" s="255" t="s">
        <v>1890</v>
      </c>
      <c r="I1016" s="256" t="s">
        <v>54</v>
      </c>
      <c r="J1016" s="255" t="s">
        <v>117</v>
      </c>
      <c r="K1016" s="255">
        <v>42709</v>
      </c>
      <c r="L1016" s="256">
        <v>151</v>
      </c>
      <c r="M1016" s="255" t="s">
        <v>111</v>
      </c>
      <c r="N1016" s="255" t="s">
        <v>42</v>
      </c>
      <c r="O1016" s="256">
        <v>42859</v>
      </c>
      <c r="P1016" s="255" t="s">
        <v>1878</v>
      </c>
      <c r="Q1016" s="255">
        <v>1</v>
      </c>
      <c r="R1016" s="256" t="s">
        <v>33</v>
      </c>
      <c r="S1016" s="255">
        <v>25087.040000000001</v>
      </c>
      <c r="T1016" s="255" t="s">
        <v>119</v>
      </c>
      <c r="U1016" s="256">
        <v>3328.65</v>
      </c>
      <c r="V1016" s="255" t="s">
        <v>119</v>
      </c>
      <c r="W1016" s="255">
        <v>25087.040000000001</v>
      </c>
      <c r="X1016" s="256" t="s">
        <v>100</v>
      </c>
      <c r="Y1016" s="255" t="s">
        <v>114</v>
      </c>
      <c r="Z1016" s="255">
        <v>3.33</v>
      </c>
      <c r="AA1016" s="256">
        <v>1</v>
      </c>
      <c r="AB1016" s="255" t="s">
        <v>630</v>
      </c>
      <c r="AC1016" s="255" t="s">
        <v>446</v>
      </c>
      <c r="AD1016" s="256" t="s">
        <v>1888</v>
      </c>
      <c r="AE1016" s="255" t="s">
        <v>350</v>
      </c>
      <c r="AF1016" s="255" t="s">
        <v>649</v>
      </c>
      <c r="AG1016" s="256" t="s">
        <v>643</v>
      </c>
      <c r="AH1016" s="255"/>
      <c r="AI1016" s="255"/>
      <c r="AJ1016" s="256"/>
      <c r="AK1016" s="255" t="s">
        <v>649</v>
      </c>
      <c r="AL1016" s="255" t="s">
        <v>643</v>
      </c>
      <c r="AM1016" s="268" t="s">
        <v>740</v>
      </c>
      <c r="AN1016" s="148" t="str">
        <f>IF(ISERROR(MATCH(H1016,Current!H:H,0)),"Cleared","resolved")</f>
        <v>Cleared</v>
      </c>
    </row>
    <row r="1017" spans="1:40" x14ac:dyDescent="0.25">
      <c r="A1017" s="267" t="s">
        <v>744</v>
      </c>
      <c r="B1017" s="255">
        <v>8520</v>
      </c>
      <c r="C1017" s="256" t="s">
        <v>842</v>
      </c>
      <c r="D1017" s="255" t="s">
        <v>19</v>
      </c>
      <c r="E1017" s="255">
        <v>199</v>
      </c>
      <c r="F1017" s="256" t="s">
        <v>137</v>
      </c>
      <c r="G1017" s="255" t="s">
        <v>22</v>
      </c>
      <c r="H1017" s="255" t="s">
        <v>1679</v>
      </c>
      <c r="I1017" s="256" t="s">
        <v>538</v>
      </c>
      <c r="J1017" s="255" t="s">
        <v>381</v>
      </c>
      <c r="K1017" s="255">
        <v>42768</v>
      </c>
      <c r="L1017" s="256">
        <v>92</v>
      </c>
      <c r="M1017" s="255" t="s">
        <v>118</v>
      </c>
      <c r="N1017" s="255" t="s">
        <v>41</v>
      </c>
      <c r="O1017" s="256">
        <v>42830</v>
      </c>
      <c r="P1017" s="255" t="s">
        <v>838</v>
      </c>
      <c r="Q1017" s="255">
        <v>30</v>
      </c>
      <c r="R1017" s="256" t="s">
        <v>33</v>
      </c>
      <c r="S1017" s="255">
        <v>234045</v>
      </c>
      <c r="T1017" s="255" t="s">
        <v>197</v>
      </c>
      <c r="U1017" s="256">
        <v>3331.05</v>
      </c>
      <c r="V1017" s="255" t="s">
        <v>197</v>
      </c>
      <c r="W1017" s="255">
        <v>234045.31881257685</v>
      </c>
      <c r="X1017" s="256" t="s">
        <v>100</v>
      </c>
      <c r="Y1017" s="255" t="s">
        <v>114</v>
      </c>
      <c r="Z1017" s="255">
        <v>3.33</v>
      </c>
      <c r="AA1017" s="256">
        <v>1</v>
      </c>
      <c r="AB1017" s="255" t="s">
        <v>630</v>
      </c>
      <c r="AC1017" s="255" t="s">
        <v>484</v>
      </c>
      <c r="AD1017" s="256" t="s">
        <v>363</v>
      </c>
      <c r="AE1017" s="255" t="s">
        <v>350</v>
      </c>
      <c r="AF1017" s="255" t="s">
        <v>605</v>
      </c>
      <c r="AG1017" s="256" t="s">
        <v>643</v>
      </c>
      <c r="AH1017" s="255"/>
      <c r="AI1017" s="255"/>
      <c r="AJ1017" s="256"/>
      <c r="AK1017" s="255" t="s">
        <v>649</v>
      </c>
      <c r="AL1017" s="255" t="s">
        <v>643</v>
      </c>
      <c r="AM1017" s="268" t="s">
        <v>740</v>
      </c>
      <c r="AN1017" s="148" t="str">
        <f>IF(ISERROR(MATCH(H1017,Current!H:H,0)),"Cleared","resolved")</f>
        <v>resolved</v>
      </c>
    </row>
    <row r="1018" spans="1:40" x14ac:dyDescent="0.25">
      <c r="A1018" s="267" t="s">
        <v>31</v>
      </c>
      <c r="B1018" s="255">
        <v>3074</v>
      </c>
      <c r="C1018" s="256" t="s">
        <v>240</v>
      </c>
      <c r="D1018" s="255" t="s">
        <v>21</v>
      </c>
      <c r="E1018" s="255">
        <v>3071</v>
      </c>
      <c r="F1018" s="256" t="s">
        <v>139</v>
      </c>
      <c r="G1018" s="255" t="s">
        <v>21</v>
      </c>
      <c r="H1018" s="255">
        <v>3074170217</v>
      </c>
      <c r="I1018" s="256" t="s">
        <v>59</v>
      </c>
      <c r="J1018" s="255" t="s">
        <v>125</v>
      </c>
      <c r="K1018" s="255">
        <v>42828</v>
      </c>
      <c r="L1018" s="256">
        <v>32</v>
      </c>
      <c r="M1018" s="255" t="s">
        <v>111</v>
      </c>
      <c r="N1018" s="255" t="s">
        <v>42</v>
      </c>
      <c r="O1018" s="256">
        <v>42859</v>
      </c>
      <c r="P1018" s="255" t="s">
        <v>1878</v>
      </c>
      <c r="Q1018" s="255">
        <v>1</v>
      </c>
      <c r="R1018" s="256" t="s">
        <v>33</v>
      </c>
      <c r="S1018" s="255">
        <v>31040</v>
      </c>
      <c r="T1018" s="255" t="s">
        <v>189</v>
      </c>
      <c r="U1018" s="256">
        <v>3328.94</v>
      </c>
      <c r="V1018" s="255" t="s">
        <v>189</v>
      </c>
      <c r="W1018" s="255">
        <v>31040.022676688419</v>
      </c>
      <c r="X1018" s="256" t="s">
        <v>100</v>
      </c>
      <c r="Y1018" s="255" t="s">
        <v>107</v>
      </c>
      <c r="Z1018" s="255">
        <v>3.33</v>
      </c>
      <c r="AA1018" s="256">
        <v>1</v>
      </c>
      <c r="AB1018" s="255" t="s">
        <v>630</v>
      </c>
      <c r="AC1018" s="255" t="s">
        <v>443</v>
      </c>
      <c r="AD1018" s="256" t="s">
        <v>2077</v>
      </c>
      <c r="AE1018" s="255" t="s">
        <v>350</v>
      </c>
      <c r="AF1018" s="255" t="s">
        <v>605</v>
      </c>
      <c r="AG1018" s="256" t="s">
        <v>643</v>
      </c>
      <c r="AH1018" s="255"/>
      <c r="AI1018" s="255"/>
      <c r="AJ1018" s="256"/>
      <c r="AK1018" s="255" t="s">
        <v>605</v>
      </c>
      <c r="AL1018" s="255" t="s">
        <v>643</v>
      </c>
      <c r="AM1018" s="268" t="s">
        <v>741</v>
      </c>
      <c r="AN1018" s="148" t="str">
        <f>IF(ISERROR(MATCH(H1018,Current!H:H,0)),"Cleared","resolved")</f>
        <v>Cleared</v>
      </c>
    </row>
    <row r="1019" spans="1:40" x14ac:dyDescent="0.25">
      <c r="A1019" s="267" t="s">
        <v>744</v>
      </c>
      <c r="B1019" s="255">
        <v>8520</v>
      </c>
      <c r="C1019" s="256" t="s">
        <v>842</v>
      </c>
      <c r="D1019" s="255" t="s">
        <v>19</v>
      </c>
      <c r="E1019" s="255">
        <v>429</v>
      </c>
      <c r="F1019" s="256" t="s">
        <v>162</v>
      </c>
      <c r="G1019" s="255" t="s">
        <v>13</v>
      </c>
      <c r="H1019" s="255">
        <v>85200310086810</v>
      </c>
      <c r="I1019" s="256" t="s">
        <v>59</v>
      </c>
      <c r="J1019" s="255" t="s">
        <v>320</v>
      </c>
      <c r="K1019" s="255">
        <v>42773</v>
      </c>
      <c r="L1019" s="256">
        <v>87</v>
      </c>
      <c r="M1019" s="255" t="s">
        <v>127</v>
      </c>
      <c r="N1019" s="255" t="s">
        <v>128</v>
      </c>
      <c r="O1019" s="256">
        <v>42830</v>
      </c>
      <c r="P1019" s="255" t="s">
        <v>838</v>
      </c>
      <c r="Q1019" s="255">
        <v>30</v>
      </c>
      <c r="R1019" s="256" t="s">
        <v>33</v>
      </c>
      <c r="S1019" s="255">
        <v>231853.5</v>
      </c>
      <c r="T1019" s="255" t="s">
        <v>197</v>
      </c>
      <c r="U1019" s="256">
        <v>3299.85</v>
      </c>
      <c r="V1019" s="255" t="s">
        <v>197</v>
      </c>
      <c r="W1019" s="255">
        <v>231853.15299490601</v>
      </c>
      <c r="X1019" s="256" t="s">
        <v>100</v>
      </c>
      <c r="Y1019" s="255" t="s">
        <v>114</v>
      </c>
      <c r="Z1019" s="255">
        <v>3.3</v>
      </c>
      <c r="AA1019" s="256">
        <v>1</v>
      </c>
      <c r="AB1019" s="255" t="s">
        <v>630</v>
      </c>
      <c r="AC1019" s="255" t="s">
        <v>425</v>
      </c>
      <c r="AD1019" s="256" t="s">
        <v>1600</v>
      </c>
      <c r="AE1019" s="255" t="s">
        <v>350</v>
      </c>
      <c r="AF1019" s="255" t="s">
        <v>605</v>
      </c>
      <c r="AG1019" s="256" t="s">
        <v>643</v>
      </c>
      <c r="AH1019" s="255"/>
      <c r="AI1019" s="255"/>
      <c r="AJ1019" s="256"/>
      <c r="AK1019" s="255" t="s">
        <v>605</v>
      </c>
      <c r="AL1019" s="255" t="s">
        <v>643</v>
      </c>
      <c r="AM1019" s="268" t="s">
        <v>741</v>
      </c>
      <c r="AN1019" s="148" t="str">
        <f>IF(ISERROR(MATCH(H1019,Current!H:H,0)),"Cleared","resolved")</f>
        <v>resolved</v>
      </c>
    </row>
    <row r="1020" spans="1:40" x14ac:dyDescent="0.25">
      <c r="A1020" s="267" t="s">
        <v>744</v>
      </c>
      <c r="B1020" s="255">
        <v>8520</v>
      </c>
      <c r="C1020" s="256" t="s">
        <v>842</v>
      </c>
      <c r="D1020" s="255" t="s">
        <v>19</v>
      </c>
      <c r="E1020" s="255">
        <v>199</v>
      </c>
      <c r="F1020" s="256" t="s">
        <v>137</v>
      </c>
      <c r="G1020" s="255" t="s">
        <v>22</v>
      </c>
      <c r="H1020" s="255" t="s">
        <v>1671</v>
      </c>
      <c r="I1020" s="256" t="s">
        <v>54</v>
      </c>
      <c r="J1020" s="255" t="s">
        <v>381</v>
      </c>
      <c r="K1020" s="255">
        <v>42768</v>
      </c>
      <c r="L1020" s="256">
        <v>92</v>
      </c>
      <c r="M1020" s="255" t="s">
        <v>118</v>
      </c>
      <c r="N1020" s="255" t="s">
        <v>41</v>
      </c>
      <c r="O1020" s="256">
        <v>42830</v>
      </c>
      <c r="P1020" s="255" t="s">
        <v>838</v>
      </c>
      <c r="Q1020" s="255">
        <v>30</v>
      </c>
      <c r="R1020" s="256" t="s">
        <v>33</v>
      </c>
      <c r="S1020" s="255">
        <v>231156</v>
      </c>
      <c r="T1020" s="255" t="s">
        <v>197</v>
      </c>
      <c r="U1020" s="256">
        <v>3289.93</v>
      </c>
      <c r="V1020" s="255" t="s">
        <v>197</v>
      </c>
      <c r="W1020" s="255">
        <v>231156.15668364658</v>
      </c>
      <c r="X1020" s="256" t="s">
        <v>100</v>
      </c>
      <c r="Y1020" s="255" t="s">
        <v>114</v>
      </c>
      <c r="Z1020" s="255">
        <v>3.29</v>
      </c>
      <c r="AA1020" s="256">
        <v>1</v>
      </c>
      <c r="AB1020" s="255" t="s">
        <v>630</v>
      </c>
      <c r="AC1020" s="255" t="s">
        <v>484</v>
      </c>
      <c r="AD1020" s="256" t="s">
        <v>363</v>
      </c>
      <c r="AE1020" s="255" t="s">
        <v>350</v>
      </c>
      <c r="AF1020" s="255" t="s">
        <v>649</v>
      </c>
      <c r="AG1020" s="256" t="s">
        <v>643</v>
      </c>
      <c r="AH1020" s="255"/>
      <c r="AI1020" s="255"/>
      <c r="AJ1020" s="256"/>
      <c r="AK1020" s="255" t="s">
        <v>649</v>
      </c>
      <c r="AL1020" s="255" t="s">
        <v>643</v>
      </c>
      <c r="AM1020" s="268" t="s">
        <v>740</v>
      </c>
      <c r="AN1020" s="148" t="str">
        <f>IF(ISERROR(MATCH(H1020,Current!H:H,0)),"Cleared","resolved")</f>
        <v>resolved</v>
      </c>
    </row>
    <row r="1021" spans="1:40" x14ac:dyDescent="0.25">
      <c r="A1021" s="267" t="s">
        <v>31</v>
      </c>
      <c r="B1021" s="255">
        <v>1960</v>
      </c>
      <c r="C1021" s="256" t="s">
        <v>423</v>
      </c>
      <c r="D1021" s="255" t="s">
        <v>22</v>
      </c>
      <c r="E1021" s="255">
        <v>199</v>
      </c>
      <c r="F1021" s="256" t="s">
        <v>137</v>
      </c>
      <c r="G1021" s="255" t="s">
        <v>22</v>
      </c>
      <c r="H1021" s="255" t="s">
        <v>2112</v>
      </c>
      <c r="I1021" s="256" t="s">
        <v>538</v>
      </c>
      <c r="J1021" s="255" t="s">
        <v>627</v>
      </c>
      <c r="K1021" s="255">
        <v>42774</v>
      </c>
      <c r="L1021" s="256">
        <v>86</v>
      </c>
      <c r="M1021" s="255" t="s">
        <v>118</v>
      </c>
      <c r="N1021" s="255" t="s">
        <v>41</v>
      </c>
      <c r="O1021" s="256">
        <v>42859</v>
      </c>
      <c r="P1021" s="255" t="s">
        <v>1878</v>
      </c>
      <c r="Q1021" s="255">
        <v>1</v>
      </c>
      <c r="R1021" s="256" t="s">
        <v>33</v>
      </c>
      <c r="S1021" s="255">
        <v>3600</v>
      </c>
      <c r="T1021" s="255" t="s">
        <v>248</v>
      </c>
      <c r="U1021" s="256">
        <v>3293.69</v>
      </c>
      <c r="V1021" s="255" t="s">
        <v>248</v>
      </c>
      <c r="W1021" s="255">
        <v>3600.0031041199431</v>
      </c>
      <c r="X1021" s="256" t="s">
        <v>100</v>
      </c>
      <c r="Y1021" s="255" t="s">
        <v>107</v>
      </c>
      <c r="Z1021" s="255">
        <v>3.29</v>
      </c>
      <c r="AA1021" s="256">
        <v>1</v>
      </c>
      <c r="AB1021" s="255" t="s">
        <v>629</v>
      </c>
      <c r="AC1021" s="255" t="s">
        <v>484</v>
      </c>
      <c r="AD1021" s="256" t="s">
        <v>770</v>
      </c>
      <c r="AE1021" s="255" t="s">
        <v>349</v>
      </c>
      <c r="AF1021" s="255" t="s">
        <v>649</v>
      </c>
      <c r="AG1021" s="256" t="s">
        <v>643</v>
      </c>
      <c r="AH1021" s="255"/>
      <c r="AI1021" s="255"/>
      <c r="AJ1021" s="256"/>
      <c r="AK1021" s="255" t="s">
        <v>605</v>
      </c>
      <c r="AL1021" s="255" t="s">
        <v>643</v>
      </c>
      <c r="AM1021" s="268" t="s">
        <v>741</v>
      </c>
      <c r="AN1021" s="148" t="str">
        <f>IF(ISERROR(MATCH(H1021,Current!H:H,0)),"Cleared","resolved")</f>
        <v>resolved</v>
      </c>
    </row>
    <row r="1022" spans="1:40" x14ac:dyDescent="0.25">
      <c r="A1022" s="267" t="s">
        <v>744</v>
      </c>
      <c r="B1022" s="255">
        <v>8520</v>
      </c>
      <c r="C1022" s="256" t="s">
        <v>842</v>
      </c>
      <c r="D1022" s="255" t="s">
        <v>19</v>
      </c>
      <c r="E1022" s="255">
        <v>1320</v>
      </c>
      <c r="F1022" s="256" t="s">
        <v>188</v>
      </c>
      <c r="G1022" s="255" t="s">
        <v>21</v>
      </c>
      <c r="H1022" s="255" t="s">
        <v>1649</v>
      </c>
      <c r="I1022" s="256" t="s">
        <v>55</v>
      </c>
      <c r="J1022" s="255" t="s">
        <v>381</v>
      </c>
      <c r="K1022" s="255">
        <v>42769</v>
      </c>
      <c r="L1022" s="256">
        <v>91</v>
      </c>
      <c r="M1022" s="255" t="s">
        <v>127</v>
      </c>
      <c r="N1022" s="255" t="s">
        <v>128</v>
      </c>
      <c r="O1022" s="256">
        <v>42831</v>
      </c>
      <c r="P1022" s="255" t="s">
        <v>838</v>
      </c>
      <c r="Q1022" s="255">
        <v>29</v>
      </c>
      <c r="R1022" s="256" t="s">
        <v>33</v>
      </c>
      <c r="S1022" s="255">
        <v>227843</v>
      </c>
      <c r="T1022" s="255" t="s">
        <v>197</v>
      </c>
      <c r="U1022" s="256">
        <v>3242.78</v>
      </c>
      <c r="V1022" s="255" t="s">
        <v>197</v>
      </c>
      <c r="W1022" s="255">
        <v>227843.31635341648</v>
      </c>
      <c r="X1022" s="256" t="s">
        <v>100</v>
      </c>
      <c r="Y1022" s="255" t="s">
        <v>114</v>
      </c>
      <c r="Z1022" s="255">
        <v>3.24</v>
      </c>
      <c r="AA1022" s="256">
        <v>1</v>
      </c>
      <c r="AB1022" s="255" t="s">
        <v>630</v>
      </c>
      <c r="AC1022" s="255" t="s">
        <v>440</v>
      </c>
      <c r="AD1022" s="256" t="s">
        <v>1650</v>
      </c>
      <c r="AE1022" s="255" t="s">
        <v>350</v>
      </c>
      <c r="AF1022" s="255" t="s">
        <v>605</v>
      </c>
      <c r="AG1022" s="256" t="s">
        <v>643</v>
      </c>
      <c r="AH1022" s="255"/>
      <c r="AI1022" s="255"/>
      <c r="AJ1022" s="256"/>
      <c r="AK1022" s="255" t="s">
        <v>649</v>
      </c>
      <c r="AL1022" s="255" t="s">
        <v>643</v>
      </c>
      <c r="AM1022" s="268" t="s">
        <v>740</v>
      </c>
      <c r="AN1022" s="148" t="str">
        <f>IF(ISERROR(MATCH(H1022,Current!H:H,0)),"Cleared","resolved")</f>
        <v>resolved</v>
      </c>
    </row>
    <row r="1023" spans="1:40" x14ac:dyDescent="0.25">
      <c r="A1023" s="267" t="s">
        <v>31</v>
      </c>
      <c r="B1023" s="255">
        <v>9701</v>
      </c>
      <c r="C1023" s="256" t="s">
        <v>199</v>
      </c>
      <c r="D1023" s="255" t="s">
        <v>14</v>
      </c>
      <c r="E1023" s="255">
        <v>199</v>
      </c>
      <c r="F1023" s="256" t="s">
        <v>137</v>
      </c>
      <c r="G1023" s="255" t="s">
        <v>22</v>
      </c>
      <c r="H1023" s="255">
        <v>97120170117</v>
      </c>
      <c r="I1023" s="256" t="s">
        <v>57</v>
      </c>
      <c r="J1023" s="255" t="s">
        <v>133</v>
      </c>
      <c r="K1023" s="255">
        <v>42796</v>
      </c>
      <c r="L1023" s="256">
        <v>64</v>
      </c>
      <c r="M1023" s="255" t="s">
        <v>111</v>
      </c>
      <c r="N1023" s="255" t="s">
        <v>42</v>
      </c>
      <c r="O1023" s="256">
        <v>42860</v>
      </c>
      <c r="P1023" s="255" t="s">
        <v>1878</v>
      </c>
      <c r="Q1023" s="255">
        <v>0</v>
      </c>
      <c r="R1023" s="256" t="s">
        <v>33</v>
      </c>
      <c r="S1023" s="255">
        <v>14708.16</v>
      </c>
      <c r="T1023" s="255" t="s">
        <v>200</v>
      </c>
      <c r="U1023" s="256">
        <v>3243.4</v>
      </c>
      <c r="V1023" s="255" t="s">
        <v>200</v>
      </c>
      <c r="W1023" s="255">
        <v>14708.16975932457</v>
      </c>
      <c r="X1023" s="256" t="s">
        <v>100</v>
      </c>
      <c r="Y1023" s="255" t="s">
        <v>114</v>
      </c>
      <c r="Z1023" s="255">
        <v>3.24</v>
      </c>
      <c r="AA1023" s="256">
        <v>1</v>
      </c>
      <c r="AB1023" s="255" t="s">
        <v>630</v>
      </c>
      <c r="AC1023" s="255" t="s">
        <v>427</v>
      </c>
      <c r="AD1023" s="256" t="s">
        <v>352</v>
      </c>
      <c r="AE1023" s="255" t="s">
        <v>350</v>
      </c>
      <c r="AF1023" s="255" t="s">
        <v>605</v>
      </c>
      <c r="AG1023" s="256" t="s">
        <v>643</v>
      </c>
      <c r="AH1023" s="255"/>
      <c r="AI1023" s="255"/>
      <c r="AJ1023" s="256"/>
      <c r="AK1023" s="255" t="s">
        <v>649</v>
      </c>
      <c r="AL1023" s="255" t="s">
        <v>643</v>
      </c>
      <c r="AM1023" s="268" t="s">
        <v>740</v>
      </c>
      <c r="AN1023" s="148" t="str">
        <f>IF(ISERROR(MATCH(H1023,Current!H:H,0)),"Cleared","resolved")</f>
        <v>Cleared</v>
      </c>
    </row>
    <row r="1024" spans="1:40" x14ac:dyDescent="0.25">
      <c r="A1024" s="267" t="s">
        <v>744</v>
      </c>
      <c r="B1024" s="255">
        <v>8520</v>
      </c>
      <c r="C1024" s="256" t="s">
        <v>842</v>
      </c>
      <c r="D1024" s="255" t="s">
        <v>19</v>
      </c>
      <c r="E1024" s="255">
        <v>8420</v>
      </c>
      <c r="F1024" s="256" t="s">
        <v>234</v>
      </c>
      <c r="G1024" s="255" t="s">
        <v>19</v>
      </c>
      <c r="H1024" s="255">
        <v>85202710000451</v>
      </c>
      <c r="I1024" s="256" t="s">
        <v>537</v>
      </c>
      <c r="J1024" s="255" t="s">
        <v>311</v>
      </c>
      <c r="K1024" s="255">
        <v>42614</v>
      </c>
      <c r="L1024" s="256">
        <v>246</v>
      </c>
      <c r="M1024" s="255" t="s">
        <v>105</v>
      </c>
      <c r="N1024" s="255" t="s">
        <v>41</v>
      </c>
      <c r="O1024" s="256">
        <v>42648</v>
      </c>
      <c r="P1024" s="255" t="s">
        <v>406</v>
      </c>
      <c r="Q1024" s="255">
        <v>212</v>
      </c>
      <c r="R1024" s="256" t="s">
        <v>37</v>
      </c>
      <c r="S1024" s="255">
        <v>227187</v>
      </c>
      <c r="T1024" s="255" t="s">
        <v>197</v>
      </c>
      <c r="U1024" s="256">
        <v>3233.44</v>
      </c>
      <c r="V1024" s="255" t="s">
        <v>197</v>
      </c>
      <c r="W1024" s="255">
        <v>227187.07184261375</v>
      </c>
      <c r="X1024" s="256" t="s">
        <v>100</v>
      </c>
      <c r="Y1024" s="255" t="s">
        <v>107</v>
      </c>
      <c r="Z1024" s="255">
        <v>3.23</v>
      </c>
      <c r="AA1024" s="256">
        <v>1</v>
      </c>
      <c r="AB1024" s="255" t="s">
        <v>630</v>
      </c>
      <c r="AC1024" s="255" t="s">
        <v>503</v>
      </c>
      <c r="AD1024" s="256" t="s">
        <v>1303</v>
      </c>
      <c r="AE1024" s="255" t="s">
        <v>350</v>
      </c>
      <c r="AF1024" s="255" t="s">
        <v>649</v>
      </c>
      <c r="AG1024" s="256" t="s">
        <v>643</v>
      </c>
      <c r="AH1024" s="255"/>
      <c r="AI1024" s="255"/>
      <c r="AJ1024" s="256"/>
      <c r="AK1024" s="255" t="s">
        <v>605</v>
      </c>
      <c r="AL1024" s="255" t="s">
        <v>643</v>
      </c>
      <c r="AM1024" s="268" t="s">
        <v>741</v>
      </c>
      <c r="AN1024" s="148" t="str">
        <f>IF(ISERROR(MATCH(H1024,Current!H:H,0)),"Cleared","resolved")</f>
        <v>resolved</v>
      </c>
    </row>
    <row r="1025" spans="1:40" x14ac:dyDescent="0.25">
      <c r="A1025" s="267" t="s">
        <v>31</v>
      </c>
      <c r="B1025" s="255">
        <v>8520</v>
      </c>
      <c r="C1025" s="256" t="s">
        <v>842</v>
      </c>
      <c r="D1025" s="255" t="s">
        <v>19</v>
      </c>
      <c r="E1025" s="255">
        <v>199</v>
      </c>
      <c r="F1025" s="256" t="s">
        <v>137</v>
      </c>
      <c r="G1025" s="255" t="s">
        <v>22</v>
      </c>
      <c r="H1025" s="255">
        <v>85201110011069</v>
      </c>
      <c r="I1025" s="256" t="s">
        <v>538</v>
      </c>
      <c r="J1025" s="255" t="s">
        <v>68</v>
      </c>
      <c r="K1025" s="255">
        <v>42795</v>
      </c>
      <c r="L1025" s="256">
        <v>65</v>
      </c>
      <c r="M1025" s="255" t="s">
        <v>111</v>
      </c>
      <c r="N1025" s="255" t="s">
        <v>42</v>
      </c>
      <c r="O1025" s="256">
        <v>42860</v>
      </c>
      <c r="P1025" s="255" t="s">
        <v>1878</v>
      </c>
      <c r="Q1025" s="255">
        <v>0</v>
      </c>
      <c r="R1025" s="256" t="s">
        <v>33</v>
      </c>
      <c r="S1025" s="255">
        <v>226800</v>
      </c>
      <c r="T1025" s="255" t="s">
        <v>197</v>
      </c>
      <c r="U1025" s="256">
        <v>3227.93</v>
      </c>
      <c r="V1025" s="255" t="s">
        <v>197</v>
      </c>
      <c r="W1025" s="255">
        <v>226799.92973827507</v>
      </c>
      <c r="X1025" s="256" t="s">
        <v>100</v>
      </c>
      <c r="Y1025" s="255" t="s">
        <v>114</v>
      </c>
      <c r="Z1025" s="255">
        <v>3.23</v>
      </c>
      <c r="AA1025" s="256">
        <v>1</v>
      </c>
      <c r="AB1025" s="255" t="s">
        <v>630</v>
      </c>
      <c r="AC1025" s="255" t="s">
        <v>446</v>
      </c>
      <c r="AD1025" s="256" t="s">
        <v>2036</v>
      </c>
      <c r="AE1025" s="255" t="s">
        <v>350</v>
      </c>
      <c r="AF1025" s="255" t="s">
        <v>649</v>
      </c>
      <c r="AG1025" s="256" t="s">
        <v>643</v>
      </c>
      <c r="AH1025" s="255"/>
      <c r="AI1025" s="255"/>
      <c r="AJ1025" s="256"/>
      <c r="AK1025" s="255" t="s">
        <v>605</v>
      </c>
      <c r="AL1025" s="255" t="s">
        <v>643</v>
      </c>
      <c r="AM1025" s="268" t="s">
        <v>741</v>
      </c>
      <c r="AN1025" s="148" t="str">
        <f>IF(ISERROR(MATCH(H1025,Current!H:H,0)),"Cleared","resolved")</f>
        <v>resolved</v>
      </c>
    </row>
    <row r="1026" spans="1:40" x14ac:dyDescent="0.25">
      <c r="A1026" s="267" t="s">
        <v>744</v>
      </c>
      <c r="B1026" s="255">
        <v>8520</v>
      </c>
      <c r="C1026" s="256" t="s">
        <v>842</v>
      </c>
      <c r="D1026" s="255" t="s">
        <v>19</v>
      </c>
      <c r="E1026" s="255">
        <v>795</v>
      </c>
      <c r="F1026" s="256" t="s">
        <v>264</v>
      </c>
      <c r="G1026" s="255" t="s">
        <v>14</v>
      </c>
      <c r="H1026" s="255" t="s">
        <v>1741</v>
      </c>
      <c r="I1026" s="256" t="s">
        <v>277</v>
      </c>
      <c r="J1026" s="255" t="s">
        <v>306</v>
      </c>
      <c r="K1026" s="255">
        <v>42775</v>
      </c>
      <c r="L1026" s="256">
        <v>85</v>
      </c>
      <c r="M1026" s="255" t="s">
        <v>111</v>
      </c>
      <c r="N1026" s="255" t="s">
        <v>42</v>
      </c>
      <c r="O1026" s="256">
        <v>42831</v>
      </c>
      <c r="P1026" s="255" t="s">
        <v>838</v>
      </c>
      <c r="Q1026" s="255">
        <v>29</v>
      </c>
      <c r="R1026" s="256" t="s">
        <v>33</v>
      </c>
      <c r="S1026" s="255">
        <v>227094.42</v>
      </c>
      <c r="T1026" s="255" t="s">
        <v>197</v>
      </c>
      <c r="U1026" s="256">
        <v>3232.12</v>
      </c>
      <c r="V1026" s="255" t="s">
        <v>197</v>
      </c>
      <c r="W1026" s="255">
        <v>227094.32636571227</v>
      </c>
      <c r="X1026" s="256" t="s">
        <v>100</v>
      </c>
      <c r="Y1026" s="255" t="s">
        <v>114</v>
      </c>
      <c r="Z1026" s="255">
        <v>3.23</v>
      </c>
      <c r="AA1026" s="256">
        <v>1</v>
      </c>
      <c r="AB1026" s="255" t="s">
        <v>630</v>
      </c>
      <c r="AC1026" s="255" t="s">
        <v>426</v>
      </c>
      <c r="AD1026" s="256" t="s">
        <v>839</v>
      </c>
      <c r="AE1026" s="255" t="s">
        <v>350</v>
      </c>
      <c r="AF1026" s="255" t="s">
        <v>605</v>
      </c>
      <c r="AG1026" s="256" t="s">
        <v>643</v>
      </c>
      <c r="AH1026" s="255"/>
      <c r="AI1026" s="255"/>
      <c r="AJ1026" s="256"/>
      <c r="AK1026" s="255" t="s">
        <v>605</v>
      </c>
      <c r="AL1026" s="255" t="s">
        <v>643</v>
      </c>
      <c r="AM1026" s="268" t="s">
        <v>741</v>
      </c>
      <c r="AN1026" s="148" t="str">
        <f>IF(ISERROR(MATCH(H1026,Current!H:H,0)),"Cleared","resolved")</f>
        <v>resolved</v>
      </c>
    </row>
    <row r="1027" spans="1:40" x14ac:dyDescent="0.25">
      <c r="A1027" s="267" t="s">
        <v>744</v>
      </c>
      <c r="B1027" s="255">
        <v>8520</v>
      </c>
      <c r="C1027" s="256" t="s">
        <v>842</v>
      </c>
      <c r="D1027" s="255" t="s">
        <v>19</v>
      </c>
      <c r="E1027" s="255">
        <v>199</v>
      </c>
      <c r="F1027" s="256" t="s">
        <v>137</v>
      </c>
      <c r="G1027" s="255" t="s">
        <v>22</v>
      </c>
      <c r="H1027" s="255">
        <v>85200410042722</v>
      </c>
      <c r="I1027" s="256" t="s">
        <v>54</v>
      </c>
      <c r="J1027" s="255" t="s">
        <v>575</v>
      </c>
      <c r="K1027" s="255">
        <v>42727</v>
      </c>
      <c r="L1027" s="256">
        <v>133</v>
      </c>
      <c r="M1027" s="255" t="s">
        <v>111</v>
      </c>
      <c r="N1027" s="255" t="s">
        <v>42</v>
      </c>
      <c r="O1027" s="256">
        <v>42797</v>
      </c>
      <c r="P1027" s="255" t="s">
        <v>838</v>
      </c>
      <c r="Q1027" s="255">
        <v>63</v>
      </c>
      <c r="R1027" s="256" t="s">
        <v>35</v>
      </c>
      <c r="S1027" s="255">
        <v>224721</v>
      </c>
      <c r="T1027" s="255" t="s">
        <v>197</v>
      </c>
      <c r="U1027" s="256">
        <v>3198.34</v>
      </c>
      <c r="V1027" s="255" t="s">
        <v>197</v>
      </c>
      <c r="W1027" s="255">
        <v>224720.88529773406</v>
      </c>
      <c r="X1027" s="256" t="s">
        <v>100</v>
      </c>
      <c r="Y1027" s="255" t="s">
        <v>114</v>
      </c>
      <c r="Z1027" s="255">
        <v>3.2</v>
      </c>
      <c r="AA1027" s="256">
        <v>1</v>
      </c>
      <c r="AB1027" s="255" t="s">
        <v>630</v>
      </c>
      <c r="AC1027" s="255" t="s">
        <v>484</v>
      </c>
      <c r="AD1027" s="256" t="s">
        <v>396</v>
      </c>
      <c r="AE1027" s="255" t="s">
        <v>350</v>
      </c>
      <c r="AF1027" s="255" t="s">
        <v>605</v>
      </c>
      <c r="AG1027" s="256" t="s">
        <v>643</v>
      </c>
      <c r="AH1027" s="255"/>
      <c r="AI1027" s="255"/>
      <c r="AJ1027" s="256"/>
      <c r="AK1027" s="255" t="s">
        <v>605</v>
      </c>
      <c r="AL1027" s="255" t="s">
        <v>643</v>
      </c>
      <c r="AM1027" s="268" t="s">
        <v>741</v>
      </c>
      <c r="AN1027" s="148" t="str">
        <f>IF(ISERROR(MATCH(H1027,Current!H:H,0)),"Cleared","resolved")</f>
        <v>resolved</v>
      </c>
    </row>
    <row r="1028" spans="1:40" x14ac:dyDescent="0.25">
      <c r="A1028" s="267" t="s">
        <v>744</v>
      </c>
      <c r="B1028" s="255">
        <v>8520</v>
      </c>
      <c r="C1028" s="256" t="s">
        <v>842</v>
      </c>
      <c r="D1028" s="255" t="s">
        <v>19</v>
      </c>
      <c r="E1028" s="255">
        <v>3011</v>
      </c>
      <c r="F1028" s="256" t="s">
        <v>164</v>
      </c>
      <c r="G1028" s="255" t="s">
        <v>22</v>
      </c>
      <c r="H1028" s="255">
        <v>85200310083651</v>
      </c>
      <c r="I1028" s="256" t="s">
        <v>60</v>
      </c>
      <c r="J1028" s="255" t="s">
        <v>319</v>
      </c>
      <c r="K1028" s="255">
        <v>42614</v>
      </c>
      <c r="L1028" s="256">
        <v>246</v>
      </c>
      <c r="M1028" s="255" t="s">
        <v>118</v>
      </c>
      <c r="N1028" s="255" t="s">
        <v>41</v>
      </c>
      <c r="O1028" s="256">
        <v>42649</v>
      </c>
      <c r="P1028" s="255" t="s">
        <v>406</v>
      </c>
      <c r="Q1028" s="255">
        <v>211</v>
      </c>
      <c r="R1028" s="256" t="s">
        <v>37</v>
      </c>
      <c r="S1028" s="255">
        <v>223650</v>
      </c>
      <c r="T1028" s="255" t="s">
        <v>197</v>
      </c>
      <c r="U1028" s="256">
        <v>3183.1</v>
      </c>
      <c r="V1028" s="255" t="s">
        <v>197</v>
      </c>
      <c r="W1028" s="255">
        <v>223650.09660987175</v>
      </c>
      <c r="X1028" s="256" t="s">
        <v>100</v>
      </c>
      <c r="Y1028" s="255" t="s">
        <v>114</v>
      </c>
      <c r="Z1028" s="255">
        <v>3.18</v>
      </c>
      <c r="AA1028" s="256">
        <v>1</v>
      </c>
      <c r="AB1028" s="255" t="s">
        <v>630</v>
      </c>
      <c r="AC1028" s="255" t="s">
        <v>474</v>
      </c>
      <c r="AD1028" s="256" t="s">
        <v>682</v>
      </c>
      <c r="AE1028" s="255" t="s">
        <v>350</v>
      </c>
      <c r="AF1028" s="255" t="s">
        <v>605</v>
      </c>
      <c r="AG1028" s="256" t="s">
        <v>643</v>
      </c>
      <c r="AH1028" s="255"/>
      <c r="AI1028" s="255"/>
      <c r="AJ1028" s="256"/>
      <c r="AK1028" s="255" t="s">
        <v>605</v>
      </c>
      <c r="AL1028" s="255" t="s">
        <v>643</v>
      </c>
      <c r="AM1028" s="268" t="s">
        <v>741</v>
      </c>
      <c r="AN1028" s="148" t="str">
        <f>IF(ISERROR(MATCH(H1028,Current!H:H,0)),"Cleared","resolved")</f>
        <v>Cleared</v>
      </c>
    </row>
    <row r="1029" spans="1:40" x14ac:dyDescent="0.25">
      <c r="A1029" s="267" t="s">
        <v>31</v>
      </c>
      <c r="B1029" s="255">
        <v>8520</v>
      </c>
      <c r="C1029" s="256" t="s">
        <v>842</v>
      </c>
      <c r="D1029" s="255" t="s">
        <v>19</v>
      </c>
      <c r="E1029" s="255">
        <v>8243</v>
      </c>
      <c r="F1029" s="256" t="s">
        <v>120</v>
      </c>
      <c r="G1029" s="255" t="s">
        <v>14</v>
      </c>
      <c r="H1029" s="255">
        <v>85200810000495</v>
      </c>
      <c r="I1029" s="256" t="s">
        <v>59</v>
      </c>
      <c r="J1029" s="255" t="s">
        <v>1602</v>
      </c>
      <c r="K1029" s="255">
        <v>42795</v>
      </c>
      <c r="L1029" s="256">
        <v>65</v>
      </c>
      <c r="M1029" s="255" t="s">
        <v>111</v>
      </c>
      <c r="N1029" s="255" t="s">
        <v>42</v>
      </c>
      <c r="O1029" s="256">
        <v>42859</v>
      </c>
      <c r="P1029" s="255" t="s">
        <v>1878</v>
      </c>
      <c r="Q1029" s="255">
        <v>1</v>
      </c>
      <c r="R1029" s="256" t="s">
        <v>33</v>
      </c>
      <c r="S1029" s="255">
        <v>223333.33</v>
      </c>
      <c r="T1029" s="255" t="s">
        <v>197</v>
      </c>
      <c r="U1029" s="256">
        <v>3178.59</v>
      </c>
      <c r="V1029" s="255" t="s">
        <v>197</v>
      </c>
      <c r="W1029" s="255">
        <v>223333.21623045846</v>
      </c>
      <c r="X1029" s="256" t="s">
        <v>100</v>
      </c>
      <c r="Y1029" s="255" t="s">
        <v>114</v>
      </c>
      <c r="Z1029" s="255">
        <v>3.18</v>
      </c>
      <c r="AA1029" s="256">
        <v>1</v>
      </c>
      <c r="AB1029" s="255" t="s">
        <v>630</v>
      </c>
      <c r="AC1029" s="255" t="s">
        <v>660</v>
      </c>
      <c r="AD1029" s="256" t="s">
        <v>358</v>
      </c>
      <c r="AE1029" s="255" t="s">
        <v>350</v>
      </c>
      <c r="AF1029" s="255" t="s">
        <v>605</v>
      </c>
      <c r="AG1029" s="256" t="s">
        <v>643</v>
      </c>
      <c r="AH1029" s="255"/>
      <c r="AI1029" s="255"/>
      <c r="AJ1029" s="256"/>
      <c r="AK1029" s="255" t="s">
        <v>605</v>
      </c>
      <c r="AL1029" s="255" t="s">
        <v>643</v>
      </c>
      <c r="AM1029" s="268" t="s">
        <v>741</v>
      </c>
      <c r="AN1029" s="148" t="str">
        <f>IF(ISERROR(MATCH(H1029,Current!H:H,0)),"Cleared","resolved")</f>
        <v>resolved</v>
      </c>
    </row>
    <row r="1030" spans="1:40" x14ac:dyDescent="0.25">
      <c r="A1030" s="267" t="s">
        <v>744</v>
      </c>
      <c r="B1030" s="255">
        <v>8520</v>
      </c>
      <c r="C1030" s="256" t="s">
        <v>842</v>
      </c>
      <c r="D1030" s="255" t="s">
        <v>19</v>
      </c>
      <c r="E1030" s="255">
        <v>95</v>
      </c>
      <c r="F1030" s="256" t="s">
        <v>153</v>
      </c>
      <c r="G1030" s="255" t="s">
        <v>17</v>
      </c>
      <c r="H1030" s="255">
        <v>85200310080835</v>
      </c>
      <c r="I1030" s="256" t="s">
        <v>56</v>
      </c>
      <c r="J1030" s="255" t="s">
        <v>219</v>
      </c>
      <c r="K1030" s="255">
        <v>42522</v>
      </c>
      <c r="L1030" s="256">
        <v>338</v>
      </c>
      <c r="M1030" s="255" t="s">
        <v>111</v>
      </c>
      <c r="N1030" s="255" t="s">
        <v>42</v>
      </c>
      <c r="O1030" s="256">
        <v>42585</v>
      </c>
      <c r="P1030" s="255" t="s">
        <v>406</v>
      </c>
      <c r="Q1030" s="255">
        <v>275</v>
      </c>
      <c r="R1030" s="256" t="s">
        <v>37</v>
      </c>
      <c r="S1030" s="255">
        <v>221999.83</v>
      </c>
      <c r="T1030" s="255" t="s">
        <v>197</v>
      </c>
      <c r="U1030" s="256">
        <v>3159.61</v>
      </c>
      <c r="V1030" s="255" t="s">
        <v>197</v>
      </c>
      <c r="W1030" s="255">
        <v>221999.64869137539</v>
      </c>
      <c r="X1030" s="256" t="s">
        <v>100</v>
      </c>
      <c r="Y1030" s="255" t="s">
        <v>114</v>
      </c>
      <c r="Z1030" s="255">
        <v>3.16</v>
      </c>
      <c r="AA1030" s="256">
        <v>1</v>
      </c>
      <c r="AB1030" s="255" t="s">
        <v>630</v>
      </c>
      <c r="AC1030" s="255" t="s">
        <v>422</v>
      </c>
      <c r="AD1030" s="256" t="s">
        <v>364</v>
      </c>
      <c r="AE1030" s="255" t="s">
        <v>350</v>
      </c>
      <c r="AF1030" s="255" t="s">
        <v>649</v>
      </c>
      <c r="AG1030" s="256" t="s">
        <v>643</v>
      </c>
      <c r="AH1030" s="255"/>
      <c r="AI1030" s="255"/>
      <c r="AJ1030" s="256"/>
      <c r="AK1030" s="255" t="s">
        <v>605</v>
      </c>
      <c r="AL1030" s="255" t="s">
        <v>643</v>
      </c>
      <c r="AM1030" s="268" t="s">
        <v>741</v>
      </c>
      <c r="AN1030" s="148" t="str">
        <f>IF(ISERROR(MATCH(H1030,Current!H:H,0)),"Cleared","resolved")</f>
        <v>Cleared</v>
      </c>
    </row>
    <row r="1031" spans="1:40" x14ac:dyDescent="0.25">
      <c r="A1031" s="267" t="s">
        <v>744</v>
      </c>
      <c r="B1031" s="255">
        <v>8520</v>
      </c>
      <c r="C1031" s="256" t="s">
        <v>842</v>
      </c>
      <c r="D1031" s="255" t="s">
        <v>19</v>
      </c>
      <c r="E1031" s="255">
        <v>199</v>
      </c>
      <c r="F1031" s="256" t="s">
        <v>137</v>
      </c>
      <c r="G1031" s="255" t="s">
        <v>22</v>
      </c>
      <c r="H1031" s="255">
        <v>85200310086953</v>
      </c>
      <c r="I1031" s="256" t="s">
        <v>56</v>
      </c>
      <c r="J1031" s="255" t="s">
        <v>1599</v>
      </c>
      <c r="K1031" s="255">
        <v>42773</v>
      </c>
      <c r="L1031" s="256">
        <v>87</v>
      </c>
      <c r="M1031" s="255" t="s">
        <v>118</v>
      </c>
      <c r="N1031" s="255" t="s">
        <v>41</v>
      </c>
      <c r="O1031" s="256">
        <v>42830</v>
      </c>
      <c r="P1031" s="255" t="s">
        <v>838</v>
      </c>
      <c r="Q1031" s="255">
        <v>30</v>
      </c>
      <c r="R1031" s="256" t="s">
        <v>33</v>
      </c>
      <c r="S1031" s="255">
        <v>222000</v>
      </c>
      <c r="T1031" s="255" t="s">
        <v>197</v>
      </c>
      <c r="U1031" s="256">
        <v>3159.62</v>
      </c>
      <c r="V1031" s="255" t="s">
        <v>197</v>
      </c>
      <c r="W1031" s="255">
        <v>222000.35130862461</v>
      </c>
      <c r="X1031" s="256" t="s">
        <v>100</v>
      </c>
      <c r="Y1031" s="255" t="s">
        <v>114</v>
      </c>
      <c r="Z1031" s="255">
        <v>3.16</v>
      </c>
      <c r="AA1031" s="256">
        <v>1</v>
      </c>
      <c r="AB1031" s="255" t="s">
        <v>630</v>
      </c>
      <c r="AC1031" s="255" t="s">
        <v>484</v>
      </c>
      <c r="AD1031" s="256" t="s">
        <v>363</v>
      </c>
      <c r="AE1031" s="255" t="s">
        <v>350</v>
      </c>
      <c r="AF1031" s="255" t="s">
        <v>605</v>
      </c>
      <c r="AG1031" s="256" t="s">
        <v>643</v>
      </c>
      <c r="AH1031" s="255"/>
      <c r="AI1031" s="255"/>
      <c r="AJ1031" s="256"/>
      <c r="AK1031" s="255" t="s">
        <v>605</v>
      </c>
      <c r="AL1031" s="255" t="s">
        <v>643</v>
      </c>
      <c r="AM1031" s="268" t="s">
        <v>741</v>
      </c>
      <c r="AN1031" s="148" t="str">
        <f>IF(ISERROR(MATCH(H1031,Current!H:H,0)),"Cleared","resolved")</f>
        <v>resolved</v>
      </c>
    </row>
    <row r="1032" spans="1:40" x14ac:dyDescent="0.25">
      <c r="A1032" s="267" t="s">
        <v>744</v>
      </c>
      <c r="B1032" s="255">
        <v>8520</v>
      </c>
      <c r="C1032" s="256" t="s">
        <v>842</v>
      </c>
      <c r="D1032" s="255" t="s">
        <v>19</v>
      </c>
      <c r="E1032" s="255">
        <v>1320</v>
      </c>
      <c r="F1032" s="256" t="s">
        <v>188</v>
      </c>
      <c r="G1032" s="255" t="s">
        <v>21</v>
      </c>
      <c r="H1032" s="255" t="s">
        <v>1645</v>
      </c>
      <c r="I1032" s="256" t="s">
        <v>55</v>
      </c>
      <c r="J1032" s="255" t="s">
        <v>381</v>
      </c>
      <c r="K1032" s="255">
        <v>42769</v>
      </c>
      <c r="L1032" s="256">
        <v>91</v>
      </c>
      <c r="M1032" s="255" t="s">
        <v>127</v>
      </c>
      <c r="N1032" s="255" t="s">
        <v>128</v>
      </c>
      <c r="O1032" s="256">
        <v>42831</v>
      </c>
      <c r="P1032" s="255" t="s">
        <v>838</v>
      </c>
      <c r="Q1032" s="255">
        <v>29</v>
      </c>
      <c r="R1032" s="256" t="s">
        <v>33</v>
      </c>
      <c r="S1032" s="255">
        <v>221228</v>
      </c>
      <c r="T1032" s="255" t="s">
        <v>197</v>
      </c>
      <c r="U1032" s="256">
        <v>3148.63</v>
      </c>
      <c r="V1032" s="255" t="s">
        <v>197</v>
      </c>
      <c r="W1032" s="255">
        <v>221228.17495169508</v>
      </c>
      <c r="X1032" s="256" t="s">
        <v>100</v>
      </c>
      <c r="Y1032" s="255" t="s">
        <v>114</v>
      </c>
      <c r="Z1032" s="255">
        <v>3.15</v>
      </c>
      <c r="AA1032" s="256">
        <v>1</v>
      </c>
      <c r="AB1032" s="255" t="s">
        <v>630</v>
      </c>
      <c r="AC1032" s="255" t="s">
        <v>440</v>
      </c>
      <c r="AD1032" s="256" t="s">
        <v>1646</v>
      </c>
      <c r="AE1032" s="255" t="s">
        <v>350</v>
      </c>
      <c r="AF1032" s="255" t="s">
        <v>605</v>
      </c>
      <c r="AG1032" s="256" t="s">
        <v>643</v>
      </c>
      <c r="AH1032" s="255"/>
      <c r="AI1032" s="255"/>
      <c r="AJ1032" s="256"/>
      <c r="AK1032" s="255" t="s">
        <v>649</v>
      </c>
      <c r="AL1032" s="255" t="s">
        <v>643</v>
      </c>
      <c r="AM1032" s="268" t="s">
        <v>740</v>
      </c>
      <c r="AN1032" s="148" t="str">
        <f>IF(ISERROR(MATCH(H1032,Current!H:H,0)),"Cleared","resolved")</f>
        <v>resolved</v>
      </c>
    </row>
    <row r="1033" spans="1:40" x14ac:dyDescent="0.25">
      <c r="A1033" s="267" t="s">
        <v>744</v>
      </c>
      <c r="B1033" s="255">
        <v>8520</v>
      </c>
      <c r="C1033" s="256" t="s">
        <v>842</v>
      </c>
      <c r="D1033" s="255" t="s">
        <v>19</v>
      </c>
      <c r="E1033" s="255">
        <v>199</v>
      </c>
      <c r="F1033" s="256" t="s">
        <v>137</v>
      </c>
      <c r="G1033" s="255" t="s">
        <v>22</v>
      </c>
      <c r="H1033" s="255">
        <v>85200910002164</v>
      </c>
      <c r="I1033" s="256" t="s">
        <v>59</v>
      </c>
      <c r="J1033" s="255" t="s">
        <v>321</v>
      </c>
      <c r="K1033" s="255">
        <v>42728</v>
      </c>
      <c r="L1033" s="256">
        <v>132</v>
      </c>
      <c r="M1033" s="255" t="s">
        <v>111</v>
      </c>
      <c r="N1033" s="255" t="s">
        <v>42</v>
      </c>
      <c r="O1033" s="256">
        <v>42797</v>
      </c>
      <c r="P1033" s="255" t="s">
        <v>838</v>
      </c>
      <c r="Q1033" s="255">
        <v>63</v>
      </c>
      <c r="R1033" s="256" t="s">
        <v>35</v>
      </c>
      <c r="S1033" s="255">
        <v>220255.56</v>
      </c>
      <c r="T1033" s="255" t="s">
        <v>197</v>
      </c>
      <c r="U1033" s="256">
        <v>3134.79</v>
      </c>
      <c r="V1033" s="255" t="s">
        <v>197</v>
      </c>
      <c r="W1033" s="255">
        <v>220255.75267872825</v>
      </c>
      <c r="X1033" s="256" t="s">
        <v>100</v>
      </c>
      <c r="Y1033" s="255" t="s">
        <v>114</v>
      </c>
      <c r="Z1033" s="255">
        <v>3.13</v>
      </c>
      <c r="AA1033" s="256">
        <v>1</v>
      </c>
      <c r="AB1033" s="255" t="s">
        <v>630</v>
      </c>
      <c r="AC1033" s="255" t="s">
        <v>484</v>
      </c>
      <c r="AD1033" s="256" t="s">
        <v>396</v>
      </c>
      <c r="AE1033" s="255" t="s">
        <v>350</v>
      </c>
      <c r="AF1033" s="255" t="s">
        <v>605</v>
      </c>
      <c r="AG1033" s="256" t="s">
        <v>643</v>
      </c>
      <c r="AH1033" s="255"/>
      <c r="AI1033" s="255"/>
      <c r="AJ1033" s="256"/>
      <c r="AK1033" s="255" t="s">
        <v>605</v>
      </c>
      <c r="AL1033" s="255" t="s">
        <v>643</v>
      </c>
      <c r="AM1033" s="268" t="s">
        <v>741</v>
      </c>
      <c r="AN1033" s="148" t="str">
        <f>IF(ISERROR(MATCH(H1033,Current!H:H,0)),"Cleared","resolved")</f>
        <v>resolved</v>
      </c>
    </row>
    <row r="1034" spans="1:40" x14ac:dyDescent="0.25">
      <c r="A1034" s="267" t="s">
        <v>744</v>
      </c>
      <c r="B1034" s="255">
        <v>8520</v>
      </c>
      <c r="C1034" s="256" t="s">
        <v>842</v>
      </c>
      <c r="D1034" s="255" t="s">
        <v>19</v>
      </c>
      <c r="E1034" s="255">
        <v>199</v>
      </c>
      <c r="F1034" s="256" t="s">
        <v>137</v>
      </c>
      <c r="G1034" s="255" t="s">
        <v>22</v>
      </c>
      <c r="H1034" s="255" t="s">
        <v>1723</v>
      </c>
      <c r="I1034" s="256" t="s">
        <v>54</v>
      </c>
      <c r="J1034" s="255" t="s">
        <v>381</v>
      </c>
      <c r="K1034" s="255">
        <v>42768</v>
      </c>
      <c r="L1034" s="256">
        <v>92</v>
      </c>
      <c r="M1034" s="255" t="s">
        <v>118</v>
      </c>
      <c r="N1034" s="255" t="s">
        <v>41</v>
      </c>
      <c r="O1034" s="256">
        <v>42830</v>
      </c>
      <c r="P1034" s="255" t="s">
        <v>838</v>
      </c>
      <c r="Q1034" s="255">
        <v>30</v>
      </c>
      <c r="R1034" s="256" t="s">
        <v>33</v>
      </c>
      <c r="S1034" s="255">
        <v>218408</v>
      </c>
      <c r="T1034" s="255" t="s">
        <v>197</v>
      </c>
      <c r="U1034" s="256">
        <v>3108.49</v>
      </c>
      <c r="V1034" s="255" t="s">
        <v>197</v>
      </c>
      <c r="W1034" s="255">
        <v>218407.86931319162</v>
      </c>
      <c r="X1034" s="256" t="s">
        <v>100</v>
      </c>
      <c r="Y1034" s="255" t="s">
        <v>114</v>
      </c>
      <c r="Z1034" s="255">
        <v>3.11</v>
      </c>
      <c r="AA1034" s="256">
        <v>1</v>
      </c>
      <c r="AB1034" s="255" t="s">
        <v>630</v>
      </c>
      <c r="AC1034" s="255" t="s">
        <v>484</v>
      </c>
      <c r="AD1034" s="256" t="s">
        <v>363</v>
      </c>
      <c r="AE1034" s="255" t="s">
        <v>350</v>
      </c>
      <c r="AF1034" s="255" t="s">
        <v>605</v>
      </c>
      <c r="AG1034" s="256" t="s">
        <v>643</v>
      </c>
      <c r="AH1034" s="255"/>
      <c r="AI1034" s="255"/>
      <c r="AJ1034" s="256"/>
      <c r="AK1034" s="255" t="s">
        <v>649</v>
      </c>
      <c r="AL1034" s="255" t="s">
        <v>643</v>
      </c>
      <c r="AM1034" s="268" t="s">
        <v>740</v>
      </c>
      <c r="AN1034" s="148" t="str">
        <f>IF(ISERROR(MATCH(H1034,Current!H:H,0)),"Cleared","resolved")</f>
        <v>resolved</v>
      </c>
    </row>
    <row r="1035" spans="1:40" x14ac:dyDescent="0.25">
      <c r="A1035" s="267" t="s">
        <v>744</v>
      </c>
      <c r="B1035" s="255">
        <v>8520</v>
      </c>
      <c r="C1035" s="256" t="s">
        <v>842</v>
      </c>
      <c r="D1035" s="255" t="s">
        <v>19</v>
      </c>
      <c r="E1035" s="255">
        <v>199</v>
      </c>
      <c r="F1035" s="256" t="s">
        <v>137</v>
      </c>
      <c r="G1035" s="255" t="s">
        <v>22</v>
      </c>
      <c r="H1035" s="255" t="s">
        <v>489</v>
      </c>
      <c r="I1035" s="256" t="s">
        <v>538</v>
      </c>
      <c r="J1035" s="255" t="s">
        <v>68</v>
      </c>
      <c r="K1035" s="255">
        <v>42579</v>
      </c>
      <c r="L1035" s="256">
        <v>281</v>
      </c>
      <c r="M1035" s="255" t="s">
        <v>158</v>
      </c>
      <c r="N1035" s="255" t="s">
        <v>41</v>
      </c>
      <c r="O1035" s="256">
        <v>42586</v>
      </c>
      <c r="P1035" s="255" t="s">
        <v>406</v>
      </c>
      <c r="Q1035" s="255">
        <v>274</v>
      </c>
      <c r="R1035" s="256" t="s">
        <v>37</v>
      </c>
      <c r="S1035" s="255">
        <v>218135</v>
      </c>
      <c r="T1035" s="255" t="s">
        <v>197</v>
      </c>
      <c r="U1035" s="256">
        <v>3104.61</v>
      </c>
      <c r="V1035" s="255" t="s">
        <v>197</v>
      </c>
      <c r="W1035" s="255">
        <v>218135.2538204813</v>
      </c>
      <c r="X1035" s="256" t="s">
        <v>100</v>
      </c>
      <c r="Y1035" s="255" t="s">
        <v>114</v>
      </c>
      <c r="Z1035" s="255">
        <v>3.1</v>
      </c>
      <c r="AA1035" s="256">
        <v>1</v>
      </c>
      <c r="AB1035" s="255" t="s">
        <v>630</v>
      </c>
      <c r="AC1035" s="255" t="s">
        <v>484</v>
      </c>
      <c r="AD1035" s="256" t="s">
        <v>490</v>
      </c>
      <c r="AE1035" s="255" t="s">
        <v>350</v>
      </c>
      <c r="AF1035" s="255" t="s">
        <v>649</v>
      </c>
      <c r="AG1035" s="256" t="s">
        <v>643</v>
      </c>
      <c r="AH1035" s="255"/>
      <c r="AI1035" s="255"/>
      <c r="AJ1035" s="256"/>
      <c r="AK1035" s="255" t="s">
        <v>605</v>
      </c>
      <c r="AL1035" s="255" t="s">
        <v>643</v>
      </c>
      <c r="AM1035" s="268" t="s">
        <v>741</v>
      </c>
      <c r="AN1035" s="148" t="str">
        <f>IF(ISERROR(MATCH(H1035,Current!H:H,0)),"Cleared","resolved")</f>
        <v>resolved</v>
      </c>
    </row>
    <row r="1036" spans="1:40" x14ac:dyDescent="0.25">
      <c r="A1036" s="267" t="s">
        <v>744</v>
      </c>
      <c r="B1036" s="255">
        <v>8310</v>
      </c>
      <c r="C1036" s="256" t="s">
        <v>170</v>
      </c>
      <c r="D1036" s="255" t="s">
        <v>14</v>
      </c>
      <c r="E1036" s="255">
        <v>8105</v>
      </c>
      <c r="F1036" s="256" t="s">
        <v>176</v>
      </c>
      <c r="G1036" s="255" t="s">
        <v>22</v>
      </c>
      <c r="H1036" s="255" t="s">
        <v>613</v>
      </c>
      <c r="I1036" s="256" t="s">
        <v>277</v>
      </c>
      <c r="J1036" s="255" t="s">
        <v>241</v>
      </c>
      <c r="K1036" s="255">
        <v>42249</v>
      </c>
      <c r="L1036" s="256">
        <v>611</v>
      </c>
      <c r="M1036" s="255" t="s">
        <v>127</v>
      </c>
      <c r="N1036" s="255" t="s">
        <v>128</v>
      </c>
      <c r="O1036" s="256">
        <v>42775</v>
      </c>
      <c r="P1036" s="255" t="s">
        <v>838</v>
      </c>
      <c r="Q1036" s="255">
        <v>85</v>
      </c>
      <c r="R1036" s="256" t="s">
        <v>35</v>
      </c>
      <c r="S1036" s="255">
        <v>13106.33</v>
      </c>
      <c r="T1036" s="255" t="s">
        <v>242</v>
      </c>
      <c r="U1036" s="256">
        <v>3104</v>
      </c>
      <c r="V1036" s="255" t="s">
        <v>242</v>
      </c>
      <c r="W1036" s="255">
        <v>13106.331447468481</v>
      </c>
      <c r="X1036" s="256" t="s">
        <v>100</v>
      </c>
      <c r="Y1036" s="255" t="s">
        <v>114</v>
      </c>
      <c r="Z1036" s="255">
        <v>3.1</v>
      </c>
      <c r="AA1036" s="256">
        <v>1</v>
      </c>
      <c r="AB1036" s="255" t="s">
        <v>630</v>
      </c>
      <c r="AC1036" s="255" t="s">
        <v>446</v>
      </c>
      <c r="AD1036" s="256" t="s">
        <v>372</v>
      </c>
      <c r="AE1036" s="255" t="s">
        <v>350</v>
      </c>
      <c r="AF1036" s="255" t="s">
        <v>649</v>
      </c>
      <c r="AG1036" s="256" t="s">
        <v>643</v>
      </c>
      <c r="AH1036" s="255"/>
      <c r="AI1036" s="255"/>
      <c r="AJ1036" s="256"/>
      <c r="AK1036" s="255" t="s">
        <v>605</v>
      </c>
      <c r="AL1036" s="255" t="s">
        <v>643</v>
      </c>
      <c r="AM1036" s="268" t="s">
        <v>741</v>
      </c>
      <c r="AN1036" s="148" t="str">
        <f>IF(ISERROR(MATCH(H1036,Current!H:H,0)),"Cleared","resolved")</f>
        <v>resolved</v>
      </c>
    </row>
    <row r="1037" spans="1:40" x14ac:dyDescent="0.25">
      <c r="A1037" s="267" t="s">
        <v>31</v>
      </c>
      <c r="B1037" s="255">
        <v>132</v>
      </c>
      <c r="C1037" s="256" t="s">
        <v>233</v>
      </c>
      <c r="D1037" s="255" t="s">
        <v>22</v>
      </c>
      <c r="E1037" s="255">
        <v>199</v>
      </c>
      <c r="F1037" s="256" t="s">
        <v>137</v>
      </c>
      <c r="G1037" s="255" t="s">
        <v>22</v>
      </c>
      <c r="H1037" s="255">
        <v>1320130002690</v>
      </c>
      <c r="I1037" s="256" t="s">
        <v>54</v>
      </c>
      <c r="J1037" s="255" t="s">
        <v>330</v>
      </c>
      <c r="K1037" s="255">
        <v>42794</v>
      </c>
      <c r="L1037" s="256">
        <v>66</v>
      </c>
      <c r="M1037" s="255" t="s">
        <v>111</v>
      </c>
      <c r="N1037" s="255" t="s">
        <v>42</v>
      </c>
      <c r="O1037" s="256">
        <v>42859</v>
      </c>
      <c r="P1037" s="255" t="s">
        <v>1878</v>
      </c>
      <c r="Q1037" s="255">
        <v>1</v>
      </c>
      <c r="R1037" s="256" t="s">
        <v>33</v>
      </c>
      <c r="S1037" s="255">
        <v>3383.44</v>
      </c>
      <c r="T1037" s="255" t="s">
        <v>248</v>
      </c>
      <c r="U1037" s="256">
        <v>3095.55</v>
      </c>
      <c r="V1037" s="255" t="s">
        <v>248</v>
      </c>
      <c r="W1037" s="255">
        <v>3383.4360880831196</v>
      </c>
      <c r="X1037" s="256" t="s">
        <v>100</v>
      </c>
      <c r="Y1037" s="255" t="s">
        <v>107</v>
      </c>
      <c r="Z1037" s="255">
        <v>3.1</v>
      </c>
      <c r="AA1037" s="256">
        <v>1</v>
      </c>
      <c r="AB1037" s="255" t="s">
        <v>629</v>
      </c>
      <c r="AC1037" s="255" t="s">
        <v>484</v>
      </c>
      <c r="AD1037" s="256" t="s">
        <v>396</v>
      </c>
      <c r="AE1037" s="255" t="s">
        <v>349</v>
      </c>
      <c r="AF1037" s="255" t="s">
        <v>605</v>
      </c>
      <c r="AG1037" s="256" t="s">
        <v>643</v>
      </c>
      <c r="AH1037" s="255"/>
      <c r="AI1037" s="255"/>
      <c r="AJ1037" s="256"/>
      <c r="AK1037" s="255" t="s">
        <v>605</v>
      </c>
      <c r="AL1037" s="255" t="s">
        <v>643</v>
      </c>
      <c r="AM1037" s="268" t="s">
        <v>741</v>
      </c>
      <c r="AN1037" s="148" t="str">
        <f>IF(ISERROR(MATCH(H1037,Current!H:H,0)),"Cleared","resolved")</f>
        <v>Cleared</v>
      </c>
    </row>
    <row r="1038" spans="1:40" x14ac:dyDescent="0.25">
      <c r="A1038" s="267" t="s">
        <v>744</v>
      </c>
      <c r="B1038" s="255">
        <v>8520</v>
      </c>
      <c r="C1038" s="256" t="s">
        <v>842</v>
      </c>
      <c r="D1038" s="255" t="s">
        <v>19</v>
      </c>
      <c r="E1038" s="255">
        <v>3011</v>
      </c>
      <c r="F1038" s="256" t="s">
        <v>164</v>
      </c>
      <c r="G1038" s="255" t="s">
        <v>22</v>
      </c>
      <c r="H1038" s="255">
        <v>85203010001215</v>
      </c>
      <c r="I1038" s="256" t="s">
        <v>54</v>
      </c>
      <c r="J1038" s="255" t="s">
        <v>317</v>
      </c>
      <c r="K1038" s="255">
        <v>42704</v>
      </c>
      <c r="L1038" s="256">
        <v>156</v>
      </c>
      <c r="M1038" s="255" t="s">
        <v>158</v>
      </c>
      <c r="N1038" s="255" t="s">
        <v>41</v>
      </c>
      <c r="O1038" s="256">
        <v>42733</v>
      </c>
      <c r="P1038" s="255" t="s">
        <v>651</v>
      </c>
      <c r="Q1038" s="255">
        <v>127</v>
      </c>
      <c r="R1038" s="256" t="s">
        <v>38</v>
      </c>
      <c r="S1038" s="255">
        <v>217372.19</v>
      </c>
      <c r="T1038" s="255" t="s">
        <v>197</v>
      </c>
      <c r="U1038" s="256">
        <v>3093.75</v>
      </c>
      <c r="V1038" s="255" t="s">
        <v>197</v>
      </c>
      <c r="W1038" s="255">
        <v>217372.21148779202</v>
      </c>
      <c r="X1038" s="256" t="s">
        <v>100</v>
      </c>
      <c r="Y1038" s="255" t="s">
        <v>114</v>
      </c>
      <c r="Z1038" s="255">
        <v>3.09</v>
      </c>
      <c r="AA1038" s="256">
        <v>1</v>
      </c>
      <c r="AB1038" s="255" t="s">
        <v>630</v>
      </c>
      <c r="AC1038" s="255" t="s">
        <v>635</v>
      </c>
      <c r="AD1038" s="256" t="s">
        <v>777</v>
      </c>
      <c r="AE1038" s="255" t="s">
        <v>350</v>
      </c>
      <c r="AF1038" s="255" t="s">
        <v>605</v>
      </c>
      <c r="AG1038" s="256" t="s">
        <v>643</v>
      </c>
      <c r="AH1038" s="255"/>
      <c r="AI1038" s="255"/>
      <c r="AJ1038" s="256"/>
      <c r="AK1038" s="255" t="s">
        <v>605</v>
      </c>
      <c r="AL1038" s="255" t="s">
        <v>643</v>
      </c>
      <c r="AM1038" s="268" t="s">
        <v>741</v>
      </c>
      <c r="AN1038" s="148" t="str">
        <f>IF(ISERROR(MATCH(H1038,Current!H:H,0)),"Cleared","resolved")</f>
        <v>resolved</v>
      </c>
    </row>
    <row r="1039" spans="1:40" x14ac:dyDescent="0.25">
      <c r="A1039" s="267" t="s">
        <v>744</v>
      </c>
      <c r="B1039" s="255">
        <v>8520</v>
      </c>
      <c r="C1039" s="256" t="s">
        <v>842</v>
      </c>
      <c r="D1039" s="255" t="s">
        <v>19</v>
      </c>
      <c r="E1039" s="255">
        <v>199</v>
      </c>
      <c r="F1039" s="256" t="s">
        <v>137</v>
      </c>
      <c r="G1039" s="255" t="s">
        <v>22</v>
      </c>
      <c r="H1039" s="255" t="s">
        <v>1726</v>
      </c>
      <c r="I1039" s="256" t="s">
        <v>54</v>
      </c>
      <c r="J1039" s="255" t="s">
        <v>381</v>
      </c>
      <c r="K1039" s="255">
        <v>42768</v>
      </c>
      <c r="L1039" s="256">
        <v>92</v>
      </c>
      <c r="M1039" s="255" t="s">
        <v>118</v>
      </c>
      <c r="N1039" s="255" t="s">
        <v>41</v>
      </c>
      <c r="O1039" s="256">
        <v>42830</v>
      </c>
      <c r="P1039" s="255" t="s">
        <v>838</v>
      </c>
      <c r="Q1039" s="255">
        <v>30</v>
      </c>
      <c r="R1039" s="256" t="s">
        <v>33</v>
      </c>
      <c r="S1039" s="255">
        <v>216911</v>
      </c>
      <c r="T1039" s="255" t="s">
        <v>197</v>
      </c>
      <c r="U1039" s="256">
        <v>3087.19</v>
      </c>
      <c r="V1039" s="255" t="s">
        <v>197</v>
      </c>
      <c r="W1039" s="255">
        <v>216911.29457228174</v>
      </c>
      <c r="X1039" s="256" t="s">
        <v>100</v>
      </c>
      <c r="Y1039" s="255" t="s">
        <v>114</v>
      </c>
      <c r="Z1039" s="255">
        <v>3.09</v>
      </c>
      <c r="AA1039" s="256">
        <v>1</v>
      </c>
      <c r="AB1039" s="255" t="s">
        <v>630</v>
      </c>
      <c r="AC1039" s="255" t="s">
        <v>484</v>
      </c>
      <c r="AD1039" s="256" t="s">
        <v>363</v>
      </c>
      <c r="AE1039" s="255" t="s">
        <v>350</v>
      </c>
      <c r="AF1039" s="255" t="s">
        <v>649</v>
      </c>
      <c r="AG1039" s="256" t="s">
        <v>643</v>
      </c>
      <c r="AH1039" s="255"/>
      <c r="AI1039" s="255"/>
      <c r="AJ1039" s="256"/>
      <c r="AK1039" s="255" t="s">
        <v>649</v>
      </c>
      <c r="AL1039" s="255" t="s">
        <v>643</v>
      </c>
      <c r="AM1039" s="268" t="s">
        <v>740</v>
      </c>
      <c r="AN1039" s="148" t="str">
        <f>IF(ISERROR(MATCH(H1039,Current!H:H,0)),"Cleared","resolved")</f>
        <v>resolved</v>
      </c>
    </row>
    <row r="1040" spans="1:40" x14ac:dyDescent="0.25">
      <c r="A1040" s="267" t="s">
        <v>744</v>
      </c>
      <c r="B1040" s="255">
        <v>8520</v>
      </c>
      <c r="C1040" s="256" t="s">
        <v>842</v>
      </c>
      <c r="D1040" s="255" t="s">
        <v>19</v>
      </c>
      <c r="E1040" s="255">
        <v>260</v>
      </c>
      <c r="F1040" s="256" t="s">
        <v>113</v>
      </c>
      <c r="G1040" s="255" t="s">
        <v>23</v>
      </c>
      <c r="H1040" s="255" t="s">
        <v>1577</v>
      </c>
      <c r="I1040" s="256" t="s">
        <v>54</v>
      </c>
      <c r="J1040" s="255" t="s">
        <v>381</v>
      </c>
      <c r="K1040" s="255">
        <v>42768</v>
      </c>
      <c r="L1040" s="256">
        <v>92</v>
      </c>
      <c r="M1040" s="255" t="s">
        <v>127</v>
      </c>
      <c r="N1040" s="255" t="s">
        <v>128</v>
      </c>
      <c r="O1040" s="256">
        <v>42831</v>
      </c>
      <c r="P1040" s="255" t="s">
        <v>838</v>
      </c>
      <c r="Q1040" s="255">
        <v>29</v>
      </c>
      <c r="R1040" s="256" t="s">
        <v>33</v>
      </c>
      <c r="S1040" s="255">
        <v>217382</v>
      </c>
      <c r="T1040" s="255" t="s">
        <v>197</v>
      </c>
      <c r="U1040" s="256">
        <v>3093.89</v>
      </c>
      <c r="V1040" s="255" t="s">
        <v>197</v>
      </c>
      <c r="W1040" s="255">
        <v>217382.04812928155</v>
      </c>
      <c r="X1040" s="256" t="s">
        <v>100</v>
      </c>
      <c r="Y1040" s="255" t="s">
        <v>114</v>
      </c>
      <c r="Z1040" s="255">
        <v>3.09</v>
      </c>
      <c r="AA1040" s="256">
        <v>1</v>
      </c>
      <c r="AB1040" s="255" t="s">
        <v>630</v>
      </c>
      <c r="AC1040" s="255" t="s">
        <v>681</v>
      </c>
      <c r="AD1040" s="256" t="s">
        <v>354</v>
      </c>
      <c r="AE1040" s="255" t="s">
        <v>350</v>
      </c>
      <c r="AF1040" s="255" t="s">
        <v>605</v>
      </c>
      <c r="AG1040" s="256" t="s">
        <v>643</v>
      </c>
      <c r="AH1040" s="255"/>
      <c r="AI1040" s="255"/>
      <c r="AJ1040" s="256"/>
      <c r="AK1040" s="255" t="s">
        <v>649</v>
      </c>
      <c r="AL1040" s="255" t="s">
        <v>643</v>
      </c>
      <c r="AM1040" s="268" t="s">
        <v>740</v>
      </c>
      <c r="AN1040" s="148" t="str">
        <f>IF(ISERROR(MATCH(H1040,Current!H:H,0)),"Cleared","resolved")</f>
        <v>resolved</v>
      </c>
    </row>
    <row r="1041" spans="1:40" x14ac:dyDescent="0.25">
      <c r="A1041" s="267" t="s">
        <v>744</v>
      </c>
      <c r="B1041" s="255">
        <v>95</v>
      </c>
      <c r="C1041" s="256" t="s">
        <v>153</v>
      </c>
      <c r="D1041" s="255" t="s">
        <v>17</v>
      </c>
      <c r="E1041" s="255">
        <v>1750</v>
      </c>
      <c r="F1041" s="256" t="s">
        <v>159</v>
      </c>
      <c r="G1041" s="255" t="s">
        <v>18</v>
      </c>
      <c r="H1041" s="255">
        <v>950110010794</v>
      </c>
      <c r="I1041" s="256" t="s">
        <v>58</v>
      </c>
      <c r="J1041" s="255" t="s">
        <v>195</v>
      </c>
      <c r="K1041" s="255">
        <v>42794</v>
      </c>
      <c r="L1041" s="256">
        <v>66</v>
      </c>
      <c r="M1041" s="255" t="s">
        <v>118</v>
      </c>
      <c r="N1041" s="255" t="s">
        <v>41</v>
      </c>
      <c r="O1041" s="256">
        <v>42830</v>
      </c>
      <c r="P1041" s="255" t="s">
        <v>838</v>
      </c>
      <c r="Q1041" s="255">
        <v>30</v>
      </c>
      <c r="R1041" s="256" t="s">
        <v>33</v>
      </c>
      <c r="S1041" s="255">
        <v>3080</v>
      </c>
      <c r="T1041" s="255" t="s">
        <v>100</v>
      </c>
      <c r="U1041" s="256">
        <v>3080</v>
      </c>
      <c r="V1041" s="255" t="s">
        <v>100</v>
      </c>
      <c r="W1041" s="255">
        <v>3080</v>
      </c>
      <c r="X1041" s="256" t="s">
        <v>100</v>
      </c>
      <c r="Y1041" s="255" t="s">
        <v>114</v>
      </c>
      <c r="Z1041" s="255">
        <v>3.08</v>
      </c>
      <c r="AA1041" s="256">
        <v>1</v>
      </c>
      <c r="AB1041" s="255" t="s">
        <v>629</v>
      </c>
      <c r="AC1041" s="255" t="s">
        <v>949</v>
      </c>
      <c r="AD1041" s="256" t="s">
        <v>1457</v>
      </c>
      <c r="AE1041" s="255" t="s">
        <v>349</v>
      </c>
      <c r="AF1041" s="255" t="s">
        <v>605</v>
      </c>
      <c r="AG1041" s="256" t="s">
        <v>643</v>
      </c>
      <c r="AH1041" s="255"/>
      <c r="AI1041" s="255"/>
      <c r="AJ1041" s="256"/>
      <c r="AK1041" s="255" t="s">
        <v>605</v>
      </c>
      <c r="AL1041" s="255" t="s">
        <v>643</v>
      </c>
      <c r="AM1041" s="268" t="s">
        <v>741</v>
      </c>
      <c r="AN1041" s="148" t="str">
        <f>IF(ISERROR(MATCH(H1041,Current!H:H,0)),"Cleared","resolved")</f>
        <v>resolved</v>
      </c>
    </row>
    <row r="1042" spans="1:40" x14ac:dyDescent="0.25">
      <c r="A1042" s="267" t="s">
        <v>744</v>
      </c>
      <c r="B1042" s="255">
        <v>8520</v>
      </c>
      <c r="C1042" s="256" t="s">
        <v>842</v>
      </c>
      <c r="D1042" s="255" t="s">
        <v>19</v>
      </c>
      <c r="E1042" s="255">
        <v>95</v>
      </c>
      <c r="F1042" s="256" t="s">
        <v>153</v>
      </c>
      <c r="G1042" s="255" t="s">
        <v>17</v>
      </c>
      <c r="H1042" s="255">
        <v>85200710012978</v>
      </c>
      <c r="I1042" s="256" t="s">
        <v>277</v>
      </c>
      <c r="J1042" s="255" t="s">
        <v>221</v>
      </c>
      <c r="K1042" s="255">
        <v>42643</v>
      </c>
      <c r="L1042" s="256">
        <v>217</v>
      </c>
      <c r="M1042" s="255" t="s">
        <v>122</v>
      </c>
      <c r="N1042" s="255" t="s">
        <v>41</v>
      </c>
      <c r="O1042" s="256">
        <v>42709</v>
      </c>
      <c r="P1042" s="255" t="s">
        <v>651</v>
      </c>
      <c r="Q1042" s="255">
        <v>151</v>
      </c>
      <c r="R1042" s="256" t="s">
        <v>39</v>
      </c>
      <c r="S1042" s="255">
        <v>216000</v>
      </c>
      <c r="T1042" s="255" t="s">
        <v>197</v>
      </c>
      <c r="U1042" s="256">
        <v>3074.22</v>
      </c>
      <c r="V1042" s="255" t="s">
        <v>197</v>
      </c>
      <c r="W1042" s="255">
        <v>215999.99999999997</v>
      </c>
      <c r="X1042" s="256" t="s">
        <v>100</v>
      </c>
      <c r="Y1042" s="255" t="s">
        <v>114</v>
      </c>
      <c r="Z1042" s="255">
        <v>3.07</v>
      </c>
      <c r="AA1042" s="256">
        <v>1</v>
      </c>
      <c r="AB1042" s="255" t="s">
        <v>630</v>
      </c>
      <c r="AC1042" s="255" t="s">
        <v>422</v>
      </c>
      <c r="AD1042" s="256" t="s">
        <v>2019</v>
      </c>
      <c r="AE1042" s="255" t="s">
        <v>350</v>
      </c>
      <c r="AF1042" s="255" t="s">
        <v>605</v>
      </c>
      <c r="AG1042" s="256" t="s">
        <v>643</v>
      </c>
      <c r="AH1042" s="255"/>
      <c r="AI1042" s="255"/>
      <c r="AJ1042" s="256"/>
      <c r="AK1042" s="255" t="s">
        <v>605</v>
      </c>
      <c r="AL1042" s="255" t="s">
        <v>643</v>
      </c>
      <c r="AM1042" s="268" t="s">
        <v>741</v>
      </c>
      <c r="AN1042" s="148" t="str">
        <f>IF(ISERROR(MATCH(H1042,Current!H:H,0)),"Cleared","resolved")</f>
        <v>resolved</v>
      </c>
    </row>
    <row r="1043" spans="1:40" x14ac:dyDescent="0.25">
      <c r="A1043" s="267" t="s">
        <v>744</v>
      </c>
      <c r="B1043" s="255">
        <v>8520</v>
      </c>
      <c r="C1043" s="256" t="s">
        <v>842</v>
      </c>
      <c r="D1043" s="255" t="s">
        <v>19</v>
      </c>
      <c r="E1043" s="255">
        <v>199</v>
      </c>
      <c r="F1043" s="256" t="s">
        <v>137</v>
      </c>
      <c r="G1043" s="255" t="s">
        <v>22</v>
      </c>
      <c r="H1043" s="255" t="s">
        <v>1677</v>
      </c>
      <c r="I1043" s="256" t="s">
        <v>54</v>
      </c>
      <c r="J1043" s="255" t="s">
        <v>381</v>
      </c>
      <c r="K1043" s="255">
        <v>42768</v>
      </c>
      <c r="L1043" s="256">
        <v>92</v>
      </c>
      <c r="M1043" s="255" t="s">
        <v>118</v>
      </c>
      <c r="N1043" s="255" t="s">
        <v>41</v>
      </c>
      <c r="O1043" s="256">
        <v>42830</v>
      </c>
      <c r="P1043" s="255" t="s">
        <v>838</v>
      </c>
      <c r="Q1043" s="255">
        <v>30</v>
      </c>
      <c r="R1043" s="256" t="s">
        <v>33</v>
      </c>
      <c r="S1043" s="255">
        <v>215664</v>
      </c>
      <c r="T1043" s="255" t="s">
        <v>197</v>
      </c>
      <c r="U1043" s="256">
        <v>3069.44</v>
      </c>
      <c r="V1043" s="255" t="s">
        <v>197</v>
      </c>
      <c r="W1043" s="255">
        <v>215664.14895485685</v>
      </c>
      <c r="X1043" s="256" t="s">
        <v>100</v>
      </c>
      <c r="Y1043" s="255" t="s">
        <v>114</v>
      </c>
      <c r="Z1043" s="255">
        <v>3.07</v>
      </c>
      <c r="AA1043" s="256">
        <v>1</v>
      </c>
      <c r="AB1043" s="255" t="s">
        <v>630</v>
      </c>
      <c r="AC1043" s="255" t="s">
        <v>484</v>
      </c>
      <c r="AD1043" s="256" t="s">
        <v>363</v>
      </c>
      <c r="AE1043" s="255" t="s">
        <v>350</v>
      </c>
      <c r="AF1043" s="255" t="s">
        <v>605</v>
      </c>
      <c r="AG1043" s="256" t="s">
        <v>643</v>
      </c>
      <c r="AH1043" s="255"/>
      <c r="AI1043" s="255"/>
      <c r="AJ1043" s="256"/>
      <c r="AK1043" s="255" t="s">
        <v>649</v>
      </c>
      <c r="AL1043" s="255" t="s">
        <v>643</v>
      </c>
      <c r="AM1043" s="268" t="s">
        <v>740</v>
      </c>
      <c r="AN1043" s="148" t="str">
        <f>IF(ISERROR(MATCH(H1043,Current!H:H,0)),"Cleared","resolved")</f>
        <v>resolved</v>
      </c>
    </row>
    <row r="1044" spans="1:40" x14ac:dyDescent="0.25">
      <c r="A1044" s="267" t="s">
        <v>744</v>
      </c>
      <c r="B1044" s="255">
        <v>199</v>
      </c>
      <c r="C1044" s="256" t="s">
        <v>137</v>
      </c>
      <c r="D1044" s="255" t="s">
        <v>22</v>
      </c>
      <c r="E1044" s="255">
        <v>8113</v>
      </c>
      <c r="F1044" s="256" t="s">
        <v>201</v>
      </c>
      <c r="G1044" s="255" t="s">
        <v>22</v>
      </c>
      <c r="H1044" s="255" t="s">
        <v>1790</v>
      </c>
      <c r="I1044" s="256" t="s">
        <v>54</v>
      </c>
      <c r="J1044" s="255" t="s">
        <v>329</v>
      </c>
      <c r="K1044" s="255">
        <v>42773</v>
      </c>
      <c r="L1044" s="256">
        <v>87</v>
      </c>
      <c r="M1044" s="255" t="s">
        <v>118</v>
      </c>
      <c r="N1044" s="255" t="s">
        <v>41</v>
      </c>
      <c r="O1044" s="256">
        <v>42830</v>
      </c>
      <c r="P1044" s="255" t="s">
        <v>838</v>
      </c>
      <c r="Q1044" s="255">
        <v>30</v>
      </c>
      <c r="R1044" s="256" t="s">
        <v>33</v>
      </c>
      <c r="S1044" s="255">
        <v>3335</v>
      </c>
      <c r="T1044" s="255" t="s">
        <v>248</v>
      </c>
      <c r="U1044" s="256">
        <v>3051.24</v>
      </c>
      <c r="V1044" s="255" t="s">
        <v>248</v>
      </c>
      <c r="W1044" s="255">
        <v>3335.0052589694033</v>
      </c>
      <c r="X1044" s="256" t="s">
        <v>100</v>
      </c>
      <c r="Y1044" s="255" t="s">
        <v>107</v>
      </c>
      <c r="Z1044" s="255">
        <v>3.05</v>
      </c>
      <c r="AA1044" s="256">
        <v>1</v>
      </c>
      <c r="AB1044" s="255" t="s">
        <v>629</v>
      </c>
      <c r="AC1044" s="255" t="s">
        <v>439</v>
      </c>
      <c r="AD1044" s="256" t="s">
        <v>637</v>
      </c>
      <c r="AE1044" s="255" t="s">
        <v>349</v>
      </c>
      <c r="AF1044" s="255" t="s">
        <v>605</v>
      </c>
      <c r="AG1044" s="256" t="s">
        <v>603</v>
      </c>
      <c r="AH1044" s="255"/>
      <c r="AI1044" s="255"/>
      <c r="AJ1044" s="256"/>
      <c r="AK1044" s="255" t="s">
        <v>649</v>
      </c>
      <c r="AL1044" s="255" t="s">
        <v>643</v>
      </c>
      <c r="AM1044" s="268" t="s">
        <v>740</v>
      </c>
      <c r="AN1044" s="148" t="str">
        <f>IF(ISERROR(MATCH(H1044,Current!H:H,0)),"Cleared","resolved")</f>
        <v>resolved</v>
      </c>
    </row>
    <row r="1045" spans="1:40" x14ac:dyDescent="0.25">
      <c r="A1045" s="267" t="s">
        <v>744</v>
      </c>
      <c r="B1045" s="255">
        <v>3635</v>
      </c>
      <c r="C1045" s="256" t="s">
        <v>211</v>
      </c>
      <c r="D1045" s="255" t="s">
        <v>14</v>
      </c>
      <c r="E1045" s="255">
        <v>199</v>
      </c>
      <c r="F1045" s="256" t="s">
        <v>137</v>
      </c>
      <c r="G1045" s="255" t="s">
        <v>22</v>
      </c>
      <c r="H1045" s="255" t="s">
        <v>1543</v>
      </c>
      <c r="I1045" s="256" t="s">
        <v>55</v>
      </c>
      <c r="J1045" s="255" t="s">
        <v>121</v>
      </c>
      <c r="K1045" s="255">
        <v>42796</v>
      </c>
      <c r="L1045" s="256">
        <v>64</v>
      </c>
      <c r="M1045" s="255" t="s">
        <v>111</v>
      </c>
      <c r="N1045" s="255" t="s">
        <v>42</v>
      </c>
      <c r="O1045" s="256">
        <v>42830</v>
      </c>
      <c r="P1045" s="255" t="s">
        <v>838</v>
      </c>
      <c r="Q1045" s="255">
        <v>30</v>
      </c>
      <c r="R1045" s="256" t="s">
        <v>33</v>
      </c>
      <c r="S1045" s="255">
        <v>946819</v>
      </c>
      <c r="T1045" s="255" t="s">
        <v>212</v>
      </c>
      <c r="U1045" s="256">
        <v>3030.96</v>
      </c>
      <c r="V1045" s="255" t="s">
        <v>212</v>
      </c>
      <c r="W1045" s="255">
        <v>946819.94252155442</v>
      </c>
      <c r="X1045" s="256" t="s">
        <v>100</v>
      </c>
      <c r="Y1045" s="255" t="s">
        <v>114</v>
      </c>
      <c r="Z1045" s="255">
        <v>3.03</v>
      </c>
      <c r="AA1045" s="256">
        <v>1</v>
      </c>
      <c r="AB1045" s="255" t="s">
        <v>630</v>
      </c>
      <c r="AC1045" s="255" t="s">
        <v>427</v>
      </c>
      <c r="AD1045" s="256" t="s">
        <v>352</v>
      </c>
      <c r="AE1045" s="255" t="s">
        <v>350</v>
      </c>
      <c r="AF1045" s="255" t="s">
        <v>605</v>
      </c>
      <c r="AG1045" s="256" t="s">
        <v>643</v>
      </c>
      <c r="AH1045" s="255"/>
      <c r="AI1045" s="255"/>
      <c r="AJ1045" s="256"/>
      <c r="AK1045" s="255" t="s">
        <v>649</v>
      </c>
      <c r="AL1045" s="255" t="s">
        <v>643</v>
      </c>
      <c r="AM1045" s="268" t="s">
        <v>740</v>
      </c>
      <c r="AN1045" s="148" t="str">
        <f>IF(ISERROR(MATCH(H1045,Current!H:H,0)),"Cleared","resolved")</f>
        <v>Cleared</v>
      </c>
    </row>
    <row r="1046" spans="1:40" x14ac:dyDescent="0.25">
      <c r="A1046" s="267" t="s">
        <v>744</v>
      </c>
      <c r="B1046" s="255">
        <v>8520</v>
      </c>
      <c r="C1046" s="256" t="s">
        <v>842</v>
      </c>
      <c r="D1046" s="255" t="s">
        <v>19</v>
      </c>
      <c r="E1046" s="255">
        <v>8420</v>
      </c>
      <c r="F1046" s="256" t="s">
        <v>234</v>
      </c>
      <c r="G1046" s="255" t="s">
        <v>19</v>
      </c>
      <c r="H1046" s="255">
        <v>85200310084866</v>
      </c>
      <c r="I1046" s="256" t="s">
        <v>54</v>
      </c>
      <c r="J1046" s="255" t="s">
        <v>575</v>
      </c>
      <c r="K1046" s="255">
        <v>42643</v>
      </c>
      <c r="L1046" s="256">
        <v>217</v>
      </c>
      <c r="M1046" s="255" t="s">
        <v>127</v>
      </c>
      <c r="N1046" s="255" t="s">
        <v>128</v>
      </c>
      <c r="O1046" s="256">
        <v>42709</v>
      </c>
      <c r="P1046" s="255" t="s">
        <v>651</v>
      </c>
      <c r="Q1046" s="255">
        <v>151</v>
      </c>
      <c r="R1046" s="256" t="s">
        <v>39</v>
      </c>
      <c r="S1046" s="255">
        <v>212814</v>
      </c>
      <c r="T1046" s="255" t="s">
        <v>197</v>
      </c>
      <c r="U1046" s="256">
        <v>3028.88</v>
      </c>
      <c r="V1046" s="255" t="s">
        <v>197</v>
      </c>
      <c r="W1046" s="255">
        <v>212814.33339188478</v>
      </c>
      <c r="X1046" s="256" t="s">
        <v>100</v>
      </c>
      <c r="Y1046" s="255" t="s">
        <v>107</v>
      </c>
      <c r="Z1046" s="255">
        <v>3.03</v>
      </c>
      <c r="AA1046" s="256">
        <v>1</v>
      </c>
      <c r="AB1046" s="255" t="s">
        <v>630</v>
      </c>
      <c r="AC1046" s="255" t="s">
        <v>573</v>
      </c>
      <c r="AD1046" s="256" t="s">
        <v>769</v>
      </c>
      <c r="AE1046" s="255" t="s">
        <v>350</v>
      </c>
      <c r="AF1046" s="255" t="s">
        <v>649</v>
      </c>
      <c r="AG1046" s="256" t="s">
        <v>643</v>
      </c>
      <c r="AH1046" s="255"/>
      <c r="AI1046" s="255"/>
      <c r="AJ1046" s="256"/>
      <c r="AK1046" s="255" t="s">
        <v>605</v>
      </c>
      <c r="AL1046" s="255" t="s">
        <v>643</v>
      </c>
      <c r="AM1046" s="268" t="s">
        <v>741</v>
      </c>
      <c r="AN1046" s="148" t="str">
        <f>IF(ISERROR(MATCH(H1046,Current!H:H,0)),"Cleared","resolved")</f>
        <v>Cleared</v>
      </c>
    </row>
    <row r="1047" spans="1:40" x14ac:dyDescent="0.25">
      <c r="A1047" s="267" t="s">
        <v>31</v>
      </c>
      <c r="B1047" s="255">
        <v>413</v>
      </c>
      <c r="C1047" s="256" t="s">
        <v>136</v>
      </c>
      <c r="D1047" s="255" t="s">
        <v>13</v>
      </c>
      <c r="E1047" s="255">
        <v>8205</v>
      </c>
      <c r="F1047" s="256" t="s">
        <v>130</v>
      </c>
      <c r="G1047" s="255" t="s">
        <v>14</v>
      </c>
      <c r="H1047" s="255">
        <v>4130110179977</v>
      </c>
      <c r="I1047" s="256" t="s">
        <v>537</v>
      </c>
      <c r="J1047" s="255" t="s">
        <v>150</v>
      </c>
      <c r="K1047" s="255">
        <v>42825</v>
      </c>
      <c r="L1047" s="256">
        <v>35</v>
      </c>
      <c r="M1047" s="255" t="s">
        <v>127</v>
      </c>
      <c r="N1047" s="255" t="s">
        <v>128</v>
      </c>
      <c r="O1047" s="256">
        <v>42859</v>
      </c>
      <c r="P1047" s="255" t="s">
        <v>1878</v>
      </c>
      <c r="Q1047" s="255">
        <v>1</v>
      </c>
      <c r="R1047" s="256" t="s">
        <v>33</v>
      </c>
      <c r="S1047" s="255">
        <v>3015</v>
      </c>
      <c r="T1047" s="255" t="s">
        <v>100</v>
      </c>
      <c r="U1047" s="256">
        <v>3015</v>
      </c>
      <c r="V1047" s="255" t="s">
        <v>100</v>
      </c>
      <c r="W1047" s="255">
        <v>3015</v>
      </c>
      <c r="X1047" s="256" t="s">
        <v>100</v>
      </c>
      <c r="Y1047" s="255" t="s">
        <v>114</v>
      </c>
      <c r="Z1047" s="255">
        <v>3.02</v>
      </c>
      <c r="AA1047" s="256">
        <v>1</v>
      </c>
      <c r="AB1047" s="255" t="s">
        <v>629</v>
      </c>
      <c r="AC1047" s="255" t="s">
        <v>582</v>
      </c>
      <c r="AD1047" s="256" t="s">
        <v>1491</v>
      </c>
      <c r="AE1047" s="255" t="s">
        <v>349</v>
      </c>
      <c r="AF1047" s="255" t="s">
        <v>649</v>
      </c>
      <c r="AG1047" s="256" t="s">
        <v>643</v>
      </c>
      <c r="AH1047" s="255"/>
      <c r="AI1047" s="255"/>
      <c r="AJ1047" s="256"/>
      <c r="AK1047" s="255" t="s">
        <v>605</v>
      </c>
      <c r="AL1047" s="255" t="s">
        <v>643</v>
      </c>
      <c r="AM1047" s="268" t="s">
        <v>741</v>
      </c>
      <c r="AN1047" s="148" t="str">
        <f>IF(ISERROR(MATCH(H1047,Current!H:H,0)),"Cleared","resolved")</f>
        <v>Cleared</v>
      </c>
    </row>
    <row r="1048" spans="1:40" x14ac:dyDescent="0.25">
      <c r="A1048" s="267" t="s">
        <v>744</v>
      </c>
      <c r="B1048" s="255">
        <v>693</v>
      </c>
      <c r="C1048" s="256" t="s">
        <v>177</v>
      </c>
      <c r="D1048" s="255" t="s">
        <v>16</v>
      </c>
      <c r="E1048" s="255">
        <v>8115</v>
      </c>
      <c r="F1048" s="256" t="s">
        <v>654</v>
      </c>
      <c r="G1048" s="255" t="s">
        <v>22</v>
      </c>
      <c r="H1048" s="255">
        <v>69301111602228</v>
      </c>
      <c r="I1048" s="256" t="s">
        <v>56</v>
      </c>
      <c r="J1048" s="255" t="s">
        <v>179</v>
      </c>
      <c r="K1048" s="255">
        <v>42613</v>
      </c>
      <c r="L1048" s="256">
        <v>247</v>
      </c>
      <c r="M1048" s="255" t="s">
        <v>118</v>
      </c>
      <c r="N1048" s="255" t="s">
        <v>41</v>
      </c>
      <c r="O1048" s="256">
        <v>42678</v>
      </c>
      <c r="P1048" s="255" t="s">
        <v>651</v>
      </c>
      <c r="Q1048" s="255">
        <v>182</v>
      </c>
      <c r="R1048" s="256" t="s">
        <v>37</v>
      </c>
      <c r="S1048" s="255">
        <v>3005.6</v>
      </c>
      <c r="T1048" s="255" t="s">
        <v>100</v>
      </c>
      <c r="U1048" s="256">
        <v>3005.6</v>
      </c>
      <c r="V1048" s="255" t="s">
        <v>100</v>
      </c>
      <c r="W1048" s="255">
        <v>3005.6</v>
      </c>
      <c r="X1048" s="256" t="s">
        <v>100</v>
      </c>
      <c r="Y1048" s="255" t="s">
        <v>114</v>
      </c>
      <c r="Z1048" s="255">
        <v>3.01</v>
      </c>
      <c r="AA1048" s="256">
        <v>1</v>
      </c>
      <c r="AB1048" s="255" t="s">
        <v>629</v>
      </c>
      <c r="AC1048" s="255" t="s">
        <v>513</v>
      </c>
      <c r="AD1048" s="256" t="s">
        <v>665</v>
      </c>
      <c r="AE1048" s="255" t="s">
        <v>349</v>
      </c>
      <c r="AF1048" s="255" t="s">
        <v>605</v>
      </c>
      <c r="AG1048" s="256" t="s">
        <v>643</v>
      </c>
      <c r="AH1048" s="255"/>
      <c r="AI1048" s="255"/>
      <c r="AJ1048" s="256"/>
      <c r="AK1048" s="255" t="s">
        <v>605</v>
      </c>
      <c r="AL1048" s="255" t="s">
        <v>643</v>
      </c>
      <c r="AM1048" s="268" t="s">
        <v>741</v>
      </c>
      <c r="AN1048" s="148" t="str">
        <f>IF(ISERROR(MATCH(H1048,Current!H:H,0)),"Cleared","resolved")</f>
        <v>Cleared</v>
      </c>
    </row>
    <row r="1049" spans="1:40" x14ac:dyDescent="0.25">
      <c r="A1049" s="267" t="s">
        <v>744</v>
      </c>
      <c r="B1049" s="255">
        <v>8520</v>
      </c>
      <c r="C1049" s="256" t="s">
        <v>842</v>
      </c>
      <c r="D1049" s="255" t="s">
        <v>19</v>
      </c>
      <c r="E1049" s="255">
        <v>1750</v>
      </c>
      <c r="F1049" s="256" t="s">
        <v>159</v>
      </c>
      <c r="G1049" s="255" t="s">
        <v>18</v>
      </c>
      <c r="H1049" s="255">
        <v>85200310087453</v>
      </c>
      <c r="I1049" s="256" t="s">
        <v>57</v>
      </c>
      <c r="J1049" s="255" t="s">
        <v>1754</v>
      </c>
      <c r="K1049" s="255">
        <v>42828</v>
      </c>
      <c r="L1049" s="256">
        <v>32</v>
      </c>
      <c r="M1049" s="255" t="s">
        <v>118</v>
      </c>
      <c r="N1049" s="255" t="s">
        <v>41</v>
      </c>
      <c r="O1049" s="256">
        <v>42831</v>
      </c>
      <c r="P1049" s="255" t="s">
        <v>838</v>
      </c>
      <c r="Q1049" s="255">
        <v>29</v>
      </c>
      <c r="R1049" s="256" t="s">
        <v>33</v>
      </c>
      <c r="S1049" s="255">
        <v>211391.28</v>
      </c>
      <c r="T1049" s="255" t="s">
        <v>197</v>
      </c>
      <c r="U1049" s="256">
        <v>3008.63</v>
      </c>
      <c r="V1049" s="255" t="s">
        <v>197</v>
      </c>
      <c r="W1049" s="255">
        <v>211391.5334621465</v>
      </c>
      <c r="X1049" s="256" t="s">
        <v>100</v>
      </c>
      <c r="Y1049" s="255" t="s">
        <v>114</v>
      </c>
      <c r="Z1049" s="255">
        <v>3.01</v>
      </c>
      <c r="AA1049" s="256">
        <v>1</v>
      </c>
      <c r="AB1049" s="255" t="s">
        <v>630</v>
      </c>
      <c r="AC1049" s="255" t="s">
        <v>949</v>
      </c>
      <c r="AD1049" s="256" t="s">
        <v>1474</v>
      </c>
      <c r="AE1049" s="255" t="s">
        <v>350</v>
      </c>
      <c r="AF1049" s="255" t="s">
        <v>605</v>
      </c>
      <c r="AG1049" s="256" t="s">
        <v>643</v>
      </c>
      <c r="AH1049" s="255"/>
      <c r="AI1049" s="255"/>
      <c r="AJ1049" s="256"/>
      <c r="AK1049" s="255" t="s">
        <v>605</v>
      </c>
      <c r="AL1049" s="255" t="s">
        <v>643</v>
      </c>
      <c r="AM1049" s="268" t="s">
        <v>741</v>
      </c>
      <c r="AN1049" s="148" t="str">
        <f>IF(ISERROR(MATCH(H1049,Current!H:H,0)),"Cleared","resolved")</f>
        <v>resolved</v>
      </c>
    </row>
    <row r="1050" spans="1:40" x14ac:dyDescent="0.25">
      <c r="A1050" s="267" t="s">
        <v>744</v>
      </c>
      <c r="B1050" s="255">
        <v>635</v>
      </c>
      <c r="C1050" s="256" t="s">
        <v>142</v>
      </c>
      <c r="D1050" s="255" t="s">
        <v>16</v>
      </c>
      <c r="E1050" s="255">
        <v>199</v>
      </c>
      <c r="F1050" s="256" t="s">
        <v>137</v>
      </c>
      <c r="G1050" s="255" t="s">
        <v>22</v>
      </c>
      <c r="H1050" s="255">
        <v>63501111650184</v>
      </c>
      <c r="I1050" s="256" t="s">
        <v>55</v>
      </c>
      <c r="J1050" s="255" t="s">
        <v>1248</v>
      </c>
      <c r="K1050" s="255">
        <v>42724</v>
      </c>
      <c r="L1050" s="256">
        <v>136</v>
      </c>
      <c r="M1050" s="255" t="s">
        <v>118</v>
      </c>
      <c r="N1050" s="255" t="s">
        <v>41</v>
      </c>
      <c r="O1050" s="256">
        <v>42800</v>
      </c>
      <c r="P1050" s="255" t="s">
        <v>838</v>
      </c>
      <c r="Q1050" s="255">
        <v>60</v>
      </c>
      <c r="R1050" s="256" t="s">
        <v>34</v>
      </c>
      <c r="S1050" s="255">
        <v>3000</v>
      </c>
      <c r="T1050" s="255" t="s">
        <v>100</v>
      </c>
      <c r="U1050" s="256">
        <v>3000</v>
      </c>
      <c r="V1050" s="255" t="s">
        <v>100</v>
      </c>
      <c r="W1050" s="255">
        <v>3000</v>
      </c>
      <c r="X1050" s="256" t="s">
        <v>100</v>
      </c>
      <c r="Y1050" s="255" t="s">
        <v>114</v>
      </c>
      <c r="Z1050" s="255">
        <v>3</v>
      </c>
      <c r="AA1050" s="256">
        <v>1</v>
      </c>
      <c r="AB1050" s="255" t="s">
        <v>629</v>
      </c>
      <c r="AC1050" s="255" t="s">
        <v>427</v>
      </c>
      <c r="AD1050" s="256" t="s">
        <v>480</v>
      </c>
      <c r="AE1050" s="255" t="s">
        <v>349</v>
      </c>
      <c r="AF1050" s="255" t="s">
        <v>649</v>
      </c>
      <c r="AG1050" s="256" t="s">
        <v>643</v>
      </c>
      <c r="AH1050" s="255"/>
      <c r="AI1050" s="255"/>
      <c r="AJ1050" s="256"/>
      <c r="AK1050" s="255" t="s">
        <v>605</v>
      </c>
      <c r="AL1050" s="255" t="s">
        <v>643</v>
      </c>
      <c r="AM1050" s="268" t="s">
        <v>741</v>
      </c>
      <c r="AN1050" s="148" t="str">
        <f>IF(ISERROR(MATCH(H1050,Current!H:H,0)),"Cleared","resolved")</f>
        <v>Cleared</v>
      </c>
    </row>
    <row r="1051" spans="1:40" x14ac:dyDescent="0.25">
      <c r="A1051" s="267" t="s">
        <v>744</v>
      </c>
      <c r="B1051" s="255">
        <v>8520</v>
      </c>
      <c r="C1051" s="256" t="s">
        <v>842</v>
      </c>
      <c r="D1051" s="255" t="s">
        <v>19</v>
      </c>
      <c r="E1051" s="255">
        <v>8115</v>
      </c>
      <c r="F1051" s="256" t="s">
        <v>654</v>
      </c>
      <c r="G1051" s="255" t="s">
        <v>22</v>
      </c>
      <c r="H1051" s="255" t="s">
        <v>1595</v>
      </c>
      <c r="I1051" s="256" t="s">
        <v>538</v>
      </c>
      <c r="J1051" s="255" t="s">
        <v>381</v>
      </c>
      <c r="K1051" s="255">
        <v>42769</v>
      </c>
      <c r="L1051" s="256">
        <v>91</v>
      </c>
      <c r="M1051" s="255" t="s">
        <v>111</v>
      </c>
      <c r="N1051" s="255" t="s">
        <v>42</v>
      </c>
      <c r="O1051" s="256">
        <v>42830</v>
      </c>
      <c r="P1051" s="255" t="s">
        <v>838</v>
      </c>
      <c r="Q1051" s="255">
        <v>30</v>
      </c>
      <c r="R1051" s="256" t="s">
        <v>33</v>
      </c>
      <c r="S1051" s="255">
        <v>209772</v>
      </c>
      <c r="T1051" s="255" t="s">
        <v>197</v>
      </c>
      <c r="U1051" s="256">
        <v>2985.58</v>
      </c>
      <c r="V1051" s="255" t="s">
        <v>197</v>
      </c>
      <c r="W1051" s="255">
        <v>209772.00070261722</v>
      </c>
      <c r="X1051" s="256" t="s">
        <v>100</v>
      </c>
      <c r="Y1051" s="255" t="s">
        <v>114</v>
      </c>
      <c r="Z1051" s="255">
        <v>2.99</v>
      </c>
      <c r="AA1051" s="256">
        <v>1</v>
      </c>
      <c r="AB1051" s="255" t="s">
        <v>630</v>
      </c>
      <c r="AC1051" s="255" t="s">
        <v>513</v>
      </c>
      <c r="AD1051" s="256" t="s">
        <v>402</v>
      </c>
      <c r="AE1051" s="255" t="s">
        <v>350</v>
      </c>
      <c r="AF1051" s="255" t="s">
        <v>605</v>
      </c>
      <c r="AG1051" s="256" t="s">
        <v>643</v>
      </c>
      <c r="AH1051" s="255"/>
      <c r="AI1051" s="255"/>
      <c r="AJ1051" s="256"/>
      <c r="AK1051" s="255" t="s">
        <v>649</v>
      </c>
      <c r="AL1051" s="255" t="s">
        <v>643</v>
      </c>
      <c r="AM1051" s="268" t="s">
        <v>740</v>
      </c>
      <c r="AN1051" s="148" t="str">
        <f>IF(ISERROR(MATCH(H1051,Current!H:H,0)),"Cleared","resolved")</f>
        <v>resolved</v>
      </c>
    </row>
    <row r="1052" spans="1:40" x14ac:dyDescent="0.25">
      <c r="A1052" s="267" t="s">
        <v>744</v>
      </c>
      <c r="B1052" s="255">
        <v>8520</v>
      </c>
      <c r="C1052" s="256" t="s">
        <v>842</v>
      </c>
      <c r="D1052" s="255" t="s">
        <v>19</v>
      </c>
      <c r="E1052" s="255">
        <v>1350</v>
      </c>
      <c r="F1052" s="256" t="s">
        <v>124</v>
      </c>
      <c r="G1052" s="255" t="s">
        <v>21</v>
      </c>
      <c r="H1052" s="255" t="s">
        <v>1659</v>
      </c>
      <c r="I1052" s="256" t="s">
        <v>55</v>
      </c>
      <c r="J1052" s="255" t="s">
        <v>381</v>
      </c>
      <c r="K1052" s="255">
        <v>42769</v>
      </c>
      <c r="L1052" s="256">
        <v>91</v>
      </c>
      <c r="M1052" s="255" t="s">
        <v>127</v>
      </c>
      <c r="N1052" s="255" t="s">
        <v>128</v>
      </c>
      <c r="O1052" s="256">
        <v>42831</v>
      </c>
      <c r="P1052" s="255" t="s">
        <v>838</v>
      </c>
      <c r="Q1052" s="255">
        <v>29</v>
      </c>
      <c r="R1052" s="256" t="s">
        <v>33</v>
      </c>
      <c r="S1052" s="255">
        <v>208402</v>
      </c>
      <c r="T1052" s="255" t="s">
        <v>197</v>
      </c>
      <c r="U1052" s="256">
        <v>2966.08</v>
      </c>
      <c r="V1052" s="255" t="s">
        <v>197</v>
      </c>
      <c r="W1052" s="255">
        <v>208401.89706657297</v>
      </c>
      <c r="X1052" s="256" t="s">
        <v>100</v>
      </c>
      <c r="Y1052" s="255" t="s">
        <v>114</v>
      </c>
      <c r="Z1052" s="255">
        <v>2.97</v>
      </c>
      <c r="AA1052" s="256">
        <v>1</v>
      </c>
      <c r="AB1052" s="255" t="s">
        <v>630</v>
      </c>
      <c r="AC1052" s="255" t="s">
        <v>436</v>
      </c>
      <c r="AD1052" s="256" t="s">
        <v>371</v>
      </c>
      <c r="AE1052" s="255" t="s">
        <v>350</v>
      </c>
      <c r="AF1052" s="255" t="s">
        <v>649</v>
      </c>
      <c r="AG1052" s="256" t="s">
        <v>643</v>
      </c>
      <c r="AH1052" s="255"/>
      <c r="AI1052" s="255"/>
      <c r="AJ1052" s="256"/>
      <c r="AK1052" s="255" t="s">
        <v>649</v>
      </c>
      <c r="AL1052" s="255" t="s">
        <v>643</v>
      </c>
      <c r="AM1052" s="268" t="s">
        <v>740</v>
      </c>
      <c r="AN1052" s="148" t="str">
        <f>IF(ISERROR(MATCH(H1052,Current!H:H,0)),"Cleared","resolved")</f>
        <v>resolved</v>
      </c>
    </row>
    <row r="1053" spans="1:40" x14ac:dyDescent="0.25">
      <c r="A1053" s="267" t="s">
        <v>744</v>
      </c>
      <c r="B1053" s="255">
        <v>8520</v>
      </c>
      <c r="C1053" s="256" t="s">
        <v>842</v>
      </c>
      <c r="D1053" s="255" t="s">
        <v>19</v>
      </c>
      <c r="E1053" s="255">
        <v>199</v>
      </c>
      <c r="F1053" s="256" t="s">
        <v>137</v>
      </c>
      <c r="G1053" s="255" t="s">
        <v>22</v>
      </c>
      <c r="H1053" s="255" t="s">
        <v>1676</v>
      </c>
      <c r="I1053" s="256" t="s">
        <v>277</v>
      </c>
      <c r="J1053" s="255" t="s">
        <v>381</v>
      </c>
      <c r="K1053" s="255">
        <v>42768</v>
      </c>
      <c r="L1053" s="256">
        <v>92</v>
      </c>
      <c r="M1053" s="255" t="s">
        <v>118</v>
      </c>
      <c r="N1053" s="255" t="s">
        <v>41</v>
      </c>
      <c r="O1053" s="256">
        <v>42830</v>
      </c>
      <c r="P1053" s="255" t="s">
        <v>838</v>
      </c>
      <c r="Q1053" s="255">
        <v>30</v>
      </c>
      <c r="R1053" s="256" t="s">
        <v>33</v>
      </c>
      <c r="S1053" s="255">
        <v>207907</v>
      </c>
      <c r="T1053" s="255" t="s">
        <v>197</v>
      </c>
      <c r="U1053" s="256">
        <v>2959.04</v>
      </c>
      <c r="V1053" s="255" t="s">
        <v>197</v>
      </c>
      <c r="W1053" s="255">
        <v>207907.25452309853</v>
      </c>
      <c r="X1053" s="256" t="s">
        <v>100</v>
      </c>
      <c r="Y1053" s="255" t="s">
        <v>114</v>
      </c>
      <c r="Z1053" s="255">
        <v>2.96</v>
      </c>
      <c r="AA1053" s="256">
        <v>1</v>
      </c>
      <c r="AB1053" s="255" t="s">
        <v>630</v>
      </c>
      <c r="AC1053" s="255" t="s">
        <v>484</v>
      </c>
      <c r="AD1053" s="256" t="s">
        <v>363</v>
      </c>
      <c r="AE1053" s="255" t="s">
        <v>350</v>
      </c>
      <c r="AF1053" s="255" t="s">
        <v>605</v>
      </c>
      <c r="AG1053" s="256" t="s">
        <v>643</v>
      </c>
      <c r="AH1053" s="255"/>
      <c r="AI1053" s="255"/>
      <c r="AJ1053" s="256"/>
      <c r="AK1053" s="255" t="s">
        <v>649</v>
      </c>
      <c r="AL1053" s="255" t="s">
        <v>643</v>
      </c>
      <c r="AM1053" s="268" t="s">
        <v>740</v>
      </c>
      <c r="AN1053" s="148" t="str">
        <f>IF(ISERROR(MATCH(H1053,Current!H:H,0)),"Cleared","resolved")</f>
        <v>resolved</v>
      </c>
    </row>
    <row r="1054" spans="1:40" x14ac:dyDescent="0.25">
      <c r="A1054" s="267" t="s">
        <v>744</v>
      </c>
      <c r="B1054" s="255">
        <v>8520</v>
      </c>
      <c r="C1054" s="256" t="s">
        <v>842</v>
      </c>
      <c r="D1054" s="255" t="s">
        <v>19</v>
      </c>
      <c r="E1054" s="255">
        <v>1320</v>
      </c>
      <c r="F1054" s="256" t="s">
        <v>188</v>
      </c>
      <c r="G1054" s="255" t="s">
        <v>21</v>
      </c>
      <c r="H1054" s="255" t="s">
        <v>1641</v>
      </c>
      <c r="I1054" s="256" t="s">
        <v>54</v>
      </c>
      <c r="J1054" s="255" t="s">
        <v>381</v>
      </c>
      <c r="K1054" s="255">
        <v>42769</v>
      </c>
      <c r="L1054" s="256">
        <v>91</v>
      </c>
      <c r="M1054" s="255" t="s">
        <v>111</v>
      </c>
      <c r="N1054" s="255" t="s">
        <v>42</v>
      </c>
      <c r="O1054" s="256">
        <v>42831</v>
      </c>
      <c r="P1054" s="255" t="s">
        <v>838</v>
      </c>
      <c r="Q1054" s="255">
        <v>29</v>
      </c>
      <c r="R1054" s="256" t="s">
        <v>33</v>
      </c>
      <c r="S1054" s="255">
        <v>208041</v>
      </c>
      <c r="T1054" s="255" t="s">
        <v>197</v>
      </c>
      <c r="U1054" s="256">
        <v>2960.94</v>
      </c>
      <c r="V1054" s="255" t="s">
        <v>197</v>
      </c>
      <c r="W1054" s="255">
        <v>208040.7518004567</v>
      </c>
      <c r="X1054" s="256" t="s">
        <v>100</v>
      </c>
      <c r="Y1054" s="255" t="s">
        <v>114</v>
      </c>
      <c r="Z1054" s="255">
        <v>2.96</v>
      </c>
      <c r="AA1054" s="256">
        <v>1</v>
      </c>
      <c r="AB1054" s="255" t="s">
        <v>630</v>
      </c>
      <c r="AC1054" s="255" t="s">
        <v>440</v>
      </c>
      <c r="AD1054" s="256" t="s">
        <v>368</v>
      </c>
      <c r="AE1054" s="255" t="s">
        <v>350</v>
      </c>
      <c r="AF1054" s="255" t="s">
        <v>605</v>
      </c>
      <c r="AG1054" s="256" t="s">
        <v>643</v>
      </c>
      <c r="AH1054" s="255"/>
      <c r="AI1054" s="255"/>
      <c r="AJ1054" s="256"/>
      <c r="AK1054" s="255" t="s">
        <v>649</v>
      </c>
      <c r="AL1054" s="255" t="s">
        <v>643</v>
      </c>
      <c r="AM1054" s="268" t="s">
        <v>740</v>
      </c>
      <c r="AN1054" s="148" t="str">
        <f>IF(ISERROR(MATCH(H1054,Current!H:H,0)),"Cleared","resolved")</f>
        <v>resolved</v>
      </c>
    </row>
    <row r="1055" spans="1:40" x14ac:dyDescent="0.25">
      <c r="A1055" s="267" t="s">
        <v>744</v>
      </c>
      <c r="B1055" s="255">
        <v>8520</v>
      </c>
      <c r="C1055" s="256" t="s">
        <v>842</v>
      </c>
      <c r="D1055" s="255" t="s">
        <v>19</v>
      </c>
      <c r="E1055" s="255">
        <v>3011</v>
      </c>
      <c r="F1055" s="256" t="s">
        <v>164</v>
      </c>
      <c r="G1055" s="255" t="s">
        <v>22</v>
      </c>
      <c r="H1055" s="255">
        <v>85200310086714</v>
      </c>
      <c r="I1055" s="256" t="s">
        <v>60</v>
      </c>
      <c r="J1055" s="255" t="s">
        <v>319</v>
      </c>
      <c r="K1055" s="255">
        <v>42773</v>
      </c>
      <c r="L1055" s="256">
        <v>87</v>
      </c>
      <c r="M1055" s="255" t="s">
        <v>118</v>
      </c>
      <c r="N1055" s="255" t="s">
        <v>41</v>
      </c>
      <c r="O1055" s="256">
        <v>42776</v>
      </c>
      <c r="P1055" s="255" t="s">
        <v>838</v>
      </c>
      <c r="Q1055" s="255">
        <v>84</v>
      </c>
      <c r="R1055" s="256" t="s">
        <v>35</v>
      </c>
      <c r="S1055" s="255">
        <v>208077.78</v>
      </c>
      <c r="T1055" s="255" t="s">
        <v>197</v>
      </c>
      <c r="U1055" s="256">
        <v>2961.47</v>
      </c>
      <c r="V1055" s="255" t="s">
        <v>197</v>
      </c>
      <c r="W1055" s="255">
        <v>208077.99051466712</v>
      </c>
      <c r="X1055" s="256" t="s">
        <v>100</v>
      </c>
      <c r="Y1055" s="255" t="s">
        <v>114</v>
      </c>
      <c r="Z1055" s="255">
        <v>2.96</v>
      </c>
      <c r="AA1055" s="256">
        <v>1</v>
      </c>
      <c r="AB1055" s="255" t="s">
        <v>630</v>
      </c>
      <c r="AC1055" s="255" t="s">
        <v>635</v>
      </c>
      <c r="AD1055" s="256" t="s">
        <v>553</v>
      </c>
      <c r="AE1055" s="255" t="s">
        <v>350</v>
      </c>
      <c r="AF1055" s="255" t="s">
        <v>605</v>
      </c>
      <c r="AG1055" s="256" t="s">
        <v>643</v>
      </c>
      <c r="AH1055" s="255"/>
      <c r="AI1055" s="255"/>
      <c r="AJ1055" s="256"/>
      <c r="AK1055" s="255" t="s">
        <v>605</v>
      </c>
      <c r="AL1055" s="255" t="s">
        <v>643</v>
      </c>
      <c r="AM1055" s="268" t="s">
        <v>741</v>
      </c>
      <c r="AN1055" s="148" t="str">
        <f>IF(ISERROR(MATCH(H1055,Current!H:H,0)),"Cleared","resolved")</f>
        <v>resolved</v>
      </c>
    </row>
    <row r="1056" spans="1:40" x14ac:dyDescent="0.25">
      <c r="A1056" s="267" t="s">
        <v>31</v>
      </c>
      <c r="B1056" s="255">
        <v>8520</v>
      </c>
      <c r="C1056" s="256" t="s">
        <v>842</v>
      </c>
      <c r="D1056" s="255" t="s">
        <v>19</v>
      </c>
      <c r="E1056" s="255">
        <v>456</v>
      </c>
      <c r="F1056" s="256" t="s">
        <v>167</v>
      </c>
      <c r="G1056" s="255" t="s">
        <v>14</v>
      </c>
      <c r="H1056" s="255">
        <v>85200410045716</v>
      </c>
      <c r="I1056" s="256" t="s">
        <v>59</v>
      </c>
      <c r="J1056" s="255" t="s">
        <v>916</v>
      </c>
      <c r="K1056" s="255">
        <v>42829</v>
      </c>
      <c r="L1056" s="256">
        <v>31</v>
      </c>
      <c r="M1056" s="255" t="s">
        <v>111</v>
      </c>
      <c r="N1056" s="255" t="s">
        <v>42</v>
      </c>
      <c r="O1056" s="256">
        <v>42859</v>
      </c>
      <c r="P1056" s="255" t="s">
        <v>1878</v>
      </c>
      <c r="Q1056" s="255">
        <v>1</v>
      </c>
      <c r="R1056" s="256" t="s">
        <v>33</v>
      </c>
      <c r="S1056" s="255">
        <v>207427.20000000001</v>
      </c>
      <c r="T1056" s="255" t="s">
        <v>197</v>
      </c>
      <c r="U1056" s="256">
        <v>2952.21</v>
      </c>
      <c r="V1056" s="255" t="s">
        <v>197</v>
      </c>
      <c r="W1056" s="255">
        <v>207427.36694185843</v>
      </c>
      <c r="X1056" s="256" t="s">
        <v>100</v>
      </c>
      <c r="Y1056" s="255" t="s">
        <v>114</v>
      </c>
      <c r="Z1056" s="255">
        <v>2.95</v>
      </c>
      <c r="AA1056" s="256">
        <v>1</v>
      </c>
      <c r="AB1056" s="255" t="s">
        <v>630</v>
      </c>
      <c r="AC1056" s="255" t="s">
        <v>561</v>
      </c>
      <c r="AD1056" s="256" t="s">
        <v>395</v>
      </c>
      <c r="AE1056" s="255" t="s">
        <v>350</v>
      </c>
      <c r="AF1056" s="255" t="s">
        <v>649</v>
      </c>
      <c r="AG1056" s="256" t="s">
        <v>643</v>
      </c>
      <c r="AH1056" s="255"/>
      <c r="AI1056" s="255"/>
      <c r="AJ1056" s="256"/>
      <c r="AK1056" s="255" t="s">
        <v>605</v>
      </c>
      <c r="AL1056" s="255" t="s">
        <v>643</v>
      </c>
      <c r="AM1056" s="268" t="s">
        <v>741</v>
      </c>
      <c r="AN1056" s="148" t="str">
        <f>IF(ISERROR(MATCH(H1056,Current!H:H,0)),"Cleared","resolved")</f>
        <v>Cleared</v>
      </c>
    </row>
    <row r="1057" spans="1:40" x14ac:dyDescent="0.25">
      <c r="A1057" s="267" t="s">
        <v>744</v>
      </c>
      <c r="B1057" s="255">
        <v>8243</v>
      </c>
      <c r="C1057" s="256" t="s">
        <v>120</v>
      </c>
      <c r="D1057" s="255" t="s">
        <v>14</v>
      </c>
      <c r="E1057" s="255">
        <v>260</v>
      </c>
      <c r="F1057" s="256" t="s">
        <v>113</v>
      </c>
      <c r="G1057" s="255" t="s">
        <v>23</v>
      </c>
      <c r="H1057" s="255" t="s">
        <v>1274</v>
      </c>
      <c r="I1057" s="256" t="s">
        <v>56</v>
      </c>
      <c r="J1057" s="255" t="s">
        <v>300</v>
      </c>
      <c r="K1057" s="255">
        <v>42775</v>
      </c>
      <c r="L1057" s="256">
        <v>85</v>
      </c>
      <c r="M1057" s="255" t="s">
        <v>118</v>
      </c>
      <c r="N1057" s="255" t="s">
        <v>41</v>
      </c>
      <c r="O1057" s="256">
        <v>42859</v>
      </c>
      <c r="P1057" s="255" t="s">
        <v>1878</v>
      </c>
      <c r="Q1057" s="255">
        <v>1</v>
      </c>
      <c r="R1057" s="256" t="s">
        <v>33</v>
      </c>
      <c r="S1057" s="255">
        <v>2935.86</v>
      </c>
      <c r="T1057" s="255" t="s">
        <v>100</v>
      </c>
      <c r="U1057" s="256">
        <v>2935.86</v>
      </c>
      <c r="V1057" s="255" t="s">
        <v>100</v>
      </c>
      <c r="W1057" s="255">
        <v>2935.86</v>
      </c>
      <c r="X1057" s="256" t="s">
        <v>100</v>
      </c>
      <c r="Y1057" s="255" t="s">
        <v>114</v>
      </c>
      <c r="Z1057" s="255">
        <v>2.94</v>
      </c>
      <c r="AA1057" s="256">
        <v>1</v>
      </c>
      <c r="AB1057" s="255" t="s">
        <v>629</v>
      </c>
      <c r="AC1057" s="255" t="s">
        <v>450</v>
      </c>
      <c r="AD1057" s="256" t="s">
        <v>637</v>
      </c>
      <c r="AE1057" s="255" t="s">
        <v>349</v>
      </c>
      <c r="AF1057" s="255" t="s">
        <v>649</v>
      </c>
      <c r="AG1057" s="256" t="s">
        <v>643</v>
      </c>
      <c r="AH1057" s="255"/>
      <c r="AI1057" s="255"/>
      <c r="AJ1057" s="256"/>
      <c r="AK1057" s="255" t="s">
        <v>605</v>
      </c>
      <c r="AL1057" s="255" t="s">
        <v>643</v>
      </c>
      <c r="AM1057" s="268" t="s">
        <v>741</v>
      </c>
      <c r="AN1057" s="148" t="str">
        <f>IF(ISERROR(MATCH(H1057,Current!H:H,0)),"Cleared","resolved")</f>
        <v>Cleared</v>
      </c>
    </row>
    <row r="1058" spans="1:40" x14ac:dyDescent="0.25">
      <c r="A1058" s="267" t="s">
        <v>744</v>
      </c>
      <c r="B1058" s="255">
        <v>8520</v>
      </c>
      <c r="C1058" s="256" t="s">
        <v>842</v>
      </c>
      <c r="D1058" s="255" t="s">
        <v>19</v>
      </c>
      <c r="E1058" s="255">
        <v>199</v>
      </c>
      <c r="F1058" s="256" t="s">
        <v>137</v>
      </c>
      <c r="G1058" s="255" t="s">
        <v>22</v>
      </c>
      <c r="H1058" s="255" t="s">
        <v>1718</v>
      </c>
      <c r="I1058" s="256" t="s">
        <v>54</v>
      </c>
      <c r="J1058" s="255" t="s">
        <v>381</v>
      </c>
      <c r="K1058" s="255">
        <v>42768</v>
      </c>
      <c r="L1058" s="256">
        <v>92</v>
      </c>
      <c r="M1058" s="255" t="s">
        <v>118</v>
      </c>
      <c r="N1058" s="255" t="s">
        <v>41</v>
      </c>
      <c r="O1058" s="256">
        <v>42830</v>
      </c>
      <c r="P1058" s="255" t="s">
        <v>838</v>
      </c>
      <c r="Q1058" s="255">
        <v>30</v>
      </c>
      <c r="R1058" s="256" t="s">
        <v>33</v>
      </c>
      <c r="S1058" s="255">
        <v>206147</v>
      </c>
      <c r="T1058" s="255" t="s">
        <v>197</v>
      </c>
      <c r="U1058" s="256">
        <v>2933.99</v>
      </c>
      <c r="V1058" s="255" t="s">
        <v>197</v>
      </c>
      <c r="W1058" s="255">
        <v>206147.19831371857</v>
      </c>
      <c r="X1058" s="256" t="s">
        <v>100</v>
      </c>
      <c r="Y1058" s="255" t="s">
        <v>114</v>
      </c>
      <c r="Z1058" s="255">
        <v>2.93</v>
      </c>
      <c r="AA1058" s="256">
        <v>1</v>
      </c>
      <c r="AB1058" s="255" t="s">
        <v>630</v>
      </c>
      <c r="AC1058" s="255" t="s">
        <v>484</v>
      </c>
      <c r="AD1058" s="256" t="s">
        <v>363</v>
      </c>
      <c r="AE1058" s="255" t="s">
        <v>350</v>
      </c>
      <c r="AF1058" s="255" t="s">
        <v>605</v>
      </c>
      <c r="AG1058" s="256" t="s">
        <v>643</v>
      </c>
      <c r="AH1058" s="255"/>
      <c r="AI1058" s="255"/>
      <c r="AJ1058" s="256"/>
      <c r="AK1058" s="255" t="s">
        <v>649</v>
      </c>
      <c r="AL1058" s="255" t="s">
        <v>643</v>
      </c>
      <c r="AM1058" s="268" t="s">
        <v>740</v>
      </c>
      <c r="AN1058" s="148" t="str">
        <f>IF(ISERROR(MATCH(H1058,Current!H:H,0)),"Cleared","resolved")</f>
        <v>resolved</v>
      </c>
    </row>
    <row r="1059" spans="1:40" x14ac:dyDescent="0.25">
      <c r="A1059" s="267" t="s">
        <v>31</v>
      </c>
      <c r="B1059" s="255">
        <v>8520</v>
      </c>
      <c r="C1059" s="256" t="s">
        <v>842</v>
      </c>
      <c r="D1059" s="255" t="s">
        <v>19</v>
      </c>
      <c r="E1059" s="255">
        <v>199</v>
      </c>
      <c r="F1059" s="256" t="s">
        <v>137</v>
      </c>
      <c r="G1059" s="255" t="s">
        <v>22</v>
      </c>
      <c r="H1059" s="255">
        <v>85201810009673</v>
      </c>
      <c r="I1059" s="256" t="s">
        <v>54</v>
      </c>
      <c r="J1059" s="255" t="s">
        <v>575</v>
      </c>
      <c r="K1059" s="255">
        <v>42795</v>
      </c>
      <c r="L1059" s="256">
        <v>65</v>
      </c>
      <c r="M1059" s="255" t="s">
        <v>111</v>
      </c>
      <c r="N1059" s="255" t="s">
        <v>42</v>
      </c>
      <c r="O1059" s="256">
        <v>42860</v>
      </c>
      <c r="P1059" s="255" t="s">
        <v>1878</v>
      </c>
      <c r="Q1059" s="255">
        <v>0</v>
      </c>
      <c r="R1059" s="256" t="s">
        <v>33</v>
      </c>
      <c r="S1059" s="255">
        <v>205770</v>
      </c>
      <c r="T1059" s="255" t="s">
        <v>197</v>
      </c>
      <c r="U1059" s="256">
        <v>2928.62</v>
      </c>
      <c r="V1059" s="255" t="s">
        <v>197</v>
      </c>
      <c r="W1059" s="255">
        <v>205769.89285086948</v>
      </c>
      <c r="X1059" s="256" t="s">
        <v>100</v>
      </c>
      <c r="Y1059" s="255" t="s">
        <v>114</v>
      </c>
      <c r="Z1059" s="255">
        <v>2.93</v>
      </c>
      <c r="AA1059" s="256">
        <v>1</v>
      </c>
      <c r="AB1059" s="255" t="s">
        <v>630</v>
      </c>
      <c r="AC1059" s="255" t="s">
        <v>446</v>
      </c>
      <c r="AD1059" s="256" t="s">
        <v>2059</v>
      </c>
      <c r="AE1059" s="255" t="s">
        <v>350</v>
      </c>
      <c r="AF1059" s="255" t="s">
        <v>605</v>
      </c>
      <c r="AG1059" s="256" t="s">
        <v>643</v>
      </c>
      <c r="AH1059" s="255"/>
      <c r="AI1059" s="255"/>
      <c r="AJ1059" s="256"/>
      <c r="AK1059" s="255" t="s">
        <v>605</v>
      </c>
      <c r="AL1059" s="255" t="s">
        <v>643</v>
      </c>
      <c r="AM1059" s="268" t="s">
        <v>741</v>
      </c>
      <c r="AN1059" s="148" t="str">
        <f>IF(ISERROR(MATCH(H1059,Current!H:H,0)),"Cleared","resolved")</f>
        <v>resolved</v>
      </c>
    </row>
    <row r="1060" spans="1:40" x14ac:dyDescent="0.25">
      <c r="A1060" s="267" t="s">
        <v>744</v>
      </c>
      <c r="B1060" s="255">
        <v>8243</v>
      </c>
      <c r="C1060" s="256" t="s">
        <v>120</v>
      </c>
      <c r="D1060" s="255" t="s">
        <v>14</v>
      </c>
      <c r="E1060" s="255">
        <v>693</v>
      </c>
      <c r="F1060" s="256" t="s">
        <v>177</v>
      </c>
      <c r="G1060" s="255" t="s">
        <v>16</v>
      </c>
      <c r="H1060" s="255">
        <v>82430160088981</v>
      </c>
      <c r="I1060" s="256" t="s">
        <v>56</v>
      </c>
      <c r="J1060" s="255" t="s">
        <v>300</v>
      </c>
      <c r="K1060" s="255">
        <v>42615</v>
      </c>
      <c r="L1060" s="256">
        <v>245</v>
      </c>
      <c r="M1060" s="255" t="s">
        <v>158</v>
      </c>
      <c r="N1060" s="255" t="s">
        <v>41</v>
      </c>
      <c r="O1060" s="256">
        <v>42678</v>
      </c>
      <c r="P1060" s="255" t="s">
        <v>651</v>
      </c>
      <c r="Q1060" s="255">
        <v>182</v>
      </c>
      <c r="R1060" s="256" t="s">
        <v>37</v>
      </c>
      <c r="S1060" s="255">
        <v>2909.11</v>
      </c>
      <c r="T1060" s="255" t="s">
        <v>100</v>
      </c>
      <c r="U1060" s="256">
        <v>2909.11</v>
      </c>
      <c r="V1060" s="255" t="s">
        <v>100</v>
      </c>
      <c r="W1060" s="255">
        <v>2909.11</v>
      </c>
      <c r="X1060" s="256" t="s">
        <v>100</v>
      </c>
      <c r="Y1060" s="255" t="s">
        <v>114</v>
      </c>
      <c r="Z1060" s="255">
        <v>2.91</v>
      </c>
      <c r="AA1060" s="256">
        <v>1</v>
      </c>
      <c r="AB1060" s="255" t="s">
        <v>629</v>
      </c>
      <c r="AC1060" s="255" t="s">
        <v>431</v>
      </c>
      <c r="AD1060" s="256" t="s">
        <v>745</v>
      </c>
      <c r="AE1060" s="255" t="s">
        <v>349</v>
      </c>
      <c r="AF1060" s="255" t="s">
        <v>605</v>
      </c>
      <c r="AG1060" s="256" t="s">
        <v>643</v>
      </c>
      <c r="AH1060" s="255"/>
      <c r="AI1060" s="255"/>
      <c r="AJ1060" s="256"/>
      <c r="AK1060" s="255" t="s">
        <v>605</v>
      </c>
      <c r="AL1060" s="255" t="s">
        <v>643</v>
      </c>
      <c r="AM1060" s="268" t="s">
        <v>741</v>
      </c>
      <c r="AN1060" s="148" t="str">
        <f>IF(ISERROR(MATCH(H1060,Current!H:H,0)),"Cleared","resolved")</f>
        <v>Cleared</v>
      </c>
    </row>
    <row r="1061" spans="1:40" x14ac:dyDescent="0.25">
      <c r="A1061" s="267" t="s">
        <v>744</v>
      </c>
      <c r="B1061" s="255">
        <v>8520</v>
      </c>
      <c r="C1061" s="256" t="s">
        <v>842</v>
      </c>
      <c r="D1061" s="255" t="s">
        <v>19</v>
      </c>
      <c r="E1061" s="255">
        <v>199</v>
      </c>
      <c r="F1061" s="256" t="s">
        <v>137</v>
      </c>
      <c r="G1061" s="255" t="s">
        <v>22</v>
      </c>
      <c r="H1061" s="255" t="s">
        <v>1699</v>
      </c>
      <c r="I1061" s="256" t="s">
        <v>54</v>
      </c>
      <c r="J1061" s="255" t="s">
        <v>381</v>
      </c>
      <c r="K1061" s="255">
        <v>42768</v>
      </c>
      <c r="L1061" s="256">
        <v>92</v>
      </c>
      <c r="M1061" s="255" t="s">
        <v>118</v>
      </c>
      <c r="N1061" s="255" t="s">
        <v>41</v>
      </c>
      <c r="O1061" s="256">
        <v>42830</v>
      </c>
      <c r="P1061" s="255" t="s">
        <v>838</v>
      </c>
      <c r="Q1061" s="255">
        <v>30</v>
      </c>
      <c r="R1061" s="256" t="s">
        <v>33</v>
      </c>
      <c r="S1061" s="255">
        <v>203754</v>
      </c>
      <c r="T1061" s="255" t="s">
        <v>197</v>
      </c>
      <c r="U1061" s="256">
        <v>2899.93</v>
      </c>
      <c r="V1061" s="255" t="s">
        <v>197</v>
      </c>
      <c r="W1061" s="255">
        <v>203754.08396276127</v>
      </c>
      <c r="X1061" s="256" t="s">
        <v>100</v>
      </c>
      <c r="Y1061" s="255" t="s">
        <v>114</v>
      </c>
      <c r="Z1061" s="255">
        <v>2.9</v>
      </c>
      <c r="AA1061" s="256">
        <v>1</v>
      </c>
      <c r="AB1061" s="255" t="s">
        <v>630</v>
      </c>
      <c r="AC1061" s="255" t="s">
        <v>484</v>
      </c>
      <c r="AD1061" s="256" t="s">
        <v>363</v>
      </c>
      <c r="AE1061" s="255" t="s">
        <v>350</v>
      </c>
      <c r="AF1061" s="255" t="s">
        <v>605</v>
      </c>
      <c r="AG1061" s="256" t="s">
        <v>643</v>
      </c>
      <c r="AH1061" s="255"/>
      <c r="AI1061" s="255"/>
      <c r="AJ1061" s="256"/>
      <c r="AK1061" s="255" t="s">
        <v>649</v>
      </c>
      <c r="AL1061" s="255" t="s">
        <v>643</v>
      </c>
      <c r="AM1061" s="268" t="s">
        <v>740</v>
      </c>
      <c r="AN1061" s="148" t="str">
        <f>IF(ISERROR(MATCH(H1061,Current!H:H,0)),"Cleared","resolved")</f>
        <v>resolved</v>
      </c>
    </row>
    <row r="1062" spans="1:40" x14ac:dyDescent="0.25">
      <c r="A1062" s="267" t="s">
        <v>744</v>
      </c>
      <c r="B1062" s="255">
        <v>8520</v>
      </c>
      <c r="C1062" s="256" t="s">
        <v>842</v>
      </c>
      <c r="D1062" s="255" t="s">
        <v>19</v>
      </c>
      <c r="E1062" s="255">
        <v>199</v>
      </c>
      <c r="F1062" s="256" t="s">
        <v>137</v>
      </c>
      <c r="G1062" s="255" t="s">
        <v>22</v>
      </c>
      <c r="H1062" s="255">
        <v>85202010000897</v>
      </c>
      <c r="I1062" s="256" t="s">
        <v>538</v>
      </c>
      <c r="J1062" s="255" t="s">
        <v>68</v>
      </c>
      <c r="K1062" s="255">
        <v>42614</v>
      </c>
      <c r="L1062" s="256">
        <v>246</v>
      </c>
      <c r="M1062" s="255" t="s">
        <v>111</v>
      </c>
      <c r="N1062" s="255" t="s">
        <v>42</v>
      </c>
      <c r="O1062" s="256">
        <v>42681</v>
      </c>
      <c r="P1062" s="255" t="s">
        <v>651</v>
      </c>
      <c r="Q1062" s="255">
        <v>179</v>
      </c>
      <c r="R1062" s="256" t="s">
        <v>39</v>
      </c>
      <c r="S1062" s="255">
        <v>203300</v>
      </c>
      <c r="T1062" s="255" t="s">
        <v>197</v>
      </c>
      <c r="U1062" s="256">
        <v>2893.47</v>
      </c>
      <c r="V1062" s="255" t="s">
        <v>197</v>
      </c>
      <c r="W1062" s="255">
        <v>203300.19321974352</v>
      </c>
      <c r="X1062" s="256" t="s">
        <v>100</v>
      </c>
      <c r="Y1062" s="255" t="s">
        <v>114</v>
      </c>
      <c r="Z1062" s="255">
        <v>2.89</v>
      </c>
      <c r="AA1062" s="256">
        <v>1</v>
      </c>
      <c r="AB1062" s="255" t="s">
        <v>630</v>
      </c>
      <c r="AC1062" s="255" t="s">
        <v>484</v>
      </c>
      <c r="AD1062" s="256" t="s">
        <v>396</v>
      </c>
      <c r="AE1062" s="255" t="s">
        <v>350</v>
      </c>
      <c r="AF1062" s="255" t="s">
        <v>605</v>
      </c>
      <c r="AG1062" s="256" t="s">
        <v>643</v>
      </c>
      <c r="AH1062" s="255"/>
      <c r="AI1062" s="255"/>
      <c r="AJ1062" s="256"/>
      <c r="AK1062" s="255" t="s">
        <v>605</v>
      </c>
      <c r="AL1062" s="255" t="s">
        <v>643</v>
      </c>
      <c r="AM1062" s="268" t="s">
        <v>741</v>
      </c>
      <c r="AN1062" s="148" t="str">
        <f>IF(ISERROR(MATCH(H1062,Current!H:H,0)),"Cleared","resolved")</f>
        <v>resolved</v>
      </c>
    </row>
    <row r="1063" spans="1:40" x14ac:dyDescent="0.25">
      <c r="A1063" s="267" t="s">
        <v>744</v>
      </c>
      <c r="B1063" s="255">
        <v>8520</v>
      </c>
      <c r="C1063" s="256" t="s">
        <v>842</v>
      </c>
      <c r="D1063" s="255" t="s">
        <v>19</v>
      </c>
      <c r="E1063" s="255">
        <v>1845</v>
      </c>
      <c r="F1063" s="256" t="s">
        <v>115</v>
      </c>
      <c r="G1063" s="255" t="s">
        <v>19</v>
      </c>
      <c r="H1063" s="255">
        <v>85201810009518</v>
      </c>
      <c r="I1063" s="256" t="s">
        <v>54</v>
      </c>
      <c r="J1063" s="255" t="s">
        <v>575</v>
      </c>
      <c r="K1063" s="255">
        <v>42773</v>
      </c>
      <c r="L1063" s="256">
        <v>87</v>
      </c>
      <c r="M1063" s="255" t="s">
        <v>158</v>
      </c>
      <c r="N1063" s="255" t="s">
        <v>41</v>
      </c>
      <c r="O1063" s="256">
        <v>42776</v>
      </c>
      <c r="P1063" s="255" t="s">
        <v>838</v>
      </c>
      <c r="Q1063" s="255">
        <v>84</v>
      </c>
      <c r="R1063" s="256" t="s">
        <v>35</v>
      </c>
      <c r="S1063" s="255">
        <v>203000</v>
      </c>
      <c r="T1063" s="255" t="s">
        <v>197</v>
      </c>
      <c r="U1063" s="256">
        <v>2889.2</v>
      </c>
      <c r="V1063" s="255" t="s">
        <v>197</v>
      </c>
      <c r="W1063" s="255">
        <v>203000.1756543123</v>
      </c>
      <c r="X1063" s="256" t="s">
        <v>100</v>
      </c>
      <c r="Y1063" s="255" t="s">
        <v>107</v>
      </c>
      <c r="Z1063" s="255">
        <v>2.89</v>
      </c>
      <c r="AA1063" s="256">
        <v>1</v>
      </c>
      <c r="AB1063" s="255" t="s">
        <v>630</v>
      </c>
      <c r="AC1063" s="255" t="s">
        <v>633</v>
      </c>
      <c r="AD1063" s="256" t="s">
        <v>359</v>
      </c>
      <c r="AE1063" s="255" t="s">
        <v>350</v>
      </c>
      <c r="AF1063" s="255" t="s">
        <v>605</v>
      </c>
      <c r="AG1063" s="256" t="s">
        <v>643</v>
      </c>
      <c r="AH1063" s="255"/>
      <c r="AI1063" s="255"/>
      <c r="AJ1063" s="256"/>
      <c r="AK1063" s="255" t="s">
        <v>605</v>
      </c>
      <c r="AL1063" s="255" t="s">
        <v>643</v>
      </c>
      <c r="AM1063" s="268" t="s">
        <v>741</v>
      </c>
      <c r="AN1063" s="148" t="str">
        <f>IF(ISERROR(MATCH(H1063,Current!H:H,0)),"Cleared","resolved")</f>
        <v>resolved</v>
      </c>
    </row>
    <row r="1064" spans="1:40" x14ac:dyDescent="0.25">
      <c r="A1064" s="267" t="s">
        <v>744</v>
      </c>
      <c r="B1064" s="255">
        <v>429</v>
      </c>
      <c r="C1064" s="256" t="s">
        <v>162</v>
      </c>
      <c r="D1064" s="255" t="s">
        <v>13</v>
      </c>
      <c r="E1064" s="255">
        <v>417</v>
      </c>
      <c r="F1064" s="256" t="s">
        <v>178</v>
      </c>
      <c r="G1064" s="255" t="s">
        <v>13</v>
      </c>
      <c r="H1064" s="255">
        <v>81600043</v>
      </c>
      <c r="I1064" s="256" t="s">
        <v>59</v>
      </c>
      <c r="J1064" s="255" t="s">
        <v>155</v>
      </c>
      <c r="K1064" s="255">
        <v>42775</v>
      </c>
      <c r="L1064" s="256">
        <v>85</v>
      </c>
      <c r="M1064" s="255" t="s">
        <v>111</v>
      </c>
      <c r="N1064" s="255" t="s">
        <v>42</v>
      </c>
      <c r="O1064" s="256">
        <v>42831</v>
      </c>
      <c r="P1064" s="255" t="s">
        <v>838</v>
      </c>
      <c r="Q1064" s="255">
        <v>29</v>
      </c>
      <c r="R1064" s="256" t="s">
        <v>33</v>
      </c>
      <c r="S1064" s="255">
        <v>2880</v>
      </c>
      <c r="T1064" s="255" t="s">
        <v>100</v>
      </c>
      <c r="U1064" s="256">
        <v>2880</v>
      </c>
      <c r="V1064" s="255" t="s">
        <v>100</v>
      </c>
      <c r="W1064" s="255">
        <v>2880</v>
      </c>
      <c r="X1064" s="256" t="s">
        <v>100</v>
      </c>
      <c r="Y1064" s="255" t="s">
        <v>107</v>
      </c>
      <c r="Z1064" s="255">
        <v>2.88</v>
      </c>
      <c r="AA1064" s="256">
        <v>1</v>
      </c>
      <c r="AB1064" s="255" t="s">
        <v>629</v>
      </c>
      <c r="AC1064" s="255" t="s">
        <v>428</v>
      </c>
      <c r="AD1064" s="256" t="s">
        <v>360</v>
      </c>
      <c r="AE1064" s="255" t="s">
        <v>349</v>
      </c>
      <c r="AF1064" s="255" t="s">
        <v>649</v>
      </c>
      <c r="AG1064" s="256" t="s">
        <v>643</v>
      </c>
      <c r="AH1064" s="255"/>
      <c r="AI1064" s="255"/>
      <c r="AJ1064" s="256"/>
      <c r="AK1064" s="255" t="s">
        <v>649</v>
      </c>
      <c r="AL1064" s="255" t="s">
        <v>643</v>
      </c>
      <c r="AM1064" s="268" t="s">
        <v>740</v>
      </c>
      <c r="AN1064" s="148" t="str">
        <f>IF(ISERROR(MATCH(H1064,Current!H:H,0)),"Cleared","resolved")</f>
        <v>Cleared</v>
      </c>
    </row>
    <row r="1065" spans="1:40" x14ac:dyDescent="0.25">
      <c r="A1065" s="267" t="s">
        <v>744</v>
      </c>
      <c r="B1065" s="255">
        <v>8520</v>
      </c>
      <c r="C1065" s="256" t="s">
        <v>842</v>
      </c>
      <c r="D1065" s="255" t="s">
        <v>19</v>
      </c>
      <c r="E1065" s="255">
        <v>8205</v>
      </c>
      <c r="F1065" s="256" t="s">
        <v>130</v>
      </c>
      <c r="G1065" s="255" t="s">
        <v>14</v>
      </c>
      <c r="H1065" s="255">
        <v>85204510000241</v>
      </c>
      <c r="I1065" s="256" t="s">
        <v>55</v>
      </c>
      <c r="J1065" s="255" t="s">
        <v>322</v>
      </c>
      <c r="K1065" s="255">
        <v>42614</v>
      </c>
      <c r="L1065" s="256">
        <v>246</v>
      </c>
      <c r="M1065" s="255" t="s">
        <v>127</v>
      </c>
      <c r="N1065" s="255" t="s">
        <v>128</v>
      </c>
      <c r="O1065" s="256">
        <v>42648</v>
      </c>
      <c r="P1065" s="255" t="s">
        <v>406</v>
      </c>
      <c r="Q1065" s="255">
        <v>212</v>
      </c>
      <c r="R1065" s="256" t="s">
        <v>37</v>
      </c>
      <c r="S1065" s="255">
        <v>200777.4</v>
      </c>
      <c r="T1065" s="255" t="s">
        <v>197</v>
      </c>
      <c r="U1065" s="256">
        <v>2857.56</v>
      </c>
      <c r="V1065" s="255" t="s">
        <v>197</v>
      </c>
      <c r="W1065" s="255">
        <v>200777.09467767432</v>
      </c>
      <c r="X1065" s="256" t="s">
        <v>100</v>
      </c>
      <c r="Y1065" s="255" t="s">
        <v>114</v>
      </c>
      <c r="Z1065" s="255">
        <v>2.86</v>
      </c>
      <c r="AA1065" s="256">
        <v>1</v>
      </c>
      <c r="AB1065" s="255" t="s">
        <v>630</v>
      </c>
      <c r="AC1065" s="255" t="s">
        <v>582</v>
      </c>
      <c r="AD1065" s="256" t="s">
        <v>896</v>
      </c>
      <c r="AE1065" s="255" t="s">
        <v>350</v>
      </c>
      <c r="AF1065" s="255" t="s">
        <v>605</v>
      </c>
      <c r="AG1065" s="256" t="s">
        <v>643</v>
      </c>
      <c r="AH1065" s="255"/>
      <c r="AI1065" s="255"/>
      <c r="AJ1065" s="256"/>
      <c r="AK1065" s="255" t="s">
        <v>605</v>
      </c>
      <c r="AL1065" s="255" t="s">
        <v>643</v>
      </c>
      <c r="AM1065" s="268" t="s">
        <v>741</v>
      </c>
      <c r="AN1065" s="148" t="str">
        <f>IF(ISERROR(MATCH(H1065,Current!H:H,0)),"Cleared","resolved")</f>
        <v>Cleared</v>
      </c>
    </row>
    <row r="1066" spans="1:40" x14ac:dyDescent="0.25">
      <c r="A1066" s="267" t="s">
        <v>744</v>
      </c>
      <c r="B1066" s="255">
        <v>8520</v>
      </c>
      <c r="C1066" s="256" t="s">
        <v>842</v>
      </c>
      <c r="D1066" s="255" t="s">
        <v>19</v>
      </c>
      <c r="E1066" s="255">
        <v>795</v>
      </c>
      <c r="F1066" s="256" t="s">
        <v>264</v>
      </c>
      <c r="G1066" s="255" t="s">
        <v>14</v>
      </c>
      <c r="H1066" s="255" t="s">
        <v>1740</v>
      </c>
      <c r="I1066" s="256" t="s">
        <v>277</v>
      </c>
      <c r="J1066" s="255" t="s">
        <v>306</v>
      </c>
      <c r="K1066" s="255">
        <v>42775</v>
      </c>
      <c r="L1066" s="256">
        <v>85</v>
      </c>
      <c r="M1066" s="255" t="s">
        <v>111</v>
      </c>
      <c r="N1066" s="255" t="s">
        <v>42</v>
      </c>
      <c r="O1066" s="256">
        <v>42831</v>
      </c>
      <c r="P1066" s="255" t="s">
        <v>838</v>
      </c>
      <c r="Q1066" s="255">
        <v>29</v>
      </c>
      <c r="R1066" s="256" t="s">
        <v>33</v>
      </c>
      <c r="S1066" s="255">
        <v>200016.64000000001</v>
      </c>
      <c r="T1066" s="255" t="s">
        <v>197</v>
      </c>
      <c r="U1066" s="256">
        <v>2846.74</v>
      </c>
      <c r="V1066" s="255" t="s">
        <v>197</v>
      </c>
      <c r="W1066" s="255">
        <v>200016.86281398206</v>
      </c>
      <c r="X1066" s="256" t="s">
        <v>100</v>
      </c>
      <c r="Y1066" s="255" t="s">
        <v>114</v>
      </c>
      <c r="Z1066" s="255">
        <v>2.85</v>
      </c>
      <c r="AA1066" s="256">
        <v>1</v>
      </c>
      <c r="AB1066" s="255" t="s">
        <v>630</v>
      </c>
      <c r="AC1066" s="255" t="s">
        <v>426</v>
      </c>
      <c r="AD1066" s="256" t="s">
        <v>839</v>
      </c>
      <c r="AE1066" s="255" t="s">
        <v>350</v>
      </c>
      <c r="AF1066" s="255" t="s">
        <v>605</v>
      </c>
      <c r="AG1066" s="256" t="s">
        <v>643</v>
      </c>
      <c r="AH1066" s="255"/>
      <c r="AI1066" s="255"/>
      <c r="AJ1066" s="256"/>
      <c r="AK1066" s="255" t="s">
        <v>605</v>
      </c>
      <c r="AL1066" s="255" t="s">
        <v>643</v>
      </c>
      <c r="AM1066" s="268" t="s">
        <v>741</v>
      </c>
      <c r="AN1066" s="148" t="str">
        <f>IF(ISERROR(MATCH(H1066,Current!H:H,0)),"Cleared","resolved")</f>
        <v>resolved</v>
      </c>
    </row>
    <row r="1067" spans="1:40" x14ac:dyDescent="0.25">
      <c r="A1067" s="267" t="s">
        <v>744</v>
      </c>
      <c r="B1067" s="255">
        <v>8520</v>
      </c>
      <c r="C1067" s="256" t="s">
        <v>842</v>
      </c>
      <c r="D1067" s="255" t="s">
        <v>19</v>
      </c>
      <c r="E1067" s="255">
        <v>199</v>
      </c>
      <c r="F1067" s="256" t="s">
        <v>137</v>
      </c>
      <c r="G1067" s="255" t="s">
        <v>22</v>
      </c>
      <c r="H1067" s="255">
        <v>85202110002247</v>
      </c>
      <c r="I1067" s="256" t="s">
        <v>538</v>
      </c>
      <c r="J1067" s="255" t="s">
        <v>68</v>
      </c>
      <c r="K1067" s="255">
        <v>42728</v>
      </c>
      <c r="L1067" s="256">
        <v>132</v>
      </c>
      <c r="M1067" s="255" t="s">
        <v>118</v>
      </c>
      <c r="N1067" s="255" t="s">
        <v>41</v>
      </c>
      <c r="O1067" s="256">
        <v>42797</v>
      </c>
      <c r="P1067" s="255" t="s">
        <v>838</v>
      </c>
      <c r="Q1067" s="255">
        <v>63</v>
      </c>
      <c r="R1067" s="256" t="s">
        <v>35</v>
      </c>
      <c r="S1067" s="255">
        <v>199800</v>
      </c>
      <c r="T1067" s="255" t="s">
        <v>197</v>
      </c>
      <c r="U1067" s="256">
        <v>2843.65</v>
      </c>
      <c r="V1067" s="255" t="s">
        <v>197</v>
      </c>
      <c r="W1067" s="255">
        <v>199799.75408396276</v>
      </c>
      <c r="X1067" s="256" t="s">
        <v>100</v>
      </c>
      <c r="Y1067" s="255" t="s">
        <v>114</v>
      </c>
      <c r="Z1067" s="255">
        <v>2.84</v>
      </c>
      <c r="AA1067" s="256">
        <v>1</v>
      </c>
      <c r="AB1067" s="255" t="s">
        <v>630</v>
      </c>
      <c r="AC1067" s="255" t="s">
        <v>484</v>
      </c>
      <c r="AD1067" s="256" t="s">
        <v>363</v>
      </c>
      <c r="AE1067" s="255" t="s">
        <v>350</v>
      </c>
      <c r="AF1067" s="255" t="s">
        <v>649</v>
      </c>
      <c r="AG1067" s="256" t="s">
        <v>643</v>
      </c>
      <c r="AH1067" s="255"/>
      <c r="AI1067" s="255"/>
      <c r="AJ1067" s="256"/>
      <c r="AK1067" s="255" t="s">
        <v>605</v>
      </c>
      <c r="AL1067" s="255" t="s">
        <v>643</v>
      </c>
      <c r="AM1067" s="268" t="s">
        <v>741</v>
      </c>
      <c r="AN1067" s="148" t="str">
        <f>IF(ISERROR(MATCH(H1067,Current!H:H,0)),"Cleared","resolved")</f>
        <v>resolved</v>
      </c>
    </row>
    <row r="1068" spans="1:40" x14ac:dyDescent="0.25">
      <c r="A1068" s="267" t="s">
        <v>31</v>
      </c>
      <c r="B1068" s="255">
        <v>260</v>
      </c>
      <c r="C1068" s="256" t="s">
        <v>113</v>
      </c>
      <c r="D1068" s="255" t="s">
        <v>23</v>
      </c>
      <c r="E1068" s="255">
        <v>1350</v>
      </c>
      <c r="F1068" s="256" t="s">
        <v>124</v>
      </c>
      <c r="G1068" s="255" t="s">
        <v>21</v>
      </c>
      <c r="H1068" s="255">
        <v>2600110123548</v>
      </c>
      <c r="I1068" s="256" t="s">
        <v>56</v>
      </c>
      <c r="J1068" s="255" t="s">
        <v>210</v>
      </c>
      <c r="K1068" s="255">
        <v>42772</v>
      </c>
      <c r="L1068" s="256">
        <v>88</v>
      </c>
      <c r="M1068" s="255" t="s">
        <v>111</v>
      </c>
      <c r="N1068" s="255" t="s">
        <v>42</v>
      </c>
      <c r="O1068" s="256">
        <v>42860</v>
      </c>
      <c r="P1068" s="255" t="s">
        <v>1878</v>
      </c>
      <c r="Q1068" s="255">
        <v>0</v>
      </c>
      <c r="R1068" s="256" t="s">
        <v>33</v>
      </c>
      <c r="S1068" s="255">
        <v>27401.64</v>
      </c>
      <c r="T1068" s="255" t="s">
        <v>243</v>
      </c>
      <c r="U1068" s="256">
        <v>2844.92</v>
      </c>
      <c r="V1068" s="255" t="s">
        <v>186</v>
      </c>
      <c r="W1068" s="255">
        <v>2403.1892950407087</v>
      </c>
      <c r="X1068" s="256" t="s">
        <v>100</v>
      </c>
      <c r="Y1068" s="255" t="s">
        <v>114</v>
      </c>
      <c r="Z1068" s="255">
        <v>2.84</v>
      </c>
      <c r="AA1068" s="256">
        <v>1</v>
      </c>
      <c r="AB1068" s="255" t="s">
        <v>629</v>
      </c>
      <c r="AC1068" s="255" t="s">
        <v>436</v>
      </c>
      <c r="AD1068" s="256" t="s">
        <v>358</v>
      </c>
      <c r="AE1068" s="255" t="s">
        <v>350</v>
      </c>
      <c r="AF1068" s="255" t="s">
        <v>605</v>
      </c>
      <c r="AG1068" s="256" t="s">
        <v>643</v>
      </c>
      <c r="AH1068" s="255"/>
      <c r="AI1068" s="255"/>
      <c r="AJ1068" s="256"/>
      <c r="AK1068" s="255" t="s">
        <v>605</v>
      </c>
      <c r="AL1068" s="255" t="s">
        <v>643</v>
      </c>
      <c r="AM1068" s="268" t="s">
        <v>741</v>
      </c>
      <c r="AN1068" s="148" t="str">
        <f>IF(ISERROR(MATCH(H1068,Current!H:H,0)),"Cleared","resolved")</f>
        <v>Cleared</v>
      </c>
    </row>
    <row r="1069" spans="1:40" x14ac:dyDescent="0.25">
      <c r="A1069" s="267" t="s">
        <v>31</v>
      </c>
      <c r="B1069" s="255">
        <v>8520</v>
      </c>
      <c r="C1069" s="256" t="s">
        <v>842</v>
      </c>
      <c r="D1069" s="255" t="s">
        <v>19</v>
      </c>
      <c r="E1069" s="255">
        <v>795</v>
      </c>
      <c r="F1069" s="256" t="s">
        <v>264</v>
      </c>
      <c r="G1069" s="255" t="s">
        <v>14</v>
      </c>
      <c r="H1069" s="255">
        <v>85200320061768</v>
      </c>
      <c r="I1069" s="256" t="s">
        <v>277</v>
      </c>
      <c r="J1069" s="255" t="s">
        <v>2058</v>
      </c>
      <c r="K1069" s="255">
        <v>42795</v>
      </c>
      <c r="L1069" s="256">
        <v>65</v>
      </c>
      <c r="M1069" s="255" t="s">
        <v>111</v>
      </c>
      <c r="N1069" s="255" t="s">
        <v>42</v>
      </c>
      <c r="O1069" s="256">
        <v>42859</v>
      </c>
      <c r="P1069" s="255" t="s">
        <v>1878</v>
      </c>
      <c r="Q1069" s="255">
        <v>1</v>
      </c>
      <c r="R1069" s="256" t="s">
        <v>33</v>
      </c>
      <c r="S1069" s="255">
        <v>197456.86</v>
      </c>
      <c r="T1069" s="255" t="s">
        <v>197</v>
      </c>
      <c r="U1069" s="256">
        <v>2810.3</v>
      </c>
      <c r="V1069" s="255" t="s">
        <v>197</v>
      </c>
      <c r="W1069" s="255">
        <v>197456.52555770244</v>
      </c>
      <c r="X1069" s="256" t="s">
        <v>100</v>
      </c>
      <c r="Y1069" s="255" t="s">
        <v>114</v>
      </c>
      <c r="Z1069" s="255">
        <v>2.81</v>
      </c>
      <c r="AA1069" s="256">
        <v>1</v>
      </c>
      <c r="AB1069" s="255" t="s">
        <v>630</v>
      </c>
      <c r="AC1069" s="255" t="s">
        <v>426</v>
      </c>
      <c r="AD1069" s="256" t="s">
        <v>877</v>
      </c>
      <c r="AE1069" s="255" t="s">
        <v>350</v>
      </c>
      <c r="AF1069" s="255" t="s">
        <v>605</v>
      </c>
      <c r="AG1069" s="256" t="s">
        <v>643</v>
      </c>
      <c r="AH1069" s="255"/>
      <c r="AI1069" s="255"/>
      <c r="AJ1069" s="256"/>
      <c r="AK1069" s="255" t="s">
        <v>605</v>
      </c>
      <c r="AL1069" s="255" t="s">
        <v>603</v>
      </c>
      <c r="AM1069" s="268" t="s">
        <v>739</v>
      </c>
      <c r="AN1069" s="148" t="str">
        <f>IF(ISERROR(MATCH(H1069,Current!H:H,0)),"Cleared","resolved")</f>
        <v>resolved</v>
      </c>
    </row>
    <row r="1070" spans="1:40" x14ac:dyDescent="0.25">
      <c r="A1070" s="267" t="s">
        <v>31</v>
      </c>
      <c r="B1070" s="255">
        <v>9701</v>
      </c>
      <c r="C1070" s="256" t="s">
        <v>199</v>
      </c>
      <c r="D1070" s="255" t="s">
        <v>14</v>
      </c>
      <c r="E1070" s="255">
        <v>692</v>
      </c>
      <c r="F1070" s="256" t="s">
        <v>187</v>
      </c>
      <c r="G1070" s="255" t="s">
        <v>16</v>
      </c>
      <c r="H1070" s="255">
        <v>97120170074</v>
      </c>
      <c r="I1070" s="256" t="s">
        <v>57</v>
      </c>
      <c r="J1070" s="255" t="s">
        <v>133</v>
      </c>
      <c r="K1070" s="255">
        <v>42796</v>
      </c>
      <c r="L1070" s="256">
        <v>64</v>
      </c>
      <c r="M1070" s="255" t="s">
        <v>111</v>
      </c>
      <c r="N1070" s="255" t="s">
        <v>42</v>
      </c>
      <c r="O1070" s="256">
        <v>42860</v>
      </c>
      <c r="P1070" s="255" t="s">
        <v>1878</v>
      </c>
      <c r="Q1070" s="255">
        <v>0</v>
      </c>
      <c r="R1070" s="256" t="s">
        <v>33</v>
      </c>
      <c r="S1070" s="255">
        <v>2796.64</v>
      </c>
      <c r="T1070" s="255" t="s">
        <v>100</v>
      </c>
      <c r="U1070" s="256">
        <v>2796.64</v>
      </c>
      <c r="V1070" s="255" t="s">
        <v>200</v>
      </c>
      <c r="W1070" s="255">
        <v>12682.202588554437</v>
      </c>
      <c r="X1070" s="256" t="s">
        <v>100</v>
      </c>
      <c r="Y1070" s="255" t="s">
        <v>114</v>
      </c>
      <c r="Z1070" s="255">
        <v>2.8</v>
      </c>
      <c r="AA1070" s="256">
        <v>1</v>
      </c>
      <c r="AB1070" s="255" t="s">
        <v>630</v>
      </c>
      <c r="AC1070" s="255" t="s">
        <v>416</v>
      </c>
      <c r="AD1070" s="256" t="s">
        <v>1231</v>
      </c>
      <c r="AE1070" s="255" t="s">
        <v>349</v>
      </c>
      <c r="AF1070" s="255" t="s">
        <v>649</v>
      </c>
      <c r="AG1070" s="256" t="s">
        <v>643</v>
      </c>
      <c r="AH1070" s="255"/>
      <c r="AI1070" s="255"/>
      <c r="AJ1070" s="256"/>
      <c r="AK1070" s="255" t="s">
        <v>649</v>
      </c>
      <c r="AL1070" s="255" t="s">
        <v>643</v>
      </c>
      <c r="AM1070" s="268" t="s">
        <v>740</v>
      </c>
      <c r="AN1070" s="148" t="str">
        <f>IF(ISERROR(MATCH(H1070,Current!H:H,0)),"Cleared","resolved")</f>
        <v>Cleared</v>
      </c>
    </row>
    <row r="1071" spans="1:40" x14ac:dyDescent="0.25">
      <c r="A1071" s="267" t="s">
        <v>31</v>
      </c>
      <c r="B1071" s="255">
        <v>9701</v>
      </c>
      <c r="C1071" s="256" t="s">
        <v>199</v>
      </c>
      <c r="D1071" s="255" t="s">
        <v>14</v>
      </c>
      <c r="E1071" s="255">
        <v>8205</v>
      </c>
      <c r="F1071" s="256" t="s">
        <v>130</v>
      </c>
      <c r="G1071" s="255" t="s">
        <v>14</v>
      </c>
      <c r="H1071" s="255">
        <v>97120170169</v>
      </c>
      <c r="I1071" s="256" t="s">
        <v>57</v>
      </c>
      <c r="J1071" s="255" t="s">
        <v>133</v>
      </c>
      <c r="K1071" s="255">
        <v>42818</v>
      </c>
      <c r="L1071" s="256">
        <v>42</v>
      </c>
      <c r="M1071" s="255" t="s">
        <v>161</v>
      </c>
      <c r="N1071" s="255" t="s">
        <v>128</v>
      </c>
      <c r="O1071" s="256">
        <v>42859</v>
      </c>
      <c r="P1071" s="255" t="s">
        <v>1878</v>
      </c>
      <c r="Q1071" s="255">
        <v>1</v>
      </c>
      <c r="R1071" s="256" t="s">
        <v>33</v>
      </c>
      <c r="S1071" s="255">
        <v>2800</v>
      </c>
      <c r="T1071" s="255" t="s">
        <v>100</v>
      </c>
      <c r="U1071" s="256">
        <v>2800</v>
      </c>
      <c r="V1071" s="255" t="s">
        <v>200</v>
      </c>
      <c r="W1071" s="255">
        <v>12697.439515973607</v>
      </c>
      <c r="X1071" s="256" t="s">
        <v>100</v>
      </c>
      <c r="Y1071" s="255" t="s">
        <v>107</v>
      </c>
      <c r="Z1071" s="255">
        <v>2.8</v>
      </c>
      <c r="AA1071" s="256">
        <v>1</v>
      </c>
      <c r="AB1071" s="255" t="s">
        <v>630</v>
      </c>
      <c r="AC1071" s="255" t="s">
        <v>582</v>
      </c>
      <c r="AD1071" s="256" t="s">
        <v>1513</v>
      </c>
      <c r="AE1071" s="255" t="s">
        <v>349</v>
      </c>
      <c r="AF1071" s="255" t="s">
        <v>605</v>
      </c>
      <c r="AG1071" s="256" t="s">
        <v>643</v>
      </c>
      <c r="AH1071" s="255"/>
      <c r="AI1071" s="255"/>
      <c r="AJ1071" s="256"/>
      <c r="AK1071" s="255" t="s">
        <v>649</v>
      </c>
      <c r="AL1071" s="255" t="s">
        <v>643</v>
      </c>
      <c r="AM1071" s="268" t="s">
        <v>740</v>
      </c>
      <c r="AN1071" s="148" t="str">
        <f>IF(ISERROR(MATCH(H1071,Current!H:H,0)),"Cleared","resolved")</f>
        <v>Cleared</v>
      </c>
    </row>
    <row r="1072" spans="1:40" x14ac:dyDescent="0.25">
      <c r="A1072" s="267" t="s">
        <v>31</v>
      </c>
      <c r="B1072" s="255">
        <v>9701</v>
      </c>
      <c r="C1072" s="256" t="s">
        <v>199</v>
      </c>
      <c r="D1072" s="255" t="s">
        <v>14</v>
      </c>
      <c r="E1072" s="255">
        <v>8205</v>
      </c>
      <c r="F1072" s="256" t="s">
        <v>130</v>
      </c>
      <c r="G1072" s="255" t="s">
        <v>14</v>
      </c>
      <c r="H1072" s="255">
        <v>97120170167</v>
      </c>
      <c r="I1072" s="256" t="s">
        <v>57</v>
      </c>
      <c r="J1072" s="255" t="s">
        <v>133</v>
      </c>
      <c r="K1072" s="255">
        <v>42818</v>
      </c>
      <c r="L1072" s="256">
        <v>42</v>
      </c>
      <c r="M1072" s="255" t="s">
        <v>161</v>
      </c>
      <c r="N1072" s="255" t="s">
        <v>128</v>
      </c>
      <c r="O1072" s="256">
        <v>42859</v>
      </c>
      <c r="P1072" s="255" t="s">
        <v>1878</v>
      </c>
      <c r="Q1072" s="255">
        <v>1</v>
      </c>
      <c r="R1072" s="256" t="s">
        <v>33</v>
      </c>
      <c r="S1072" s="255">
        <v>2800</v>
      </c>
      <c r="T1072" s="255" t="s">
        <v>100</v>
      </c>
      <c r="U1072" s="256">
        <v>2800</v>
      </c>
      <c r="V1072" s="255" t="s">
        <v>200</v>
      </c>
      <c r="W1072" s="255">
        <v>12697.439515973607</v>
      </c>
      <c r="X1072" s="256" t="s">
        <v>100</v>
      </c>
      <c r="Y1072" s="255" t="s">
        <v>107</v>
      </c>
      <c r="Z1072" s="255">
        <v>2.8</v>
      </c>
      <c r="AA1072" s="256">
        <v>1</v>
      </c>
      <c r="AB1072" s="255" t="s">
        <v>630</v>
      </c>
      <c r="AC1072" s="255" t="s">
        <v>582</v>
      </c>
      <c r="AD1072" s="256" t="s">
        <v>1513</v>
      </c>
      <c r="AE1072" s="255" t="s">
        <v>349</v>
      </c>
      <c r="AF1072" s="255" t="s">
        <v>649</v>
      </c>
      <c r="AG1072" s="256" t="s">
        <v>643</v>
      </c>
      <c r="AH1072" s="255"/>
      <c r="AI1072" s="255"/>
      <c r="AJ1072" s="256"/>
      <c r="AK1072" s="255" t="s">
        <v>649</v>
      </c>
      <c r="AL1072" s="255" t="s">
        <v>643</v>
      </c>
      <c r="AM1072" s="268" t="s">
        <v>740</v>
      </c>
      <c r="AN1072" s="148" t="str">
        <f>IF(ISERROR(MATCH(H1072,Current!H:H,0)),"Cleared","resolved")</f>
        <v>Cleared</v>
      </c>
    </row>
    <row r="1073" spans="1:40" x14ac:dyDescent="0.25">
      <c r="A1073" s="267" t="s">
        <v>31</v>
      </c>
      <c r="B1073" s="255">
        <v>9701</v>
      </c>
      <c r="C1073" s="256" t="s">
        <v>199</v>
      </c>
      <c r="D1073" s="255" t="s">
        <v>14</v>
      </c>
      <c r="E1073" s="255">
        <v>8205</v>
      </c>
      <c r="F1073" s="256" t="s">
        <v>130</v>
      </c>
      <c r="G1073" s="255" t="s">
        <v>14</v>
      </c>
      <c r="H1073" s="255">
        <v>97120170188</v>
      </c>
      <c r="I1073" s="256" t="s">
        <v>57</v>
      </c>
      <c r="J1073" s="255" t="s">
        <v>133</v>
      </c>
      <c r="K1073" s="255">
        <v>42818</v>
      </c>
      <c r="L1073" s="256">
        <v>42</v>
      </c>
      <c r="M1073" s="255" t="s">
        <v>161</v>
      </c>
      <c r="N1073" s="255" t="s">
        <v>128</v>
      </c>
      <c r="O1073" s="256">
        <v>42859</v>
      </c>
      <c r="P1073" s="255" t="s">
        <v>1878</v>
      </c>
      <c r="Q1073" s="255">
        <v>1</v>
      </c>
      <c r="R1073" s="256" t="s">
        <v>33</v>
      </c>
      <c r="S1073" s="255">
        <v>2800</v>
      </c>
      <c r="T1073" s="255" t="s">
        <v>100</v>
      </c>
      <c r="U1073" s="256">
        <v>2800</v>
      </c>
      <c r="V1073" s="255" t="s">
        <v>200</v>
      </c>
      <c r="W1073" s="255">
        <v>12697.439515973607</v>
      </c>
      <c r="X1073" s="256" t="s">
        <v>100</v>
      </c>
      <c r="Y1073" s="255" t="s">
        <v>107</v>
      </c>
      <c r="Z1073" s="255">
        <v>2.8</v>
      </c>
      <c r="AA1073" s="256">
        <v>1</v>
      </c>
      <c r="AB1073" s="255" t="s">
        <v>630</v>
      </c>
      <c r="AC1073" s="255" t="s">
        <v>582</v>
      </c>
      <c r="AD1073" s="256" t="s">
        <v>1513</v>
      </c>
      <c r="AE1073" s="255" t="s">
        <v>349</v>
      </c>
      <c r="AF1073" s="255" t="s">
        <v>649</v>
      </c>
      <c r="AG1073" s="256" t="s">
        <v>643</v>
      </c>
      <c r="AH1073" s="255"/>
      <c r="AI1073" s="255"/>
      <c r="AJ1073" s="256"/>
      <c r="AK1073" s="255" t="s">
        <v>649</v>
      </c>
      <c r="AL1073" s="255" t="s">
        <v>643</v>
      </c>
      <c r="AM1073" s="268" t="s">
        <v>740</v>
      </c>
      <c r="AN1073" s="148" t="str">
        <f>IF(ISERROR(MATCH(H1073,Current!H:H,0)),"Cleared","resolved")</f>
        <v>Cleared</v>
      </c>
    </row>
    <row r="1074" spans="1:40" x14ac:dyDescent="0.25">
      <c r="A1074" s="267" t="s">
        <v>744</v>
      </c>
      <c r="B1074" s="255">
        <v>8520</v>
      </c>
      <c r="C1074" s="256" t="s">
        <v>842</v>
      </c>
      <c r="D1074" s="255" t="s">
        <v>19</v>
      </c>
      <c r="E1074" s="255">
        <v>4100</v>
      </c>
      <c r="F1074" s="256" t="s">
        <v>163</v>
      </c>
      <c r="G1074" s="255" t="s">
        <v>15</v>
      </c>
      <c r="H1074" s="255">
        <v>85200410036838</v>
      </c>
      <c r="I1074" s="256" t="s">
        <v>54</v>
      </c>
      <c r="J1074" s="255" t="s">
        <v>317</v>
      </c>
      <c r="K1074" s="255">
        <v>42544</v>
      </c>
      <c r="L1074" s="256">
        <v>316</v>
      </c>
      <c r="M1074" s="255" t="s">
        <v>118</v>
      </c>
      <c r="N1074" s="255" t="s">
        <v>41</v>
      </c>
      <c r="O1074" s="256">
        <v>42774</v>
      </c>
      <c r="P1074" s="255" t="s">
        <v>838</v>
      </c>
      <c r="Q1074" s="255">
        <v>86</v>
      </c>
      <c r="R1074" s="256" t="s">
        <v>35</v>
      </c>
      <c r="S1074" s="255">
        <v>195390</v>
      </c>
      <c r="T1074" s="255" t="s">
        <v>197</v>
      </c>
      <c r="U1074" s="256">
        <v>2780.89</v>
      </c>
      <c r="V1074" s="255" t="s">
        <v>197</v>
      </c>
      <c r="W1074" s="255">
        <v>195390.12822764798</v>
      </c>
      <c r="X1074" s="256" t="s">
        <v>100</v>
      </c>
      <c r="Y1074" s="255" t="s">
        <v>114</v>
      </c>
      <c r="Z1074" s="255">
        <v>2.78</v>
      </c>
      <c r="AA1074" s="256">
        <v>1</v>
      </c>
      <c r="AB1074" s="255" t="s">
        <v>630</v>
      </c>
      <c r="AC1074" s="255" t="s">
        <v>661</v>
      </c>
      <c r="AD1074" s="256" t="s">
        <v>891</v>
      </c>
      <c r="AE1074" s="255" t="s">
        <v>350</v>
      </c>
      <c r="AF1074" s="255" t="s">
        <v>649</v>
      </c>
      <c r="AG1074" s="256" t="s">
        <v>643</v>
      </c>
      <c r="AH1074" s="255"/>
      <c r="AI1074" s="255"/>
      <c r="AJ1074" s="256"/>
      <c r="AK1074" s="255" t="s">
        <v>605</v>
      </c>
      <c r="AL1074" s="255" t="s">
        <v>643</v>
      </c>
      <c r="AM1074" s="268" t="s">
        <v>741</v>
      </c>
      <c r="AN1074" s="148" t="str">
        <f>IF(ISERROR(MATCH(H1074,Current!H:H,0)),"Cleared","resolved")</f>
        <v>resolved</v>
      </c>
    </row>
    <row r="1075" spans="1:40" x14ac:dyDescent="0.25">
      <c r="A1075" s="267" t="s">
        <v>31</v>
      </c>
      <c r="B1075" s="255">
        <v>3635</v>
      </c>
      <c r="C1075" s="256" t="s">
        <v>211</v>
      </c>
      <c r="D1075" s="255" t="s">
        <v>14</v>
      </c>
      <c r="E1075" s="255">
        <v>199</v>
      </c>
      <c r="F1075" s="256" t="s">
        <v>137</v>
      </c>
      <c r="G1075" s="255" t="s">
        <v>22</v>
      </c>
      <c r="H1075" s="255" t="s">
        <v>2015</v>
      </c>
      <c r="I1075" s="256" t="s">
        <v>55</v>
      </c>
      <c r="J1075" s="255" t="s">
        <v>121</v>
      </c>
      <c r="K1075" s="255">
        <v>42796</v>
      </c>
      <c r="L1075" s="256">
        <v>64</v>
      </c>
      <c r="M1075" s="255" t="s">
        <v>111</v>
      </c>
      <c r="N1075" s="255" t="s">
        <v>42</v>
      </c>
      <c r="O1075" s="256">
        <v>42859</v>
      </c>
      <c r="P1075" s="255" t="s">
        <v>1878</v>
      </c>
      <c r="Q1075" s="255">
        <v>1</v>
      </c>
      <c r="R1075" s="256" t="s">
        <v>33</v>
      </c>
      <c r="S1075" s="255">
        <v>853058</v>
      </c>
      <c r="T1075" s="255" t="s">
        <v>212</v>
      </c>
      <c r="U1075" s="256">
        <v>2730.81</v>
      </c>
      <c r="V1075" s="255" t="s">
        <v>212</v>
      </c>
      <c r="W1075" s="255">
        <v>853058.22816443827</v>
      </c>
      <c r="X1075" s="256" t="s">
        <v>100</v>
      </c>
      <c r="Y1075" s="255" t="s">
        <v>114</v>
      </c>
      <c r="Z1075" s="255">
        <v>2.73</v>
      </c>
      <c r="AA1075" s="256">
        <v>1</v>
      </c>
      <c r="AB1075" s="255" t="s">
        <v>630</v>
      </c>
      <c r="AC1075" s="255" t="s">
        <v>427</v>
      </c>
      <c r="AD1075" s="256" t="s">
        <v>352</v>
      </c>
      <c r="AE1075" s="255" t="s">
        <v>350</v>
      </c>
      <c r="AF1075" s="255" t="s">
        <v>605</v>
      </c>
      <c r="AG1075" s="256" t="s">
        <v>643</v>
      </c>
      <c r="AH1075" s="255"/>
      <c r="AI1075" s="255"/>
      <c r="AJ1075" s="256"/>
      <c r="AK1075" s="255" t="s">
        <v>649</v>
      </c>
      <c r="AL1075" s="255" t="s">
        <v>643</v>
      </c>
      <c r="AM1075" s="268" t="s">
        <v>740</v>
      </c>
      <c r="AN1075" s="148" t="str">
        <f>IF(ISERROR(MATCH(H1075,Current!H:H,0)),"Cleared","resolved")</f>
        <v>Cleared</v>
      </c>
    </row>
    <row r="1076" spans="1:40" x14ac:dyDescent="0.25">
      <c r="A1076" s="267" t="s">
        <v>744</v>
      </c>
      <c r="B1076" s="255">
        <v>8520</v>
      </c>
      <c r="C1076" s="256" t="s">
        <v>842</v>
      </c>
      <c r="D1076" s="255" t="s">
        <v>19</v>
      </c>
      <c r="E1076" s="255">
        <v>8420</v>
      </c>
      <c r="F1076" s="256" t="s">
        <v>234</v>
      </c>
      <c r="G1076" s="255" t="s">
        <v>19</v>
      </c>
      <c r="H1076" s="255">
        <v>85202710000464</v>
      </c>
      <c r="I1076" s="256" t="s">
        <v>537</v>
      </c>
      <c r="J1076" s="255" t="s">
        <v>311</v>
      </c>
      <c r="K1076" s="255">
        <v>42643</v>
      </c>
      <c r="L1076" s="256">
        <v>217</v>
      </c>
      <c r="M1076" s="255" t="s">
        <v>105</v>
      </c>
      <c r="N1076" s="255" t="s">
        <v>41</v>
      </c>
      <c r="O1076" s="256">
        <v>42678</v>
      </c>
      <c r="P1076" s="255" t="s">
        <v>651</v>
      </c>
      <c r="Q1076" s="255">
        <v>182</v>
      </c>
      <c r="R1076" s="256" t="s">
        <v>37</v>
      </c>
      <c r="S1076" s="255">
        <v>191970</v>
      </c>
      <c r="T1076" s="255" t="s">
        <v>197</v>
      </c>
      <c r="U1076" s="256">
        <v>2732.21</v>
      </c>
      <c r="V1076" s="255" t="s">
        <v>197</v>
      </c>
      <c r="W1076" s="255">
        <v>191969.78745828211</v>
      </c>
      <c r="X1076" s="256" t="s">
        <v>100</v>
      </c>
      <c r="Y1076" s="255" t="s">
        <v>107</v>
      </c>
      <c r="Z1076" s="255">
        <v>2.73</v>
      </c>
      <c r="AA1076" s="256">
        <v>1</v>
      </c>
      <c r="AB1076" s="255" t="s">
        <v>630</v>
      </c>
      <c r="AC1076" s="255" t="s">
        <v>503</v>
      </c>
      <c r="AD1076" s="256" t="s">
        <v>1301</v>
      </c>
      <c r="AE1076" s="255" t="s">
        <v>350</v>
      </c>
      <c r="AF1076" s="255" t="s">
        <v>649</v>
      </c>
      <c r="AG1076" s="256" t="s">
        <v>643</v>
      </c>
      <c r="AH1076" s="255"/>
      <c r="AI1076" s="255"/>
      <c r="AJ1076" s="256"/>
      <c r="AK1076" s="255" t="s">
        <v>605</v>
      </c>
      <c r="AL1076" s="255" t="s">
        <v>643</v>
      </c>
      <c r="AM1076" s="268" t="s">
        <v>741</v>
      </c>
      <c r="AN1076" s="148" t="str">
        <f>IF(ISERROR(MATCH(H1076,Current!H:H,0)),"Cleared","resolved")</f>
        <v>resolved</v>
      </c>
    </row>
    <row r="1077" spans="1:40" x14ac:dyDescent="0.25">
      <c r="A1077" s="267" t="s">
        <v>744</v>
      </c>
      <c r="B1077" s="255">
        <v>8520</v>
      </c>
      <c r="C1077" s="256" t="s">
        <v>842</v>
      </c>
      <c r="D1077" s="255" t="s">
        <v>19</v>
      </c>
      <c r="E1077" s="255">
        <v>3011</v>
      </c>
      <c r="F1077" s="256" t="s">
        <v>164</v>
      </c>
      <c r="G1077" s="255" t="s">
        <v>22</v>
      </c>
      <c r="H1077" s="255" t="s">
        <v>950</v>
      </c>
      <c r="I1077" s="256" t="s">
        <v>54</v>
      </c>
      <c r="J1077" s="255" t="s">
        <v>271</v>
      </c>
      <c r="K1077" s="255">
        <v>42769</v>
      </c>
      <c r="L1077" s="256">
        <v>91</v>
      </c>
      <c r="M1077" s="255" t="s">
        <v>122</v>
      </c>
      <c r="N1077" s="255" t="s">
        <v>41</v>
      </c>
      <c r="O1077" s="256">
        <v>42776</v>
      </c>
      <c r="P1077" s="255" t="s">
        <v>838</v>
      </c>
      <c r="Q1077" s="255">
        <v>84</v>
      </c>
      <c r="R1077" s="256" t="s">
        <v>35</v>
      </c>
      <c r="S1077" s="255">
        <v>191055</v>
      </c>
      <c r="T1077" s="255" t="s">
        <v>197</v>
      </c>
      <c r="U1077" s="256">
        <v>2719.19</v>
      </c>
      <c r="V1077" s="255" t="s">
        <v>197</v>
      </c>
      <c r="W1077" s="255">
        <v>191054.97979975407</v>
      </c>
      <c r="X1077" s="256" t="s">
        <v>100</v>
      </c>
      <c r="Y1077" s="255" t="s">
        <v>114</v>
      </c>
      <c r="Z1077" s="255">
        <v>2.72</v>
      </c>
      <c r="AA1077" s="256">
        <v>1</v>
      </c>
      <c r="AB1077" s="255" t="s">
        <v>630</v>
      </c>
      <c r="AC1077" s="255" t="s">
        <v>635</v>
      </c>
      <c r="AD1077" s="256" t="s">
        <v>951</v>
      </c>
      <c r="AE1077" s="255" t="s">
        <v>350</v>
      </c>
      <c r="AF1077" s="255" t="s">
        <v>649</v>
      </c>
      <c r="AG1077" s="256" t="s">
        <v>643</v>
      </c>
      <c r="AH1077" s="255"/>
      <c r="AI1077" s="255"/>
      <c r="AJ1077" s="256"/>
      <c r="AK1077" s="255" t="s">
        <v>649</v>
      </c>
      <c r="AL1077" s="255" t="s">
        <v>643</v>
      </c>
      <c r="AM1077" s="268" t="s">
        <v>740</v>
      </c>
      <c r="AN1077" s="148" t="str">
        <f>IF(ISERROR(MATCH(H1077,Current!H:H,0)),"Cleared","resolved")</f>
        <v>resolved</v>
      </c>
    </row>
    <row r="1078" spans="1:40" x14ac:dyDescent="0.25">
      <c r="A1078" s="267" t="s">
        <v>744</v>
      </c>
      <c r="B1078" s="255">
        <v>8520</v>
      </c>
      <c r="C1078" s="256" t="s">
        <v>842</v>
      </c>
      <c r="D1078" s="255" t="s">
        <v>19</v>
      </c>
      <c r="E1078" s="255">
        <v>795</v>
      </c>
      <c r="F1078" s="256" t="s">
        <v>264</v>
      </c>
      <c r="G1078" s="255" t="s">
        <v>14</v>
      </c>
      <c r="H1078" s="255" t="s">
        <v>1622</v>
      </c>
      <c r="I1078" s="256" t="s">
        <v>57</v>
      </c>
      <c r="J1078" s="255" t="s">
        <v>381</v>
      </c>
      <c r="K1078" s="255">
        <v>42769</v>
      </c>
      <c r="L1078" s="256">
        <v>91</v>
      </c>
      <c r="M1078" s="255" t="s">
        <v>127</v>
      </c>
      <c r="N1078" s="255" t="s">
        <v>128</v>
      </c>
      <c r="O1078" s="256">
        <v>42831</v>
      </c>
      <c r="P1078" s="255" t="s">
        <v>838</v>
      </c>
      <c r="Q1078" s="255">
        <v>29</v>
      </c>
      <c r="R1078" s="256" t="s">
        <v>33</v>
      </c>
      <c r="S1078" s="255">
        <v>190386</v>
      </c>
      <c r="T1078" s="255" t="s">
        <v>197</v>
      </c>
      <c r="U1078" s="256">
        <v>2709.67</v>
      </c>
      <c r="V1078" s="255" t="s">
        <v>197</v>
      </c>
      <c r="W1078" s="255">
        <v>190386.08817846479</v>
      </c>
      <c r="X1078" s="256" t="s">
        <v>100</v>
      </c>
      <c r="Y1078" s="255" t="s">
        <v>114</v>
      </c>
      <c r="Z1078" s="255">
        <v>2.71</v>
      </c>
      <c r="AA1078" s="256">
        <v>1</v>
      </c>
      <c r="AB1078" s="255" t="s">
        <v>630</v>
      </c>
      <c r="AC1078" s="255" t="s">
        <v>426</v>
      </c>
      <c r="AD1078" s="256" t="s">
        <v>361</v>
      </c>
      <c r="AE1078" s="255" t="s">
        <v>350</v>
      </c>
      <c r="AF1078" s="255" t="s">
        <v>605</v>
      </c>
      <c r="AG1078" s="256" t="s">
        <v>643</v>
      </c>
      <c r="AH1078" s="255"/>
      <c r="AI1078" s="255"/>
      <c r="AJ1078" s="256"/>
      <c r="AK1078" s="255" t="s">
        <v>649</v>
      </c>
      <c r="AL1078" s="255" t="s">
        <v>643</v>
      </c>
      <c r="AM1078" s="268" t="s">
        <v>740</v>
      </c>
      <c r="AN1078" s="148" t="str">
        <f>IF(ISERROR(MATCH(H1078,Current!H:H,0)),"Cleared","resolved")</f>
        <v>resolved</v>
      </c>
    </row>
    <row r="1079" spans="1:40" x14ac:dyDescent="0.25">
      <c r="A1079" s="267" t="s">
        <v>744</v>
      </c>
      <c r="B1079" s="255">
        <v>8520</v>
      </c>
      <c r="C1079" s="256" t="s">
        <v>842</v>
      </c>
      <c r="D1079" s="255" t="s">
        <v>19</v>
      </c>
      <c r="E1079" s="255">
        <v>8420</v>
      </c>
      <c r="F1079" s="256" t="s">
        <v>234</v>
      </c>
      <c r="G1079" s="255" t="s">
        <v>19</v>
      </c>
      <c r="H1079" s="255">
        <v>85203010001296</v>
      </c>
      <c r="I1079" s="256" t="s">
        <v>592</v>
      </c>
      <c r="J1079" s="255" t="s">
        <v>230</v>
      </c>
      <c r="K1079" s="255">
        <v>42773</v>
      </c>
      <c r="L1079" s="256">
        <v>87</v>
      </c>
      <c r="M1079" s="255" t="s">
        <v>105</v>
      </c>
      <c r="N1079" s="255" t="s">
        <v>41</v>
      </c>
      <c r="O1079" s="256">
        <v>42775</v>
      </c>
      <c r="P1079" s="255" t="s">
        <v>838</v>
      </c>
      <c r="Q1079" s="255">
        <v>85</v>
      </c>
      <c r="R1079" s="256" t="s">
        <v>35</v>
      </c>
      <c r="S1079" s="255">
        <v>189600</v>
      </c>
      <c r="T1079" s="255" t="s">
        <v>197</v>
      </c>
      <c r="U1079" s="256">
        <v>2698.48</v>
      </c>
      <c r="V1079" s="255" t="s">
        <v>197</v>
      </c>
      <c r="W1079" s="255">
        <v>189599.85947655013</v>
      </c>
      <c r="X1079" s="256" t="s">
        <v>100</v>
      </c>
      <c r="Y1079" s="255" t="s">
        <v>107</v>
      </c>
      <c r="Z1079" s="255">
        <v>2.7</v>
      </c>
      <c r="AA1079" s="256">
        <v>1</v>
      </c>
      <c r="AB1079" s="255" t="s">
        <v>630</v>
      </c>
      <c r="AC1079" s="255" t="s">
        <v>819</v>
      </c>
      <c r="AD1079" s="256" t="s">
        <v>921</v>
      </c>
      <c r="AE1079" s="255" t="s">
        <v>350</v>
      </c>
      <c r="AF1079" s="255" t="s">
        <v>605</v>
      </c>
      <c r="AG1079" s="256" t="s">
        <v>643</v>
      </c>
      <c r="AH1079" s="255"/>
      <c r="AI1079" s="255"/>
      <c r="AJ1079" s="256"/>
      <c r="AK1079" s="255" t="s">
        <v>605</v>
      </c>
      <c r="AL1079" s="255" t="s">
        <v>643</v>
      </c>
      <c r="AM1079" s="268" t="s">
        <v>741</v>
      </c>
      <c r="AN1079" s="148" t="str">
        <f>IF(ISERROR(MATCH(H1079,Current!H:H,0)),"Cleared","resolved")</f>
        <v>resolved</v>
      </c>
    </row>
    <row r="1080" spans="1:40" x14ac:dyDescent="0.25">
      <c r="A1080" s="267" t="s">
        <v>744</v>
      </c>
      <c r="B1080" s="255">
        <v>8520</v>
      </c>
      <c r="C1080" s="256" t="s">
        <v>842</v>
      </c>
      <c r="D1080" s="255" t="s">
        <v>19</v>
      </c>
      <c r="E1080" s="255">
        <v>429</v>
      </c>
      <c r="F1080" s="256" t="s">
        <v>162</v>
      </c>
      <c r="G1080" s="255" t="s">
        <v>13</v>
      </c>
      <c r="H1080" s="255">
        <v>85204510000671</v>
      </c>
      <c r="I1080" s="256" t="s">
        <v>592</v>
      </c>
      <c r="J1080" s="255" t="s">
        <v>230</v>
      </c>
      <c r="K1080" s="255">
        <v>42773</v>
      </c>
      <c r="L1080" s="256">
        <v>87</v>
      </c>
      <c r="M1080" s="255" t="s">
        <v>127</v>
      </c>
      <c r="N1080" s="255" t="s">
        <v>128</v>
      </c>
      <c r="O1080" s="256">
        <v>42830</v>
      </c>
      <c r="P1080" s="255" t="s">
        <v>838</v>
      </c>
      <c r="Q1080" s="255">
        <v>30</v>
      </c>
      <c r="R1080" s="256" t="s">
        <v>33</v>
      </c>
      <c r="S1080" s="255">
        <v>189715</v>
      </c>
      <c r="T1080" s="255" t="s">
        <v>197</v>
      </c>
      <c r="U1080" s="256">
        <v>2700.12</v>
      </c>
      <c r="V1080" s="255" t="s">
        <v>197</v>
      </c>
      <c r="W1080" s="255">
        <v>189715.08870542771</v>
      </c>
      <c r="X1080" s="256" t="s">
        <v>100</v>
      </c>
      <c r="Y1080" s="255" t="s">
        <v>114</v>
      </c>
      <c r="Z1080" s="255">
        <v>2.7</v>
      </c>
      <c r="AA1080" s="256">
        <v>1</v>
      </c>
      <c r="AB1080" s="255" t="s">
        <v>630</v>
      </c>
      <c r="AC1080" s="255" t="s">
        <v>425</v>
      </c>
      <c r="AD1080" s="256" t="s">
        <v>1605</v>
      </c>
      <c r="AE1080" s="255" t="s">
        <v>350</v>
      </c>
      <c r="AF1080" s="255" t="s">
        <v>605</v>
      </c>
      <c r="AG1080" s="256" t="s">
        <v>643</v>
      </c>
      <c r="AH1080" s="255"/>
      <c r="AI1080" s="255"/>
      <c r="AJ1080" s="256"/>
      <c r="AK1080" s="255" t="s">
        <v>605</v>
      </c>
      <c r="AL1080" s="255" t="s">
        <v>643</v>
      </c>
      <c r="AM1080" s="268" t="s">
        <v>741</v>
      </c>
      <c r="AN1080" s="148" t="str">
        <f>IF(ISERROR(MATCH(H1080,Current!H:H,0)),"Cleared","resolved")</f>
        <v>Cleared</v>
      </c>
    </row>
    <row r="1081" spans="1:40" x14ac:dyDescent="0.25">
      <c r="A1081" s="267" t="s">
        <v>744</v>
      </c>
      <c r="B1081" s="255">
        <v>8520</v>
      </c>
      <c r="C1081" s="256" t="s">
        <v>842</v>
      </c>
      <c r="D1081" s="255" t="s">
        <v>19</v>
      </c>
      <c r="E1081" s="255">
        <v>260</v>
      </c>
      <c r="F1081" s="256" t="s">
        <v>113</v>
      </c>
      <c r="G1081" s="255" t="s">
        <v>23</v>
      </c>
      <c r="H1081" s="255" t="s">
        <v>1576</v>
      </c>
      <c r="I1081" s="256" t="s">
        <v>54</v>
      </c>
      <c r="J1081" s="255" t="s">
        <v>381</v>
      </c>
      <c r="K1081" s="255">
        <v>42768</v>
      </c>
      <c r="L1081" s="256">
        <v>92</v>
      </c>
      <c r="M1081" s="255" t="s">
        <v>127</v>
      </c>
      <c r="N1081" s="255" t="s">
        <v>128</v>
      </c>
      <c r="O1081" s="256">
        <v>42831</v>
      </c>
      <c r="P1081" s="255" t="s">
        <v>838</v>
      </c>
      <c r="Q1081" s="255">
        <v>29</v>
      </c>
      <c r="R1081" s="256" t="s">
        <v>33</v>
      </c>
      <c r="S1081" s="255">
        <v>188098</v>
      </c>
      <c r="T1081" s="255" t="s">
        <v>197</v>
      </c>
      <c r="U1081" s="256">
        <v>2677.1</v>
      </c>
      <c r="V1081" s="255" t="s">
        <v>197</v>
      </c>
      <c r="W1081" s="255">
        <v>188097.66379764621</v>
      </c>
      <c r="X1081" s="256" t="s">
        <v>100</v>
      </c>
      <c r="Y1081" s="255" t="s">
        <v>114</v>
      </c>
      <c r="Z1081" s="255">
        <v>2.68</v>
      </c>
      <c r="AA1081" s="256">
        <v>1</v>
      </c>
      <c r="AB1081" s="255" t="s">
        <v>630</v>
      </c>
      <c r="AC1081" s="255" t="s">
        <v>681</v>
      </c>
      <c r="AD1081" s="256" t="s">
        <v>354</v>
      </c>
      <c r="AE1081" s="255" t="s">
        <v>350</v>
      </c>
      <c r="AF1081" s="255" t="s">
        <v>605</v>
      </c>
      <c r="AG1081" s="256" t="s">
        <v>643</v>
      </c>
      <c r="AH1081" s="255"/>
      <c r="AI1081" s="255"/>
      <c r="AJ1081" s="256"/>
      <c r="AK1081" s="255" t="s">
        <v>649</v>
      </c>
      <c r="AL1081" s="255" t="s">
        <v>643</v>
      </c>
      <c r="AM1081" s="268" t="s">
        <v>740</v>
      </c>
      <c r="AN1081" s="148" t="str">
        <f>IF(ISERROR(MATCH(H1081,Current!H:H,0)),"Cleared","resolved")</f>
        <v>resolved</v>
      </c>
    </row>
    <row r="1082" spans="1:40" x14ac:dyDescent="0.25">
      <c r="A1082" s="267" t="s">
        <v>31</v>
      </c>
      <c r="B1082" s="255">
        <v>260</v>
      </c>
      <c r="C1082" s="256" t="s">
        <v>113</v>
      </c>
      <c r="D1082" s="255" t="s">
        <v>23</v>
      </c>
      <c r="E1082" s="255">
        <v>95</v>
      </c>
      <c r="F1082" s="256" t="s">
        <v>153</v>
      </c>
      <c r="G1082" s="255" t="s">
        <v>17</v>
      </c>
      <c r="H1082" s="255">
        <v>260013009217</v>
      </c>
      <c r="I1082" s="256" t="s">
        <v>60</v>
      </c>
      <c r="J1082" s="255" t="s">
        <v>208</v>
      </c>
      <c r="K1082" s="255">
        <v>42794</v>
      </c>
      <c r="L1082" s="256">
        <v>66</v>
      </c>
      <c r="M1082" s="255" t="s">
        <v>111</v>
      </c>
      <c r="N1082" s="255" t="s">
        <v>42</v>
      </c>
      <c r="O1082" s="256">
        <v>42860</v>
      </c>
      <c r="P1082" s="255" t="s">
        <v>1878</v>
      </c>
      <c r="Q1082" s="255">
        <v>0</v>
      </c>
      <c r="R1082" s="256" t="s">
        <v>33</v>
      </c>
      <c r="S1082" s="255">
        <v>2249.4699999999998</v>
      </c>
      <c r="T1082" s="255" t="s">
        <v>186</v>
      </c>
      <c r="U1082" s="256">
        <v>2662.95</v>
      </c>
      <c r="V1082" s="255" t="s">
        <v>186</v>
      </c>
      <c r="W1082" s="255">
        <v>2249.4737754413673</v>
      </c>
      <c r="X1082" s="256" t="s">
        <v>100</v>
      </c>
      <c r="Y1082" s="255" t="s">
        <v>114</v>
      </c>
      <c r="Z1082" s="255">
        <v>2.66</v>
      </c>
      <c r="AA1082" s="256">
        <v>1</v>
      </c>
      <c r="AB1082" s="255" t="s">
        <v>629</v>
      </c>
      <c r="AC1082" s="255" t="s">
        <v>422</v>
      </c>
      <c r="AD1082" s="256" t="s">
        <v>370</v>
      </c>
      <c r="AE1082" s="255" t="s">
        <v>349</v>
      </c>
      <c r="AF1082" s="255" t="s">
        <v>649</v>
      </c>
      <c r="AG1082" s="256" t="s">
        <v>643</v>
      </c>
      <c r="AH1082" s="255"/>
      <c r="AI1082" s="255"/>
      <c r="AJ1082" s="256"/>
      <c r="AK1082" s="255" t="s">
        <v>605</v>
      </c>
      <c r="AL1082" s="255" t="s">
        <v>643</v>
      </c>
      <c r="AM1082" s="268" t="s">
        <v>741</v>
      </c>
      <c r="AN1082" s="148" t="str">
        <f>IF(ISERROR(MATCH(H1082,Current!H:H,0)),"Cleared","resolved")</f>
        <v>Cleared</v>
      </c>
    </row>
    <row r="1083" spans="1:40" x14ac:dyDescent="0.25">
      <c r="A1083" s="267" t="s">
        <v>744</v>
      </c>
      <c r="B1083" s="255">
        <v>8520</v>
      </c>
      <c r="C1083" s="256" t="s">
        <v>842</v>
      </c>
      <c r="D1083" s="255" t="s">
        <v>19</v>
      </c>
      <c r="E1083" s="255">
        <v>8420</v>
      </c>
      <c r="F1083" s="256" t="s">
        <v>234</v>
      </c>
      <c r="G1083" s="255" t="s">
        <v>19</v>
      </c>
      <c r="H1083" s="255">
        <v>85202710000419</v>
      </c>
      <c r="I1083" s="256" t="s">
        <v>537</v>
      </c>
      <c r="J1083" s="255" t="s">
        <v>311</v>
      </c>
      <c r="K1083" s="255">
        <v>42544</v>
      </c>
      <c r="L1083" s="256">
        <v>316</v>
      </c>
      <c r="M1083" s="255" t="s">
        <v>105</v>
      </c>
      <c r="N1083" s="255" t="s">
        <v>41</v>
      </c>
      <c r="O1083" s="256">
        <v>42618</v>
      </c>
      <c r="P1083" s="255" t="s">
        <v>406</v>
      </c>
      <c r="Q1083" s="255">
        <v>242</v>
      </c>
      <c r="R1083" s="256" t="s">
        <v>37</v>
      </c>
      <c r="S1083" s="255">
        <v>187200</v>
      </c>
      <c r="T1083" s="255" t="s">
        <v>197</v>
      </c>
      <c r="U1083" s="256">
        <v>2664.32</v>
      </c>
      <c r="V1083" s="255" t="s">
        <v>197</v>
      </c>
      <c r="W1083" s="255">
        <v>187199.7189531003</v>
      </c>
      <c r="X1083" s="256" t="s">
        <v>100</v>
      </c>
      <c r="Y1083" s="255" t="s">
        <v>107</v>
      </c>
      <c r="Z1083" s="255">
        <v>2.66</v>
      </c>
      <c r="AA1083" s="256">
        <v>1</v>
      </c>
      <c r="AB1083" s="255" t="s">
        <v>630</v>
      </c>
      <c r="AC1083" s="255" t="s">
        <v>503</v>
      </c>
      <c r="AD1083" s="256" t="s">
        <v>1290</v>
      </c>
      <c r="AE1083" s="255" t="s">
        <v>350</v>
      </c>
      <c r="AF1083" s="255" t="s">
        <v>605</v>
      </c>
      <c r="AG1083" s="256" t="s">
        <v>643</v>
      </c>
      <c r="AH1083" s="255"/>
      <c r="AI1083" s="255"/>
      <c r="AJ1083" s="256"/>
      <c r="AK1083" s="255" t="s">
        <v>605</v>
      </c>
      <c r="AL1083" s="255" t="s">
        <v>643</v>
      </c>
      <c r="AM1083" s="268" t="s">
        <v>741</v>
      </c>
      <c r="AN1083" s="148" t="str">
        <f>IF(ISERROR(MATCH(H1083,Current!H:H,0)),"Cleared","resolved")</f>
        <v>resolved</v>
      </c>
    </row>
    <row r="1084" spans="1:40" x14ac:dyDescent="0.25">
      <c r="A1084" s="267" t="s">
        <v>31</v>
      </c>
      <c r="B1084" s="255">
        <v>413</v>
      </c>
      <c r="C1084" s="256" t="s">
        <v>136</v>
      </c>
      <c r="D1084" s="255" t="s">
        <v>13</v>
      </c>
      <c r="E1084" s="255">
        <v>8205</v>
      </c>
      <c r="F1084" s="256" t="s">
        <v>130</v>
      </c>
      <c r="G1084" s="255" t="s">
        <v>14</v>
      </c>
      <c r="H1084" s="255">
        <v>4130130017255</v>
      </c>
      <c r="I1084" s="256" t="s">
        <v>537</v>
      </c>
      <c r="J1084" s="255" t="s">
        <v>150</v>
      </c>
      <c r="K1084" s="255">
        <v>42821</v>
      </c>
      <c r="L1084" s="256">
        <v>39</v>
      </c>
      <c r="M1084" s="255" t="s">
        <v>127</v>
      </c>
      <c r="N1084" s="255" t="s">
        <v>128</v>
      </c>
      <c r="O1084" s="256">
        <v>42859</v>
      </c>
      <c r="P1084" s="255" t="s">
        <v>1878</v>
      </c>
      <c r="Q1084" s="255">
        <v>1</v>
      </c>
      <c r="R1084" s="256" t="s">
        <v>33</v>
      </c>
      <c r="S1084" s="255">
        <v>2649</v>
      </c>
      <c r="T1084" s="255" t="s">
        <v>100</v>
      </c>
      <c r="U1084" s="256">
        <v>2649</v>
      </c>
      <c r="V1084" s="255" t="s">
        <v>100</v>
      </c>
      <c r="W1084" s="255">
        <v>2649</v>
      </c>
      <c r="X1084" s="256" t="s">
        <v>100</v>
      </c>
      <c r="Y1084" s="255" t="s">
        <v>114</v>
      </c>
      <c r="Z1084" s="255">
        <v>2.65</v>
      </c>
      <c r="AA1084" s="256">
        <v>1</v>
      </c>
      <c r="AB1084" s="255" t="s">
        <v>629</v>
      </c>
      <c r="AC1084" s="255" t="s">
        <v>582</v>
      </c>
      <c r="AD1084" s="256" t="s">
        <v>1491</v>
      </c>
      <c r="AE1084" s="255" t="s">
        <v>349</v>
      </c>
      <c r="AF1084" s="255" t="s">
        <v>605</v>
      </c>
      <c r="AG1084" s="256" t="s">
        <v>643</v>
      </c>
      <c r="AH1084" s="255"/>
      <c r="AI1084" s="255"/>
      <c r="AJ1084" s="256"/>
      <c r="AK1084" s="255" t="s">
        <v>605</v>
      </c>
      <c r="AL1084" s="255" t="s">
        <v>643</v>
      </c>
      <c r="AM1084" s="268" t="s">
        <v>741</v>
      </c>
      <c r="AN1084" s="148" t="str">
        <f>IF(ISERROR(MATCH(H1084,Current!H:H,0)),"Cleared","resolved")</f>
        <v>Cleared</v>
      </c>
    </row>
    <row r="1085" spans="1:40" x14ac:dyDescent="0.25">
      <c r="A1085" s="267" t="s">
        <v>744</v>
      </c>
      <c r="B1085" s="255">
        <v>8520</v>
      </c>
      <c r="C1085" s="256" t="s">
        <v>842</v>
      </c>
      <c r="D1085" s="255" t="s">
        <v>19</v>
      </c>
      <c r="E1085" s="255">
        <v>8243</v>
      </c>
      <c r="F1085" s="256" t="s">
        <v>120</v>
      </c>
      <c r="G1085" s="255" t="s">
        <v>14</v>
      </c>
      <c r="H1085" s="255" t="s">
        <v>1327</v>
      </c>
      <c r="I1085" s="256" t="s">
        <v>54</v>
      </c>
      <c r="J1085" s="255" t="s">
        <v>19</v>
      </c>
      <c r="K1085" s="255">
        <v>42769</v>
      </c>
      <c r="L1085" s="256">
        <v>91</v>
      </c>
      <c r="M1085" s="255" t="s">
        <v>127</v>
      </c>
      <c r="N1085" s="255" t="s">
        <v>128</v>
      </c>
      <c r="O1085" s="256">
        <v>42800</v>
      </c>
      <c r="P1085" s="255" t="s">
        <v>838</v>
      </c>
      <c r="Q1085" s="255">
        <v>60</v>
      </c>
      <c r="R1085" s="256" t="s">
        <v>34</v>
      </c>
      <c r="S1085" s="255">
        <v>184625</v>
      </c>
      <c r="T1085" s="255" t="s">
        <v>197</v>
      </c>
      <c r="U1085" s="256">
        <v>2627.68</v>
      </c>
      <c r="V1085" s="255" t="s">
        <v>197</v>
      </c>
      <c r="W1085" s="255">
        <v>184625.32935183556</v>
      </c>
      <c r="X1085" s="256" t="s">
        <v>100</v>
      </c>
      <c r="Y1085" s="255" t="s">
        <v>114</v>
      </c>
      <c r="Z1085" s="255">
        <v>2.63</v>
      </c>
      <c r="AA1085" s="256">
        <v>1</v>
      </c>
      <c r="AB1085" s="255" t="s">
        <v>630</v>
      </c>
      <c r="AC1085" s="255" t="s">
        <v>660</v>
      </c>
      <c r="AD1085" s="256" t="s">
        <v>1328</v>
      </c>
      <c r="AE1085" s="255" t="s">
        <v>350</v>
      </c>
      <c r="AF1085" s="255" t="s">
        <v>649</v>
      </c>
      <c r="AG1085" s="256" t="s">
        <v>643</v>
      </c>
      <c r="AH1085" s="255"/>
      <c r="AI1085" s="255"/>
      <c r="AJ1085" s="256"/>
      <c r="AK1085" s="255" t="s">
        <v>649</v>
      </c>
      <c r="AL1085" s="255" t="s">
        <v>643</v>
      </c>
      <c r="AM1085" s="268" t="s">
        <v>740</v>
      </c>
      <c r="AN1085" s="148" t="str">
        <f>IF(ISERROR(MATCH(H1085,Current!H:H,0)),"Cleared","resolved")</f>
        <v>resolved</v>
      </c>
    </row>
    <row r="1086" spans="1:40" x14ac:dyDescent="0.25">
      <c r="A1086" s="267" t="s">
        <v>744</v>
      </c>
      <c r="B1086" s="255">
        <v>8520</v>
      </c>
      <c r="C1086" s="256" t="s">
        <v>842</v>
      </c>
      <c r="D1086" s="255" t="s">
        <v>19</v>
      </c>
      <c r="E1086" s="255">
        <v>1350</v>
      </c>
      <c r="F1086" s="256" t="s">
        <v>124</v>
      </c>
      <c r="G1086" s="255" t="s">
        <v>21</v>
      </c>
      <c r="H1086" s="255">
        <v>85203510000091</v>
      </c>
      <c r="I1086" s="256" t="s">
        <v>57</v>
      </c>
      <c r="J1086" s="255" t="s">
        <v>310</v>
      </c>
      <c r="K1086" s="255">
        <v>42522</v>
      </c>
      <c r="L1086" s="256">
        <v>338</v>
      </c>
      <c r="M1086" s="255" t="s">
        <v>127</v>
      </c>
      <c r="N1086" s="255" t="s">
        <v>128</v>
      </c>
      <c r="O1086" s="256">
        <v>42586</v>
      </c>
      <c r="P1086" s="255" t="s">
        <v>406</v>
      </c>
      <c r="Q1086" s="255">
        <v>274</v>
      </c>
      <c r="R1086" s="256" t="s">
        <v>37</v>
      </c>
      <c r="S1086" s="255">
        <v>183878.7</v>
      </c>
      <c r="T1086" s="255" t="s">
        <v>197</v>
      </c>
      <c r="U1086" s="256">
        <v>2617.0500000000002</v>
      </c>
      <c r="V1086" s="255" t="s">
        <v>197</v>
      </c>
      <c r="W1086" s="255">
        <v>183878.44721587916</v>
      </c>
      <c r="X1086" s="256" t="s">
        <v>100</v>
      </c>
      <c r="Y1086" s="255" t="s">
        <v>114</v>
      </c>
      <c r="Z1086" s="255">
        <v>2.62</v>
      </c>
      <c r="AA1086" s="256">
        <v>1</v>
      </c>
      <c r="AB1086" s="255" t="s">
        <v>630</v>
      </c>
      <c r="AC1086" s="255" t="s">
        <v>411</v>
      </c>
      <c r="AD1086" s="256" t="s">
        <v>362</v>
      </c>
      <c r="AE1086" s="255" t="s">
        <v>350</v>
      </c>
      <c r="AF1086" s="255" t="s">
        <v>605</v>
      </c>
      <c r="AG1086" s="256" t="s">
        <v>643</v>
      </c>
      <c r="AH1086" s="255"/>
      <c r="AI1086" s="255"/>
      <c r="AJ1086" s="256"/>
      <c r="AK1086" s="255" t="s">
        <v>605</v>
      </c>
      <c r="AL1086" s="255" t="s">
        <v>643</v>
      </c>
      <c r="AM1086" s="268" t="s">
        <v>741</v>
      </c>
      <c r="AN1086" s="148" t="str">
        <f>IF(ISERROR(MATCH(H1086,Current!H:H,0)),"Cleared","resolved")</f>
        <v>resolved</v>
      </c>
    </row>
    <row r="1087" spans="1:40" x14ac:dyDescent="0.25">
      <c r="A1087" s="267" t="s">
        <v>744</v>
      </c>
      <c r="B1087" s="255">
        <v>8520</v>
      </c>
      <c r="C1087" s="256" t="s">
        <v>842</v>
      </c>
      <c r="D1087" s="255" t="s">
        <v>19</v>
      </c>
      <c r="E1087" s="255">
        <v>199</v>
      </c>
      <c r="F1087" s="256" t="s">
        <v>137</v>
      </c>
      <c r="G1087" s="255" t="s">
        <v>22</v>
      </c>
      <c r="H1087" s="255" t="s">
        <v>1730</v>
      </c>
      <c r="I1087" s="256" t="s">
        <v>54</v>
      </c>
      <c r="J1087" s="255" t="s">
        <v>381</v>
      </c>
      <c r="K1087" s="255">
        <v>42768</v>
      </c>
      <c r="L1087" s="256">
        <v>92</v>
      </c>
      <c r="M1087" s="255" t="s">
        <v>118</v>
      </c>
      <c r="N1087" s="255" t="s">
        <v>41</v>
      </c>
      <c r="O1087" s="256">
        <v>42830</v>
      </c>
      <c r="P1087" s="255" t="s">
        <v>838</v>
      </c>
      <c r="Q1087" s="255">
        <v>30</v>
      </c>
      <c r="R1087" s="256" t="s">
        <v>33</v>
      </c>
      <c r="S1087" s="255">
        <v>184342</v>
      </c>
      <c r="T1087" s="255" t="s">
        <v>197</v>
      </c>
      <c r="U1087" s="256">
        <v>2623.65</v>
      </c>
      <c r="V1087" s="255" t="s">
        <v>197</v>
      </c>
      <c r="W1087" s="255">
        <v>184342.17460038644</v>
      </c>
      <c r="X1087" s="256" t="s">
        <v>100</v>
      </c>
      <c r="Y1087" s="255" t="s">
        <v>114</v>
      </c>
      <c r="Z1087" s="255">
        <v>2.62</v>
      </c>
      <c r="AA1087" s="256">
        <v>1</v>
      </c>
      <c r="AB1087" s="255" t="s">
        <v>630</v>
      </c>
      <c r="AC1087" s="255" t="s">
        <v>484</v>
      </c>
      <c r="AD1087" s="256" t="s">
        <v>363</v>
      </c>
      <c r="AE1087" s="255" t="s">
        <v>350</v>
      </c>
      <c r="AF1087" s="255" t="s">
        <v>605</v>
      </c>
      <c r="AG1087" s="256" t="s">
        <v>643</v>
      </c>
      <c r="AH1087" s="255"/>
      <c r="AI1087" s="255"/>
      <c r="AJ1087" s="256"/>
      <c r="AK1087" s="255" t="s">
        <v>649</v>
      </c>
      <c r="AL1087" s="255" t="s">
        <v>643</v>
      </c>
      <c r="AM1087" s="268" t="s">
        <v>740</v>
      </c>
      <c r="AN1087" s="148" t="str">
        <f>IF(ISERROR(MATCH(H1087,Current!H:H,0)),"Cleared","resolved")</f>
        <v>resolved</v>
      </c>
    </row>
    <row r="1088" spans="1:40" x14ac:dyDescent="0.25">
      <c r="A1088" s="267" t="s">
        <v>744</v>
      </c>
      <c r="B1088" s="255">
        <v>8520</v>
      </c>
      <c r="C1088" s="256" t="s">
        <v>842</v>
      </c>
      <c r="D1088" s="255" t="s">
        <v>19</v>
      </c>
      <c r="E1088" s="255">
        <v>3011</v>
      </c>
      <c r="F1088" s="256" t="s">
        <v>164</v>
      </c>
      <c r="G1088" s="255" t="s">
        <v>22</v>
      </c>
      <c r="H1088" s="255" t="s">
        <v>957</v>
      </c>
      <c r="I1088" s="256" t="s">
        <v>57</v>
      </c>
      <c r="J1088" s="255" t="s">
        <v>271</v>
      </c>
      <c r="K1088" s="255">
        <v>42769</v>
      </c>
      <c r="L1088" s="256">
        <v>91</v>
      </c>
      <c r="M1088" s="255" t="s">
        <v>122</v>
      </c>
      <c r="N1088" s="255" t="s">
        <v>41</v>
      </c>
      <c r="O1088" s="256">
        <v>42776</v>
      </c>
      <c r="P1088" s="255" t="s">
        <v>838</v>
      </c>
      <c r="Q1088" s="255">
        <v>84</v>
      </c>
      <c r="R1088" s="256" t="s">
        <v>35</v>
      </c>
      <c r="S1088" s="255">
        <v>184375</v>
      </c>
      <c r="T1088" s="255" t="s">
        <v>197</v>
      </c>
      <c r="U1088" s="256">
        <v>2624.12</v>
      </c>
      <c r="V1088" s="255" t="s">
        <v>197</v>
      </c>
      <c r="W1088" s="255">
        <v>184375.19761110135</v>
      </c>
      <c r="X1088" s="256" t="s">
        <v>100</v>
      </c>
      <c r="Y1088" s="255" t="s">
        <v>114</v>
      </c>
      <c r="Z1088" s="255">
        <v>2.62</v>
      </c>
      <c r="AA1088" s="256">
        <v>1</v>
      </c>
      <c r="AB1088" s="255" t="s">
        <v>630</v>
      </c>
      <c r="AC1088" s="255" t="s">
        <v>635</v>
      </c>
      <c r="AD1088" s="256" t="s">
        <v>821</v>
      </c>
      <c r="AE1088" s="255" t="s">
        <v>350</v>
      </c>
      <c r="AF1088" s="255" t="s">
        <v>649</v>
      </c>
      <c r="AG1088" s="256" t="s">
        <v>643</v>
      </c>
      <c r="AH1088" s="255"/>
      <c r="AI1088" s="255"/>
      <c r="AJ1088" s="256"/>
      <c r="AK1088" s="255" t="s">
        <v>649</v>
      </c>
      <c r="AL1088" s="255" t="s">
        <v>643</v>
      </c>
      <c r="AM1088" s="268" t="s">
        <v>740</v>
      </c>
      <c r="AN1088" s="148" t="str">
        <f>IF(ISERROR(MATCH(H1088,Current!H:H,0)),"Cleared","resolved")</f>
        <v>resolved</v>
      </c>
    </row>
    <row r="1089" spans="1:40" x14ac:dyDescent="0.25">
      <c r="A1089" s="267" t="s">
        <v>31</v>
      </c>
      <c r="B1089" s="255">
        <v>8520</v>
      </c>
      <c r="C1089" s="256" t="s">
        <v>842</v>
      </c>
      <c r="D1089" s="255" t="s">
        <v>19</v>
      </c>
      <c r="E1089" s="255">
        <v>1750</v>
      </c>
      <c r="F1089" s="256" t="s">
        <v>159</v>
      </c>
      <c r="G1089" s="255" t="s">
        <v>18</v>
      </c>
      <c r="H1089" s="255">
        <v>85201420001806</v>
      </c>
      <c r="I1089" s="256" t="s">
        <v>538</v>
      </c>
      <c r="J1089" s="255" t="s">
        <v>68</v>
      </c>
      <c r="K1089" s="255">
        <v>42829</v>
      </c>
      <c r="L1089" s="256">
        <v>31</v>
      </c>
      <c r="M1089" s="255" t="s">
        <v>111</v>
      </c>
      <c r="N1089" s="255" t="s">
        <v>42</v>
      </c>
      <c r="O1089" s="256">
        <v>42860</v>
      </c>
      <c r="P1089" s="255" t="s">
        <v>1878</v>
      </c>
      <c r="Q1089" s="255">
        <v>0</v>
      </c>
      <c r="R1089" s="256" t="s">
        <v>33</v>
      </c>
      <c r="S1089" s="255">
        <v>184096.76</v>
      </c>
      <c r="T1089" s="255" t="s">
        <v>197</v>
      </c>
      <c r="U1089" s="256">
        <v>2620.16</v>
      </c>
      <c r="V1089" s="255" t="s">
        <v>197</v>
      </c>
      <c r="W1089" s="255">
        <v>184096.96118039696</v>
      </c>
      <c r="X1089" s="256" t="s">
        <v>100</v>
      </c>
      <c r="Y1089" s="255" t="s">
        <v>114</v>
      </c>
      <c r="Z1089" s="255">
        <v>2.62</v>
      </c>
      <c r="AA1089" s="256">
        <v>1</v>
      </c>
      <c r="AB1089" s="255" t="s">
        <v>630</v>
      </c>
      <c r="AC1089" s="255" t="s">
        <v>2042</v>
      </c>
      <c r="AD1089" s="256" t="s">
        <v>2043</v>
      </c>
      <c r="AE1089" s="255" t="s">
        <v>350</v>
      </c>
      <c r="AF1089" s="255" t="s">
        <v>605</v>
      </c>
      <c r="AG1089" s="256" t="s">
        <v>643</v>
      </c>
      <c r="AH1089" s="255"/>
      <c r="AI1089" s="255"/>
      <c r="AJ1089" s="256"/>
      <c r="AK1089" s="255" t="s">
        <v>605</v>
      </c>
      <c r="AL1089" s="255" t="s">
        <v>603</v>
      </c>
      <c r="AM1089" s="268" t="s">
        <v>739</v>
      </c>
      <c r="AN1089" s="148" t="str">
        <f>IF(ISERROR(MATCH(H1089,Current!H:H,0)),"Cleared","resolved")</f>
        <v>resolved</v>
      </c>
    </row>
    <row r="1090" spans="1:40" x14ac:dyDescent="0.25">
      <c r="A1090" s="267" t="s">
        <v>744</v>
      </c>
      <c r="B1090" s="255">
        <v>692</v>
      </c>
      <c r="C1090" s="256" t="s">
        <v>187</v>
      </c>
      <c r="D1090" s="255" t="s">
        <v>16</v>
      </c>
      <c r="E1090" s="255">
        <v>1750</v>
      </c>
      <c r="F1090" s="256" t="s">
        <v>159</v>
      </c>
      <c r="G1090" s="255" t="s">
        <v>18</v>
      </c>
      <c r="H1090" s="255">
        <v>69201111701891</v>
      </c>
      <c r="I1090" s="256" t="s">
        <v>277</v>
      </c>
      <c r="J1090" s="255" t="s">
        <v>832</v>
      </c>
      <c r="K1090" s="255">
        <v>42822</v>
      </c>
      <c r="L1090" s="256">
        <v>38</v>
      </c>
      <c r="M1090" s="255" t="s">
        <v>118</v>
      </c>
      <c r="N1090" s="255" t="s">
        <v>41</v>
      </c>
      <c r="O1090" s="256">
        <v>42830</v>
      </c>
      <c r="P1090" s="255" t="s">
        <v>838</v>
      </c>
      <c r="Q1090" s="255">
        <v>30</v>
      </c>
      <c r="R1090" s="256" t="s">
        <v>33</v>
      </c>
      <c r="S1090" s="255">
        <v>2609.27</v>
      </c>
      <c r="T1090" s="255" t="s">
        <v>100</v>
      </c>
      <c r="U1090" s="256">
        <v>2609.27</v>
      </c>
      <c r="V1090" s="255" t="s">
        <v>100</v>
      </c>
      <c r="W1090" s="255">
        <v>2609.27</v>
      </c>
      <c r="X1090" s="256" t="s">
        <v>100</v>
      </c>
      <c r="Y1090" s="255" t="s">
        <v>114</v>
      </c>
      <c r="Z1090" s="255">
        <v>2.61</v>
      </c>
      <c r="AA1090" s="256">
        <v>1</v>
      </c>
      <c r="AB1090" s="255" t="s">
        <v>629</v>
      </c>
      <c r="AC1090" s="255" t="s">
        <v>949</v>
      </c>
      <c r="AD1090" s="256" t="s">
        <v>1474</v>
      </c>
      <c r="AE1090" s="255" t="s">
        <v>349</v>
      </c>
      <c r="AF1090" s="255" t="s">
        <v>605</v>
      </c>
      <c r="AG1090" s="256" t="s">
        <v>643</v>
      </c>
      <c r="AH1090" s="255"/>
      <c r="AI1090" s="255"/>
      <c r="AJ1090" s="256"/>
      <c r="AK1090" s="255" t="s">
        <v>605</v>
      </c>
      <c r="AL1090" s="255" t="s">
        <v>643</v>
      </c>
      <c r="AM1090" s="268" t="s">
        <v>741</v>
      </c>
      <c r="AN1090" s="148" t="str">
        <f>IF(ISERROR(MATCH(H1090,Current!H:H,0)),"Cleared","resolved")</f>
        <v>Cleared</v>
      </c>
    </row>
    <row r="1091" spans="1:40" x14ac:dyDescent="0.25">
      <c r="A1091" s="267" t="s">
        <v>31</v>
      </c>
      <c r="B1091" s="255">
        <v>8520</v>
      </c>
      <c r="C1091" s="256" t="s">
        <v>842</v>
      </c>
      <c r="D1091" s="255" t="s">
        <v>19</v>
      </c>
      <c r="E1091" s="255">
        <v>1750</v>
      </c>
      <c r="F1091" s="256" t="s">
        <v>159</v>
      </c>
      <c r="G1091" s="255" t="s">
        <v>18</v>
      </c>
      <c r="H1091" s="255">
        <v>85201120004231</v>
      </c>
      <c r="I1091" s="256" t="s">
        <v>538</v>
      </c>
      <c r="J1091" s="255" t="s">
        <v>68</v>
      </c>
      <c r="K1091" s="255">
        <v>42829</v>
      </c>
      <c r="L1091" s="256">
        <v>31</v>
      </c>
      <c r="M1091" s="255" t="s">
        <v>111</v>
      </c>
      <c r="N1091" s="255" t="s">
        <v>42</v>
      </c>
      <c r="O1091" s="256">
        <v>42860</v>
      </c>
      <c r="P1091" s="255" t="s">
        <v>1878</v>
      </c>
      <c r="Q1091" s="255">
        <v>0</v>
      </c>
      <c r="R1091" s="256" t="s">
        <v>33</v>
      </c>
      <c r="S1091" s="255">
        <v>183574.53</v>
      </c>
      <c r="T1091" s="255" t="s">
        <v>197</v>
      </c>
      <c r="U1091" s="256">
        <v>2612.7199999999998</v>
      </c>
      <c r="V1091" s="255" t="s">
        <v>197</v>
      </c>
      <c r="W1091" s="255">
        <v>183574.21394695237</v>
      </c>
      <c r="X1091" s="256" t="s">
        <v>100</v>
      </c>
      <c r="Y1091" s="255" t="s">
        <v>114</v>
      </c>
      <c r="Z1091" s="255">
        <v>2.61</v>
      </c>
      <c r="AA1091" s="256">
        <v>1</v>
      </c>
      <c r="AB1091" s="255" t="s">
        <v>630</v>
      </c>
      <c r="AC1091" s="255" t="s">
        <v>2042</v>
      </c>
      <c r="AD1091" s="256" t="s">
        <v>2043</v>
      </c>
      <c r="AE1091" s="255" t="s">
        <v>350</v>
      </c>
      <c r="AF1091" s="255" t="s">
        <v>649</v>
      </c>
      <c r="AG1091" s="256" t="s">
        <v>643</v>
      </c>
      <c r="AH1091" s="255"/>
      <c r="AI1091" s="255"/>
      <c r="AJ1091" s="256"/>
      <c r="AK1091" s="255" t="s">
        <v>605</v>
      </c>
      <c r="AL1091" s="255" t="s">
        <v>603</v>
      </c>
      <c r="AM1091" s="268" t="s">
        <v>739</v>
      </c>
      <c r="AN1091" s="148" t="str">
        <f>IF(ISERROR(MATCH(H1091,Current!H:H,0)),"Cleared","resolved")</f>
        <v>resolved</v>
      </c>
    </row>
    <row r="1092" spans="1:40" x14ac:dyDescent="0.25">
      <c r="A1092" s="267" t="s">
        <v>744</v>
      </c>
      <c r="B1092" s="255">
        <v>95</v>
      </c>
      <c r="C1092" s="256" t="s">
        <v>153</v>
      </c>
      <c r="D1092" s="255" t="s">
        <v>17</v>
      </c>
      <c r="E1092" s="255">
        <v>1780</v>
      </c>
      <c r="F1092" s="256" t="s">
        <v>1470</v>
      </c>
      <c r="G1092" s="255" t="s">
        <v>15</v>
      </c>
      <c r="H1092" s="255">
        <v>950110010932</v>
      </c>
      <c r="I1092" s="256" t="s">
        <v>58</v>
      </c>
      <c r="J1092" s="255" t="s">
        <v>195</v>
      </c>
      <c r="K1092" s="255">
        <v>42821</v>
      </c>
      <c r="L1092" s="256">
        <v>39</v>
      </c>
      <c r="M1092" s="255" t="s">
        <v>158</v>
      </c>
      <c r="N1092" s="255" t="s">
        <v>41</v>
      </c>
      <c r="O1092" s="256">
        <v>42831</v>
      </c>
      <c r="P1092" s="255" t="s">
        <v>838</v>
      </c>
      <c r="Q1092" s="255">
        <v>29</v>
      </c>
      <c r="R1092" s="256" t="s">
        <v>33</v>
      </c>
      <c r="S1092" s="255">
        <v>2600</v>
      </c>
      <c r="T1092" s="255" t="s">
        <v>100</v>
      </c>
      <c r="U1092" s="256">
        <v>2600</v>
      </c>
      <c r="V1092" s="255" t="s">
        <v>100</v>
      </c>
      <c r="W1092" s="255">
        <v>2600</v>
      </c>
      <c r="X1092" s="256" t="s">
        <v>100</v>
      </c>
      <c r="Y1092" s="255" t="s">
        <v>114</v>
      </c>
      <c r="Z1092" s="255">
        <v>2.6</v>
      </c>
      <c r="AA1092" s="256">
        <v>1</v>
      </c>
      <c r="AB1092" s="255" t="s">
        <v>629</v>
      </c>
      <c r="AC1092" s="255" t="s">
        <v>880</v>
      </c>
      <c r="AD1092" s="256" t="s">
        <v>1471</v>
      </c>
      <c r="AE1092" s="255" t="s">
        <v>349</v>
      </c>
      <c r="AF1092" s="255" t="s">
        <v>605</v>
      </c>
      <c r="AG1092" s="256" t="s">
        <v>643</v>
      </c>
      <c r="AH1092" s="255"/>
      <c r="AI1092" s="255"/>
      <c r="AJ1092" s="256"/>
      <c r="AK1092" s="255" t="s">
        <v>605</v>
      </c>
      <c r="AL1092" s="255" t="s">
        <v>643</v>
      </c>
      <c r="AM1092" s="268" t="s">
        <v>741</v>
      </c>
      <c r="AN1092" s="148" t="str">
        <f>IF(ISERROR(MATCH(H1092,Current!H:H,0)),"Cleared","resolved")</f>
        <v>resolved</v>
      </c>
    </row>
    <row r="1093" spans="1:40" x14ac:dyDescent="0.25">
      <c r="A1093" s="267" t="s">
        <v>31</v>
      </c>
      <c r="B1093" s="255">
        <v>95</v>
      </c>
      <c r="C1093" s="256" t="s">
        <v>153</v>
      </c>
      <c r="D1093" s="255" t="s">
        <v>17</v>
      </c>
      <c r="E1093" s="255">
        <v>8310</v>
      </c>
      <c r="F1093" s="256" t="s">
        <v>170</v>
      </c>
      <c r="G1093" s="255" t="s">
        <v>14</v>
      </c>
      <c r="H1093" s="255">
        <v>950110007505</v>
      </c>
      <c r="I1093" s="256" t="s">
        <v>58</v>
      </c>
      <c r="J1093" s="255" t="s">
        <v>195</v>
      </c>
      <c r="K1093" s="255">
        <v>42355</v>
      </c>
      <c r="L1093" s="256">
        <v>505</v>
      </c>
      <c r="M1093" s="255" t="s">
        <v>118</v>
      </c>
      <c r="N1093" s="255" t="s">
        <v>41</v>
      </c>
      <c r="O1093" s="256">
        <v>42859</v>
      </c>
      <c r="P1093" s="255" t="s">
        <v>1878</v>
      </c>
      <c r="Q1093" s="255">
        <v>1</v>
      </c>
      <c r="R1093" s="256" t="s">
        <v>33</v>
      </c>
      <c r="S1093" s="255">
        <v>2600</v>
      </c>
      <c r="T1093" s="255" t="s">
        <v>100</v>
      </c>
      <c r="U1093" s="256">
        <v>2600</v>
      </c>
      <c r="V1093" s="255" t="s">
        <v>100</v>
      </c>
      <c r="W1093" s="255">
        <v>2600</v>
      </c>
      <c r="X1093" s="256" t="s">
        <v>100</v>
      </c>
      <c r="Y1093" s="255" t="s">
        <v>114</v>
      </c>
      <c r="Z1093" s="255">
        <v>2.6</v>
      </c>
      <c r="AA1093" s="256">
        <v>1</v>
      </c>
      <c r="AB1093" s="255" t="s">
        <v>629</v>
      </c>
      <c r="AC1093" s="255" t="s">
        <v>420</v>
      </c>
      <c r="AD1093" s="256" t="s">
        <v>1892</v>
      </c>
      <c r="AE1093" s="255" t="s">
        <v>349</v>
      </c>
      <c r="AF1093" s="255" t="s">
        <v>605</v>
      </c>
      <c r="AG1093" s="256" t="s">
        <v>643</v>
      </c>
      <c r="AH1093" s="255"/>
      <c r="AI1093" s="255"/>
      <c r="AJ1093" s="256"/>
      <c r="AK1093" s="255" t="s">
        <v>605</v>
      </c>
      <c r="AL1093" s="255" t="s">
        <v>643</v>
      </c>
      <c r="AM1093" s="268" t="s">
        <v>741</v>
      </c>
      <c r="AN1093" s="148" t="str">
        <f>IF(ISERROR(MATCH(H1093,Current!H:H,0)),"Cleared","resolved")</f>
        <v>resolved</v>
      </c>
    </row>
    <row r="1094" spans="1:40" x14ac:dyDescent="0.25">
      <c r="A1094" s="267" t="s">
        <v>744</v>
      </c>
      <c r="B1094" s="255">
        <v>8520</v>
      </c>
      <c r="C1094" s="256" t="s">
        <v>842</v>
      </c>
      <c r="D1094" s="255" t="s">
        <v>19</v>
      </c>
      <c r="E1094" s="255">
        <v>3011</v>
      </c>
      <c r="F1094" s="256" t="s">
        <v>164</v>
      </c>
      <c r="G1094" s="255" t="s">
        <v>22</v>
      </c>
      <c r="H1094" s="255">
        <v>85200310083316</v>
      </c>
      <c r="I1094" s="256" t="s">
        <v>592</v>
      </c>
      <c r="J1094" s="255" t="s">
        <v>230</v>
      </c>
      <c r="K1094" s="255">
        <v>42583</v>
      </c>
      <c r="L1094" s="256">
        <v>277</v>
      </c>
      <c r="M1094" s="255" t="s">
        <v>158</v>
      </c>
      <c r="N1094" s="255" t="s">
        <v>41</v>
      </c>
      <c r="O1094" s="256">
        <v>42619</v>
      </c>
      <c r="P1094" s="255" t="s">
        <v>406</v>
      </c>
      <c r="Q1094" s="255">
        <v>241</v>
      </c>
      <c r="R1094" s="256" t="s">
        <v>37</v>
      </c>
      <c r="S1094" s="255">
        <v>180892.94</v>
      </c>
      <c r="T1094" s="255" t="s">
        <v>197</v>
      </c>
      <c r="U1094" s="256">
        <v>2574.56</v>
      </c>
      <c r="V1094" s="255" t="s">
        <v>197</v>
      </c>
      <c r="W1094" s="255">
        <v>180893.02652380115</v>
      </c>
      <c r="X1094" s="256" t="s">
        <v>100</v>
      </c>
      <c r="Y1094" s="255" t="s">
        <v>114</v>
      </c>
      <c r="Z1094" s="255">
        <v>2.57</v>
      </c>
      <c r="AA1094" s="256">
        <v>1</v>
      </c>
      <c r="AB1094" s="255" t="s">
        <v>630</v>
      </c>
      <c r="AC1094" s="255" t="s">
        <v>474</v>
      </c>
      <c r="AD1094" s="256" t="s">
        <v>551</v>
      </c>
      <c r="AE1094" s="255" t="s">
        <v>350</v>
      </c>
      <c r="AF1094" s="255" t="s">
        <v>605</v>
      </c>
      <c r="AG1094" s="256" t="s">
        <v>643</v>
      </c>
      <c r="AH1094" s="255"/>
      <c r="AI1094" s="255"/>
      <c r="AJ1094" s="256"/>
      <c r="AK1094" s="255" t="s">
        <v>605</v>
      </c>
      <c r="AL1094" s="255" t="s">
        <v>643</v>
      </c>
      <c r="AM1094" s="268" t="s">
        <v>741</v>
      </c>
      <c r="AN1094" s="148" t="str">
        <f>IF(ISERROR(MATCH(H1094,Current!H:H,0)),"Cleared","resolved")</f>
        <v>Cleared</v>
      </c>
    </row>
    <row r="1095" spans="1:40" x14ac:dyDescent="0.25">
      <c r="A1095" s="267" t="s">
        <v>31</v>
      </c>
      <c r="B1095" s="255">
        <v>420</v>
      </c>
      <c r="C1095" s="256" t="s">
        <v>148</v>
      </c>
      <c r="D1095" s="255" t="s">
        <v>13</v>
      </c>
      <c r="E1095" s="255">
        <v>8205</v>
      </c>
      <c r="F1095" s="256" t="s">
        <v>130</v>
      </c>
      <c r="G1095" s="255" t="s">
        <v>14</v>
      </c>
      <c r="H1095" s="255">
        <v>4200110026331</v>
      </c>
      <c r="I1095" s="256" t="s">
        <v>538</v>
      </c>
      <c r="J1095" s="255" t="s">
        <v>1233</v>
      </c>
      <c r="K1095" s="255">
        <v>42828</v>
      </c>
      <c r="L1095" s="256">
        <v>32</v>
      </c>
      <c r="M1095" s="255" t="s">
        <v>127</v>
      </c>
      <c r="N1095" s="255" t="s">
        <v>128</v>
      </c>
      <c r="O1095" s="256">
        <v>42859</v>
      </c>
      <c r="P1095" s="255" t="s">
        <v>1878</v>
      </c>
      <c r="Q1095" s="255">
        <v>1</v>
      </c>
      <c r="R1095" s="256" t="s">
        <v>33</v>
      </c>
      <c r="S1095" s="255">
        <v>2562</v>
      </c>
      <c r="T1095" s="255" t="s">
        <v>100</v>
      </c>
      <c r="U1095" s="256">
        <v>2562</v>
      </c>
      <c r="V1095" s="255" t="s">
        <v>100</v>
      </c>
      <c r="W1095" s="255">
        <v>2562</v>
      </c>
      <c r="X1095" s="256" t="s">
        <v>100</v>
      </c>
      <c r="Y1095" s="255" t="s">
        <v>114</v>
      </c>
      <c r="Z1095" s="255">
        <v>2.56</v>
      </c>
      <c r="AA1095" s="256">
        <v>1</v>
      </c>
      <c r="AB1095" s="255" t="s">
        <v>629</v>
      </c>
      <c r="AC1095" s="255" t="s">
        <v>582</v>
      </c>
      <c r="AD1095" s="256" t="s">
        <v>1927</v>
      </c>
      <c r="AE1095" s="255" t="s">
        <v>349</v>
      </c>
      <c r="AF1095" s="255" t="s">
        <v>605</v>
      </c>
      <c r="AG1095" s="256" t="s">
        <v>643</v>
      </c>
      <c r="AH1095" s="255"/>
      <c r="AI1095" s="255"/>
      <c r="AJ1095" s="256"/>
      <c r="AK1095" s="255" t="s">
        <v>605</v>
      </c>
      <c r="AL1095" s="255" t="s">
        <v>643</v>
      </c>
      <c r="AM1095" s="268" t="s">
        <v>741</v>
      </c>
      <c r="AN1095" s="148" t="str">
        <f>IF(ISERROR(MATCH(H1095,Current!H:H,0)),"Cleared","resolved")</f>
        <v>Cleared</v>
      </c>
    </row>
    <row r="1096" spans="1:40" x14ac:dyDescent="0.25">
      <c r="A1096" s="267" t="s">
        <v>31</v>
      </c>
      <c r="B1096" s="255">
        <v>260</v>
      </c>
      <c r="C1096" s="256" t="s">
        <v>113</v>
      </c>
      <c r="D1096" s="255" t="s">
        <v>23</v>
      </c>
      <c r="E1096" s="255">
        <v>8243</v>
      </c>
      <c r="F1096" s="256" t="s">
        <v>120</v>
      </c>
      <c r="G1096" s="255" t="s">
        <v>14</v>
      </c>
      <c r="H1096" s="255">
        <v>2600110126117</v>
      </c>
      <c r="I1096" s="256" t="s">
        <v>54</v>
      </c>
      <c r="J1096" s="255" t="s">
        <v>206</v>
      </c>
      <c r="K1096" s="255">
        <v>42795</v>
      </c>
      <c r="L1096" s="256">
        <v>65</v>
      </c>
      <c r="M1096" s="255" t="s">
        <v>111</v>
      </c>
      <c r="N1096" s="255" t="s">
        <v>42</v>
      </c>
      <c r="O1096" s="256">
        <v>42859</v>
      </c>
      <c r="P1096" s="255" t="s">
        <v>1878</v>
      </c>
      <c r="Q1096" s="255">
        <v>1</v>
      </c>
      <c r="R1096" s="256" t="s">
        <v>33</v>
      </c>
      <c r="S1096" s="255">
        <v>2550.6</v>
      </c>
      <c r="T1096" s="255" t="s">
        <v>100</v>
      </c>
      <c r="U1096" s="256">
        <v>2550.6</v>
      </c>
      <c r="V1096" s="255" t="s">
        <v>186</v>
      </c>
      <c r="W1096" s="255">
        <v>2154.56835901566</v>
      </c>
      <c r="X1096" s="256" t="s">
        <v>100</v>
      </c>
      <c r="Y1096" s="255" t="s">
        <v>114</v>
      </c>
      <c r="Z1096" s="255">
        <v>2.5499999999999998</v>
      </c>
      <c r="AA1096" s="256">
        <v>1</v>
      </c>
      <c r="AB1096" s="255" t="s">
        <v>629</v>
      </c>
      <c r="AC1096" s="255" t="s">
        <v>660</v>
      </c>
      <c r="AD1096" s="256" t="s">
        <v>368</v>
      </c>
      <c r="AE1096" s="255" t="s">
        <v>349</v>
      </c>
      <c r="AF1096" s="255" t="s">
        <v>605</v>
      </c>
      <c r="AG1096" s="256" t="s">
        <v>643</v>
      </c>
      <c r="AH1096" s="255"/>
      <c r="AI1096" s="255"/>
      <c r="AJ1096" s="256"/>
      <c r="AK1096" s="255" t="s">
        <v>605</v>
      </c>
      <c r="AL1096" s="255" t="s">
        <v>643</v>
      </c>
      <c r="AM1096" s="268" t="s">
        <v>741</v>
      </c>
      <c r="AN1096" s="148" t="str">
        <f>IF(ISERROR(MATCH(H1096,Current!H:H,0)),"Cleared","resolved")</f>
        <v>Cleared</v>
      </c>
    </row>
    <row r="1097" spans="1:40" x14ac:dyDescent="0.25">
      <c r="A1097" s="267" t="s">
        <v>744</v>
      </c>
      <c r="B1097" s="255">
        <v>8520</v>
      </c>
      <c r="C1097" s="256" t="s">
        <v>842</v>
      </c>
      <c r="D1097" s="255" t="s">
        <v>19</v>
      </c>
      <c r="E1097" s="255">
        <v>795</v>
      </c>
      <c r="F1097" s="256" t="s">
        <v>264</v>
      </c>
      <c r="G1097" s="255" t="s">
        <v>14</v>
      </c>
      <c r="H1097" s="255" t="s">
        <v>1637</v>
      </c>
      <c r="I1097" s="256" t="s">
        <v>277</v>
      </c>
      <c r="J1097" s="255" t="s">
        <v>381</v>
      </c>
      <c r="K1097" s="255">
        <v>42769</v>
      </c>
      <c r="L1097" s="256">
        <v>91</v>
      </c>
      <c r="M1097" s="255" t="s">
        <v>111</v>
      </c>
      <c r="N1097" s="255" t="s">
        <v>42</v>
      </c>
      <c r="O1097" s="256">
        <v>42831</v>
      </c>
      <c r="P1097" s="255" t="s">
        <v>838</v>
      </c>
      <c r="Q1097" s="255">
        <v>29</v>
      </c>
      <c r="R1097" s="256" t="s">
        <v>33</v>
      </c>
      <c r="S1097" s="255">
        <v>177469</v>
      </c>
      <c r="T1097" s="255" t="s">
        <v>197</v>
      </c>
      <c r="U1097" s="256">
        <v>2525.83</v>
      </c>
      <c r="V1097" s="255" t="s">
        <v>197</v>
      </c>
      <c r="W1097" s="255">
        <v>177469.17266818898</v>
      </c>
      <c r="X1097" s="256" t="s">
        <v>100</v>
      </c>
      <c r="Y1097" s="255" t="s">
        <v>114</v>
      </c>
      <c r="Z1097" s="255">
        <v>2.5299999999999998</v>
      </c>
      <c r="AA1097" s="256">
        <v>1</v>
      </c>
      <c r="AB1097" s="255" t="s">
        <v>630</v>
      </c>
      <c r="AC1097" s="255" t="s">
        <v>426</v>
      </c>
      <c r="AD1097" s="256" t="s">
        <v>361</v>
      </c>
      <c r="AE1097" s="255" t="s">
        <v>350</v>
      </c>
      <c r="AF1097" s="255" t="s">
        <v>605</v>
      </c>
      <c r="AG1097" s="256" t="s">
        <v>643</v>
      </c>
      <c r="AH1097" s="255"/>
      <c r="AI1097" s="255"/>
      <c r="AJ1097" s="256"/>
      <c r="AK1097" s="255" t="s">
        <v>649</v>
      </c>
      <c r="AL1097" s="255" t="s">
        <v>643</v>
      </c>
      <c r="AM1097" s="268" t="s">
        <v>740</v>
      </c>
      <c r="AN1097" s="148" t="str">
        <f>IF(ISERROR(MATCH(H1097,Current!H:H,0)),"Cleared","resolved")</f>
        <v>resolved</v>
      </c>
    </row>
    <row r="1098" spans="1:40" x14ac:dyDescent="0.25">
      <c r="A1098" s="267" t="s">
        <v>744</v>
      </c>
      <c r="B1098" s="255">
        <v>8520</v>
      </c>
      <c r="C1098" s="256" t="s">
        <v>842</v>
      </c>
      <c r="D1098" s="255" t="s">
        <v>19</v>
      </c>
      <c r="E1098" s="255">
        <v>199</v>
      </c>
      <c r="F1098" s="256" t="s">
        <v>137</v>
      </c>
      <c r="G1098" s="255" t="s">
        <v>22</v>
      </c>
      <c r="H1098" s="255" t="s">
        <v>1727</v>
      </c>
      <c r="I1098" s="256" t="s">
        <v>54</v>
      </c>
      <c r="J1098" s="255" t="s">
        <v>381</v>
      </c>
      <c r="K1098" s="255">
        <v>42768</v>
      </c>
      <c r="L1098" s="256">
        <v>92</v>
      </c>
      <c r="M1098" s="255" t="s">
        <v>118</v>
      </c>
      <c r="N1098" s="255" t="s">
        <v>41</v>
      </c>
      <c r="O1098" s="256">
        <v>42830</v>
      </c>
      <c r="P1098" s="255" t="s">
        <v>838</v>
      </c>
      <c r="Q1098" s="255">
        <v>30</v>
      </c>
      <c r="R1098" s="256" t="s">
        <v>33</v>
      </c>
      <c r="S1098" s="255">
        <v>176908</v>
      </c>
      <c r="T1098" s="255" t="s">
        <v>197</v>
      </c>
      <c r="U1098" s="256">
        <v>2517.84</v>
      </c>
      <c r="V1098" s="255" t="s">
        <v>197</v>
      </c>
      <c r="W1098" s="255">
        <v>176907.7814860355</v>
      </c>
      <c r="X1098" s="256" t="s">
        <v>100</v>
      </c>
      <c r="Y1098" s="255" t="s">
        <v>114</v>
      </c>
      <c r="Z1098" s="255">
        <v>2.52</v>
      </c>
      <c r="AA1098" s="256">
        <v>1</v>
      </c>
      <c r="AB1098" s="255" t="s">
        <v>630</v>
      </c>
      <c r="AC1098" s="255" t="s">
        <v>484</v>
      </c>
      <c r="AD1098" s="256" t="s">
        <v>363</v>
      </c>
      <c r="AE1098" s="255" t="s">
        <v>350</v>
      </c>
      <c r="AF1098" s="255" t="s">
        <v>605</v>
      </c>
      <c r="AG1098" s="256" t="s">
        <v>643</v>
      </c>
      <c r="AH1098" s="255"/>
      <c r="AI1098" s="255"/>
      <c r="AJ1098" s="256"/>
      <c r="AK1098" s="255" t="s">
        <v>649</v>
      </c>
      <c r="AL1098" s="255" t="s">
        <v>643</v>
      </c>
      <c r="AM1098" s="268" t="s">
        <v>740</v>
      </c>
      <c r="AN1098" s="148" t="str">
        <f>IF(ISERROR(MATCH(H1098,Current!H:H,0)),"Cleared","resolved")</f>
        <v>resolved</v>
      </c>
    </row>
    <row r="1099" spans="1:40" x14ac:dyDescent="0.25">
      <c r="A1099" s="267" t="s">
        <v>31</v>
      </c>
      <c r="B1099" s="255">
        <v>8520</v>
      </c>
      <c r="C1099" s="256" t="s">
        <v>842</v>
      </c>
      <c r="D1099" s="255" t="s">
        <v>19</v>
      </c>
      <c r="E1099" s="255">
        <v>1772</v>
      </c>
      <c r="F1099" s="256" t="s">
        <v>236</v>
      </c>
      <c r="G1099" s="255" t="s">
        <v>15</v>
      </c>
      <c r="H1099" s="255">
        <v>85200310087014</v>
      </c>
      <c r="I1099" s="256" t="s">
        <v>537</v>
      </c>
      <c r="J1099" s="255" t="s">
        <v>311</v>
      </c>
      <c r="K1099" s="255">
        <v>42795</v>
      </c>
      <c r="L1099" s="256">
        <v>65</v>
      </c>
      <c r="M1099" s="255" t="s">
        <v>105</v>
      </c>
      <c r="N1099" s="255" t="s">
        <v>41</v>
      </c>
      <c r="O1099" s="256">
        <v>42859</v>
      </c>
      <c r="P1099" s="255" t="s">
        <v>1878</v>
      </c>
      <c r="Q1099" s="255">
        <v>1</v>
      </c>
      <c r="R1099" s="256" t="s">
        <v>33</v>
      </c>
      <c r="S1099" s="255">
        <v>177121.08</v>
      </c>
      <c r="T1099" s="255" t="s">
        <v>197</v>
      </c>
      <c r="U1099" s="256">
        <v>2520.88</v>
      </c>
      <c r="V1099" s="255" t="s">
        <v>197</v>
      </c>
      <c r="W1099" s="255">
        <v>177121.37712980853</v>
      </c>
      <c r="X1099" s="256" t="s">
        <v>100</v>
      </c>
      <c r="Y1099" s="255" t="s">
        <v>114</v>
      </c>
      <c r="Z1099" s="255">
        <v>2.52</v>
      </c>
      <c r="AA1099" s="256">
        <v>1</v>
      </c>
      <c r="AB1099" s="255" t="s">
        <v>630</v>
      </c>
      <c r="AC1099" s="255" t="s">
        <v>473</v>
      </c>
      <c r="AD1099" s="256" t="s">
        <v>2034</v>
      </c>
      <c r="AE1099" s="255" t="s">
        <v>350</v>
      </c>
      <c r="AF1099" s="255" t="s">
        <v>605</v>
      </c>
      <c r="AG1099" s="256" t="s">
        <v>643</v>
      </c>
      <c r="AH1099" s="255"/>
      <c r="AI1099" s="255"/>
      <c r="AJ1099" s="256"/>
      <c r="AK1099" s="255" t="s">
        <v>605</v>
      </c>
      <c r="AL1099" s="255" t="s">
        <v>643</v>
      </c>
      <c r="AM1099" s="268" t="s">
        <v>741</v>
      </c>
      <c r="AN1099" s="148" t="str">
        <f>IF(ISERROR(MATCH(H1099,Current!H:H,0)),"Cleared","resolved")</f>
        <v>resolved</v>
      </c>
    </row>
    <row r="1100" spans="1:40" x14ac:dyDescent="0.25">
      <c r="A1100" s="267" t="s">
        <v>744</v>
      </c>
      <c r="B1100" s="255">
        <v>8520</v>
      </c>
      <c r="C1100" s="256" t="s">
        <v>842</v>
      </c>
      <c r="D1100" s="255" t="s">
        <v>19</v>
      </c>
      <c r="E1100" s="255">
        <v>199</v>
      </c>
      <c r="F1100" s="256" t="s">
        <v>137</v>
      </c>
      <c r="G1100" s="255" t="s">
        <v>22</v>
      </c>
      <c r="H1100" s="255" t="s">
        <v>1688</v>
      </c>
      <c r="I1100" s="256" t="s">
        <v>54</v>
      </c>
      <c r="J1100" s="255" t="s">
        <v>381</v>
      </c>
      <c r="K1100" s="255">
        <v>42768</v>
      </c>
      <c r="L1100" s="256">
        <v>92</v>
      </c>
      <c r="M1100" s="255" t="s">
        <v>118</v>
      </c>
      <c r="N1100" s="255" t="s">
        <v>41</v>
      </c>
      <c r="O1100" s="256">
        <v>42830</v>
      </c>
      <c r="P1100" s="255" t="s">
        <v>838</v>
      </c>
      <c r="Q1100" s="255">
        <v>30</v>
      </c>
      <c r="R1100" s="256" t="s">
        <v>33</v>
      </c>
      <c r="S1100" s="255">
        <v>176023</v>
      </c>
      <c r="T1100" s="255" t="s">
        <v>197</v>
      </c>
      <c r="U1100" s="256">
        <v>2505.25</v>
      </c>
      <c r="V1100" s="255" t="s">
        <v>197</v>
      </c>
      <c r="W1100" s="255">
        <v>176023.18636922535</v>
      </c>
      <c r="X1100" s="256" t="s">
        <v>100</v>
      </c>
      <c r="Y1100" s="255" t="s">
        <v>114</v>
      </c>
      <c r="Z1100" s="255">
        <v>2.5099999999999998</v>
      </c>
      <c r="AA1100" s="256">
        <v>1</v>
      </c>
      <c r="AB1100" s="255" t="s">
        <v>630</v>
      </c>
      <c r="AC1100" s="255" t="s">
        <v>484</v>
      </c>
      <c r="AD1100" s="256" t="s">
        <v>363</v>
      </c>
      <c r="AE1100" s="255" t="s">
        <v>350</v>
      </c>
      <c r="AF1100" s="255" t="s">
        <v>605</v>
      </c>
      <c r="AG1100" s="256" t="s">
        <v>643</v>
      </c>
      <c r="AH1100" s="255"/>
      <c r="AI1100" s="255"/>
      <c r="AJ1100" s="256"/>
      <c r="AK1100" s="255" t="s">
        <v>649</v>
      </c>
      <c r="AL1100" s="255" t="s">
        <v>643</v>
      </c>
      <c r="AM1100" s="268" t="s">
        <v>740</v>
      </c>
      <c r="AN1100" s="148" t="str">
        <f>IF(ISERROR(MATCH(H1100,Current!H:H,0)),"Cleared","resolved")</f>
        <v>resolved</v>
      </c>
    </row>
    <row r="1101" spans="1:40" x14ac:dyDescent="0.25">
      <c r="A1101" s="267" t="s">
        <v>31</v>
      </c>
      <c r="B1101" s="255">
        <v>3022</v>
      </c>
      <c r="C1101" s="256" t="s">
        <v>141</v>
      </c>
      <c r="D1101" s="255" t="s">
        <v>16</v>
      </c>
      <c r="E1101" s="255">
        <v>456</v>
      </c>
      <c r="F1101" s="256" t="s">
        <v>167</v>
      </c>
      <c r="G1101" s="255" t="s">
        <v>14</v>
      </c>
      <c r="H1101" s="255">
        <v>30220110070908</v>
      </c>
      <c r="I1101" s="256" t="s">
        <v>59</v>
      </c>
      <c r="J1101" s="255" t="s">
        <v>143</v>
      </c>
      <c r="K1101" s="255">
        <v>42829</v>
      </c>
      <c r="L1101" s="256">
        <v>31</v>
      </c>
      <c r="M1101" s="255" t="s">
        <v>127</v>
      </c>
      <c r="N1101" s="255" t="s">
        <v>128</v>
      </c>
      <c r="O1101" s="256">
        <v>42859</v>
      </c>
      <c r="P1101" s="255" t="s">
        <v>1878</v>
      </c>
      <c r="Q1101" s="255">
        <v>1</v>
      </c>
      <c r="R1101" s="256" t="s">
        <v>33</v>
      </c>
      <c r="S1101" s="255">
        <v>2496</v>
      </c>
      <c r="T1101" s="255" t="s">
        <v>100</v>
      </c>
      <c r="U1101" s="256">
        <v>2496</v>
      </c>
      <c r="V1101" s="255" t="s">
        <v>100</v>
      </c>
      <c r="W1101" s="255">
        <v>2496</v>
      </c>
      <c r="X1101" s="256" t="s">
        <v>100</v>
      </c>
      <c r="Y1101" s="255" t="s">
        <v>114</v>
      </c>
      <c r="Z1101" s="255">
        <v>2.5</v>
      </c>
      <c r="AA1101" s="256">
        <v>1</v>
      </c>
      <c r="AB1101" s="255" t="s">
        <v>629</v>
      </c>
      <c r="AC1101" s="255" t="s">
        <v>826</v>
      </c>
      <c r="AD1101" s="256" t="s">
        <v>1936</v>
      </c>
      <c r="AE1101" s="255" t="s">
        <v>349</v>
      </c>
      <c r="AF1101" s="255" t="s">
        <v>605</v>
      </c>
      <c r="AG1101" s="256" t="s">
        <v>643</v>
      </c>
      <c r="AH1101" s="255"/>
      <c r="AI1101" s="255"/>
      <c r="AJ1101" s="256"/>
      <c r="AK1101" s="255" t="s">
        <v>605</v>
      </c>
      <c r="AL1101" s="255" t="s">
        <v>643</v>
      </c>
      <c r="AM1101" s="268" t="s">
        <v>741</v>
      </c>
      <c r="AN1101" s="148" t="str">
        <f>IF(ISERROR(MATCH(H1101,Current!H:H,0)),"Cleared","resolved")</f>
        <v>Cleared</v>
      </c>
    </row>
    <row r="1102" spans="1:40" x14ac:dyDescent="0.25">
      <c r="A1102" s="267" t="s">
        <v>744</v>
      </c>
      <c r="B1102" s="255">
        <v>8520</v>
      </c>
      <c r="C1102" s="256" t="s">
        <v>842</v>
      </c>
      <c r="D1102" s="255" t="s">
        <v>19</v>
      </c>
      <c r="E1102" s="255">
        <v>199</v>
      </c>
      <c r="F1102" s="256" t="s">
        <v>137</v>
      </c>
      <c r="G1102" s="255" t="s">
        <v>22</v>
      </c>
      <c r="H1102" s="255">
        <v>85200410040764</v>
      </c>
      <c r="I1102" s="256" t="s">
        <v>54</v>
      </c>
      <c r="J1102" s="255" t="s">
        <v>575</v>
      </c>
      <c r="K1102" s="255">
        <v>42676</v>
      </c>
      <c r="L1102" s="256">
        <v>184</v>
      </c>
      <c r="M1102" s="255" t="s">
        <v>111</v>
      </c>
      <c r="N1102" s="255" t="s">
        <v>42</v>
      </c>
      <c r="O1102" s="256">
        <v>42733</v>
      </c>
      <c r="P1102" s="255" t="s">
        <v>651</v>
      </c>
      <c r="Q1102" s="255">
        <v>127</v>
      </c>
      <c r="R1102" s="256" t="s">
        <v>38</v>
      </c>
      <c r="S1102" s="255">
        <v>176000</v>
      </c>
      <c r="T1102" s="255" t="s">
        <v>197</v>
      </c>
      <c r="U1102" s="256">
        <v>2504.92</v>
      </c>
      <c r="V1102" s="255" t="s">
        <v>197</v>
      </c>
      <c r="W1102" s="255">
        <v>176000</v>
      </c>
      <c r="X1102" s="256" t="s">
        <v>100</v>
      </c>
      <c r="Y1102" s="255" t="s">
        <v>114</v>
      </c>
      <c r="Z1102" s="255">
        <v>2.5</v>
      </c>
      <c r="AA1102" s="256">
        <v>1</v>
      </c>
      <c r="AB1102" s="255" t="s">
        <v>630</v>
      </c>
      <c r="AC1102" s="255" t="s">
        <v>484</v>
      </c>
      <c r="AD1102" s="256" t="s">
        <v>396</v>
      </c>
      <c r="AE1102" s="255" t="s">
        <v>350</v>
      </c>
      <c r="AF1102" s="255" t="s">
        <v>649</v>
      </c>
      <c r="AG1102" s="256" t="s">
        <v>643</v>
      </c>
      <c r="AH1102" s="255"/>
      <c r="AI1102" s="255"/>
      <c r="AJ1102" s="256"/>
      <c r="AK1102" s="255" t="s">
        <v>605</v>
      </c>
      <c r="AL1102" s="255" t="s">
        <v>643</v>
      </c>
      <c r="AM1102" s="268" t="s">
        <v>741</v>
      </c>
      <c r="AN1102" s="148" t="str">
        <f>IF(ISERROR(MATCH(H1102,Current!H:H,0)),"Cleared","resolved")</f>
        <v>resolved</v>
      </c>
    </row>
    <row r="1103" spans="1:40" x14ac:dyDescent="0.25">
      <c r="A1103" s="267" t="s">
        <v>744</v>
      </c>
      <c r="B1103" s="255">
        <v>8520</v>
      </c>
      <c r="C1103" s="256" t="s">
        <v>842</v>
      </c>
      <c r="D1103" s="255" t="s">
        <v>19</v>
      </c>
      <c r="E1103" s="255">
        <v>199</v>
      </c>
      <c r="F1103" s="256" t="s">
        <v>137</v>
      </c>
      <c r="G1103" s="255" t="s">
        <v>22</v>
      </c>
      <c r="H1103" s="255">
        <v>85200410040765</v>
      </c>
      <c r="I1103" s="256" t="s">
        <v>54</v>
      </c>
      <c r="J1103" s="255" t="s">
        <v>575</v>
      </c>
      <c r="K1103" s="255">
        <v>42676</v>
      </c>
      <c r="L1103" s="256">
        <v>184</v>
      </c>
      <c r="M1103" s="255" t="s">
        <v>111</v>
      </c>
      <c r="N1103" s="255" t="s">
        <v>42</v>
      </c>
      <c r="O1103" s="256">
        <v>42733</v>
      </c>
      <c r="P1103" s="255" t="s">
        <v>651</v>
      </c>
      <c r="Q1103" s="255">
        <v>127</v>
      </c>
      <c r="R1103" s="256" t="s">
        <v>38</v>
      </c>
      <c r="S1103" s="255">
        <v>176000</v>
      </c>
      <c r="T1103" s="255" t="s">
        <v>197</v>
      </c>
      <c r="U1103" s="256">
        <v>2504.92</v>
      </c>
      <c r="V1103" s="255" t="s">
        <v>197</v>
      </c>
      <c r="W1103" s="255">
        <v>176000</v>
      </c>
      <c r="X1103" s="256" t="s">
        <v>100</v>
      </c>
      <c r="Y1103" s="255" t="s">
        <v>114</v>
      </c>
      <c r="Z1103" s="255">
        <v>2.5</v>
      </c>
      <c r="AA1103" s="256">
        <v>1</v>
      </c>
      <c r="AB1103" s="255" t="s">
        <v>630</v>
      </c>
      <c r="AC1103" s="255" t="s">
        <v>484</v>
      </c>
      <c r="AD1103" s="256" t="s">
        <v>396</v>
      </c>
      <c r="AE1103" s="255" t="s">
        <v>350</v>
      </c>
      <c r="AF1103" s="255" t="s">
        <v>649</v>
      </c>
      <c r="AG1103" s="256" t="s">
        <v>643</v>
      </c>
      <c r="AH1103" s="255"/>
      <c r="AI1103" s="255"/>
      <c r="AJ1103" s="256"/>
      <c r="AK1103" s="255" t="s">
        <v>605</v>
      </c>
      <c r="AL1103" s="255" t="s">
        <v>643</v>
      </c>
      <c r="AM1103" s="268" t="s">
        <v>741</v>
      </c>
      <c r="AN1103" s="148" t="str">
        <f>IF(ISERROR(MATCH(H1103,Current!H:H,0)),"Cleared","resolved")</f>
        <v>resolved</v>
      </c>
    </row>
    <row r="1104" spans="1:40" x14ac:dyDescent="0.25">
      <c r="A1104" s="267" t="s">
        <v>744</v>
      </c>
      <c r="B1104" s="255">
        <v>8520</v>
      </c>
      <c r="C1104" s="256" t="s">
        <v>842</v>
      </c>
      <c r="D1104" s="255" t="s">
        <v>19</v>
      </c>
      <c r="E1104" s="255">
        <v>199</v>
      </c>
      <c r="F1104" s="256" t="s">
        <v>137</v>
      </c>
      <c r="G1104" s="255" t="s">
        <v>22</v>
      </c>
      <c r="H1104" s="255">
        <v>85200410040766</v>
      </c>
      <c r="I1104" s="256" t="s">
        <v>54</v>
      </c>
      <c r="J1104" s="255" t="s">
        <v>575</v>
      </c>
      <c r="K1104" s="255">
        <v>42676</v>
      </c>
      <c r="L1104" s="256">
        <v>184</v>
      </c>
      <c r="M1104" s="255" t="s">
        <v>111</v>
      </c>
      <c r="N1104" s="255" t="s">
        <v>42</v>
      </c>
      <c r="O1104" s="256">
        <v>42733</v>
      </c>
      <c r="P1104" s="255" t="s">
        <v>651</v>
      </c>
      <c r="Q1104" s="255">
        <v>127</v>
      </c>
      <c r="R1104" s="256" t="s">
        <v>38</v>
      </c>
      <c r="S1104" s="255">
        <v>176000</v>
      </c>
      <c r="T1104" s="255" t="s">
        <v>197</v>
      </c>
      <c r="U1104" s="256">
        <v>2504.92</v>
      </c>
      <c r="V1104" s="255" t="s">
        <v>197</v>
      </c>
      <c r="W1104" s="255">
        <v>176000</v>
      </c>
      <c r="X1104" s="256" t="s">
        <v>100</v>
      </c>
      <c r="Y1104" s="255" t="s">
        <v>114</v>
      </c>
      <c r="Z1104" s="255">
        <v>2.5</v>
      </c>
      <c r="AA1104" s="256">
        <v>1</v>
      </c>
      <c r="AB1104" s="255" t="s">
        <v>630</v>
      </c>
      <c r="AC1104" s="255" t="s">
        <v>484</v>
      </c>
      <c r="AD1104" s="256" t="s">
        <v>396</v>
      </c>
      <c r="AE1104" s="255" t="s">
        <v>350</v>
      </c>
      <c r="AF1104" s="255" t="s">
        <v>605</v>
      </c>
      <c r="AG1104" s="256" t="s">
        <v>643</v>
      </c>
      <c r="AH1104" s="255"/>
      <c r="AI1104" s="255"/>
      <c r="AJ1104" s="256"/>
      <c r="AK1104" s="255" t="s">
        <v>605</v>
      </c>
      <c r="AL1104" s="255" t="s">
        <v>643</v>
      </c>
      <c r="AM1104" s="268" t="s">
        <v>741</v>
      </c>
      <c r="AN1104" s="148" t="str">
        <f>IF(ISERROR(MATCH(H1104,Current!H:H,0)),"Cleared","resolved")</f>
        <v>resolved</v>
      </c>
    </row>
    <row r="1105" spans="1:40" x14ac:dyDescent="0.25">
      <c r="A1105" s="267" t="s">
        <v>744</v>
      </c>
      <c r="B1105" s="255">
        <v>8520</v>
      </c>
      <c r="C1105" s="256" t="s">
        <v>842</v>
      </c>
      <c r="D1105" s="255" t="s">
        <v>19</v>
      </c>
      <c r="E1105" s="255">
        <v>199</v>
      </c>
      <c r="F1105" s="256" t="s">
        <v>137</v>
      </c>
      <c r="G1105" s="255" t="s">
        <v>22</v>
      </c>
      <c r="H1105" s="255">
        <v>85200410040767</v>
      </c>
      <c r="I1105" s="256" t="s">
        <v>54</v>
      </c>
      <c r="J1105" s="255" t="s">
        <v>575</v>
      </c>
      <c r="K1105" s="255">
        <v>42676</v>
      </c>
      <c r="L1105" s="256">
        <v>184</v>
      </c>
      <c r="M1105" s="255" t="s">
        <v>111</v>
      </c>
      <c r="N1105" s="255" t="s">
        <v>42</v>
      </c>
      <c r="O1105" s="256">
        <v>42733</v>
      </c>
      <c r="P1105" s="255" t="s">
        <v>651</v>
      </c>
      <c r="Q1105" s="255">
        <v>127</v>
      </c>
      <c r="R1105" s="256" t="s">
        <v>38</v>
      </c>
      <c r="S1105" s="255">
        <v>176000</v>
      </c>
      <c r="T1105" s="255" t="s">
        <v>197</v>
      </c>
      <c r="U1105" s="256">
        <v>2504.92</v>
      </c>
      <c r="V1105" s="255" t="s">
        <v>197</v>
      </c>
      <c r="W1105" s="255">
        <v>176000</v>
      </c>
      <c r="X1105" s="256" t="s">
        <v>100</v>
      </c>
      <c r="Y1105" s="255" t="s">
        <v>114</v>
      </c>
      <c r="Z1105" s="255">
        <v>2.5</v>
      </c>
      <c r="AA1105" s="256">
        <v>1</v>
      </c>
      <c r="AB1105" s="255" t="s">
        <v>630</v>
      </c>
      <c r="AC1105" s="255" t="s">
        <v>484</v>
      </c>
      <c r="AD1105" s="256" t="s">
        <v>396</v>
      </c>
      <c r="AE1105" s="255" t="s">
        <v>350</v>
      </c>
      <c r="AF1105" s="255" t="s">
        <v>605</v>
      </c>
      <c r="AG1105" s="256" t="s">
        <v>643</v>
      </c>
      <c r="AH1105" s="255"/>
      <c r="AI1105" s="255"/>
      <c r="AJ1105" s="256"/>
      <c r="AK1105" s="255" t="s">
        <v>605</v>
      </c>
      <c r="AL1105" s="255" t="s">
        <v>643</v>
      </c>
      <c r="AM1105" s="268" t="s">
        <v>741</v>
      </c>
      <c r="AN1105" s="148" t="str">
        <f>IF(ISERROR(MATCH(H1105,Current!H:H,0)),"Cleared","resolved")</f>
        <v>resolved</v>
      </c>
    </row>
    <row r="1106" spans="1:40" x14ac:dyDescent="0.25">
      <c r="A1106" s="267" t="s">
        <v>744</v>
      </c>
      <c r="B1106" s="255">
        <v>8520</v>
      </c>
      <c r="C1106" s="256" t="s">
        <v>842</v>
      </c>
      <c r="D1106" s="255" t="s">
        <v>19</v>
      </c>
      <c r="E1106" s="255">
        <v>199</v>
      </c>
      <c r="F1106" s="256" t="s">
        <v>137</v>
      </c>
      <c r="G1106" s="255" t="s">
        <v>22</v>
      </c>
      <c r="H1106" s="255">
        <v>85200410040768</v>
      </c>
      <c r="I1106" s="256" t="s">
        <v>54</v>
      </c>
      <c r="J1106" s="255" t="s">
        <v>575</v>
      </c>
      <c r="K1106" s="255">
        <v>42676</v>
      </c>
      <c r="L1106" s="256">
        <v>184</v>
      </c>
      <c r="M1106" s="255" t="s">
        <v>111</v>
      </c>
      <c r="N1106" s="255" t="s">
        <v>42</v>
      </c>
      <c r="O1106" s="256">
        <v>42733</v>
      </c>
      <c r="P1106" s="255" t="s">
        <v>651</v>
      </c>
      <c r="Q1106" s="255">
        <v>127</v>
      </c>
      <c r="R1106" s="256" t="s">
        <v>38</v>
      </c>
      <c r="S1106" s="255">
        <v>176000</v>
      </c>
      <c r="T1106" s="255" t="s">
        <v>197</v>
      </c>
      <c r="U1106" s="256">
        <v>2504.92</v>
      </c>
      <c r="V1106" s="255" t="s">
        <v>197</v>
      </c>
      <c r="W1106" s="255">
        <v>176000</v>
      </c>
      <c r="X1106" s="256" t="s">
        <v>100</v>
      </c>
      <c r="Y1106" s="255" t="s">
        <v>114</v>
      </c>
      <c r="Z1106" s="255">
        <v>2.5</v>
      </c>
      <c r="AA1106" s="256">
        <v>1</v>
      </c>
      <c r="AB1106" s="255" t="s">
        <v>630</v>
      </c>
      <c r="AC1106" s="255" t="s">
        <v>484</v>
      </c>
      <c r="AD1106" s="256" t="s">
        <v>396</v>
      </c>
      <c r="AE1106" s="255" t="s">
        <v>350</v>
      </c>
      <c r="AF1106" s="255" t="s">
        <v>649</v>
      </c>
      <c r="AG1106" s="256" t="s">
        <v>643</v>
      </c>
      <c r="AH1106" s="255"/>
      <c r="AI1106" s="255"/>
      <c r="AJ1106" s="256"/>
      <c r="AK1106" s="255" t="s">
        <v>605</v>
      </c>
      <c r="AL1106" s="255" t="s">
        <v>643</v>
      </c>
      <c r="AM1106" s="268" t="s">
        <v>741</v>
      </c>
      <c r="AN1106" s="148" t="str">
        <f>IF(ISERROR(MATCH(H1106,Current!H:H,0)),"Cleared","resolved")</f>
        <v>resolved</v>
      </c>
    </row>
    <row r="1107" spans="1:40" x14ac:dyDescent="0.25">
      <c r="A1107" s="267" t="s">
        <v>744</v>
      </c>
      <c r="B1107" s="255">
        <v>8520</v>
      </c>
      <c r="C1107" s="256" t="s">
        <v>842</v>
      </c>
      <c r="D1107" s="255" t="s">
        <v>19</v>
      </c>
      <c r="E1107" s="255">
        <v>199</v>
      </c>
      <c r="F1107" s="256" t="s">
        <v>137</v>
      </c>
      <c r="G1107" s="255" t="s">
        <v>22</v>
      </c>
      <c r="H1107" s="255">
        <v>85200410040769</v>
      </c>
      <c r="I1107" s="256" t="s">
        <v>54</v>
      </c>
      <c r="J1107" s="255" t="s">
        <v>575</v>
      </c>
      <c r="K1107" s="255">
        <v>42676</v>
      </c>
      <c r="L1107" s="256">
        <v>184</v>
      </c>
      <c r="M1107" s="255" t="s">
        <v>111</v>
      </c>
      <c r="N1107" s="255" t="s">
        <v>42</v>
      </c>
      <c r="O1107" s="256">
        <v>42733</v>
      </c>
      <c r="P1107" s="255" t="s">
        <v>651</v>
      </c>
      <c r="Q1107" s="255">
        <v>127</v>
      </c>
      <c r="R1107" s="256" t="s">
        <v>38</v>
      </c>
      <c r="S1107" s="255">
        <v>176000</v>
      </c>
      <c r="T1107" s="255" t="s">
        <v>197</v>
      </c>
      <c r="U1107" s="256">
        <v>2504.92</v>
      </c>
      <c r="V1107" s="255" t="s">
        <v>197</v>
      </c>
      <c r="W1107" s="255">
        <v>176000</v>
      </c>
      <c r="X1107" s="256" t="s">
        <v>100</v>
      </c>
      <c r="Y1107" s="255" t="s">
        <v>114</v>
      </c>
      <c r="Z1107" s="255">
        <v>2.5</v>
      </c>
      <c r="AA1107" s="256">
        <v>1</v>
      </c>
      <c r="AB1107" s="255" t="s">
        <v>630</v>
      </c>
      <c r="AC1107" s="255" t="s">
        <v>484</v>
      </c>
      <c r="AD1107" s="256" t="s">
        <v>396</v>
      </c>
      <c r="AE1107" s="255" t="s">
        <v>350</v>
      </c>
      <c r="AF1107" s="255" t="s">
        <v>649</v>
      </c>
      <c r="AG1107" s="256" t="s">
        <v>643</v>
      </c>
      <c r="AH1107" s="255"/>
      <c r="AI1107" s="255"/>
      <c r="AJ1107" s="256"/>
      <c r="AK1107" s="255" t="s">
        <v>605</v>
      </c>
      <c r="AL1107" s="255" t="s">
        <v>643</v>
      </c>
      <c r="AM1107" s="268" t="s">
        <v>741</v>
      </c>
      <c r="AN1107" s="148" t="str">
        <f>IF(ISERROR(MATCH(H1107,Current!H:H,0)),"Cleared","resolved")</f>
        <v>resolved</v>
      </c>
    </row>
    <row r="1108" spans="1:40" x14ac:dyDescent="0.25">
      <c r="A1108" s="267" t="s">
        <v>744</v>
      </c>
      <c r="B1108" s="255">
        <v>8520</v>
      </c>
      <c r="C1108" s="256" t="s">
        <v>842</v>
      </c>
      <c r="D1108" s="255" t="s">
        <v>19</v>
      </c>
      <c r="E1108" s="255">
        <v>199</v>
      </c>
      <c r="F1108" s="256" t="s">
        <v>137</v>
      </c>
      <c r="G1108" s="255" t="s">
        <v>22</v>
      </c>
      <c r="H1108" s="255">
        <v>85200410040771</v>
      </c>
      <c r="I1108" s="256" t="s">
        <v>54</v>
      </c>
      <c r="J1108" s="255" t="s">
        <v>575</v>
      </c>
      <c r="K1108" s="255">
        <v>42676</v>
      </c>
      <c r="L1108" s="256">
        <v>184</v>
      </c>
      <c r="M1108" s="255" t="s">
        <v>111</v>
      </c>
      <c r="N1108" s="255" t="s">
        <v>42</v>
      </c>
      <c r="O1108" s="256">
        <v>42733</v>
      </c>
      <c r="P1108" s="255" t="s">
        <v>651</v>
      </c>
      <c r="Q1108" s="255">
        <v>127</v>
      </c>
      <c r="R1108" s="256" t="s">
        <v>38</v>
      </c>
      <c r="S1108" s="255">
        <v>176000</v>
      </c>
      <c r="T1108" s="255" t="s">
        <v>197</v>
      </c>
      <c r="U1108" s="256">
        <v>2504.92</v>
      </c>
      <c r="V1108" s="255" t="s">
        <v>197</v>
      </c>
      <c r="W1108" s="255">
        <v>176000</v>
      </c>
      <c r="X1108" s="256" t="s">
        <v>100</v>
      </c>
      <c r="Y1108" s="255" t="s">
        <v>114</v>
      </c>
      <c r="Z1108" s="255">
        <v>2.5</v>
      </c>
      <c r="AA1108" s="256">
        <v>1</v>
      </c>
      <c r="AB1108" s="255" t="s">
        <v>630</v>
      </c>
      <c r="AC1108" s="255" t="s">
        <v>484</v>
      </c>
      <c r="AD1108" s="256" t="s">
        <v>396</v>
      </c>
      <c r="AE1108" s="255" t="s">
        <v>350</v>
      </c>
      <c r="AF1108" s="255" t="s">
        <v>649</v>
      </c>
      <c r="AG1108" s="256" t="s">
        <v>643</v>
      </c>
      <c r="AH1108" s="255"/>
      <c r="AI1108" s="255"/>
      <c r="AJ1108" s="256"/>
      <c r="AK1108" s="255" t="s">
        <v>605</v>
      </c>
      <c r="AL1108" s="255" t="s">
        <v>643</v>
      </c>
      <c r="AM1108" s="268" t="s">
        <v>741</v>
      </c>
      <c r="AN1108" s="148" t="str">
        <f>IF(ISERROR(MATCH(H1108,Current!H:H,0)),"Cleared","resolved")</f>
        <v>resolved</v>
      </c>
    </row>
    <row r="1109" spans="1:40" x14ac:dyDescent="0.25">
      <c r="A1109" s="267" t="s">
        <v>744</v>
      </c>
      <c r="B1109" s="255">
        <v>3022</v>
      </c>
      <c r="C1109" s="256" t="s">
        <v>141</v>
      </c>
      <c r="D1109" s="255" t="s">
        <v>16</v>
      </c>
      <c r="E1109" s="255">
        <v>692</v>
      </c>
      <c r="F1109" s="256" t="s">
        <v>187</v>
      </c>
      <c r="G1109" s="255" t="s">
        <v>16</v>
      </c>
      <c r="H1109" s="255">
        <v>30220110061547</v>
      </c>
      <c r="I1109" s="256" t="s">
        <v>59</v>
      </c>
      <c r="J1109" s="255" t="s">
        <v>143</v>
      </c>
      <c r="K1109" s="255">
        <v>42636</v>
      </c>
      <c r="L1109" s="256">
        <v>224</v>
      </c>
      <c r="M1109" s="255" t="s">
        <v>158</v>
      </c>
      <c r="N1109" s="255" t="s">
        <v>41</v>
      </c>
      <c r="O1109" s="256">
        <v>42709</v>
      </c>
      <c r="P1109" s="255" t="s">
        <v>651</v>
      </c>
      <c r="Q1109" s="255">
        <v>151</v>
      </c>
      <c r="R1109" s="256" t="s">
        <v>39</v>
      </c>
      <c r="S1109" s="255">
        <v>2459.1999999999998</v>
      </c>
      <c r="T1109" s="255" t="s">
        <v>100</v>
      </c>
      <c r="U1109" s="256">
        <v>2459.1999999999998</v>
      </c>
      <c r="V1109" s="255" t="s">
        <v>100</v>
      </c>
      <c r="W1109" s="255">
        <v>2459.1999999999998</v>
      </c>
      <c r="X1109" s="256" t="s">
        <v>100</v>
      </c>
      <c r="Y1109" s="255" t="s">
        <v>107</v>
      </c>
      <c r="Z1109" s="255">
        <v>2.46</v>
      </c>
      <c r="AA1109" s="256">
        <v>1</v>
      </c>
      <c r="AB1109" s="255" t="s">
        <v>629</v>
      </c>
      <c r="AC1109" s="255" t="s">
        <v>413</v>
      </c>
      <c r="AD1109" s="256" t="s">
        <v>754</v>
      </c>
      <c r="AE1109" s="255" t="s">
        <v>349</v>
      </c>
      <c r="AF1109" s="255" t="s">
        <v>605</v>
      </c>
      <c r="AG1109" s="256" t="s">
        <v>643</v>
      </c>
      <c r="AH1109" s="255"/>
      <c r="AI1109" s="255"/>
      <c r="AJ1109" s="256"/>
      <c r="AK1109" s="255" t="s">
        <v>605</v>
      </c>
      <c r="AL1109" s="255" t="s">
        <v>643</v>
      </c>
      <c r="AM1109" s="268" t="s">
        <v>741</v>
      </c>
      <c r="AN1109" s="148" t="str">
        <f>IF(ISERROR(MATCH(H1109,Current!H:H,0)),"Cleared","resolved")</f>
        <v>Cleared</v>
      </c>
    </row>
    <row r="1110" spans="1:40" x14ac:dyDescent="0.25">
      <c r="A1110" s="267" t="s">
        <v>744</v>
      </c>
      <c r="B1110" s="255">
        <v>8520</v>
      </c>
      <c r="C1110" s="256" t="s">
        <v>842</v>
      </c>
      <c r="D1110" s="255" t="s">
        <v>19</v>
      </c>
      <c r="E1110" s="255">
        <v>199</v>
      </c>
      <c r="F1110" s="256" t="s">
        <v>137</v>
      </c>
      <c r="G1110" s="255" t="s">
        <v>22</v>
      </c>
      <c r="H1110" s="255">
        <v>85202110002246</v>
      </c>
      <c r="I1110" s="256" t="s">
        <v>538</v>
      </c>
      <c r="J1110" s="255" t="s">
        <v>68</v>
      </c>
      <c r="K1110" s="255">
        <v>42728</v>
      </c>
      <c r="L1110" s="256">
        <v>132</v>
      </c>
      <c r="M1110" s="255" t="s">
        <v>111</v>
      </c>
      <c r="N1110" s="255" t="s">
        <v>42</v>
      </c>
      <c r="O1110" s="256">
        <v>42797</v>
      </c>
      <c r="P1110" s="255" t="s">
        <v>838</v>
      </c>
      <c r="Q1110" s="255">
        <v>63</v>
      </c>
      <c r="R1110" s="256" t="s">
        <v>35</v>
      </c>
      <c r="S1110" s="255">
        <v>172800</v>
      </c>
      <c r="T1110" s="255" t="s">
        <v>197</v>
      </c>
      <c r="U1110" s="256">
        <v>2459.38</v>
      </c>
      <c r="V1110" s="255" t="s">
        <v>197</v>
      </c>
      <c r="W1110" s="255">
        <v>172800.2810468997</v>
      </c>
      <c r="X1110" s="256" t="s">
        <v>100</v>
      </c>
      <c r="Y1110" s="255" t="s">
        <v>114</v>
      </c>
      <c r="Z1110" s="255">
        <v>2.46</v>
      </c>
      <c r="AA1110" s="256">
        <v>1</v>
      </c>
      <c r="AB1110" s="255" t="s">
        <v>630</v>
      </c>
      <c r="AC1110" s="255" t="s">
        <v>484</v>
      </c>
      <c r="AD1110" s="256" t="s">
        <v>396</v>
      </c>
      <c r="AE1110" s="255" t="s">
        <v>350</v>
      </c>
      <c r="AF1110" s="255" t="s">
        <v>605</v>
      </c>
      <c r="AG1110" s="256" t="s">
        <v>643</v>
      </c>
      <c r="AH1110" s="255"/>
      <c r="AI1110" s="255"/>
      <c r="AJ1110" s="256"/>
      <c r="AK1110" s="255" t="s">
        <v>605</v>
      </c>
      <c r="AL1110" s="255" t="s">
        <v>643</v>
      </c>
      <c r="AM1110" s="268" t="s">
        <v>741</v>
      </c>
      <c r="AN1110" s="148" t="str">
        <f>IF(ISERROR(MATCH(H1110,Current!H:H,0)),"Cleared","resolved")</f>
        <v>resolved</v>
      </c>
    </row>
    <row r="1111" spans="1:40" x14ac:dyDescent="0.25">
      <c r="A1111" s="267" t="s">
        <v>744</v>
      </c>
      <c r="B1111" s="255">
        <v>8520</v>
      </c>
      <c r="C1111" s="256" t="s">
        <v>842</v>
      </c>
      <c r="D1111" s="255" t="s">
        <v>19</v>
      </c>
      <c r="E1111" s="255">
        <v>199</v>
      </c>
      <c r="F1111" s="256" t="s">
        <v>137</v>
      </c>
      <c r="G1111" s="255" t="s">
        <v>22</v>
      </c>
      <c r="H1111" s="255" t="s">
        <v>1692</v>
      </c>
      <c r="I1111" s="256" t="s">
        <v>54</v>
      </c>
      <c r="J1111" s="255" t="s">
        <v>381</v>
      </c>
      <c r="K1111" s="255">
        <v>42768</v>
      </c>
      <c r="L1111" s="256">
        <v>92</v>
      </c>
      <c r="M1111" s="255" t="s">
        <v>118</v>
      </c>
      <c r="N1111" s="255" t="s">
        <v>41</v>
      </c>
      <c r="O1111" s="256">
        <v>42830</v>
      </c>
      <c r="P1111" s="255" t="s">
        <v>838</v>
      </c>
      <c r="Q1111" s="255">
        <v>30</v>
      </c>
      <c r="R1111" s="256" t="s">
        <v>33</v>
      </c>
      <c r="S1111" s="255">
        <v>173024</v>
      </c>
      <c r="T1111" s="255" t="s">
        <v>197</v>
      </c>
      <c r="U1111" s="256">
        <v>2462.56</v>
      </c>
      <c r="V1111" s="255" t="s">
        <v>197</v>
      </c>
      <c r="W1111" s="255">
        <v>173023.7133321623</v>
      </c>
      <c r="X1111" s="256" t="s">
        <v>100</v>
      </c>
      <c r="Y1111" s="255" t="s">
        <v>114</v>
      </c>
      <c r="Z1111" s="255">
        <v>2.46</v>
      </c>
      <c r="AA1111" s="256">
        <v>1</v>
      </c>
      <c r="AB1111" s="255" t="s">
        <v>630</v>
      </c>
      <c r="AC1111" s="255" t="s">
        <v>484</v>
      </c>
      <c r="AD1111" s="256" t="s">
        <v>363</v>
      </c>
      <c r="AE1111" s="255" t="s">
        <v>350</v>
      </c>
      <c r="AF1111" s="255" t="s">
        <v>605</v>
      </c>
      <c r="AG1111" s="256" t="s">
        <v>643</v>
      </c>
      <c r="AH1111" s="255"/>
      <c r="AI1111" s="255"/>
      <c r="AJ1111" s="256"/>
      <c r="AK1111" s="255" t="s">
        <v>649</v>
      </c>
      <c r="AL1111" s="255" t="s">
        <v>643</v>
      </c>
      <c r="AM1111" s="268" t="s">
        <v>740</v>
      </c>
      <c r="AN1111" s="148" t="str">
        <f>IF(ISERROR(MATCH(H1111,Current!H:H,0)),"Cleared","resolved")</f>
        <v>resolved</v>
      </c>
    </row>
    <row r="1112" spans="1:40" x14ac:dyDescent="0.25">
      <c r="A1112" s="267" t="s">
        <v>744</v>
      </c>
      <c r="B1112" s="255">
        <v>1985</v>
      </c>
      <c r="C1112" s="256" t="s">
        <v>333</v>
      </c>
      <c r="D1112" s="255" t="s">
        <v>23</v>
      </c>
      <c r="E1112" s="255">
        <v>260</v>
      </c>
      <c r="F1112" s="256" t="s">
        <v>113</v>
      </c>
      <c r="G1112" s="255" t="s">
        <v>23</v>
      </c>
      <c r="H1112" s="255">
        <v>198504300000002</v>
      </c>
      <c r="I1112" s="256" t="s">
        <v>538</v>
      </c>
      <c r="J1112" s="255" t="s">
        <v>334</v>
      </c>
      <c r="K1112" s="255">
        <v>42430</v>
      </c>
      <c r="L1112" s="256">
        <v>430</v>
      </c>
      <c r="M1112" s="255" t="s">
        <v>127</v>
      </c>
      <c r="N1112" s="255" t="s">
        <v>128</v>
      </c>
      <c r="O1112" s="256">
        <v>42495</v>
      </c>
      <c r="P1112" s="255" t="s">
        <v>268</v>
      </c>
      <c r="Q1112" s="255">
        <v>365</v>
      </c>
      <c r="R1112" s="256" t="s">
        <v>37</v>
      </c>
      <c r="S1112" s="255">
        <v>35637.199999999997</v>
      </c>
      <c r="T1112" s="255" t="s">
        <v>335</v>
      </c>
      <c r="U1112" s="256">
        <v>2459.4499999999998</v>
      </c>
      <c r="V1112" s="255" t="s">
        <v>335</v>
      </c>
      <c r="W1112" s="255">
        <v>35637.199999999997</v>
      </c>
      <c r="X1112" s="256" t="s">
        <v>100</v>
      </c>
      <c r="Y1112" s="255" t="s">
        <v>107</v>
      </c>
      <c r="Z1112" s="255">
        <v>2.46</v>
      </c>
      <c r="AA1112" s="256">
        <v>1</v>
      </c>
      <c r="AB1112" s="255" t="s">
        <v>630</v>
      </c>
      <c r="AC1112" s="255" t="s">
        <v>408</v>
      </c>
      <c r="AD1112" s="256" t="s">
        <v>354</v>
      </c>
      <c r="AE1112" s="255" t="s">
        <v>350</v>
      </c>
      <c r="AF1112" s="255" t="s">
        <v>649</v>
      </c>
      <c r="AG1112" s="256" t="s">
        <v>643</v>
      </c>
      <c r="AH1112" s="255"/>
      <c r="AI1112" s="255"/>
      <c r="AJ1112" s="256"/>
      <c r="AK1112" s="255" t="s">
        <v>605</v>
      </c>
      <c r="AL1112" s="255" t="s">
        <v>643</v>
      </c>
      <c r="AM1112" s="268" t="s">
        <v>741</v>
      </c>
      <c r="AN1112" s="148" t="str">
        <f>IF(ISERROR(MATCH(H1112,Current!H:H,0)),"Cleared","resolved")</f>
        <v>resolved</v>
      </c>
    </row>
    <row r="1113" spans="1:40" x14ac:dyDescent="0.25">
      <c r="A1113" s="267" t="s">
        <v>744</v>
      </c>
      <c r="B1113" s="255">
        <v>8310</v>
      </c>
      <c r="C1113" s="256" t="s">
        <v>170</v>
      </c>
      <c r="D1113" s="255" t="s">
        <v>14</v>
      </c>
      <c r="E1113" s="255">
        <v>199</v>
      </c>
      <c r="F1113" s="256" t="s">
        <v>137</v>
      </c>
      <c r="G1113" s="255" t="s">
        <v>22</v>
      </c>
      <c r="H1113" s="255" t="s">
        <v>825</v>
      </c>
      <c r="I1113" s="256" t="s">
        <v>57</v>
      </c>
      <c r="J1113" s="255" t="s">
        <v>133</v>
      </c>
      <c r="K1113" s="255">
        <v>42647</v>
      </c>
      <c r="L1113" s="256">
        <v>213</v>
      </c>
      <c r="M1113" s="255" t="s">
        <v>111</v>
      </c>
      <c r="N1113" s="255" t="s">
        <v>42</v>
      </c>
      <c r="O1113" s="256">
        <v>42732</v>
      </c>
      <c r="P1113" s="255" t="s">
        <v>651</v>
      </c>
      <c r="Q1113" s="255">
        <v>128</v>
      </c>
      <c r="R1113" s="256" t="s">
        <v>38</v>
      </c>
      <c r="S1113" s="255">
        <v>10264</v>
      </c>
      <c r="T1113" s="255" t="s">
        <v>242</v>
      </c>
      <c r="U1113" s="256">
        <v>2430.84</v>
      </c>
      <c r="V1113" s="255" t="s">
        <v>242</v>
      </c>
      <c r="W1113" s="255">
        <v>10263.980262810659</v>
      </c>
      <c r="X1113" s="256" t="s">
        <v>100</v>
      </c>
      <c r="Y1113" s="255" t="s">
        <v>114</v>
      </c>
      <c r="Z1113" s="255">
        <v>2.4300000000000002</v>
      </c>
      <c r="AA1113" s="256">
        <v>1</v>
      </c>
      <c r="AB1113" s="255" t="s">
        <v>630</v>
      </c>
      <c r="AC1113" s="255" t="s">
        <v>484</v>
      </c>
      <c r="AD1113" s="256" t="s">
        <v>396</v>
      </c>
      <c r="AE1113" s="255" t="s">
        <v>350</v>
      </c>
      <c r="AF1113" s="255" t="s">
        <v>605</v>
      </c>
      <c r="AG1113" s="256" t="s">
        <v>643</v>
      </c>
      <c r="AH1113" s="255"/>
      <c r="AI1113" s="255"/>
      <c r="AJ1113" s="256"/>
      <c r="AK1113" s="255" t="s">
        <v>605</v>
      </c>
      <c r="AL1113" s="255" t="s">
        <v>643</v>
      </c>
      <c r="AM1113" s="268" t="s">
        <v>741</v>
      </c>
      <c r="AN1113" s="148" t="str">
        <f>IF(ISERROR(MATCH(H1113,Current!H:H,0)),"Cleared","resolved")</f>
        <v>resolved</v>
      </c>
    </row>
    <row r="1114" spans="1:40" x14ac:dyDescent="0.25">
      <c r="A1114" s="267" t="s">
        <v>744</v>
      </c>
      <c r="B1114" s="255">
        <v>8520</v>
      </c>
      <c r="C1114" s="256" t="s">
        <v>842</v>
      </c>
      <c r="D1114" s="255" t="s">
        <v>19</v>
      </c>
      <c r="E1114" s="255">
        <v>1340</v>
      </c>
      <c r="F1114" s="256" t="s">
        <v>146</v>
      </c>
      <c r="G1114" s="255" t="s">
        <v>21</v>
      </c>
      <c r="H1114" s="255" t="s">
        <v>1653</v>
      </c>
      <c r="I1114" s="256" t="s">
        <v>55</v>
      </c>
      <c r="J1114" s="255" t="s">
        <v>381</v>
      </c>
      <c r="K1114" s="255">
        <v>42769</v>
      </c>
      <c r="L1114" s="256">
        <v>91</v>
      </c>
      <c r="M1114" s="255" t="s">
        <v>127</v>
      </c>
      <c r="N1114" s="255" t="s">
        <v>128</v>
      </c>
      <c r="O1114" s="256">
        <v>42831</v>
      </c>
      <c r="P1114" s="255" t="s">
        <v>838</v>
      </c>
      <c r="Q1114" s="255">
        <v>29</v>
      </c>
      <c r="R1114" s="256" t="s">
        <v>33</v>
      </c>
      <c r="S1114" s="255">
        <v>170278</v>
      </c>
      <c r="T1114" s="255" t="s">
        <v>197</v>
      </c>
      <c r="U1114" s="256">
        <v>2423.48</v>
      </c>
      <c r="V1114" s="255" t="s">
        <v>197</v>
      </c>
      <c r="W1114" s="255">
        <v>170277.88512207975</v>
      </c>
      <c r="X1114" s="256" t="s">
        <v>100</v>
      </c>
      <c r="Y1114" s="255" t="s">
        <v>114</v>
      </c>
      <c r="Z1114" s="255">
        <v>2.42</v>
      </c>
      <c r="AA1114" s="256">
        <v>1</v>
      </c>
      <c r="AB1114" s="255" t="s">
        <v>630</v>
      </c>
      <c r="AC1114" s="255" t="s">
        <v>415</v>
      </c>
      <c r="AD1114" s="256" t="s">
        <v>1654</v>
      </c>
      <c r="AE1114" s="255" t="s">
        <v>350</v>
      </c>
      <c r="AF1114" s="255" t="s">
        <v>605</v>
      </c>
      <c r="AG1114" s="256" t="s">
        <v>643</v>
      </c>
      <c r="AH1114" s="255"/>
      <c r="AI1114" s="255"/>
      <c r="AJ1114" s="256"/>
      <c r="AK1114" s="255" t="s">
        <v>649</v>
      </c>
      <c r="AL1114" s="255" t="s">
        <v>643</v>
      </c>
      <c r="AM1114" s="268" t="s">
        <v>740</v>
      </c>
      <c r="AN1114" s="148" t="str">
        <f>IF(ISERROR(MATCH(H1114,Current!H:H,0)),"Cleared","resolved")</f>
        <v>Cleared</v>
      </c>
    </row>
    <row r="1115" spans="1:40" x14ac:dyDescent="0.25">
      <c r="A1115" s="267" t="s">
        <v>31</v>
      </c>
      <c r="B1115" s="255">
        <v>8520</v>
      </c>
      <c r="C1115" s="256" t="s">
        <v>842</v>
      </c>
      <c r="D1115" s="255" t="s">
        <v>19</v>
      </c>
      <c r="E1115" s="255">
        <v>1772</v>
      </c>
      <c r="F1115" s="256" t="s">
        <v>236</v>
      </c>
      <c r="G1115" s="255" t="s">
        <v>15</v>
      </c>
      <c r="H1115" s="255">
        <v>85200310086743</v>
      </c>
      <c r="I1115" s="256" t="s">
        <v>537</v>
      </c>
      <c r="J1115" s="255" t="s">
        <v>311</v>
      </c>
      <c r="K1115" s="255">
        <v>42773</v>
      </c>
      <c r="L1115" s="256">
        <v>87</v>
      </c>
      <c r="M1115" s="255" t="s">
        <v>105</v>
      </c>
      <c r="N1115" s="255" t="s">
        <v>41</v>
      </c>
      <c r="O1115" s="256">
        <v>42859</v>
      </c>
      <c r="P1115" s="255" t="s">
        <v>1878</v>
      </c>
      <c r="Q1115" s="255">
        <v>1</v>
      </c>
      <c r="R1115" s="256" t="s">
        <v>33</v>
      </c>
      <c r="S1115" s="255">
        <v>170181</v>
      </c>
      <c r="T1115" s="255" t="s">
        <v>197</v>
      </c>
      <c r="U1115" s="256">
        <v>2422.1</v>
      </c>
      <c r="V1115" s="255" t="s">
        <v>197</v>
      </c>
      <c r="W1115" s="255">
        <v>170180.92394168276</v>
      </c>
      <c r="X1115" s="256" t="s">
        <v>100</v>
      </c>
      <c r="Y1115" s="255" t="s">
        <v>114</v>
      </c>
      <c r="Z1115" s="255">
        <v>2.42</v>
      </c>
      <c r="AA1115" s="256">
        <v>1</v>
      </c>
      <c r="AB1115" s="255" t="s">
        <v>630</v>
      </c>
      <c r="AC1115" s="255" t="s">
        <v>473</v>
      </c>
      <c r="AD1115" s="256" t="s">
        <v>2034</v>
      </c>
      <c r="AE1115" s="255" t="s">
        <v>350</v>
      </c>
      <c r="AF1115" s="255" t="s">
        <v>605</v>
      </c>
      <c r="AG1115" s="256" t="s">
        <v>643</v>
      </c>
      <c r="AH1115" s="255"/>
      <c r="AI1115" s="255"/>
      <c r="AJ1115" s="256"/>
      <c r="AK1115" s="255" t="s">
        <v>605</v>
      </c>
      <c r="AL1115" s="255" t="s">
        <v>643</v>
      </c>
      <c r="AM1115" s="268" t="s">
        <v>741</v>
      </c>
      <c r="AN1115" s="148" t="str">
        <f>IF(ISERROR(MATCH(H1115,Current!H:H,0)),"Cleared","resolved")</f>
        <v>resolved</v>
      </c>
    </row>
    <row r="1116" spans="1:40" x14ac:dyDescent="0.25">
      <c r="A1116" s="267" t="s">
        <v>744</v>
      </c>
      <c r="B1116" s="255">
        <v>8520</v>
      </c>
      <c r="C1116" s="256" t="s">
        <v>842</v>
      </c>
      <c r="D1116" s="255" t="s">
        <v>19</v>
      </c>
      <c r="E1116" s="255">
        <v>3075</v>
      </c>
      <c r="F1116" s="256" t="s">
        <v>145</v>
      </c>
      <c r="G1116" s="255" t="s">
        <v>21</v>
      </c>
      <c r="H1116" s="255">
        <v>85204510000685</v>
      </c>
      <c r="I1116" s="256" t="s">
        <v>729</v>
      </c>
      <c r="J1116" s="255" t="s">
        <v>313</v>
      </c>
      <c r="K1116" s="255">
        <v>42773</v>
      </c>
      <c r="L1116" s="256">
        <v>87</v>
      </c>
      <c r="M1116" s="255" t="s">
        <v>127</v>
      </c>
      <c r="N1116" s="255" t="s">
        <v>128</v>
      </c>
      <c r="O1116" s="256">
        <v>42797</v>
      </c>
      <c r="P1116" s="255" t="s">
        <v>838</v>
      </c>
      <c r="Q1116" s="255">
        <v>63</v>
      </c>
      <c r="R1116" s="256" t="s">
        <v>35</v>
      </c>
      <c r="S1116" s="255">
        <v>170242</v>
      </c>
      <c r="T1116" s="255" t="s">
        <v>197</v>
      </c>
      <c r="U1116" s="256">
        <v>2422.9699999999998</v>
      </c>
      <c r="V1116" s="255" t="s">
        <v>197</v>
      </c>
      <c r="W1116" s="255">
        <v>170242.05164236779</v>
      </c>
      <c r="X1116" s="256" t="s">
        <v>100</v>
      </c>
      <c r="Y1116" s="255" t="s">
        <v>114</v>
      </c>
      <c r="Z1116" s="255">
        <v>2.42</v>
      </c>
      <c r="AA1116" s="256">
        <v>1</v>
      </c>
      <c r="AB1116" s="255" t="s">
        <v>630</v>
      </c>
      <c r="AC1116" s="255" t="s">
        <v>1244</v>
      </c>
      <c r="AD1116" s="256" t="s">
        <v>1604</v>
      </c>
      <c r="AE1116" s="255" t="s">
        <v>350</v>
      </c>
      <c r="AF1116" s="255" t="s">
        <v>605</v>
      </c>
      <c r="AG1116" s="256" t="s">
        <v>643</v>
      </c>
      <c r="AH1116" s="255"/>
      <c r="AI1116" s="255"/>
      <c r="AJ1116" s="256"/>
      <c r="AK1116" s="255" t="s">
        <v>605</v>
      </c>
      <c r="AL1116" s="255" t="s">
        <v>643</v>
      </c>
      <c r="AM1116" s="268" t="s">
        <v>741</v>
      </c>
      <c r="AN1116" s="148" t="str">
        <f>IF(ISERROR(MATCH(H1116,Current!H:H,0)),"Cleared","resolved")</f>
        <v>resolved</v>
      </c>
    </row>
    <row r="1117" spans="1:40" x14ac:dyDescent="0.25">
      <c r="A1117" s="267" t="s">
        <v>31</v>
      </c>
      <c r="B1117" s="255">
        <v>95</v>
      </c>
      <c r="C1117" s="256" t="s">
        <v>153</v>
      </c>
      <c r="D1117" s="255" t="s">
        <v>17</v>
      </c>
      <c r="E1117" s="255">
        <v>8310</v>
      </c>
      <c r="F1117" s="256" t="s">
        <v>170</v>
      </c>
      <c r="G1117" s="255" t="s">
        <v>14</v>
      </c>
      <c r="H1117" s="255">
        <v>950110008390</v>
      </c>
      <c r="I1117" s="256" t="s">
        <v>58</v>
      </c>
      <c r="J1117" s="255" t="s">
        <v>195</v>
      </c>
      <c r="K1117" s="255">
        <v>42514</v>
      </c>
      <c r="L1117" s="256">
        <v>346</v>
      </c>
      <c r="M1117" s="255" t="s">
        <v>118</v>
      </c>
      <c r="N1117" s="255" t="s">
        <v>41</v>
      </c>
      <c r="O1117" s="256">
        <v>42859</v>
      </c>
      <c r="P1117" s="255" t="s">
        <v>1878</v>
      </c>
      <c r="Q1117" s="255">
        <v>1</v>
      </c>
      <c r="R1117" s="256" t="s">
        <v>33</v>
      </c>
      <c r="S1117" s="255">
        <v>2405</v>
      </c>
      <c r="T1117" s="255" t="s">
        <v>100</v>
      </c>
      <c r="U1117" s="256">
        <v>2405</v>
      </c>
      <c r="V1117" s="255" t="s">
        <v>100</v>
      </c>
      <c r="W1117" s="255">
        <v>2405</v>
      </c>
      <c r="X1117" s="256" t="s">
        <v>100</v>
      </c>
      <c r="Y1117" s="255" t="s">
        <v>114</v>
      </c>
      <c r="Z1117" s="255">
        <v>2.41</v>
      </c>
      <c r="AA1117" s="256">
        <v>1</v>
      </c>
      <c r="AB1117" s="255" t="s">
        <v>629</v>
      </c>
      <c r="AC1117" s="255" t="s">
        <v>420</v>
      </c>
      <c r="AD1117" s="256" t="s">
        <v>1892</v>
      </c>
      <c r="AE1117" s="255" t="s">
        <v>349</v>
      </c>
      <c r="AF1117" s="255" t="s">
        <v>649</v>
      </c>
      <c r="AG1117" s="256" t="s">
        <v>643</v>
      </c>
      <c r="AH1117" s="255"/>
      <c r="AI1117" s="255"/>
      <c r="AJ1117" s="256"/>
      <c r="AK1117" s="255" t="s">
        <v>605</v>
      </c>
      <c r="AL1117" s="255" t="s">
        <v>643</v>
      </c>
      <c r="AM1117" s="268" t="s">
        <v>741</v>
      </c>
      <c r="AN1117" s="148" t="str">
        <f>IF(ISERROR(MATCH(H1117,Current!H:H,0)),"Cleared","resolved")</f>
        <v>resolved</v>
      </c>
    </row>
    <row r="1118" spans="1:40" x14ac:dyDescent="0.25">
      <c r="A1118" s="267" t="s">
        <v>31</v>
      </c>
      <c r="B1118" s="255">
        <v>95</v>
      </c>
      <c r="C1118" s="256" t="s">
        <v>153</v>
      </c>
      <c r="D1118" s="255" t="s">
        <v>17</v>
      </c>
      <c r="E1118" s="255">
        <v>8310</v>
      </c>
      <c r="F1118" s="256" t="s">
        <v>170</v>
      </c>
      <c r="G1118" s="255" t="s">
        <v>14</v>
      </c>
      <c r="H1118" s="255">
        <v>950110009874</v>
      </c>
      <c r="I1118" s="256" t="s">
        <v>58</v>
      </c>
      <c r="J1118" s="255" t="s">
        <v>195</v>
      </c>
      <c r="K1118" s="255">
        <v>42697</v>
      </c>
      <c r="L1118" s="256">
        <v>163</v>
      </c>
      <c r="M1118" s="255" t="s">
        <v>118</v>
      </c>
      <c r="N1118" s="255" t="s">
        <v>41</v>
      </c>
      <c r="O1118" s="256">
        <v>42859</v>
      </c>
      <c r="P1118" s="255" t="s">
        <v>1878</v>
      </c>
      <c r="Q1118" s="255">
        <v>1</v>
      </c>
      <c r="R1118" s="256" t="s">
        <v>33</v>
      </c>
      <c r="S1118" s="255">
        <v>2405</v>
      </c>
      <c r="T1118" s="255" t="s">
        <v>100</v>
      </c>
      <c r="U1118" s="256">
        <v>2405</v>
      </c>
      <c r="V1118" s="255" t="s">
        <v>100</v>
      </c>
      <c r="W1118" s="255">
        <v>2405</v>
      </c>
      <c r="X1118" s="256" t="s">
        <v>100</v>
      </c>
      <c r="Y1118" s="255" t="s">
        <v>114</v>
      </c>
      <c r="Z1118" s="255">
        <v>2.41</v>
      </c>
      <c r="AA1118" s="256">
        <v>1</v>
      </c>
      <c r="AB1118" s="255" t="s">
        <v>629</v>
      </c>
      <c r="AC1118" s="255" t="s">
        <v>420</v>
      </c>
      <c r="AD1118" s="256" t="s">
        <v>1892</v>
      </c>
      <c r="AE1118" s="255" t="s">
        <v>349</v>
      </c>
      <c r="AF1118" s="255" t="s">
        <v>605</v>
      </c>
      <c r="AG1118" s="256" t="s">
        <v>643</v>
      </c>
      <c r="AH1118" s="255"/>
      <c r="AI1118" s="255"/>
      <c r="AJ1118" s="256"/>
      <c r="AK1118" s="255" t="s">
        <v>605</v>
      </c>
      <c r="AL1118" s="255" t="s">
        <v>643</v>
      </c>
      <c r="AM1118" s="268" t="s">
        <v>741</v>
      </c>
      <c r="AN1118" s="148" t="str">
        <f>IF(ISERROR(MATCH(H1118,Current!H:H,0)),"Cleared","resolved")</f>
        <v>resolved</v>
      </c>
    </row>
    <row r="1119" spans="1:40" x14ac:dyDescent="0.25">
      <c r="A1119" s="267" t="s">
        <v>744</v>
      </c>
      <c r="B1119" s="255">
        <v>8520</v>
      </c>
      <c r="C1119" s="256" t="s">
        <v>842</v>
      </c>
      <c r="D1119" s="255" t="s">
        <v>19</v>
      </c>
      <c r="E1119" s="255">
        <v>199</v>
      </c>
      <c r="F1119" s="256" t="s">
        <v>137</v>
      </c>
      <c r="G1119" s="255" t="s">
        <v>22</v>
      </c>
      <c r="H1119" s="255" t="s">
        <v>1695</v>
      </c>
      <c r="I1119" s="256" t="s">
        <v>54</v>
      </c>
      <c r="J1119" s="255" t="s">
        <v>381</v>
      </c>
      <c r="K1119" s="255">
        <v>42768</v>
      </c>
      <c r="L1119" s="256">
        <v>92</v>
      </c>
      <c r="M1119" s="255" t="s">
        <v>118</v>
      </c>
      <c r="N1119" s="255" t="s">
        <v>41</v>
      </c>
      <c r="O1119" s="256">
        <v>42830</v>
      </c>
      <c r="P1119" s="255" t="s">
        <v>838</v>
      </c>
      <c r="Q1119" s="255">
        <v>30</v>
      </c>
      <c r="R1119" s="256" t="s">
        <v>33</v>
      </c>
      <c r="S1119" s="255">
        <v>169364</v>
      </c>
      <c r="T1119" s="255" t="s">
        <v>197</v>
      </c>
      <c r="U1119" s="256">
        <v>2410.4699999999998</v>
      </c>
      <c r="V1119" s="255" t="s">
        <v>197</v>
      </c>
      <c r="W1119" s="255">
        <v>169363.78008080096</v>
      </c>
      <c r="X1119" s="256" t="s">
        <v>100</v>
      </c>
      <c r="Y1119" s="255" t="s">
        <v>114</v>
      </c>
      <c r="Z1119" s="255">
        <v>2.41</v>
      </c>
      <c r="AA1119" s="256">
        <v>1</v>
      </c>
      <c r="AB1119" s="255" t="s">
        <v>630</v>
      </c>
      <c r="AC1119" s="255" t="s">
        <v>484</v>
      </c>
      <c r="AD1119" s="256" t="s">
        <v>363</v>
      </c>
      <c r="AE1119" s="255" t="s">
        <v>350</v>
      </c>
      <c r="AF1119" s="255" t="s">
        <v>649</v>
      </c>
      <c r="AG1119" s="256" t="s">
        <v>643</v>
      </c>
      <c r="AH1119" s="255"/>
      <c r="AI1119" s="255"/>
      <c r="AJ1119" s="256"/>
      <c r="AK1119" s="255" t="s">
        <v>649</v>
      </c>
      <c r="AL1119" s="255" t="s">
        <v>643</v>
      </c>
      <c r="AM1119" s="268" t="s">
        <v>740</v>
      </c>
      <c r="AN1119" s="148" t="str">
        <f>IF(ISERROR(MATCH(H1119,Current!H:H,0)),"Cleared","resolved")</f>
        <v>resolved</v>
      </c>
    </row>
    <row r="1120" spans="1:40" x14ac:dyDescent="0.25">
      <c r="A1120" s="267" t="s">
        <v>744</v>
      </c>
      <c r="B1120" s="255">
        <v>8520</v>
      </c>
      <c r="C1120" s="256" t="s">
        <v>842</v>
      </c>
      <c r="D1120" s="255" t="s">
        <v>19</v>
      </c>
      <c r="E1120" s="255">
        <v>199</v>
      </c>
      <c r="F1120" s="256" t="s">
        <v>137</v>
      </c>
      <c r="G1120" s="255" t="s">
        <v>22</v>
      </c>
      <c r="H1120" s="255" t="s">
        <v>487</v>
      </c>
      <c r="I1120" s="256" t="s">
        <v>538</v>
      </c>
      <c r="J1120" s="255" t="s">
        <v>68</v>
      </c>
      <c r="K1120" s="255">
        <v>42579</v>
      </c>
      <c r="L1120" s="256">
        <v>281</v>
      </c>
      <c r="M1120" s="255" t="s">
        <v>111</v>
      </c>
      <c r="N1120" s="255" t="s">
        <v>42</v>
      </c>
      <c r="O1120" s="256">
        <v>42586</v>
      </c>
      <c r="P1120" s="255" t="s">
        <v>406</v>
      </c>
      <c r="Q1120" s="255">
        <v>274</v>
      </c>
      <c r="R1120" s="256" t="s">
        <v>37</v>
      </c>
      <c r="S1120" s="255">
        <v>168945</v>
      </c>
      <c r="T1120" s="255" t="s">
        <v>197</v>
      </c>
      <c r="U1120" s="256">
        <v>2404.5100000000002</v>
      </c>
      <c r="V1120" s="255" t="s">
        <v>197</v>
      </c>
      <c r="W1120" s="255">
        <v>168945.02020024593</v>
      </c>
      <c r="X1120" s="256" t="s">
        <v>100</v>
      </c>
      <c r="Y1120" s="255" t="s">
        <v>114</v>
      </c>
      <c r="Z1120" s="255">
        <v>2.4</v>
      </c>
      <c r="AA1120" s="256">
        <v>1</v>
      </c>
      <c r="AB1120" s="255" t="s">
        <v>630</v>
      </c>
      <c r="AC1120" s="255" t="s">
        <v>484</v>
      </c>
      <c r="AD1120" s="256" t="s">
        <v>396</v>
      </c>
      <c r="AE1120" s="255" t="s">
        <v>350</v>
      </c>
      <c r="AF1120" s="255" t="s">
        <v>605</v>
      </c>
      <c r="AG1120" s="256" t="s">
        <v>643</v>
      </c>
      <c r="AH1120" s="255"/>
      <c r="AI1120" s="255"/>
      <c r="AJ1120" s="256"/>
      <c r="AK1120" s="255" t="s">
        <v>605</v>
      </c>
      <c r="AL1120" s="255" t="s">
        <v>643</v>
      </c>
      <c r="AM1120" s="268" t="s">
        <v>741</v>
      </c>
      <c r="AN1120" s="148" t="str">
        <f>IF(ISERROR(MATCH(H1120,Current!H:H,0)),"Cleared","resolved")</f>
        <v>resolved</v>
      </c>
    </row>
    <row r="1121" spans="1:40" x14ac:dyDescent="0.25">
      <c r="A1121" s="267" t="s">
        <v>744</v>
      </c>
      <c r="B1121" s="255">
        <v>8520</v>
      </c>
      <c r="C1121" s="256" t="s">
        <v>842</v>
      </c>
      <c r="D1121" s="255" t="s">
        <v>19</v>
      </c>
      <c r="E1121" s="255">
        <v>260</v>
      </c>
      <c r="F1121" s="256" t="s">
        <v>113</v>
      </c>
      <c r="G1121" s="255" t="s">
        <v>23</v>
      </c>
      <c r="H1121" s="255" t="s">
        <v>1580</v>
      </c>
      <c r="I1121" s="256" t="s">
        <v>54</v>
      </c>
      <c r="J1121" s="255" t="s">
        <v>381</v>
      </c>
      <c r="K1121" s="255">
        <v>42768</v>
      </c>
      <c r="L1121" s="256">
        <v>92</v>
      </c>
      <c r="M1121" s="255" t="s">
        <v>127</v>
      </c>
      <c r="N1121" s="255" t="s">
        <v>128</v>
      </c>
      <c r="O1121" s="256">
        <v>42831</v>
      </c>
      <c r="P1121" s="255" t="s">
        <v>838</v>
      </c>
      <c r="Q1121" s="255">
        <v>29</v>
      </c>
      <c r="R1121" s="256" t="s">
        <v>33</v>
      </c>
      <c r="S1121" s="255">
        <v>168958</v>
      </c>
      <c r="T1121" s="255" t="s">
        <v>197</v>
      </c>
      <c r="U1121" s="256">
        <v>2404.69</v>
      </c>
      <c r="V1121" s="255" t="s">
        <v>197</v>
      </c>
      <c r="W1121" s="255">
        <v>168957.66731073248</v>
      </c>
      <c r="X1121" s="256" t="s">
        <v>100</v>
      </c>
      <c r="Y1121" s="255" t="s">
        <v>114</v>
      </c>
      <c r="Z1121" s="255">
        <v>2.4</v>
      </c>
      <c r="AA1121" s="256">
        <v>1</v>
      </c>
      <c r="AB1121" s="255" t="s">
        <v>630</v>
      </c>
      <c r="AC1121" s="255" t="s">
        <v>681</v>
      </c>
      <c r="AD1121" s="256" t="s">
        <v>354</v>
      </c>
      <c r="AE1121" s="255" t="s">
        <v>350</v>
      </c>
      <c r="AF1121" s="255" t="s">
        <v>649</v>
      </c>
      <c r="AG1121" s="256" t="s">
        <v>643</v>
      </c>
      <c r="AH1121" s="255"/>
      <c r="AI1121" s="255"/>
      <c r="AJ1121" s="256"/>
      <c r="AK1121" s="255" t="s">
        <v>649</v>
      </c>
      <c r="AL1121" s="255" t="s">
        <v>643</v>
      </c>
      <c r="AM1121" s="268" t="s">
        <v>740</v>
      </c>
      <c r="AN1121" s="148" t="str">
        <f>IF(ISERROR(MATCH(H1121,Current!H:H,0)),"Cleared","resolved")</f>
        <v>resolved</v>
      </c>
    </row>
    <row r="1122" spans="1:40" x14ac:dyDescent="0.25">
      <c r="A1122" s="267" t="s">
        <v>31</v>
      </c>
      <c r="B1122" s="255">
        <v>8520</v>
      </c>
      <c r="C1122" s="256" t="s">
        <v>842</v>
      </c>
      <c r="D1122" s="255" t="s">
        <v>19</v>
      </c>
      <c r="E1122" s="255">
        <v>1350</v>
      </c>
      <c r="F1122" s="256" t="s">
        <v>124</v>
      </c>
      <c r="G1122" s="255" t="s">
        <v>21</v>
      </c>
      <c r="H1122" s="255">
        <v>85200610007295</v>
      </c>
      <c r="I1122" s="256" t="s">
        <v>55</v>
      </c>
      <c r="J1122" s="255" t="s">
        <v>540</v>
      </c>
      <c r="K1122" s="255">
        <v>42773</v>
      </c>
      <c r="L1122" s="256">
        <v>87</v>
      </c>
      <c r="M1122" s="255" t="s">
        <v>111</v>
      </c>
      <c r="N1122" s="255" t="s">
        <v>42</v>
      </c>
      <c r="O1122" s="256">
        <v>42860</v>
      </c>
      <c r="P1122" s="255" t="s">
        <v>1878</v>
      </c>
      <c r="Q1122" s="255">
        <v>0</v>
      </c>
      <c r="R1122" s="256" t="s">
        <v>33</v>
      </c>
      <c r="S1122" s="255">
        <v>168733.5</v>
      </c>
      <c r="T1122" s="255" t="s">
        <v>197</v>
      </c>
      <c r="U1122" s="256">
        <v>2401.5</v>
      </c>
      <c r="V1122" s="255" t="s">
        <v>197</v>
      </c>
      <c r="W1122" s="255">
        <v>168733.53240822061</v>
      </c>
      <c r="X1122" s="256" t="s">
        <v>100</v>
      </c>
      <c r="Y1122" s="255" t="s">
        <v>114</v>
      </c>
      <c r="Z1122" s="255">
        <v>2.4</v>
      </c>
      <c r="AA1122" s="256">
        <v>1</v>
      </c>
      <c r="AB1122" s="255" t="s">
        <v>630</v>
      </c>
      <c r="AC1122" s="255" t="s">
        <v>436</v>
      </c>
      <c r="AD1122" s="256" t="s">
        <v>358</v>
      </c>
      <c r="AE1122" s="255" t="s">
        <v>350</v>
      </c>
      <c r="AF1122" s="255" t="s">
        <v>605</v>
      </c>
      <c r="AG1122" s="256" t="s">
        <v>643</v>
      </c>
      <c r="AH1122" s="255"/>
      <c r="AI1122" s="255"/>
      <c r="AJ1122" s="256"/>
      <c r="AK1122" s="255" t="s">
        <v>605</v>
      </c>
      <c r="AL1122" s="255" t="s">
        <v>643</v>
      </c>
      <c r="AM1122" s="268" t="s">
        <v>741</v>
      </c>
      <c r="AN1122" s="148" t="str">
        <f>IF(ISERROR(MATCH(H1122,Current!H:H,0)),"Cleared","resolved")</f>
        <v>Cleared</v>
      </c>
    </row>
    <row r="1123" spans="1:40" x14ac:dyDescent="0.25">
      <c r="A1123" s="267" t="s">
        <v>31</v>
      </c>
      <c r="B1123" s="255">
        <v>413</v>
      </c>
      <c r="C1123" s="256" t="s">
        <v>136</v>
      </c>
      <c r="D1123" s="255" t="s">
        <v>13</v>
      </c>
      <c r="E1123" s="255">
        <v>8205</v>
      </c>
      <c r="F1123" s="256" t="s">
        <v>130</v>
      </c>
      <c r="G1123" s="255" t="s">
        <v>14</v>
      </c>
      <c r="H1123" s="255">
        <v>4130130017258</v>
      </c>
      <c r="I1123" s="256" t="s">
        <v>537</v>
      </c>
      <c r="J1123" s="255" t="s">
        <v>150</v>
      </c>
      <c r="K1123" s="255">
        <v>42821</v>
      </c>
      <c r="L1123" s="256">
        <v>39</v>
      </c>
      <c r="M1123" s="255" t="s">
        <v>127</v>
      </c>
      <c r="N1123" s="255" t="s">
        <v>128</v>
      </c>
      <c r="O1123" s="256">
        <v>42859</v>
      </c>
      <c r="P1123" s="255" t="s">
        <v>1878</v>
      </c>
      <c r="Q1123" s="255">
        <v>1</v>
      </c>
      <c r="R1123" s="256" t="s">
        <v>33</v>
      </c>
      <c r="S1123" s="255">
        <v>2393.4</v>
      </c>
      <c r="T1123" s="255" t="s">
        <v>100</v>
      </c>
      <c r="U1123" s="256">
        <v>2393.4</v>
      </c>
      <c r="V1123" s="255" t="s">
        <v>100</v>
      </c>
      <c r="W1123" s="255">
        <v>2393.4</v>
      </c>
      <c r="X1123" s="256" t="s">
        <v>100</v>
      </c>
      <c r="Y1123" s="255" t="s">
        <v>114</v>
      </c>
      <c r="Z1123" s="255">
        <v>2.39</v>
      </c>
      <c r="AA1123" s="256">
        <v>1</v>
      </c>
      <c r="AB1123" s="255" t="s">
        <v>629</v>
      </c>
      <c r="AC1123" s="255" t="s">
        <v>582</v>
      </c>
      <c r="AD1123" s="256" t="s">
        <v>1491</v>
      </c>
      <c r="AE1123" s="255" t="s">
        <v>349</v>
      </c>
      <c r="AF1123" s="255" t="s">
        <v>605</v>
      </c>
      <c r="AG1123" s="256" t="s">
        <v>643</v>
      </c>
      <c r="AH1123" s="255"/>
      <c r="AI1123" s="255"/>
      <c r="AJ1123" s="256"/>
      <c r="AK1123" s="255" t="s">
        <v>605</v>
      </c>
      <c r="AL1123" s="255" t="s">
        <v>643</v>
      </c>
      <c r="AM1123" s="268" t="s">
        <v>741</v>
      </c>
      <c r="AN1123" s="148" t="str">
        <f>IF(ISERROR(MATCH(H1123,Current!H:H,0)),"Cleared","resolved")</f>
        <v>Cleared</v>
      </c>
    </row>
    <row r="1124" spans="1:40" x14ac:dyDescent="0.25">
      <c r="A1124" s="267" t="s">
        <v>744</v>
      </c>
      <c r="B1124" s="255">
        <v>8520</v>
      </c>
      <c r="C1124" s="256" t="s">
        <v>842</v>
      </c>
      <c r="D1124" s="255" t="s">
        <v>19</v>
      </c>
      <c r="E1124" s="255">
        <v>199</v>
      </c>
      <c r="F1124" s="256" t="s">
        <v>137</v>
      </c>
      <c r="G1124" s="255" t="s">
        <v>22</v>
      </c>
      <c r="H1124" s="255">
        <v>85200410042565</v>
      </c>
      <c r="I1124" s="256" t="s">
        <v>54</v>
      </c>
      <c r="J1124" s="255" t="s">
        <v>575</v>
      </c>
      <c r="K1124" s="255">
        <v>42727</v>
      </c>
      <c r="L1124" s="256">
        <v>133</v>
      </c>
      <c r="M1124" s="255" t="s">
        <v>111</v>
      </c>
      <c r="N1124" s="255" t="s">
        <v>42</v>
      </c>
      <c r="O1124" s="256">
        <v>42776</v>
      </c>
      <c r="P1124" s="255" t="s">
        <v>838</v>
      </c>
      <c r="Q1124" s="255">
        <v>84</v>
      </c>
      <c r="R1124" s="256" t="s">
        <v>35</v>
      </c>
      <c r="S1124" s="255">
        <v>168000</v>
      </c>
      <c r="T1124" s="255" t="s">
        <v>197</v>
      </c>
      <c r="U1124" s="256">
        <v>2391.06</v>
      </c>
      <c r="V1124" s="255" t="s">
        <v>197</v>
      </c>
      <c r="W1124" s="255">
        <v>168000</v>
      </c>
      <c r="X1124" s="256" t="s">
        <v>100</v>
      </c>
      <c r="Y1124" s="255" t="s">
        <v>114</v>
      </c>
      <c r="Z1124" s="255">
        <v>2.39</v>
      </c>
      <c r="AA1124" s="256">
        <v>1</v>
      </c>
      <c r="AB1124" s="255" t="s">
        <v>630</v>
      </c>
      <c r="AC1124" s="255" t="s">
        <v>484</v>
      </c>
      <c r="AD1124" s="256" t="s">
        <v>396</v>
      </c>
      <c r="AE1124" s="255" t="s">
        <v>350</v>
      </c>
      <c r="AF1124" s="255" t="s">
        <v>605</v>
      </c>
      <c r="AG1124" s="256" t="s">
        <v>643</v>
      </c>
      <c r="AH1124" s="255"/>
      <c r="AI1124" s="255"/>
      <c r="AJ1124" s="256"/>
      <c r="AK1124" s="255" t="s">
        <v>605</v>
      </c>
      <c r="AL1124" s="255" t="s">
        <v>643</v>
      </c>
      <c r="AM1124" s="268" t="s">
        <v>741</v>
      </c>
      <c r="AN1124" s="148" t="str">
        <f>IF(ISERROR(MATCH(H1124,Current!H:H,0)),"Cleared","resolved")</f>
        <v>resolved</v>
      </c>
    </row>
    <row r="1125" spans="1:40" x14ac:dyDescent="0.25">
      <c r="A1125" s="267" t="s">
        <v>744</v>
      </c>
      <c r="B1125" s="255">
        <v>8520</v>
      </c>
      <c r="C1125" s="256" t="s">
        <v>842</v>
      </c>
      <c r="D1125" s="255" t="s">
        <v>19</v>
      </c>
      <c r="E1125" s="255">
        <v>199</v>
      </c>
      <c r="F1125" s="256" t="s">
        <v>137</v>
      </c>
      <c r="G1125" s="255" t="s">
        <v>22</v>
      </c>
      <c r="H1125" s="255">
        <v>85200410042641</v>
      </c>
      <c r="I1125" s="256" t="s">
        <v>537</v>
      </c>
      <c r="J1125" s="255" t="s">
        <v>311</v>
      </c>
      <c r="K1125" s="255">
        <v>42727</v>
      </c>
      <c r="L1125" s="256">
        <v>133</v>
      </c>
      <c r="M1125" s="255" t="s">
        <v>111</v>
      </c>
      <c r="N1125" s="255" t="s">
        <v>42</v>
      </c>
      <c r="O1125" s="256">
        <v>42797</v>
      </c>
      <c r="P1125" s="255" t="s">
        <v>838</v>
      </c>
      <c r="Q1125" s="255">
        <v>63</v>
      </c>
      <c r="R1125" s="256" t="s">
        <v>35</v>
      </c>
      <c r="S1125" s="255">
        <v>168021</v>
      </c>
      <c r="T1125" s="255" t="s">
        <v>197</v>
      </c>
      <c r="U1125" s="256">
        <v>2391.36</v>
      </c>
      <c r="V1125" s="255" t="s">
        <v>197</v>
      </c>
      <c r="W1125" s="255">
        <v>168021.07851747761</v>
      </c>
      <c r="X1125" s="256" t="s">
        <v>100</v>
      </c>
      <c r="Y1125" s="255" t="s">
        <v>114</v>
      </c>
      <c r="Z1125" s="255">
        <v>2.39</v>
      </c>
      <c r="AA1125" s="256">
        <v>1</v>
      </c>
      <c r="AB1125" s="255" t="s">
        <v>630</v>
      </c>
      <c r="AC1125" s="255" t="s">
        <v>484</v>
      </c>
      <c r="AD1125" s="256" t="s">
        <v>396</v>
      </c>
      <c r="AE1125" s="255" t="s">
        <v>350</v>
      </c>
      <c r="AF1125" s="255" t="s">
        <v>605</v>
      </c>
      <c r="AG1125" s="256" t="s">
        <v>643</v>
      </c>
      <c r="AH1125" s="255"/>
      <c r="AI1125" s="255"/>
      <c r="AJ1125" s="256"/>
      <c r="AK1125" s="255" t="s">
        <v>605</v>
      </c>
      <c r="AL1125" s="255" t="s">
        <v>643</v>
      </c>
      <c r="AM1125" s="268" t="s">
        <v>741</v>
      </c>
      <c r="AN1125" s="148" t="str">
        <f>IF(ISERROR(MATCH(H1125,Current!H:H,0)),"Cleared","resolved")</f>
        <v>resolved</v>
      </c>
    </row>
    <row r="1126" spans="1:40" x14ac:dyDescent="0.25">
      <c r="A1126" s="267" t="s">
        <v>744</v>
      </c>
      <c r="B1126" s="255">
        <v>8520</v>
      </c>
      <c r="C1126" s="256" t="s">
        <v>842</v>
      </c>
      <c r="D1126" s="255" t="s">
        <v>19</v>
      </c>
      <c r="E1126" s="255">
        <v>199</v>
      </c>
      <c r="F1126" s="256" t="s">
        <v>137</v>
      </c>
      <c r="G1126" s="255" t="s">
        <v>22</v>
      </c>
      <c r="H1126" s="255">
        <v>85200410040770</v>
      </c>
      <c r="I1126" s="256" t="s">
        <v>54</v>
      </c>
      <c r="J1126" s="255" t="s">
        <v>575</v>
      </c>
      <c r="K1126" s="255">
        <v>42676</v>
      </c>
      <c r="L1126" s="256">
        <v>184</v>
      </c>
      <c r="M1126" s="255" t="s">
        <v>111</v>
      </c>
      <c r="N1126" s="255" t="s">
        <v>42</v>
      </c>
      <c r="O1126" s="256">
        <v>42733</v>
      </c>
      <c r="P1126" s="255" t="s">
        <v>651</v>
      </c>
      <c r="Q1126" s="255">
        <v>127</v>
      </c>
      <c r="R1126" s="256" t="s">
        <v>38</v>
      </c>
      <c r="S1126" s="255">
        <v>168000</v>
      </c>
      <c r="T1126" s="255" t="s">
        <v>197</v>
      </c>
      <c r="U1126" s="256">
        <v>2391.06</v>
      </c>
      <c r="V1126" s="255" t="s">
        <v>197</v>
      </c>
      <c r="W1126" s="255">
        <v>168000</v>
      </c>
      <c r="X1126" s="256" t="s">
        <v>100</v>
      </c>
      <c r="Y1126" s="255" t="s">
        <v>114</v>
      </c>
      <c r="Z1126" s="255">
        <v>2.39</v>
      </c>
      <c r="AA1126" s="256">
        <v>1</v>
      </c>
      <c r="AB1126" s="255" t="s">
        <v>630</v>
      </c>
      <c r="AC1126" s="255" t="s">
        <v>484</v>
      </c>
      <c r="AD1126" s="256" t="s">
        <v>396</v>
      </c>
      <c r="AE1126" s="255" t="s">
        <v>350</v>
      </c>
      <c r="AF1126" s="255" t="s">
        <v>605</v>
      </c>
      <c r="AG1126" s="256" t="s">
        <v>643</v>
      </c>
      <c r="AH1126" s="255"/>
      <c r="AI1126" s="255"/>
      <c r="AJ1126" s="256"/>
      <c r="AK1126" s="255" t="s">
        <v>605</v>
      </c>
      <c r="AL1126" s="255" t="s">
        <v>643</v>
      </c>
      <c r="AM1126" s="268" t="s">
        <v>741</v>
      </c>
      <c r="AN1126" s="148" t="str">
        <f>IF(ISERROR(MATCH(H1126,Current!H:H,0)),"Cleared","resolved")</f>
        <v>resolved</v>
      </c>
    </row>
    <row r="1127" spans="1:40" x14ac:dyDescent="0.25">
      <c r="A1127" s="267" t="s">
        <v>744</v>
      </c>
      <c r="B1127" s="255">
        <v>8520</v>
      </c>
      <c r="C1127" s="256" t="s">
        <v>842</v>
      </c>
      <c r="D1127" s="255" t="s">
        <v>19</v>
      </c>
      <c r="E1127" s="255">
        <v>199</v>
      </c>
      <c r="F1127" s="256" t="s">
        <v>137</v>
      </c>
      <c r="G1127" s="255" t="s">
        <v>22</v>
      </c>
      <c r="H1127" s="255">
        <v>85200410040797</v>
      </c>
      <c r="I1127" s="256" t="s">
        <v>54</v>
      </c>
      <c r="J1127" s="255" t="s">
        <v>575</v>
      </c>
      <c r="K1127" s="255">
        <v>42676</v>
      </c>
      <c r="L1127" s="256">
        <v>184</v>
      </c>
      <c r="M1127" s="255" t="s">
        <v>111</v>
      </c>
      <c r="N1127" s="255" t="s">
        <v>42</v>
      </c>
      <c r="O1127" s="256">
        <v>42733</v>
      </c>
      <c r="P1127" s="255" t="s">
        <v>651</v>
      </c>
      <c r="Q1127" s="255">
        <v>127</v>
      </c>
      <c r="R1127" s="256" t="s">
        <v>38</v>
      </c>
      <c r="S1127" s="255">
        <v>168000</v>
      </c>
      <c r="T1127" s="255" t="s">
        <v>197</v>
      </c>
      <c r="U1127" s="256">
        <v>2391.06</v>
      </c>
      <c r="V1127" s="255" t="s">
        <v>197</v>
      </c>
      <c r="W1127" s="255">
        <v>168000</v>
      </c>
      <c r="X1127" s="256" t="s">
        <v>100</v>
      </c>
      <c r="Y1127" s="255" t="s">
        <v>114</v>
      </c>
      <c r="Z1127" s="255">
        <v>2.39</v>
      </c>
      <c r="AA1127" s="256">
        <v>1</v>
      </c>
      <c r="AB1127" s="255" t="s">
        <v>630</v>
      </c>
      <c r="AC1127" s="255" t="s">
        <v>484</v>
      </c>
      <c r="AD1127" s="256" t="s">
        <v>396</v>
      </c>
      <c r="AE1127" s="255" t="s">
        <v>350</v>
      </c>
      <c r="AF1127" s="255" t="s">
        <v>649</v>
      </c>
      <c r="AG1127" s="256" t="s">
        <v>643</v>
      </c>
      <c r="AH1127" s="255"/>
      <c r="AI1127" s="255"/>
      <c r="AJ1127" s="256"/>
      <c r="AK1127" s="255" t="s">
        <v>605</v>
      </c>
      <c r="AL1127" s="255" t="s">
        <v>643</v>
      </c>
      <c r="AM1127" s="268" t="s">
        <v>741</v>
      </c>
      <c r="AN1127" s="148" t="str">
        <f>IF(ISERROR(MATCH(H1127,Current!H:H,0)),"Cleared","resolved")</f>
        <v>resolved</v>
      </c>
    </row>
    <row r="1128" spans="1:40" x14ac:dyDescent="0.25">
      <c r="A1128" s="267" t="s">
        <v>744</v>
      </c>
      <c r="B1128" s="255">
        <v>8520</v>
      </c>
      <c r="C1128" s="256" t="s">
        <v>842</v>
      </c>
      <c r="D1128" s="255" t="s">
        <v>19</v>
      </c>
      <c r="E1128" s="255">
        <v>3011</v>
      </c>
      <c r="F1128" s="256" t="s">
        <v>164</v>
      </c>
      <c r="G1128" s="255" t="s">
        <v>22</v>
      </c>
      <c r="H1128" s="255" t="s">
        <v>963</v>
      </c>
      <c r="I1128" s="256" t="s">
        <v>59</v>
      </c>
      <c r="J1128" s="255" t="s">
        <v>271</v>
      </c>
      <c r="K1128" s="255">
        <v>42769</v>
      </c>
      <c r="L1128" s="256">
        <v>91</v>
      </c>
      <c r="M1128" s="255" t="s">
        <v>122</v>
      </c>
      <c r="N1128" s="255" t="s">
        <v>41</v>
      </c>
      <c r="O1128" s="256">
        <v>42776</v>
      </c>
      <c r="P1128" s="255" t="s">
        <v>838</v>
      </c>
      <c r="Q1128" s="255">
        <v>84</v>
      </c>
      <c r="R1128" s="256" t="s">
        <v>35</v>
      </c>
      <c r="S1128" s="255">
        <v>167592</v>
      </c>
      <c r="T1128" s="255" t="s">
        <v>197</v>
      </c>
      <c r="U1128" s="256">
        <v>2385.25</v>
      </c>
      <c r="V1128" s="255" t="s">
        <v>197</v>
      </c>
      <c r="W1128" s="255">
        <v>167591.77937818374</v>
      </c>
      <c r="X1128" s="256" t="s">
        <v>100</v>
      </c>
      <c r="Y1128" s="255" t="s">
        <v>114</v>
      </c>
      <c r="Z1128" s="255">
        <v>2.39</v>
      </c>
      <c r="AA1128" s="256">
        <v>1</v>
      </c>
      <c r="AB1128" s="255" t="s">
        <v>630</v>
      </c>
      <c r="AC1128" s="255" t="s">
        <v>635</v>
      </c>
      <c r="AD1128" s="256" t="s">
        <v>951</v>
      </c>
      <c r="AE1128" s="255" t="s">
        <v>350</v>
      </c>
      <c r="AF1128" s="255" t="s">
        <v>649</v>
      </c>
      <c r="AG1128" s="256" t="s">
        <v>643</v>
      </c>
      <c r="AH1128" s="255"/>
      <c r="AI1128" s="255"/>
      <c r="AJ1128" s="256"/>
      <c r="AK1128" s="255" t="s">
        <v>649</v>
      </c>
      <c r="AL1128" s="255" t="s">
        <v>643</v>
      </c>
      <c r="AM1128" s="268" t="s">
        <v>740</v>
      </c>
      <c r="AN1128" s="148" t="str">
        <f>IF(ISERROR(MATCH(H1128,Current!H:H,0)),"Cleared","resolved")</f>
        <v>resolved</v>
      </c>
    </row>
    <row r="1129" spans="1:40" x14ac:dyDescent="0.25">
      <c r="A1129" s="267" t="s">
        <v>744</v>
      </c>
      <c r="B1129" s="255">
        <v>8520</v>
      </c>
      <c r="C1129" s="256" t="s">
        <v>842</v>
      </c>
      <c r="D1129" s="255" t="s">
        <v>19</v>
      </c>
      <c r="E1129" s="255">
        <v>8420</v>
      </c>
      <c r="F1129" s="256" t="s">
        <v>234</v>
      </c>
      <c r="G1129" s="255" t="s">
        <v>19</v>
      </c>
      <c r="H1129" s="255">
        <v>85200310085986</v>
      </c>
      <c r="I1129" s="256" t="s">
        <v>537</v>
      </c>
      <c r="J1129" s="255" t="s">
        <v>311</v>
      </c>
      <c r="K1129" s="255">
        <v>42704</v>
      </c>
      <c r="L1129" s="256">
        <v>156</v>
      </c>
      <c r="M1129" s="255" t="s">
        <v>122</v>
      </c>
      <c r="N1129" s="255" t="s">
        <v>41</v>
      </c>
      <c r="O1129" s="256">
        <v>42732</v>
      </c>
      <c r="P1129" s="255" t="s">
        <v>651</v>
      </c>
      <c r="Q1129" s="255">
        <v>128</v>
      </c>
      <c r="R1129" s="256" t="s">
        <v>38</v>
      </c>
      <c r="S1129" s="255">
        <v>166959</v>
      </c>
      <c r="T1129" s="255" t="s">
        <v>197</v>
      </c>
      <c r="U1129" s="256">
        <v>2376.2399999999998</v>
      </c>
      <c r="V1129" s="255" t="s">
        <v>197</v>
      </c>
      <c r="W1129" s="255">
        <v>166958.72123660633</v>
      </c>
      <c r="X1129" s="256" t="s">
        <v>100</v>
      </c>
      <c r="Y1129" s="255" t="s">
        <v>107</v>
      </c>
      <c r="Z1129" s="255">
        <v>2.38</v>
      </c>
      <c r="AA1129" s="256">
        <v>1</v>
      </c>
      <c r="AB1129" s="255" t="s">
        <v>630</v>
      </c>
      <c r="AC1129" s="255" t="s">
        <v>573</v>
      </c>
      <c r="AD1129" s="256" t="s">
        <v>812</v>
      </c>
      <c r="AE1129" s="255" t="s">
        <v>350</v>
      </c>
      <c r="AF1129" s="255" t="s">
        <v>649</v>
      </c>
      <c r="AG1129" s="256" t="s">
        <v>643</v>
      </c>
      <c r="AH1129" s="255"/>
      <c r="AI1129" s="255"/>
      <c r="AJ1129" s="256"/>
      <c r="AK1129" s="255" t="s">
        <v>605</v>
      </c>
      <c r="AL1129" s="255" t="s">
        <v>643</v>
      </c>
      <c r="AM1129" s="268" t="s">
        <v>741</v>
      </c>
      <c r="AN1129" s="148" t="str">
        <f>IF(ISERROR(MATCH(H1129,Current!H:H,0)),"Cleared","resolved")</f>
        <v>resolved</v>
      </c>
    </row>
    <row r="1130" spans="1:40" x14ac:dyDescent="0.25">
      <c r="A1130" s="267" t="s">
        <v>744</v>
      </c>
      <c r="B1130" s="255">
        <v>8520</v>
      </c>
      <c r="C1130" s="256" t="s">
        <v>842</v>
      </c>
      <c r="D1130" s="255" t="s">
        <v>19</v>
      </c>
      <c r="E1130" s="255">
        <v>199</v>
      </c>
      <c r="F1130" s="256" t="s">
        <v>137</v>
      </c>
      <c r="G1130" s="255" t="s">
        <v>22</v>
      </c>
      <c r="H1130" s="255" t="s">
        <v>1684</v>
      </c>
      <c r="I1130" s="256" t="s">
        <v>54</v>
      </c>
      <c r="J1130" s="255" t="s">
        <v>381</v>
      </c>
      <c r="K1130" s="255">
        <v>42768</v>
      </c>
      <c r="L1130" s="256">
        <v>92</v>
      </c>
      <c r="M1130" s="255" t="s">
        <v>118</v>
      </c>
      <c r="N1130" s="255" t="s">
        <v>41</v>
      </c>
      <c r="O1130" s="256">
        <v>42830</v>
      </c>
      <c r="P1130" s="255" t="s">
        <v>838</v>
      </c>
      <c r="Q1130" s="255">
        <v>30</v>
      </c>
      <c r="R1130" s="256" t="s">
        <v>33</v>
      </c>
      <c r="S1130" s="255">
        <v>163668</v>
      </c>
      <c r="T1130" s="255" t="s">
        <v>197</v>
      </c>
      <c r="U1130" s="256">
        <v>2329.4</v>
      </c>
      <c r="V1130" s="255" t="s">
        <v>197</v>
      </c>
      <c r="W1130" s="255">
        <v>163667.66204110312</v>
      </c>
      <c r="X1130" s="256" t="s">
        <v>100</v>
      </c>
      <c r="Y1130" s="255" t="s">
        <v>114</v>
      </c>
      <c r="Z1130" s="255">
        <v>2.33</v>
      </c>
      <c r="AA1130" s="256">
        <v>1</v>
      </c>
      <c r="AB1130" s="255" t="s">
        <v>630</v>
      </c>
      <c r="AC1130" s="255" t="s">
        <v>484</v>
      </c>
      <c r="AD1130" s="256" t="s">
        <v>363</v>
      </c>
      <c r="AE1130" s="255" t="s">
        <v>350</v>
      </c>
      <c r="AF1130" s="255" t="s">
        <v>605</v>
      </c>
      <c r="AG1130" s="256" t="s">
        <v>643</v>
      </c>
      <c r="AH1130" s="255"/>
      <c r="AI1130" s="255"/>
      <c r="AJ1130" s="256"/>
      <c r="AK1130" s="255" t="s">
        <v>649</v>
      </c>
      <c r="AL1130" s="255" t="s">
        <v>643</v>
      </c>
      <c r="AM1130" s="268" t="s">
        <v>740</v>
      </c>
      <c r="AN1130" s="148" t="str">
        <f>IF(ISERROR(MATCH(H1130,Current!H:H,0)),"Cleared","resolved")</f>
        <v>resolved</v>
      </c>
    </row>
    <row r="1131" spans="1:40" x14ac:dyDescent="0.25">
      <c r="A1131" s="267" t="s">
        <v>744</v>
      </c>
      <c r="B1131" s="255">
        <v>8520</v>
      </c>
      <c r="C1131" s="256" t="s">
        <v>842</v>
      </c>
      <c r="D1131" s="255" t="s">
        <v>19</v>
      </c>
      <c r="E1131" s="255">
        <v>199</v>
      </c>
      <c r="F1131" s="256" t="s">
        <v>137</v>
      </c>
      <c r="G1131" s="255" t="s">
        <v>22</v>
      </c>
      <c r="H1131" s="255">
        <v>85200710013281</v>
      </c>
      <c r="I1131" s="256" t="s">
        <v>277</v>
      </c>
      <c r="J1131" s="255" t="s">
        <v>562</v>
      </c>
      <c r="K1131" s="255">
        <v>42704</v>
      </c>
      <c r="L1131" s="256">
        <v>156</v>
      </c>
      <c r="M1131" s="255" t="s">
        <v>111</v>
      </c>
      <c r="N1131" s="255" t="s">
        <v>42</v>
      </c>
      <c r="O1131" s="256">
        <v>42776</v>
      </c>
      <c r="P1131" s="255" t="s">
        <v>838</v>
      </c>
      <c r="Q1131" s="255">
        <v>84</v>
      </c>
      <c r="R1131" s="256" t="s">
        <v>35</v>
      </c>
      <c r="S1131" s="255">
        <v>162802</v>
      </c>
      <c r="T1131" s="255" t="s">
        <v>197</v>
      </c>
      <c r="U1131" s="256">
        <v>2317.08</v>
      </c>
      <c r="V1131" s="255" t="s">
        <v>197</v>
      </c>
      <c r="W1131" s="255">
        <v>162802.03759002284</v>
      </c>
      <c r="X1131" s="256" t="s">
        <v>100</v>
      </c>
      <c r="Y1131" s="255" t="s">
        <v>114</v>
      </c>
      <c r="Z1131" s="255">
        <v>2.3199999999999998</v>
      </c>
      <c r="AA1131" s="256">
        <v>1</v>
      </c>
      <c r="AB1131" s="255" t="s">
        <v>630</v>
      </c>
      <c r="AC1131" s="255" t="s">
        <v>484</v>
      </c>
      <c r="AD1131" s="256" t="s">
        <v>396</v>
      </c>
      <c r="AE1131" s="255" t="s">
        <v>350</v>
      </c>
      <c r="AF1131" s="255" t="s">
        <v>605</v>
      </c>
      <c r="AG1131" s="256" t="s">
        <v>643</v>
      </c>
      <c r="AH1131" s="255"/>
      <c r="AI1131" s="255"/>
      <c r="AJ1131" s="256"/>
      <c r="AK1131" s="255" t="s">
        <v>605</v>
      </c>
      <c r="AL1131" s="255" t="s">
        <v>643</v>
      </c>
      <c r="AM1131" s="268" t="s">
        <v>741</v>
      </c>
      <c r="AN1131" s="148" t="str">
        <f>IF(ISERROR(MATCH(H1131,Current!H:H,0)),"Cleared","resolved")</f>
        <v>resolved</v>
      </c>
    </row>
    <row r="1132" spans="1:40" x14ac:dyDescent="0.25">
      <c r="A1132" s="267" t="s">
        <v>31</v>
      </c>
      <c r="B1132" s="255">
        <v>3075</v>
      </c>
      <c r="C1132" s="256" t="s">
        <v>145</v>
      </c>
      <c r="D1132" s="255" t="s">
        <v>21</v>
      </c>
      <c r="E1132" s="255">
        <v>1340</v>
      </c>
      <c r="F1132" s="256" t="s">
        <v>146</v>
      </c>
      <c r="G1132" s="255" t="s">
        <v>21</v>
      </c>
      <c r="H1132" s="255">
        <v>30751700036</v>
      </c>
      <c r="I1132" s="256" t="s">
        <v>59</v>
      </c>
      <c r="J1132" s="255" t="s">
        <v>125</v>
      </c>
      <c r="K1132" s="255">
        <v>42773</v>
      </c>
      <c r="L1132" s="256">
        <v>87</v>
      </c>
      <c r="M1132" s="255" t="s">
        <v>111</v>
      </c>
      <c r="N1132" s="255" t="s">
        <v>42</v>
      </c>
      <c r="O1132" s="256">
        <v>42859</v>
      </c>
      <c r="P1132" s="255" t="s">
        <v>1878</v>
      </c>
      <c r="Q1132" s="255">
        <v>1</v>
      </c>
      <c r="R1132" s="256" t="s">
        <v>33</v>
      </c>
      <c r="S1132" s="255">
        <v>2297.1</v>
      </c>
      <c r="T1132" s="255" t="s">
        <v>100</v>
      </c>
      <c r="U1132" s="256">
        <v>2297.1</v>
      </c>
      <c r="V1132" s="255" t="s">
        <v>100</v>
      </c>
      <c r="W1132" s="255">
        <v>2297.1</v>
      </c>
      <c r="X1132" s="256" t="s">
        <v>100</v>
      </c>
      <c r="Y1132" s="255" t="s">
        <v>107</v>
      </c>
      <c r="Z1132" s="255">
        <v>2.2999999999999998</v>
      </c>
      <c r="AA1132" s="256">
        <v>1</v>
      </c>
      <c r="AB1132" s="255" t="s">
        <v>629</v>
      </c>
      <c r="AC1132" s="255" t="s">
        <v>415</v>
      </c>
      <c r="AD1132" s="256" t="s">
        <v>358</v>
      </c>
      <c r="AE1132" s="255" t="s">
        <v>349</v>
      </c>
      <c r="AF1132" s="255" t="s">
        <v>649</v>
      </c>
      <c r="AG1132" s="256" t="s">
        <v>643</v>
      </c>
      <c r="AH1132" s="255"/>
      <c r="AI1132" s="255"/>
      <c r="AJ1132" s="256"/>
      <c r="AK1132" s="255" t="s">
        <v>605</v>
      </c>
      <c r="AL1132" s="255" t="s">
        <v>643</v>
      </c>
      <c r="AM1132" s="268" t="s">
        <v>741</v>
      </c>
      <c r="AN1132" s="148" t="str">
        <f>IF(ISERROR(MATCH(H1132,Current!H:H,0)),"Cleared","resolved")</f>
        <v>Cleared</v>
      </c>
    </row>
    <row r="1133" spans="1:40" x14ac:dyDescent="0.25">
      <c r="A1133" s="267" t="s">
        <v>744</v>
      </c>
      <c r="B1133" s="255">
        <v>8520</v>
      </c>
      <c r="C1133" s="256" t="s">
        <v>842</v>
      </c>
      <c r="D1133" s="255" t="s">
        <v>19</v>
      </c>
      <c r="E1133" s="255">
        <v>795</v>
      </c>
      <c r="F1133" s="256" t="s">
        <v>264</v>
      </c>
      <c r="G1133" s="255" t="s">
        <v>14</v>
      </c>
      <c r="H1133" s="255" t="s">
        <v>1631</v>
      </c>
      <c r="I1133" s="256" t="s">
        <v>57</v>
      </c>
      <c r="J1133" s="255" t="s">
        <v>381</v>
      </c>
      <c r="K1133" s="255">
        <v>42769</v>
      </c>
      <c r="L1133" s="256">
        <v>91</v>
      </c>
      <c r="M1133" s="255" t="s">
        <v>111</v>
      </c>
      <c r="N1133" s="255" t="s">
        <v>42</v>
      </c>
      <c r="O1133" s="256">
        <v>42831</v>
      </c>
      <c r="P1133" s="255" t="s">
        <v>838</v>
      </c>
      <c r="Q1133" s="255">
        <v>29</v>
      </c>
      <c r="R1133" s="256" t="s">
        <v>33</v>
      </c>
      <c r="S1133" s="255">
        <v>161278</v>
      </c>
      <c r="T1133" s="255" t="s">
        <v>197</v>
      </c>
      <c r="U1133" s="256">
        <v>2295.39</v>
      </c>
      <c r="V1133" s="255" t="s">
        <v>197</v>
      </c>
      <c r="W1133" s="255">
        <v>161278.06077639206</v>
      </c>
      <c r="X1133" s="256" t="s">
        <v>100</v>
      </c>
      <c r="Y1133" s="255" t="s">
        <v>114</v>
      </c>
      <c r="Z1133" s="255">
        <v>2.2999999999999998</v>
      </c>
      <c r="AA1133" s="256">
        <v>1</v>
      </c>
      <c r="AB1133" s="255" t="s">
        <v>630</v>
      </c>
      <c r="AC1133" s="255" t="s">
        <v>426</v>
      </c>
      <c r="AD1133" s="256" t="s">
        <v>361</v>
      </c>
      <c r="AE1133" s="255" t="s">
        <v>350</v>
      </c>
      <c r="AF1133" s="255" t="s">
        <v>649</v>
      </c>
      <c r="AG1133" s="256" t="s">
        <v>643</v>
      </c>
      <c r="AH1133" s="255"/>
      <c r="AI1133" s="255"/>
      <c r="AJ1133" s="256"/>
      <c r="AK1133" s="255" t="s">
        <v>649</v>
      </c>
      <c r="AL1133" s="255" t="s">
        <v>643</v>
      </c>
      <c r="AM1133" s="268" t="s">
        <v>740</v>
      </c>
      <c r="AN1133" s="148" t="str">
        <f>IF(ISERROR(MATCH(H1133,Current!H:H,0)),"Cleared","resolved")</f>
        <v>resolved</v>
      </c>
    </row>
    <row r="1134" spans="1:40" x14ac:dyDescent="0.25">
      <c r="A1134" s="267" t="s">
        <v>744</v>
      </c>
      <c r="B1134" s="255">
        <v>8520</v>
      </c>
      <c r="C1134" s="256" t="s">
        <v>842</v>
      </c>
      <c r="D1134" s="255" t="s">
        <v>19</v>
      </c>
      <c r="E1134" s="255">
        <v>8243</v>
      </c>
      <c r="F1134" s="256" t="s">
        <v>120</v>
      </c>
      <c r="G1134" s="255" t="s">
        <v>14</v>
      </c>
      <c r="H1134" s="255">
        <v>85200410044409</v>
      </c>
      <c r="I1134" s="256" t="s">
        <v>537</v>
      </c>
      <c r="J1134" s="255" t="s">
        <v>311</v>
      </c>
      <c r="K1134" s="255">
        <v>42773</v>
      </c>
      <c r="L1134" s="256">
        <v>87</v>
      </c>
      <c r="M1134" s="255" t="s">
        <v>111</v>
      </c>
      <c r="N1134" s="255" t="s">
        <v>42</v>
      </c>
      <c r="O1134" s="256">
        <v>42831</v>
      </c>
      <c r="P1134" s="255" t="s">
        <v>838</v>
      </c>
      <c r="Q1134" s="255">
        <v>29</v>
      </c>
      <c r="R1134" s="256" t="s">
        <v>33</v>
      </c>
      <c r="S1134" s="255">
        <v>161217</v>
      </c>
      <c r="T1134" s="255" t="s">
        <v>197</v>
      </c>
      <c r="U1134" s="256">
        <v>2294.52</v>
      </c>
      <c r="V1134" s="255" t="s">
        <v>197</v>
      </c>
      <c r="W1134" s="255">
        <v>161216.933075707</v>
      </c>
      <c r="X1134" s="256" t="s">
        <v>100</v>
      </c>
      <c r="Y1134" s="255" t="s">
        <v>114</v>
      </c>
      <c r="Z1134" s="255">
        <v>2.29</v>
      </c>
      <c r="AA1134" s="256">
        <v>1</v>
      </c>
      <c r="AB1134" s="255" t="s">
        <v>630</v>
      </c>
      <c r="AC1134" s="255" t="s">
        <v>660</v>
      </c>
      <c r="AD1134" s="256" t="s">
        <v>2035</v>
      </c>
      <c r="AE1134" s="255" t="s">
        <v>350</v>
      </c>
      <c r="AF1134" s="255" t="s">
        <v>605</v>
      </c>
      <c r="AG1134" s="256" t="s">
        <v>643</v>
      </c>
      <c r="AH1134" s="255"/>
      <c r="AI1134" s="255"/>
      <c r="AJ1134" s="256"/>
      <c r="AK1134" s="255" t="s">
        <v>605</v>
      </c>
      <c r="AL1134" s="255" t="s">
        <v>643</v>
      </c>
      <c r="AM1134" s="268" t="s">
        <v>741</v>
      </c>
      <c r="AN1134" s="148" t="str">
        <f>IF(ISERROR(MATCH(H1134,Current!H:H,0)),"Cleared","resolved")</f>
        <v>resolved</v>
      </c>
    </row>
    <row r="1135" spans="1:40" x14ac:dyDescent="0.25">
      <c r="A1135" s="267" t="s">
        <v>744</v>
      </c>
      <c r="B1135" s="255">
        <v>8520</v>
      </c>
      <c r="C1135" s="256" t="s">
        <v>842</v>
      </c>
      <c r="D1135" s="255" t="s">
        <v>19</v>
      </c>
      <c r="E1135" s="255">
        <v>199</v>
      </c>
      <c r="F1135" s="256" t="s">
        <v>137</v>
      </c>
      <c r="G1135" s="255" t="s">
        <v>22</v>
      </c>
      <c r="H1135" s="255">
        <v>85200410044408</v>
      </c>
      <c r="I1135" s="256" t="s">
        <v>537</v>
      </c>
      <c r="J1135" s="255" t="s">
        <v>311</v>
      </c>
      <c r="K1135" s="255">
        <v>42773</v>
      </c>
      <c r="L1135" s="256">
        <v>87</v>
      </c>
      <c r="M1135" s="255" t="s">
        <v>111</v>
      </c>
      <c r="N1135" s="255" t="s">
        <v>42</v>
      </c>
      <c r="O1135" s="256">
        <v>42830</v>
      </c>
      <c r="P1135" s="255" t="s">
        <v>838</v>
      </c>
      <c r="Q1135" s="255">
        <v>30</v>
      </c>
      <c r="R1135" s="256" t="s">
        <v>33</v>
      </c>
      <c r="S1135" s="255">
        <v>160020</v>
      </c>
      <c r="T1135" s="255" t="s">
        <v>197</v>
      </c>
      <c r="U1135" s="256">
        <v>2277.48</v>
      </c>
      <c r="V1135" s="255" t="s">
        <v>197</v>
      </c>
      <c r="W1135" s="255">
        <v>160019.67328297909</v>
      </c>
      <c r="X1135" s="256" t="s">
        <v>100</v>
      </c>
      <c r="Y1135" s="255" t="s">
        <v>114</v>
      </c>
      <c r="Z1135" s="255">
        <v>2.2799999999999998</v>
      </c>
      <c r="AA1135" s="256">
        <v>1</v>
      </c>
      <c r="AB1135" s="255" t="s">
        <v>630</v>
      </c>
      <c r="AC1135" s="255" t="s">
        <v>484</v>
      </c>
      <c r="AD1135" s="256" t="s">
        <v>395</v>
      </c>
      <c r="AE1135" s="255" t="s">
        <v>350</v>
      </c>
      <c r="AF1135" s="255" t="s">
        <v>649</v>
      </c>
      <c r="AG1135" s="256" t="s">
        <v>643</v>
      </c>
      <c r="AH1135" s="255"/>
      <c r="AI1135" s="255"/>
      <c r="AJ1135" s="256"/>
      <c r="AK1135" s="255" t="s">
        <v>605</v>
      </c>
      <c r="AL1135" s="255" t="s">
        <v>643</v>
      </c>
      <c r="AM1135" s="268" t="s">
        <v>741</v>
      </c>
      <c r="AN1135" s="148" t="str">
        <f>IF(ISERROR(MATCH(H1135,Current!H:H,0)),"Cleared","resolved")</f>
        <v>resolved</v>
      </c>
    </row>
    <row r="1136" spans="1:40" x14ac:dyDescent="0.25">
      <c r="A1136" s="267" t="s">
        <v>744</v>
      </c>
      <c r="B1136" s="255">
        <v>8520</v>
      </c>
      <c r="C1136" s="256" t="s">
        <v>842</v>
      </c>
      <c r="D1136" s="255" t="s">
        <v>19</v>
      </c>
      <c r="E1136" s="255">
        <v>199</v>
      </c>
      <c r="F1136" s="256" t="s">
        <v>137</v>
      </c>
      <c r="G1136" s="255" t="s">
        <v>22</v>
      </c>
      <c r="H1136" s="255">
        <v>85200310086148</v>
      </c>
      <c r="I1136" s="256" t="s">
        <v>54</v>
      </c>
      <c r="J1136" s="255" t="s">
        <v>548</v>
      </c>
      <c r="K1136" s="255">
        <v>42727</v>
      </c>
      <c r="L1136" s="256">
        <v>133</v>
      </c>
      <c r="M1136" s="255" t="s">
        <v>111</v>
      </c>
      <c r="N1136" s="255" t="s">
        <v>42</v>
      </c>
      <c r="O1136" s="256">
        <v>42797</v>
      </c>
      <c r="P1136" s="255" t="s">
        <v>838</v>
      </c>
      <c r="Q1136" s="255">
        <v>63</v>
      </c>
      <c r="R1136" s="256" t="s">
        <v>35</v>
      </c>
      <c r="S1136" s="255">
        <v>158626</v>
      </c>
      <c r="T1136" s="255" t="s">
        <v>197</v>
      </c>
      <c r="U1136" s="256">
        <v>2257.64</v>
      </c>
      <c r="V1136" s="255" t="s">
        <v>197</v>
      </c>
      <c r="W1136" s="255">
        <v>158625.6806604602</v>
      </c>
      <c r="X1136" s="256" t="s">
        <v>100</v>
      </c>
      <c r="Y1136" s="255" t="s">
        <v>114</v>
      </c>
      <c r="Z1136" s="255">
        <v>2.2599999999999998</v>
      </c>
      <c r="AA1136" s="256">
        <v>1</v>
      </c>
      <c r="AB1136" s="255" t="s">
        <v>630</v>
      </c>
      <c r="AC1136" s="255" t="s">
        <v>484</v>
      </c>
      <c r="AD1136" s="256" t="s">
        <v>396</v>
      </c>
      <c r="AE1136" s="255" t="s">
        <v>350</v>
      </c>
      <c r="AF1136" s="255" t="s">
        <v>605</v>
      </c>
      <c r="AG1136" s="256" t="s">
        <v>643</v>
      </c>
      <c r="AH1136" s="255"/>
      <c r="AI1136" s="255"/>
      <c r="AJ1136" s="256"/>
      <c r="AK1136" s="255" t="s">
        <v>605</v>
      </c>
      <c r="AL1136" s="255" t="s">
        <v>643</v>
      </c>
      <c r="AM1136" s="268" t="s">
        <v>741</v>
      </c>
      <c r="AN1136" s="148" t="str">
        <f>IF(ISERROR(MATCH(H1136,Current!H:H,0)),"Cleared","resolved")</f>
        <v>resolved</v>
      </c>
    </row>
    <row r="1137" spans="1:40" x14ac:dyDescent="0.25">
      <c r="A1137" s="267" t="s">
        <v>31</v>
      </c>
      <c r="B1137" s="255">
        <v>8310</v>
      </c>
      <c r="C1137" s="256" t="s">
        <v>170</v>
      </c>
      <c r="D1137" s="255" t="s">
        <v>14</v>
      </c>
      <c r="E1137" s="255">
        <v>1750</v>
      </c>
      <c r="F1137" s="256" t="s">
        <v>159</v>
      </c>
      <c r="G1137" s="255" t="s">
        <v>18</v>
      </c>
      <c r="H1137" s="255" t="s">
        <v>2091</v>
      </c>
      <c r="I1137" s="256" t="s">
        <v>277</v>
      </c>
      <c r="J1137" s="255" t="s">
        <v>241</v>
      </c>
      <c r="K1137" s="255">
        <v>42829</v>
      </c>
      <c r="L1137" s="256">
        <v>31</v>
      </c>
      <c r="M1137" s="255" t="s">
        <v>118</v>
      </c>
      <c r="N1137" s="255" t="s">
        <v>41</v>
      </c>
      <c r="O1137" s="256">
        <v>42859</v>
      </c>
      <c r="P1137" s="255" t="s">
        <v>1878</v>
      </c>
      <c r="Q1137" s="255">
        <v>1</v>
      </c>
      <c r="R1137" s="256" t="s">
        <v>33</v>
      </c>
      <c r="S1137" s="255">
        <v>9557.84</v>
      </c>
      <c r="T1137" s="255" t="s">
        <v>242</v>
      </c>
      <c r="U1137" s="256">
        <v>2263.6</v>
      </c>
      <c r="V1137" s="255" t="s">
        <v>242</v>
      </c>
      <c r="W1137" s="255">
        <v>9557.8259872711515</v>
      </c>
      <c r="X1137" s="256" t="s">
        <v>100</v>
      </c>
      <c r="Y1137" s="255" t="s">
        <v>114</v>
      </c>
      <c r="Z1137" s="255">
        <v>2.2599999999999998</v>
      </c>
      <c r="AA1137" s="256">
        <v>1</v>
      </c>
      <c r="AB1137" s="255" t="s">
        <v>629</v>
      </c>
      <c r="AC1137" s="255" t="s">
        <v>949</v>
      </c>
      <c r="AD1137" s="256" t="s">
        <v>1474</v>
      </c>
      <c r="AE1137" s="255" t="s">
        <v>349</v>
      </c>
      <c r="AF1137" s="255" t="s">
        <v>605</v>
      </c>
      <c r="AG1137" s="256" t="s">
        <v>643</v>
      </c>
      <c r="AH1137" s="255"/>
      <c r="AI1137" s="255"/>
      <c r="AJ1137" s="256"/>
      <c r="AK1137" s="255" t="s">
        <v>605</v>
      </c>
      <c r="AL1137" s="255" t="s">
        <v>643</v>
      </c>
      <c r="AM1137" s="268" t="s">
        <v>741</v>
      </c>
      <c r="AN1137" s="148" t="str">
        <f>IF(ISERROR(MATCH(H1137,Current!H:H,0)),"Cleared","resolved")</f>
        <v>resolved</v>
      </c>
    </row>
    <row r="1138" spans="1:40" x14ac:dyDescent="0.25">
      <c r="A1138" s="267" t="s">
        <v>31</v>
      </c>
      <c r="B1138" s="255">
        <v>413</v>
      </c>
      <c r="C1138" s="256" t="s">
        <v>136</v>
      </c>
      <c r="D1138" s="255" t="s">
        <v>13</v>
      </c>
      <c r="E1138" s="255">
        <v>1750</v>
      </c>
      <c r="F1138" s="256" t="s">
        <v>159</v>
      </c>
      <c r="G1138" s="255" t="s">
        <v>18</v>
      </c>
      <c r="H1138" s="255">
        <v>4130110177405</v>
      </c>
      <c r="I1138" s="256" t="s">
        <v>55</v>
      </c>
      <c r="J1138" s="255" t="s">
        <v>852</v>
      </c>
      <c r="K1138" s="255">
        <v>42821</v>
      </c>
      <c r="L1138" s="256">
        <v>39</v>
      </c>
      <c r="M1138" s="255" t="s">
        <v>111</v>
      </c>
      <c r="N1138" s="255" t="s">
        <v>42</v>
      </c>
      <c r="O1138" s="256">
        <v>42858</v>
      </c>
      <c r="P1138" s="255" t="s">
        <v>1878</v>
      </c>
      <c r="Q1138" s="255">
        <v>2</v>
      </c>
      <c r="R1138" s="256" t="s">
        <v>33</v>
      </c>
      <c r="S1138" s="255">
        <v>2250</v>
      </c>
      <c r="T1138" s="255" t="s">
        <v>100</v>
      </c>
      <c r="U1138" s="256">
        <v>2250</v>
      </c>
      <c r="V1138" s="255" t="s">
        <v>100</v>
      </c>
      <c r="W1138" s="255">
        <v>2250</v>
      </c>
      <c r="X1138" s="256" t="s">
        <v>100</v>
      </c>
      <c r="Y1138" s="255" t="s">
        <v>114</v>
      </c>
      <c r="Z1138" s="255">
        <v>2.25</v>
      </c>
      <c r="AA1138" s="256">
        <v>1</v>
      </c>
      <c r="AB1138" s="255" t="s">
        <v>629</v>
      </c>
      <c r="AC1138" s="255" t="s">
        <v>1977</v>
      </c>
      <c r="AD1138" s="256" t="s">
        <v>1296</v>
      </c>
      <c r="AE1138" s="255" t="s">
        <v>349</v>
      </c>
      <c r="AF1138" s="255" t="s">
        <v>605</v>
      </c>
      <c r="AG1138" s="256" t="s">
        <v>643</v>
      </c>
      <c r="AH1138" s="255"/>
      <c r="AI1138" s="255"/>
      <c r="AJ1138" s="256"/>
      <c r="AK1138" s="255" t="s">
        <v>605</v>
      </c>
      <c r="AL1138" s="255" t="s">
        <v>643</v>
      </c>
      <c r="AM1138" s="268" t="s">
        <v>741</v>
      </c>
      <c r="AN1138" s="148" t="str">
        <f>IF(ISERROR(MATCH(H1138,Current!H:H,0)),"Cleared","resolved")</f>
        <v>Cleared</v>
      </c>
    </row>
    <row r="1139" spans="1:40" x14ac:dyDescent="0.25">
      <c r="A1139" s="267" t="s">
        <v>31</v>
      </c>
      <c r="B1139" s="255">
        <v>260</v>
      </c>
      <c r="C1139" s="256" t="s">
        <v>113</v>
      </c>
      <c r="D1139" s="255" t="s">
        <v>23</v>
      </c>
      <c r="E1139" s="255">
        <v>8205</v>
      </c>
      <c r="F1139" s="256" t="s">
        <v>130</v>
      </c>
      <c r="G1139" s="255" t="s">
        <v>14</v>
      </c>
      <c r="H1139" s="255">
        <v>260013009245</v>
      </c>
      <c r="I1139" s="256" t="s">
        <v>60</v>
      </c>
      <c r="J1139" s="255" t="s">
        <v>208</v>
      </c>
      <c r="K1139" s="255">
        <v>42829</v>
      </c>
      <c r="L1139" s="256">
        <v>31</v>
      </c>
      <c r="M1139" s="255" t="s">
        <v>127</v>
      </c>
      <c r="N1139" s="255" t="s">
        <v>128</v>
      </c>
      <c r="O1139" s="256">
        <v>42859</v>
      </c>
      <c r="P1139" s="255" t="s">
        <v>1878</v>
      </c>
      <c r="Q1139" s="255">
        <v>1</v>
      </c>
      <c r="R1139" s="256" t="s">
        <v>33</v>
      </c>
      <c r="S1139" s="255">
        <v>1889.91</v>
      </c>
      <c r="T1139" s="255" t="s">
        <v>186</v>
      </c>
      <c r="U1139" s="256">
        <v>2237.29</v>
      </c>
      <c r="V1139" s="255" t="s">
        <v>186</v>
      </c>
      <c r="W1139" s="255">
        <v>1889.9060001341431</v>
      </c>
      <c r="X1139" s="256" t="s">
        <v>100</v>
      </c>
      <c r="Y1139" s="255" t="s">
        <v>114</v>
      </c>
      <c r="Z1139" s="255">
        <v>2.2400000000000002</v>
      </c>
      <c r="AA1139" s="256">
        <v>1</v>
      </c>
      <c r="AB1139" s="255" t="s">
        <v>629</v>
      </c>
      <c r="AC1139" s="255" t="s">
        <v>762</v>
      </c>
      <c r="AD1139" s="256" t="s">
        <v>2013</v>
      </c>
      <c r="AE1139" s="255" t="s">
        <v>349</v>
      </c>
      <c r="AF1139" s="255" t="s">
        <v>605</v>
      </c>
      <c r="AG1139" s="256" t="s">
        <v>643</v>
      </c>
      <c r="AH1139" s="255"/>
      <c r="AI1139" s="255"/>
      <c r="AJ1139" s="256"/>
      <c r="AK1139" s="255" t="s">
        <v>605</v>
      </c>
      <c r="AL1139" s="255" t="s">
        <v>643</v>
      </c>
      <c r="AM1139" s="268" t="s">
        <v>741</v>
      </c>
      <c r="AN1139" s="148" t="str">
        <f>IF(ISERROR(MATCH(H1139,Current!H:H,0)),"Cleared","resolved")</f>
        <v>Cleared</v>
      </c>
    </row>
    <row r="1140" spans="1:40" x14ac:dyDescent="0.25">
      <c r="A1140" s="267" t="s">
        <v>744</v>
      </c>
      <c r="B1140" s="255">
        <v>8520</v>
      </c>
      <c r="C1140" s="256" t="s">
        <v>842</v>
      </c>
      <c r="D1140" s="255" t="s">
        <v>19</v>
      </c>
      <c r="E1140" s="255">
        <v>260</v>
      </c>
      <c r="F1140" s="256" t="s">
        <v>113</v>
      </c>
      <c r="G1140" s="255" t="s">
        <v>23</v>
      </c>
      <c r="H1140" s="255" t="s">
        <v>1584</v>
      </c>
      <c r="I1140" s="256" t="s">
        <v>54</v>
      </c>
      <c r="J1140" s="255" t="s">
        <v>381</v>
      </c>
      <c r="K1140" s="255">
        <v>42768</v>
      </c>
      <c r="L1140" s="256">
        <v>92</v>
      </c>
      <c r="M1140" s="255" t="s">
        <v>127</v>
      </c>
      <c r="N1140" s="255" t="s">
        <v>128</v>
      </c>
      <c r="O1140" s="256">
        <v>42831</v>
      </c>
      <c r="P1140" s="255" t="s">
        <v>838</v>
      </c>
      <c r="Q1140" s="255">
        <v>29</v>
      </c>
      <c r="R1140" s="256" t="s">
        <v>33</v>
      </c>
      <c r="S1140" s="255">
        <v>157152</v>
      </c>
      <c r="T1140" s="255" t="s">
        <v>197</v>
      </c>
      <c r="U1140" s="256">
        <v>2236.67</v>
      </c>
      <c r="V1140" s="255" t="s">
        <v>197</v>
      </c>
      <c r="W1140" s="255">
        <v>157152.2922887757</v>
      </c>
      <c r="X1140" s="256" t="s">
        <v>100</v>
      </c>
      <c r="Y1140" s="255" t="s">
        <v>114</v>
      </c>
      <c r="Z1140" s="255">
        <v>2.2400000000000002</v>
      </c>
      <c r="AA1140" s="256">
        <v>1</v>
      </c>
      <c r="AB1140" s="255" t="s">
        <v>630</v>
      </c>
      <c r="AC1140" s="255" t="s">
        <v>681</v>
      </c>
      <c r="AD1140" s="256" t="s">
        <v>354</v>
      </c>
      <c r="AE1140" s="255" t="s">
        <v>350</v>
      </c>
      <c r="AF1140" s="255" t="s">
        <v>649</v>
      </c>
      <c r="AG1140" s="256" t="s">
        <v>643</v>
      </c>
      <c r="AH1140" s="255"/>
      <c r="AI1140" s="255"/>
      <c r="AJ1140" s="256"/>
      <c r="AK1140" s="255" t="s">
        <v>649</v>
      </c>
      <c r="AL1140" s="255" t="s">
        <v>643</v>
      </c>
      <c r="AM1140" s="268" t="s">
        <v>740</v>
      </c>
      <c r="AN1140" s="148" t="str">
        <f>IF(ISERROR(MATCH(H1140,Current!H:H,0)),"Cleared","resolved")</f>
        <v>resolved</v>
      </c>
    </row>
    <row r="1141" spans="1:40" x14ac:dyDescent="0.25">
      <c r="A1141" s="267" t="s">
        <v>744</v>
      </c>
      <c r="B1141" s="255">
        <v>132</v>
      </c>
      <c r="C1141" s="256" t="s">
        <v>233</v>
      </c>
      <c r="D1141" s="255" t="s">
        <v>22</v>
      </c>
      <c r="E1141" s="255">
        <v>199</v>
      </c>
      <c r="F1141" s="256" t="s">
        <v>137</v>
      </c>
      <c r="G1141" s="255" t="s">
        <v>22</v>
      </c>
      <c r="H1141" s="255">
        <v>1320130002423</v>
      </c>
      <c r="I1141" s="256" t="s">
        <v>54</v>
      </c>
      <c r="J1141" s="255" t="s">
        <v>330</v>
      </c>
      <c r="K1141" s="255">
        <v>42640</v>
      </c>
      <c r="L1141" s="256">
        <v>220</v>
      </c>
      <c r="M1141" s="255" t="s">
        <v>118</v>
      </c>
      <c r="N1141" s="255" t="s">
        <v>41</v>
      </c>
      <c r="O1141" s="256">
        <v>42709</v>
      </c>
      <c r="P1141" s="255" t="s">
        <v>651</v>
      </c>
      <c r="Q1141" s="255">
        <v>151</v>
      </c>
      <c r="R1141" s="256" t="s">
        <v>39</v>
      </c>
      <c r="S1141" s="255">
        <v>2452.42</v>
      </c>
      <c r="T1141" s="255" t="s">
        <v>248</v>
      </c>
      <c r="U1141" s="256">
        <v>2243.75</v>
      </c>
      <c r="V1141" s="255" t="s">
        <v>248</v>
      </c>
      <c r="W1141" s="255">
        <v>2452.4187051207377</v>
      </c>
      <c r="X1141" s="256" t="s">
        <v>100</v>
      </c>
      <c r="Y1141" s="255" t="s">
        <v>107</v>
      </c>
      <c r="Z1141" s="255">
        <v>2.2400000000000002</v>
      </c>
      <c r="AA1141" s="256">
        <v>1</v>
      </c>
      <c r="AB1141" s="255" t="s">
        <v>629</v>
      </c>
      <c r="AC1141" s="255" t="s">
        <v>513</v>
      </c>
      <c r="AD1141" s="256" t="s">
        <v>755</v>
      </c>
      <c r="AE1141" s="255" t="s">
        <v>349</v>
      </c>
      <c r="AF1141" s="255" t="s">
        <v>605</v>
      </c>
      <c r="AG1141" s="256" t="s">
        <v>643</v>
      </c>
      <c r="AH1141" s="255"/>
      <c r="AI1141" s="255"/>
      <c r="AJ1141" s="256"/>
      <c r="AK1141" s="255" t="s">
        <v>605</v>
      </c>
      <c r="AL1141" s="255" t="s">
        <v>643</v>
      </c>
      <c r="AM1141" s="268" t="s">
        <v>741</v>
      </c>
      <c r="AN1141" s="148" t="str">
        <f>IF(ISERROR(MATCH(H1141,Current!H:H,0)),"Cleared","resolved")</f>
        <v>resolved</v>
      </c>
    </row>
    <row r="1142" spans="1:40" x14ac:dyDescent="0.25">
      <c r="A1142" s="267" t="s">
        <v>744</v>
      </c>
      <c r="B1142" s="255">
        <v>1350</v>
      </c>
      <c r="C1142" s="256" t="s">
        <v>124</v>
      </c>
      <c r="D1142" s="255" t="s">
        <v>21</v>
      </c>
      <c r="E1142" s="255">
        <v>8243</v>
      </c>
      <c r="F1142" s="256" t="s">
        <v>120</v>
      </c>
      <c r="G1142" s="255" t="s">
        <v>14</v>
      </c>
      <c r="H1142" s="255">
        <v>13500210104017</v>
      </c>
      <c r="I1142" s="256" t="s">
        <v>56</v>
      </c>
      <c r="J1142" s="255" t="s">
        <v>512</v>
      </c>
      <c r="K1142" s="255">
        <v>42774</v>
      </c>
      <c r="L1142" s="256">
        <v>86</v>
      </c>
      <c r="M1142" s="255" t="s">
        <v>111</v>
      </c>
      <c r="N1142" s="255" t="s">
        <v>42</v>
      </c>
      <c r="O1142" s="256">
        <v>42830</v>
      </c>
      <c r="P1142" s="255" t="s">
        <v>838</v>
      </c>
      <c r="Q1142" s="255">
        <v>30</v>
      </c>
      <c r="R1142" s="256" t="s">
        <v>33</v>
      </c>
      <c r="S1142" s="255">
        <v>21474.5</v>
      </c>
      <c r="T1142" s="255" t="s">
        <v>243</v>
      </c>
      <c r="U1142" s="256">
        <v>2229.54</v>
      </c>
      <c r="V1142" s="255" t="s">
        <v>243</v>
      </c>
      <c r="W1142" s="255">
        <v>21474.473815000172</v>
      </c>
      <c r="X1142" s="256" t="s">
        <v>100</v>
      </c>
      <c r="Y1142" s="255" t="s">
        <v>114</v>
      </c>
      <c r="Z1142" s="255">
        <v>2.23</v>
      </c>
      <c r="AA1142" s="256">
        <v>1</v>
      </c>
      <c r="AB1142" s="255" t="s">
        <v>630</v>
      </c>
      <c r="AC1142" s="255" t="s">
        <v>660</v>
      </c>
      <c r="AD1142" s="256" t="s">
        <v>2095</v>
      </c>
      <c r="AE1142" s="255" t="s">
        <v>350</v>
      </c>
      <c r="AF1142" s="255" t="s">
        <v>605</v>
      </c>
      <c r="AG1142" s="256" t="s">
        <v>643</v>
      </c>
      <c r="AH1142" s="255"/>
      <c r="AI1142" s="255"/>
      <c r="AJ1142" s="256"/>
      <c r="AK1142" s="255" t="s">
        <v>605</v>
      </c>
      <c r="AL1142" s="255" t="s">
        <v>643</v>
      </c>
      <c r="AM1142" s="268" t="s">
        <v>741</v>
      </c>
      <c r="AN1142" s="148" t="str">
        <f>IF(ISERROR(MATCH(H1142,Current!H:H,0)),"Cleared","resolved")</f>
        <v>Cleared</v>
      </c>
    </row>
    <row r="1143" spans="1:40" x14ac:dyDescent="0.25">
      <c r="A1143" s="267" t="s">
        <v>744</v>
      </c>
      <c r="B1143" s="255">
        <v>1350</v>
      </c>
      <c r="C1143" s="256" t="s">
        <v>124</v>
      </c>
      <c r="D1143" s="255" t="s">
        <v>21</v>
      </c>
      <c r="E1143" s="255">
        <v>635</v>
      </c>
      <c r="F1143" s="256" t="s">
        <v>142</v>
      </c>
      <c r="G1143" s="255" t="s">
        <v>16</v>
      </c>
      <c r="H1143" s="255">
        <v>13500210102598</v>
      </c>
      <c r="I1143" s="256" t="s">
        <v>55</v>
      </c>
      <c r="J1143" s="255" t="s">
        <v>1007</v>
      </c>
      <c r="K1143" s="255">
        <v>42727</v>
      </c>
      <c r="L1143" s="256">
        <v>133</v>
      </c>
      <c r="M1143" s="255" t="s">
        <v>111</v>
      </c>
      <c r="N1143" s="255" t="s">
        <v>42</v>
      </c>
      <c r="O1143" s="256">
        <v>42797</v>
      </c>
      <c r="P1143" s="255" t="s">
        <v>838</v>
      </c>
      <c r="Q1143" s="255">
        <v>63</v>
      </c>
      <c r="R1143" s="256" t="s">
        <v>35</v>
      </c>
      <c r="S1143" s="255">
        <v>21488.43</v>
      </c>
      <c r="T1143" s="255" t="s">
        <v>243</v>
      </c>
      <c r="U1143" s="256">
        <v>2230.9899999999998</v>
      </c>
      <c r="V1143" s="255" t="s">
        <v>243</v>
      </c>
      <c r="W1143" s="255">
        <v>21488.439918784694</v>
      </c>
      <c r="X1143" s="256" t="s">
        <v>100</v>
      </c>
      <c r="Y1143" s="255" t="s">
        <v>114</v>
      </c>
      <c r="Z1143" s="255">
        <v>2.23</v>
      </c>
      <c r="AA1143" s="256">
        <v>1</v>
      </c>
      <c r="AB1143" s="255" t="s">
        <v>630</v>
      </c>
      <c r="AC1143" s="255" t="s">
        <v>457</v>
      </c>
      <c r="AD1143" s="256" t="s">
        <v>1227</v>
      </c>
      <c r="AE1143" s="255" t="s">
        <v>350</v>
      </c>
      <c r="AF1143" s="255" t="s">
        <v>605</v>
      </c>
      <c r="AG1143" s="256" t="s">
        <v>643</v>
      </c>
      <c r="AH1143" s="255"/>
      <c r="AI1143" s="255"/>
      <c r="AJ1143" s="256"/>
      <c r="AK1143" s="255" t="s">
        <v>605</v>
      </c>
      <c r="AL1143" s="255" t="s">
        <v>643</v>
      </c>
      <c r="AM1143" s="268" t="s">
        <v>741</v>
      </c>
      <c r="AN1143" s="148" t="str">
        <f>IF(ISERROR(MATCH(H1143,Current!H:H,0)),"Cleared","resolved")</f>
        <v>Cleared</v>
      </c>
    </row>
    <row r="1144" spans="1:40" x14ac:dyDescent="0.25">
      <c r="A1144" s="267" t="s">
        <v>744</v>
      </c>
      <c r="B1144" s="255">
        <v>8520</v>
      </c>
      <c r="C1144" s="256" t="s">
        <v>842</v>
      </c>
      <c r="D1144" s="255" t="s">
        <v>19</v>
      </c>
      <c r="E1144" s="255">
        <v>3011</v>
      </c>
      <c r="F1144" s="256" t="s">
        <v>164</v>
      </c>
      <c r="G1144" s="255" t="s">
        <v>22</v>
      </c>
      <c r="H1144" s="255">
        <v>85200810000413</v>
      </c>
      <c r="I1144" s="256" t="s">
        <v>54</v>
      </c>
      <c r="J1144" s="255" t="s">
        <v>317</v>
      </c>
      <c r="K1144" s="255">
        <v>42643</v>
      </c>
      <c r="L1144" s="256">
        <v>217</v>
      </c>
      <c r="M1144" s="255" t="s">
        <v>158</v>
      </c>
      <c r="N1144" s="255" t="s">
        <v>41</v>
      </c>
      <c r="O1144" s="256">
        <v>42681</v>
      </c>
      <c r="P1144" s="255" t="s">
        <v>651</v>
      </c>
      <c r="Q1144" s="255">
        <v>179</v>
      </c>
      <c r="R1144" s="256" t="s">
        <v>39</v>
      </c>
      <c r="S1144" s="255">
        <v>156092.51999999999</v>
      </c>
      <c r="T1144" s="255" t="s">
        <v>197</v>
      </c>
      <c r="U1144" s="256">
        <v>2221.59</v>
      </c>
      <c r="V1144" s="255" t="s">
        <v>197</v>
      </c>
      <c r="W1144" s="255">
        <v>156092.74547690147</v>
      </c>
      <c r="X1144" s="256" t="s">
        <v>100</v>
      </c>
      <c r="Y1144" s="255" t="s">
        <v>114</v>
      </c>
      <c r="Z1144" s="255">
        <v>2.2200000000000002</v>
      </c>
      <c r="AA1144" s="256">
        <v>1</v>
      </c>
      <c r="AB1144" s="255" t="s">
        <v>630</v>
      </c>
      <c r="AC1144" s="255" t="s">
        <v>635</v>
      </c>
      <c r="AD1144" s="256" t="s">
        <v>676</v>
      </c>
      <c r="AE1144" s="255" t="s">
        <v>350</v>
      </c>
      <c r="AF1144" s="255" t="s">
        <v>649</v>
      </c>
      <c r="AG1144" s="256" t="s">
        <v>643</v>
      </c>
      <c r="AH1144" s="255"/>
      <c r="AI1144" s="255"/>
      <c r="AJ1144" s="256"/>
      <c r="AK1144" s="255" t="s">
        <v>605</v>
      </c>
      <c r="AL1144" s="255" t="s">
        <v>643</v>
      </c>
      <c r="AM1144" s="268" t="s">
        <v>741</v>
      </c>
      <c r="AN1144" s="148" t="str">
        <f>IF(ISERROR(MATCH(H1144,Current!H:H,0)),"Cleared","resolved")</f>
        <v>resolved</v>
      </c>
    </row>
    <row r="1145" spans="1:40" x14ac:dyDescent="0.25">
      <c r="A1145" s="267" t="s">
        <v>744</v>
      </c>
      <c r="B1145" s="255">
        <v>8520</v>
      </c>
      <c r="C1145" s="256" t="s">
        <v>842</v>
      </c>
      <c r="D1145" s="255" t="s">
        <v>19</v>
      </c>
      <c r="E1145" s="255">
        <v>795</v>
      </c>
      <c r="F1145" s="256" t="s">
        <v>264</v>
      </c>
      <c r="G1145" s="255" t="s">
        <v>14</v>
      </c>
      <c r="H1145" s="255" t="s">
        <v>1742</v>
      </c>
      <c r="I1145" s="256" t="s">
        <v>277</v>
      </c>
      <c r="J1145" s="255" t="s">
        <v>306</v>
      </c>
      <c r="K1145" s="255">
        <v>42775</v>
      </c>
      <c r="L1145" s="256">
        <v>85</v>
      </c>
      <c r="M1145" s="255" t="s">
        <v>111</v>
      </c>
      <c r="N1145" s="255" t="s">
        <v>42</v>
      </c>
      <c r="O1145" s="256">
        <v>42831</v>
      </c>
      <c r="P1145" s="255" t="s">
        <v>838</v>
      </c>
      <c r="Q1145" s="255">
        <v>29</v>
      </c>
      <c r="R1145" s="256" t="s">
        <v>33</v>
      </c>
      <c r="S1145" s="255">
        <v>155659.71</v>
      </c>
      <c r="T1145" s="255" t="s">
        <v>197</v>
      </c>
      <c r="U1145" s="256">
        <v>2215.4299999999998</v>
      </c>
      <c r="V1145" s="255" t="s">
        <v>197</v>
      </c>
      <c r="W1145" s="255">
        <v>155659.9332513613</v>
      </c>
      <c r="X1145" s="256" t="s">
        <v>100</v>
      </c>
      <c r="Y1145" s="255" t="s">
        <v>114</v>
      </c>
      <c r="Z1145" s="255">
        <v>2.2200000000000002</v>
      </c>
      <c r="AA1145" s="256">
        <v>1</v>
      </c>
      <c r="AB1145" s="255" t="s">
        <v>630</v>
      </c>
      <c r="AC1145" s="255" t="s">
        <v>426</v>
      </c>
      <c r="AD1145" s="256" t="s">
        <v>839</v>
      </c>
      <c r="AE1145" s="255" t="s">
        <v>350</v>
      </c>
      <c r="AF1145" s="255" t="s">
        <v>605</v>
      </c>
      <c r="AG1145" s="256" t="s">
        <v>643</v>
      </c>
      <c r="AH1145" s="255"/>
      <c r="AI1145" s="255"/>
      <c r="AJ1145" s="256"/>
      <c r="AK1145" s="255" t="s">
        <v>605</v>
      </c>
      <c r="AL1145" s="255" t="s">
        <v>643</v>
      </c>
      <c r="AM1145" s="268" t="s">
        <v>741</v>
      </c>
      <c r="AN1145" s="148" t="str">
        <f>IF(ISERROR(MATCH(H1145,Current!H:H,0)),"Cleared","resolved")</f>
        <v>resolved</v>
      </c>
    </row>
    <row r="1146" spans="1:40" x14ac:dyDescent="0.25">
      <c r="A1146" s="267" t="s">
        <v>744</v>
      </c>
      <c r="B1146" s="255">
        <v>132</v>
      </c>
      <c r="C1146" s="256" t="s">
        <v>233</v>
      </c>
      <c r="D1146" s="255" t="s">
        <v>22</v>
      </c>
      <c r="E1146" s="255">
        <v>199</v>
      </c>
      <c r="F1146" s="256" t="s">
        <v>137</v>
      </c>
      <c r="G1146" s="255" t="s">
        <v>22</v>
      </c>
      <c r="H1146" s="255">
        <v>1320130002451</v>
      </c>
      <c r="I1146" s="256" t="s">
        <v>54</v>
      </c>
      <c r="J1146" s="255" t="s">
        <v>330</v>
      </c>
      <c r="K1146" s="255">
        <v>42667</v>
      </c>
      <c r="L1146" s="256">
        <v>193</v>
      </c>
      <c r="M1146" s="255" t="s">
        <v>118</v>
      </c>
      <c r="N1146" s="255" t="s">
        <v>41</v>
      </c>
      <c r="O1146" s="256">
        <v>42733</v>
      </c>
      <c r="P1146" s="255" t="s">
        <v>651</v>
      </c>
      <c r="Q1146" s="255">
        <v>127</v>
      </c>
      <c r="R1146" s="256" t="s">
        <v>38</v>
      </c>
      <c r="S1146" s="255">
        <v>2425.42</v>
      </c>
      <c r="T1146" s="255" t="s">
        <v>248</v>
      </c>
      <c r="U1146" s="256">
        <v>2219.0500000000002</v>
      </c>
      <c r="V1146" s="255" t="s">
        <v>248</v>
      </c>
      <c r="W1146" s="255">
        <v>2425.4216056147848</v>
      </c>
      <c r="X1146" s="256" t="s">
        <v>100</v>
      </c>
      <c r="Y1146" s="255" t="s">
        <v>107</v>
      </c>
      <c r="Z1146" s="255">
        <v>2.2200000000000002</v>
      </c>
      <c r="AA1146" s="256">
        <v>1</v>
      </c>
      <c r="AB1146" s="255" t="s">
        <v>629</v>
      </c>
      <c r="AC1146" s="255" t="s">
        <v>513</v>
      </c>
      <c r="AD1146" s="256" t="s">
        <v>402</v>
      </c>
      <c r="AE1146" s="255" t="s">
        <v>349</v>
      </c>
      <c r="AF1146" s="255" t="s">
        <v>605</v>
      </c>
      <c r="AG1146" s="256" t="s">
        <v>643</v>
      </c>
      <c r="AH1146" s="255"/>
      <c r="AI1146" s="255"/>
      <c r="AJ1146" s="256"/>
      <c r="AK1146" s="255" t="s">
        <v>605</v>
      </c>
      <c r="AL1146" s="255" t="s">
        <v>643</v>
      </c>
      <c r="AM1146" s="268" t="s">
        <v>741</v>
      </c>
      <c r="AN1146" s="148" t="str">
        <f>IF(ISERROR(MATCH(H1146,Current!H:H,0)),"Cleared","resolved")</f>
        <v>resolved</v>
      </c>
    </row>
    <row r="1147" spans="1:40" x14ac:dyDescent="0.25">
      <c r="A1147" s="267" t="s">
        <v>31</v>
      </c>
      <c r="B1147" s="255">
        <v>8520</v>
      </c>
      <c r="C1147" s="256" t="s">
        <v>842</v>
      </c>
      <c r="D1147" s="255" t="s">
        <v>19</v>
      </c>
      <c r="E1147" s="255">
        <v>795</v>
      </c>
      <c r="F1147" s="256" t="s">
        <v>264</v>
      </c>
      <c r="G1147" s="255" t="s">
        <v>14</v>
      </c>
      <c r="H1147" s="255">
        <v>85200820006253</v>
      </c>
      <c r="I1147" s="256" t="s">
        <v>55</v>
      </c>
      <c r="J1147" s="255" t="s">
        <v>1758</v>
      </c>
      <c r="K1147" s="255">
        <v>42796</v>
      </c>
      <c r="L1147" s="256">
        <v>64</v>
      </c>
      <c r="M1147" s="255" t="s">
        <v>111</v>
      </c>
      <c r="N1147" s="255" t="s">
        <v>42</v>
      </c>
      <c r="O1147" s="256">
        <v>42859</v>
      </c>
      <c r="P1147" s="255" t="s">
        <v>1878</v>
      </c>
      <c r="Q1147" s="255">
        <v>1</v>
      </c>
      <c r="R1147" s="256" t="s">
        <v>33</v>
      </c>
      <c r="S1147" s="255">
        <v>155232</v>
      </c>
      <c r="T1147" s="255" t="s">
        <v>197</v>
      </c>
      <c r="U1147" s="256">
        <v>2209.34</v>
      </c>
      <c r="V1147" s="255" t="s">
        <v>197</v>
      </c>
      <c r="W1147" s="255">
        <v>155232.03934656596</v>
      </c>
      <c r="X1147" s="256" t="s">
        <v>100</v>
      </c>
      <c r="Y1147" s="255" t="s">
        <v>114</v>
      </c>
      <c r="Z1147" s="255">
        <v>2.21</v>
      </c>
      <c r="AA1147" s="256">
        <v>1</v>
      </c>
      <c r="AB1147" s="255" t="s">
        <v>630</v>
      </c>
      <c r="AC1147" s="255" t="s">
        <v>426</v>
      </c>
      <c r="AD1147" s="256" t="s">
        <v>877</v>
      </c>
      <c r="AE1147" s="255" t="s">
        <v>350</v>
      </c>
      <c r="AF1147" s="255" t="s">
        <v>605</v>
      </c>
      <c r="AG1147" s="256" t="s">
        <v>643</v>
      </c>
      <c r="AH1147" s="255"/>
      <c r="AI1147" s="255"/>
      <c r="AJ1147" s="256"/>
      <c r="AK1147" s="255" t="s">
        <v>605</v>
      </c>
      <c r="AL1147" s="255" t="s">
        <v>603</v>
      </c>
      <c r="AM1147" s="268" t="s">
        <v>739</v>
      </c>
      <c r="AN1147" s="148" t="str">
        <f>IF(ISERROR(MATCH(H1147,Current!H:H,0)),"Cleared","resolved")</f>
        <v>resolved</v>
      </c>
    </row>
    <row r="1148" spans="1:40" x14ac:dyDescent="0.25">
      <c r="A1148" s="267" t="s">
        <v>744</v>
      </c>
      <c r="B1148" s="255">
        <v>8520</v>
      </c>
      <c r="C1148" s="256" t="s">
        <v>842</v>
      </c>
      <c r="D1148" s="255" t="s">
        <v>19</v>
      </c>
      <c r="E1148" s="255">
        <v>8243</v>
      </c>
      <c r="F1148" s="256" t="s">
        <v>120</v>
      </c>
      <c r="G1148" s="255" t="s">
        <v>14</v>
      </c>
      <c r="H1148" s="255" t="s">
        <v>1339</v>
      </c>
      <c r="I1148" s="256" t="s">
        <v>55</v>
      </c>
      <c r="J1148" s="255" t="s">
        <v>19</v>
      </c>
      <c r="K1148" s="255">
        <v>42769</v>
      </c>
      <c r="L1148" s="256">
        <v>91</v>
      </c>
      <c r="M1148" s="255" t="s">
        <v>111</v>
      </c>
      <c r="N1148" s="255" t="s">
        <v>42</v>
      </c>
      <c r="O1148" s="256">
        <v>42800</v>
      </c>
      <c r="P1148" s="255" t="s">
        <v>838</v>
      </c>
      <c r="Q1148" s="255">
        <v>60</v>
      </c>
      <c r="R1148" s="256" t="s">
        <v>34</v>
      </c>
      <c r="S1148" s="255">
        <v>154594</v>
      </c>
      <c r="T1148" s="255" t="s">
        <v>197</v>
      </c>
      <c r="U1148" s="256">
        <v>2200.2600000000002</v>
      </c>
      <c r="V1148" s="255" t="s">
        <v>197</v>
      </c>
      <c r="W1148" s="255">
        <v>154594.06288424382</v>
      </c>
      <c r="X1148" s="256" t="s">
        <v>100</v>
      </c>
      <c r="Y1148" s="255" t="s">
        <v>114</v>
      </c>
      <c r="Z1148" s="255">
        <v>2.2000000000000002</v>
      </c>
      <c r="AA1148" s="256">
        <v>1</v>
      </c>
      <c r="AB1148" s="255" t="s">
        <v>630</v>
      </c>
      <c r="AC1148" s="255" t="s">
        <v>660</v>
      </c>
      <c r="AD1148" s="256" t="s">
        <v>860</v>
      </c>
      <c r="AE1148" s="255" t="s">
        <v>350</v>
      </c>
      <c r="AF1148" s="255" t="s">
        <v>649</v>
      </c>
      <c r="AG1148" s="256" t="s">
        <v>643</v>
      </c>
      <c r="AH1148" s="255"/>
      <c r="AI1148" s="255"/>
      <c r="AJ1148" s="256"/>
      <c r="AK1148" s="255" t="s">
        <v>649</v>
      </c>
      <c r="AL1148" s="255" t="s">
        <v>643</v>
      </c>
      <c r="AM1148" s="268" t="s">
        <v>740</v>
      </c>
      <c r="AN1148" s="148" t="str">
        <f>IF(ISERROR(MATCH(H1148,Current!H:H,0)),"Cleared","resolved")</f>
        <v>resolved</v>
      </c>
    </row>
    <row r="1149" spans="1:40" x14ac:dyDescent="0.25">
      <c r="A1149" s="267" t="s">
        <v>744</v>
      </c>
      <c r="B1149" s="255">
        <v>8520</v>
      </c>
      <c r="C1149" s="256" t="s">
        <v>842</v>
      </c>
      <c r="D1149" s="255" t="s">
        <v>19</v>
      </c>
      <c r="E1149" s="255">
        <v>247</v>
      </c>
      <c r="F1149" s="256" t="s">
        <v>198</v>
      </c>
      <c r="G1149" s="255" t="s">
        <v>23</v>
      </c>
      <c r="H1149" s="255">
        <v>85200610007309</v>
      </c>
      <c r="I1149" s="256" t="s">
        <v>59</v>
      </c>
      <c r="J1149" s="255" t="s">
        <v>320</v>
      </c>
      <c r="K1149" s="255">
        <v>42773</v>
      </c>
      <c r="L1149" s="256">
        <v>87</v>
      </c>
      <c r="M1149" s="255" t="s">
        <v>122</v>
      </c>
      <c r="N1149" s="255" t="s">
        <v>41</v>
      </c>
      <c r="O1149" s="256">
        <v>42776</v>
      </c>
      <c r="P1149" s="255" t="s">
        <v>838</v>
      </c>
      <c r="Q1149" s="255">
        <v>84</v>
      </c>
      <c r="R1149" s="256" t="s">
        <v>35</v>
      </c>
      <c r="S1149" s="255">
        <v>153900</v>
      </c>
      <c r="T1149" s="255" t="s">
        <v>197</v>
      </c>
      <c r="U1149" s="256">
        <v>2190.38</v>
      </c>
      <c r="V1149" s="255" t="s">
        <v>197</v>
      </c>
      <c r="W1149" s="255">
        <v>153899.87704198138</v>
      </c>
      <c r="X1149" s="256" t="s">
        <v>100</v>
      </c>
      <c r="Y1149" s="255" t="s">
        <v>114</v>
      </c>
      <c r="Z1149" s="255">
        <v>2.19</v>
      </c>
      <c r="AA1149" s="256">
        <v>1</v>
      </c>
      <c r="AB1149" s="255" t="s">
        <v>630</v>
      </c>
      <c r="AC1149" s="255" t="s">
        <v>915</v>
      </c>
      <c r="AD1149" s="256" t="s">
        <v>920</v>
      </c>
      <c r="AE1149" s="255" t="s">
        <v>350</v>
      </c>
      <c r="AF1149" s="255" t="s">
        <v>649</v>
      </c>
      <c r="AG1149" s="256" t="s">
        <v>643</v>
      </c>
      <c r="AH1149" s="255"/>
      <c r="AI1149" s="255"/>
      <c r="AJ1149" s="256"/>
      <c r="AK1149" s="255" t="s">
        <v>605</v>
      </c>
      <c r="AL1149" s="255" t="s">
        <v>643</v>
      </c>
      <c r="AM1149" s="268" t="s">
        <v>741</v>
      </c>
      <c r="AN1149" s="148" t="str">
        <f>IF(ISERROR(MATCH(H1149,Current!H:H,0)),"Cleared","resolved")</f>
        <v>Cleared</v>
      </c>
    </row>
    <row r="1150" spans="1:40" x14ac:dyDescent="0.25">
      <c r="A1150" s="267" t="s">
        <v>744</v>
      </c>
      <c r="B1150" s="255">
        <v>8520</v>
      </c>
      <c r="C1150" s="256" t="s">
        <v>842</v>
      </c>
      <c r="D1150" s="255" t="s">
        <v>19</v>
      </c>
      <c r="E1150" s="255">
        <v>3011</v>
      </c>
      <c r="F1150" s="256" t="s">
        <v>164</v>
      </c>
      <c r="G1150" s="255" t="s">
        <v>22</v>
      </c>
      <c r="H1150" s="255">
        <v>85200810000300</v>
      </c>
      <c r="I1150" s="256" t="s">
        <v>54</v>
      </c>
      <c r="J1150" s="255" t="s">
        <v>317</v>
      </c>
      <c r="K1150" s="255">
        <v>42492</v>
      </c>
      <c r="L1150" s="256">
        <v>368</v>
      </c>
      <c r="M1150" s="255" t="s">
        <v>158</v>
      </c>
      <c r="N1150" s="255" t="s">
        <v>41</v>
      </c>
      <c r="O1150" s="256">
        <v>42527</v>
      </c>
      <c r="P1150" s="255" t="s">
        <v>268</v>
      </c>
      <c r="Q1150" s="255">
        <v>333</v>
      </c>
      <c r="R1150" s="256" t="s">
        <v>37</v>
      </c>
      <c r="S1150" s="255">
        <v>153404.25</v>
      </c>
      <c r="T1150" s="255" t="s">
        <v>197</v>
      </c>
      <c r="U1150" s="256">
        <v>2183.33</v>
      </c>
      <c r="V1150" s="255" t="s">
        <v>197</v>
      </c>
      <c r="W1150" s="255">
        <v>153404.53188125769</v>
      </c>
      <c r="X1150" s="256" t="s">
        <v>100</v>
      </c>
      <c r="Y1150" s="255" t="s">
        <v>114</v>
      </c>
      <c r="Z1150" s="255">
        <v>2.1800000000000002</v>
      </c>
      <c r="AA1150" s="256">
        <v>1</v>
      </c>
      <c r="AB1150" s="255" t="s">
        <v>630</v>
      </c>
      <c r="AC1150" s="255" t="s">
        <v>474</v>
      </c>
      <c r="AD1150" s="256" t="s">
        <v>393</v>
      </c>
      <c r="AE1150" s="255" t="s">
        <v>350</v>
      </c>
      <c r="AF1150" s="255" t="s">
        <v>649</v>
      </c>
      <c r="AG1150" s="256" t="s">
        <v>643</v>
      </c>
      <c r="AH1150" s="255"/>
      <c r="AI1150" s="255"/>
      <c r="AJ1150" s="256"/>
      <c r="AK1150" s="255" t="s">
        <v>605</v>
      </c>
      <c r="AL1150" s="255" t="s">
        <v>643</v>
      </c>
      <c r="AM1150" s="268" t="s">
        <v>741</v>
      </c>
      <c r="AN1150" s="148" t="str">
        <f>IF(ISERROR(MATCH(H1150,Current!H:H,0)),"Cleared","resolved")</f>
        <v>Cleared</v>
      </c>
    </row>
    <row r="1151" spans="1:40" x14ac:dyDescent="0.25">
      <c r="A1151" s="267" t="s">
        <v>744</v>
      </c>
      <c r="B1151" s="255">
        <v>8520</v>
      </c>
      <c r="C1151" s="256" t="s">
        <v>842</v>
      </c>
      <c r="D1151" s="255" t="s">
        <v>19</v>
      </c>
      <c r="E1151" s="255">
        <v>199</v>
      </c>
      <c r="F1151" s="256" t="s">
        <v>137</v>
      </c>
      <c r="G1151" s="255" t="s">
        <v>22</v>
      </c>
      <c r="H1151" s="255" t="s">
        <v>1714</v>
      </c>
      <c r="I1151" s="256" t="s">
        <v>54</v>
      </c>
      <c r="J1151" s="255" t="s">
        <v>381</v>
      </c>
      <c r="K1151" s="255">
        <v>42768</v>
      </c>
      <c r="L1151" s="256">
        <v>92</v>
      </c>
      <c r="M1151" s="255" t="s">
        <v>118</v>
      </c>
      <c r="N1151" s="255" t="s">
        <v>41</v>
      </c>
      <c r="O1151" s="256">
        <v>42830</v>
      </c>
      <c r="P1151" s="255" t="s">
        <v>838</v>
      </c>
      <c r="Q1151" s="255">
        <v>30</v>
      </c>
      <c r="R1151" s="256" t="s">
        <v>33</v>
      </c>
      <c r="S1151" s="255">
        <v>152336</v>
      </c>
      <c r="T1151" s="255" t="s">
        <v>197</v>
      </c>
      <c r="U1151" s="256">
        <v>2168.12</v>
      </c>
      <c r="V1151" s="255" t="s">
        <v>197</v>
      </c>
      <c r="W1151" s="255">
        <v>152335.85104514315</v>
      </c>
      <c r="X1151" s="256" t="s">
        <v>100</v>
      </c>
      <c r="Y1151" s="255" t="s">
        <v>114</v>
      </c>
      <c r="Z1151" s="255">
        <v>2.17</v>
      </c>
      <c r="AA1151" s="256">
        <v>1</v>
      </c>
      <c r="AB1151" s="255" t="s">
        <v>630</v>
      </c>
      <c r="AC1151" s="255" t="s">
        <v>484</v>
      </c>
      <c r="AD1151" s="256" t="s">
        <v>363</v>
      </c>
      <c r="AE1151" s="255" t="s">
        <v>350</v>
      </c>
      <c r="AF1151" s="255" t="s">
        <v>605</v>
      </c>
      <c r="AG1151" s="256" t="s">
        <v>643</v>
      </c>
      <c r="AH1151" s="255"/>
      <c r="AI1151" s="255"/>
      <c r="AJ1151" s="256"/>
      <c r="AK1151" s="255" t="s">
        <v>649</v>
      </c>
      <c r="AL1151" s="255" t="s">
        <v>643</v>
      </c>
      <c r="AM1151" s="268" t="s">
        <v>740</v>
      </c>
      <c r="AN1151" s="148" t="str">
        <f>IF(ISERROR(MATCH(H1151,Current!H:H,0)),"Cleared","resolved")</f>
        <v>resolved</v>
      </c>
    </row>
    <row r="1152" spans="1:40" x14ac:dyDescent="0.25">
      <c r="A1152" s="267" t="s">
        <v>744</v>
      </c>
      <c r="B1152" s="255">
        <v>132</v>
      </c>
      <c r="C1152" s="256" t="s">
        <v>233</v>
      </c>
      <c r="D1152" s="255" t="s">
        <v>22</v>
      </c>
      <c r="E1152" s="255">
        <v>199</v>
      </c>
      <c r="F1152" s="256" t="s">
        <v>137</v>
      </c>
      <c r="G1152" s="255" t="s">
        <v>22</v>
      </c>
      <c r="H1152" s="255">
        <v>1320130002524</v>
      </c>
      <c r="I1152" s="256" t="s">
        <v>54</v>
      </c>
      <c r="J1152" s="255" t="s">
        <v>659</v>
      </c>
      <c r="K1152" s="255">
        <v>42697</v>
      </c>
      <c r="L1152" s="256">
        <v>163</v>
      </c>
      <c r="M1152" s="255" t="s">
        <v>118</v>
      </c>
      <c r="N1152" s="255" t="s">
        <v>41</v>
      </c>
      <c r="O1152" s="256">
        <v>42776</v>
      </c>
      <c r="P1152" s="255" t="s">
        <v>838</v>
      </c>
      <c r="Q1152" s="255">
        <v>84</v>
      </c>
      <c r="R1152" s="256" t="s">
        <v>35</v>
      </c>
      <c r="S1152" s="255">
        <v>2368.35</v>
      </c>
      <c r="T1152" s="255" t="s">
        <v>248</v>
      </c>
      <c r="U1152" s="256">
        <v>2166.83</v>
      </c>
      <c r="V1152" s="255" t="s">
        <v>248</v>
      </c>
      <c r="W1152" s="255">
        <v>2368.3451466592837</v>
      </c>
      <c r="X1152" s="256" t="s">
        <v>100</v>
      </c>
      <c r="Y1152" s="255" t="s">
        <v>107</v>
      </c>
      <c r="Z1152" s="255">
        <v>2.17</v>
      </c>
      <c r="AA1152" s="256">
        <v>1</v>
      </c>
      <c r="AB1152" s="255" t="s">
        <v>629</v>
      </c>
      <c r="AC1152" s="255" t="s">
        <v>513</v>
      </c>
      <c r="AD1152" s="256" t="s">
        <v>402</v>
      </c>
      <c r="AE1152" s="255" t="s">
        <v>349</v>
      </c>
      <c r="AF1152" s="255" t="s">
        <v>605</v>
      </c>
      <c r="AG1152" s="256" t="s">
        <v>643</v>
      </c>
      <c r="AH1152" s="255"/>
      <c r="AI1152" s="255"/>
      <c r="AJ1152" s="256"/>
      <c r="AK1152" s="255" t="s">
        <v>605</v>
      </c>
      <c r="AL1152" s="255" t="s">
        <v>643</v>
      </c>
      <c r="AM1152" s="268" t="s">
        <v>741</v>
      </c>
      <c r="AN1152" s="148" t="str">
        <f>IF(ISERROR(MATCH(H1152,Current!H:H,0)),"Cleared","resolved")</f>
        <v>resolved</v>
      </c>
    </row>
    <row r="1153" spans="1:40" x14ac:dyDescent="0.25">
      <c r="A1153" s="267" t="s">
        <v>744</v>
      </c>
      <c r="B1153" s="255">
        <v>8520</v>
      </c>
      <c r="C1153" s="256" t="s">
        <v>842</v>
      </c>
      <c r="D1153" s="255" t="s">
        <v>19</v>
      </c>
      <c r="E1153" s="255">
        <v>8110</v>
      </c>
      <c r="F1153" s="256" t="s">
        <v>116</v>
      </c>
      <c r="G1153" s="255" t="s">
        <v>15</v>
      </c>
      <c r="H1153" s="255">
        <v>85200310079602</v>
      </c>
      <c r="I1153" s="256" t="s">
        <v>55</v>
      </c>
      <c r="J1153" s="255" t="s">
        <v>323</v>
      </c>
      <c r="K1153" s="255">
        <v>42492</v>
      </c>
      <c r="L1153" s="256">
        <v>368</v>
      </c>
      <c r="M1153" s="255" t="s">
        <v>118</v>
      </c>
      <c r="N1153" s="255" t="s">
        <v>41</v>
      </c>
      <c r="O1153" s="256">
        <v>42549</v>
      </c>
      <c r="P1153" s="255" t="s">
        <v>268</v>
      </c>
      <c r="Q1153" s="255">
        <v>311</v>
      </c>
      <c r="R1153" s="256" t="s">
        <v>37</v>
      </c>
      <c r="S1153" s="255">
        <v>152019</v>
      </c>
      <c r="T1153" s="255" t="s">
        <v>197</v>
      </c>
      <c r="U1153" s="256">
        <v>2163.61</v>
      </c>
      <c r="V1153" s="255" t="s">
        <v>197</v>
      </c>
      <c r="W1153" s="255">
        <v>152018.97066572984</v>
      </c>
      <c r="X1153" s="256" t="s">
        <v>100</v>
      </c>
      <c r="Y1153" s="255" t="s">
        <v>114</v>
      </c>
      <c r="Z1153" s="255">
        <v>2.16</v>
      </c>
      <c r="AA1153" s="256">
        <v>1</v>
      </c>
      <c r="AB1153" s="255" t="s">
        <v>630</v>
      </c>
      <c r="AC1153" s="255" t="s">
        <v>447</v>
      </c>
      <c r="AD1153" s="256" t="s">
        <v>398</v>
      </c>
      <c r="AE1153" s="255" t="s">
        <v>350</v>
      </c>
      <c r="AF1153" s="255" t="s">
        <v>649</v>
      </c>
      <c r="AG1153" s="256" t="s">
        <v>643</v>
      </c>
      <c r="AH1153" s="255"/>
      <c r="AI1153" s="255"/>
      <c r="AJ1153" s="256"/>
      <c r="AK1153" s="255" t="s">
        <v>605</v>
      </c>
      <c r="AL1153" s="255" t="s">
        <v>643</v>
      </c>
      <c r="AM1153" s="268" t="s">
        <v>741</v>
      </c>
      <c r="AN1153" s="148" t="str">
        <f>IF(ISERROR(MATCH(H1153,Current!H:H,0)),"Cleared","resolved")</f>
        <v>Cleared</v>
      </c>
    </row>
    <row r="1154" spans="1:40" x14ac:dyDescent="0.25">
      <c r="A1154" s="267" t="s">
        <v>744</v>
      </c>
      <c r="B1154" s="255">
        <v>8520</v>
      </c>
      <c r="C1154" s="256" t="s">
        <v>842</v>
      </c>
      <c r="D1154" s="255" t="s">
        <v>19</v>
      </c>
      <c r="E1154" s="255">
        <v>199</v>
      </c>
      <c r="F1154" s="256" t="s">
        <v>137</v>
      </c>
      <c r="G1154" s="255" t="s">
        <v>22</v>
      </c>
      <c r="H1154" s="255">
        <v>85200410041800</v>
      </c>
      <c r="I1154" s="256" t="s">
        <v>537</v>
      </c>
      <c r="J1154" s="255" t="s">
        <v>311</v>
      </c>
      <c r="K1154" s="255">
        <v>42704</v>
      </c>
      <c r="L1154" s="256">
        <v>156</v>
      </c>
      <c r="M1154" s="255" t="s">
        <v>111</v>
      </c>
      <c r="N1154" s="255" t="s">
        <v>42</v>
      </c>
      <c r="O1154" s="256">
        <v>42776</v>
      </c>
      <c r="P1154" s="255" t="s">
        <v>838</v>
      </c>
      <c r="Q1154" s="255">
        <v>84</v>
      </c>
      <c r="R1154" s="256" t="s">
        <v>35</v>
      </c>
      <c r="S1154" s="255">
        <v>152019</v>
      </c>
      <c r="T1154" s="255" t="s">
        <v>197</v>
      </c>
      <c r="U1154" s="256">
        <v>2163.61</v>
      </c>
      <c r="V1154" s="255" t="s">
        <v>197</v>
      </c>
      <c r="W1154" s="255">
        <v>152018.97066572984</v>
      </c>
      <c r="X1154" s="256" t="s">
        <v>100</v>
      </c>
      <c r="Y1154" s="255" t="s">
        <v>114</v>
      </c>
      <c r="Z1154" s="255">
        <v>2.16</v>
      </c>
      <c r="AA1154" s="256">
        <v>1</v>
      </c>
      <c r="AB1154" s="255" t="s">
        <v>630</v>
      </c>
      <c r="AC1154" s="255" t="s">
        <v>484</v>
      </c>
      <c r="AD1154" s="256" t="s">
        <v>396</v>
      </c>
      <c r="AE1154" s="255" t="s">
        <v>350</v>
      </c>
      <c r="AF1154" s="255" t="s">
        <v>649</v>
      </c>
      <c r="AG1154" s="256" t="s">
        <v>643</v>
      </c>
      <c r="AH1154" s="255"/>
      <c r="AI1154" s="255"/>
      <c r="AJ1154" s="256"/>
      <c r="AK1154" s="255" t="s">
        <v>605</v>
      </c>
      <c r="AL1154" s="255" t="s">
        <v>643</v>
      </c>
      <c r="AM1154" s="268" t="s">
        <v>741</v>
      </c>
      <c r="AN1154" s="148" t="str">
        <f>IF(ISERROR(MATCH(H1154,Current!H:H,0)),"Cleared","resolved")</f>
        <v>resolved</v>
      </c>
    </row>
    <row r="1155" spans="1:40" x14ac:dyDescent="0.25">
      <c r="A1155" s="267" t="s">
        <v>744</v>
      </c>
      <c r="B1155" s="255">
        <v>8520</v>
      </c>
      <c r="C1155" s="256" t="s">
        <v>842</v>
      </c>
      <c r="D1155" s="255" t="s">
        <v>19</v>
      </c>
      <c r="E1155" s="255">
        <v>199</v>
      </c>
      <c r="F1155" s="256" t="s">
        <v>137</v>
      </c>
      <c r="G1155" s="255" t="s">
        <v>22</v>
      </c>
      <c r="H1155" s="255">
        <v>85200410042015</v>
      </c>
      <c r="I1155" s="256" t="s">
        <v>54</v>
      </c>
      <c r="J1155" s="255" t="s">
        <v>575</v>
      </c>
      <c r="K1155" s="255">
        <v>42704</v>
      </c>
      <c r="L1155" s="256">
        <v>156</v>
      </c>
      <c r="M1155" s="255" t="s">
        <v>111</v>
      </c>
      <c r="N1155" s="255" t="s">
        <v>42</v>
      </c>
      <c r="O1155" s="256">
        <v>42776</v>
      </c>
      <c r="P1155" s="255" t="s">
        <v>838</v>
      </c>
      <c r="Q1155" s="255">
        <v>84</v>
      </c>
      <c r="R1155" s="256" t="s">
        <v>35</v>
      </c>
      <c r="S1155" s="255">
        <v>152000</v>
      </c>
      <c r="T1155" s="255" t="s">
        <v>197</v>
      </c>
      <c r="U1155" s="256">
        <v>2163.34</v>
      </c>
      <c r="V1155" s="255" t="s">
        <v>197</v>
      </c>
      <c r="W1155" s="255">
        <v>152000</v>
      </c>
      <c r="X1155" s="256" t="s">
        <v>100</v>
      </c>
      <c r="Y1155" s="255" t="s">
        <v>114</v>
      </c>
      <c r="Z1155" s="255">
        <v>2.16</v>
      </c>
      <c r="AA1155" s="256">
        <v>1</v>
      </c>
      <c r="AB1155" s="255" t="s">
        <v>630</v>
      </c>
      <c r="AC1155" s="255" t="s">
        <v>484</v>
      </c>
      <c r="AD1155" s="256" t="s">
        <v>396</v>
      </c>
      <c r="AE1155" s="255" t="s">
        <v>350</v>
      </c>
      <c r="AF1155" s="255" t="s">
        <v>605</v>
      </c>
      <c r="AG1155" s="256" t="s">
        <v>643</v>
      </c>
      <c r="AH1155" s="255"/>
      <c r="AI1155" s="255"/>
      <c r="AJ1155" s="256"/>
      <c r="AK1155" s="255" t="s">
        <v>605</v>
      </c>
      <c r="AL1155" s="255" t="s">
        <v>643</v>
      </c>
      <c r="AM1155" s="268" t="s">
        <v>741</v>
      </c>
      <c r="AN1155" s="148" t="str">
        <f>IF(ISERROR(MATCH(H1155,Current!H:H,0)),"Cleared","resolved")</f>
        <v>resolved</v>
      </c>
    </row>
    <row r="1156" spans="1:40" x14ac:dyDescent="0.25">
      <c r="A1156" s="267" t="s">
        <v>744</v>
      </c>
      <c r="B1156" s="255">
        <v>8520</v>
      </c>
      <c r="C1156" s="256" t="s">
        <v>842</v>
      </c>
      <c r="D1156" s="255" t="s">
        <v>19</v>
      </c>
      <c r="E1156" s="255">
        <v>199</v>
      </c>
      <c r="F1156" s="256" t="s">
        <v>137</v>
      </c>
      <c r="G1156" s="255" t="s">
        <v>22</v>
      </c>
      <c r="H1156" s="255">
        <v>85200410042016</v>
      </c>
      <c r="I1156" s="256" t="s">
        <v>54</v>
      </c>
      <c r="J1156" s="255" t="s">
        <v>575</v>
      </c>
      <c r="K1156" s="255">
        <v>42704</v>
      </c>
      <c r="L1156" s="256">
        <v>156</v>
      </c>
      <c r="M1156" s="255" t="s">
        <v>111</v>
      </c>
      <c r="N1156" s="255" t="s">
        <v>42</v>
      </c>
      <c r="O1156" s="256">
        <v>42776</v>
      </c>
      <c r="P1156" s="255" t="s">
        <v>838</v>
      </c>
      <c r="Q1156" s="255">
        <v>84</v>
      </c>
      <c r="R1156" s="256" t="s">
        <v>35</v>
      </c>
      <c r="S1156" s="255">
        <v>152000</v>
      </c>
      <c r="T1156" s="255" t="s">
        <v>197</v>
      </c>
      <c r="U1156" s="256">
        <v>2163.34</v>
      </c>
      <c r="V1156" s="255" t="s">
        <v>197</v>
      </c>
      <c r="W1156" s="255">
        <v>152000</v>
      </c>
      <c r="X1156" s="256" t="s">
        <v>100</v>
      </c>
      <c r="Y1156" s="255" t="s">
        <v>114</v>
      </c>
      <c r="Z1156" s="255">
        <v>2.16</v>
      </c>
      <c r="AA1156" s="256">
        <v>1</v>
      </c>
      <c r="AB1156" s="255" t="s">
        <v>630</v>
      </c>
      <c r="AC1156" s="255" t="s">
        <v>484</v>
      </c>
      <c r="AD1156" s="256" t="s">
        <v>396</v>
      </c>
      <c r="AE1156" s="255" t="s">
        <v>350</v>
      </c>
      <c r="AF1156" s="255" t="s">
        <v>605</v>
      </c>
      <c r="AG1156" s="256" t="s">
        <v>643</v>
      </c>
      <c r="AH1156" s="255"/>
      <c r="AI1156" s="255"/>
      <c r="AJ1156" s="256"/>
      <c r="AK1156" s="255" t="s">
        <v>605</v>
      </c>
      <c r="AL1156" s="255" t="s">
        <v>643</v>
      </c>
      <c r="AM1156" s="268" t="s">
        <v>741</v>
      </c>
      <c r="AN1156" s="148" t="str">
        <f>IF(ISERROR(MATCH(H1156,Current!H:H,0)),"Cleared","resolved")</f>
        <v>resolved</v>
      </c>
    </row>
    <row r="1157" spans="1:40" x14ac:dyDescent="0.25">
      <c r="A1157" s="267" t="s">
        <v>744</v>
      </c>
      <c r="B1157" s="255">
        <v>8520</v>
      </c>
      <c r="C1157" s="256" t="s">
        <v>842</v>
      </c>
      <c r="D1157" s="255" t="s">
        <v>19</v>
      </c>
      <c r="E1157" s="255">
        <v>3011</v>
      </c>
      <c r="F1157" s="256" t="s">
        <v>164</v>
      </c>
      <c r="G1157" s="255" t="s">
        <v>22</v>
      </c>
      <c r="H1157" s="255">
        <v>85203010001104</v>
      </c>
      <c r="I1157" s="256" t="s">
        <v>54</v>
      </c>
      <c r="J1157" s="255" t="s">
        <v>317</v>
      </c>
      <c r="K1157" s="255">
        <v>42643</v>
      </c>
      <c r="L1157" s="256">
        <v>217</v>
      </c>
      <c r="M1157" s="255" t="s">
        <v>158</v>
      </c>
      <c r="N1157" s="255" t="s">
        <v>41</v>
      </c>
      <c r="O1157" s="256">
        <v>42681</v>
      </c>
      <c r="P1157" s="255" t="s">
        <v>651</v>
      </c>
      <c r="Q1157" s="255">
        <v>179</v>
      </c>
      <c r="R1157" s="256" t="s">
        <v>39</v>
      </c>
      <c r="S1157" s="255">
        <v>150160</v>
      </c>
      <c r="T1157" s="255" t="s">
        <v>197</v>
      </c>
      <c r="U1157" s="256">
        <v>2137.15</v>
      </c>
      <c r="V1157" s="255" t="s">
        <v>197</v>
      </c>
      <c r="W1157" s="255">
        <v>150159.84542420518</v>
      </c>
      <c r="X1157" s="256" t="s">
        <v>100</v>
      </c>
      <c r="Y1157" s="255" t="s">
        <v>114</v>
      </c>
      <c r="Z1157" s="255">
        <v>2.14</v>
      </c>
      <c r="AA1157" s="256">
        <v>1</v>
      </c>
      <c r="AB1157" s="255" t="s">
        <v>630</v>
      </c>
      <c r="AC1157" s="255" t="s">
        <v>635</v>
      </c>
      <c r="AD1157" s="256" t="s">
        <v>676</v>
      </c>
      <c r="AE1157" s="255" t="s">
        <v>350</v>
      </c>
      <c r="AF1157" s="255" t="s">
        <v>649</v>
      </c>
      <c r="AG1157" s="256" t="s">
        <v>643</v>
      </c>
      <c r="AH1157" s="255"/>
      <c r="AI1157" s="255"/>
      <c r="AJ1157" s="256"/>
      <c r="AK1157" s="255" t="s">
        <v>605</v>
      </c>
      <c r="AL1157" s="255" t="s">
        <v>643</v>
      </c>
      <c r="AM1157" s="268" t="s">
        <v>741</v>
      </c>
      <c r="AN1157" s="148" t="str">
        <f>IF(ISERROR(MATCH(H1157,Current!H:H,0)),"Cleared","resolved")</f>
        <v>resolved</v>
      </c>
    </row>
    <row r="1158" spans="1:40" x14ac:dyDescent="0.25">
      <c r="A1158" s="267" t="s">
        <v>744</v>
      </c>
      <c r="B1158" s="255">
        <v>8520</v>
      </c>
      <c r="C1158" s="256" t="s">
        <v>842</v>
      </c>
      <c r="D1158" s="255" t="s">
        <v>19</v>
      </c>
      <c r="E1158" s="255">
        <v>8115</v>
      </c>
      <c r="F1158" s="256" t="s">
        <v>654</v>
      </c>
      <c r="G1158" s="255" t="s">
        <v>22</v>
      </c>
      <c r="H1158" s="255" t="s">
        <v>1596</v>
      </c>
      <c r="I1158" s="256" t="s">
        <v>538</v>
      </c>
      <c r="J1158" s="255" t="s">
        <v>381</v>
      </c>
      <c r="K1158" s="255">
        <v>42769</v>
      </c>
      <c r="L1158" s="256">
        <v>91</v>
      </c>
      <c r="M1158" s="255" t="s">
        <v>111</v>
      </c>
      <c r="N1158" s="255" t="s">
        <v>42</v>
      </c>
      <c r="O1158" s="256">
        <v>42830</v>
      </c>
      <c r="P1158" s="255" t="s">
        <v>838</v>
      </c>
      <c r="Q1158" s="255">
        <v>30</v>
      </c>
      <c r="R1158" s="256" t="s">
        <v>33</v>
      </c>
      <c r="S1158" s="255">
        <v>149310</v>
      </c>
      <c r="T1158" s="255" t="s">
        <v>197</v>
      </c>
      <c r="U1158" s="256">
        <v>2125.0500000000002</v>
      </c>
      <c r="V1158" s="255" t="s">
        <v>197</v>
      </c>
      <c r="W1158" s="255">
        <v>149309.67855260847</v>
      </c>
      <c r="X1158" s="256" t="s">
        <v>100</v>
      </c>
      <c r="Y1158" s="255" t="s">
        <v>114</v>
      </c>
      <c r="Z1158" s="255">
        <v>2.13</v>
      </c>
      <c r="AA1158" s="256">
        <v>1</v>
      </c>
      <c r="AB1158" s="255" t="s">
        <v>630</v>
      </c>
      <c r="AC1158" s="255" t="s">
        <v>513</v>
      </c>
      <c r="AD1158" s="256" t="s">
        <v>402</v>
      </c>
      <c r="AE1158" s="255" t="s">
        <v>350</v>
      </c>
      <c r="AF1158" s="255" t="s">
        <v>649</v>
      </c>
      <c r="AG1158" s="256" t="s">
        <v>643</v>
      </c>
      <c r="AH1158" s="255"/>
      <c r="AI1158" s="255"/>
      <c r="AJ1158" s="256"/>
      <c r="AK1158" s="255" t="s">
        <v>649</v>
      </c>
      <c r="AL1158" s="255" t="s">
        <v>643</v>
      </c>
      <c r="AM1158" s="268" t="s">
        <v>740</v>
      </c>
      <c r="AN1158" s="148" t="str">
        <f>IF(ISERROR(MATCH(H1158,Current!H:H,0)),"Cleared","resolved")</f>
        <v>resolved</v>
      </c>
    </row>
    <row r="1159" spans="1:40" x14ac:dyDescent="0.25">
      <c r="A1159" s="267" t="s">
        <v>744</v>
      </c>
      <c r="B1159" s="255">
        <v>8520</v>
      </c>
      <c r="C1159" s="256" t="s">
        <v>842</v>
      </c>
      <c r="D1159" s="255" t="s">
        <v>19</v>
      </c>
      <c r="E1159" s="255">
        <v>199</v>
      </c>
      <c r="F1159" s="256" t="s">
        <v>137</v>
      </c>
      <c r="G1159" s="255" t="s">
        <v>22</v>
      </c>
      <c r="H1159" s="255">
        <v>85203810002775</v>
      </c>
      <c r="I1159" s="256" t="s">
        <v>277</v>
      </c>
      <c r="J1159" s="255" t="s">
        <v>493</v>
      </c>
      <c r="K1159" s="255">
        <v>42731</v>
      </c>
      <c r="L1159" s="256">
        <v>129</v>
      </c>
      <c r="M1159" s="255" t="s">
        <v>111</v>
      </c>
      <c r="N1159" s="255" t="s">
        <v>42</v>
      </c>
      <c r="O1159" s="256">
        <v>42797</v>
      </c>
      <c r="P1159" s="255" t="s">
        <v>838</v>
      </c>
      <c r="Q1159" s="255">
        <v>63</v>
      </c>
      <c r="R1159" s="256" t="s">
        <v>35</v>
      </c>
      <c r="S1159" s="255">
        <v>148000</v>
      </c>
      <c r="T1159" s="255" t="s">
        <v>197</v>
      </c>
      <c r="U1159" s="256">
        <v>2106.41</v>
      </c>
      <c r="V1159" s="255" t="s">
        <v>197</v>
      </c>
      <c r="W1159" s="255">
        <v>148000</v>
      </c>
      <c r="X1159" s="256" t="s">
        <v>100</v>
      </c>
      <c r="Y1159" s="255" t="s">
        <v>114</v>
      </c>
      <c r="Z1159" s="255">
        <v>2.11</v>
      </c>
      <c r="AA1159" s="256">
        <v>1</v>
      </c>
      <c r="AB1159" s="255" t="s">
        <v>630</v>
      </c>
      <c r="AC1159" s="255" t="s">
        <v>484</v>
      </c>
      <c r="AD1159" s="256" t="s">
        <v>396</v>
      </c>
      <c r="AE1159" s="255" t="s">
        <v>350</v>
      </c>
      <c r="AF1159" s="255" t="s">
        <v>649</v>
      </c>
      <c r="AG1159" s="256" t="s">
        <v>643</v>
      </c>
      <c r="AH1159" s="255"/>
      <c r="AI1159" s="255"/>
      <c r="AJ1159" s="256"/>
      <c r="AK1159" s="255" t="s">
        <v>605</v>
      </c>
      <c r="AL1159" s="255" t="s">
        <v>643</v>
      </c>
      <c r="AM1159" s="268" t="s">
        <v>741</v>
      </c>
      <c r="AN1159" s="148" t="str">
        <f>IF(ISERROR(MATCH(H1159,Current!H:H,0)),"Cleared","resolved")</f>
        <v>resolved</v>
      </c>
    </row>
    <row r="1160" spans="1:40" x14ac:dyDescent="0.25">
      <c r="A1160" s="267" t="s">
        <v>744</v>
      </c>
      <c r="B1160" s="255">
        <v>8520</v>
      </c>
      <c r="C1160" s="256" t="s">
        <v>842</v>
      </c>
      <c r="D1160" s="255" t="s">
        <v>19</v>
      </c>
      <c r="E1160" s="255">
        <v>199</v>
      </c>
      <c r="F1160" s="256" t="s">
        <v>137</v>
      </c>
      <c r="G1160" s="255" t="s">
        <v>22</v>
      </c>
      <c r="H1160" s="255">
        <v>85203810002375</v>
      </c>
      <c r="I1160" s="256" t="s">
        <v>277</v>
      </c>
      <c r="J1160" s="255" t="s">
        <v>493</v>
      </c>
      <c r="K1160" s="255">
        <v>42677</v>
      </c>
      <c r="L1160" s="256">
        <v>183</v>
      </c>
      <c r="M1160" s="255" t="s">
        <v>111</v>
      </c>
      <c r="N1160" s="255" t="s">
        <v>42</v>
      </c>
      <c r="O1160" s="256">
        <v>42733</v>
      </c>
      <c r="P1160" s="255" t="s">
        <v>651</v>
      </c>
      <c r="Q1160" s="255">
        <v>127</v>
      </c>
      <c r="R1160" s="256" t="s">
        <v>38</v>
      </c>
      <c r="S1160" s="255">
        <v>148000</v>
      </c>
      <c r="T1160" s="255" t="s">
        <v>197</v>
      </c>
      <c r="U1160" s="256">
        <v>2106.41</v>
      </c>
      <c r="V1160" s="255" t="s">
        <v>197</v>
      </c>
      <c r="W1160" s="255">
        <v>148000</v>
      </c>
      <c r="X1160" s="256" t="s">
        <v>100</v>
      </c>
      <c r="Y1160" s="255" t="s">
        <v>114</v>
      </c>
      <c r="Z1160" s="255">
        <v>2.11</v>
      </c>
      <c r="AA1160" s="256">
        <v>1</v>
      </c>
      <c r="AB1160" s="255" t="s">
        <v>630</v>
      </c>
      <c r="AC1160" s="255" t="s">
        <v>484</v>
      </c>
      <c r="AD1160" s="256" t="s">
        <v>396</v>
      </c>
      <c r="AE1160" s="255" t="s">
        <v>350</v>
      </c>
      <c r="AF1160" s="255" t="s">
        <v>649</v>
      </c>
      <c r="AG1160" s="256" t="s">
        <v>643</v>
      </c>
      <c r="AH1160" s="255"/>
      <c r="AI1160" s="255"/>
      <c r="AJ1160" s="256"/>
      <c r="AK1160" s="255" t="s">
        <v>605</v>
      </c>
      <c r="AL1160" s="255" t="s">
        <v>643</v>
      </c>
      <c r="AM1160" s="268" t="s">
        <v>741</v>
      </c>
      <c r="AN1160" s="148" t="str">
        <f>IF(ISERROR(MATCH(H1160,Current!H:H,0)),"Cleared","resolved")</f>
        <v>Cleared</v>
      </c>
    </row>
    <row r="1161" spans="1:40" x14ac:dyDescent="0.25">
      <c r="A1161" s="267" t="s">
        <v>744</v>
      </c>
      <c r="B1161" s="255">
        <v>8520</v>
      </c>
      <c r="C1161" s="256" t="s">
        <v>842</v>
      </c>
      <c r="D1161" s="255" t="s">
        <v>19</v>
      </c>
      <c r="E1161" s="255">
        <v>199</v>
      </c>
      <c r="F1161" s="256" t="s">
        <v>137</v>
      </c>
      <c r="G1161" s="255" t="s">
        <v>22</v>
      </c>
      <c r="H1161" s="255">
        <v>85203810002597</v>
      </c>
      <c r="I1161" s="256" t="s">
        <v>277</v>
      </c>
      <c r="J1161" s="255" t="s">
        <v>306</v>
      </c>
      <c r="K1161" s="255">
        <v>42705</v>
      </c>
      <c r="L1161" s="256">
        <v>155</v>
      </c>
      <c r="M1161" s="255" t="s">
        <v>118</v>
      </c>
      <c r="N1161" s="255" t="s">
        <v>41</v>
      </c>
      <c r="O1161" s="256">
        <v>42776</v>
      </c>
      <c r="P1161" s="255" t="s">
        <v>838</v>
      </c>
      <c r="Q1161" s="255">
        <v>84</v>
      </c>
      <c r="R1161" s="256" t="s">
        <v>35</v>
      </c>
      <c r="S1161" s="255">
        <v>148000</v>
      </c>
      <c r="T1161" s="255" t="s">
        <v>197</v>
      </c>
      <c r="U1161" s="256">
        <v>2106.41</v>
      </c>
      <c r="V1161" s="255" t="s">
        <v>197</v>
      </c>
      <c r="W1161" s="255">
        <v>148000</v>
      </c>
      <c r="X1161" s="256" t="s">
        <v>100</v>
      </c>
      <c r="Y1161" s="255" t="s">
        <v>114</v>
      </c>
      <c r="Z1161" s="255">
        <v>2.11</v>
      </c>
      <c r="AA1161" s="256">
        <v>1</v>
      </c>
      <c r="AB1161" s="255" t="s">
        <v>630</v>
      </c>
      <c r="AC1161" s="255" t="s">
        <v>484</v>
      </c>
      <c r="AD1161" s="256" t="s">
        <v>770</v>
      </c>
      <c r="AE1161" s="255" t="s">
        <v>350</v>
      </c>
      <c r="AF1161" s="255" t="s">
        <v>649</v>
      </c>
      <c r="AG1161" s="256" t="s">
        <v>643</v>
      </c>
      <c r="AH1161" s="255"/>
      <c r="AI1161" s="255"/>
      <c r="AJ1161" s="256"/>
      <c r="AK1161" s="255" t="s">
        <v>605</v>
      </c>
      <c r="AL1161" s="255" t="s">
        <v>643</v>
      </c>
      <c r="AM1161" s="268" t="s">
        <v>741</v>
      </c>
      <c r="AN1161" s="148" t="str">
        <f>IF(ISERROR(MATCH(H1161,Current!H:H,0)),"Cleared","resolved")</f>
        <v>Cleared</v>
      </c>
    </row>
    <row r="1162" spans="1:40" x14ac:dyDescent="0.25">
      <c r="A1162" s="267" t="s">
        <v>744</v>
      </c>
      <c r="B1162" s="255">
        <v>8520</v>
      </c>
      <c r="C1162" s="256" t="s">
        <v>842</v>
      </c>
      <c r="D1162" s="255" t="s">
        <v>19</v>
      </c>
      <c r="E1162" s="255">
        <v>3011</v>
      </c>
      <c r="F1162" s="256" t="s">
        <v>164</v>
      </c>
      <c r="G1162" s="255" t="s">
        <v>22</v>
      </c>
      <c r="H1162" s="255">
        <v>85200310083460</v>
      </c>
      <c r="I1162" s="256" t="s">
        <v>60</v>
      </c>
      <c r="J1162" s="255" t="s">
        <v>319</v>
      </c>
      <c r="K1162" s="255">
        <v>42583</v>
      </c>
      <c r="L1162" s="256">
        <v>277</v>
      </c>
      <c r="M1162" s="255" t="s">
        <v>118</v>
      </c>
      <c r="N1162" s="255" t="s">
        <v>41</v>
      </c>
      <c r="O1162" s="256">
        <v>42619</v>
      </c>
      <c r="P1162" s="255" t="s">
        <v>406</v>
      </c>
      <c r="Q1162" s="255">
        <v>241</v>
      </c>
      <c r="R1162" s="256" t="s">
        <v>37</v>
      </c>
      <c r="S1162" s="255">
        <v>146644.44</v>
      </c>
      <c r="T1162" s="255" t="s">
        <v>197</v>
      </c>
      <c r="U1162" s="256">
        <v>2087.12</v>
      </c>
      <c r="V1162" s="255" t="s">
        <v>197</v>
      </c>
      <c r="W1162" s="255">
        <v>146644.65132619004</v>
      </c>
      <c r="X1162" s="256" t="s">
        <v>100</v>
      </c>
      <c r="Y1162" s="255" t="s">
        <v>114</v>
      </c>
      <c r="Z1162" s="255">
        <v>2.09</v>
      </c>
      <c r="AA1162" s="256">
        <v>1</v>
      </c>
      <c r="AB1162" s="255" t="s">
        <v>630</v>
      </c>
      <c r="AC1162" s="255" t="s">
        <v>474</v>
      </c>
      <c r="AD1162" s="256" t="s">
        <v>553</v>
      </c>
      <c r="AE1162" s="255" t="s">
        <v>350</v>
      </c>
      <c r="AF1162" s="255" t="s">
        <v>605</v>
      </c>
      <c r="AG1162" s="256" t="s">
        <v>643</v>
      </c>
      <c r="AH1162" s="255"/>
      <c r="AI1162" s="255"/>
      <c r="AJ1162" s="256"/>
      <c r="AK1162" s="255" t="s">
        <v>605</v>
      </c>
      <c r="AL1162" s="255" t="s">
        <v>643</v>
      </c>
      <c r="AM1162" s="268" t="s">
        <v>741</v>
      </c>
      <c r="AN1162" s="148" t="str">
        <f>IF(ISERROR(MATCH(H1162,Current!H:H,0)),"Cleared","resolved")</f>
        <v>Cleared</v>
      </c>
    </row>
    <row r="1163" spans="1:40" x14ac:dyDescent="0.25">
      <c r="A1163" s="267" t="s">
        <v>744</v>
      </c>
      <c r="B1163" s="255">
        <v>8520</v>
      </c>
      <c r="C1163" s="256" t="s">
        <v>842</v>
      </c>
      <c r="D1163" s="255" t="s">
        <v>19</v>
      </c>
      <c r="E1163" s="255">
        <v>199</v>
      </c>
      <c r="F1163" s="256" t="s">
        <v>137</v>
      </c>
      <c r="G1163" s="255" t="s">
        <v>22</v>
      </c>
      <c r="H1163" s="255" t="s">
        <v>1698</v>
      </c>
      <c r="I1163" s="256" t="s">
        <v>54</v>
      </c>
      <c r="J1163" s="255" t="s">
        <v>381</v>
      </c>
      <c r="K1163" s="255">
        <v>42768</v>
      </c>
      <c r="L1163" s="256">
        <v>92</v>
      </c>
      <c r="M1163" s="255" t="s">
        <v>118</v>
      </c>
      <c r="N1163" s="255" t="s">
        <v>41</v>
      </c>
      <c r="O1163" s="256">
        <v>42830</v>
      </c>
      <c r="P1163" s="255" t="s">
        <v>838</v>
      </c>
      <c r="Q1163" s="255">
        <v>30</v>
      </c>
      <c r="R1163" s="256" t="s">
        <v>33</v>
      </c>
      <c r="S1163" s="255">
        <v>147012</v>
      </c>
      <c r="T1163" s="255" t="s">
        <v>197</v>
      </c>
      <c r="U1163" s="256">
        <v>2092.35</v>
      </c>
      <c r="V1163" s="255" t="s">
        <v>197</v>
      </c>
      <c r="W1163" s="255">
        <v>147012.12014754961</v>
      </c>
      <c r="X1163" s="256" t="s">
        <v>100</v>
      </c>
      <c r="Y1163" s="255" t="s">
        <v>114</v>
      </c>
      <c r="Z1163" s="255">
        <v>2.09</v>
      </c>
      <c r="AA1163" s="256">
        <v>1</v>
      </c>
      <c r="AB1163" s="255" t="s">
        <v>630</v>
      </c>
      <c r="AC1163" s="255" t="s">
        <v>484</v>
      </c>
      <c r="AD1163" s="256" t="s">
        <v>363</v>
      </c>
      <c r="AE1163" s="255" t="s">
        <v>350</v>
      </c>
      <c r="AF1163" s="255" t="s">
        <v>649</v>
      </c>
      <c r="AG1163" s="256" t="s">
        <v>643</v>
      </c>
      <c r="AH1163" s="255"/>
      <c r="AI1163" s="255"/>
      <c r="AJ1163" s="256"/>
      <c r="AK1163" s="255" t="s">
        <v>649</v>
      </c>
      <c r="AL1163" s="255" t="s">
        <v>643</v>
      </c>
      <c r="AM1163" s="268" t="s">
        <v>740</v>
      </c>
      <c r="AN1163" s="148" t="str">
        <f>IF(ISERROR(MATCH(H1163,Current!H:H,0)),"Cleared","resolved")</f>
        <v>resolved</v>
      </c>
    </row>
    <row r="1164" spans="1:40" x14ac:dyDescent="0.25">
      <c r="A1164" s="267" t="s">
        <v>744</v>
      </c>
      <c r="B1164" s="255">
        <v>8520</v>
      </c>
      <c r="C1164" s="256" t="s">
        <v>842</v>
      </c>
      <c r="D1164" s="255" t="s">
        <v>19</v>
      </c>
      <c r="E1164" s="255">
        <v>199</v>
      </c>
      <c r="F1164" s="256" t="s">
        <v>137</v>
      </c>
      <c r="G1164" s="255" t="s">
        <v>22</v>
      </c>
      <c r="H1164" s="255">
        <v>85200410038980</v>
      </c>
      <c r="I1164" s="256" t="s">
        <v>54</v>
      </c>
      <c r="J1164" s="255" t="s">
        <v>575</v>
      </c>
      <c r="K1164" s="255">
        <v>42614</v>
      </c>
      <c r="L1164" s="256">
        <v>246</v>
      </c>
      <c r="M1164" s="255" t="s">
        <v>111</v>
      </c>
      <c r="N1164" s="255" t="s">
        <v>42</v>
      </c>
      <c r="O1164" s="256">
        <v>42681</v>
      </c>
      <c r="P1164" s="255" t="s">
        <v>651</v>
      </c>
      <c r="Q1164" s="255">
        <v>179</v>
      </c>
      <c r="R1164" s="256" t="s">
        <v>39</v>
      </c>
      <c r="S1164" s="255">
        <v>145755</v>
      </c>
      <c r="T1164" s="255" t="s">
        <v>197</v>
      </c>
      <c r="U1164" s="256">
        <v>2074.46</v>
      </c>
      <c r="V1164" s="255" t="s">
        <v>197</v>
      </c>
      <c r="W1164" s="255">
        <v>145755.13788863516</v>
      </c>
      <c r="X1164" s="256" t="s">
        <v>100</v>
      </c>
      <c r="Y1164" s="255" t="s">
        <v>114</v>
      </c>
      <c r="Z1164" s="255">
        <v>2.0699999999999998</v>
      </c>
      <c r="AA1164" s="256">
        <v>1</v>
      </c>
      <c r="AB1164" s="255" t="s">
        <v>630</v>
      </c>
      <c r="AC1164" s="255" t="s">
        <v>484</v>
      </c>
      <c r="AD1164" s="256" t="s">
        <v>396</v>
      </c>
      <c r="AE1164" s="255" t="s">
        <v>350</v>
      </c>
      <c r="AF1164" s="255" t="s">
        <v>605</v>
      </c>
      <c r="AG1164" s="256" t="s">
        <v>643</v>
      </c>
      <c r="AH1164" s="255"/>
      <c r="AI1164" s="255"/>
      <c r="AJ1164" s="256"/>
      <c r="AK1164" s="255" t="s">
        <v>605</v>
      </c>
      <c r="AL1164" s="255" t="s">
        <v>643</v>
      </c>
      <c r="AM1164" s="268" t="s">
        <v>741</v>
      </c>
      <c r="AN1164" s="148" t="str">
        <f>IF(ISERROR(MATCH(H1164,Current!H:H,0)),"Cleared","resolved")</f>
        <v>resolved</v>
      </c>
    </row>
    <row r="1165" spans="1:40" x14ac:dyDescent="0.25">
      <c r="A1165" s="267" t="s">
        <v>744</v>
      </c>
      <c r="B1165" s="255">
        <v>8520</v>
      </c>
      <c r="C1165" s="256" t="s">
        <v>842</v>
      </c>
      <c r="D1165" s="255" t="s">
        <v>19</v>
      </c>
      <c r="E1165" s="255">
        <v>795</v>
      </c>
      <c r="F1165" s="256" t="s">
        <v>264</v>
      </c>
      <c r="G1165" s="255" t="s">
        <v>14</v>
      </c>
      <c r="H1165" s="255" t="s">
        <v>1628</v>
      </c>
      <c r="I1165" s="256" t="s">
        <v>57</v>
      </c>
      <c r="J1165" s="255" t="s">
        <v>381</v>
      </c>
      <c r="K1165" s="255">
        <v>42769</v>
      </c>
      <c r="L1165" s="256">
        <v>91</v>
      </c>
      <c r="M1165" s="255" t="s">
        <v>161</v>
      </c>
      <c r="N1165" s="255" t="s">
        <v>128</v>
      </c>
      <c r="O1165" s="256">
        <v>42831</v>
      </c>
      <c r="P1165" s="255" t="s">
        <v>838</v>
      </c>
      <c r="Q1165" s="255">
        <v>29</v>
      </c>
      <c r="R1165" s="256" t="s">
        <v>33</v>
      </c>
      <c r="S1165" s="255">
        <v>145479</v>
      </c>
      <c r="T1165" s="255" t="s">
        <v>197</v>
      </c>
      <c r="U1165" s="256">
        <v>2070.5300000000002</v>
      </c>
      <c r="V1165" s="255" t="s">
        <v>197</v>
      </c>
      <c r="W1165" s="255">
        <v>145479.00930967857</v>
      </c>
      <c r="X1165" s="256" t="s">
        <v>100</v>
      </c>
      <c r="Y1165" s="255" t="s">
        <v>114</v>
      </c>
      <c r="Z1165" s="255">
        <v>2.0699999999999998</v>
      </c>
      <c r="AA1165" s="256">
        <v>1</v>
      </c>
      <c r="AB1165" s="255" t="s">
        <v>630</v>
      </c>
      <c r="AC1165" s="255" t="s">
        <v>426</v>
      </c>
      <c r="AD1165" s="256" t="s">
        <v>361</v>
      </c>
      <c r="AE1165" s="255" t="s">
        <v>350</v>
      </c>
      <c r="AF1165" s="255" t="s">
        <v>649</v>
      </c>
      <c r="AG1165" s="256" t="s">
        <v>643</v>
      </c>
      <c r="AH1165" s="255"/>
      <c r="AI1165" s="255"/>
      <c r="AJ1165" s="256"/>
      <c r="AK1165" s="255" t="s">
        <v>649</v>
      </c>
      <c r="AL1165" s="255" t="s">
        <v>643</v>
      </c>
      <c r="AM1165" s="268" t="s">
        <v>740</v>
      </c>
      <c r="AN1165" s="148" t="str">
        <f>IF(ISERROR(MATCH(H1165,Current!H:H,0)),"Cleared","resolved")</f>
        <v>resolved</v>
      </c>
    </row>
    <row r="1166" spans="1:40" x14ac:dyDescent="0.25">
      <c r="A1166" s="267" t="s">
        <v>744</v>
      </c>
      <c r="B1166" s="255">
        <v>8520</v>
      </c>
      <c r="C1166" s="256" t="s">
        <v>842</v>
      </c>
      <c r="D1166" s="255" t="s">
        <v>19</v>
      </c>
      <c r="E1166" s="255">
        <v>795</v>
      </c>
      <c r="F1166" s="256" t="s">
        <v>264</v>
      </c>
      <c r="G1166" s="255" t="s">
        <v>14</v>
      </c>
      <c r="H1166" s="255" t="s">
        <v>1633</v>
      </c>
      <c r="I1166" s="256" t="s">
        <v>57</v>
      </c>
      <c r="J1166" s="255" t="s">
        <v>381</v>
      </c>
      <c r="K1166" s="255">
        <v>42769</v>
      </c>
      <c r="L1166" s="256">
        <v>91</v>
      </c>
      <c r="M1166" s="255" t="s">
        <v>111</v>
      </c>
      <c r="N1166" s="255" t="s">
        <v>42</v>
      </c>
      <c r="O1166" s="256">
        <v>42831</v>
      </c>
      <c r="P1166" s="255" t="s">
        <v>838</v>
      </c>
      <c r="Q1166" s="255">
        <v>29</v>
      </c>
      <c r="R1166" s="256" t="s">
        <v>33</v>
      </c>
      <c r="S1166" s="255">
        <v>145667</v>
      </c>
      <c r="T1166" s="255" t="s">
        <v>197</v>
      </c>
      <c r="U1166" s="256">
        <v>2073.21</v>
      </c>
      <c r="V1166" s="255" t="s">
        <v>197</v>
      </c>
      <c r="W1166" s="255">
        <v>145667.31073247848</v>
      </c>
      <c r="X1166" s="256" t="s">
        <v>100</v>
      </c>
      <c r="Y1166" s="255" t="s">
        <v>114</v>
      </c>
      <c r="Z1166" s="255">
        <v>2.0699999999999998</v>
      </c>
      <c r="AA1166" s="256">
        <v>1</v>
      </c>
      <c r="AB1166" s="255" t="s">
        <v>630</v>
      </c>
      <c r="AC1166" s="255" t="s">
        <v>426</v>
      </c>
      <c r="AD1166" s="256" t="s">
        <v>361</v>
      </c>
      <c r="AE1166" s="255" t="s">
        <v>350</v>
      </c>
      <c r="AF1166" s="255" t="s">
        <v>605</v>
      </c>
      <c r="AG1166" s="256" t="s">
        <v>643</v>
      </c>
      <c r="AH1166" s="255"/>
      <c r="AI1166" s="255"/>
      <c r="AJ1166" s="256"/>
      <c r="AK1166" s="255" t="s">
        <v>649</v>
      </c>
      <c r="AL1166" s="255" t="s">
        <v>643</v>
      </c>
      <c r="AM1166" s="268" t="s">
        <v>740</v>
      </c>
      <c r="AN1166" s="148" t="str">
        <f>IF(ISERROR(MATCH(H1166,Current!H:H,0)),"Cleared","resolved")</f>
        <v>resolved</v>
      </c>
    </row>
    <row r="1167" spans="1:40" x14ac:dyDescent="0.25">
      <c r="A1167" s="267" t="s">
        <v>744</v>
      </c>
      <c r="B1167" s="255">
        <v>8520</v>
      </c>
      <c r="C1167" s="256" t="s">
        <v>842</v>
      </c>
      <c r="D1167" s="255" t="s">
        <v>19</v>
      </c>
      <c r="E1167" s="255">
        <v>3011</v>
      </c>
      <c r="F1167" s="256" t="s">
        <v>164</v>
      </c>
      <c r="G1167" s="255" t="s">
        <v>22</v>
      </c>
      <c r="H1167" s="255" t="s">
        <v>953</v>
      </c>
      <c r="I1167" s="256" t="s">
        <v>57</v>
      </c>
      <c r="J1167" s="255" t="s">
        <v>271</v>
      </c>
      <c r="K1167" s="255">
        <v>42769</v>
      </c>
      <c r="L1167" s="256">
        <v>91</v>
      </c>
      <c r="M1167" s="255" t="s">
        <v>122</v>
      </c>
      <c r="N1167" s="255" t="s">
        <v>41</v>
      </c>
      <c r="O1167" s="256">
        <v>42776</v>
      </c>
      <c r="P1167" s="255" t="s">
        <v>838</v>
      </c>
      <c r="Q1167" s="255">
        <v>84</v>
      </c>
      <c r="R1167" s="256" t="s">
        <v>35</v>
      </c>
      <c r="S1167" s="255">
        <v>144817</v>
      </c>
      <c r="T1167" s="255" t="s">
        <v>197</v>
      </c>
      <c r="U1167" s="256">
        <v>2061.11</v>
      </c>
      <c r="V1167" s="255" t="s">
        <v>197</v>
      </c>
      <c r="W1167" s="255">
        <v>144817.1438608818</v>
      </c>
      <c r="X1167" s="256" t="s">
        <v>100</v>
      </c>
      <c r="Y1167" s="255" t="s">
        <v>114</v>
      </c>
      <c r="Z1167" s="255">
        <v>2.06</v>
      </c>
      <c r="AA1167" s="256">
        <v>1</v>
      </c>
      <c r="AB1167" s="255" t="s">
        <v>630</v>
      </c>
      <c r="AC1167" s="255" t="s">
        <v>635</v>
      </c>
      <c r="AD1167" s="256" t="s">
        <v>821</v>
      </c>
      <c r="AE1167" s="255" t="s">
        <v>350</v>
      </c>
      <c r="AF1167" s="255" t="s">
        <v>605</v>
      </c>
      <c r="AG1167" s="256" t="s">
        <v>643</v>
      </c>
      <c r="AH1167" s="255"/>
      <c r="AI1167" s="255"/>
      <c r="AJ1167" s="256"/>
      <c r="AK1167" s="255" t="s">
        <v>649</v>
      </c>
      <c r="AL1167" s="255" t="s">
        <v>643</v>
      </c>
      <c r="AM1167" s="268" t="s">
        <v>740</v>
      </c>
      <c r="AN1167" s="148" t="str">
        <f>IF(ISERROR(MATCH(H1167,Current!H:H,0)),"Cleared","resolved")</f>
        <v>resolved</v>
      </c>
    </row>
    <row r="1168" spans="1:40" x14ac:dyDescent="0.25">
      <c r="A1168" s="267" t="s">
        <v>744</v>
      </c>
      <c r="B1168" s="255">
        <v>8520</v>
      </c>
      <c r="C1168" s="256" t="s">
        <v>842</v>
      </c>
      <c r="D1168" s="255" t="s">
        <v>19</v>
      </c>
      <c r="E1168" s="255">
        <v>1750</v>
      </c>
      <c r="F1168" s="256" t="s">
        <v>159</v>
      </c>
      <c r="G1168" s="255" t="s">
        <v>18</v>
      </c>
      <c r="H1168" s="255">
        <v>85200310087012</v>
      </c>
      <c r="I1168" s="256" t="s">
        <v>57</v>
      </c>
      <c r="J1168" s="255" t="s">
        <v>1754</v>
      </c>
      <c r="K1168" s="255">
        <v>42795</v>
      </c>
      <c r="L1168" s="256">
        <v>65</v>
      </c>
      <c r="M1168" s="255" t="s">
        <v>118</v>
      </c>
      <c r="N1168" s="255" t="s">
        <v>41</v>
      </c>
      <c r="O1168" s="256">
        <v>42831</v>
      </c>
      <c r="P1168" s="255" t="s">
        <v>838</v>
      </c>
      <c r="Q1168" s="255">
        <v>29</v>
      </c>
      <c r="R1168" s="256" t="s">
        <v>33</v>
      </c>
      <c r="S1168" s="255">
        <v>144557</v>
      </c>
      <c r="T1168" s="255" t="s">
        <v>197</v>
      </c>
      <c r="U1168" s="256">
        <v>2057.41</v>
      </c>
      <c r="V1168" s="255" t="s">
        <v>197</v>
      </c>
      <c r="W1168" s="255">
        <v>144557.175478658</v>
      </c>
      <c r="X1168" s="256" t="s">
        <v>100</v>
      </c>
      <c r="Y1168" s="255" t="s">
        <v>114</v>
      </c>
      <c r="Z1168" s="255">
        <v>2.06</v>
      </c>
      <c r="AA1168" s="256">
        <v>1</v>
      </c>
      <c r="AB1168" s="255" t="s">
        <v>630</v>
      </c>
      <c r="AC1168" s="255" t="s">
        <v>949</v>
      </c>
      <c r="AD1168" s="256" t="s">
        <v>1748</v>
      </c>
      <c r="AE1168" s="255" t="s">
        <v>350</v>
      </c>
      <c r="AF1168" s="255" t="s">
        <v>649</v>
      </c>
      <c r="AG1168" s="256" t="s">
        <v>643</v>
      </c>
      <c r="AH1168" s="255"/>
      <c r="AI1168" s="255"/>
      <c r="AJ1168" s="256"/>
      <c r="AK1168" s="255" t="s">
        <v>605</v>
      </c>
      <c r="AL1168" s="255" t="s">
        <v>643</v>
      </c>
      <c r="AM1168" s="268" t="s">
        <v>741</v>
      </c>
      <c r="AN1168" s="148" t="str">
        <f>IF(ISERROR(MATCH(H1168,Current!H:H,0)),"Cleared","resolved")</f>
        <v>resolved</v>
      </c>
    </row>
    <row r="1169" spans="1:40" x14ac:dyDescent="0.25">
      <c r="A1169" s="267" t="s">
        <v>744</v>
      </c>
      <c r="B1169" s="255">
        <v>8520</v>
      </c>
      <c r="C1169" s="256" t="s">
        <v>842</v>
      </c>
      <c r="D1169" s="255" t="s">
        <v>19</v>
      </c>
      <c r="E1169" s="255">
        <v>8205</v>
      </c>
      <c r="F1169" s="256" t="s">
        <v>130</v>
      </c>
      <c r="G1169" s="255" t="s">
        <v>14</v>
      </c>
      <c r="H1169" s="255">
        <v>85204510000419</v>
      </c>
      <c r="I1169" s="256" t="s">
        <v>55</v>
      </c>
      <c r="J1169" s="255" t="s">
        <v>323</v>
      </c>
      <c r="K1169" s="255">
        <v>42676</v>
      </c>
      <c r="L1169" s="256">
        <v>184</v>
      </c>
      <c r="M1169" s="255" t="s">
        <v>127</v>
      </c>
      <c r="N1169" s="255" t="s">
        <v>128</v>
      </c>
      <c r="O1169" s="256">
        <v>42732</v>
      </c>
      <c r="P1169" s="255" t="s">
        <v>651</v>
      </c>
      <c r="Q1169" s="255">
        <v>128</v>
      </c>
      <c r="R1169" s="256" t="s">
        <v>38</v>
      </c>
      <c r="S1169" s="255">
        <v>144090.9</v>
      </c>
      <c r="T1169" s="255" t="s">
        <v>197</v>
      </c>
      <c r="U1169" s="256">
        <v>2050.77</v>
      </c>
      <c r="V1169" s="255" t="s">
        <v>197</v>
      </c>
      <c r="W1169" s="255">
        <v>144090.6376251537</v>
      </c>
      <c r="X1169" s="256" t="s">
        <v>100</v>
      </c>
      <c r="Y1169" s="255" t="s">
        <v>114</v>
      </c>
      <c r="Z1169" s="255">
        <v>2.0499999999999998</v>
      </c>
      <c r="AA1169" s="256">
        <v>1</v>
      </c>
      <c r="AB1169" s="255" t="s">
        <v>630</v>
      </c>
      <c r="AC1169" s="255" t="s">
        <v>582</v>
      </c>
      <c r="AD1169" s="256" t="s">
        <v>815</v>
      </c>
      <c r="AE1169" s="255" t="s">
        <v>350</v>
      </c>
      <c r="AF1169" s="255" t="s">
        <v>649</v>
      </c>
      <c r="AG1169" s="256" t="s">
        <v>643</v>
      </c>
      <c r="AH1169" s="255"/>
      <c r="AI1169" s="255"/>
      <c r="AJ1169" s="256"/>
      <c r="AK1169" s="255" t="s">
        <v>605</v>
      </c>
      <c r="AL1169" s="255" t="s">
        <v>643</v>
      </c>
      <c r="AM1169" s="268" t="s">
        <v>741</v>
      </c>
      <c r="AN1169" s="148" t="str">
        <f>IF(ISERROR(MATCH(H1169,Current!H:H,0)),"Cleared","resolved")</f>
        <v>Cleared</v>
      </c>
    </row>
    <row r="1170" spans="1:40" x14ac:dyDescent="0.25">
      <c r="A1170" s="267" t="s">
        <v>31</v>
      </c>
      <c r="B1170" s="255">
        <v>8520</v>
      </c>
      <c r="C1170" s="256" t="s">
        <v>842</v>
      </c>
      <c r="D1170" s="255" t="s">
        <v>19</v>
      </c>
      <c r="E1170" s="255">
        <v>199</v>
      </c>
      <c r="F1170" s="256" t="s">
        <v>137</v>
      </c>
      <c r="G1170" s="255" t="s">
        <v>22</v>
      </c>
      <c r="H1170" s="255">
        <v>85201110011067</v>
      </c>
      <c r="I1170" s="256" t="s">
        <v>538</v>
      </c>
      <c r="J1170" s="255" t="s">
        <v>68</v>
      </c>
      <c r="K1170" s="255">
        <v>42795</v>
      </c>
      <c r="L1170" s="256">
        <v>65</v>
      </c>
      <c r="M1170" s="255" t="s">
        <v>118</v>
      </c>
      <c r="N1170" s="255" t="s">
        <v>41</v>
      </c>
      <c r="O1170" s="256">
        <v>42860</v>
      </c>
      <c r="P1170" s="255" t="s">
        <v>1878</v>
      </c>
      <c r="Q1170" s="255">
        <v>0</v>
      </c>
      <c r="R1170" s="256" t="s">
        <v>33</v>
      </c>
      <c r="S1170" s="255">
        <v>144000</v>
      </c>
      <c r="T1170" s="255" t="s">
        <v>197</v>
      </c>
      <c r="U1170" s="256">
        <v>2049.48</v>
      </c>
      <c r="V1170" s="255" t="s">
        <v>197</v>
      </c>
      <c r="W1170" s="255">
        <v>144000</v>
      </c>
      <c r="X1170" s="256" t="s">
        <v>100</v>
      </c>
      <c r="Y1170" s="255" t="s">
        <v>114</v>
      </c>
      <c r="Z1170" s="255">
        <v>2.0499999999999998</v>
      </c>
      <c r="AA1170" s="256">
        <v>1</v>
      </c>
      <c r="AB1170" s="255" t="s">
        <v>630</v>
      </c>
      <c r="AC1170" s="255" t="s">
        <v>446</v>
      </c>
      <c r="AD1170" s="256" t="s">
        <v>363</v>
      </c>
      <c r="AE1170" s="255" t="s">
        <v>350</v>
      </c>
      <c r="AF1170" s="255" t="s">
        <v>605</v>
      </c>
      <c r="AG1170" s="256" t="s">
        <v>643</v>
      </c>
      <c r="AH1170" s="255"/>
      <c r="AI1170" s="255"/>
      <c r="AJ1170" s="256"/>
      <c r="AK1170" s="255" t="s">
        <v>605</v>
      </c>
      <c r="AL1170" s="255" t="s">
        <v>643</v>
      </c>
      <c r="AM1170" s="268" t="s">
        <v>741</v>
      </c>
      <c r="AN1170" s="148" t="str">
        <f>IF(ISERROR(MATCH(H1170,Current!H:H,0)),"Cleared","resolved")</f>
        <v>resolved</v>
      </c>
    </row>
    <row r="1171" spans="1:40" x14ac:dyDescent="0.25">
      <c r="A1171" s="267" t="s">
        <v>31</v>
      </c>
      <c r="B1171" s="255">
        <v>3805</v>
      </c>
      <c r="C1171" s="256" t="s">
        <v>606</v>
      </c>
      <c r="D1171" s="255" t="s">
        <v>16</v>
      </c>
      <c r="E1171" s="255">
        <v>635</v>
      </c>
      <c r="F1171" s="256" t="s">
        <v>142</v>
      </c>
      <c r="G1171" s="255" t="s">
        <v>16</v>
      </c>
      <c r="H1171" s="255">
        <v>701700095</v>
      </c>
      <c r="I1171" s="256" t="s">
        <v>56</v>
      </c>
      <c r="J1171" s="255" t="s">
        <v>1931</v>
      </c>
      <c r="K1171" s="255">
        <v>42796</v>
      </c>
      <c r="L1171" s="256">
        <v>64</v>
      </c>
      <c r="M1171" s="255" t="s">
        <v>111</v>
      </c>
      <c r="N1171" s="255" t="s">
        <v>42</v>
      </c>
      <c r="O1171" s="256">
        <v>42859</v>
      </c>
      <c r="P1171" s="255" t="s">
        <v>1878</v>
      </c>
      <c r="Q1171" s="255">
        <v>1</v>
      </c>
      <c r="R1171" s="256" t="s">
        <v>33</v>
      </c>
      <c r="S1171" s="255">
        <v>2026.8</v>
      </c>
      <c r="T1171" s="255" t="s">
        <v>100</v>
      </c>
      <c r="U1171" s="256">
        <v>2026.8</v>
      </c>
      <c r="V1171" s="255" t="s">
        <v>100</v>
      </c>
      <c r="W1171" s="255">
        <v>2026.8</v>
      </c>
      <c r="X1171" s="256" t="s">
        <v>100</v>
      </c>
      <c r="Y1171" s="255" t="s">
        <v>107</v>
      </c>
      <c r="Z1171" s="255">
        <v>2.0299999999999998</v>
      </c>
      <c r="AA1171" s="256">
        <v>1</v>
      </c>
      <c r="AB1171" s="255" t="s">
        <v>629</v>
      </c>
      <c r="AC1171" s="255" t="s">
        <v>445</v>
      </c>
      <c r="AD1171" s="256" t="s">
        <v>1458</v>
      </c>
      <c r="AE1171" s="255" t="s">
        <v>349</v>
      </c>
      <c r="AF1171" s="255" t="s">
        <v>605</v>
      </c>
      <c r="AG1171" s="256" t="s">
        <v>643</v>
      </c>
      <c r="AH1171" s="255"/>
      <c r="AI1171" s="255"/>
      <c r="AJ1171" s="256"/>
      <c r="AK1171" s="255" t="s">
        <v>649</v>
      </c>
      <c r="AL1171" s="255" t="s">
        <v>643</v>
      </c>
      <c r="AM1171" s="268" t="s">
        <v>740</v>
      </c>
      <c r="AN1171" s="148" t="str">
        <f>IF(ISERROR(MATCH(H1171,Current!H:H,0)),"Cleared","resolved")</f>
        <v>Cleared</v>
      </c>
    </row>
    <row r="1172" spans="1:40" x14ac:dyDescent="0.25">
      <c r="A1172" s="267" t="s">
        <v>744</v>
      </c>
      <c r="B1172" s="255">
        <v>8520</v>
      </c>
      <c r="C1172" s="256" t="s">
        <v>842</v>
      </c>
      <c r="D1172" s="255" t="s">
        <v>19</v>
      </c>
      <c r="E1172" s="255">
        <v>260</v>
      </c>
      <c r="F1172" s="256" t="s">
        <v>113</v>
      </c>
      <c r="G1172" s="255" t="s">
        <v>23</v>
      </c>
      <c r="H1172" s="255" t="s">
        <v>1591</v>
      </c>
      <c r="I1172" s="256" t="s">
        <v>54</v>
      </c>
      <c r="J1172" s="255" t="s">
        <v>381</v>
      </c>
      <c r="K1172" s="255">
        <v>42768</v>
      </c>
      <c r="L1172" s="256">
        <v>92</v>
      </c>
      <c r="M1172" s="255" t="s">
        <v>127</v>
      </c>
      <c r="N1172" s="255" t="s">
        <v>128</v>
      </c>
      <c r="O1172" s="256">
        <v>42831</v>
      </c>
      <c r="P1172" s="255" t="s">
        <v>838</v>
      </c>
      <c r="Q1172" s="255">
        <v>29</v>
      </c>
      <c r="R1172" s="256" t="s">
        <v>33</v>
      </c>
      <c r="S1172" s="255">
        <v>142673</v>
      </c>
      <c r="T1172" s="255" t="s">
        <v>197</v>
      </c>
      <c r="U1172" s="256">
        <v>2030.59</v>
      </c>
      <c r="V1172" s="255" t="s">
        <v>197</v>
      </c>
      <c r="W1172" s="255">
        <v>142672.75601616019</v>
      </c>
      <c r="X1172" s="256" t="s">
        <v>100</v>
      </c>
      <c r="Y1172" s="255" t="s">
        <v>114</v>
      </c>
      <c r="Z1172" s="255">
        <v>2.0299999999999998</v>
      </c>
      <c r="AA1172" s="256">
        <v>1</v>
      </c>
      <c r="AB1172" s="255" t="s">
        <v>630</v>
      </c>
      <c r="AC1172" s="255" t="s">
        <v>681</v>
      </c>
      <c r="AD1172" s="256" t="s">
        <v>354</v>
      </c>
      <c r="AE1172" s="255" t="s">
        <v>350</v>
      </c>
      <c r="AF1172" s="255" t="s">
        <v>605</v>
      </c>
      <c r="AG1172" s="256" t="s">
        <v>643</v>
      </c>
      <c r="AH1172" s="255"/>
      <c r="AI1172" s="255"/>
      <c r="AJ1172" s="256"/>
      <c r="AK1172" s="255" t="s">
        <v>649</v>
      </c>
      <c r="AL1172" s="255" t="s">
        <v>643</v>
      </c>
      <c r="AM1172" s="268" t="s">
        <v>740</v>
      </c>
      <c r="AN1172" s="148" t="str">
        <f>IF(ISERROR(MATCH(H1172,Current!H:H,0)),"Cleared","resolved")</f>
        <v>resolved</v>
      </c>
    </row>
    <row r="1173" spans="1:40" x14ac:dyDescent="0.25">
      <c r="A1173" s="267" t="s">
        <v>744</v>
      </c>
      <c r="B1173" s="255">
        <v>8520</v>
      </c>
      <c r="C1173" s="256" t="s">
        <v>842</v>
      </c>
      <c r="D1173" s="255" t="s">
        <v>19</v>
      </c>
      <c r="E1173" s="255">
        <v>3011</v>
      </c>
      <c r="F1173" s="256" t="s">
        <v>164</v>
      </c>
      <c r="G1173" s="255" t="s">
        <v>22</v>
      </c>
      <c r="H1173" s="255" t="s">
        <v>954</v>
      </c>
      <c r="I1173" s="256" t="s">
        <v>54</v>
      </c>
      <c r="J1173" s="255" t="s">
        <v>271</v>
      </c>
      <c r="K1173" s="255">
        <v>42769</v>
      </c>
      <c r="L1173" s="256">
        <v>91</v>
      </c>
      <c r="M1173" s="255" t="s">
        <v>122</v>
      </c>
      <c r="N1173" s="255" t="s">
        <v>41</v>
      </c>
      <c r="O1173" s="256">
        <v>42776</v>
      </c>
      <c r="P1173" s="255" t="s">
        <v>838</v>
      </c>
      <c r="Q1173" s="255">
        <v>84</v>
      </c>
      <c r="R1173" s="256" t="s">
        <v>35</v>
      </c>
      <c r="S1173" s="255">
        <v>142163</v>
      </c>
      <c r="T1173" s="255" t="s">
        <v>197</v>
      </c>
      <c r="U1173" s="256">
        <v>2023.33</v>
      </c>
      <c r="V1173" s="255" t="s">
        <v>197</v>
      </c>
      <c r="W1173" s="255">
        <v>142162.65589320217</v>
      </c>
      <c r="X1173" s="256" t="s">
        <v>100</v>
      </c>
      <c r="Y1173" s="255" t="s">
        <v>114</v>
      </c>
      <c r="Z1173" s="255">
        <v>2.02</v>
      </c>
      <c r="AA1173" s="256">
        <v>1</v>
      </c>
      <c r="AB1173" s="255" t="s">
        <v>630</v>
      </c>
      <c r="AC1173" s="255" t="s">
        <v>635</v>
      </c>
      <c r="AD1173" s="256" t="s">
        <v>821</v>
      </c>
      <c r="AE1173" s="255" t="s">
        <v>350</v>
      </c>
      <c r="AF1173" s="255" t="s">
        <v>649</v>
      </c>
      <c r="AG1173" s="256" t="s">
        <v>643</v>
      </c>
      <c r="AH1173" s="255"/>
      <c r="AI1173" s="255"/>
      <c r="AJ1173" s="256"/>
      <c r="AK1173" s="255" t="s">
        <v>649</v>
      </c>
      <c r="AL1173" s="255" t="s">
        <v>643</v>
      </c>
      <c r="AM1173" s="268" t="s">
        <v>740</v>
      </c>
      <c r="AN1173" s="148" t="str">
        <f>IF(ISERROR(MATCH(H1173,Current!H:H,0)),"Cleared","resolved")</f>
        <v>resolved</v>
      </c>
    </row>
    <row r="1174" spans="1:40" x14ac:dyDescent="0.25">
      <c r="A1174" s="267" t="s">
        <v>31</v>
      </c>
      <c r="B1174" s="255">
        <v>95</v>
      </c>
      <c r="C1174" s="256" t="s">
        <v>153</v>
      </c>
      <c r="D1174" s="255" t="s">
        <v>17</v>
      </c>
      <c r="E1174" s="255">
        <v>8310</v>
      </c>
      <c r="F1174" s="256" t="s">
        <v>170</v>
      </c>
      <c r="G1174" s="255" t="s">
        <v>14</v>
      </c>
      <c r="H1174" s="255">
        <v>950110008604</v>
      </c>
      <c r="I1174" s="256" t="s">
        <v>58</v>
      </c>
      <c r="J1174" s="255" t="s">
        <v>195</v>
      </c>
      <c r="K1174" s="255">
        <v>42516</v>
      </c>
      <c r="L1174" s="256">
        <v>344</v>
      </c>
      <c r="M1174" s="255" t="s">
        <v>118</v>
      </c>
      <c r="N1174" s="255" t="s">
        <v>41</v>
      </c>
      <c r="O1174" s="256">
        <v>42859</v>
      </c>
      <c r="P1174" s="255" t="s">
        <v>1878</v>
      </c>
      <c r="Q1174" s="255">
        <v>1</v>
      </c>
      <c r="R1174" s="256" t="s">
        <v>33</v>
      </c>
      <c r="S1174" s="255">
        <v>2000</v>
      </c>
      <c r="T1174" s="255" t="s">
        <v>100</v>
      </c>
      <c r="U1174" s="256">
        <v>2000</v>
      </c>
      <c r="V1174" s="255" t="s">
        <v>100</v>
      </c>
      <c r="W1174" s="255">
        <v>2000</v>
      </c>
      <c r="X1174" s="256" t="s">
        <v>100</v>
      </c>
      <c r="Y1174" s="255" t="s">
        <v>114</v>
      </c>
      <c r="Z1174" s="255">
        <v>2</v>
      </c>
      <c r="AA1174" s="256">
        <v>1</v>
      </c>
      <c r="AB1174" s="255" t="s">
        <v>629</v>
      </c>
      <c r="AC1174" s="255" t="s">
        <v>420</v>
      </c>
      <c r="AD1174" s="256" t="s">
        <v>1892</v>
      </c>
      <c r="AE1174" s="255" t="s">
        <v>349</v>
      </c>
      <c r="AF1174" s="255" t="s">
        <v>605</v>
      </c>
      <c r="AG1174" s="256" t="s">
        <v>643</v>
      </c>
      <c r="AH1174" s="255"/>
      <c r="AI1174" s="255"/>
      <c r="AJ1174" s="256"/>
      <c r="AK1174" s="255" t="s">
        <v>605</v>
      </c>
      <c r="AL1174" s="255" t="s">
        <v>643</v>
      </c>
      <c r="AM1174" s="268" t="s">
        <v>741</v>
      </c>
      <c r="AN1174" s="148" t="str">
        <f>IF(ISERROR(MATCH(H1174,Current!H:H,0)),"Cleared","resolved")</f>
        <v>Cleared</v>
      </c>
    </row>
    <row r="1175" spans="1:40" x14ac:dyDescent="0.25">
      <c r="A1175" s="267" t="s">
        <v>744</v>
      </c>
      <c r="B1175" s="255">
        <v>635</v>
      </c>
      <c r="C1175" s="256" t="s">
        <v>142</v>
      </c>
      <c r="D1175" s="255" t="s">
        <v>16</v>
      </c>
      <c r="E1175" s="255">
        <v>199</v>
      </c>
      <c r="F1175" s="256" t="s">
        <v>137</v>
      </c>
      <c r="G1175" s="255" t="s">
        <v>22</v>
      </c>
      <c r="H1175" s="255">
        <v>63501111626256</v>
      </c>
      <c r="I1175" s="256" t="s">
        <v>55</v>
      </c>
      <c r="J1175" s="255" t="s">
        <v>287</v>
      </c>
      <c r="K1175" s="255">
        <v>42576</v>
      </c>
      <c r="L1175" s="256">
        <v>284</v>
      </c>
      <c r="M1175" s="255" t="s">
        <v>118</v>
      </c>
      <c r="N1175" s="255" t="s">
        <v>41</v>
      </c>
      <c r="O1175" s="256">
        <v>42649</v>
      </c>
      <c r="P1175" s="255" t="s">
        <v>406</v>
      </c>
      <c r="Q1175" s="255">
        <v>211</v>
      </c>
      <c r="R1175" s="256" t="s">
        <v>37</v>
      </c>
      <c r="S1175" s="255">
        <v>2000</v>
      </c>
      <c r="T1175" s="255" t="s">
        <v>100</v>
      </c>
      <c r="U1175" s="256">
        <v>2000</v>
      </c>
      <c r="V1175" s="255" t="s">
        <v>100</v>
      </c>
      <c r="W1175" s="255">
        <v>2000</v>
      </c>
      <c r="X1175" s="256" t="s">
        <v>100</v>
      </c>
      <c r="Y1175" s="255" t="s">
        <v>114</v>
      </c>
      <c r="Z1175" s="255">
        <v>2</v>
      </c>
      <c r="AA1175" s="256">
        <v>1</v>
      </c>
      <c r="AB1175" s="255" t="s">
        <v>629</v>
      </c>
      <c r="AC1175" s="255" t="s">
        <v>427</v>
      </c>
      <c r="AD1175" s="256" t="s">
        <v>637</v>
      </c>
      <c r="AE1175" s="255" t="s">
        <v>349</v>
      </c>
      <c r="AF1175" s="255" t="s">
        <v>649</v>
      </c>
      <c r="AG1175" s="256" t="s">
        <v>643</v>
      </c>
      <c r="AH1175" s="255"/>
      <c r="AI1175" s="255"/>
      <c r="AJ1175" s="256"/>
      <c r="AK1175" s="255" t="s">
        <v>605</v>
      </c>
      <c r="AL1175" s="255" t="s">
        <v>643</v>
      </c>
      <c r="AM1175" s="268" t="s">
        <v>741</v>
      </c>
      <c r="AN1175" s="148" t="str">
        <f>IF(ISERROR(MATCH(H1175,Current!H:H,0)),"Cleared","resolved")</f>
        <v>Cleared</v>
      </c>
    </row>
    <row r="1176" spans="1:40" x14ac:dyDescent="0.25">
      <c r="A1176" s="267" t="s">
        <v>31</v>
      </c>
      <c r="B1176" s="255">
        <v>95</v>
      </c>
      <c r="C1176" s="256" t="s">
        <v>153</v>
      </c>
      <c r="D1176" s="255" t="s">
        <v>17</v>
      </c>
      <c r="E1176" s="255">
        <v>8310</v>
      </c>
      <c r="F1176" s="256" t="s">
        <v>170</v>
      </c>
      <c r="G1176" s="255" t="s">
        <v>14</v>
      </c>
      <c r="H1176" s="255">
        <v>950110009645</v>
      </c>
      <c r="I1176" s="256" t="s">
        <v>58</v>
      </c>
      <c r="J1176" s="255" t="s">
        <v>195</v>
      </c>
      <c r="K1176" s="255">
        <v>42636</v>
      </c>
      <c r="L1176" s="256">
        <v>224</v>
      </c>
      <c r="M1176" s="255" t="s">
        <v>118</v>
      </c>
      <c r="N1176" s="255" t="s">
        <v>41</v>
      </c>
      <c r="O1176" s="256">
        <v>42859</v>
      </c>
      <c r="P1176" s="255" t="s">
        <v>1878</v>
      </c>
      <c r="Q1176" s="255">
        <v>1</v>
      </c>
      <c r="R1176" s="256" t="s">
        <v>33</v>
      </c>
      <c r="S1176" s="255">
        <v>2000</v>
      </c>
      <c r="T1176" s="255" t="s">
        <v>100</v>
      </c>
      <c r="U1176" s="256">
        <v>2000</v>
      </c>
      <c r="V1176" s="255" t="s">
        <v>100</v>
      </c>
      <c r="W1176" s="255">
        <v>2000</v>
      </c>
      <c r="X1176" s="256" t="s">
        <v>100</v>
      </c>
      <c r="Y1176" s="255" t="s">
        <v>114</v>
      </c>
      <c r="Z1176" s="255">
        <v>2</v>
      </c>
      <c r="AA1176" s="256">
        <v>1</v>
      </c>
      <c r="AB1176" s="255" t="s">
        <v>629</v>
      </c>
      <c r="AC1176" s="255" t="s">
        <v>420</v>
      </c>
      <c r="AD1176" s="256" t="s">
        <v>1892</v>
      </c>
      <c r="AE1176" s="255" t="s">
        <v>349</v>
      </c>
      <c r="AF1176" s="255" t="s">
        <v>605</v>
      </c>
      <c r="AG1176" s="256" t="s">
        <v>643</v>
      </c>
      <c r="AH1176" s="255"/>
      <c r="AI1176" s="255"/>
      <c r="AJ1176" s="256"/>
      <c r="AK1176" s="255" t="s">
        <v>605</v>
      </c>
      <c r="AL1176" s="255" t="s">
        <v>643</v>
      </c>
      <c r="AM1176" s="268" t="s">
        <v>741</v>
      </c>
      <c r="AN1176" s="148" t="str">
        <f>IF(ISERROR(MATCH(H1176,Current!H:H,0)),"Cleared","resolved")</f>
        <v>Cleared</v>
      </c>
    </row>
    <row r="1177" spans="1:40" x14ac:dyDescent="0.25">
      <c r="A1177" s="267" t="s">
        <v>31</v>
      </c>
      <c r="B1177" s="255">
        <v>283</v>
      </c>
      <c r="C1177" s="256" t="s">
        <v>109</v>
      </c>
      <c r="D1177" s="255" t="s">
        <v>14</v>
      </c>
      <c r="E1177" s="255">
        <v>8310</v>
      </c>
      <c r="F1177" s="256" t="s">
        <v>170</v>
      </c>
      <c r="G1177" s="255" t="s">
        <v>14</v>
      </c>
      <c r="H1177" s="255" t="s">
        <v>2003</v>
      </c>
      <c r="I1177" s="256" t="s">
        <v>55</v>
      </c>
      <c r="J1177" s="255" t="s">
        <v>131</v>
      </c>
      <c r="K1177" s="255">
        <v>42584</v>
      </c>
      <c r="L1177" s="256">
        <v>276</v>
      </c>
      <c r="M1177" s="255" t="s">
        <v>118</v>
      </c>
      <c r="N1177" s="255" t="s">
        <v>41</v>
      </c>
      <c r="O1177" s="256">
        <v>42859</v>
      </c>
      <c r="P1177" s="255" t="s">
        <v>1878</v>
      </c>
      <c r="Q1177" s="255">
        <v>1</v>
      </c>
      <c r="R1177" s="256" t="s">
        <v>33</v>
      </c>
      <c r="S1177" s="255">
        <v>2004</v>
      </c>
      <c r="T1177" s="255" t="s">
        <v>100</v>
      </c>
      <c r="U1177" s="256">
        <v>2004</v>
      </c>
      <c r="V1177" s="255" t="s">
        <v>100</v>
      </c>
      <c r="W1177" s="255">
        <v>2004</v>
      </c>
      <c r="X1177" s="256" t="s">
        <v>100</v>
      </c>
      <c r="Y1177" s="255" t="s">
        <v>107</v>
      </c>
      <c r="Z1177" s="255">
        <v>2</v>
      </c>
      <c r="AA1177" s="256">
        <v>1</v>
      </c>
      <c r="AB1177" s="255" t="s">
        <v>629</v>
      </c>
      <c r="AC1177" s="255" t="s">
        <v>420</v>
      </c>
      <c r="AD1177" s="256" t="s">
        <v>2004</v>
      </c>
      <c r="AE1177" s="255" t="s">
        <v>349</v>
      </c>
      <c r="AF1177" s="255" t="s">
        <v>605</v>
      </c>
      <c r="AG1177" s="256" t="s">
        <v>643</v>
      </c>
      <c r="AH1177" s="255"/>
      <c r="AI1177" s="255"/>
      <c r="AJ1177" s="256"/>
      <c r="AK1177" s="255" t="s">
        <v>605</v>
      </c>
      <c r="AL1177" s="255" t="s">
        <v>643</v>
      </c>
      <c r="AM1177" s="268" t="s">
        <v>741</v>
      </c>
      <c r="AN1177" s="148" t="str">
        <f>IF(ISERROR(MATCH(H1177,Current!H:H,0)),"Cleared","resolved")</f>
        <v>resolved</v>
      </c>
    </row>
    <row r="1178" spans="1:40" x14ac:dyDescent="0.25">
      <c r="A1178" s="267" t="s">
        <v>744</v>
      </c>
      <c r="B1178" s="255">
        <v>8520</v>
      </c>
      <c r="C1178" s="256" t="s">
        <v>842</v>
      </c>
      <c r="D1178" s="255" t="s">
        <v>19</v>
      </c>
      <c r="E1178" s="255">
        <v>199</v>
      </c>
      <c r="F1178" s="256" t="s">
        <v>137</v>
      </c>
      <c r="G1178" s="255" t="s">
        <v>22</v>
      </c>
      <c r="H1178" s="255">
        <v>85200410038975</v>
      </c>
      <c r="I1178" s="256" t="s">
        <v>54</v>
      </c>
      <c r="J1178" s="255" t="s">
        <v>575</v>
      </c>
      <c r="K1178" s="255">
        <v>42614</v>
      </c>
      <c r="L1178" s="256">
        <v>246</v>
      </c>
      <c r="M1178" s="255" t="s">
        <v>111</v>
      </c>
      <c r="N1178" s="255" t="s">
        <v>42</v>
      </c>
      <c r="O1178" s="256">
        <v>42681</v>
      </c>
      <c r="P1178" s="255" t="s">
        <v>651</v>
      </c>
      <c r="Q1178" s="255">
        <v>179</v>
      </c>
      <c r="R1178" s="256" t="s">
        <v>39</v>
      </c>
      <c r="S1178" s="255">
        <v>140778</v>
      </c>
      <c r="T1178" s="255" t="s">
        <v>197</v>
      </c>
      <c r="U1178" s="256">
        <v>2003.62</v>
      </c>
      <c r="V1178" s="255" t="s">
        <v>197</v>
      </c>
      <c r="W1178" s="255">
        <v>140777.79729492357</v>
      </c>
      <c r="X1178" s="256" t="s">
        <v>100</v>
      </c>
      <c r="Y1178" s="255" t="s">
        <v>114</v>
      </c>
      <c r="Z1178" s="255">
        <v>2</v>
      </c>
      <c r="AA1178" s="256">
        <v>1</v>
      </c>
      <c r="AB1178" s="255" t="s">
        <v>630</v>
      </c>
      <c r="AC1178" s="255" t="s">
        <v>484</v>
      </c>
      <c r="AD1178" s="256" t="s">
        <v>396</v>
      </c>
      <c r="AE1178" s="255" t="s">
        <v>350</v>
      </c>
      <c r="AF1178" s="255" t="s">
        <v>605</v>
      </c>
      <c r="AG1178" s="256" t="s">
        <v>643</v>
      </c>
      <c r="AH1178" s="255"/>
      <c r="AI1178" s="255"/>
      <c r="AJ1178" s="256"/>
      <c r="AK1178" s="255" t="s">
        <v>605</v>
      </c>
      <c r="AL1178" s="255" t="s">
        <v>643</v>
      </c>
      <c r="AM1178" s="268" t="s">
        <v>741</v>
      </c>
      <c r="AN1178" s="148" t="str">
        <f>IF(ISERROR(MATCH(H1178,Current!H:H,0)),"Cleared","resolved")</f>
        <v>resolved</v>
      </c>
    </row>
    <row r="1179" spans="1:40" x14ac:dyDescent="0.25">
      <c r="A1179" s="267" t="s">
        <v>744</v>
      </c>
      <c r="B1179" s="255">
        <v>8520</v>
      </c>
      <c r="C1179" s="256" t="s">
        <v>842</v>
      </c>
      <c r="D1179" s="255" t="s">
        <v>19</v>
      </c>
      <c r="E1179" s="255">
        <v>199</v>
      </c>
      <c r="F1179" s="256" t="s">
        <v>137</v>
      </c>
      <c r="G1179" s="255" t="s">
        <v>22</v>
      </c>
      <c r="H1179" s="255">
        <v>85200410038978</v>
      </c>
      <c r="I1179" s="256" t="s">
        <v>54</v>
      </c>
      <c r="J1179" s="255" t="s">
        <v>575</v>
      </c>
      <c r="K1179" s="255">
        <v>42614</v>
      </c>
      <c r="L1179" s="256">
        <v>246</v>
      </c>
      <c r="M1179" s="255" t="s">
        <v>111</v>
      </c>
      <c r="N1179" s="255" t="s">
        <v>42</v>
      </c>
      <c r="O1179" s="256">
        <v>42681</v>
      </c>
      <c r="P1179" s="255" t="s">
        <v>651</v>
      </c>
      <c r="Q1179" s="255">
        <v>179</v>
      </c>
      <c r="R1179" s="256" t="s">
        <v>39</v>
      </c>
      <c r="S1179" s="255">
        <v>140778</v>
      </c>
      <c r="T1179" s="255" t="s">
        <v>197</v>
      </c>
      <c r="U1179" s="256">
        <v>2003.62</v>
      </c>
      <c r="V1179" s="255" t="s">
        <v>197</v>
      </c>
      <c r="W1179" s="255">
        <v>140777.79729492357</v>
      </c>
      <c r="X1179" s="256" t="s">
        <v>100</v>
      </c>
      <c r="Y1179" s="255" t="s">
        <v>114</v>
      </c>
      <c r="Z1179" s="255">
        <v>2</v>
      </c>
      <c r="AA1179" s="256">
        <v>1</v>
      </c>
      <c r="AB1179" s="255" t="s">
        <v>630</v>
      </c>
      <c r="AC1179" s="255" t="s">
        <v>484</v>
      </c>
      <c r="AD1179" s="256" t="s">
        <v>396</v>
      </c>
      <c r="AE1179" s="255" t="s">
        <v>350</v>
      </c>
      <c r="AF1179" s="255" t="s">
        <v>605</v>
      </c>
      <c r="AG1179" s="256" t="s">
        <v>643</v>
      </c>
      <c r="AH1179" s="255"/>
      <c r="AI1179" s="255"/>
      <c r="AJ1179" s="256"/>
      <c r="AK1179" s="255" t="s">
        <v>605</v>
      </c>
      <c r="AL1179" s="255" t="s">
        <v>643</v>
      </c>
      <c r="AM1179" s="268" t="s">
        <v>741</v>
      </c>
      <c r="AN1179" s="148" t="str">
        <f>IF(ISERROR(MATCH(H1179,Current!H:H,0)),"Cleared","resolved")</f>
        <v>resolved</v>
      </c>
    </row>
    <row r="1180" spans="1:40" x14ac:dyDescent="0.25">
      <c r="A1180" s="267" t="s">
        <v>744</v>
      </c>
      <c r="B1180" s="255">
        <v>8520</v>
      </c>
      <c r="C1180" s="256" t="s">
        <v>842</v>
      </c>
      <c r="D1180" s="255" t="s">
        <v>19</v>
      </c>
      <c r="E1180" s="255">
        <v>199</v>
      </c>
      <c r="F1180" s="256" t="s">
        <v>137</v>
      </c>
      <c r="G1180" s="255" t="s">
        <v>22</v>
      </c>
      <c r="H1180" s="255">
        <v>85200410038979</v>
      </c>
      <c r="I1180" s="256" t="s">
        <v>54</v>
      </c>
      <c r="J1180" s="255" t="s">
        <v>575</v>
      </c>
      <c r="K1180" s="255">
        <v>42614</v>
      </c>
      <c r="L1180" s="256">
        <v>246</v>
      </c>
      <c r="M1180" s="255" t="s">
        <v>111</v>
      </c>
      <c r="N1180" s="255" t="s">
        <v>42</v>
      </c>
      <c r="O1180" s="256">
        <v>42681</v>
      </c>
      <c r="P1180" s="255" t="s">
        <v>651</v>
      </c>
      <c r="Q1180" s="255">
        <v>179</v>
      </c>
      <c r="R1180" s="256" t="s">
        <v>39</v>
      </c>
      <c r="S1180" s="255">
        <v>140778</v>
      </c>
      <c r="T1180" s="255" t="s">
        <v>197</v>
      </c>
      <c r="U1180" s="256">
        <v>2003.62</v>
      </c>
      <c r="V1180" s="255" t="s">
        <v>197</v>
      </c>
      <c r="W1180" s="255">
        <v>140777.79729492357</v>
      </c>
      <c r="X1180" s="256" t="s">
        <v>100</v>
      </c>
      <c r="Y1180" s="255" t="s">
        <v>114</v>
      </c>
      <c r="Z1180" s="255">
        <v>2</v>
      </c>
      <c r="AA1180" s="256">
        <v>1</v>
      </c>
      <c r="AB1180" s="255" t="s">
        <v>630</v>
      </c>
      <c r="AC1180" s="255" t="s">
        <v>484</v>
      </c>
      <c r="AD1180" s="256" t="s">
        <v>396</v>
      </c>
      <c r="AE1180" s="255" t="s">
        <v>350</v>
      </c>
      <c r="AF1180" s="255" t="s">
        <v>605</v>
      </c>
      <c r="AG1180" s="256" t="s">
        <v>643</v>
      </c>
      <c r="AH1180" s="255"/>
      <c r="AI1180" s="255"/>
      <c r="AJ1180" s="256"/>
      <c r="AK1180" s="255" t="s">
        <v>605</v>
      </c>
      <c r="AL1180" s="255" t="s">
        <v>643</v>
      </c>
      <c r="AM1180" s="268" t="s">
        <v>741</v>
      </c>
      <c r="AN1180" s="148" t="str">
        <f>IF(ISERROR(MATCH(H1180,Current!H:H,0)),"Cleared","resolved")</f>
        <v>resolved</v>
      </c>
    </row>
    <row r="1181" spans="1:40" x14ac:dyDescent="0.25">
      <c r="A1181" s="267" t="s">
        <v>744</v>
      </c>
      <c r="B1181" s="255">
        <v>8520</v>
      </c>
      <c r="C1181" s="256" t="s">
        <v>842</v>
      </c>
      <c r="D1181" s="255" t="s">
        <v>19</v>
      </c>
      <c r="E1181" s="255">
        <v>3071</v>
      </c>
      <c r="F1181" s="256" t="s">
        <v>139</v>
      </c>
      <c r="G1181" s="255" t="s">
        <v>21</v>
      </c>
      <c r="H1181" s="255" t="s">
        <v>978</v>
      </c>
      <c r="I1181" s="256" t="s">
        <v>59</v>
      </c>
      <c r="J1181" s="255" t="s">
        <v>271</v>
      </c>
      <c r="K1181" s="255">
        <v>42769</v>
      </c>
      <c r="L1181" s="256">
        <v>91</v>
      </c>
      <c r="M1181" s="255" t="s">
        <v>111</v>
      </c>
      <c r="N1181" s="255" t="s">
        <v>42</v>
      </c>
      <c r="O1181" s="256">
        <v>42775</v>
      </c>
      <c r="P1181" s="255" t="s">
        <v>838</v>
      </c>
      <c r="Q1181" s="255">
        <v>85</v>
      </c>
      <c r="R1181" s="256" t="s">
        <v>35</v>
      </c>
      <c r="S1181" s="255">
        <v>140564</v>
      </c>
      <c r="T1181" s="255" t="s">
        <v>197</v>
      </c>
      <c r="U1181" s="256">
        <v>2000.58</v>
      </c>
      <c r="V1181" s="255" t="s">
        <v>197</v>
      </c>
      <c r="W1181" s="255">
        <v>140564.20165115054</v>
      </c>
      <c r="X1181" s="256" t="s">
        <v>100</v>
      </c>
      <c r="Y1181" s="255" t="s">
        <v>114</v>
      </c>
      <c r="Z1181" s="255">
        <v>2</v>
      </c>
      <c r="AA1181" s="256">
        <v>1</v>
      </c>
      <c r="AB1181" s="255" t="s">
        <v>630</v>
      </c>
      <c r="AC1181" s="255" t="s">
        <v>497</v>
      </c>
      <c r="AD1181" s="256" t="s">
        <v>973</v>
      </c>
      <c r="AE1181" s="255" t="s">
        <v>350</v>
      </c>
      <c r="AF1181" s="255" t="s">
        <v>605</v>
      </c>
      <c r="AG1181" s="256" t="s">
        <v>643</v>
      </c>
      <c r="AH1181" s="255"/>
      <c r="AI1181" s="255"/>
      <c r="AJ1181" s="256"/>
      <c r="AK1181" s="255" t="s">
        <v>649</v>
      </c>
      <c r="AL1181" s="255" t="s">
        <v>643</v>
      </c>
      <c r="AM1181" s="268" t="s">
        <v>740</v>
      </c>
      <c r="AN1181" s="148" t="str">
        <f>IF(ISERROR(MATCH(H1181,Current!H:H,0)),"Cleared","resolved")</f>
        <v>resolved</v>
      </c>
    </row>
    <row r="1182" spans="1:40" x14ac:dyDescent="0.25">
      <c r="A1182" s="267" t="s">
        <v>744</v>
      </c>
      <c r="B1182" s="255">
        <v>8520</v>
      </c>
      <c r="C1182" s="256" t="s">
        <v>842</v>
      </c>
      <c r="D1182" s="255" t="s">
        <v>19</v>
      </c>
      <c r="E1182" s="255">
        <v>1845</v>
      </c>
      <c r="F1182" s="256" t="s">
        <v>115</v>
      </c>
      <c r="G1182" s="255" t="s">
        <v>19</v>
      </c>
      <c r="H1182" s="255">
        <v>85201810009548</v>
      </c>
      <c r="I1182" s="256" t="s">
        <v>54</v>
      </c>
      <c r="J1182" s="255" t="s">
        <v>575</v>
      </c>
      <c r="K1182" s="255">
        <v>42773</v>
      </c>
      <c r="L1182" s="256">
        <v>87</v>
      </c>
      <c r="M1182" s="255" t="s">
        <v>158</v>
      </c>
      <c r="N1182" s="255" t="s">
        <v>41</v>
      </c>
      <c r="O1182" s="256">
        <v>42776</v>
      </c>
      <c r="P1182" s="255" t="s">
        <v>838</v>
      </c>
      <c r="Q1182" s="255">
        <v>84</v>
      </c>
      <c r="R1182" s="256" t="s">
        <v>35</v>
      </c>
      <c r="S1182" s="255">
        <v>140732.79</v>
      </c>
      <c r="T1182" s="255" t="s">
        <v>197</v>
      </c>
      <c r="U1182" s="256">
        <v>2002.98</v>
      </c>
      <c r="V1182" s="255" t="s">
        <v>197</v>
      </c>
      <c r="W1182" s="255">
        <v>140732.82979097136</v>
      </c>
      <c r="X1182" s="256" t="s">
        <v>100</v>
      </c>
      <c r="Y1182" s="255" t="s">
        <v>107</v>
      </c>
      <c r="Z1182" s="255">
        <v>2</v>
      </c>
      <c r="AA1182" s="256">
        <v>1</v>
      </c>
      <c r="AB1182" s="255" t="s">
        <v>630</v>
      </c>
      <c r="AC1182" s="255" t="s">
        <v>633</v>
      </c>
      <c r="AD1182" s="256" t="s">
        <v>359</v>
      </c>
      <c r="AE1182" s="255" t="s">
        <v>350</v>
      </c>
      <c r="AF1182" s="255" t="s">
        <v>605</v>
      </c>
      <c r="AG1182" s="256" t="s">
        <v>643</v>
      </c>
      <c r="AH1182" s="255"/>
      <c r="AI1182" s="255"/>
      <c r="AJ1182" s="256"/>
      <c r="AK1182" s="255" t="s">
        <v>605</v>
      </c>
      <c r="AL1182" s="255" t="s">
        <v>643</v>
      </c>
      <c r="AM1182" s="268" t="s">
        <v>741</v>
      </c>
      <c r="AN1182" s="148" t="str">
        <f>IF(ISERROR(MATCH(H1182,Current!H:H,0)),"Cleared","resolved")</f>
        <v>resolved</v>
      </c>
    </row>
    <row r="1183" spans="1:40" x14ac:dyDescent="0.25">
      <c r="A1183" s="267" t="s">
        <v>744</v>
      </c>
      <c r="B1183" s="255">
        <v>199</v>
      </c>
      <c r="C1183" s="256" t="s">
        <v>137</v>
      </c>
      <c r="D1183" s="255" t="s">
        <v>22</v>
      </c>
      <c r="E1183" s="255">
        <v>8105</v>
      </c>
      <c r="F1183" s="256" t="s">
        <v>176</v>
      </c>
      <c r="G1183" s="255" t="s">
        <v>22</v>
      </c>
      <c r="H1183" s="255" t="s">
        <v>529</v>
      </c>
      <c r="I1183" s="256" t="s">
        <v>60</v>
      </c>
      <c r="J1183" s="255" t="s">
        <v>325</v>
      </c>
      <c r="K1183" s="255">
        <v>42583</v>
      </c>
      <c r="L1183" s="256">
        <v>277</v>
      </c>
      <c r="M1183" s="255" t="s">
        <v>118</v>
      </c>
      <c r="N1183" s="255" t="s">
        <v>41</v>
      </c>
      <c r="O1183" s="256">
        <v>42585</v>
      </c>
      <c r="P1183" s="255" t="s">
        <v>406</v>
      </c>
      <c r="Q1183" s="255">
        <v>275</v>
      </c>
      <c r="R1183" s="256" t="s">
        <v>37</v>
      </c>
      <c r="S1183" s="255">
        <v>2186</v>
      </c>
      <c r="T1183" s="255" t="s">
        <v>248</v>
      </c>
      <c r="U1183" s="256">
        <v>2000</v>
      </c>
      <c r="V1183" s="255" t="s">
        <v>248</v>
      </c>
      <c r="W1183" s="255">
        <v>2185.9999599962007</v>
      </c>
      <c r="X1183" s="256" t="s">
        <v>100</v>
      </c>
      <c r="Y1183" s="255" t="s">
        <v>107</v>
      </c>
      <c r="Z1183" s="255">
        <v>2</v>
      </c>
      <c r="AA1183" s="256">
        <v>1</v>
      </c>
      <c r="AB1183" s="255" t="s">
        <v>629</v>
      </c>
      <c r="AC1183" s="255" t="s">
        <v>446</v>
      </c>
      <c r="AD1183" s="256" t="s">
        <v>528</v>
      </c>
      <c r="AE1183" s="255" t="s">
        <v>349</v>
      </c>
      <c r="AF1183" s="255" t="s">
        <v>605</v>
      </c>
      <c r="AG1183" s="256" t="s">
        <v>643</v>
      </c>
      <c r="AH1183" s="255"/>
      <c r="AI1183" s="255"/>
      <c r="AJ1183" s="256"/>
      <c r="AK1183" s="255" t="s">
        <v>649</v>
      </c>
      <c r="AL1183" s="255" t="s">
        <v>643</v>
      </c>
      <c r="AM1183" s="268" t="s">
        <v>740</v>
      </c>
      <c r="AN1183" s="148" t="str">
        <f>IF(ISERROR(MATCH(H1183,Current!H:H,0)),"Cleared","resolved")</f>
        <v>Cleared</v>
      </c>
    </row>
    <row r="1184" spans="1:40" x14ac:dyDescent="0.25">
      <c r="A1184" s="267" t="s">
        <v>744</v>
      </c>
      <c r="B1184" s="255">
        <v>8520</v>
      </c>
      <c r="C1184" s="256" t="s">
        <v>842</v>
      </c>
      <c r="D1184" s="255" t="s">
        <v>19</v>
      </c>
      <c r="E1184" s="255">
        <v>8110</v>
      </c>
      <c r="F1184" s="256" t="s">
        <v>116</v>
      </c>
      <c r="G1184" s="255" t="s">
        <v>15</v>
      </c>
      <c r="H1184" s="255">
        <v>85203110000573</v>
      </c>
      <c r="I1184" s="256" t="s">
        <v>55</v>
      </c>
      <c r="J1184" s="255" t="s">
        <v>540</v>
      </c>
      <c r="K1184" s="255">
        <v>42544</v>
      </c>
      <c r="L1184" s="256">
        <v>316</v>
      </c>
      <c r="M1184" s="255" t="s">
        <v>118</v>
      </c>
      <c r="N1184" s="255" t="s">
        <v>41</v>
      </c>
      <c r="O1184" s="256">
        <v>42619</v>
      </c>
      <c r="P1184" s="255" t="s">
        <v>406</v>
      </c>
      <c r="Q1184" s="255">
        <v>241</v>
      </c>
      <c r="R1184" s="256" t="s">
        <v>37</v>
      </c>
      <c r="S1184" s="255">
        <v>139113</v>
      </c>
      <c r="T1184" s="255" t="s">
        <v>197</v>
      </c>
      <c r="U1184" s="256">
        <v>1979.93</v>
      </c>
      <c r="V1184" s="255" t="s">
        <v>197</v>
      </c>
      <c r="W1184" s="255">
        <v>139113.29703144211</v>
      </c>
      <c r="X1184" s="256" t="s">
        <v>100</v>
      </c>
      <c r="Y1184" s="255" t="s">
        <v>114</v>
      </c>
      <c r="Z1184" s="255">
        <v>1.98</v>
      </c>
      <c r="AA1184" s="256">
        <v>1</v>
      </c>
      <c r="AB1184" s="255" t="s">
        <v>630</v>
      </c>
      <c r="AC1184" s="255" t="s">
        <v>447</v>
      </c>
      <c r="AD1184" s="256" t="s">
        <v>466</v>
      </c>
      <c r="AE1184" s="255" t="s">
        <v>350</v>
      </c>
      <c r="AF1184" s="255" t="s">
        <v>605</v>
      </c>
      <c r="AG1184" s="256" t="s">
        <v>643</v>
      </c>
      <c r="AH1184" s="255"/>
      <c r="AI1184" s="255"/>
      <c r="AJ1184" s="256"/>
      <c r="AK1184" s="255" t="s">
        <v>605</v>
      </c>
      <c r="AL1184" s="255" t="s">
        <v>643</v>
      </c>
      <c r="AM1184" s="268" t="s">
        <v>741</v>
      </c>
      <c r="AN1184" s="148" t="str">
        <f>IF(ISERROR(MATCH(H1184,Current!H:H,0)),"Cleared","resolved")</f>
        <v>Cleared</v>
      </c>
    </row>
    <row r="1185" spans="1:40" x14ac:dyDescent="0.25">
      <c r="A1185" s="267" t="s">
        <v>744</v>
      </c>
      <c r="B1185" s="255">
        <v>8520</v>
      </c>
      <c r="C1185" s="256" t="s">
        <v>842</v>
      </c>
      <c r="D1185" s="255" t="s">
        <v>19</v>
      </c>
      <c r="E1185" s="255">
        <v>3011</v>
      </c>
      <c r="F1185" s="256" t="s">
        <v>164</v>
      </c>
      <c r="G1185" s="255" t="s">
        <v>22</v>
      </c>
      <c r="H1185" s="255">
        <v>85200410035844</v>
      </c>
      <c r="I1185" s="256" t="s">
        <v>59</v>
      </c>
      <c r="J1185" s="255" t="s">
        <v>215</v>
      </c>
      <c r="K1185" s="255">
        <v>42522</v>
      </c>
      <c r="L1185" s="256">
        <v>338</v>
      </c>
      <c r="M1185" s="255" t="s">
        <v>118</v>
      </c>
      <c r="N1185" s="255" t="s">
        <v>41</v>
      </c>
      <c r="O1185" s="256">
        <v>42549</v>
      </c>
      <c r="P1185" s="255" t="s">
        <v>268</v>
      </c>
      <c r="Q1185" s="255">
        <v>311</v>
      </c>
      <c r="R1185" s="256" t="s">
        <v>37</v>
      </c>
      <c r="S1185" s="255">
        <v>138882</v>
      </c>
      <c r="T1185" s="255" t="s">
        <v>197</v>
      </c>
      <c r="U1185" s="256">
        <v>1976.64</v>
      </c>
      <c r="V1185" s="255" t="s">
        <v>197</v>
      </c>
      <c r="W1185" s="255">
        <v>138882.13595643773</v>
      </c>
      <c r="X1185" s="256" t="s">
        <v>100</v>
      </c>
      <c r="Y1185" s="255" t="s">
        <v>114</v>
      </c>
      <c r="Z1185" s="255">
        <v>1.98</v>
      </c>
      <c r="AA1185" s="256">
        <v>1</v>
      </c>
      <c r="AB1185" s="255" t="s">
        <v>630</v>
      </c>
      <c r="AC1185" s="255" t="s">
        <v>474</v>
      </c>
      <c r="AD1185" s="256" t="s">
        <v>389</v>
      </c>
      <c r="AE1185" s="255" t="s">
        <v>350</v>
      </c>
      <c r="AF1185" s="255" t="s">
        <v>649</v>
      </c>
      <c r="AG1185" s="256" t="s">
        <v>643</v>
      </c>
      <c r="AH1185" s="255"/>
      <c r="AI1185" s="255"/>
      <c r="AJ1185" s="256"/>
      <c r="AK1185" s="255" t="s">
        <v>605</v>
      </c>
      <c r="AL1185" s="255" t="s">
        <v>643</v>
      </c>
      <c r="AM1185" s="268" t="s">
        <v>741</v>
      </c>
      <c r="AN1185" s="148" t="str">
        <f>IF(ISERROR(MATCH(H1185,Current!H:H,0)),"Cleared","resolved")</f>
        <v>Cleared</v>
      </c>
    </row>
    <row r="1186" spans="1:40" x14ac:dyDescent="0.25">
      <c r="A1186" s="267" t="s">
        <v>744</v>
      </c>
      <c r="B1186" s="255">
        <v>8520</v>
      </c>
      <c r="C1186" s="256" t="s">
        <v>842</v>
      </c>
      <c r="D1186" s="255" t="s">
        <v>19</v>
      </c>
      <c r="E1186" s="255">
        <v>199</v>
      </c>
      <c r="F1186" s="256" t="s">
        <v>137</v>
      </c>
      <c r="G1186" s="255" t="s">
        <v>22</v>
      </c>
      <c r="H1186" s="255">
        <v>85200330013923</v>
      </c>
      <c r="I1186" s="256" t="s">
        <v>537</v>
      </c>
      <c r="J1186" s="255" t="s">
        <v>311</v>
      </c>
      <c r="K1186" s="255">
        <v>42727</v>
      </c>
      <c r="L1186" s="256">
        <v>133</v>
      </c>
      <c r="M1186" s="255" t="s">
        <v>111</v>
      </c>
      <c r="N1186" s="255" t="s">
        <v>42</v>
      </c>
      <c r="O1186" s="256">
        <v>42797</v>
      </c>
      <c r="P1186" s="255" t="s">
        <v>838</v>
      </c>
      <c r="Q1186" s="255">
        <v>63</v>
      </c>
      <c r="R1186" s="256" t="s">
        <v>35</v>
      </c>
      <c r="S1186" s="255">
        <v>138766</v>
      </c>
      <c r="T1186" s="255" t="s">
        <v>197</v>
      </c>
      <c r="U1186" s="256">
        <v>1974.99</v>
      </c>
      <c r="V1186" s="255" t="s">
        <v>197</v>
      </c>
      <c r="W1186" s="255">
        <v>138766.20411031091</v>
      </c>
      <c r="X1186" s="256" t="s">
        <v>100</v>
      </c>
      <c r="Y1186" s="255" t="s">
        <v>114</v>
      </c>
      <c r="Z1186" s="255">
        <v>1.97</v>
      </c>
      <c r="AA1186" s="256">
        <v>1</v>
      </c>
      <c r="AB1186" s="255" t="s">
        <v>630</v>
      </c>
      <c r="AC1186" s="255" t="s">
        <v>484</v>
      </c>
      <c r="AD1186" s="256" t="s">
        <v>396</v>
      </c>
      <c r="AE1186" s="255" t="s">
        <v>350</v>
      </c>
      <c r="AF1186" s="255" t="s">
        <v>649</v>
      </c>
      <c r="AG1186" s="256" t="s">
        <v>643</v>
      </c>
      <c r="AH1186" s="255"/>
      <c r="AI1186" s="255"/>
      <c r="AJ1186" s="256"/>
      <c r="AK1186" s="255" t="s">
        <v>605</v>
      </c>
      <c r="AL1186" s="255" t="s">
        <v>643</v>
      </c>
      <c r="AM1186" s="268" t="s">
        <v>741</v>
      </c>
      <c r="AN1186" s="148" t="str">
        <f>IF(ISERROR(MATCH(H1186,Current!H:H,0)),"Cleared","resolved")</f>
        <v>resolved</v>
      </c>
    </row>
    <row r="1187" spans="1:40" x14ac:dyDescent="0.25">
      <c r="A1187" s="267" t="s">
        <v>31</v>
      </c>
      <c r="B1187" s="255">
        <v>635</v>
      </c>
      <c r="C1187" s="256" t="s">
        <v>142</v>
      </c>
      <c r="D1187" s="255" t="s">
        <v>16</v>
      </c>
      <c r="E1187" s="255">
        <v>693</v>
      </c>
      <c r="F1187" s="256" t="s">
        <v>177</v>
      </c>
      <c r="G1187" s="255" t="s">
        <v>16</v>
      </c>
      <c r="H1187" s="255">
        <v>63501111704155</v>
      </c>
      <c r="I1187" s="256" t="s">
        <v>55</v>
      </c>
      <c r="J1187" s="255" t="s">
        <v>870</v>
      </c>
      <c r="K1187" s="255">
        <v>42795</v>
      </c>
      <c r="L1187" s="256">
        <v>65</v>
      </c>
      <c r="M1187" s="255" t="s">
        <v>111</v>
      </c>
      <c r="N1187" s="255" t="s">
        <v>42</v>
      </c>
      <c r="O1187" s="256">
        <v>42859</v>
      </c>
      <c r="P1187" s="255" t="s">
        <v>1878</v>
      </c>
      <c r="Q1187" s="255">
        <v>1</v>
      </c>
      <c r="R1187" s="256" t="s">
        <v>33</v>
      </c>
      <c r="S1187" s="255">
        <v>1956</v>
      </c>
      <c r="T1187" s="255" t="s">
        <v>100</v>
      </c>
      <c r="U1187" s="256">
        <v>1956</v>
      </c>
      <c r="V1187" s="255" t="s">
        <v>100</v>
      </c>
      <c r="W1187" s="255">
        <v>1956</v>
      </c>
      <c r="X1187" s="256" t="s">
        <v>100</v>
      </c>
      <c r="Y1187" s="255" t="s">
        <v>107</v>
      </c>
      <c r="Z1187" s="255">
        <v>1.96</v>
      </c>
      <c r="AA1187" s="256">
        <v>1</v>
      </c>
      <c r="AB1187" s="255" t="s">
        <v>629</v>
      </c>
      <c r="AC1187" s="255" t="s">
        <v>431</v>
      </c>
      <c r="AD1187" s="256" t="s">
        <v>863</v>
      </c>
      <c r="AE1187" s="255" t="s">
        <v>349</v>
      </c>
      <c r="AF1187" s="255" t="s">
        <v>605</v>
      </c>
      <c r="AG1187" s="256" t="s">
        <v>643</v>
      </c>
      <c r="AH1187" s="255"/>
      <c r="AI1187" s="255"/>
      <c r="AJ1187" s="256"/>
      <c r="AK1187" s="255" t="s">
        <v>605</v>
      </c>
      <c r="AL1187" s="255" t="s">
        <v>643</v>
      </c>
      <c r="AM1187" s="268" t="s">
        <v>741</v>
      </c>
      <c r="AN1187" s="148" t="str">
        <f>IF(ISERROR(MATCH(H1187,Current!H:H,0)),"Cleared","resolved")</f>
        <v>Cleared</v>
      </c>
    </row>
    <row r="1188" spans="1:40" x14ac:dyDescent="0.25">
      <c r="A1188" s="267" t="s">
        <v>744</v>
      </c>
      <c r="B1188" s="255">
        <v>8520</v>
      </c>
      <c r="C1188" s="256" t="s">
        <v>842</v>
      </c>
      <c r="D1188" s="255" t="s">
        <v>19</v>
      </c>
      <c r="E1188" s="255">
        <v>8420</v>
      </c>
      <c r="F1188" s="256" t="s">
        <v>234</v>
      </c>
      <c r="G1188" s="255" t="s">
        <v>19</v>
      </c>
      <c r="H1188" s="255">
        <v>85202710000490</v>
      </c>
      <c r="I1188" s="256" t="s">
        <v>537</v>
      </c>
      <c r="J1188" s="255" t="s">
        <v>311</v>
      </c>
      <c r="K1188" s="255">
        <v>42704</v>
      </c>
      <c r="L1188" s="256">
        <v>156</v>
      </c>
      <c r="M1188" s="255" t="s">
        <v>122</v>
      </c>
      <c r="N1188" s="255" t="s">
        <v>41</v>
      </c>
      <c r="O1188" s="256">
        <v>42732</v>
      </c>
      <c r="P1188" s="255" t="s">
        <v>651</v>
      </c>
      <c r="Q1188" s="255">
        <v>128</v>
      </c>
      <c r="R1188" s="256" t="s">
        <v>38</v>
      </c>
      <c r="S1188" s="255">
        <v>137628</v>
      </c>
      <c r="T1188" s="255" t="s">
        <v>197</v>
      </c>
      <c r="U1188" s="256">
        <v>1958.79</v>
      </c>
      <c r="V1188" s="255" t="s">
        <v>197</v>
      </c>
      <c r="W1188" s="255">
        <v>137627.96416652028</v>
      </c>
      <c r="X1188" s="256" t="s">
        <v>100</v>
      </c>
      <c r="Y1188" s="255" t="s">
        <v>107</v>
      </c>
      <c r="Z1188" s="255">
        <v>1.96</v>
      </c>
      <c r="AA1188" s="256">
        <v>1</v>
      </c>
      <c r="AB1188" s="255" t="s">
        <v>630</v>
      </c>
      <c r="AC1188" s="255" t="s">
        <v>819</v>
      </c>
      <c r="AD1188" s="256" t="s">
        <v>820</v>
      </c>
      <c r="AE1188" s="255" t="s">
        <v>350</v>
      </c>
      <c r="AF1188" s="255" t="s">
        <v>605</v>
      </c>
      <c r="AG1188" s="256" t="s">
        <v>643</v>
      </c>
      <c r="AH1188" s="255"/>
      <c r="AI1188" s="255"/>
      <c r="AJ1188" s="256"/>
      <c r="AK1188" s="255" t="s">
        <v>605</v>
      </c>
      <c r="AL1188" s="255" t="s">
        <v>643</v>
      </c>
      <c r="AM1188" s="268" t="s">
        <v>741</v>
      </c>
      <c r="AN1188" s="148" t="str">
        <f>IF(ISERROR(MATCH(H1188,Current!H:H,0)),"Cleared","resolved")</f>
        <v>resolved</v>
      </c>
    </row>
    <row r="1189" spans="1:40" x14ac:dyDescent="0.25">
      <c r="A1189" s="267" t="s">
        <v>31</v>
      </c>
      <c r="B1189" s="255">
        <v>9701</v>
      </c>
      <c r="C1189" s="256" t="s">
        <v>199</v>
      </c>
      <c r="D1189" s="255" t="s">
        <v>14</v>
      </c>
      <c r="E1189" s="255">
        <v>692</v>
      </c>
      <c r="F1189" s="256" t="s">
        <v>187</v>
      </c>
      <c r="G1189" s="255" t="s">
        <v>16</v>
      </c>
      <c r="H1189" s="255">
        <v>97120170110</v>
      </c>
      <c r="I1189" s="256" t="s">
        <v>57</v>
      </c>
      <c r="J1189" s="255" t="s">
        <v>133</v>
      </c>
      <c r="K1189" s="255">
        <v>42796</v>
      </c>
      <c r="L1189" s="256">
        <v>64</v>
      </c>
      <c r="M1189" s="255" t="s">
        <v>111</v>
      </c>
      <c r="N1189" s="255" t="s">
        <v>42</v>
      </c>
      <c r="O1189" s="256">
        <v>42860</v>
      </c>
      <c r="P1189" s="255" t="s">
        <v>1878</v>
      </c>
      <c r="Q1189" s="255">
        <v>0</v>
      </c>
      <c r="R1189" s="256" t="s">
        <v>33</v>
      </c>
      <c r="S1189" s="255">
        <v>1951.04</v>
      </c>
      <c r="T1189" s="255" t="s">
        <v>100</v>
      </c>
      <c r="U1189" s="256">
        <v>1951.04</v>
      </c>
      <c r="V1189" s="255" t="s">
        <v>200</v>
      </c>
      <c r="W1189" s="255">
        <v>8847.5758547304085</v>
      </c>
      <c r="X1189" s="256" t="s">
        <v>100</v>
      </c>
      <c r="Y1189" s="255" t="s">
        <v>114</v>
      </c>
      <c r="Z1189" s="255">
        <v>1.95</v>
      </c>
      <c r="AA1189" s="256">
        <v>1</v>
      </c>
      <c r="AB1189" s="255" t="s">
        <v>629</v>
      </c>
      <c r="AC1189" s="255" t="s">
        <v>416</v>
      </c>
      <c r="AD1189" s="256" t="s">
        <v>1231</v>
      </c>
      <c r="AE1189" s="255" t="s">
        <v>349</v>
      </c>
      <c r="AF1189" s="255" t="s">
        <v>605</v>
      </c>
      <c r="AG1189" s="256" t="s">
        <v>643</v>
      </c>
      <c r="AH1189" s="255"/>
      <c r="AI1189" s="255"/>
      <c r="AJ1189" s="256"/>
      <c r="AK1189" s="255" t="s">
        <v>649</v>
      </c>
      <c r="AL1189" s="255" t="s">
        <v>643</v>
      </c>
      <c r="AM1189" s="268" t="s">
        <v>740</v>
      </c>
      <c r="AN1189" s="148" t="str">
        <f>IF(ISERROR(MATCH(H1189,Current!H:H,0)),"Cleared","resolved")</f>
        <v>Cleared</v>
      </c>
    </row>
    <row r="1190" spans="1:40" x14ac:dyDescent="0.25">
      <c r="A1190" s="267" t="s">
        <v>744</v>
      </c>
      <c r="B1190" s="255">
        <v>8520</v>
      </c>
      <c r="C1190" s="256" t="s">
        <v>842</v>
      </c>
      <c r="D1190" s="255" t="s">
        <v>19</v>
      </c>
      <c r="E1190" s="255">
        <v>3011</v>
      </c>
      <c r="F1190" s="256" t="s">
        <v>164</v>
      </c>
      <c r="G1190" s="255" t="s">
        <v>22</v>
      </c>
      <c r="H1190" s="255">
        <v>85200310080834</v>
      </c>
      <c r="I1190" s="256" t="s">
        <v>59</v>
      </c>
      <c r="J1190" s="255" t="s">
        <v>215</v>
      </c>
      <c r="K1190" s="255">
        <v>42522</v>
      </c>
      <c r="L1190" s="256">
        <v>338</v>
      </c>
      <c r="M1190" s="255" t="s">
        <v>118</v>
      </c>
      <c r="N1190" s="255" t="s">
        <v>41</v>
      </c>
      <c r="O1190" s="256">
        <v>42549</v>
      </c>
      <c r="P1190" s="255" t="s">
        <v>268</v>
      </c>
      <c r="Q1190" s="255">
        <v>311</v>
      </c>
      <c r="R1190" s="256" t="s">
        <v>37</v>
      </c>
      <c r="S1190" s="255">
        <v>136512</v>
      </c>
      <c r="T1190" s="255" t="s">
        <v>197</v>
      </c>
      <c r="U1190" s="256">
        <v>1942.91</v>
      </c>
      <c r="V1190" s="255" t="s">
        <v>197</v>
      </c>
      <c r="W1190" s="255">
        <v>136512.20797470579</v>
      </c>
      <c r="X1190" s="256" t="s">
        <v>100</v>
      </c>
      <c r="Y1190" s="255" t="s">
        <v>114</v>
      </c>
      <c r="Z1190" s="255">
        <v>1.94</v>
      </c>
      <c r="AA1190" s="256">
        <v>1</v>
      </c>
      <c r="AB1190" s="255" t="s">
        <v>630</v>
      </c>
      <c r="AC1190" s="255" t="s">
        <v>474</v>
      </c>
      <c r="AD1190" s="256" t="s">
        <v>389</v>
      </c>
      <c r="AE1190" s="255" t="s">
        <v>350</v>
      </c>
      <c r="AF1190" s="255" t="s">
        <v>605</v>
      </c>
      <c r="AG1190" s="256" t="s">
        <v>643</v>
      </c>
      <c r="AH1190" s="255"/>
      <c r="AI1190" s="255"/>
      <c r="AJ1190" s="256"/>
      <c r="AK1190" s="255" t="s">
        <v>605</v>
      </c>
      <c r="AL1190" s="255" t="s">
        <v>643</v>
      </c>
      <c r="AM1190" s="268" t="s">
        <v>741</v>
      </c>
      <c r="AN1190" s="148" t="str">
        <f>IF(ISERROR(MATCH(H1190,Current!H:H,0)),"Cleared","resolved")</f>
        <v>Cleared</v>
      </c>
    </row>
    <row r="1191" spans="1:40" x14ac:dyDescent="0.25">
      <c r="A1191" s="267" t="s">
        <v>744</v>
      </c>
      <c r="B1191" s="255">
        <v>8520</v>
      </c>
      <c r="C1191" s="256" t="s">
        <v>842</v>
      </c>
      <c r="D1191" s="255" t="s">
        <v>19</v>
      </c>
      <c r="E1191" s="255">
        <v>8110</v>
      </c>
      <c r="F1191" s="256" t="s">
        <v>116</v>
      </c>
      <c r="G1191" s="255" t="s">
        <v>15</v>
      </c>
      <c r="H1191" s="255">
        <v>85200310086228</v>
      </c>
      <c r="I1191" s="256" t="s">
        <v>537</v>
      </c>
      <c r="J1191" s="255" t="s">
        <v>311</v>
      </c>
      <c r="K1191" s="255">
        <v>42727</v>
      </c>
      <c r="L1191" s="256">
        <v>133</v>
      </c>
      <c r="M1191" s="255" t="s">
        <v>118</v>
      </c>
      <c r="N1191" s="255" t="s">
        <v>41</v>
      </c>
      <c r="O1191" s="256">
        <v>42797</v>
      </c>
      <c r="P1191" s="255" t="s">
        <v>838</v>
      </c>
      <c r="Q1191" s="255">
        <v>63</v>
      </c>
      <c r="R1191" s="256" t="s">
        <v>35</v>
      </c>
      <c r="S1191" s="255">
        <v>136480.34</v>
      </c>
      <c r="T1191" s="255" t="s">
        <v>197</v>
      </c>
      <c r="U1191" s="256">
        <v>1942.46</v>
      </c>
      <c r="V1191" s="255" t="s">
        <v>197</v>
      </c>
      <c r="W1191" s="255">
        <v>136480.59019848937</v>
      </c>
      <c r="X1191" s="256" t="s">
        <v>100</v>
      </c>
      <c r="Y1191" s="255" t="s">
        <v>114</v>
      </c>
      <c r="Z1191" s="255">
        <v>1.94</v>
      </c>
      <c r="AA1191" s="256">
        <v>1</v>
      </c>
      <c r="AB1191" s="255" t="s">
        <v>630</v>
      </c>
      <c r="AC1191" s="255" t="s">
        <v>447</v>
      </c>
      <c r="AD1191" s="256" t="s">
        <v>361</v>
      </c>
      <c r="AE1191" s="255" t="s">
        <v>350</v>
      </c>
      <c r="AF1191" s="255" t="s">
        <v>605</v>
      </c>
      <c r="AG1191" s="256" t="s">
        <v>643</v>
      </c>
      <c r="AH1191" s="255"/>
      <c r="AI1191" s="255"/>
      <c r="AJ1191" s="256"/>
      <c r="AK1191" s="255" t="s">
        <v>605</v>
      </c>
      <c r="AL1191" s="255" t="s">
        <v>643</v>
      </c>
      <c r="AM1191" s="268" t="s">
        <v>741</v>
      </c>
      <c r="AN1191" s="148" t="str">
        <f>IF(ISERROR(MATCH(H1191,Current!H:H,0)),"Cleared","resolved")</f>
        <v>resolved</v>
      </c>
    </row>
    <row r="1192" spans="1:40" x14ac:dyDescent="0.25">
      <c r="A1192" s="267" t="s">
        <v>744</v>
      </c>
      <c r="B1192" s="255">
        <v>8520</v>
      </c>
      <c r="C1192" s="256" t="s">
        <v>842</v>
      </c>
      <c r="D1192" s="255" t="s">
        <v>19</v>
      </c>
      <c r="E1192" s="255">
        <v>199</v>
      </c>
      <c r="F1192" s="256" t="s">
        <v>137</v>
      </c>
      <c r="G1192" s="255" t="s">
        <v>22</v>
      </c>
      <c r="H1192" s="255">
        <v>85200710013413</v>
      </c>
      <c r="I1192" s="256" t="s">
        <v>277</v>
      </c>
      <c r="J1192" s="255" t="s">
        <v>562</v>
      </c>
      <c r="K1192" s="255">
        <v>42727</v>
      </c>
      <c r="L1192" s="256">
        <v>133</v>
      </c>
      <c r="M1192" s="255" t="s">
        <v>111</v>
      </c>
      <c r="N1192" s="255" t="s">
        <v>42</v>
      </c>
      <c r="O1192" s="256">
        <v>42797</v>
      </c>
      <c r="P1192" s="255" t="s">
        <v>838</v>
      </c>
      <c r="Q1192" s="255">
        <v>63</v>
      </c>
      <c r="R1192" s="256" t="s">
        <v>35</v>
      </c>
      <c r="S1192" s="255">
        <v>136053</v>
      </c>
      <c r="T1192" s="255" t="s">
        <v>197</v>
      </c>
      <c r="U1192" s="256">
        <v>1936.37</v>
      </c>
      <c r="V1192" s="255" t="s">
        <v>197</v>
      </c>
      <c r="W1192" s="255">
        <v>136052.696293694</v>
      </c>
      <c r="X1192" s="256" t="s">
        <v>100</v>
      </c>
      <c r="Y1192" s="255" t="s">
        <v>114</v>
      </c>
      <c r="Z1192" s="255">
        <v>1.94</v>
      </c>
      <c r="AA1192" s="256">
        <v>1</v>
      </c>
      <c r="AB1192" s="255" t="s">
        <v>630</v>
      </c>
      <c r="AC1192" s="255" t="s">
        <v>484</v>
      </c>
      <c r="AD1192" s="256" t="s">
        <v>396</v>
      </c>
      <c r="AE1192" s="255" t="s">
        <v>350</v>
      </c>
      <c r="AF1192" s="255" t="s">
        <v>649</v>
      </c>
      <c r="AG1192" s="256" t="s">
        <v>643</v>
      </c>
      <c r="AH1192" s="255"/>
      <c r="AI1192" s="255"/>
      <c r="AJ1192" s="256"/>
      <c r="AK1192" s="255" t="s">
        <v>605</v>
      </c>
      <c r="AL1192" s="255" t="s">
        <v>643</v>
      </c>
      <c r="AM1192" s="268" t="s">
        <v>741</v>
      </c>
      <c r="AN1192" s="148" t="str">
        <f>IF(ISERROR(MATCH(H1192,Current!H:H,0)),"Cleared","resolved")</f>
        <v>resolved</v>
      </c>
    </row>
    <row r="1193" spans="1:40" x14ac:dyDescent="0.25">
      <c r="A1193" s="267" t="s">
        <v>744</v>
      </c>
      <c r="B1193" s="255">
        <v>8520</v>
      </c>
      <c r="C1193" s="256" t="s">
        <v>842</v>
      </c>
      <c r="D1193" s="255" t="s">
        <v>19</v>
      </c>
      <c r="E1193" s="255">
        <v>199</v>
      </c>
      <c r="F1193" s="256" t="s">
        <v>137</v>
      </c>
      <c r="G1193" s="255" t="s">
        <v>22</v>
      </c>
      <c r="H1193" s="255">
        <v>85200410040796</v>
      </c>
      <c r="I1193" s="256" t="s">
        <v>54</v>
      </c>
      <c r="J1193" s="255" t="s">
        <v>575</v>
      </c>
      <c r="K1193" s="255">
        <v>42676</v>
      </c>
      <c r="L1193" s="256">
        <v>184</v>
      </c>
      <c r="M1193" s="255" t="s">
        <v>111</v>
      </c>
      <c r="N1193" s="255" t="s">
        <v>42</v>
      </c>
      <c r="O1193" s="256">
        <v>42733</v>
      </c>
      <c r="P1193" s="255" t="s">
        <v>651</v>
      </c>
      <c r="Q1193" s="255">
        <v>127</v>
      </c>
      <c r="R1193" s="256" t="s">
        <v>38</v>
      </c>
      <c r="S1193" s="255">
        <v>136000</v>
      </c>
      <c r="T1193" s="255" t="s">
        <v>197</v>
      </c>
      <c r="U1193" s="256">
        <v>1935.62</v>
      </c>
      <c r="V1193" s="255" t="s">
        <v>197</v>
      </c>
      <c r="W1193" s="255">
        <v>136000</v>
      </c>
      <c r="X1193" s="256" t="s">
        <v>100</v>
      </c>
      <c r="Y1193" s="255" t="s">
        <v>114</v>
      </c>
      <c r="Z1193" s="255">
        <v>1.94</v>
      </c>
      <c r="AA1193" s="256">
        <v>1</v>
      </c>
      <c r="AB1193" s="255" t="s">
        <v>630</v>
      </c>
      <c r="AC1193" s="255" t="s">
        <v>484</v>
      </c>
      <c r="AD1193" s="256" t="s">
        <v>396</v>
      </c>
      <c r="AE1193" s="255" t="s">
        <v>350</v>
      </c>
      <c r="AF1193" s="255" t="s">
        <v>649</v>
      </c>
      <c r="AG1193" s="256" t="s">
        <v>643</v>
      </c>
      <c r="AH1193" s="255"/>
      <c r="AI1193" s="255"/>
      <c r="AJ1193" s="256"/>
      <c r="AK1193" s="255" t="s">
        <v>605</v>
      </c>
      <c r="AL1193" s="255" t="s">
        <v>643</v>
      </c>
      <c r="AM1193" s="268" t="s">
        <v>741</v>
      </c>
      <c r="AN1193" s="148" t="str">
        <f>IF(ISERROR(MATCH(H1193,Current!H:H,0)),"Cleared","resolved")</f>
        <v>resolved</v>
      </c>
    </row>
    <row r="1194" spans="1:40" x14ac:dyDescent="0.25">
      <c r="A1194" s="267" t="s">
        <v>31</v>
      </c>
      <c r="B1194" s="255">
        <v>8520</v>
      </c>
      <c r="C1194" s="256" t="s">
        <v>842</v>
      </c>
      <c r="D1194" s="255" t="s">
        <v>19</v>
      </c>
      <c r="E1194" s="255">
        <v>795</v>
      </c>
      <c r="F1194" s="256" t="s">
        <v>264</v>
      </c>
      <c r="G1194" s="255" t="s">
        <v>14</v>
      </c>
      <c r="H1194" s="255">
        <v>85206520000029</v>
      </c>
      <c r="I1194" s="256" t="s">
        <v>57</v>
      </c>
      <c r="J1194" s="255" t="s">
        <v>2049</v>
      </c>
      <c r="K1194" s="255">
        <v>42796</v>
      </c>
      <c r="L1194" s="256">
        <v>64</v>
      </c>
      <c r="M1194" s="255" t="s">
        <v>111</v>
      </c>
      <c r="N1194" s="255" t="s">
        <v>42</v>
      </c>
      <c r="O1194" s="256">
        <v>42859</v>
      </c>
      <c r="P1194" s="255" t="s">
        <v>1878</v>
      </c>
      <c r="Q1194" s="255">
        <v>1</v>
      </c>
      <c r="R1194" s="256" t="s">
        <v>33</v>
      </c>
      <c r="S1194" s="255">
        <v>134949.69</v>
      </c>
      <c r="T1194" s="255" t="s">
        <v>197</v>
      </c>
      <c r="U1194" s="256">
        <v>1920.67</v>
      </c>
      <c r="V1194" s="255" t="s">
        <v>197</v>
      </c>
      <c r="W1194" s="255">
        <v>134949.58721236605</v>
      </c>
      <c r="X1194" s="256" t="s">
        <v>100</v>
      </c>
      <c r="Y1194" s="255" t="s">
        <v>114</v>
      </c>
      <c r="Z1194" s="255">
        <v>1.92</v>
      </c>
      <c r="AA1194" s="256">
        <v>1</v>
      </c>
      <c r="AB1194" s="255" t="s">
        <v>630</v>
      </c>
      <c r="AC1194" s="255" t="s">
        <v>426</v>
      </c>
      <c r="AD1194" s="256" t="s">
        <v>2046</v>
      </c>
      <c r="AE1194" s="255" t="s">
        <v>350</v>
      </c>
      <c r="AF1194" s="255" t="s">
        <v>605</v>
      </c>
      <c r="AG1194" s="256" t="s">
        <v>643</v>
      </c>
      <c r="AH1194" s="255"/>
      <c r="AI1194" s="255"/>
      <c r="AJ1194" s="256"/>
      <c r="AK1194" s="255" t="s">
        <v>605</v>
      </c>
      <c r="AL1194" s="255" t="s">
        <v>603</v>
      </c>
      <c r="AM1194" s="268" t="s">
        <v>739</v>
      </c>
      <c r="AN1194" s="148" t="str">
        <f>IF(ISERROR(MATCH(H1194,Current!H:H,0)),"Cleared","resolved")</f>
        <v>resolved</v>
      </c>
    </row>
    <row r="1195" spans="1:40" x14ac:dyDescent="0.25">
      <c r="A1195" s="267" t="s">
        <v>31</v>
      </c>
      <c r="B1195" s="255">
        <v>1960</v>
      </c>
      <c r="C1195" s="256" t="s">
        <v>423</v>
      </c>
      <c r="D1195" s="255" t="s">
        <v>22</v>
      </c>
      <c r="E1195" s="255">
        <v>199</v>
      </c>
      <c r="F1195" s="256" t="s">
        <v>137</v>
      </c>
      <c r="G1195" s="255" t="s">
        <v>22</v>
      </c>
      <c r="H1195" s="255" t="s">
        <v>2114</v>
      </c>
      <c r="I1195" s="256" t="s">
        <v>538</v>
      </c>
      <c r="J1195" s="255" t="s">
        <v>627</v>
      </c>
      <c r="K1195" s="255">
        <v>42774</v>
      </c>
      <c r="L1195" s="256">
        <v>86</v>
      </c>
      <c r="M1195" s="255" t="s">
        <v>118</v>
      </c>
      <c r="N1195" s="255" t="s">
        <v>41</v>
      </c>
      <c r="O1195" s="256">
        <v>42859</v>
      </c>
      <c r="P1195" s="255" t="s">
        <v>1878</v>
      </c>
      <c r="Q1195" s="255">
        <v>1</v>
      </c>
      <c r="R1195" s="256" t="s">
        <v>33</v>
      </c>
      <c r="S1195" s="255">
        <v>2099.79</v>
      </c>
      <c r="T1195" s="255" t="s">
        <v>248</v>
      </c>
      <c r="U1195" s="256">
        <v>1921.13</v>
      </c>
      <c r="V1195" s="255" t="s">
        <v>248</v>
      </c>
      <c r="W1195" s="255">
        <v>2099.7950515737507</v>
      </c>
      <c r="X1195" s="256" t="s">
        <v>100</v>
      </c>
      <c r="Y1195" s="255" t="s">
        <v>107</v>
      </c>
      <c r="Z1195" s="255">
        <v>1.92</v>
      </c>
      <c r="AA1195" s="256">
        <v>1</v>
      </c>
      <c r="AB1195" s="255" t="s">
        <v>629</v>
      </c>
      <c r="AC1195" s="255" t="s">
        <v>484</v>
      </c>
      <c r="AD1195" s="256" t="s">
        <v>770</v>
      </c>
      <c r="AE1195" s="255" t="s">
        <v>349</v>
      </c>
      <c r="AF1195" s="255" t="s">
        <v>649</v>
      </c>
      <c r="AG1195" s="256" t="s">
        <v>643</v>
      </c>
      <c r="AH1195" s="255"/>
      <c r="AI1195" s="255"/>
      <c r="AJ1195" s="256"/>
      <c r="AK1195" s="255" t="s">
        <v>605</v>
      </c>
      <c r="AL1195" s="255" t="s">
        <v>643</v>
      </c>
      <c r="AM1195" s="268" t="s">
        <v>741</v>
      </c>
      <c r="AN1195" s="148" t="str">
        <f>IF(ISERROR(MATCH(H1195,Current!H:H,0)),"Cleared","resolved")</f>
        <v>resolved</v>
      </c>
    </row>
    <row r="1196" spans="1:40" x14ac:dyDescent="0.25">
      <c r="A1196" s="267" t="s">
        <v>744</v>
      </c>
      <c r="B1196" s="255">
        <v>8520</v>
      </c>
      <c r="C1196" s="256" t="s">
        <v>842</v>
      </c>
      <c r="D1196" s="255" t="s">
        <v>19</v>
      </c>
      <c r="E1196" s="255">
        <v>199</v>
      </c>
      <c r="F1196" s="256" t="s">
        <v>137</v>
      </c>
      <c r="G1196" s="255" t="s">
        <v>22</v>
      </c>
      <c r="H1196" s="255">
        <v>85200410042853</v>
      </c>
      <c r="I1196" s="256" t="s">
        <v>54</v>
      </c>
      <c r="J1196" s="255" t="s">
        <v>575</v>
      </c>
      <c r="K1196" s="255">
        <v>42727</v>
      </c>
      <c r="L1196" s="256">
        <v>133</v>
      </c>
      <c r="M1196" s="255" t="s">
        <v>111</v>
      </c>
      <c r="N1196" s="255" t="s">
        <v>42</v>
      </c>
      <c r="O1196" s="256">
        <v>42797</v>
      </c>
      <c r="P1196" s="255" t="s">
        <v>838</v>
      </c>
      <c r="Q1196" s="255">
        <v>63</v>
      </c>
      <c r="R1196" s="256" t="s">
        <v>35</v>
      </c>
      <c r="S1196" s="255">
        <v>134400</v>
      </c>
      <c r="T1196" s="255" t="s">
        <v>197</v>
      </c>
      <c r="U1196" s="256">
        <v>1912.85</v>
      </c>
      <c r="V1196" s="255" t="s">
        <v>197</v>
      </c>
      <c r="W1196" s="255">
        <v>134400.14052344984</v>
      </c>
      <c r="X1196" s="256" t="s">
        <v>100</v>
      </c>
      <c r="Y1196" s="255" t="s">
        <v>114</v>
      </c>
      <c r="Z1196" s="255">
        <v>1.91</v>
      </c>
      <c r="AA1196" s="256">
        <v>1</v>
      </c>
      <c r="AB1196" s="255" t="s">
        <v>630</v>
      </c>
      <c r="AC1196" s="255" t="s">
        <v>484</v>
      </c>
      <c r="AD1196" s="256" t="s">
        <v>396</v>
      </c>
      <c r="AE1196" s="255" t="s">
        <v>350</v>
      </c>
      <c r="AF1196" s="255" t="s">
        <v>605</v>
      </c>
      <c r="AG1196" s="256" t="s">
        <v>643</v>
      </c>
      <c r="AH1196" s="255"/>
      <c r="AI1196" s="255"/>
      <c r="AJ1196" s="256"/>
      <c r="AK1196" s="255" t="s">
        <v>605</v>
      </c>
      <c r="AL1196" s="255" t="s">
        <v>643</v>
      </c>
      <c r="AM1196" s="268" t="s">
        <v>741</v>
      </c>
      <c r="AN1196" s="148" t="str">
        <f>IF(ISERROR(MATCH(H1196,Current!H:H,0)),"Cleared","resolved")</f>
        <v>resolved</v>
      </c>
    </row>
    <row r="1197" spans="1:40" x14ac:dyDescent="0.25">
      <c r="A1197" s="267" t="s">
        <v>744</v>
      </c>
      <c r="B1197" s="255">
        <v>8520</v>
      </c>
      <c r="C1197" s="256" t="s">
        <v>842</v>
      </c>
      <c r="D1197" s="255" t="s">
        <v>19</v>
      </c>
      <c r="E1197" s="255">
        <v>3011</v>
      </c>
      <c r="F1197" s="256" t="s">
        <v>164</v>
      </c>
      <c r="G1197" s="255" t="s">
        <v>22</v>
      </c>
      <c r="H1197" s="255">
        <v>85200410042872</v>
      </c>
      <c r="I1197" s="256" t="s">
        <v>59</v>
      </c>
      <c r="J1197" s="255" t="s">
        <v>320</v>
      </c>
      <c r="K1197" s="255">
        <v>42727</v>
      </c>
      <c r="L1197" s="256">
        <v>133</v>
      </c>
      <c r="M1197" s="255" t="s">
        <v>158</v>
      </c>
      <c r="N1197" s="255" t="s">
        <v>41</v>
      </c>
      <c r="O1197" s="256">
        <v>42776</v>
      </c>
      <c r="P1197" s="255" t="s">
        <v>838</v>
      </c>
      <c r="Q1197" s="255">
        <v>84</v>
      </c>
      <c r="R1197" s="256" t="s">
        <v>35</v>
      </c>
      <c r="S1197" s="255">
        <v>134439.15</v>
      </c>
      <c r="T1197" s="255" t="s">
        <v>197</v>
      </c>
      <c r="U1197" s="256">
        <v>1913.41</v>
      </c>
      <c r="V1197" s="255" t="s">
        <v>197</v>
      </c>
      <c r="W1197" s="255">
        <v>134439.48708940804</v>
      </c>
      <c r="X1197" s="256" t="s">
        <v>100</v>
      </c>
      <c r="Y1197" s="255" t="s">
        <v>114</v>
      </c>
      <c r="Z1197" s="255">
        <v>1.91</v>
      </c>
      <c r="AA1197" s="256">
        <v>1</v>
      </c>
      <c r="AB1197" s="255" t="s">
        <v>630</v>
      </c>
      <c r="AC1197" s="255" t="s">
        <v>635</v>
      </c>
      <c r="AD1197" s="256" t="s">
        <v>936</v>
      </c>
      <c r="AE1197" s="255" t="s">
        <v>350</v>
      </c>
      <c r="AF1197" s="255" t="s">
        <v>605</v>
      </c>
      <c r="AG1197" s="256" t="s">
        <v>643</v>
      </c>
      <c r="AH1197" s="255"/>
      <c r="AI1197" s="255"/>
      <c r="AJ1197" s="256"/>
      <c r="AK1197" s="255" t="s">
        <v>605</v>
      </c>
      <c r="AL1197" s="255" t="s">
        <v>643</v>
      </c>
      <c r="AM1197" s="268" t="s">
        <v>741</v>
      </c>
      <c r="AN1197" s="148" t="str">
        <f>IF(ISERROR(MATCH(H1197,Current!H:H,0)),"Cleared","resolved")</f>
        <v>resolved</v>
      </c>
    </row>
    <row r="1198" spans="1:40" x14ac:dyDescent="0.25">
      <c r="A1198" s="267" t="s">
        <v>744</v>
      </c>
      <c r="B1198" s="255">
        <v>8520</v>
      </c>
      <c r="C1198" s="256" t="s">
        <v>842</v>
      </c>
      <c r="D1198" s="255" t="s">
        <v>19</v>
      </c>
      <c r="E1198" s="255">
        <v>199</v>
      </c>
      <c r="F1198" s="256" t="s">
        <v>137</v>
      </c>
      <c r="G1198" s="255" t="s">
        <v>22</v>
      </c>
      <c r="H1198" s="255">
        <v>85200410040800</v>
      </c>
      <c r="I1198" s="256" t="s">
        <v>54</v>
      </c>
      <c r="J1198" s="255" t="s">
        <v>575</v>
      </c>
      <c r="K1198" s="255">
        <v>42676</v>
      </c>
      <c r="L1198" s="256">
        <v>184</v>
      </c>
      <c r="M1198" s="255" t="s">
        <v>111</v>
      </c>
      <c r="N1198" s="255" t="s">
        <v>42</v>
      </c>
      <c r="O1198" s="256">
        <v>42733</v>
      </c>
      <c r="P1198" s="255" t="s">
        <v>651</v>
      </c>
      <c r="Q1198" s="255">
        <v>127</v>
      </c>
      <c r="R1198" s="256" t="s">
        <v>38</v>
      </c>
      <c r="S1198" s="255">
        <v>134400</v>
      </c>
      <c r="T1198" s="255" t="s">
        <v>197</v>
      </c>
      <c r="U1198" s="256">
        <v>1912.85</v>
      </c>
      <c r="V1198" s="255" t="s">
        <v>197</v>
      </c>
      <c r="W1198" s="255">
        <v>134400.14052344984</v>
      </c>
      <c r="X1198" s="256" t="s">
        <v>100</v>
      </c>
      <c r="Y1198" s="255" t="s">
        <v>114</v>
      </c>
      <c r="Z1198" s="255">
        <v>1.91</v>
      </c>
      <c r="AA1198" s="256">
        <v>1</v>
      </c>
      <c r="AB1198" s="255" t="s">
        <v>630</v>
      </c>
      <c r="AC1198" s="255" t="s">
        <v>484</v>
      </c>
      <c r="AD1198" s="256" t="s">
        <v>396</v>
      </c>
      <c r="AE1198" s="255" t="s">
        <v>350</v>
      </c>
      <c r="AF1198" s="255" t="s">
        <v>605</v>
      </c>
      <c r="AG1198" s="256" t="s">
        <v>643</v>
      </c>
      <c r="AH1198" s="255"/>
      <c r="AI1198" s="255"/>
      <c r="AJ1198" s="256"/>
      <c r="AK1198" s="255" t="s">
        <v>605</v>
      </c>
      <c r="AL1198" s="255" t="s">
        <v>643</v>
      </c>
      <c r="AM1198" s="268" t="s">
        <v>741</v>
      </c>
      <c r="AN1198" s="148" t="str">
        <f>IF(ISERROR(MATCH(H1198,Current!H:H,0)),"Cleared","resolved")</f>
        <v>resolved</v>
      </c>
    </row>
    <row r="1199" spans="1:40" x14ac:dyDescent="0.25">
      <c r="A1199" s="267" t="s">
        <v>744</v>
      </c>
      <c r="B1199" s="255">
        <v>8520</v>
      </c>
      <c r="C1199" s="256" t="s">
        <v>842</v>
      </c>
      <c r="D1199" s="255" t="s">
        <v>19</v>
      </c>
      <c r="E1199" s="255">
        <v>260</v>
      </c>
      <c r="F1199" s="256" t="s">
        <v>113</v>
      </c>
      <c r="G1199" s="255" t="s">
        <v>23</v>
      </c>
      <c r="H1199" s="255" t="s">
        <v>1572</v>
      </c>
      <c r="I1199" s="256" t="s">
        <v>54</v>
      </c>
      <c r="J1199" s="255" t="s">
        <v>381</v>
      </c>
      <c r="K1199" s="255">
        <v>42768</v>
      </c>
      <c r="L1199" s="256">
        <v>92</v>
      </c>
      <c r="M1199" s="255" t="s">
        <v>127</v>
      </c>
      <c r="N1199" s="255" t="s">
        <v>128</v>
      </c>
      <c r="O1199" s="256">
        <v>42831</v>
      </c>
      <c r="P1199" s="255" t="s">
        <v>838</v>
      </c>
      <c r="Q1199" s="255">
        <v>29</v>
      </c>
      <c r="R1199" s="256" t="s">
        <v>33</v>
      </c>
      <c r="S1199" s="255">
        <v>132107</v>
      </c>
      <c r="T1199" s="255" t="s">
        <v>197</v>
      </c>
      <c r="U1199" s="256">
        <v>1880.21</v>
      </c>
      <c r="V1199" s="255" t="s">
        <v>197</v>
      </c>
      <c r="W1199" s="255">
        <v>132106.79782188652</v>
      </c>
      <c r="X1199" s="256" t="s">
        <v>100</v>
      </c>
      <c r="Y1199" s="255" t="s">
        <v>114</v>
      </c>
      <c r="Z1199" s="255">
        <v>1.88</v>
      </c>
      <c r="AA1199" s="256">
        <v>1</v>
      </c>
      <c r="AB1199" s="255" t="s">
        <v>630</v>
      </c>
      <c r="AC1199" s="255" t="s">
        <v>681</v>
      </c>
      <c r="AD1199" s="256" t="s">
        <v>354</v>
      </c>
      <c r="AE1199" s="255" t="s">
        <v>350</v>
      </c>
      <c r="AF1199" s="255" t="s">
        <v>605</v>
      </c>
      <c r="AG1199" s="256" t="s">
        <v>643</v>
      </c>
      <c r="AH1199" s="255"/>
      <c r="AI1199" s="255"/>
      <c r="AJ1199" s="256"/>
      <c r="AK1199" s="255" t="s">
        <v>649</v>
      </c>
      <c r="AL1199" s="255" t="s">
        <v>643</v>
      </c>
      <c r="AM1199" s="268" t="s">
        <v>740</v>
      </c>
      <c r="AN1199" s="148" t="str">
        <f>IF(ISERROR(MATCH(H1199,Current!H:H,0)),"Cleared","resolved")</f>
        <v>resolved</v>
      </c>
    </row>
    <row r="1200" spans="1:40" x14ac:dyDescent="0.25">
      <c r="A1200" s="267" t="s">
        <v>744</v>
      </c>
      <c r="B1200" s="255">
        <v>199</v>
      </c>
      <c r="C1200" s="256" t="s">
        <v>137</v>
      </c>
      <c r="D1200" s="255" t="s">
        <v>22</v>
      </c>
      <c r="E1200" s="255">
        <v>8110</v>
      </c>
      <c r="F1200" s="256" t="s">
        <v>116</v>
      </c>
      <c r="G1200" s="255" t="s">
        <v>15</v>
      </c>
      <c r="H1200" s="255">
        <v>199030002896</v>
      </c>
      <c r="I1200" s="256" t="s">
        <v>60</v>
      </c>
      <c r="J1200" s="255" t="s">
        <v>325</v>
      </c>
      <c r="K1200" s="255">
        <v>42613</v>
      </c>
      <c r="L1200" s="256">
        <v>247</v>
      </c>
      <c r="M1200" s="255" t="s">
        <v>158</v>
      </c>
      <c r="N1200" s="255" t="s">
        <v>41</v>
      </c>
      <c r="O1200" s="256">
        <v>42678</v>
      </c>
      <c r="P1200" s="255" t="s">
        <v>651</v>
      </c>
      <c r="Q1200" s="255">
        <v>182</v>
      </c>
      <c r="R1200" s="256" t="s">
        <v>37</v>
      </c>
      <c r="S1200" s="255">
        <v>2060</v>
      </c>
      <c r="T1200" s="255" t="s">
        <v>248</v>
      </c>
      <c r="U1200" s="256">
        <v>1884.72</v>
      </c>
      <c r="V1200" s="255" t="s">
        <v>248</v>
      </c>
      <c r="W1200" s="255">
        <v>2059.9989223020198</v>
      </c>
      <c r="X1200" s="256" t="s">
        <v>100</v>
      </c>
      <c r="Y1200" s="255" t="s">
        <v>114</v>
      </c>
      <c r="Z1200" s="255">
        <v>1.88</v>
      </c>
      <c r="AA1200" s="256">
        <v>1</v>
      </c>
      <c r="AB1200" s="255" t="s">
        <v>629</v>
      </c>
      <c r="AC1200" s="255" t="s">
        <v>447</v>
      </c>
      <c r="AD1200" s="256" t="s">
        <v>361</v>
      </c>
      <c r="AE1200" s="255" t="s">
        <v>349</v>
      </c>
      <c r="AF1200" s="255" t="s">
        <v>649</v>
      </c>
      <c r="AG1200" s="256" t="s">
        <v>643</v>
      </c>
      <c r="AH1200" s="255"/>
      <c r="AI1200" s="255"/>
      <c r="AJ1200" s="256"/>
      <c r="AK1200" s="255" t="s">
        <v>605</v>
      </c>
      <c r="AL1200" s="255" t="s">
        <v>643</v>
      </c>
      <c r="AM1200" s="268" t="s">
        <v>741</v>
      </c>
      <c r="AN1200" s="148" t="str">
        <f>IF(ISERROR(MATCH(H1200,Current!H:H,0)),"Cleared","resolved")</f>
        <v>resolved</v>
      </c>
    </row>
    <row r="1201" spans="1:40" x14ac:dyDescent="0.25">
      <c r="A1201" s="267" t="s">
        <v>744</v>
      </c>
      <c r="B1201" s="255">
        <v>8520</v>
      </c>
      <c r="C1201" s="256" t="s">
        <v>842</v>
      </c>
      <c r="D1201" s="255" t="s">
        <v>19</v>
      </c>
      <c r="E1201" s="255">
        <v>199</v>
      </c>
      <c r="F1201" s="256" t="s">
        <v>137</v>
      </c>
      <c r="G1201" s="255" t="s">
        <v>22</v>
      </c>
      <c r="H1201" s="255" t="s">
        <v>1681</v>
      </c>
      <c r="I1201" s="256" t="s">
        <v>54</v>
      </c>
      <c r="J1201" s="255" t="s">
        <v>381</v>
      </c>
      <c r="K1201" s="255">
        <v>42768</v>
      </c>
      <c r="L1201" s="256">
        <v>92</v>
      </c>
      <c r="M1201" s="255" t="s">
        <v>118</v>
      </c>
      <c r="N1201" s="255" t="s">
        <v>41</v>
      </c>
      <c r="O1201" s="256">
        <v>42830</v>
      </c>
      <c r="P1201" s="255" t="s">
        <v>838</v>
      </c>
      <c r="Q1201" s="255">
        <v>30</v>
      </c>
      <c r="R1201" s="256" t="s">
        <v>33</v>
      </c>
      <c r="S1201" s="255">
        <v>130753</v>
      </c>
      <c r="T1201" s="255" t="s">
        <v>197</v>
      </c>
      <c r="U1201" s="256">
        <v>1860.94</v>
      </c>
      <c r="V1201" s="255" t="s">
        <v>197</v>
      </c>
      <c r="W1201" s="255">
        <v>130752.8543825751</v>
      </c>
      <c r="X1201" s="256" t="s">
        <v>100</v>
      </c>
      <c r="Y1201" s="255" t="s">
        <v>114</v>
      </c>
      <c r="Z1201" s="255">
        <v>1.86</v>
      </c>
      <c r="AA1201" s="256">
        <v>1</v>
      </c>
      <c r="AB1201" s="255" t="s">
        <v>630</v>
      </c>
      <c r="AC1201" s="255" t="s">
        <v>484</v>
      </c>
      <c r="AD1201" s="256" t="s">
        <v>363</v>
      </c>
      <c r="AE1201" s="255" t="s">
        <v>350</v>
      </c>
      <c r="AF1201" s="255" t="s">
        <v>605</v>
      </c>
      <c r="AG1201" s="256" t="s">
        <v>643</v>
      </c>
      <c r="AH1201" s="255"/>
      <c r="AI1201" s="255"/>
      <c r="AJ1201" s="256"/>
      <c r="AK1201" s="255" t="s">
        <v>649</v>
      </c>
      <c r="AL1201" s="255" t="s">
        <v>643</v>
      </c>
      <c r="AM1201" s="268" t="s">
        <v>740</v>
      </c>
      <c r="AN1201" s="148" t="str">
        <f>IF(ISERROR(MATCH(H1201,Current!H:H,0)),"Cleared","resolved")</f>
        <v>resolved</v>
      </c>
    </row>
    <row r="1202" spans="1:40" x14ac:dyDescent="0.25">
      <c r="A1202" s="267" t="s">
        <v>31</v>
      </c>
      <c r="B1202" s="255">
        <v>8310</v>
      </c>
      <c r="C1202" s="256" t="s">
        <v>170</v>
      </c>
      <c r="D1202" s="255" t="s">
        <v>14</v>
      </c>
      <c r="E1202" s="255">
        <v>692</v>
      </c>
      <c r="F1202" s="256" t="s">
        <v>187</v>
      </c>
      <c r="G1202" s="255" t="s">
        <v>16</v>
      </c>
      <c r="H1202" s="255" t="s">
        <v>1347</v>
      </c>
      <c r="I1202" s="256" t="s">
        <v>57</v>
      </c>
      <c r="J1202" s="255" t="s">
        <v>133</v>
      </c>
      <c r="K1202" s="255">
        <v>42523</v>
      </c>
      <c r="L1202" s="256">
        <v>337</v>
      </c>
      <c r="M1202" s="255" t="s">
        <v>111</v>
      </c>
      <c r="N1202" s="255" t="s">
        <v>42</v>
      </c>
      <c r="O1202" s="256">
        <v>42860</v>
      </c>
      <c r="P1202" s="255" t="s">
        <v>1878</v>
      </c>
      <c r="Q1202" s="255">
        <v>0</v>
      </c>
      <c r="R1202" s="256" t="s">
        <v>33</v>
      </c>
      <c r="S1202" s="255">
        <v>7804.73</v>
      </c>
      <c r="T1202" s="255" t="s">
        <v>242</v>
      </c>
      <c r="U1202" s="256">
        <v>1848.41</v>
      </c>
      <c r="V1202" s="255" t="s">
        <v>242</v>
      </c>
      <c r="W1202" s="255">
        <v>7804.7274841543867</v>
      </c>
      <c r="X1202" s="256" t="s">
        <v>100</v>
      </c>
      <c r="Y1202" s="255" t="s">
        <v>114</v>
      </c>
      <c r="Z1202" s="255">
        <v>1.85</v>
      </c>
      <c r="AA1202" s="256">
        <v>1</v>
      </c>
      <c r="AB1202" s="255" t="s">
        <v>629</v>
      </c>
      <c r="AC1202" s="255" t="s">
        <v>416</v>
      </c>
      <c r="AD1202" s="256" t="s">
        <v>1348</v>
      </c>
      <c r="AE1202" s="255" t="s">
        <v>349</v>
      </c>
      <c r="AF1202" s="255" t="s">
        <v>605</v>
      </c>
      <c r="AG1202" s="256" t="s">
        <v>643</v>
      </c>
      <c r="AH1202" s="255"/>
      <c r="AI1202" s="255"/>
      <c r="AJ1202" s="256"/>
      <c r="AK1202" s="255" t="s">
        <v>605</v>
      </c>
      <c r="AL1202" s="255" t="s">
        <v>643</v>
      </c>
      <c r="AM1202" s="268" t="s">
        <v>741</v>
      </c>
      <c r="AN1202" s="148" t="str">
        <f>IF(ISERROR(MATCH(H1202,Current!H:H,0)),"Cleared","resolved")</f>
        <v>Cleared</v>
      </c>
    </row>
    <row r="1203" spans="1:40" x14ac:dyDescent="0.25">
      <c r="A1203" s="267" t="s">
        <v>744</v>
      </c>
      <c r="B1203" s="255">
        <v>132</v>
      </c>
      <c r="C1203" s="256" t="s">
        <v>233</v>
      </c>
      <c r="D1203" s="255" t="s">
        <v>22</v>
      </c>
      <c r="E1203" s="255">
        <v>199</v>
      </c>
      <c r="F1203" s="256" t="s">
        <v>137</v>
      </c>
      <c r="G1203" s="255" t="s">
        <v>22</v>
      </c>
      <c r="H1203" s="255">
        <v>1320130002665</v>
      </c>
      <c r="I1203" s="256" t="s">
        <v>54</v>
      </c>
      <c r="J1203" s="255" t="s">
        <v>330</v>
      </c>
      <c r="K1203" s="255">
        <v>42767</v>
      </c>
      <c r="L1203" s="256">
        <v>93</v>
      </c>
      <c r="M1203" s="255" t="s">
        <v>118</v>
      </c>
      <c r="N1203" s="255" t="s">
        <v>41</v>
      </c>
      <c r="O1203" s="256">
        <v>42831</v>
      </c>
      <c r="P1203" s="255" t="s">
        <v>838</v>
      </c>
      <c r="Q1203" s="255">
        <v>29</v>
      </c>
      <c r="R1203" s="256" t="s">
        <v>33</v>
      </c>
      <c r="S1203" s="255">
        <v>2027.26</v>
      </c>
      <c r="T1203" s="255" t="s">
        <v>248</v>
      </c>
      <c r="U1203" s="256">
        <v>1854.77</v>
      </c>
      <c r="V1203" s="255" t="s">
        <v>248</v>
      </c>
      <c r="W1203" s="255">
        <v>2027.2635729010765</v>
      </c>
      <c r="X1203" s="256" t="s">
        <v>100</v>
      </c>
      <c r="Y1203" s="255" t="s">
        <v>107</v>
      </c>
      <c r="Z1203" s="255">
        <v>1.85</v>
      </c>
      <c r="AA1203" s="256">
        <v>1</v>
      </c>
      <c r="AB1203" s="255" t="s">
        <v>629</v>
      </c>
      <c r="AC1203" s="255" t="s">
        <v>513</v>
      </c>
      <c r="AD1203" s="256" t="s">
        <v>402</v>
      </c>
      <c r="AE1203" s="255" t="s">
        <v>349</v>
      </c>
      <c r="AF1203" s="255" t="s">
        <v>605</v>
      </c>
      <c r="AG1203" s="256" t="s">
        <v>643</v>
      </c>
      <c r="AH1203" s="255"/>
      <c r="AI1203" s="255"/>
      <c r="AJ1203" s="256"/>
      <c r="AK1203" s="255" t="s">
        <v>605</v>
      </c>
      <c r="AL1203" s="255" t="s">
        <v>643</v>
      </c>
      <c r="AM1203" s="268" t="s">
        <v>741</v>
      </c>
      <c r="AN1203" s="148" t="str">
        <f>IF(ISERROR(MATCH(H1203,Current!H:H,0)),"Cleared","resolved")</f>
        <v>resolved</v>
      </c>
    </row>
    <row r="1204" spans="1:40" x14ac:dyDescent="0.25">
      <c r="A1204" s="267" t="s">
        <v>744</v>
      </c>
      <c r="B1204" s="255">
        <v>8520</v>
      </c>
      <c r="C1204" s="256" t="s">
        <v>842</v>
      </c>
      <c r="D1204" s="255" t="s">
        <v>19</v>
      </c>
      <c r="E1204" s="255">
        <v>693</v>
      </c>
      <c r="F1204" s="256" t="s">
        <v>177</v>
      </c>
      <c r="G1204" s="255" t="s">
        <v>16</v>
      </c>
      <c r="H1204" s="255">
        <v>85200310086169</v>
      </c>
      <c r="I1204" s="256" t="s">
        <v>277</v>
      </c>
      <c r="J1204" s="255" t="s">
        <v>1292</v>
      </c>
      <c r="K1204" s="255">
        <v>42727</v>
      </c>
      <c r="L1204" s="256">
        <v>133</v>
      </c>
      <c r="M1204" s="255" t="s">
        <v>111</v>
      </c>
      <c r="N1204" s="255" t="s">
        <v>42</v>
      </c>
      <c r="O1204" s="256">
        <v>42797</v>
      </c>
      <c r="P1204" s="255" t="s">
        <v>838</v>
      </c>
      <c r="Q1204" s="255">
        <v>63</v>
      </c>
      <c r="R1204" s="256" t="s">
        <v>35</v>
      </c>
      <c r="S1204" s="255">
        <v>129534</v>
      </c>
      <c r="T1204" s="255" t="s">
        <v>197</v>
      </c>
      <c r="U1204" s="256">
        <v>1843.59</v>
      </c>
      <c r="V1204" s="255" t="s">
        <v>197</v>
      </c>
      <c r="W1204" s="255">
        <v>129533.81345512031</v>
      </c>
      <c r="X1204" s="256" t="s">
        <v>100</v>
      </c>
      <c r="Y1204" s="255" t="s">
        <v>114</v>
      </c>
      <c r="Z1204" s="255">
        <v>1.84</v>
      </c>
      <c r="AA1204" s="256">
        <v>1</v>
      </c>
      <c r="AB1204" s="255" t="s">
        <v>630</v>
      </c>
      <c r="AC1204" s="255" t="s">
        <v>431</v>
      </c>
      <c r="AD1204" s="256" t="s">
        <v>1293</v>
      </c>
      <c r="AE1204" s="255" t="s">
        <v>350</v>
      </c>
      <c r="AF1204" s="255" t="s">
        <v>649</v>
      </c>
      <c r="AG1204" s="256" t="s">
        <v>643</v>
      </c>
      <c r="AH1204" s="255"/>
      <c r="AI1204" s="255"/>
      <c r="AJ1204" s="256"/>
      <c r="AK1204" s="255" t="s">
        <v>605</v>
      </c>
      <c r="AL1204" s="255" t="s">
        <v>643</v>
      </c>
      <c r="AM1204" s="268" t="s">
        <v>741</v>
      </c>
      <c r="AN1204" s="148" t="str">
        <f>IF(ISERROR(MATCH(H1204,Current!H:H,0)),"Cleared","resolved")</f>
        <v>Cleared</v>
      </c>
    </row>
    <row r="1205" spans="1:40" x14ac:dyDescent="0.25">
      <c r="A1205" s="267" t="s">
        <v>744</v>
      </c>
      <c r="B1205" s="255">
        <v>8520</v>
      </c>
      <c r="C1205" s="256" t="s">
        <v>842</v>
      </c>
      <c r="D1205" s="255" t="s">
        <v>19</v>
      </c>
      <c r="E1205" s="255">
        <v>199</v>
      </c>
      <c r="F1205" s="256" t="s">
        <v>137</v>
      </c>
      <c r="G1205" s="255" t="s">
        <v>22</v>
      </c>
      <c r="H1205" s="255">
        <v>85200410038977</v>
      </c>
      <c r="I1205" s="256" t="s">
        <v>54</v>
      </c>
      <c r="J1205" s="255" t="s">
        <v>575</v>
      </c>
      <c r="K1205" s="255">
        <v>42614</v>
      </c>
      <c r="L1205" s="256">
        <v>246</v>
      </c>
      <c r="M1205" s="255" t="s">
        <v>111</v>
      </c>
      <c r="N1205" s="255" t="s">
        <v>42</v>
      </c>
      <c r="O1205" s="256">
        <v>42681</v>
      </c>
      <c r="P1205" s="255" t="s">
        <v>651</v>
      </c>
      <c r="Q1205" s="255">
        <v>179</v>
      </c>
      <c r="R1205" s="256" t="s">
        <v>39</v>
      </c>
      <c r="S1205" s="255">
        <v>127980</v>
      </c>
      <c r="T1205" s="255" t="s">
        <v>197</v>
      </c>
      <c r="U1205" s="256">
        <v>1821.48</v>
      </c>
      <c r="V1205" s="255" t="s">
        <v>197</v>
      </c>
      <c r="W1205" s="255">
        <v>127980.3267170209</v>
      </c>
      <c r="X1205" s="256" t="s">
        <v>100</v>
      </c>
      <c r="Y1205" s="255" t="s">
        <v>114</v>
      </c>
      <c r="Z1205" s="255">
        <v>1.82</v>
      </c>
      <c r="AA1205" s="256">
        <v>1</v>
      </c>
      <c r="AB1205" s="255" t="s">
        <v>630</v>
      </c>
      <c r="AC1205" s="255" t="s">
        <v>484</v>
      </c>
      <c r="AD1205" s="256" t="s">
        <v>396</v>
      </c>
      <c r="AE1205" s="255" t="s">
        <v>350</v>
      </c>
      <c r="AF1205" s="255" t="s">
        <v>605</v>
      </c>
      <c r="AG1205" s="256" t="s">
        <v>643</v>
      </c>
      <c r="AH1205" s="255"/>
      <c r="AI1205" s="255"/>
      <c r="AJ1205" s="256"/>
      <c r="AK1205" s="255" t="s">
        <v>605</v>
      </c>
      <c r="AL1205" s="255" t="s">
        <v>643</v>
      </c>
      <c r="AM1205" s="268" t="s">
        <v>741</v>
      </c>
      <c r="AN1205" s="148" t="str">
        <f>IF(ISERROR(MATCH(H1205,Current!H:H,0)),"Cleared","resolved")</f>
        <v>resolved</v>
      </c>
    </row>
    <row r="1206" spans="1:40" x14ac:dyDescent="0.25">
      <c r="A1206" s="267" t="s">
        <v>744</v>
      </c>
      <c r="B1206" s="255">
        <v>8520</v>
      </c>
      <c r="C1206" s="256" t="s">
        <v>842</v>
      </c>
      <c r="D1206" s="255" t="s">
        <v>19</v>
      </c>
      <c r="E1206" s="255">
        <v>199</v>
      </c>
      <c r="F1206" s="256" t="s">
        <v>137</v>
      </c>
      <c r="G1206" s="255" t="s">
        <v>22</v>
      </c>
      <c r="H1206" s="255">
        <v>85200410041806</v>
      </c>
      <c r="I1206" s="256" t="s">
        <v>54</v>
      </c>
      <c r="J1206" s="255" t="s">
        <v>575</v>
      </c>
      <c r="K1206" s="255">
        <v>42704</v>
      </c>
      <c r="L1206" s="256">
        <v>156</v>
      </c>
      <c r="M1206" s="255" t="s">
        <v>111</v>
      </c>
      <c r="N1206" s="255" t="s">
        <v>42</v>
      </c>
      <c r="O1206" s="256">
        <v>42776</v>
      </c>
      <c r="P1206" s="255" t="s">
        <v>838</v>
      </c>
      <c r="Q1206" s="255">
        <v>84</v>
      </c>
      <c r="R1206" s="256" t="s">
        <v>35</v>
      </c>
      <c r="S1206" s="255">
        <v>128000</v>
      </c>
      <c r="T1206" s="255" t="s">
        <v>197</v>
      </c>
      <c r="U1206" s="256">
        <v>1821.76</v>
      </c>
      <c r="V1206" s="255" t="s">
        <v>197</v>
      </c>
      <c r="W1206" s="255">
        <v>128000</v>
      </c>
      <c r="X1206" s="256" t="s">
        <v>100</v>
      </c>
      <c r="Y1206" s="255" t="s">
        <v>114</v>
      </c>
      <c r="Z1206" s="255">
        <v>1.82</v>
      </c>
      <c r="AA1206" s="256">
        <v>1</v>
      </c>
      <c r="AB1206" s="255" t="s">
        <v>630</v>
      </c>
      <c r="AC1206" s="255" t="s">
        <v>484</v>
      </c>
      <c r="AD1206" s="256" t="s">
        <v>396</v>
      </c>
      <c r="AE1206" s="255" t="s">
        <v>350</v>
      </c>
      <c r="AF1206" s="255" t="s">
        <v>605</v>
      </c>
      <c r="AG1206" s="256" t="s">
        <v>643</v>
      </c>
      <c r="AH1206" s="255"/>
      <c r="AI1206" s="255"/>
      <c r="AJ1206" s="256"/>
      <c r="AK1206" s="255" t="s">
        <v>605</v>
      </c>
      <c r="AL1206" s="255" t="s">
        <v>643</v>
      </c>
      <c r="AM1206" s="268" t="s">
        <v>741</v>
      </c>
      <c r="AN1206" s="148" t="str">
        <f>IF(ISERROR(MATCH(H1206,Current!H:H,0)),"Cleared","resolved")</f>
        <v>resolved</v>
      </c>
    </row>
    <row r="1207" spans="1:40" x14ac:dyDescent="0.25">
      <c r="A1207" s="267" t="s">
        <v>744</v>
      </c>
      <c r="B1207" s="255">
        <v>8520</v>
      </c>
      <c r="C1207" s="256" t="s">
        <v>842</v>
      </c>
      <c r="D1207" s="255" t="s">
        <v>19</v>
      </c>
      <c r="E1207" s="255">
        <v>199</v>
      </c>
      <c r="F1207" s="256" t="s">
        <v>137</v>
      </c>
      <c r="G1207" s="255" t="s">
        <v>22</v>
      </c>
      <c r="H1207" s="255">
        <v>85200410041947</v>
      </c>
      <c r="I1207" s="256" t="s">
        <v>54</v>
      </c>
      <c r="J1207" s="255" t="s">
        <v>575</v>
      </c>
      <c r="K1207" s="255">
        <v>42704</v>
      </c>
      <c r="L1207" s="256">
        <v>156</v>
      </c>
      <c r="M1207" s="255" t="s">
        <v>111</v>
      </c>
      <c r="N1207" s="255" t="s">
        <v>42</v>
      </c>
      <c r="O1207" s="256">
        <v>42776</v>
      </c>
      <c r="P1207" s="255" t="s">
        <v>838</v>
      </c>
      <c r="Q1207" s="255">
        <v>84</v>
      </c>
      <c r="R1207" s="256" t="s">
        <v>35</v>
      </c>
      <c r="S1207" s="255">
        <v>128000</v>
      </c>
      <c r="T1207" s="255" t="s">
        <v>197</v>
      </c>
      <c r="U1207" s="256">
        <v>1821.76</v>
      </c>
      <c r="V1207" s="255" t="s">
        <v>197</v>
      </c>
      <c r="W1207" s="255">
        <v>128000</v>
      </c>
      <c r="X1207" s="256" t="s">
        <v>100</v>
      </c>
      <c r="Y1207" s="255" t="s">
        <v>114</v>
      </c>
      <c r="Z1207" s="255">
        <v>1.82</v>
      </c>
      <c r="AA1207" s="256">
        <v>1</v>
      </c>
      <c r="AB1207" s="255" t="s">
        <v>630</v>
      </c>
      <c r="AC1207" s="255" t="s">
        <v>484</v>
      </c>
      <c r="AD1207" s="256" t="s">
        <v>396</v>
      </c>
      <c r="AE1207" s="255" t="s">
        <v>350</v>
      </c>
      <c r="AF1207" s="255" t="s">
        <v>605</v>
      </c>
      <c r="AG1207" s="256" t="s">
        <v>643</v>
      </c>
      <c r="AH1207" s="255"/>
      <c r="AI1207" s="255"/>
      <c r="AJ1207" s="256"/>
      <c r="AK1207" s="255" t="s">
        <v>605</v>
      </c>
      <c r="AL1207" s="255" t="s">
        <v>643</v>
      </c>
      <c r="AM1207" s="268" t="s">
        <v>741</v>
      </c>
      <c r="AN1207" s="148" t="str">
        <f>IF(ISERROR(MATCH(H1207,Current!H:H,0)),"Cleared","resolved")</f>
        <v>resolved</v>
      </c>
    </row>
    <row r="1208" spans="1:40" x14ac:dyDescent="0.25">
      <c r="A1208" s="267" t="s">
        <v>744</v>
      </c>
      <c r="B1208" s="255">
        <v>8520</v>
      </c>
      <c r="C1208" s="256" t="s">
        <v>842</v>
      </c>
      <c r="D1208" s="255" t="s">
        <v>19</v>
      </c>
      <c r="E1208" s="255">
        <v>199</v>
      </c>
      <c r="F1208" s="256" t="s">
        <v>137</v>
      </c>
      <c r="G1208" s="255" t="s">
        <v>22</v>
      </c>
      <c r="H1208" s="255">
        <v>85200410040802</v>
      </c>
      <c r="I1208" s="256" t="s">
        <v>54</v>
      </c>
      <c r="J1208" s="255" t="s">
        <v>575</v>
      </c>
      <c r="K1208" s="255">
        <v>42676</v>
      </c>
      <c r="L1208" s="256">
        <v>184</v>
      </c>
      <c r="M1208" s="255" t="s">
        <v>111</v>
      </c>
      <c r="N1208" s="255" t="s">
        <v>42</v>
      </c>
      <c r="O1208" s="256">
        <v>42733</v>
      </c>
      <c r="P1208" s="255" t="s">
        <v>651</v>
      </c>
      <c r="Q1208" s="255">
        <v>127</v>
      </c>
      <c r="R1208" s="256" t="s">
        <v>38</v>
      </c>
      <c r="S1208" s="255">
        <v>128000</v>
      </c>
      <c r="T1208" s="255" t="s">
        <v>197</v>
      </c>
      <c r="U1208" s="256">
        <v>1821.76</v>
      </c>
      <c r="V1208" s="255" t="s">
        <v>197</v>
      </c>
      <c r="W1208" s="255">
        <v>128000</v>
      </c>
      <c r="X1208" s="256" t="s">
        <v>100</v>
      </c>
      <c r="Y1208" s="255" t="s">
        <v>114</v>
      </c>
      <c r="Z1208" s="255">
        <v>1.82</v>
      </c>
      <c r="AA1208" s="256">
        <v>1</v>
      </c>
      <c r="AB1208" s="255" t="s">
        <v>630</v>
      </c>
      <c r="AC1208" s="255" t="s">
        <v>484</v>
      </c>
      <c r="AD1208" s="256" t="s">
        <v>811</v>
      </c>
      <c r="AE1208" s="255" t="s">
        <v>350</v>
      </c>
      <c r="AF1208" s="255" t="s">
        <v>605</v>
      </c>
      <c r="AG1208" s="256" t="s">
        <v>643</v>
      </c>
      <c r="AH1208" s="255"/>
      <c r="AI1208" s="255"/>
      <c r="AJ1208" s="256"/>
      <c r="AK1208" s="255" t="s">
        <v>605</v>
      </c>
      <c r="AL1208" s="255" t="s">
        <v>643</v>
      </c>
      <c r="AM1208" s="268" t="s">
        <v>741</v>
      </c>
      <c r="AN1208" s="148" t="str">
        <f>IF(ISERROR(MATCH(H1208,Current!H:H,0)),"Cleared","resolved")</f>
        <v>resolved</v>
      </c>
    </row>
    <row r="1209" spans="1:40" x14ac:dyDescent="0.25">
      <c r="A1209" s="267" t="s">
        <v>744</v>
      </c>
      <c r="B1209" s="255">
        <v>8520</v>
      </c>
      <c r="C1209" s="256" t="s">
        <v>842</v>
      </c>
      <c r="D1209" s="255" t="s">
        <v>19</v>
      </c>
      <c r="E1209" s="255">
        <v>199</v>
      </c>
      <c r="F1209" s="256" t="s">
        <v>137</v>
      </c>
      <c r="G1209" s="255" t="s">
        <v>22</v>
      </c>
      <c r="H1209" s="255" t="s">
        <v>1670</v>
      </c>
      <c r="I1209" s="256" t="s">
        <v>538</v>
      </c>
      <c r="J1209" s="255" t="s">
        <v>381</v>
      </c>
      <c r="K1209" s="255">
        <v>42768</v>
      </c>
      <c r="L1209" s="256">
        <v>92</v>
      </c>
      <c r="M1209" s="255" t="s">
        <v>118</v>
      </c>
      <c r="N1209" s="255" t="s">
        <v>41</v>
      </c>
      <c r="O1209" s="256">
        <v>42830</v>
      </c>
      <c r="P1209" s="255" t="s">
        <v>838</v>
      </c>
      <c r="Q1209" s="255">
        <v>30</v>
      </c>
      <c r="R1209" s="256" t="s">
        <v>33</v>
      </c>
      <c r="S1209" s="255">
        <v>127287</v>
      </c>
      <c r="T1209" s="255" t="s">
        <v>197</v>
      </c>
      <c r="U1209" s="256">
        <v>1811.61</v>
      </c>
      <c r="V1209" s="255" t="s">
        <v>197</v>
      </c>
      <c r="W1209" s="255">
        <v>127286.84349200771</v>
      </c>
      <c r="X1209" s="256" t="s">
        <v>100</v>
      </c>
      <c r="Y1209" s="255" t="s">
        <v>114</v>
      </c>
      <c r="Z1209" s="255">
        <v>1.81</v>
      </c>
      <c r="AA1209" s="256">
        <v>1</v>
      </c>
      <c r="AB1209" s="255" t="s">
        <v>630</v>
      </c>
      <c r="AC1209" s="255" t="s">
        <v>484</v>
      </c>
      <c r="AD1209" s="256" t="s">
        <v>363</v>
      </c>
      <c r="AE1209" s="255" t="s">
        <v>350</v>
      </c>
      <c r="AF1209" s="255" t="s">
        <v>605</v>
      </c>
      <c r="AG1209" s="256" t="s">
        <v>643</v>
      </c>
      <c r="AH1209" s="255"/>
      <c r="AI1209" s="255"/>
      <c r="AJ1209" s="256"/>
      <c r="AK1209" s="255" t="s">
        <v>649</v>
      </c>
      <c r="AL1209" s="255" t="s">
        <v>643</v>
      </c>
      <c r="AM1209" s="268" t="s">
        <v>740</v>
      </c>
      <c r="AN1209" s="148" t="str">
        <f>IF(ISERROR(MATCH(H1209,Current!H:H,0)),"Cleared","resolved")</f>
        <v>resolved</v>
      </c>
    </row>
    <row r="1210" spans="1:40" x14ac:dyDescent="0.25">
      <c r="A1210" s="267" t="s">
        <v>744</v>
      </c>
      <c r="B1210" s="255">
        <v>8520</v>
      </c>
      <c r="C1210" s="256" t="s">
        <v>842</v>
      </c>
      <c r="D1210" s="255" t="s">
        <v>19</v>
      </c>
      <c r="E1210" s="255">
        <v>260</v>
      </c>
      <c r="F1210" s="256" t="s">
        <v>113</v>
      </c>
      <c r="G1210" s="255" t="s">
        <v>23</v>
      </c>
      <c r="H1210" s="255" t="s">
        <v>1559</v>
      </c>
      <c r="I1210" s="256" t="s">
        <v>54</v>
      </c>
      <c r="J1210" s="255" t="s">
        <v>381</v>
      </c>
      <c r="K1210" s="255">
        <v>42768</v>
      </c>
      <c r="L1210" s="256">
        <v>92</v>
      </c>
      <c r="M1210" s="255" t="s">
        <v>127</v>
      </c>
      <c r="N1210" s="255" t="s">
        <v>128</v>
      </c>
      <c r="O1210" s="256">
        <v>42831</v>
      </c>
      <c r="P1210" s="255" t="s">
        <v>838</v>
      </c>
      <c r="Q1210" s="255">
        <v>29</v>
      </c>
      <c r="R1210" s="256" t="s">
        <v>33</v>
      </c>
      <c r="S1210" s="255">
        <v>127025</v>
      </c>
      <c r="T1210" s="255" t="s">
        <v>197</v>
      </c>
      <c r="U1210" s="256">
        <v>1807.88</v>
      </c>
      <c r="V1210" s="255" t="s">
        <v>197</v>
      </c>
      <c r="W1210" s="255">
        <v>127024.76725803618</v>
      </c>
      <c r="X1210" s="256" t="s">
        <v>100</v>
      </c>
      <c r="Y1210" s="255" t="s">
        <v>114</v>
      </c>
      <c r="Z1210" s="255">
        <v>1.81</v>
      </c>
      <c r="AA1210" s="256">
        <v>1</v>
      </c>
      <c r="AB1210" s="255" t="s">
        <v>630</v>
      </c>
      <c r="AC1210" s="255" t="s">
        <v>681</v>
      </c>
      <c r="AD1210" s="256" t="s">
        <v>354</v>
      </c>
      <c r="AE1210" s="255" t="s">
        <v>350</v>
      </c>
      <c r="AF1210" s="255" t="s">
        <v>649</v>
      </c>
      <c r="AG1210" s="256" t="s">
        <v>643</v>
      </c>
      <c r="AH1210" s="255"/>
      <c r="AI1210" s="255"/>
      <c r="AJ1210" s="256"/>
      <c r="AK1210" s="255" t="s">
        <v>649</v>
      </c>
      <c r="AL1210" s="255" t="s">
        <v>643</v>
      </c>
      <c r="AM1210" s="268" t="s">
        <v>740</v>
      </c>
      <c r="AN1210" s="148" t="str">
        <f>IF(ISERROR(MATCH(H1210,Current!H:H,0)),"Cleared","resolved")</f>
        <v>resolved</v>
      </c>
    </row>
    <row r="1211" spans="1:40" x14ac:dyDescent="0.25">
      <c r="A1211" s="267" t="s">
        <v>31</v>
      </c>
      <c r="B1211" s="255">
        <v>8310</v>
      </c>
      <c r="C1211" s="256" t="s">
        <v>170</v>
      </c>
      <c r="D1211" s="255" t="s">
        <v>14</v>
      </c>
      <c r="E1211" s="255">
        <v>635</v>
      </c>
      <c r="F1211" s="256" t="s">
        <v>142</v>
      </c>
      <c r="G1211" s="255" t="s">
        <v>16</v>
      </c>
      <c r="H1211" s="255" t="s">
        <v>2089</v>
      </c>
      <c r="I1211" s="256" t="s">
        <v>277</v>
      </c>
      <c r="J1211" s="255" t="s">
        <v>241</v>
      </c>
      <c r="K1211" s="255">
        <v>42705</v>
      </c>
      <c r="L1211" s="256">
        <v>155</v>
      </c>
      <c r="M1211" s="255" t="s">
        <v>127</v>
      </c>
      <c r="N1211" s="255" t="s">
        <v>128</v>
      </c>
      <c r="O1211" s="256">
        <v>42859</v>
      </c>
      <c r="P1211" s="255" t="s">
        <v>1878</v>
      </c>
      <c r="Q1211" s="255">
        <v>1</v>
      </c>
      <c r="R1211" s="256" t="s">
        <v>33</v>
      </c>
      <c r="S1211" s="255">
        <v>7614.99</v>
      </c>
      <c r="T1211" s="255" t="s">
        <v>242</v>
      </c>
      <c r="U1211" s="256">
        <v>1803.47</v>
      </c>
      <c r="V1211" s="255" t="s">
        <v>242</v>
      </c>
      <c r="W1211" s="255">
        <v>7614.9728014065668</v>
      </c>
      <c r="X1211" s="256" t="s">
        <v>100</v>
      </c>
      <c r="Y1211" s="255" t="s">
        <v>114</v>
      </c>
      <c r="Z1211" s="255">
        <v>1.8</v>
      </c>
      <c r="AA1211" s="256">
        <v>1</v>
      </c>
      <c r="AB1211" s="255" t="s">
        <v>629</v>
      </c>
      <c r="AC1211" s="255" t="s">
        <v>634</v>
      </c>
      <c r="AD1211" s="256" t="s">
        <v>2090</v>
      </c>
      <c r="AE1211" s="255" t="s">
        <v>349</v>
      </c>
      <c r="AF1211" s="255" t="s">
        <v>605</v>
      </c>
      <c r="AG1211" s="256" t="s">
        <v>643</v>
      </c>
      <c r="AH1211" s="255"/>
      <c r="AI1211" s="255"/>
      <c r="AJ1211" s="256"/>
      <c r="AK1211" s="255" t="s">
        <v>605</v>
      </c>
      <c r="AL1211" s="255" t="s">
        <v>643</v>
      </c>
      <c r="AM1211" s="268" t="s">
        <v>741</v>
      </c>
      <c r="AN1211" s="148" t="str">
        <f>IF(ISERROR(MATCH(H1211,Current!H:H,0)),"Cleared","resolved")</f>
        <v>Cleared</v>
      </c>
    </row>
    <row r="1212" spans="1:40" x14ac:dyDescent="0.25">
      <c r="A1212" s="267" t="s">
        <v>744</v>
      </c>
      <c r="B1212" s="255">
        <v>8520</v>
      </c>
      <c r="C1212" s="256" t="s">
        <v>842</v>
      </c>
      <c r="D1212" s="255" t="s">
        <v>19</v>
      </c>
      <c r="E1212" s="255">
        <v>8420</v>
      </c>
      <c r="F1212" s="256" t="s">
        <v>234</v>
      </c>
      <c r="G1212" s="255" t="s">
        <v>19</v>
      </c>
      <c r="H1212" s="255">
        <v>85200910002084</v>
      </c>
      <c r="I1212" s="256" t="s">
        <v>537</v>
      </c>
      <c r="J1212" s="255" t="s">
        <v>311</v>
      </c>
      <c r="K1212" s="255">
        <v>42614</v>
      </c>
      <c r="L1212" s="256">
        <v>246</v>
      </c>
      <c r="M1212" s="255" t="s">
        <v>105</v>
      </c>
      <c r="N1212" s="255" t="s">
        <v>41</v>
      </c>
      <c r="O1212" s="256">
        <v>42648</v>
      </c>
      <c r="P1212" s="255" t="s">
        <v>406</v>
      </c>
      <c r="Q1212" s="255">
        <v>212</v>
      </c>
      <c r="R1212" s="256" t="s">
        <v>37</v>
      </c>
      <c r="S1212" s="255">
        <v>124200</v>
      </c>
      <c r="T1212" s="255" t="s">
        <v>197</v>
      </c>
      <c r="U1212" s="256">
        <v>1767.68</v>
      </c>
      <c r="V1212" s="255" t="s">
        <v>197</v>
      </c>
      <c r="W1212" s="255">
        <v>124200.24591603724</v>
      </c>
      <c r="X1212" s="256" t="s">
        <v>100</v>
      </c>
      <c r="Y1212" s="255" t="s">
        <v>107</v>
      </c>
      <c r="Z1212" s="255">
        <v>1.77</v>
      </c>
      <c r="AA1212" s="256">
        <v>1</v>
      </c>
      <c r="AB1212" s="255" t="s">
        <v>630</v>
      </c>
      <c r="AC1212" s="255" t="s">
        <v>503</v>
      </c>
      <c r="AD1212" s="256" t="s">
        <v>1288</v>
      </c>
      <c r="AE1212" s="255" t="s">
        <v>350</v>
      </c>
      <c r="AF1212" s="255" t="s">
        <v>605</v>
      </c>
      <c r="AG1212" s="256" t="s">
        <v>643</v>
      </c>
      <c r="AH1212" s="255"/>
      <c r="AI1212" s="255"/>
      <c r="AJ1212" s="256"/>
      <c r="AK1212" s="255" t="s">
        <v>605</v>
      </c>
      <c r="AL1212" s="255" t="s">
        <v>643</v>
      </c>
      <c r="AM1212" s="268" t="s">
        <v>741</v>
      </c>
      <c r="AN1212" s="148" t="str">
        <f>IF(ISERROR(MATCH(H1212,Current!H:H,0)),"Cleared","resolved")</f>
        <v>resolved</v>
      </c>
    </row>
    <row r="1213" spans="1:40" x14ac:dyDescent="0.25">
      <c r="A1213" s="267" t="s">
        <v>744</v>
      </c>
      <c r="B1213" s="255">
        <v>8520</v>
      </c>
      <c r="C1213" s="256" t="s">
        <v>842</v>
      </c>
      <c r="D1213" s="255" t="s">
        <v>19</v>
      </c>
      <c r="E1213" s="255">
        <v>199</v>
      </c>
      <c r="F1213" s="256" t="s">
        <v>137</v>
      </c>
      <c r="G1213" s="255" t="s">
        <v>22</v>
      </c>
      <c r="H1213" s="255">
        <v>85200410038182</v>
      </c>
      <c r="I1213" s="256" t="s">
        <v>54</v>
      </c>
      <c r="J1213" s="255" t="s">
        <v>575</v>
      </c>
      <c r="K1213" s="255">
        <v>42583</v>
      </c>
      <c r="L1213" s="256">
        <v>277</v>
      </c>
      <c r="M1213" s="255" t="s">
        <v>111</v>
      </c>
      <c r="N1213" s="255" t="s">
        <v>42</v>
      </c>
      <c r="O1213" s="256">
        <v>42648</v>
      </c>
      <c r="P1213" s="255" t="s">
        <v>406</v>
      </c>
      <c r="Q1213" s="255">
        <v>212</v>
      </c>
      <c r="R1213" s="256" t="s">
        <v>37</v>
      </c>
      <c r="S1213" s="255">
        <v>124200</v>
      </c>
      <c r="T1213" s="255" t="s">
        <v>197</v>
      </c>
      <c r="U1213" s="256">
        <v>1767.68</v>
      </c>
      <c r="V1213" s="255" t="s">
        <v>197</v>
      </c>
      <c r="W1213" s="255">
        <v>124200.24591603724</v>
      </c>
      <c r="X1213" s="256" t="s">
        <v>100</v>
      </c>
      <c r="Y1213" s="255" t="s">
        <v>114</v>
      </c>
      <c r="Z1213" s="255">
        <v>1.77</v>
      </c>
      <c r="AA1213" s="256">
        <v>1</v>
      </c>
      <c r="AB1213" s="255" t="s">
        <v>630</v>
      </c>
      <c r="AC1213" s="255" t="s">
        <v>484</v>
      </c>
      <c r="AD1213" s="256" t="s">
        <v>396</v>
      </c>
      <c r="AE1213" s="255" t="s">
        <v>350</v>
      </c>
      <c r="AF1213" s="255" t="s">
        <v>649</v>
      </c>
      <c r="AG1213" s="256" t="s">
        <v>643</v>
      </c>
      <c r="AH1213" s="255"/>
      <c r="AI1213" s="255"/>
      <c r="AJ1213" s="256"/>
      <c r="AK1213" s="255" t="s">
        <v>605</v>
      </c>
      <c r="AL1213" s="255" t="s">
        <v>643</v>
      </c>
      <c r="AM1213" s="268" t="s">
        <v>741</v>
      </c>
      <c r="AN1213" s="148" t="str">
        <f>IF(ISERROR(MATCH(H1213,Current!H:H,0)),"Cleared","resolved")</f>
        <v>resolved</v>
      </c>
    </row>
    <row r="1214" spans="1:40" x14ac:dyDescent="0.25">
      <c r="A1214" s="267" t="s">
        <v>744</v>
      </c>
      <c r="B1214" s="255">
        <v>8520</v>
      </c>
      <c r="C1214" s="256" t="s">
        <v>842</v>
      </c>
      <c r="D1214" s="255" t="s">
        <v>19</v>
      </c>
      <c r="E1214" s="255">
        <v>8420</v>
      </c>
      <c r="F1214" s="256" t="s">
        <v>234</v>
      </c>
      <c r="G1214" s="255" t="s">
        <v>19</v>
      </c>
      <c r="H1214" s="255">
        <v>85200910002028</v>
      </c>
      <c r="I1214" s="256" t="s">
        <v>537</v>
      </c>
      <c r="J1214" s="255" t="s">
        <v>311</v>
      </c>
      <c r="K1214" s="255">
        <v>42544</v>
      </c>
      <c r="L1214" s="256">
        <v>316</v>
      </c>
      <c r="M1214" s="255" t="s">
        <v>105</v>
      </c>
      <c r="N1214" s="255" t="s">
        <v>41</v>
      </c>
      <c r="O1214" s="256">
        <v>42618</v>
      </c>
      <c r="P1214" s="255" t="s">
        <v>406</v>
      </c>
      <c r="Q1214" s="255">
        <v>242</v>
      </c>
      <c r="R1214" s="256" t="s">
        <v>37</v>
      </c>
      <c r="S1214" s="255">
        <v>124200</v>
      </c>
      <c r="T1214" s="255" t="s">
        <v>197</v>
      </c>
      <c r="U1214" s="256">
        <v>1767.68</v>
      </c>
      <c r="V1214" s="255" t="s">
        <v>197</v>
      </c>
      <c r="W1214" s="255">
        <v>124200.24591603724</v>
      </c>
      <c r="X1214" s="256" t="s">
        <v>100</v>
      </c>
      <c r="Y1214" s="255" t="s">
        <v>107</v>
      </c>
      <c r="Z1214" s="255">
        <v>1.77</v>
      </c>
      <c r="AA1214" s="256">
        <v>1</v>
      </c>
      <c r="AB1214" s="255" t="s">
        <v>630</v>
      </c>
      <c r="AC1214" s="255" t="s">
        <v>503</v>
      </c>
      <c r="AD1214" s="256" t="s">
        <v>1288</v>
      </c>
      <c r="AE1214" s="255" t="s">
        <v>350</v>
      </c>
      <c r="AF1214" s="255" t="s">
        <v>605</v>
      </c>
      <c r="AG1214" s="256" t="s">
        <v>643</v>
      </c>
      <c r="AH1214" s="255"/>
      <c r="AI1214" s="255"/>
      <c r="AJ1214" s="256"/>
      <c r="AK1214" s="255" t="s">
        <v>605</v>
      </c>
      <c r="AL1214" s="255" t="s">
        <v>643</v>
      </c>
      <c r="AM1214" s="268" t="s">
        <v>741</v>
      </c>
      <c r="AN1214" s="148" t="str">
        <f>IF(ISERROR(MATCH(H1214,Current!H:H,0)),"Cleared","resolved")</f>
        <v>resolved</v>
      </c>
    </row>
    <row r="1215" spans="1:40" x14ac:dyDescent="0.25">
      <c r="A1215" s="267" t="s">
        <v>744</v>
      </c>
      <c r="B1215" s="255">
        <v>8520</v>
      </c>
      <c r="C1215" s="256" t="s">
        <v>842</v>
      </c>
      <c r="D1215" s="255" t="s">
        <v>19</v>
      </c>
      <c r="E1215" s="255">
        <v>199</v>
      </c>
      <c r="F1215" s="256" t="s">
        <v>137</v>
      </c>
      <c r="G1215" s="255" t="s">
        <v>22</v>
      </c>
      <c r="H1215" s="255">
        <v>85201110010866</v>
      </c>
      <c r="I1215" s="256" t="s">
        <v>538</v>
      </c>
      <c r="J1215" s="255" t="s">
        <v>68</v>
      </c>
      <c r="K1215" s="255">
        <v>42728</v>
      </c>
      <c r="L1215" s="256">
        <v>132</v>
      </c>
      <c r="M1215" s="255" t="s">
        <v>118</v>
      </c>
      <c r="N1215" s="255" t="s">
        <v>41</v>
      </c>
      <c r="O1215" s="256">
        <v>42797</v>
      </c>
      <c r="P1215" s="255" t="s">
        <v>838</v>
      </c>
      <c r="Q1215" s="255">
        <v>63</v>
      </c>
      <c r="R1215" s="256" t="s">
        <v>35</v>
      </c>
      <c r="S1215" s="255">
        <v>124200</v>
      </c>
      <c r="T1215" s="255" t="s">
        <v>197</v>
      </c>
      <c r="U1215" s="256">
        <v>1767.68</v>
      </c>
      <c r="V1215" s="255" t="s">
        <v>197</v>
      </c>
      <c r="W1215" s="255">
        <v>124200.24591603724</v>
      </c>
      <c r="X1215" s="256" t="s">
        <v>100</v>
      </c>
      <c r="Y1215" s="255" t="s">
        <v>114</v>
      </c>
      <c r="Z1215" s="255">
        <v>1.77</v>
      </c>
      <c r="AA1215" s="256">
        <v>1</v>
      </c>
      <c r="AB1215" s="255" t="s">
        <v>630</v>
      </c>
      <c r="AC1215" s="255" t="s">
        <v>484</v>
      </c>
      <c r="AD1215" s="256" t="s">
        <v>363</v>
      </c>
      <c r="AE1215" s="255" t="s">
        <v>350</v>
      </c>
      <c r="AF1215" s="255" t="s">
        <v>605</v>
      </c>
      <c r="AG1215" s="256" t="s">
        <v>643</v>
      </c>
      <c r="AH1215" s="255"/>
      <c r="AI1215" s="255"/>
      <c r="AJ1215" s="256"/>
      <c r="AK1215" s="255" t="s">
        <v>605</v>
      </c>
      <c r="AL1215" s="255" t="s">
        <v>643</v>
      </c>
      <c r="AM1215" s="268" t="s">
        <v>741</v>
      </c>
      <c r="AN1215" s="148" t="str">
        <f>IF(ISERROR(MATCH(H1215,Current!H:H,0)),"Cleared","resolved")</f>
        <v>resolved</v>
      </c>
    </row>
    <row r="1216" spans="1:40" x14ac:dyDescent="0.25">
      <c r="A1216" s="267" t="s">
        <v>744</v>
      </c>
      <c r="B1216" s="255">
        <v>8520</v>
      </c>
      <c r="C1216" s="256" t="s">
        <v>842</v>
      </c>
      <c r="D1216" s="255" t="s">
        <v>19</v>
      </c>
      <c r="E1216" s="255">
        <v>8420</v>
      </c>
      <c r="F1216" s="256" t="s">
        <v>234</v>
      </c>
      <c r="G1216" s="255" t="s">
        <v>19</v>
      </c>
      <c r="H1216" s="255">
        <v>85200910002098</v>
      </c>
      <c r="I1216" s="256" t="s">
        <v>537</v>
      </c>
      <c r="J1216" s="255" t="s">
        <v>311</v>
      </c>
      <c r="K1216" s="255">
        <v>42643</v>
      </c>
      <c r="L1216" s="256">
        <v>217</v>
      </c>
      <c r="M1216" s="255" t="s">
        <v>105</v>
      </c>
      <c r="N1216" s="255" t="s">
        <v>41</v>
      </c>
      <c r="O1216" s="256">
        <v>42678</v>
      </c>
      <c r="P1216" s="255" t="s">
        <v>651</v>
      </c>
      <c r="Q1216" s="255">
        <v>182</v>
      </c>
      <c r="R1216" s="256" t="s">
        <v>37</v>
      </c>
      <c r="S1216" s="255">
        <v>124200</v>
      </c>
      <c r="T1216" s="255" t="s">
        <v>197</v>
      </c>
      <c r="U1216" s="256">
        <v>1767.68</v>
      </c>
      <c r="V1216" s="255" t="s">
        <v>197</v>
      </c>
      <c r="W1216" s="255">
        <v>124200.24591603724</v>
      </c>
      <c r="X1216" s="256" t="s">
        <v>100</v>
      </c>
      <c r="Y1216" s="255" t="s">
        <v>107</v>
      </c>
      <c r="Z1216" s="255">
        <v>1.77</v>
      </c>
      <c r="AA1216" s="256">
        <v>1</v>
      </c>
      <c r="AB1216" s="255" t="s">
        <v>630</v>
      </c>
      <c r="AC1216" s="255" t="s">
        <v>503</v>
      </c>
      <c r="AD1216" s="256" t="s">
        <v>1307</v>
      </c>
      <c r="AE1216" s="255" t="s">
        <v>350</v>
      </c>
      <c r="AF1216" s="255" t="s">
        <v>605</v>
      </c>
      <c r="AG1216" s="256" t="s">
        <v>643</v>
      </c>
      <c r="AH1216" s="255"/>
      <c r="AI1216" s="255"/>
      <c r="AJ1216" s="256"/>
      <c r="AK1216" s="255" t="s">
        <v>605</v>
      </c>
      <c r="AL1216" s="255" t="s">
        <v>643</v>
      </c>
      <c r="AM1216" s="268" t="s">
        <v>741</v>
      </c>
      <c r="AN1216" s="148" t="str">
        <f>IF(ISERROR(MATCH(H1216,Current!H:H,0)),"Cleared","resolved")</f>
        <v>resolved</v>
      </c>
    </row>
    <row r="1217" spans="1:40" x14ac:dyDescent="0.25">
      <c r="A1217" s="267" t="s">
        <v>744</v>
      </c>
      <c r="B1217" s="255">
        <v>8520</v>
      </c>
      <c r="C1217" s="256" t="s">
        <v>842</v>
      </c>
      <c r="D1217" s="255" t="s">
        <v>19</v>
      </c>
      <c r="E1217" s="255">
        <v>8420</v>
      </c>
      <c r="F1217" s="256" t="s">
        <v>234</v>
      </c>
      <c r="G1217" s="255" t="s">
        <v>19</v>
      </c>
      <c r="H1217" s="255">
        <v>85203010001214</v>
      </c>
      <c r="I1217" s="256" t="s">
        <v>592</v>
      </c>
      <c r="J1217" s="255" t="s">
        <v>230</v>
      </c>
      <c r="K1217" s="255">
        <v>42704</v>
      </c>
      <c r="L1217" s="256">
        <v>156</v>
      </c>
      <c r="M1217" s="255" t="s">
        <v>105</v>
      </c>
      <c r="N1217" s="255" t="s">
        <v>41</v>
      </c>
      <c r="O1217" s="256">
        <v>42775</v>
      </c>
      <c r="P1217" s="255" t="s">
        <v>838</v>
      </c>
      <c r="Q1217" s="255">
        <v>85</v>
      </c>
      <c r="R1217" s="256" t="s">
        <v>35</v>
      </c>
      <c r="S1217" s="255">
        <v>123327.65</v>
      </c>
      <c r="T1217" s="255" t="s">
        <v>197</v>
      </c>
      <c r="U1217" s="256">
        <v>1755.26</v>
      </c>
      <c r="V1217" s="255" t="s">
        <v>197</v>
      </c>
      <c r="W1217" s="255">
        <v>123327.59529246442</v>
      </c>
      <c r="X1217" s="256" t="s">
        <v>100</v>
      </c>
      <c r="Y1217" s="255" t="s">
        <v>107</v>
      </c>
      <c r="Z1217" s="255">
        <v>1.76</v>
      </c>
      <c r="AA1217" s="256">
        <v>1</v>
      </c>
      <c r="AB1217" s="255" t="s">
        <v>630</v>
      </c>
      <c r="AC1217" s="255" t="s">
        <v>819</v>
      </c>
      <c r="AD1217" s="256" t="s">
        <v>902</v>
      </c>
      <c r="AE1217" s="255" t="s">
        <v>350</v>
      </c>
      <c r="AF1217" s="255" t="s">
        <v>605</v>
      </c>
      <c r="AG1217" s="256" t="s">
        <v>643</v>
      </c>
      <c r="AH1217" s="255"/>
      <c r="AI1217" s="255"/>
      <c r="AJ1217" s="256"/>
      <c r="AK1217" s="255" t="s">
        <v>605</v>
      </c>
      <c r="AL1217" s="255" t="s">
        <v>643</v>
      </c>
      <c r="AM1217" s="268" t="s">
        <v>741</v>
      </c>
      <c r="AN1217" s="148" t="str">
        <f>IF(ISERROR(MATCH(H1217,Current!H:H,0)),"Cleared","resolved")</f>
        <v>resolved</v>
      </c>
    </row>
    <row r="1218" spans="1:40" x14ac:dyDescent="0.25">
      <c r="A1218" s="267" t="s">
        <v>744</v>
      </c>
      <c r="B1218" s="255">
        <v>8520</v>
      </c>
      <c r="C1218" s="256" t="s">
        <v>842</v>
      </c>
      <c r="D1218" s="255" t="s">
        <v>19</v>
      </c>
      <c r="E1218" s="255">
        <v>199</v>
      </c>
      <c r="F1218" s="256" t="s">
        <v>137</v>
      </c>
      <c r="G1218" s="255" t="s">
        <v>22</v>
      </c>
      <c r="H1218" s="255" t="s">
        <v>1702</v>
      </c>
      <c r="I1218" s="256" t="s">
        <v>54</v>
      </c>
      <c r="J1218" s="255" t="s">
        <v>381</v>
      </c>
      <c r="K1218" s="255">
        <v>42768</v>
      </c>
      <c r="L1218" s="256">
        <v>92</v>
      </c>
      <c r="M1218" s="255" t="s">
        <v>118</v>
      </c>
      <c r="N1218" s="255" t="s">
        <v>41</v>
      </c>
      <c r="O1218" s="256">
        <v>42830</v>
      </c>
      <c r="P1218" s="255" t="s">
        <v>838</v>
      </c>
      <c r="Q1218" s="255">
        <v>30</v>
      </c>
      <c r="R1218" s="256" t="s">
        <v>33</v>
      </c>
      <c r="S1218" s="255">
        <v>123601</v>
      </c>
      <c r="T1218" s="255" t="s">
        <v>197</v>
      </c>
      <c r="U1218" s="256">
        <v>1759.15</v>
      </c>
      <c r="V1218" s="255" t="s">
        <v>197</v>
      </c>
      <c r="W1218" s="255">
        <v>123600.91340242403</v>
      </c>
      <c r="X1218" s="256" t="s">
        <v>100</v>
      </c>
      <c r="Y1218" s="255" t="s">
        <v>114</v>
      </c>
      <c r="Z1218" s="255">
        <v>1.76</v>
      </c>
      <c r="AA1218" s="256">
        <v>1</v>
      </c>
      <c r="AB1218" s="255" t="s">
        <v>630</v>
      </c>
      <c r="AC1218" s="255" t="s">
        <v>484</v>
      </c>
      <c r="AD1218" s="256" t="s">
        <v>363</v>
      </c>
      <c r="AE1218" s="255" t="s">
        <v>350</v>
      </c>
      <c r="AF1218" s="255" t="s">
        <v>605</v>
      </c>
      <c r="AG1218" s="256" t="s">
        <v>643</v>
      </c>
      <c r="AH1218" s="255"/>
      <c r="AI1218" s="255"/>
      <c r="AJ1218" s="256"/>
      <c r="AK1218" s="255" t="s">
        <v>649</v>
      </c>
      <c r="AL1218" s="255" t="s">
        <v>643</v>
      </c>
      <c r="AM1218" s="268" t="s">
        <v>740</v>
      </c>
      <c r="AN1218" s="148" t="str">
        <f>IF(ISERROR(MATCH(H1218,Current!H:H,0)),"Cleared","resolved")</f>
        <v>resolved</v>
      </c>
    </row>
    <row r="1219" spans="1:40" x14ac:dyDescent="0.25">
      <c r="A1219" s="267" t="s">
        <v>744</v>
      </c>
      <c r="B1219" s="255">
        <v>8520</v>
      </c>
      <c r="C1219" s="256" t="s">
        <v>842</v>
      </c>
      <c r="D1219" s="255" t="s">
        <v>19</v>
      </c>
      <c r="E1219" s="255">
        <v>8113</v>
      </c>
      <c r="F1219" s="256" t="s">
        <v>201</v>
      </c>
      <c r="G1219" s="255" t="s">
        <v>22</v>
      </c>
      <c r="H1219" s="255" t="s">
        <v>1326</v>
      </c>
      <c r="I1219" s="256" t="s">
        <v>54</v>
      </c>
      <c r="J1219" s="255" t="s">
        <v>19</v>
      </c>
      <c r="K1219" s="255">
        <v>42769</v>
      </c>
      <c r="L1219" s="256">
        <v>91</v>
      </c>
      <c r="M1219" s="255" t="s">
        <v>118</v>
      </c>
      <c r="N1219" s="255" t="s">
        <v>41</v>
      </c>
      <c r="O1219" s="256">
        <v>42797</v>
      </c>
      <c r="P1219" s="255" t="s">
        <v>838</v>
      </c>
      <c r="Q1219" s="255">
        <v>63</v>
      </c>
      <c r="R1219" s="256" t="s">
        <v>35</v>
      </c>
      <c r="S1219" s="255">
        <v>122772</v>
      </c>
      <c r="T1219" s="255" t="s">
        <v>197</v>
      </c>
      <c r="U1219" s="256">
        <v>1747.35</v>
      </c>
      <c r="V1219" s="255" t="s">
        <v>197</v>
      </c>
      <c r="W1219" s="255">
        <v>122771.82504830492</v>
      </c>
      <c r="X1219" s="256" t="s">
        <v>100</v>
      </c>
      <c r="Y1219" s="255" t="s">
        <v>114</v>
      </c>
      <c r="Z1219" s="255">
        <v>1.75</v>
      </c>
      <c r="AA1219" s="256">
        <v>1</v>
      </c>
      <c r="AB1219" s="255" t="s">
        <v>630</v>
      </c>
      <c r="AC1219" s="255" t="s">
        <v>439</v>
      </c>
      <c r="AD1219" s="256" t="s">
        <v>637</v>
      </c>
      <c r="AE1219" s="255" t="s">
        <v>350</v>
      </c>
      <c r="AF1219" s="255" t="s">
        <v>605</v>
      </c>
      <c r="AG1219" s="256" t="s">
        <v>643</v>
      </c>
      <c r="AH1219" s="255"/>
      <c r="AI1219" s="255"/>
      <c r="AJ1219" s="256"/>
      <c r="AK1219" s="255" t="s">
        <v>649</v>
      </c>
      <c r="AL1219" s="255" t="s">
        <v>643</v>
      </c>
      <c r="AM1219" s="268" t="s">
        <v>740</v>
      </c>
      <c r="AN1219" s="148" t="str">
        <f>IF(ISERROR(MATCH(H1219,Current!H:H,0)),"Cleared","resolved")</f>
        <v>resolved</v>
      </c>
    </row>
    <row r="1220" spans="1:40" x14ac:dyDescent="0.25">
      <c r="A1220" s="267" t="s">
        <v>744</v>
      </c>
      <c r="B1220" s="255">
        <v>8520</v>
      </c>
      <c r="C1220" s="256" t="s">
        <v>842</v>
      </c>
      <c r="D1220" s="255" t="s">
        <v>19</v>
      </c>
      <c r="E1220" s="255">
        <v>3011</v>
      </c>
      <c r="F1220" s="256" t="s">
        <v>164</v>
      </c>
      <c r="G1220" s="255" t="s">
        <v>22</v>
      </c>
      <c r="H1220" s="255" t="s">
        <v>966</v>
      </c>
      <c r="I1220" s="256" t="s">
        <v>59</v>
      </c>
      <c r="J1220" s="255" t="s">
        <v>271</v>
      </c>
      <c r="K1220" s="255">
        <v>42769</v>
      </c>
      <c r="L1220" s="256">
        <v>91</v>
      </c>
      <c r="M1220" s="255" t="s">
        <v>122</v>
      </c>
      <c r="N1220" s="255" t="s">
        <v>41</v>
      </c>
      <c r="O1220" s="256">
        <v>42776</v>
      </c>
      <c r="P1220" s="255" t="s">
        <v>838</v>
      </c>
      <c r="Q1220" s="255">
        <v>84</v>
      </c>
      <c r="R1220" s="256" t="s">
        <v>35</v>
      </c>
      <c r="S1220" s="255">
        <v>123211</v>
      </c>
      <c r="T1220" s="255" t="s">
        <v>197</v>
      </c>
      <c r="U1220" s="256">
        <v>1753.6</v>
      </c>
      <c r="V1220" s="255" t="s">
        <v>197</v>
      </c>
      <c r="W1220" s="255">
        <v>123210.96082908835</v>
      </c>
      <c r="X1220" s="256" t="s">
        <v>100</v>
      </c>
      <c r="Y1220" s="255" t="s">
        <v>114</v>
      </c>
      <c r="Z1220" s="255">
        <v>1.75</v>
      </c>
      <c r="AA1220" s="256">
        <v>1</v>
      </c>
      <c r="AB1220" s="255" t="s">
        <v>630</v>
      </c>
      <c r="AC1220" s="255" t="s">
        <v>635</v>
      </c>
      <c r="AD1220" s="256" t="s">
        <v>821</v>
      </c>
      <c r="AE1220" s="255" t="s">
        <v>350</v>
      </c>
      <c r="AF1220" s="255" t="s">
        <v>605</v>
      </c>
      <c r="AG1220" s="256" t="s">
        <v>643</v>
      </c>
      <c r="AH1220" s="255"/>
      <c r="AI1220" s="255"/>
      <c r="AJ1220" s="256"/>
      <c r="AK1220" s="255" t="s">
        <v>649</v>
      </c>
      <c r="AL1220" s="255" t="s">
        <v>643</v>
      </c>
      <c r="AM1220" s="268" t="s">
        <v>740</v>
      </c>
      <c r="AN1220" s="148" t="str">
        <f>IF(ISERROR(MATCH(H1220,Current!H:H,0)),"Cleared","resolved")</f>
        <v>resolved</v>
      </c>
    </row>
    <row r="1221" spans="1:40" x14ac:dyDescent="0.25">
      <c r="A1221" s="267" t="s">
        <v>744</v>
      </c>
      <c r="B1221" s="255">
        <v>1320</v>
      </c>
      <c r="C1221" s="256" t="s">
        <v>188</v>
      </c>
      <c r="D1221" s="255" t="s">
        <v>21</v>
      </c>
      <c r="E1221" s="255">
        <v>8110</v>
      </c>
      <c r="F1221" s="256" t="s">
        <v>116</v>
      </c>
      <c r="G1221" s="255" t="s">
        <v>15</v>
      </c>
      <c r="H1221" s="255">
        <v>13200110057864</v>
      </c>
      <c r="I1221" s="256" t="s">
        <v>55</v>
      </c>
      <c r="J1221" s="255" t="s">
        <v>996</v>
      </c>
      <c r="K1221" s="255">
        <v>42774</v>
      </c>
      <c r="L1221" s="256">
        <v>86</v>
      </c>
      <c r="M1221" s="255" t="s">
        <v>149</v>
      </c>
      <c r="N1221" s="255" t="s">
        <v>41</v>
      </c>
      <c r="O1221" s="256">
        <v>42776</v>
      </c>
      <c r="P1221" s="255" t="s">
        <v>838</v>
      </c>
      <c r="Q1221" s="255">
        <v>84</v>
      </c>
      <c r="R1221" s="256" t="s">
        <v>35</v>
      </c>
      <c r="S1221" s="255">
        <v>1909.7</v>
      </c>
      <c r="T1221" s="255" t="s">
        <v>248</v>
      </c>
      <c r="U1221" s="256">
        <v>1747.21</v>
      </c>
      <c r="V1221" s="255" t="s">
        <v>189</v>
      </c>
      <c r="W1221" s="255">
        <v>16291.503608036424</v>
      </c>
      <c r="X1221" s="256" t="s">
        <v>100</v>
      </c>
      <c r="Y1221" s="255" t="s">
        <v>114</v>
      </c>
      <c r="Z1221" s="255">
        <v>1.75</v>
      </c>
      <c r="AA1221" s="256">
        <v>1</v>
      </c>
      <c r="AB1221" s="255" t="s">
        <v>630</v>
      </c>
      <c r="AC1221" s="255" t="s">
        <v>447</v>
      </c>
      <c r="AD1221" s="256" t="s">
        <v>1011</v>
      </c>
      <c r="AE1221" s="255" t="s">
        <v>349</v>
      </c>
      <c r="AF1221" s="255" t="s">
        <v>605</v>
      </c>
      <c r="AG1221" s="256" t="s">
        <v>643</v>
      </c>
      <c r="AH1221" s="255"/>
      <c r="AI1221" s="255"/>
      <c r="AJ1221" s="256"/>
      <c r="AK1221" s="255" t="s">
        <v>605</v>
      </c>
      <c r="AL1221" s="255" t="s">
        <v>643</v>
      </c>
      <c r="AM1221" s="268" t="s">
        <v>741</v>
      </c>
      <c r="AN1221" s="148" t="str">
        <f>IF(ISERROR(MATCH(H1221,Current!H:H,0)),"Cleared","resolved")</f>
        <v>resolved</v>
      </c>
    </row>
    <row r="1222" spans="1:40" x14ac:dyDescent="0.25">
      <c r="A1222" s="267" t="s">
        <v>744</v>
      </c>
      <c r="B1222" s="255">
        <v>8520</v>
      </c>
      <c r="C1222" s="256" t="s">
        <v>842</v>
      </c>
      <c r="D1222" s="255" t="s">
        <v>19</v>
      </c>
      <c r="E1222" s="255">
        <v>8420</v>
      </c>
      <c r="F1222" s="256" t="s">
        <v>234</v>
      </c>
      <c r="G1222" s="255" t="s">
        <v>19</v>
      </c>
      <c r="H1222" s="255">
        <v>85202710000461</v>
      </c>
      <c r="I1222" s="256" t="s">
        <v>537</v>
      </c>
      <c r="J1222" s="255" t="s">
        <v>311</v>
      </c>
      <c r="K1222" s="255">
        <v>42614</v>
      </c>
      <c r="L1222" s="256">
        <v>246</v>
      </c>
      <c r="M1222" s="255" t="s">
        <v>105</v>
      </c>
      <c r="N1222" s="255" t="s">
        <v>41</v>
      </c>
      <c r="O1222" s="256">
        <v>42648</v>
      </c>
      <c r="P1222" s="255" t="s">
        <v>406</v>
      </c>
      <c r="Q1222" s="255">
        <v>212</v>
      </c>
      <c r="R1222" s="256" t="s">
        <v>37</v>
      </c>
      <c r="S1222" s="255">
        <v>121581</v>
      </c>
      <c r="T1222" s="255" t="s">
        <v>197</v>
      </c>
      <c r="U1222" s="256">
        <v>1730.4</v>
      </c>
      <c r="V1222" s="255" t="s">
        <v>197</v>
      </c>
      <c r="W1222" s="255">
        <v>121580.88881082031</v>
      </c>
      <c r="X1222" s="256" t="s">
        <v>100</v>
      </c>
      <c r="Y1222" s="255" t="s">
        <v>107</v>
      </c>
      <c r="Z1222" s="255">
        <v>1.73</v>
      </c>
      <c r="AA1222" s="256">
        <v>1</v>
      </c>
      <c r="AB1222" s="255" t="s">
        <v>630</v>
      </c>
      <c r="AC1222" s="255" t="s">
        <v>503</v>
      </c>
      <c r="AD1222" s="256" t="s">
        <v>1305</v>
      </c>
      <c r="AE1222" s="255" t="s">
        <v>350</v>
      </c>
      <c r="AF1222" s="255" t="s">
        <v>605</v>
      </c>
      <c r="AG1222" s="256" t="s">
        <v>643</v>
      </c>
      <c r="AH1222" s="255"/>
      <c r="AI1222" s="255"/>
      <c r="AJ1222" s="256"/>
      <c r="AK1222" s="255" t="s">
        <v>605</v>
      </c>
      <c r="AL1222" s="255" t="s">
        <v>643</v>
      </c>
      <c r="AM1222" s="268" t="s">
        <v>741</v>
      </c>
      <c r="AN1222" s="148" t="str">
        <f>IF(ISERROR(MATCH(H1222,Current!H:H,0)),"Cleared","resolved")</f>
        <v>resolved</v>
      </c>
    </row>
    <row r="1223" spans="1:40" x14ac:dyDescent="0.25">
      <c r="A1223" s="267" t="s">
        <v>744</v>
      </c>
      <c r="B1223" s="255">
        <v>8520</v>
      </c>
      <c r="C1223" s="256" t="s">
        <v>842</v>
      </c>
      <c r="D1223" s="255" t="s">
        <v>19</v>
      </c>
      <c r="E1223" s="255">
        <v>199</v>
      </c>
      <c r="F1223" s="256" t="s">
        <v>137</v>
      </c>
      <c r="G1223" s="255" t="s">
        <v>22</v>
      </c>
      <c r="H1223" s="255">
        <v>85200410040805</v>
      </c>
      <c r="I1223" s="256" t="s">
        <v>54</v>
      </c>
      <c r="J1223" s="255" t="s">
        <v>575</v>
      </c>
      <c r="K1223" s="255">
        <v>42676</v>
      </c>
      <c r="L1223" s="256">
        <v>184</v>
      </c>
      <c r="M1223" s="255" t="s">
        <v>111</v>
      </c>
      <c r="N1223" s="255" t="s">
        <v>42</v>
      </c>
      <c r="O1223" s="256">
        <v>42733</v>
      </c>
      <c r="P1223" s="255" t="s">
        <v>651</v>
      </c>
      <c r="Q1223" s="255">
        <v>127</v>
      </c>
      <c r="R1223" s="256" t="s">
        <v>38</v>
      </c>
      <c r="S1223" s="255">
        <v>121600</v>
      </c>
      <c r="T1223" s="255" t="s">
        <v>197</v>
      </c>
      <c r="U1223" s="256">
        <v>1730.67</v>
      </c>
      <c r="V1223" s="255" t="s">
        <v>197</v>
      </c>
      <c r="W1223" s="255">
        <v>121599.85947655015</v>
      </c>
      <c r="X1223" s="256" t="s">
        <v>100</v>
      </c>
      <c r="Y1223" s="255" t="s">
        <v>114</v>
      </c>
      <c r="Z1223" s="255">
        <v>1.73</v>
      </c>
      <c r="AA1223" s="256">
        <v>1</v>
      </c>
      <c r="AB1223" s="255" t="s">
        <v>630</v>
      </c>
      <c r="AC1223" s="255" t="s">
        <v>484</v>
      </c>
      <c r="AD1223" s="256" t="s">
        <v>811</v>
      </c>
      <c r="AE1223" s="255" t="s">
        <v>350</v>
      </c>
      <c r="AF1223" s="255" t="s">
        <v>649</v>
      </c>
      <c r="AG1223" s="256" t="s">
        <v>643</v>
      </c>
      <c r="AH1223" s="255"/>
      <c r="AI1223" s="255"/>
      <c r="AJ1223" s="256"/>
      <c r="AK1223" s="255" t="s">
        <v>605</v>
      </c>
      <c r="AL1223" s="255" t="s">
        <v>643</v>
      </c>
      <c r="AM1223" s="268" t="s">
        <v>741</v>
      </c>
      <c r="AN1223" s="148" t="str">
        <f>IF(ISERROR(MATCH(H1223,Current!H:H,0)),"Cleared","resolved")</f>
        <v>resolved</v>
      </c>
    </row>
    <row r="1224" spans="1:40" x14ac:dyDescent="0.25">
      <c r="A1224" s="267" t="s">
        <v>744</v>
      </c>
      <c r="B1224" s="255">
        <v>8520</v>
      </c>
      <c r="C1224" s="256" t="s">
        <v>842</v>
      </c>
      <c r="D1224" s="255" t="s">
        <v>19</v>
      </c>
      <c r="E1224" s="255">
        <v>8420</v>
      </c>
      <c r="F1224" s="256" t="s">
        <v>234</v>
      </c>
      <c r="G1224" s="255" t="s">
        <v>19</v>
      </c>
      <c r="H1224" s="255">
        <v>85202710000471</v>
      </c>
      <c r="I1224" s="256" t="s">
        <v>537</v>
      </c>
      <c r="J1224" s="255" t="s">
        <v>311</v>
      </c>
      <c r="K1224" s="255">
        <v>42643</v>
      </c>
      <c r="L1224" s="256">
        <v>217</v>
      </c>
      <c r="M1224" s="255" t="s">
        <v>105</v>
      </c>
      <c r="N1224" s="255" t="s">
        <v>41</v>
      </c>
      <c r="O1224" s="256">
        <v>42678</v>
      </c>
      <c r="P1224" s="255" t="s">
        <v>651</v>
      </c>
      <c r="Q1224" s="255">
        <v>182</v>
      </c>
      <c r="R1224" s="256" t="s">
        <v>37</v>
      </c>
      <c r="S1224" s="255">
        <v>121581</v>
      </c>
      <c r="T1224" s="255" t="s">
        <v>197</v>
      </c>
      <c r="U1224" s="256">
        <v>1730.4</v>
      </c>
      <c r="V1224" s="255" t="s">
        <v>197</v>
      </c>
      <c r="W1224" s="255">
        <v>121580.88881082031</v>
      </c>
      <c r="X1224" s="256" t="s">
        <v>100</v>
      </c>
      <c r="Y1224" s="255" t="s">
        <v>107</v>
      </c>
      <c r="Z1224" s="255">
        <v>1.73</v>
      </c>
      <c r="AA1224" s="256">
        <v>1</v>
      </c>
      <c r="AB1224" s="255" t="s">
        <v>630</v>
      </c>
      <c r="AC1224" s="255" t="s">
        <v>503</v>
      </c>
      <c r="AD1224" s="256" t="s">
        <v>1302</v>
      </c>
      <c r="AE1224" s="255" t="s">
        <v>350</v>
      </c>
      <c r="AF1224" s="255" t="s">
        <v>605</v>
      </c>
      <c r="AG1224" s="256" t="s">
        <v>643</v>
      </c>
      <c r="AH1224" s="255"/>
      <c r="AI1224" s="255"/>
      <c r="AJ1224" s="256"/>
      <c r="AK1224" s="255" t="s">
        <v>605</v>
      </c>
      <c r="AL1224" s="255" t="s">
        <v>643</v>
      </c>
      <c r="AM1224" s="268" t="s">
        <v>741</v>
      </c>
      <c r="AN1224" s="148" t="str">
        <f>IF(ISERROR(MATCH(H1224,Current!H:H,0)),"Cleared","resolved")</f>
        <v>resolved</v>
      </c>
    </row>
    <row r="1225" spans="1:40" x14ac:dyDescent="0.25">
      <c r="A1225" s="267" t="s">
        <v>31</v>
      </c>
      <c r="B1225" s="255">
        <v>1750</v>
      </c>
      <c r="C1225" s="256" t="s">
        <v>159</v>
      </c>
      <c r="D1225" s="255" t="s">
        <v>18</v>
      </c>
      <c r="E1225" s="255">
        <v>635</v>
      </c>
      <c r="F1225" s="256" t="s">
        <v>142</v>
      </c>
      <c r="G1225" s="255" t="s">
        <v>16</v>
      </c>
      <c r="H1225" s="255">
        <v>17500110093024</v>
      </c>
      <c r="I1225" s="256" t="s">
        <v>55</v>
      </c>
      <c r="J1225" s="255" t="s">
        <v>472</v>
      </c>
      <c r="K1225" s="255">
        <v>42795</v>
      </c>
      <c r="L1225" s="256">
        <v>65</v>
      </c>
      <c r="M1225" s="255" t="s">
        <v>111</v>
      </c>
      <c r="N1225" s="255" t="s">
        <v>42</v>
      </c>
      <c r="O1225" s="256">
        <v>42859</v>
      </c>
      <c r="P1225" s="255" t="s">
        <v>1878</v>
      </c>
      <c r="Q1225" s="255">
        <v>1</v>
      </c>
      <c r="R1225" s="256" t="s">
        <v>33</v>
      </c>
      <c r="S1225" s="255">
        <v>1720</v>
      </c>
      <c r="T1225" s="255" t="s">
        <v>100</v>
      </c>
      <c r="U1225" s="256">
        <v>1720</v>
      </c>
      <c r="V1225" s="255" t="s">
        <v>100</v>
      </c>
      <c r="W1225" s="255">
        <v>1720</v>
      </c>
      <c r="X1225" s="256" t="s">
        <v>100</v>
      </c>
      <c r="Y1225" s="255" t="s">
        <v>114</v>
      </c>
      <c r="Z1225" s="255">
        <v>1.72</v>
      </c>
      <c r="AA1225" s="256">
        <v>1</v>
      </c>
      <c r="AB1225" s="255" t="s">
        <v>629</v>
      </c>
      <c r="AC1225" s="255" t="s">
        <v>634</v>
      </c>
      <c r="AD1225" s="256" t="s">
        <v>1958</v>
      </c>
      <c r="AE1225" s="255" t="s">
        <v>349</v>
      </c>
      <c r="AF1225" s="255" t="s">
        <v>605</v>
      </c>
      <c r="AG1225" s="256" t="s">
        <v>643</v>
      </c>
      <c r="AH1225" s="255"/>
      <c r="AI1225" s="255"/>
      <c r="AJ1225" s="256"/>
      <c r="AK1225" s="255" t="s">
        <v>605</v>
      </c>
      <c r="AL1225" s="255" t="s">
        <v>643</v>
      </c>
      <c r="AM1225" s="268" t="s">
        <v>741</v>
      </c>
      <c r="AN1225" s="148" t="str">
        <f>IF(ISERROR(MATCH(H1225,Current!H:H,0)),"Cleared","resolved")</f>
        <v>Cleared</v>
      </c>
    </row>
    <row r="1226" spans="1:40" x14ac:dyDescent="0.25">
      <c r="A1226" s="267" t="s">
        <v>744</v>
      </c>
      <c r="B1226" s="255">
        <v>8520</v>
      </c>
      <c r="C1226" s="256" t="s">
        <v>842</v>
      </c>
      <c r="D1226" s="255" t="s">
        <v>19</v>
      </c>
      <c r="E1226" s="255">
        <v>95</v>
      </c>
      <c r="F1226" s="256" t="s">
        <v>153</v>
      </c>
      <c r="G1226" s="255" t="s">
        <v>17</v>
      </c>
      <c r="H1226" s="255">
        <v>85200710012428</v>
      </c>
      <c r="I1226" s="256" t="s">
        <v>277</v>
      </c>
      <c r="J1226" s="255" t="s">
        <v>213</v>
      </c>
      <c r="K1226" s="255">
        <v>42544</v>
      </c>
      <c r="L1226" s="256">
        <v>316</v>
      </c>
      <c r="M1226" s="255" t="s">
        <v>111</v>
      </c>
      <c r="N1226" s="255" t="s">
        <v>42</v>
      </c>
      <c r="O1226" s="256">
        <v>42618</v>
      </c>
      <c r="P1226" s="255" t="s">
        <v>406</v>
      </c>
      <c r="Q1226" s="255">
        <v>242</v>
      </c>
      <c r="R1226" s="256" t="s">
        <v>37</v>
      </c>
      <c r="S1226" s="255">
        <v>121032</v>
      </c>
      <c r="T1226" s="255" t="s">
        <v>197</v>
      </c>
      <c r="U1226" s="256">
        <v>1722.59</v>
      </c>
      <c r="V1226" s="255" t="s">
        <v>197</v>
      </c>
      <c r="W1226" s="255">
        <v>121032.14473915334</v>
      </c>
      <c r="X1226" s="256" t="s">
        <v>100</v>
      </c>
      <c r="Y1226" s="255" t="s">
        <v>114</v>
      </c>
      <c r="Z1226" s="255">
        <v>1.72</v>
      </c>
      <c r="AA1226" s="256">
        <v>1</v>
      </c>
      <c r="AB1226" s="255" t="s">
        <v>630</v>
      </c>
      <c r="AC1226" s="255" t="s">
        <v>576</v>
      </c>
      <c r="AD1226" s="256" t="s">
        <v>577</v>
      </c>
      <c r="AE1226" s="255" t="s">
        <v>350</v>
      </c>
      <c r="AF1226" s="255" t="s">
        <v>605</v>
      </c>
      <c r="AG1226" s="256" t="s">
        <v>643</v>
      </c>
      <c r="AH1226" s="255"/>
      <c r="AI1226" s="255"/>
      <c r="AJ1226" s="256"/>
      <c r="AK1226" s="255" t="s">
        <v>605</v>
      </c>
      <c r="AL1226" s="255" t="s">
        <v>643</v>
      </c>
      <c r="AM1226" s="268" t="s">
        <v>741</v>
      </c>
      <c r="AN1226" s="148" t="str">
        <f>IF(ISERROR(MATCH(H1226,Current!H:H,0)),"Cleared","resolved")</f>
        <v>Cleared</v>
      </c>
    </row>
    <row r="1227" spans="1:40" x14ac:dyDescent="0.25">
      <c r="A1227" s="267" t="s">
        <v>744</v>
      </c>
      <c r="B1227" s="255">
        <v>8520</v>
      </c>
      <c r="C1227" s="256" t="s">
        <v>842</v>
      </c>
      <c r="D1227" s="255" t="s">
        <v>19</v>
      </c>
      <c r="E1227" s="255">
        <v>95</v>
      </c>
      <c r="F1227" s="256" t="s">
        <v>153</v>
      </c>
      <c r="G1227" s="255" t="s">
        <v>17</v>
      </c>
      <c r="H1227" s="255">
        <v>85200710013017</v>
      </c>
      <c r="I1227" s="256" t="s">
        <v>277</v>
      </c>
      <c r="J1227" s="255" t="s">
        <v>213</v>
      </c>
      <c r="K1227" s="255">
        <v>42643</v>
      </c>
      <c r="L1227" s="256">
        <v>217</v>
      </c>
      <c r="M1227" s="255" t="s">
        <v>122</v>
      </c>
      <c r="N1227" s="255" t="s">
        <v>41</v>
      </c>
      <c r="O1227" s="256">
        <v>42709</v>
      </c>
      <c r="P1227" s="255" t="s">
        <v>651</v>
      </c>
      <c r="Q1227" s="255">
        <v>151</v>
      </c>
      <c r="R1227" s="256" t="s">
        <v>39</v>
      </c>
      <c r="S1227" s="255">
        <v>121032</v>
      </c>
      <c r="T1227" s="255" t="s">
        <v>197</v>
      </c>
      <c r="U1227" s="256">
        <v>1722.59</v>
      </c>
      <c r="V1227" s="255" t="s">
        <v>197</v>
      </c>
      <c r="W1227" s="255">
        <v>121032.14473915334</v>
      </c>
      <c r="X1227" s="256" t="s">
        <v>100</v>
      </c>
      <c r="Y1227" s="255" t="s">
        <v>114</v>
      </c>
      <c r="Z1227" s="255">
        <v>1.72</v>
      </c>
      <c r="AA1227" s="256">
        <v>1</v>
      </c>
      <c r="AB1227" s="255" t="s">
        <v>630</v>
      </c>
      <c r="AC1227" s="255" t="s">
        <v>422</v>
      </c>
      <c r="AD1227" s="256" t="s">
        <v>2020</v>
      </c>
      <c r="AE1227" s="255" t="s">
        <v>350</v>
      </c>
      <c r="AF1227" s="255" t="s">
        <v>649</v>
      </c>
      <c r="AG1227" s="256" t="s">
        <v>643</v>
      </c>
      <c r="AH1227" s="255"/>
      <c r="AI1227" s="255"/>
      <c r="AJ1227" s="256"/>
      <c r="AK1227" s="255" t="s">
        <v>605</v>
      </c>
      <c r="AL1227" s="255" t="s">
        <v>643</v>
      </c>
      <c r="AM1227" s="268" t="s">
        <v>741</v>
      </c>
      <c r="AN1227" s="148" t="str">
        <f>IF(ISERROR(MATCH(H1227,Current!H:H,0)),"Cleared","resolved")</f>
        <v>Cleared</v>
      </c>
    </row>
    <row r="1228" spans="1:40" x14ac:dyDescent="0.25">
      <c r="A1228" s="267" t="s">
        <v>744</v>
      </c>
      <c r="B1228" s="255">
        <v>8520</v>
      </c>
      <c r="C1228" s="256" t="s">
        <v>842</v>
      </c>
      <c r="D1228" s="255" t="s">
        <v>19</v>
      </c>
      <c r="E1228" s="255">
        <v>8243</v>
      </c>
      <c r="F1228" s="256" t="s">
        <v>120</v>
      </c>
      <c r="G1228" s="255" t="s">
        <v>14</v>
      </c>
      <c r="H1228" s="255" t="s">
        <v>1329</v>
      </c>
      <c r="I1228" s="256" t="s">
        <v>55</v>
      </c>
      <c r="J1228" s="255" t="s">
        <v>19</v>
      </c>
      <c r="K1228" s="255">
        <v>42769</v>
      </c>
      <c r="L1228" s="256">
        <v>91</v>
      </c>
      <c r="M1228" s="255" t="s">
        <v>127</v>
      </c>
      <c r="N1228" s="255" t="s">
        <v>128</v>
      </c>
      <c r="O1228" s="256">
        <v>42800</v>
      </c>
      <c r="P1228" s="255" t="s">
        <v>838</v>
      </c>
      <c r="Q1228" s="255">
        <v>60</v>
      </c>
      <c r="R1228" s="256" t="s">
        <v>34</v>
      </c>
      <c r="S1228" s="255">
        <v>120282</v>
      </c>
      <c r="T1228" s="255" t="s">
        <v>197</v>
      </c>
      <c r="U1228" s="256">
        <v>1711.91</v>
      </c>
      <c r="V1228" s="255" t="s">
        <v>197</v>
      </c>
      <c r="W1228" s="255">
        <v>120281.74951695064</v>
      </c>
      <c r="X1228" s="256" t="s">
        <v>100</v>
      </c>
      <c r="Y1228" s="255" t="s">
        <v>114</v>
      </c>
      <c r="Z1228" s="255">
        <v>1.71</v>
      </c>
      <c r="AA1228" s="256">
        <v>1</v>
      </c>
      <c r="AB1228" s="255" t="s">
        <v>630</v>
      </c>
      <c r="AC1228" s="255" t="s">
        <v>660</v>
      </c>
      <c r="AD1228" s="256" t="s">
        <v>1330</v>
      </c>
      <c r="AE1228" s="255" t="s">
        <v>350</v>
      </c>
      <c r="AF1228" s="255" t="s">
        <v>649</v>
      </c>
      <c r="AG1228" s="256" t="s">
        <v>643</v>
      </c>
      <c r="AH1228" s="255"/>
      <c r="AI1228" s="255"/>
      <c r="AJ1228" s="256"/>
      <c r="AK1228" s="255" t="s">
        <v>649</v>
      </c>
      <c r="AL1228" s="255" t="s">
        <v>643</v>
      </c>
      <c r="AM1228" s="268" t="s">
        <v>740</v>
      </c>
      <c r="AN1228" s="148" t="str">
        <f>IF(ISERROR(MATCH(H1228,Current!H:H,0)),"Cleared","resolved")</f>
        <v>resolved</v>
      </c>
    </row>
    <row r="1229" spans="1:40" x14ac:dyDescent="0.25">
      <c r="A1229" s="267" t="s">
        <v>744</v>
      </c>
      <c r="B1229" s="255">
        <v>8520</v>
      </c>
      <c r="C1229" s="256" t="s">
        <v>842</v>
      </c>
      <c r="D1229" s="255" t="s">
        <v>19</v>
      </c>
      <c r="E1229" s="255">
        <v>3011</v>
      </c>
      <c r="F1229" s="256" t="s">
        <v>164</v>
      </c>
      <c r="G1229" s="255" t="s">
        <v>22</v>
      </c>
      <c r="H1229" s="255" t="s">
        <v>961</v>
      </c>
      <c r="I1229" s="256" t="s">
        <v>59</v>
      </c>
      <c r="J1229" s="255" t="s">
        <v>271</v>
      </c>
      <c r="K1229" s="255">
        <v>42769</v>
      </c>
      <c r="L1229" s="256">
        <v>91</v>
      </c>
      <c r="M1229" s="255" t="s">
        <v>122</v>
      </c>
      <c r="N1229" s="255" t="s">
        <v>41</v>
      </c>
      <c r="O1229" s="256">
        <v>42776</v>
      </c>
      <c r="P1229" s="255" t="s">
        <v>838</v>
      </c>
      <c r="Q1229" s="255">
        <v>84</v>
      </c>
      <c r="R1229" s="256" t="s">
        <v>35</v>
      </c>
      <c r="S1229" s="255">
        <v>120191</v>
      </c>
      <c r="T1229" s="255" t="s">
        <v>197</v>
      </c>
      <c r="U1229" s="256">
        <v>1710.62</v>
      </c>
      <c r="V1229" s="255" t="s">
        <v>197</v>
      </c>
      <c r="W1229" s="255">
        <v>120191.11189179693</v>
      </c>
      <c r="X1229" s="256" t="s">
        <v>100</v>
      </c>
      <c r="Y1229" s="255" t="s">
        <v>114</v>
      </c>
      <c r="Z1229" s="255">
        <v>1.71</v>
      </c>
      <c r="AA1229" s="256">
        <v>1</v>
      </c>
      <c r="AB1229" s="255" t="s">
        <v>630</v>
      </c>
      <c r="AC1229" s="255" t="s">
        <v>635</v>
      </c>
      <c r="AD1229" s="256" t="s">
        <v>951</v>
      </c>
      <c r="AE1229" s="255" t="s">
        <v>350</v>
      </c>
      <c r="AF1229" s="255" t="s">
        <v>649</v>
      </c>
      <c r="AG1229" s="256" t="s">
        <v>643</v>
      </c>
      <c r="AH1229" s="255"/>
      <c r="AI1229" s="255"/>
      <c r="AJ1229" s="256"/>
      <c r="AK1229" s="255" t="s">
        <v>649</v>
      </c>
      <c r="AL1229" s="255" t="s">
        <v>643</v>
      </c>
      <c r="AM1229" s="268" t="s">
        <v>740</v>
      </c>
      <c r="AN1229" s="148" t="str">
        <f>IF(ISERROR(MATCH(H1229,Current!H:H,0)),"Cleared","resolved")</f>
        <v>resolved</v>
      </c>
    </row>
    <row r="1230" spans="1:40" x14ac:dyDescent="0.25">
      <c r="A1230" s="267" t="s">
        <v>744</v>
      </c>
      <c r="B1230" s="255">
        <v>1320</v>
      </c>
      <c r="C1230" s="256" t="s">
        <v>188</v>
      </c>
      <c r="D1230" s="255" t="s">
        <v>21</v>
      </c>
      <c r="E1230" s="255">
        <v>8110</v>
      </c>
      <c r="F1230" s="256" t="s">
        <v>116</v>
      </c>
      <c r="G1230" s="255" t="s">
        <v>15</v>
      </c>
      <c r="H1230" s="255">
        <v>13200110057227</v>
      </c>
      <c r="I1230" s="256" t="s">
        <v>55</v>
      </c>
      <c r="J1230" s="255" t="s">
        <v>626</v>
      </c>
      <c r="K1230" s="255">
        <v>42727</v>
      </c>
      <c r="L1230" s="256">
        <v>133</v>
      </c>
      <c r="M1230" s="255" t="s">
        <v>149</v>
      </c>
      <c r="N1230" s="255" t="s">
        <v>41</v>
      </c>
      <c r="O1230" s="256">
        <v>42732</v>
      </c>
      <c r="P1230" s="255" t="s">
        <v>651</v>
      </c>
      <c r="Q1230" s="255">
        <v>128</v>
      </c>
      <c r="R1230" s="256" t="s">
        <v>38</v>
      </c>
      <c r="S1230" s="255">
        <v>1872</v>
      </c>
      <c r="T1230" s="255" t="s">
        <v>248</v>
      </c>
      <c r="U1230" s="256">
        <v>1712.72</v>
      </c>
      <c r="V1230" s="255" t="s">
        <v>189</v>
      </c>
      <c r="W1230" s="255">
        <v>15969.908631221288</v>
      </c>
      <c r="X1230" s="256" t="s">
        <v>100</v>
      </c>
      <c r="Y1230" s="255" t="s">
        <v>114</v>
      </c>
      <c r="Z1230" s="255">
        <v>1.71</v>
      </c>
      <c r="AA1230" s="256">
        <v>1</v>
      </c>
      <c r="AB1230" s="255" t="s">
        <v>630</v>
      </c>
      <c r="AC1230" s="255" t="s">
        <v>447</v>
      </c>
      <c r="AD1230" s="256" t="s">
        <v>361</v>
      </c>
      <c r="AE1230" s="255" t="s">
        <v>349</v>
      </c>
      <c r="AF1230" s="255" t="s">
        <v>605</v>
      </c>
      <c r="AG1230" s="256" t="s">
        <v>643</v>
      </c>
      <c r="AH1230" s="255"/>
      <c r="AI1230" s="255"/>
      <c r="AJ1230" s="256"/>
      <c r="AK1230" s="255" t="s">
        <v>605</v>
      </c>
      <c r="AL1230" s="255" t="s">
        <v>643</v>
      </c>
      <c r="AM1230" s="268" t="s">
        <v>741</v>
      </c>
      <c r="AN1230" s="148" t="str">
        <f>IF(ISERROR(MATCH(H1230,Current!H:H,0)),"Cleared","resolved")</f>
        <v>resolved</v>
      </c>
    </row>
    <row r="1231" spans="1:40" x14ac:dyDescent="0.25">
      <c r="A1231" s="267" t="s">
        <v>744</v>
      </c>
      <c r="B1231" s="255">
        <v>8520</v>
      </c>
      <c r="C1231" s="256" t="s">
        <v>842</v>
      </c>
      <c r="D1231" s="255" t="s">
        <v>19</v>
      </c>
      <c r="E1231" s="255">
        <v>8420</v>
      </c>
      <c r="F1231" s="256" t="s">
        <v>234</v>
      </c>
      <c r="G1231" s="255" t="s">
        <v>19</v>
      </c>
      <c r="H1231" s="255">
        <v>85200910002117</v>
      </c>
      <c r="I1231" s="256" t="s">
        <v>537</v>
      </c>
      <c r="J1231" s="255" t="s">
        <v>311</v>
      </c>
      <c r="K1231" s="255">
        <v>42676</v>
      </c>
      <c r="L1231" s="256">
        <v>184</v>
      </c>
      <c r="M1231" s="255" t="s">
        <v>105</v>
      </c>
      <c r="N1231" s="255" t="s">
        <v>41</v>
      </c>
      <c r="O1231" s="256">
        <v>42732</v>
      </c>
      <c r="P1231" s="255" t="s">
        <v>651</v>
      </c>
      <c r="Q1231" s="255">
        <v>128</v>
      </c>
      <c r="R1231" s="256" t="s">
        <v>38</v>
      </c>
      <c r="S1231" s="255">
        <v>119562.5</v>
      </c>
      <c r="T1231" s="255" t="s">
        <v>197</v>
      </c>
      <c r="U1231" s="256">
        <v>1701.67</v>
      </c>
      <c r="V1231" s="255" t="s">
        <v>197</v>
      </c>
      <c r="W1231" s="255">
        <v>119562.2694537151</v>
      </c>
      <c r="X1231" s="256" t="s">
        <v>100</v>
      </c>
      <c r="Y1231" s="255" t="s">
        <v>107</v>
      </c>
      <c r="Z1231" s="255">
        <v>1.7</v>
      </c>
      <c r="AA1231" s="256">
        <v>1</v>
      </c>
      <c r="AB1231" s="255" t="s">
        <v>630</v>
      </c>
      <c r="AC1231" s="255" t="s">
        <v>503</v>
      </c>
      <c r="AD1231" s="256" t="s">
        <v>1297</v>
      </c>
      <c r="AE1231" s="255" t="s">
        <v>350</v>
      </c>
      <c r="AF1231" s="255" t="s">
        <v>605</v>
      </c>
      <c r="AG1231" s="256" t="s">
        <v>643</v>
      </c>
      <c r="AH1231" s="255"/>
      <c r="AI1231" s="255"/>
      <c r="AJ1231" s="256"/>
      <c r="AK1231" s="255" t="s">
        <v>605</v>
      </c>
      <c r="AL1231" s="255" t="s">
        <v>643</v>
      </c>
      <c r="AM1231" s="268" t="s">
        <v>741</v>
      </c>
      <c r="AN1231" s="148" t="str">
        <f>IF(ISERROR(MATCH(H1231,Current!H:H,0)),"Cleared","resolved")</f>
        <v>resolved</v>
      </c>
    </row>
    <row r="1232" spans="1:40" x14ac:dyDescent="0.25">
      <c r="A1232" s="267" t="s">
        <v>744</v>
      </c>
      <c r="B1232" s="255">
        <v>8520</v>
      </c>
      <c r="C1232" s="256" t="s">
        <v>842</v>
      </c>
      <c r="D1232" s="255" t="s">
        <v>19</v>
      </c>
      <c r="E1232" s="255">
        <v>199</v>
      </c>
      <c r="F1232" s="256" t="s">
        <v>137</v>
      </c>
      <c r="G1232" s="255" t="s">
        <v>22</v>
      </c>
      <c r="H1232" s="255">
        <v>85200410038185</v>
      </c>
      <c r="I1232" s="256" t="s">
        <v>54</v>
      </c>
      <c r="J1232" s="255" t="s">
        <v>575</v>
      </c>
      <c r="K1232" s="255">
        <v>42583</v>
      </c>
      <c r="L1232" s="256">
        <v>277</v>
      </c>
      <c r="M1232" s="255" t="s">
        <v>111</v>
      </c>
      <c r="N1232" s="255" t="s">
        <v>42</v>
      </c>
      <c r="O1232" s="256">
        <v>42648</v>
      </c>
      <c r="P1232" s="255" t="s">
        <v>406</v>
      </c>
      <c r="Q1232" s="255">
        <v>212</v>
      </c>
      <c r="R1232" s="256" t="s">
        <v>37</v>
      </c>
      <c r="S1232" s="255">
        <v>118800</v>
      </c>
      <c r="T1232" s="255" t="s">
        <v>197</v>
      </c>
      <c r="U1232" s="256">
        <v>1690.82</v>
      </c>
      <c r="V1232" s="255" t="s">
        <v>197</v>
      </c>
      <c r="W1232" s="255">
        <v>118799.92973827507</v>
      </c>
      <c r="X1232" s="256" t="s">
        <v>100</v>
      </c>
      <c r="Y1232" s="255" t="s">
        <v>114</v>
      </c>
      <c r="Z1232" s="255">
        <v>1.69</v>
      </c>
      <c r="AA1232" s="256">
        <v>1</v>
      </c>
      <c r="AB1232" s="255" t="s">
        <v>630</v>
      </c>
      <c r="AC1232" s="255" t="s">
        <v>484</v>
      </c>
      <c r="AD1232" s="256" t="s">
        <v>396</v>
      </c>
      <c r="AE1232" s="255" t="s">
        <v>350</v>
      </c>
      <c r="AF1232" s="255" t="s">
        <v>649</v>
      </c>
      <c r="AG1232" s="256" t="s">
        <v>643</v>
      </c>
      <c r="AH1232" s="255"/>
      <c r="AI1232" s="255"/>
      <c r="AJ1232" s="256"/>
      <c r="AK1232" s="255" t="s">
        <v>605</v>
      </c>
      <c r="AL1232" s="255" t="s">
        <v>643</v>
      </c>
      <c r="AM1232" s="268" t="s">
        <v>741</v>
      </c>
      <c r="AN1232" s="148" t="str">
        <f>IF(ISERROR(MATCH(H1232,Current!H:H,0)),"Cleared","resolved")</f>
        <v>resolved</v>
      </c>
    </row>
    <row r="1233" spans="1:40" x14ac:dyDescent="0.25">
      <c r="A1233" s="267" t="s">
        <v>744</v>
      </c>
      <c r="B1233" s="255">
        <v>8520</v>
      </c>
      <c r="C1233" s="256" t="s">
        <v>842</v>
      </c>
      <c r="D1233" s="255" t="s">
        <v>19</v>
      </c>
      <c r="E1233" s="255">
        <v>199</v>
      </c>
      <c r="F1233" s="256" t="s">
        <v>137</v>
      </c>
      <c r="G1233" s="255" t="s">
        <v>22</v>
      </c>
      <c r="H1233" s="255">
        <v>85200410038186</v>
      </c>
      <c r="I1233" s="256" t="s">
        <v>54</v>
      </c>
      <c r="J1233" s="255" t="s">
        <v>575</v>
      </c>
      <c r="K1233" s="255">
        <v>42583</v>
      </c>
      <c r="L1233" s="256">
        <v>277</v>
      </c>
      <c r="M1233" s="255" t="s">
        <v>111</v>
      </c>
      <c r="N1233" s="255" t="s">
        <v>42</v>
      </c>
      <c r="O1233" s="256">
        <v>42648</v>
      </c>
      <c r="P1233" s="255" t="s">
        <v>406</v>
      </c>
      <c r="Q1233" s="255">
        <v>212</v>
      </c>
      <c r="R1233" s="256" t="s">
        <v>37</v>
      </c>
      <c r="S1233" s="255">
        <v>118800</v>
      </c>
      <c r="T1233" s="255" t="s">
        <v>197</v>
      </c>
      <c r="U1233" s="256">
        <v>1690.82</v>
      </c>
      <c r="V1233" s="255" t="s">
        <v>197</v>
      </c>
      <c r="W1233" s="255">
        <v>118799.92973827507</v>
      </c>
      <c r="X1233" s="256" t="s">
        <v>100</v>
      </c>
      <c r="Y1233" s="255" t="s">
        <v>114</v>
      </c>
      <c r="Z1233" s="255">
        <v>1.69</v>
      </c>
      <c r="AA1233" s="256">
        <v>1</v>
      </c>
      <c r="AB1233" s="255" t="s">
        <v>630</v>
      </c>
      <c r="AC1233" s="255" t="s">
        <v>484</v>
      </c>
      <c r="AD1233" s="256" t="s">
        <v>396</v>
      </c>
      <c r="AE1233" s="255" t="s">
        <v>350</v>
      </c>
      <c r="AF1233" s="255" t="s">
        <v>605</v>
      </c>
      <c r="AG1233" s="256" t="s">
        <v>643</v>
      </c>
      <c r="AH1233" s="255"/>
      <c r="AI1233" s="255"/>
      <c r="AJ1233" s="256"/>
      <c r="AK1233" s="255" t="s">
        <v>605</v>
      </c>
      <c r="AL1233" s="255" t="s">
        <v>643</v>
      </c>
      <c r="AM1233" s="268" t="s">
        <v>741</v>
      </c>
      <c r="AN1233" s="148" t="str">
        <f>IF(ISERROR(MATCH(H1233,Current!H:H,0)),"Cleared","resolved")</f>
        <v>resolved</v>
      </c>
    </row>
    <row r="1234" spans="1:40" x14ac:dyDescent="0.25">
      <c r="A1234" s="267" t="s">
        <v>744</v>
      </c>
      <c r="B1234" s="255">
        <v>8520</v>
      </c>
      <c r="C1234" s="256" t="s">
        <v>842</v>
      </c>
      <c r="D1234" s="255" t="s">
        <v>19</v>
      </c>
      <c r="E1234" s="255">
        <v>199</v>
      </c>
      <c r="F1234" s="256" t="s">
        <v>137</v>
      </c>
      <c r="G1234" s="255" t="s">
        <v>22</v>
      </c>
      <c r="H1234" s="255">
        <v>85200410040772</v>
      </c>
      <c r="I1234" s="256" t="s">
        <v>54</v>
      </c>
      <c r="J1234" s="255" t="s">
        <v>575</v>
      </c>
      <c r="K1234" s="255">
        <v>42676</v>
      </c>
      <c r="L1234" s="256">
        <v>184</v>
      </c>
      <c r="M1234" s="255" t="s">
        <v>111</v>
      </c>
      <c r="N1234" s="255" t="s">
        <v>42</v>
      </c>
      <c r="O1234" s="256">
        <v>42733</v>
      </c>
      <c r="P1234" s="255" t="s">
        <v>651</v>
      </c>
      <c r="Q1234" s="255">
        <v>127</v>
      </c>
      <c r="R1234" s="256" t="s">
        <v>38</v>
      </c>
      <c r="S1234" s="255">
        <v>118800</v>
      </c>
      <c r="T1234" s="255" t="s">
        <v>197</v>
      </c>
      <c r="U1234" s="256">
        <v>1690.82</v>
      </c>
      <c r="V1234" s="255" t="s">
        <v>197</v>
      </c>
      <c r="W1234" s="255">
        <v>118799.92973827507</v>
      </c>
      <c r="X1234" s="256" t="s">
        <v>100</v>
      </c>
      <c r="Y1234" s="255" t="s">
        <v>114</v>
      </c>
      <c r="Z1234" s="255">
        <v>1.69</v>
      </c>
      <c r="AA1234" s="256">
        <v>1</v>
      </c>
      <c r="AB1234" s="255" t="s">
        <v>630</v>
      </c>
      <c r="AC1234" s="255" t="s">
        <v>484</v>
      </c>
      <c r="AD1234" s="256" t="s">
        <v>396</v>
      </c>
      <c r="AE1234" s="255" t="s">
        <v>350</v>
      </c>
      <c r="AF1234" s="255" t="s">
        <v>605</v>
      </c>
      <c r="AG1234" s="256" t="s">
        <v>643</v>
      </c>
      <c r="AH1234" s="255"/>
      <c r="AI1234" s="255"/>
      <c r="AJ1234" s="256"/>
      <c r="AK1234" s="255" t="s">
        <v>605</v>
      </c>
      <c r="AL1234" s="255" t="s">
        <v>643</v>
      </c>
      <c r="AM1234" s="268" t="s">
        <v>741</v>
      </c>
      <c r="AN1234" s="148" t="str">
        <f>IF(ISERROR(MATCH(H1234,Current!H:H,0)),"Cleared","resolved")</f>
        <v>resolved</v>
      </c>
    </row>
    <row r="1235" spans="1:40" x14ac:dyDescent="0.25">
      <c r="A1235" s="267" t="s">
        <v>744</v>
      </c>
      <c r="B1235" s="255">
        <v>8520</v>
      </c>
      <c r="C1235" s="256" t="s">
        <v>842</v>
      </c>
      <c r="D1235" s="255" t="s">
        <v>19</v>
      </c>
      <c r="E1235" s="255">
        <v>199</v>
      </c>
      <c r="F1235" s="256" t="s">
        <v>137</v>
      </c>
      <c r="G1235" s="255" t="s">
        <v>22</v>
      </c>
      <c r="H1235" s="255">
        <v>85200410040773</v>
      </c>
      <c r="I1235" s="256" t="s">
        <v>54</v>
      </c>
      <c r="J1235" s="255" t="s">
        <v>575</v>
      </c>
      <c r="K1235" s="255">
        <v>42676</v>
      </c>
      <c r="L1235" s="256">
        <v>184</v>
      </c>
      <c r="M1235" s="255" t="s">
        <v>111</v>
      </c>
      <c r="N1235" s="255" t="s">
        <v>42</v>
      </c>
      <c r="O1235" s="256">
        <v>42733</v>
      </c>
      <c r="P1235" s="255" t="s">
        <v>651</v>
      </c>
      <c r="Q1235" s="255">
        <v>127</v>
      </c>
      <c r="R1235" s="256" t="s">
        <v>38</v>
      </c>
      <c r="S1235" s="255">
        <v>118800</v>
      </c>
      <c r="T1235" s="255" t="s">
        <v>197</v>
      </c>
      <c r="U1235" s="256">
        <v>1690.82</v>
      </c>
      <c r="V1235" s="255" t="s">
        <v>197</v>
      </c>
      <c r="W1235" s="255">
        <v>118799.92973827507</v>
      </c>
      <c r="X1235" s="256" t="s">
        <v>100</v>
      </c>
      <c r="Y1235" s="255" t="s">
        <v>114</v>
      </c>
      <c r="Z1235" s="255">
        <v>1.69</v>
      </c>
      <c r="AA1235" s="256">
        <v>1</v>
      </c>
      <c r="AB1235" s="255" t="s">
        <v>630</v>
      </c>
      <c r="AC1235" s="255" t="s">
        <v>484</v>
      </c>
      <c r="AD1235" s="256" t="s">
        <v>396</v>
      </c>
      <c r="AE1235" s="255" t="s">
        <v>350</v>
      </c>
      <c r="AF1235" s="255" t="s">
        <v>605</v>
      </c>
      <c r="AG1235" s="256" t="s">
        <v>643</v>
      </c>
      <c r="AH1235" s="255"/>
      <c r="AI1235" s="255"/>
      <c r="AJ1235" s="256"/>
      <c r="AK1235" s="255" t="s">
        <v>605</v>
      </c>
      <c r="AL1235" s="255" t="s">
        <v>643</v>
      </c>
      <c r="AM1235" s="268" t="s">
        <v>741</v>
      </c>
      <c r="AN1235" s="148" t="str">
        <f>IF(ISERROR(MATCH(H1235,Current!H:H,0)),"Cleared","resolved")</f>
        <v>resolved</v>
      </c>
    </row>
    <row r="1236" spans="1:40" x14ac:dyDescent="0.25">
      <c r="A1236" s="267" t="s">
        <v>744</v>
      </c>
      <c r="B1236" s="255">
        <v>8520</v>
      </c>
      <c r="C1236" s="256" t="s">
        <v>842</v>
      </c>
      <c r="D1236" s="255" t="s">
        <v>19</v>
      </c>
      <c r="E1236" s="255">
        <v>199</v>
      </c>
      <c r="F1236" s="256" t="s">
        <v>137</v>
      </c>
      <c r="G1236" s="255" t="s">
        <v>22</v>
      </c>
      <c r="H1236" s="255">
        <v>85200410040775</v>
      </c>
      <c r="I1236" s="256" t="s">
        <v>54</v>
      </c>
      <c r="J1236" s="255" t="s">
        <v>575</v>
      </c>
      <c r="K1236" s="255">
        <v>42676</v>
      </c>
      <c r="L1236" s="256">
        <v>184</v>
      </c>
      <c r="M1236" s="255" t="s">
        <v>111</v>
      </c>
      <c r="N1236" s="255" t="s">
        <v>42</v>
      </c>
      <c r="O1236" s="256">
        <v>42733</v>
      </c>
      <c r="P1236" s="255" t="s">
        <v>651</v>
      </c>
      <c r="Q1236" s="255">
        <v>127</v>
      </c>
      <c r="R1236" s="256" t="s">
        <v>38</v>
      </c>
      <c r="S1236" s="255">
        <v>118800</v>
      </c>
      <c r="T1236" s="255" t="s">
        <v>197</v>
      </c>
      <c r="U1236" s="256">
        <v>1690.82</v>
      </c>
      <c r="V1236" s="255" t="s">
        <v>197</v>
      </c>
      <c r="W1236" s="255">
        <v>118799.92973827507</v>
      </c>
      <c r="X1236" s="256" t="s">
        <v>100</v>
      </c>
      <c r="Y1236" s="255" t="s">
        <v>114</v>
      </c>
      <c r="Z1236" s="255">
        <v>1.69</v>
      </c>
      <c r="AA1236" s="256">
        <v>1</v>
      </c>
      <c r="AB1236" s="255" t="s">
        <v>630</v>
      </c>
      <c r="AC1236" s="255" t="s">
        <v>484</v>
      </c>
      <c r="AD1236" s="256" t="s">
        <v>396</v>
      </c>
      <c r="AE1236" s="255" t="s">
        <v>350</v>
      </c>
      <c r="AF1236" s="255" t="s">
        <v>649</v>
      </c>
      <c r="AG1236" s="256" t="s">
        <v>643</v>
      </c>
      <c r="AH1236" s="255"/>
      <c r="AI1236" s="255"/>
      <c r="AJ1236" s="256"/>
      <c r="AK1236" s="255" t="s">
        <v>605</v>
      </c>
      <c r="AL1236" s="255" t="s">
        <v>643</v>
      </c>
      <c r="AM1236" s="268" t="s">
        <v>741</v>
      </c>
      <c r="AN1236" s="148" t="str">
        <f>IF(ISERROR(MATCH(H1236,Current!H:H,0)),"Cleared","resolved")</f>
        <v>resolved</v>
      </c>
    </row>
    <row r="1237" spans="1:40" x14ac:dyDescent="0.25">
      <c r="A1237" s="267" t="s">
        <v>744</v>
      </c>
      <c r="B1237" s="255">
        <v>8520</v>
      </c>
      <c r="C1237" s="256" t="s">
        <v>842</v>
      </c>
      <c r="D1237" s="255" t="s">
        <v>19</v>
      </c>
      <c r="E1237" s="255">
        <v>199</v>
      </c>
      <c r="F1237" s="256" t="s">
        <v>137</v>
      </c>
      <c r="G1237" s="255" t="s">
        <v>22</v>
      </c>
      <c r="H1237" s="255">
        <v>85200410039873</v>
      </c>
      <c r="I1237" s="256" t="s">
        <v>54</v>
      </c>
      <c r="J1237" s="255" t="s">
        <v>575</v>
      </c>
      <c r="K1237" s="255">
        <v>42643</v>
      </c>
      <c r="L1237" s="256">
        <v>217</v>
      </c>
      <c r="M1237" s="255" t="s">
        <v>111</v>
      </c>
      <c r="N1237" s="255" t="s">
        <v>42</v>
      </c>
      <c r="O1237" s="256">
        <v>42709</v>
      </c>
      <c r="P1237" s="255" t="s">
        <v>651</v>
      </c>
      <c r="Q1237" s="255">
        <v>151</v>
      </c>
      <c r="R1237" s="256" t="s">
        <v>39</v>
      </c>
      <c r="S1237" s="255">
        <v>118800</v>
      </c>
      <c r="T1237" s="255" t="s">
        <v>197</v>
      </c>
      <c r="U1237" s="256">
        <v>1690.82</v>
      </c>
      <c r="V1237" s="255" t="s">
        <v>197</v>
      </c>
      <c r="W1237" s="255">
        <v>118799.92973827507</v>
      </c>
      <c r="X1237" s="256" t="s">
        <v>100</v>
      </c>
      <c r="Y1237" s="255" t="s">
        <v>114</v>
      </c>
      <c r="Z1237" s="255">
        <v>1.69</v>
      </c>
      <c r="AA1237" s="256">
        <v>1</v>
      </c>
      <c r="AB1237" s="255" t="s">
        <v>630</v>
      </c>
      <c r="AC1237" s="255" t="s">
        <v>484</v>
      </c>
      <c r="AD1237" s="256" t="s">
        <v>396</v>
      </c>
      <c r="AE1237" s="255" t="s">
        <v>350</v>
      </c>
      <c r="AF1237" s="255" t="s">
        <v>605</v>
      </c>
      <c r="AG1237" s="256" t="s">
        <v>643</v>
      </c>
      <c r="AH1237" s="255"/>
      <c r="AI1237" s="255"/>
      <c r="AJ1237" s="256"/>
      <c r="AK1237" s="255" t="s">
        <v>605</v>
      </c>
      <c r="AL1237" s="255" t="s">
        <v>643</v>
      </c>
      <c r="AM1237" s="268" t="s">
        <v>741</v>
      </c>
      <c r="AN1237" s="148" t="str">
        <f>IF(ISERROR(MATCH(H1237,Current!H:H,0)),"Cleared","resolved")</f>
        <v>resolved</v>
      </c>
    </row>
    <row r="1238" spans="1:40" x14ac:dyDescent="0.25">
      <c r="A1238" s="267" t="s">
        <v>744</v>
      </c>
      <c r="B1238" s="255">
        <v>8520</v>
      </c>
      <c r="C1238" s="256" t="s">
        <v>842</v>
      </c>
      <c r="D1238" s="255" t="s">
        <v>19</v>
      </c>
      <c r="E1238" s="255">
        <v>199</v>
      </c>
      <c r="F1238" s="256" t="s">
        <v>137</v>
      </c>
      <c r="G1238" s="255" t="s">
        <v>22</v>
      </c>
      <c r="H1238" s="255">
        <v>85200410039875</v>
      </c>
      <c r="I1238" s="256" t="s">
        <v>54</v>
      </c>
      <c r="J1238" s="255" t="s">
        <v>575</v>
      </c>
      <c r="K1238" s="255">
        <v>42643</v>
      </c>
      <c r="L1238" s="256">
        <v>217</v>
      </c>
      <c r="M1238" s="255" t="s">
        <v>111</v>
      </c>
      <c r="N1238" s="255" t="s">
        <v>42</v>
      </c>
      <c r="O1238" s="256">
        <v>42709</v>
      </c>
      <c r="P1238" s="255" t="s">
        <v>651</v>
      </c>
      <c r="Q1238" s="255">
        <v>151</v>
      </c>
      <c r="R1238" s="256" t="s">
        <v>39</v>
      </c>
      <c r="S1238" s="255">
        <v>118800</v>
      </c>
      <c r="T1238" s="255" t="s">
        <v>197</v>
      </c>
      <c r="U1238" s="256">
        <v>1690.82</v>
      </c>
      <c r="V1238" s="255" t="s">
        <v>197</v>
      </c>
      <c r="W1238" s="255">
        <v>118799.92973827507</v>
      </c>
      <c r="X1238" s="256" t="s">
        <v>100</v>
      </c>
      <c r="Y1238" s="255" t="s">
        <v>114</v>
      </c>
      <c r="Z1238" s="255">
        <v>1.69</v>
      </c>
      <c r="AA1238" s="256">
        <v>1</v>
      </c>
      <c r="AB1238" s="255" t="s">
        <v>630</v>
      </c>
      <c r="AC1238" s="255" t="s">
        <v>484</v>
      </c>
      <c r="AD1238" s="256" t="s">
        <v>396</v>
      </c>
      <c r="AE1238" s="255" t="s">
        <v>350</v>
      </c>
      <c r="AF1238" s="255" t="s">
        <v>605</v>
      </c>
      <c r="AG1238" s="256" t="s">
        <v>643</v>
      </c>
      <c r="AH1238" s="255"/>
      <c r="AI1238" s="255"/>
      <c r="AJ1238" s="256"/>
      <c r="AK1238" s="255" t="s">
        <v>605</v>
      </c>
      <c r="AL1238" s="255" t="s">
        <v>643</v>
      </c>
      <c r="AM1238" s="268" t="s">
        <v>741</v>
      </c>
      <c r="AN1238" s="148" t="str">
        <f>IF(ISERROR(MATCH(H1238,Current!H:H,0)),"Cleared","resolved")</f>
        <v>resolved</v>
      </c>
    </row>
    <row r="1239" spans="1:40" x14ac:dyDescent="0.25">
      <c r="A1239" s="267" t="s">
        <v>744</v>
      </c>
      <c r="B1239" s="255">
        <v>8520</v>
      </c>
      <c r="C1239" s="256" t="s">
        <v>842</v>
      </c>
      <c r="D1239" s="255" t="s">
        <v>19</v>
      </c>
      <c r="E1239" s="255">
        <v>199</v>
      </c>
      <c r="F1239" s="256" t="s">
        <v>137</v>
      </c>
      <c r="G1239" s="255" t="s">
        <v>22</v>
      </c>
      <c r="H1239" s="255">
        <v>85200410039880</v>
      </c>
      <c r="I1239" s="256" t="s">
        <v>54</v>
      </c>
      <c r="J1239" s="255" t="s">
        <v>575</v>
      </c>
      <c r="K1239" s="255">
        <v>42643</v>
      </c>
      <c r="L1239" s="256">
        <v>217</v>
      </c>
      <c r="M1239" s="255" t="s">
        <v>111</v>
      </c>
      <c r="N1239" s="255" t="s">
        <v>42</v>
      </c>
      <c r="O1239" s="256">
        <v>42709</v>
      </c>
      <c r="P1239" s="255" t="s">
        <v>651</v>
      </c>
      <c r="Q1239" s="255">
        <v>151</v>
      </c>
      <c r="R1239" s="256" t="s">
        <v>39</v>
      </c>
      <c r="S1239" s="255">
        <v>118800</v>
      </c>
      <c r="T1239" s="255" t="s">
        <v>197</v>
      </c>
      <c r="U1239" s="256">
        <v>1690.82</v>
      </c>
      <c r="V1239" s="255" t="s">
        <v>197</v>
      </c>
      <c r="W1239" s="255">
        <v>118799.92973827507</v>
      </c>
      <c r="X1239" s="256" t="s">
        <v>100</v>
      </c>
      <c r="Y1239" s="255" t="s">
        <v>114</v>
      </c>
      <c r="Z1239" s="255">
        <v>1.69</v>
      </c>
      <c r="AA1239" s="256">
        <v>1</v>
      </c>
      <c r="AB1239" s="255" t="s">
        <v>630</v>
      </c>
      <c r="AC1239" s="255" t="s">
        <v>484</v>
      </c>
      <c r="AD1239" s="256" t="s">
        <v>396</v>
      </c>
      <c r="AE1239" s="255" t="s">
        <v>350</v>
      </c>
      <c r="AF1239" s="255" t="s">
        <v>605</v>
      </c>
      <c r="AG1239" s="256" t="s">
        <v>643</v>
      </c>
      <c r="AH1239" s="255"/>
      <c r="AI1239" s="255"/>
      <c r="AJ1239" s="256"/>
      <c r="AK1239" s="255" t="s">
        <v>605</v>
      </c>
      <c r="AL1239" s="255" t="s">
        <v>643</v>
      </c>
      <c r="AM1239" s="268" t="s">
        <v>741</v>
      </c>
      <c r="AN1239" s="148" t="str">
        <f>IF(ISERROR(MATCH(H1239,Current!H:H,0)),"Cleared","resolved")</f>
        <v>resolved</v>
      </c>
    </row>
    <row r="1240" spans="1:40" x14ac:dyDescent="0.25">
      <c r="A1240" s="267" t="s">
        <v>31</v>
      </c>
      <c r="B1240" s="255">
        <v>420</v>
      </c>
      <c r="C1240" s="256" t="s">
        <v>148</v>
      </c>
      <c r="D1240" s="255" t="s">
        <v>13</v>
      </c>
      <c r="E1240" s="255">
        <v>8205</v>
      </c>
      <c r="F1240" s="256" t="s">
        <v>130</v>
      </c>
      <c r="G1240" s="255" t="s">
        <v>14</v>
      </c>
      <c r="H1240" s="255">
        <v>4200110025802</v>
      </c>
      <c r="I1240" s="256" t="s">
        <v>538</v>
      </c>
      <c r="J1240" s="255" t="s">
        <v>1233</v>
      </c>
      <c r="K1240" s="255">
        <v>42795</v>
      </c>
      <c r="L1240" s="256">
        <v>65</v>
      </c>
      <c r="M1240" s="255" t="s">
        <v>127</v>
      </c>
      <c r="N1240" s="255" t="s">
        <v>128</v>
      </c>
      <c r="O1240" s="256">
        <v>42859</v>
      </c>
      <c r="P1240" s="255" t="s">
        <v>1878</v>
      </c>
      <c r="Q1240" s="255">
        <v>1</v>
      </c>
      <c r="R1240" s="256" t="s">
        <v>33</v>
      </c>
      <c r="S1240" s="255">
        <v>1680.14</v>
      </c>
      <c r="T1240" s="255" t="s">
        <v>100</v>
      </c>
      <c r="U1240" s="256">
        <v>1680.14</v>
      </c>
      <c r="V1240" s="255" t="s">
        <v>100</v>
      </c>
      <c r="W1240" s="255">
        <v>1680.14</v>
      </c>
      <c r="X1240" s="256" t="s">
        <v>100</v>
      </c>
      <c r="Y1240" s="255" t="s">
        <v>114</v>
      </c>
      <c r="Z1240" s="255">
        <v>1.68</v>
      </c>
      <c r="AA1240" s="256">
        <v>1</v>
      </c>
      <c r="AB1240" s="255" t="s">
        <v>629</v>
      </c>
      <c r="AC1240" s="255" t="s">
        <v>582</v>
      </c>
      <c r="AD1240" s="256" t="s">
        <v>1927</v>
      </c>
      <c r="AE1240" s="255" t="s">
        <v>349</v>
      </c>
      <c r="AF1240" s="255" t="s">
        <v>649</v>
      </c>
      <c r="AG1240" s="256" t="s">
        <v>643</v>
      </c>
      <c r="AH1240" s="255"/>
      <c r="AI1240" s="255"/>
      <c r="AJ1240" s="256"/>
      <c r="AK1240" s="255" t="s">
        <v>605</v>
      </c>
      <c r="AL1240" s="255" t="s">
        <v>643</v>
      </c>
      <c r="AM1240" s="268" t="s">
        <v>741</v>
      </c>
      <c r="AN1240" s="148" t="str">
        <f>IF(ISERROR(MATCH(H1240,Current!H:H,0)),"Cleared","resolved")</f>
        <v>Cleared</v>
      </c>
    </row>
    <row r="1241" spans="1:40" x14ac:dyDescent="0.25">
      <c r="A1241" s="267" t="s">
        <v>744</v>
      </c>
      <c r="B1241" s="255">
        <v>8520</v>
      </c>
      <c r="C1241" s="256" t="s">
        <v>842</v>
      </c>
      <c r="D1241" s="255" t="s">
        <v>19</v>
      </c>
      <c r="E1241" s="255">
        <v>3100</v>
      </c>
      <c r="F1241" s="256" t="s">
        <v>274</v>
      </c>
      <c r="G1241" s="255" t="s">
        <v>13</v>
      </c>
      <c r="H1241" s="255" t="s">
        <v>1321</v>
      </c>
      <c r="I1241" s="256" t="s">
        <v>538</v>
      </c>
      <c r="J1241" s="255" t="s">
        <v>19</v>
      </c>
      <c r="K1241" s="255">
        <v>42769</v>
      </c>
      <c r="L1241" s="256">
        <v>91</v>
      </c>
      <c r="M1241" s="255" t="s">
        <v>111</v>
      </c>
      <c r="N1241" s="255" t="s">
        <v>42</v>
      </c>
      <c r="O1241" s="256">
        <v>42797</v>
      </c>
      <c r="P1241" s="255" t="s">
        <v>838</v>
      </c>
      <c r="Q1241" s="255">
        <v>63</v>
      </c>
      <c r="R1241" s="256" t="s">
        <v>35</v>
      </c>
      <c r="S1241" s="255">
        <v>118161</v>
      </c>
      <c r="T1241" s="255" t="s">
        <v>197</v>
      </c>
      <c r="U1241" s="256">
        <v>1681.73</v>
      </c>
      <c r="V1241" s="255" t="s">
        <v>197</v>
      </c>
      <c r="W1241" s="255">
        <v>118161.25065870366</v>
      </c>
      <c r="X1241" s="256" t="s">
        <v>100</v>
      </c>
      <c r="Y1241" s="255" t="s">
        <v>114</v>
      </c>
      <c r="Z1241" s="255">
        <v>1.68</v>
      </c>
      <c r="AA1241" s="256">
        <v>1</v>
      </c>
      <c r="AB1241" s="255" t="s">
        <v>630</v>
      </c>
      <c r="AC1241" s="255" t="s">
        <v>458</v>
      </c>
      <c r="AD1241" s="256" t="s">
        <v>352</v>
      </c>
      <c r="AE1241" s="255" t="s">
        <v>350</v>
      </c>
      <c r="AF1241" s="255" t="s">
        <v>605</v>
      </c>
      <c r="AG1241" s="256" t="s">
        <v>643</v>
      </c>
      <c r="AH1241" s="255"/>
      <c r="AI1241" s="255"/>
      <c r="AJ1241" s="256"/>
      <c r="AK1241" s="255" t="s">
        <v>649</v>
      </c>
      <c r="AL1241" s="255" t="s">
        <v>643</v>
      </c>
      <c r="AM1241" s="268" t="s">
        <v>740</v>
      </c>
      <c r="AN1241" s="148" t="str">
        <f>IF(ISERROR(MATCH(H1241,Current!H:H,0)),"Cleared","resolved")</f>
        <v>resolved</v>
      </c>
    </row>
    <row r="1242" spans="1:40" x14ac:dyDescent="0.25">
      <c r="A1242" s="267" t="s">
        <v>31</v>
      </c>
      <c r="B1242" s="255">
        <v>3014</v>
      </c>
      <c r="C1242" s="256" t="s">
        <v>144</v>
      </c>
      <c r="D1242" s="255" t="s">
        <v>16</v>
      </c>
      <c r="E1242" s="255">
        <v>635</v>
      </c>
      <c r="F1242" s="256" t="s">
        <v>142</v>
      </c>
      <c r="G1242" s="255" t="s">
        <v>16</v>
      </c>
      <c r="H1242" s="255">
        <v>30140120004767</v>
      </c>
      <c r="I1242" s="256" t="s">
        <v>59</v>
      </c>
      <c r="J1242" s="255" t="s">
        <v>135</v>
      </c>
      <c r="K1242" s="255">
        <v>42766</v>
      </c>
      <c r="L1242" s="256">
        <v>94</v>
      </c>
      <c r="M1242" s="255" t="s">
        <v>127</v>
      </c>
      <c r="N1242" s="255" t="s">
        <v>128</v>
      </c>
      <c r="O1242" s="256">
        <v>42800</v>
      </c>
      <c r="P1242" s="255" t="s">
        <v>838</v>
      </c>
      <c r="Q1242" s="255">
        <v>60</v>
      </c>
      <c r="R1242" s="256" t="s">
        <v>34</v>
      </c>
      <c r="S1242" s="255">
        <v>1656.37</v>
      </c>
      <c r="T1242" s="255" t="s">
        <v>100</v>
      </c>
      <c r="U1242" s="256">
        <v>1656.37</v>
      </c>
      <c r="V1242" s="255" t="s">
        <v>100</v>
      </c>
      <c r="W1242" s="255">
        <v>1656.37</v>
      </c>
      <c r="X1242" s="256" t="s">
        <v>100</v>
      </c>
      <c r="Y1242" s="255" t="s">
        <v>107</v>
      </c>
      <c r="Z1242" s="255">
        <v>1.66</v>
      </c>
      <c r="AA1242" s="256">
        <v>1</v>
      </c>
      <c r="AB1242" s="255" t="s">
        <v>629</v>
      </c>
      <c r="AC1242" s="255" t="s">
        <v>634</v>
      </c>
      <c r="AD1242" s="256" t="s">
        <v>867</v>
      </c>
      <c r="AE1242" s="255" t="s">
        <v>349</v>
      </c>
      <c r="AF1242" s="255" t="s">
        <v>605</v>
      </c>
      <c r="AG1242" s="256" t="s">
        <v>643</v>
      </c>
      <c r="AH1242" s="255"/>
      <c r="AI1242" s="255"/>
      <c r="AJ1242" s="256"/>
      <c r="AK1242" s="255" t="s">
        <v>605</v>
      </c>
      <c r="AL1242" s="255" t="s">
        <v>603</v>
      </c>
      <c r="AM1242" s="268" t="s">
        <v>739</v>
      </c>
      <c r="AN1242" s="148" t="str">
        <f>IF(ISERROR(MATCH(H1242,Current!H:H,0)),"Cleared","resolved")</f>
        <v>Cleared</v>
      </c>
    </row>
    <row r="1243" spans="1:40" x14ac:dyDescent="0.25">
      <c r="A1243" s="267" t="s">
        <v>31</v>
      </c>
      <c r="B1243" s="255">
        <v>8520</v>
      </c>
      <c r="C1243" s="256" t="s">
        <v>842</v>
      </c>
      <c r="D1243" s="255" t="s">
        <v>19</v>
      </c>
      <c r="E1243" s="255">
        <v>1750</v>
      </c>
      <c r="F1243" s="256" t="s">
        <v>159</v>
      </c>
      <c r="G1243" s="255" t="s">
        <v>18</v>
      </c>
      <c r="H1243" s="255">
        <v>85202820000849</v>
      </c>
      <c r="I1243" s="256" t="s">
        <v>538</v>
      </c>
      <c r="J1243" s="255" t="s">
        <v>68</v>
      </c>
      <c r="K1243" s="255">
        <v>42774</v>
      </c>
      <c r="L1243" s="256">
        <v>86</v>
      </c>
      <c r="M1243" s="255" t="s">
        <v>111</v>
      </c>
      <c r="N1243" s="255" t="s">
        <v>42</v>
      </c>
      <c r="O1243" s="256">
        <v>42860</v>
      </c>
      <c r="P1243" s="255" t="s">
        <v>1878</v>
      </c>
      <c r="Q1243" s="255">
        <v>0</v>
      </c>
      <c r="R1243" s="256" t="s">
        <v>33</v>
      </c>
      <c r="S1243" s="255">
        <v>116900.28</v>
      </c>
      <c r="T1243" s="255" t="s">
        <v>197</v>
      </c>
      <c r="U1243" s="256">
        <v>1663.78</v>
      </c>
      <c r="V1243" s="255" t="s">
        <v>197</v>
      </c>
      <c r="W1243" s="255">
        <v>116900.05269629369</v>
      </c>
      <c r="X1243" s="256" t="s">
        <v>100</v>
      </c>
      <c r="Y1243" s="255" t="s">
        <v>114</v>
      </c>
      <c r="Z1243" s="255">
        <v>1.66</v>
      </c>
      <c r="AA1243" s="256">
        <v>1</v>
      </c>
      <c r="AB1243" s="255" t="s">
        <v>630</v>
      </c>
      <c r="AC1243" s="255" t="s">
        <v>2042</v>
      </c>
      <c r="AD1243" s="256" t="s">
        <v>2043</v>
      </c>
      <c r="AE1243" s="255" t="s">
        <v>350</v>
      </c>
      <c r="AF1243" s="255" t="s">
        <v>605</v>
      </c>
      <c r="AG1243" s="256" t="s">
        <v>643</v>
      </c>
      <c r="AH1243" s="255"/>
      <c r="AI1243" s="255"/>
      <c r="AJ1243" s="256"/>
      <c r="AK1243" s="255" t="s">
        <v>605</v>
      </c>
      <c r="AL1243" s="255" t="s">
        <v>603</v>
      </c>
      <c r="AM1243" s="268" t="s">
        <v>739</v>
      </c>
      <c r="AN1243" s="148" t="str">
        <f>IF(ISERROR(MATCH(H1243,Current!H:H,0)),"Cleared","resolved")</f>
        <v>resolved</v>
      </c>
    </row>
    <row r="1244" spans="1:40" x14ac:dyDescent="0.25">
      <c r="A1244" s="267" t="s">
        <v>31</v>
      </c>
      <c r="B1244" s="255">
        <v>247</v>
      </c>
      <c r="C1244" s="256" t="s">
        <v>198</v>
      </c>
      <c r="D1244" s="255" t="s">
        <v>23</v>
      </c>
      <c r="E1244" s="255">
        <v>1960</v>
      </c>
      <c r="F1244" s="256" t="s">
        <v>423</v>
      </c>
      <c r="G1244" s="255" t="s">
        <v>22</v>
      </c>
      <c r="H1244" s="255" t="s">
        <v>1933</v>
      </c>
      <c r="I1244" s="256" t="s">
        <v>59</v>
      </c>
      <c r="J1244" s="255" t="s">
        <v>203</v>
      </c>
      <c r="K1244" s="255">
        <v>42829</v>
      </c>
      <c r="L1244" s="256">
        <v>31</v>
      </c>
      <c r="M1244" s="255" t="s">
        <v>158</v>
      </c>
      <c r="N1244" s="255" t="s">
        <v>41</v>
      </c>
      <c r="O1244" s="256">
        <v>42860</v>
      </c>
      <c r="P1244" s="255" t="s">
        <v>1878</v>
      </c>
      <c r="Q1244" s="255">
        <v>0</v>
      </c>
      <c r="R1244" s="256" t="s">
        <v>33</v>
      </c>
      <c r="S1244" s="255">
        <v>1654.99</v>
      </c>
      <c r="T1244" s="255" t="s">
        <v>100</v>
      </c>
      <c r="U1244" s="256">
        <v>1654.99</v>
      </c>
      <c r="V1244" s="255" t="s">
        <v>100</v>
      </c>
      <c r="W1244" s="255">
        <v>1654.99</v>
      </c>
      <c r="X1244" s="256" t="s">
        <v>100</v>
      </c>
      <c r="Y1244" s="255" t="s">
        <v>114</v>
      </c>
      <c r="Z1244" s="255">
        <v>1.65</v>
      </c>
      <c r="AA1244" s="256">
        <v>1</v>
      </c>
      <c r="AB1244" s="255" t="s">
        <v>629</v>
      </c>
      <c r="AC1244" s="255" t="s">
        <v>455</v>
      </c>
      <c r="AD1244" s="256" t="s">
        <v>1934</v>
      </c>
      <c r="AE1244" s="255" t="s">
        <v>349</v>
      </c>
      <c r="AF1244" s="255" t="s">
        <v>605</v>
      </c>
      <c r="AG1244" s="256" t="s">
        <v>643</v>
      </c>
      <c r="AH1244" s="255"/>
      <c r="AI1244" s="255"/>
      <c r="AJ1244" s="256"/>
      <c r="AK1244" s="255" t="s">
        <v>605</v>
      </c>
      <c r="AL1244" s="255" t="s">
        <v>643</v>
      </c>
      <c r="AM1244" s="268" t="s">
        <v>741</v>
      </c>
      <c r="AN1244" s="148" t="str">
        <f>IF(ISERROR(MATCH(H1244,Current!H:H,0)),"Cleared","resolved")</f>
        <v>resolved</v>
      </c>
    </row>
    <row r="1245" spans="1:40" x14ac:dyDescent="0.25">
      <c r="A1245" s="267" t="s">
        <v>744</v>
      </c>
      <c r="B1245" s="255">
        <v>8520</v>
      </c>
      <c r="C1245" s="256" t="s">
        <v>842</v>
      </c>
      <c r="D1245" s="255" t="s">
        <v>19</v>
      </c>
      <c r="E1245" s="255">
        <v>3071</v>
      </c>
      <c r="F1245" s="256" t="s">
        <v>139</v>
      </c>
      <c r="G1245" s="255" t="s">
        <v>21</v>
      </c>
      <c r="H1245" s="255" t="s">
        <v>975</v>
      </c>
      <c r="I1245" s="256" t="s">
        <v>59</v>
      </c>
      <c r="J1245" s="255" t="s">
        <v>271</v>
      </c>
      <c r="K1245" s="255">
        <v>42769</v>
      </c>
      <c r="L1245" s="256">
        <v>91</v>
      </c>
      <c r="M1245" s="255" t="s">
        <v>111</v>
      </c>
      <c r="N1245" s="255" t="s">
        <v>42</v>
      </c>
      <c r="O1245" s="256">
        <v>42775</v>
      </c>
      <c r="P1245" s="255" t="s">
        <v>838</v>
      </c>
      <c r="Q1245" s="255">
        <v>85</v>
      </c>
      <c r="R1245" s="256" t="s">
        <v>35</v>
      </c>
      <c r="S1245" s="255">
        <v>115659</v>
      </c>
      <c r="T1245" s="255" t="s">
        <v>197</v>
      </c>
      <c r="U1245" s="256">
        <v>1646.12</v>
      </c>
      <c r="V1245" s="255" t="s">
        <v>197</v>
      </c>
      <c r="W1245" s="255">
        <v>115659.23063411206</v>
      </c>
      <c r="X1245" s="256" t="s">
        <v>100</v>
      </c>
      <c r="Y1245" s="255" t="s">
        <v>114</v>
      </c>
      <c r="Z1245" s="255">
        <v>1.65</v>
      </c>
      <c r="AA1245" s="256">
        <v>1</v>
      </c>
      <c r="AB1245" s="255" t="s">
        <v>630</v>
      </c>
      <c r="AC1245" s="255" t="s">
        <v>497</v>
      </c>
      <c r="AD1245" s="256">
        <v>13</v>
      </c>
      <c r="AE1245" s="255" t="s">
        <v>350</v>
      </c>
      <c r="AF1245" s="255" t="s">
        <v>605</v>
      </c>
      <c r="AG1245" s="256" t="s">
        <v>643</v>
      </c>
      <c r="AH1245" s="255"/>
      <c r="AI1245" s="255"/>
      <c r="AJ1245" s="256"/>
      <c r="AK1245" s="255" t="s">
        <v>649</v>
      </c>
      <c r="AL1245" s="255" t="s">
        <v>643</v>
      </c>
      <c r="AM1245" s="268" t="s">
        <v>740</v>
      </c>
      <c r="AN1245" s="148" t="str">
        <f>IF(ISERROR(MATCH(H1245,Current!H:H,0)),"Cleared","resolved")</f>
        <v>resolved</v>
      </c>
    </row>
    <row r="1246" spans="1:40" x14ac:dyDescent="0.25">
      <c r="A1246" s="267" t="s">
        <v>744</v>
      </c>
      <c r="B1246" s="255">
        <v>8520</v>
      </c>
      <c r="C1246" s="256" t="s">
        <v>842</v>
      </c>
      <c r="D1246" s="255" t="s">
        <v>19</v>
      </c>
      <c r="E1246" s="255">
        <v>8420</v>
      </c>
      <c r="F1246" s="256" t="s">
        <v>234</v>
      </c>
      <c r="G1246" s="255" t="s">
        <v>19</v>
      </c>
      <c r="H1246" s="255">
        <v>85203010001161</v>
      </c>
      <c r="I1246" s="256" t="s">
        <v>592</v>
      </c>
      <c r="J1246" s="255" t="s">
        <v>230</v>
      </c>
      <c r="K1246" s="255">
        <v>42676</v>
      </c>
      <c r="L1246" s="256">
        <v>184</v>
      </c>
      <c r="M1246" s="255" t="s">
        <v>105</v>
      </c>
      <c r="N1246" s="255" t="s">
        <v>41</v>
      </c>
      <c r="O1246" s="256">
        <v>42775</v>
      </c>
      <c r="P1246" s="255" t="s">
        <v>838</v>
      </c>
      <c r="Q1246" s="255">
        <v>85</v>
      </c>
      <c r="R1246" s="256" t="s">
        <v>35</v>
      </c>
      <c r="S1246" s="255">
        <v>115560</v>
      </c>
      <c r="T1246" s="255" t="s">
        <v>197</v>
      </c>
      <c r="U1246" s="256">
        <v>1644.71</v>
      </c>
      <c r="V1246" s="255" t="s">
        <v>197</v>
      </c>
      <c r="W1246" s="255">
        <v>115560.16160196732</v>
      </c>
      <c r="X1246" s="256" t="s">
        <v>100</v>
      </c>
      <c r="Y1246" s="255" t="s">
        <v>107</v>
      </c>
      <c r="Z1246" s="255">
        <v>1.64</v>
      </c>
      <c r="AA1246" s="256">
        <v>1</v>
      </c>
      <c r="AB1246" s="255" t="s">
        <v>630</v>
      </c>
      <c r="AC1246" s="255" t="s">
        <v>503</v>
      </c>
      <c r="AD1246" s="256" t="s">
        <v>901</v>
      </c>
      <c r="AE1246" s="255" t="s">
        <v>350</v>
      </c>
      <c r="AF1246" s="255" t="s">
        <v>605</v>
      </c>
      <c r="AG1246" s="256" t="s">
        <v>643</v>
      </c>
      <c r="AH1246" s="255"/>
      <c r="AI1246" s="255"/>
      <c r="AJ1246" s="256"/>
      <c r="AK1246" s="255" t="s">
        <v>605</v>
      </c>
      <c r="AL1246" s="255" t="s">
        <v>643</v>
      </c>
      <c r="AM1246" s="268" t="s">
        <v>741</v>
      </c>
      <c r="AN1246" s="148" t="str">
        <f>IF(ISERROR(MATCH(H1246,Current!H:H,0)),"Cleared","resolved")</f>
        <v>resolved</v>
      </c>
    </row>
    <row r="1247" spans="1:40" x14ac:dyDescent="0.25">
      <c r="A1247" s="267" t="s">
        <v>31</v>
      </c>
      <c r="B1247" s="255">
        <v>1960</v>
      </c>
      <c r="C1247" s="256" t="s">
        <v>423</v>
      </c>
      <c r="D1247" s="255" t="s">
        <v>22</v>
      </c>
      <c r="E1247" s="255">
        <v>199</v>
      </c>
      <c r="F1247" s="256" t="s">
        <v>137</v>
      </c>
      <c r="G1247" s="255" t="s">
        <v>22</v>
      </c>
      <c r="H1247" s="255" t="s">
        <v>2111</v>
      </c>
      <c r="I1247" s="256" t="s">
        <v>538</v>
      </c>
      <c r="J1247" s="255" t="s">
        <v>627</v>
      </c>
      <c r="K1247" s="255">
        <v>42774</v>
      </c>
      <c r="L1247" s="256">
        <v>86</v>
      </c>
      <c r="M1247" s="255" t="s">
        <v>118</v>
      </c>
      <c r="N1247" s="255" t="s">
        <v>41</v>
      </c>
      <c r="O1247" s="256">
        <v>42859</v>
      </c>
      <c r="P1247" s="255" t="s">
        <v>1878</v>
      </c>
      <c r="Q1247" s="255">
        <v>1</v>
      </c>
      <c r="R1247" s="256" t="s">
        <v>33</v>
      </c>
      <c r="S1247" s="255">
        <v>1789.6</v>
      </c>
      <c r="T1247" s="255" t="s">
        <v>248</v>
      </c>
      <c r="U1247" s="256">
        <v>1637.33</v>
      </c>
      <c r="V1247" s="255" t="s">
        <v>248</v>
      </c>
      <c r="W1247" s="255">
        <v>1789.6016572502895</v>
      </c>
      <c r="X1247" s="256" t="s">
        <v>100</v>
      </c>
      <c r="Y1247" s="255" t="s">
        <v>107</v>
      </c>
      <c r="Z1247" s="255">
        <v>1.64</v>
      </c>
      <c r="AA1247" s="256">
        <v>1</v>
      </c>
      <c r="AB1247" s="255" t="s">
        <v>629</v>
      </c>
      <c r="AC1247" s="255" t="s">
        <v>484</v>
      </c>
      <c r="AD1247" s="256" t="s">
        <v>770</v>
      </c>
      <c r="AE1247" s="255" t="s">
        <v>349</v>
      </c>
      <c r="AF1247" s="255" t="s">
        <v>649</v>
      </c>
      <c r="AG1247" s="256" t="s">
        <v>643</v>
      </c>
      <c r="AH1247" s="255"/>
      <c r="AI1247" s="255"/>
      <c r="AJ1247" s="256"/>
      <c r="AK1247" s="255" t="s">
        <v>605</v>
      </c>
      <c r="AL1247" s="255" t="s">
        <v>643</v>
      </c>
      <c r="AM1247" s="268" t="s">
        <v>741</v>
      </c>
      <c r="AN1247" s="148" t="str">
        <f>IF(ISERROR(MATCH(H1247,Current!H:H,0)),"Cleared","resolved")</f>
        <v>resolved</v>
      </c>
    </row>
    <row r="1248" spans="1:40" x14ac:dyDescent="0.25">
      <c r="A1248" s="267" t="s">
        <v>744</v>
      </c>
      <c r="B1248" s="255">
        <v>199</v>
      </c>
      <c r="C1248" s="256" t="s">
        <v>137</v>
      </c>
      <c r="D1248" s="255" t="s">
        <v>22</v>
      </c>
      <c r="E1248" s="255">
        <v>8110</v>
      </c>
      <c r="F1248" s="256" t="s">
        <v>116</v>
      </c>
      <c r="G1248" s="255" t="s">
        <v>15</v>
      </c>
      <c r="H1248" s="255">
        <v>199030002898</v>
      </c>
      <c r="I1248" s="256" t="s">
        <v>60</v>
      </c>
      <c r="J1248" s="255" t="s">
        <v>325</v>
      </c>
      <c r="K1248" s="255">
        <v>42613</v>
      </c>
      <c r="L1248" s="256">
        <v>247</v>
      </c>
      <c r="M1248" s="255" t="s">
        <v>158</v>
      </c>
      <c r="N1248" s="255" t="s">
        <v>41</v>
      </c>
      <c r="O1248" s="256">
        <v>42678</v>
      </c>
      <c r="P1248" s="255" t="s">
        <v>651</v>
      </c>
      <c r="Q1248" s="255">
        <v>182</v>
      </c>
      <c r="R1248" s="256" t="s">
        <v>37</v>
      </c>
      <c r="S1248" s="255">
        <v>1780</v>
      </c>
      <c r="T1248" s="255" t="s">
        <v>248</v>
      </c>
      <c r="U1248" s="256">
        <v>1628.55</v>
      </c>
      <c r="V1248" s="255" t="s">
        <v>248</v>
      </c>
      <c r="W1248" s="255">
        <v>1780.0051174259063</v>
      </c>
      <c r="X1248" s="256" t="s">
        <v>100</v>
      </c>
      <c r="Y1248" s="255" t="s">
        <v>114</v>
      </c>
      <c r="Z1248" s="255">
        <v>1.63</v>
      </c>
      <c r="AA1248" s="256">
        <v>1</v>
      </c>
      <c r="AB1248" s="255" t="s">
        <v>629</v>
      </c>
      <c r="AC1248" s="255" t="s">
        <v>447</v>
      </c>
      <c r="AD1248" s="256" t="s">
        <v>361</v>
      </c>
      <c r="AE1248" s="255" t="s">
        <v>349</v>
      </c>
      <c r="AF1248" s="255" t="s">
        <v>649</v>
      </c>
      <c r="AG1248" s="256" t="s">
        <v>643</v>
      </c>
      <c r="AH1248" s="255"/>
      <c r="AI1248" s="255"/>
      <c r="AJ1248" s="256"/>
      <c r="AK1248" s="255" t="s">
        <v>605</v>
      </c>
      <c r="AL1248" s="255" t="s">
        <v>643</v>
      </c>
      <c r="AM1248" s="268" t="s">
        <v>741</v>
      </c>
      <c r="AN1248" s="148" t="str">
        <f>IF(ISERROR(MATCH(H1248,Current!H:H,0)),"Cleared","resolved")</f>
        <v>resolved</v>
      </c>
    </row>
    <row r="1249" spans="1:40" x14ac:dyDescent="0.25">
      <c r="A1249" s="267" t="s">
        <v>744</v>
      </c>
      <c r="B1249" s="255">
        <v>8520</v>
      </c>
      <c r="C1249" s="256" t="s">
        <v>842</v>
      </c>
      <c r="D1249" s="255" t="s">
        <v>19</v>
      </c>
      <c r="E1249" s="255">
        <v>8420</v>
      </c>
      <c r="F1249" s="256" t="s">
        <v>234</v>
      </c>
      <c r="G1249" s="255" t="s">
        <v>19</v>
      </c>
      <c r="H1249" s="255">
        <v>85200310084865</v>
      </c>
      <c r="I1249" s="256" t="s">
        <v>54</v>
      </c>
      <c r="J1249" s="255" t="s">
        <v>575</v>
      </c>
      <c r="K1249" s="255">
        <v>42643</v>
      </c>
      <c r="L1249" s="256">
        <v>217</v>
      </c>
      <c r="M1249" s="255" t="s">
        <v>127</v>
      </c>
      <c r="N1249" s="255" t="s">
        <v>128</v>
      </c>
      <c r="O1249" s="256">
        <v>42709</v>
      </c>
      <c r="P1249" s="255" t="s">
        <v>651</v>
      </c>
      <c r="Q1249" s="255">
        <v>151</v>
      </c>
      <c r="R1249" s="256" t="s">
        <v>39</v>
      </c>
      <c r="S1249" s="255">
        <v>113886</v>
      </c>
      <c r="T1249" s="255" t="s">
        <v>197</v>
      </c>
      <c r="U1249" s="256">
        <v>1620.88</v>
      </c>
      <c r="V1249" s="255" t="s">
        <v>197</v>
      </c>
      <c r="W1249" s="255">
        <v>113885.82469699632</v>
      </c>
      <c r="X1249" s="256" t="s">
        <v>100</v>
      </c>
      <c r="Y1249" s="255" t="s">
        <v>107</v>
      </c>
      <c r="Z1249" s="255">
        <v>1.62</v>
      </c>
      <c r="AA1249" s="256">
        <v>1</v>
      </c>
      <c r="AB1249" s="255" t="s">
        <v>630</v>
      </c>
      <c r="AC1249" s="255" t="s">
        <v>573</v>
      </c>
      <c r="AD1249" s="256" t="s">
        <v>769</v>
      </c>
      <c r="AE1249" s="255" t="s">
        <v>350</v>
      </c>
      <c r="AF1249" s="255" t="s">
        <v>605</v>
      </c>
      <c r="AG1249" s="256" t="s">
        <v>643</v>
      </c>
      <c r="AH1249" s="255"/>
      <c r="AI1249" s="255"/>
      <c r="AJ1249" s="256"/>
      <c r="AK1249" s="255" t="s">
        <v>605</v>
      </c>
      <c r="AL1249" s="255" t="s">
        <v>643</v>
      </c>
      <c r="AM1249" s="268" t="s">
        <v>741</v>
      </c>
      <c r="AN1249" s="148" t="str">
        <f>IF(ISERROR(MATCH(H1249,Current!H:H,0)),"Cleared","resolved")</f>
        <v>Cleared</v>
      </c>
    </row>
    <row r="1250" spans="1:40" x14ac:dyDescent="0.25">
      <c r="A1250" s="267" t="s">
        <v>744</v>
      </c>
      <c r="B1250" s="255">
        <v>8520</v>
      </c>
      <c r="C1250" s="256" t="s">
        <v>842</v>
      </c>
      <c r="D1250" s="255" t="s">
        <v>19</v>
      </c>
      <c r="E1250" s="255">
        <v>199</v>
      </c>
      <c r="F1250" s="256" t="s">
        <v>137</v>
      </c>
      <c r="G1250" s="255" t="s">
        <v>22</v>
      </c>
      <c r="H1250" s="255">
        <v>85200410042567</v>
      </c>
      <c r="I1250" s="256" t="s">
        <v>54</v>
      </c>
      <c r="J1250" s="255" t="s">
        <v>575</v>
      </c>
      <c r="K1250" s="255">
        <v>42727</v>
      </c>
      <c r="L1250" s="256">
        <v>133</v>
      </c>
      <c r="M1250" s="255" t="s">
        <v>111</v>
      </c>
      <c r="N1250" s="255" t="s">
        <v>42</v>
      </c>
      <c r="O1250" s="256">
        <v>42776</v>
      </c>
      <c r="P1250" s="255" t="s">
        <v>838</v>
      </c>
      <c r="Q1250" s="255">
        <v>84</v>
      </c>
      <c r="R1250" s="256" t="s">
        <v>35</v>
      </c>
      <c r="S1250" s="255">
        <v>113400</v>
      </c>
      <c r="T1250" s="255" t="s">
        <v>197</v>
      </c>
      <c r="U1250" s="256">
        <v>1613.97</v>
      </c>
      <c r="V1250" s="255" t="s">
        <v>197</v>
      </c>
      <c r="W1250" s="255">
        <v>113400.31617776216</v>
      </c>
      <c r="X1250" s="256" t="s">
        <v>100</v>
      </c>
      <c r="Y1250" s="255" t="s">
        <v>114</v>
      </c>
      <c r="Z1250" s="255">
        <v>1.61</v>
      </c>
      <c r="AA1250" s="256">
        <v>1</v>
      </c>
      <c r="AB1250" s="255" t="s">
        <v>630</v>
      </c>
      <c r="AC1250" s="255" t="s">
        <v>484</v>
      </c>
      <c r="AD1250" s="256" t="s">
        <v>396</v>
      </c>
      <c r="AE1250" s="255" t="s">
        <v>350</v>
      </c>
      <c r="AF1250" s="255" t="s">
        <v>605</v>
      </c>
      <c r="AG1250" s="256" t="s">
        <v>643</v>
      </c>
      <c r="AH1250" s="255"/>
      <c r="AI1250" s="255"/>
      <c r="AJ1250" s="256"/>
      <c r="AK1250" s="255" t="s">
        <v>605</v>
      </c>
      <c r="AL1250" s="255" t="s">
        <v>643</v>
      </c>
      <c r="AM1250" s="268" t="s">
        <v>741</v>
      </c>
      <c r="AN1250" s="148" t="str">
        <f>IF(ISERROR(MATCH(H1250,Current!H:H,0)),"Cleared","resolved")</f>
        <v>resolved</v>
      </c>
    </row>
    <row r="1251" spans="1:40" x14ac:dyDescent="0.25">
      <c r="A1251" s="267" t="s">
        <v>744</v>
      </c>
      <c r="B1251" s="255">
        <v>8520</v>
      </c>
      <c r="C1251" s="256" t="s">
        <v>842</v>
      </c>
      <c r="D1251" s="255" t="s">
        <v>19</v>
      </c>
      <c r="E1251" s="255">
        <v>199</v>
      </c>
      <c r="F1251" s="256" t="s">
        <v>137</v>
      </c>
      <c r="G1251" s="255" t="s">
        <v>22</v>
      </c>
      <c r="H1251" s="255">
        <v>85200410040798</v>
      </c>
      <c r="I1251" s="256" t="s">
        <v>54</v>
      </c>
      <c r="J1251" s="255" t="s">
        <v>575</v>
      </c>
      <c r="K1251" s="255">
        <v>42676</v>
      </c>
      <c r="L1251" s="256">
        <v>184</v>
      </c>
      <c r="M1251" s="255" t="s">
        <v>111</v>
      </c>
      <c r="N1251" s="255" t="s">
        <v>42</v>
      </c>
      <c r="O1251" s="256">
        <v>42733</v>
      </c>
      <c r="P1251" s="255" t="s">
        <v>651</v>
      </c>
      <c r="Q1251" s="255">
        <v>127</v>
      </c>
      <c r="R1251" s="256" t="s">
        <v>38</v>
      </c>
      <c r="S1251" s="255">
        <v>113400</v>
      </c>
      <c r="T1251" s="255" t="s">
        <v>197</v>
      </c>
      <c r="U1251" s="256">
        <v>1613.97</v>
      </c>
      <c r="V1251" s="255" t="s">
        <v>197</v>
      </c>
      <c r="W1251" s="255">
        <v>113400.31617776216</v>
      </c>
      <c r="X1251" s="256" t="s">
        <v>100</v>
      </c>
      <c r="Y1251" s="255" t="s">
        <v>114</v>
      </c>
      <c r="Z1251" s="255">
        <v>1.61</v>
      </c>
      <c r="AA1251" s="256">
        <v>1</v>
      </c>
      <c r="AB1251" s="255" t="s">
        <v>630</v>
      </c>
      <c r="AC1251" s="255" t="s">
        <v>484</v>
      </c>
      <c r="AD1251" s="256" t="s">
        <v>396</v>
      </c>
      <c r="AE1251" s="255" t="s">
        <v>350</v>
      </c>
      <c r="AF1251" s="255" t="s">
        <v>605</v>
      </c>
      <c r="AG1251" s="256" t="s">
        <v>643</v>
      </c>
      <c r="AH1251" s="255"/>
      <c r="AI1251" s="255"/>
      <c r="AJ1251" s="256"/>
      <c r="AK1251" s="255" t="s">
        <v>605</v>
      </c>
      <c r="AL1251" s="255" t="s">
        <v>643</v>
      </c>
      <c r="AM1251" s="268" t="s">
        <v>741</v>
      </c>
      <c r="AN1251" s="148" t="str">
        <f>IF(ISERROR(MATCH(H1251,Current!H:H,0)),"Cleared","resolved")</f>
        <v>resolved</v>
      </c>
    </row>
    <row r="1252" spans="1:40" x14ac:dyDescent="0.25">
      <c r="A1252" s="267" t="s">
        <v>744</v>
      </c>
      <c r="B1252" s="255">
        <v>8520</v>
      </c>
      <c r="C1252" s="256" t="s">
        <v>842</v>
      </c>
      <c r="D1252" s="255" t="s">
        <v>19</v>
      </c>
      <c r="E1252" s="255">
        <v>199</v>
      </c>
      <c r="F1252" s="256" t="s">
        <v>137</v>
      </c>
      <c r="G1252" s="255" t="s">
        <v>22</v>
      </c>
      <c r="H1252" s="255">
        <v>85200410039872</v>
      </c>
      <c r="I1252" s="256" t="s">
        <v>54</v>
      </c>
      <c r="J1252" s="255" t="s">
        <v>575</v>
      </c>
      <c r="K1252" s="255">
        <v>42643</v>
      </c>
      <c r="L1252" s="256">
        <v>217</v>
      </c>
      <c r="M1252" s="255" t="s">
        <v>111</v>
      </c>
      <c r="N1252" s="255" t="s">
        <v>42</v>
      </c>
      <c r="O1252" s="256">
        <v>42709</v>
      </c>
      <c r="P1252" s="255" t="s">
        <v>651</v>
      </c>
      <c r="Q1252" s="255">
        <v>151</v>
      </c>
      <c r="R1252" s="256" t="s">
        <v>39</v>
      </c>
      <c r="S1252" s="255">
        <v>113400</v>
      </c>
      <c r="T1252" s="255" t="s">
        <v>197</v>
      </c>
      <c r="U1252" s="256">
        <v>1613.97</v>
      </c>
      <c r="V1252" s="255" t="s">
        <v>197</v>
      </c>
      <c r="W1252" s="255">
        <v>113400.31617776216</v>
      </c>
      <c r="X1252" s="256" t="s">
        <v>100</v>
      </c>
      <c r="Y1252" s="255" t="s">
        <v>114</v>
      </c>
      <c r="Z1252" s="255">
        <v>1.61</v>
      </c>
      <c r="AA1252" s="256">
        <v>1</v>
      </c>
      <c r="AB1252" s="255" t="s">
        <v>630</v>
      </c>
      <c r="AC1252" s="255" t="s">
        <v>484</v>
      </c>
      <c r="AD1252" s="256" t="s">
        <v>396</v>
      </c>
      <c r="AE1252" s="255" t="s">
        <v>350</v>
      </c>
      <c r="AF1252" s="255" t="s">
        <v>605</v>
      </c>
      <c r="AG1252" s="256" t="s">
        <v>643</v>
      </c>
      <c r="AH1252" s="255"/>
      <c r="AI1252" s="255"/>
      <c r="AJ1252" s="256"/>
      <c r="AK1252" s="255" t="s">
        <v>605</v>
      </c>
      <c r="AL1252" s="255" t="s">
        <v>643</v>
      </c>
      <c r="AM1252" s="268" t="s">
        <v>741</v>
      </c>
      <c r="AN1252" s="148" t="str">
        <f>IF(ISERROR(MATCH(H1252,Current!H:H,0)),"Cleared","resolved")</f>
        <v>resolved</v>
      </c>
    </row>
    <row r="1253" spans="1:40" x14ac:dyDescent="0.25">
      <c r="A1253" s="267" t="s">
        <v>744</v>
      </c>
      <c r="B1253" s="255">
        <v>8520</v>
      </c>
      <c r="C1253" s="256" t="s">
        <v>842</v>
      </c>
      <c r="D1253" s="255" t="s">
        <v>19</v>
      </c>
      <c r="E1253" s="255">
        <v>8420</v>
      </c>
      <c r="F1253" s="256" t="s">
        <v>234</v>
      </c>
      <c r="G1253" s="255" t="s">
        <v>19</v>
      </c>
      <c r="H1253" s="255">
        <v>85200910002111</v>
      </c>
      <c r="I1253" s="256" t="s">
        <v>537</v>
      </c>
      <c r="J1253" s="255" t="s">
        <v>311</v>
      </c>
      <c r="K1253" s="255">
        <v>42643</v>
      </c>
      <c r="L1253" s="256">
        <v>217</v>
      </c>
      <c r="M1253" s="255" t="s">
        <v>105</v>
      </c>
      <c r="N1253" s="255" t="s">
        <v>41</v>
      </c>
      <c r="O1253" s="256">
        <v>42678</v>
      </c>
      <c r="P1253" s="255" t="s">
        <v>651</v>
      </c>
      <c r="Q1253" s="255">
        <v>182</v>
      </c>
      <c r="R1253" s="256" t="s">
        <v>37</v>
      </c>
      <c r="S1253" s="255">
        <v>113400</v>
      </c>
      <c r="T1253" s="255" t="s">
        <v>197</v>
      </c>
      <c r="U1253" s="256">
        <v>1613.97</v>
      </c>
      <c r="V1253" s="255" t="s">
        <v>197</v>
      </c>
      <c r="W1253" s="255">
        <v>113400.31617776216</v>
      </c>
      <c r="X1253" s="256" t="s">
        <v>100</v>
      </c>
      <c r="Y1253" s="255" t="s">
        <v>107</v>
      </c>
      <c r="Z1253" s="255">
        <v>1.61</v>
      </c>
      <c r="AA1253" s="256">
        <v>1</v>
      </c>
      <c r="AB1253" s="255" t="s">
        <v>630</v>
      </c>
      <c r="AC1253" s="255" t="s">
        <v>503</v>
      </c>
      <c r="AD1253" s="256" t="s">
        <v>1308</v>
      </c>
      <c r="AE1253" s="255" t="s">
        <v>350</v>
      </c>
      <c r="AF1253" s="255" t="s">
        <v>649</v>
      </c>
      <c r="AG1253" s="256" t="s">
        <v>643</v>
      </c>
      <c r="AH1253" s="255"/>
      <c r="AI1253" s="255"/>
      <c r="AJ1253" s="256"/>
      <c r="AK1253" s="255" t="s">
        <v>605</v>
      </c>
      <c r="AL1253" s="255" t="s">
        <v>643</v>
      </c>
      <c r="AM1253" s="268" t="s">
        <v>741</v>
      </c>
      <c r="AN1253" s="148" t="str">
        <f>IF(ISERROR(MATCH(H1253,Current!H:H,0)),"Cleared","resolved")</f>
        <v>resolved</v>
      </c>
    </row>
    <row r="1254" spans="1:40" x14ac:dyDescent="0.25">
      <c r="A1254" s="267" t="s">
        <v>744</v>
      </c>
      <c r="B1254" s="255">
        <v>3022</v>
      </c>
      <c r="C1254" s="256" t="s">
        <v>141</v>
      </c>
      <c r="D1254" s="255" t="s">
        <v>16</v>
      </c>
      <c r="E1254" s="255">
        <v>692</v>
      </c>
      <c r="F1254" s="256" t="s">
        <v>187</v>
      </c>
      <c r="G1254" s="255" t="s">
        <v>16</v>
      </c>
      <c r="H1254" s="255">
        <v>30220110063108</v>
      </c>
      <c r="I1254" s="256" t="s">
        <v>59</v>
      </c>
      <c r="J1254" s="255" t="s">
        <v>143</v>
      </c>
      <c r="K1254" s="255">
        <v>42667</v>
      </c>
      <c r="L1254" s="256">
        <v>193</v>
      </c>
      <c r="M1254" s="255" t="s">
        <v>118</v>
      </c>
      <c r="N1254" s="255" t="s">
        <v>41</v>
      </c>
      <c r="O1254" s="256">
        <v>42732</v>
      </c>
      <c r="P1254" s="255" t="s">
        <v>651</v>
      </c>
      <c r="Q1254" s="255">
        <v>128</v>
      </c>
      <c r="R1254" s="256" t="s">
        <v>38</v>
      </c>
      <c r="S1254" s="255">
        <v>1584</v>
      </c>
      <c r="T1254" s="255" t="s">
        <v>100</v>
      </c>
      <c r="U1254" s="256">
        <v>1584</v>
      </c>
      <c r="V1254" s="255" t="s">
        <v>100</v>
      </c>
      <c r="W1254" s="255">
        <v>1584</v>
      </c>
      <c r="X1254" s="256" t="s">
        <v>100</v>
      </c>
      <c r="Y1254" s="255" t="s">
        <v>107</v>
      </c>
      <c r="Z1254" s="255">
        <v>1.58</v>
      </c>
      <c r="AA1254" s="256">
        <v>1</v>
      </c>
      <c r="AB1254" s="255" t="s">
        <v>629</v>
      </c>
      <c r="AC1254" s="255" t="s">
        <v>412</v>
      </c>
      <c r="AD1254" s="256" t="s">
        <v>807</v>
      </c>
      <c r="AE1254" s="255" t="s">
        <v>349</v>
      </c>
      <c r="AF1254" s="255" t="s">
        <v>649</v>
      </c>
      <c r="AG1254" s="256" t="s">
        <v>643</v>
      </c>
      <c r="AH1254" s="255"/>
      <c r="AI1254" s="255"/>
      <c r="AJ1254" s="256"/>
      <c r="AK1254" s="255" t="s">
        <v>605</v>
      </c>
      <c r="AL1254" s="255" t="s">
        <v>643</v>
      </c>
      <c r="AM1254" s="268" t="s">
        <v>741</v>
      </c>
      <c r="AN1254" s="148" t="str">
        <f>IF(ISERROR(MATCH(H1254,Current!H:H,0)),"Cleared","resolved")</f>
        <v>Cleared</v>
      </c>
    </row>
    <row r="1255" spans="1:40" x14ac:dyDescent="0.25">
      <c r="A1255" s="267" t="s">
        <v>31</v>
      </c>
      <c r="B1255" s="255">
        <v>8520</v>
      </c>
      <c r="C1255" s="256" t="s">
        <v>842</v>
      </c>
      <c r="D1255" s="255" t="s">
        <v>19</v>
      </c>
      <c r="E1255" s="255">
        <v>795</v>
      </c>
      <c r="F1255" s="256" t="s">
        <v>264</v>
      </c>
      <c r="G1255" s="255" t="s">
        <v>14</v>
      </c>
      <c r="H1255" s="255">
        <v>85204820000046</v>
      </c>
      <c r="I1255" s="256" t="s">
        <v>57</v>
      </c>
      <c r="J1255" s="255" t="s">
        <v>2049</v>
      </c>
      <c r="K1255" s="255">
        <v>42796</v>
      </c>
      <c r="L1255" s="256">
        <v>64</v>
      </c>
      <c r="M1255" s="255" t="s">
        <v>111</v>
      </c>
      <c r="N1255" s="255" t="s">
        <v>42</v>
      </c>
      <c r="O1255" s="256">
        <v>42859</v>
      </c>
      <c r="P1255" s="255" t="s">
        <v>1878</v>
      </c>
      <c r="Q1255" s="255">
        <v>1</v>
      </c>
      <c r="R1255" s="256" t="s">
        <v>33</v>
      </c>
      <c r="S1255" s="255">
        <v>110999.7</v>
      </c>
      <c r="T1255" s="255" t="s">
        <v>197</v>
      </c>
      <c r="U1255" s="256">
        <v>1579.8</v>
      </c>
      <c r="V1255" s="255" t="s">
        <v>197</v>
      </c>
      <c r="W1255" s="255">
        <v>110999.47303706306</v>
      </c>
      <c r="X1255" s="256" t="s">
        <v>100</v>
      </c>
      <c r="Y1255" s="255" t="s">
        <v>114</v>
      </c>
      <c r="Z1255" s="255">
        <v>1.58</v>
      </c>
      <c r="AA1255" s="256">
        <v>1</v>
      </c>
      <c r="AB1255" s="255" t="s">
        <v>630</v>
      </c>
      <c r="AC1255" s="255" t="s">
        <v>426</v>
      </c>
      <c r="AD1255" s="256" t="s">
        <v>2046</v>
      </c>
      <c r="AE1255" s="255" t="s">
        <v>350</v>
      </c>
      <c r="AF1255" s="255" t="s">
        <v>649</v>
      </c>
      <c r="AG1255" s="256" t="s">
        <v>643</v>
      </c>
      <c r="AH1255" s="255"/>
      <c r="AI1255" s="255"/>
      <c r="AJ1255" s="256"/>
      <c r="AK1255" s="255" t="s">
        <v>605</v>
      </c>
      <c r="AL1255" s="255" t="s">
        <v>603</v>
      </c>
      <c r="AM1255" s="268" t="s">
        <v>739</v>
      </c>
      <c r="AN1255" s="148" t="str">
        <f>IF(ISERROR(MATCH(H1255,Current!H:H,0)),"Cleared","resolved")</f>
        <v>resolved</v>
      </c>
    </row>
    <row r="1256" spans="1:40" x14ac:dyDescent="0.25">
      <c r="A1256" s="267" t="s">
        <v>744</v>
      </c>
      <c r="B1256" s="255">
        <v>8520</v>
      </c>
      <c r="C1256" s="256" t="s">
        <v>842</v>
      </c>
      <c r="D1256" s="255" t="s">
        <v>19</v>
      </c>
      <c r="E1256" s="255">
        <v>199</v>
      </c>
      <c r="F1256" s="256" t="s">
        <v>137</v>
      </c>
      <c r="G1256" s="255" t="s">
        <v>22</v>
      </c>
      <c r="H1256" s="255" t="s">
        <v>486</v>
      </c>
      <c r="I1256" s="256" t="s">
        <v>538</v>
      </c>
      <c r="J1256" s="255" t="s">
        <v>68</v>
      </c>
      <c r="K1256" s="255">
        <v>42579</v>
      </c>
      <c r="L1256" s="256">
        <v>281</v>
      </c>
      <c r="M1256" s="255" t="s">
        <v>158</v>
      </c>
      <c r="N1256" s="255" t="s">
        <v>41</v>
      </c>
      <c r="O1256" s="256">
        <v>42586</v>
      </c>
      <c r="P1256" s="255" t="s">
        <v>406</v>
      </c>
      <c r="Q1256" s="255">
        <v>274</v>
      </c>
      <c r="R1256" s="256" t="s">
        <v>37</v>
      </c>
      <c r="S1256" s="255">
        <v>110285</v>
      </c>
      <c r="T1256" s="255" t="s">
        <v>197</v>
      </c>
      <c r="U1256" s="256">
        <v>1569.63</v>
      </c>
      <c r="V1256" s="255" t="s">
        <v>197</v>
      </c>
      <c r="W1256" s="255">
        <v>110284.91129457229</v>
      </c>
      <c r="X1256" s="256" t="s">
        <v>100</v>
      </c>
      <c r="Y1256" s="255" t="s">
        <v>114</v>
      </c>
      <c r="Z1256" s="255">
        <v>1.57</v>
      </c>
      <c r="AA1256" s="256">
        <v>1</v>
      </c>
      <c r="AB1256" s="255" t="s">
        <v>630</v>
      </c>
      <c r="AC1256" s="255" t="s">
        <v>484</v>
      </c>
      <c r="AD1256" s="256" t="s">
        <v>403</v>
      </c>
      <c r="AE1256" s="255" t="s">
        <v>350</v>
      </c>
      <c r="AF1256" s="255" t="s">
        <v>605</v>
      </c>
      <c r="AG1256" s="256" t="s">
        <v>643</v>
      </c>
      <c r="AH1256" s="255"/>
      <c r="AI1256" s="255"/>
      <c r="AJ1256" s="256"/>
      <c r="AK1256" s="255" t="s">
        <v>605</v>
      </c>
      <c r="AL1256" s="255" t="s">
        <v>643</v>
      </c>
      <c r="AM1256" s="268" t="s">
        <v>741</v>
      </c>
      <c r="AN1256" s="148" t="str">
        <f>IF(ISERROR(MATCH(H1256,Current!H:H,0)),"Cleared","resolved")</f>
        <v>resolved</v>
      </c>
    </row>
    <row r="1257" spans="1:40" x14ac:dyDescent="0.25">
      <c r="A1257" s="267" t="s">
        <v>744</v>
      </c>
      <c r="B1257" s="255">
        <v>8520</v>
      </c>
      <c r="C1257" s="256" t="s">
        <v>842</v>
      </c>
      <c r="D1257" s="255" t="s">
        <v>19</v>
      </c>
      <c r="E1257" s="255">
        <v>199</v>
      </c>
      <c r="F1257" s="256" t="s">
        <v>137</v>
      </c>
      <c r="G1257" s="255" t="s">
        <v>22</v>
      </c>
      <c r="H1257" s="255">
        <v>85200410040074</v>
      </c>
      <c r="I1257" s="256" t="s">
        <v>54</v>
      </c>
      <c r="J1257" s="255" t="s">
        <v>575</v>
      </c>
      <c r="K1257" s="255">
        <v>42643</v>
      </c>
      <c r="L1257" s="256">
        <v>217</v>
      </c>
      <c r="M1257" s="255" t="s">
        <v>111</v>
      </c>
      <c r="N1257" s="255" t="s">
        <v>42</v>
      </c>
      <c r="O1257" s="256">
        <v>42709</v>
      </c>
      <c r="P1257" s="255" t="s">
        <v>651</v>
      </c>
      <c r="Q1257" s="255">
        <v>151</v>
      </c>
      <c r="R1257" s="256" t="s">
        <v>39</v>
      </c>
      <c r="S1257" s="255">
        <v>110400</v>
      </c>
      <c r="T1257" s="255" t="s">
        <v>197</v>
      </c>
      <c r="U1257" s="256">
        <v>1571.27</v>
      </c>
      <c r="V1257" s="255" t="s">
        <v>197</v>
      </c>
      <c r="W1257" s="255">
        <v>110400.14052344985</v>
      </c>
      <c r="X1257" s="256" t="s">
        <v>100</v>
      </c>
      <c r="Y1257" s="255" t="s">
        <v>114</v>
      </c>
      <c r="Z1257" s="255">
        <v>1.57</v>
      </c>
      <c r="AA1257" s="256">
        <v>1</v>
      </c>
      <c r="AB1257" s="255" t="s">
        <v>630</v>
      </c>
      <c r="AC1257" s="255" t="s">
        <v>484</v>
      </c>
      <c r="AD1257" s="256" t="s">
        <v>396</v>
      </c>
      <c r="AE1257" s="255" t="s">
        <v>350</v>
      </c>
      <c r="AF1257" s="255" t="s">
        <v>605</v>
      </c>
      <c r="AG1257" s="256" t="s">
        <v>643</v>
      </c>
      <c r="AH1257" s="255"/>
      <c r="AI1257" s="255"/>
      <c r="AJ1257" s="256"/>
      <c r="AK1257" s="255" t="s">
        <v>605</v>
      </c>
      <c r="AL1257" s="255" t="s">
        <v>643</v>
      </c>
      <c r="AM1257" s="268" t="s">
        <v>741</v>
      </c>
      <c r="AN1257" s="148" t="str">
        <f>IF(ISERROR(MATCH(H1257,Current!H:H,0)),"Cleared","resolved")</f>
        <v>resolved</v>
      </c>
    </row>
    <row r="1258" spans="1:40" x14ac:dyDescent="0.25">
      <c r="A1258" s="267" t="s">
        <v>744</v>
      </c>
      <c r="B1258" s="255">
        <v>8520</v>
      </c>
      <c r="C1258" s="256" t="s">
        <v>842</v>
      </c>
      <c r="D1258" s="255" t="s">
        <v>19</v>
      </c>
      <c r="E1258" s="255">
        <v>795</v>
      </c>
      <c r="F1258" s="256" t="s">
        <v>264</v>
      </c>
      <c r="G1258" s="255" t="s">
        <v>14</v>
      </c>
      <c r="H1258" s="255" t="s">
        <v>1638</v>
      </c>
      <c r="I1258" s="256" t="s">
        <v>59</v>
      </c>
      <c r="J1258" s="255" t="s">
        <v>381</v>
      </c>
      <c r="K1258" s="255">
        <v>42769</v>
      </c>
      <c r="L1258" s="256">
        <v>91</v>
      </c>
      <c r="M1258" s="255" t="s">
        <v>111</v>
      </c>
      <c r="N1258" s="255" t="s">
        <v>42</v>
      </c>
      <c r="O1258" s="256">
        <v>42831</v>
      </c>
      <c r="P1258" s="255" t="s">
        <v>838</v>
      </c>
      <c r="Q1258" s="255">
        <v>29</v>
      </c>
      <c r="R1258" s="256" t="s">
        <v>33</v>
      </c>
      <c r="S1258" s="255">
        <v>110484</v>
      </c>
      <c r="T1258" s="255" t="s">
        <v>197</v>
      </c>
      <c r="U1258" s="256">
        <v>1572.46</v>
      </c>
      <c r="V1258" s="255" t="s">
        <v>197</v>
      </c>
      <c r="W1258" s="255">
        <v>110483.75197611102</v>
      </c>
      <c r="X1258" s="256" t="s">
        <v>100</v>
      </c>
      <c r="Y1258" s="255" t="s">
        <v>114</v>
      </c>
      <c r="Z1258" s="255">
        <v>1.57</v>
      </c>
      <c r="AA1258" s="256">
        <v>1</v>
      </c>
      <c r="AB1258" s="255" t="s">
        <v>630</v>
      </c>
      <c r="AC1258" s="255" t="s">
        <v>426</v>
      </c>
      <c r="AD1258" s="256" t="s">
        <v>361</v>
      </c>
      <c r="AE1258" s="255" t="s">
        <v>350</v>
      </c>
      <c r="AF1258" s="255" t="s">
        <v>605</v>
      </c>
      <c r="AG1258" s="256" t="s">
        <v>643</v>
      </c>
      <c r="AH1258" s="255"/>
      <c r="AI1258" s="255"/>
      <c r="AJ1258" s="256"/>
      <c r="AK1258" s="255" t="s">
        <v>649</v>
      </c>
      <c r="AL1258" s="255" t="s">
        <v>643</v>
      </c>
      <c r="AM1258" s="268" t="s">
        <v>740</v>
      </c>
      <c r="AN1258" s="148" t="str">
        <f>IF(ISERROR(MATCH(H1258,Current!H:H,0)),"Cleared","resolved")</f>
        <v>resolved</v>
      </c>
    </row>
    <row r="1259" spans="1:40" x14ac:dyDescent="0.25">
      <c r="A1259" s="267" t="s">
        <v>744</v>
      </c>
      <c r="B1259" s="255">
        <v>8520</v>
      </c>
      <c r="C1259" s="256" t="s">
        <v>842</v>
      </c>
      <c r="D1259" s="255" t="s">
        <v>19</v>
      </c>
      <c r="E1259" s="255">
        <v>3071</v>
      </c>
      <c r="F1259" s="256" t="s">
        <v>139</v>
      </c>
      <c r="G1259" s="255" t="s">
        <v>21</v>
      </c>
      <c r="H1259" s="255" t="s">
        <v>980</v>
      </c>
      <c r="I1259" s="256" t="s">
        <v>59</v>
      </c>
      <c r="J1259" s="255" t="s">
        <v>271</v>
      </c>
      <c r="K1259" s="255">
        <v>42769</v>
      </c>
      <c r="L1259" s="256">
        <v>91</v>
      </c>
      <c r="M1259" s="255" t="s">
        <v>111</v>
      </c>
      <c r="N1259" s="255" t="s">
        <v>42</v>
      </c>
      <c r="O1259" s="256">
        <v>42775</v>
      </c>
      <c r="P1259" s="255" t="s">
        <v>838</v>
      </c>
      <c r="Q1259" s="255">
        <v>85</v>
      </c>
      <c r="R1259" s="256" t="s">
        <v>35</v>
      </c>
      <c r="S1259" s="255">
        <v>110496</v>
      </c>
      <c r="T1259" s="255" t="s">
        <v>197</v>
      </c>
      <c r="U1259" s="256">
        <v>1572.63</v>
      </c>
      <c r="V1259" s="255" t="s">
        <v>197</v>
      </c>
      <c r="W1259" s="255">
        <v>110495.69646934833</v>
      </c>
      <c r="X1259" s="256" t="s">
        <v>100</v>
      </c>
      <c r="Y1259" s="255" t="s">
        <v>114</v>
      </c>
      <c r="Z1259" s="255">
        <v>1.57</v>
      </c>
      <c r="AA1259" s="256">
        <v>1</v>
      </c>
      <c r="AB1259" s="255" t="s">
        <v>630</v>
      </c>
      <c r="AC1259" s="255" t="s">
        <v>497</v>
      </c>
      <c r="AD1259" s="256" t="s">
        <v>973</v>
      </c>
      <c r="AE1259" s="255" t="s">
        <v>350</v>
      </c>
      <c r="AF1259" s="255" t="s">
        <v>605</v>
      </c>
      <c r="AG1259" s="256" t="s">
        <v>603</v>
      </c>
      <c r="AH1259" s="255"/>
      <c r="AI1259" s="255"/>
      <c r="AJ1259" s="256"/>
      <c r="AK1259" s="255" t="s">
        <v>649</v>
      </c>
      <c r="AL1259" s="255" t="s">
        <v>643</v>
      </c>
      <c r="AM1259" s="268" t="s">
        <v>740</v>
      </c>
      <c r="AN1259" s="148" t="str">
        <f>IF(ISERROR(MATCH(H1259,Current!H:H,0)),"Cleared","resolved")</f>
        <v>resolved</v>
      </c>
    </row>
    <row r="1260" spans="1:40" x14ac:dyDescent="0.25">
      <c r="A1260" s="267" t="s">
        <v>31</v>
      </c>
      <c r="B1260" s="255">
        <v>3019</v>
      </c>
      <c r="C1260" s="256" t="s">
        <v>134</v>
      </c>
      <c r="D1260" s="255" t="s">
        <v>16</v>
      </c>
      <c r="E1260" s="255">
        <v>3014</v>
      </c>
      <c r="F1260" s="256" t="s">
        <v>144</v>
      </c>
      <c r="G1260" s="255" t="s">
        <v>16</v>
      </c>
      <c r="H1260" s="255">
        <v>30190110008125</v>
      </c>
      <c r="I1260" s="256" t="s">
        <v>59</v>
      </c>
      <c r="J1260" s="255" t="s">
        <v>135</v>
      </c>
      <c r="K1260" s="255">
        <v>42794</v>
      </c>
      <c r="L1260" s="256">
        <v>66</v>
      </c>
      <c r="M1260" s="255" t="s">
        <v>111</v>
      </c>
      <c r="N1260" s="255" t="s">
        <v>42</v>
      </c>
      <c r="O1260" s="256">
        <v>42860</v>
      </c>
      <c r="P1260" s="255" t="s">
        <v>1878</v>
      </c>
      <c r="Q1260" s="255">
        <v>0</v>
      </c>
      <c r="R1260" s="256" t="s">
        <v>33</v>
      </c>
      <c r="S1260" s="255">
        <v>1564.4</v>
      </c>
      <c r="T1260" s="255" t="s">
        <v>100</v>
      </c>
      <c r="U1260" s="256">
        <v>1564.4</v>
      </c>
      <c r="V1260" s="255" t="s">
        <v>100</v>
      </c>
      <c r="W1260" s="255">
        <v>1564.4</v>
      </c>
      <c r="X1260" s="256" t="s">
        <v>100</v>
      </c>
      <c r="Y1260" s="255" t="s">
        <v>107</v>
      </c>
      <c r="Z1260" s="255">
        <v>1.56</v>
      </c>
      <c r="AA1260" s="256">
        <v>1</v>
      </c>
      <c r="AB1260" s="255" t="s">
        <v>629</v>
      </c>
      <c r="AC1260" s="255" t="s">
        <v>413</v>
      </c>
      <c r="AD1260" s="256" t="s">
        <v>1992</v>
      </c>
      <c r="AE1260" s="255" t="s">
        <v>349</v>
      </c>
      <c r="AF1260" s="255" t="s">
        <v>605</v>
      </c>
      <c r="AG1260" s="256" t="s">
        <v>643</v>
      </c>
      <c r="AH1260" s="255"/>
      <c r="AI1260" s="255"/>
      <c r="AJ1260" s="256"/>
      <c r="AK1260" s="255" t="s">
        <v>605</v>
      </c>
      <c r="AL1260" s="255" t="s">
        <v>643</v>
      </c>
      <c r="AM1260" s="268" t="s">
        <v>741</v>
      </c>
      <c r="AN1260" s="148" t="str">
        <f>IF(ISERROR(MATCH(H1260,Current!H:H,0)),"Cleared","resolved")</f>
        <v>Cleared</v>
      </c>
    </row>
    <row r="1261" spans="1:40" x14ac:dyDescent="0.25">
      <c r="A1261" s="267" t="s">
        <v>31</v>
      </c>
      <c r="B1261" s="255">
        <v>3019</v>
      </c>
      <c r="C1261" s="256" t="s">
        <v>134</v>
      </c>
      <c r="D1261" s="255" t="s">
        <v>16</v>
      </c>
      <c r="E1261" s="255">
        <v>3014</v>
      </c>
      <c r="F1261" s="256" t="s">
        <v>144</v>
      </c>
      <c r="G1261" s="255" t="s">
        <v>16</v>
      </c>
      <c r="H1261" s="255">
        <v>30190110008126</v>
      </c>
      <c r="I1261" s="256" t="s">
        <v>59</v>
      </c>
      <c r="J1261" s="255" t="s">
        <v>135</v>
      </c>
      <c r="K1261" s="255">
        <v>42794</v>
      </c>
      <c r="L1261" s="256">
        <v>66</v>
      </c>
      <c r="M1261" s="255" t="s">
        <v>111</v>
      </c>
      <c r="N1261" s="255" t="s">
        <v>42</v>
      </c>
      <c r="O1261" s="256">
        <v>42860</v>
      </c>
      <c r="P1261" s="255" t="s">
        <v>1878</v>
      </c>
      <c r="Q1261" s="255">
        <v>0</v>
      </c>
      <c r="R1261" s="256" t="s">
        <v>33</v>
      </c>
      <c r="S1261" s="255">
        <v>1564.4</v>
      </c>
      <c r="T1261" s="255" t="s">
        <v>100</v>
      </c>
      <c r="U1261" s="256">
        <v>1564.4</v>
      </c>
      <c r="V1261" s="255" t="s">
        <v>100</v>
      </c>
      <c r="W1261" s="255">
        <v>1564.4</v>
      </c>
      <c r="X1261" s="256" t="s">
        <v>100</v>
      </c>
      <c r="Y1261" s="255" t="s">
        <v>107</v>
      </c>
      <c r="Z1261" s="255">
        <v>1.56</v>
      </c>
      <c r="AA1261" s="256">
        <v>1</v>
      </c>
      <c r="AB1261" s="255" t="s">
        <v>629</v>
      </c>
      <c r="AC1261" s="255" t="s">
        <v>413</v>
      </c>
      <c r="AD1261" s="256" t="s">
        <v>1992</v>
      </c>
      <c r="AE1261" s="255" t="s">
        <v>349</v>
      </c>
      <c r="AF1261" s="255" t="s">
        <v>605</v>
      </c>
      <c r="AG1261" s="256" t="s">
        <v>643</v>
      </c>
      <c r="AH1261" s="255"/>
      <c r="AI1261" s="255"/>
      <c r="AJ1261" s="256"/>
      <c r="AK1261" s="255" t="s">
        <v>605</v>
      </c>
      <c r="AL1261" s="255" t="s">
        <v>643</v>
      </c>
      <c r="AM1261" s="268" t="s">
        <v>741</v>
      </c>
      <c r="AN1261" s="148" t="str">
        <f>IF(ISERROR(MATCH(H1261,Current!H:H,0)),"Cleared","resolved")</f>
        <v>Cleared</v>
      </c>
    </row>
    <row r="1262" spans="1:40" x14ac:dyDescent="0.25">
      <c r="A1262" s="267" t="s">
        <v>744</v>
      </c>
      <c r="B1262" s="255">
        <v>8520</v>
      </c>
      <c r="C1262" s="256" t="s">
        <v>842</v>
      </c>
      <c r="D1262" s="255" t="s">
        <v>19</v>
      </c>
      <c r="E1262" s="255">
        <v>199</v>
      </c>
      <c r="F1262" s="256" t="s">
        <v>137</v>
      </c>
      <c r="G1262" s="255" t="s">
        <v>22</v>
      </c>
      <c r="H1262" s="255" t="s">
        <v>1716</v>
      </c>
      <c r="I1262" s="256" t="s">
        <v>54</v>
      </c>
      <c r="J1262" s="255" t="s">
        <v>381</v>
      </c>
      <c r="K1262" s="255">
        <v>42768</v>
      </c>
      <c r="L1262" s="256">
        <v>92</v>
      </c>
      <c r="M1262" s="255" t="s">
        <v>118</v>
      </c>
      <c r="N1262" s="255" t="s">
        <v>41</v>
      </c>
      <c r="O1262" s="256">
        <v>42830</v>
      </c>
      <c r="P1262" s="255" t="s">
        <v>838</v>
      </c>
      <c r="Q1262" s="255">
        <v>30</v>
      </c>
      <c r="R1262" s="256" t="s">
        <v>33</v>
      </c>
      <c r="S1262" s="255">
        <v>109533</v>
      </c>
      <c r="T1262" s="255" t="s">
        <v>197</v>
      </c>
      <c r="U1262" s="256">
        <v>1558.93</v>
      </c>
      <c r="V1262" s="255" t="s">
        <v>197</v>
      </c>
      <c r="W1262" s="255">
        <v>109533.11083787108</v>
      </c>
      <c r="X1262" s="256" t="s">
        <v>100</v>
      </c>
      <c r="Y1262" s="255" t="s">
        <v>114</v>
      </c>
      <c r="Z1262" s="255">
        <v>1.56</v>
      </c>
      <c r="AA1262" s="256">
        <v>1</v>
      </c>
      <c r="AB1262" s="255" t="s">
        <v>630</v>
      </c>
      <c r="AC1262" s="255" t="s">
        <v>484</v>
      </c>
      <c r="AD1262" s="256" t="s">
        <v>363</v>
      </c>
      <c r="AE1262" s="255" t="s">
        <v>350</v>
      </c>
      <c r="AF1262" s="255" t="s">
        <v>605</v>
      </c>
      <c r="AG1262" s="256" t="s">
        <v>643</v>
      </c>
      <c r="AH1262" s="255"/>
      <c r="AI1262" s="255"/>
      <c r="AJ1262" s="256"/>
      <c r="AK1262" s="255" t="s">
        <v>649</v>
      </c>
      <c r="AL1262" s="255" t="s">
        <v>643</v>
      </c>
      <c r="AM1262" s="268" t="s">
        <v>740</v>
      </c>
      <c r="AN1262" s="148" t="str">
        <f>IF(ISERROR(MATCH(H1262,Current!H:H,0)),"Cleared","resolved")</f>
        <v>resolved</v>
      </c>
    </row>
    <row r="1263" spans="1:40" x14ac:dyDescent="0.25">
      <c r="A1263" s="267" t="s">
        <v>744</v>
      </c>
      <c r="B1263" s="255">
        <v>1350</v>
      </c>
      <c r="C1263" s="256" t="s">
        <v>124</v>
      </c>
      <c r="D1263" s="255" t="s">
        <v>21</v>
      </c>
      <c r="E1263" s="255">
        <v>8520</v>
      </c>
      <c r="F1263" s="256" t="s">
        <v>842</v>
      </c>
      <c r="G1263" s="255" t="s">
        <v>19</v>
      </c>
      <c r="H1263" s="255" t="s">
        <v>1484</v>
      </c>
      <c r="I1263" s="256" t="s">
        <v>55</v>
      </c>
      <c r="J1263" s="255" t="s">
        <v>1006</v>
      </c>
      <c r="K1263" s="255">
        <v>42796</v>
      </c>
      <c r="L1263" s="256">
        <v>64</v>
      </c>
      <c r="M1263" s="255" t="s">
        <v>122</v>
      </c>
      <c r="N1263" s="255" t="s">
        <v>41</v>
      </c>
      <c r="O1263" s="256">
        <v>42831</v>
      </c>
      <c r="P1263" s="255" t="s">
        <v>838</v>
      </c>
      <c r="Q1263" s="255">
        <v>29</v>
      </c>
      <c r="R1263" s="256" t="s">
        <v>33</v>
      </c>
      <c r="S1263" s="255">
        <v>1552.1</v>
      </c>
      <c r="T1263" s="255" t="s">
        <v>100</v>
      </c>
      <c r="U1263" s="256">
        <v>1552.1</v>
      </c>
      <c r="V1263" s="255" t="s">
        <v>243</v>
      </c>
      <c r="W1263" s="255">
        <v>14949.510126870011</v>
      </c>
      <c r="X1263" s="256" t="s">
        <v>100</v>
      </c>
      <c r="Y1263" s="255" t="s">
        <v>114</v>
      </c>
      <c r="Z1263" s="255">
        <v>1.55</v>
      </c>
      <c r="AA1263" s="256">
        <v>1</v>
      </c>
      <c r="AB1263" s="255" t="s">
        <v>630</v>
      </c>
      <c r="AC1263" s="255" t="s">
        <v>1473</v>
      </c>
      <c r="AD1263" s="256" t="s">
        <v>1485</v>
      </c>
      <c r="AE1263" s="255" t="s">
        <v>349</v>
      </c>
      <c r="AF1263" s="255" t="s">
        <v>605</v>
      </c>
      <c r="AG1263" s="256" t="s">
        <v>643</v>
      </c>
      <c r="AH1263" s="255"/>
      <c r="AI1263" s="255"/>
      <c r="AJ1263" s="256"/>
      <c r="AK1263" s="255" t="s">
        <v>605</v>
      </c>
      <c r="AL1263" s="255" t="s">
        <v>643</v>
      </c>
      <c r="AM1263" s="268" t="s">
        <v>741</v>
      </c>
      <c r="AN1263" s="148" t="str">
        <f>IF(ISERROR(MATCH(H1263,Current!H:H,0)),"Cleared","resolved")</f>
        <v>Cleared</v>
      </c>
    </row>
    <row r="1264" spans="1:40" x14ac:dyDescent="0.25">
      <c r="A1264" s="267" t="s">
        <v>744</v>
      </c>
      <c r="B1264" s="255">
        <v>8520</v>
      </c>
      <c r="C1264" s="256" t="s">
        <v>842</v>
      </c>
      <c r="D1264" s="255" t="s">
        <v>19</v>
      </c>
      <c r="E1264" s="255">
        <v>199</v>
      </c>
      <c r="F1264" s="256" t="s">
        <v>137</v>
      </c>
      <c r="G1264" s="255" t="s">
        <v>22</v>
      </c>
      <c r="H1264" s="255">
        <v>85200410040803</v>
      </c>
      <c r="I1264" s="256" t="s">
        <v>54</v>
      </c>
      <c r="J1264" s="255" t="s">
        <v>575</v>
      </c>
      <c r="K1264" s="255">
        <v>42676</v>
      </c>
      <c r="L1264" s="256">
        <v>184</v>
      </c>
      <c r="M1264" s="255" t="s">
        <v>111</v>
      </c>
      <c r="N1264" s="255" t="s">
        <v>42</v>
      </c>
      <c r="O1264" s="256">
        <v>42733</v>
      </c>
      <c r="P1264" s="255" t="s">
        <v>651</v>
      </c>
      <c r="Q1264" s="255">
        <v>127</v>
      </c>
      <c r="R1264" s="256" t="s">
        <v>38</v>
      </c>
      <c r="S1264" s="255">
        <v>108800</v>
      </c>
      <c r="T1264" s="255" t="s">
        <v>197</v>
      </c>
      <c r="U1264" s="256">
        <v>1548.5</v>
      </c>
      <c r="V1264" s="255" t="s">
        <v>197</v>
      </c>
      <c r="W1264" s="255">
        <v>108800.2810468997</v>
      </c>
      <c r="X1264" s="256" t="s">
        <v>100</v>
      </c>
      <c r="Y1264" s="255" t="s">
        <v>114</v>
      </c>
      <c r="Z1264" s="255">
        <v>1.55</v>
      </c>
      <c r="AA1264" s="256">
        <v>1</v>
      </c>
      <c r="AB1264" s="255" t="s">
        <v>630</v>
      </c>
      <c r="AC1264" s="255" t="s">
        <v>484</v>
      </c>
      <c r="AD1264" s="256" t="s">
        <v>811</v>
      </c>
      <c r="AE1264" s="255" t="s">
        <v>350</v>
      </c>
      <c r="AF1264" s="255" t="s">
        <v>605</v>
      </c>
      <c r="AG1264" s="256" t="s">
        <v>643</v>
      </c>
      <c r="AH1264" s="255"/>
      <c r="AI1264" s="255"/>
      <c r="AJ1264" s="256"/>
      <c r="AK1264" s="255" t="s">
        <v>605</v>
      </c>
      <c r="AL1264" s="255" t="s">
        <v>643</v>
      </c>
      <c r="AM1264" s="268" t="s">
        <v>741</v>
      </c>
      <c r="AN1264" s="148" t="str">
        <f>IF(ISERROR(MATCH(H1264,Current!H:H,0)),"Cleared","resolved")</f>
        <v>resolved</v>
      </c>
    </row>
    <row r="1265" spans="1:40" x14ac:dyDescent="0.25">
      <c r="A1265" s="267" t="s">
        <v>744</v>
      </c>
      <c r="B1265" s="255">
        <v>8520</v>
      </c>
      <c r="C1265" s="256" t="s">
        <v>842</v>
      </c>
      <c r="D1265" s="255" t="s">
        <v>19</v>
      </c>
      <c r="E1265" s="255">
        <v>456</v>
      </c>
      <c r="F1265" s="256" t="s">
        <v>167</v>
      </c>
      <c r="G1265" s="255" t="s">
        <v>14</v>
      </c>
      <c r="H1265" s="255">
        <v>85200310087090</v>
      </c>
      <c r="I1265" s="256" t="s">
        <v>59</v>
      </c>
      <c r="J1265" s="255" t="s">
        <v>916</v>
      </c>
      <c r="K1265" s="255">
        <v>42795</v>
      </c>
      <c r="L1265" s="256">
        <v>65</v>
      </c>
      <c r="M1265" s="255" t="s">
        <v>122</v>
      </c>
      <c r="N1265" s="255" t="s">
        <v>41</v>
      </c>
      <c r="O1265" s="256">
        <v>42830</v>
      </c>
      <c r="P1265" s="255" t="s">
        <v>838</v>
      </c>
      <c r="Q1265" s="255">
        <v>30</v>
      </c>
      <c r="R1265" s="256" t="s">
        <v>33</v>
      </c>
      <c r="S1265" s="255">
        <v>109200</v>
      </c>
      <c r="T1265" s="255" t="s">
        <v>197</v>
      </c>
      <c r="U1265" s="256">
        <v>1554.19</v>
      </c>
      <c r="V1265" s="255" t="s">
        <v>197</v>
      </c>
      <c r="W1265" s="255">
        <v>109200.07026172493</v>
      </c>
      <c r="X1265" s="256" t="s">
        <v>100</v>
      </c>
      <c r="Y1265" s="255" t="s">
        <v>114</v>
      </c>
      <c r="Z1265" s="255">
        <v>1.55</v>
      </c>
      <c r="AA1265" s="256">
        <v>1</v>
      </c>
      <c r="AB1265" s="255" t="s">
        <v>630</v>
      </c>
      <c r="AC1265" s="255" t="s">
        <v>561</v>
      </c>
      <c r="AD1265" s="256" t="s">
        <v>663</v>
      </c>
      <c r="AE1265" s="255" t="s">
        <v>350</v>
      </c>
      <c r="AF1265" s="255" t="s">
        <v>605</v>
      </c>
      <c r="AG1265" s="256" t="s">
        <v>643</v>
      </c>
      <c r="AH1265" s="255"/>
      <c r="AI1265" s="255"/>
      <c r="AJ1265" s="256"/>
      <c r="AK1265" s="255" t="s">
        <v>605</v>
      </c>
      <c r="AL1265" s="255" t="s">
        <v>643</v>
      </c>
      <c r="AM1265" s="268" t="s">
        <v>741</v>
      </c>
      <c r="AN1265" s="148" t="str">
        <f>IF(ISERROR(MATCH(H1265,Current!H:H,0)),"Cleared","resolved")</f>
        <v>Cleared</v>
      </c>
    </row>
    <row r="1266" spans="1:40" x14ac:dyDescent="0.25">
      <c r="A1266" s="267" t="s">
        <v>31</v>
      </c>
      <c r="B1266" s="255">
        <v>8520</v>
      </c>
      <c r="C1266" s="256" t="s">
        <v>842</v>
      </c>
      <c r="D1266" s="255" t="s">
        <v>19</v>
      </c>
      <c r="E1266" s="255">
        <v>8205</v>
      </c>
      <c r="F1266" s="256" t="s">
        <v>130</v>
      </c>
      <c r="G1266" s="255" t="s">
        <v>14</v>
      </c>
      <c r="H1266" s="255">
        <v>85200310087420</v>
      </c>
      <c r="I1266" s="256" t="s">
        <v>277</v>
      </c>
      <c r="J1266" s="255" t="s">
        <v>909</v>
      </c>
      <c r="K1266" s="255">
        <v>42829</v>
      </c>
      <c r="L1266" s="256">
        <v>31</v>
      </c>
      <c r="M1266" s="255" t="s">
        <v>161</v>
      </c>
      <c r="N1266" s="255" t="s">
        <v>128</v>
      </c>
      <c r="O1266" s="256">
        <v>42859</v>
      </c>
      <c r="P1266" s="255" t="s">
        <v>1878</v>
      </c>
      <c r="Q1266" s="255">
        <v>1</v>
      </c>
      <c r="R1266" s="256" t="s">
        <v>33</v>
      </c>
      <c r="S1266" s="255">
        <v>109180</v>
      </c>
      <c r="T1266" s="255" t="s">
        <v>197</v>
      </c>
      <c r="U1266" s="256">
        <v>1553.9</v>
      </c>
      <c r="V1266" s="255" t="s">
        <v>197</v>
      </c>
      <c r="W1266" s="255">
        <v>109179.69436149657</v>
      </c>
      <c r="X1266" s="256" t="s">
        <v>100</v>
      </c>
      <c r="Y1266" s="255" t="s">
        <v>114</v>
      </c>
      <c r="Z1266" s="255">
        <v>1.55</v>
      </c>
      <c r="AA1266" s="256">
        <v>1</v>
      </c>
      <c r="AB1266" s="255" t="s">
        <v>630</v>
      </c>
      <c r="AC1266" s="255" t="s">
        <v>582</v>
      </c>
      <c r="AD1266" s="256" t="s">
        <v>896</v>
      </c>
      <c r="AE1266" s="255" t="s">
        <v>350</v>
      </c>
      <c r="AF1266" s="255" t="s">
        <v>605</v>
      </c>
      <c r="AG1266" s="256" t="s">
        <v>643</v>
      </c>
      <c r="AH1266" s="255"/>
      <c r="AI1266" s="255"/>
      <c r="AJ1266" s="256"/>
      <c r="AK1266" s="255" t="s">
        <v>605</v>
      </c>
      <c r="AL1266" s="255" t="s">
        <v>643</v>
      </c>
      <c r="AM1266" s="268" t="s">
        <v>741</v>
      </c>
      <c r="AN1266" s="148" t="str">
        <f>IF(ISERROR(MATCH(H1266,Current!H:H,0)),"Cleared","resolved")</f>
        <v>Cleared</v>
      </c>
    </row>
    <row r="1267" spans="1:40" x14ac:dyDescent="0.25">
      <c r="A1267" s="267" t="s">
        <v>744</v>
      </c>
      <c r="B1267" s="255">
        <v>8520</v>
      </c>
      <c r="C1267" s="256" t="s">
        <v>842</v>
      </c>
      <c r="D1267" s="255" t="s">
        <v>19</v>
      </c>
      <c r="E1267" s="255">
        <v>8420</v>
      </c>
      <c r="F1267" s="256" t="s">
        <v>234</v>
      </c>
      <c r="G1267" s="255" t="s">
        <v>19</v>
      </c>
      <c r="H1267" s="255">
        <v>85200910002092</v>
      </c>
      <c r="I1267" s="256" t="s">
        <v>537</v>
      </c>
      <c r="J1267" s="255" t="s">
        <v>311</v>
      </c>
      <c r="K1267" s="255">
        <v>42614</v>
      </c>
      <c r="L1267" s="256">
        <v>246</v>
      </c>
      <c r="M1267" s="255" t="s">
        <v>105</v>
      </c>
      <c r="N1267" s="255" t="s">
        <v>41</v>
      </c>
      <c r="O1267" s="256">
        <v>42648</v>
      </c>
      <c r="P1267" s="255" t="s">
        <v>406</v>
      </c>
      <c r="Q1267" s="255">
        <v>212</v>
      </c>
      <c r="R1267" s="256" t="s">
        <v>37</v>
      </c>
      <c r="S1267" s="255">
        <v>108000</v>
      </c>
      <c r="T1267" s="255" t="s">
        <v>197</v>
      </c>
      <c r="U1267" s="256">
        <v>1537.11</v>
      </c>
      <c r="V1267" s="255" t="s">
        <v>197</v>
      </c>
      <c r="W1267" s="255">
        <v>107999.99999999999</v>
      </c>
      <c r="X1267" s="256" t="s">
        <v>100</v>
      </c>
      <c r="Y1267" s="255" t="s">
        <v>107</v>
      </c>
      <c r="Z1267" s="255">
        <v>1.54</v>
      </c>
      <c r="AA1267" s="256">
        <v>1</v>
      </c>
      <c r="AB1267" s="255" t="s">
        <v>630</v>
      </c>
      <c r="AC1267" s="255" t="s">
        <v>503</v>
      </c>
      <c r="AD1267" s="256" t="s">
        <v>1306</v>
      </c>
      <c r="AE1267" s="255" t="s">
        <v>350</v>
      </c>
      <c r="AF1267" s="255" t="s">
        <v>605</v>
      </c>
      <c r="AG1267" s="256" t="s">
        <v>643</v>
      </c>
      <c r="AH1267" s="255"/>
      <c r="AI1267" s="255"/>
      <c r="AJ1267" s="256"/>
      <c r="AK1267" s="255" t="s">
        <v>605</v>
      </c>
      <c r="AL1267" s="255" t="s">
        <v>643</v>
      </c>
      <c r="AM1267" s="268" t="s">
        <v>741</v>
      </c>
      <c r="AN1267" s="148" t="str">
        <f>IF(ISERROR(MATCH(H1267,Current!H:H,0)),"Cleared","resolved")</f>
        <v>resolved</v>
      </c>
    </row>
    <row r="1268" spans="1:40" x14ac:dyDescent="0.25">
      <c r="A1268" s="267" t="s">
        <v>744</v>
      </c>
      <c r="B1268" s="255">
        <v>8520</v>
      </c>
      <c r="C1268" s="256" t="s">
        <v>842</v>
      </c>
      <c r="D1268" s="255" t="s">
        <v>19</v>
      </c>
      <c r="E1268" s="255">
        <v>199</v>
      </c>
      <c r="F1268" s="256" t="s">
        <v>137</v>
      </c>
      <c r="G1268" s="255" t="s">
        <v>22</v>
      </c>
      <c r="H1268" s="255">
        <v>85200410038183</v>
      </c>
      <c r="I1268" s="256" t="s">
        <v>54</v>
      </c>
      <c r="J1268" s="255" t="s">
        <v>575</v>
      </c>
      <c r="K1268" s="255">
        <v>42583</v>
      </c>
      <c r="L1268" s="256">
        <v>277</v>
      </c>
      <c r="M1268" s="255" t="s">
        <v>111</v>
      </c>
      <c r="N1268" s="255" t="s">
        <v>42</v>
      </c>
      <c r="O1268" s="256">
        <v>42648</v>
      </c>
      <c r="P1268" s="255" t="s">
        <v>406</v>
      </c>
      <c r="Q1268" s="255">
        <v>212</v>
      </c>
      <c r="R1268" s="256" t="s">
        <v>37</v>
      </c>
      <c r="S1268" s="255">
        <v>108000</v>
      </c>
      <c r="T1268" s="255" t="s">
        <v>197</v>
      </c>
      <c r="U1268" s="256">
        <v>1537.11</v>
      </c>
      <c r="V1268" s="255" t="s">
        <v>197</v>
      </c>
      <c r="W1268" s="255">
        <v>107999.99999999999</v>
      </c>
      <c r="X1268" s="256" t="s">
        <v>100</v>
      </c>
      <c r="Y1268" s="255" t="s">
        <v>114</v>
      </c>
      <c r="Z1268" s="255">
        <v>1.54</v>
      </c>
      <c r="AA1268" s="256">
        <v>1</v>
      </c>
      <c r="AB1268" s="255" t="s">
        <v>630</v>
      </c>
      <c r="AC1268" s="255" t="s">
        <v>484</v>
      </c>
      <c r="AD1268" s="256" t="s">
        <v>396</v>
      </c>
      <c r="AE1268" s="255" t="s">
        <v>350</v>
      </c>
      <c r="AF1268" s="255" t="s">
        <v>649</v>
      </c>
      <c r="AG1268" s="256" t="s">
        <v>643</v>
      </c>
      <c r="AH1268" s="255"/>
      <c r="AI1268" s="255"/>
      <c r="AJ1268" s="256"/>
      <c r="AK1268" s="255" t="s">
        <v>605</v>
      </c>
      <c r="AL1268" s="255" t="s">
        <v>643</v>
      </c>
      <c r="AM1268" s="268" t="s">
        <v>741</v>
      </c>
      <c r="AN1268" s="148" t="str">
        <f>IF(ISERROR(MATCH(H1268,Current!H:H,0)),"Cleared","resolved")</f>
        <v>resolved</v>
      </c>
    </row>
    <row r="1269" spans="1:40" x14ac:dyDescent="0.25">
      <c r="A1269" s="267" t="s">
        <v>744</v>
      </c>
      <c r="B1269" s="255">
        <v>8520</v>
      </c>
      <c r="C1269" s="256" t="s">
        <v>842</v>
      </c>
      <c r="D1269" s="255" t="s">
        <v>19</v>
      </c>
      <c r="E1269" s="255">
        <v>199</v>
      </c>
      <c r="F1269" s="256" t="s">
        <v>137</v>
      </c>
      <c r="G1269" s="255" t="s">
        <v>22</v>
      </c>
      <c r="H1269" s="255">
        <v>85200410042017</v>
      </c>
      <c r="I1269" s="256" t="s">
        <v>54</v>
      </c>
      <c r="J1269" s="255" t="s">
        <v>575</v>
      </c>
      <c r="K1269" s="255">
        <v>42704</v>
      </c>
      <c r="L1269" s="256">
        <v>156</v>
      </c>
      <c r="M1269" s="255" t="s">
        <v>111</v>
      </c>
      <c r="N1269" s="255" t="s">
        <v>42</v>
      </c>
      <c r="O1269" s="256">
        <v>42776</v>
      </c>
      <c r="P1269" s="255" t="s">
        <v>838</v>
      </c>
      <c r="Q1269" s="255">
        <v>84</v>
      </c>
      <c r="R1269" s="256" t="s">
        <v>35</v>
      </c>
      <c r="S1269" s="255">
        <v>108000</v>
      </c>
      <c r="T1269" s="255" t="s">
        <v>197</v>
      </c>
      <c r="U1269" s="256">
        <v>1537.11</v>
      </c>
      <c r="V1269" s="255" t="s">
        <v>197</v>
      </c>
      <c r="W1269" s="255">
        <v>107999.99999999999</v>
      </c>
      <c r="X1269" s="256" t="s">
        <v>100</v>
      </c>
      <c r="Y1269" s="255" t="s">
        <v>114</v>
      </c>
      <c r="Z1269" s="255">
        <v>1.54</v>
      </c>
      <c r="AA1269" s="256">
        <v>1</v>
      </c>
      <c r="AB1269" s="255" t="s">
        <v>630</v>
      </c>
      <c r="AC1269" s="255" t="s">
        <v>484</v>
      </c>
      <c r="AD1269" s="256" t="s">
        <v>396</v>
      </c>
      <c r="AE1269" s="255" t="s">
        <v>350</v>
      </c>
      <c r="AF1269" s="255" t="s">
        <v>605</v>
      </c>
      <c r="AG1269" s="256" t="s">
        <v>643</v>
      </c>
      <c r="AH1269" s="255"/>
      <c r="AI1269" s="255"/>
      <c r="AJ1269" s="256"/>
      <c r="AK1269" s="255" t="s">
        <v>605</v>
      </c>
      <c r="AL1269" s="255" t="s">
        <v>643</v>
      </c>
      <c r="AM1269" s="268" t="s">
        <v>741</v>
      </c>
      <c r="AN1269" s="148" t="str">
        <f>IF(ISERROR(MATCH(H1269,Current!H:H,0)),"Cleared","resolved")</f>
        <v>resolved</v>
      </c>
    </row>
    <row r="1270" spans="1:40" x14ac:dyDescent="0.25">
      <c r="A1270" s="267" t="s">
        <v>744</v>
      </c>
      <c r="B1270" s="255">
        <v>8520</v>
      </c>
      <c r="C1270" s="256" t="s">
        <v>842</v>
      </c>
      <c r="D1270" s="255" t="s">
        <v>19</v>
      </c>
      <c r="E1270" s="255">
        <v>8420</v>
      </c>
      <c r="F1270" s="256" t="s">
        <v>234</v>
      </c>
      <c r="G1270" s="255" t="s">
        <v>19</v>
      </c>
      <c r="H1270" s="255">
        <v>85200910002127</v>
      </c>
      <c r="I1270" s="256" t="s">
        <v>537</v>
      </c>
      <c r="J1270" s="255" t="s">
        <v>311</v>
      </c>
      <c r="K1270" s="255">
        <v>42676</v>
      </c>
      <c r="L1270" s="256">
        <v>184</v>
      </c>
      <c r="M1270" s="255" t="s">
        <v>105</v>
      </c>
      <c r="N1270" s="255" t="s">
        <v>41</v>
      </c>
      <c r="O1270" s="256">
        <v>42732</v>
      </c>
      <c r="P1270" s="255" t="s">
        <v>651</v>
      </c>
      <c r="Q1270" s="255">
        <v>128</v>
      </c>
      <c r="R1270" s="256" t="s">
        <v>38</v>
      </c>
      <c r="S1270" s="255">
        <v>108000</v>
      </c>
      <c r="T1270" s="255" t="s">
        <v>197</v>
      </c>
      <c r="U1270" s="256">
        <v>1537.11</v>
      </c>
      <c r="V1270" s="255" t="s">
        <v>197</v>
      </c>
      <c r="W1270" s="255">
        <v>107999.99999999999</v>
      </c>
      <c r="X1270" s="256" t="s">
        <v>100</v>
      </c>
      <c r="Y1270" s="255" t="s">
        <v>107</v>
      </c>
      <c r="Z1270" s="255">
        <v>1.54</v>
      </c>
      <c r="AA1270" s="256">
        <v>1</v>
      </c>
      <c r="AB1270" s="255" t="s">
        <v>630</v>
      </c>
      <c r="AC1270" s="255" t="s">
        <v>503</v>
      </c>
      <c r="AD1270" s="256" t="s">
        <v>1298</v>
      </c>
      <c r="AE1270" s="255" t="s">
        <v>350</v>
      </c>
      <c r="AF1270" s="255" t="s">
        <v>605</v>
      </c>
      <c r="AG1270" s="256" t="s">
        <v>643</v>
      </c>
      <c r="AH1270" s="255"/>
      <c r="AI1270" s="255"/>
      <c r="AJ1270" s="256"/>
      <c r="AK1270" s="255" t="s">
        <v>605</v>
      </c>
      <c r="AL1270" s="255" t="s">
        <v>643</v>
      </c>
      <c r="AM1270" s="268" t="s">
        <v>741</v>
      </c>
      <c r="AN1270" s="148" t="str">
        <f>IF(ISERROR(MATCH(H1270,Current!H:H,0)),"Cleared","resolved")</f>
        <v>resolved</v>
      </c>
    </row>
    <row r="1271" spans="1:40" x14ac:dyDescent="0.25">
      <c r="A1271" s="267" t="s">
        <v>744</v>
      </c>
      <c r="B1271" s="255">
        <v>8520</v>
      </c>
      <c r="C1271" s="256" t="s">
        <v>842</v>
      </c>
      <c r="D1271" s="255" t="s">
        <v>19</v>
      </c>
      <c r="E1271" s="255">
        <v>199</v>
      </c>
      <c r="F1271" s="256" t="s">
        <v>137</v>
      </c>
      <c r="G1271" s="255" t="s">
        <v>22</v>
      </c>
      <c r="H1271" s="255">
        <v>85200410040774</v>
      </c>
      <c r="I1271" s="256" t="s">
        <v>54</v>
      </c>
      <c r="J1271" s="255" t="s">
        <v>575</v>
      </c>
      <c r="K1271" s="255">
        <v>42676</v>
      </c>
      <c r="L1271" s="256">
        <v>184</v>
      </c>
      <c r="M1271" s="255" t="s">
        <v>111</v>
      </c>
      <c r="N1271" s="255" t="s">
        <v>42</v>
      </c>
      <c r="O1271" s="256">
        <v>42733</v>
      </c>
      <c r="P1271" s="255" t="s">
        <v>651</v>
      </c>
      <c r="Q1271" s="255">
        <v>127</v>
      </c>
      <c r="R1271" s="256" t="s">
        <v>38</v>
      </c>
      <c r="S1271" s="255">
        <v>108000</v>
      </c>
      <c r="T1271" s="255" t="s">
        <v>197</v>
      </c>
      <c r="U1271" s="256">
        <v>1537.11</v>
      </c>
      <c r="V1271" s="255" t="s">
        <v>197</v>
      </c>
      <c r="W1271" s="255">
        <v>107999.99999999999</v>
      </c>
      <c r="X1271" s="256" t="s">
        <v>100</v>
      </c>
      <c r="Y1271" s="255" t="s">
        <v>114</v>
      </c>
      <c r="Z1271" s="255">
        <v>1.54</v>
      </c>
      <c r="AA1271" s="256">
        <v>1</v>
      </c>
      <c r="AB1271" s="255" t="s">
        <v>630</v>
      </c>
      <c r="AC1271" s="255" t="s">
        <v>484</v>
      </c>
      <c r="AD1271" s="256" t="s">
        <v>396</v>
      </c>
      <c r="AE1271" s="255" t="s">
        <v>350</v>
      </c>
      <c r="AF1271" s="255" t="s">
        <v>605</v>
      </c>
      <c r="AG1271" s="256" t="s">
        <v>643</v>
      </c>
      <c r="AH1271" s="255"/>
      <c r="AI1271" s="255"/>
      <c r="AJ1271" s="256"/>
      <c r="AK1271" s="255" t="s">
        <v>605</v>
      </c>
      <c r="AL1271" s="255" t="s">
        <v>643</v>
      </c>
      <c r="AM1271" s="268" t="s">
        <v>741</v>
      </c>
      <c r="AN1271" s="148" t="str">
        <f>IF(ISERROR(MATCH(H1271,Current!H:H,0)),"Cleared","resolved")</f>
        <v>resolved</v>
      </c>
    </row>
    <row r="1272" spans="1:40" x14ac:dyDescent="0.25">
      <c r="A1272" s="267" t="s">
        <v>744</v>
      </c>
      <c r="B1272" s="255">
        <v>8520</v>
      </c>
      <c r="C1272" s="256" t="s">
        <v>842</v>
      </c>
      <c r="D1272" s="255" t="s">
        <v>19</v>
      </c>
      <c r="E1272" s="255">
        <v>199</v>
      </c>
      <c r="F1272" s="256" t="s">
        <v>137</v>
      </c>
      <c r="G1272" s="255" t="s">
        <v>22</v>
      </c>
      <c r="H1272" s="255">
        <v>85200410039874</v>
      </c>
      <c r="I1272" s="256" t="s">
        <v>54</v>
      </c>
      <c r="J1272" s="255" t="s">
        <v>575</v>
      </c>
      <c r="K1272" s="255">
        <v>42643</v>
      </c>
      <c r="L1272" s="256">
        <v>217</v>
      </c>
      <c r="M1272" s="255" t="s">
        <v>111</v>
      </c>
      <c r="N1272" s="255" t="s">
        <v>42</v>
      </c>
      <c r="O1272" s="256">
        <v>42709</v>
      </c>
      <c r="P1272" s="255" t="s">
        <v>651</v>
      </c>
      <c r="Q1272" s="255">
        <v>151</v>
      </c>
      <c r="R1272" s="256" t="s">
        <v>39</v>
      </c>
      <c r="S1272" s="255">
        <v>108000</v>
      </c>
      <c r="T1272" s="255" t="s">
        <v>197</v>
      </c>
      <c r="U1272" s="256">
        <v>1537.11</v>
      </c>
      <c r="V1272" s="255" t="s">
        <v>197</v>
      </c>
      <c r="W1272" s="255">
        <v>107999.99999999999</v>
      </c>
      <c r="X1272" s="256" t="s">
        <v>100</v>
      </c>
      <c r="Y1272" s="255" t="s">
        <v>114</v>
      </c>
      <c r="Z1272" s="255">
        <v>1.54</v>
      </c>
      <c r="AA1272" s="256">
        <v>1</v>
      </c>
      <c r="AB1272" s="255" t="s">
        <v>630</v>
      </c>
      <c r="AC1272" s="255" t="s">
        <v>484</v>
      </c>
      <c r="AD1272" s="256" t="s">
        <v>396</v>
      </c>
      <c r="AE1272" s="255" t="s">
        <v>350</v>
      </c>
      <c r="AF1272" s="255" t="s">
        <v>649</v>
      </c>
      <c r="AG1272" s="256" t="s">
        <v>643</v>
      </c>
      <c r="AH1272" s="255"/>
      <c r="AI1272" s="255"/>
      <c r="AJ1272" s="256"/>
      <c r="AK1272" s="255" t="s">
        <v>605</v>
      </c>
      <c r="AL1272" s="255" t="s">
        <v>643</v>
      </c>
      <c r="AM1272" s="268" t="s">
        <v>741</v>
      </c>
      <c r="AN1272" s="148" t="str">
        <f>IF(ISERROR(MATCH(H1272,Current!H:H,0)),"Cleared","resolved")</f>
        <v>resolved</v>
      </c>
    </row>
    <row r="1273" spans="1:40" x14ac:dyDescent="0.25">
      <c r="A1273" s="267" t="s">
        <v>744</v>
      </c>
      <c r="B1273" s="255">
        <v>8520</v>
      </c>
      <c r="C1273" s="256" t="s">
        <v>842</v>
      </c>
      <c r="D1273" s="255" t="s">
        <v>19</v>
      </c>
      <c r="E1273" s="255">
        <v>199</v>
      </c>
      <c r="F1273" s="256" t="s">
        <v>137</v>
      </c>
      <c r="G1273" s="255" t="s">
        <v>22</v>
      </c>
      <c r="H1273" s="255">
        <v>85200410039878</v>
      </c>
      <c r="I1273" s="256" t="s">
        <v>54</v>
      </c>
      <c r="J1273" s="255" t="s">
        <v>575</v>
      </c>
      <c r="K1273" s="255">
        <v>42643</v>
      </c>
      <c r="L1273" s="256">
        <v>217</v>
      </c>
      <c r="M1273" s="255" t="s">
        <v>111</v>
      </c>
      <c r="N1273" s="255" t="s">
        <v>42</v>
      </c>
      <c r="O1273" s="256">
        <v>42709</v>
      </c>
      <c r="P1273" s="255" t="s">
        <v>651</v>
      </c>
      <c r="Q1273" s="255">
        <v>151</v>
      </c>
      <c r="R1273" s="256" t="s">
        <v>39</v>
      </c>
      <c r="S1273" s="255">
        <v>108000</v>
      </c>
      <c r="T1273" s="255" t="s">
        <v>197</v>
      </c>
      <c r="U1273" s="256">
        <v>1537.11</v>
      </c>
      <c r="V1273" s="255" t="s">
        <v>197</v>
      </c>
      <c r="W1273" s="255">
        <v>107999.99999999999</v>
      </c>
      <c r="X1273" s="256" t="s">
        <v>100</v>
      </c>
      <c r="Y1273" s="255" t="s">
        <v>114</v>
      </c>
      <c r="Z1273" s="255">
        <v>1.54</v>
      </c>
      <c r="AA1273" s="256">
        <v>1</v>
      </c>
      <c r="AB1273" s="255" t="s">
        <v>630</v>
      </c>
      <c r="AC1273" s="255" t="s">
        <v>484</v>
      </c>
      <c r="AD1273" s="256" t="s">
        <v>396</v>
      </c>
      <c r="AE1273" s="255" t="s">
        <v>350</v>
      </c>
      <c r="AF1273" s="255" t="s">
        <v>649</v>
      </c>
      <c r="AG1273" s="256" t="s">
        <v>643</v>
      </c>
      <c r="AH1273" s="255"/>
      <c r="AI1273" s="255"/>
      <c r="AJ1273" s="256"/>
      <c r="AK1273" s="255" t="s">
        <v>605</v>
      </c>
      <c r="AL1273" s="255" t="s">
        <v>643</v>
      </c>
      <c r="AM1273" s="268" t="s">
        <v>741</v>
      </c>
      <c r="AN1273" s="148" t="str">
        <f>IF(ISERROR(MATCH(H1273,Current!H:H,0)),"Cleared","resolved")</f>
        <v>resolved</v>
      </c>
    </row>
    <row r="1274" spans="1:40" x14ac:dyDescent="0.25">
      <c r="A1274" s="267" t="s">
        <v>744</v>
      </c>
      <c r="B1274" s="255">
        <v>8520</v>
      </c>
      <c r="C1274" s="256" t="s">
        <v>842</v>
      </c>
      <c r="D1274" s="255" t="s">
        <v>19</v>
      </c>
      <c r="E1274" s="255">
        <v>199</v>
      </c>
      <c r="F1274" s="256" t="s">
        <v>137</v>
      </c>
      <c r="G1274" s="255" t="s">
        <v>22</v>
      </c>
      <c r="H1274" s="255">
        <v>85200410039879</v>
      </c>
      <c r="I1274" s="256" t="s">
        <v>54</v>
      </c>
      <c r="J1274" s="255" t="s">
        <v>575</v>
      </c>
      <c r="K1274" s="255">
        <v>42643</v>
      </c>
      <c r="L1274" s="256">
        <v>217</v>
      </c>
      <c r="M1274" s="255" t="s">
        <v>111</v>
      </c>
      <c r="N1274" s="255" t="s">
        <v>42</v>
      </c>
      <c r="O1274" s="256">
        <v>42709</v>
      </c>
      <c r="P1274" s="255" t="s">
        <v>651</v>
      </c>
      <c r="Q1274" s="255">
        <v>151</v>
      </c>
      <c r="R1274" s="256" t="s">
        <v>39</v>
      </c>
      <c r="S1274" s="255">
        <v>108000</v>
      </c>
      <c r="T1274" s="255" t="s">
        <v>197</v>
      </c>
      <c r="U1274" s="256">
        <v>1537.11</v>
      </c>
      <c r="V1274" s="255" t="s">
        <v>197</v>
      </c>
      <c r="W1274" s="255">
        <v>107999.99999999999</v>
      </c>
      <c r="X1274" s="256" t="s">
        <v>100</v>
      </c>
      <c r="Y1274" s="255" t="s">
        <v>114</v>
      </c>
      <c r="Z1274" s="255">
        <v>1.54</v>
      </c>
      <c r="AA1274" s="256">
        <v>1</v>
      </c>
      <c r="AB1274" s="255" t="s">
        <v>630</v>
      </c>
      <c r="AC1274" s="255" t="s">
        <v>484</v>
      </c>
      <c r="AD1274" s="256" t="s">
        <v>396</v>
      </c>
      <c r="AE1274" s="255" t="s">
        <v>350</v>
      </c>
      <c r="AF1274" s="255" t="s">
        <v>649</v>
      </c>
      <c r="AG1274" s="256" t="s">
        <v>643</v>
      </c>
      <c r="AH1274" s="255"/>
      <c r="AI1274" s="255"/>
      <c r="AJ1274" s="256"/>
      <c r="AK1274" s="255" t="s">
        <v>605</v>
      </c>
      <c r="AL1274" s="255" t="s">
        <v>643</v>
      </c>
      <c r="AM1274" s="268" t="s">
        <v>741</v>
      </c>
      <c r="AN1274" s="148" t="str">
        <f>IF(ISERROR(MATCH(H1274,Current!H:H,0)),"Cleared","resolved")</f>
        <v>resolved</v>
      </c>
    </row>
    <row r="1275" spans="1:40" x14ac:dyDescent="0.25">
      <c r="A1275" s="267" t="s">
        <v>744</v>
      </c>
      <c r="B1275" s="255">
        <v>8520</v>
      </c>
      <c r="C1275" s="256" t="s">
        <v>842</v>
      </c>
      <c r="D1275" s="255" t="s">
        <v>19</v>
      </c>
      <c r="E1275" s="255">
        <v>199</v>
      </c>
      <c r="F1275" s="256" t="s">
        <v>137</v>
      </c>
      <c r="G1275" s="255" t="s">
        <v>22</v>
      </c>
      <c r="H1275" s="255">
        <v>85200410039882</v>
      </c>
      <c r="I1275" s="256" t="s">
        <v>54</v>
      </c>
      <c r="J1275" s="255" t="s">
        <v>575</v>
      </c>
      <c r="K1275" s="255">
        <v>42643</v>
      </c>
      <c r="L1275" s="256">
        <v>217</v>
      </c>
      <c r="M1275" s="255" t="s">
        <v>111</v>
      </c>
      <c r="N1275" s="255" t="s">
        <v>42</v>
      </c>
      <c r="O1275" s="256">
        <v>42709</v>
      </c>
      <c r="P1275" s="255" t="s">
        <v>651</v>
      </c>
      <c r="Q1275" s="255">
        <v>151</v>
      </c>
      <c r="R1275" s="256" t="s">
        <v>39</v>
      </c>
      <c r="S1275" s="255">
        <v>108000</v>
      </c>
      <c r="T1275" s="255" t="s">
        <v>197</v>
      </c>
      <c r="U1275" s="256">
        <v>1537.11</v>
      </c>
      <c r="V1275" s="255" t="s">
        <v>197</v>
      </c>
      <c r="W1275" s="255">
        <v>107999.99999999999</v>
      </c>
      <c r="X1275" s="256" t="s">
        <v>100</v>
      </c>
      <c r="Y1275" s="255" t="s">
        <v>114</v>
      </c>
      <c r="Z1275" s="255">
        <v>1.54</v>
      </c>
      <c r="AA1275" s="256">
        <v>1</v>
      </c>
      <c r="AB1275" s="255" t="s">
        <v>630</v>
      </c>
      <c r="AC1275" s="255" t="s">
        <v>484</v>
      </c>
      <c r="AD1275" s="256" t="s">
        <v>396</v>
      </c>
      <c r="AE1275" s="255" t="s">
        <v>350</v>
      </c>
      <c r="AF1275" s="255" t="s">
        <v>605</v>
      </c>
      <c r="AG1275" s="256" t="s">
        <v>643</v>
      </c>
      <c r="AH1275" s="255"/>
      <c r="AI1275" s="255"/>
      <c r="AJ1275" s="256"/>
      <c r="AK1275" s="255" t="s">
        <v>605</v>
      </c>
      <c r="AL1275" s="255" t="s">
        <v>643</v>
      </c>
      <c r="AM1275" s="268" t="s">
        <v>741</v>
      </c>
      <c r="AN1275" s="148" t="str">
        <f>IF(ISERROR(MATCH(H1275,Current!H:H,0)),"Cleared","resolved")</f>
        <v>resolved</v>
      </c>
    </row>
    <row r="1276" spans="1:40" x14ac:dyDescent="0.25">
      <c r="A1276" s="267" t="s">
        <v>31</v>
      </c>
      <c r="B1276" s="255">
        <v>8520</v>
      </c>
      <c r="C1276" s="256" t="s">
        <v>842</v>
      </c>
      <c r="D1276" s="255" t="s">
        <v>19</v>
      </c>
      <c r="E1276" s="255">
        <v>199</v>
      </c>
      <c r="F1276" s="256" t="s">
        <v>137</v>
      </c>
      <c r="G1276" s="255" t="s">
        <v>22</v>
      </c>
      <c r="H1276" s="255">
        <v>85202110002305</v>
      </c>
      <c r="I1276" s="256" t="s">
        <v>538</v>
      </c>
      <c r="J1276" s="255" t="s">
        <v>68</v>
      </c>
      <c r="K1276" s="255">
        <v>42795</v>
      </c>
      <c r="L1276" s="256">
        <v>65</v>
      </c>
      <c r="M1276" s="255" t="s">
        <v>111</v>
      </c>
      <c r="N1276" s="255" t="s">
        <v>42</v>
      </c>
      <c r="O1276" s="256">
        <v>42860</v>
      </c>
      <c r="P1276" s="255" t="s">
        <v>1878</v>
      </c>
      <c r="Q1276" s="255">
        <v>0</v>
      </c>
      <c r="R1276" s="256" t="s">
        <v>33</v>
      </c>
      <c r="S1276" s="255">
        <v>108000</v>
      </c>
      <c r="T1276" s="255" t="s">
        <v>197</v>
      </c>
      <c r="U1276" s="256">
        <v>1537.11</v>
      </c>
      <c r="V1276" s="255" t="s">
        <v>197</v>
      </c>
      <c r="W1276" s="255">
        <v>107999.99999999999</v>
      </c>
      <c r="X1276" s="256" t="s">
        <v>100</v>
      </c>
      <c r="Y1276" s="255" t="s">
        <v>114</v>
      </c>
      <c r="Z1276" s="255">
        <v>1.54</v>
      </c>
      <c r="AA1276" s="256">
        <v>1</v>
      </c>
      <c r="AB1276" s="255" t="s">
        <v>630</v>
      </c>
      <c r="AC1276" s="255" t="s">
        <v>446</v>
      </c>
      <c r="AD1276" s="256" t="s">
        <v>2039</v>
      </c>
      <c r="AE1276" s="255" t="s">
        <v>350</v>
      </c>
      <c r="AF1276" s="255" t="s">
        <v>605</v>
      </c>
      <c r="AG1276" s="256" t="s">
        <v>643</v>
      </c>
      <c r="AH1276" s="255"/>
      <c r="AI1276" s="255"/>
      <c r="AJ1276" s="256"/>
      <c r="AK1276" s="255" t="s">
        <v>605</v>
      </c>
      <c r="AL1276" s="255" t="s">
        <v>643</v>
      </c>
      <c r="AM1276" s="268" t="s">
        <v>741</v>
      </c>
      <c r="AN1276" s="148" t="str">
        <f>IF(ISERROR(MATCH(H1276,Current!H:H,0)),"Cleared","resolved")</f>
        <v>resolved</v>
      </c>
    </row>
    <row r="1277" spans="1:40" x14ac:dyDescent="0.25">
      <c r="A1277" s="267" t="s">
        <v>744</v>
      </c>
      <c r="B1277" s="255">
        <v>8520</v>
      </c>
      <c r="C1277" s="256" t="s">
        <v>842</v>
      </c>
      <c r="D1277" s="255" t="s">
        <v>19</v>
      </c>
      <c r="E1277" s="255">
        <v>1845</v>
      </c>
      <c r="F1277" s="256" t="s">
        <v>115</v>
      </c>
      <c r="G1277" s="255" t="s">
        <v>19</v>
      </c>
      <c r="H1277" s="255">
        <v>85200310086765</v>
      </c>
      <c r="I1277" s="256" t="s">
        <v>537</v>
      </c>
      <c r="J1277" s="255" t="s">
        <v>311</v>
      </c>
      <c r="K1277" s="255">
        <v>42773</v>
      </c>
      <c r="L1277" s="256">
        <v>87</v>
      </c>
      <c r="M1277" s="255" t="s">
        <v>105</v>
      </c>
      <c r="N1277" s="255" t="s">
        <v>41</v>
      </c>
      <c r="O1277" s="256">
        <v>42776</v>
      </c>
      <c r="P1277" s="255" t="s">
        <v>838</v>
      </c>
      <c r="Q1277" s="255">
        <v>84</v>
      </c>
      <c r="R1277" s="256" t="s">
        <v>35</v>
      </c>
      <c r="S1277" s="255">
        <v>1681.24</v>
      </c>
      <c r="T1277" s="255" t="s">
        <v>248</v>
      </c>
      <c r="U1277" s="256">
        <v>1538.19</v>
      </c>
      <c r="V1277" s="255" t="s">
        <v>197</v>
      </c>
      <c r="W1277" s="255">
        <v>108075.88266291938</v>
      </c>
      <c r="X1277" s="256" t="s">
        <v>100</v>
      </c>
      <c r="Y1277" s="255" t="s">
        <v>107</v>
      </c>
      <c r="Z1277" s="255">
        <v>1.54</v>
      </c>
      <c r="AA1277" s="256">
        <v>1</v>
      </c>
      <c r="AB1277" s="255" t="s">
        <v>630</v>
      </c>
      <c r="AC1277" s="255" t="s">
        <v>633</v>
      </c>
      <c r="AD1277" s="256" t="s">
        <v>1025</v>
      </c>
      <c r="AE1277" s="255" t="s">
        <v>349</v>
      </c>
      <c r="AF1277" s="255" t="s">
        <v>649</v>
      </c>
      <c r="AG1277" s="256" t="s">
        <v>643</v>
      </c>
      <c r="AH1277" s="255"/>
      <c r="AI1277" s="255"/>
      <c r="AJ1277" s="256"/>
      <c r="AK1277" s="255" t="s">
        <v>605</v>
      </c>
      <c r="AL1277" s="255" t="s">
        <v>643</v>
      </c>
      <c r="AM1277" s="268" t="s">
        <v>741</v>
      </c>
      <c r="AN1277" s="148" t="str">
        <f>IF(ISERROR(MATCH(H1277,Current!H:H,0)),"Cleared","resolved")</f>
        <v>resolved</v>
      </c>
    </row>
    <row r="1278" spans="1:40" x14ac:dyDescent="0.25">
      <c r="A1278" s="267" t="s">
        <v>744</v>
      </c>
      <c r="B1278" s="255">
        <v>8520</v>
      </c>
      <c r="C1278" s="256" t="s">
        <v>842</v>
      </c>
      <c r="D1278" s="255" t="s">
        <v>19</v>
      </c>
      <c r="E1278" s="255">
        <v>260</v>
      </c>
      <c r="F1278" s="256" t="s">
        <v>113</v>
      </c>
      <c r="G1278" s="255" t="s">
        <v>23</v>
      </c>
      <c r="H1278" s="255">
        <v>85200310082069</v>
      </c>
      <c r="I1278" s="256" t="s">
        <v>54</v>
      </c>
      <c r="J1278" s="255" t="s">
        <v>312</v>
      </c>
      <c r="K1278" s="255">
        <v>42544</v>
      </c>
      <c r="L1278" s="256">
        <v>316</v>
      </c>
      <c r="M1278" s="255" t="s">
        <v>122</v>
      </c>
      <c r="N1278" s="255" t="s">
        <v>41</v>
      </c>
      <c r="O1278" s="256">
        <v>42549</v>
      </c>
      <c r="P1278" s="255" t="s">
        <v>268</v>
      </c>
      <c r="Q1278" s="255">
        <v>311</v>
      </c>
      <c r="R1278" s="256" t="s">
        <v>37</v>
      </c>
      <c r="S1278" s="255">
        <v>107314</v>
      </c>
      <c r="T1278" s="255" t="s">
        <v>197</v>
      </c>
      <c r="U1278" s="256">
        <v>1527.35</v>
      </c>
      <c r="V1278" s="255" t="s">
        <v>197</v>
      </c>
      <c r="W1278" s="255">
        <v>107314.24556472861</v>
      </c>
      <c r="X1278" s="256" t="s">
        <v>100</v>
      </c>
      <c r="Y1278" s="255" t="s">
        <v>114</v>
      </c>
      <c r="Z1278" s="255">
        <v>1.53</v>
      </c>
      <c r="AA1278" s="256">
        <v>1</v>
      </c>
      <c r="AB1278" s="255" t="s">
        <v>630</v>
      </c>
      <c r="AC1278" s="255" t="s">
        <v>495</v>
      </c>
      <c r="AD1278" s="256" t="s">
        <v>388</v>
      </c>
      <c r="AE1278" s="255" t="s">
        <v>350</v>
      </c>
      <c r="AF1278" s="255" t="s">
        <v>605</v>
      </c>
      <c r="AG1278" s="256" t="s">
        <v>643</v>
      </c>
      <c r="AH1278" s="255"/>
      <c r="AI1278" s="255"/>
      <c r="AJ1278" s="256"/>
      <c r="AK1278" s="255" t="s">
        <v>605</v>
      </c>
      <c r="AL1278" s="255" t="s">
        <v>643</v>
      </c>
      <c r="AM1278" s="268" t="s">
        <v>741</v>
      </c>
      <c r="AN1278" s="148" t="str">
        <f>IF(ISERROR(MATCH(H1278,Current!H:H,0)),"Cleared","resolved")</f>
        <v>resolved</v>
      </c>
    </row>
    <row r="1279" spans="1:40" x14ac:dyDescent="0.25">
      <c r="A1279" s="267" t="s">
        <v>744</v>
      </c>
      <c r="B1279" s="255">
        <v>8520</v>
      </c>
      <c r="C1279" s="256" t="s">
        <v>842</v>
      </c>
      <c r="D1279" s="255" t="s">
        <v>19</v>
      </c>
      <c r="E1279" s="255">
        <v>456</v>
      </c>
      <c r="F1279" s="256" t="s">
        <v>167</v>
      </c>
      <c r="G1279" s="255" t="s">
        <v>14</v>
      </c>
      <c r="H1279" s="255">
        <v>85200310086841</v>
      </c>
      <c r="I1279" s="256" t="s">
        <v>59</v>
      </c>
      <c r="J1279" s="255" t="s">
        <v>320</v>
      </c>
      <c r="K1279" s="255">
        <v>42773</v>
      </c>
      <c r="L1279" s="256">
        <v>87</v>
      </c>
      <c r="M1279" s="255" t="s">
        <v>127</v>
      </c>
      <c r="N1279" s="255" t="s">
        <v>128</v>
      </c>
      <c r="O1279" s="256">
        <v>42830</v>
      </c>
      <c r="P1279" s="255" t="s">
        <v>838</v>
      </c>
      <c r="Q1279" s="255">
        <v>30</v>
      </c>
      <c r="R1279" s="256" t="s">
        <v>33</v>
      </c>
      <c r="S1279" s="255">
        <v>107000</v>
      </c>
      <c r="T1279" s="255" t="s">
        <v>197</v>
      </c>
      <c r="U1279" s="256">
        <v>1522.88</v>
      </c>
      <c r="V1279" s="255" t="s">
        <v>197</v>
      </c>
      <c r="W1279" s="255">
        <v>107000.17565431232</v>
      </c>
      <c r="X1279" s="256" t="s">
        <v>100</v>
      </c>
      <c r="Y1279" s="255" t="s">
        <v>114</v>
      </c>
      <c r="Z1279" s="255">
        <v>1.52</v>
      </c>
      <c r="AA1279" s="256">
        <v>1</v>
      </c>
      <c r="AB1279" s="255" t="s">
        <v>630</v>
      </c>
      <c r="AC1279" s="255" t="s">
        <v>561</v>
      </c>
      <c r="AD1279" s="256" t="s">
        <v>1760</v>
      </c>
      <c r="AE1279" s="255" t="s">
        <v>350</v>
      </c>
      <c r="AF1279" s="255" t="s">
        <v>605</v>
      </c>
      <c r="AG1279" s="256" t="s">
        <v>643</v>
      </c>
      <c r="AH1279" s="255"/>
      <c r="AI1279" s="255"/>
      <c r="AJ1279" s="256"/>
      <c r="AK1279" s="255" t="s">
        <v>605</v>
      </c>
      <c r="AL1279" s="255" t="s">
        <v>643</v>
      </c>
      <c r="AM1279" s="268" t="s">
        <v>741</v>
      </c>
      <c r="AN1279" s="148" t="str">
        <f>IF(ISERROR(MATCH(H1279,Current!H:H,0)),"Cleared","resolved")</f>
        <v>resolved</v>
      </c>
    </row>
    <row r="1280" spans="1:40" x14ac:dyDescent="0.25">
      <c r="A1280" s="267" t="s">
        <v>31</v>
      </c>
      <c r="B1280" s="255">
        <v>8520</v>
      </c>
      <c r="C1280" s="256" t="s">
        <v>842</v>
      </c>
      <c r="D1280" s="255" t="s">
        <v>19</v>
      </c>
      <c r="E1280" s="255">
        <v>795</v>
      </c>
      <c r="F1280" s="256" t="s">
        <v>264</v>
      </c>
      <c r="G1280" s="255" t="s">
        <v>14</v>
      </c>
      <c r="H1280" s="255">
        <v>85205820000018</v>
      </c>
      <c r="I1280" s="256" t="s">
        <v>57</v>
      </c>
      <c r="J1280" s="255" t="s">
        <v>2049</v>
      </c>
      <c r="K1280" s="255">
        <v>42796</v>
      </c>
      <c r="L1280" s="256">
        <v>64</v>
      </c>
      <c r="M1280" s="255" t="s">
        <v>111</v>
      </c>
      <c r="N1280" s="255" t="s">
        <v>42</v>
      </c>
      <c r="O1280" s="256">
        <v>42859</v>
      </c>
      <c r="P1280" s="255" t="s">
        <v>1878</v>
      </c>
      <c r="Q1280" s="255">
        <v>1</v>
      </c>
      <c r="R1280" s="256" t="s">
        <v>33</v>
      </c>
      <c r="S1280" s="255">
        <v>107088.47</v>
      </c>
      <c r="T1280" s="255" t="s">
        <v>197</v>
      </c>
      <c r="U1280" s="256">
        <v>1524.14</v>
      </c>
      <c r="V1280" s="255" t="s">
        <v>197</v>
      </c>
      <c r="W1280" s="255">
        <v>107088.70542771826</v>
      </c>
      <c r="X1280" s="256" t="s">
        <v>100</v>
      </c>
      <c r="Y1280" s="255" t="s">
        <v>114</v>
      </c>
      <c r="Z1280" s="255">
        <v>1.52</v>
      </c>
      <c r="AA1280" s="256">
        <v>1</v>
      </c>
      <c r="AB1280" s="255" t="s">
        <v>630</v>
      </c>
      <c r="AC1280" s="255" t="s">
        <v>426</v>
      </c>
      <c r="AD1280" s="256" t="s">
        <v>2046</v>
      </c>
      <c r="AE1280" s="255" t="s">
        <v>350</v>
      </c>
      <c r="AF1280" s="255" t="s">
        <v>605</v>
      </c>
      <c r="AG1280" s="256" t="s">
        <v>643</v>
      </c>
      <c r="AH1280" s="255"/>
      <c r="AI1280" s="255"/>
      <c r="AJ1280" s="256"/>
      <c r="AK1280" s="255" t="s">
        <v>605</v>
      </c>
      <c r="AL1280" s="255" t="s">
        <v>603</v>
      </c>
      <c r="AM1280" s="268" t="s">
        <v>739</v>
      </c>
      <c r="AN1280" s="148" t="str">
        <f>IF(ISERROR(MATCH(H1280,Current!H:H,0)),"Cleared","resolved")</f>
        <v>resolved</v>
      </c>
    </row>
    <row r="1281" spans="1:40" x14ac:dyDescent="0.25">
      <c r="A1281" s="267" t="s">
        <v>31</v>
      </c>
      <c r="B1281" s="255">
        <v>8520</v>
      </c>
      <c r="C1281" s="256" t="s">
        <v>842</v>
      </c>
      <c r="D1281" s="255" t="s">
        <v>19</v>
      </c>
      <c r="E1281" s="255">
        <v>1750</v>
      </c>
      <c r="F1281" s="256" t="s">
        <v>159</v>
      </c>
      <c r="G1281" s="255" t="s">
        <v>18</v>
      </c>
      <c r="H1281" s="255">
        <v>85205620000014</v>
      </c>
      <c r="I1281" s="256" t="s">
        <v>538</v>
      </c>
      <c r="J1281" s="255" t="s">
        <v>2047</v>
      </c>
      <c r="K1281" s="255">
        <v>42796</v>
      </c>
      <c r="L1281" s="256">
        <v>64</v>
      </c>
      <c r="M1281" s="255" t="s">
        <v>111</v>
      </c>
      <c r="N1281" s="255" t="s">
        <v>42</v>
      </c>
      <c r="O1281" s="256">
        <v>42860</v>
      </c>
      <c r="P1281" s="255" t="s">
        <v>1878</v>
      </c>
      <c r="Q1281" s="255">
        <v>0</v>
      </c>
      <c r="R1281" s="256" t="s">
        <v>33</v>
      </c>
      <c r="S1281" s="255">
        <v>106020</v>
      </c>
      <c r="T1281" s="255" t="s">
        <v>197</v>
      </c>
      <c r="U1281" s="256">
        <v>1508.93</v>
      </c>
      <c r="V1281" s="255" t="s">
        <v>197</v>
      </c>
      <c r="W1281" s="255">
        <v>106020.02459160372</v>
      </c>
      <c r="X1281" s="256" t="s">
        <v>100</v>
      </c>
      <c r="Y1281" s="255" t="s">
        <v>114</v>
      </c>
      <c r="Z1281" s="255">
        <v>1.51</v>
      </c>
      <c r="AA1281" s="256">
        <v>1</v>
      </c>
      <c r="AB1281" s="255" t="s">
        <v>630</v>
      </c>
      <c r="AC1281" s="255" t="s">
        <v>2042</v>
      </c>
      <c r="AD1281" s="256" t="s">
        <v>2043</v>
      </c>
      <c r="AE1281" s="255" t="s">
        <v>350</v>
      </c>
      <c r="AF1281" s="255" t="s">
        <v>605</v>
      </c>
      <c r="AG1281" s="256" t="s">
        <v>643</v>
      </c>
      <c r="AH1281" s="255"/>
      <c r="AI1281" s="255"/>
      <c r="AJ1281" s="256"/>
      <c r="AK1281" s="255" t="s">
        <v>605</v>
      </c>
      <c r="AL1281" s="255" t="s">
        <v>603</v>
      </c>
      <c r="AM1281" s="268" t="s">
        <v>739</v>
      </c>
      <c r="AN1281" s="148" t="str">
        <f>IF(ISERROR(MATCH(H1281,Current!H:H,0)),"Cleared","resolved")</f>
        <v>resolved</v>
      </c>
    </row>
    <row r="1282" spans="1:40" x14ac:dyDescent="0.25">
      <c r="A1282" s="267" t="s">
        <v>31</v>
      </c>
      <c r="B1282" s="255">
        <v>8520</v>
      </c>
      <c r="C1282" s="256" t="s">
        <v>842</v>
      </c>
      <c r="D1282" s="255" t="s">
        <v>19</v>
      </c>
      <c r="E1282" s="255">
        <v>1750</v>
      </c>
      <c r="F1282" s="256" t="s">
        <v>159</v>
      </c>
      <c r="G1282" s="255" t="s">
        <v>18</v>
      </c>
      <c r="H1282" s="255">
        <v>85205620000003</v>
      </c>
      <c r="I1282" s="256" t="s">
        <v>538</v>
      </c>
      <c r="J1282" s="255" t="s">
        <v>2047</v>
      </c>
      <c r="K1282" s="255">
        <v>42774</v>
      </c>
      <c r="L1282" s="256">
        <v>86</v>
      </c>
      <c r="M1282" s="255" t="s">
        <v>111</v>
      </c>
      <c r="N1282" s="255" t="s">
        <v>42</v>
      </c>
      <c r="O1282" s="256">
        <v>42860</v>
      </c>
      <c r="P1282" s="255" t="s">
        <v>1878</v>
      </c>
      <c r="Q1282" s="255">
        <v>0</v>
      </c>
      <c r="R1282" s="256" t="s">
        <v>33</v>
      </c>
      <c r="S1282" s="255">
        <v>106020</v>
      </c>
      <c r="T1282" s="255" t="s">
        <v>197</v>
      </c>
      <c r="U1282" s="256">
        <v>1508.93</v>
      </c>
      <c r="V1282" s="255" t="s">
        <v>197</v>
      </c>
      <c r="W1282" s="255">
        <v>106020.02459160372</v>
      </c>
      <c r="X1282" s="256" t="s">
        <v>100</v>
      </c>
      <c r="Y1282" s="255" t="s">
        <v>114</v>
      </c>
      <c r="Z1282" s="255">
        <v>1.51</v>
      </c>
      <c r="AA1282" s="256">
        <v>1</v>
      </c>
      <c r="AB1282" s="255" t="s">
        <v>630</v>
      </c>
      <c r="AC1282" s="255" t="s">
        <v>2042</v>
      </c>
      <c r="AD1282" s="256" t="s">
        <v>2043</v>
      </c>
      <c r="AE1282" s="255" t="s">
        <v>350</v>
      </c>
      <c r="AF1282" s="255" t="s">
        <v>605</v>
      </c>
      <c r="AG1282" s="256" t="s">
        <v>643</v>
      </c>
      <c r="AH1282" s="255"/>
      <c r="AI1282" s="255"/>
      <c r="AJ1282" s="256"/>
      <c r="AK1282" s="255" t="s">
        <v>605</v>
      </c>
      <c r="AL1282" s="255" t="s">
        <v>603</v>
      </c>
      <c r="AM1282" s="268" t="s">
        <v>739</v>
      </c>
      <c r="AN1282" s="148" t="str">
        <f>IF(ISERROR(MATCH(H1282,Current!H:H,0)),"Cleared","resolved")</f>
        <v>resolved</v>
      </c>
    </row>
    <row r="1283" spans="1:40" x14ac:dyDescent="0.25">
      <c r="A1283" s="267" t="s">
        <v>744</v>
      </c>
      <c r="B1283" s="255">
        <v>132</v>
      </c>
      <c r="C1283" s="256" t="s">
        <v>233</v>
      </c>
      <c r="D1283" s="255" t="s">
        <v>22</v>
      </c>
      <c r="E1283" s="255">
        <v>199</v>
      </c>
      <c r="F1283" s="256" t="s">
        <v>137</v>
      </c>
      <c r="G1283" s="255" t="s">
        <v>22</v>
      </c>
      <c r="H1283" s="255">
        <v>1320130002615</v>
      </c>
      <c r="I1283" s="256" t="s">
        <v>54</v>
      </c>
      <c r="J1283" s="255" t="s">
        <v>330</v>
      </c>
      <c r="K1283" s="255">
        <v>42724</v>
      </c>
      <c r="L1283" s="256">
        <v>136</v>
      </c>
      <c r="M1283" s="255" t="s">
        <v>118</v>
      </c>
      <c r="N1283" s="255" t="s">
        <v>41</v>
      </c>
      <c r="O1283" s="256">
        <v>42800</v>
      </c>
      <c r="P1283" s="255" t="s">
        <v>838</v>
      </c>
      <c r="Q1283" s="255">
        <v>60</v>
      </c>
      <c r="R1283" s="256" t="s">
        <v>34</v>
      </c>
      <c r="S1283" s="255">
        <v>1654.32</v>
      </c>
      <c r="T1283" s="255" t="s">
        <v>248</v>
      </c>
      <c r="U1283" s="256">
        <v>1513.56</v>
      </c>
      <c r="V1283" s="255" t="s">
        <v>248</v>
      </c>
      <c r="W1283" s="255">
        <v>1654.3210497259247</v>
      </c>
      <c r="X1283" s="256" t="s">
        <v>100</v>
      </c>
      <c r="Y1283" s="255" t="s">
        <v>107</v>
      </c>
      <c r="Z1283" s="255">
        <v>1.51</v>
      </c>
      <c r="AA1283" s="256">
        <v>1</v>
      </c>
      <c r="AB1283" s="255" t="s">
        <v>629</v>
      </c>
      <c r="AC1283" s="255" t="s">
        <v>513</v>
      </c>
      <c r="AD1283" s="256" t="s">
        <v>402</v>
      </c>
      <c r="AE1283" s="255" t="s">
        <v>349</v>
      </c>
      <c r="AF1283" s="255" t="s">
        <v>605</v>
      </c>
      <c r="AG1283" s="256" t="s">
        <v>643</v>
      </c>
      <c r="AH1283" s="255"/>
      <c r="AI1283" s="255"/>
      <c r="AJ1283" s="256"/>
      <c r="AK1283" s="255" t="s">
        <v>605</v>
      </c>
      <c r="AL1283" s="255" t="s">
        <v>643</v>
      </c>
      <c r="AM1283" s="268" t="s">
        <v>741</v>
      </c>
      <c r="AN1283" s="148" t="str">
        <f>IF(ISERROR(MATCH(H1283,Current!H:H,0)),"Cleared","resolved")</f>
        <v>resolved</v>
      </c>
    </row>
    <row r="1284" spans="1:40" x14ac:dyDescent="0.25">
      <c r="A1284" s="267" t="s">
        <v>744</v>
      </c>
      <c r="B1284" s="255">
        <v>635</v>
      </c>
      <c r="C1284" s="256" t="s">
        <v>142</v>
      </c>
      <c r="D1284" s="255" t="s">
        <v>16</v>
      </c>
      <c r="E1284" s="255">
        <v>199</v>
      </c>
      <c r="F1284" s="256" t="s">
        <v>137</v>
      </c>
      <c r="G1284" s="255" t="s">
        <v>22</v>
      </c>
      <c r="H1284" s="255">
        <v>63501111630513</v>
      </c>
      <c r="I1284" s="256" t="s">
        <v>55</v>
      </c>
      <c r="J1284" s="255" t="s">
        <v>287</v>
      </c>
      <c r="K1284" s="255">
        <v>42613</v>
      </c>
      <c r="L1284" s="256">
        <v>247</v>
      </c>
      <c r="M1284" s="255" t="s">
        <v>118</v>
      </c>
      <c r="N1284" s="255" t="s">
        <v>41</v>
      </c>
      <c r="O1284" s="256">
        <v>42678</v>
      </c>
      <c r="P1284" s="255" t="s">
        <v>651</v>
      </c>
      <c r="Q1284" s="255">
        <v>182</v>
      </c>
      <c r="R1284" s="256" t="s">
        <v>37</v>
      </c>
      <c r="S1284" s="255">
        <v>1500</v>
      </c>
      <c r="T1284" s="255" t="s">
        <v>100</v>
      </c>
      <c r="U1284" s="256">
        <v>1500</v>
      </c>
      <c r="V1284" s="255" t="s">
        <v>100</v>
      </c>
      <c r="W1284" s="255">
        <v>1500</v>
      </c>
      <c r="X1284" s="256" t="s">
        <v>100</v>
      </c>
      <c r="Y1284" s="255" t="s">
        <v>114</v>
      </c>
      <c r="Z1284" s="255">
        <v>1.5</v>
      </c>
      <c r="AA1284" s="256">
        <v>1</v>
      </c>
      <c r="AB1284" s="255" t="s">
        <v>629</v>
      </c>
      <c r="AC1284" s="255" t="s">
        <v>427</v>
      </c>
      <c r="AD1284" s="256" t="s">
        <v>666</v>
      </c>
      <c r="AE1284" s="255" t="s">
        <v>349</v>
      </c>
      <c r="AF1284" s="255" t="s">
        <v>649</v>
      </c>
      <c r="AG1284" s="256" t="s">
        <v>643</v>
      </c>
      <c r="AH1284" s="255"/>
      <c r="AI1284" s="255"/>
      <c r="AJ1284" s="256"/>
      <c r="AK1284" s="255" t="s">
        <v>605</v>
      </c>
      <c r="AL1284" s="255" t="s">
        <v>643</v>
      </c>
      <c r="AM1284" s="268" t="s">
        <v>741</v>
      </c>
      <c r="AN1284" s="148" t="str">
        <f>IF(ISERROR(MATCH(H1284,Current!H:H,0)),"Cleared","resolved")</f>
        <v>Cleared</v>
      </c>
    </row>
    <row r="1285" spans="1:40" x14ac:dyDescent="0.25">
      <c r="A1285" s="267" t="s">
        <v>31</v>
      </c>
      <c r="B1285" s="255">
        <v>413</v>
      </c>
      <c r="C1285" s="256" t="s">
        <v>136</v>
      </c>
      <c r="D1285" s="255" t="s">
        <v>13</v>
      </c>
      <c r="E1285" s="255">
        <v>1750</v>
      </c>
      <c r="F1285" s="256" t="s">
        <v>159</v>
      </c>
      <c r="G1285" s="255" t="s">
        <v>18</v>
      </c>
      <c r="H1285" s="255">
        <v>4130110177406</v>
      </c>
      <c r="I1285" s="256" t="s">
        <v>55</v>
      </c>
      <c r="J1285" s="255" t="s">
        <v>852</v>
      </c>
      <c r="K1285" s="255">
        <v>42821</v>
      </c>
      <c r="L1285" s="256">
        <v>39</v>
      </c>
      <c r="M1285" s="255" t="s">
        <v>111</v>
      </c>
      <c r="N1285" s="255" t="s">
        <v>42</v>
      </c>
      <c r="O1285" s="256">
        <v>42858</v>
      </c>
      <c r="P1285" s="255" t="s">
        <v>1878</v>
      </c>
      <c r="Q1285" s="255">
        <v>2</v>
      </c>
      <c r="R1285" s="256" t="s">
        <v>33</v>
      </c>
      <c r="S1285" s="255">
        <v>1500</v>
      </c>
      <c r="T1285" s="255" t="s">
        <v>100</v>
      </c>
      <c r="U1285" s="256">
        <v>1500</v>
      </c>
      <c r="V1285" s="255" t="s">
        <v>100</v>
      </c>
      <c r="W1285" s="255">
        <v>1500</v>
      </c>
      <c r="X1285" s="256" t="s">
        <v>100</v>
      </c>
      <c r="Y1285" s="255" t="s">
        <v>114</v>
      </c>
      <c r="Z1285" s="255">
        <v>1.5</v>
      </c>
      <c r="AA1285" s="256">
        <v>1</v>
      </c>
      <c r="AB1285" s="255" t="s">
        <v>629</v>
      </c>
      <c r="AC1285" s="255" t="s">
        <v>1978</v>
      </c>
      <c r="AD1285" s="256" t="s">
        <v>1296</v>
      </c>
      <c r="AE1285" s="255" t="s">
        <v>349</v>
      </c>
      <c r="AF1285" s="255" t="s">
        <v>605</v>
      </c>
      <c r="AG1285" s="256" t="s">
        <v>643</v>
      </c>
      <c r="AH1285" s="255"/>
      <c r="AI1285" s="255"/>
      <c r="AJ1285" s="256"/>
      <c r="AK1285" s="255" t="s">
        <v>605</v>
      </c>
      <c r="AL1285" s="255" t="s">
        <v>643</v>
      </c>
      <c r="AM1285" s="268" t="s">
        <v>741</v>
      </c>
      <c r="AN1285" s="148" t="str">
        <f>IF(ISERROR(MATCH(H1285,Current!H:H,0)),"Cleared","resolved")</f>
        <v>Cleared</v>
      </c>
    </row>
    <row r="1286" spans="1:40" x14ac:dyDescent="0.25">
      <c r="A1286" s="267" t="s">
        <v>744</v>
      </c>
      <c r="B1286" s="255">
        <v>8520</v>
      </c>
      <c r="C1286" s="256" t="s">
        <v>842</v>
      </c>
      <c r="D1286" s="255" t="s">
        <v>19</v>
      </c>
      <c r="E1286" s="255">
        <v>3071</v>
      </c>
      <c r="F1286" s="256" t="s">
        <v>139</v>
      </c>
      <c r="G1286" s="255" t="s">
        <v>21</v>
      </c>
      <c r="H1286" s="255" t="s">
        <v>983</v>
      </c>
      <c r="I1286" s="256" t="s">
        <v>59</v>
      </c>
      <c r="J1286" s="255" t="s">
        <v>271</v>
      </c>
      <c r="K1286" s="255">
        <v>42769</v>
      </c>
      <c r="L1286" s="256">
        <v>91</v>
      </c>
      <c r="M1286" s="255" t="s">
        <v>111</v>
      </c>
      <c r="N1286" s="255" t="s">
        <v>42</v>
      </c>
      <c r="O1286" s="256">
        <v>42775</v>
      </c>
      <c r="P1286" s="255" t="s">
        <v>838</v>
      </c>
      <c r="Q1286" s="255">
        <v>85</v>
      </c>
      <c r="R1286" s="256" t="s">
        <v>35</v>
      </c>
      <c r="S1286" s="255">
        <v>105307</v>
      </c>
      <c r="T1286" s="255" t="s">
        <v>197</v>
      </c>
      <c r="U1286" s="256">
        <v>1498.78</v>
      </c>
      <c r="V1286" s="255" t="s">
        <v>197</v>
      </c>
      <c r="W1286" s="255">
        <v>105306.86808361145</v>
      </c>
      <c r="X1286" s="256" t="s">
        <v>100</v>
      </c>
      <c r="Y1286" s="255" t="s">
        <v>114</v>
      </c>
      <c r="Z1286" s="255">
        <v>1.5</v>
      </c>
      <c r="AA1286" s="256">
        <v>1</v>
      </c>
      <c r="AB1286" s="255" t="s">
        <v>630</v>
      </c>
      <c r="AC1286" s="255" t="s">
        <v>497</v>
      </c>
      <c r="AD1286" s="256" t="s">
        <v>982</v>
      </c>
      <c r="AE1286" s="255" t="s">
        <v>350</v>
      </c>
      <c r="AF1286" s="255" t="s">
        <v>605</v>
      </c>
      <c r="AG1286" s="256" t="s">
        <v>643</v>
      </c>
      <c r="AH1286" s="255"/>
      <c r="AI1286" s="255"/>
      <c r="AJ1286" s="256"/>
      <c r="AK1286" s="255" t="s">
        <v>649</v>
      </c>
      <c r="AL1286" s="255" t="s">
        <v>643</v>
      </c>
      <c r="AM1286" s="268" t="s">
        <v>740</v>
      </c>
      <c r="AN1286" s="148" t="str">
        <f>IF(ISERROR(MATCH(H1286,Current!H:H,0)),"Cleared","resolved")</f>
        <v>resolved</v>
      </c>
    </row>
    <row r="1287" spans="1:40" x14ac:dyDescent="0.25">
      <c r="A1287" s="267" t="s">
        <v>31</v>
      </c>
      <c r="B1287" s="255">
        <v>8520</v>
      </c>
      <c r="C1287" s="256" t="s">
        <v>842</v>
      </c>
      <c r="D1287" s="255" t="s">
        <v>19</v>
      </c>
      <c r="E1287" s="255">
        <v>8420</v>
      </c>
      <c r="F1287" s="256" t="s">
        <v>234</v>
      </c>
      <c r="G1287" s="255" t="s">
        <v>19</v>
      </c>
      <c r="H1287" s="255">
        <v>85203010001350</v>
      </c>
      <c r="I1287" s="256" t="s">
        <v>592</v>
      </c>
      <c r="J1287" s="255" t="s">
        <v>230</v>
      </c>
      <c r="K1287" s="255">
        <v>42828</v>
      </c>
      <c r="L1287" s="256">
        <v>32</v>
      </c>
      <c r="M1287" s="255" t="s">
        <v>122</v>
      </c>
      <c r="N1287" s="255" t="s">
        <v>41</v>
      </c>
      <c r="O1287" s="256">
        <v>42859</v>
      </c>
      <c r="P1287" s="255" t="s">
        <v>1878</v>
      </c>
      <c r="Q1287" s="255">
        <v>1</v>
      </c>
      <c r="R1287" s="256" t="s">
        <v>33</v>
      </c>
      <c r="S1287" s="255">
        <v>104886.79</v>
      </c>
      <c r="T1287" s="255" t="s">
        <v>197</v>
      </c>
      <c r="U1287" s="256">
        <v>1492.8</v>
      </c>
      <c r="V1287" s="255" t="s">
        <v>197</v>
      </c>
      <c r="W1287" s="255">
        <v>104886.70296855787</v>
      </c>
      <c r="X1287" s="256" t="s">
        <v>100</v>
      </c>
      <c r="Y1287" s="255" t="s">
        <v>107</v>
      </c>
      <c r="Z1287" s="255">
        <v>1.49</v>
      </c>
      <c r="AA1287" s="256">
        <v>1</v>
      </c>
      <c r="AB1287" s="255" t="s">
        <v>630</v>
      </c>
      <c r="AC1287" s="255" t="s">
        <v>819</v>
      </c>
      <c r="AD1287" s="256" t="s">
        <v>2065</v>
      </c>
      <c r="AE1287" s="255" t="s">
        <v>350</v>
      </c>
      <c r="AF1287" s="255" t="s">
        <v>605</v>
      </c>
      <c r="AG1287" s="256" t="s">
        <v>643</v>
      </c>
      <c r="AH1287" s="255"/>
      <c r="AI1287" s="255"/>
      <c r="AJ1287" s="256"/>
      <c r="AK1287" s="255" t="s">
        <v>605</v>
      </c>
      <c r="AL1287" s="255" t="s">
        <v>643</v>
      </c>
      <c r="AM1287" s="268" t="s">
        <v>741</v>
      </c>
      <c r="AN1287" s="148" t="str">
        <f>IF(ISERROR(MATCH(H1287,Current!H:H,0)),"Cleared","resolved")</f>
        <v>resolved</v>
      </c>
    </row>
    <row r="1288" spans="1:40" x14ac:dyDescent="0.25">
      <c r="A1288" s="267" t="s">
        <v>31</v>
      </c>
      <c r="B1288" s="255">
        <v>199</v>
      </c>
      <c r="C1288" s="256" t="s">
        <v>137</v>
      </c>
      <c r="D1288" s="255" t="s">
        <v>22</v>
      </c>
      <c r="E1288" s="255">
        <v>693</v>
      </c>
      <c r="F1288" s="256" t="s">
        <v>177</v>
      </c>
      <c r="G1288" s="255" t="s">
        <v>16</v>
      </c>
      <c r="H1288" s="255">
        <v>1990110068958</v>
      </c>
      <c r="I1288" s="256" t="s">
        <v>56</v>
      </c>
      <c r="J1288" s="255" t="s">
        <v>328</v>
      </c>
      <c r="K1288" s="255">
        <v>42794</v>
      </c>
      <c r="L1288" s="256">
        <v>66</v>
      </c>
      <c r="M1288" s="255" t="s">
        <v>111</v>
      </c>
      <c r="N1288" s="255" t="s">
        <v>42</v>
      </c>
      <c r="O1288" s="256">
        <v>42859</v>
      </c>
      <c r="P1288" s="255" t="s">
        <v>1878</v>
      </c>
      <c r="Q1288" s="255">
        <v>1</v>
      </c>
      <c r="R1288" s="256" t="s">
        <v>33</v>
      </c>
      <c r="S1288" s="255">
        <v>1627.28</v>
      </c>
      <c r="T1288" s="255" t="s">
        <v>248</v>
      </c>
      <c r="U1288" s="256">
        <v>1488.82</v>
      </c>
      <c r="V1288" s="255" t="s">
        <v>248</v>
      </c>
      <c r="W1288" s="255">
        <v>1627.2802302207717</v>
      </c>
      <c r="X1288" s="256" t="s">
        <v>100</v>
      </c>
      <c r="Y1288" s="255" t="s">
        <v>114</v>
      </c>
      <c r="Z1288" s="255">
        <v>1.49</v>
      </c>
      <c r="AA1288" s="256">
        <v>1</v>
      </c>
      <c r="AB1288" s="255" t="s">
        <v>629</v>
      </c>
      <c r="AC1288" s="255" t="s">
        <v>431</v>
      </c>
      <c r="AD1288" s="256" t="s">
        <v>863</v>
      </c>
      <c r="AE1288" s="255" t="s">
        <v>349</v>
      </c>
      <c r="AF1288" s="255" t="s">
        <v>649</v>
      </c>
      <c r="AG1288" s="256" t="s">
        <v>643</v>
      </c>
      <c r="AH1288" s="255"/>
      <c r="AI1288" s="255"/>
      <c r="AJ1288" s="256"/>
      <c r="AK1288" s="255" t="s">
        <v>605</v>
      </c>
      <c r="AL1288" s="255" t="s">
        <v>643</v>
      </c>
      <c r="AM1288" s="268" t="s">
        <v>741</v>
      </c>
      <c r="AN1288" s="148" t="str">
        <f>IF(ISERROR(MATCH(H1288,Current!H:H,0)),"Cleared","resolved")</f>
        <v>Cleared</v>
      </c>
    </row>
    <row r="1289" spans="1:40" x14ac:dyDescent="0.25">
      <c r="A1289" s="267" t="s">
        <v>744</v>
      </c>
      <c r="B1289" s="255">
        <v>8520</v>
      </c>
      <c r="C1289" s="256" t="s">
        <v>842</v>
      </c>
      <c r="D1289" s="255" t="s">
        <v>19</v>
      </c>
      <c r="E1289" s="255">
        <v>199</v>
      </c>
      <c r="F1289" s="256" t="s">
        <v>137</v>
      </c>
      <c r="G1289" s="255" t="s">
        <v>22</v>
      </c>
      <c r="H1289" s="255" t="s">
        <v>1674</v>
      </c>
      <c r="I1289" s="256" t="s">
        <v>54</v>
      </c>
      <c r="J1289" s="255" t="s">
        <v>381</v>
      </c>
      <c r="K1289" s="255">
        <v>42768</v>
      </c>
      <c r="L1289" s="256">
        <v>92</v>
      </c>
      <c r="M1289" s="255" t="s">
        <v>118</v>
      </c>
      <c r="N1289" s="255" t="s">
        <v>41</v>
      </c>
      <c r="O1289" s="256">
        <v>42830</v>
      </c>
      <c r="P1289" s="255" t="s">
        <v>838</v>
      </c>
      <c r="Q1289" s="255">
        <v>30</v>
      </c>
      <c r="R1289" s="256" t="s">
        <v>33</v>
      </c>
      <c r="S1289" s="255">
        <v>104258</v>
      </c>
      <c r="T1289" s="255" t="s">
        <v>197</v>
      </c>
      <c r="U1289" s="256">
        <v>1483.85</v>
      </c>
      <c r="V1289" s="255" t="s">
        <v>197</v>
      </c>
      <c r="W1289" s="255">
        <v>104257.86053047601</v>
      </c>
      <c r="X1289" s="256" t="s">
        <v>100</v>
      </c>
      <c r="Y1289" s="255" t="s">
        <v>114</v>
      </c>
      <c r="Z1289" s="255">
        <v>1.48</v>
      </c>
      <c r="AA1289" s="256">
        <v>1</v>
      </c>
      <c r="AB1289" s="255" t="s">
        <v>630</v>
      </c>
      <c r="AC1289" s="255" t="s">
        <v>484</v>
      </c>
      <c r="AD1289" s="256" t="s">
        <v>363</v>
      </c>
      <c r="AE1289" s="255" t="s">
        <v>350</v>
      </c>
      <c r="AF1289" s="255" t="s">
        <v>649</v>
      </c>
      <c r="AG1289" s="256" t="s">
        <v>643</v>
      </c>
      <c r="AH1289" s="255"/>
      <c r="AI1289" s="255"/>
      <c r="AJ1289" s="256"/>
      <c r="AK1289" s="255" t="s">
        <v>649</v>
      </c>
      <c r="AL1289" s="255" t="s">
        <v>643</v>
      </c>
      <c r="AM1289" s="268" t="s">
        <v>740</v>
      </c>
      <c r="AN1289" s="148" t="str">
        <f>IF(ISERROR(MATCH(H1289,Current!H:H,0)),"Cleared","resolved")</f>
        <v>resolved</v>
      </c>
    </row>
    <row r="1290" spans="1:40" x14ac:dyDescent="0.25">
      <c r="A1290" s="267" t="s">
        <v>744</v>
      </c>
      <c r="B1290" s="255">
        <v>1740</v>
      </c>
      <c r="C1290" s="256" t="s">
        <v>261</v>
      </c>
      <c r="D1290" s="255" t="s">
        <v>15</v>
      </c>
      <c r="E1290" s="255">
        <v>1750</v>
      </c>
      <c r="F1290" s="256" t="s">
        <v>159</v>
      </c>
      <c r="G1290" s="255" t="s">
        <v>18</v>
      </c>
      <c r="H1290" s="255" t="s">
        <v>1445</v>
      </c>
      <c r="I1290" s="256" t="s">
        <v>61</v>
      </c>
      <c r="J1290" s="255" t="s">
        <v>1442</v>
      </c>
      <c r="K1290" s="255">
        <v>42728</v>
      </c>
      <c r="L1290" s="256">
        <v>132</v>
      </c>
      <c r="M1290" s="255" t="s">
        <v>111</v>
      </c>
      <c r="N1290" s="255" t="s">
        <v>42</v>
      </c>
      <c r="O1290" s="256">
        <v>42830</v>
      </c>
      <c r="P1290" s="255" t="s">
        <v>838</v>
      </c>
      <c r="Q1290" s="255">
        <v>30</v>
      </c>
      <c r="R1290" s="256" t="s">
        <v>33</v>
      </c>
      <c r="S1290" s="255">
        <v>24802.31</v>
      </c>
      <c r="T1290" s="255" t="s">
        <v>1443</v>
      </c>
      <c r="U1290" s="256">
        <v>1473.12</v>
      </c>
      <c r="V1290" s="255" t="s">
        <v>1443</v>
      </c>
      <c r="W1290" s="255">
        <v>24802.254750431857</v>
      </c>
      <c r="X1290" s="256" t="s">
        <v>100</v>
      </c>
      <c r="Y1290" s="255" t="s">
        <v>114</v>
      </c>
      <c r="Z1290" s="255">
        <v>1.47</v>
      </c>
      <c r="AA1290" s="256">
        <v>1</v>
      </c>
      <c r="AB1290" s="255" t="s">
        <v>630</v>
      </c>
      <c r="AC1290" s="255" t="s">
        <v>454</v>
      </c>
      <c r="AD1290" s="256" t="s">
        <v>1444</v>
      </c>
      <c r="AE1290" s="255" t="s">
        <v>350</v>
      </c>
      <c r="AF1290" s="255" t="b">
        <v>1</v>
      </c>
      <c r="AG1290" s="256" t="b">
        <v>1</v>
      </c>
      <c r="AH1290" s="255"/>
      <c r="AI1290" s="255"/>
      <c r="AJ1290" s="256"/>
      <c r="AK1290" s="255" t="s">
        <v>649</v>
      </c>
      <c r="AL1290" s="255" t="s">
        <v>643</v>
      </c>
      <c r="AM1290" s="268" t="s">
        <v>740</v>
      </c>
      <c r="AN1290" s="148" t="str">
        <f>IF(ISERROR(MATCH(H1290,Current!H:H,0)),"Cleared","resolved")</f>
        <v>Cleared</v>
      </c>
    </row>
    <row r="1291" spans="1:40" x14ac:dyDescent="0.25">
      <c r="A1291" s="267" t="s">
        <v>744</v>
      </c>
      <c r="B1291" s="255">
        <v>8520</v>
      </c>
      <c r="C1291" s="256" t="s">
        <v>842</v>
      </c>
      <c r="D1291" s="255" t="s">
        <v>19</v>
      </c>
      <c r="E1291" s="255">
        <v>199</v>
      </c>
      <c r="F1291" s="256" t="s">
        <v>137</v>
      </c>
      <c r="G1291" s="255" t="s">
        <v>22</v>
      </c>
      <c r="H1291" s="255" t="s">
        <v>1709</v>
      </c>
      <c r="I1291" s="256" t="s">
        <v>54</v>
      </c>
      <c r="J1291" s="255" t="s">
        <v>381</v>
      </c>
      <c r="K1291" s="255">
        <v>42768</v>
      </c>
      <c r="L1291" s="256">
        <v>92</v>
      </c>
      <c r="M1291" s="255" t="s">
        <v>118</v>
      </c>
      <c r="N1291" s="255" t="s">
        <v>41</v>
      </c>
      <c r="O1291" s="256">
        <v>42830</v>
      </c>
      <c r="P1291" s="255" t="s">
        <v>838</v>
      </c>
      <c r="Q1291" s="255">
        <v>30</v>
      </c>
      <c r="R1291" s="256" t="s">
        <v>33</v>
      </c>
      <c r="S1291" s="255">
        <v>103475</v>
      </c>
      <c r="T1291" s="255" t="s">
        <v>197</v>
      </c>
      <c r="U1291" s="256">
        <v>1472.71</v>
      </c>
      <c r="V1291" s="255" t="s">
        <v>197</v>
      </c>
      <c r="W1291" s="255">
        <v>103475.14491480766</v>
      </c>
      <c r="X1291" s="256" t="s">
        <v>100</v>
      </c>
      <c r="Y1291" s="255" t="s">
        <v>114</v>
      </c>
      <c r="Z1291" s="255">
        <v>1.47</v>
      </c>
      <c r="AA1291" s="256">
        <v>1</v>
      </c>
      <c r="AB1291" s="255" t="s">
        <v>630</v>
      </c>
      <c r="AC1291" s="255" t="s">
        <v>484</v>
      </c>
      <c r="AD1291" s="256" t="s">
        <v>363</v>
      </c>
      <c r="AE1291" s="255" t="s">
        <v>350</v>
      </c>
      <c r="AF1291" s="255" t="s">
        <v>649</v>
      </c>
      <c r="AG1291" s="256" t="s">
        <v>643</v>
      </c>
      <c r="AH1291" s="255"/>
      <c r="AI1291" s="255"/>
      <c r="AJ1291" s="256"/>
      <c r="AK1291" s="255" t="s">
        <v>649</v>
      </c>
      <c r="AL1291" s="255" t="s">
        <v>643</v>
      </c>
      <c r="AM1291" s="268" t="s">
        <v>740</v>
      </c>
      <c r="AN1291" s="148" t="str">
        <f>IF(ISERROR(MATCH(H1291,Current!H:H,0)),"Cleared","resolved")</f>
        <v>resolved</v>
      </c>
    </row>
    <row r="1292" spans="1:40" x14ac:dyDescent="0.25">
      <c r="A1292" s="267" t="s">
        <v>744</v>
      </c>
      <c r="B1292" s="255">
        <v>8520</v>
      </c>
      <c r="C1292" s="256" t="s">
        <v>842</v>
      </c>
      <c r="D1292" s="255" t="s">
        <v>19</v>
      </c>
      <c r="E1292" s="255">
        <v>260</v>
      </c>
      <c r="F1292" s="256" t="s">
        <v>113</v>
      </c>
      <c r="G1292" s="255" t="s">
        <v>23</v>
      </c>
      <c r="H1292" s="255" t="s">
        <v>1589</v>
      </c>
      <c r="I1292" s="256" t="s">
        <v>54</v>
      </c>
      <c r="J1292" s="255" t="s">
        <v>381</v>
      </c>
      <c r="K1292" s="255">
        <v>42768</v>
      </c>
      <c r="L1292" s="256">
        <v>92</v>
      </c>
      <c r="M1292" s="255" t="s">
        <v>127</v>
      </c>
      <c r="N1292" s="255" t="s">
        <v>128</v>
      </c>
      <c r="O1292" s="256">
        <v>42831</v>
      </c>
      <c r="P1292" s="255" t="s">
        <v>838</v>
      </c>
      <c r="Q1292" s="255">
        <v>29</v>
      </c>
      <c r="R1292" s="256" t="s">
        <v>33</v>
      </c>
      <c r="S1292" s="255">
        <v>103451</v>
      </c>
      <c r="T1292" s="255" t="s">
        <v>197</v>
      </c>
      <c r="U1292" s="256">
        <v>1472.37</v>
      </c>
      <c r="V1292" s="255" t="s">
        <v>197</v>
      </c>
      <c r="W1292" s="255">
        <v>103451.25592833303</v>
      </c>
      <c r="X1292" s="256" t="s">
        <v>100</v>
      </c>
      <c r="Y1292" s="255" t="s">
        <v>114</v>
      </c>
      <c r="Z1292" s="255">
        <v>1.47</v>
      </c>
      <c r="AA1292" s="256">
        <v>1</v>
      </c>
      <c r="AB1292" s="255" t="s">
        <v>630</v>
      </c>
      <c r="AC1292" s="255" t="s">
        <v>681</v>
      </c>
      <c r="AD1292" s="256" t="s">
        <v>354</v>
      </c>
      <c r="AE1292" s="255" t="s">
        <v>350</v>
      </c>
      <c r="AF1292" s="255" t="s">
        <v>605</v>
      </c>
      <c r="AG1292" s="256" t="s">
        <v>643</v>
      </c>
      <c r="AH1292" s="255"/>
      <c r="AI1292" s="255"/>
      <c r="AJ1292" s="256"/>
      <c r="AK1292" s="255" t="s">
        <v>649</v>
      </c>
      <c r="AL1292" s="255" t="s">
        <v>643</v>
      </c>
      <c r="AM1292" s="268" t="s">
        <v>740</v>
      </c>
      <c r="AN1292" s="148" t="str">
        <f>IF(ISERROR(MATCH(H1292,Current!H:H,0)),"Cleared","resolved")</f>
        <v>resolved</v>
      </c>
    </row>
    <row r="1293" spans="1:40" x14ac:dyDescent="0.25">
      <c r="A1293" s="267" t="s">
        <v>744</v>
      </c>
      <c r="B1293" s="255">
        <v>132</v>
      </c>
      <c r="C1293" s="256" t="s">
        <v>233</v>
      </c>
      <c r="D1293" s="255" t="s">
        <v>22</v>
      </c>
      <c r="E1293" s="255">
        <v>199</v>
      </c>
      <c r="F1293" s="256" t="s">
        <v>137</v>
      </c>
      <c r="G1293" s="255" t="s">
        <v>22</v>
      </c>
      <c r="H1293" s="255">
        <v>1320130002422</v>
      </c>
      <c r="I1293" s="256" t="s">
        <v>54</v>
      </c>
      <c r="J1293" s="255" t="s">
        <v>330</v>
      </c>
      <c r="K1293" s="255">
        <v>42640</v>
      </c>
      <c r="L1293" s="256">
        <v>220</v>
      </c>
      <c r="M1293" s="255" t="s">
        <v>118</v>
      </c>
      <c r="N1293" s="255" t="s">
        <v>41</v>
      </c>
      <c r="O1293" s="256">
        <v>42709</v>
      </c>
      <c r="P1293" s="255" t="s">
        <v>651</v>
      </c>
      <c r="Q1293" s="255">
        <v>151</v>
      </c>
      <c r="R1293" s="256" t="s">
        <v>39</v>
      </c>
      <c r="S1293" s="255">
        <v>1604.44</v>
      </c>
      <c r="T1293" s="255" t="s">
        <v>248</v>
      </c>
      <c r="U1293" s="256">
        <v>1467.92</v>
      </c>
      <c r="V1293" s="255" t="s">
        <v>248</v>
      </c>
      <c r="W1293" s="255">
        <v>1604.4365306388115</v>
      </c>
      <c r="X1293" s="256" t="s">
        <v>100</v>
      </c>
      <c r="Y1293" s="255" t="s">
        <v>107</v>
      </c>
      <c r="Z1293" s="255">
        <v>1.47</v>
      </c>
      <c r="AA1293" s="256">
        <v>1</v>
      </c>
      <c r="AB1293" s="255" t="s">
        <v>629</v>
      </c>
      <c r="AC1293" s="255" t="s">
        <v>513</v>
      </c>
      <c r="AD1293" s="256" t="s">
        <v>480</v>
      </c>
      <c r="AE1293" s="255" t="s">
        <v>349</v>
      </c>
      <c r="AF1293" s="255" t="s">
        <v>605</v>
      </c>
      <c r="AG1293" s="256" t="s">
        <v>643</v>
      </c>
      <c r="AH1293" s="255"/>
      <c r="AI1293" s="255"/>
      <c r="AJ1293" s="256"/>
      <c r="AK1293" s="255" t="s">
        <v>605</v>
      </c>
      <c r="AL1293" s="255" t="s">
        <v>643</v>
      </c>
      <c r="AM1293" s="268" t="s">
        <v>741</v>
      </c>
      <c r="AN1293" s="148" t="str">
        <f>IF(ISERROR(MATCH(H1293,Current!H:H,0)),"Cleared","resolved")</f>
        <v>resolved</v>
      </c>
    </row>
    <row r="1294" spans="1:40" x14ac:dyDescent="0.25">
      <c r="A1294" s="267" t="s">
        <v>744</v>
      </c>
      <c r="B1294" s="255">
        <v>8520</v>
      </c>
      <c r="C1294" s="256" t="s">
        <v>842</v>
      </c>
      <c r="D1294" s="255" t="s">
        <v>19</v>
      </c>
      <c r="E1294" s="255">
        <v>199</v>
      </c>
      <c r="F1294" s="256" t="s">
        <v>137</v>
      </c>
      <c r="G1294" s="255" t="s">
        <v>22</v>
      </c>
      <c r="H1294" s="255">
        <v>85200410040801</v>
      </c>
      <c r="I1294" s="256" t="s">
        <v>54</v>
      </c>
      <c r="J1294" s="255" t="s">
        <v>575</v>
      </c>
      <c r="K1294" s="255">
        <v>42676</v>
      </c>
      <c r="L1294" s="256">
        <v>184</v>
      </c>
      <c r="M1294" s="255" t="s">
        <v>111</v>
      </c>
      <c r="N1294" s="255" t="s">
        <v>42</v>
      </c>
      <c r="O1294" s="256">
        <v>42733</v>
      </c>
      <c r="P1294" s="255" t="s">
        <v>651</v>
      </c>
      <c r="Q1294" s="255">
        <v>127</v>
      </c>
      <c r="R1294" s="256" t="s">
        <v>38</v>
      </c>
      <c r="S1294" s="255">
        <v>102400</v>
      </c>
      <c r="T1294" s="255" t="s">
        <v>197</v>
      </c>
      <c r="U1294" s="256">
        <v>1457.41</v>
      </c>
      <c r="V1294" s="255" t="s">
        <v>197</v>
      </c>
      <c r="W1294" s="255">
        <v>102400.14052344985</v>
      </c>
      <c r="X1294" s="256" t="s">
        <v>100</v>
      </c>
      <c r="Y1294" s="255" t="s">
        <v>114</v>
      </c>
      <c r="Z1294" s="255">
        <v>1.46</v>
      </c>
      <c r="AA1294" s="256">
        <v>1</v>
      </c>
      <c r="AB1294" s="255" t="s">
        <v>630</v>
      </c>
      <c r="AC1294" s="255" t="s">
        <v>484</v>
      </c>
      <c r="AD1294" s="256" t="s">
        <v>396</v>
      </c>
      <c r="AE1294" s="255" t="s">
        <v>350</v>
      </c>
      <c r="AF1294" s="255" t="s">
        <v>605</v>
      </c>
      <c r="AG1294" s="256" t="s">
        <v>643</v>
      </c>
      <c r="AH1294" s="255"/>
      <c r="AI1294" s="255"/>
      <c r="AJ1294" s="256"/>
      <c r="AK1294" s="255" t="s">
        <v>605</v>
      </c>
      <c r="AL1294" s="255" t="s">
        <v>643</v>
      </c>
      <c r="AM1294" s="268" t="s">
        <v>741</v>
      </c>
      <c r="AN1294" s="148" t="str">
        <f>IF(ISERROR(MATCH(H1294,Current!H:H,0)),"Cleared","resolved")</f>
        <v>resolved</v>
      </c>
    </row>
    <row r="1295" spans="1:40" x14ac:dyDescent="0.25">
      <c r="A1295" s="267" t="s">
        <v>31</v>
      </c>
      <c r="B1295" s="255">
        <v>3019</v>
      </c>
      <c r="C1295" s="256" t="s">
        <v>134</v>
      </c>
      <c r="D1295" s="255" t="s">
        <v>16</v>
      </c>
      <c r="E1295" s="255">
        <v>3014</v>
      </c>
      <c r="F1295" s="256" t="s">
        <v>144</v>
      </c>
      <c r="G1295" s="255" t="s">
        <v>16</v>
      </c>
      <c r="H1295" s="255">
        <v>30190110008133</v>
      </c>
      <c r="I1295" s="256" t="s">
        <v>59</v>
      </c>
      <c r="J1295" s="255" t="s">
        <v>135</v>
      </c>
      <c r="K1295" s="255">
        <v>42794</v>
      </c>
      <c r="L1295" s="256">
        <v>66</v>
      </c>
      <c r="M1295" s="255" t="s">
        <v>111</v>
      </c>
      <c r="N1295" s="255" t="s">
        <v>42</v>
      </c>
      <c r="O1295" s="256">
        <v>42860</v>
      </c>
      <c r="P1295" s="255" t="s">
        <v>1878</v>
      </c>
      <c r="Q1295" s="255">
        <v>0</v>
      </c>
      <c r="R1295" s="256" t="s">
        <v>33</v>
      </c>
      <c r="S1295" s="255">
        <v>1453.2</v>
      </c>
      <c r="T1295" s="255" t="s">
        <v>100</v>
      </c>
      <c r="U1295" s="256">
        <v>1453.2</v>
      </c>
      <c r="V1295" s="255" t="s">
        <v>100</v>
      </c>
      <c r="W1295" s="255">
        <v>1453.2</v>
      </c>
      <c r="X1295" s="256" t="s">
        <v>100</v>
      </c>
      <c r="Y1295" s="255" t="s">
        <v>107</v>
      </c>
      <c r="Z1295" s="255">
        <v>1.45</v>
      </c>
      <c r="AA1295" s="256">
        <v>1</v>
      </c>
      <c r="AB1295" s="255" t="s">
        <v>629</v>
      </c>
      <c r="AC1295" s="255" t="s">
        <v>413</v>
      </c>
      <c r="AD1295" s="256" t="s">
        <v>1992</v>
      </c>
      <c r="AE1295" s="255" t="s">
        <v>349</v>
      </c>
      <c r="AF1295" s="255" t="s">
        <v>649</v>
      </c>
      <c r="AG1295" s="256" t="s">
        <v>643</v>
      </c>
      <c r="AH1295" s="255"/>
      <c r="AI1295" s="255"/>
      <c r="AJ1295" s="256"/>
      <c r="AK1295" s="255" t="s">
        <v>605</v>
      </c>
      <c r="AL1295" s="255" t="s">
        <v>643</v>
      </c>
      <c r="AM1295" s="268" t="s">
        <v>741</v>
      </c>
      <c r="AN1295" s="148" t="str">
        <f>IF(ISERROR(MATCH(H1295,Current!H:H,0)),"Cleared","resolved")</f>
        <v>Cleared</v>
      </c>
    </row>
    <row r="1296" spans="1:40" x14ac:dyDescent="0.25">
      <c r="A1296" s="267" t="s">
        <v>744</v>
      </c>
      <c r="B1296" s="255">
        <v>8520</v>
      </c>
      <c r="C1296" s="256" t="s">
        <v>842</v>
      </c>
      <c r="D1296" s="255" t="s">
        <v>19</v>
      </c>
      <c r="E1296" s="255">
        <v>199</v>
      </c>
      <c r="F1296" s="256" t="s">
        <v>137</v>
      </c>
      <c r="G1296" s="255" t="s">
        <v>22</v>
      </c>
      <c r="H1296" s="255">
        <v>85200410041815</v>
      </c>
      <c r="I1296" s="256" t="s">
        <v>54</v>
      </c>
      <c r="J1296" s="255" t="s">
        <v>575</v>
      </c>
      <c r="K1296" s="255">
        <v>42704</v>
      </c>
      <c r="L1296" s="256">
        <v>156</v>
      </c>
      <c r="M1296" s="255" t="s">
        <v>111</v>
      </c>
      <c r="N1296" s="255" t="s">
        <v>42</v>
      </c>
      <c r="O1296" s="256">
        <v>42776</v>
      </c>
      <c r="P1296" s="255" t="s">
        <v>838</v>
      </c>
      <c r="Q1296" s="255">
        <v>84</v>
      </c>
      <c r="R1296" s="256" t="s">
        <v>35</v>
      </c>
      <c r="S1296" s="255">
        <v>100800</v>
      </c>
      <c r="T1296" s="255" t="s">
        <v>197</v>
      </c>
      <c r="U1296" s="256">
        <v>1434.64</v>
      </c>
      <c r="V1296" s="255" t="s">
        <v>197</v>
      </c>
      <c r="W1296" s="255">
        <v>100800.2810468997</v>
      </c>
      <c r="X1296" s="256" t="s">
        <v>100</v>
      </c>
      <c r="Y1296" s="255" t="s">
        <v>114</v>
      </c>
      <c r="Z1296" s="255">
        <v>1.43</v>
      </c>
      <c r="AA1296" s="256">
        <v>1</v>
      </c>
      <c r="AB1296" s="255" t="s">
        <v>630</v>
      </c>
      <c r="AC1296" s="255" t="s">
        <v>484</v>
      </c>
      <c r="AD1296" s="256" t="s">
        <v>396</v>
      </c>
      <c r="AE1296" s="255" t="s">
        <v>350</v>
      </c>
      <c r="AF1296" s="255" t="s">
        <v>605</v>
      </c>
      <c r="AG1296" s="256" t="s">
        <v>643</v>
      </c>
      <c r="AH1296" s="255"/>
      <c r="AI1296" s="255"/>
      <c r="AJ1296" s="256"/>
      <c r="AK1296" s="255" t="s">
        <v>605</v>
      </c>
      <c r="AL1296" s="255" t="s">
        <v>643</v>
      </c>
      <c r="AM1296" s="268" t="s">
        <v>741</v>
      </c>
      <c r="AN1296" s="148" t="str">
        <f>IF(ISERROR(MATCH(H1296,Current!H:H,0)),"Cleared","resolved")</f>
        <v>resolved</v>
      </c>
    </row>
    <row r="1297" spans="1:40" x14ac:dyDescent="0.25">
      <c r="A1297" s="267" t="s">
        <v>744</v>
      </c>
      <c r="B1297" s="255">
        <v>8520</v>
      </c>
      <c r="C1297" s="256" t="s">
        <v>842</v>
      </c>
      <c r="D1297" s="255" t="s">
        <v>19</v>
      </c>
      <c r="E1297" s="255">
        <v>199</v>
      </c>
      <c r="F1297" s="256" t="s">
        <v>137</v>
      </c>
      <c r="G1297" s="255" t="s">
        <v>22</v>
      </c>
      <c r="H1297" s="255">
        <v>85200410041816</v>
      </c>
      <c r="I1297" s="256" t="s">
        <v>54</v>
      </c>
      <c r="J1297" s="255" t="s">
        <v>575</v>
      </c>
      <c r="K1297" s="255">
        <v>42704</v>
      </c>
      <c r="L1297" s="256">
        <v>156</v>
      </c>
      <c r="M1297" s="255" t="s">
        <v>111</v>
      </c>
      <c r="N1297" s="255" t="s">
        <v>42</v>
      </c>
      <c r="O1297" s="256">
        <v>42776</v>
      </c>
      <c r="P1297" s="255" t="s">
        <v>838</v>
      </c>
      <c r="Q1297" s="255">
        <v>84</v>
      </c>
      <c r="R1297" s="256" t="s">
        <v>35</v>
      </c>
      <c r="S1297" s="255">
        <v>100800</v>
      </c>
      <c r="T1297" s="255" t="s">
        <v>197</v>
      </c>
      <c r="U1297" s="256">
        <v>1434.64</v>
      </c>
      <c r="V1297" s="255" t="s">
        <v>197</v>
      </c>
      <c r="W1297" s="255">
        <v>100800.2810468997</v>
      </c>
      <c r="X1297" s="256" t="s">
        <v>100</v>
      </c>
      <c r="Y1297" s="255" t="s">
        <v>114</v>
      </c>
      <c r="Z1297" s="255">
        <v>1.43</v>
      </c>
      <c r="AA1297" s="256">
        <v>1</v>
      </c>
      <c r="AB1297" s="255" t="s">
        <v>630</v>
      </c>
      <c r="AC1297" s="255" t="s">
        <v>484</v>
      </c>
      <c r="AD1297" s="256" t="s">
        <v>396</v>
      </c>
      <c r="AE1297" s="255" t="s">
        <v>350</v>
      </c>
      <c r="AF1297" s="255" t="s">
        <v>605</v>
      </c>
      <c r="AG1297" s="256" t="s">
        <v>643</v>
      </c>
      <c r="AH1297" s="255"/>
      <c r="AI1297" s="255"/>
      <c r="AJ1297" s="256"/>
      <c r="AK1297" s="255" t="s">
        <v>605</v>
      </c>
      <c r="AL1297" s="255" t="s">
        <v>643</v>
      </c>
      <c r="AM1297" s="268" t="s">
        <v>741</v>
      </c>
      <c r="AN1297" s="148" t="str">
        <f>IF(ISERROR(MATCH(H1297,Current!H:H,0)),"Cleared","resolved")</f>
        <v>resolved</v>
      </c>
    </row>
    <row r="1298" spans="1:40" x14ac:dyDescent="0.25">
      <c r="A1298" s="267" t="s">
        <v>744</v>
      </c>
      <c r="B1298" s="255">
        <v>8520</v>
      </c>
      <c r="C1298" s="256" t="s">
        <v>842</v>
      </c>
      <c r="D1298" s="255" t="s">
        <v>19</v>
      </c>
      <c r="E1298" s="255">
        <v>199</v>
      </c>
      <c r="F1298" s="256" t="s">
        <v>137</v>
      </c>
      <c r="G1298" s="255" t="s">
        <v>22</v>
      </c>
      <c r="H1298" s="255">
        <v>85200410041817</v>
      </c>
      <c r="I1298" s="256" t="s">
        <v>54</v>
      </c>
      <c r="J1298" s="255" t="s">
        <v>575</v>
      </c>
      <c r="K1298" s="255">
        <v>42704</v>
      </c>
      <c r="L1298" s="256">
        <v>156</v>
      </c>
      <c r="M1298" s="255" t="s">
        <v>111</v>
      </c>
      <c r="N1298" s="255" t="s">
        <v>42</v>
      </c>
      <c r="O1298" s="256">
        <v>42776</v>
      </c>
      <c r="P1298" s="255" t="s">
        <v>838</v>
      </c>
      <c r="Q1298" s="255">
        <v>84</v>
      </c>
      <c r="R1298" s="256" t="s">
        <v>35</v>
      </c>
      <c r="S1298" s="255">
        <v>100800</v>
      </c>
      <c r="T1298" s="255" t="s">
        <v>197</v>
      </c>
      <c r="U1298" s="256">
        <v>1434.64</v>
      </c>
      <c r="V1298" s="255" t="s">
        <v>197</v>
      </c>
      <c r="W1298" s="255">
        <v>100800.2810468997</v>
      </c>
      <c r="X1298" s="256" t="s">
        <v>100</v>
      </c>
      <c r="Y1298" s="255" t="s">
        <v>114</v>
      </c>
      <c r="Z1298" s="255">
        <v>1.43</v>
      </c>
      <c r="AA1298" s="256">
        <v>1</v>
      </c>
      <c r="AB1298" s="255" t="s">
        <v>630</v>
      </c>
      <c r="AC1298" s="255" t="s">
        <v>484</v>
      </c>
      <c r="AD1298" s="256" t="s">
        <v>396</v>
      </c>
      <c r="AE1298" s="255" t="s">
        <v>350</v>
      </c>
      <c r="AF1298" s="255" t="s">
        <v>649</v>
      </c>
      <c r="AG1298" s="256" t="s">
        <v>643</v>
      </c>
      <c r="AH1298" s="255"/>
      <c r="AI1298" s="255"/>
      <c r="AJ1298" s="256"/>
      <c r="AK1298" s="255" t="s">
        <v>605</v>
      </c>
      <c r="AL1298" s="255" t="s">
        <v>643</v>
      </c>
      <c r="AM1298" s="268" t="s">
        <v>741</v>
      </c>
      <c r="AN1298" s="148" t="str">
        <f>IF(ISERROR(MATCH(H1298,Current!H:H,0)),"Cleared","resolved")</f>
        <v>resolved</v>
      </c>
    </row>
    <row r="1299" spans="1:40" x14ac:dyDescent="0.25">
      <c r="A1299" s="267" t="s">
        <v>744</v>
      </c>
      <c r="B1299" s="255">
        <v>8520</v>
      </c>
      <c r="C1299" s="256" t="s">
        <v>842</v>
      </c>
      <c r="D1299" s="255" t="s">
        <v>19</v>
      </c>
      <c r="E1299" s="255">
        <v>199</v>
      </c>
      <c r="F1299" s="256" t="s">
        <v>137</v>
      </c>
      <c r="G1299" s="255" t="s">
        <v>22</v>
      </c>
      <c r="H1299" s="255">
        <v>85200410041818</v>
      </c>
      <c r="I1299" s="256" t="s">
        <v>54</v>
      </c>
      <c r="J1299" s="255" t="s">
        <v>575</v>
      </c>
      <c r="K1299" s="255">
        <v>42704</v>
      </c>
      <c r="L1299" s="256">
        <v>156</v>
      </c>
      <c r="M1299" s="255" t="s">
        <v>111</v>
      </c>
      <c r="N1299" s="255" t="s">
        <v>42</v>
      </c>
      <c r="O1299" s="256">
        <v>42776</v>
      </c>
      <c r="P1299" s="255" t="s">
        <v>838</v>
      </c>
      <c r="Q1299" s="255">
        <v>84</v>
      </c>
      <c r="R1299" s="256" t="s">
        <v>35</v>
      </c>
      <c r="S1299" s="255">
        <v>100800</v>
      </c>
      <c r="T1299" s="255" t="s">
        <v>197</v>
      </c>
      <c r="U1299" s="256">
        <v>1434.64</v>
      </c>
      <c r="V1299" s="255" t="s">
        <v>197</v>
      </c>
      <c r="W1299" s="255">
        <v>100800.2810468997</v>
      </c>
      <c r="X1299" s="256" t="s">
        <v>100</v>
      </c>
      <c r="Y1299" s="255" t="s">
        <v>114</v>
      </c>
      <c r="Z1299" s="255">
        <v>1.43</v>
      </c>
      <c r="AA1299" s="256">
        <v>1</v>
      </c>
      <c r="AB1299" s="255" t="s">
        <v>630</v>
      </c>
      <c r="AC1299" s="255" t="s">
        <v>484</v>
      </c>
      <c r="AD1299" s="256" t="s">
        <v>396</v>
      </c>
      <c r="AE1299" s="255" t="s">
        <v>350</v>
      </c>
      <c r="AF1299" s="255" t="s">
        <v>605</v>
      </c>
      <c r="AG1299" s="256" t="s">
        <v>643</v>
      </c>
      <c r="AH1299" s="255"/>
      <c r="AI1299" s="255"/>
      <c r="AJ1299" s="256"/>
      <c r="AK1299" s="255" t="s">
        <v>605</v>
      </c>
      <c r="AL1299" s="255" t="s">
        <v>643</v>
      </c>
      <c r="AM1299" s="268" t="s">
        <v>741</v>
      </c>
      <c r="AN1299" s="148" t="str">
        <f>IF(ISERROR(MATCH(H1299,Current!H:H,0)),"Cleared","resolved")</f>
        <v>resolved</v>
      </c>
    </row>
    <row r="1300" spans="1:40" x14ac:dyDescent="0.25">
      <c r="A1300" s="267" t="s">
        <v>744</v>
      </c>
      <c r="B1300" s="255">
        <v>8520</v>
      </c>
      <c r="C1300" s="256" t="s">
        <v>842</v>
      </c>
      <c r="D1300" s="255" t="s">
        <v>19</v>
      </c>
      <c r="E1300" s="255">
        <v>199</v>
      </c>
      <c r="F1300" s="256" t="s">
        <v>137</v>
      </c>
      <c r="G1300" s="255" t="s">
        <v>22</v>
      </c>
      <c r="H1300" s="255">
        <v>85200410040799</v>
      </c>
      <c r="I1300" s="256" t="s">
        <v>54</v>
      </c>
      <c r="J1300" s="255" t="s">
        <v>575</v>
      </c>
      <c r="K1300" s="255">
        <v>42676</v>
      </c>
      <c r="L1300" s="256">
        <v>184</v>
      </c>
      <c r="M1300" s="255" t="s">
        <v>111</v>
      </c>
      <c r="N1300" s="255" t="s">
        <v>42</v>
      </c>
      <c r="O1300" s="256">
        <v>42733</v>
      </c>
      <c r="P1300" s="255" t="s">
        <v>651</v>
      </c>
      <c r="Q1300" s="255">
        <v>127</v>
      </c>
      <c r="R1300" s="256" t="s">
        <v>38</v>
      </c>
      <c r="S1300" s="255">
        <v>100800</v>
      </c>
      <c r="T1300" s="255" t="s">
        <v>197</v>
      </c>
      <c r="U1300" s="256">
        <v>1434.64</v>
      </c>
      <c r="V1300" s="255" t="s">
        <v>197</v>
      </c>
      <c r="W1300" s="255">
        <v>100800.2810468997</v>
      </c>
      <c r="X1300" s="256" t="s">
        <v>100</v>
      </c>
      <c r="Y1300" s="255" t="s">
        <v>114</v>
      </c>
      <c r="Z1300" s="255">
        <v>1.43</v>
      </c>
      <c r="AA1300" s="256">
        <v>1</v>
      </c>
      <c r="AB1300" s="255" t="s">
        <v>630</v>
      </c>
      <c r="AC1300" s="255" t="s">
        <v>484</v>
      </c>
      <c r="AD1300" s="256" t="s">
        <v>396</v>
      </c>
      <c r="AE1300" s="255" t="s">
        <v>350</v>
      </c>
      <c r="AF1300" s="255" t="s">
        <v>605</v>
      </c>
      <c r="AG1300" s="256" t="s">
        <v>643</v>
      </c>
      <c r="AH1300" s="255"/>
      <c r="AI1300" s="255"/>
      <c r="AJ1300" s="256"/>
      <c r="AK1300" s="255" t="s">
        <v>605</v>
      </c>
      <c r="AL1300" s="255" t="s">
        <v>643</v>
      </c>
      <c r="AM1300" s="268" t="s">
        <v>741</v>
      </c>
      <c r="AN1300" s="148" t="str">
        <f>IF(ISERROR(MATCH(H1300,Current!H:H,0)),"Cleared","resolved")</f>
        <v>resolved</v>
      </c>
    </row>
    <row r="1301" spans="1:40" x14ac:dyDescent="0.25">
      <c r="A1301" s="267" t="s">
        <v>744</v>
      </c>
      <c r="B1301" s="255">
        <v>8520</v>
      </c>
      <c r="C1301" s="256" t="s">
        <v>842</v>
      </c>
      <c r="D1301" s="255" t="s">
        <v>19</v>
      </c>
      <c r="E1301" s="255">
        <v>3011</v>
      </c>
      <c r="F1301" s="256" t="s">
        <v>164</v>
      </c>
      <c r="G1301" s="255" t="s">
        <v>22</v>
      </c>
      <c r="H1301" s="255">
        <v>85203010001172</v>
      </c>
      <c r="I1301" s="256" t="s">
        <v>54</v>
      </c>
      <c r="J1301" s="255" t="s">
        <v>317</v>
      </c>
      <c r="K1301" s="255">
        <v>42676</v>
      </c>
      <c r="L1301" s="256">
        <v>184</v>
      </c>
      <c r="M1301" s="255" t="s">
        <v>158</v>
      </c>
      <c r="N1301" s="255" t="s">
        <v>41</v>
      </c>
      <c r="O1301" s="256">
        <v>42709</v>
      </c>
      <c r="P1301" s="255" t="s">
        <v>651</v>
      </c>
      <c r="Q1301" s="255">
        <v>151</v>
      </c>
      <c r="R1301" s="256" t="s">
        <v>39</v>
      </c>
      <c r="S1301" s="255">
        <v>100500.25</v>
      </c>
      <c r="T1301" s="255" t="s">
        <v>197</v>
      </c>
      <c r="U1301" s="256">
        <v>1430.37</v>
      </c>
      <c r="V1301" s="255" t="s">
        <v>197</v>
      </c>
      <c r="W1301" s="255">
        <v>100500.26348146846</v>
      </c>
      <c r="X1301" s="256" t="s">
        <v>100</v>
      </c>
      <c r="Y1301" s="255" t="s">
        <v>114</v>
      </c>
      <c r="Z1301" s="255">
        <v>1.43</v>
      </c>
      <c r="AA1301" s="256">
        <v>1</v>
      </c>
      <c r="AB1301" s="255" t="s">
        <v>630</v>
      </c>
      <c r="AC1301" s="255" t="s">
        <v>635</v>
      </c>
      <c r="AD1301" s="256" t="s">
        <v>777</v>
      </c>
      <c r="AE1301" s="255" t="s">
        <v>350</v>
      </c>
      <c r="AF1301" s="255" t="s">
        <v>605</v>
      </c>
      <c r="AG1301" s="256" t="s">
        <v>643</v>
      </c>
      <c r="AH1301" s="255"/>
      <c r="AI1301" s="255"/>
      <c r="AJ1301" s="256"/>
      <c r="AK1301" s="255" t="s">
        <v>605</v>
      </c>
      <c r="AL1301" s="255" t="s">
        <v>643</v>
      </c>
      <c r="AM1301" s="268" t="s">
        <v>741</v>
      </c>
      <c r="AN1301" s="148" t="str">
        <f>IF(ISERROR(MATCH(H1301,Current!H:H,0)),"Cleared","resolved")</f>
        <v>resolved</v>
      </c>
    </row>
    <row r="1302" spans="1:40" x14ac:dyDescent="0.25">
      <c r="A1302" s="267" t="s">
        <v>744</v>
      </c>
      <c r="B1302" s="255">
        <v>8520</v>
      </c>
      <c r="C1302" s="256" t="s">
        <v>842</v>
      </c>
      <c r="D1302" s="255" t="s">
        <v>19</v>
      </c>
      <c r="E1302" s="255">
        <v>199</v>
      </c>
      <c r="F1302" s="256" t="s">
        <v>137</v>
      </c>
      <c r="G1302" s="255" t="s">
        <v>22</v>
      </c>
      <c r="H1302" s="255">
        <v>85200410040070</v>
      </c>
      <c r="I1302" s="256" t="s">
        <v>54</v>
      </c>
      <c r="J1302" s="255" t="s">
        <v>575</v>
      </c>
      <c r="K1302" s="255">
        <v>42643</v>
      </c>
      <c r="L1302" s="256">
        <v>217</v>
      </c>
      <c r="M1302" s="255" t="s">
        <v>111</v>
      </c>
      <c r="N1302" s="255" t="s">
        <v>42</v>
      </c>
      <c r="O1302" s="256">
        <v>42709</v>
      </c>
      <c r="P1302" s="255" t="s">
        <v>651</v>
      </c>
      <c r="Q1302" s="255">
        <v>151</v>
      </c>
      <c r="R1302" s="256" t="s">
        <v>39</v>
      </c>
      <c r="S1302" s="255">
        <v>100800</v>
      </c>
      <c r="T1302" s="255" t="s">
        <v>197</v>
      </c>
      <c r="U1302" s="256">
        <v>1434.64</v>
      </c>
      <c r="V1302" s="255" t="s">
        <v>197</v>
      </c>
      <c r="W1302" s="255">
        <v>100800.2810468997</v>
      </c>
      <c r="X1302" s="256" t="s">
        <v>100</v>
      </c>
      <c r="Y1302" s="255" t="s">
        <v>114</v>
      </c>
      <c r="Z1302" s="255">
        <v>1.43</v>
      </c>
      <c r="AA1302" s="256">
        <v>1</v>
      </c>
      <c r="AB1302" s="255" t="s">
        <v>630</v>
      </c>
      <c r="AC1302" s="255" t="s">
        <v>484</v>
      </c>
      <c r="AD1302" s="256" t="s">
        <v>396</v>
      </c>
      <c r="AE1302" s="255" t="s">
        <v>350</v>
      </c>
      <c r="AF1302" s="255" t="s">
        <v>649</v>
      </c>
      <c r="AG1302" s="256" t="s">
        <v>643</v>
      </c>
      <c r="AH1302" s="255"/>
      <c r="AI1302" s="255"/>
      <c r="AJ1302" s="256"/>
      <c r="AK1302" s="255" t="s">
        <v>605</v>
      </c>
      <c r="AL1302" s="255" t="s">
        <v>643</v>
      </c>
      <c r="AM1302" s="268" t="s">
        <v>741</v>
      </c>
      <c r="AN1302" s="148" t="str">
        <f>IF(ISERROR(MATCH(H1302,Current!H:H,0)),"Cleared","resolved")</f>
        <v>resolved</v>
      </c>
    </row>
    <row r="1303" spans="1:40" x14ac:dyDescent="0.25">
      <c r="A1303" s="267" t="s">
        <v>744</v>
      </c>
      <c r="B1303" s="255">
        <v>8520</v>
      </c>
      <c r="C1303" s="256" t="s">
        <v>842</v>
      </c>
      <c r="D1303" s="255" t="s">
        <v>19</v>
      </c>
      <c r="E1303" s="255">
        <v>199</v>
      </c>
      <c r="F1303" s="256" t="s">
        <v>137</v>
      </c>
      <c r="G1303" s="255" t="s">
        <v>22</v>
      </c>
      <c r="H1303" s="255">
        <v>85200410040071</v>
      </c>
      <c r="I1303" s="256" t="s">
        <v>54</v>
      </c>
      <c r="J1303" s="255" t="s">
        <v>575</v>
      </c>
      <c r="K1303" s="255">
        <v>42643</v>
      </c>
      <c r="L1303" s="256">
        <v>217</v>
      </c>
      <c r="M1303" s="255" t="s">
        <v>111</v>
      </c>
      <c r="N1303" s="255" t="s">
        <v>42</v>
      </c>
      <c r="O1303" s="256">
        <v>42709</v>
      </c>
      <c r="P1303" s="255" t="s">
        <v>651</v>
      </c>
      <c r="Q1303" s="255">
        <v>151</v>
      </c>
      <c r="R1303" s="256" t="s">
        <v>39</v>
      </c>
      <c r="S1303" s="255">
        <v>100800</v>
      </c>
      <c r="T1303" s="255" t="s">
        <v>197</v>
      </c>
      <c r="U1303" s="256">
        <v>1434.64</v>
      </c>
      <c r="V1303" s="255" t="s">
        <v>197</v>
      </c>
      <c r="W1303" s="255">
        <v>100800.2810468997</v>
      </c>
      <c r="X1303" s="256" t="s">
        <v>100</v>
      </c>
      <c r="Y1303" s="255" t="s">
        <v>114</v>
      </c>
      <c r="Z1303" s="255">
        <v>1.43</v>
      </c>
      <c r="AA1303" s="256">
        <v>1</v>
      </c>
      <c r="AB1303" s="255" t="s">
        <v>630</v>
      </c>
      <c r="AC1303" s="255" t="s">
        <v>484</v>
      </c>
      <c r="AD1303" s="256" t="s">
        <v>396</v>
      </c>
      <c r="AE1303" s="255" t="s">
        <v>350</v>
      </c>
      <c r="AF1303" s="255" t="s">
        <v>605</v>
      </c>
      <c r="AG1303" s="256" t="s">
        <v>643</v>
      </c>
      <c r="AH1303" s="255"/>
      <c r="AI1303" s="255"/>
      <c r="AJ1303" s="256"/>
      <c r="AK1303" s="255" t="s">
        <v>605</v>
      </c>
      <c r="AL1303" s="255" t="s">
        <v>643</v>
      </c>
      <c r="AM1303" s="268" t="s">
        <v>741</v>
      </c>
      <c r="AN1303" s="148" t="str">
        <f>IF(ISERROR(MATCH(H1303,Current!H:H,0)),"Cleared","resolved")</f>
        <v>resolved</v>
      </c>
    </row>
    <row r="1304" spans="1:40" x14ac:dyDescent="0.25">
      <c r="A1304" s="267" t="s">
        <v>744</v>
      </c>
      <c r="B1304" s="255">
        <v>8520</v>
      </c>
      <c r="C1304" s="256" t="s">
        <v>842</v>
      </c>
      <c r="D1304" s="255" t="s">
        <v>19</v>
      </c>
      <c r="E1304" s="255">
        <v>260</v>
      </c>
      <c r="F1304" s="256" t="s">
        <v>113</v>
      </c>
      <c r="G1304" s="255" t="s">
        <v>23</v>
      </c>
      <c r="H1304" s="255" t="s">
        <v>1575</v>
      </c>
      <c r="I1304" s="256" t="s">
        <v>54</v>
      </c>
      <c r="J1304" s="255" t="s">
        <v>381</v>
      </c>
      <c r="K1304" s="255">
        <v>42768</v>
      </c>
      <c r="L1304" s="256">
        <v>92</v>
      </c>
      <c r="M1304" s="255" t="s">
        <v>127</v>
      </c>
      <c r="N1304" s="255" t="s">
        <v>128</v>
      </c>
      <c r="O1304" s="256">
        <v>42831</v>
      </c>
      <c r="P1304" s="255" t="s">
        <v>838</v>
      </c>
      <c r="Q1304" s="255">
        <v>29</v>
      </c>
      <c r="R1304" s="256" t="s">
        <v>33</v>
      </c>
      <c r="S1304" s="255">
        <v>100272</v>
      </c>
      <c r="T1304" s="255" t="s">
        <v>197</v>
      </c>
      <c r="U1304" s="256">
        <v>1427.12</v>
      </c>
      <c r="V1304" s="255" t="s">
        <v>197</v>
      </c>
      <c r="W1304" s="255">
        <v>100271.91287546109</v>
      </c>
      <c r="X1304" s="256" t="s">
        <v>100</v>
      </c>
      <c r="Y1304" s="255" t="s">
        <v>114</v>
      </c>
      <c r="Z1304" s="255">
        <v>1.43</v>
      </c>
      <c r="AA1304" s="256">
        <v>1</v>
      </c>
      <c r="AB1304" s="255" t="s">
        <v>630</v>
      </c>
      <c r="AC1304" s="255" t="s">
        <v>681</v>
      </c>
      <c r="AD1304" s="256" t="s">
        <v>354</v>
      </c>
      <c r="AE1304" s="255" t="s">
        <v>350</v>
      </c>
      <c r="AF1304" s="255" t="s">
        <v>649</v>
      </c>
      <c r="AG1304" s="256" t="s">
        <v>643</v>
      </c>
      <c r="AH1304" s="255"/>
      <c r="AI1304" s="255"/>
      <c r="AJ1304" s="256"/>
      <c r="AK1304" s="255" t="s">
        <v>649</v>
      </c>
      <c r="AL1304" s="255" t="s">
        <v>643</v>
      </c>
      <c r="AM1304" s="268" t="s">
        <v>740</v>
      </c>
      <c r="AN1304" s="148" t="str">
        <f>IF(ISERROR(MATCH(H1304,Current!H:H,0)),"Cleared","resolved")</f>
        <v>resolved</v>
      </c>
    </row>
    <row r="1305" spans="1:40" x14ac:dyDescent="0.25">
      <c r="A1305" s="267" t="s">
        <v>31</v>
      </c>
      <c r="B1305" s="255">
        <v>8310</v>
      </c>
      <c r="C1305" s="256" t="s">
        <v>170</v>
      </c>
      <c r="D1305" s="255" t="s">
        <v>14</v>
      </c>
      <c r="E1305" s="255">
        <v>692</v>
      </c>
      <c r="F1305" s="256" t="s">
        <v>187</v>
      </c>
      <c r="G1305" s="255" t="s">
        <v>16</v>
      </c>
      <c r="H1305" s="255" t="s">
        <v>656</v>
      </c>
      <c r="I1305" s="256" t="s">
        <v>277</v>
      </c>
      <c r="J1305" s="255" t="s">
        <v>241</v>
      </c>
      <c r="K1305" s="255">
        <v>42615</v>
      </c>
      <c r="L1305" s="256">
        <v>245</v>
      </c>
      <c r="M1305" s="255" t="s">
        <v>127</v>
      </c>
      <c r="N1305" s="255" t="s">
        <v>128</v>
      </c>
      <c r="O1305" s="256">
        <v>42860</v>
      </c>
      <c r="P1305" s="255" t="s">
        <v>1878</v>
      </c>
      <c r="Q1305" s="255">
        <v>0</v>
      </c>
      <c r="R1305" s="256" t="s">
        <v>33</v>
      </c>
      <c r="S1305" s="255">
        <v>6025.31</v>
      </c>
      <c r="T1305" s="255" t="s">
        <v>242</v>
      </c>
      <c r="U1305" s="256">
        <v>1426.99</v>
      </c>
      <c r="V1305" s="255" t="s">
        <v>242</v>
      </c>
      <c r="W1305" s="255">
        <v>6025.3234253295905</v>
      </c>
      <c r="X1305" s="256" t="s">
        <v>100</v>
      </c>
      <c r="Y1305" s="255" t="s">
        <v>114</v>
      </c>
      <c r="Z1305" s="255">
        <v>1.43</v>
      </c>
      <c r="AA1305" s="256">
        <v>1</v>
      </c>
      <c r="AB1305" s="255" t="s">
        <v>629</v>
      </c>
      <c r="AC1305" s="255" t="s">
        <v>416</v>
      </c>
      <c r="AD1305" s="256" t="s">
        <v>691</v>
      </c>
      <c r="AE1305" s="255" t="s">
        <v>349</v>
      </c>
      <c r="AF1305" s="255" t="s">
        <v>605</v>
      </c>
      <c r="AG1305" s="256" t="s">
        <v>643</v>
      </c>
      <c r="AH1305" s="255"/>
      <c r="AI1305" s="255"/>
      <c r="AJ1305" s="256"/>
      <c r="AK1305" s="255" t="s">
        <v>605</v>
      </c>
      <c r="AL1305" s="255" t="s">
        <v>643</v>
      </c>
      <c r="AM1305" s="268" t="s">
        <v>741</v>
      </c>
      <c r="AN1305" s="148" t="str">
        <f>IF(ISERROR(MATCH(H1305,Current!H:H,0)),"Cleared","resolved")</f>
        <v>Cleared</v>
      </c>
    </row>
    <row r="1306" spans="1:40" x14ac:dyDescent="0.25">
      <c r="A1306" s="267" t="s">
        <v>744</v>
      </c>
      <c r="B1306" s="255">
        <v>8520</v>
      </c>
      <c r="C1306" s="256" t="s">
        <v>842</v>
      </c>
      <c r="D1306" s="255" t="s">
        <v>19</v>
      </c>
      <c r="E1306" s="255">
        <v>199</v>
      </c>
      <c r="F1306" s="256" t="s">
        <v>137</v>
      </c>
      <c r="G1306" s="255" t="s">
        <v>22</v>
      </c>
      <c r="H1306" s="255" t="s">
        <v>1682</v>
      </c>
      <c r="I1306" s="256" t="s">
        <v>538</v>
      </c>
      <c r="J1306" s="255" t="s">
        <v>381</v>
      </c>
      <c r="K1306" s="255">
        <v>42768</v>
      </c>
      <c r="L1306" s="256">
        <v>92</v>
      </c>
      <c r="M1306" s="255" t="s">
        <v>118</v>
      </c>
      <c r="N1306" s="255" t="s">
        <v>41</v>
      </c>
      <c r="O1306" s="256">
        <v>42830</v>
      </c>
      <c r="P1306" s="255" t="s">
        <v>838</v>
      </c>
      <c r="Q1306" s="255">
        <v>30</v>
      </c>
      <c r="R1306" s="256" t="s">
        <v>33</v>
      </c>
      <c r="S1306" s="255">
        <v>99333</v>
      </c>
      <c r="T1306" s="255" t="s">
        <v>197</v>
      </c>
      <c r="U1306" s="256">
        <v>1413.76</v>
      </c>
      <c r="V1306" s="255" t="s">
        <v>197</v>
      </c>
      <c r="W1306" s="255">
        <v>99333.216230458449</v>
      </c>
      <c r="X1306" s="256" t="s">
        <v>100</v>
      </c>
      <c r="Y1306" s="255" t="s">
        <v>114</v>
      </c>
      <c r="Z1306" s="255">
        <v>1.41</v>
      </c>
      <c r="AA1306" s="256">
        <v>1</v>
      </c>
      <c r="AB1306" s="255" t="s">
        <v>630</v>
      </c>
      <c r="AC1306" s="255" t="s">
        <v>484</v>
      </c>
      <c r="AD1306" s="256" t="s">
        <v>363</v>
      </c>
      <c r="AE1306" s="255" t="s">
        <v>350</v>
      </c>
      <c r="AF1306" s="255" t="s">
        <v>605</v>
      </c>
      <c r="AG1306" s="256" t="s">
        <v>643</v>
      </c>
      <c r="AH1306" s="255"/>
      <c r="AI1306" s="255"/>
      <c r="AJ1306" s="256"/>
      <c r="AK1306" s="255" t="s">
        <v>649</v>
      </c>
      <c r="AL1306" s="255" t="s">
        <v>643</v>
      </c>
      <c r="AM1306" s="268" t="s">
        <v>740</v>
      </c>
      <c r="AN1306" s="148" t="str">
        <f>IF(ISERROR(MATCH(H1306,Current!H:H,0)),"Cleared","resolved")</f>
        <v>resolved</v>
      </c>
    </row>
    <row r="1307" spans="1:40" x14ac:dyDescent="0.25">
      <c r="A1307" s="267" t="s">
        <v>744</v>
      </c>
      <c r="B1307" s="255">
        <v>8520</v>
      </c>
      <c r="C1307" s="256" t="s">
        <v>842</v>
      </c>
      <c r="D1307" s="255" t="s">
        <v>19</v>
      </c>
      <c r="E1307" s="255">
        <v>260</v>
      </c>
      <c r="F1307" s="256" t="s">
        <v>113</v>
      </c>
      <c r="G1307" s="255" t="s">
        <v>23</v>
      </c>
      <c r="H1307" s="255" t="s">
        <v>1585</v>
      </c>
      <c r="I1307" s="256" t="s">
        <v>54</v>
      </c>
      <c r="J1307" s="255" t="s">
        <v>381</v>
      </c>
      <c r="K1307" s="255">
        <v>42768</v>
      </c>
      <c r="L1307" s="256">
        <v>92</v>
      </c>
      <c r="M1307" s="255" t="s">
        <v>127</v>
      </c>
      <c r="N1307" s="255" t="s">
        <v>128</v>
      </c>
      <c r="O1307" s="256">
        <v>42831</v>
      </c>
      <c r="P1307" s="255" t="s">
        <v>838</v>
      </c>
      <c r="Q1307" s="255">
        <v>29</v>
      </c>
      <c r="R1307" s="256" t="s">
        <v>33</v>
      </c>
      <c r="S1307" s="255">
        <v>99277</v>
      </c>
      <c r="T1307" s="255" t="s">
        <v>197</v>
      </c>
      <c r="U1307" s="256">
        <v>1412.96</v>
      </c>
      <c r="V1307" s="255" t="s">
        <v>197</v>
      </c>
      <c r="W1307" s="255">
        <v>99277.006850518184</v>
      </c>
      <c r="X1307" s="256" t="s">
        <v>100</v>
      </c>
      <c r="Y1307" s="255" t="s">
        <v>114</v>
      </c>
      <c r="Z1307" s="255">
        <v>1.41</v>
      </c>
      <c r="AA1307" s="256">
        <v>1</v>
      </c>
      <c r="AB1307" s="255" t="s">
        <v>630</v>
      </c>
      <c r="AC1307" s="255" t="s">
        <v>681</v>
      </c>
      <c r="AD1307" s="256" t="s">
        <v>354</v>
      </c>
      <c r="AE1307" s="255" t="s">
        <v>350</v>
      </c>
      <c r="AF1307" s="255" t="s">
        <v>605</v>
      </c>
      <c r="AG1307" s="256" t="s">
        <v>643</v>
      </c>
      <c r="AH1307" s="255"/>
      <c r="AI1307" s="255"/>
      <c r="AJ1307" s="256"/>
      <c r="AK1307" s="255" t="s">
        <v>649</v>
      </c>
      <c r="AL1307" s="255" t="s">
        <v>643</v>
      </c>
      <c r="AM1307" s="268" t="s">
        <v>740</v>
      </c>
      <c r="AN1307" s="148" t="str">
        <f>IF(ISERROR(MATCH(H1307,Current!H:H,0)),"Cleared","resolved")</f>
        <v>resolved</v>
      </c>
    </row>
    <row r="1308" spans="1:40" x14ac:dyDescent="0.25">
      <c r="A1308" s="267" t="s">
        <v>31</v>
      </c>
      <c r="B1308" s="255">
        <v>1750</v>
      </c>
      <c r="C1308" s="256" t="s">
        <v>159</v>
      </c>
      <c r="D1308" s="255" t="s">
        <v>18</v>
      </c>
      <c r="E1308" s="255">
        <v>8243</v>
      </c>
      <c r="F1308" s="256" t="s">
        <v>120</v>
      </c>
      <c r="G1308" s="255" t="s">
        <v>14</v>
      </c>
      <c r="H1308" s="255">
        <v>17500110093163</v>
      </c>
      <c r="I1308" s="256" t="s">
        <v>56</v>
      </c>
      <c r="J1308" s="255" t="s">
        <v>1959</v>
      </c>
      <c r="K1308" s="255">
        <v>42795</v>
      </c>
      <c r="L1308" s="256">
        <v>65</v>
      </c>
      <c r="M1308" s="255" t="s">
        <v>111</v>
      </c>
      <c r="N1308" s="255" t="s">
        <v>42</v>
      </c>
      <c r="O1308" s="256">
        <v>42859</v>
      </c>
      <c r="P1308" s="255" t="s">
        <v>1878</v>
      </c>
      <c r="Q1308" s="255">
        <v>1</v>
      </c>
      <c r="R1308" s="256" t="s">
        <v>33</v>
      </c>
      <c r="S1308" s="255">
        <v>1395</v>
      </c>
      <c r="T1308" s="255" t="s">
        <v>100</v>
      </c>
      <c r="U1308" s="256">
        <v>1395</v>
      </c>
      <c r="V1308" s="255" t="s">
        <v>100</v>
      </c>
      <c r="W1308" s="255">
        <v>1395</v>
      </c>
      <c r="X1308" s="256" t="s">
        <v>100</v>
      </c>
      <c r="Y1308" s="255" t="s">
        <v>114</v>
      </c>
      <c r="Z1308" s="255">
        <v>1.4</v>
      </c>
      <c r="AA1308" s="256">
        <v>1</v>
      </c>
      <c r="AB1308" s="255" t="s">
        <v>629</v>
      </c>
      <c r="AC1308" s="255" t="s">
        <v>851</v>
      </c>
      <c r="AD1308" s="256" t="s">
        <v>1960</v>
      </c>
      <c r="AE1308" s="255" t="s">
        <v>349</v>
      </c>
      <c r="AF1308" s="255" t="s">
        <v>605</v>
      </c>
      <c r="AG1308" s="256" t="s">
        <v>643</v>
      </c>
      <c r="AH1308" s="255"/>
      <c r="AI1308" s="255"/>
      <c r="AJ1308" s="256"/>
      <c r="AK1308" s="255" t="s">
        <v>605</v>
      </c>
      <c r="AL1308" s="255" t="s">
        <v>643</v>
      </c>
      <c r="AM1308" s="268" t="s">
        <v>741</v>
      </c>
      <c r="AN1308" s="148" t="str">
        <f>IF(ISERROR(MATCH(H1308,Current!H:H,0)),"Cleared","resolved")</f>
        <v>Cleared</v>
      </c>
    </row>
    <row r="1309" spans="1:40" x14ac:dyDescent="0.25">
      <c r="A1309" s="267" t="s">
        <v>744</v>
      </c>
      <c r="B1309" s="255">
        <v>8520</v>
      </c>
      <c r="C1309" s="256" t="s">
        <v>842</v>
      </c>
      <c r="D1309" s="255" t="s">
        <v>19</v>
      </c>
      <c r="E1309" s="255">
        <v>199</v>
      </c>
      <c r="F1309" s="256" t="s">
        <v>137</v>
      </c>
      <c r="G1309" s="255" t="s">
        <v>22</v>
      </c>
      <c r="H1309" s="255">
        <v>85203810002776</v>
      </c>
      <c r="I1309" s="256" t="s">
        <v>277</v>
      </c>
      <c r="J1309" s="255" t="s">
        <v>493</v>
      </c>
      <c r="K1309" s="255">
        <v>42731</v>
      </c>
      <c r="L1309" s="256">
        <v>129</v>
      </c>
      <c r="M1309" s="255" t="s">
        <v>111</v>
      </c>
      <c r="N1309" s="255" t="s">
        <v>42</v>
      </c>
      <c r="O1309" s="256">
        <v>42797</v>
      </c>
      <c r="P1309" s="255" t="s">
        <v>838</v>
      </c>
      <c r="Q1309" s="255">
        <v>63</v>
      </c>
      <c r="R1309" s="256" t="s">
        <v>35</v>
      </c>
      <c r="S1309" s="255">
        <v>98667</v>
      </c>
      <c r="T1309" s="255" t="s">
        <v>197</v>
      </c>
      <c r="U1309" s="256">
        <v>1404.28</v>
      </c>
      <c r="V1309" s="255" t="s">
        <v>197</v>
      </c>
      <c r="W1309" s="255">
        <v>98667.13507816616</v>
      </c>
      <c r="X1309" s="256" t="s">
        <v>100</v>
      </c>
      <c r="Y1309" s="255" t="s">
        <v>114</v>
      </c>
      <c r="Z1309" s="255">
        <v>1.4</v>
      </c>
      <c r="AA1309" s="256">
        <v>1</v>
      </c>
      <c r="AB1309" s="255" t="s">
        <v>630</v>
      </c>
      <c r="AC1309" s="255" t="s">
        <v>484</v>
      </c>
      <c r="AD1309" s="256" t="s">
        <v>396</v>
      </c>
      <c r="AE1309" s="255" t="s">
        <v>350</v>
      </c>
      <c r="AF1309" s="255" t="s">
        <v>605</v>
      </c>
      <c r="AG1309" s="256" t="s">
        <v>643</v>
      </c>
      <c r="AH1309" s="255"/>
      <c r="AI1309" s="255"/>
      <c r="AJ1309" s="256"/>
      <c r="AK1309" s="255" t="s">
        <v>605</v>
      </c>
      <c r="AL1309" s="255" t="s">
        <v>643</v>
      </c>
      <c r="AM1309" s="268" t="s">
        <v>741</v>
      </c>
      <c r="AN1309" s="148" t="str">
        <f>IF(ISERROR(MATCH(H1309,Current!H:H,0)),"Cleared","resolved")</f>
        <v>resolved</v>
      </c>
    </row>
    <row r="1310" spans="1:40" x14ac:dyDescent="0.25">
      <c r="A1310" s="267" t="s">
        <v>744</v>
      </c>
      <c r="B1310" s="255">
        <v>8520</v>
      </c>
      <c r="C1310" s="256" t="s">
        <v>842</v>
      </c>
      <c r="D1310" s="255" t="s">
        <v>19</v>
      </c>
      <c r="E1310" s="255">
        <v>199</v>
      </c>
      <c r="F1310" s="256" t="s">
        <v>137</v>
      </c>
      <c r="G1310" s="255" t="s">
        <v>22</v>
      </c>
      <c r="H1310" s="255">
        <v>85203810002780</v>
      </c>
      <c r="I1310" s="256" t="s">
        <v>277</v>
      </c>
      <c r="J1310" s="255" t="s">
        <v>493</v>
      </c>
      <c r="K1310" s="255">
        <v>42731</v>
      </c>
      <c r="L1310" s="256">
        <v>129</v>
      </c>
      <c r="M1310" s="255" t="s">
        <v>111</v>
      </c>
      <c r="N1310" s="255" t="s">
        <v>42</v>
      </c>
      <c r="O1310" s="256">
        <v>42797</v>
      </c>
      <c r="P1310" s="255" t="s">
        <v>838</v>
      </c>
      <c r="Q1310" s="255">
        <v>63</v>
      </c>
      <c r="R1310" s="256" t="s">
        <v>35</v>
      </c>
      <c r="S1310" s="255">
        <v>98642</v>
      </c>
      <c r="T1310" s="255" t="s">
        <v>197</v>
      </c>
      <c r="U1310" s="256">
        <v>1403.92</v>
      </c>
      <c r="V1310" s="255" t="s">
        <v>197</v>
      </c>
      <c r="W1310" s="255">
        <v>98641.840857193049</v>
      </c>
      <c r="X1310" s="256" t="s">
        <v>100</v>
      </c>
      <c r="Y1310" s="255" t="s">
        <v>114</v>
      </c>
      <c r="Z1310" s="255">
        <v>1.4</v>
      </c>
      <c r="AA1310" s="256">
        <v>1</v>
      </c>
      <c r="AB1310" s="255" t="s">
        <v>630</v>
      </c>
      <c r="AC1310" s="255" t="s">
        <v>484</v>
      </c>
      <c r="AD1310" s="256" t="s">
        <v>397</v>
      </c>
      <c r="AE1310" s="255" t="s">
        <v>350</v>
      </c>
      <c r="AF1310" s="255" t="s">
        <v>605</v>
      </c>
      <c r="AG1310" s="256" t="s">
        <v>643</v>
      </c>
      <c r="AH1310" s="255"/>
      <c r="AI1310" s="255"/>
      <c r="AJ1310" s="256"/>
      <c r="AK1310" s="255" t="s">
        <v>605</v>
      </c>
      <c r="AL1310" s="255" t="s">
        <v>643</v>
      </c>
      <c r="AM1310" s="268" t="s">
        <v>741</v>
      </c>
      <c r="AN1310" s="148" t="str">
        <f>IF(ISERROR(MATCH(H1310,Current!H:H,0)),"Cleared","resolved")</f>
        <v>resolved</v>
      </c>
    </row>
    <row r="1311" spans="1:40" x14ac:dyDescent="0.25">
      <c r="A1311" s="267" t="s">
        <v>744</v>
      </c>
      <c r="B1311" s="255">
        <v>8520</v>
      </c>
      <c r="C1311" s="256" t="s">
        <v>842</v>
      </c>
      <c r="D1311" s="255" t="s">
        <v>19</v>
      </c>
      <c r="E1311" s="255">
        <v>199</v>
      </c>
      <c r="F1311" s="256" t="s">
        <v>137</v>
      </c>
      <c r="G1311" s="255" t="s">
        <v>22</v>
      </c>
      <c r="H1311" s="255">
        <v>85203810002600</v>
      </c>
      <c r="I1311" s="256" t="s">
        <v>277</v>
      </c>
      <c r="J1311" s="255" t="s">
        <v>306</v>
      </c>
      <c r="K1311" s="255">
        <v>42705</v>
      </c>
      <c r="L1311" s="256">
        <v>155</v>
      </c>
      <c r="M1311" s="255" t="s">
        <v>111</v>
      </c>
      <c r="N1311" s="255" t="s">
        <v>42</v>
      </c>
      <c r="O1311" s="256">
        <v>42776</v>
      </c>
      <c r="P1311" s="255" t="s">
        <v>838</v>
      </c>
      <c r="Q1311" s="255">
        <v>84</v>
      </c>
      <c r="R1311" s="256" t="s">
        <v>35</v>
      </c>
      <c r="S1311" s="255">
        <v>98667</v>
      </c>
      <c r="T1311" s="255" t="s">
        <v>197</v>
      </c>
      <c r="U1311" s="256">
        <v>1404.28</v>
      </c>
      <c r="V1311" s="255" t="s">
        <v>197</v>
      </c>
      <c r="W1311" s="255">
        <v>98667.13507816616</v>
      </c>
      <c r="X1311" s="256" t="s">
        <v>100</v>
      </c>
      <c r="Y1311" s="255" t="s">
        <v>114</v>
      </c>
      <c r="Z1311" s="255">
        <v>1.4</v>
      </c>
      <c r="AA1311" s="256">
        <v>1</v>
      </c>
      <c r="AB1311" s="255" t="s">
        <v>630</v>
      </c>
      <c r="AC1311" s="255" t="s">
        <v>484</v>
      </c>
      <c r="AD1311" s="256" t="s">
        <v>396</v>
      </c>
      <c r="AE1311" s="255" t="s">
        <v>350</v>
      </c>
      <c r="AF1311" s="255" t="s">
        <v>605</v>
      </c>
      <c r="AG1311" s="256" t="s">
        <v>603</v>
      </c>
      <c r="AH1311" s="255"/>
      <c r="AI1311" s="255"/>
      <c r="AJ1311" s="256"/>
      <c r="AK1311" s="255" t="s">
        <v>605</v>
      </c>
      <c r="AL1311" s="255" t="s">
        <v>643</v>
      </c>
      <c r="AM1311" s="268" t="s">
        <v>741</v>
      </c>
      <c r="AN1311" s="148" t="str">
        <f>IF(ISERROR(MATCH(H1311,Current!H:H,0)),"Cleared","resolved")</f>
        <v>resolved</v>
      </c>
    </row>
    <row r="1312" spans="1:40" x14ac:dyDescent="0.25">
      <c r="A1312" s="267" t="s">
        <v>31</v>
      </c>
      <c r="B1312" s="255">
        <v>8520</v>
      </c>
      <c r="C1312" s="256" t="s">
        <v>842</v>
      </c>
      <c r="D1312" s="255" t="s">
        <v>19</v>
      </c>
      <c r="E1312" s="255">
        <v>199</v>
      </c>
      <c r="F1312" s="256" t="s">
        <v>137</v>
      </c>
      <c r="G1312" s="255" t="s">
        <v>22</v>
      </c>
      <c r="H1312" s="255">
        <v>85203810003148</v>
      </c>
      <c r="I1312" s="256" t="s">
        <v>2044</v>
      </c>
      <c r="J1312" s="255" t="s">
        <v>306</v>
      </c>
      <c r="K1312" s="255">
        <v>42796</v>
      </c>
      <c r="L1312" s="256">
        <v>64</v>
      </c>
      <c r="M1312" s="255" t="s">
        <v>111</v>
      </c>
      <c r="N1312" s="255" t="s">
        <v>42</v>
      </c>
      <c r="O1312" s="256">
        <v>42860</v>
      </c>
      <c r="P1312" s="255" t="s">
        <v>1878</v>
      </c>
      <c r="Q1312" s="255">
        <v>0</v>
      </c>
      <c r="R1312" s="256" t="s">
        <v>33</v>
      </c>
      <c r="S1312" s="255">
        <v>98642</v>
      </c>
      <c r="T1312" s="255" t="s">
        <v>197</v>
      </c>
      <c r="U1312" s="256">
        <v>1403.92</v>
      </c>
      <c r="V1312" s="255" t="s">
        <v>197</v>
      </c>
      <c r="W1312" s="255">
        <v>98641.840857193049</v>
      </c>
      <c r="X1312" s="256" t="s">
        <v>100</v>
      </c>
      <c r="Y1312" s="255" t="s">
        <v>114</v>
      </c>
      <c r="Z1312" s="255">
        <v>1.4</v>
      </c>
      <c r="AA1312" s="256">
        <v>1</v>
      </c>
      <c r="AB1312" s="255" t="s">
        <v>630</v>
      </c>
      <c r="AC1312" s="255" t="s">
        <v>446</v>
      </c>
      <c r="AD1312" s="256" t="s">
        <v>2045</v>
      </c>
      <c r="AE1312" s="255" t="s">
        <v>350</v>
      </c>
      <c r="AF1312" s="255" t="s">
        <v>605</v>
      </c>
      <c r="AG1312" s="256" t="s">
        <v>643</v>
      </c>
      <c r="AH1312" s="255"/>
      <c r="AI1312" s="255"/>
      <c r="AJ1312" s="256"/>
      <c r="AK1312" s="255" t="s">
        <v>605</v>
      </c>
      <c r="AL1312" s="255" t="s">
        <v>643</v>
      </c>
      <c r="AM1312" s="268" t="s">
        <v>741</v>
      </c>
      <c r="AN1312" s="148" t="str">
        <f>IF(ISERROR(MATCH(H1312,Current!H:H,0)),"Cleared","resolved")</f>
        <v>resolved</v>
      </c>
    </row>
    <row r="1313" spans="1:40" x14ac:dyDescent="0.25">
      <c r="A1313" s="267" t="s">
        <v>744</v>
      </c>
      <c r="B1313" s="255">
        <v>8110</v>
      </c>
      <c r="C1313" s="256" t="s">
        <v>116</v>
      </c>
      <c r="D1313" s="255" t="s">
        <v>15</v>
      </c>
      <c r="E1313" s="255">
        <v>8420</v>
      </c>
      <c r="F1313" s="256" t="s">
        <v>234</v>
      </c>
      <c r="G1313" s="255" t="s">
        <v>19</v>
      </c>
      <c r="H1313" s="255" t="s">
        <v>1764</v>
      </c>
      <c r="I1313" s="256" t="s">
        <v>61</v>
      </c>
      <c r="J1313" s="255" t="s">
        <v>237</v>
      </c>
      <c r="K1313" s="255">
        <v>42705</v>
      </c>
      <c r="L1313" s="256">
        <v>155</v>
      </c>
      <c r="M1313" s="255" t="s">
        <v>122</v>
      </c>
      <c r="N1313" s="255" t="s">
        <v>41</v>
      </c>
      <c r="O1313" s="256">
        <v>42830</v>
      </c>
      <c r="P1313" s="255" t="s">
        <v>838</v>
      </c>
      <c r="Q1313" s="255">
        <v>30</v>
      </c>
      <c r="R1313" s="256" t="s">
        <v>33</v>
      </c>
      <c r="S1313" s="255">
        <v>29104</v>
      </c>
      <c r="T1313" s="255" t="s">
        <v>238</v>
      </c>
      <c r="U1313" s="256">
        <v>1402.6</v>
      </c>
      <c r="V1313" s="255" t="s">
        <v>238</v>
      </c>
      <c r="W1313" s="255">
        <v>29103.932537640474</v>
      </c>
      <c r="X1313" s="256" t="s">
        <v>100</v>
      </c>
      <c r="Y1313" s="255" t="s">
        <v>114</v>
      </c>
      <c r="Z1313" s="255">
        <v>1.4</v>
      </c>
      <c r="AA1313" s="256">
        <v>1</v>
      </c>
      <c r="AB1313" s="255" t="s">
        <v>630</v>
      </c>
      <c r="AC1313" s="255" t="s">
        <v>506</v>
      </c>
      <c r="AD1313" s="256" t="s">
        <v>1765</v>
      </c>
      <c r="AE1313" s="255" t="s">
        <v>350</v>
      </c>
      <c r="AF1313" s="255" t="s">
        <v>649</v>
      </c>
      <c r="AG1313" s="256" t="s">
        <v>643</v>
      </c>
      <c r="AH1313" s="255"/>
      <c r="AI1313" s="255"/>
      <c r="AJ1313" s="256"/>
      <c r="AK1313" s="255" t="s">
        <v>649</v>
      </c>
      <c r="AL1313" s="255" t="s">
        <v>643</v>
      </c>
      <c r="AM1313" s="268" t="s">
        <v>740</v>
      </c>
      <c r="AN1313" s="148" t="str">
        <f>IF(ISERROR(MATCH(H1313,Current!H:H,0)),"Cleared","resolved")</f>
        <v>Cleared</v>
      </c>
    </row>
    <row r="1314" spans="1:40" x14ac:dyDescent="0.25">
      <c r="A1314" s="267" t="s">
        <v>744</v>
      </c>
      <c r="B1314" s="255">
        <v>3022</v>
      </c>
      <c r="C1314" s="256" t="s">
        <v>141</v>
      </c>
      <c r="D1314" s="255" t="s">
        <v>16</v>
      </c>
      <c r="E1314" s="255">
        <v>692</v>
      </c>
      <c r="F1314" s="256" t="s">
        <v>187</v>
      </c>
      <c r="G1314" s="255" t="s">
        <v>16</v>
      </c>
      <c r="H1314" s="255">
        <v>30220110063334</v>
      </c>
      <c r="I1314" s="256" t="s">
        <v>59</v>
      </c>
      <c r="J1314" s="255" t="s">
        <v>143</v>
      </c>
      <c r="K1314" s="255">
        <v>42668</v>
      </c>
      <c r="L1314" s="256">
        <v>192</v>
      </c>
      <c r="M1314" s="255" t="s">
        <v>118</v>
      </c>
      <c r="N1314" s="255" t="s">
        <v>41</v>
      </c>
      <c r="O1314" s="256">
        <v>42709</v>
      </c>
      <c r="P1314" s="255" t="s">
        <v>651</v>
      </c>
      <c r="Q1314" s="255">
        <v>151</v>
      </c>
      <c r="R1314" s="256" t="s">
        <v>39</v>
      </c>
      <c r="S1314" s="255">
        <v>1392</v>
      </c>
      <c r="T1314" s="255" t="s">
        <v>100</v>
      </c>
      <c r="U1314" s="256">
        <v>1392</v>
      </c>
      <c r="V1314" s="255" t="s">
        <v>100</v>
      </c>
      <c r="W1314" s="255">
        <v>1392</v>
      </c>
      <c r="X1314" s="256" t="s">
        <v>100</v>
      </c>
      <c r="Y1314" s="255" t="s">
        <v>107</v>
      </c>
      <c r="Z1314" s="255">
        <v>1.39</v>
      </c>
      <c r="AA1314" s="256">
        <v>1</v>
      </c>
      <c r="AB1314" s="255" t="s">
        <v>629</v>
      </c>
      <c r="AC1314" s="255" t="s">
        <v>413</v>
      </c>
      <c r="AD1314" s="256" t="s">
        <v>751</v>
      </c>
      <c r="AE1314" s="255" t="s">
        <v>349</v>
      </c>
      <c r="AF1314" s="255" t="s">
        <v>605</v>
      </c>
      <c r="AG1314" s="256" t="s">
        <v>643</v>
      </c>
      <c r="AH1314" s="255"/>
      <c r="AI1314" s="255"/>
      <c r="AJ1314" s="256"/>
      <c r="AK1314" s="255" t="s">
        <v>605</v>
      </c>
      <c r="AL1314" s="255" t="s">
        <v>643</v>
      </c>
      <c r="AM1314" s="268" t="s">
        <v>741</v>
      </c>
      <c r="AN1314" s="148" t="str">
        <f>IF(ISERROR(MATCH(H1314,Current!H:H,0)),"Cleared","resolved")</f>
        <v>Cleared</v>
      </c>
    </row>
    <row r="1315" spans="1:40" x14ac:dyDescent="0.25">
      <c r="A1315" s="267" t="s">
        <v>744</v>
      </c>
      <c r="B1315" s="255">
        <v>8520</v>
      </c>
      <c r="C1315" s="256" t="s">
        <v>842</v>
      </c>
      <c r="D1315" s="255" t="s">
        <v>19</v>
      </c>
      <c r="E1315" s="255">
        <v>199</v>
      </c>
      <c r="F1315" s="256" t="s">
        <v>137</v>
      </c>
      <c r="G1315" s="255" t="s">
        <v>22</v>
      </c>
      <c r="H1315" s="255">
        <v>85200410038973</v>
      </c>
      <c r="I1315" s="256" t="s">
        <v>54</v>
      </c>
      <c r="J1315" s="255" t="s">
        <v>575</v>
      </c>
      <c r="K1315" s="255">
        <v>42614</v>
      </c>
      <c r="L1315" s="256">
        <v>246</v>
      </c>
      <c r="M1315" s="255" t="s">
        <v>111</v>
      </c>
      <c r="N1315" s="255" t="s">
        <v>42</v>
      </c>
      <c r="O1315" s="256">
        <v>42681</v>
      </c>
      <c r="P1315" s="255" t="s">
        <v>651</v>
      </c>
      <c r="Q1315" s="255">
        <v>179</v>
      </c>
      <c r="R1315" s="256" t="s">
        <v>39</v>
      </c>
      <c r="S1315" s="255">
        <v>97990</v>
      </c>
      <c r="T1315" s="255" t="s">
        <v>197</v>
      </c>
      <c r="U1315" s="256">
        <v>1394.64</v>
      </c>
      <c r="V1315" s="255" t="s">
        <v>197</v>
      </c>
      <c r="W1315" s="255">
        <v>97989.812049885833</v>
      </c>
      <c r="X1315" s="256" t="s">
        <v>100</v>
      </c>
      <c r="Y1315" s="255" t="s">
        <v>114</v>
      </c>
      <c r="Z1315" s="255">
        <v>1.39</v>
      </c>
      <c r="AA1315" s="256">
        <v>1</v>
      </c>
      <c r="AB1315" s="255" t="s">
        <v>630</v>
      </c>
      <c r="AC1315" s="255" t="s">
        <v>484</v>
      </c>
      <c r="AD1315" s="256" t="s">
        <v>396</v>
      </c>
      <c r="AE1315" s="255" t="s">
        <v>350</v>
      </c>
      <c r="AF1315" s="255" t="s">
        <v>605</v>
      </c>
      <c r="AG1315" s="256" t="s">
        <v>643</v>
      </c>
      <c r="AH1315" s="255"/>
      <c r="AI1315" s="255"/>
      <c r="AJ1315" s="256"/>
      <c r="AK1315" s="255" t="s">
        <v>605</v>
      </c>
      <c r="AL1315" s="255" t="s">
        <v>643</v>
      </c>
      <c r="AM1315" s="268" t="s">
        <v>741</v>
      </c>
      <c r="AN1315" s="148" t="str">
        <f>IF(ISERROR(MATCH(H1315,Current!H:H,0)),"Cleared","resolved")</f>
        <v>resolved</v>
      </c>
    </row>
    <row r="1316" spans="1:40" x14ac:dyDescent="0.25">
      <c r="A1316" s="267" t="s">
        <v>744</v>
      </c>
      <c r="B1316" s="255">
        <v>413</v>
      </c>
      <c r="C1316" s="256" t="s">
        <v>136</v>
      </c>
      <c r="D1316" s="255" t="s">
        <v>13</v>
      </c>
      <c r="E1316" s="255">
        <v>8110</v>
      </c>
      <c r="F1316" s="256" t="s">
        <v>116</v>
      </c>
      <c r="G1316" s="255" t="s">
        <v>15</v>
      </c>
      <c r="H1316" s="255">
        <v>4130110179592</v>
      </c>
      <c r="I1316" s="256" t="s">
        <v>57</v>
      </c>
      <c r="J1316" s="255" t="s">
        <v>1494</v>
      </c>
      <c r="K1316" s="255">
        <v>42829</v>
      </c>
      <c r="L1316" s="256">
        <v>31</v>
      </c>
      <c r="M1316" s="255" t="s">
        <v>118</v>
      </c>
      <c r="N1316" s="255" t="s">
        <v>41</v>
      </c>
      <c r="O1316" s="256">
        <v>42831</v>
      </c>
      <c r="P1316" s="255" t="s">
        <v>838</v>
      </c>
      <c r="Q1316" s="255">
        <v>29</v>
      </c>
      <c r="R1316" s="256" t="s">
        <v>33</v>
      </c>
      <c r="S1316" s="255">
        <v>1384.62</v>
      </c>
      <c r="T1316" s="255" t="s">
        <v>100</v>
      </c>
      <c r="U1316" s="256">
        <v>1384.62</v>
      </c>
      <c r="V1316" s="255" t="s">
        <v>100</v>
      </c>
      <c r="W1316" s="255">
        <v>1384.62</v>
      </c>
      <c r="X1316" s="256" t="s">
        <v>100</v>
      </c>
      <c r="Y1316" s="255" t="s">
        <v>114</v>
      </c>
      <c r="Z1316" s="255">
        <v>1.38</v>
      </c>
      <c r="AA1316" s="256">
        <v>1</v>
      </c>
      <c r="AB1316" s="255" t="s">
        <v>629</v>
      </c>
      <c r="AC1316" s="255" t="s">
        <v>447</v>
      </c>
      <c r="AD1316" s="256" t="s">
        <v>1495</v>
      </c>
      <c r="AE1316" s="255" t="s">
        <v>349</v>
      </c>
      <c r="AF1316" s="255" t="s">
        <v>605</v>
      </c>
      <c r="AG1316" s="256" t="s">
        <v>643</v>
      </c>
      <c r="AH1316" s="255"/>
      <c r="AI1316" s="255"/>
      <c r="AJ1316" s="256"/>
      <c r="AK1316" s="255" t="s">
        <v>605</v>
      </c>
      <c r="AL1316" s="255" t="s">
        <v>643</v>
      </c>
      <c r="AM1316" s="268" t="s">
        <v>741</v>
      </c>
      <c r="AN1316" s="148" t="str">
        <f>IF(ISERROR(MATCH(H1316,Current!H:H,0)),"Cleared","resolved")</f>
        <v>resolved</v>
      </c>
    </row>
    <row r="1317" spans="1:40" x14ac:dyDescent="0.25">
      <c r="A1317" s="267" t="s">
        <v>744</v>
      </c>
      <c r="B1317" s="255">
        <v>8520</v>
      </c>
      <c r="C1317" s="256" t="s">
        <v>842</v>
      </c>
      <c r="D1317" s="255" t="s">
        <v>19</v>
      </c>
      <c r="E1317" s="255">
        <v>199</v>
      </c>
      <c r="F1317" s="256" t="s">
        <v>137</v>
      </c>
      <c r="G1317" s="255" t="s">
        <v>22</v>
      </c>
      <c r="H1317" s="255">
        <v>85200410039881</v>
      </c>
      <c r="I1317" s="256" t="s">
        <v>54</v>
      </c>
      <c r="J1317" s="255" t="s">
        <v>575</v>
      </c>
      <c r="K1317" s="255">
        <v>42643</v>
      </c>
      <c r="L1317" s="256">
        <v>217</v>
      </c>
      <c r="M1317" s="255" t="s">
        <v>111</v>
      </c>
      <c r="N1317" s="255" t="s">
        <v>42</v>
      </c>
      <c r="O1317" s="256">
        <v>42709</v>
      </c>
      <c r="P1317" s="255" t="s">
        <v>651</v>
      </c>
      <c r="Q1317" s="255">
        <v>151</v>
      </c>
      <c r="R1317" s="256" t="s">
        <v>39</v>
      </c>
      <c r="S1317" s="255">
        <v>97200</v>
      </c>
      <c r="T1317" s="255" t="s">
        <v>197</v>
      </c>
      <c r="U1317" s="256">
        <v>1383.4</v>
      </c>
      <c r="V1317" s="255" t="s">
        <v>197</v>
      </c>
      <c r="W1317" s="255">
        <v>97200.070261724934</v>
      </c>
      <c r="X1317" s="256" t="s">
        <v>100</v>
      </c>
      <c r="Y1317" s="255" t="s">
        <v>114</v>
      </c>
      <c r="Z1317" s="255">
        <v>1.38</v>
      </c>
      <c r="AA1317" s="256">
        <v>1</v>
      </c>
      <c r="AB1317" s="255" t="s">
        <v>630</v>
      </c>
      <c r="AC1317" s="255" t="s">
        <v>484</v>
      </c>
      <c r="AD1317" s="256" t="s">
        <v>396</v>
      </c>
      <c r="AE1317" s="255" t="s">
        <v>350</v>
      </c>
      <c r="AF1317" s="255" t="s">
        <v>605</v>
      </c>
      <c r="AG1317" s="256" t="s">
        <v>643</v>
      </c>
      <c r="AH1317" s="255"/>
      <c r="AI1317" s="255"/>
      <c r="AJ1317" s="256"/>
      <c r="AK1317" s="255" t="s">
        <v>605</v>
      </c>
      <c r="AL1317" s="255" t="s">
        <v>643</v>
      </c>
      <c r="AM1317" s="268" t="s">
        <v>741</v>
      </c>
      <c r="AN1317" s="148" t="str">
        <f>IF(ISERROR(MATCH(H1317,Current!H:H,0)),"Cleared","resolved")</f>
        <v>resolved</v>
      </c>
    </row>
    <row r="1318" spans="1:40" x14ac:dyDescent="0.25">
      <c r="A1318" s="267" t="s">
        <v>744</v>
      </c>
      <c r="B1318" s="255">
        <v>8310</v>
      </c>
      <c r="C1318" s="256" t="s">
        <v>170</v>
      </c>
      <c r="D1318" s="255" t="s">
        <v>14</v>
      </c>
      <c r="E1318" s="255">
        <v>1750</v>
      </c>
      <c r="F1318" s="256" t="s">
        <v>159</v>
      </c>
      <c r="G1318" s="255" t="s">
        <v>18</v>
      </c>
      <c r="H1318" s="255" t="s">
        <v>1769</v>
      </c>
      <c r="I1318" s="256" t="s">
        <v>57</v>
      </c>
      <c r="J1318" s="255" t="s">
        <v>133</v>
      </c>
      <c r="K1318" s="255">
        <v>42705</v>
      </c>
      <c r="L1318" s="256">
        <v>155</v>
      </c>
      <c r="M1318" s="255" t="s">
        <v>118</v>
      </c>
      <c r="N1318" s="255" t="s">
        <v>41</v>
      </c>
      <c r="O1318" s="256">
        <v>42829</v>
      </c>
      <c r="P1318" s="255" t="s">
        <v>838</v>
      </c>
      <c r="Q1318" s="255">
        <v>31</v>
      </c>
      <c r="R1318" s="256" t="s">
        <v>34</v>
      </c>
      <c r="S1318" s="255">
        <v>5810.46</v>
      </c>
      <c r="T1318" s="255" t="s">
        <v>242</v>
      </c>
      <c r="U1318" s="256">
        <v>1376.1</v>
      </c>
      <c r="V1318" s="255" t="s">
        <v>242</v>
      </c>
      <c r="W1318" s="255">
        <v>5810.4454590403921</v>
      </c>
      <c r="X1318" s="256" t="s">
        <v>100</v>
      </c>
      <c r="Y1318" s="255" t="s">
        <v>114</v>
      </c>
      <c r="Z1318" s="255">
        <v>1.38</v>
      </c>
      <c r="AA1318" s="256">
        <v>1</v>
      </c>
      <c r="AB1318" s="255" t="s">
        <v>629</v>
      </c>
      <c r="AC1318" s="255" t="s">
        <v>453</v>
      </c>
      <c r="AD1318" s="256" t="s">
        <v>1770</v>
      </c>
      <c r="AE1318" s="255" t="s">
        <v>349</v>
      </c>
      <c r="AF1318" s="255" t="s">
        <v>649</v>
      </c>
      <c r="AG1318" s="256" t="s">
        <v>643</v>
      </c>
      <c r="AH1318" s="255"/>
      <c r="AI1318" s="255"/>
      <c r="AJ1318" s="256"/>
      <c r="AK1318" s="255" t="s">
        <v>605</v>
      </c>
      <c r="AL1318" s="255" t="s">
        <v>643</v>
      </c>
      <c r="AM1318" s="268" t="s">
        <v>741</v>
      </c>
      <c r="AN1318" s="148" t="str">
        <f>IF(ISERROR(MATCH(H1318,Current!H:H,0)),"Cleared","resolved")</f>
        <v>Cleared</v>
      </c>
    </row>
    <row r="1319" spans="1:40" x14ac:dyDescent="0.25">
      <c r="A1319" s="267" t="s">
        <v>744</v>
      </c>
      <c r="B1319" s="255">
        <v>8520</v>
      </c>
      <c r="C1319" s="256" t="s">
        <v>842</v>
      </c>
      <c r="D1319" s="255" t="s">
        <v>19</v>
      </c>
      <c r="E1319" s="255">
        <v>199</v>
      </c>
      <c r="F1319" s="256" t="s">
        <v>137</v>
      </c>
      <c r="G1319" s="255" t="s">
        <v>22</v>
      </c>
      <c r="H1319" s="255">
        <v>85200410042569</v>
      </c>
      <c r="I1319" s="256" t="s">
        <v>54</v>
      </c>
      <c r="J1319" s="255" t="s">
        <v>575</v>
      </c>
      <c r="K1319" s="255">
        <v>42727</v>
      </c>
      <c r="L1319" s="256">
        <v>133</v>
      </c>
      <c r="M1319" s="255" t="s">
        <v>111</v>
      </c>
      <c r="N1319" s="255" t="s">
        <v>42</v>
      </c>
      <c r="O1319" s="256">
        <v>42776</v>
      </c>
      <c r="P1319" s="255" t="s">
        <v>838</v>
      </c>
      <c r="Q1319" s="255">
        <v>84</v>
      </c>
      <c r="R1319" s="256" t="s">
        <v>35</v>
      </c>
      <c r="S1319" s="255">
        <v>96000</v>
      </c>
      <c r="T1319" s="255" t="s">
        <v>197</v>
      </c>
      <c r="U1319" s="256">
        <v>1366.32</v>
      </c>
      <c r="V1319" s="255" t="s">
        <v>197</v>
      </c>
      <c r="W1319" s="255">
        <v>96000</v>
      </c>
      <c r="X1319" s="256" t="s">
        <v>100</v>
      </c>
      <c r="Y1319" s="255" t="s">
        <v>114</v>
      </c>
      <c r="Z1319" s="255">
        <v>1.37</v>
      </c>
      <c r="AA1319" s="256">
        <v>1</v>
      </c>
      <c r="AB1319" s="255" t="s">
        <v>630</v>
      </c>
      <c r="AC1319" s="255" t="s">
        <v>484</v>
      </c>
      <c r="AD1319" s="256" t="s">
        <v>396</v>
      </c>
      <c r="AE1319" s="255" t="s">
        <v>350</v>
      </c>
      <c r="AF1319" s="255" t="s">
        <v>605</v>
      </c>
      <c r="AG1319" s="256" t="s">
        <v>643</v>
      </c>
      <c r="AH1319" s="255"/>
      <c r="AI1319" s="255"/>
      <c r="AJ1319" s="256"/>
      <c r="AK1319" s="255" t="s">
        <v>605</v>
      </c>
      <c r="AL1319" s="255" t="s">
        <v>643</v>
      </c>
      <c r="AM1319" s="268" t="s">
        <v>741</v>
      </c>
      <c r="AN1319" s="148" t="str">
        <f>IF(ISERROR(MATCH(H1319,Current!H:H,0)),"Cleared","resolved")</f>
        <v>resolved</v>
      </c>
    </row>
    <row r="1320" spans="1:40" x14ac:dyDescent="0.25">
      <c r="A1320" s="267" t="s">
        <v>744</v>
      </c>
      <c r="B1320" s="255">
        <v>8520</v>
      </c>
      <c r="C1320" s="256" t="s">
        <v>842</v>
      </c>
      <c r="D1320" s="255" t="s">
        <v>19</v>
      </c>
      <c r="E1320" s="255">
        <v>199</v>
      </c>
      <c r="F1320" s="256" t="s">
        <v>137</v>
      </c>
      <c r="G1320" s="255" t="s">
        <v>22</v>
      </c>
      <c r="H1320" s="255">
        <v>85200410040761</v>
      </c>
      <c r="I1320" s="256" t="s">
        <v>54</v>
      </c>
      <c r="J1320" s="255" t="s">
        <v>575</v>
      </c>
      <c r="K1320" s="255">
        <v>42676</v>
      </c>
      <c r="L1320" s="256">
        <v>184</v>
      </c>
      <c r="M1320" s="255" t="s">
        <v>111</v>
      </c>
      <c r="N1320" s="255" t="s">
        <v>42</v>
      </c>
      <c r="O1320" s="256">
        <v>42733</v>
      </c>
      <c r="P1320" s="255" t="s">
        <v>651</v>
      </c>
      <c r="Q1320" s="255">
        <v>127</v>
      </c>
      <c r="R1320" s="256" t="s">
        <v>38</v>
      </c>
      <c r="S1320" s="255">
        <v>96000</v>
      </c>
      <c r="T1320" s="255" t="s">
        <v>197</v>
      </c>
      <c r="U1320" s="256">
        <v>1366.32</v>
      </c>
      <c r="V1320" s="255" t="s">
        <v>197</v>
      </c>
      <c r="W1320" s="255">
        <v>96000</v>
      </c>
      <c r="X1320" s="256" t="s">
        <v>100</v>
      </c>
      <c r="Y1320" s="255" t="s">
        <v>114</v>
      </c>
      <c r="Z1320" s="255">
        <v>1.37</v>
      </c>
      <c r="AA1320" s="256">
        <v>1</v>
      </c>
      <c r="AB1320" s="255" t="s">
        <v>630</v>
      </c>
      <c r="AC1320" s="255" t="s">
        <v>484</v>
      </c>
      <c r="AD1320" s="256" t="s">
        <v>396</v>
      </c>
      <c r="AE1320" s="255" t="s">
        <v>350</v>
      </c>
      <c r="AF1320" s="255" t="s">
        <v>605</v>
      </c>
      <c r="AG1320" s="256" t="s">
        <v>643</v>
      </c>
      <c r="AH1320" s="255"/>
      <c r="AI1320" s="255"/>
      <c r="AJ1320" s="256"/>
      <c r="AK1320" s="255" t="s">
        <v>605</v>
      </c>
      <c r="AL1320" s="255" t="s">
        <v>643</v>
      </c>
      <c r="AM1320" s="268" t="s">
        <v>741</v>
      </c>
      <c r="AN1320" s="148" t="str">
        <f>IF(ISERROR(MATCH(H1320,Current!H:H,0)),"Cleared","resolved")</f>
        <v>resolved</v>
      </c>
    </row>
    <row r="1321" spans="1:40" x14ac:dyDescent="0.25">
      <c r="A1321" s="267" t="s">
        <v>744</v>
      </c>
      <c r="B1321" s="255">
        <v>8520</v>
      </c>
      <c r="C1321" s="256" t="s">
        <v>842</v>
      </c>
      <c r="D1321" s="255" t="s">
        <v>19</v>
      </c>
      <c r="E1321" s="255">
        <v>199</v>
      </c>
      <c r="F1321" s="256" t="s">
        <v>137</v>
      </c>
      <c r="G1321" s="255" t="s">
        <v>22</v>
      </c>
      <c r="H1321" s="255">
        <v>85200410040763</v>
      </c>
      <c r="I1321" s="256" t="s">
        <v>54</v>
      </c>
      <c r="J1321" s="255" t="s">
        <v>575</v>
      </c>
      <c r="K1321" s="255">
        <v>42676</v>
      </c>
      <c r="L1321" s="256">
        <v>184</v>
      </c>
      <c r="M1321" s="255" t="s">
        <v>111</v>
      </c>
      <c r="N1321" s="255" t="s">
        <v>42</v>
      </c>
      <c r="O1321" s="256">
        <v>42733</v>
      </c>
      <c r="P1321" s="255" t="s">
        <v>651</v>
      </c>
      <c r="Q1321" s="255">
        <v>127</v>
      </c>
      <c r="R1321" s="256" t="s">
        <v>38</v>
      </c>
      <c r="S1321" s="255">
        <v>96000</v>
      </c>
      <c r="T1321" s="255" t="s">
        <v>197</v>
      </c>
      <c r="U1321" s="256">
        <v>1366.32</v>
      </c>
      <c r="V1321" s="255" t="s">
        <v>197</v>
      </c>
      <c r="W1321" s="255">
        <v>96000</v>
      </c>
      <c r="X1321" s="256" t="s">
        <v>100</v>
      </c>
      <c r="Y1321" s="255" t="s">
        <v>114</v>
      </c>
      <c r="Z1321" s="255">
        <v>1.37</v>
      </c>
      <c r="AA1321" s="256">
        <v>1</v>
      </c>
      <c r="AB1321" s="255" t="s">
        <v>630</v>
      </c>
      <c r="AC1321" s="255" t="s">
        <v>484</v>
      </c>
      <c r="AD1321" s="256" t="s">
        <v>396</v>
      </c>
      <c r="AE1321" s="255" t="s">
        <v>350</v>
      </c>
      <c r="AF1321" s="255" t="s">
        <v>649</v>
      </c>
      <c r="AG1321" s="256" t="s">
        <v>643</v>
      </c>
      <c r="AH1321" s="255"/>
      <c r="AI1321" s="255"/>
      <c r="AJ1321" s="256"/>
      <c r="AK1321" s="255" t="s">
        <v>605</v>
      </c>
      <c r="AL1321" s="255" t="s">
        <v>643</v>
      </c>
      <c r="AM1321" s="268" t="s">
        <v>741</v>
      </c>
      <c r="AN1321" s="148" t="str">
        <f>IF(ISERROR(MATCH(H1321,Current!H:H,0)),"Cleared","resolved")</f>
        <v>resolved</v>
      </c>
    </row>
    <row r="1322" spans="1:40" x14ac:dyDescent="0.25">
      <c r="A1322" s="267" t="s">
        <v>31</v>
      </c>
      <c r="B1322" s="255">
        <v>95</v>
      </c>
      <c r="C1322" s="256" t="s">
        <v>153</v>
      </c>
      <c r="D1322" s="255" t="s">
        <v>17</v>
      </c>
      <c r="E1322" s="255">
        <v>8205</v>
      </c>
      <c r="F1322" s="256" t="s">
        <v>130</v>
      </c>
      <c r="G1322" s="255" t="s">
        <v>14</v>
      </c>
      <c r="H1322" s="255">
        <v>950110011226</v>
      </c>
      <c r="I1322" s="256" t="s">
        <v>58</v>
      </c>
      <c r="J1322" s="255" t="s">
        <v>195</v>
      </c>
      <c r="K1322" s="255">
        <v>42821</v>
      </c>
      <c r="L1322" s="256">
        <v>39</v>
      </c>
      <c r="M1322" s="255" t="s">
        <v>111</v>
      </c>
      <c r="N1322" s="255" t="s">
        <v>42</v>
      </c>
      <c r="O1322" s="256">
        <v>42859</v>
      </c>
      <c r="P1322" s="255" t="s">
        <v>1878</v>
      </c>
      <c r="Q1322" s="255">
        <v>1</v>
      </c>
      <c r="R1322" s="256" t="s">
        <v>33</v>
      </c>
      <c r="S1322" s="255">
        <v>1356</v>
      </c>
      <c r="T1322" s="255" t="s">
        <v>100</v>
      </c>
      <c r="U1322" s="256">
        <v>1356</v>
      </c>
      <c r="V1322" s="255" t="s">
        <v>100</v>
      </c>
      <c r="W1322" s="255">
        <v>1356</v>
      </c>
      <c r="X1322" s="256" t="s">
        <v>100</v>
      </c>
      <c r="Y1322" s="255" t="s">
        <v>114</v>
      </c>
      <c r="Z1322" s="255">
        <v>1.36</v>
      </c>
      <c r="AA1322" s="256">
        <v>1</v>
      </c>
      <c r="AB1322" s="255" t="s">
        <v>629</v>
      </c>
      <c r="AC1322" s="255" t="s">
        <v>582</v>
      </c>
      <c r="AD1322" s="256" t="s">
        <v>1810</v>
      </c>
      <c r="AE1322" s="255" t="s">
        <v>349</v>
      </c>
      <c r="AF1322" s="255" t="s">
        <v>649</v>
      </c>
      <c r="AG1322" s="256" t="s">
        <v>643</v>
      </c>
      <c r="AH1322" s="255"/>
      <c r="AI1322" s="255"/>
      <c r="AJ1322" s="256"/>
      <c r="AK1322" s="255" t="s">
        <v>605</v>
      </c>
      <c r="AL1322" s="255" t="s">
        <v>643</v>
      </c>
      <c r="AM1322" s="268" t="s">
        <v>741</v>
      </c>
      <c r="AN1322" s="148" t="str">
        <f>IF(ISERROR(MATCH(H1322,Current!H:H,0)),"Cleared","resolved")</f>
        <v>Cleared</v>
      </c>
    </row>
    <row r="1323" spans="1:40" x14ac:dyDescent="0.25">
      <c r="A1323" s="267" t="s">
        <v>744</v>
      </c>
      <c r="B1323" s="255">
        <v>8520</v>
      </c>
      <c r="C1323" s="256" t="s">
        <v>842</v>
      </c>
      <c r="D1323" s="255" t="s">
        <v>19</v>
      </c>
      <c r="E1323" s="255">
        <v>1845</v>
      </c>
      <c r="F1323" s="256" t="s">
        <v>115</v>
      </c>
      <c r="G1323" s="255" t="s">
        <v>19</v>
      </c>
      <c r="H1323" s="255">
        <v>85201810009527</v>
      </c>
      <c r="I1323" s="256" t="s">
        <v>54</v>
      </c>
      <c r="J1323" s="255" t="s">
        <v>575</v>
      </c>
      <c r="K1323" s="255">
        <v>42773</v>
      </c>
      <c r="L1323" s="256">
        <v>87</v>
      </c>
      <c r="M1323" s="255" t="s">
        <v>158</v>
      </c>
      <c r="N1323" s="255" t="s">
        <v>41</v>
      </c>
      <c r="O1323" s="256">
        <v>42776</v>
      </c>
      <c r="P1323" s="255" t="s">
        <v>838</v>
      </c>
      <c r="Q1323" s="255">
        <v>84</v>
      </c>
      <c r="R1323" s="256" t="s">
        <v>35</v>
      </c>
      <c r="S1323" s="255">
        <v>95715.4</v>
      </c>
      <c r="T1323" s="255" t="s">
        <v>197</v>
      </c>
      <c r="U1323" s="256">
        <v>1362.27</v>
      </c>
      <c r="V1323" s="255" t="s">
        <v>197</v>
      </c>
      <c r="W1323" s="255">
        <v>95715.440014052336</v>
      </c>
      <c r="X1323" s="256" t="s">
        <v>100</v>
      </c>
      <c r="Y1323" s="255" t="s">
        <v>107</v>
      </c>
      <c r="Z1323" s="255">
        <v>1.36</v>
      </c>
      <c r="AA1323" s="256">
        <v>1</v>
      </c>
      <c r="AB1323" s="255" t="s">
        <v>630</v>
      </c>
      <c r="AC1323" s="255" t="s">
        <v>633</v>
      </c>
      <c r="AD1323" s="256" t="s">
        <v>359</v>
      </c>
      <c r="AE1323" s="255" t="s">
        <v>350</v>
      </c>
      <c r="AF1323" s="255" t="s">
        <v>605</v>
      </c>
      <c r="AG1323" s="256" t="s">
        <v>643</v>
      </c>
      <c r="AH1323" s="255"/>
      <c r="AI1323" s="255"/>
      <c r="AJ1323" s="256"/>
      <c r="AK1323" s="255" t="s">
        <v>605</v>
      </c>
      <c r="AL1323" s="255" t="s">
        <v>643</v>
      </c>
      <c r="AM1323" s="268" t="s">
        <v>741</v>
      </c>
      <c r="AN1323" s="148" t="str">
        <f>IF(ISERROR(MATCH(H1323,Current!H:H,0)),"Cleared","resolved")</f>
        <v>resolved</v>
      </c>
    </row>
    <row r="1324" spans="1:40" x14ac:dyDescent="0.25">
      <c r="A1324" s="267" t="s">
        <v>744</v>
      </c>
      <c r="B1324" s="255">
        <v>8520</v>
      </c>
      <c r="C1324" s="256" t="s">
        <v>842</v>
      </c>
      <c r="D1324" s="255" t="s">
        <v>19</v>
      </c>
      <c r="E1324" s="255">
        <v>199</v>
      </c>
      <c r="F1324" s="256" t="s">
        <v>137</v>
      </c>
      <c r="G1324" s="255" t="s">
        <v>22</v>
      </c>
      <c r="H1324" s="255">
        <v>85200410038969</v>
      </c>
      <c r="I1324" s="256" t="s">
        <v>54</v>
      </c>
      <c r="J1324" s="255" t="s">
        <v>575</v>
      </c>
      <c r="K1324" s="255">
        <v>42614</v>
      </c>
      <c r="L1324" s="256">
        <v>246</v>
      </c>
      <c r="M1324" s="255" t="s">
        <v>111</v>
      </c>
      <c r="N1324" s="255" t="s">
        <v>42</v>
      </c>
      <c r="O1324" s="256">
        <v>42681</v>
      </c>
      <c r="P1324" s="255" t="s">
        <v>651</v>
      </c>
      <c r="Q1324" s="255">
        <v>179</v>
      </c>
      <c r="R1324" s="256" t="s">
        <v>39</v>
      </c>
      <c r="S1324" s="255">
        <v>94644</v>
      </c>
      <c r="T1324" s="255" t="s">
        <v>197</v>
      </c>
      <c r="U1324" s="256">
        <v>1347.02</v>
      </c>
      <c r="V1324" s="255" t="s">
        <v>197</v>
      </c>
      <c r="W1324" s="255">
        <v>94643.948708940807</v>
      </c>
      <c r="X1324" s="256" t="s">
        <v>100</v>
      </c>
      <c r="Y1324" s="255" t="s">
        <v>114</v>
      </c>
      <c r="Z1324" s="255">
        <v>1.35</v>
      </c>
      <c r="AA1324" s="256">
        <v>1</v>
      </c>
      <c r="AB1324" s="255" t="s">
        <v>630</v>
      </c>
      <c r="AC1324" s="255" t="s">
        <v>484</v>
      </c>
      <c r="AD1324" s="256" t="s">
        <v>396</v>
      </c>
      <c r="AE1324" s="255" t="s">
        <v>350</v>
      </c>
      <c r="AF1324" s="255" t="s">
        <v>605</v>
      </c>
      <c r="AG1324" s="256" t="s">
        <v>643</v>
      </c>
      <c r="AH1324" s="255"/>
      <c r="AI1324" s="255"/>
      <c r="AJ1324" s="256"/>
      <c r="AK1324" s="255" t="s">
        <v>605</v>
      </c>
      <c r="AL1324" s="255" t="s">
        <v>643</v>
      </c>
      <c r="AM1324" s="268" t="s">
        <v>741</v>
      </c>
      <c r="AN1324" s="148" t="str">
        <f>IF(ISERROR(MATCH(H1324,Current!H:H,0)),"Cleared","resolved")</f>
        <v>resolved</v>
      </c>
    </row>
    <row r="1325" spans="1:40" x14ac:dyDescent="0.25">
      <c r="A1325" s="267" t="s">
        <v>744</v>
      </c>
      <c r="B1325" s="255">
        <v>8520</v>
      </c>
      <c r="C1325" s="256" t="s">
        <v>842</v>
      </c>
      <c r="D1325" s="255" t="s">
        <v>19</v>
      </c>
      <c r="E1325" s="255">
        <v>199</v>
      </c>
      <c r="F1325" s="256" t="s">
        <v>137</v>
      </c>
      <c r="G1325" s="255" t="s">
        <v>22</v>
      </c>
      <c r="H1325" s="255">
        <v>85200410038971</v>
      </c>
      <c r="I1325" s="256" t="s">
        <v>54</v>
      </c>
      <c r="J1325" s="255" t="s">
        <v>575</v>
      </c>
      <c r="K1325" s="255">
        <v>42614</v>
      </c>
      <c r="L1325" s="256">
        <v>246</v>
      </c>
      <c r="M1325" s="255" t="s">
        <v>111</v>
      </c>
      <c r="N1325" s="255" t="s">
        <v>42</v>
      </c>
      <c r="O1325" s="256">
        <v>42681</v>
      </c>
      <c r="P1325" s="255" t="s">
        <v>651</v>
      </c>
      <c r="Q1325" s="255">
        <v>179</v>
      </c>
      <c r="R1325" s="256" t="s">
        <v>39</v>
      </c>
      <c r="S1325" s="255">
        <v>94644</v>
      </c>
      <c r="T1325" s="255" t="s">
        <v>197</v>
      </c>
      <c r="U1325" s="256">
        <v>1347.02</v>
      </c>
      <c r="V1325" s="255" t="s">
        <v>197</v>
      </c>
      <c r="W1325" s="255">
        <v>94643.948708940807</v>
      </c>
      <c r="X1325" s="256" t="s">
        <v>100</v>
      </c>
      <c r="Y1325" s="255" t="s">
        <v>114</v>
      </c>
      <c r="Z1325" s="255">
        <v>1.35</v>
      </c>
      <c r="AA1325" s="256">
        <v>1</v>
      </c>
      <c r="AB1325" s="255" t="s">
        <v>630</v>
      </c>
      <c r="AC1325" s="255" t="s">
        <v>484</v>
      </c>
      <c r="AD1325" s="256" t="s">
        <v>396</v>
      </c>
      <c r="AE1325" s="255" t="s">
        <v>350</v>
      </c>
      <c r="AF1325" s="255" t="s">
        <v>605</v>
      </c>
      <c r="AG1325" s="256" t="s">
        <v>643</v>
      </c>
      <c r="AH1325" s="255"/>
      <c r="AI1325" s="255"/>
      <c r="AJ1325" s="256"/>
      <c r="AK1325" s="255" t="s">
        <v>605</v>
      </c>
      <c r="AL1325" s="255" t="s">
        <v>643</v>
      </c>
      <c r="AM1325" s="268" t="s">
        <v>741</v>
      </c>
      <c r="AN1325" s="148" t="str">
        <f>IF(ISERROR(MATCH(H1325,Current!H:H,0)),"Cleared","resolved")</f>
        <v>resolved</v>
      </c>
    </row>
    <row r="1326" spans="1:40" x14ac:dyDescent="0.25">
      <c r="A1326" s="267" t="s">
        <v>744</v>
      </c>
      <c r="B1326" s="255">
        <v>8520</v>
      </c>
      <c r="C1326" s="256" t="s">
        <v>842</v>
      </c>
      <c r="D1326" s="255" t="s">
        <v>19</v>
      </c>
      <c r="E1326" s="255">
        <v>199</v>
      </c>
      <c r="F1326" s="256" t="s">
        <v>137</v>
      </c>
      <c r="G1326" s="255" t="s">
        <v>22</v>
      </c>
      <c r="H1326" s="255">
        <v>85200410039726</v>
      </c>
      <c r="I1326" s="256" t="s">
        <v>54</v>
      </c>
      <c r="J1326" s="255" t="s">
        <v>575</v>
      </c>
      <c r="K1326" s="255">
        <v>42643</v>
      </c>
      <c r="L1326" s="256">
        <v>217</v>
      </c>
      <c r="M1326" s="255" t="s">
        <v>111</v>
      </c>
      <c r="N1326" s="255" t="s">
        <v>42</v>
      </c>
      <c r="O1326" s="256">
        <v>42709</v>
      </c>
      <c r="P1326" s="255" t="s">
        <v>651</v>
      </c>
      <c r="Q1326" s="255">
        <v>151</v>
      </c>
      <c r="R1326" s="256" t="s">
        <v>39</v>
      </c>
      <c r="S1326" s="255">
        <v>94644</v>
      </c>
      <c r="T1326" s="255" t="s">
        <v>197</v>
      </c>
      <c r="U1326" s="256">
        <v>1347.02</v>
      </c>
      <c r="V1326" s="255" t="s">
        <v>197</v>
      </c>
      <c r="W1326" s="255">
        <v>94643.948708940807</v>
      </c>
      <c r="X1326" s="256" t="s">
        <v>100</v>
      </c>
      <c r="Y1326" s="255" t="s">
        <v>114</v>
      </c>
      <c r="Z1326" s="255">
        <v>1.35</v>
      </c>
      <c r="AA1326" s="256">
        <v>1</v>
      </c>
      <c r="AB1326" s="255" t="s">
        <v>630</v>
      </c>
      <c r="AC1326" s="255" t="s">
        <v>484</v>
      </c>
      <c r="AD1326" s="256" t="s">
        <v>395</v>
      </c>
      <c r="AE1326" s="255" t="s">
        <v>350</v>
      </c>
      <c r="AF1326" s="255" t="s">
        <v>649</v>
      </c>
      <c r="AG1326" s="256" t="s">
        <v>643</v>
      </c>
      <c r="AH1326" s="255"/>
      <c r="AI1326" s="255"/>
      <c r="AJ1326" s="256"/>
      <c r="AK1326" s="255" t="s">
        <v>605</v>
      </c>
      <c r="AL1326" s="255" t="s">
        <v>643</v>
      </c>
      <c r="AM1326" s="268" t="s">
        <v>741</v>
      </c>
      <c r="AN1326" s="148" t="str">
        <f>IF(ISERROR(MATCH(H1326,Current!H:H,0)),"Cleared","resolved")</f>
        <v>resolved</v>
      </c>
    </row>
    <row r="1327" spans="1:40" x14ac:dyDescent="0.25">
      <c r="A1327" s="267" t="s">
        <v>31</v>
      </c>
      <c r="B1327" s="255">
        <v>8310</v>
      </c>
      <c r="C1327" s="256" t="s">
        <v>170</v>
      </c>
      <c r="D1327" s="255" t="s">
        <v>14</v>
      </c>
      <c r="E1327" s="255">
        <v>692</v>
      </c>
      <c r="F1327" s="256" t="s">
        <v>187</v>
      </c>
      <c r="G1327" s="255" t="s">
        <v>16</v>
      </c>
      <c r="H1327" s="255" t="s">
        <v>564</v>
      </c>
      <c r="I1327" s="256" t="s">
        <v>277</v>
      </c>
      <c r="J1327" s="255" t="s">
        <v>241</v>
      </c>
      <c r="K1327" s="255">
        <v>42584</v>
      </c>
      <c r="L1327" s="256">
        <v>276</v>
      </c>
      <c r="M1327" s="255" t="s">
        <v>161</v>
      </c>
      <c r="N1327" s="255" t="s">
        <v>128</v>
      </c>
      <c r="O1327" s="256">
        <v>42860</v>
      </c>
      <c r="P1327" s="255" t="s">
        <v>1878</v>
      </c>
      <c r="Q1327" s="255">
        <v>0</v>
      </c>
      <c r="R1327" s="256" t="s">
        <v>33</v>
      </c>
      <c r="S1327" s="255">
        <v>5625.65</v>
      </c>
      <c r="T1327" s="255" t="s">
        <v>242</v>
      </c>
      <c r="U1327" s="256">
        <v>1332.33</v>
      </c>
      <c r="V1327" s="255" t="s">
        <v>242</v>
      </c>
      <c r="W1327" s="255">
        <v>5625.630984988944</v>
      </c>
      <c r="X1327" s="256" t="s">
        <v>100</v>
      </c>
      <c r="Y1327" s="255" t="s">
        <v>114</v>
      </c>
      <c r="Z1327" s="255">
        <v>1.33</v>
      </c>
      <c r="AA1327" s="256">
        <v>1</v>
      </c>
      <c r="AB1327" s="255" t="s">
        <v>629</v>
      </c>
      <c r="AC1327" s="255" t="s">
        <v>416</v>
      </c>
      <c r="AD1327" s="256" t="s">
        <v>2082</v>
      </c>
      <c r="AE1327" s="255" t="s">
        <v>349</v>
      </c>
      <c r="AF1327" s="255" t="s">
        <v>605</v>
      </c>
      <c r="AG1327" s="256" t="s">
        <v>643</v>
      </c>
      <c r="AH1327" s="255"/>
      <c r="AI1327" s="255"/>
      <c r="AJ1327" s="256"/>
      <c r="AK1327" s="255" t="s">
        <v>605</v>
      </c>
      <c r="AL1327" s="255" t="s">
        <v>643</v>
      </c>
      <c r="AM1327" s="268" t="s">
        <v>741</v>
      </c>
      <c r="AN1327" s="148" t="str">
        <f>IF(ISERROR(MATCH(H1327,Current!H:H,0)),"Cleared","resolved")</f>
        <v>Cleared</v>
      </c>
    </row>
    <row r="1328" spans="1:40" x14ac:dyDescent="0.25">
      <c r="A1328" s="267" t="s">
        <v>31</v>
      </c>
      <c r="B1328" s="255">
        <v>413</v>
      </c>
      <c r="C1328" s="256" t="s">
        <v>136</v>
      </c>
      <c r="D1328" s="255" t="s">
        <v>13</v>
      </c>
      <c r="E1328" s="255">
        <v>8205</v>
      </c>
      <c r="F1328" s="256" t="s">
        <v>130</v>
      </c>
      <c r="G1328" s="255" t="s">
        <v>14</v>
      </c>
      <c r="H1328" s="255">
        <v>4130130017263</v>
      </c>
      <c r="I1328" s="256" t="s">
        <v>537</v>
      </c>
      <c r="J1328" s="255" t="s">
        <v>150</v>
      </c>
      <c r="K1328" s="255">
        <v>42821</v>
      </c>
      <c r="L1328" s="256">
        <v>39</v>
      </c>
      <c r="M1328" s="255" t="s">
        <v>127</v>
      </c>
      <c r="N1328" s="255" t="s">
        <v>128</v>
      </c>
      <c r="O1328" s="256">
        <v>42859</v>
      </c>
      <c r="P1328" s="255" t="s">
        <v>1878</v>
      </c>
      <c r="Q1328" s="255">
        <v>1</v>
      </c>
      <c r="R1328" s="256" t="s">
        <v>33</v>
      </c>
      <c r="S1328" s="255">
        <v>1315.2</v>
      </c>
      <c r="T1328" s="255" t="s">
        <v>100</v>
      </c>
      <c r="U1328" s="256">
        <v>1315.2</v>
      </c>
      <c r="V1328" s="255" t="s">
        <v>100</v>
      </c>
      <c r="W1328" s="255">
        <v>1315.2</v>
      </c>
      <c r="X1328" s="256" t="s">
        <v>100</v>
      </c>
      <c r="Y1328" s="255" t="s">
        <v>114</v>
      </c>
      <c r="Z1328" s="255">
        <v>1.32</v>
      </c>
      <c r="AA1328" s="256">
        <v>1</v>
      </c>
      <c r="AB1328" s="255" t="s">
        <v>629</v>
      </c>
      <c r="AC1328" s="255" t="s">
        <v>582</v>
      </c>
      <c r="AD1328" s="256" t="s">
        <v>1491</v>
      </c>
      <c r="AE1328" s="255" t="s">
        <v>349</v>
      </c>
      <c r="AF1328" s="255" t="s">
        <v>605</v>
      </c>
      <c r="AG1328" s="256" t="s">
        <v>643</v>
      </c>
      <c r="AH1328" s="255"/>
      <c r="AI1328" s="255"/>
      <c r="AJ1328" s="256"/>
      <c r="AK1328" s="255" t="s">
        <v>605</v>
      </c>
      <c r="AL1328" s="255" t="s">
        <v>643</v>
      </c>
      <c r="AM1328" s="268" t="s">
        <v>741</v>
      </c>
      <c r="AN1328" s="148" t="str">
        <f>IF(ISERROR(MATCH(H1328,Current!H:H,0)),"Cleared","resolved")</f>
        <v>Cleared</v>
      </c>
    </row>
    <row r="1329" spans="1:40" x14ac:dyDescent="0.25">
      <c r="A1329" s="267" t="s">
        <v>744</v>
      </c>
      <c r="B1329" s="255">
        <v>8520</v>
      </c>
      <c r="C1329" s="256" t="s">
        <v>842</v>
      </c>
      <c r="D1329" s="255" t="s">
        <v>19</v>
      </c>
      <c r="E1329" s="255">
        <v>3011</v>
      </c>
      <c r="F1329" s="256" t="s">
        <v>164</v>
      </c>
      <c r="G1329" s="255" t="s">
        <v>22</v>
      </c>
      <c r="H1329" s="255">
        <v>85200310080794</v>
      </c>
      <c r="I1329" s="256" t="s">
        <v>59</v>
      </c>
      <c r="J1329" s="255" t="s">
        <v>215</v>
      </c>
      <c r="K1329" s="255">
        <v>42522</v>
      </c>
      <c r="L1329" s="256">
        <v>338</v>
      </c>
      <c r="M1329" s="255" t="s">
        <v>118</v>
      </c>
      <c r="N1329" s="255" t="s">
        <v>41</v>
      </c>
      <c r="O1329" s="256">
        <v>42549</v>
      </c>
      <c r="P1329" s="255" t="s">
        <v>268</v>
      </c>
      <c r="Q1329" s="255">
        <v>311</v>
      </c>
      <c r="R1329" s="256" t="s">
        <v>37</v>
      </c>
      <c r="S1329" s="255">
        <v>92430</v>
      </c>
      <c r="T1329" s="255" t="s">
        <v>197</v>
      </c>
      <c r="U1329" s="256">
        <v>1315.51</v>
      </c>
      <c r="V1329" s="255" t="s">
        <v>197</v>
      </c>
      <c r="W1329" s="255">
        <v>92430.001756543119</v>
      </c>
      <c r="X1329" s="256" t="s">
        <v>100</v>
      </c>
      <c r="Y1329" s="255" t="s">
        <v>114</v>
      </c>
      <c r="Z1329" s="255">
        <v>1.32</v>
      </c>
      <c r="AA1329" s="256">
        <v>1</v>
      </c>
      <c r="AB1329" s="255" t="s">
        <v>630</v>
      </c>
      <c r="AC1329" s="255" t="s">
        <v>474</v>
      </c>
      <c r="AD1329" s="256" t="s">
        <v>389</v>
      </c>
      <c r="AE1329" s="255" t="s">
        <v>350</v>
      </c>
      <c r="AF1329" s="255" t="s">
        <v>605</v>
      </c>
      <c r="AG1329" s="256" t="s">
        <v>643</v>
      </c>
      <c r="AH1329" s="255"/>
      <c r="AI1329" s="255"/>
      <c r="AJ1329" s="256"/>
      <c r="AK1329" s="255" t="s">
        <v>605</v>
      </c>
      <c r="AL1329" s="255" t="s">
        <v>643</v>
      </c>
      <c r="AM1329" s="268" t="s">
        <v>741</v>
      </c>
      <c r="AN1329" s="148" t="str">
        <f>IF(ISERROR(MATCH(H1329,Current!H:H,0)),"Cleared","resolved")</f>
        <v>Cleared</v>
      </c>
    </row>
    <row r="1330" spans="1:40" x14ac:dyDescent="0.25">
      <c r="A1330" s="267" t="s">
        <v>744</v>
      </c>
      <c r="B1330" s="255">
        <v>8520</v>
      </c>
      <c r="C1330" s="256" t="s">
        <v>842</v>
      </c>
      <c r="D1330" s="255" t="s">
        <v>19</v>
      </c>
      <c r="E1330" s="255">
        <v>95</v>
      </c>
      <c r="F1330" s="256" t="s">
        <v>153</v>
      </c>
      <c r="G1330" s="255" t="s">
        <v>17</v>
      </c>
      <c r="H1330" s="255">
        <v>85200310080744</v>
      </c>
      <c r="I1330" s="256" t="s">
        <v>592</v>
      </c>
      <c r="J1330" s="255" t="s">
        <v>230</v>
      </c>
      <c r="K1330" s="255">
        <v>42522</v>
      </c>
      <c r="L1330" s="256">
        <v>338</v>
      </c>
      <c r="M1330" s="255" t="s">
        <v>111</v>
      </c>
      <c r="N1330" s="255" t="s">
        <v>42</v>
      </c>
      <c r="O1330" s="256">
        <v>42585</v>
      </c>
      <c r="P1330" s="255" t="s">
        <v>406</v>
      </c>
      <c r="Q1330" s="255">
        <v>275</v>
      </c>
      <c r="R1330" s="256" t="s">
        <v>37</v>
      </c>
      <c r="S1330" s="255">
        <v>92826</v>
      </c>
      <c r="T1330" s="255" t="s">
        <v>197</v>
      </c>
      <c r="U1330" s="256">
        <v>1321.15</v>
      </c>
      <c r="V1330" s="255" t="s">
        <v>197</v>
      </c>
      <c r="W1330" s="255">
        <v>92826.277885122079</v>
      </c>
      <c r="X1330" s="256" t="s">
        <v>100</v>
      </c>
      <c r="Y1330" s="255" t="s">
        <v>114</v>
      </c>
      <c r="Z1330" s="255">
        <v>1.32</v>
      </c>
      <c r="AA1330" s="256">
        <v>1</v>
      </c>
      <c r="AB1330" s="255" t="s">
        <v>630</v>
      </c>
      <c r="AC1330" s="255" t="s">
        <v>422</v>
      </c>
      <c r="AD1330" s="256" t="s">
        <v>364</v>
      </c>
      <c r="AE1330" s="255" t="s">
        <v>350</v>
      </c>
      <c r="AF1330" s="255" t="s">
        <v>605</v>
      </c>
      <c r="AG1330" s="256" t="s">
        <v>643</v>
      </c>
      <c r="AH1330" s="255"/>
      <c r="AI1330" s="255"/>
      <c r="AJ1330" s="256"/>
      <c r="AK1330" s="255" t="s">
        <v>605</v>
      </c>
      <c r="AL1330" s="255" t="s">
        <v>643</v>
      </c>
      <c r="AM1330" s="268" t="s">
        <v>741</v>
      </c>
      <c r="AN1330" s="148" t="str">
        <f>IF(ISERROR(MATCH(H1330,Current!H:H,0)),"Cleared","resolved")</f>
        <v>Cleared</v>
      </c>
    </row>
    <row r="1331" spans="1:40" x14ac:dyDescent="0.25">
      <c r="A1331" s="267" t="s">
        <v>31</v>
      </c>
      <c r="B1331" s="255">
        <v>8520</v>
      </c>
      <c r="C1331" s="256" t="s">
        <v>842</v>
      </c>
      <c r="D1331" s="255" t="s">
        <v>19</v>
      </c>
      <c r="E1331" s="255">
        <v>795</v>
      </c>
      <c r="F1331" s="256" t="s">
        <v>264</v>
      </c>
      <c r="G1331" s="255" t="s">
        <v>14</v>
      </c>
      <c r="H1331" s="255">
        <v>85205620000012</v>
      </c>
      <c r="I1331" s="256" t="s">
        <v>57</v>
      </c>
      <c r="J1331" s="255" t="s">
        <v>2049</v>
      </c>
      <c r="K1331" s="255">
        <v>42796</v>
      </c>
      <c r="L1331" s="256">
        <v>64</v>
      </c>
      <c r="M1331" s="255" t="s">
        <v>111</v>
      </c>
      <c r="N1331" s="255" t="s">
        <v>42</v>
      </c>
      <c r="O1331" s="256">
        <v>42859</v>
      </c>
      <c r="P1331" s="255" t="s">
        <v>1878</v>
      </c>
      <c r="Q1331" s="255">
        <v>1</v>
      </c>
      <c r="R1331" s="256" t="s">
        <v>33</v>
      </c>
      <c r="S1331" s="255">
        <v>92450.25</v>
      </c>
      <c r="T1331" s="255" t="s">
        <v>197</v>
      </c>
      <c r="U1331" s="256">
        <v>1315.8</v>
      </c>
      <c r="V1331" s="255" t="s">
        <v>197</v>
      </c>
      <c r="W1331" s="255">
        <v>92450.377656771467</v>
      </c>
      <c r="X1331" s="256" t="s">
        <v>100</v>
      </c>
      <c r="Y1331" s="255" t="s">
        <v>114</v>
      </c>
      <c r="Z1331" s="255">
        <v>1.32</v>
      </c>
      <c r="AA1331" s="256">
        <v>1</v>
      </c>
      <c r="AB1331" s="255" t="s">
        <v>630</v>
      </c>
      <c r="AC1331" s="255" t="s">
        <v>426</v>
      </c>
      <c r="AD1331" s="256" t="s">
        <v>2046</v>
      </c>
      <c r="AE1331" s="255" t="s">
        <v>350</v>
      </c>
      <c r="AF1331" s="255" t="s">
        <v>649</v>
      </c>
      <c r="AG1331" s="256" t="s">
        <v>643</v>
      </c>
      <c r="AH1331" s="255"/>
      <c r="AI1331" s="255"/>
      <c r="AJ1331" s="256"/>
      <c r="AK1331" s="255" t="s">
        <v>605</v>
      </c>
      <c r="AL1331" s="255" t="s">
        <v>603</v>
      </c>
      <c r="AM1331" s="268" t="s">
        <v>739</v>
      </c>
      <c r="AN1331" s="148" t="str">
        <f>IF(ISERROR(MATCH(H1331,Current!H:H,0)),"Cleared","resolved")</f>
        <v>resolved</v>
      </c>
    </row>
    <row r="1332" spans="1:40" x14ac:dyDescent="0.25">
      <c r="A1332" s="267" t="s">
        <v>31</v>
      </c>
      <c r="B1332" s="255">
        <v>1730</v>
      </c>
      <c r="C1332" s="256" t="s">
        <v>172</v>
      </c>
      <c r="D1332" s="255" t="s">
        <v>18</v>
      </c>
      <c r="E1332" s="255">
        <v>693</v>
      </c>
      <c r="F1332" s="256" t="s">
        <v>177</v>
      </c>
      <c r="G1332" s="255" t="s">
        <v>16</v>
      </c>
      <c r="H1332" s="255">
        <v>9062</v>
      </c>
      <c r="I1332" s="256" t="s">
        <v>55</v>
      </c>
      <c r="J1332" s="255" t="s">
        <v>173</v>
      </c>
      <c r="K1332" s="255">
        <v>42774</v>
      </c>
      <c r="L1332" s="256">
        <v>86</v>
      </c>
      <c r="M1332" s="255" t="s">
        <v>111</v>
      </c>
      <c r="N1332" s="255" t="s">
        <v>42</v>
      </c>
      <c r="O1332" s="256">
        <v>42859</v>
      </c>
      <c r="P1332" s="255" t="s">
        <v>1878</v>
      </c>
      <c r="Q1332" s="255">
        <v>1</v>
      </c>
      <c r="R1332" s="256" t="s">
        <v>33</v>
      </c>
      <c r="S1332" s="255">
        <v>1309.55</v>
      </c>
      <c r="T1332" s="255" t="s">
        <v>100</v>
      </c>
      <c r="U1332" s="256">
        <v>1309.55</v>
      </c>
      <c r="V1332" s="255" t="s">
        <v>100</v>
      </c>
      <c r="W1332" s="255">
        <v>1309.55</v>
      </c>
      <c r="X1332" s="256" t="s">
        <v>100</v>
      </c>
      <c r="Y1332" s="255" t="s">
        <v>114</v>
      </c>
      <c r="Z1332" s="255">
        <v>1.31</v>
      </c>
      <c r="AA1332" s="256">
        <v>1</v>
      </c>
      <c r="AB1332" s="255" t="s">
        <v>629</v>
      </c>
      <c r="AC1332" s="255" t="s">
        <v>431</v>
      </c>
      <c r="AD1332" s="256" t="s">
        <v>433</v>
      </c>
      <c r="AE1332" s="255" t="s">
        <v>349</v>
      </c>
      <c r="AF1332" s="255" t="s">
        <v>605</v>
      </c>
      <c r="AG1332" s="256" t="s">
        <v>643</v>
      </c>
      <c r="AH1332" s="255"/>
      <c r="AI1332" s="255"/>
      <c r="AJ1332" s="256"/>
      <c r="AK1332" s="255" t="s">
        <v>649</v>
      </c>
      <c r="AL1332" s="255" t="s">
        <v>643</v>
      </c>
      <c r="AM1332" s="268" t="s">
        <v>740</v>
      </c>
      <c r="AN1332" s="148" t="str">
        <f>IF(ISERROR(MATCH(H1332,Current!H:H,0)),"Cleared","resolved")</f>
        <v>Cleared</v>
      </c>
    </row>
    <row r="1333" spans="1:40" x14ac:dyDescent="0.25">
      <c r="A1333" s="267" t="s">
        <v>31</v>
      </c>
      <c r="B1333" s="255">
        <v>3019</v>
      </c>
      <c r="C1333" s="256" t="s">
        <v>134</v>
      </c>
      <c r="D1333" s="255" t="s">
        <v>16</v>
      </c>
      <c r="E1333" s="255">
        <v>3014</v>
      </c>
      <c r="F1333" s="256" t="s">
        <v>144</v>
      </c>
      <c r="G1333" s="255" t="s">
        <v>16</v>
      </c>
      <c r="H1333" s="255">
        <v>30190110008127</v>
      </c>
      <c r="I1333" s="256" t="s">
        <v>59</v>
      </c>
      <c r="J1333" s="255" t="s">
        <v>135</v>
      </c>
      <c r="K1333" s="255">
        <v>42794</v>
      </c>
      <c r="L1333" s="256">
        <v>66</v>
      </c>
      <c r="M1333" s="255" t="s">
        <v>111</v>
      </c>
      <c r="N1333" s="255" t="s">
        <v>42</v>
      </c>
      <c r="O1333" s="256">
        <v>42860</v>
      </c>
      <c r="P1333" s="255" t="s">
        <v>1878</v>
      </c>
      <c r="Q1333" s="255">
        <v>0</v>
      </c>
      <c r="R1333" s="256" t="s">
        <v>33</v>
      </c>
      <c r="S1333" s="255">
        <v>1312.4</v>
      </c>
      <c r="T1333" s="255" t="s">
        <v>100</v>
      </c>
      <c r="U1333" s="256">
        <v>1312.4</v>
      </c>
      <c r="V1333" s="255" t="s">
        <v>100</v>
      </c>
      <c r="W1333" s="255">
        <v>1312.4</v>
      </c>
      <c r="X1333" s="256" t="s">
        <v>100</v>
      </c>
      <c r="Y1333" s="255" t="s">
        <v>107</v>
      </c>
      <c r="Z1333" s="255">
        <v>1.31</v>
      </c>
      <c r="AA1333" s="256">
        <v>1</v>
      </c>
      <c r="AB1333" s="255" t="s">
        <v>629</v>
      </c>
      <c r="AC1333" s="255" t="s">
        <v>413</v>
      </c>
      <c r="AD1333" s="256" t="s">
        <v>1992</v>
      </c>
      <c r="AE1333" s="255" t="s">
        <v>349</v>
      </c>
      <c r="AF1333" s="255" t="s">
        <v>605</v>
      </c>
      <c r="AG1333" s="256" t="s">
        <v>643</v>
      </c>
      <c r="AH1333" s="255"/>
      <c r="AI1333" s="255"/>
      <c r="AJ1333" s="256"/>
      <c r="AK1333" s="255" t="s">
        <v>605</v>
      </c>
      <c r="AL1333" s="255" t="s">
        <v>643</v>
      </c>
      <c r="AM1333" s="268" t="s">
        <v>741</v>
      </c>
      <c r="AN1333" s="148" t="str">
        <f>IF(ISERROR(MATCH(H1333,Current!H:H,0)),"Cleared","resolved")</f>
        <v>Cleared</v>
      </c>
    </row>
    <row r="1334" spans="1:40" x14ac:dyDescent="0.25">
      <c r="A1334" s="267" t="s">
        <v>744</v>
      </c>
      <c r="B1334" s="255">
        <v>8520</v>
      </c>
      <c r="C1334" s="256" t="s">
        <v>842</v>
      </c>
      <c r="D1334" s="255" t="s">
        <v>19</v>
      </c>
      <c r="E1334" s="255">
        <v>199</v>
      </c>
      <c r="F1334" s="256" t="s">
        <v>137</v>
      </c>
      <c r="G1334" s="255" t="s">
        <v>22</v>
      </c>
      <c r="H1334" s="255">
        <v>85200410040069</v>
      </c>
      <c r="I1334" s="256" t="s">
        <v>54</v>
      </c>
      <c r="J1334" s="255" t="s">
        <v>575</v>
      </c>
      <c r="K1334" s="255">
        <v>42643</v>
      </c>
      <c r="L1334" s="256">
        <v>217</v>
      </c>
      <c r="M1334" s="255" t="s">
        <v>111</v>
      </c>
      <c r="N1334" s="255" t="s">
        <v>42</v>
      </c>
      <c r="O1334" s="256">
        <v>42709</v>
      </c>
      <c r="P1334" s="255" t="s">
        <v>651</v>
      </c>
      <c r="Q1334" s="255">
        <v>151</v>
      </c>
      <c r="R1334" s="256" t="s">
        <v>39</v>
      </c>
      <c r="S1334" s="255">
        <v>91200</v>
      </c>
      <c r="T1334" s="255" t="s">
        <v>197</v>
      </c>
      <c r="U1334" s="256">
        <v>1298</v>
      </c>
      <c r="V1334" s="255" t="s">
        <v>197</v>
      </c>
      <c r="W1334" s="255">
        <v>91199.718953100295</v>
      </c>
      <c r="X1334" s="256" t="s">
        <v>100</v>
      </c>
      <c r="Y1334" s="255" t="s">
        <v>114</v>
      </c>
      <c r="Z1334" s="255">
        <v>1.3</v>
      </c>
      <c r="AA1334" s="256">
        <v>1</v>
      </c>
      <c r="AB1334" s="255" t="s">
        <v>630</v>
      </c>
      <c r="AC1334" s="255" t="s">
        <v>484</v>
      </c>
      <c r="AD1334" s="256" t="s">
        <v>396</v>
      </c>
      <c r="AE1334" s="255" t="s">
        <v>350</v>
      </c>
      <c r="AF1334" s="255" t="s">
        <v>605</v>
      </c>
      <c r="AG1334" s="256" t="s">
        <v>643</v>
      </c>
      <c r="AH1334" s="255"/>
      <c r="AI1334" s="255"/>
      <c r="AJ1334" s="256"/>
      <c r="AK1334" s="255" t="s">
        <v>605</v>
      </c>
      <c r="AL1334" s="255" t="s">
        <v>643</v>
      </c>
      <c r="AM1334" s="268" t="s">
        <v>741</v>
      </c>
      <c r="AN1334" s="148" t="str">
        <f>IF(ISERROR(MATCH(H1334,Current!H:H,0)),"Cleared","resolved")</f>
        <v>resolved</v>
      </c>
    </row>
    <row r="1335" spans="1:40" x14ac:dyDescent="0.25">
      <c r="A1335" s="267" t="s">
        <v>744</v>
      </c>
      <c r="B1335" s="255">
        <v>8520</v>
      </c>
      <c r="C1335" s="256" t="s">
        <v>842</v>
      </c>
      <c r="D1335" s="255" t="s">
        <v>19</v>
      </c>
      <c r="E1335" s="255">
        <v>199</v>
      </c>
      <c r="F1335" s="256" t="s">
        <v>137</v>
      </c>
      <c r="G1335" s="255" t="s">
        <v>22</v>
      </c>
      <c r="H1335" s="255">
        <v>85200410040073</v>
      </c>
      <c r="I1335" s="256" t="s">
        <v>54</v>
      </c>
      <c r="J1335" s="255" t="s">
        <v>575</v>
      </c>
      <c r="K1335" s="255">
        <v>42643</v>
      </c>
      <c r="L1335" s="256">
        <v>217</v>
      </c>
      <c r="M1335" s="255" t="s">
        <v>111</v>
      </c>
      <c r="N1335" s="255" t="s">
        <v>42</v>
      </c>
      <c r="O1335" s="256">
        <v>42709</v>
      </c>
      <c r="P1335" s="255" t="s">
        <v>651</v>
      </c>
      <c r="Q1335" s="255">
        <v>151</v>
      </c>
      <c r="R1335" s="256" t="s">
        <v>39</v>
      </c>
      <c r="S1335" s="255">
        <v>91200</v>
      </c>
      <c r="T1335" s="255" t="s">
        <v>197</v>
      </c>
      <c r="U1335" s="256">
        <v>1298</v>
      </c>
      <c r="V1335" s="255" t="s">
        <v>197</v>
      </c>
      <c r="W1335" s="255">
        <v>91199.718953100295</v>
      </c>
      <c r="X1335" s="256" t="s">
        <v>100</v>
      </c>
      <c r="Y1335" s="255" t="s">
        <v>114</v>
      </c>
      <c r="Z1335" s="255">
        <v>1.3</v>
      </c>
      <c r="AA1335" s="256">
        <v>1</v>
      </c>
      <c r="AB1335" s="255" t="s">
        <v>630</v>
      </c>
      <c r="AC1335" s="255" t="s">
        <v>484</v>
      </c>
      <c r="AD1335" s="256" t="s">
        <v>396</v>
      </c>
      <c r="AE1335" s="255" t="s">
        <v>350</v>
      </c>
      <c r="AF1335" s="255" t="s">
        <v>605</v>
      </c>
      <c r="AG1335" s="256" t="s">
        <v>643</v>
      </c>
      <c r="AH1335" s="255"/>
      <c r="AI1335" s="255"/>
      <c r="AJ1335" s="256"/>
      <c r="AK1335" s="255" t="s">
        <v>605</v>
      </c>
      <c r="AL1335" s="255" t="s">
        <v>643</v>
      </c>
      <c r="AM1335" s="268" t="s">
        <v>741</v>
      </c>
      <c r="AN1335" s="148" t="str">
        <f>IF(ISERROR(MATCH(H1335,Current!H:H,0)),"Cleared","resolved")</f>
        <v>resolved</v>
      </c>
    </row>
    <row r="1336" spans="1:40" x14ac:dyDescent="0.25">
      <c r="A1336" s="267" t="s">
        <v>744</v>
      </c>
      <c r="B1336" s="255">
        <v>8520</v>
      </c>
      <c r="C1336" s="256" t="s">
        <v>842</v>
      </c>
      <c r="D1336" s="255" t="s">
        <v>19</v>
      </c>
      <c r="E1336" s="255">
        <v>199</v>
      </c>
      <c r="F1336" s="256" t="s">
        <v>137</v>
      </c>
      <c r="G1336" s="255" t="s">
        <v>22</v>
      </c>
      <c r="H1336" s="255">
        <v>85200410040075</v>
      </c>
      <c r="I1336" s="256" t="s">
        <v>54</v>
      </c>
      <c r="J1336" s="255" t="s">
        <v>575</v>
      </c>
      <c r="K1336" s="255">
        <v>42643</v>
      </c>
      <c r="L1336" s="256">
        <v>217</v>
      </c>
      <c r="M1336" s="255" t="s">
        <v>111</v>
      </c>
      <c r="N1336" s="255" t="s">
        <v>42</v>
      </c>
      <c r="O1336" s="256">
        <v>42709</v>
      </c>
      <c r="P1336" s="255" t="s">
        <v>651</v>
      </c>
      <c r="Q1336" s="255">
        <v>151</v>
      </c>
      <c r="R1336" s="256" t="s">
        <v>39</v>
      </c>
      <c r="S1336" s="255">
        <v>91200</v>
      </c>
      <c r="T1336" s="255" t="s">
        <v>197</v>
      </c>
      <c r="U1336" s="256">
        <v>1298</v>
      </c>
      <c r="V1336" s="255" t="s">
        <v>197</v>
      </c>
      <c r="W1336" s="255">
        <v>91199.718953100295</v>
      </c>
      <c r="X1336" s="256" t="s">
        <v>100</v>
      </c>
      <c r="Y1336" s="255" t="s">
        <v>114</v>
      </c>
      <c r="Z1336" s="255">
        <v>1.3</v>
      </c>
      <c r="AA1336" s="256">
        <v>1</v>
      </c>
      <c r="AB1336" s="255" t="s">
        <v>630</v>
      </c>
      <c r="AC1336" s="255" t="s">
        <v>484</v>
      </c>
      <c r="AD1336" s="256" t="s">
        <v>396</v>
      </c>
      <c r="AE1336" s="255" t="s">
        <v>350</v>
      </c>
      <c r="AF1336" s="255" t="s">
        <v>605</v>
      </c>
      <c r="AG1336" s="256" t="s">
        <v>643</v>
      </c>
      <c r="AH1336" s="255"/>
      <c r="AI1336" s="255"/>
      <c r="AJ1336" s="256"/>
      <c r="AK1336" s="255" t="s">
        <v>605</v>
      </c>
      <c r="AL1336" s="255" t="s">
        <v>643</v>
      </c>
      <c r="AM1336" s="268" t="s">
        <v>741</v>
      </c>
      <c r="AN1336" s="148" t="str">
        <f>IF(ISERROR(MATCH(H1336,Current!H:H,0)),"Cleared","resolved")</f>
        <v>resolved</v>
      </c>
    </row>
    <row r="1337" spans="1:40" x14ac:dyDescent="0.25">
      <c r="A1337" s="267" t="s">
        <v>744</v>
      </c>
      <c r="B1337" s="255">
        <v>8520</v>
      </c>
      <c r="C1337" s="256" t="s">
        <v>842</v>
      </c>
      <c r="D1337" s="255" t="s">
        <v>19</v>
      </c>
      <c r="E1337" s="255">
        <v>199</v>
      </c>
      <c r="F1337" s="256" t="s">
        <v>137</v>
      </c>
      <c r="G1337" s="255" t="s">
        <v>22</v>
      </c>
      <c r="H1337" s="255">
        <v>85200410038968</v>
      </c>
      <c r="I1337" s="256" t="s">
        <v>54</v>
      </c>
      <c r="J1337" s="255" t="s">
        <v>575</v>
      </c>
      <c r="K1337" s="255">
        <v>42614</v>
      </c>
      <c r="L1337" s="256">
        <v>246</v>
      </c>
      <c r="M1337" s="255" t="s">
        <v>111</v>
      </c>
      <c r="N1337" s="255" t="s">
        <v>42</v>
      </c>
      <c r="O1337" s="256">
        <v>42681</v>
      </c>
      <c r="P1337" s="255" t="s">
        <v>651</v>
      </c>
      <c r="Q1337" s="255">
        <v>179</v>
      </c>
      <c r="R1337" s="256" t="s">
        <v>39</v>
      </c>
      <c r="S1337" s="255">
        <v>90342</v>
      </c>
      <c r="T1337" s="255" t="s">
        <v>197</v>
      </c>
      <c r="U1337" s="256">
        <v>1285.79</v>
      </c>
      <c r="V1337" s="255" t="s">
        <v>197</v>
      </c>
      <c r="W1337" s="255">
        <v>90341.823291761801</v>
      </c>
      <c r="X1337" s="256" t="s">
        <v>100</v>
      </c>
      <c r="Y1337" s="255" t="s">
        <v>114</v>
      </c>
      <c r="Z1337" s="255">
        <v>1.29</v>
      </c>
      <c r="AA1337" s="256">
        <v>1</v>
      </c>
      <c r="AB1337" s="255" t="s">
        <v>630</v>
      </c>
      <c r="AC1337" s="255" t="s">
        <v>484</v>
      </c>
      <c r="AD1337" s="256" t="s">
        <v>396</v>
      </c>
      <c r="AE1337" s="255" t="s">
        <v>350</v>
      </c>
      <c r="AF1337" s="255" t="s">
        <v>605</v>
      </c>
      <c r="AG1337" s="256" t="s">
        <v>643</v>
      </c>
      <c r="AH1337" s="255"/>
      <c r="AI1337" s="255"/>
      <c r="AJ1337" s="256"/>
      <c r="AK1337" s="255" t="s">
        <v>605</v>
      </c>
      <c r="AL1337" s="255" t="s">
        <v>643</v>
      </c>
      <c r="AM1337" s="268" t="s">
        <v>741</v>
      </c>
      <c r="AN1337" s="148" t="str">
        <f>IF(ISERROR(MATCH(H1337,Current!H:H,0)),"Cleared","resolved")</f>
        <v>resolved</v>
      </c>
    </row>
    <row r="1338" spans="1:40" x14ac:dyDescent="0.25">
      <c r="A1338" s="267" t="s">
        <v>744</v>
      </c>
      <c r="B1338" s="255">
        <v>8520</v>
      </c>
      <c r="C1338" s="256" t="s">
        <v>842</v>
      </c>
      <c r="D1338" s="255" t="s">
        <v>19</v>
      </c>
      <c r="E1338" s="255">
        <v>199</v>
      </c>
      <c r="F1338" s="256" t="s">
        <v>137</v>
      </c>
      <c r="G1338" s="255" t="s">
        <v>22</v>
      </c>
      <c r="H1338" s="255">
        <v>85200410038972</v>
      </c>
      <c r="I1338" s="256" t="s">
        <v>54</v>
      </c>
      <c r="J1338" s="255" t="s">
        <v>575</v>
      </c>
      <c r="K1338" s="255">
        <v>42614</v>
      </c>
      <c r="L1338" s="256">
        <v>246</v>
      </c>
      <c r="M1338" s="255" t="s">
        <v>111</v>
      </c>
      <c r="N1338" s="255" t="s">
        <v>42</v>
      </c>
      <c r="O1338" s="256">
        <v>42681</v>
      </c>
      <c r="P1338" s="255" t="s">
        <v>651</v>
      </c>
      <c r="Q1338" s="255">
        <v>179</v>
      </c>
      <c r="R1338" s="256" t="s">
        <v>39</v>
      </c>
      <c r="S1338" s="255">
        <v>90342</v>
      </c>
      <c r="T1338" s="255" t="s">
        <v>197</v>
      </c>
      <c r="U1338" s="256">
        <v>1285.79</v>
      </c>
      <c r="V1338" s="255" t="s">
        <v>197</v>
      </c>
      <c r="W1338" s="255">
        <v>90341.823291761801</v>
      </c>
      <c r="X1338" s="256" t="s">
        <v>100</v>
      </c>
      <c r="Y1338" s="255" t="s">
        <v>114</v>
      </c>
      <c r="Z1338" s="255">
        <v>1.29</v>
      </c>
      <c r="AA1338" s="256">
        <v>1</v>
      </c>
      <c r="AB1338" s="255" t="s">
        <v>630</v>
      </c>
      <c r="AC1338" s="255" t="s">
        <v>484</v>
      </c>
      <c r="AD1338" s="256" t="s">
        <v>396</v>
      </c>
      <c r="AE1338" s="255" t="s">
        <v>350</v>
      </c>
      <c r="AF1338" s="255" t="s">
        <v>605</v>
      </c>
      <c r="AG1338" s="256" t="s">
        <v>643</v>
      </c>
      <c r="AH1338" s="255"/>
      <c r="AI1338" s="255"/>
      <c r="AJ1338" s="256"/>
      <c r="AK1338" s="255" t="s">
        <v>605</v>
      </c>
      <c r="AL1338" s="255" t="s">
        <v>643</v>
      </c>
      <c r="AM1338" s="268" t="s">
        <v>741</v>
      </c>
      <c r="AN1338" s="148" t="str">
        <f>IF(ISERROR(MATCH(H1338,Current!H:H,0)),"Cleared","resolved")</f>
        <v>resolved</v>
      </c>
    </row>
    <row r="1339" spans="1:40" x14ac:dyDescent="0.25">
      <c r="A1339" s="267" t="s">
        <v>744</v>
      </c>
      <c r="B1339" s="255">
        <v>8520</v>
      </c>
      <c r="C1339" s="256" t="s">
        <v>842</v>
      </c>
      <c r="D1339" s="255" t="s">
        <v>19</v>
      </c>
      <c r="E1339" s="255">
        <v>199</v>
      </c>
      <c r="F1339" s="256" t="s">
        <v>137</v>
      </c>
      <c r="G1339" s="255" t="s">
        <v>22</v>
      </c>
      <c r="H1339" s="255">
        <v>85200410040804</v>
      </c>
      <c r="I1339" s="256" t="s">
        <v>54</v>
      </c>
      <c r="J1339" s="255" t="s">
        <v>575</v>
      </c>
      <c r="K1339" s="255">
        <v>42676</v>
      </c>
      <c r="L1339" s="256">
        <v>184</v>
      </c>
      <c r="M1339" s="255" t="s">
        <v>111</v>
      </c>
      <c r="N1339" s="255" t="s">
        <v>42</v>
      </c>
      <c r="O1339" s="256">
        <v>42733</v>
      </c>
      <c r="P1339" s="255" t="s">
        <v>651</v>
      </c>
      <c r="Q1339" s="255">
        <v>127</v>
      </c>
      <c r="R1339" s="256" t="s">
        <v>38</v>
      </c>
      <c r="S1339" s="255">
        <v>90300</v>
      </c>
      <c r="T1339" s="255" t="s">
        <v>197</v>
      </c>
      <c r="U1339" s="256">
        <v>1285.19</v>
      </c>
      <c r="V1339" s="255" t="s">
        <v>197</v>
      </c>
      <c r="W1339" s="255">
        <v>90299.666256806609</v>
      </c>
      <c r="X1339" s="256" t="s">
        <v>100</v>
      </c>
      <c r="Y1339" s="255" t="s">
        <v>114</v>
      </c>
      <c r="Z1339" s="255">
        <v>1.29</v>
      </c>
      <c r="AA1339" s="256">
        <v>1</v>
      </c>
      <c r="AB1339" s="255" t="s">
        <v>630</v>
      </c>
      <c r="AC1339" s="255" t="s">
        <v>484</v>
      </c>
      <c r="AD1339" s="256" t="s">
        <v>811</v>
      </c>
      <c r="AE1339" s="255" t="s">
        <v>350</v>
      </c>
      <c r="AF1339" s="255" t="s">
        <v>649</v>
      </c>
      <c r="AG1339" s="256" t="s">
        <v>643</v>
      </c>
      <c r="AH1339" s="255"/>
      <c r="AI1339" s="255"/>
      <c r="AJ1339" s="256"/>
      <c r="AK1339" s="255" t="s">
        <v>605</v>
      </c>
      <c r="AL1339" s="255" t="s">
        <v>643</v>
      </c>
      <c r="AM1339" s="268" t="s">
        <v>741</v>
      </c>
      <c r="AN1339" s="148" t="str">
        <f>IF(ISERROR(MATCH(H1339,Current!H:H,0)),"Cleared","resolved")</f>
        <v>resolved</v>
      </c>
    </row>
    <row r="1340" spans="1:40" x14ac:dyDescent="0.25">
      <c r="A1340" s="267" t="s">
        <v>744</v>
      </c>
      <c r="B1340" s="255">
        <v>8520</v>
      </c>
      <c r="C1340" s="256" t="s">
        <v>842</v>
      </c>
      <c r="D1340" s="255" t="s">
        <v>19</v>
      </c>
      <c r="E1340" s="255">
        <v>1350</v>
      </c>
      <c r="F1340" s="256" t="s">
        <v>124</v>
      </c>
      <c r="G1340" s="255" t="s">
        <v>21</v>
      </c>
      <c r="H1340" s="255" t="s">
        <v>1662</v>
      </c>
      <c r="I1340" s="256" t="s">
        <v>55</v>
      </c>
      <c r="J1340" s="255" t="s">
        <v>381</v>
      </c>
      <c r="K1340" s="255">
        <v>42769</v>
      </c>
      <c r="L1340" s="256">
        <v>91</v>
      </c>
      <c r="M1340" s="255" t="s">
        <v>127</v>
      </c>
      <c r="N1340" s="255" t="s">
        <v>128</v>
      </c>
      <c r="O1340" s="256">
        <v>42831</v>
      </c>
      <c r="P1340" s="255" t="s">
        <v>838</v>
      </c>
      <c r="Q1340" s="255">
        <v>29</v>
      </c>
      <c r="R1340" s="256" t="s">
        <v>33</v>
      </c>
      <c r="S1340" s="255">
        <v>90396</v>
      </c>
      <c r="T1340" s="255" t="s">
        <v>197</v>
      </c>
      <c r="U1340" s="256">
        <v>1286.56</v>
      </c>
      <c r="V1340" s="255" t="s">
        <v>197</v>
      </c>
      <c r="W1340" s="255">
        <v>90395.924819954322</v>
      </c>
      <c r="X1340" s="256" t="s">
        <v>100</v>
      </c>
      <c r="Y1340" s="255" t="s">
        <v>114</v>
      </c>
      <c r="Z1340" s="255">
        <v>1.29</v>
      </c>
      <c r="AA1340" s="256">
        <v>1</v>
      </c>
      <c r="AB1340" s="255" t="s">
        <v>630</v>
      </c>
      <c r="AC1340" s="255" t="s">
        <v>436</v>
      </c>
      <c r="AD1340" s="256" t="s">
        <v>371</v>
      </c>
      <c r="AE1340" s="255" t="s">
        <v>350</v>
      </c>
      <c r="AF1340" s="255" t="s">
        <v>649</v>
      </c>
      <c r="AG1340" s="256" t="s">
        <v>643</v>
      </c>
      <c r="AH1340" s="255"/>
      <c r="AI1340" s="255"/>
      <c r="AJ1340" s="256"/>
      <c r="AK1340" s="255" t="s">
        <v>649</v>
      </c>
      <c r="AL1340" s="255" t="s">
        <v>643</v>
      </c>
      <c r="AM1340" s="268" t="s">
        <v>740</v>
      </c>
      <c r="AN1340" s="148" t="str">
        <f>IF(ISERROR(MATCH(H1340,Current!H:H,0)),"Cleared","resolved")</f>
        <v>resolved</v>
      </c>
    </row>
    <row r="1341" spans="1:40" x14ac:dyDescent="0.25">
      <c r="A1341" s="267" t="s">
        <v>31</v>
      </c>
      <c r="B1341" s="255">
        <v>3075</v>
      </c>
      <c r="C1341" s="256" t="s">
        <v>145</v>
      </c>
      <c r="D1341" s="255" t="s">
        <v>21</v>
      </c>
      <c r="E1341" s="255">
        <v>1340</v>
      </c>
      <c r="F1341" s="256" t="s">
        <v>146</v>
      </c>
      <c r="G1341" s="255" t="s">
        <v>21</v>
      </c>
      <c r="H1341" s="255">
        <v>30751700132</v>
      </c>
      <c r="I1341" s="256" t="s">
        <v>59</v>
      </c>
      <c r="J1341" s="255" t="s">
        <v>125</v>
      </c>
      <c r="K1341" s="255">
        <v>42795</v>
      </c>
      <c r="L1341" s="256">
        <v>65</v>
      </c>
      <c r="M1341" s="255" t="s">
        <v>111</v>
      </c>
      <c r="N1341" s="255" t="s">
        <v>42</v>
      </c>
      <c r="O1341" s="256">
        <v>42859</v>
      </c>
      <c r="P1341" s="255" t="s">
        <v>1878</v>
      </c>
      <c r="Q1341" s="255">
        <v>1</v>
      </c>
      <c r="R1341" s="256" t="s">
        <v>33</v>
      </c>
      <c r="S1341" s="255">
        <v>1283.26</v>
      </c>
      <c r="T1341" s="255" t="s">
        <v>100</v>
      </c>
      <c r="U1341" s="256">
        <v>1283.26</v>
      </c>
      <c r="V1341" s="255" t="s">
        <v>100</v>
      </c>
      <c r="W1341" s="255">
        <v>1283.26</v>
      </c>
      <c r="X1341" s="256" t="s">
        <v>100</v>
      </c>
      <c r="Y1341" s="255" t="s">
        <v>107</v>
      </c>
      <c r="Z1341" s="255">
        <v>1.28</v>
      </c>
      <c r="AA1341" s="256">
        <v>1</v>
      </c>
      <c r="AB1341" s="255" t="s">
        <v>629</v>
      </c>
      <c r="AC1341" s="255" t="s">
        <v>415</v>
      </c>
      <c r="AD1341" s="256" t="s">
        <v>358</v>
      </c>
      <c r="AE1341" s="255" t="s">
        <v>349</v>
      </c>
      <c r="AF1341" s="255" t="s">
        <v>649</v>
      </c>
      <c r="AG1341" s="256" t="s">
        <v>643</v>
      </c>
      <c r="AH1341" s="255"/>
      <c r="AI1341" s="255"/>
      <c r="AJ1341" s="256"/>
      <c r="AK1341" s="255" t="s">
        <v>605</v>
      </c>
      <c r="AL1341" s="255" t="s">
        <v>643</v>
      </c>
      <c r="AM1341" s="268" t="s">
        <v>741</v>
      </c>
      <c r="AN1341" s="148" t="str">
        <f>IF(ISERROR(MATCH(H1341,Current!H:H,0)),"Cleared","resolved")</f>
        <v>Cleared</v>
      </c>
    </row>
    <row r="1342" spans="1:40" x14ac:dyDescent="0.25">
      <c r="A1342" s="267" t="s">
        <v>31</v>
      </c>
      <c r="B1342" s="255">
        <v>8310</v>
      </c>
      <c r="C1342" s="256" t="s">
        <v>170</v>
      </c>
      <c r="D1342" s="255" t="s">
        <v>14</v>
      </c>
      <c r="E1342" s="255">
        <v>635</v>
      </c>
      <c r="F1342" s="256" t="s">
        <v>142</v>
      </c>
      <c r="G1342" s="255" t="s">
        <v>16</v>
      </c>
      <c r="H1342" s="255" t="s">
        <v>2087</v>
      </c>
      <c r="I1342" s="256" t="s">
        <v>277</v>
      </c>
      <c r="J1342" s="255" t="s">
        <v>241</v>
      </c>
      <c r="K1342" s="255">
        <v>42731</v>
      </c>
      <c r="L1342" s="256">
        <v>129</v>
      </c>
      <c r="M1342" s="255" t="s">
        <v>127</v>
      </c>
      <c r="N1342" s="255" t="s">
        <v>128</v>
      </c>
      <c r="O1342" s="256">
        <v>42859</v>
      </c>
      <c r="P1342" s="255" t="s">
        <v>1878</v>
      </c>
      <c r="Q1342" s="255">
        <v>1</v>
      </c>
      <c r="R1342" s="256" t="s">
        <v>33</v>
      </c>
      <c r="S1342" s="255">
        <v>5404.19</v>
      </c>
      <c r="T1342" s="255" t="s">
        <v>242</v>
      </c>
      <c r="U1342" s="256">
        <v>1279.8900000000001</v>
      </c>
      <c r="V1342" s="255" t="s">
        <v>242</v>
      </c>
      <c r="W1342" s="255">
        <v>5404.2082977772025</v>
      </c>
      <c r="X1342" s="256" t="s">
        <v>100</v>
      </c>
      <c r="Y1342" s="255" t="s">
        <v>114</v>
      </c>
      <c r="Z1342" s="255">
        <v>1.28</v>
      </c>
      <c r="AA1342" s="256">
        <v>1</v>
      </c>
      <c r="AB1342" s="255" t="s">
        <v>629</v>
      </c>
      <c r="AC1342" s="255" t="s">
        <v>634</v>
      </c>
      <c r="AD1342" s="256" t="s">
        <v>2088</v>
      </c>
      <c r="AE1342" s="255" t="s">
        <v>349</v>
      </c>
      <c r="AF1342" s="255" t="s">
        <v>605</v>
      </c>
      <c r="AG1342" s="256" t="s">
        <v>643</v>
      </c>
      <c r="AH1342" s="255"/>
      <c r="AI1342" s="255"/>
      <c r="AJ1342" s="256"/>
      <c r="AK1342" s="255" t="s">
        <v>605</v>
      </c>
      <c r="AL1342" s="255" t="s">
        <v>643</v>
      </c>
      <c r="AM1342" s="268" t="s">
        <v>741</v>
      </c>
      <c r="AN1342" s="148" t="str">
        <f>IF(ISERROR(MATCH(H1342,Current!H:H,0)),"Cleared","resolved")</f>
        <v>Cleared</v>
      </c>
    </row>
    <row r="1343" spans="1:40" x14ac:dyDescent="0.25">
      <c r="A1343" s="267" t="s">
        <v>31</v>
      </c>
      <c r="B1343" s="255">
        <v>413</v>
      </c>
      <c r="C1343" s="256" t="s">
        <v>136</v>
      </c>
      <c r="D1343" s="255" t="s">
        <v>13</v>
      </c>
      <c r="E1343" s="255">
        <v>8205</v>
      </c>
      <c r="F1343" s="256" t="s">
        <v>130</v>
      </c>
      <c r="G1343" s="255" t="s">
        <v>14</v>
      </c>
      <c r="H1343" s="255">
        <v>4130130017256</v>
      </c>
      <c r="I1343" s="256" t="s">
        <v>537</v>
      </c>
      <c r="J1343" s="255" t="s">
        <v>150</v>
      </c>
      <c r="K1343" s="255">
        <v>42821</v>
      </c>
      <c r="L1343" s="256">
        <v>39</v>
      </c>
      <c r="M1343" s="255" t="s">
        <v>127</v>
      </c>
      <c r="N1343" s="255" t="s">
        <v>128</v>
      </c>
      <c r="O1343" s="256">
        <v>42859</v>
      </c>
      <c r="P1343" s="255" t="s">
        <v>1878</v>
      </c>
      <c r="Q1343" s="255">
        <v>1</v>
      </c>
      <c r="R1343" s="256" t="s">
        <v>33</v>
      </c>
      <c r="S1343" s="255">
        <v>1273</v>
      </c>
      <c r="T1343" s="255" t="s">
        <v>100</v>
      </c>
      <c r="U1343" s="256">
        <v>1273</v>
      </c>
      <c r="V1343" s="255" t="s">
        <v>100</v>
      </c>
      <c r="W1343" s="255">
        <v>1273</v>
      </c>
      <c r="X1343" s="256" t="s">
        <v>100</v>
      </c>
      <c r="Y1343" s="255" t="s">
        <v>114</v>
      </c>
      <c r="Z1343" s="255">
        <v>1.27</v>
      </c>
      <c r="AA1343" s="256">
        <v>1</v>
      </c>
      <c r="AB1343" s="255" t="s">
        <v>629</v>
      </c>
      <c r="AC1343" s="255" t="s">
        <v>582</v>
      </c>
      <c r="AD1343" s="256" t="s">
        <v>1491</v>
      </c>
      <c r="AE1343" s="255" t="s">
        <v>349</v>
      </c>
      <c r="AF1343" s="255" t="s">
        <v>649</v>
      </c>
      <c r="AG1343" s="256" t="s">
        <v>643</v>
      </c>
      <c r="AH1343" s="255"/>
      <c r="AI1343" s="255"/>
      <c r="AJ1343" s="256"/>
      <c r="AK1343" s="255" t="s">
        <v>605</v>
      </c>
      <c r="AL1343" s="255" t="s">
        <v>643</v>
      </c>
      <c r="AM1343" s="268" t="s">
        <v>741</v>
      </c>
      <c r="AN1343" s="148" t="str">
        <f>IF(ISERROR(MATCH(H1343,Current!H:H,0)),"Cleared","resolved")</f>
        <v>Cleared</v>
      </c>
    </row>
    <row r="1344" spans="1:40" x14ac:dyDescent="0.25">
      <c r="A1344" s="267" t="s">
        <v>744</v>
      </c>
      <c r="B1344" s="255">
        <v>72</v>
      </c>
      <c r="C1344" s="256" t="s">
        <v>174</v>
      </c>
      <c r="D1344" s="255" t="s">
        <v>17</v>
      </c>
      <c r="E1344" s="255">
        <v>199</v>
      </c>
      <c r="F1344" s="256" t="s">
        <v>137</v>
      </c>
      <c r="G1344" s="255" t="s">
        <v>22</v>
      </c>
      <c r="H1344" s="255">
        <v>2016000441</v>
      </c>
      <c r="I1344" s="256" t="s">
        <v>58</v>
      </c>
      <c r="J1344" s="255" t="s">
        <v>195</v>
      </c>
      <c r="K1344" s="255">
        <v>42730</v>
      </c>
      <c r="L1344" s="256">
        <v>130</v>
      </c>
      <c r="M1344" s="255" t="s">
        <v>118</v>
      </c>
      <c r="N1344" s="255" t="s">
        <v>41</v>
      </c>
      <c r="O1344" s="256">
        <v>42797</v>
      </c>
      <c r="P1344" s="255" t="s">
        <v>838</v>
      </c>
      <c r="Q1344" s="255">
        <v>63</v>
      </c>
      <c r="R1344" s="256" t="s">
        <v>35</v>
      </c>
      <c r="S1344" s="255">
        <v>1270.7</v>
      </c>
      <c r="T1344" s="255" t="s">
        <v>100</v>
      </c>
      <c r="U1344" s="256">
        <v>1270.7</v>
      </c>
      <c r="V1344" s="255" t="s">
        <v>100</v>
      </c>
      <c r="W1344" s="255">
        <v>1270.7</v>
      </c>
      <c r="X1344" s="256" t="s">
        <v>100</v>
      </c>
      <c r="Y1344" s="255" t="s">
        <v>114</v>
      </c>
      <c r="Z1344" s="255">
        <v>1.27</v>
      </c>
      <c r="AA1344" s="256">
        <v>1</v>
      </c>
      <c r="AB1344" s="255" t="s">
        <v>629</v>
      </c>
      <c r="AC1344" s="255" t="s">
        <v>439</v>
      </c>
      <c r="AD1344" s="256" t="s">
        <v>363</v>
      </c>
      <c r="AE1344" s="255" t="s">
        <v>349</v>
      </c>
      <c r="AF1344" s="255" t="s">
        <v>649</v>
      </c>
      <c r="AG1344" s="256" t="s">
        <v>643</v>
      </c>
      <c r="AH1344" s="255"/>
      <c r="AI1344" s="255"/>
      <c r="AJ1344" s="256"/>
      <c r="AK1344" s="255" t="s">
        <v>649</v>
      </c>
      <c r="AL1344" s="255" t="s">
        <v>643</v>
      </c>
      <c r="AM1344" s="268" t="s">
        <v>740</v>
      </c>
      <c r="AN1344" s="148" t="str">
        <f>IF(ISERROR(MATCH(H1344,Current!H:H,0)),"Cleared","resolved")</f>
        <v>resolved</v>
      </c>
    </row>
    <row r="1345" spans="1:40" x14ac:dyDescent="0.25">
      <c r="A1345" s="267" t="s">
        <v>744</v>
      </c>
      <c r="B1345" s="255">
        <v>8520</v>
      </c>
      <c r="C1345" s="256" t="s">
        <v>842</v>
      </c>
      <c r="D1345" s="255" t="s">
        <v>19</v>
      </c>
      <c r="E1345" s="255">
        <v>1320</v>
      </c>
      <c r="F1345" s="256" t="s">
        <v>188</v>
      </c>
      <c r="G1345" s="255" t="s">
        <v>21</v>
      </c>
      <c r="H1345" s="255" t="s">
        <v>1647</v>
      </c>
      <c r="I1345" s="256" t="s">
        <v>55</v>
      </c>
      <c r="J1345" s="255" t="s">
        <v>381</v>
      </c>
      <c r="K1345" s="255">
        <v>42769</v>
      </c>
      <c r="L1345" s="256">
        <v>91</v>
      </c>
      <c r="M1345" s="255" t="s">
        <v>158</v>
      </c>
      <c r="N1345" s="255" t="s">
        <v>41</v>
      </c>
      <c r="O1345" s="256">
        <v>42831</v>
      </c>
      <c r="P1345" s="255" t="s">
        <v>838</v>
      </c>
      <c r="Q1345" s="255">
        <v>29</v>
      </c>
      <c r="R1345" s="256" t="s">
        <v>33</v>
      </c>
      <c r="S1345" s="255">
        <v>88491</v>
      </c>
      <c r="T1345" s="255" t="s">
        <v>197</v>
      </c>
      <c r="U1345" s="256">
        <v>1259.45</v>
      </c>
      <c r="V1345" s="255" t="s">
        <v>197</v>
      </c>
      <c r="W1345" s="255">
        <v>88491.129457228177</v>
      </c>
      <c r="X1345" s="256" t="s">
        <v>100</v>
      </c>
      <c r="Y1345" s="255" t="s">
        <v>114</v>
      </c>
      <c r="Z1345" s="255">
        <v>1.26</v>
      </c>
      <c r="AA1345" s="256">
        <v>1</v>
      </c>
      <c r="AB1345" s="255" t="s">
        <v>630</v>
      </c>
      <c r="AC1345" s="255" t="s">
        <v>440</v>
      </c>
      <c r="AD1345" s="256" t="s">
        <v>1648</v>
      </c>
      <c r="AE1345" s="255" t="s">
        <v>350</v>
      </c>
      <c r="AF1345" s="255" t="s">
        <v>605</v>
      </c>
      <c r="AG1345" s="256" t="s">
        <v>643</v>
      </c>
      <c r="AH1345" s="255"/>
      <c r="AI1345" s="255"/>
      <c r="AJ1345" s="256"/>
      <c r="AK1345" s="255" t="s">
        <v>649</v>
      </c>
      <c r="AL1345" s="255" t="s">
        <v>643</v>
      </c>
      <c r="AM1345" s="268" t="s">
        <v>740</v>
      </c>
      <c r="AN1345" s="148" t="str">
        <f>IF(ISERROR(MATCH(H1345,Current!H:H,0)),"Cleared","resolved")</f>
        <v>resolved</v>
      </c>
    </row>
    <row r="1346" spans="1:40" x14ac:dyDescent="0.25">
      <c r="A1346" s="267" t="s">
        <v>744</v>
      </c>
      <c r="B1346" s="255">
        <v>8520</v>
      </c>
      <c r="C1346" s="256" t="s">
        <v>842</v>
      </c>
      <c r="D1346" s="255" t="s">
        <v>19</v>
      </c>
      <c r="E1346" s="255">
        <v>3011</v>
      </c>
      <c r="F1346" s="256" t="s">
        <v>164</v>
      </c>
      <c r="G1346" s="255" t="s">
        <v>22</v>
      </c>
      <c r="H1346" s="255">
        <v>85200310080809</v>
      </c>
      <c r="I1346" s="256" t="s">
        <v>59</v>
      </c>
      <c r="J1346" s="255" t="s">
        <v>215</v>
      </c>
      <c r="K1346" s="255">
        <v>42522</v>
      </c>
      <c r="L1346" s="256">
        <v>338</v>
      </c>
      <c r="M1346" s="255" t="s">
        <v>118</v>
      </c>
      <c r="N1346" s="255" t="s">
        <v>41</v>
      </c>
      <c r="O1346" s="256">
        <v>42549</v>
      </c>
      <c r="P1346" s="255" t="s">
        <v>268</v>
      </c>
      <c r="Q1346" s="255">
        <v>311</v>
      </c>
      <c r="R1346" s="256" t="s">
        <v>37</v>
      </c>
      <c r="S1346" s="255">
        <v>87690</v>
      </c>
      <c r="T1346" s="255" t="s">
        <v>197</v>
      </c>
      <c r="U1346" s="256">
        <v>1248.05</v>
      </c>
      <c r="V1346" s="255" t="s">
        <v>197</v>
      </c>
      <c r="W1346" s="255">
        <v>87690.145793079209</v>
      </c>
      <c r="X1346" s="256" t="s">
        <v>100</v>
      </c>
      <c r="Y1346" s="255" t="s">
        <v>114</v>
      </c>
      <c r="Z1346" s="255">
        <v>1.25</v>
      </c>
      <c r="AA1346" s="256">
        <v>1</v>
      </c>
      <c r="AB1346" s="255" t="s">
        <v>630</v>
      </c>
      <c r="AC1346" s="255" t="s">
        <v>474</v>
      </c>
      <c r="AD1346" s="256" t="s">
        <v>389</v>
      </c>
      <c r="AE1346" s="255" t="s">
        <v>350</v>
      </c>
      <c r="AF1346" s="255" t="s">
        <v>605</v>
      </c>
      <c r="AG1346" s="256" t="s">
        <v>643</v>
      </c>
      <c r="AH1346" s="255"/>
      <c r="AI1346" s="255"/>
      <c r="AJ1346" s="256"/>
      <c r="AK1346" s="255" t="s">
        <v>605</v>
      </c>
      <c r="AL1346" s="255" t="s">
        <v>643</v>
      </c>
      <c r="AM1346" s="268" t="s">
        <v>741</v>
      </c>
      <c r="AN1346" s="148" t="str">
        <f>IF(ISERROR(MATCH(H1346,Current!H:H,0)),"Cleared","resolved")</f>
        <v>Cleared</v>
      </c>
    </row>
    <row r="1347" spans="1:40" x14ac:dyDescent="0.25">
      <c r="A1347" s="267" t="s">
        <v>31</v>
      </c>
      <c r="B1347" s="255">
        <v>1350</v>
      </c>
      <c r="C1347" s="256" t="s">
        <v>124</v>
      </c>
      <c r="D1347" s="255" t="s">
        <v>21</v>
      </c>
      <c r="E1347" s="255">
        <v>8243</v>
      </c>
      <c r="F1347" s="256" t="s">
        <v>120</v>
      </c>
      <c r="G1347" s="255" t="s">
        <v>14</v>
      </c>
      <c r="H1347" s="255">
        <v>13500210105214</v>
      </c>
      <c r="I1347" s="256" t="s">
        <v>56</v>
      </c>
      <c r="J1347" s="255" t="s">
        <v>512</v>
      </c>
      <c r="K1347" s="255">
        <v>42796</v>
      </c>
      <c r="L1347" s="256">
        <v>64</v>
      </c>
      <c r="M1347" s="255" t="s">
        <v>111</v>
      </c>
      <c r="N1347" s="255" t="s">
        <v>42</v>
      </c>
      <c r="O1347" s="256">
        <v>42859</v>
      </c>
      <c r="P1347" s="255" t="s">
        <v>1878</v>
      </c>
      <c r="Q1347" s="255">
        <v>1</v>
      </c>
      <c r="R1347" s="256" t="s">
        <v>33</v>
      </c>
      <c r="S1347" s="255">
        <v>12011.49</v>
      </c>
      <c r="T1347" s="255" t="s">
        <v>243</v>
      </c>
      <c r="U1347" s="256">
        <v>1247.07</v>
      </c>
      <c r="V1347" s="255" t="s">
        <v>243</v>
      </c>
      <c r="W1347" s="255">
        <v>12011.523480391588</v>
      </c>
      <c r="X1347" s="256" t="s">
        <v>100</v>
      </c>
      <c r="Y1347" s="255" t="s">
        <v>114</v>
      </c>
      <c r="Z1347" s="255">
        <v>1.25</v>
      </c>
      <c r="AA1347" s="256">
        <v>1</v>
      </c>
      <c r="AB1347" s="255" t="s">
        <v>630</v>
      </c>
      <c r="AC1347" s="255" t="s">
        <v>660</v>
      </c>
      <c r="AD1347" s="256" t="s">
        <v>2094</v>
      </c>
      <c r="AE1347" s="255" t="s">
        <v>350</v>
      </c>
      <c r="AF1347" s="255" t="s">
        <v>605</v>
      </c>
      <c r="AG1347" s="256" t="s">
        <v>643</v>
      </c>
      <c r="AH1347" s="255"/>
      <c r="AI1347" s="255"/>
      <c r="AJ1347" s="256"/>
      <c r="AK1347" s="255" t="s">
        <v>605</v>
      </c>
      <c r="AL1347" s="255" t="s">
        <v>643</v>
      </c>
      <c r="AM1347" s="268" t="s">
        <v>741</v>
      </c>
      <c r="AN1347" s="148" t="str">
        <f>IF(ISERROR(MATCH(H1347,Current!H:H,0)),"Cleared","resolved")</f>
        <v>Cleared</v>
      </c>
    </row>
    <row r="1348" spans="1:40" x14ac:dyDescent="0.25">
      <c r="A1348" s="267" t="s">
        <v>744</v>
      </c>
      <c r="B1348" s="255">
        <v>95</v>
      </c>
      <c r="C1348" s="256" t="s">
        <v>153</v>
      </c>
      <c r="D1348" s="255" t="s">
        <v>17</v>
      </c>
      <c r="E1348" s="255">
        <v>1750</v>
      </c>
      <c r="F1348" s="256" t="s">
        <v>159</v>
      </c>
      <c r="G1348" s="255" t="s">
        <v>18</v>
      </c>
      <c r="H1348" s="255">
        <v>950110010779</v>
      </c>
      <c r="I1348" s="256" t="s">
        <v>58</v>
      </c>
      <c r="J1348" s="255" t="s">
        <v>195</v>
      </c>
      <c r="K1348" s="255">
        <v>42765</v>
      </c>
      <c r="L1348" s="256">
        <v>95</v>
      </c>
      <c r="M1348" s="255" t="s">
        <v>118</v>
      </c>
      <c r="N1348" s="255" t="s">
        <v>41</v>
      </c>
      <c r="O1348" s="256">
        <v>42830</v>
      </c>
      <c r="P1348" s="255" t="s">
        <v>838</v>
      </c>
      <c r="Q1348" s="255">
        <v>30</v>
      </c>
      <c r="R1348" s="256" t="s">
        <v>33</v>
      </c>
      <c r="S1348" s="255">
        <v>1241</v>
      </c>
      <c r="T1348" s="255" t="s">
        <v>100</v>
      </c>
      <c r="U1348" s="256">
        <v>1241</v>
      </c>
      <c r="V1348" s="255" t="s">
        <v>100</v>
      </c>
      <c r="W1348" s="255">
        <v>1241</v>
      </c>
      <c r="X1348" s="256" t="s">
        <v>100</v>
      </c>
      <c r="Y1348" s="255" t="s">
        <v>114</v>
      </c>
      <c r="Z1348" s="255">
        <v>1.24</v>
      </c>
      <c r="AA1348" s="256">
        <v>1</v>
      </c>
      <c r="AB1348" s="255" t="s">
        <v>629</v>
      </c>
      <c r="AC1348" s="255" t="s">
        <v>949</v>
      </c>
      <c r="AD1348" s="256" t="s">
        <v>1457</v>
      </c>
      <c r="AE1348" s="255" t="s">
        <v>349</v>
      </c>
      <c r="AF1348" s="255" t="s">
        <v>605</v>
      </c>
      <c r="AG1348" s="256" t="s">
        <v>643</v>
      </c>
      <c r="AH1348" s="255"/>
      <c r="AI1348" s="255"/>
      <c r="AJ1348" s="256"/>
      <c r="AK1348" s="255" t="s">
        <v>605</v>
      </c>
      <c r="AL1348" s="255" t="s">
        <v>643</v>
      </c>
      <c r="AM1348" s="268" t="s">
        <v>741</v>
      </c>
      <c r="AN1348" s="148" t="str">
        <f>IF(ISERROR(MATCH(H1348,Current!H:H,0)),"Cleared","resolved")</f>
        <v>Cleared</v>
      </c>
    </row>
    <row r="1349" spans="1:40" x14ac:dyDescent="0.25">
      <c r="A1349" s="267" t="s">
        <v>744</v>
      </c>
      <c r="B1349" s="255">
        <v>8520</v>
      </c>
      <c r="C1349" s="256" t="s">
        <v>842</v>
      </c>
      <c r="D1349" s="255" t="s">
        <v>19</v>
      </c>
      <c r="E1349" s="255">
        <v>8205</v>
      </c>
      <c r="F1349" s="256" t="s">
        <v>130</v>
      </c>
      <c r="G1349" s="255" t="s">
        <v>14</v>
      </c>
      <c r="H1349" s="255">
        <v>85201130003927</v>
      </c>
      <c r="I1349" s="256" t="s">
        <v>538</v>
      </c>
      <c r="J1349" s="255" t="s">
        <v>773</v>
      </c>
      <c r="K1349" s="255">
        <v>42705</v>
      </c>
      <c r="L1349" s="256">
        <v>155</v>
      </c>
      <c r="M1349" s="255" t="s">
        <v>161</v>
      </c>
      <c r="N1349" s="255" t="s">
        <v>128</v>
      </c>
      <c r="O1349" s="256">
        <v>42775</v>
      </c>
      <c r="P1349" s="255" t="s">
        <v>838</v>
      </c>
      <c r="Q1349" s="255">
        <v>85</v>
      </c>
      <c r="R1349" s="256" t="s">
        <v>35</v>
      </c>
      <c r="S1349" s="255">
        <v>87390</v>
      </c>
      <c r="T1349" s="255" t="s">
        <v>197</v>
      </c>
      <c r="U1349" s="256">
        <v>1243.78</v>
      </c>
      <c r="V1349" s="255" t="s">
        <v>197</v>
      </c>
      <c r="W1349" s="255">
        <v>87390.128227647991</v>
      </c>
      <c r="X1349" s="256" t="s">
        <v>100</v>
      </c>
      <c r="Y1349" s="255" t="s">
        <v>114</v>
      </c>
      <c r="Z1349" s="255">
        <v>1.24</v>
      </c>
      <c r="AA1349" s="256">
        <v>1</v>
      </c>
      <c r="AB1349" s="255" t="s">
        <v>630</v>
      </c>
      <c r="AC1349" s="255" t="s">
        <v>762</v>
      </c>
      <c r="AD1349" s="256" t="s">
        <v>908</v>
      </c>
      <c r="AE1349" s="255" t="s">
        <v>350</v>
      </c>
      <c r="AF1349" s="255" t="s">
        <v>605</v>
      </c>
      <c r="AG1349" s="256" t="s">
        <v>643</v>
      </c>
      <c r="AH1349" s="255"/>
      <c r="AI1349" s="255"/>
      <c r="AJ1349" s="256"/>
      <c r="AK1349" s="255" t="s">
        <v>605</v>
      </c>
      <c r="AL1349" s="255" t="s">
        <v>643</v>
      </c>
      <c r="AM1349" s="268" t="s">
        <v>741</v>
      </c>
      <c r="AN1349" s="148" t="str">
        <f>IF(ISERROR(MATCH(H1349,Current!H:H,0)),"Cleared","resolved")</f>
        <v>Cleared</v>
      </c>
    </row>
    <row r="1350" spans="1:40" x14ac:dyDescent="0.25">
      <c r="A1350" s="267" t="s">
        <v>744</v>
      </c>
      <c r="B1350" s="255">
        <v>8520</v>
      </c>
      <c r="C1350" s="256" t="s">
        <v>842</v>
      </c>
      <c r="D1350" s="255" t="s">
        <v>19</v>
      </c>
      <c r="E1350" s="255">
        <v>8420</v>
      </c>
      <c r="F1350" s="256" t="s">
        <v>234</v>
      </c>
      <c r="G1350" s="255" t="s">
        <v>19</v>
      </c>
      <c r="H1350" s="255" t="s">
        <v>987</v>
      </c>
      <c r="I1350" s="256" t="s">
        <v>55</v>
      </c>
      <c r="J1350" s="255" t="s">
        <v>271</v>
      </c>
      <c r="K1350" s="255">
        <v>42769</v>
      </c>
      <c r="L1350" s="256">
        <v>91</v>
      </c>
      <c r="M1350" s="255" t="s">
        <v>105</v>
      </c>
      <c r="N1350" s="255" t="s">
        <v>41</v>
      </c>
      <c r="O1350" s="256">
        <v>42775</v>
      </c>
      <c r="P1350" s="255" t="s">
        <v>838</v>
      </c>
      <c r="Q1350" s="255">
        <v>85</v>
      </c>
      <c r="R1350" s="256" t="s">
        <v>35</v>
      </c>
      <c r="S1350" s="255">
        <v>87133</v>
      </c>
      <c r="T1350" s="255" t="s">
        <v>197</v>
      </c>
      <c r="U1350" s="256">
        <v>1240.1199999999999</v>
      </c>
      <c r="V1350" s="255" t="s">
        <v>197</v>
      </c>
      <c r="W1350" s="255">
        <v>87132.970314421211</v>
      </c>
      <c r="X1350" s="256" t="s">
        <v>100</v>
      </c>
      <c r="Y1350" s="255" t="s">
        <v>107</v>
      </c>
      <c r="Z1350" s="255">
        <v>1.24</v>
      </c>
      <c r="AA1350" s="256">
        <v>1</v>
      </c>
      <c r="AB1350" s="255" t="s">
        <v>630</v>
      </c>
      <c r="AC1350" s="255" t="s">
        <v>819</v>
      </c>
      <c r="AD1350" s="256" t="s">
        <v>988</v>
      </c>
      <c r="AE1350" s="255" t="s">
        <v>350</v>
      </c>
      <c r="AF1350" s="255" t="s">
        <v>605</v>
      </c>
      <c r="AG1350" s="256" t="s">
        <v>643</v>
      </c>
      <c r="AH1350" s="255"/>
      <c r="AI1350" s="255"/>
      <c r="AJ1350" s="256"/>
      <c r="AK1350" s="255" t="s">
        <v>649</v>
      </c>
      <c r="AL1350" s="255" t="s">
        <v>643</v>
      </c>
      <c r="AM1350" s="268" t="s">
        <v>740</v>
      </c>
      <c r="AN1350" s="148" t="str">
        <f>IF(ISERROR(MATCH(H1350,Current!H:H,0)),"Cleared","resolved")</f>
        <v>resolved</v>
      </c>
    </row>
    <row r="1351" spans="1:40" x14ac:dyDescent="0.25">
      <c r="A1351" s="267" t="s">
        <v>744</v>
      </c>
      <c r="B1351" s="255">
        <v>8520</v>
      </c>
      <c r="C1351" s="256" t="s">
        <v>842</v>
      </c>
      <c r="D1351" s="255" t="s">
        <v>19</v>
      </c>
      <c r="E1351" s="255">
        <v>1320</v>
      </c>
      <c r="F1351" s="256" t="s">
        <v>188</v>
      </c>
      <c r="G1351" s="255" t="s">
        <v>21</v>
      </c>
      <c r="H1351" s="255" t="s">
        <v>1643</v>
      </c>
      <c r="I1351" s="256" t="s">
        <v>55</v>
      </c>
      <c r="J1351" s="255" t="s">
        <v>381</v>
      </c>
      <c r="K1351" s="255">
        <v>42769</v>
      </c>
      <c r="L1351" s="256">
        <v>91</v>
      </c>
      <c r="M1351" s="255" t="s">
        <v>127</v>
      </c>
      <c r="N1351" s="255" t="s">
        <v>128</v>
      </c>
      <c r="O1351" s="256">
        <v>42831</v>
      </c>
      <c r="P1351" s="255" t="s">
        <v>838</v>
      </c>
      <c r="Q1351" s="255">
        <v>29</v>
      </c>
      <c r="R1351" s="256" t="s">
        <v>33</v>
      </c>
      <c r="S1351" s="255">
        <v>87001</v>
      </c>
      <c r="T1351" s="255" t="s">
        <v>197</v>
      </c>
      <c r="U1351" s="256">
        <v>1238.24</v>
      </c>
      <c r="V1351" s="255" t="s">
        <v>197</v>
      </c>
      <c r="W1351" s="255">
        <v>87000.878271561567</v>
      </c>
      <c r="X1351" s="256" t="s">
        <v>100</v>
      </c>
      <c r="Y1351" s="255" t="s">
        <v>114</v>
      </c>
      <c r="Z1351" s="255">
        <v>1.24</v>
      </c>
      <c r="AA1351" s="256">
        <v>1</v>
      </c>
      <c r="AB1351" s="255" t="s">
        <v>630</v>
      </c>
      <c r="AC1351" s="255" t="s">
        <v>440</v>
      </c>
      <c r="AD1351" s="256" t="s">
        <v>1644</v>
      </c>
      <c r="AE1351" s="255" t="s">
        <v>350</v>
      </c>
      <c r="AF1351" s="255" t="s">
        <v>649</v>
      </c>
      <c r="AG1351" s="256" t="s">
        <v>643</v>
      </c>
      <c r="AH1351" s="255"/>
      <c r="AI1351" s="255"/>
      <c r="AJ1351" s="256"/>
      <c r="AK1351" s="255" t="s">
        <v>649</v>
      </c>
      <c r="AL1351" s="255" t="s">
        <v>643</v>
      </c>
      <c r="AM1351" s="268" t="s">
        <v>740</v>
      </c>
      <c r="AN1351" s="148" t="str">
        <f>IF(ISERROR(MATCH(H1351,Current!H:H,0)),"Cleared","resolved")</f>
        <v>resolved</v>
      </c>
    </row>
    <row r="1352" spans="1:40" x14ac:dyDescent="0.25">
      <c r="A1352" s="267" t="s">
        <v>31</v>
      </c>
      <c r="B1352" s="255">
        <v>8520</v>
      </c>
      <c r="C1352" s="256" t="s">
        <v>842</v>
      </c>
      <c r="D1352" s="255" t="s">
        <v>19</v>
      </c>
      <c r="E1352" s="255">
        <v>795</v>
      </c>
      <c r="F1352" s="256" t="s">
        <v>264</v>
      </c>
      <c r="G1352" s="255" t="s">
        <v>14</v>
      </c>
      <c r="H1352" s="255">
        <v>85204420000154</v>
      </c>
      <c r="I1352" s="256" t="s">
        <v>55</v>
      </c>
      <c r="J1352" s="255" t="s">
        <v>1758</v>
      </c>
      <c r="K1352" s="255">
        <v>42796</v>
      </c>
      <c r="L1352" s="256">
        <v>64</v>
      </c>
      <c r="M1352" s="255" t="s">
        <v>161</v>
      </c>
      <c r="N1352" s="255" t="s">
        <v>128</v>
      </c>
      <c r="O1352" s="256">
        <v>42859</v>
      </c>
      <c r="P1352" s="255" t="s">
        <v>1878</v>
      </c>
      <c r="Q1352" s="255">
        <v>1</v>
      </c>
      <c r="R1352" s="256" t="s">
        <v>33</v>
      </c>
      <c r="S1352" s="255">
        <v>86788.77</v>
      </c>
      <c r="T1352" s="255" t="s">
        <v>197</v>
      </c>
      <c r="U1352" s="256">
        <v>1235.22</v>
      </c>
      <c r="V1352" s="255" t="s">
        <v>197</v>
      </c>
      <c r="W1352" s="255">
        <v>86788.687862287014</v>
      </c>
      <c r="X1352" s="256" t="s">
        <v>100</v>
      </c>
      <c r="Y1352" s="255" t="s">
        <v>114</v>
      </c>
      <c r="Z1352" s="255">
        <v>1.24</v>
      </c>
      <c r="AA1352" s="256">
        <v>1</v>
      </c>
      <c r="AB1352" s="255" t="s">
        <v>630</v>
      </c>
      <c r="AC1352" s="255" t="s">
        <v>426</v>
      </c>
      <c r="AD1352" s="256" t="s">
        <v>2046</v>
      </c>
      <c r="AE1352" s="255" t="s">
        <v>350</v>
      </c>
      <c r="AF1352" s="255" t="s">
        <v>649</v>
      </c>
      <c r="AG1352" s="256" t="s">
        <v>643</v>
      </c>
      <c r="AH1352" s="255"/>
      <c r="AI1352" s="255"/>
      <c r="AJ1352" s="256"/>
      <c r="AK1352" s="255" t="s">
        <v>605</v>
      </c>
      <c r="AL1352" s="255" t="s">
        <v>603</v>
      </c>
      <c r="AM1352" s="268" t="s">
        <v>739</v>
      </c>
      <c r="AN1352" s="148" t="str">
        <f>IF(ISERROR(MATCH(H1352,Current!H:H,0)),"Cleared","resolved")</f>
        <v>resolved</v>
      </c>
    </row>
    <row r="1353" spans="1:40" x14ac:dyDescent="0.25">
      <c r="A1353" s="267" t="s">
        <v>744</v>
      </c>
      <c r="B1353" s="255">
        <v>8520</v>
      </c>
      <c r="C1353" s="256" t="s">
        <v>842</v>
      </c>
      <c r="D1353" s="255" t="s">
        <v>19</v>
      </c>
      <c r="E1353" s="255">
        <v>199</v>
      </c>
      <c r="F1353" s="256" t="s">
        <v>137</v>
      </c>
      <c r="G1353" s="255" t="s">
        <v>22</v>
      </c>
      <c r="H1353" s="255">
        <v>85200410040760</v>
      </c>
      <c r="I1353" s="256" t="s">
        <v>54</v>
      </c>
      <c r="J1353" s="255" t="s">
        <v>575</v>
      </c>
      <c r="K1353" s="255">
        <v>42676</v>
      </c>
      <c r="L1353" s="256">
        <v>184</v>
      </c>
      <c r="M1353" s="255" t="s">
        <v>111</v>
      </c>
      <c r="N1353" s="255" t="s">
        <v>42</v>
      </c>
      <c r="O1353" s="256">
        <v>42733</v>
      </c>
      <c r="P1353" s="255" t="s">
        <v>651</v>
      </c>
      <c r="Q1353" s="255">
        <v>127</v>
      </c>
      <c r="R1353" s="256" t="s">
        <v>38</v>
      </c>
      <c r="S1353" s="255">
        <v>86400</v>
      </c>
      <c r="T1353" s="255" t="s">
        <v>197</v>
      </c>
      <c r="U1353" s="256">
        <v>1229.69</v>
      </c>
      <c r="V1353" s="255" t="s">
        <v>197</v>
      </c>
      <c r="W1353" s="255">
        <v>86400.140523449852</v>
      </c>
      <c r="X1353" s="256" t="s">
        <v>100</v>
      </c>
      <c r="Y1353" s="255" t="s">
        <v>114</v>
      </c>
      <c r="Z1353" s="255">
        <v>1.23</v>
      </c>
      <c r="AA1353" s="256">
        <v>1</v>
      </c>
      <c r="AB1353" s="255" t="s">
        <v>630</v>
      </c>
      <c r="AC1353" s="255" t="s">
        <v>484</v>
      </c>
      <c r="AD1353" s="256" t="s">
        <v>396</v>
      </c>
      <c r="AE1353" s="255" t="s">
        <v>350</v>
      </c>
      <c r="AF1353" s="255" t="s">
        <v>649</v>
      </c>
      <c r="AG1353" s="256" t="s">
        <v>643</v>
      </c>
      <c r="AH1353" s="255"/>
      <c r="AI1353" s="255"/>
      <c r="AJ1353" s="256"/>
      <c r="AK1353" s="255" t="s">
        <v>605</v>
      </c>
      <c r="AL1353" s="255" t="s">
        <v>643</v>
      </c>
      <c r="AM1353" s="268" t="s">
        <v>741</v>
      </c>
      <c r="AN1353" s="148" t="str">
        <f>IF(ISERROR(MATCH(H1353,Current!H:H,0)),"Cleared","resolved")</f>
        <v>resolved</v>
      </c>
    </row>
    <row r="1354" spans="1:40" x14ac:dyDescent="0.25">
      <c r="A1354" s="267" t="s">
        <v>744</v>
      </c>
      <c r="B1354" s="255">
        <v>8520</v>
      </c>
      <c r="C1354" s="256" t="s">
        <v>842</v>
      </c>
      <c r="D1354" s="255" t="s">
        <v>19</v>
      </c>
      <c r="E1354" s="255">
        <v>199</v>
      </c>
      <c r="F1354" s="256" t="s">
        <v>137</v>
      </c>
      <c r="G1354" s="255" t="s">
        <v>22</v>
      </c>
      <c r="H1354" s="255">
        <v>85200410040072</v>
      </c>
      <c r="I1354" s="256" t="s">
        <v>54</v>
      </c>
      <c r="J1354" s="255" t="s">
        <v>575</v>
      </c>
      <c r="K1354" s="255">
        <v>42643</v>
      </c>
      <c r="L1354" s="256">
        <v>217</v>
      </c>
      <c r="M1354" s="255" t="s">
        <v>111</v>
      </c>
      <c r="N1354" s="255" t="s">
        <v>42</v>
      </c>
      <c r="O1354" s="256">
        <v>42709</v>
      </c>
      <c r="P1354" s="255" t="s">
        <v>651</v>
      </c>
      <c r="Q1354" s="255">
        <v>151</v>
      </c>
      <c r="R1354" s="256" t="s">
        <v>39</v>
      </c>
      <c r="S1354" s="255">
        <v>86400</v>
      </c>
      <c r="T1354" s="255" t="s">
        <v>197</v>
      </c>
      <c r="U1354" s="256">
        <v>1229.69</v>
      </c>
      <c r="V1354" s="255" t="s">
        <v>197</v>
      </c>
      <c r="W1354" s="255">
        <v>86400.140523449852</v>
      </c>
      <c r="X1354" s="256" t="s">
        <v>100</v>
      </c>
      <c r="Y1354" s="255" t="s">
        <v>114</v>
      </c>
      <c r="Z1354" s="255">
        <v>1.23</v>
      </c>
      <c r="AA1354" s="256">
        <v>1</v>
      </c>
      <c r="AB1354" s="255" t="s">
        <v>630</v>
      </c>
      <c r="AC1354" s="255" t="s">
        <v>484</v>
      </c>
      <c r="AD1354" s="256" t="s">
        <v>396</v>
      </c>
      <c r="AE1354" s="255" t="s">
        <v>350</v>
      </c>
      <c r="AF1354" s="255" t="s">
        <v>649</v>
      </c>
      <c r="AG1354" s="256" t="s">
        <v>643</v>
      </c>
      <c r="AH1354" s="255"/>
      <c r="AI1354" s="255"/>
      <c r="AJ1354" s="256"/>
      <c r="AK1354" s="255" t="s">
        <v>605</v>
      </c>
      <c r="AL1354" s="255" t="s">
        <v>643</v>
      </c>
      <c r="AM1354" s="268" t="s">
        <v>741</v>
      </c>
      <c r="AN1354" s="148" t="str">
        <f>IF(ISERROR(MATCH(H1354,Current!H:H,0)),"Cleared","resolved")</f>
        <v>resolved</v>
      </c>
    </row>
    <row r="1355" spans="1:40" x14ac:dyDescent="0.25">
      <c r="A1355" s="267" t="s">
        <v>744</v>
      </c>
      <c r="B1355" s="255">
        <v>8520</v>
      </c>
      <c r="C1355" s="256" t="s">
        <v>842</v>
      </c>
      <c r="D1355" s="255" t="s">
        <v>19</v>
      </c>
      <c r="E1355" s="255">
        <v>199</v>
      </c>
      <c r="F1355" s="256" t="s">
        <v>137</v>
      </c>
      <c r="G1355" s="255" t="s">
        <v>22</v>
      </c>
      <c r="H1355" s="255" t="s">
        <v>1713</v>
      </c>
      <c r="I1355" s="256" t="s">
        <v>54</v>
      </c>
      <c r="J1355" s="255" t="s">
        <v>381</v>
      </c>
      <c r="K1355" s="255">
        <v>42768</v>
      </c>
      <c r="L1355" s="256">
        <v>92</v>
      </c>
      <c r="M1355" s="255" t="s">
        <v>118</v>
      </c>
      <c r="N1355" s="255" t="s">
        <v>41</v>
      </c>
      <c r="O1355" s="256">
        <v>42830</v>
      </c>
      <c r="P1355" s="255" t="s">
        <v>838</v>
      </c>
      <c r="Q1355" s="255">
        <v>30</v>
      </c>
      <c r="R1355" s="256" t="s">
        <v>33</v>
      </c>
      <c r="S1355" s="255">
        <v>86724</v>
      </c>
      <c r="T1355" s="255" t="s">
        <v>197</v>
      </c>
      <c r="U1355" s="256">
        <v>1234.3</v>
      </c>
      <c r="V1355" s="255" t="s">
        <v>197</v>
      </c>
      <c r="W1355" s="255">
        <v>86724.047075355687</v>
      </c>
      <c r="X1355" s="256" t="s">
        <v>100</v>
      </c>
      <c r="Y1355" s="255" t="s">
        <v>114</v>
      </c>
      <c r="Z1355" s="255">
        <v>1.23</v>
      </c>
      <c r="AA1355" s="256">
        <v>1</v>
      </c>
      <c r="AB1355" s="255" t="s">
        <v>630</v>
      </c>
      <c r="AC1355" s="255" t="s">
        <v>484</v>
      </c>
      <c r="AD1355" s="256" t="s">
        <v>363</v>
      </c>
      <c r="AE1355" s="255" t="s">
        <v>350</v>
      </c>
      <c r="AF1355" s="255" t="s">
        <v>649</v>
      </c>
      <c r="AG1355" s="256" t="s">
        <v>643</v>
      </c>
      <c r="AH1355" s="255"/>
      <c r="AI1355" s="255"/>
      <c r="AJ1355" s="256"/>
      <c r="AK1355" s="255" t="s">
        <v>649</v>
      </c>
      <c r="AL1355" s="255" t="s">
        <v>643</v>
      </c>
      <c r="AM1355" s="268" t="s">
        <v>740</v>
      </c>
      <c r="AN1355" s="148" t="str">
        <f>IF(ISERROR(MATCH(H1355,Current!H:H,0)),"Cleared","resolved")</f>
        <v>resolved</v>
      </c>
    </row>
    <row r="1356" spans="1:40" x14ac:dyDescent="0.25">
      <c r="A1356" s="267" t="s">
        <v>744</v>
      </c>
      <c r="B1356" s="255">
        <v>8520</v>
      </c>
      <c r="C1356" s="256" t="s">
        <v>842</v>
      </c>
      <c r="D1356" s="255" t="s">
        <v>19</v>
      </c>
      <c r="E1356" s="255">
        <v>199</v>
      </c>
      <c r="F1356" s="256" t="s">
        <v>137</v>
      </c>
      <c r="G1356" s="255" t="s">
        <v>22</v>
      </c>
      <c r="H1356" s="255">
        <v>85200410041805</v>
      </c>
      <c r="I1356" s="256" t="s">
        <v>54</v>
      </c>
      <c r="J1356" s="255" t="s">
        <v>575</v>
      </c>
      <c r="K1356" s="255">
        <v>42704</v>
      </c>
      <c r="L1356" s="256">
        <v>156</v>
      </c>
      <c r="M1356" s="255" t="s">
        <v>111</v>
      </c>
      <c r="N1356" s="255" t="s">
        <v>42</v>
      </c>
      <c r="O1356" s="256">
        <v>42776</v>
      </c>
      <c r="P1356" s="255" t="s">
        <v>838</v>
      </c>
      <c r="Q1356" s="255">
        <v>84</v>
      </c>
      <c r="R1356" s="256" t="s">
        <v>35</v>
      </c>
      <c r="S1356" s="255">
        <v>86000</v>
      </c>
      <c r="T1356" s="255" t="s">
        <v>197</v>
      </c>
      <c r="U1356" s="256">
        <v>1224</v>
      </c>
      <c r="V1356" s="255" t="s">
        <v>197</v>
      </c>
      <c r="W1356" s="255">
        <v>86000.351308624624</v>
      </c>
      <c r="X1356" s="256" t="s">
        <v>100</v>
      </c>
      <c r="Y1356" s="255" t="s">
        <v>114</v>
      </c>
      <c r="Z1356" s="255">
        <v>1.22</v>
      </c>
      <c r="AA1356" s="256">
        <v>1</v>
      </c>
      <c r="AB1356" s="255" t="s">
        <v>630</v>
      </c>
      <c r="AC1356" s="255" t="s">
        <v>484</v>
      </c>
      <c r="AD1356" s="256" t="s">
        <v>396</v>
      </c>
      <c r="AE1356" s="255" t="s">
        <v>350</v>
      </c>
      <c r="AF1356" s="255" t="s">
        <v>605</v>
      </c>
      <c r="AG1356" s="256" t="s">
        <v>643</v>
      </c>
      <c r="AH1356" s="255"/>
      <c r="AI1356" s="255"/>
      <c r="AJ1356" s="256"/>
      <c r="AK1356" s="255" t="s">
        <v>605</v>
      </c>
      <c r="AL1356" s="255" t="s">
        <v>643</v>
      </c>
      <c r="AM1356" s="268" t="s">
        <v>741</v>
      </c>
      <c r="AN1356" s="148" t="str">
        <f>IF(ISERROR(MATCH(H1356,Current!H:H,0)),"Cleared","resolved")</f>
        <v>resolved</v>
      </c>
    </row>
    <row r="1357" spans="1:40" x14ac:dyDescent="0.25">
      <c r="A1357" s="267" t="s">
        <v>744</v>
      </c>
      <c r="B1357" s="255">
        <v>8520</v>
      </c>
      <c r="C1357" s="256" t="s">
        <v>842</v>
      </c>
      <c r="D1357" s="255" t="s">
        <v>19</v>
      </c>
      <c r="E1357" s="255">
        <v>199</v>
      </c>
      <c r="F1357" s="256" t="s">
        <v>137</v>
      </c>
      <c r="G1357" s="255" t="s">
        <v>22</v>
      </c>
      <c r="H1357" s="255">
        <v>85200410041945</v>
      </c>
      <c r="I1357" s="256" t="s">
        <v>54</v>
      </c>
      <c r="J1357" s="255" t="s">
        <v>575</v>
      </c>
      <c r="K1357" s="255">
        <v>42704</v>
      </c>
      <c r="L1357" s="256">
        <v>156</v>
      </c>
      <c r="M1357" s="255" t="s">
        <v>111</v>
      </c>
      <c r="N1357" s="255" t="s">
        <v>42</v>
      </c>
      <c r="O1357" s="256">
        <v>42776</v>
      </c>
      <c r="P1357" s="255" t="s">
        <v>838</v>
      </c>
      <c r="Q1357" s="255">
        <v>84</v>
      </c>
      <c r="R1357" s="256" t="s">
        <v>35</v>
      </c>
      <c r="S1357" s="255">
        <v>86000</v>
      </c>
      <c r="T1357" s="255" t="s">
        <v>197</v>
      </c>
      <c r="U1357" s="256">
        <v>1224</v>
      </c>
      <c r="V1357" s="255" t="s">
        <v>197</v>
      </c>
      <c r="W1357" s="255">
        <v>86000.351308624624</v>
      </c>
      <c r="X1357" s="256" t="s">
        <v>100</v>
      </c>
      <c r="Y1357" s="255" t="s">
        <v>114</v>
      </c>
      <c r="Z1357" s="255">
        <v>1.22</v>
      </c>
      <c r="AA1357" s="256">
        <v>1</v>
      </c>
      <c r="AB1357" s="255" t="s">
        <v>630</v>
      </c>
      <c r="AC1357" s="255" t="s">
        <v>484</v>
      </c>
      <c r="AD1357" s="256" t="s">
        <v>396</v>
      </c>
      <c r="AE1357" s="255" t="s">
        <v>350</v>
      </c>
      <c r="AF1357" s="255" t="s">
        <v>649</v>
      </c>
      <c r="AG1357" s="256" t="s">
        <v>643</v>
      </c>
      <c r="AH1357" s="255"/>
      <c r="AI1357" s="255"/>
      <c r="AJ1357" s="256"/>
      <c r="AK1357" s="255" t="s">
        <v>605</v>
      </c>
      <c r="AL1357" s="255" t="s">
        <v>643</v>
      </c>
      <c r="AM1357" s="268" t="s">
        <v>741</v>
      </c>
      <c r="AN1357" s="148" t="str">
        <f>IF(ISERROR(MATCH(H1357,Current!H:H,0)),"Cleared","resolved")</f>
        <v>resolved</v>
      </c>
    </row>
    <row r="1358" spans="1:40" x14ac:dyDescent="0.25">
      <c r="A1358" s="267" t="s">
        <v>744</v>
      </c>
      <c r="B1358" s="255">
        <v>8520</v>
      </c>
      <c r="C1358" s="256" t="s">
        <v>842</v>
      </c>
      <c r="D1358" s="255" t="s">
        <v>19</v>
      </c>
      <c r="E1358" s="255">
        <v>8205</v>
      </c>
      <c r="F1358" s="256" t="s">
        <v>130</v>
      </c>
      <c r="G1358" s="255" t="s">
        <v>14</v>
      </c>
      <c r="H1358" s="255">
        <v>85204510000672</v>
      </c>
      <c r="I1358" s="256" t="s">
        <v>55</v>
      </c>
      <c r="J1358" s="255" t="s">
        <v>322</v>
      </c>
      <c r="K1358" s="255">
        <v>42773</v>
      </c>
      <c r="L1358" s="256">
        <v>87</v>
      </c>
      <c r="M1358" s="255" t="s">
        <v>127</v>
      </c>
      <c r="N1358" s="255" t="s">
        <v>128</v>
      </c>
      <c r="O1358" s="256">
        <v>42830</v>
      </c>
      <c r="P1358" s="255" t="s">
        <v>838</v>
      </c>
      <c r="Q1358" s="255">
        <v>30</v>
      </c>
      <c r="R1358" s="256" t="s">
        <v>33</v>
      </c>
      <c r="S1358" s="255">
        <v>85923.9</v>
      </c>
      <c r="T1358" s="255" t="s">
        <v>197</v>
      </c>
      <c r="U1358" s="256">
        <v>1222.9100000000001</v>
      </c>
      <c r="V1358" s="255" t="s">
        <v>197</v>
      </c>
      <c r="W1358" s="255">
        <v>85923.766028455997</v>
      </c>
      <c r="X1358" s="256" t="s">
        <v>100</v>
      </c>
      <c r="Y1358" s="255" t="s">
        <v>114</v>
      </c>
      <c r="Z1358" s="255">
        <v>1.22</v>
      </c>
      <c r="AA1358" s="256">
        <v>1</v>
      </c>
      <c r="AB1358" s="255" t="s">
        <v>630</v>
      </c>
      <c r="AC1358" s="255" t="s">
        <v>762</v>
      </c>
      <c r="AD1358" s="256" t="s">
        <v>896</v>
      </c>
      <c r="AE1358" s="255" t="s">
        <v>350</v>
      </c>
      <c r="AF1358" s="255" t="s">
        <v>649</v>
      </c>
      <c r="AG1358" s="256" t="s">
        <v>643</v>
      </c>
      <c r="AH1358" s="255"/>
      <c r="AI1358" s="255"/>
      <c r="AJ1358" s="256"/>
      <c r="AK1358" s="255" t="s">
        <v>605</v>
      </c>
      <c r="AL1358" s="255" t="s">
        <v>643</v>
      </c>
      <c r="AM1358" s="268" t="s">
        <v>741</v>
      </c>
      <c r="AN1358" s="148" t="str">
        <f>IF(ISERROR(MATCH(H1358,Current!H:H,0)),"Cleared","resolved")</f>
        <v>Cleared</v>
      </c>
    </row>
    <row r="1359" spans="1:40" x14ac:dyDescent="0.25">
      <c r="A1359" s="267" t="s">
        <v>31</v>
      </c>
      <c r="B1359" s="255">
        <v>413</v>
      </c>
      <c r="C1359" s="256" t="s">
        <v>136</v>
      </c>
      <c r="D1359" s="255" t="s">
        <v>13</v>
      </c>
      <c r="E1359" s="255">
        <v>8205</v>
      </c>
      <c r="F1359" s="256" t="s">
        <v>130</v>
      </c>
      <c r="G1359" s="255" t="s">
        <v>14</v>
      </c>
      <c r="H1359" s="255">
        <v>4130130017261</v>
      </c>
      <c r="I1359" s="256" t="s">
        <v>537</v>
      </c>
      <c r="J1359" s="255" t="s">
        <v>150</v>
      </c>
      <c r="K1359" s="255">
        <v>42821</v>
      </c>
      <c r="L1359" s="256">
        <v>39</v>
      </c>
      <c r="M1359" s="255" t="s">
        <v>127</v>
      </c>
      <c r="N1359" s="255" t="s">
        <v>128</v>
      </c>
      <c r="O1359" s="256">
        <v>42859</v>
      </c>
      <c r="P1359" s="255" t="s">
        <v>1878</v>
      </c>
      <c r="Q1359" s="255">
        <v>1</v>
      </c>
      <c r="R1359" s="256" t="s">
        <v>33</v>
      </c>
      <c r="S1359" s="255">
        <v>1206</v>
      </c>
      <c r="T1359" s="255" t="s">
        <v>100</v>
      </c>
      <c r="U1359" s="256">
        <v>1206</v>
      </c>
      <c r="V1359" s="255" t="s">
        <v>100</v>
      </c>
      <c r="W1359" s="255">
        <v>1206</v>
      </c>
      <c r="X1359" s="256" t="s">
        <v>100</v>
      </c>
      <c r="Y1359" s="255" t="s">
        <v>114</v>
      </c>
      <c r="Z1359" s="255">
        <v>1.21</v>
      </c>
      <c r="AA1359" s="256">
        <v>1</v>
      </c>
      <c r="AB1359" s="255" t="s">
        <v>629</v>
      </c>
      <c r="AC1359" s="255" t="s">
        <v>582</v>
      </c>
      <c r="AD1359" s="256" t="s">
        <v>1491</v>
      </c>
      <c r="AE1359" s="255" t="s">
        <v>349</v>
      </c>
      <c r="AF1359" s="255" t="s">
        <v>605</v>
      </c>
      <c r="AG1359" s="256" t="s">
        <v>643</v>
      </c>
      <c r="AH1359" s="255"/>
      <c r="AI1359" s="255"/>
      <c r="AJ1359" s="256"/>
      <c r="AK1359" s="255" t="s">
        <v>605</v>
      </c>
      <c r="AL1359" s="255" t="s">
        <v>643</v>
      </c>
      <c r="AM1359" s="268" t="s">
        <v>741</v>
      </c>
      <c r="AN1359" s="148" t="str">
        <f>IF(ISERROR(MATCH(H1359,Current!H:H,0)),"Cleared","resolved")</f>
        <v>Cleared</v>
      </c>
    </row>
    <row r="1360" spans="1:40" x14ac:dyDescent="0.25">
      <c r="A1360" s="267" t="s">
        <v>31</v>
      </c>
      <c r="B1360" s="255">
        <v>95</v>
      </c>
      <c r="C1360" s="256" t="s">
        <v>153</v>
      </c>
      <c r="D1360" s="255" t="s">
        <v>17</v>
      </c>
      <c r="E1360" s="255">
        <v>8310</v>
      </c>
      <c r="F1360" s="256" t="s">
        <v>170</v>
      </c>
      <c r="G1360" s="255" t="s">
        <v>14</v>
      </c>
      <c r="H1360" s="255">
        <v>950110010292</v>
      </c>
      <c r="I1360" s="256" t="s">
        <v>58</v>
      </c>
      <c r="J1360" s="255" t="s">
        <v>195</v>
      </c>
      <c r="K1360" s="255">
        <v>42724</v>
      </c>
      <c r="L1360" s="256">
        <v>136</v>
      </c>
      <c r="M1360" s="255" t="s">
        <v>118</v>
      </c>
      <c r="N1360" s="255" t="s">
        <v>41</v>
      </c>
      <c r="O1360" s="256">
        <v>42859</v>
      </c>
      <c r="P1360" s="255" t="s">
        <v>1878</v>
      </c>
      <c r="Q1360" s="255">
        <v>1</v>
      </c>
      <c r="R1360" s="256" t="s">
        <v>33</v>
      </c>
      <c r="S1360" s="255">
        <v>1203</v>
      </c>
      <c r="T1360" s="255" t="s">
        <v>100</v>
      </c>
      <c r="U1360" s="256">
        <v>1203</v>
      </c>
      <c r="V1360" s="255" t="s">
        <v>100</v>
      </c>
      <c r="W1360" s="255">
        <v>1203</v>
      </c>
      <c r="X1360" s="256" t="s">
        <v>100</v>
      </c>
      <c r="Y1360" s="255" t="s">
        <v>114</v>
      </c>
      <c r="Z1360" s="255">
        <v>1.2</v>
      </c>
      <c r="AA1360" s="256">
        <v>1</v>
      </c>
      <c r="AB1360" s="255" t="s">
        <v>629</v>
      </c>
      <c r="AC1360" s="255" t="s">
        <v>420</v>
      </c>
      <c r="AD1360" s="256" t="s">
        <v>1892</v>
      </c>
      <c r="AE1360" s="255" t="s">
        <v>349</v>
      </c>
      <c r="AF1360" s="255" t="s">
        <v>605</v>
      </c>
      <c r="AG1360" s="256" t="s">
        <v>643</v>
      </c>
      <c r="AH1360" s="255"/>
      <c r="AI1360" s="255"/>
      <c r="AJ1360" s="256"/>
      <c r="AK1360" s="255" t="s">
        <v>605</v>
      </c>
      <c r="AL1360" s="255" t="s">
        <v>643</v>
      </c>
      <c r="AM1360" s="268" t="s">
        <v>741</v>
      </c>
      <c r="AN1360" s="148" t="str">
        <f>IF(ISERROR(MATCH(H1360,Current!H:H,0)),"Cleared","resolved")</f>
        <v>resolved</v>
      </c>
    </row>
    <row r="1361" spans="1:40" x14ac:dyDescent="0.25">
      <c r="A1361" s="267" t="s">
        <v>31</v>
      </c>
      <c r="B1361" s="255">
        <v>95</v>
      </c>
      <c r="C1361" s="256" t="s">
        <v>153</v>
      </c>
      <c r="D1361" s="255" t="s">
        <v>17</v>
      </c>
      <c r="E1361" s="255">
        <v>8310</v>
      </c>
      <c r="F1361" s="256" t="s">
        <v>170</v>
      </c>
      <c r="G1361" s="255" t="s">
        <v>14</v>
      </c>
      <c r="H1361" s="255">
        <v>950110008920</v>
      </c>
      <c r="I1361" s="256" t="s">
        <v>58</v>
      </c>
      <c r="J1361" s="255" t="s">
        <v>195</v>
      </c>
      <c r="K1361" s="255">
        <v>42541</v>
      </c>
      <c r="L1361" s="256">
        <v>319</v>
      </c>
      <c r="M1361" s="255" t="s">
        <v>118</v>
      </c>
      <c r="N1361" s="255" t="s">
        <v>41</v>
      </c>
      <c r="O1361" s="256">
        <v>42859</v>
      </c>
      <c r="P1361" s="255" t="s">
        <v>1878</v>
      </c>
      <c r="Q1361" s="255">
        <v>1</v>
      </c>
      <c r="R1361" s="256" t="s">
        <v>33</v>
      </c>
      <c r="S1361" s="255">
        <v>1203</v>
      </c>
      <c r="T1361" s="255" t="s">
        <v>100</v>
      </c>
      <c r="U1361" s="256">
        <v>1203</v>
      </c>
      <c r="V1361" s="255" t="s">
        <v>100</v>
      </c>
      <c r="W1361" s="255">
        <v>1203</v>
      </c>
      <c r="X1361" s="256" t="s">
        <v>100</v>
      </c>
      <c r="Y1361" s="255" t="s">
        <v>114</v>
      </c>
      <c r="Z1361" s="255">
        <v>1.2</v>
      </c>
      <c r="AA1361" s="256">
        <v>1</v>
      </c>
      <c r="AB1361" s="255" t="s">
        <v>629</v>
      </c>
      <c r="AC1361" s="255" t="s">
        <v>420</v>
      </c>
      <c r="AD1361" s="256" t="s">
        <v>1892</v>
      </c>
      <c r="AE1361" s="255" t="s">
        <v>349</v>
      </c>
      <c r="AF1361" s="255" t="s">
        <v>649</v>
      </c>
      <c r="AG1361" s="256" t="s">
        <v>643</v>
      </c>
      <c r="AH1361" s="255"/>
      <c r="AI1361" s="255"/>
      <c r="AJ1361" s="256"/>
      <c r="AK1361" s="255" t="s">
        <v>605</v>
      </c>
      <c r="AL1361" s="255" t="s">
        <v>643</v>
      </c>
      <c r="AM1361" s="268" t="s">
        <v>741</v>
      </c>
      <c r="AN1361" s="148" t="str">
        <f>IF(ISERROR(MATCH(H1361,Current!H:H,0)),"Cleared","resolved")</f>
        <v>resolved</v>
      </c>
    </row>
    <row r="1362" spans="1:40" x14ac:dyDescent="0.25">
      <c r="A1362" s="267" t="s">
        <v>744</v>
      </c>
      <c r="B1362" s="255">
        <v>8520</v>
      </c>
      <c r="C1362" s="256" t="s">
        <v>842</v>
      </c>
      <c r="D1362" s="255" t="s">
        <v>19</v>
      </c>
      <c r="E1362" s="255">
        <v>199</v>
      </c>
      <c r="F1362" s="256" t="s">
        <v>137</v>
      </c>
      <c r="G1362" s="255" t="s">
        <v>22</v>
      </c>
      <c r="H1362" s="255">
        <v>85200710012594</v>
      </c>
      <c r="I1362" s="256" t="s">
        <v>277</v>
      </c>
      <c r="J1362" s="255" t="s">
        <v>222</v>
      </c>
      <c r="K1362" s="255">
        <v>42583</v>
      </c>
      <c r="L1362" s="256">
        <v>277</v>
      </c>
      <c r="M1362" s="255" t="s">
        <v>111</v>
      </c>
      <c r="N1362" s="255" t="s">
        <v>42</v>
      </c>
      <c r="O1362" s="256">
        <v>42648</v>
      </c>
      <c r="P1362" s="255" t="s">
        <v>406</v>
      </c>
      <c r="Q1362" s="255">
        <v>212</v>
      </c>
      <c r="R1362" s="256" t="s">
        <v>37</v>
      </c>
      <c r="S1362" s="255">
        <v>84200</v>
      </c>
      <c r="T1362" s="255" t="s">
        <v>197</v>
      </c>
      <c r="U1362" s="256">
        <v>1198.3800000000001</v>
      </c>
      <c r="V1362" s="255" t="s">
        <v>197</v>
      </c>
      <c r="W1362" s="255">
        <v>84200.245916037238</v>
      </c>
      <c r="X1362" s="256" t="s">
        <v>100</v>
      </c>
      <c r="Y1362" s="255" t="s">
        <v>114</v>
      </c>
      <c r="Z1362" s="255">
        <v>1.2</v>
      </c>
      <c r="AA1362" s="256">
        <v>1</v>
      </c>
      <c r="AB1362" s="255" t="s">
        <v>630</v>
      </c>
      <c r="AC1362" s="255" t="s">
        <v>484</v>
      </c>
      <c r="AD1362" s="256" t="s">
        <v>671</v>
      </c>
      <c r="AE1362" s="255" t="s">
        <v>350</v>
      </c>
      <c r="AF1362" s="255" t="s">
        <v>605</v>
      </c>
      <c r="AG1362" s="256" t="s">
        <v>643</v>
      </c>
      <c r="AH1362" s="255"/>
      <c r="AI1362" s="255"/>
      <c r="AJ1362" s="256"/>
      <c r="AK1362" s="255" t="s">
        <v>605</v>
      </c>
      <c r="AL1362" s="255" t="s">
        <v>643</v>
      </c>
      <c r="AM1362" s="268" t="s">
        <v>741</v>
      </c>
      <c r="AN1362" s="148" t="str">
        <f>IF(ISERROR(MATCH(H1362,Current!H:H,0)),"Cleared","resolved")</f>
        <v>Cleared</v>
      </c>
    </row>
    <row r="1363" spans="1:40" x14ac:dyDescent="0.25">
      <c r="A1363" s="267" t="s">
        <v>744</v>
      </c>
      <c r="B1363" s="255">
        <v>95</v>
      </c>
      <c r="C1363" s="256" t="s">
        <v>153</v>
      </c>
      <c r="D1363" s="255" t="s">
        <v>17</v>
      </c>
      <c r="E1363" s="255">
        <v>1730</v>
      </c>
      <c r="F1363" s="256" t="s">
        <v>172</v>
      </c>
      <c r="G1363" s="255" t="s">
        <v>18</v>
      </c>
      <c r="H1363" s="255">
        <v>950110010805</v>
      </c>
      <c r="I1363" s="256" t="s">
        <v>58</v>
      </c>
      <c r="J1363" s="255" t="s">
        <v>195</v>
      </c>
      <c r="K1363" s="255">
        <v>42794</v>
      </c>
      <c r="L1363" s="256">
        <v>66</v>
      </c>
      <c r="M1363" s="255" t="s">
        <v>118</v>
      </c>
      <c r="N1363" s="255" t="s">
        <v>41</v>
      </c>
      <c r="O1363" s="256">
        <v>42830</v>
      </c>
      <c r="P1363" s="255" t="s">
        <v>838</v>
      </c>
      <c r="Q1363" s="255">
        <v>30</v>
      </c>
      <c r="R1363" s="256" t="s">
        <v>33</v>
      </c>
      <c r="S1363" s="255">
        <v>1192.51</v>
      </c>
      <c r="T1363" s="255" t="s">
        <v>100</v>
      </c>
      <c r="U1363" s="256">
        <v>1192.51</v>
      </c>
      <c r="V1363" s="255" t="s">
        <v>100</v>
      </c>
      <c r="W1363" s="255">
        <v>1192.51</v>
      </c>
      <c r="X1363" s="256" t="s">
        <v>100</v>
      </c>
      <c r="Y1363" s="255" t="s">
        <v>114</v>
      </c>
      <c r="Z1363" s="255">
        <v>1.19</v>
      </c>
      <c r="AA1363" s="256">
        <v>1</v>
      </c>
      <c r="AB1363" s="255" t="s">
        <v>629</v>
      </c>
      <c r="AC1363" s="255" t="s">
        <v>437</v>
      </c>
      <c r="AD1363" s="256" t="s">
        <v>1026</v>
      </c>
      <c r="AE1363" s="255" t="s">
        <v>349</v>
      </c>
      <c r="AF1363" s="255" t="s">
        <v>605</v>
      </c>
      <c r="AG1363" s="256" t="s">
        <v>603</v>
      </c>
      <c r="AH1363" s="255"/>
      <c r="AI1363" s="255"/>
      <c r="AJ1363" s="256"/>
      <c r="AK1363" s="255" t="s">
        <v>605</v>
      </c>
      <c r="AL1363" s="255" t="s">
        <v>643</v>
      </c>
      <c r="AM1363" s="268" t="s">
        <v>741</v>
      </c>
      <c r="AN1363" s="148" t="str">
        <f>IF(ISERROR(MATCH(H1363,Current!H:H,0)),"Cleared","resolved")</f>
        <v>resolved</v>
      </c>
    </row>
    <row r="1364" spans="1:40" x14ac:dyDescent="0.25">
      <c r="A1364" s="267" t="s">
        <v>31</v>
      </c>
      <c r="B1364" s="255">
        <v>3019</v>
      </c>
      <c r="C1364" s="256" t="s">
        <v>134</v>
      </c>
      <c r="D1364" s="255" t="s">
        <v>16</v>
      </c>
      <c r="E1364" s="255">
        <v>3014</v>
      </c>
      <c r="F1364" s="256" t="s">
        <v>144</v>
      </c>
      <c r="G1364" s="255" t="s">
        <v>16</v>
      </c>
      <c r="H1364" s="255">
        <v>30190110008128</v>
      </c>
      <c r="I1364" s="256" t="s">
        <v>59</v>
      </c>
      <c r="J1364" s="255" t="s">
        <v>135</v>
      </c>
      <c r="K1364" s="255">
        <v>42794</v>
      </c>
      <c r="L1364" s="256">
        <v>66</v>
      </c>
      <c r="M1364" s="255" t="s">
        <v>111</v>
      </c>
      <c r="N1364" s="255" t="s">
        <v>42</v>
      </c>
      <c r="O1364" s="256">
        <v>42860</v>
      </c>
      <c r="P1364" s="255" t="s">
        <v>1878</v>
      </c>
      <c r="Q1364" s="255">
        <v>0</v>
      </c>
      <c r="R1364" s="256" t="s">
        <v>33</v>
      </c>
      <c r="S1364" s="255">
        <v>1186.4000000000001</v>
      </c>
      <c r="T1364" s="255" t="s">
        <v>100</v>
      </c>
      <c r="U1364" s="256">
        <v>1186.4000000000001</v>
      </c>
      <c r="V1364" s="255" t="s">
        <v>100</v>
      </c>
      <c r="W1364" s="255">
        <v>1186.4000000000001</v>
      </c>
      <c r="X1364" s="256" t="s">
        <v>100</v>
      </c>
      <c r="Y1364" s="255" t="s">
        <v>107</v>
      </c>
      <c r="Z1364" s="255">
        <v>1.19</v>
      </c>
      <c r="AA1364" s="256">
        <v>1</v>
      </c>
      <c r="AB1364" s="255" t="s">
        <v>629</v>
      </c>
      <c r="AC1364" s="255" t="s">
        <v>413</v>
      </c>
      <c r="AD1364" s="256" t="s">
        <v>1992</v>
      </c>
      <c r="AE1364" s="255" t="s">
        <v>349</v>
      </c>
      <c r="AF1364" s="255" t="s">
        <v>649</v>
      </c>
      <c r="AG1364" s="256" t="s">
        <v>643</v>
      </c>
      <c r="AH1364" s="255"/>
      <c r="AI1364" s="255"/>
      <c r="AJ1364" s="256"/>
      <c r="AK1364" s="255" t="s">
        <v>605</v>
      </c>
      <c r="AL1364" s="255" t="s">
        <v>643</v>
      </c>
      <c r="AM1364" s="268" t="s">
        <v>741</v>
      </c>
      <c r="AN1364" s="148" t="str">
        <f>IF(ISERROR(MATCH(H1364,Current!H:H,0)),"Cleared","resolved")</f>
        <v>Cleared</v>
      </c>
    </row>
    <row r="1365" spans="1:40" x14ac:dyDescent="0.25">
      <c r="A1365" s="267" t="s">
        <v>31</v>
      </c>
      <c r="B1365" s="255">
        <v>3019</v>
      </c>
      <c r="C1365" s="256" t="s">
        <v>134</v>
      </c>
      <c r="D1365" s="255" t="s">
        <v>16</v>
      </c>
      <c r="E1365" s="255">
        <v>3014</v>
      </c>
      <c r="F1365" s="256" t="s">
        <v>144</v>
      </c>
      <c r="G1365" s="255" t="s">
        <v>16</v>
      </c>
      <c r="H1365" s="255">
        <v>30190110008130</v>
      </c>
      <c r="I1365" s="256" t="s">
        <v>59</v>
      </c>
      <c r="J1365" s="255" t="s">
        <v>135</v>
      </c>
      <c r="K1365" s="255">
        <v>42794</v>
      </c>
      <c r="L1365" s="256">
        <v>66</v>
      </c>
      <c r="M1365" s="255" t="s">
        <v>111</v>
      </c>
      <c r="N1365" s="255" t="s">
        <v>42</v>
      </c>
      <c r="O1365" s="256">
        <v>42860</v>
      </c>
      <c r="P1365" s="255" t="s">
        <v>1878</v>
      </c>
      <c r="Q1365" s="255">
        <v>0</v>
      </c>
      <c r="R1365" s="256" t="s">
        <v>33</v>
      </c>
      <c r="S1365" s="255">
        <v>1186.4000000000001</v>
      </c>
      <c r="T1365" s="255" t="s">
        <v>100</v>
      </c>
      <c r="U1365" s="256">
        <v>1186.4000000000001</v>
      </c>
      <c r="V1365" s="255" t="s">
        <v>100</v>
      </c>
      <c r="W1365" s="255">
        <v>1186.4000000000001</v>
      </c>
      <c r="X1365" s="256" t="s">
        <v>100</v>
      </c>
      <c r="Y1365" s="255" t="s">
        <v>107</v>
      </c>
      <c r="Z1365" s="255">
        <v>1.19</v>
      </c>
      <c r="AA1365" s="256">
        <v>1</v>
      </c>
      <c r="AB1365" s="255" t="s">
        <v>629</v>
      </c>
      <c r="AC1365" s="255" t="s">
        <v>413</v>
      </c>
      <c r="AD1365" s="256" t="s">
        <v>1992</v>
      </c>
      <c r="AE1365" s="255" t="s">
        <v>349</v>
      </c>
      <c r="AF1365" s="255" t="s">
        <v>605</v>
      </c>
      <c r="AG1365" s="256" t="s">
        <v>643</v>
      </c>
      <c r="AH1365" s="255"/>
      <c r="AI1365" s="255"/>
      <c r="AJ1365" s="256"/>
      <c r="AK1365" s="255" t="s">
        <v>605</v>
      </c>
      <c r="AL1365" s="255" t="s">
        <v>643</v>
      </c>
      <c r="AM1365" s="268" t="s">
        <v>741</v>
      </c>
      <c r="AN1365" s="148" t="str">
        <f>IF(ISERROR(MATCH(H1365,Current!H:H,0)),"Cleared","resolved")</f>
        <v>Cleared</v>
      </c>
    </row>
    <row r="1366" spans="1:40" x14ac:dyDescent="0.25">
      <c r="A1366" s="267" t="s">
        <v>744</v>
      </c>
      <c r="B1366" s="255">
        <v>8520</v>
      </c>
      <c r="C1366" s="256" t="s">
        <v>842</v>
      </c>
      <c r="D1366" s="255" t="s">
        <v>19</v>
      </c>
      <c r="E1366" s="255">
        <v>3011</v>
      </c>
      <c r="F1366" s="256" t="s">
        <v>164</v>
      </c>
      <c r="G1366" s="255" t="s">
        <v>22</v>
      </c>
      <c r="H1366" s="255">
        <v>85200810000428</v>
      </c>
      <c r="I1366" s="256" t="s">
        <v>54</v>
      </c>
      <c r="J1366" s="255" t="s">
        <v>317</v>
      </c>
      <c r="K1366" s="255">
        <v>42676</v>
      </c>
      <c r="L1366" s="256">
        <v>184</v>
      </c>
      <c r="M1366" s="255" t="s">
        <v>122</v>
      </c>
      <c r="N1366" s="255" t="s">
        <v>41</v>
      </c>
      <c r="O1366" s="256">
        <v>42709</v>
      </c>
      <c r="P1366" s="255" t="s">
        <v>651</v>
      </c>
      <c r="Q1366" s="255">
        <v>151</v>
      </c>
      <c r="R1366" s="256" t="s">
        <v>39</v>
      </c>
      <c r="S1366" s="255">
        <v>83475</v>
      </c>
      <c r="T1366" s="255" t="s">
        <v>197</v>
      </c>
      <c r="U1366" s="256">
        <v>1188.06</v>
      </c>
      <c r="V1366" s="255" t="s">
        <v>197</v>
      </c>
      <c r="W1366" s="255">
        <v>83475.14491480765</v>
      </c>
      <c r="X1366" s="256" t="s">
        <v>100</v>
      </c>
      <c r="Y1366" s="255" t="s">
        <v>114</v>
      </c>
      <c r="Z1366" s="255">
        <v>1.19</v>
      </c>
      <c r="AA1366" s="256">
        <v>1</v>
      </c>
      <c r="AB1366" s="255" t="s">
        <v>630</v>
      </c>
      <c r="AC1366" s="255" t="s">
        <v>635</v>
      </c>
      <c r="AD1366" s="256" t="s">
        <v>776</v>
      </c>
      <c r="AE1366" s="255" t="s">
        <v>350</v>
      </c>
      <c r="AF1366" s="255" t="s">
        <v>605</v>
      </c>
      <c r="AG1366" s="256" t="s">
        <v>643</v>
      </c>
      <c r="AH1366" s="255"/>
      <c r="AI1366" s="255"/>
      <c r="AJ1366" s="256"/>
      <c r="AK1366" s="255" t="s">
        <v>605</v>
      </c>
      <c r="AL1366" s="255" t="s">
        <v>643</v>
      </c>
      <c r="AM1366" s="268" t="s">
        <v>741</v>
      </c>
      <c r="AN1366" s="148" t="str">
        <f>IF(ISERROR(MATCH(H1366,Current!H:H,0)),"Cleared","resolved")</f>
        <v>resolved</v>
      </c>
    </row>
    <row r="1367" spans="1:40" x14ac:dyDescent="0.25">
      <c r="A1367" s="267" t="s">
        <v>744</v>
      </c>
      <c r="B1367" s="255">
        <v>8520</v>
      </c>
      <c r="C1367" s="256" t="s">
        <v>842</v>
      </c>
      <c r="D1367" s="255" t="s">
        <v>19</v>
      </c>
      <c r="E1367" s="255">
        <v>283</v>
      </c>
      <c r="F1367" s="256" t="s">
        <v>109</v>
      </c>
      <c r="G1367" s="255" t="s">
        <v>14</v>
      </c>
      <c r="H1367" s="255">
        <v>85200310080739</v>
      </c>
      <c r="I1367" s="256" t="s">
        <v>55</v>
      </c>
      <c r="J1367" s="255" t="s">
        <v>322</v>
      </c>
      <c r="K1367" s="255">
        <v>42522</v>
      </c>
      <c r="L1367" s="256">
        <v>338</v>
      </c>
      <c r="M1367" s="255" t="s">
        <v>127</v>
      </c>
      <c r="N1367" s="255" t="s">
        <v>128</v>
      </c>
      <c r="O1367" s="256">
        <v>42585</v>
      </c>
      <c r="P1367" s="255" t="s">
        <v>406</v>
      </c>
      <c r="Q1367" s="255">
        <v>275</v>
      </c>
      <c r="R1367" s="256" t="s">
        <v>37</v>
      </c>
      <c r="S1367" s="255">
        <v>82717.2</v>
      </c>
      <c r="T1367" s="255" t="s">
        <v>197</v>
      </c>
      <c r="U1367" s="256">
        <v>1177.27</v>
      </c>
      <c r="V1367" s="255" t="s">
        <v>197</v>
      </c>
      <c r="W1367" s="255">
        <v>82717.020902863165</v>
      </c>
      <c r="X1367" s="256" t="s">
        <v>100</v>
      </c>
      <c r="Y1367" s="255" t="s">
        <v>114</v>
      </c>
      <c r="Z1367" s="255">
        <v>1.18</v>
      </c>
      <c r="AA1367" s="256">
        <v>1</v>
      </c>
      <c r="AB1367" s="255" t="s">
        <v>630</v>
      </c>
      <c r="AC1367" s="255" t="s">
        <v>471</v>
      </c>
      <c r="AD1367" s="256" t="s">
        <v>496</v>
      </c>
      <c r="AE1367" s="255" t="s">
        <v>350</v>
      </c>
      <c r="AF1367" s="255" t="s">
        <v>649</v>
      </c>
      <c r="AG1367" s="256" t="s">
        <v>643</v>
      </c>
      <c r="AH1367" s="255"/>
      <c r="AI1367" s="255"/>
      <c r="AJ1367" s="256"/>
      <c r="AK1367" s="255" t="s">
        <v>605</v>
      </c>
      <c r="AL1367" s="255" t="s">
        <v>643</v>
      </c>
      <c r="AM1367" s="268" t="s">
        <v>741</v>
      </c>
      <c r="AN1367" s="148" t="str">
        <f>IF(ISERROR(MATCH(H1367,Current!H:H,0)),"Cleared","resolved")</f>
        <v>Cleared</v>
      </c>
    </row>
    <row r="1368" spans="1:40" x14ac:dyDescent="0.25">
      <c r="A1368" s="267" t="s">
        <v>744</v>
      </c>
      <c r="B1368" s="255">
        <v>8520</v>
      </c>
      <c r="C1368" s="256" t="s">
        <v>842</v>
      </c>
      <c r="D1368" s="255" t="s">
        <v>19</v>
      </c>
      <c r="E1368" s="255">
        <v>8205</v>
      </c>
      <c r="F1368" s="256" t="s">
        <v>130</v>
      </c>
      <c r="G1368" s="255" t="s">
        <v>14</v>
      </c>
      <c r="H1368" s="255">
        <v>85204510000524</v>
      </c>
      <c r="I1368" s="256" t="s">
        <v>55</v>
      </c>
      <c r="J1368" s="255" t="s">
        <v>322</v>
      </c>
      <c r="K1368" s="255">
        <v>42705</v>
      </c>
      <c r="L1368" s="256">
        <v>155</v>
      </c>
      <c r="M1368" s="255" t="s">
        <v>161</v>
      </c>
      <c r="N1368" s="255" t="s">
        <v>128</v>
      </c>
      <c r="O1368" s="256">
        <v>42775</v>
      </c>
      <c r="P1368" s="255" t="s">
        <v>838</v>
      </c>
      <c r="Q1368" s="255">
        <v>85</v>
      </c>
      <c r="R1368" s="256" t="s">
        <v>35</v>
      </c>
      <c r="S1368" s="255">
        <v>82969.2</v>
      </c>
      <c r="T1368" s="255" t="s">
        <v>197</v>
      </c>
      <c r="U1368" s="256">
        <v>1180.8599999999999</v>
      </c>
      <c r="V1368" s="255" t="s">
        <v>197</v>
      </c>
      <c r="W1368" s="255">
        <v>82969.260495345152</v>
      </c>
      <c r="X1368" s="256" t="s">
        <v>100</v>
      </c>
      <c r="Y1368" s="255" t="s">
        <v>114</v>
      </c>
      <c r="Z1368" s="255">
        <v>1.18</v>
      </c>
      <c r="AA1368" s="256">
        <v>1</v>
      </c>
      <c r="AB1368" s="255" t="s">
        <v>630</v>
      </c>
      <c r="AC1368" s="255" t="s">
        <v>762</v>
      </c>
      <c r="AD1368" s="256" t="s">
        <v>907</v>
      </c>
      <c r="AE1368" s="255" t="s">
        <v>350</v>
      </c>
      <c r="AF1368" s="255" t="s">
        <v>649</v>
      </c>
      <c r="AG1368" s="256" t="s">
        <v>643</v>
      </c>
      <c r="AH1368" s="255"/>
      <c r="AI1368" s="255"/>
      <c r="AJ1368" s="256"/>
      <c r="AK1368" s="255" t="s">
        <v>605</v>
      </c>
      <c r="AL1368" s="255" t="s">
        <v>643</v>
      </c>
      <c r="AM1368" s="268" t="s">
        <v>741</v>
      </c>
      <c r="AN1368" s="148" t="str">
        <f>IF(ISERROR(MATCH(H1368,Current!H:H,0)),"Cleared","resolved")</f>
        <v>Cleared</v>
      </c>
    </row>
    <row r="1369" spans="1:40" x14ac:dyDescent="0.25">
      <c r="A1369" s="267" t="s">
        <v>744</v>
      </c>
      <c r="B1369" s="255">
        <v>132</v>
      </c>
      <c r="C1369" s="256" t="s">
        <v>233</v>
      </c>
      <c r="D1369" s="255" t="s">
        <v>22</v>
      </c>
      <c r="E1369" s="255">
        <v>199</v>
      </c>
      <c r="F1369" s="256" t="s">
        <v>137</v>
      </c>
      <c r="G1369" s="255" t="s">
        <v>22</v>
      </c>
      <c r="H1369" s="255">
        <v>1320130002579</v>
      </c>
      <c r="I1369" s="256" t="s">
        <v>54</v>
      </c>
      <c r="J1369" s="255" t="s">
        <v>330</v>
      </c>
      <c r="K1369" s="255">
        <v>42724</v>
      </c>
      <c r="L1369" s="256">
        <v>136</v>
      </c>
      <c r="M1369" s="255" t="s">
        <v>118</v>
      </c>
      <c r="N1369" s="255" t="s">
        <v>41</v>
      </c>
      <c r="O1369" s="256">
        <v>42776</v>
      </c>
      <c r="P1369" s="255" t="s">
        <v>838</v>
      </c>
      <c r="Q1369" s="255">
        <v>84</v>
      </c>
      <c r="R1369" s="256" t="s">
        <v>35</v>
      </c>
      <c r="S1369" s="255">
        <v>1281.6099999999999</v>
      </c>
      <c r="T1369" s="255" t="s">
        <v>248</v>
      </c>
      <c r="U1369" s="256">
        <v>1172.56</v>
      </c>
      <c r="V1369" s="255" t="s">
        <v>248</v>
      </c>
      <c r="W1369" s="255">
        <v>1281.6080565465725</v>
      </c>
      <c r="X1369" s="256" t="s">
        <v>100</v>
      </c>
      <c r="Y1369" s="255" t="s">
        <v>107</v>
      </c>
      <c r="Z1369" s="255">
        <v>1.17</v>
      </c>
      <c r="AA1369" s="256">
        <v>1</v>
      </c>
      <c r="AB1369" s="255" t="s">
        <v>629</v>
      </c>
      <c r="AC1369" s="255" t="s">
        <v>513</v>
      </c>
      <c r="AD1369" s="256" t="s">
        <v>402</v>
      </c>
      <c r="AE1369" s="255" t="s">
        <v>349</v>
      </c>
      <c r="AF1369" s="255" t="s">
        <v>605</v>
      </c>
      <c r="AG1369" s="256" t="s">
        <v>643</v>
      </c>
      <c r="AH1369" s="255"/>
      <c r="AI1369" s="255"/>
      <c r="AJ1369" s="256"/>
      <c r="AK1369" s="255" t="s">
        <v>605</v>
      </c>
      <c r="AL1369" s="255" t="s">
        <v>643</v>
      </c>
      <c r="AM1369" s="268" t="s">
        <v>741</v>
      </c>
      <c r="AN1369" s="148" t="str">
        <f>IF(ISERROR(MATCH(H1369,Current!H:H,0)),"Cleared","resolved")</f>
        <v>resolved</v>
      </c>
    </row>
    <row r="1370" spans="1:40" x14ac:dyDescent="0.25">
      <c r="A1370" s="267" t="s">
        <v>744</v>
      </c>
      <c r="B1370" s="255">
        <v>8520</v>
      </c>
      <c r="C1370" s="256" t="s">
        <v>842</v>
      </c>
      <c r="D1370" s="255" t="s">
        <v>19</v>
      </c>
      <c r="E1370" s="255">
        <v>199</v>
      </c>
      <c r="F1370" s="256" t="s">
        <v>137</v>
      </c>
      <c r="G1370" s="255" t="s">
        <v>22</v>
      </c>
      <c r="H1370" s="255">
        <v>85200410038967</v>
      </c>
      <c r="I1370" s="256" t="s">
        <v>54</v>
      </c>
      <c r="J1370" s="255" t="s">
        <v>575</v>
      </c>
      <c r="K1370" s="255">
        <v>42614</v>
      </c>
      <c r="L1370" s="256">
        <v>246</v>
      </c>
      <c r="M1370" s="255" t="s">
        <v>111</v>
      </c>
      <c r="N1370" s="255" t="s">
        <v>42</v>
      </c>
      <c r="O1370" s="256">
        <v>42681</v>
      </c>
      <c r="P1370" s="255" t="s">
        <v>651</v>
      </c>
      <c r="Q1370" s="255">
        <v>179</v>
      </c>
      <c r="R1370" s="256" t="s">
        <v>39</v>
      </c>
      <c r="S1370" s="255">
        <v>81738</v>
      </c>
      <c r="T1370" s="255" t="s">
        <v>197</v>
      </c>
      <c r="U1370" s="256">
        <v>1163.3399999999999</v>
      </c>
      <c r="V1370" s="255" t="s">
        <v>197</v>
      </c>
      <c r="W1370" s="255">
        <v>81738.27507465308</v>
      </c>
      <c r="X1370" s="256" t="s">
        <v>100</v>
      </c>
      <c r="Y1370" s="255" t="s">
        <v>114</v>
      </c>
      <c r="Z1370" s="255">
        <v>1.1599999999999999</v>
      </c>
      <c r="AA1370" s="256">
        <v>1</v>
      </c>
      <c r="AB1370" s="255" t="s">
        <v>630</v>
      </c>
      <c r="AC1370" s="255" t="s">
        <v>484</v>
      </c>
      <c r="AD1370" s="256" t="s">
        <v>396</v>
      </c>
      <c r="AE1370" s="255" t="s">
        <v>350</v>
      </c>
      <c r="AF1370" s="255" t="s">
        <v>605</v>
      </c>
      <c r="AG1370" s="256" t="s">
        <v>643</v>
      </c>
      <c r="AH1370" s="255"/>
      <c r="AI1370" s="255"/>
      <c r="AJ1370" s="256"/>
      <c r="AK1370" s="255" t="s">
        <v>605</v>
      </c>
      <c r="AL1370" s="255" t="s">
        <v>643</v>
      </c>
      <c r="AM1370" s="268" t="s">
        <v>741</v>
      </c>
      <c r="AN1370" s="148" t="str">
        <f>IF(ISERROR(MATCH(H1370,Current!H:H,0)),"Cleared","resolved")</f>
        <v>resolved</v>
      </c>
    </row>
    <row r="1371" spans="1:40" x14ac:dyDescent="0.25">
      <c r="A1371" s="267" t="s">
        <v>744</v>
      </c>
      <c r="B1371" s="255">
        <v>8520</v>
      </c>
      <c r="C1371" s="256" t="s">
        <v>842</v>
      </c>
      <c r="D1371" s="255" t="s">
        <v>19</v>
      </c>
      <c r="E1371" s="255">
        <v>199</v>
      </c>
      <c r="F1371" s="256" t="s">
        <v>137</v>
      </c>
      <c r="G1371" s="255" t="s">
        <v>22</v>
      </c>
      <c r="H1371" s="255">
        <v>85200410038970</v>
      </c>
      <c r="I1371" s="256" t="s">
        <v>54</v>
      </c>
      <c r="J1371" s="255" t="s">
        <v>575</v>
      </c>
      <c r="K1371" s="255">
        <v>42614</v>
      </c>
      <c r="L1371" s="256">
        <v>246</v>
      </c>
      <c r="M1371" s="255" t="s">
        <v>111</v>
      </c>
      <c r="N1371" s="255" t="s">
        <v>42</v>
      </c>
      <c r="O1371" s="256">
        <v>42681</v>
      </c>
      <c r="P1371" s="255" t="s">
        <v>651</v>
      </c>
      <c r="Q1371" s="255">
        <v>179</v>
      </c>
      <c r="R1371" s="256" t="s">
        <v>39</v>
      </c>
      <c r="S1371" s="255">
        <v>81738</v>
      </c>
      <c r="T1371" s="255" t="s">
        <v>197</v>
      </c>
      <c r="U1371" s="256">
        <v>1163.3399999999999</v>
      </c>
      <c r="V1371" s="255" t="s">
        <v>197</v>
      </c>
      <c r="W1371" s="255">
        <v>81738.27507465308</v>
      </c>
      <c r="X1371" s="256" t="s">
        <v>100</v>
      </c>
      <c r="Y1371" s="255" t="s">
        <v>114</v>
      </c>
      <c r="Z1371" s="255">
        <v>1.1599999999999999</v>
      </c>
      <c r="AA1371" s="256">
        <v>1</v>
      </c>
      <c r="AB1371" s="255" t="s">
        <v>630</v>
      </c>
      <c r="AC1371" s="255" t="s">
        <v>484</v>
      </c>
      <c r="AD1371" s="256" t="s">
        <v>396</v>
      </c>
      <c r="AE1371" s="255" t="s">
        <v>350</v>
      </c>
      <c r="AF1371" s="255" t="s">
        <v>605</v>
      </c>
      <c r="AG1371" s="256" t="s">
        <v>643</v>
      </c>
      <c r="AH1371" s="255"/>
      <c r="AI1371" s="255"/>
      <c r="AJ1371" s="256"/>
      <c r="AK1371" s="255" t="s">
        <v>605</v>
      </c>
      <c r="AL1371" s="255" t="s">
        <v>643</v>
      </c>
      <c r="AM1371" s="268" t="s">
        <v>741</v>
      </c>
      <c r="AN1371" s="148" t="str">
        <f>IF(ISERROR(MATCH(H1371,Current!H:H,0)),"Cleared","resolved")</f>
        <v>resolved</v>
      </c>
    </row>
    <row r="1372" spans="1:40" x14ac:dyDescent="0.25">
      <c r="A1372" s="267" t="s">
        <v>744</v>
      </c>
      <c r="B1372" s="255">
        <v>8520</v>
      </c>
      <c r="C1372" s="256" t="s">
        <v>842</v>
      </c>
      <c r="D1372" s="255" t="s">
        <v>19</v>
      </c>
      <c r="E1372" s="255">
        <v>199</v>
      </c>
      <c r="F1372" s="256" t="s">
        <v>137</v>
      </c>
      <c r="G1372" s="255" t="s">
        <v>22</v>
      </c>
      <c r="H1372" s="255">
        <v>85200410042568</v>
      </c>
      <c r="I1372" s="256" t="s">
        <v>54</v>
      </c>
      <c r="J1372" s="255" t="s">
        <v>575</v>
      </c>
      <c r="K1372" s="255">
        <v>42727</v>
      </c>
      <c r="L1372" s="256">
        <v>133</v>
      </c>
      <c r="M1372" s="255" t="s">
        <v>111</v>
      </c>
      <c r="N1372" s="255" t="s">
        <v>42</v>
      </c>
      <c r="O1372" s="256">
        <v>42776</v>
      </c>
      <c r="P1372" s="255" t="s">
        <v>838</v>
      </c>
      <c r="Q1372" s="255">
        <v>84</v>
      </c>
      <c r="R1372" s="256" t="s">
        <v>35</v>
      </c>
      <c r="S1372" s="255">
        <v>81600</v>
      </c>
      <c r="T1372" s="255" t="s">
        <v>197</v>
      </c>
      <c r="U1372" s="256">
        <v>1161.3699999999999</v>
      </c>
      <c r="V1372" s="255" t="s">
        <v>197</v>
      </c>
      <c r="W1372" s="255">
        <v>81599.859476550133</v>
      </c>
      <c r="X1372" s="256" t="s">
        <v>100</v>
      </c>
      <c r="Y1372" s="255" t="s">
        <v>114</v>
      </c>
      <c r="Z1372" s="255">
        <v>1.1599999999999999</v>
      </c>
      <c r="AA1372" s="256">
        <v>1</v>
      </c>
      <c r="AB1372" s="255" t="s">
        <v>630</v>
      </c>
      <c r="AC1372" s="255" t="s">
        <v>484</v>
      </c>
      <c r="AD1372" s="256" t="s">
        <v>396</v>
      </c>
      <c r="AE1372" s="255" t="s">
        <v>350</v>
      </c>
      <c r="AF1372" s="255" t="s">
        <v>605</v>
      </c>
      <c r="AG1372" s="256" t="s">
        <v>643</v>
      </c>
      <c r="AH1372" s="255"/>
      <c r="AI1372" s="255"/>
      <c r="AJ1372" s="256"/>
      <c r="AK1372" s="255" t="s">
        <v>605</v>
      </c>
      <c r="AL1372" s="255" t="s">
        <v>643</v>
      </c>
      <c r="AM1372" s="268" t="s">
        <v>741</v>
      </c>
      <c r="AN1372" s="148" t="str">
        <f>IF(ISERROR(MATCH(H1372,Current!H:H,0)),"Cleared","resolved")</f>
        <v>resolved</v>
      </c>
    </row>
    <row r="1373" spans="1:40" x14ac:dyDescent="0.25">
      <c r="A1373" s="267" t="s">
        <v>744</v>
      </c>
      <c r="B1373" s="255">
        <v>8520</v>
      </c>
      <c r="C1373" s="256" t="s">
        <v>842</v>
      </c>
      <c r="D1373" s="255" t="s">
        <v>19</v>
      </c>
      <c r="E1373" s="255">
        <v>199</v>
      </c>
      <c r="F1373" s="256" t="s">
        <v>137</v>
      </c>
      <c r="G1373" s="255" t="s">
        <v>22</v>
      </c>
      <c r="H1373" s="255">
        <v>85200410041950</v>
      </c>
      <c r="I1373" s="256" t="s">
        <v>54</v>
      </c>
      <c r="J1373" s="255" t="s">
        <v>575</v>
      </c>
      <c r="K1373" s="255">
        <v>42704</v>
      </c>
      <c r="L1373" s="256">
        <v>156</v>
      </c>
      <c r="M1373" s="255" t="s">
        <v>111</v>
      </c>
      <c r="N1373" s="255" t="s">
        <v>42</v>
      </c>
      <c r="O1373" s="256">
        <v>42776</v>
      </c>
      <c r="P1373" s="255" t="s">
        <v>838</v>
      </c>
      <c r="Q1373" s="255">
        <v>84</v>
      </c>
      <c r="R1373" s="256" t="s">
        <v>35</v>
      </c>
      <c r="S1373" s="255">
        <v>81600</v>
      </c>
      <c r="T1373" s="255" t="s">
        <v>197</v>
      </c>
      <c r="U1373" s="256">
        <v>1161.3699999999999</v>
      </c>
      <c r="V1373" s="255" t="s">
        <v>197</v>
      </c>
      <c r="W1373" s="255">
        <v>81599.859476550133</v>
      </c>
      <c r="X1373" s="256" t="s">
        <v>100</v>
      </c>
      <c r="Y1373" s="255" t="s">
        <v>114</v>
      </c>
      <c r="Z1373" s="255">
        <v>1.1599999999999999</v>
      </c>
      <c r="AA1373" s="256">
        <v>1</v>
      </c>
      <c r="AB1373" s="255" t="s">
        <v>630</v>
      </c>
      <c r="AC1373" s="255" t="s">
        <v>484</v>
      </c>
      <c r="AD1373" s="256" t="s">
        <v>396</v>
      </c>
      <c r="AE1373" s="255" t="s">
        <v>350</v>
      </c>
      <c r="AF1373" s="255" t="s">
        <v>605</v>
      </c>
      <c r="AG1373" s="256" t="s">
        <v>643</v>
      </c>
      <c r="AH1373" s="255"/>
      <c r="AI1373" s="255"/>
      <c r="AJ1373" s="256"/>
      <c r="AK1373" s="255" t="s">
        <v>605</v>
      </c>
      <c r="AL1373" s="255" t="s">
        <v>643</v>
      </c>
      <c r="AM1373" s="268" t="s">
        <v>741</v>
      </c>
      <c r="AN1373" s="148" t="str">
        <f>IF(ISERROR(MATCH(H1373,Current!H:H,0)),"Cleared","resolved")</f>
        <v>resolved</v>
      </c>
    </row>
    <row r="1374" spans="1:40" x14ac:dyDescent="0.25">
      <c r="A1374" s="267" t="s">
        <v>744</v>
      </c>
      <c r="B1374" s="255">
        <v>1350</v>
      </c>
      <c r="C1374" s="256" t="s">
        <v>124</v>
      </c>
      <c r="D1374" s="255" t="s">
        <v>21</v>
      </c>
      <c r="E1374" s="255">
        <v>8520</v>
      </c>
      <c r="F1374" s="256" t="s">
        <v>842</v>
      </c>
      <c r="G1374" s="255" t="s">
        <v>19</v>
      </c>
      <c r="H1374" s="255" t="s">
        <v>1488</v>
      </c>
      <c r="I1374" s="256" t="s">
        <v>55</v>
      </c>
      <c r="J1374" s="255" t="s">
        <v>1006</v>
      </c>
      <c r="K1374" s="255">
        <v>42796</v>
      </c>
      <c r="L1374" s="256">
        <v>64</v>
      </c>
      <c r="M1374" s="255" t="s">
        <v>122</v>
      </c>
      <c r="N1374" s="255" t="s">
        <v>41</v>
      </c>
      <c r="O1374" s="256">
        <v>42831</v>
      </c>
      <c r="P1374" s="255" t="s">
        <v>838</v>
      </c>
      <c r="Q1374" s="255">
        <v>29</v>
      </c>
      <c r="R1374" s="256" t="s">
        <v>33</v>
      </c>
      <c r="S1374" s="255">
        <v>1152.0999999999999</v>
      </c>
      <c r="T1374" s="255" t="s">
        <v>100</v>
      </c>
      <c r="U1374" s="256">
        <v>1152.0999999999999</v>
      </c>
      <c r="V1374" s="255" t="s">
        <v>243</v>
      </c>
      <c r="W1374" s="255">
        <v>11096.791841483757</v>
      </c>
      <c r="X1374" s="256" t="s">
        <v>100</v>
      </c>
      <c r="Y1374" s="255" t="s">
        <v>114</v>
      </c>
      <c r="Z1374" s="255">
        <v>1.1499999999999999</v>
      </c>
      <c r="AA1374" s="256">
        <v>1</v>
      </c>
      <c r="AB1374" s="255" t="s">
        <v>630</v>
      </c>
      <c r="AC1374" s="255" t="s">
        <v>1473</v>
      </c>
      <c r="AD1374" s="256" t="s">
        <v>1489</v>
      </c>
      <c r="AE1374" s="255" t="s">
        <v>349</v>
      </c>
      <c r="AF1374" s="255" t="s">
        <v>605</v>
      </c>
      <c r="AG1374" s="256" t="s">
        <v>643</v>
      </c>
      <c r="AH1374" s="255"/>
      <c r="AI1374" s="255"/>
      <c r="AJ1374" s="256"/>
      <c r="AK1374" s="255" t="s">
        <v>605</v>
      </c>
      <c r="AL1374" s="255" t="s">
        <v>643</v>
      </c>
      <c r="AM1374" s="268" t="s">
        <v>741</v>
      </c>
      <c r="AN1374" s="148" t="str">
        <f>IF(ISERROR(MATCH(H1374,Current!H:H,0)),"Cleared","resolved")</f>
        <v>Cleared</v>
      </c>
    </row>
    <row r="1375" spans="1:40" x14ac:dyDescent="0.25">
      <c r="A1375" s="267" t="s">
        <v>31</v>
      </c>
      <c r="B1375" s="255">
        <v>413</v>
      </c>
      <c r="C1375" s="256" t="s">
        <v>136</v>
      </c>
      <c r="D1375" s="255" t="s">
        <v>13</v>
      </c>
      <c r="E1375" s="255">
        <v>8205</v>
      </c>
      <c r="F1375" s="256" t="s">
        <v>130</v>
      </c>
      <c r="G1375" s="255" t="s">
        <v>14</v>
      </c>
      <c r="H1375" s="255">
        <v>4130130017264</v>
      </c>
      <c r="I1375" s="256" t="s">
        <v>537</v>
      </c>
      <c r="J1375" s="255" t="s">
        <v>150</v>
      </c>
      <c r="K1375" s="255">
        <v>42821</v>
      </c>
      <c r="L1375" s="256">
        <v>39</v>
      </c>
      <c r="M1375" s="255" t="s">
        <v>127</v>
      </c>
      <c r="N1375" s="255" t="s">
        <v>128</v>
      </c>
      <c r="O1375" s="256">
        <v>42859</v>
      </c>
      <c r="P1375" s="255" t="s">
        <v>1878</v>
      </c>
      <c r="Q1375" s="255">
        <v>1</v>
      </c>
      <c r="R1375" s="256" t="s">
        <v>33</v>
      </c>
      <c r="S1375" s="255">
        <v>1150.8</v>
      </c>
      <c r="T1375" s="255" t="s">
        <v>100</v>
      </c>
      <c r="U1375" s="256">
        <v>1150.8</v>
      </c>
      <c r="V1375" s="255" t="s">
        <v>100</v>
      </c>
      <c r="W1375" s="255">
        <v>1150.8</v>
      </c>
      <c r="X1375" s="256" t="s">
        <v>100</v>
      </c>
      <c r="Y1375" s="255" t="s">
        <v>114</v>
      </c>
      <c r="Z1375" s="255">
        <v>1.1499999999999999</v>
      </c>
      <c r="AA1375" s="256">
        <v>1</v>
      </c>
      <c r="AB1375" s="255" t="s">
        <v>629</v>
      </c>
      <c r="AC1375" s="255" t="s">
        <v>582</v>
      </c>
      <c r="AD1375" s="256" t="s">
        <v>1491</v>
      </c>
      <c r="AE1375" s="255" t="s">
        <v>349</v>
      </c>
      <c r="AF1375" s="255" t="s">
        <v>605</v>
      </c>
      <c r="AG1375" s="256" t="s">
        <v>643</v>
      </c>
      <c r="AH1375" s="255"/>
      <c r="AI1375" s="255"/>
      <c r="AJ1375" s="256"/>
      <c r="AK1375" s="255" t="s">
        <v>605</v>
      </c>
      <c r="AL1375" s="255" t="s">
        <v>643</v>
      </c>
      <c r="AM1375" s="268" t="s">
        <v>741</v>
      </c>
      <c r="AN1375" s="148" t="str">
        <f>IF(ISERROR(MATCH(H1375,Current!H:H,0)),"Cleared","resolved")</f>
        <v>Cleared</v>
      </c>
    </row>
    <row r="1376" spans="1:40" x14ac:dyDescent="0.25">
      <c r="A1376" s="267" t="s">
        <v>31</v>
      </c>
      <c r="B1376" s="255">
        <v>283</v>
      </c>
      <c r="C1376" s="256" t="s">
        <v>109</v>
      </c>
      <c r="D1376" s="255" t="s">
        <v>14</v>
      </c>
      <c r="E1376" s="255">
        <v>795</v>
      </c>
      <c r="F1376" s="256" t="s">
        <v>264</v>
      </c>
      <c r="G1376" s="255" t="s">
        <v>14</v>
      </c>
      <c r="H1376" s="255">
        <v>2830169003547</v>
      </c>
      <c r="I1376" s="256" t="s">
        <v>55</v>
      </c>
      <c r="J1376" s="255" t="s">
        <v>131</v>
      </c>
      <c r="K1376" s="255">
        <v>42795</v>
      </c>
      <c r="L1376" s="256">
        <v>65</v>
      </c>
      <c r="M1376" s="255" t="s">
        <v>111</v>
      </c>
      <c r="N1376" s="255" t="s">
        <v>42</v>
      </c>
      <c r="O1376" s="256">
        <v>42859</v>
      </c>
      <c r="P1376" s="255" t="s">
        <v>1878</v>
      </c>
      <c r="Q1376" s="255">
        <v>1</v>
      </c>
      <c r="R1376" s="256" t="s">
        <v>33</v>
      </c>
      <c r="S1376" s="255">
        <v>1139.67</v>
      </c>
      <c r="T1376" s="255" t="s">
        <v>100</v>
      </c>
      <c r="U1376" s="256">
        <v>1139.67</v>
      </c>
      <c r="V1376" s="255" t="s">
        <v>100</v>
      </c>
      <c r="W1376" s="255">
        <v>1139.67</v>
      </c>
      <c r="X1376" s="256" t="s">
        <v>100</v>
      </c>
      <c r="Y1376" s="255" t="s">
        <v>107</v>
      </c>
      <c r="Z1376" s="255">
        <v>1.1399999999999999</v>
      </c>
      <c r="AA1376" s="256">
        <v>1</v>
      </c>
      <c r="AB1376" s="255" t="s">
        <v>629</v>
      </c>
      <c r="AC1376" s="255" t="s">
        <v>471</v>
      </c>
      <c r="AD1376" s="256" t="s">
        <v>1965</v>
      </c>
      <c r="AE1376" s="255" t="s">
        <v>349</v>
      </c>
      <c r="AF1376" s="255" t="s">
        <v>605</v>
      </c>
      <c r="AG1376" s="256" t="s">
        <v>643</v>
      </c>
      <c r="AH1376" s="255"/>
      <c r="AI1376" s="255"/>
      <c r="AJ1376" s="256"/>
      <c r="AK1376" s="255" t="s">
        <v>605</v>
      </c>
      <c r="AL1376" s="255" t="s">
        <v>643</v>
      </c>
      <c r="AM1376" s="268" t="s">
        <v>741</v>
      </c>
      <c r="AN1376" s="148" t="str">
        <f>IF(ISERROR(MATCH(H1376,Current!H:H,0)),"Cleared","resolved")</f>
        <v>Cleared</v>
      </c>
    </row>
    <row r="1377" spans="1:40" x14ac:dyDescent="0.25">
      <c r="A1377" s="267" t="s">
        <v>744</v>
      </c>
      <c r="B1377" s="255">
        <v>8520</v>
      </c>
      <c r="C1377" s="256" t="s">
        <v>842</v>
      </c>
      <c r="D1377" s="255" t="s">
        <v>19</v>
      </c>
      <c r="E1377" s="255">
        <v>260</v>
      </c>
      <c r="F1377" s="256" t="s">
        <v>113</v>
      </c>
      <c r="G1377" s="255" t="s">
        <v>23</v>
      </c>
      <c r="H1377" s="255" t="s">
        <v>1573</v>
      </c>
      <c r="I1377" s="256" t="s">
        <v>54</v>
      </c>
      <c r="J1377" s="255" t="s">
        <v>381</v>
      </c>
      <c r="K1377" s="255">
        <v>42768</v>
      </c>
      <c r="L1377" s="256">
        <v>92</v>
      </c>
      <c r="M1377" s="255" t="s">
        <v>127</v>
      </c>
      <c r="N1377" s="255" t="s">
        <v>128</v>
      </c>
      <c r="O1377" s="256">
        <v>42831</v>
      </c>
      <c r="P1377" s="255" t="s">
        <v>838</v>
      </c>
      <c r="Q1377" s="255">
        <v>29</v>
      </c>
      <c r="R1377" s="256" t="s">
        <v>33</v>
      </c>
      <c r="S1377" s="255">
        <v>79165</v>
      </c>
      <c r="T1377" s="255" t="s">
        <v>197</v>
      </c>
      <c r="U1377" s="256">
        <v>1126.72</v>
      </c>
      <c r="V1377" s="255" t="s">
        <v>197</v>
      </c>
      <c r="W1377" s="255">
        <v>79165.290707886874</v>
      </c>
      <c r="X1377" s="256" t="s">
        <v>100</v>
      </c>
      <c r="Y1377" s="255" t="s">
        <v>114</v>
      </c>
      <c r="Z1377" s="255">
        <v>1.1299999999999999</v>
      </c>
      <c r="AA1377" s="256">
        <v>1</v>
      </c>
      <c r="AB1377" s="255" t="s">
        <v>630</v>
      </c>
      <c r="AC1377" s="255" t="s">
        <v>681</v>
      </c>
      <c r="AD1377" s="256" t="s">
        <v>354</v>
      </c>
      <c r="AE1377" s="255" t="s">
        <v>350</v>
      </c>
      <c r="AF1377" s="255" t="s">
        <v>649</v>
      </c>
      <c r="AG1377" s="256" t="s">
        <v>643</v>
      </c>
      <c r="AH1377" s="255"/>
      <c r="AI1377" s="255"/>
      <c r="AJ1377" s="256"/>
      <c r="AK1377" s="255" t="s">
        <v>649</v>
      </c>
      <c r="AL1377" s="255" t="s">
        <v>643</v>
      </c>
      <c r="AM1377" s="268" t="s">
        <v>740</v>
      </c>
      <c r="AN1377" s="148" t="str">
        <f>IF(ISERROR(MATCH(H1377,Current!H:H,0)),"Cleared","resolved")</f>
        <v>resolved</v>
      </c>
    </row>
    <row r="1378" spans="1:40" x14ac:dyDescent="0.25">
      <c r="A1378" s="267" t="s">
        <v>744</v>
      </c>
      <c r="B1378" s="255">
        <v>8520</v>
      </c>
      <c r="C1378" s="256" t="s">
        <v>842</v>
      </c>
      <c r="D1378" s="255" t="s">
        <v>19</v>
      </c>
      <c r="E1378" s="255">
        <v>9701</v>
      </c>
      <c r="F1378" s="256" t="s">
        <v>199</v>
      </c>
      <c r="G1378" s="255" t="s">
        <v>14</v>
      </c>
      <c r="H1378" s="255">
        <v>85200710012736</v>
      </c>
      <c r="I1378" s="256" t="s">
        <v>57</v>
      </c>
      <c r="J1378" s="255" t="s">
        <v>309</v>
      </c>
      <c r="K1378" s="255">
        <v>42614</v>
      </c>
      <c r="L1378" s="256">
        <v>246</v>
      </c>
      <c r="M1378" s="255" t="s">
        <v>105</v>
      </c>
      <c r="N1378" s="255" t="s">
        <v>41</v>
      </c>
      <c r="O1378" s="256">
        <v>42615</v>
      </c>
      <c r="P1378" s="255" t="s">
        <v>406</v>
      </c>
      <c r="Q1378" s="255">
        <v>245</v>
      </c>
      <c r="R1378" s="256" t="s">
        <v>37</v>
      </c>
      <c r="S1378" s="255">
        <v>78615</v>
      </c>
      <c r="T1378" s="255" t="s">
        <v>197</v>
      </c>
      <c r="U1378" s="256">
        <v>1118.8900000000001</v>
      </c>
      <c r="V1378" s="255" t="s">
        <v>197</v>
      </c>
      <c r="W1378" s="255">
        <v>78615.141401721412</v>
      </c>
      <c r="X1378" s="256" t="s">
        <v>100</v>
      </c>
      <c r="Y1378" s="255" t="s">
        <v>114</v>
      </c>
      <c r="Z1378" s="255">
        <v>1.1200000000000001</v>
      </c>
      <c r="AA1378" s="256">
        <v>1</v>
      </c>
      <c r="AB1378" s="255" t="s">
        <v>630</v>
      </c>
      <c r="AC1378" s="255" t="s">
        <v>578</v>
      </c>
      <c r="AD1378" s="256" t="s">
        <v>361</v>
      </c>
      <c r="AE1378" s="255" t="s">
        <v>350</v>
      </c>
      <c r="AF1378" s="255" t="s">
        <v>605</v>
      </c>
      <c r="AG1378" s="256" t="s">
        <v>643</v>
      </c>
      <c r="AH1378" s="255"/>
      <c r="AI1378" s="255"/>
      <c r="AJ1378" s="256"/>
      <c r="AK1378" s="255" t="s">
        <v>605</v>
      </c>
      <c r="AL1378" s="255" t="s">
        <v>643</v>
      </c>
      <c r="AM1378" s="268" t="s">
        <v>741</v>
      </c>
      <c r="AN1378" s="148" t="str">
        <f>IF(ISERROR(MATCH(H1378,Current!H:H,0)),"Cleared","resolved")</f>
        <v>resolved</v>
      </c>
    </row>
    <row r="1379" spans="1:40" x14ac:dyDescent="0.25">
      <c r="A1379" s="267" t="s">
        <v>744</v>
      </c>
      <c r="B1379" s="255">
        <v>8520</v>
      </c>
      <c r="C1379" s="256" t="s">
        <v>842</v>
      </c>
      <c r="D1379" s="255" t="s">
        <v>19</v>
      </c>
      <c r="E1379" s="255">
        <v>3011</v>
      </c>
      <c r="F1379" s="256" t="s">
        <v>164</v>
      </c>
      <c r="G1379" s="255" t="s">
        <v>22</v>
      </c>
      <c r="H1379" s="255">
        <v>85200310083458</v>
      </c>
      <c r="I1379" s="256" t="s">
        <v>537</v>
      </c>
      <c r="J1379" s="255" t="s">
        <v>311</v>
      </c>
      <c r="K1379" s="255">
        <v>42583</v>
      </c>
      <c r="L1379" s="256">
        <v>277</v>
      </c>
      <c r="M1379" s="255" t="s">
        <v>158</v>
      </c>
      <c r="N1379" s="255" t="s">
        <v>41</v>
      </c>
      <c r="O1379" s="256">
        <v>42619</v>
      </c>
      <c r="P1379" s="255" t="s">
        <v>406</v>
      </c>
      <c r="Q1379" s="255">
        <v>241</v>
      </c>
      <c r="R1379" s="256" t="s">
        <v>37</v>
      </c>
      <c r="S1379" s="255">
        <v>78739</v>
      </c>
      <c r="T1379" s="255" t="s">
        <v>197</v>
      </c>
      <c r="U1379" s="256">
        <v>1120.6500000000001</v>
      </c>
      <c r="V1379" s="255" t="s">
        <v>197</v>
      </c>
      <c r="W1379" s="255">
        <v>78738.802037590023</v>
      </c>
      <c r="X1379" s="256" t="s">
        <v>100</v>
      </c>
      <c r="Y1379" s="255" t="s">
        <v>114</v>
      </c>
      <c r="Z1379" s="255">
        <v>1.1200000000000001</v>
      </c>
      <c r="AA1379" s="256">
        <v>1</v>
      </c>
      <c r="AB1379" s="255" t="s">
        <v>630</v>
      </c>
      <c r="AC1379" s="255" t="s">
        <v>474</v>
      </c>
      <c r="AD1379" s="256" t="s">
        <v>552</v>
      </c>
      <c r="AE1379" s="255" t="s">
        <v>350</v>
      </c>
      <c r="AF1379" s="255" t="s">
        <v>605</v>
      </c>
      <c r="AG1379" s="256" t="s">
        <v>643</v>
      </c>
      <c r="AH1379" s="255"/>
      <c r="AI1379" s="255"/>
      <c r="AJ1379" s="256"/>
      <c r="AK1379" s="255" t="s">
        <v>605</v>
      </c>
      <c r="AL1379" s="255" t="s">
        <v>643</v>
      </c>
      <c r="AM1379" s="268" t="s">
        <v>741</v>
      </c>
      <c r="AN1379" s="148" t="str">
        <f>IF(ISERROR(MATCH(H1379,Current!H:H,0)),"Cleared","resolved")</f>
        <v>Cleared</v>
      </c>
    </row>
    <row r="1380" spans="1:40" x14ac:dyDescent="0.25">
      <c r="A1380" s="267" t="s">
        <v>31</v>
      </c>
      <c r="B1380" s="255">
        <v>199</v>
      </c>
      <c r="C1380" s="256" t="s">
        <v>137</v>
      </c>
      <c r="D1380" s="255" t="s">
        <v>22</v>
      </c>
      <c r="E1380" s="255">
        <v>693</v>
      </c>
      <c r="F1380" s="256" t="s">
        <v>177</v>
      </c>
      <c r="G1380" s="255" t="s">
        <v>16</v>
      </c>
      <c r="H1380" s="255">
        <v>1990110069570</v>
      </c>
      <c r="I1380" s="256" t="s">
        <v>56</v>
      </c>
      <c r="J1380" s="255" t="s">
        <v>328</v>
      </c>
      <c r="K1380" s="255">
        <v>42794</v>
      </c>
      <c r="L1380" s="256">
        <v>66</v>
      </c>
      <c r="M1380" s="255" t="s">
        <v>111</v>
      </c>
      <c r="N1380" s="255" t="s">
        <v>42</v>
      </c>
      <c r="O1380" s="256">
        <v>42859</v>
      </c>
      <c r="P1380" s="255" t="s">
        <v>1878</v>
      </c>
      <c r="Q1380" s="255">
        <v>1</v>
      </c>
      <c r="R1380" s="256" t="s">
        <v>33</v>
      </c>
      <c r="S1380" s="255">
        <v>1226.4000000000001</v>
      </c>
      <c r="T1380" s="255" t="s">
        <v>248</v>
      </c>
      <c r="U1380" s="256">
        <v>1122.05</v>
      </c>
      <c r="V1380" s="255" t="s">
        <v>248</v>
      </c>
      <c r="W1380" s="255">
        <v>1226.4006275568684</v>
      </c>
      <c r="X1380" s="256" t="s">
        <v>100</v>
      </c>
      <c r="Y1380" s="255" t="s">
        <v>114</v>
      </c>
      <c r="Z1380" s="255">
        <v>1.1200000000000001</v>
      </c>
      <c r="AA1380" s="256">
        <v>1</v>
      </c>
      <c r="AB1380" s="255" t="s">
        <v>629</v>
      </c>
      <c r="AC1380" s="255" t="s">
        <v>431</v>
      </c>
      <c r="AD1380" s="256" t="s">
        <v>469</v>
      </c>
      <c r="AE1380" s="255" t="s">
        <v>349</v>
      </c>
      <c r="AF1380" s="255" t="s">
        <v>605</v>
      </c>
      <c r="AG1380" s="256" t="s">
        <v>643</v>
      </c>
      <c r="AH1380" s="255"/>
      <c r="AI1380" s="255"/>
      <c r="AJ1380" s="256"/>
      <c r="AK1380" s="255" t="s">
        <v>605</v>
      </c>
      <c r="AL1380" s="255" t="s">
        <v>643</v>
      </c>
      <c r="AM1380" s="268" t="s">
        <v>741</v>
      </c>
      <c r="AN1380" s="148" t="str">
        <f>IF(ISERROR(MATCH(H1380,Current!H:H,0)),"Cleared","resolved")</f>
        <v>Cleared</v>
      </c>
    </row>
    <row r="1381" spans="1:40" x14ac:dyDescent="0.25">
      <c r="A1381" s="267" t="s">
        <v>31</v>
      </c>
      <c r="B1381" s="255">
        <v>3019</v>
      </c>
      <c r="C1381" s="256" t="s">
        <v>134</v>
      </c>
      <c r="D1381" s="255" t="s">
        <v>16</v>
      </c>
      <c r="E1381" s="255">
        <v>3014</v>
      </c>
      <c r="F1381" s="256" t="s">
        <v>144</v>
      </c>
      <c r="G1381" s="255" t="s">
        <v>16</v>
      </c>
      <c r="H1381" s="255">
        <v>30190110008134</v>
      </c>
      <c r="I1381" s="256" t="s">
        <v>59</v>
      </c>
      <c r="J1381" s="255" t="s">
        <v>135</v>
      </c>
      <c r="K1381" s="255">
        <v>42794</v>
      </c>
      <c r="L1381" s="256">
        <v>66</v>
      </c>
      <c r="M1381" s="255" t="s">
        <v>111</v>
      </c>
      <c r="N1381" s="255" t="s">
        <v>42</v>
      </c>
      <c r="O1381" s="256">
        <v>42860</v>
      </c>
      <c r="P1381" s="255" t="s">
        <v>1878</v>
      </c>
      <c r="Q1381" s="255">
        <v>0</v>
      </c>
      <c r="R1381" s="256" t="s">
        <v>33</v>
      </c>
      <c r="S1381" s="255">
        <v>1110</v>
      </c>
      <c r="T1381" s="255" t="s">
        <v>100</v>
      </c>
      <c r="U1381" s="256">
        <v>1110</v>
      </c>
      <c r="V1381" s="255" t="s">
        <v>100</v>
      </c>
      <c r="W1381" s="255">
        <v>1110</v>
      </c>
      <c r="X1381" s="256" t="s">
        <v>100</v>
      </c>
      <c r="Y1381" s="255" t="s">
        <v>107</v>
      </c>
      <c r="Z1381" s="255">
        <v>1.1100000000000001</v>
      </c>
      <c r="AA1381" s="256">
        <v>1</v>
      </c>
      <c r="AB1381" s="255" t="s">
        <v>629</v>
      </c>
      <c r="AC1381" s="255" t="s">
        <v>413</v>
      </c>
      <c r="AD1381" s="256" t="s">
        <v>1992</v>
      </c>
      <c r="AE1381" s="255" t="s">
        <v>349</v>
      </c>
      <c r="AF1381" s="255" t="s">
        <v>605</v>
      </c>
      <c r="AG1381" s="256" t="s">
        <v>643</v>
      </c>
      <c r="AH1381" s="255"/>
      <c r="AI1381" s="255"/>
      <c r="AJ1381" s="256"/>
      <c r="AK1381" s="255" t="s">
        <v>605</v>
      </c>
      <c r="AL1381" s="255" t="s">
        <v>643</v>
      </c>
      <c r="AM1381" s="268" t="s">
        <v>741</v>
      </c>
      <c r="AN1381" s="148" t="str">
        <f>IF(ISERROR(MATCH(H1381,Current!H:H,0)),"Cleared","resolved")</f>
        <v>Cleared</v>
      </c>
    </row>
    <row r="1382" spans="1:40" x14ac:dyDescent="0.25">
      <c r="A1382" s="267" t="s">
        <v>744</v>
      </c>
      <c r="B1382" s="255">
        <v>8520</v>
      </c>
      <c r="C1382" s="256" t="s">
        <v>842</v>
      </c>
      <c r="D1382" s="255" t="s">
        <v>19</v>
      </c>
      <c r="E1382" s="255">
        <v>199</v>
      </c>
      <c r="F1382" s="256" t="s">
        <v>137</v>
      </c>
      <c r="G1382" s="255" t="s">
        <v>22</v>
      </c>
      <c r="H1382" s="255" t="s">
        <v>1712</v>
      </c>
      <c r="I1382" s="256" t="s">
        <v>54</v>
      </c>
      <c r="J1382" s="255" t="s">
        <v>381</v>
      </c>
      <c r="K1382" s="255">
        <v>42768</v>
      </c>
      <c r="L1382" s="256">
        <v>92</v>
      </c>
      <c r="M1382" s="255" t="s">
        <v>118</v>
      </c>
      <c r="N1382" s="255" t="s">
        <v>41</v>
      </c>
      <c r="O1382" s="256">
        <v>42830</v>
      </c>
      <c r="P1382" s="255" t="s">
        <v>838</v>
      </c>
      <c r="Q1382" s="255">
        <v>30</v>
      </c>
      <c r="R1382" s="256" t="s">
        <v>33</v>
      </c>
      <c r="S1382" s="255">
        <v>78313</v>
      </c>
      <c r="T1382" s="255" t="s">
        <v>197</v>
      </c>
      <c r="U1382" s="256">
        <v>1114.5899999999999</v>
      </c>
      <c r="V1382" s="255" t="s">
        <v>197</v>
      </c>
      <c r="W1382" s="255">
        <v>78313.015984542406</v>
      </c>
      <c r="X1382" s="256" t="s">
        <v>100</v>
      </c>
      <c r="Y1382" s="255" t="s">
        <v>114</v>
      </c>
      <c r="Z1382" s="255">
        <v>1.1100000000000001</v>
      </c>
      <c r="AA1382" s="256">
        <v>1</v>
      </c>
      <c r="AB1382" s="255" t="s">
        <v>630</v>
      </c>
      <c r="AC1382" s="255" t="s">
        <v>484</v>
      </c>
      <c r="AD1382" s="256" t="s">
        <v>363</v>
      </c>
      <c r="AE1382" s="255" t="s">
        <v>350</v>
      </c>
      <c r="AF1382" s="255" t="s">
        <v>649</v>
      </c>
      <c r="AG1382" s="256" t="s">
        <v>643</v>
      </c>
      <c r="AH1382" s="255"/>
      <c r="AI1382" s="255"/>
      <c r="AJ1382" s="256"/>
      <c r="AK1382" s="255" t="s">
        <v>649</v>
      </c>
      <c r="AL1382" s="255" t="s">
        <v>643</v>
      </c>
      <c r="AM1382" s="268" t="s">
        <v>740</v>
      </c>
      <c r="AN1382" s="148" t="str">
        <f>IF(ISERROR(MATCH(H1382,Current!H:H,0)),"Cleared","resolved")</f>
        <v>resolved</v>
      </c>
    </row>
    <row r="1383" spans="1:40" x14ac:dyDescent="0.25">
      <c r="A1383" s="267" t="s">
        <v>744</v>
      </c>
      <c r="B1383" s="255">
        <v>8520</v>
      </c>
      <c r="C1383" s="256" t="s">
        <v>842</v>
      </c>
      <c r="D1383" s="255" t="s">
        <v>19</v>
      </c>
      <c r="E1383" s="255">
        <v>199</v>
      </c>
      <c r="F1383" s="256" t="s">
        <v>137</v>
      </c>
      <c r="G1383" s="255" t="s">
        <v>22</v>
      </c>
      <c r="H1383" s="255" t="s">
        <v>1706</v>
      </c>
      <c r="I1383" s="256" t="s">
        <v>54</v>
      </c>
      <c r="J1383" s="255" t="s">
        <v>381</v>
      </c>
      <c r="K1383" s="255">
        <v>42768</v>
      </c>
      <c r="L1383" s="256">
        <v>92</v>
      </c>
      <c r="M1383" s="255" t="s">
        <v>118</v>
      </c>
      <c r="N1383" s="255" t="s">
        <v>41</v>
      </c>
      <c r="O1383" s="256">
        <v>42830</v>
      </c>
      <c r="P1383" s="255" t="s">
        <v>838</v>
      </c>
      <c r="Q1383" s="255">
        <v>30</v>
      </c>
      <c r="R1383" s="256" t="s">
        <v>33</v>
      </c>
      <c r="S1383" s="255">
        <v>77144</v>
      </c>
      <c r="T1383" s="255" t="s">
        <v>197</v>
      </c>
      <c r="U1383" s="256">
        <v>1097.95</v>
      </c>
      <c r="V1383" s="255" t="s">
        <v>197</v>
      </c>
      <c r="W1383" s="255">
        <v>77143.860881784654</v>
      </c>
      <c r="X1383" s="256" t="s">
        <v>100</v>
      </c>
      <c r="Y1383" s="255" t="s">
        <v>114</v>
      </c>
      <c r="Z1383" s="255">
        <v>1.1000000000000001</v>
      </c>
      <c r="AA1383" s="256">
        <v>1</v>
      </c>
      <c r="AB1383" s="255" t="s">
        <v>630</v>
      </c>
      <c r="AC1383" s="255" t="s">
        <v>484</v>
      </c>
      <c r="AD1383" s="256" t="s">
        <v>363</v>
      </c>
      <c r="AE1383" s="255" t="s">
        <v>350</v>
      </c>
      <c r="AF1383" s="255" t="s">
        <v>605</v>
      </c>
      <c r="AG1383" s="256" t="s">
        <v>643</v>
      </c>
      <c r="AH1383" s="255"/>
      <c r="AI1383" s="255"/>
      <c r="AJ1383" s="256"/>
      <c r="AK1383" s="255" t="s">
        <v>649</v>
      </c>
      <c r="AL1383" s="255" t="s">
        <v>643</v>
      </c>
      <c r="AM1383" s="268" t="s">
        <v>740</v>
      </c>
      <c r="AN1383" s="148" t="str">
        <f>IF(ISERROR(MATCH(H1383,Current!H:H,0)),"Cleared","resolved")</f>
        <v>resolved</v>
      </c>
    </row>
    <row r="1384" spans="1:40" x14ac:dyDescent="0.25">
      <c r="A1384" s="267" t="s">
        <v>744</v>
      </c>
      <c r="B1384" s="255">
        <v>8520</v>
      </c>
      <c r="C1384" s="256" t="s">
        <v>842</v>
      </c>
      <c r="D1384" s="255" t="s">
        <v>19</v>
      </c>
      <c r="E1384" s="255">
        <v>8420</v>
      </c>
      <c r="F1384" s="256" t="s">
        <v>234</v>
      </c>
      <c r="G1384" s="255" t="s">
        <v>19</v>
      </c>
      <c r="H1384" s="255">
        <v>85200310085134</v>
      </c>
      <c r="I1384" s="256" t="s">
        <v>54</v>
      </c>
      <c r="J1384" s="255" t="s">
        <v>575</v>
      </c>
      <c r="K1384" s="255">
        <v>42676</v>
      </c>
      <c r="L1384" s="256">
        <v>184</v>
      </c>
      <c r="M1384" s="255" t="s">
        <v>127</v>
      </c>
      <c r="N1384" s="255" t="s">
        <v>128</v>
      </c>
      <c r="O1384" s="256">
        <v>42709</v>
      </c>
      <c r="P1384" s="255" t="s">
        <v>651</v>
      </c>
      <c r="Q1384" s="255">
        <v>151</v>
      </c>
      <c r="R1384" s="256" t="s">
        <v>39</v>
      </c>
      <c r="S1384" s="255">
        <v>76677</v>
      </c>
      <c r="T1384" s="255" t="s">
        <v>197</v>
      </c>
      <c r="U1384" s="256">
        <v>1091.31</v>
      </c>
      <c r="V1384" s="255" t="s">
        <v>197</v>
      </c>
      <c r="W1384" s="255">
        <v>76677.323028280342</v>
      </c>
      <c r="X1384" s="256" t="s">
        <v>100</v>
      </c>
      <c r="Y1384" s="255" t="s">
        <v>107</v>
      </c>
      <c r="Z1384" s="255">
        <v>1.0900000000000001</v>
      </c>
      <c r="AA1384" s="256">
        <v>1</v>
      </c>
      <c r="AB1384" s="255" t="s">
        <v>630</v>
      </c>
      <c r="AC1384" s="255" t="s">
        <v>573</v>
      </c>
      <c r="AD1384" s="256" t="s">
        <v>769</v>
      </c>
      <c r="AE1384" s="255" t="s">
        <v>350</v>
      </c>
      <c r="AF1384" s="255" t="s">
        <v>605</v>
      </c>
      <c r="AG1384" s="256" t="s">
        <v>643</v>
      </c>
      <c r="AH1384" s="255"/>
      <c r="AI1384" s="255"/>
      <c r="AJ1384" s="256"/>
      <c r="AK1384" s="255" t="s">
        <v>605</v>
      </c>
      <c r="AL1384" s="255" t="s">
        <v>643</v>
      </c>
      <c r="AM1384" s="268" t="s">
        <v>741</v>
      </c>
      <c r="AN1384" s="148" t="str">
        <f>IF(ISERROR(MATCH(H1384,Current!H:H,0)),"Cleared","resolved")</f>
        <v>Cleared</v>
      </c>
    </row>
    <row r="1385" spans="1:40" x14ac:dyDescent="0.25">
      <c r="A1385" s="267" t="s">
        <v>744</v>
      </c>
      <c r="B1385" s="255">
        <v>8520</v>
      </c>
      <c r="C1385" s="256" t="s">
        <v>842</v>
      </c>
      <c r="D1385" s="255" t="s">
        <v>19</v>
      </c>
      <c r="E1385" s="255">
        <v>260</v>
      </c>
      <c r="F1385" s="256" t="s">
        <v>113</v>
      </c>
      <c r="G1385" s="255" t="s">
        <v>23</v>
      </c>
      <c r="H1385" s="255" t="s">
        <v>1566</v>
      </c>
      <c r="I1385" s="256" t="s">
        <v>54</v>
      </c>
      <c r="J1385" s="255" t="s">
        <v>381</v>
      </c>
      <c r="K1385" s="255">
        <v>42768</v>
      </c>
      <c r="L1385" s="256">
        <v>92</v>
      </c>
      <c r="M1385" s="255" t="s">
        <v>127</v>
      </c>
      <c r="N1385" s="255" t="s">
        <v>128</v>
      </c>
      <c r="O1385" s="256">
        <v>42831</v>
      </c>
      <c r="P1385" s="255" t="s">
        <v>838</v>
      </c>
      <c r="Q1385" s="255">
        <v>29</v>
      </c>
      <c r="R1385" s="256" t="s">
        <v>33</v>
      </c>
      <c r="S1385" s="255">
        <v>76358</v>
      </c>
      <c r="T1385" s="255" t="s">
        <v>197</v>
      </c>
      <c r="U1385" s="256">
        <v>1086.77</v>
      </c>
      <c r="V1385" s="255" t="s">
        <v>197</v>
      </c>
      <c r="W1385" s="255">
        <v>76358.334797119271</v>
      </c>
      <c r="X1385" s="256" t="s">
        <v>100</v>
      </c>
      <c r="Y1385" s="255" t="s">
        <v>114</v>
      </c>
      <c r="Z1385" s="255">
        <v>1.0900000000000001</v>
      </c>
      <c r="AA1385" s="256">
        <v>1</v>
      </c>
      <c r="AB1385" s="255" t="s">
        <v>630</v>
      </c>
      <c r="AC1385" s="255" t="s">
        <v>681</v>
      </c>
      <c r="AD1385" s="256" t="s">
        <v>354</v>
      </c>
      <c r="AE1385" s="255" t="s">
        <v>350</v>
      </c>
      <c r="AF1385" s="255" t="s">
        <v>605</v>
      </c>
      <c r="AG1385" s="256" t="s">
        <v>643</v>
      </c>
      <c r="AH1385" s="255"/>
      <c r="AI1385" s="255"/>
      <c r="AJ1385" s="256"/>
      <c r="AK1385" s="255" t="s">
        <v>649</v>
      </c>
      <c r="AL1385" s="255" t="s">
        <v>643</v>
      </c>
      <c r="AM1385" s="268" t="s">
        <v>740</v>
      </c>
      <c r="AN1385" s="148" t="str">
        <f>IF(ISERROR(MATCH(H1385,Current!H:H,0)),"Cleared","resolved")</f>
        <v>resolved</v>
      </c>
    </row>
    <row r="1386" spans="1:40" x14ac:dyDescent="0.25">
      <c r="A1386" s="267" t="s">
        <v>744</v>
      </c>
      <c r="B1386" s="255">
        <v>132</v>
      </c>
      <c r="C1386" s="256" t="s">
        <v>233</v>
      </c>
      <c r="D1386" s="255" t="s">
        <v>22</v>
      </c>
      <c r="E1386" s="255">
        <v>199</v>
      </c>
      <c r="F1386" s="256" t="s">
        <v>137</v>
      </c>
      <c r="G1386" s="255" t="s">
        <v>22</v>
      </c>
      <c r="H1386" s="255">
        <v>1320130002603</v>
      </c>
      <c r="I1386" s="256" t="s">
        <v>54</v>
      </c>
      <c r="J1386" s="255" t="s">
        <v>330</v>
      </c>
      <c r="K1386" s="255">
        <v>42724</v>
      </c>
      <c r="L1386" s="256">
        <v>136</v>
      </c>
      <c r="M1386" s="255" t="s">
        <v>118</v>
      </c>
      <c r="N1386" s="255" t="s">
        <v>41</v>
      </c>
      <c r="O1386" s="256">
        <v>42800</v>
      </c>
      <c r="P1386" s="255" t="s">
        <v>838</v>
      </c>
      <c r="Q1386" s="255">
        <v>60</v>
      </c>
      <c r="R1386" s="256" t="s">
        <v>34</v>
      </c>
      <c r="S1386" s="255">
        <v>1187.9100000000001</v>
      </c>
      <c r="T1386" s="255" t="s">
        <v>248</v>
      </c>
      <c r="U1386" s="256">
        <v>1086.83</v>
      </c>
      <c r="V1386" s="255" t="s">
        <v>248</v>
      </c>
      <c r="W1386" s="255">
        <v>1187.9051682613353</v>
      </c>
      <c r="X1386" s="256" t="s">
        <v>100</v>
      </c>
      <c r="Y1386" s="255" t="s">
        <v>107</v>
      </c>
      <c r="Z1386" s="255">
        <v>1.0900000000000001</v>
      </c>
      <c r="AA1386" s="256">
        <v>1</v>
      </c>
      <c r="AB1386" s="255" t="s">
        <v>629</v>
      </c>
      <c r="AC1386" s="255" t="s">
        <v>513</v>
      </c>
      <c r="AD1386" s="256" t="s">
        <v>402</v>
      </c>
      <c r="AE1386" s="255" t="s">
        <v>349</v>
      </c>
      <c r="AF1386" s="255" t="s">
        <v>649</v>
      </c>
      <c r="AG1386" s="256" t="s">
        <v>643</v>
      </c>
      <c r="AH1386" s="255"/>
      <c r="AI1386" s="255"/>
      <c r="AJ1386" s="256"/>
      <c r="AK1386" s="255" t="s">
        <v>605</v>
      </c>
      <c r="AL1386" s="255" t="s">
        <v>643</v>
      </c>
      <c r="AM1386" s="268" t="s">
        <v>741</v>
      </c>
      <c r="AN1386" s="148" t="str">
        <f>IF(ISERROR(MATCH(H1386,Current!H:H,0)),"Cleared","resolved")</f>
        <v>resolved</v>
      </c>
    </row>
    <row r="1387" spans="1:40" x14ac:dyDescent="0.25">
      <c r="A1387" s="267" t="s">
        <v>31</v>
      </c>
      <c r="B1387" s="255">
        <v>1740</v>
      </c>
      <c r="C1387" s="256" t="s">
        <v>261</v>
      </c>
      <c r="D1387" s="255" t="s">
        <v>15</v>
      </c>
      <c r="E1387" s="255">
        <v>1772</v>
      </c>
      <c r="F1387" s="256" t="s">
        <v>236</v>
      </c>
      <c r="G1387" s="255" t="s">
        <v>15</v>
      </c>
      <c r="H1387" s="255" t="s">
        <v>2102</v>
      </c>
      <c r="I1387" s="256" t="s">
        <v>61</v>
      </c>
      <c r="J1387" s="255" t="s">
        <v>1442</v>
      </c>
      <c r="K1387" s="255">
        <v>42795</v>
      </c>
      <c r="L1387" s="256">
        <v>65</v>
      </c>
      <c r="M1387" s="255" t="s">
        <v>158</v>
      </c>
      <c r="N1387" s="255" t="s">
        <v>41</v>
      </c>
      <c r="O1387" s="256">
        <v>42859</v>
      </c>
      <c r="P1387" s="255" t="s">
        <v>1878</v>
      </c>
      <c r="Q1387" s="255">
        <v>1</v>
      </c>
      <c r="R1387" s="256" t="s">
        <v>33</v>
      </c>
      <c r="S1387" s="255">
        <v>1187.8</v>
      </c>
      <c r="T1387" s="255" t="s">
        <v>248</v>
      </c>
      <c r="U1387" s="256">
        <v>1086.73</v>
      </c>
      <c r="V1387" s="255" t="s">
        <v>1443</v>
      </c>
      <c r="W1387" s="255">
        <v>18296.781188862289</v>
      </c>
      <c r="X1387" s="256" t="s">
        <v>100</v>
      </c>
      <c r="Y1387" s="255" t="s">
        <v>107</v>
      </c>
      <c r="Z1387" s="255">
        <v>1.0900000000000001</v>
      </c>
      <c r="AA1387" s="256">
        <v>1</v>
      </c>
      <c r="AB1387" s="255" t="s">
        <v>630</v>
      </c>
      <c r="AC1387" s="255" t="s">
        <v>473</v>
      </c>
      <c r="AD1387" s="256" t="s">
        <v>2103</v>
      </c>
      <c r="AE1387" s="255" t="s">
        <v>349</v>
      </c>
      <c r="AF1387" s="255" t="s">
        <v>605</v>
      </c>
      <c r="AG1387" s="256" t="s">
        <v>643</v>
      </c>
      <c r="AH1387" s="255"/>
      <c r="AI1387" s="255"/>
      <c r="AJ1387" s="256"/>
      <c r="AK1387" s="255" t="s">
        <v>649</v>
      </c>
      <c r="AL1387" s="255" t="s">
        <v>643</v>
      </c>
      <c r="AM1387" s="268" t="s">
        <v>740</v>
      </c>
      <c r="AN1387" s="148" t="str">
        <f>IF(ISERROR(MATCH(H1387,Current!H:H,0)),"Cleared","resolved")</f>
        <v>Cleared</v>
      </c>
    </row>
    <row r="1388" spans="1:40" x14ac:dyDescent="0.25">
      <c r="A1388" s="267" t="s">
        <v>744</v>
      </c>
      <c r="B1388" s="255">
        <v>8243</v>
      </c>
      <c r="C1388" s="256" t="s">
        <v>120</v>
      </c>
      <c r="D1388" s="255" t="s">
        <v>14</v>
      </c>
      <c r="E1388" s="255">
        <v>8205</v>
      </c>
      <c r="F1388" s="256" t="s">
        <v>130</v>
      </c>
      <c r="G1388" s="255" t="s">
        <v>14</v>
      </c>
      <c r="H1388" s="255">
        <v>82430160091291</v>
      </c>
      <c r="I1388" s="256" t="s">
        <v>56</v>
      </c>
      <c r="J1388" s="255" t="s">
        <v>300</v>
      </c>
      <c r="K1388" s="255">
        <v>42647</v>
      </c>
      <c r="L1388" s="256">
        <v>213</v>
      </c>
      <c r="M1388" s="255" t="s">
        <v>122</v>
      </c>
      <c r="N1388" s="255" t="s">
        <v>41</v>
      </c>
      <c r="O1388" s="256">
        <v>42706</v>
      </c>
      <c r="P1388" s="255" t="s">
        <v>651</v>
      </c>
      <c r="Q1388" s="255">
        <v>154</v>
      </c>
      <c r="R1388" s="256" t="s">
        <v>39</v>
      </c>
      <c r="S1388" s="255">
        <v>1055</v>
      </c>
      <c r="T1388" s="255" t="s">
        <v>100</v>
      </c>
      <c r="U1388" s="256">
        <v>1055</v>
      </c>
      <c r="V1388" s="255" t="s">
        <v>100</v>
      </c>
      <c r="W1388" s="255">
        <v>1055</v>
      </c>
      <c r="X1388" s="256" t="s">
        <v>100</v>
      </c>
      <c r="Y1388" s="255" t="s">
        <v>107</v>
      </c>
      <c r="Z1388" s="255">
        <v>1.06</v>
      </c>
      <c r="AA1388" s="256">
        <v>1</v>
      </c>
      <c r="AB1388" s="255" t="s">
        <v>629</v>
      </c>
      <c r="AC1388" s="255" t="s">
        <v>762</v>
      </c>
      <c r="AD1388" s="256" t="s">
        <v>764</v>
      </c>
      <c r="AE1388" s="255" t="s">
        <v>349</v>
      </c>
      <c r="AF1388" s="255" t="s">
        <v>605</v>
      </c>
      <c r="AG1388" s="256" t="s">
        <v>643</v>
      </c>
      <c r="AH1388" s="255"/>
      <c r="AI1388" s="255"/>
      <c r="AJ1388" s="256"/>
      <c r="AK1388" s="255" t="s">
        <v>605</v>
      </c>
      <c r="AL1388" s="255" t="s">
        <v>643</v>
      </c>
      <c r="AM1388" s="268" t="s">
        <v>741</v>
      </c>
      <c r="AN1388" s="148" t="str">
        <f>IF(ISERROR(MATCH(H1388,Current!H:H,0)),"Cleared","resolved")</f>
        <v>resolved</v>
      </c>
    </row>
    <row r="1389" spans="1:40" x14ac:dyDescent="0.25">
      <c r="A1389" s="267" t="s">
        <v>744</v>
      </c>
      <c r="B1389" s="255">
        <v>8520</v>
      </c>
      <c r="C1389" s="256" t="s">
        <v>842</v>
      </c>
      <c r="D1389" s="255" t="s">
        <v>19</v>
      </c>
      <c r="E1389" s="255">
        <v>3011</v>
      </c>
      <c r="F1389" s="256" t="s">
        <v>164</v>
      </c>
      <c r="G1389" s="255" t="s">
        <v>22</v>
      </c>
      <c r="H1389" s="255">
        <v>85200310080805</v>
      </c>
      <c r="I1389" s="256" t="s">
        <v>59</v>
      </c>
      <c r="J1389" s="255" t="s">
        <v>215</v>
      </c>
      <c r="K1389" s="255">
        <v>42522</v>
      </c>
      <c r="L1389" s="256">
        <v>338</v>
      </c>
      <c r="M1389" s="255" t="s">
        <v>118</v>
      </c>
      <c r="N1389" s="255" t="s">
        <v>41</v>
      </c>
      <c r="O1389" s="256">
        <v>42549</v>
      </c>
      <c r="P1389" s="255" t="s">
        <v>268</v>
      </c>
      <c r="Q1389" s="255">
        <v>311</v>
      </c>
      <c r="R1389" s="256" t="s">
        <v>37</v>
      </c>
      <c r="S1389" s="255">
        <v>74418</v>
      </c>
      <c r="T1389" s="255" t="s">
        <v>197</v>
      </c>
      <c r="U1389" s="256">
        <v>1059.1500000000001</v>
      </c>
      <c r="V1389" s="255" t="s">
        <v>197</v>
      </c>
      <c r="W1389" s="255">
        <v>74417.705954681194</v>
      </c>
      <c r="X1389" s="256" t="s">
        <v>100</v>
      </c>
      <c r="Y1389" s="255" t="s">
        <v>114</v>
      </c>
      <c r="Z1389" s="255">
        <v>1.06</v>
      </c>
      <c r="AA1389" s="256">
        <v>1</v>
      </c>
      <c r="AB1389" s="255" t="s">
        <v>630</v>
      </c>
      <c r="AC1389" s="255" t="s">
        <v>474</v>
      </c>
      <c r="AD1389" s="256" t="s">
        <v>389</v>
      </c>
      <c r="AE1389" s="255" t="s">
        <v>350</v>
      </c>
      <c r="AF1389" s="255" t="s">
        <v>605</v>
      </c>
      <c r="AG1389" s="256" t="s">
        <v>643</v>
      </c>
      <c r="AH1389" s="255"/>
      <c r="AI1389" s="255"/>
      <c r="AJ1389" s="256"/>
      <c r="AK1389" s="255" t="s">
        <v>605</v>
      </c>
      <c r="AL1389" s="255" t="s">
        <v>643</v>
      </c>
      <c r="AM1389" s="268" t="s">
        <v>741</v>
      </c>
      <c r="AN1389" s="148" t="str">
        <f>IF(ISERROR(MATCH(H1389,Current!H:H,0)),"Cleared","resolved")</f>
        <v>Cleared</v>
      </c>
    </row>
    <row r="1390" spans="1:40" x14ac:dyDescent="0.25">
      <c r="A1390" s="267" t="s">
        <v>744</v>
      </c>
      <c r="B1390" s="255">
        <v>8520</v>
      </c>
      <c r="C1390" s="256" t="s">
        <v>842</v>
      </c>
      <c r="D1390" s="255" t="s">
        <v>19</v>
      </c>
      <c r="E1390" s="255">
        <v>3011</v>
      </c>
      <c r="F1390" s="256" t="s">
        <v>164</v>
      </c>
      <c r="G1390" s="255" t="s">
        <v>22</v>
      </c>
      <c r="H1390" s="255">
        <v>85200310080850</v>
      </c>
      <c r="I1390" s="256" t="s">
        <v>59</v>
      </c>
      <c r="J1390" s="255" t="s">
        <v>215</v>
      </c>
      <c r="K1390" s="255">
        <v>42522</v>
      </c>
      <c r="L1390" s="256">
        <v>338</v>
      </c>
      <c r="M1390" s="255" t="s">
        <v>118</v>
      </c>
      <c r="N1390" s="255" t="s">
        <v>41</v>
      </c>
      <c r="O1390" s="256">
        <v>42549</v>
      </c>
      <c r="P1390" s="255" t="s">
        <v>268</v>
      </c>
      <c r="Q1390" s="255">
        <v>311</v>
      </c>
      <c r="R1390" s="256" t="s">
        <v>37</v>
      </c>
      <c r="S1390" s="255">
        <v>73944</v>
      </c>
      <c r="T1390" s="255" t="s">
        <v>197</v>
      </c>
      <c r="U1390" s="256">
        <v>1052.4100000000001</v>
      </c>
      <c r="V1390" s="255" t="s">
        <v>197</v>
      </c>
      <c r="W1390" s="255">
        <v>73944.141928684359</v>
      </c>
      <c r="X1390" s="256" t="s">
        <v>100</v>
      </c>
      <c r="Y1390" s="255" t="s">
        <v>114</v>
      </c>
      <c r="Z1390" s="255">
        <v>1.05</v>
      </c>
      <c r="AA1390" s="256">
        <v>1</v>
      </c>
      <c r="AB1390" s="255" t="s">
        <v>630</v>
      </c>
      <c r="AC1390" s="255" t="s">
        <v>474</v>
      </c>
      <c r="AD1390" s="256" t="s">
        <v>389</v>
      </c>
      <c r="AE1390" s="255" t="s">
        <v>350</v>
      </c>
      <c r="AF1390" s="255" t="s">
        <v>605</v>
      </c>
      <c r="AG1390" s="256" t="s">
        <v>643</v>
      </c>
      <c r="AH1390" s="255"/>
      <c r="AI1390" s="255"/>
      <c r="AJ1390" s="256"/>
      <c r="AK1390" s="255" t="s">
        <v>605</v>
      </c>
      <c r="AL1390" s="255" t="s">
        <v>643</v>
      </c>
      <c r="AM1390" s="268" t="s">
        <v>741</v>
      </c>
      <c r="AN1390" s="148" t="str">
        <f>IF(ISERROR(MATCH(H1390,Current!H:H,0)),"Cleared","resolved")</f>
        <v>Cleared</v>
      </c>
    </row>
    <row r="1391" spans="1:40" x14ac:dyDescent="0.25">
      <c r="A1391" s="267" t="s">
        <v>744</v>
      </c>
      <c r="B1391" s="255">
        <v>413</v>
      </c>
      <c r="C1391" s="256" t="s">
        <v>136</v>
      </c>
      <c r="D1391" s="255" t="s">
        <v>13</v>
      </c>
      <c r="E1391" s="255">
        <v>1970</v>
      </c>
      <c r="F1391" s="256" t="s">
        <v>862</v>
      </c>
      <c r="G1391" s="255" t="s">
        <v>23</v>
      </c>
      <c r="H1391" s="255">
        <v>4130110166530</v>
      </c>
      <c r="I1391" s="256" t="s">
        <v>538</v>
      </c>
      <c r="J1391" s="255" t="s">
        <v>67</v>
      </c>
      <c r="K1391" s="255">
        <v>42703</v>
      </c>
      <c r="L1391" s="256">
        <v>157</v>
      </c>
      <c r="M1391" s="255" t="s">
        <v>122</v>
      </c>
      <c r="N1391" s="255" t="s">
        <v>41</v>
      </c>
      <c r="O1391" s="256">
        <v>42831</v>
      </c>
      <c r="P1391" s="255" t="s">
        <v>838</v>
      </c>
      <c r="Q1391" s="255">
        <v>29</v>
      </c>
      <c r="R1391" s="256" t="s">
        <v>33</v>
      </c>
      <c r="S1391" s="255">
        <v>1040</v>
      </c>
      <c r="T1391" s="255" t="s">
        <v>100</v>
      </c>
      <c r="U1391" s="256">
        <v>1040</v>
      </c>
      <c r="V1391" s="255" t="s">
        <v>100</v>
      </c>
      <c r="W1391" s="255">
        <v>1040</v>
      </c>
      <c r="X1391" s="256" t="s">
        <v>100</v>
      </c>
      <c r="Y1391" s="255" t="s">
        <v>114</v>
      </c>
      <c r="Z1391" s="255">
        <v>1.04</v>
      </c>
      <c r="AA1391" s="256">
        <v>1</v>
      </c>
      <c r="AB1391" s="255" t="s">
        <v>629</v>
      </c>
      <c r="AC1391" s="255" t="s">
        <v>455</v>
      </c>
      <c r="AD1391" s="256" t="s">
        <v>1511</v>
      </c>
      <c r="AE1391" s="255" t="s">
        <v>349</v>
      </c>
      <c r="AF1391" s="255" t="s">
        <v>605</v>
      </c>
      <c r="AG1391" s="256" t="s">
        <v>643</v>
      </c>
      <c r="AH1391" s="255"/>
      <c r="AI1391" s="255"/>
      <c r="AJ1391" s="256"/>
      <c r="AK1391" s="255" t="s">
        <v>605</v>
      </c>
      <c r="AL1391" s="255" t="s">
        <v>643</v>
      </c>
      <c r="AM1391" s="268" t="s">
        <v>741</v>
      </c>
      <c r="AN1391" s="148" t="str">
        <f>IF(ISERROR(MATCH(H1391,Current!H:H,0)),"Cleared","resolved")</f>
        <v>Cleared</v>
      </c>
    </row>
    <row r="1392" spans="1:40" x14ac:dyDescent="0.25">
      <c r="A1392" s="267" t="s">
        <v>744</v>
      </c>
      <c r="B1392" s="255">
        <v>8520</v>
      </c>
      <c r="C1392" s="256" t="s">
        <v>842</v>
      </c>
      <c r="D1392" s="255" t="s">
        <v>19</v>
      </c>
      <c r="E1392" s="255">
        <v>3011</v>
      </c>
      <c r="F1392" s="256" t="s">
        <v>164</v>
      </c>
      <c r="G1392" s="255" t="s">
        <v>22</v>
      </c>
      <c r="H1392" s="255">
        <v>85200610007284</v>
      </c>
      <c r="I1392" s="256" t="s">
        <v>59</v>
      </c>
      <c r="J1392" s="255" t="s">
        <v>320</v>
      </c>
      <c r="K1392" s="255">
        <v>42727</v>
      </c>
      <c r="L1392" s="256">
        <v>133</v>
      </c>
      <c r="M1392" s="255" t="s">
        <v>158</v>
      </c>
      <c r="N1392" s="255" t="s">
        <v>41</v>
      </c>
      <c r="O1392" s="256">
        <v>42776</v>
      </c>
      <c r="P1392" s="255" t="s">
        <v>838</v>
      </c>
      <c r="Q1392" s="255">
        <v>84</v>
      </c>
      <c r="R1392" s="256" t="s">
        <v>35</v>
      </c>
      <c r="S1392" s="255">
        <v>72968.67</v>
      </c>
      <c r="T1392" s="255" t="s">
        <v>197</v>
      </c>
      <c r="U1392" s="256">
        <v>1038.53</v>
      </c>
      <c r="V1392" s="255" t="s">
        <v>197</v>
      </c>
      <c r="W1392" s="255">
        <v>72968.909186720528</v>
      </c>
      <c r="X1392" s="256" t="s">
        <v>100</v>
      </c>
      <c r="Y1392" s="255" t="s">
        <v>114</v>
      </c>
      <c r="Z1392" s="255">
        <v>1.04</v>
      </c>
      <c r="AA1392" s="256">
        <v>1</v>
      </c>
      <c r="AB1392" s="255" t="s">
        <v>630</v>
      </c>
      <c r="AC1392" s="255" t="s">
        <v>635</v>
      </c>
      <c r="AD1392" s="256" t="s">
        <v>941</v>
      </c>
      <c r="AE1392" s="255" t="s">
        <v>350</v>
      </c>
      <c r="AF1392" s="255" t="s">
        <v>605</v>
      </c>
      <c r="AG1392" s="256" t="s">
        <v>643</v>
      </c>
      <c r="AH1392" s="255"/>
      <c r="AI1392" s="255"/>
      <c r="AJ1392" s="256"/>
      <c r="AK1392" s="255" t="s">
        <v>605</v>
      </c>
      <c r="AL1392" s="255" t="s">
        <v>643</v>
      </c>
      <c r="AM1392" s="268" t="s">
        <v>741</v>
      </c>
      <c r="AN1392" s="148" t="str">
        <f>IF(ISERROR(MATCH(H1392,Current!H:H,0)),"Cleared","resolved")</f>
        <v>resolved</v>
      </c>
    </row>
    <row r="1393" spans="1:40" x14ac:dyDescent="0.25">
      <c r="A1393" s="267" t="s">
        <v>744</v>
      </c>
      <c r="B1393" s="255">
        <v>8310</v>
      </c>
      <c r="C1393" s="256" t="s">
        <v>170</v>
      </c>
      <c r="D1393" s="255" t="s">
        <v>14</v>
      </c>
      <c r="E1393" s="255">
        <v>199</v>
      </c>
      <c r="F1393" s="256" t="s">
        <v>137</v>
      </c>
      <c r="G1393" s="255" t="s">
        <v>22</v>
      </c>
      <c r="H1393" s="255" t="s">
        <v>619</v>
      </c>
      <c r="I1393" s="256" t="s">
        <v>277</v>
      </c>
      <c r="J1393" s="255" t="s">
        <v>241</v>
      </c>
      <c r="K1393" s="255">
        <v>42584</v>
      </c>
      <c r="L1393" s="256">
        <v>276</v>
      </c>
      <c r="M1393" s="255" t="s">
        <v>118</v>
      </c>
      <c r="N1393" s="255" t="s">
        <v>41</v>
      </c>
      <c r="O1393" s="256">
        <v>42647</v>
      </c>
      <c r="P1393" s="255" t="s">
        <v>406</v>
      </c>
      <c r="Q1393" s="255">
        <v>213</v>
      </c>
      <c r="R1393" s="256" t="s">
        <v>37</v>
      </c>
      <c r="S1393" s="255">
        <v>4409</v>
      </c>
      <c r="T1393" s="255" t="s">
        <v>242</v>
      </c>
      <c r="U1393" s="256">
        <v>1044.19</v>
      </c>
      <c r="V1393" s="255" t="s">
        <v>242</v>
      </c>
      <c r="W1393" s="255">
        <v>4408.9884774910161</v>
      </c>
      <c r="X1393" s="256" t="s">
        <v>100</v>
      </c>
      <c r="Y1393" s="255" t="s">
        <v>114</v>
      </c>
      <c r="Z1393" s="255">
        <v>1.04</v>
      </c>
      <c r="AA1393" s="256">
        <v>1</v>
      </c>
      <c r="AB1393" s="255" t="s">
        <v>629</v>
      </c>
      <c r="AC1393" s="255" t="s">
        <v>484</v>
      </c>
      <c r="AD1393" s="256" t="s">
        <v>669</v>
      </c>
      <c r="AE1393" s="255" t="s">
        <v>349</v>
      </c>
      <c r="AF1393" s="255" t="s">
        <v>649</v>
      </c>
      <c r="AG1393" s="256" t="s">
        <v>643</v>
      </c>
      <c r="AH1393" s="255"/>
      <c r="AI1393" s="255"/>
      <c r="AJ1393" s="256"/>
      <c r="AK1393" s="255" t="s">
        <v>605</v>
      </c>
      <c r="AL1393" s="255" t="s">
        <v>643</v>
      </c>
      <c r="AM1393" s="268" t="s">
        <v>741</v>
      </c>
      <c r="AN1393" s="148" t="str">
        <f>IF(ISERROR(MATCH(H1393,Current!H:H,0)),"Cleared","resolved")</f>
        <v>resolved</v>
      </c>
    </row>
    <row r="1394" spans="1:40" x14ac:dyDescent="0.25">
      <c r="A1394" s="267" t="s">
        <v>744</v>
      </c>
      <c r="B1394" s="255">
        <v>8520</v>
      </c>
      <c r="C1394" s="256" t="s">
        <v>842</v>
      </c>
      <c r="D1394" s="255" t="s">
        <v>19</v>
      </c>
      <c r="E1394" s="255">
        <v>8420</v>
      </c>
      <c r="F1394" s="256" t="s">
        <v>234</v>
      </c>
      <c r="G1394" s="255" t="s">
        <v>19</v>
      </c>
      <c r="H1394" s="255">
        <v>85200910002135</v>
      </c>
      <c r="I1394" s="256" t="s">
        <v>537</v>
      </c>
      <c r="J1394" s="255" t="s">
        <v>311</v>
      </c>
      <c r="K1394" s="255">
        <v>42704</v>
      </c>
      <c r="L1394" s="256">
        <v>156</v>
      </c>
      <c r="M1394" s="255" t="s">
        <v>122</v>
      </c>
      <c r="N1394" s="255" t="s">
        <v>41</v>
      </c>
      <c r="O1394" s="256">
        <v>42732</v>
      </c>
      <c r="P1394" s="255" t="s">
        <v>651</v>
      </c>
      <c r="Q1394" s="255">
        <v>128</v>
      </c>
      <c r="R1394" s="256" t="s">
        <v>38</v>
      </c>
      <c r="S1394" s="255">
        <v>71829</v>
      </c>
      <c r="T1394" s="255" t="s">
        <v>197</v>
      </c>
      <c r="U1394" s="256">
        <v>1022.31</v>
      </c>
      <c r="V1394" s="255" t="s">
        <v>197</v>
      </c>
      <c r="W1394" s="255">
        <v>71829.264008431404</v>
      </c>
      <c r="X1394" s="256" t="s">
        <v>100</v>
      </c>
      <c r="Y1394" s="255" t="s">
        <v>107</v>
      </c>
      <c r="Z1394" s="255">
        <v>1.02</v>
      </c>
      <c r="AA1394" s="256">
        <v>1</v>
      </c>
      <c r="AB1394" s="255" t="s">
        <v>630</v>
      </c>
      <c r="AC1394" s="255" t="s">
        <v>819</v>
      </c>
      <c r="AD1394" s="256" t="s">
        <v>823</v>
      </c>
      <c r="AE1394" s="255" t="s">
        <v>350</v>
      </c>
      <c r="AF1394" s="255" t="s">
        <v>605</v>
      </c>
      <c r="AG1394" s="256" t="s">
        <v>643</v>
      </c>
      <c r="AH1394" s="255"/>
      <c r="AI1394" s="255"/>
      <c r="AJ1394" s="256"/>
      <c r="AK1394" s="255" t="s">
        <v>605</v>
      </c>
      <c r="AL1394" s="255" t="s">
        <v>643</v>
      </c>
      <c r="AM1394" s="268" t="s">
        <v>741</v>
      </c>
      <c r="AN1394" s="148" t="str">
        <f>IF(ISERROR(MATCH(H1394,Current!H:H,0)),"Cleared","resolved")</f>
        <v>resolved</v>
      </c>
    </row>
    <row r="1395" spans="1:40" x14ac:dyDescent="0.25">
      <c r="A1395" s="267" t="s">
        <v>744</v>
      </c>
      <c r="B1395" s="255">
        <v>8520</v>
      </c>
      <c r="C1395" s="256" t="s">
        <v>842</v>
      </c>
      <c r="D1395" s="255" t="s">
        <v>19</v>
      </c>
      <c r="E1395" s="255">
        <v>199</v>
      </c>
      <c r="F1395" s="256" t="s">
        <v>137</v>
      </c>
      <c r="G1395" s="255" t="s">
        <v>22</v>
      </c>
      <c r="H1395" s="255" t="s">
        <v>1703</v>
      </c>
      <c r="I1395" s="256" t="s">
        <v>54</v>
      </c>
      <c r="J1395" s="255" t="s">
        <v>381</v>
      </c>
      <c r="K1395" s="255">
        <v>42768</v>
      </c>
      <c r="L1395" s="256">
        <v>92</v>
      </c>
      <c r="M1395" s="255" t="s">
        <v>118</v>
      </c>
      <c r="N1395" s="255" t="s">
        <v>41</v>
      </c>
      <c r="O1395" s="256">
        <v>42830</v>
      </c>
      <c r="P1395" s="255" t="s">
        <v>838</v>
      </c>
      <c r="Q1395" s="255">
        <v>30</v>
      </c>
      <c r="R1395" s="256" t="s">
        <v>33</v>
      </c>
      <c r="S1395" s="255">
        <v>71806</v>
      </c>
      <c r="T1395" s="255" t="s">
        <v>197</v>
      </c>
      <c r="U1395" s="256">
        <v>1021.98</v>
      </c>
      <c r="V1395" s="255" t="s">
        <v>197</v>
      </c>
      <c r="W1395" s="255">
        <v>71806.077639206036</v>
      </c>
      <c r="X1395" s="256" t="s">
        <v>100</v>
      </c>
      <c r="Y1395" s="255" t="s">
        <v>114</v>
      </c>
      <c r="Z1395" s="255">
        <v>1.02</v>
      </c>
      <c r="AA1395" s="256">
        <v>1</v>
      </c>
      <c r="AB1395" s="255" t="s">
        <v>630</v>
      </c>
      <c r="AC1395" s="255" t="s">
        <v>484</v>
      </c>
      <c r="AD1395" s="256" t="s">
        <v>363</v>
      </c>
      <c r="AE1395" s="255" t="s">
        <v>350</v>
      </c>
      <c r="AF1395" s="255" t="s">
        <v>605</v>
      </c>
      <c r="AG1395" s="256" t="s">
        <v>643</v>
      </c>
      <c r="AH1395" s="255"/>
      <c r="AI1395" s="255"/>
      <c r="AJ1395" s="256"/>
      <c r="AK1395" s="255" t="s">
        <v>649</v>
      </c>
      <c r="AL1395" s="255" t="s">
        <v>643</v>
      </c>
      <c r="AM1395" s="268" t="s">
        <v>740</v>
      </c>
      <c r="AN1395" s="148" t="str">
        <f>IF(ISERROR(MATCH(H1395,Current!H:H,0)),"Cleared","resolved")</f>
        <v>resolved</v>
      </c>
    </row>
    <row r="1396" spans="1:40" x14ac:dyDescent="0.25">
      <c r="A1396" s="267" t="s">
        <v>744</v>
      </c>
      <c r="B1396" s="255">
        <v>8520</v>
      </c>
      <c r="C1396" s="256" t="s">
        <v>842</v>
      </c>
      <c r="D1396" s="255" t="s">
        <v>19</v>
      </c>
      <c r="E1396" s="255">
        <v>1320</v>
      </c>
      <c r="F1396" s="256" t="s">
        <v>188</v>
      </c>
      <c r="G1396" s="255" t="s">
        <v>21</v>
      </c>
      <c r="H1396" s="255" t="s">
        <v>1642</v>
      </c>
      <c r="I1396" s="256" t="s">
        <v>54</v>
      </c>
      <c r="J1396" s="255" t="s">
        <v>381</v>
      </c>
      <c r="K1396" s="255">
        <v>42769</v>
      </c>
      <c r="L1396" s="256">
        <v>91</v>
      </c>
      <c r="M1396" s="255" t="s">
        <v>111</v>
      </c>
      <c r="N1396" s="255" t="s">
        <v>42</v>
      </c>
      <c r="O1396" s="256">
        <v>42831</v>
      </c>
      <c r="P1396" s="255" t="s">
        <v>838</v>
      </c>
      <c r="Q1396" s="255">
        <v>29</v>
      </c>
      <c r="R1396" s="256" t="s">
        <v>33</v>
      </c>
      <c r="S1396" s="255">
        <v>72000</v>
      </c>
      <c r="T1396" s="255" t="s">
        <v>197</v>
      </c>
      <c r="U1396" s="256">
        <v>1024.74</v>
      </c>
      <c r="V1396" s="255" t="s">
        <v>197</v>
      </c>
      <c r="W1396" s="255">
        <v>72000</v>
      </c>
      <c r="X1396" s="256" t="s">
        <v>100</v>
      </c>
      <c r="Y1396" s="255" t="s">
        <v>114</v>
      </c>
      <c r="Z1396" s="255">
        <v>1.02</v>
      </c>
      <c r="AA1396" s="256">
        <v>1</v>
      </c>
      <c r="AB1396" s="255" t="s">
        <v>630</v>
      </c>
      <c r="AC1396" s="255" t="s">
        <v>440</v>
      </c>
      <c r="AD1396" s="256" t="s">
        <v>368</v>
      </c>
      <c r="AE1396" s="255" t="s">
        <v>350</v>
      </c>
      <c r="AF1396" s="255" t="s">
        <v>605</v>
      </c>
      <c r="AG1396" s="256" t="s">
        <v>643</v>
      </c>
      <c r="AH1396" s="255"/>
      <c r="AI1396" s="255"/>
      <c r="AJ1396" s="256"/>
      <c r="AK1396" s="255" t="s">
        <v>649</v>
      </c>
      <c r="AL1396" s="255" t="s">
        <v>643</v>
      </c>
      <c r="AM1396" s="268" t="s">
        <v>740</v>
      </c>
      <c r="AN1396" s="148" t="str">
        <f>IF(ISERROR(MATCH(H1396,Current!H:H,0)),"Cleared","resolved")</f>
        <v>resolved</v>
      </c>
    </row>
    <row r="1397" spans="1:40" x14ac:dyDescent="0.25">
      <c r="A1397" s="267" t="s">
        <v>31</v>
      </c>
      <c r="B1397" s="255">
        <v>1350</v>
      </c>
      <c r="C1397" s="256" t="s">
        <v>124</v>
      </c>
      <c r="D1397" s="255" t="s">
        <v>21</v>
      </c>
      <c r="E1397" s="255">
        <v>1320</v>
      </c>
      <c r="F1397" s="256" t="s">
        <v>188</v>
      </c>
      <c r="G1397" s="255" t="s">
        <v>21</v>
      </c>
      <c r="H1397" s="255">
        <v>13500230010583</v>
      </c>
      <c r="I1397" s="256" t="s">
        <v>652</v>
      </c>
      <c r="J1397" s="255" t="s">
        <v>511</v>
      </c>
      <c r="K1397" s="255">
        <v>42795</v>
      </c>
      <c r="L1397" s="256">
        <v>65</v>
      </c>
      <c r="M1397" s="255" t="s">
        <v>111</v>
      </c>
      <c r="N1397" s="255" t="s">
        <v>42</v>
      </c>
      <c r="O1397" s="256">
        <v>42859</v>
      </c>
      <c r="P1397" s="255" t="s">
        <v>1878</v>
      </c>
      <c r="Q1397" s="255">
        <v>1</v>
      </c>
      <c r="R1397" s="256" t="s">
        <v>33</v>
      </c>
      <c r="S1397" s="255">
        <v>9750</v>
      </c>
      <c r="T1397" s="255" t="s">
        <v>243</v>
      </c>
      <c r="U1397" s="256">
        <v>1012.27</v>
      </c>
      <c r="V1397" s="255" t="s">
        <v>243</v>
      </c>
      <c r="W1397" s="255">
        <v>9749.9778468698587</v>
      </c>
      <c r="X1397" s="256" t="s">
        <v>100</v>
      </c>
      <c r="Y1397" s="255" t="s">
        <v>107</v>
      </c>
      <c r="Z1397" s="255">
        <v>1.01</v>
      </c>
      <c r="AA1397" s="256">
        <v>1</v>
      </c>
      <c r="AB1397" s="255" t="s">
        <v>629</v>
      </c>
      <c r="AC1397" s="255" t="s">
        <v>440</v>
      </c>
      <c r="AD1397" s="256" t="s">
        <v>368</v>
      </c>
      <c r="AE1397" s="255" t="s">
        <v>349</v>
      </c>
      <c r="AF1397" s="255" t="s">
        <v>605</v>
      </c>
      <c r="AG1397" s="256" t="s">
        <v>643</v>
      </c>
      <c r="AH1397" s="255"/>
      <c r="AI1397" s="255"/>
      <c r="AJ1397" s="256"/>
      <c r="AK1397" s="255" t="s">
        <v>605</v>
      </c>
      <c r="AL1397" s="255" t="s">
        <v>643</v>
      </c>
      <c r="AM1397" s="268" t="s">
        <v>741</v>
      </c>
      <c r="AN1397" s="148" t="str">
        <f>IF(ISERROR(MATCH(H1397,Current!H:H,0)),"Cleared","resolved")</f>
        <v>Cleared</v>
      </c>
    </row>
    <row r="1398" spans="1:40" x14ac:dyDescent="0.25">
      <c r="A1398" s="267" t="s">
        <v>31</v>
      </c>
      <c r="B1398" s="255">
        <v>1350</v>
      </c>
      <c r="C1398" s="256" t="s">
        <v>124</v>
      </c>
      <c r="D1398" s="255" t="s">
        <v>21</v>
      </c>
      <c r="E1398" s="255">
        <v>1320</v>
      </c>
      <c r="F1398" s="256" t="s">
        <v>188</v>
      </c>
      <c r="G1398" s="255" t="s">
        <v>21</v>
      </c>
      <c r="H1398" s="255">
        <v>13500230010566</v>
      </c>
      <c r="I1398" s="256" t="s">
        <v>652</v>
      </c>
      <c r="J1398" s="255" t="s">
        <v>511</v>
      </c>
      <c r="K1398" s="255">
        <v>42773</v>
      </c>
      <c r="L1398" s="256">
        <v>87</v>
      </c>
      <c r="M1398" s="255" t="s">
        <v>111</v>
      </c>
      <c r="N1398" s="255" t="s">
        <v>42</v>
      </c>
      <c r="O1398" s="256">
        <v>42859</v>
      </c>
      <c r="P1398" s="255" t="s">
        <v>1878</v>
      </c>
      <c r="Q1398" s="255">
        <v>1</v>
      </c>
      <c r="R1398" s="256" t="s">
        <v>33</v>
      </c>
      <c r="S1398" s="255">
        <v>9750</v>
      </c>
      <c r="T1398" s="255" t="s">
        <v>243</v>
      </c>
      <c r="U1398" s="256">
        <v>1012.27</v>
      </c>
      <c r="V1398" s="255" t="s">
        <v>243</v>
      </c>
      <c r="W1398" s="255">
        <v>9749.9778468698587</v>
      </c>
      <c r="X1398" s="256" t="s">
        <v>100</v>
      </c>
      <c r="Y1398" s="255" t="s">
        <v>107</v>
      </c>
      <c r="Z1398" s="255">
        <v>1.01</v>
      </c>
      <c r="AA1398" s="256">
        <v>1</v>
      </c>
      <c r="AB1398" s="255" t="s">
        <v>629</v>
      </c>
      <c r="AC1398" s="255" t="s">
        <v>440</v>
      </c>
      <c r="AD1398" s="256" t="s">
        <v>368</v>
      </c>
      <c r="AE1398" s="255" t="s">
        <v>349</v>
      </c>
      <c r="AF1398" s="255" t="s">
        <v>649</v>
      </c>
      <c r="AG1398" s="256" t="s">
        <v>643</v>
      </c>
      <c r="AH1398" s="255"/>
      <c r="AI1398" s="255"/>
      <c r="AJ1398" s="256"/>
      <c r="AK1398" s="255" t="s">
        <v>605</v>
      </c>
      <c r="AL1398" s="255" t="s">
        <v>643</v>
      </c>
      <c r="AM1398" s="268" t="s">
        <v>741</v>
      </c>
      <c r="AN1398" s="148" t="str">
        <f>IF(ISERROR(MATCH(H1398,Current!H:H,0)),"Cleared","resolved")</f>
        <v>Cleared</v>
      </c>
    </row>
    <row r="1399" spans="1:40" x14ac:dyDescent="0.25">
      <c r="A1399" s="267" t="s">
        <v>31</v>
      </c>
      <c r="B1399" s="255">
        <v>95</v>
      </c>
      <c r="C1399" s="256" t="s">
        <v>153</v>
      </c>
      <c r="D1399" s="255" t="s">
        <v>17</v>
      </c>
      <c r="E1399" s="255">
        <v>8310</v>
      </c>
      <c r="F1399" s="256" t="s">
        <v>170</v>
      </c>
      <c r="G1399" s="255" t="s">
        <v>14</v>
      </c>
      <c r="H1399" s="255">
        <v>950110009085</v>
      </c>
      <c r="I1399" s="256" t="s">
        <v>58</v>
      </c>
      <c r="J1399" s="255" t="s">
        <v>195</v>
      </c>
      <c r="K1399" s="255">
        <v>42542</v>
      </c>
      <c r="L1399" s="256">
        <v>318</v>
      </c>
      <c r="M1399" s="255" t="s">
        <v>118</v>
      </c>
      <c r="N1399" s="255" t="s">
        <v>41</v>
      </c>
      <c r="O1399" s="256">
        <v>42859</v>
      </c>
      <c r="P1399" s="255" t="s">
        <v>1878</v>
      </c>
      <c r="Q1399" s="255">
        <v>1</v>
      </c>
      <c r="R1399" s="256" t="s">
        <v>33</v>
      </c>
      <c r="S1399" s="255">
        <v>1000</v>
      </c>
      <c r="T1399" s="255" t="s">
        <v>100</v>
      </c>
      <c r="U1399" s="256">
        <v>1000</v>
      </c>
      <c r="V1399" s="255" t="s">
        <v>100</v>
      </c>
      <c r="W1399" s="255">
        <v>1000</v>
      </c>
      <c r="X1399" s="256" t="s">
        <v>100</v>
      </c>
      <c r="Y1399" s="255" t="s">
        <v>114</v>
      </c>
      <c r="Z1399" s="255">
        <v>1</v>
      </c>
      <c r="AA1399" s="256">
        <v>1</v>
      </c>
      <c r="AB1399" s="255" t="s">
        <v>629</v>
      </c>
      <c r="AC1399" s="255" t="s">
        <v>420</v>
      </c>
      <c r="AD1399" s="256" t="s">
        <v>1892</v>
      </c>
      <c r="AE1399" s="255" t="s">
        <v>349</v>
      </c>
      <c r="AF1399" s="255" t="s">
        <v>649</v>
      </c>
      <c r="AG1399" s="256" t="s">
        <v>643</v>
      </c>
      <c r="AH1399" s="255"/>
      <c r="AI1399" s="255"/>
      <c r="AJ1399" s="256"/>
      <c r="AK1399" s="255" t="s">
        <v>605</v>
      </c>
      <c r="AL1399" s="255" t="s">
        <v>643</v>
      </c>
      <c r="AM1399" s="268" t="s">
        <v>741</v>
      </c>
      <c r="AN1399" s="148" t="str">
        <f>IF(ISERROR(MATCH(H1399,Current!H:H,0)),"Cleared","resolved")</f>
        <v>Cleared</v>
      </c>
    </row>
    <row r="1400" spans="1:40" x14ac:dyDescent="0.25">
      <c r="A1400" s="267" t="s">
        <v>744</v>
      </c>
      <c r="B1400" s="255">
        <v>635</v>
      </c>
      <c r="C1400" s="256" t="s">
        <v>142</v>
      </c>
      <c r="D1400" s="255" t="s">
        <v>16</v>
      </c>
      <c r="E1400" s="255">
        <v>199</v>
      </c>
      <c r="F1400" s="256" t="s">
        <v>137</v>
      </c>
      <c r="G1400" s="255" t="s">
        <v>22</v>
      </c>
      <c r="H1400" s="255">
        <v>63501111634178</v>
      </c>
      <c r="I1400" s="256" t="s">
        <v>55</v>
      </c>
      <c r="J1400" s="255" t="s">
        <v>287</v>
      </c>
      <c r="K1400" s="255">
        <v>42636</v>
      </c>
      <c r="L1400" s="256">
        <v>224</v>
      </c>
      <c r="M1400" s="255" t="s">
        <v>118</v>
      </c>
      <c r="N1400" s="255" t="s">
        <v>41</v>
      </c>
      <c r="O1400" s="256">
        <v>42709</v>
      </c>
      <c r="P1400" s="255" t="s">
        <v>651</v>
      </c>
      <c r="Q1400" s="255">
        <v>151</v>
      </c>
      <c r="R1400" s="256" t="s">
        <v>39</v>
      </c>
      <c r="S1400" s="255">
        <v>1000</v>
      </c>
      <c r="T1400" s="255" t="s">
        <v>100</v>
      </c>
      <c r="U1400" s="256">
        <v>1000</v>
      </c>
      <c r="V1400" s="255" t="s">
        <v>100</v>
      </c>
      <c r="W1400" s="255">
        <v>1000</v>
      </c>
      <c r="X1400" s="256" t="s">
        <v>100</v>
      </c>
      <c r="Y1400" s="255" t="s">
        <v>114</v>
      </c>
      <c r="Z1400" s="255">
        <v>1</v>
      </c>
      <c r="AA1400" s="256">
        <v>1</v>
      </c>
      <c r="AB1400" s="255" t="s">
        <v>629</v>
      </c>
      <c r="AC1400" s="255" t="s">
        <v>427</v>
      </c>
      <c r="AD1400" s="256" t="s">
        <v>480</v>
      </c>
      <c r="AE1400" s="255" t="s">
        <v>349</v>
      </c>
      <c r="AF1400" s="255" t="s">
        <v>605</v>
      </c>
      <c r="AG1400" s="256" t="s">
        <v>643</v>
      </c>
      <c r="AH1400" s="255"/>
      <c r="AI1400" s="255"/>
      <c r="AJ1400" s="256"/>
      <c r="AK1400" s="255" t="s">
        <v>605</v>
      </c>
      <c r="AL1400" s="255" t="s">
        <v>643</v>
      </c>
      <c r="AM1400" s="268" t="s">
        <v>741</v>
      </c>
      <c r="AN1400" s="148" t="str">
        <f>IF(ISERROR(MATCH(H1400,Current!H:H,0)),"Cleared","resolved")</f>
        <v>Cleared</v>
      </c>
    </row>
    <row r="1401" spans="1:40" x14ac:dyDescent="0.25">
      <c r="A1401" s="267" t="s">
        <v>31</v>
      </c>
      <c r="B1401" s="255">
        <v>95</v>
      </c>
      <c r="C1401" s="256" t="s">
        <v>153</v>
      </c>
      <c r="D1401" s="255" t="s">
        <v>17</v>
      </c>
      <c r="E1401" s="255">
        <v>8310</v>
      </c>
      <c r="F1401" s="256" t="s">
        <v>170</v>
      </c>
      <c r="G1401" s="255" t="s">
        <v>14</v>
      </c>
      <c r="H1401" s="255">
        <v>950110010105</v>
      </c>
      <c r="I1401" s="256" t="s">
        <v>58</v>
      </c>
      <c r="J1401" s="255" t="s">
        <v>195</v>
      </c>
      <c r="K1401" s="255">
        <v>42697</v>
      </c>
      <c r="L1401" s="256">
        <v>163</v>
      </c>
      <c r="M1401" s="255" t="s">
        <v>118</v>
      </c>
      <c r="N1401" s="255" t="s">
        <v>41</v>
      </c>
      <c r="O1401" s="256">
        <v>42859</v>
      </c>
      <c r="P1401" s="255" t="s">
        <v>1878</v>
      </c>
      <c r="Q1401" s="255">
        <v>1</v>
      </c>
      <c r="R1401" s="256" t="s">
        <v>33</v>
      </c>
      <c r="S1401" s="255">
        <v>1000</v>
      </c>
      <c r="T1401" s="255" t="s">
        <v>100</v>
      </c>
      <c r="U1401" s="256">
        <v>1000</v>
      </c>
      <c r="V1401" s="255" t="s">
        <v>100</v>
      </c>
      <c r="W1401" s="255">
        <v>1000</v>
      </c>
      <c r="X1401" s="256" t="s">
        <v>100</v>
      </c>
      <c r="Y1401" s="255" t="s">
        <v>114</v>
      </c>
      <c r="Z1401" s="255">
        <v>1</v>
      </c>
      <c r="AA1401" s="256">
        <v>1</v>
      </c>
      <c r="AB1401" s="255" t="s">
        <v>629</v>
      </c>
      <c r="AC1401" s="255" t="s">
        <v>420</v>
      </c>
      <c r="AD1401" s="256" t="s">
        <v>1892</v>
      </c>
      <c r="AE1401" s="255" t="s">
        <v>349</v>
      </c>
      <c r="AF1401" s="255" t="s">
        <v>605</v>
      </c>
      <c r="AG1401" s="256" t="s">
        <v>643</v>
      </c>
      <c r="AH1401" s="255"/>
      <c r="AI1401" s="255"/>
      <c r="AJ1401" s="256"/>
      <c r="AK1401" s="255" t="s">
        <v>605</v>
      </c>
      <c r="AL1401" s="255" t="s">
        <v>643</v>
      </c>
      <c r="AM1401" s="268" t="s">
        <v>741</v>
      </c>
      <c r="AN1401" s="148" t="str">
        <f>IF(ISERROR(MATCH(H1401,Current!H:H,0)),"Cleared","resolved")</f>
        <v>Cleared</v>
      </c>
    </row>
    <row r="1402" spans="1:40" x14ac:dyDescent="0.25">
      <c r="A1402" s="267" t="s">
        <v>744</v>
      </c>
      <c r="B1402" s="255">
        <v>95</v>
      </c>
      <c r="C1402" s="256" t="s">
        <v>153</v>
      </c>
      <c r="D1402" s="255" t="s">
        <v>17</v>
      </c>
      <c r="E1402" s="255">
        <v>1750</v>
      </c>
      <c r="F1402" s="256" t="s">
        <v>159</v>
      </c>
      <c r="G1402" s="255" t="s">
        <v>18</v>
      </c>
      <c r="H1402" s="255">
        <v>950110010201</v>
      </c>
      <c r="I1402" s="256" t="s">
        <v>58</v>
      </c>
      <c r="J1402" s="255" t="s">
        <v>195</v>
      </c>
      <c r="K1402" s="255">
        <v>42703</v>
      </c>
      <c r="L1402" s="256">
        <v>157</v>
      </c>
      <c r="M1402" s="255" t="s">
        <v>118</v>
      </c>
      <c r="N1402" s="255" t="s">
        <v>41</v>
      </c>
      <c r="O1402" s="256">
        <v>42774</v>
      </c>
      <c r="P1402" s="255" t="s">
        <v>838</v>
      </c>
      <c r="Q1402" s="255">
        <v>86</v>
      </c>
      <c r="R1402" s="256" t="s">
        <v>35</v>
      </c>
      <c r="S1402" s="255">
        <v>1004.9</v>
      </c>
      <c r="T1402" s="255" t="s">
        <v>100</v>
      </c>
      <c r="U1402" s="256">
        <v>1004.9</v>
      </c>
      <c r="V1402" s="255" t="s">
        <v>100</v>
      </c>
      <c r="W1402" s="255">
        <v>1004.9</v>
      </c>
      <c r="X1402" s="256" t="s">
        <v>100</v>
      </c>
      <c r="Y1402" s="255" t="s">
        <v>114</v>
      </c>
      <c r="Z1402" s="255">
        <v>1</v>
      </c>
      <c r="AA1402" s="256">
        <v>1</v>
      </c>
      <c r="AB1402" s="255" t="s">
        <v>629</v>
      </c>
      <c r="AC1402" s="255" t="s">
        <v>452</v>
      </c>
      <c r="AD1402" s="256" t="s">
        <v>848</v>
      </c>
      <c r="AE1402" s="255" t="s">
        <v>349</v>
      </c>
      <c r="AF1402" s="255" t="s">
        <v>605</v>
      </c>
      <c r="AG1402" s="256" t="s">
        <v>643</v>
      </c>
      <c r="AH1402" s="255"/>
      <c r="AI1402" s="255"/>
      <c r="AJ1402" s="256"/>
      <c r="AK1402" s="255" t="s">
        <v>605</v>
      </c>
      <c r="AL1402" s="255" t="s">
        <v>643</v>
      </c>
      <c r="AM1402" s="268" t="s">
        <v>741</v>
      </c>
      <c r="AN1402" s="148" t="str">
        <f>IF(ISERROR(MATCH(H1402,Current!H:H,0)),"Cleared","resolved")</f>
        <v>Cleared</v>
      </c>
    </row>
    <row r="1403" spans="1:40" x14ac:dyDescent="0.25">
      <c r="A1403" s="267" t="s">
        <v>31</v>
      </c>
      <c r="B1403" s="255">
        <v>95</v>
      </c>
      <c r="C1403" s="256" t="s">
        <v>153</v>
      </c>
      <c r="D1403" s="255" t="s">
        <v>17</v>
      </c>
      <c r="E1403" s="255">
        <v>8310</v>
      </c>
      <c r="F1403" s="256" t="s">
        <v>170</v>
      </c>
      <c r="G1403" s="255" t="s">
        <v>14</v>
      </c>
      <c r="H1403" s="255">
        <v>950110010412</v>
      </c>
      <c r="I1403" s="256" t="s">
        <v>58</v>
      </c>
      <c r="J1403" s="255" t="s">
        <v>195</v>
      </c>
      <c r="K1403" s="255">
        <v>42725</v>
      </c>
      <c r="L1403" s="256">
        <v>135</v>
      </c>
      <c r="M1403" s="255" t="s">
        <v>118</v>
      </c>
      <c r="N1403" s="255" t="s">
        <v>41</v>
      </c>
      <c r="O1403" s="256">
        <v>42859</v>
      </c>
      <c r="P1403" s="255" t="s">
        <v>1878</v>
      </c>
      <c r="Q1403" s="255">
        <v>1</v>
      </c>
      <c r="R1403" s="256" t="s">
        <v>33</v>
      </c>
      <c r="S1403" s="255">
        <v>1000</v>
      </c>
      <c r="T1403" s="255" t="s">
        <v>100</v>
      </c>
      <c r="U1403" s="256">
        <v>1000</v>
      </c>
      <c r="V1403" s="255" t="s">
        <v>100</v>
      </c>
      <c r="W1403" s="255">
        <v>1000</v>
      </c>
      <c r="X1403" s="256" t="s">
        <v>100</v>
      </c>
      <c r="Y1403" s="255" t="s">
        <v>114</v>
      </c>
      <c r="Z1403" s="255">
        <v>1</v>
      </c>
      <c r="AA1403" s="256">
        <v>1</v>
      </c>
      <c r="AB1403" s="255" t="s">
        <v>629</v>
      </c>
      <c r="AC1403" s="255" t="s">
        <v>420</v>
      </c>
      <c r="AD1403" s="256" t="s">
        <v>1892</v>
      </c>
      <c r="AE1403" s="255" t="s">
        <v>349</v>
      </c>
      <c r="AF1403" s="255" t="s">
        <v>605</v>
      </c>
      <c r="AG1403" s="256" t="s">
        <v>643</v>
      </c>
      <c r="AH1403" s="255"/>
      <c r="AI1403" s="255"/>
      <c r="AJ1403" s="256"/>
      <c r="AK1403" s="255" t="s">
        <v>605</v>
      </c>
      <c r="AL1403" s="255" t="s">
        <v>643</v>
      </c>
      <c r="AM1403" s="268" t="s">
        <v>741</v>
      </c>
      <c r="AN1403" s="148" t="str">
        <f>IF(ISERROR(MATCH(H1403,Current!H:H,0)),"Cleared","resolved")</f>
        <v>Cleared</v>
      </c>
    </row>
    <row r="1404" spans="1:40" x14ac:dyDescent="0.25">
      <c r="A1404" s="267" t="s">
        <v>744</v>
      </c>
      <c r="B1404" s="255">
        <v>8520</v>
      </c>
      <c r="C1404" s="256" t="s">
        <v>842</v>
      </c>
      <c r="D1404" s="255" t="s">
        <v>19</v>
      </c>
      <c r="E1404" s="255">
        <v>199</v>
      </c>
      <c r="F1404" s="256" t="s">
        <v>137</v>
      </c>
      <c r="G1404" s="255" t="s">
        <v>22</v>
      </c>
      <c r="H1404" s="255">
        <v>85200410038974</v>
      </c>
      <c r="I1404" s="256" t="s">
        <v>54</v>
      </c>
      <c r="J1404" s="255" t="s">
        <v>575</v>
      </c>
      <c r="K1404" s="255">
        <v>42614</v>
      </c>
      <c r="L1404" s="256">
        <v>246</v>
      </c>
      <c r="M1404" s="255" t="s">
        <v>111</v>
      </c>
      <c r="N1404" s="255" t="s">
        <v>42</v>
      </c>
      <c r="O1404" s="256">
        <v>42681</v>
      </c>
      <c r="P1404" s="255" t="s">
        <v>651</v>
      </c>
      <c r="Q1404" s="255">
        <v>179</v>
      </c>
      <c r="R1404" s="256" t="s">
        <v>39</v>
      </c>
      <c r="S1404" s="255">
        <v>70389</v>
      </c>
      <c r="T1404" s="255" t="s">
        <v>197</v>
      </c>
      <c r="U1404" s="256">
        <v>1001.81</v>
      </c>
      <c r="V1404" s="255" t="s">
        <v>197</v>
      </c>
      <c r="W1404" s="255">
        <v>70388.898647461785</v>
      </c>
      <c r="X1404" s="256" t="s">
        <v>100</v>
      </c>
      <c r="Y1404" s="255" t="s">
        <v>114</v>
      </c>
      <c r="Z1404" s="255">
        <v>1</v>
      </c>
      <c r="AA1404" s="256">
        <v>1</v>
      </c>
      <c r="AB1404" s="255" t="s">
        <v>630</v>
      </c>
      <c r="AC1404" s="255" t="s">
        <v>484</v>
      </c>
      <c r="AD1404" s="256" t="s">
        <v>396</v>
      </c>
      <c r="AE1404" s="255" t="s">
        <v>350</v>
      </c>
      <c r="AF1404" s="255" t="s">
        <v>605</v>
      </c>
      <c r="AG1404" s="256" t="s">
        <v>643</v>
      </c>
      <c r="AH1404" s="255"/>
      <c r="AI1404" s="255"/>
      <c r="AJ1404" s="256"/>
      <c r="AK1404" s="255" t="s">
        <v>605</v>
      </c>
      <c r="AL1404" s="255" t="s">
        <v>643</v>
      </c>
      <c r="AM1404" s="268" t="s">
        <v>741</v>
      </c>
      <c r="AN1404" s="148" t="str">
        <f>IF(ISERROR(MATCH(H1404,Current!H:H,0)),"Cleared","resolved")</f>
        <v>resolved</v>
      </c>
    </row>
    <row r="1405" spans="1:40" x14ac:dyDescent="0.25">
      <c r="A1405" s="267" t="s">
        <v>744</v>
      </c>
      <c r="B1405" s="255">
        <v>8520</v>
      </c>
      <c r="C1405" s="256" t="s">
        <v>842</v>
      </c>
      <c r="D1405" s="255" t="s">
        <v>19</v>
      </c>
      <c r="E1405" s="255">
        <v>8420</v>
      </c>
      <c r="F1405" s="256" t="s">
        <v>234</v>
      </c>
      <c r="G1405" s="255" t="s">
        <v>19</v>
      </c>
      <c r="H1405" s="255">
        <v>85200910002058</v>
      </c>
      <c r="I1405" s="256" t="s">
        <v>537</v>
      </c>
      <c r="J1405" s="255" t="s">
        <v>311</v>
      </c>
      <c r="K1405" s="255">
        <v>42544</v>
      </c>
      <c r="L1405" s="256">
        <v>316</v>
      </c>
      <c r="M1405" s="255" t="s">
        <v>105</v>
      </c>
      <c r="N1405" s="255" t="s">
        <v>41</v>
      </c>
      <c r="O1405" s="256">
        <v>42618</v>
      </c>
      <c r="P1405" s="255" t="s">
        <v>406</v>
      </c>
      <c r="Q1405" s="255">
        <v>242</v>
      </c>
      <c r="R1405" s="256" t="s">
        <v>37</v>
      </c>
      <c r="S1405" s="255">
        <v>70200</v>
      </c>
      <c r="T1405" s="255" t="s">
        <v>197</v>
      </c>
      <c r="U1405" s="256">
        <v>999.12</v>
      </c>
      <c r="V1405" s="255" t="s">
        <v>197</v>
      </c>
      <c r="W1405" s="255">
        <v>70199.894607412614</v>
      </c>
      <c r="X1405" s="256" t="s">
        <v>100</v>
      </c>
      <c r="Y1405" s="255" t="s">
        <v>107</v>
      </c>
      <c r="Z1405" s="255">
        <v>1</v>
      </c>
      <c r="AA1405" s="256">
        <v>1</v>
      </c>
      <c r="AB1405" s="255" t="s">
        <v>630</v>
      </c>
      <c r="AC1405" s="255" t="s">
        <v>503</v>
      </c>
      <c r="AD1405" s="256" t="s">
        <v>1289</v>
      </c>
      <c r="AE1405" s="255" t="s">
        <v>350</v>
      </c>
      <c r="AF1405" s="255" t="s">
        <v>605</v>
      </c>
      <c r="AG1405" s="256" t="s">
        <v>643</v>
      </c>
      <c r="AH1405" s="255"/>
      <c r="AI1405" s="255"/>
      <c r="AJ1405" s="256"/>
      <c r="AK1405" s="255" t="s">
        <v>605</v>
      </c>
      <c r="AL1405" s="255" t="s">
        <v>643</v>
      </c>
      <c r="AM1405" s="268" t="s">
        <v>741</v>
      </c>
      <c r="AN1405" s="148" t="str">
        <f>IF(ISERROR(MATCH(H1405,Current!H:H,0)),"Cleared","resolved")</f>
        <v>resolved</v>
      </c>
    </row>
    <row r="1406" spans="1:40" x14ac:dyDescent="0.25">
      <c r="A1406" s="267" t="s">
        <v>744</v>
      </c>
      <c r="B1406" s="255">
        <v>8520</v>
      </c>
      <c r="C1406" s="256" t="s">
        <v>842</v>
      </c>
      <c r="D1406" s="255" t="s">
        <v>19</v>
      </c>
      <c r="E1406" s="255">
        <v>8205</v>
      </c>
      <c r="F1406" s="256" t="s">
        <v>130</v>
      </c>
      <c r="G1406" s="255" t="s">
        <v>14</v>
      </c>
      <c r="H1406" s="255">
        <v>85204510000581</v>
      </c>
      <c r="I1406" s="256" t="s">
        <v>55</v>
      </c>
      <c r="J1406" s="255" t="s">
        <v>322</v>
      </c>
      <c r="K1406" s="255">
        <v>42728</v>
      </c>
      <c r="L1406" s="256">
        <v>132</v>
      </c>
      <c r="M1406" s="255" t="s">
        <v>161</v>
      </c>
      <c r="N1406" s="255" t="s">
        <v>128</v>
      </c>
      <c r="O1406" s="256">
        <v>42775</v>
      </c>
      <c r="P1406" s="255" t="s">
        <v>838</v>
      </c>
      <c r="Q1406" s="255">
        <v>85</v>
      </c>
      <c r="R1406" s="256" t="s">
        <v>35</v>
      </c>
      <c r="S1406" s="255">
        <v>69096.600000000006</v>
      </c>
      <c r="T1406" s="255" t="s">
        <v>197</v>
      </c>
      <c r="U1406" s="256">
        <v>983.42</v>
      </c>
      <c r="V1406" s="255" t="s">
        <v>197</v>
      </c>
      <c r="W1406" s="255">
        <v>69096.785526084655</v>
      </c>
      <c r="X1406" s="256" t="s">
        <v>100</v>
      </c>
      <c r="Y1406" s="255" t="s">
        <v>114</v>
      </c>
      <c r="Z1406" s="255">
        <v>0.98</v>
      </c>
      <c r="AA1406" s="256">
        <v>1</v>
      </c>
      <c r="AB1406" s="255" t="s">
        <v>630</v>
      </c>
      <c r="AC1406" s="255" t="s">
        <v>762</v>
      </c>
      <c r="AD1406" s="256" t="s">
        <v>935</v>
      </c>
      <c r="AE1406" s="255" t="s">
        <v>350</v>
      </c>
      <c r="AF1406" s="255" t="s">
        <v>649</v>
      </c>
      <c r="AG1406" s="256" t="s">
        <v>643</v>
      </c>
      <c r="AH1406" s="255"/>
      <c r="AI1406" s="255"/>
      <c r="AJ1406" s="256"/>
      <c r="AK1406" s="255" t="s">
        <v>605</v>
      </c>
      <c r="AL1406" s="255" t="s">
        <v>643</v>
      </c>
      <c r="AM1406" s="268" t="s">
        <v>741</v>
      </c>
      <c r="AN1406" s="148" t="str">
        <f>IF(ISERROR(MATCH(H1406,Current!H:H,0)),"Cleared","resolved")</f>
        <v>Cleared</v>
      </c>
    </row>
    <row r="1407" spans="1:40" x14ac:dyDescent="0.25">
      <c r="A1407" s="267" t="s">
        <v>744</v>
      </c>
      <c r="B1407" s="255">
        <v>8520</v>
      </c>
      <c r="C1407" s="256" t="s">
        <v>842</v>
      </c>
      <c r="D1407" s="255" t="s">
        <v>19</v>
      </c>
      <c r="E1407" s="255">
        <v>199</v>
      </c>
      <c r="F1407" s="256" t="s">
        <v>137</v>
      </c>
      <c r="G1407" s="255" t="s">
        <v>22</v>
      </c>
      <c r="H1407" s="255">
        <v>85200410042851</v>
      </c>
      <c r="I1407" s="256" t="s">
        <v>54</v>
      </c>
      <c r="J1407" s="255" t="s">
        <v>575</v>
      </c>
      <c r="K1407" s="255">
        <v>42727</v>
      </c>
      <c r="L1407" s="256">
        <v>133</v>
      </c>
      <c r="M1407" s="255" t="s">
        <v>111</v>
      </c>
      <c r="N1407" s="255" t="s">
        <v>42</v>
      </c>
      <c r="O1407" s="256">
        <v>42797</v>
      </c>
      <c r="P1407" s="255" t="s">
        <v>838</v>
      </c>
      <c r="Q1407" s="255">
        <v>63</v>
      </c>
      <c r="R1407" s="256" t="s">
        <v>35</v>
      </c>
      <c r="S1407" s="255">
        <v>68800</v>
      </c>
      <c r="T1407" s="255" t="s">
        <v>197</v>
      </c>
      <c r="U1407" s="256">
        <v>979.2</v>
      </c>
      <c r="V1407" s="255" t="s">
        <v>197</v>
      </c>
      <c r="W1407" s="255">
        <v>68800.281046899705</v>
      </c>
      <c r="X1407" s="256" t="s">
        <v>100</v>
      </c>
      <c r="Y1407" s="255" t="s">
        <v>114</v>
      </c>
      <c r="Z1407" s="255">
        <v>0.98</v>
      </c>
      <c r="AA1407" s="256">
        <v>1</v>
      </c>
      <c r="AB1407" s="255" t="s">
        <v>630</v>
      </c>
      <c r="AC1407" s="255" t="s">
        <v>484</v>
      </c>
      <c r="AD1407" s="256" t="s">
        <v>396</v>
      </c>
      <c r="AE1407" s="255" t="s">
        <v>350</v>
      </c>
      <c r="AF1407" s="255" t="s">
        <v>649</v>
      </c>
      <c r="AG1407" s="256" t="s">
        <v>643</v>
      </c>
      <c r="AH1407" s="255"/>
      <c r="AI1407" s="255"/>
      <c r="AJ1407" s="256"/>
      <c r="AK1407" s="255" t="s">
        <v>605</v>
      </c>
      <c r="AL1407" s="255" t="s">
        <v>643</v>
      </c>
      <c r="AM1407" s="268" t="s">
        <v>741</v>
      </c>
      <c r="AN1407" s="148" t="str">
        <f>IF(ISERROR(MATCH(H1407,Current!H:H,0)),"Cleared","resolved")</f>
        <v>resolved</v>
      </c>
    </row>
    <row r="1408" spans="1:40" x14ac:dyDescent="0.25">
      <c r="A1408" s="267" t="s">
        <v>744</v>
      </c>
      <c r="B1408" s="255">
        <v>199</v>
      </c>
      <c r="C1408" s="256" t="s">
        <v>137</v>
      </c>
      <c r="D1408" s="255" t="s">
        <v>22</v>
      </c>
      <c r="E1408" s="255">
        <v>3011</v>
      </c>
      <c r="F1408" s="256" t="s">
        <v>164</v>
      </c>
      <c r="G1408" s="255" t="s">
        <v>22</v>
      </c>
      <c r="H1408" s="255" t="s">
        <v>1014</v>
      </c>
      <c r="I1408" s="256" t="s">
        <v>54</v>
      </c>
      <c r="J1408" s="255" t="s">
        <v>659</v>
      </c>
      <c r="K1408" s="255">
        <v>42773</v>
      </c>
      <c r="L1408" s="256">
        <v>87</v>
      </c>
      <c r="M1408" s="255" t="s">
        <v>105</v>
      </c>
      <c r="N1408" s="255" t="s">
        <v>41</v>
      </c>
      <c r="O1408" s="256">
        <v>42776</v>
      </c>
      <c r="P1408" s="255" t="s">
        <v>838</v>
      </c>
      <c r="Q1408" s="255">
        <v>84</v>
      </c>
      <c r="R1408" s="256" t="s">
        <v>35</v>
      </c>
      <c r="S1408" s="255">
        <v>1068</v>
      </c>
      <c r="T1408" s="255" t="s">
        <v>248</v>
      </c>
      <c r="U1408" s="256">
        <v>977.13</v>
      </c>
      <c r="V1408" s="255" t="s">
        <v>248</v>
      </c>
      <c r="W1408" s="255">
        <v>1068.0030704555438</v>
      </c>
      <c r="X1408" s="256" t="s">
        <v>100</v>
      </c>
      <c r="Y1408" s="255" t="s">
        <v>107</v>
      </c>
      <c r="Z1408" s="255">
        <v>0.98</v>
      </c>
      <c r="AA1408" s="256">
        <v>1</v>
      </c>
      <c r="AB1408" s="255" t="s">
        <v>629</v>
      </c>
      <c r="AC1408" s="255" t="s">
        <v>635</v>
      </c>
      <c r="AD1408" s="256" t="s">
        <v>951</v>
      </c>
      <c r="AE1408" s="255" t="s">
        <v>349</v>
      </c>
      <c r="AF1408" s="255" t="s">
        <v>649</v>
      </c>
      <c r="AG1408" s="256" t="s">
        <v>643</v>
      </c>
      <c r="AH1408" s="255"/>
      <c r="AI1408" s="255"/>
      <c r="AJ1408" s="256"/>
      <c r="AK1408" s="255" t="s">
        <v>649</v>
      </c>
      <c r="AL1408" s="255" t="s">
        <v>643</v>
      </c>
      <c r="AM1408" s="268" t="s">
        <v>740</v>
      </c>
      <c r="AN1408" s="148" t="str">
        <f>IF(ISERROR(MATCH(H1408,Current!H:H,0)),"Cleared","resolved")</f>
        <v>resolved</v>
      </c>
    </row>
    <row r="1409" spans="1:40" x14ac:dyDescent="0.25">
      <c r="A1409" s="267" t="s">
        <v>744</v>
      </c>
      <c r="B1409" s="255">
        <v>8520</v>
      </c>
      <c r="C1409" s="256" t="s">
        <v>842</v>
      </c>
      <c r="D1409" s="255" t="s">
        <v>19</v>
      </c>
      <c r="E1409" s="255">
        <v>3011</v>
      </c>
      <c r="F1409" s="256" t="s">
        <v>164</v>
      </c>
      <c r="G1409" s="255" t="s">
        <v>22</v>
      </c>
      <c r="H1409" s="255">
        <v>85200810000287</v>
      </c>
      <c r="I1409" s="256" t="s">
        <v>54</v>
      </c>
      <c r="J1409" s="255" t="s">
        <v>317</v>
      </c>
      <c r="K1409" s="255">
        <v>42461</v>
      </c>
      <c r="L1409" s="256">
        <v>399</v>
      </c>
      <c r="M1409" s="255" t="s">
        <v>105</v>
      </c>
      <c r="N1409" s="255" t="s">
        <v>41</v>
      </c>
      <c r="O1409" s="256">
        <v>42495</v>
      </c>
      <c r="P1409" s="255" t="s">
        <v>268</v>
      </c>
      <c r="Q1409" s="255">
        <v>365</v>
      </c>
      <c r="R1409" s="256" t="s">
        <v>37</v>
      </c>
      <c r="S1409" s="255">
        <v>68364</v>
      </c>
      <c r="T1409" s="255" t="s">
        <v>197</v>
      </c>
      <c r="U1409" s="256">
        <v>972.99</v>
      </c>
      <c r="V1409" s="255" t="s">
        <v>197</v>
      </c>
      <c r="W1409" s="255">
        <v>68363.955735113297</v>
      </c>
      <c r="X1409" s="256" t="s">
        <v>100</v>
      </c>
      <c r="Y1409" s="255" t="s">
        <v>114</v>
      </c>
      <c r="Z1409" s="255">
        <v>0.97</v>
      </c>
      <c r="AA1409" s="256">
        <v>1</v>
      </c>
      <c r="AB1409" s="255" t="s">
        <v>630</v>
      </c>
      <c r="AC1409" s="255" t="s">
        <v>474</v>
      </c>
      <c r="AD1409" s="256" t="s">
        <v>392</v>
      </c>
      <c r="AE1409" s="255" t="s">
        <v>350</v>
      </c>
      <c r="AF1409" s="255" t="s">
        <v>649</v>
      </c>
      <c r="AG1409" s="256" t="s">
        <v>643</v>
      </c>
      <c r="AH1409" s="255"/>
      <c r="AI1409" s="255"/>
      <c r="AJ1409" s="256"/>
      <c r="AK1409" s="255" t="s">
        <v>605</v>
      </c>
      <c r="AL1409" s="255" t="s">
        <v>643</v>
      </c>
      <c r="AM1409" s="268" t="s">
        <v>741</v>
      </c>
      <c r="AN1409" s="148" t="str">
        <f>IF(ISERROR(MATCH(H1409,Current!H:H,0)),"Cleared","resolved")</f>
        <v>Cleared</v>
      </c>
    </row>
    <row r="1410" spans="1:40" x14ac:dyDescent="0.25">
      <c r="A1410" s="267" t="s">
        <v>31</v>
      </c>
      <c r="B1410" s="255">
        <v>3019</v>
      </c>
      <c r="C1410" s="256" t="s">
        <v>134</v>
      </c>
      <c r="D1410" s="255" t="s">
        <v>16</v>
      </c>
      <c r="E1410" s="255">
        <v>3014</v>
      </c>
      <c r="F1410" s="256" t="s">
        <v>144</v>
      </c>
      <c r="G1410" s="255" t="s">
        <v>16</v>
      </c>
      <c r="H1410" s="255">
        <v>30190110008132</v>
      </c>
      <c r="I1410" s="256" t="s">
        <v>59</v>
      </c>
      <c r="J1410" s="255" t="s">
        <v>135</v>
      </c>
      <c r="K1410" s="255">
        <v>42794</v>
      </c>
      <c r="L1410" s="256">
        <v>66</v>
      </c>
      <c r="M1410" s="255" t="s">
        <v>111</v>
      </c>
      <c r="N1410" s="255" t="s">
        <v>42</v>
      </c>
      <c r="O1410" s="256">
        <v>42860</v>
      </c>
      <c r="P1410" s="255" t="s">
        <v>1878</v>
      </c>
      <c r="Q1410" s="255">
        <v>0</v>
      </c>
      <c r="R1410" s="256" t="s">
        <v>33</v>
      </c>
      <c r="S1410" s="255">
        <v>956.05</v>
      </c>
      <c r="T1410" s="255" t="s">
        <v>100</v>
      </c>
      <c r="U1410" s="256">
        <v>956.05</v>
      </c>
      <c r="V1410" s="255" t="s">
        <v>100</v>
      </c>
      <c r="W1410" s="255">
        <v>956.05</v>
      </c>
      <c r="X1410" s="256" t="s">
        <v>100</v>
      </c>
      <c r="Y1410" s="255" t="s">
        <v>107</v>
      </c>
      <c r="Z1410" s="255">
        <v>0.96</v>
      </c>
      <c r="AA1410" s="256">
        <v>1</v>
      </c>
      <c r="AB1410" s="255" t="s">
        <v>631</v>
      </c>
      <c r="AC1410" s="255" t="s">
        <v>413</v>
      </c>
      <c r="AD1410" s="256" t="s">
        <v>1992</v>
      </c>
      <c r="AE1410" s="255" t="s">
        <v>349</v>
      </c>
      <c r="AF1410" s="255" t="s">
        <v>649</v>
      </c>
      <c r="AG1410" s="256" t="s">
        <v>643</v>
      </c>
      <c r="AH1410" s="255"/>
      <c r="AI1410" s="255"/>
      <c r="AJ1410" s="256"/>
      <c r="AK1410" s="255" t="s">
        <v>605</v>
      </c>
      <c r="AL1410" s="255" t="s">
        <v>643</v>
      </c>
      <c r="AM1410" s="268" t="s">
        <v>741</v>
      </c>
      <c r="AN1410" s="148" t="str">
        <f>IF(ISERROR(MATCH(H1410,Current!H:H,0)),"Cleared","resolved")</f>
        <v>Cleared</v>
      </c>
    </row>
    <row r="1411" spans="1:40" x14ac:dyDescent="0.25">
      <c r="A1411" s="267" t="s">
        <v>744</v>
      </c>
      <c r="B1411" s="255">
        <v>8520</v>
      </c>
      <c r="C1411" s="256" t="s">
        <v>842</v>
      </c>
      <c r="D1411" s="255" t="s">
        <v>19</v>
      </c>
      <c r="E1411" s="255">
        <v>420</v>
      </c>
      <c r="F1411" s="256" t="s">
        <v>148</v>
      </c>
      <c r="G1411" s="255" t="s">
        <v>13</v>
      </c>
      <c r="H1411" s="255">
        <v>85201230002428</v>
      </c>
      <c r="I1411" s="256" t="s">
        <v>538</v>
      </c>
      <c r="J1411" s="255" t="s">
        <v>66</v>
      </c>
      <c r="K1411" s="255">
        <v>42522</v>
      </c>
      <c r="L1411" s="256">
        <v>338</v>
      </c>
      <c r="M1411" s="255" t="s">
        <v>149</v>
      </c>
      <c r="N1411" s="255" t="s">
        <v>41</v>
      </c>
      <c r="O1411" s="256">
        <v>42585</v>
      </c>
      <c r="P1411" s="255" t="s">
        <v>406</v>
      </c>
      <c r="Q1411" s="255">
        <v>275</v>
      </c>
      <c r="R1411" s="256" t="s">
        <v>37</v>
      </c>
      <c r="S1411" s="255">
        <v>67689.25</v>
      </c>
      <c r="T1411" s="255" t="s">
        <v>197</v>
      </c>
      <c r="U1411" s="256">
        <v>963.39</v>
      </c>
      <c r="V1411" s="255" t="s">
        <v>197</v>
      </c>
      <c r="W1411" s="255">
        <v>67689.443175829962</v>
      </c>
      <c r="X1411" s="256" t="s">
        <v>100</v>
      </c>
      <c r="Y1411" s="255" t="s">
        <v>114</v>
      </c>
      <c r="Z1411" s="255">
        <v>0.96</v>
      </c>
      <c r="AA1411" s="256">
        <v>1</v>
      </c>
      <c r="AB1411" s="255" t="s">
        <v>630</v>
      </c>
      <c r="AC1411" s="255" t="s">
        <v>444</v>
      </c>
      <c r="AD1411" s="256" t="s">
        <v>2016</v>
      </c>
      <c r="AE1411" s="255" t="s">
        <v>350</v>
      </c>
      <c r="AF1411" s="255" t="s">
        <v>649</v>
      </c>
      <c r="AG1411" s="256" t="s">
        <v>643</v>
      </c>
      <c r="AH1411" s="255"/>
      <c r="AI1411" s="255"/>
      <c r="AJ1411" s="256"/>
      <c r="AK1411" s="255" t="s">
        <v>605</v>
      </c>
      <c r="AL1411" s="255" t="s">
        <v>643</v>
      </c>
      <c r="AM1411" s="268" t="s">
        <v>741</v>
      </c>
      <c r="AN1411" s="148" t="str">
        <f>IF(ISERROR(MATCH(H1411,Current!H:H,0)),"Cleared","resolved")</f>
        <v>Cleared</v>
      </c>
    </row>
    <row r="1412" spans="1:40" x14ac:dyDescent="0.25">
      <c r="A1412" s="267" t="s">
        <v>744</v>
      </c>
      <c r="B1412" s="255">
        <v>8520</v>
      </c>
      <c r="C1412" s="256" t="s">
        <v>842</v>
      </c>
      <c r="D1412" s="255" t="s">
        <v>19</v>
      </c>
      <c r="E1412" s="255">
        <v>3011</v>
      </c>
      <c r="F1412" s="256" t="s">
        <v>164</v>
      </c>
      <c r="G1412" s="255" t="s">
        <v>22</v>
      </c>
      <c r="H1412" s="255">
        <v>85204510000625</v>
      </c>
      <c r="I1412" s="256" t="s">
        <v>59</v>
      </c>
      <c r="J1412" s="255" t="s">
        <v>320</v>
      </c>
      <c r="K1412" s="255">
        <v>42728</v>
      </c>
      <c r="L1412" s="256">
        <v>132</v>
      </c>
      <c r="M1412" s="255" t="s">
        <v>158</v>
      </c>
      <c r="N1412" s="255" t="s">
        <v>41</v>
      </c>
      <c r="O1412" s="256">
        <v>42776</v>
      </c>
      <c r="P1412" s="255" t="s">
        <v>838</v>
      </c>
      <c r="Q1412" s="255">
        <v>84</v>
      </c>
      <c r="R1412" s="256" t="s">
        <v>35</v>
      </c>
      <c r="S1412" s="255">
        <v>67362.97</v>
      </c>
      <c r="T1412" s="255" t="s">
        <v>197</v>
      </c>
      <c r="U1412" s="256">
        <v>958.74</v>
      </c>
      <c r="V1412" s="255" t="s">
        <v>197</v>
      </c>
      <c r="W1412" s="255">
        <v>67362.726154927106</v>
      </c>
      <c r="X1412" s="256" t="s">
        <v>100</v>
      </c>
      <c r="Y1412" s="255" t="s">
        <v>114</v>
      </c>
      <c r="Z1412" s="255">
        <v>0.96</v>
      </c>
      <c r="AA1412" s="256">
        <v>1</v>
      </c>
      <c r="AB1412" s="255" t="s">
        <v>630</v>
      </c>
      <c r="AC1412" s="255" t="s">
        <v>635</v>
      </c>
      <c r="AD1412" s="256" t="s">
        <v>934</v>
      </c>
      <c r="AE1412" s="255" t="s">
        <v>350</v>
      </c>
      <c r="AF1412" s="255" t="s">
        <v>605</v>
      </c>
      <c r="AG1412" s="256" t="s">
        <v>643</v>
      </c>
      <c r="AH1412" s="255"/>
      <c r="AI1412" s="255"/>
      <c r="AJ1412" s="256"/>
      <c r="AK1412" s="255" t="s">
        <v>605</v>
      </c>
      <c r="AL1412" s="255" t="s">
        <v>643</v>
      </c>
      <c r="AM1412" s="268" t="s">
        <v>741</v>
      </c>
      <c r="AN1412" s="148" t="str">
        <f>IF(ISERROR(MATCH(H1412,Current!H:H,0)),"Cleared","resolved")</f>
        <v>resolved</v>
      </c>
    </row>
    <row r="1413" spans="1:40" x14ac:dyDescent="0.25">
      <c r="A1413" s="267" t="s">
        <v>744</v>
      </c>
      <c r="B1413" s="255">
        <v>8520</v>
      </c>
      <c r="C1413" s="256" t="s">
        <v>842</v>
      </c>
      <c r="D1413" s="255" t="s">
        <v>19</v>
      </c>
      <c r="E1413" s="255">
        <v>199</v>
      </c>
      <c r="F1413" s="256" t="s">
        <v>137</v>
      </c>
      <c r="G1413" s="255" t="s">
        <v>22</v>
      </c>
      <c r="H1413" s="255">
        <v>85200410040076</v>
      </c>
      <c r="I1413" s="256" t="s">
        <v>54</v>
      </c>
      <c r="J1413" s="255" t="s">
        <v>575</v>
      </c>
      <c r="K1413" s="255">
        <v>42643</v>
      </c>
      <c r="L1413" s="256">
        <v>217</v>
      </c>
      <c r="M1413" s="255" t="s">
        <v>111</v>
      </c>
      <c r="N1413" s="255" t="s">
        <v>42</v>
      </c>
      <c r="O1413" s="256">
        <v>42709</v>
      </c>
      <c r="P1413" s="255" t="s">
        <v>651</v>
      </c>
      <c r="Q1413" s="255">
        <v>151</v>
      </c>
      <c r="R1413" s="256" t="s">
        <v>39</v>
      </c>
      <c r="S1413" s="255">
        <v>67200</v>
      </c>
      <c r="T1413" s="255" t="s">
        <v>197</v>
      </c>
      <c r="U1413" s="256">
        <v>956.42</v>
      </c>
      <c r="V1413" s="255" t="s">
        <v>197</v>
      </c>
      <c r="W1413" s="255">
        <v>67199.718953100295</v>
      </c>
      <c r="X1413" s="256" t="s">
        <v>100</v>
      </c>
      <c r="Y1413" s="255" t="s">
        <v>114</v>
      </c>
      <c r="Z1413" s="255">
        <v>0.96</v>
      </c>
      <c r="AA1413" s="256">
        <v>1</v>
      </c>
      <c r="AB1413" s="255" t="s">
        <v>630</v>
      </c>
      <c r="AC1413" s="255" t="s">
        <v>484</v>
      </c>
      <c r="AD1413" s="256" t="s">
        <v>396</v>
      </c>
      <c r="AE1413" s="255" t="s">
        <v>350</v>
      </c>
      <c r="AF1413" s="255" t="s">
        <v>649</v>
      </c>
      <c r="AG1413" s="256" t="s">
        <v>643</v>
      </c>
      <c r="AH1413" s="255"/>
      <c r="AI1413" s="255"/>
      <c r="AJ1413" s="256"/>
      <c r="AK1413" s="255" t="s">
        <v>605</v>
      </c>
      <c r="AL1413" s="255" t="s">
        <v>643</v>
      </c>
      <c r="AM1413" s="268" t="s">
        <v>741</v>
      </c>
      <c r="AN1413" s="148" t="str">
        <f>IF(ISERROR(MATCH(H1413,Current!H:H,0)),"Cleared","resolved")</f>
        <v>resolved</v>
      </c>
    </row>
    <row r="1414" spans="1:40" x14ac:dyDescent="0.25">
      <c r="A1414" s="267" t="s">
        <v>744</v>
      </c>
      <c r="B1414" s="255">
        <v>8520</v>
      </c>
      <c r="C1414" s="256" t="s">
        <v>842</v>
      </c>
      <c r="D1414" s="255" t="s">
        <v>19</v>
      </c>
      <c r="E1414" s="255">
        <v>260</v>
      </c>
      <c r="F1414" s="256" t="s">
        <v>113</v>
      </c>
      <c r="G1414" s="255" t="s">
        <v>23</v>
      </c>
      <c r="H1414" s="255" t="s">
        <v>1732</v>
      </c>
      <c r="I1414" s="256" t="s">
        <v>54</v>
      </c>
      <c r="J1414" s="255" t="s">
        <v>381</v>
      </c>
      <c r="K1414" s="255">
        <v>42768</v>
      </c>
      <c r="L1414" s="256">
        <v>92</v>
      </c>
      <c r="M1414" s="255" t="s">
        <v>127</v>
      </c>
      <c r="N1414" s="255" t="s">
        <v>128</v>
      </c>
      <c r="O1414" s="256">
        <v>42831</v>
      </c>
      <c r="P1414" s="255" t="s">
        <v>838</v>
      </c>
      <c r="Q1414" s="255">
        <v>29</v>
      </c>
      <c r="R1414" s="256" t="s">
        <v>33</v>
      </c>
      <c r="S1414" s="255">
        <v>66566</v>
      </c>
      <c r="T1414" s="255" t="s">
        <v>197</v>
      </c>
      <c r="U1414" s="256">
        <v>947.4</v>
      </c>
      <c r="V1414" s="255" t="s">
        <v>197</v>
      </c>
      <c r="W1414" s="255">
        <v>66565.95819427367</v>
      </c>
      <c r="X1414" s="256" t="s">
        <v>100</v>
      </c>
      <c r="Y1414" s="255" t="s">
        <v>114</v>
      </c>
      <c r="Z1414" s="255">
        <v>0.95</v>
      </c>
      <c r="AA1414" s="256">
        <v>1</v>
      </c>
      <c r="AB1414" s="255" t="s">
        <v>630</v>
      </c>
      <c r="AC1414" s="255" t="s">
        <v>681</v>
      </c>
      <c r="AD1414" s="256" t="s">
        <v>354</v>
      </c>
      <c r="AE1414" s="255" t="s">
        <v>350</v>
      </c>
      <c r="AF1414" s="255" t="s">
        <v>649</v>
      </c>
      <c r="AG1414" s="256" t="s">
        <v>643</v>
      </c>
      <c r="AH1414" s="255"/>
      <c r="AI1414" s="255"/>
      <c r="AJ1414" s="256"/>
      <c r="AK1414" s="255" t="s">
        <v>649</v>
      </c>
      <c r="AL1414" s="255" t="s">
        <v>643</v>
      </c>
      <c r="AM1414" s="268" t="s">
        <v>740</v>
      </c>
      <c r="AN1414" s="148" t="str">
        <f>IF(ISERROR(MATCH(H1414,Current!H:H,0)),"Cleared","resolved")</f>
        <v>resolved</v>
      </c>
    </row>
    <row r="1415" spans="1:40" x14ac:dyDescent="0.25">
      <c r="A1415" s="267" t="s">
        <v>31</v>
      </c>
      <c r="B1415" s="255">
        <v>8520</v>
      </c>
      <c r="C1415" s="256" t="s">
        <v>842</v>
      </c>
      <c r="D1415" s="255" t="s">
        <v>19</v>
      </c>
      <c r="E1415" s="255">
        <v>795</v>
      </c>
      <c r="F1415" s="256" t="s">
        <v>264</v>
      </c>
      <c r="G1415" s="255" t="s">
        <v>14</v>
      </c>
      <c r="H1415" s="255">
        <v>85206720000019</v>
      </c>
      <c r="I1415" s="256" t="s">
        <v>59</v>
      </c>
      <c r="J1415" s="255" t="s">
        <v>2050</v>
      </c>
      <c r="K1415" s="255">
        <v>42796</v>
      </c>
      <c r="L1415" s="256">
        <v>64</v>
      </c>
      <c r="M1415" s="255" t="s">
        <v>161</v>
      </c>
      <c r="N1415" s="255" t="s">
        <v>128</v>
      </c>
      <c r="O1415" s="256">
        <v>42859</v>
      </c>
      <c r="P1415" s="255" t="s">
        <v>1878</v>
      </c>
      <c r="Q1415" s="255">
        <v>1</v>
      </c>
      <c r="R1415" s="256" t="s">
        <v>33</v>
      </c>
      <c r="S1415" s="255">
        <v>66500.28</v>
      </c>
      <c r="T1415" s="255" t="s">
        <v>197</v>
      </c>
      <c r="U1415" s="256">
        <v>946.47</v>
      </c>
      <c r="V1415" s="255" t="s">
        <v>197</v>
      </c>
      <c r="W1415" s="255">
        <v>66500.614790093096</v>
      </c>
      <c r="X1415" s="256" t="s">
        <v>100</v>
      </c>
      <c r="Y1415" s="255" t="s">
        <v>114</v>
      </c>
      <c r="Z1415" s="255">
        <v>0.95</v>
      </c>
      <c r="AA1415" s="256">
        <v>1</v>
      </c>
      <c r="AB1415" s="255" t="s">
        <v>630</v>
      </c>
      <c r="AC1415" s="255" t="s">
        <v>426</v>
      </c>
      <c r="AD1415" s="256" t="s">
        <v>2046</v>
      </c>
      <c r="AE1415" s="255" t="s">
        <v>350</v>
      </c>
      <c r="AF1415" s="255" t="s">
        <v>605</v>
      </c>
      <c r="AG1415" s="256" t="s">
        <v>643</v>
      </c>
      <c r="AH1415" s="255"/>
      <c r="AI1415" s="255"/>
      <c r="AJ1415" s="256"/>
      <c r="AK1415" s="255" t="s">
        <v>605</v>
      </c>
      <c r="AL1415" s="255" t="s">
        <v>603</v>
      </c>
      <c r="AM1415" s="268" t="s">
        <v>739</v>
      </c>
      <c r="AN1415" s="148" t="str">
        <f>IF(ISERROR(MATCH(H1415,Current!H:H,0)),"Cleared","resolved")</f>
        <v>resolved</v>
      </c>
    </row>
    <row r="1416" spans="1:40" x14ac:dyDescent="0.25">
      <c r="A1416" s="267" t="s">
        <v>744</v>
      </c>
      <c r="B1416" s="255">
        <v>1320</v>
      </c>
      <c r="C1416" s="256" t="s">
        <v>188</v>
      </c>
      <c r="D1416" s="255" t="s">
        <v>21</v>
      </c>
      <c r="E1416" s="255">
        <v>199</v>
      </c>
      <c r="F1416" s="256" t="s">
        <v>137</v>
      </c>
      <c r="G1416" s="255" t="s">
        <v>22</v>
      </c>
      <c r="H1416" s="255">
        <v>13200110058014</v>
      </c>
      <c r="I1416" s="256" t="s">
        <v>55</v>
      </c>
      <c r="J1416" s="255" t="s">
        <v>996</v>
      </c>
      <c r="K1416" s="255">
        <v>42774</v>
      </c>
      <c r="L1416" s="256">
        <v>86</v>
      </c>
      <c r="M1416" s="255" t="s">
        <v>118</v>
      </c>
      <c r="N1416" s="255" t="s">
        <v>41</v>
      </c>
      <c r="O1416" s="256">
        <v>42830</v>
      </c>
      <c r="P1416" s="255" t="s">
        <v>838</v>
      </c>
      <c r="Q1416" s="255">
        <v>30</v>
      </c>
      <c r="R1416" s="256" t="s">
        <v>33</v>
      </c>
      <c r="S1416" s="255">
        <v>8835.4599999999991</v>
      </c>
      <c r="T1416" s="255" t="s">
        <v>189</v>
      </c>
      <c r="U1416" s="256">
        <v>947.57</v>
      </c>
      <c r="V1416" s="255" t="s">
        <v>189</v>
      </c>
      <c r="W1416" s="255">
        <v>8835.4233743322638</v>
      </c>
      <c r="X1416" s="256" t="s">
        <v>100</v>
      </c>
      <c r="Y1416" s="255" t="s">
        <v>114</v>
      </c>
      <c r="Z1416" s="255">
        <v>0.95</v>
      </c>
      <c r="AA1416" s="256">
        <v>1</v>
      </c>
      <c r="AB1416" s="255" t="s">
        <v>629</v>
      </c>
      <c r="AC1416" s="255" t="s">
        <v>427</v>
      </c>
      <c r="AD1416" s="256" t="s">
        <v>1466</v>
      </c>
      <c r="AE1416" s="255" t="s">
        <v>349</v>
      </c>
      <c r="AF1416" s="255" t="s">
        <v>649</v>
      </c>
      <c r="AG1416" s="256" t="s">
        <v>643</v>
      </c>
      <c r="AH1416" s="255"/>
      <c r="AI1416" s="255"/>
      <c r="AJ1416" s="256"/>
      <c r="AK1416" s="255" t="s">
        <v>605</v>
      </c>
      <c r="AL1416" s="255" t="s">
        <v>643</v>
      </c>
      <c r="AM1416" s="268" t="s">
        <v>741</v>
      </c>
      <c r="AN1416" s="148" t="str">
        <f>IF(ISERROR(MATCH(H1416,Current!H:H,0)),"Cleared","resolved")</f>
        <v>resolved</v>
      </c>
    </row>
    <row r="1417" spans="1:40" x14ac:dyDescent="0.25">
      <c r="A1417" s="267" t="s">
        <v>31</v>
      </c>
      <c r="B1417" s="255">
        <v>260</v>
      </c>
      <c r="C1417" s="256" t="s">
        <v>113</v>
      </c>
      <c r="D1417" s="255" t="s">
        <v>23</v>
      </c>
      <c r="E1417" s="255">
        <v>413</v>
      </c>
      <c r="F1417" s="256" t="s">
        <v>136</v>
      </c>
      <c r="G1417" s="255" t="s">
        <v>13</v>
      </c>
      <c r="H1417" s="255">
        <v>2600120001123</v>
      </c>
      <c r="I1417" s="256" t="s">
        <v>54</v>
      </c>
      <c r="J1417" s="255" t="s">
        <v>185</v>
      </c>
      <c r="K1417" s="255">
        <v>42794</v>
      </c>
      <c r="L1417" s="256">
        <v>66</v>
      </c>
      <c r="M1417" s="255" t="s">
        <v>118</v>
      </c>
      <c r="N1417" s="255" t="s">
        <v>41</v>
      </c>
      <c r="O1417" s="256">
        <v>42860</v>
      </c>
      <c r="P1417" s="255" t="s">
        <v>1878</v>
      </c>
      <c r="Q1417" s="255">
        <v>0</v>
      </c>
      <c r="R1417" s="256" t="s">
        <v>33</v>
      </c>
      <c r="S1417" s="255">
        <v>794</v>
      </c>
      <c r="T1417" s="255" t="s">
        <v>186</v>
      </c>
      <c r="U1417" s="256">
        <v>939.95</v>
      </c>
      <c r="V1417" s="255" t="s">
        <v>186</v>
      </c>
      <c r="W1417" s="255">
        <v>794.00397124471488</v>
      </c>
      <c r="X1417" s="256" t="s">
        <v>100</v>
      </c>
      <c r="Y1417" s="255" t="s">
        <v>114</v>
      </c>
      <c r="Z1417" s="255">
        <v>0.94</v>
      </c>
      <c r="AA1417" s="256">
        <v>1</v>
      </c>
      <c r="AB1417" s="255" t="s">
        <v>631</v>
      </c>
      <c r="AC1417" s="255" t="s">
        <v>477</v>
      </c>
      <c r="AD1417" s="256" t="s">
        <v>2008</v>
      </c>
      <c r="AE1417" s="255" t="s">
        <v>349</v>
      </c>
      <c r="AF1417" s="255" t="s">
        <v>605</v>
      </c>
      <c r="AG1417" s="256" t="s">
        <v>643</v>
      </c>
      <c r="AH1417" s="255"/>
      <c r="AI1417" s="255"/>
      <c r="AJ1417" s="256"/>
      <c r="AK1417" s="255" t="s">
        <v>605</v>
      </c>
      <c r="AL1417" s="255" t="s">
        <v>603</v>
      </c>
      <c r="AM1417" s="268" t="s">
        <v>739</v>
      </c>
      <c r="AN1417" s="148" t="str">
        <f>IF(ISERROR(MATCH(H1417,Current!H:H,0)),"Cleared","resolved")</f>
        <v>Cleared</v>
      </c>
    </row>
    <row r="1418" spans="1:40" x14ac:dyDescent="0.25">
      <c r="A1418" s="267" t="s">
        <v>744</v>
      </c>
      <c r="B1418" s="255">
        <v>8520</v>
      </c>
      <c r="C1418" s="256" t="s">
        <v>842</v>
      </c>
      <c r="D1418" s="255" t="s">
        <v>19</v>
      </c>
      <c r="E1418" s="255">
        <v>1750</v>
      </c>
      <c r="F1418" s="256" t="s">
        <v>159</v>
      </c>
      <c r="G1418" s="255" t="s">
        <v>18</v>
      </c>
      <c r="H1418" s="255">
        <v>85202710000509</v>
      </c>
      <c r="I1418" s="256" t="s">
        <v>57</v>
      </c>
      <c r="J1418" s="255" t="s">
        <v>224</v>
      </c>
      <c r="K1418" s="255">
        <v>42773</v>
      </c>
      <c r="L1418" s="256">
        <v>87</v>
      </c>
      <c r="M1418" s="255" t="s">
        <v>118</v>
      </c>
      <c r="N1418" s="255" t="s">
        <v>41</v>
      </c>
      <c r="O1418" s="256">
        <v>42831</v>
      </c>
      <c r="P1418" s="255" t="s">
        <v>838</v>
      </c>
      <c r="Q1418" s="255">
        <v>29</v>
      </c>
      <c r="R1418" s="256" t="s">
        <v>33</v>
      </c>
      <c r="S1418" s="255">
        <v>64606</v>
      </c>
      <c r="T1418" s="255" t="s">
        <v>197</v>
      </c>
      <c r="U1418" s="256">
        <v>919.5</v>
      </c>
      <c r="V1418" s="255" t="s">
        <v>197</v>
      </c>
      <c r="W1418" s="255">
        <v>64605.656068856486</v>
      </c>
      <c r="X1418" s="256" t="s">
        <v>100</v>
      </c>
      <c r="Y1418" s="255" t="s">
        <v>114</v>
      </c>
      <c r="Z1418" s="255">
        <v>0.92</v>
      </c>
      <c r="AA1418" s="256">
        <v>1</v>
      </c>
      <c r="AB1418" s="255" t="s">
        <v>630</v>
      </c>
      <c r="AC1418" s="255" t="s">
        <v>949</v>
      </c>
      <c r="AD1418" s="256" t="s">
        <v>1603</v>
      </c>
      <c r="AE1418" s="255" t="s">
        <v>350</v>
      </c>
      <c r="AF1418" s="255" t="s">
        <v>649</v>
      </c>
      <c r="AG1418" s="256" t="s">
        <v>643</v>
      </c>
      <c r="AH1418" s="255"/>
      <c r="AI1418" s="255"/>
      <c r="AJ1418" s="256"/>
      <c r="AK1418" s="255" t="s">
        <v>605</v>
      </c>
      <c r="AL1418" s="255" t="s">
        <v>643</v>
      </c>
      <c r="AM1418" s="268" t="s">
        <v>741</v>
      </c>
      <c r="AN1418" s="148" t="str">
        <f>IF(ISERROR(MATCH(H1418,Current!H:H,0)),"Cleared","resolved")</f>
        <v>Cleared</v>
      </c>
    </row>
    <row r="1419" spans="1:40" x14ac:dyDescent="0.25">
      <c r="A1419" s="267" t="s">
        <v>744</v>
      </c>
      <c r="B1419" s="255">
        <v>8520</v>
      </c>
      <c r="C1419" s="256" t="s">
        <v>842</v>
      </c>
      <c r="D1419" s="255" t="s">
        <v>19</v>
      </c>
      <c r="E1419" s="255">
        <v>199</v>
      </c>
      <c r="F1419" s="256" t="s">
        <v>137</v>
      </c>
      <c r="G1419" s="255" t="s">
        <v>22</v>
      </c>
      <c r="H1419" s="255">
        <v>85200410039727</v>
      </c>
      <c r="I1419" s="256" t="s">
        <v>54</v>
      </c>
      <c r="J1419" s="255" t="s">
        <v>575</v>
      </c>
      <c r="K1419" s="255">
        <v>42643</v>
      </c>
      <c r="L1419" s="256">
        <v>217</v>
      </c>
      <c r="M1419" s="255" t="s">
        <v>111</v>
      </c>
      <c r="N1419" s="255" t="s">
        <v>42</v>
      </c>
      <c r="O1419" s="256">
        <v>42709</v>
      </c>
      <c r="P1419" s="255" t="s">
        <v>651</v>
      </c>
      <c r="Q1419" s="255">
        <v>151</v>
      </c>
      <c r="R1419" s="256" t="s">
        <v>39</v>
      </c>
      <c r="S1419" s="255">
        <v>63990</v>
      </c>
      <c r="T1419" s="255" t="s">
        <v>197</v>
      </c>
      <c r="U1419" s="256">
        <v>910.74</v>
      </c>
      <c r="V1419" s="255" t="s">
        <v>197</v>
      </c>
      <c r="W1419" s="255">
        <v>63990.16335851045</v>
      </c>
      <c r="X1419" s="256" t="s">
        <v>100</v>
      </c>
      <c r="Y1419" s="255" t="s">
        <v>114</v>
      </c>
      <c r="Z1419" s="255">
        <v>0.91</v>
      </c>
      <c r="AA1419" s="256">
        <v>1</v>
      </c>
      <c r="AB1419" s="255" t="s">
        <v>630</v>
      </c>
      <c r="AC1419" s="255" t="s">
        <v>484</v>
      </c>
      <c r="AD1419" s="256" t="s">
        <v>396</v>
      </c>
      <c r="AE1419" s="255" t="s">
        <v>350</v>
      </c>
      <c r="AF1419" s="255" t="s">
        <v>605</v>
      </c>
      <c r="AG1419" s="256" t="s">
        <v>643</v>
      </c>
      <c r="AH1419" s="255"/>
      <c r="AI1419" s="255"/>
      <c r="AJ1419" s="256"/>
      <c r="AK1419" s="255" t="s">
        <v>605</v>
      </c>
      <c r="AL1419" s="255" t="s">
        <v>643</v>
      </c>
      <c r="AM1419" s="268" t="s">
        <v>741</v>
      </c>
      <c r="AN1419" s="148" t="str">
        <f>IF(ISERROR(MATCH(H1419,Current!H:H,0)),"Cleared","resolved")</f>
        <v>resolved</v>
      </c>
    </row>
    <row r="1420" spans="1:40" x14ac:dyDescent="0.25">
      <c r="A1420" s="267" t="s">
        <v>744</v>
      </c>
      <c r="B1420" s="255">
        <v>8520</v>
      </c>
      <c r="C1420" s="256" t="s">
        <v>842</v>
      </c>
      <c r="D1420" s="255" t="s">
        <v>19</v>
      </c>
      <c r="E1420" s="255">
        <v>260</v>
      </c>
      <c r="F1420" s="256" t="s">
        <v>113</v>
      </c>
      <c r="G1420" s="255" t="s">
        <v>23</v>
      </c>
      <c r="H1420" s="255" t="s">
        <v>1578</v>
      </c>
      <c r="I1420" s="256" t="s">
        <v>54</v>
      </c>
      <c r="J1420" s="255" t="s">
        <v>381</v>
      </c>
      <c r="K1420" s="255">
        <v>42768</v>
      </c>
      <c r="L1420" s="256">
        <v>92</v>
      </c>
      <c r="M1420" s="255" t="s">
        <v>127</v>
      </c>
      <c r="N1420" s="255" t="s">
        <v>128</v>
      </c>
      <c r="O1420" s="256">
        <v>42831</v>
      </c>
      <c r="P1420" s="255" t="s">
        <v>838</v>
      </c>
      <c r="Q1420" s="255">
        <v>29</v>
      </c>
      <c r="R1420" s="256" t="s">
        <v>33</v>
      </c>
      <c r="S1420" s="255">
        <v>63849</v>
      </c>
      <c r="T1420" s="255" t="s">
        <v>197</v>
      </c>
      <c r="U1420" s="256">
        <v>908.73</v>
      </c>
      <c r="V1420" s="255" t="s">
        <v>197</v>
      </c>
      <c r="W1420" s="255">
        <v>63848.937291410504</v>
      </c>
      <c r="X1420" s="256" t="s">
        <v>100</v>
      </c>
      <c r="Y1420" s="255" t="s">
        <v>114</v>
      </c>
      <c r="Z1420" s="255">
        <v>0.91</v>
      </c>
      <c r="AA1420" s="256">
        <v>1</v>
      </c>
      <c r="AB1420" s="255" t="s">
        <v>630</v>
      </c>
      <c r="AC1420" s="255" t="s">
        <v>681</v>
      </c>
      <c r="AD1420" s="256" t="s">
        <v>354</v>
      </c>
      <c r="AE1420" s="255" t="s">
        <v>350</v>
      </c>
      <c r="AF1420" s="255" t="s">
        <v>605</v>
      </c>
      <c r="AG1420" s="256" t="s">
        <v>643</v>
      </c>
      <c r="AH1420" s="255"/>
      <c r="AI1420" s="255"/>
      <c r="AJ1420" s="256"/>
      <c r="AK1420" s="255" t="s">
        <v>649</v>
      </c>
      <c r="AL1420" s="255" t="s">
        <v>643</v>
      </c>
      <c r="AM1420" s="268" t="s">
        <v>740</v>
      </c>
      <c r="AN1420" s="148" t="str">
        <f>IF(ISERROR(MATCH(H1420,Current!H:H,0)),"Cleared","resolved")</f>
        <v>resolved</v>
      </c>
    </row>
    <row r="1421" spans="1:40" x14ac:dyDescent="0.25">
      <c r="A1421" s="267" t="s">
        <v>31</v>
      </c>
      <c r="B1421" s="255">
        <v>8520</v>
      </c>
      <c r="C1421" s="256" t="s">
        <v>842</v>
      </c>
      <c r="D1421" s="255" t="s">
        <v>19</v>
      </c>
      <c r="E1421" s="255">
        <v>1772</v>
      </c>
      <c r="F1421" s="256" t="s">
        <v>236</v>
      </c>
      <c r="G1421" s="255" t="s">
        <v>15</v>
      </c>
      <c r="H1421" s="255">
        <v>85200310087515</v>
      </c>
      <c r="I1421" s="256" t="s">
        <v>537</v>
      </c>
      <c r="J1421" s="255" t="s">
        <v>311</v>
      </c>
      <c r="K1421" s="255">
        <v>42828</v>
      </c>
      <c r="L1421" s="256">
        <v>32</v>
      </c>
      <c r="M1421" s="255" t="s">
        <v>122</v>
      </c>
      <c r="N1421" s="255" t="s">
        <v>41</v>
      </c>
      <c r="O1421" s="256">
        <v>42859</v>
      </c>
      <c r="P1421" s="255" t="s">
        <v>1878</v>
      </c>
      <c r="Q1421" s="255">
        <v>1</v>
      </c>
      <c r="R1421" s="256" t="s">
        <v>33</v>
      </c>
      <c r="S1421" s="255">
        <v>63960.39</v>
      </c>
      <c r="T1421" s="255" t="s">
        <v>197</v>
      </c>
      <c r="U1421" s="256">
        <v>910.32</v>
      </c>
      <c r="V1421" s="255" t="s">
        <v>197</v>
      </c>
      <c r="W1421" s="255">
        <v>63960.653434041807</v>
      </c>
      <c r="X1421" s="256" t="s">
        <v>100</v>
      </c>
      <c r="Y1421" s="255" t="s">
        <v>114</v>
      </c>
      <c r="Z1421" s="255">
        <v>0.91</v>
      </c>
      <c r="AA1421" s="256">
        <v>1</v>
      </c>
      <c r="AB1421" s="255" t="s">
        <v>630</v>
      </c>
      <c r="AC1421" s="255" t="s">
        <v>473</v>
      </c>
      <c r="AD1421" s="256" t="s">
        <v>2062</v>
      </c>
      <c r="AE1421" s="255" t="s">
        <v>350</v>
      </c>
      <c r="AF1421" s="255" t="s">
        <v>605</v>
      </c>
      <c r="AG1421" s="256" t="s">
        <v>643</v>
      </c>
      <c r="AH1421" s="255"/>
      <c r="AI1421" s="255"/>
      <c r="AJ1421" s="256"/>
      <c r="AK1421" s="255" t="s">
        <v>605</v>
      </c>
      <c r="AL1421" s="255" t="s">
        <v>643</v>
      </c>
      <c r="AM1421" s="268" t="s">
        <v>741</v>
      </c>
      <c r="AN1421" s="148" t="str">
        <f>IF(ISERROR(MATCH(H1421,Current!H:H,0)),"Cleared","resolved")</f>
        <v>resolved</v>
      </c>
    </row>
    <row r="1422" spans="1:40" x14ac:dyDescent="0.25">
      <c r="A1422" s="267" t="s">
        <v>744</v>
      </c>
      <c r="B1422" s="255">
        <v>8520</v>
      </c>
      <c r="C1422" s="256" t="s">
        <v>842</v>
      </c>
      <c r="D1422" s="255" t="s">
        <v>19</v>
      </c>
      <c r="E1422" s="255">
        <v>199</v>
      </c>
      <c r="F1422" s="256" t="s">
        <v>137</v>
      </c>
      <c r="G1422" s="255" t="s">
        <v>22</v>
      </c>
      <c r="H1422" s="255" t="s">
        <v>1685</v>
      </c>
      <c r="I1422" s="256" t="s">
        <v>538</v>
      </c>
      <c r="J1422" s="255" t="s">
        <v>381</v>
      </c>
      <c r="K1422" s="255">
        <v>42768</v>
      </c>
      <c r="L1422" s="256">
        <v>92</v>
      </c>
      <c r="M1422" s="255" t="s">
        <v>118</v>
      </c>
      <c r="N1422" s="255" t="s">
        <v>41</v>
      </c>
      <c r="O1422" s="256">
        <v>42830</v>
      </c>
      <c r="P1422" s="255" t="s">
        <v>838</v>
      </c>
      <c r="Q1422" s="255">
        <v>30</v>
      </c>
      <c r="R1422" s="256" t="s">
        <v>33</v>
      </c>
      <c r="S1422" s="255">
        <v>62910</v>
      </c>
      <c r="T1422" s="255" t="s">
        <v>197</v>
      </c>
      <c r="U1422" s="256">
        <v>895.37</v>
      </c>
      <c r="V1422" s="255" t="s">
        <v>197</v>
      </c>
      <c r="W1422" s="255">
        <v>62910.240646407867</v>
      </c>
      <c r="X1422" s="256" t="s">
        <v>100</v>
      </c>
      <c r="Y1422" s="255" t="s">
        <v>114</v>
      </c>
      <c r="Z1422" s="255">
        <v>0.9</v>
      </c>
      <c r="AA1422" s="256">
        <v>1</v>
      </c>
      <c r="AB1422" s="255" t="s">
        <v>630</v>
      </c>
      <c r="AC1422" s="255" t="s">
        <v>484</v>
      </c>
      <c r="AD1422" s="256" t="s">
        <v>363</v>
      </c>
      <c r="AE1422" s="255" t="s">
        <v>350</v>
      </c>
      <c r="AF1422" s="255" t="s">
        <v>605</v>
      </c>
      <c r="AG1422" s="256" t="s">
        <v>643</v>
      </c>
      <c r="AH1422" s="255"/>
      <c r="AI1422" s="255"/>
      <c r="AJ1422" s="256"/>
      <c r="AK1422" s="255" t="s">
        <v>649</v>
      </c>
      <c r="AL1422" s="255" t="s">
        <v>643</v>
      </c>
      <c r="AM1422" s="268" t="s">
        <v>740</v>
      </c>
      <c r="AN1422" s="148" t="str">
        <f>IF(ISERROR(MATCH(H1422,Current!H:H,0)),"Cleared","resolved")</f>
        <v>resolved</v>
      </c>
    </row>
    <row r="1423" spans="1:40" x14ac:dyDescent="0.25">
      <c r="A1423" s="267" t="s">
        <v>744</v>
      </c>
      <c r="B1423" s="255">
        <v>8520</v>
      </c>
      <c r="C1423" s="256" t="s">
        <v>842</v>
      </c>
      <c r="D1423" s="255" t="s">
        <v>19</v>
      </c>
      <c r="E1423" s="255">
        <v>3011</v>
      </c>
      <c r="F1423" s="256" t="s">
        <v>164</v>
      </c>
      <c r="G1423" s="255" t="s">
        <v>22</v>
      </c>
      <c r="H1423" s="255">
        <v>85200410035843</v>
      </c>
      <c r="I1423" s="256" t="s">
        <v>59</v>
      </c>
      <c r="J1423" s="255" t="s">
        <v>215</v>
      </c>
      <c r="K1423" s="255">
        <v>42522</v>
      </c>
      <c r="L1423" s="256">
        <v>338</v>
      </c>
      <c r="M1423" s="255" t="s">
        <v>118</v>
      </c>
      <c r="N1423" s="255" t="s">
        <v>41</v>
      </c>
      <c r="O1423" s="256">
        <v>42549</v>
      </c>
      <c r="P1423" s="255" t="s">
        <v>268</v>
      </c>
      <c r="Q1423" s="255">
        <v>311</v>
      </c>
      <c r="R1423" s="256" t="s">
        <v>37</v>
      </c>
      <c r="S1423" s="255">
        <v>62568</v>
      </c>
      <c r="T1423" s="255" t="s">
        <v>197</v>
      </c>
      <c r="U1423" s="256">
        <v>890.5</v>
      </c>
      <c r="V1423" s="255" t="s">
        <v>197</v>
      </c>
      <c r="W1423" s="255">
        <v>62568.066046021428</v>
      </c>
      <c r="X1423" s="256" t="s">
        <v>100</v>
      </c>
      <c r="Y1423" s="255" t="s">
        <v>114</v>
      </c>
      <c r="Z1423" s="255">
        <v>0.89</v>
      </c>
      <c r="AA1423" s="256">
        <v>1</v>
      </c>
      <c r="AB1423" s="255" t="s">
        <v>630</v>
      </c>
      <c r="AC1423" s="255" t="s">
        <v>474</v>
      </c>
      <c r="AD1423" s="256" t="s">
        <v>389</v>
      </c>
      <c r="AE1423" s="255" t="s">
        <v>350</v>
      </c>
      <c r="AF1423" s="255" t="s">
        <v>605</v>
      </c>
      <c r="AG1423" s="256" t="s">
        <v>643</v>
      </c>
      <c r="AH1423" s="255"/>
      <c r="AI1423" s="255"/>
      <c r="AJ1423" s="256"/>
      <c r="AK1423" s="255" t="s">
        <v>605</v>
      </c>
      <c r="AL1423" s="255" t="s">
        <v>643</v>
      </c>
      <c r="AM1423" s="268" t="s">
        <v>741</v>
      </c>
      <c r="AN1423" s="148" t="str">
        <f>IF(ISERROR(MATCH(H1423,Current!H:H,0)),"Cleared","resolved")</f>
        <v>Cleared</v>
      </c>
    </row>
    <row r="1424" spans="1:40" x14ac:dyDescent="0.25">
      <c r="A1424" s="267" t="s">
        <v>744</v>
      </c>
      <c r="B1424" s="255">
        <v>8520</v>
      </c>
      <c r="C1424" s="256" t="s">
        <v>842</v>
      </c>
      <c r="D1424" s="255" t="s">
        <v>19</v>
      </c>
      <c r="E1424" s="255">
        <v>8110</v>
      </c>
      <c r="F1424" s="256" t="s">
        <v>116</v>
      </c>
      <c r="G1424" s="255" t="s">
        <v>15</v>
      </c>
      <c r="H1424" s="255">
        <v>852031000107</v>
      </c>
      <c r="I1424" s="256" t="s">
        <v>539</v>
      </c>
      <c r="J1424" s="255" t="s">
        <v>483</v>
      </c>
      <c r="K1424" s="255">
        <v>42704</v>
      </c>
      <c r="L1424" s="256">
        <v>156</v>
      </c>
      <c r="M1424" s="255" t="s">
        <v>118</v>
      </c>
      <c r="N1424" s="255" t="s">
        <v>41</v>
      </c>
      <c r="O1424" s="256">
        <v>42709</v>
      </c>
      <c r="P1424" s="255" t="s">
        <v>651</v>
      </c>
      <c r="Q1424" s="255">
        <v>151</v>
      </c>
      <c r="R1424" s="256" t="s">
        <v>39</v>
      </c>
      <c r="S1424" s="255">
        <v>62479</v>
      </c>
      <c r="T1424" s="255" t="s">
        <v>197</v>
      </c>
      <c r="U1424" s="256">
        <v>889.23</v>
      </c>
      <c r="V1424" s="255" t="s">
        <v>197</v>
      </c>
      <c r="W1424" s="255">
        <v>62478.833655366238</v>
      </c>
      <c r="X1424" s="256" t="s">
        <v>100</v>
      </c>
      <c r="Y1424" s="255" t="s">
        <v>114</v>
      </c>
      <c r="Z1424" s="255">
        <v>0.89</v>
      </c>
      <c r="AA1424" s="256">
        <v>1</v>
      </c>
      <c r="AB1424" s="255" t="s">
        <v>630</v>
      </c>
      <c r="AC1424" s="255" t="s">
        <v>447</v>
      </c>
      <c r="AD1424" s="256" t="s">
        <v>761</v>
      </c>
      <c r="AE1424" s="255" t="s">
        <v>350</v>
      </c>
      <c r="AF1424" s="255" t="s">
        <v>649</v>
      </c>
      <c r="AG1424" s="256" t="s">
        <v>643</v>
      </c>
      <c r="AH1424" s="255"/>
      <c r="AI1424" s="255"/>
      <c r="AJ1424" s="256"/>
      <c r="AK1424" s="255" t="s">
        <v>605</v>
      </c>
      <c r="AL1424" s="255" t="s">
        <v>643</v>
      </c>
      <c r="AM1424" s="268" t="s">
        <v>741</v>
      </c>
      <c r="AN1424" s="148" t="str">
        <f>IF(ISERROR(MATCH(H1424,Current!H:H,0)),"Cleared","resolved")</f>
        <v>resolved</v>
      </c>
    </row>
    <row r="1425" spans="1:40" x14ac:dyDescent="0.25">
      <c r="A1425" s="267" t="s">
        <v>744</v>
      </c>
      <c r="B1425" s="255">
        <v>8520</v>
      </c>
      <c r="C1425" s="256" t="s">
        <v>842</v>
      </c>
      <c r="D1425" s="255" t="s">
        <v>19</v>
      </c>
      <c r="E1425" s="255">
        <v>795</v>
      </c>
      <c r="F1425" s="256" t="s">
        <v>264</v>
      </c>
      <c r="G1425" s="255" t="s">
        <v>14</v>
      </c>
      <c r="H1425" s="255" t="s">
        <v>1606</v>
      </c>
      <c r="I1425" s="256" t="s">
        <v>277</v>
      </c>
      <c r="J1425" s="255" t="s">
        <v>381</v>
      </c>
      <c r="K1425" s="255">
        <v>42769</v>
      </c>
      <c r="L1425" s="256">
        <v>91</v>
      </c>
      <c r="M1425" s="255" t="s">
        <v>111</v>
      </c>
      <c r="N1425" s="255" t="s">
        <v>42</v>
      </c>
      <c r="O1425" s="256">
        <v>42831</v>
      </c>
      <c r="P1425" s="255" t="s">
        <v>838</v>
      </c>
      <c r="Q1425" s="255">
        <v>29</v>
      </c>
      <c r="R1425" s="256" t="s">
        <v>33</v>
      </c>
      <c r="S1425" s="255">
        <v>62696</v>
      </c>
      <c r="T1425" s="255" t="s">
        <v>197</v>
      </c>
      <c r="U1425" s="256">
        <v>892.32</v>
      </c>
      <c r="V1425" s="255" t="s">
        <v>197</v>
      </c>
      <c r="W1425" s="255">
        <v>62695.942385385562</v>
      </c>
      <c r="X1425" s="256" t="s">
        <v>100</v>
      </c>
      <c r="Y1425" s="255" t="s">
        <v>114</v>
      </c>
      <c r="Z1425" s="255">
        <v>0.89</v>
      </c>
      <c r="AA1425" s="256">
        <v>1</v>
      </c>
      <c r="AB1425" s="255" t="s">
        <v>630</v>
      </c>
      <c r="AC1425" s="255" t="s">
        <v>426</v>
      </c>
      <c r="AD1425" s="256" t="s">
        <v>361</v>
      </c>
      <c r="AE1425" s="255" t="s">
        <v>350</v>
      </c>
      <c r="AF1425" s="255" t="s">
        <v>605</v>
      </c>
      <c r="AG1425" s="256" t="s">
        <v>643</v>
      </c>
      <c r="AH1425" s="255"/>
      <c r="AI1425" s="255"/>
      <c r="AJ1425" s="256"/>
      <c r="AK1425" s="255" t="s">
        <v>649</v>
      </c>
      <c r="AL1425" s="255" t="s">
        <v>643</v>
      </c>
      <c r="AM1425" s="268" t="s">
        <v>740</v>
      </c>
      <c r="AN1425" s="148" t="str">
        <f>IF(ISERROR(MATCH(H1425,Current!H:H,0)),"Cleared","resolved")</f>
        <v>resolved</v>
      </c>
    </row>
    <row r="1426" spans="1:40" x14ac:dyDescent="0.25">
      <c r="A1426" s="267" t="s">
        <v>31</v>
      </c>
      <c r="B1426" s="255">
        <v>8310</v>
      </c>
      <c r="C1426" s="256" t="s">
        <v>170</v>
      </c>
      <c r="D1426" s="255" t="s">
        <v>14</v>
      </c>
      <c r="E1426" s="255">
        <v>692</v>
      </c>
      <c r="F1426" s="256" t="s">
        <v>187</v>
      </c>
      <c r="G1426" s="255" t="s">
        <v>16</v>
      </c>
      <c r="H1426" s="255" t="s">
        <v>657</v>
      </c>
      <c r="I1426" s="256" t="s">
        <v>57</v>
      </c>
      <c r="J1426" s="255" t="s">
        <v>133</v>
      </c>
      <c r="K1426" s="255">
        <v>42615</v>
      </c>
      <c r="L1426" s="256">
        <v>245</v>
      </c>
      <c r="M1426" s="255" t="s">
        <v>127</v>
      </c>
      <c r="N1426" s="255" t="s">
        <v>128</v>
      </c>
      <c r="O1426" s="256">
        <v>42860</v>
      </c>
      <c r="P1426" s="255" t="s">
        <v>1878</v>
      </c>
      <c r="Q1426" s="255">
        <v>0</v>
      </c>
      <c r="R1426" s="256" t="s">
        <v>33</v>
      </c>
      <c r="S1426" s="255">
        <v>3672</v>
      </c>
      <c r="T1426" s="255" t="s">
        <v>242</v>
      </c>
      <c r="U1426" s="256">
        <v>869.65</v>
      </c>
      <c r="V1426" s="255" t="s">
        <v>242</v>
      </c>
      <c r="W1426" s="255">
        <v>3672.010677606625</v>
      </c>
      <c r="X1426" s="256" t="s">
        <v>100</v>
      </c>
      <c r="Y1426" s="255" t="s">
        <v>114</v>
      </c>
      <c r="Z1426" s="255">
        <v>0.87</v>
      </c>
      <c r="AA1426" s="256">
        <v>1</v>
      </c>
      <c r="AB1426" s="255" t="s">
        <v>629</v>
      </c>
      <c r="AC1426" s="255" t="s">
        <v>416</v>
      </c>
      <c r="AD1426" s="256" t="s">
        <v>2085</v>
      </c>
      <c r="AE1426" s="255" t="s">
        <v>349</v>
      </c>
      <c r="AF1426" s="255" t="s">
        <v>649</v>
      </c>
      <c r="AG1426" s="256" t="s">
        <v>643</v>
      </c>
      <c r="AH1426" s="255"/>
      <c r="AI1426" s="255"/>
      <c r="AJ1426" s="256"/>
      <c r="AK1426" s="255" t="s">
        <v>605</v>
      </c>
      <c r="AL1426" s="255" t="s">
        <v>643</v>
      </c>
      <c r="AM1426" s="268" t="s">
        <v>741</v>
      </c>
      <c r="AN1426" s="148" t="str">
        <f>IF(ISERROR(MATCH(H1426,Current!H:H,0)),"Cleared","resolved")</f>
        <v>Cleared</v>
      </c>
    </row>
    <row r="1427" spans="1:40" x14ac:dyDescent="0.25">
      <c r="A1427" s="267" t="s">
        <v>744</v>
      </c>
      <c r="B1427" s="255">
        <v>8520</v>
      </c>
      <c r="C1427" s="256" t="s">
        <v>842</v>
      </c>
      <c r="D1427" s="255" t="s">
        <v>19</v>
      </c>
      <c r="E1427" s="255">
        <v>199</v>
      </c>
      <c r="F1427" s="256" t="s">
        <v>137</v>
      </c>
      <c r="G1427" s="255" t="s">
        <v>22</v>
      </c>
      <c r="H1427" s="255">
        <v>85200410039877</v>
      </c>
      <c r="I1427" s="256" t="s">
        <v>54</v>
      </c>
      <c r="J1427" s="255" t="s">
        <v>575</v>
      </c>
      <c r="K1427" s="255">
        <v>42643</v>
      </c>
      <c r="L1427" s="256">
        <v>217</v>
      </c>
      <c r="M1427" s="255" t="s">
        <v>111</v>
      </c>
      <c r="N1427" s="255" t="s">
        <v>42</v>
      </c>
      <c r="O1427" s="256">
        <v>42709</v>
      </c>
      <c r="P1427" s="255" t="s">
        <v>651</v>
      </c>
      <c r="Q1427" s="255">
        <v>151</v>
      </c>
      <c r="R1427" s="256" t="s">
        <v>39</v>
      </c>
      <c r="S1427" s="255">
        <v>59400</v>
      </c>
      <c r="T1427" s="255" t="s">
        <v>197</v>
      </c>
      <c r="U1427" s="256">
        <v>845.41</v>
      </c>
      <c r="V1427" s="255" t="s">
        <v>197</v>
      </c>
      <c r="W1427" s="255">
        <v>59399.964869137533</v>
      </c>
      <c r="X1427" s="256" t="s">
        <v>100</v>
      </c>
      <c r="Y1427" s="255" t="s">
        <v>114</v>
      </c>
      <c r="Z1427" s="255">
        <v>0.85</v>
      </c>
      <c r="AA1427" s="256">
        <v>1</v>
      </c>
      <c r="AB1427" s="255" t="s">
        <v>630</v>
      </c>
      <c r="AC1427" s="255" t="s">
        <v>484</v>
      </c>
      <c r="AD1427" s="256" t="s">
        <v>396</v>
      </c>
      <c r="AE1427" s="255" t="s">
        <v>350</v>
      </c>
      <c r="AF1427" s="255" t="s">
        <v>649</v>
      </c>
      <c r="AG1427" s="256" t="s">
        <v>643</v>
      </c>
      <c r="AH1427" s="255"/>
      <c r="AI1427" s="255"/>
      <c r="AJ1427" s="256"/>
      <c r="AK1427" s="255" t="s">
        <v>605</v>
      </c>
      <c r="AL1427" s="255" t="s">
        <v>643</v>
      </c>
      <c r="AM1427" s="268" t="s">
        <v>741</v>
      </c>
      <c r="AN1427" s="148" t="str">
        <f>IF(ISERROR(MATCH(H1427,Current!H:H,0)),"Cleared","resolved")</f>
        <v>resolved</v>
      </c>
    </row>
    <row r="1428" spans="1:40" x14ac:dyDescent="0.25">
      <c r="A1428" s="267" t="s">
        <v>744</v>
      </c>
      <c r="B1428" s="255">
        <v>8520</v>
      </c>
      <c r="C1428" s="256" t="s">
        <v>842</v>
      </c>
      <c r="D1428" s="255" t="s">
        <v>19</v>
      </c>
      <c r="E1428" s="255">
        <v>199</v>
      </c>
      <c r="F1428" s="256" t="s">
        <v>137</v>
      </c>
      <c r="G1428" s="255" t="s">
        <v>22</v>
      </c>
      <c r="H1428" s="255">
        <v>85200410039883</v>
      </c>
      <c r="I1428" s="256" t="s">
        <v>54</v>
      </c>
      <c r="J1428" s="255" t="s">
        <v>575</v>
      </c>
      <c r="K1428" s="255">
        <v>42643</v>
      </c>
      <c r="L1428" s="256">
        <v>217</v>
      </c>
      <c r="M1428" s="255" t="s">
        <v>111</v>
      </c>
      <c r="N1428" s="255" t="s">
        <v>42</v>
      </c>
      <c r="O1428" s="256">
        <v>42709</v>
      </c>
      <c r="P1428" s="255" t="s">
        <v>651</v>
      </c>
      <c r="Q1428" s="255">
        <v>151</v>
      </c>
      <c r="R1428" s="256" t="s">
        <v>39</v>
      </c>
      <c r="S1428" s="255">
        <v>59400</v>
      </c>
      <c r="T1428" s="255" t="s">
        <v>197</v>
      </c>
      <c r="U1428" s="256">
        <v>845.41</v>
      </c>
      <c r="V1428" s="255" t="s">
        <v>197</v>
      </c>
      <c r="W1428" s="255">
        <v>59399.964869137533</v>
      </c>
      <c r="X1428" s="256" t="s">
        <v>100</v>
      </c>
      <c r="Y1428" s="255" t="s">
        <v>114</v>
      </c>
      <c r="Z1428" s="255">
        <v>0.85</v>
      </c>
      <c r="AA1428" s="256">
        <v>1</v>
      </c>
      <c r="AB1428" s="255" t="s">
        <v>630</v>
      </c>
      <c r="AC1428" s="255" t="s">
        <v>484</v>
      </c>
      <c r="AD1428" s="256" t="s">
        <v>396</v>
      </c>
      <c r="AE1428" s="255" t="s">
        <v>350</v>
      </c>
      <c r="AF1428" s="255" t="s">
        <v>649</v>
      </c>
      <c r="AG1428" s="256" t="s">
        <v>643</v>
      </c>
      <c r="AH1428" s="255"/>
      <c r="AI1428" s="255"/>
      <c r="AJ1428" s="256"/>
      <c r="AK1428" s="255" t="s">
        <v>605</v>
      </c>
      <c r="AL1428" s="255" t="s">
        <v>643</v>
      </c>
      <c r="AM1428" s="268" t="s">
        <v>741</v>
      </c>
      <c r="AN1428" s="148" t="str">
        <f>IF(ISERROR(MATCH(H1428,Current!H:H,0)),"Cleared","resolved")</f>
        <v>resolved</v>
      </c>
    </row>
    <row r="1429" spans="1:40" x14ac:dyDescent="0.25">
      <c r="A1429" s="267" t="s">
        <v>744</v>
      </c>
      <c r="B1429" s="255">
        <v>8520</v>
      </c>
      <c r="C1429" s="256" t="s">
        <v>842</v>
      </c>
      <c r="D1429" s="255" t="s">
        <v>19</v>
      </c>
      <c r="E1429" s="255">
        <v>199</v>
      </c>
      <c r="F1429" s="256" t="s">
        <v>137</v>
      </c>
      <c r="G1429" s="255" t="s">
        <v>22</v>
      </c>
      <c r="H1429" s="255" t="s">
        <v>1705</v>
      </c>
      <c r="I1429" s="256" t="s">
        <v>538</v>
      </c>
      <c r="J1429" s="255" t="s">
        <v>381</v>
      </c>
      <c r="K1429" s="255">
        <v>42768</v>
      </c>
      <c r="L1429" s="256">
        <v>92</v>
      </c>
      <c r="M1429" s="255" t="s">
        <v>118</v>
      </c>
      <c r="N1429" s="255" t="s">
        <v>41</v>
      </c>
      <c r="O1429" s="256">
        <v>42830</v>
      </c>
      <c r="P1429" s="255" t="s">
        <v>838</v>
      </c>
      <c r="Q1429" s="255">
        <v>30</v>
      </c>
      <c r="R1429" s="256" t="s">
        <v>33</v>
      </c>
      <c r="S1429" s="255">
        <v>59669</v>
      </c>
      <c r="T1429" s="255" t="s">
        <v>197</v>
      </c>
      <c r="U1429" s="256">
        <v>849.24</v>
      </c>
      <c r="V1429" s="255" t="s">
        <v>197</v>
      </c>
      <c r="W1429" s="255">
        <v>59669.067275601614</v>
      </c>
      <c r="X1429" s="256" t="s">
        <v>100</v>
      </c>
      <c r="Y1429" s="255" t="s">
        <v>114</v>
      </c>
      <c r="Z1429" s="255">
        <v>0.85</v>
      </c>
      <c r="AA1429" s="256">
        <v>1</v>
      </c>
      <c r="AB1429" s="255" t="s">
        <v>630</v>
      </c>
      <c r="AC1429" s="255" t="s">
        <v>484</v>
      </c>
      <c r="AD1429" s="256" t="s">
        <v>363</v>
      </c>
      <c r="AE1429" s="255" t="s">
        <v>350</v>
      </c>
      <c r="AF1429" s="255" t="s">
        <v>649</v>
      </c>
      <c r="AG1429" s="256" t="s">
        <v>643</v>
      </c>
      <c r="AH1429" s="255"/>
      <c r="AI1429" s="255"/>
      <c r="AJ1429" s="256"/>
      <c r="AK1429" s="255" t="s">
        <v>649</v>
      </c>
      <c r="AL1429" s="255" t="s">
        <v>643</v>
      </c>
      <c r="AM1429" s="268" t="s">
        <v>740</v>
      </c>
      <c r="AN1429" s="148" t="str">
        <f>IF(ISERROR(MATCH(H1429,Current!H:H,0)),"Cleared","resolved")</f>
        <v>resolved</v>
      </c>
    </row>
    <row r="1430" spans="1:40" x14ac:dyDescent="0.25">
      <c r="A1430" s="267" t="s">
        <v>744</v>
      </c>
      <c r="B1430" s="255">
        <v>8520</v>
      </c>
      <c r="C1430" s="256" t="s">
        <v>842</v>
      </c>
      <c r="D1430" s="255" t="s">
        <v>19</v>
      </c>
      <c r="E1430" s="255">
        <v>199</v>
      </c>
      <c r="F1430" s="256" t="s">
        <v>137</v>
      </c>
      <c r="G1430" s="255" t="s">
        <v>22</v>
      </c>
      <c r="H1430" s="255">
        <v>85200710012708</v>
      </c>
      <c r="I1430" s="256" t="s">
        <v>277</v>
      </c>
      <c r="J1430" s="255" t="s">
        <v>562</v>
      </c>
      <c r="K1430" s="255">
        <v>42614</v>
      </c>
      <c r="L1430" s="256">
        <v>246</v>
      </c>
      <c r="M1430" s="255" t="s">
        <v>111</v>
      </c>
      <c r="N1430" s="255" t="s">
        <v>42</v>
      </c>
      <c r="O1430" s="256">
        <v>42681</v>
      </c>
      <c r="P1430" s="255" t="s">
        <v>651</v>
      </c>
      <c r="Q1430" s="255">
        <v>179</v>
      </c>
      <c r="R1430" s="256" t="s">
        <v>39</v>
      </c>
      <c r="S1430" s="255">
        <v>59200</v>
      </c>
      <c r="T1430" s="255" t="s">
        <v>197</v>
      </c>
      <c r="U1430" s="256">
        <v>842.56</v>
      </c>
      <c r="V1430" s="255" t="s">
        <v>197</v>
      </c>
      <c r="W1430" s="255">
        <v>59199.718953100295</v>
      </c>
      <c r="X1430" s="256" t="s">
        <v>100</v>
      </c>
      <c r="Y1430" s="255" t="s">
        <v>114</v>
      </c>
      <c r="Z1430" s="255">
        <v>0.84</v>
      </c>
      <c r="AA1430" s="256">
        <v>1</v>
      </c>
      <c r="AB1430" s="255" t="s">
        <v>630</v>
      </c>
      <c r="AC1430" s="255" t="s">
        <v>484</v>
      </c>
      <c r="AD1430" s="256" t="s">
        <v>396</v>
      </c>
      <c r="AE1430" s="255" t="s">
        <v>350</v>
      </c>
      <c r="AF1430" s="255" t="s">
        <v>649</v>
      </c>
      <c r="AG1430" s="256" t="s">
        <v>643</v>
      </c>
      <c r="AH1430" s="255"/>
      <c r="AI1430" s="255"/>
      <c r="AJ1430" s="256"/>
      <c r="AK1430" s="255" t="s">
        <v>605</v>
      </c>
      <c r="AL1430" s="255" t="s">
        <v>643</v>
      </c>
      <c r="AM1430" s="268" t="s">
        <v>741</v>
      </c>
      <c r="AN1430" s="148" t="str">
        <f>IF(ISERROR(MATCH(H1430,Current!H:H,0)),"Cleared","resolved")</f>
        <v>resolved</v>
      </c>
    </row>
    <row r="1431" spans="1:40" x14ac:dyDescent="0.25">
      <c r="A1431" s="267" t="s">
        <v>31</v>
      </c>
      <c r="B1431" s="255">
        <v>95</v>
      </c>
      <c r="C1431" s="256" t="s">
        <v>153</v>
      </c>
      <c r="D1431" s="255" t="s">
        <v>17</v>
      </c>
      <c r="E1431" s="255">
        <v>8205</v>
      </c>
      <c r="F1431" s="256" t="s">
        <v>130</v>
      </c>
      <c r="G1431" s="255" t="s">
        <v>14</v>
      </c>
      <c r="H1431" s="255">
        <v>950110011575</v>
      </c>
      <c r="I1431" s="256" t="s">
        <v>58</v>
      </c>
      <c r="J1431" s="255" t="s">
        <v>195</v>
      </c>
      <c r="K1431" s="255">
        <v>42824</v>
      </c>
      <c r="L1431" s="256">
        <v>36</v>
      </c>
      <c r="M1431" s="255" t="s">
        <v>111</v>
      </c>
      <c r="N1431" s="255" t="s">
        <v>42</v>
      </c>
      <c r="O1431" s="256">
        <v>42859</v>
      </c>
      <c r="P1431" s="255" t="s">
        <v>1878</v>
      </c>
      <c r="Q1431" s="255">
        <v>1</v>
      </c>
      <c r="R1431" s="256" t="s">
        <v>33</v>
      </c>
      <c r="S1431" s="255">
        <v>825.04</v>
      </c>
      <c r="T1431" s="255" t="s">
        <v>100</v>
      </c>
      <c r="U1431" s="256">
        <v>825.04</v>
      </c>
      <c r="V1431" s="255" t="s">
        <v>100</v>
      </c>
      <c r="W1431" s="255">
        <v>825.04</v>
      </c>
      <c r="X1431" s="256" t="s">
        <v>100</v>
      </c>
      <c r="Y1431" s="255" t="s">
        <v>114</v>
      </c>
      <c r="Z1431" s="255">
        <v>0.83</v>
      </c>
      <c r="AA1431" s="256">
        <v>1</v>
      </c>
      <c r="AB1431" s="255" t="s">
        <v>631</v>
      </c>
      <c r="AC1431" s="255" t="s">
        <v>582</v>
      </c>
      <c r="AD1431" s="256" t="s">
        <v>1810</v>
      </c>
      <c r="AE1431" s="255" t="s">
        <v>349</v>
      </c>
      <c r="AF1431" s="255" t="s">
        <v>605</v>
      </c>
      <c r="AG1431" s="256" t="s">
        <v>643</v>
      </c>
      <c r="AH1431" s="255"/>
      <c r="AI1431" s="255"/>
      <c r="AJ1431" s="256"/>
      <c r="AK1431" s="255" t="s">
        <v>605</v>
      </c>
      <c r="AL1431" s="255" t="s">
        <v>643</v>
      </c>
      <c r="AM1431" s="268" t="s">
        <v>741</v>
      </c>
      <c r="AN1431" s="148" t="str">
        <f>IF(ISERROR(MATCH(H1431,Current!H:H,0)),"Cleared","resolved")</f>
        <v>Cleared</v>
      </c>
    </row>
    <row r="1432" spans="1:40" x14ac:dyDescent="0.25">
      <c r="A1432" s="267" t="s">
        <v>31</v>
      </c>
      <c r="B1432" s="255">
        <v>1970</v>
      </c>
      <c r="C1432" s="256" t="s">
        <v>862</v>
      </c>
      <c r="D1432" s="255" t="s">
        <v>23</v>
      </c>
      <c r="E1432" s="255">
        <v>260</v>
      </c>
      <c r="F1432" s="256" t="s">
        <v>113</v>
      </c>
      <c r="G1432" s="255" t="s">
        <v>23</v>
      </c>
      <c r="H1432" s="255">
        <v>19700110033896</v>
      </c>
      <c r="I1432" s="256" t="s">
        <v>538</v>
      </c>
      <c r="J1432" s="255" t="s">
        <v>334</v>
      </c>
      <c r="K1432" s="255">
        <v>42676</v>
      </c>
      <c r="L1432" s="256">
        <v>184</v>
      </c>
      <c r="M1432" s="255" t="s">
        <v>111</v>
      </c>
      <c r="N1432" s="255" t="s">
        <v>42</v>
      </c>
      <c r="O1432" s="256">
        <v>42859</v>
      </c>
      <c r="P1432" s="255" t="s">
        <v>1878</v>
      </c>
      <c r="Q1432" s="255">
        <v>1</v>
      </c>
      <c r="R1432" s="256" t="s">
        <v>33</v>
      </c>
      <c r="S1432" s="255">
        <v>689.89</v>
      </c>
      <c r="T1432" s="255" t="s">
        <v>186</v>
      </c>
      <c r="U1432" s="256">
        <v>816.7</v>
      </c>
      <c r="V1432" s="255" t="s">
        <v>186</v>
      </c>
      <c r="W1432" s="255">
        <v>689.8909977291969</v>
      </c>
      <c r="X1432" s="256" t="s">
        <v>100</v>
      </c>
      <c r="Y1432" s="255" t="s">
        <v>107</v>
      </c>
      <c r="Z1432" s="255">
        <v>0.82</v>
      </c>
      <c r="AA1432" s="256">
        <v>1</v>
      </c>
      <c r="AB1432" s="255" t="s">
        <v>631</v>
      </c>
      <c r="AC1432" s="255" t="s">
        <v>442</v>
      </c>
      <c r="AD1432" s="256" t="s">
        <v>379</v>
      </c>
      <c r="AE1432" s="255" t="s">
        <v>349</v>
      </c>
      <c r="AF1432" s="255" t="s">
        <v>649</v>
      </c>
      <c r="AG1432" s="256" t="s">
        <v>643</v>
      </c>
      <c r="AH1432" s="255"/>
      <c r="AI1432" s="255"/>
      <c r="AJ1432" s="256"/>
      <c r="AK1432" s="255" t="s">
        <v>605</v>
      </c>
      <c r="AL1432" s="255" t="s">
        <v>643</v>
      </c>
      <c r="AM1432" s="268" t="s">
        <v>741</v>
      </c>
      <c r="AN1432" s="148" t="str">
        <f>IF(ISERROR(MATCH(H1432,Current!H:H,0)),"Cleared","resolved")</f>
        <v>Cleared</v>
      </c>
    </row>
    <row r="1433" spans="1:40" x14ac:dyDescent="0.25">
      <c r="A1433" s="267" t="s">
        <v>744</v>
      </c>
      <c r="B1433" s="255">
        <v>8520</v>
      </c>
      <c r="C1433" s="256" t="s">
        <v>842</v>
      </c>
      <c r="D1433" s="255" t="s">
        <v>19</v>
      </c>
      <c r="E1433" s="255">
        <v>199</v>
      </c>
      <c r="F1433" s="256" t="s">
        <v>137</v>
      </c>
      <c r="G1433" s="255" t="s">
        <v>22</v>
      </c>
      <c r="H1433" s="255" t="s">
        <v>1717</v>
      </c>
      <c r="I1433" s="256" t="s">
        <v>54</v>
      </c>
      <c r="J1433" s="255" t="s">
        <v>381</v>
      </c>
      <c r="K1433" s="255">
        <v>42768</v>
      </c>
      <c r="L1433" s="256">
        <v>92</v>
      </c>
      <c r="M1433" s="255" t="s">
        <v>118</v>
      </c>
      <c r="N1433" s="255" t="s">
        <v>41</v>
      </c>
      <c r="O1433" s="256">
        <v>42830</v>
      </c>
      <c r="P1433" s="255" t="s">
        <v>838</v>
      </c>
      <c r="Q1433" s="255">
        <v>30</v>
      </c>
      <c r="R1433" s="256" t="s">
        <v>33</v>
      </c>
      <c r="S1433" s="255">
        <v>57193</v>
      </c>
      <c r="T1433" s="255" t="s">
        <v>197</v>
      </c>
      <c r="U1433" s="256">
        <v>814</v>
      </c>
      <c r="V1433" s="255" t="s">
        <v>197</v>
      </c>
      <c r="W1433" s="255">
        <v>57193.04408923239</v>
      </c>
      <c r="X1433" s="256" t="s">
        <v>100</v>
      </c>
      <c r="Y1433" s="255" t="s">
        <v>114</v>
      </c>
      <c r="Z1433" s="255">
        <v>0.81</v>
      </c>
      <c r="AA1433" s="256">
        <v>1</v>
      </c>
      <c r="AB1433" s="255" t="s">
        <v>630</v>
      </c>
      <c r="AC1433" s="255" t="s">
        <v>484</v>
      </c>
      <c r="AD1433" s="256" t="s">
        <v>363</v>
      </c>
      <c r="AE1433" s="255" t="s">
        <v>350</v>
      </c>
      <c r="AF1433" s="255" t="s">
        <v>605</v>
      </c>
      <c r="AG1433" s="256" t="s">
        <v>643</v>
      </c>
      <c r="AH1433" s="255"/>
      <c r="AI1433" s="255"/>
      <c r="AJ1433" s="256"/>
      <c r="AK1433" s="255" t="s">
        <v>649</v>
      </c>
      <c r="AL1433" s="255" t="s">
        <v>643</v>
      </c>
      <c r="AM1433" s="268" t="s">
        <v>740</v>
      </c>
      <c r="AN1433" s="148" t="str">
        <f>IF(ISERROR(MATCH(H1433,Current!H:H,0)),"Cleared","resolved")</f>
        <v>resolved</v>
      </c>
    </row>
    <row r="1434" spans="1:40" x14ac:dyDescent="0.25">
      <c r="A1434" s="267" t="s">
        <v>31</v>
      </c>
      <c r="B1434" s="255">
        <v>8310</v>
      </c>
      <c r="C1434" s="256" t="s">
        <v>170</v>
      </c>
      <c r="D1434" s="255" t="s">
        <v>14</v>
      </c>
      <c r="E1434" s="255">
        <v>692</v>
      </c>
      <c r="F1434" s="256" t="s">
        <v>187</v>
      </c>
      <c r="G1434" s="255" t="s">
        <v>16</v>
      </c>
      <c r="H1434" s="255" t="s">
        <v>2083</v>
      </c>
      <c r="I1434" s="256" t="s">
        <v>57</v>
      </c>
      <c r="J1434" s="255" t="s">
        <v>133</v>
      </c>
      <c r="K1434" s="255">
        <v>42584</v>
      </c>
      <c r="L1434" s="256">
        <v>276</v>
      </c>
      <c r="M1434" s="255" t="s">
        <v>118</v>
      </c>
      <c r="N1434" s="255" t="s">
        <v>41</v>
      </c>
      <c r="O1434" s="256">
        <v>42860</v>
      </c>
      <c r="P1434" s="255" t="s">
        <v>1878</v>
      </c>
      <c r="Q1434" s="255">
        <v>0</v>
      </c>
      <c r="R1434" s="256" t="s">
        <v>33</v>
      </c>
      <c r="S1434" s="255">
        <v>3415</v>
      </c>
      <c r="T1434" s="255" t="s">
        <v>242</v>
      </c>
      <c r="U1434" s="256">
        <v>808.78</v>
      </c>
      <c r="V1434" s="255" t="s">
        <v>242</v>
      </c>
      <c r="W1434" s="255">
        <v>3414.9931533774347</v>
      </c>
      <c r="X1434" s="256" t="s">
        <v>100</v>
      </c>
      <c r="Y1434" s="255" t="s">
        <v>114</v>
      </c>
      <c r="Z1434" s="255">
        <v>0.81</v>
      </c>
      <c r="AA1434" s="256">
        <v>1</v>
      </c>
      <c r="AB1434" s="255" t="s">
        <v>629</v>
      </c>
      <c r="AC1434" s="255" t="s">
        <v>416</v>
      </c>
      <c r="AD1434" s="256" t="s">
        <v>2084</v>
      </c>
      <c r="AE1434" s="255" t="s">
        <v>349</v>
      </c>
      <c r="AF1434" s="255" t="s">
        <v>605</v>
      </c>
      <c r="AG1434" s="256" t="s">
        <v>643</v>
      </c>
      <c r="AH1434" s="255"/>
      <c r="AI1434" s="255"/>
      <c r="AJ1434" s="256"/>
      <c r="AK1434" s="255" t="s">
        <v>605</v>
      </c>
      <c r="AL1434" s="255" t="s">
        <v>643</v>
      </c>
      <c r="AM1434" s="268" t="s">
        <v>741</v>
      </c>
      <c r="AN1434" s="148" t="str">
        <f>IF(ISERROR(MATCH(H1434,Current!H:H,0)),"Cleared","resolved")</f>
        <v>Cleared</v>
      </c>
    </row>
    <row r="1435" spans="1:40" x14ac:dyDescent="0.25">
      <c r="A1435" s="267" t="s">
        <v>31</v>
      </c>
      <c r="B1435" s="255">
        <v>95</v>
      </c>
      <c r="C1435" s="256" t="s">
        <v>153</v>
      </c>
      <c r="D1435" s="255" t="s">
        <v>17</v>
      </c>
      <c r="E1435" s="255">
        <v>8205</v>
      </c>
      <c r="F1435" s="256" t="s">
        <v>130</v>
      </c>
      <c r="G1435" s="255" t="s">
        <v>14</v>
      </c>
      <c r="H1435" s="255">
        <v>950110010970</v>
      </c>
      <c r="I1435" s="256" t="s">
        <v>58</v>
      </c>
      <c r="J1435" s="255" t="s">
        <v>195</v>
      </c>
      <c r="K1435" s="255">
        <v>42821</v>
      </c>
      <c r="L1435" s="256">
        <v>39</v>
      </c>
      <c r="M1435" s="255" t="s">
        <v>111</v>
      </c>
      <c r="N1435" s="255" t="s">
        <v>42</v>
      </c>
      <c r="O1435" s="256">
        <v>42859</v>
      </c>
      <c r="P1435" s="255" t="s">
        <v>1878</v>
      </c>
      <c r="Q1435" s="255">
        <v>1</v>
      </c>
      <c r="R1435" s="256" t="s">
        <v>33</v>
      </c>
      <c r="S1435" s="255">
        <v>804</v>
      </c>
      <c r="T1435" s="255" t="s">
        <v>100</v>
      </c>
      <c r="U1435" s="256">
        <v>804</v>
      </c>
      <c r="V1435" s="255" t="s">
        <v>100</v>
      </c>
      <c r="W1435" s="255">
        <v>804</v>
      </c>
      <c r="X1435" s="256" t="s">
        <v>100</v>
      </c>
      <c r="Y1435" s="255" t="s">
        <v>114</v>
      </c>
      <c r="Z1435" s="255">
        <v>0.8</v>
      </c>
      <c r="AA1435" s="256">
        <v>1</v>
      </c>
      <c r="AB1435" s="255" t="s">
        <v>631</v>
      </c>
      <c r="AC1435" s="255" t="s">
        <v>582</v>
      </c>
      <c r="AD1435" s="256" t="s">
        <v>1810</v>
      </c>
      <c r="AE1435" s="255" t="s">
        <v>349</v>
      </c>
      <c r="AF1435" s="255" t="s">
        <v>605</v>
      </c>
      <c r="AG1435" s="256" t="s">
        <v>643</v>
      </c>
      <c r="AH1435" s="255"/>
      <c r="AI1435" s="255"/>
      <c r="AJ1435" s="256"/>
      <c r="AK1435" s="255" t="s">
        <v>605</v>
      </c>
      <c r="AL1435" s="255" t="s">
        <v>643</v>
      </c>
      <c r="AM1435" s="268" t="s">
        <v>741</v>
      </c>
      <c r="AN1435" s="148" t="str">
        <f>IF(ISERROR(MATCH(H1435,Current!H:H,0)),"Cleared","resolved")</f>
        <v>Cleared</v>
      </c>
    </row>
    <row r="1436" spans="1:40" x14ac:dyDescent="0.25">
      <c r="A1436" s="267" t="s">
        <v>31</v>
      </c>
      <c r="B1436" s="255">
        <v>3022</v>
      </c>
      <c r="C1436" s="256" t="s">
        <v>141</v>
      </c>
      <c r="D1436" s="255" t="s">
        <v>16</v>
      </c>
      <c r="E1436" s="255">
        <v>692</v>
      </c>
      <c r="F1436" s="256" t="s">
        <v>187</v>
      </c>
      <c r="G1436" s="255" t="s">
        <v>16</v>
      </c>
      <c r="H1436" s="255">
        <v>30220110070065</v>
      </c>
      <c r="I1436" s="256" t="s">
        <v>59</v>
      </c>
      <c r="J1436" s="255" t="s">
        <v>143</v>
      </c>
      <c r="K1436" s="255">
        <v>42829</v>
      </c>
      <c r="L1436" s="256">
        <v>31</v>
      </c>
      <c r="M1436" s="255" t="s">
        <v>111</v>
      </c>
      <c r="N1436" s="255" t="s">
        <v>42</v>
      </c>
      <c r="O1436" s="256">
        <v>42859</v>
      </c>
      <c r="P1436" s="255" t="s">
        <v>1878</v>
      </c>
      <c r="Q1436" s="255">
        <v>1</v>
      </c>
      <c r="R1436" s="256" t="s">
        <v>33</v>
      </c>
      <c r="S1436" s="255">
        <v>804.16</v>
      </c>
      <c r="T1436" s="255" t="s">
        <v>100</v>
      </c>
      <c r="U1436" s="256">
        <v>804.16</v>
      </c>
      <c r="V1436" s="255" t="s">
        <v>100</v>
      </c>
      <c r="W1436" s="255">
        <v>804.16</v>
      </c>
      <c r="X1436" s="256" t="s">
        <v>100</v>
      </c>
      <c r="Y1436" s="255" t="s">
        <v>107</v>
      </c>
      <c r="Z1436" s="255">
        <v>0.8</v>
      </c>
      <c r="AA1436" s="256">
        <v>1</v>
      </c>
      <c r="AB1436" s="255" t="s">
        <v>631</v>
      </c>
      <c r="AC1436" s="255" t="s">
        <v>1900</v>
      </c>
      <c r="AD1436" s="256" t="s">
        <v>1989</v>
      </c>
      <c r="AE1436" s="255" t="s">
        <v>349</v>
      </c>
      <c r="AF1436" s="255" t="s">
        <v>605</v>
      </c>
      <c r="AG1436" s="256" t="s">
        <v>643</v>
      </c>
      <c r="AH1436" s="255"/>
      <c r="AI1436" s="255"/>
      <c r="AJ1436" s="256"/>
      <c r="AK1436" s="255" t="s">
        <v>605</v>
      </c>
      <c r="AL1436" s="255" t="s">
        <v>643</v>
      </c>
      <c r="AM1436" s="268" t="s">
        <v>741</v>
      </c>
      <c r="AN1436" s="148" t="str">
        <f>IF(ISERROR(MATCH(H1436,Current!H:H,0)),"Cleared","resolved")</f>
        <v>Cleared</v>
      </c>
    </row>
    <row r="1437" spans="1:40" x14ac:dyDescent="0.25">
      <c r="A1437" s="267" t="s">
        <v>744</v>
      </c>
      <c r="B1437" s="255">
        <v>8520</v>
      </c>
      <c r="C1437" s="256" t="s">
        <v>842</v>
      </c>
      <c r="D1437" s="255" t="s">
        <v>19</v>
      </c>
      <c r="E1437" s="255">
        <v>260</v>
      </c>
      <c r="F1437" s="256" t="s">
        <v>113</v>
      </c>
      <c r="G1437" s="255" t="s">
        <v>23</v>
      </c>
      <c r="H1437" s="255" t="s">
        <v>1583</v>
      </c>
      <c r="I1437" s="256" t="s">
        <v>54</v>
      </c>
      <c r="J1437" s="255" t="s">
        <v>381</v>
      </c>
      <c r="K1437" s="255">
        <v>42768</v>
      </c>
      <c r="L1437" s="256">
        <v>92</v>
      </c>
      <c r="M1437" s="255" t="s">
        <v>127</v>
      </c>
      <c r="N1437" s="255" t="s">
        <v>128</v>
      </c>
      <c r="O1437" s="256">
        <v>42831</v>
      </c>
      <c r="P1437" s="255" t="s">
        <v>838</v>
      </c>
      <c r="Q1437" s="255">
        <v>29</v>
      </c>
      <c r="R1437" s="256" t="s">
        <v>33</v>
      </c>
      <c r="S1437" s="255">
        <v>56120</v>
      </c>
      <c r="T1437" s="255" t="s">
        <v>197</v>
      </c>
      <c r="U1437" s="256">
        <v>798.73</v>
      </c>
      <c r="V1437" s="255" t="s">
        <v>197</v>
      </c>
      <c r="W1437" s="255">
        <v>56120.147549622343</v>
      </c>
      <c r="X1437" s="256" t="s">
        <v>100</v>
      </c>
      <c r="Y1437" s="255" t="s">
        <v>114</v>
      </c>
      <c r="Z1437" s="255">
        <v>0.8</v>
      </c>
      <c r="AA1437" s="256">
        <v>1</v>
      </c>
      <c r="AB1437" s="255" t="s">
        <v>630</v>
      </c>
      <c r="AC1437" s="255" t="s">
        <v>681</v>
      </c>
      <c r="AD1437" s="256" t="s">
        <v>354</v>
      </c>
      <c r="AE1437" s="255" t="s">
        <v>350</v>
      </c>
      <c r="AF1437" s="255" t="s">
        <v>605</v>
      </c>
      <c r="AG1437" s="256" t="s">
        <v>643</v>
      </c>
      <c r="AH1437" s="255"/>
      <c r="AI1437" s="255"/>
      <c r="AJ1437" s="256"/>
      <c r="AK1437" s="255" t="s">
        <v>649</v>
      </c>
      <c r="AL1437" s="255" t="s">
        <v>643</v>
      </c>
      <c r="AM1437" s="268" t="s">
        <v>740</v>
      </c>
      <c r="AN1437" s="148" t="str">
        <f>IF(ISERROR(MATCH(H1437,Current!H:H,0)),"Cleared","resolved")</f>
        <v>resolved</v>
      </c>
    </row>
    <row r="1438" spans="1:40" x14ac:dyDescent="0.25">
      <c r="A1438" s="267" t="s">
        <v>31</v>
      </c>
      <c r="B1438" s="255">
        <v>1970</v>
      </c>
      <c r="C1438" s="256" t="s">
        <v>862</v>
      </c>
      <c r="D1438" s="255" t="s">
        <v>23</v>
      </c>
      <c r="E1438" s="255">
        <v>260</v>
      </c>
      <c r="F1438" s="256" t="s">
        <v>113</v>
      </c>
      <c r="G1438" s="255" t="s">
        <v>23</v>
      </c>
      <c r="H1438" s="255">
        <v>19700110035612</v>
      </c>
      <c r="I1438" s="256" t="s">
        <v>538</v>
      </c>
      <c r="J1438" s="255" t="s">
        <v>334</v>
      </c>
      <c r="K1438" s="255">
        <v>42730</v>
      </c>
      <c r="L1438" s="256">
        <v>130</v>
      </c>
      <c r="M1438" s="255" t="s">
        <v>127</v>
      </c>
      <c r="N1438" s="255" t="s">
        <v>128</v>
      </c>
      <c r="O1438" s="256">
        <v>42859</v>
      </c>
      <c r="P1438" s="255" t="s">
        <v>1878</v>
      </c>
      <c r="Q1438" s="255">
        <v>1</v>
      </c>
      <c r="R1438" s="256" t="s">
        <v>33</v>
      </c>
      <c r="S1438" s="255">
        <v>669.08</v>
      </c>
      <c r="T1438" s="255" t="s">
        <v>186</v>
      </c>
      <c r="U1438" s="256">
        <v>792.06</v>
      </c>
      <c r="V1438" s="255" t="s">
        <v>186</v>
      </c>
      <c r="W1438" s="255">
        <v>669.07685032617565</v>
      </c>
      <c r="X1438" s="256" t="s">
        <v>100</v>
      </c>
      <c r="Y1438" s="255" t="s">
        <v>107</v>
      </c>
      <c r="Z1438" s="255">
        <v>0.79</v>
      </c>
      <c r="AA1438" s="256">
        <v>1</v>
      </c>
      <c r="AB1438" s="255" t="s">
        <v>631</v>
      </c>
      <c r="AC1438" s="255" t="s">
        <v>442</v>
      </c>
      <c r="AD1438" s="256" t="s">
        <v>354</v>
      </c>
      <c r="AE1438" s="255" t="s">
        <v>349</v>
      </c>
      <c r="AF1438" s="255" t="s">
        <v>649</v>
      </c>
      <c r="AG1438" s="256" t="s">
        <v>643</v>
      </c>
      <c r="AH1438" s="255"/>
      <c r="AI1438" s="255"/>
      <c r="AJ1438" s="256"/>
      <c r="AK1438" s="255" t="s">
        <v>605</v>
      </c>
      <c r="AL1438" s="255" t="s">
        <v>643</v>
      </c>
      <c r="AM1438" s="268" t="s">
        <v>741</v>
      </c>
      <c r="AN1438" s="148" t="str">
        <f>IF(ISERROR(MATCH(H1438,Current!H:H,0)),"Cleared","resolved")</f>
        <v>Cleared</v>
      </c>
    </row>
    <row r="1439" spans="1:40" x14ac:dyDescent="0.25">
      <c r="A1439" s="267" t="s">
        <v>744</v>
      </c>
      <c r="B1439" s="255">
        <v>8520</v>
      </c>
      <c r="C1439" s="256" t="s">
        <v>842</v>
      </c>
      <c r="D1439" s="255" t="s">
        <v>19</v>
      </c>
      <c r="E1439" s="255">
        <v>3100</v>
      </c>
      <c r="F1439" s="256" t="s">
        <v>274</v>
      </c>
      <c r="G1439" s="255" t="s">
        <v>13</v>
      </c>
      <c r="H1439" s="255">
        <v>85200310087124</v>
      </c>
      <c r="I1439" s="256" t="s">
        <v>59</v>
      </c>
      <c r="J1439" s="255" t="s">
        <v>320</v>
      </c>
      <c r="K1439" s="255">
        <v>42795</v>
      </c>
      <c r="L1439" s="256">
        <v>65</v>
      </c>
      <c r="M1439" s="255" t="s">
        <v>111</v>
      </c>
      <c r="N1439" s="255" t="s">
        <v>42</v>
      </c>
      <c r="O1439" s="256">
        <v>42830</v>
      </c>
      <c r="P1439" s="255" t="s">
        <v>838</v>
      </c>
      <c r="Q1439" s="255">
        <v>30</v>
      </c>
      <c r="R1439" s="256" t="s">
        <v>33</v>
      </c>
      <c r="S1439" s="255">
        <v>55175.95</v>
      </c>
      <c r="T1439" s="255" t="s">
        <v>197</v>
      </c>
      <c r="U1439" s="256">
        <v>785.29</v>
      </c>
      <c r="V1439" s="255" t="s">
        <v>197</v>
      </c>
      <c r="W1439" s="255">
        <v>55175.829966625679</v>
      </c>
      <c r="X1439" s="256" t="s">
        <v>100</v>
      </c>
      <c r="Y1439" s="255" t="s">
        <v>114</v>
      </c>
      <c r="Z1439" s="255">
        <v>0.79</v>
      </c>
      <c r="AA1439" s="256">
        <v>1</v>
      </c>
      <c r="AB1439" s="255" t="s">
        <v>630</v>
      </c>
      <c r="AC1439" s="255" t="s">
        <v>458</v>
      </c>
      <c r="AD1439" s="256" t="s">
        <v>352</v>
      </c>
      <c r="AE1439" s="255" t="s">
        <v>350</v>
      </c>
      <c r="AF1439" s="255" t="s">
        <v>605</v>
      </c>
      <c r="AG1439" s="256" t="s">
        <v>643</v>
      </c>
      <c r="AH1439" s="255"/>
      <c r="AI1439" s="255"/>
      <c r="AJ1439" s="256"/>
      <c r="AK1439" s="255" t="s">
        <v>605</v>
      </c>
      <c r="AL1439" s="255" t="s">
        <v>643</v>
      </c>
      <c r="AM1439" s="268" t="s">
        <v>741</v>
      </c>
      <c r="AN1439" s="148" t="str">
        <f>IF(ISERROR(MATCH(H1439,Current!H:H,0)),"Cleared","resolved")</f>
        <v>Cleared</v>
      </c>
    </row>
    <row r="1440" spans="1:40" x14ac:dyDescent="0.25">
      <c r="A1440" s="267" t="s">
        <v>31</v>
      </c>
      <c r="B1440" s="255">
        <v>260</v>
      </c>
      <c r="C1440" s="256" t="s">
        <v>113</v>
      </c>
      <c r="D1440" s="255" t="s">
        <v>23</v>
      </c>
      <c r="E1440" s="255">
        <v>8243</v>
      </c>
      <c r="F1440" s="256" t="s">
        <v>120</v>
      </c>
      <c r="G1440" s="255" t="s">
        <v>14</v>
      </c>
      <c r="H1440" s="255">
        <v>2600110125589</v>
      </c>
      <c r="I1440" s="256" t="s">
        <v>54</v>
      </c>
      <c r="J1440" s="255" t="s">
        <v>185</v>
      </c>
      <c r="K1440" s="255">
        <v>42794</v>
      </c>
      <c r="L1440" s="256">
        <v>66</v>
      </c>
      <c r="M1440" s="255" t="s">
        <v>127</v>
      </c>
      <c r="N1440" s="255" t="s">
        <v>128</v>
      </c>
      <c r="O1440" s="256">
        <v>42859</v>
      </c>
      <c r="P1440" s="255" t="s">
        <v>1878</v>
      </c>
      <c r="Q1440" s="255">
        <v>1</v>
      </c>
      <c r="R1440" s="256" t="s">
        <v>33</v>
      </c>
      <c r="S1440" s="255">
        <v>657.77</v>
      </c>
      <c r="T1440" s="255" t="s">
        <v>186</v>
      </c>
      <c r="U1440" s="256">
        <v>778.67</v>
      </c>
      <c r="V1440" s="255" t="s">
        <v>186</v>
      </c>
      <c r="W1440" s="255">
        <v>657.76591551584875</v>
      </c>
      <c r="X1440" s="256" t="s">
        <v>100</v>
      </c>
      <c r="Y1440" s="255" t="s">
        <v>114</v>
      </c>
      <c r="Z1440" s="255">
        <v>0.78</v>
      </c>
      <c r="AA1440" s="256">
        <v>1</v>
      </c>
      <c r="AB1440" s="255" t="s">
        <v>631</v>
      </c>
      <c r="AC1440" s="255" t="s">
        <v>660</v>
      </c>
      <c r="AD1440" s="256" t="s">
        <v>2009</v>
      </c>
      <c r="AE1440" s="255" t="s">
        <v>349</v>
      </c>
      <c r="AF1440" s="255" t="s">
        <v>605</v>
      </c>
      <c r="AG1440" s="256" t="s">
        <v>643</v>
      </c>
      <c r="AH1440" s="255"/>
      <c r="AI1440" s="255"/>
      <c r="AJ1440" s="256"/>
      <c r="AK1440" s="255" t="s">
        <v>605</v>
      </c>
      <c r="AL1440" s="255" t="s">
        <v>643</v>
      </c>
      <c r="AM1440" s="268" t="s">
        <v>741</v>
      </c>
      <c r="AN1440" s="148" t="str">
        <f>IF(ISERROR(MATCH(H1440,Current!H:H,0)),"Cleared","resolved")</f>
        <v>Cleared</v>
      </c>
    </row>
    <row r="1441" spans="1:40" x14ac:dyDescent="0.25">
      <c r="A1441" s="267" t="s">
        <v>744</v>
      </c>
      <c r="B1441" s="255">
        <v>8520</v>
      </c>
      <c r="C1441" s="256" t="s">
        <v>842</v>
      </c>
      <c r="D1441" s="255" t="s">
        <v>19</v>
      </c>
      <c r="E1441" s="255">
        <v>1750</v>
      </c>
      <c r="F1441" s="256" t="s">
        <v>159</v>
      </c>
      <c r="G1441" s="255" t="s">
        <v>18</v>
      </c>
      <c r="H1441" s="255">
        <v>85200330013770</v>
      </c>
      <c r="I1441" s="256" t="s">
        <v>60</v>
      </c>
      <c r="J1441" s="255" t="s">
        <v>319</v>
      </c>
      <c r="K1441" s="255">
        <v>42704</v>
      </c>
      <c r="L1441" s="256">
        <v>156</v>
      </c>
      <c r="M1441" s="255" t="s">
        <v>122</v>
      </c>
      <c r="N1441" s="255" t="s">
        <v>41</v>
      </c>
      <c r="O1441" s="256">
        <v>42775</v>
      </c>
      <c r="P1441" s="255" t="s">
        <v>838</v>
      </c>
      <c r="Q1441" s="255">
        <v>85</v>
      </c>
      <c r="R1441" s="256" t="s">
        <v>35</v>
      </c>
      <c r="S1441" s="255">
        <v>54526</v>
      </c>
      <c r="T1441" s="255" t="s">
        <v>197</v>
      </c>
      <c r="U1441" s="256">
        <v>776.04</v>
      </c>
      <c r="V1441" s="255" t="s">
        <v>197</v>
      </c>
      <c r="W1441" s="255">
        <v>54525.909011066215</v>
      </c>
      <c r="X1441" s="256" t="s">
        <v>100</v>
      </c>
      <c r="Y1441" s="255" t="s">
        <v>114</v>
      </c>
      <c r="Z1441" s="255">
        <v>0.78</v>
      </c>
      <c r="AA1441" s="256">
        <v>1</v>
      </c>
      <c r="AB1441" s="255" t="s">
        <v>630</v>
      </c>
      <c r="AC1441" s="255" t="s">
        <v>453</v>
      </c>
      <c r="AD1441" s="256" t="s">
        <v>1548</v>
      </c>
      <c r="AE1441" s="255" t="s">
        <v>350</v>
      </c>
      <c r="AF1441" s="255" t="s">
        <v>605</v>
      </c>
      <c r="AG1441" s="256" t="s">
        <v>643</v>
      </c>
      <c r="AH1441" s="255"/>
      <c r="AI1441" s="255"/>
      <c r="AJ1441" s="256"/>
      <c r="AK1441" s="255" t="s">
        <v>605</v>
      </c>
      <c r="AL1441" s="255" t="s">
        <v>643</v>
      </c>
      <c r="AM1441" s="268" t="s">
        <v>741</v>
      </c>
      <c r="AN1441" s="148" t="str">
        <f>IF(ISERROR(MATCH(H1441,Current!H:H,0)),"Cleared","resolved")</f>
        <v>resolved</v>
      </c>
    </row>
    <row r="1442" spans="1:40" x14ac:dyDescent="0.25">
      <c r="A1442" s="267" t="s">
        <v>744</v>
      </c>
      <c r="B1442" s="255">
        <v>8520</v>
      </c>
      <c r="C1442" s="256" t="s">
        <v>842</v>
      </c>
      <c r="D1442" s="255" t="s">
        <v>19</v>
      </c>
      <c r="E1442" s="255">
        <v>8420</v>
      </c>
      <c r="F1442" s="256" t="s">
        <v>234</v>
      </c>
      <c r="G1442" s="255" t="s">
        <v>19</v>
      </c>
      <c r="H1442" s="255">
        <v>85200410045042</v>
      </c>
      <c r="I1442" s="256" t="s">
        <v>54</v>
      </c>
      <c r="J1442" s="255" t="s">
        <v>575</v>
      </c>
      <c r="K1442" s="255">
        <v>42795</v>
      </c>
      <c r="L1442" s="256">
        <v>65</v>
      </c>
      <c r="M1442" s="255" t="s">
        <v>122</v>
      </c>
      <c r="N1442" s="255" t="s">
        <v>41</v>
      </c>
      <c r="O1442" s="256">
        <v>42830</v>
      </c>
      <c r="P1442" s="255" t="s">
        <v>838</v>
      </c>
      <c r="Q1442" s="255">
        <v>30</v>
      </c>
      <c r="R1442" s="256" t="s">
        <v>33</v>
      </c>
      <c r="S1442" s="255">
        <v>54870</v>
      </c>
      <c r="T1442" s="255" t="s">
        <v>197</v>
      </c>
      <c r="U1442" s="256">
        <v>780.94</v>
      </c>
      <c r="V1442" s="255" t="s">
        <v>197</v>
      </c>
      <c r="W1442" s="255">
        <v>54870.191463200426</v>
      </c>
      <c r="X1442" s="256" t="s">
        <v>100</v>
      </c>
      <c r="Y1442" s="255" t="s">
        <v>107</v>
      </c>
      <c r="Z1442" s="255">
        <v>0.78</v>
      </c>
      <c r="AA1442" s="256">
        <v>1</v>
      </c>
      <c r="AB1442" s="255" t="s">
        <v>630</v>
      </c>
      <c r="AC1442" s="255" t="s">
        <v>481</v>
      </c>
      <c r="AD1442" s="256" t="s">
        <v>1749</v>
      </c>
      <c r="AE1442" s="255" t="s">
        <v>350</v>
      </c>
      <c r="AF1442" s="255" t="s">
        <v>605</v>
      </c>
      <c r="AG1442" s="256" t="s">
        <v>643</v>
      </c>
      <c r="AH1442" s="255"/>
      <c r="AI1442" s="255"/>
      <c r="AJ1442" s="256"/>
      <c r="AK1442" s="255" t="s">
        <v>605</v>
      </c>
      <c r="AL1442" s="255" t="s">
        <v>643</v>
      </c>
      <c r="AM1442" s="268" t="s">
        <v>741</v>
      </c>
      <c r="AN1442" s="148" t="str">
        <f>IF(ISERROR(MATCH(H1442,Current!H:H,0)),"Cleared","resolved")</f>
        <v>Cleared</v>
      </c>
    </row>
    <row r="1443" spans="1:40" x14ac:dyDescent="0.25">
      <c r="A1443" s="267" t="s">
        <v>744</v>
      </c>
      <c r="B1443" s="255">
        <v>8520</v>
      </c>
      <c r="C1443" s="256" t="s">
        <v>842</v>
      </c>
      <c r="D1443" s="255" t="s">
        <v>19</v>
      </c>
      <c r="E1443" s="255">
        <v>8205</v>
      </c>
      <c r="F1443" s="256" t="s">
        <v>130</v>
      </c>
      <c r="G1443" s="255" t="s">
        <v>14</v>
      </c>
      <c r="H1443" s="255">
        <v>85201410000206</v>
      </c>
      <c r="I1443" s="256" t="s">
        <v>538</v>
      </c>
      <c r="J1443" s="255" t="s">
        <v>68</v>
      </c>
      <c r="K1443" s="255">
        <v>42614</v>
      </c>
      <c r="L1443" s="256">
        <v>246</v>
      </c>
      <c r="M1443" s="255" t="s">
        <v>127</v>
      </c>
      <c r="N1443" s="255" t="s">
        <v>128</v>
      </c>
      <c r="O1443" s="256">
        <v>42648</v>
      </c>
      <c r="P1443" s="255" t="s">
        <v>406</v>
      </c>
      <c r="Q1443" s="255">
        <v>212</v>
      </c>
      <c r="R1443" s="256" t="s">
        <v>37</v>
      </c>
      <c r="S1443" s="255">
        <v>54000</v>
      </c>
      <c r="T1443" s="255" t="s">
        <v>197</v>
      </c>
      <c r="U1443" s="256">
        <v>768.56</v>
      </c>
      <c r="V1443" s="255" t="s">
        <v>197</v>
      </c>
      <c r="W1443" s="255">
        <v>54000.351308624624</v>
      </c>
      <c r="X1443" s="256" t="s">
        <v>100</v>
      </c>
      <c r="Y1443" s="255" t="s">
        <v>114</v>
      </c>
      <c r="Z1443" s="255">
        <v>0.77</v>
      </c>
      <c r="AA1443" s="256">
        <v>1</v>
      </c>
      <c r="AB1443" s="255" t="s">
        <v>630</v>
      </c>
      <c r="AC1443" s="255" t="s">
        <v>582</v>
      </c>
      <c r="AD1443" s="256" t="s">
        <v>688</v>
      </c>
      <c r="AE1443" s="255" t="s">
        <v>350</v>
      </c>
      <c r="AF1443" s="255" t="s">
        <v>605</v>
      </c>
      <c r="AG1443" s="256" t="s">
        <v>643</v>
      </c>
      <c r="AH1443" s="255"/>
      <c r="AI1443" s="255"/>
      <c r="AJ1443" s="256"/>
      <c r="AK1443" s="255" t="s">
        <v>605</v>
      </c>
      <c r="AL1443" s="255" t="s">
        <v>643</v>
      </c>
      <c r="AM1443" s="268" t="s">
        <v>741</v>
      </c>
      <c r="AN1443" s="148" t="str">
        <f>IF(ISERROR(MATCH(H1443,Current!H:H,0)),"Cleared","resolved")</f>
        <v>Cleared</v>
      </c>
    </row>
    <row r="1444" spans="1:40" x14ac:dyDescent="0.25">
      <c r="A1444" s="267" t="s">
        <v>744</v>
      </c>
      <c r="B1444" s="255">
        <v>8520</v>
      </c>
      <c r="C1444" s="256" t="s">
        <v>842</v>
      </c>
      <c r="D1444" s="255" t="s">
        <v>19</v>
      </c>
      <c r="E1444" s="255">
        <v>199</v>
      </c>
      <c r="F1444" s="256" t="s">
        <v>137</v>
      </c>
      <c r="G1444" s="255" t="s">
        <v>22</v>
      </c>
      <c r="H1444" s="255">
        <v>85200410040762</v>
      </c>
      <c r="I1444" s="256" t="s">
        <v>54</v>
      </c>
      <c r="J1444" s="255" t="s">
        <v>575</v>
      </c>
      <c r="K1444" s="255">
        <v>42676</v>
      </c>
      <c r="L1444" s="256">
        <v>184</v>
      </c>
      <c r="M1444" s="255" t="s">
        <v>111</v>
      </c>
      <c r="N1444" s="255" t="s">
        <v>42</v>
      </c>
      <c r="O1444" s="256">
        <v>42733</v>
      </c>
      <c r="P1444" s="255" t="s">
        <v>651</v>
      </c>
      <c r="Q1444" s="255">
        <v>127</v>
      </c>
      <c r="R1444" s="256" t="s">
        <v>38</v>
      </c>
      <c r="S1444" s="255">
        <v>54000</v>
      </c>
      <c r="T1444" s="255" t="s">
        <v>197</v>
      </c>
      <c r="U1444" s="256">
        <v>768.56</v>
      </c>
      <c r="V1444" s="255" t="s">
        <v>197</v>
      </c>
      <c r="W1444" s="255">
        <v>54000.351308624624</v>
      </c>
      <c r="X1444" s="256" t="s">
        <v>100</v>
      </c>
      <c r="Y1444" s="255" t="s">
        <v>114</v>
      </c>
      <c r="Z1444" s="255">
        <v>0.77</v>
      </c>
      <c r="AA1444" s="256">
        <v>1</v>
      </c>
      <c r="AB1444" s="255" t="s">
        <v>630</v>
      </c>
      <c r="AC1444" s="255" t="s">
        <v>484</v>
      </c>
      <c r="AD1444" s="256" t="s">
        <v>396</v>
      </c>
      <c r="AE1444" s="255" t="s">
        <v>350</v>
      </c>
      <c r="AF1444" s="255" t="s">
        <v>649</v>
      </c>
      <c r="AG1444" s="256" t="s">
        <v>643</v>
      </c>
      <c r="AH1444" s="255"/>
      <c r="AI1444" s="255"/>
      <c r="AJ1444" s="256"/>
      <c r="AK1444" s="255" t="s">
        <v>605</v>
      </c>
      <c r="AL1444" s="255" t="s">
        <v>643</v>
      </c>
      <c r="AM1444" s="268" t="s">
        <v>741</v>
      </c>
      <c r="AN1444" s="148" t="str">
        <f>IF(ISERROR(MATCH(H1444,Current!H:H,0)),"Cleared","resolved")</f>
        <v>resolved</v>
      </c>
    </row>
    <row r="1445" spans="1:40" x14ac:dyDescent="0.25">
      <c r="A1445" s="267" t="s">
        <v>744</v>
      </c>
      <c r="B1445" s="255">
        <v>8520</v>
      </c>
      <c r="C1445" s="256" t="s">
        <v>842</v>
      </c>
      <c r="D1445" s="255" t="s">
        <v>19</v>
      </c>
      <c r="E1445" s="255">
        <v>8110</v>
      </c>
      <c r="F1445" s="256" t="s">
        <v>116</v>
      </c>
      <c r="G1445" s="255" t="s">
        <v>15</v>
      </c>
      <c r="H1445" s="255">
        <v>85200630003360</v>
      </c>
      <c r="I1445" s="256" t="s">
        <v>539</v>
      </c>
      <c r="J1445" s="255" t="s">
        <v>483</v>
      </c>
      <c r="K1445" s="255">
        <v>42704</v>
      </c>
      <c r="L1445" s="256">
        <v>156</v>
      </c>
      <c r="M1445" s="255" t="s">
        <v>118</v>
      </c>
      <c r="N1445" s="255" t="s">
        <v>41</v>
      </c>
      <c r="O1445" s="256">
        <v>42709</v>
      </c>
      <c r="P1445" s="255" t="s">
        <v>651</v>
      </c>
      <c r="Q1445" s="255">
        <v>151</v>
      </c>
      <c r="R1445" s="256" t="s">
        <v>39</v>
      </c>
      <c r="S1445" s="255">
        <v>52766</v>
      </c>
      <c r="T1445" s="255" t="s">
        <v>197</v>
      </c>
      <c r="U1445" s="256">
        <v>750.99</v>
      </c>
      <c r="V1445" s="255" t="s">
        <v>197</v>
      </c>
      <c r="W1445" s="255">
        <v>52765.852801686284</v>
      </c>
      <c r="X1445" s="256" t="s">
        <v>100</v>
      </c>
      <c r="Y1445" s="255" t="s">
        <v>114</v>
      </c>
      <c r="Z1445" s="255">
        <v>0.75</v>
      </c>
      <c r="AA1445" s="256">
        <v>1</v>
      </c>
      <c r="AB1445" s="255" t="s">
        <v>630</v>
      </c>
      <c r="AC1445" s="255" t="s">
        <v>447</v>
      </c>
      <c r="AD1445" s="256" t="s">
        <v>761</v>
      </c>
      <c r="AE1445" s="255" t="s">
        <v>350</v>
      </c>
      <c r="AF1445" s="255" t="s">
        <v>605</v>
      </c>
      <c r="AG1445" s="256" t="s">
        <v>643</v>
      </c>
      <c r="AH1445" s="255"/>
      <c r="AI1445" s="255"/>
      <c r="AJ1445" s="256"/>
      <c r="AK1445" s="255" t="s">
        <v>605</v>
      </c>
      <c r="AL1445" s="255" t="s">
        <v>643</v>
      </c>
      <c r="AM1445" s="268" t="s">
        <v>741</v>
      </c>
      <c r="AN1445" s="148" t="str">
        <f>IF(ISERROR(MATCH(H1445,Current!H:H,0)),"Cleared","resolved")</f>
        <v>resolved</v>
      </c>
    </row>
    <row r="1446" spans="1:40" x14ac:dyDescent="0.25">
      <c r="A1446" s="267" t="s">
        <v>744</v>
      </c>
      <c r="B1446" s="255">
        <v>8520</v>
      </c>
      <c r="C1446" s="256" t="s">
        <v>842</v>
      </c>
      <c r="D1446" s="255" t="s">
        <v>19</v>
      </c>
      <c r="E1446" s="255">
        <v>1340</v>
      </c>
      <c r="F1446" s="256" t="s">
        <v>146</v>
      </c>
      <c r="G1446" s="255" t="s">
        <v>21</v>
      </c>
      <c r="H1446" s="255" t="s">
        <v>1655</v>
      </c>
      <c r="I1446" s="256" t="s">
        <v>55</v>
      </c>
      <c r="J1446" s="255" t="s">
        <v>381</v>
      </c>
      <c r="K1446" s="255">
        <v>42769</v>
      </c>
      <c r="L1446" s="256">
        <v>91</v>
      </c>
      <c r="M1446" s="255" t="s">
        <v>122</v>
      </c>
      <c r="N1446" s="255" t="s">
        <v>41</v>
      </c>
      <c r="O1446" s="256">
        <v>42831</v>
      </c>
      <c r="P1446" s="255" t="s">
        <v>838</v>
      </c>
      <c r="Q1446" s="255">
        <v>29</v>
      </c>
      <c r="R1446" s="256" t="s">
        <v>33</v>
      </c>
      <c r="S1446" s="255">
        <v>52954</v>
      </c>
      <c r="T1446" s="255" t="s">
        <v>197</v>
      </c>
      <c r="U1446" s="256">
        <v>753.67</v>
      </c>
      <c r="V1446" s="255" t="s">
        <v>197</v>
      </c>
      <c r="W1446" s="255">
        <v>52954.154224486207</v>
      </c>
      <c r="X1446" s="256" t="s">
        <v>100</v>
      </c>
      <c r="Y1446" s="255" t="s">
        <v>114</v>
      </c>
      <c r="Z1446" s="255">
        <v>0.75</v>
      </c>
      <c r="AA1446" s="256">
        <v>1</v>
      </c>
      <c r="AB1446" s="255" t="s">
        <v>630</v>
      </c>
      <c r="AC1446" s="255" t="s">
        <v>415</v>
      </c>
      <c r="AD1446" s="256" t="s">
        <v>1656</v>
      </c>
      <c r="AE1446" s="255" t="s">
        <v>350</v>
      </c>
      <c r="AF1446" s="255" t="s">
        <v>605</v>
      </c>
      <c r="AG1446" s="256" t="s">
        <v>643</v>
      </c>
      <c r="AH1446" s="255"/>
      <c r="AI1446" s="255"/>
      <c r="AJ1446" s="256"/>
      <c r="AK1446" s="255" t="s">
        <v>649</v>
      </c>
      <c r="AL1446" s="255" t="s">
        <v>643</v>
      </c>
      <c r="AM1446" s="268" t="s">
        <v>740</v>
      </c>
      <c r="AN1446" s="148" t="str">
        <f>IF(ISERROR(MATCH(H1446,Current!H:H,0)),"Cleared","resolved")</f>
        <v>Cleared</v>
      </c>
    </row>
    <row r="1447" spans="1:40" x14ac:dyDescent="0.25">
      <c r="A1447" s="267" t="s">
        <v>744</v>
      </c>
      <c r="B1447" s="255">
        <v>8520</v>
      </c>
      <c r="C1447" s="256" t="s">
        <v>842</v>
      </c>
      <c r="D1447" s="255" t="s">
        <v>19</v>
      </c>
      <c r="E1447" s="255">
        <v>260</v>
      </c>
      <c r="F1447" s="256" t="s">
        <v>113</v>
      </c>
      <c r="G1447" s="255" t="s">
        <v>23</v>
      </c>
      <c r="H1447" s="255" t="s">
        <v>1530</v>
      </c>
      <c r="I1447" s="256" t="s">
        <v>54</v>
      </c>
      <c r="J1447" s="255" t="s">
        <v>381</v>
      </c>
      <c r="K1447" s="255">
        <v>42768</v>
      </c>
      <c r="L1447" s="256">
        <v>92</v>
      </c>
      <c r="M1447" s="255" t="s">
        <v>127</v>
      </c>
      <c r="N1447" s="255" t="s">
        <v>128</v>
      </c>
      <c r="O1447" s="256">
        <v>42831</v>
      </c>
      <c r="P1447" s="255" t="s">
        <v>838</v>
      </c>
      <c r="Q1447" s="255">
        <v>29</v>
      </c>
      <c r="R1447" s="256" t="s">
        <v>33</v>
      </c>
      <c r="S1447" s="255">
        <v>610.92999999999995</v>
      </c>
      <c r="T1447" s="255" t="s">
        <v>186</v>
      </c>
      <c r="U1447" s="256">
        <v>723.23</v>
      </c>
      <c r="V1447" s="255" t="s">
        <v>197</v>
      </c>
      <c r="W1447" s="255">
        <v>50815.38731775865</v>
      </c>
      <c r="X1447" s="256" t="s">
        <v>100</v>
      </c>
      <c r="Y1447" s="255" t="s">
        <v>114</v>
      </c>
      <c r="Z1447" s="255">
        <v>0.72</v>
      </c>
      <c r="AA1447" s="256">
        <v>1</v>
      </c>
      <c r="AB1447" s="255" t="s">
        <v>630</v>
      </c>
      <c r="AC1447" s="255" t="s">
        <v>681</v>
      </c>
      <c r="AD1447" s="256" t="s">
        <v>1449</v>
      </c>
      <c r="AE1447" s="255" t="s">
        <v>349</v>
      </c>
      <c r="AF1447" s="255" t="s">
        <v>649</v>
      </c>
      <c r="AG1447" s="256" t="s">
        <v>643</v>
      </c>
      <c r="AH1447" s="255"/>
      <c r="AI1447" s="255"/>
      <c r="AJ1447" s="256"/>
      <c r="AK1447" s="255" t="s">
        <v>649</v>
      </c>
      <c r="AL1447" s="255" t="s">
        <v>643</v>
      </c>
      <c r="AM1447" s="268" t="s">
        <v>740</v>
      </c>
      <c r="AN1447" s="148" t="str">
        <f>IF(ISERROR(MATCH(H1447,Current!H:H,0)),"Cleared","resolved")</f>
        <v>Cleared</v>
      </c>
    </row>
    <row r="1448" spans="1:40" x14ac:dyDescent="0.25">
      <c r="A1448" s="267" t="s">
        <v>744</v>
      </c>
      <c r="B1448" s="255">
        <v>8520</v>
      </c>
      <c r="C1448" s="256" t="s">
        <v>842</v>
      </c>
      <c r="D1448" s="255" t="s">
        <v>19</v>
      </c>
      <c r="E1448" s="255">
        <v>3011</v>
      </c>
      <c r="F1448" s="256" t="s">
        <v>164</v>
      </c>
      <c r="G1448" s="255" t="s">
        <v>22</v>
      </c>
      <c r="H1448" s="255">
        <v>85203010000845</v>
      </c>
      <c r="I1448" s="256" t="s">
        <v>59</v>
      </c>
      <c r="J1448" s="255" t="s">
        <v>215</v>
      </c>
      <c r="K1448" s="255">
        <v>42522</v>
      </c>
      <c r="L1448" s="256">
        <v>338</v>
      </c>
      <c r="M1448" s="255" t="s">
        <v>118</v>
      </c>
      <c r="N1448" s="255" t="s">
        <v>41</v>
      </c>
      <c r="O1448" s="256">
        <v>42549</v>
      </c>
      <c r="P1448" s="255" t="s">
        <v>268</v>
      </c>
      <c r="Q1448" s="255">
        <v>311</v>
      </c>
      <c r="R1448" s="256" t="s">
        <v>37</v>
      </c>
      <c r="S1448" s="255">
        <v>50244</v>
      </c>
      <c r="T1448" s="255" t="s">
        <v>197</v>
      </c>
      <c r="U1448" s="256">
        <v>715.1</v>
      </c>
      <c r="V1448" s="255" t="s">
        <v>197</v>
      </c>
      <c r="W1448" s="255">
        <v>50244.159494115578</v>
      </c>
      <c r="X1448" s="256" t="s">
        <v>100</v>
      </c>
      <c r="Y1448" s="255" t="s">
        <v>114</v>
      </c>
      <c r="Z1448" s="255">
        <v>0.72</v>
      </c>
      <c r="AA1448" s="256">
        <v>1</v>
      </c>
      <c r="AB1448" s="255" t="s">
        <v>630</v>
      </c>
      <c r="AC1448" s="255" t="s">
        <v>474</v>
      </c>
      <c r="AD1448" s="256" t="s">
        <v>389</v>
      </c>
      <c r="AE1448" s="255" t="s">
        <v>350</v>
      </c>
      <c r="AF1448" s="255" t="s">
        <v>605</v>
      </c>
      <c r="AG1448" s="256" t="s">
        <v>643</v>
      </c>
      <c r="AH1448" s="255"/>
      <c r="AI1448" s="255"/>
      <c r="AJ1448" s="256"/>
      <c r="AK1448" s="255" t="s">
        <v>605</v>
      </c>
      <c r="AL1448" s="255" t="s">
        <v>643</v>
      </c>
      <c r="AM1448" s="268" t="s">
        <v>741</v>
      </c>
      <c r="AN1448" s="148" t="str">
        <f>IF(ISERROR(MATCH(H1448,Current!H:H,0)),"Cleared","resolved")</f>
        <v>Cleared</v>
      </c>
    </row>
    <row r="1449" spans="1:40" x14ac:dyDescent="0.25">
      <c r="A1449" s="267" t="s">
        <v>31</v>
      </c>
      <c r="B1449" s="255">
        <v>1970</v>
      </c>
      <c r="C1449" s="256" t="s">
        <v>862</v>
      </c>
      <c r="D1449" s="255" t="s">
        <v>23</v>
      </c>
      <c r="E1449" s="255">
        <v>260</v>
      </c>
      <c r="F1449" s="256" t="s">
        <v>113</v>
      </c>
      <c r="G1449" s="255" t="s">
        <v>23</v>
      </c>
      <c r="H1449" s="255">
        <v>19700130002069</v>
      </c>
      <c r="I1449" s="256" t="s">
        <v>538</v>
      </c>
      <c r="J1449" s="255" t="s">
        <v>263</v>
      </c>
      <c r="K1449" s="255">
        <v>42728</v>
      </c>
      <c r="L1449" s="256">
        <v>132</v>
      </c>
      <c r="M1449" s="255" t="s">
        <v>127</v>
      </c>
      <c r="N1449" s="255" t="s">
        <v>128</v>
      </c>
      <c r="O1449" s="256">
        <v>42859</v>
      </c>
      <c r="P1449" s="255" t="s">
        <v>1878</v>
      </c>
      <c r="Q1449" s="255">
        <v>1</v>
      </c>
      <c r="R1449" s="256" t="s">
        <v>33</v>
      </c>
      <c r="S1449" s="255">
        <v>600</v>
      </c>
      <c r="T1449" s="255" t="s">
        <v>186</v>
      </c>
      <c r="U1449" s="256">
        <v>710.29</v>
      </c>
      <c r="V1449" s="255" t="s">
        <v>186</v>
      </c>
      <c r="W1449" s="255">
        <v>600.003277552432</v>
      </c>
      <c r="X1449" s="256" t="s">
        <v>100</v>
      </c>
      <c r="Y1449" s="255" t="s">
        <v>107</v>
      </c>
      <c r="Z1449" s="255">
        <v>0.71</v>
      </c>
      <c r="AA1449" s="256">
        <v>1</v>
      </c>
      <c r="AB1449" s="255" t="s">
        <v>631</v>
      </c>
      <c r="AC1449" s="255" t="s">
        <v>442</v>
      </c>
      <c r="AD1449" s="256" t="s">
        <v>354</v>
      </c>
      <c r="AE1449" s="255" t="s">
        <v>349</v>
      </c>
      <c r="AF1449" s="255" t="s">
        <v>605</v>
      </c>
      <c r="AG1449" s="256" t="s">
        <v>643</v>
      </c>
      <c r="AH1449" s="255"/>
      <c r="AI1449" s="255"/>
      <c r="AJ1449" s="256"/>
      <c r="AK1449" s="255" t="s">
        <v>605</v>
      </c>
      <c r="AL1449" s="255" t="s">
        <v>643</v>
      </c>
      <c r="AM1449" s="268" t="s">
        <v>741</v>
      </c>
      <c r="AN1449" s="148" t="str">
        <f>IF(ISERROR(MATCH(H1449,Current!H:H,0)),"Cleared","resolved")</f>
        <v>Cleared</v>
      </c>
    </row>
    <row r="1450" spans="1:40" x14ac:dyDescent="0.25">
      <c r="A1450" s="267" t="s">
        <v>31</v>
      </c>
      <c r="B1450" s="255">
        <v>95</v>
      </c>
      <c r="C1450" s="256" t="s">
        <v>153</v>
      </c>
      <c r="D1450" s="255" t="s">
        <v>17</v>
      </c>
      <c r="E1450" s="255">
        <v>1761</v>
      </c>
      <c r="F1450" s="256" t="s">
        <v>1490</v>
      </c>
      <c r="G1450" s="255" t="s">
        <v>15</v>
      </c>
      <c r="H1450" s="255">
        <v>950110010831</v>
      </c>
      <c r="I1450" s="256" t="s">
        <v>58</v>
      </c>
      <c r="J1450" s="255" t="s">
        <v>195</v>
      </c>
      <c r="K1450" s="255">
        <v>42794</v>
      </c>
      <c r="L1450" s="256">
        <v>66</v>
      </c>
      <c r="M1450" s="255" t="s">
        <v>158</v>
      </c>
      <c r="N1450" s="255" t="s">
        <v>41</v>
      </c>
      <c r="O1450" s="256">
        <v>42859</v>
      </c>
      <c r="P1450" s="255" t="s">
        <v>1878</v>
      </c>
      <c r="Q1450" s="255">
        <v>1</v>
      </c>
      <c r="R1450" s="256" t="s">
        <v>33</v>
      </c>
      <c r="S1450" s="255">
        <v>698.05</v>
      </c>
      <c r="T1450" s="255" t="s">
        <v>100</v>
      </c>
      <c r="U1450" s="256">
        <v>698.05</v>
      </c>
      <c r="V1450" s="255" t="s">
        <v>100</v>
      </c>
      <c r="W1450" s="255">
        <v>698.05</v>
      </c>
      <c r="X1450" s="256" t="s">
        <v>100</v>
      </c>
      <c r="Y1450" s="255" t="s">
        <v>114</v>
      </c>
      <c r="Z1450" s="255">
        <v>0.7</v>
      </c>
      <c r="AA1450" s="256">
        <v>1</v>
      </c>
      <c r="AB1450" s="255" t="s">
        <v>631</v>
      </c>
      <c r="AC1450" s="255" t="s">
        <v>880</v>
      </c>
      <c r="AD1450" s="256" t="s">
        <v>1902</v>
      </c>
      <c r="AE1450" s="255" t="s">
        <v>349</v>
      </c>
      <c r="AF1450" s="255" t="s">
        <v>605</v>
      </c>
      <c r="AG1450" s="256" t="s">
        <v>643</v>
      </c>
      <c r="AH1450" s="255"/>
      <c r="AI1450" s="255"/>
      <c r="AJ1450" s="256"/>
      <c r="AK1450" s="255" t="s">
        <v>605</v>
      </c>
      <c r="AL1450" s="255" t="s">
        <v>643</v>
      </c>
      <c r="AM1450" s="268" t="s">
        <v>741</v>
      </c>
      <c r="AN1450" s="148" t="str">
        <f>IF(ISERROR(MATCH(H1450,Current!H:H,0)),"Cleared","resolved")</f>
        <v>Cleared</v>
      </c>
    </row>
    <row r="1451" spans="1:40" x14ac:dyDescent="0.25">
      <c r="A1451" s="267" t="s">
        <v>744</v>
      </c>
      <c r="B1451" s="255">
        <v>8520</v>
      </c>
      <c r="C1451" s="256" t="s">
        <v>842</v>
      </c>
      <c r="D1451" s="255" t="s">
        <v>19</v>
      </c>
      <c r="E1451" s="255">
        <v>199</v>
      </c>
      <c r="F1451" s="256" t="s">
        <v>137</v>
      </c>
      <c r="G1451" s="255" t="s">
        <v>22</v>
      </c>
      <c r="H1451" s="255">
        <v>85200310085284</v>
      </c>
      <c r="I1451" s="256" t="s">
        <v>54</v>
      </c>
      <c r="J1451" s="255" t="s">
        <v>548</v>
      </c>
      <c r="K1451" s="255">
        <v>42676</v>
      </c>
      <c r="L1451" s="256">
        <v>184</v>
      </c>
      <c r="M1451" s="255" t="s">
        <v>111</v>
      </c>
      <c r="N1451" s="255" t="s">
        <v>42</v>
      </c>
      <c r="O1451" s="256">
        <v>42733</v>
      </c>
      <c r="P1451" s="255" t="s">
        <v>651</v>
      </c>
      <c r="Q1451" s="255">
        <v>127</v>
      </c>
      <c r="R1451" s="256" t="s">
        <v>38</v>
      </c>
      <c r="S1451" s="255">
        <v>49326.33</v>
      </c>
      <c r="T1451" s="255" t="s">
        <v>197</v>
      </c>
      <c r="U1451" s="256">
        <v>702.04</v>
      </c>
      <c r="V1451" s="255" t="s">
        <v>197</v>
      </c>
      <c r="W1451" s="255">
        <v>49326.541366590543</v>
      </c>
      <c r="X1451" s="256" t="s">
        <v>100</v>
      </c>
      <c r="Y1451" s="255" t="s">
        <v>114</v>
      </c>
      <c r="Z1451" s="255">
        <v>0.7</v>
      </c>
      <c r="AA1451" s="256">
        <v>1</v>
      </c>
      <c r="AB1451" s="255" t="s">
        <v>630</v>
      </c>
      <c r="AC1451" s="255" t="s">
        <v>484</v>
      </c>
      <c r="AD1451" s="256" t="s">
        <v>811</v>
      </c>
      <c r="AE1451" s="255" t="s">
        <v>350</v>
      </c>
      <c r="AF1451" s="255" t="s">
        <v>649</v>
      </c>
      <c r="AG1451" s="256" t="s">
        <v>643</v>
      </c>
      <c r="AH1451" s="255"/>
      <c r="AI1451" s="255"/>
      <c r="AJ1451" s="256"/>
      <c r="AK1451" s="255" t="s">
        <v>605</v>
      </c>
      <c r="AL1451" s="255" t="s">
        <v>643</v>
      </c>
      <c r="AM1451" s="268" t="s">
        <v>741</v>
      </c>
      <c r="AN1451" s="148" t="str">
        <f>IF(ISERROR(MATCH(H1451,Current!H:H,0)),"Cleared","resolved")</f>
        <v>resolved</v>
      </c>
    </row>
    <row r="1452" spans="1:40" x14ac:dyDescent="0.25">
      <c r="A1452" s="267" t="s">
        <v>744</v>
      </c>
      <c r="B1452" s="255">
        <v>8520</v>
      </c>
      <c r="C1452" s="256" t="s">
        <v>842</v>
      </c>
      <c r="D1452" s="255" t="s">
        <v>19</v>
      </c>
      <c r="E1452" s="255">
        <v>3011</v>
      </c>
      <c r="F1452" s="256" t="s">
        <v>164</v>
      </c>
      <c r="G1452" s="255" t="s">
        <v>22</v>
      </c>
      <c r="H1452" s="255" t="s">
        <v>958</v>
      </c>
      <c r="I1452" s="256" t="s">
        <v>59</v>
      </c>
      <c r="J1452" s="255" t="s">
        <v>271</v>
      </c>
      <c r="K1452" s="255">
        <v>42769</v>
      </c>
      <c r="L1452" s="256">
        <v>91</v>
      </c>
      <c r="M1452" s="255" t="s">
        <v>122</v>
      </c>
      <c r="N1452" s="255" t="s">
        <v>41</v>
      </c>
      <c r="O1452" s="256">
        <v>42776</v>
      </c>
      <c r="P1452" s="255" t="s">
        <v>838</v>
      </c>
      <c r="Q1452" s="255">
        <v>84</v>
      </c>
      <c r="R1452" s="256" t="s">
        <v>35</v>
      </c>
      <c r="S1452" s="255">
        <v>49517</v>
      </c>
      <c r="T1452" s="255" t="s">
        <v>197</v>
      </c>
      <c r="U1452" s="256">
        <v>704.75</v>
      </c>
      <c r="V1452" s="255" t="s">
        <v>197</v>
      </c>
      <c r="W1452" s="255">
        <v>49516.950641138239</v>
      </c>
      <c r="X1452" s="256" t="s">
        <v>100</v>
      </c>
      <c r="Y1452" s="255" t="s">
        <v>114</v>
      </c>
      <c r="Z1452" s="255">
        <v>0.7</v>
      </c>
      <c r="AA1452" s="256">
        <v>1</v>
      </c>
      <c r="AB1452" s="255" t="s">
        <v>630</v>
      </c>
      <c r="AC1452" s="255" t="s">
        <v>635</v>
      </c>
      <c r="AD1452" s="256" t="s">
        <v>821</v>
      </c>
      <c r="AE1452" s="255" t="s">
        <v>350</v>
      </c>
      <c r="AF1452" s="255" t="s">
        <v>605</v>
      </c>
      <c r="AG1452" s="256" t="s">
        <v>643</v>
      </c>
      <c r="AH1452" s="255"/>
      <c r="AI1452" s="255"/>
      <c r="AJ1452" s="256"/>
      <c r="AK1452" s="255" t="s">
        <v>649</v>
      </c>
      <c r="AL1452" s="255" t="s">
        <v>643</v>
      </c>
      <c r="AM1452" s="268" t="s">
        <v>740</v>
      </c>
      <c r="AN1452" s="148" t="str">
        <f>IF(ISERROR(MATCH(H1452,Current!H:H,0)),"Cleared","resolved")</f>
        <v>resolved</v>
      </c>
    </row>
    <row r="1453" spans="1:40" x14ac:dyDescent="0.25">
      <c r="A1453" s="267" t="s">
        <v>744</v>
      </c>
      <c r="B1453" s="255">
        <v>8520</v>
      </c>
      <c r="C1453" s="256" t="s">
        <v>842</v>
      </c>
      <c r="D1453" s="255" t="s">
        <v>19</v>
      </c>
      <c r="E1453" s="255">
        <v>199</v>
      </c>
      <c r="F1453" s="256" t="s">
        <v>137</v>
      </c>
      <c r="G1453" s="255" t="s">
        <v>22</v>
      </c>
      <c r="H1453" s="255" t="s">
        <v>1774</v>
      </c>
      <c r="I1453" s="256" t="s">
        <v>538</v>
      </c>
      <c r="J1453" s="255" t="s">
        <v>381</v>
      </c>
      <c r="K1453" s="255">
        <v>42768</v>
      </c>
      <c r="L1453" s="256">
        <v>92</v>
      </c>
      <c r="M1453" s="255" t="s">
        <v>118</v>
      </c>
      <c r="N1453" s="255" t="s">
        <v>41</v>
      </c>
      <c r="O1453" s="256">
        <v>42830</v>
      </c>
      <c r="P1453" s="255" t="s">
        <v>838</v>
      </c>
      <c r="Q1453" s="255">
        <v>30</v>
      </c>
      <c r="R1453" s="256" t="s">
        <v>33</v>
      </c>
      <c r="S1453" s="255">
        <v>6750</v>
      </c>
      <c r="T1453" s="255" t="s">
        <v>243</v>
      </c>
      <c r="U1453" s="256">
        <v>700.8</v>
      </c>
      <c r="V1453" s="255" t="s">
        <v>197</v>
      </c>
      <c r="W1453" s="255">
        <v>49239.416827683119</v>
      </c>
      <c r="X1453" s="256" t="s">
        <v>100</v>
      </c>
      <c r="Y1453" s="255" t="s">
        <v>114</v>
      </c>
      <c r="Z1453" s="255">
        <v>0.7</v>
      </c>
      <c r="AA1453" s="256">
        <v>1</v>
      </c>
      <c r="AB1453" s="255" t="s">
        <v>630</v>
      </c>
      <c r="AC1453" s="255" t="s">
        <v>484</v>
      </c>
      <c r="AD1453" s="256" t="s">
        <v>363</v>
      </c>
      <c r="AE1453" s="255" t="s">
        <v>349</v>
      </c>
      <c r="AF1453" s="255" t="s">
        <v>605</v>
      </c>
      <c r="AG1453" s="256" t="s">
        <v>603</v>
      </c>
      <c r="AH1453" s="255"/>
      <c r="AI1453" s="255"/>
      <c r="AJ1453" s="256"/>
      <c r="AK1453" s="255" t="s">
        <v>649</v>
      </c>
      <c r="AL1453" s="255" t="s">
        <v>643</v>
      </c>
      <c r="AM1453" s="268" t="s">
        <v>740</v>
      </c>
      <c r="AN1453" s="148" t="str">
        <f>IF(ISERROR(MATCH(H1453,Current!H:H,0)),"Cleared","resolved")</f>
        <v>resolved</v>
      </c>
    </row>
    <row r="1454" spans="1:40" x14ac:dyDescent="0.25">
      <c r="A1454" s="267" t="s">
        <v>744</v>
      </c>
      <c r="B1454" s="255">
        <v>8520</v>
      </c>
      <c r="C1454" s="256" t="s">
        <v>842</v>
      </c>
      <c r="D1454" s="255" t="s">
        <v>19</v>
      </c>
      <c r="E1454" s="255">
        <v>8420</v>
      </c>
      <c r="F1454" s="256" t="s">
        <v>234</v>
      </c>
      <c r="G1454" s="255" t="s">
        <v>19</v>
      </c>
      <c r="H1454" s="255">
        <v>85200910002065</v>
      </c>
      <c r="I1454" s="256" t="s">
        <v>537</v>
      </c>
      <c r="J1454" s="255" t="s">
        <v>311</v>
      </c>
      <c r="K1454" s="255">
        <v>42583</v>
      </c>
      <c r="L1454" s="256">
        <v>277</v>
      </c>
      <c r="M1454" s="255" t="s">
        <v>105</v>
      </c>
      <c r="N1454" s="255" t="s">
        <v>41</v>
      </c>
      <c r="O1454" s="256">
        <v>42618</v>
      </c>
      <c r="P1454" s="255" t="s">
        <v>406</v>
      </c>
      <c r="Q1454" s="255">
        <v>242</v>
      </c>
      <c r="R1454" s="256" t="s">
        <v>37</v>
      </c>
      <c r="S1454" s="255">
        <v>48600</v>
      </c>
      <c r="T1454" s="255" t="s">
        <v>197</v>
      </c>
      <c r="U1454" s="256">
        <v>691.7</v>
      </c>
      <c r="V1454" s="255" t="s">
        <v>197</v>
      </c>
      <c r="W1454" s="255">
        <v>48600.035130862467</v>
      </c>
      <c r="X1454" s="256" t="s">
        <v>100</v>
      </c>
      <c r="Y1454" s="255" t="s">
        <v>107</v>
      </c>
      <c r="Z1454" s="255">
        <v>0.69</v>
      </c>
      <c r="AA1454" s="256">
        <v>1</v>
      </c>
      <c r="AB1454" s="255" t="s">
        <v>630</v>
      </c>
      <c r="AC1454" s="255" t="s">
        <v>503</v>
      </c>
      <c r="AD1454" s="256" t="s">
        <v>574</v>
      </c>
      <c r="AE1454" s="255" t="s">
        <v>350</v>
      </c>
      <c r="AF1454" s="255" t="s">
        <v>605</v>
      </c>
      <c r="AG1454" s="256" t="s">
        <v>643</v>
      </c>
      <c r="AH1454" s="255"/>
      <c r="AI1454" s="255"/>
      <c r="AJ1454" s="256"/>
      <c r="AK1454" s="255" t="s">
        <v>605</v>
      </c>
      <c r="AL1454" s="255" t="s">
        <v>643</v>
      </c>
      <c r="AM1454" s="268" t="s">
        <v>741</v>
      </c>
      <c r="AN1454" s="148" t="str">
        <f>IF(ISERROR(MATCH(H1454,Current!H:H,0)),"Cleared","resolved")</f>
        <v>resolved</v>
      </c>
    </row>
    <row r="1455" spans="1:40" x14ac:dyDescent="0.25">
      <c r="A1455" s="267" t="s">
        <v>744</v>
      </c>
      <c r="B1455" s="255">
        <v>8520</v>
      </c>
      <c r="C1455" s="256" t="s">
        <v>842</v>
      </c>
      <c r="D1455" s="255" t="s">
        <v>19</v>
      </c>
      <c r="E1455" s="255">
        <v>199</v>
      </c>
      <c r="F1455" s="256" t="s">
        <v>137</v>
      </c>
      <c r="G1455" s="255" t="s">
        <v>22</v>
      </c>
      <c r="H1455" s="255">
        <v>85200410040068</v>
      </c>
      <c r="I1455" s="256" t="s">
        <v>54</v>
      </c>
      <c r="J1455" s="255" t="s">
        <v>575</v>
      </c>
      <c r="K1455" s="255">
        <v>42643</v>
      </c>
      <c r="L1455" s="256">
        <v>217</v>
      </c>
      <c r="M1455" s="255" t="s">
        <v>111</v>
      </c>
      <c r="N1455" s="255" t="s">
        <v>42</v>
      </c>
      <c r="O1455" s="256">
        <v>42709</v>
      </c>
      <c r="P1455" s="255" t="s">
        <v>651</v>
      </c>
      <c r="Q1455" s="255">
        <v>151</v>
      </c>
      <c r="R1455" s="256" t="s">
        <v>39</v>
      </c>
      <c r="S1455" s="255">
        <v>48000</v>
      </c>
      <c r="T1455" s="255" t="s">
        <v>197</v>
      </c>
      <c r="U1455" s="256">
        <v>683.16</v>
      </c>
      <c r="V1455" s="255" t="s">
        <v>197</v>
      </c>
      <c r="W1455" s="255">
        <v>48000</v>
      </c>
      <c r="X1455" s="256" t="s">
        <v>100</v>
      </c>
      <c r="Y1455" s="255" t="s">
        <v>114</v>
      </c>
      <c r="Z1455" s="255">
        <v>0.68</v>
      </c>
      <c r="AA1455" s="256">
        <v>1</v>
      </c>
      <c r="AB1455" s="255" t="s">
        <v>630</v>
      </c>
      <c r="AC1455" s="255" t="s">
        <v>484</v>
      </c>
      <c r="AD1455" s="256" t="s">
        <v>396</v>
      </c>
      <c r="AE1455" s="255" t="s">
        <v>350</v>
      </c>
      <c r="AF1455" s="255" t="s">
        <v>605</v>
      </c>
      <c r="AG1455" s="256" t="s">
        <v>643</v>
      </c>
      <c r="AH1455" s="255"/>
      <c r="AI1455" s="255"/>
      <c r="AJ1455" s="256"/>
      <c r="AK1455" s="255" t="s">
        <v>605</v>
      </c>
      <c r="AL1455" s="255" t="s">
        <v>643</v>
      </c>
      <c r="AM1455" s="268" t="s">
        <v>741</v>
      </c>
      <c r="AN1455" s="148" t="str">
        <f>IF(ISERROR(MATCH(H1455,Current!H:H,0)),"Cleared","resolved")</f>
        <v>resolved</v>
      </c>
    </row>
    <row r="1456" spans="1:40" x14ac:dyDescent="0.25">
      <c r="A1456" s="267" t="s">
        <v>744</v>
      </c>
      <c r="B1456" s="255">
        <v>8520</v>
      </c>
      <c r="C1456" s="256" t="s">
        <v>842</v>
      </c>
      <c r="D1456" s="255" t="s">
        <v>19</v>
      </c>
      <c r="E1456" s="255">
        <v>199</v>
      </c>
      <c r="F1456" s="256" t="s">
        <v>137</v>
      </c>
      <c r="G1456" s="255" t="s">
        <v>22</v>
      </c>
      <c r="H1456" s="255" t="s">
        <v>1772</v>
      </c>
      <c r="I1456" s="256" t="s">
        <v>54</v>
      </c>
      <c r="J1456" s="255" t="s">
        <v>381</v>
      </c>
      <c r="K1456" s="255">
        <v>42768</v>
      </c>
      <c r="L1456" s="256">
        <v>92</v>
      </c>
      <c r="M1456" s="255" t="s">
        <v>118</v>
      </c>
      <c r="N1456" s="255" t="s">
        <v>41</v>
      </c>
      <c r="O1456" s="256">
        <v>42830</v>
      </c>
      <c r="P1456" s="255" t="s">
        <v>838</v>
      </c>
      <c r="Q1456" s="255">
        <v>30</v>
      </c>
      <c r="R1456" s="256" t="s">
        <v>33</v>
      </c>
      <c r="S1456" s="255">
        <v>6550</v>
      </c>
      <c r="T1456" s="255" t="s">
        <v>243</v>
      </c>
      <c r="U1456" s="256">
        <v>680.04</v>
      </c>
      <c r="V1456" s="255" t="s">
        <v>197</v>
      </c>
      <c r="W1456" s="255">
        <v>47780.783418232917</v>
      </c>
      <c r="X1456" s="256" t="s">
        <v>100</v>
      </c>
      <c r="Y1456" s="255" t="s">
        <v>114</v>
      </c>
      <c r="Z1456" s="255">
        <v>0.68</v>
      </c>
      <c r="AA1456" s="256">
        <v>1</v>
      </c>
      <c r="AB1456" s="255" t="s">
        <v>630</v>
      </c>
      <c r="AC1456" s="255" t="s">
        <v>484</v>
      </c>
      <c r="AD1456" s="256" t="s">
        <v>363</v>
      </c>
      <c r="AE1456" s="255" t="s">
        <v>349</v>
      </c>
      <c r="AF1456" s="255" t="s">
        <v>605</v>
      </c>
      <c r="AG1456" s="256" t="s">
        <v>643</v>
      </c>
      <c r="AH1456" s="255"/>
      <c r="AI1456" s="255"/>
      <c r="AJ1456" s="256"/>
      <c r="AK1456" s="255" t="s">
        <v>649</v>
      </c>
      <c r="AL1456" s="255" t="s">
        <v>643</v>
      </c>
      <c r="AM1456" s="268" t="s">
        <v>740</v>
      </c>
      <c r="AN1456" s="148" t="str">
        <f>IF(ISERROR(MATCH(H1456,Current!H:H,0)),"Cleared","resolved")</f>
        <v>resolved</v>
      </c>
    </row>
    <row r="1457" spans="1:40" x14ac:dyDescent="0.25">
      <c r="A1457" s="267" t="s">
        <v>31</v>
      </c>
      <c r="B1457" s="255">
        <v>132</v>
      </c>
      <c r="C1457" s="256" t="s">
        <v>233</v>
      </c>
      <c r="D1457" s="255" t="s">
        <v>22</v>
      </c>
      <c r="E1457" s="255">
        <v>199</v>
      </c>
      <c r="F1457" s="256" t="s">
        <v>137</v>
      </c>
      <c r="G1457" s="255" t="s">
        <v>22</v>
      </c>
      <c r="H1457" s="255">
        <v>1320130002695</v>
      </c>
      <c r="I1457" s="256" t="s">
        <v>54</v>
      </c>
      <c r="J1457" s="255" t="s">
        <v>330</v>
      </c>
      <c r="K1457" s="255">
        <v>42794</v>
      </c>
      <c r="L1457" s="256">
        <v>66</v>
      </c>
      <c r="M1457" s="255" t="s">
        <v>111</v>
      </c>
      <c r="N1457" s="255" t="s">
        <v>42</v>
      </c>
      <c r="O1457" s="256">
        <v>42859</v>
      </c>
      <c r="P1457" s="255" t="s">
        <v>1878</v>
      </c>
      <c r="Q1457" s="255">
        <v>1</v>
      </c>
      <c r="R1457" s="256" t="s">
        <v>33</v>
      </c>
      <c r="S1457" s="255">
        <v>722.08</v>
      </c>
      <c r="T1457" s="255" t="s">
        <v>248</v>
      </c>
      <c r="U1457" s="256">
        <v>660.64</v>
      </c>
      <c r="V1457" s="255" t="s">
        <v>248</v>
      </c>
      <c r="W1457" s="255">
        <v>722.079506785945</v>
      </c>
      <c r="X1457" s="256" t="s">
        <v>100</v>
      </c>
      <c r="Y1457" s="255" t="s">
        <v>107</v>
      </c>
      <c r="Z1457" s="255">
        <v>0.66</v>
      </c>
      <c r="AA1457" s="256">
        <v>1</v>
      </c>
      <c r="AB1457" s="255" t="s">
        <v>631</v>
      </c>
      <c r="AC1457" s="255" t="s">
        <v>484</v>
      </c>
      <c r="AD1457" s="256" t="s">
        <v>396</v>
      </c>
      <c r="AE1457" s="255" t="s">
        <v>349</v>
      </c>
      <c r="AF1457" s="255" t="s">
        <v>649</v>
      </c>
      <c r="AG1457" s="256" t="s">
        <v>643</v>
      </c>
      <c r="AH1457" s="255"/>
      <c r="AI1457" s="255"/>
      <c r="AJ1457" s="256"/>
      <c r="AK1457" s="255" t="s">
        <v>605</v>
      </c>
      <c r="AL1457" s="255" t="s">
        <v>643</v>
      </c>
      <c r="AM1457" s="268" t="s">
        <v>741</v>
      </c>
      <c r="AN1457" s="148" t="str">
        <f>IF(ISERROR(MATCH(H1457,Current!H:H,0)),"Cleared","resolved")</f>
        <v>Cleared</v>
      </c>
    </row>
    <row r="1458" spans="1:40" x14ac:dyDescent="0.25">
      <c r="A1458" s="267" t="s">
        <v>31</v>
      </c>
      <c r="B1458" s="255">
        <v>8310</v>
      </c>
      <c r="C1458" s="256" t="s">
        <v>170</v>
      </c>
      <c r="D1458" s="255" t="s">
        <v>14</v>
      </c>
      <c r="E1458" s="255">
        <v>692</v>
      </c>
      <c r="F1458" s="256" t="s">
        <v>187</v>
      </c>
      <c r="G1458" s="255" t="s">
        <v>16</v>
      </c>
      <c r="H1458" s="255" t="s">
        <v>658</v>
      </c>
      <c r="I1458" s="256" t="s">
        <v>57</v>
      </c>
      <c r="J1458" s="255" t="s">
        <v>133</v>
      </c>
      <c r="K1458" s="255">
        <v>42615</v>
      </c>
      <c r="L1458" s="256">
        <v>245</v>
      </c>
      <c r="M1458" s="255" t="s">
        <v>127</v>
      </c>
      <c r="N1458" s="255" t="s">
        <v>128</v>
      </c>
      <c r="O1458" s="256">
        <v>42860</v>
      </c>
      <c r="P1458" s="255" t="s">
        <v>1878</v>
      </c>
      <c r="Q1458" s="255">
        <v>0</v>
      </c>
      <c r="R1458" s="256" t="s">
        <v>33</v>
      </c>
      <c r="S1458" s="255">
        <v>2732</v>
      </c>
      <c r="T1458" s="255" t="s">
        <v>242</v>
      </c>
      <c r="U1458" s="256">
        <v>647.03</v>
      </c>
      <c r="V1458" s="255" t="s">
        <v>242</v>
      </c>
      <c r="W1458" s="255">
        <v>2732.0198571055189</v>
      </c>
      <c r="X1458" s="256" t="s">
        <v>100</v>
      </c>
      <c r="Y1458" s="255" t="s">
        <v>114</v>
      </c>
      <c r="Z1458" s="255">
        <v>0.65</v>
      </c>
      <c r="AA1458" s="256">
        <v>1</v>
      </c>
      <c r="AB1458" s="255" t="s">
        <v>629</v>
      </c>
      <c r="AC1458" s="255" t="s">
        <v>416</v>
      </c>
      <c r="AD1458" s="256" t="s">
        <v>2086</v>
      </c>
      <c r="AE1458" s="255" t="s">
        <v>349</v>
      </c>
      <c r="AF1458" s="255" t="s">
        <v>605</v>
      </c>
      <c r="AG1458" s="256" t="s">
        <v>643</v>
      </c>
      <c r="AH1458" s="255"/>
      <c r="AI1458" s="255"/>
      <c r="AJ1458" s="256"/>
      <c r="AK1458" s="255" t="s">
        <v>605</v>
      </c>
      <c r="AL1458" s="255" t="s">
        <v>643</v>
      </c>
      <c r="AM1458" s="268" t="s">
        <v>741</v>
      </c>
      <c r="AN1458" s="148" t="str">
        <f>IF(ISERROR(MATCH(H1458,Current!H:H,0)),"Cleared","resolved")</f>
        <v>Cleared</v>
      </c>
    </row>
    <row r="1459" spans="1:40" x14ac:dyDescent="0.25">
      <c r="A1459" s="267" t="s">
        <v>744</v>
      </c>
      <c r="B1459" s="255">
        <v>8520</v>
      </c>
      <c r="C1459" s="256" t="s">
        <v>842</v>
      </c>
      <c r="D1459" s="255" t="s">
        <v>19</v>
      </c>
      <c r="E1459" s="255">
        <v>8420</v>
      </c>
      <c r="F1459" s="256" t="s">
        <v>234</v>
      </c>
      <c r="G1459" s="255" t="s">
        <v>19</v>
      </c>
      <c r="H1459" s="255">
        <v>85202710000440</v>
      </c>
      <c r="I1459" s="256" t="s">
        <v>537</v>
      </c>
      <c r="J1459" s="255" t="s">
        <v>311</v>
      </c>
      <c r="K1459" s="255">
        <v>42583</v>
      </c>
      <c r="L1459" s="256">
        <v>277</v>
      </c>
      <c r="M1459" s="255" t="s">
        <v>105</v>
      </c>
      <c r="N1459" s="255" t="s">
        <v>41</v>
      </c>
      <c r="O1459" s="256">
        <v>42618</v>
      </c>
      <c r="P1459" s="255" t="s">
        <v>406</v>
      </c>
      <c r="Q1459" s="255">
        <v>242</v>
      </c>
      <c r="R1459" s="256" t="s">
        <v>37</v>
      </c>
      <c r="S1459" s="255">
        <v>44793</v>
      </c>
      <c r="T1459" s="255" t="s">
        <v>197</v>
      </c>
      <c r="U1459" s="256">
        <v>637.52</v>
      </c>
      <c r="V1459" s="255" t="s">
        <v>197</v>
      </c>
      <c r="W1459" s="255">
        <v>44793.254874407161</v>
      </c>
      <c r="X1459" s="256" t="s">
        <v>100</v>
      </c>
      <c r="Y1459" s="255" t="s">
        <v>107</v>
      </c>
      <c r="Z1459" s="255">
        <v>0.64</v>
      </c>
      <c r="AA1459" s="256">
        <v>1</v>
      </c>
      <c r="AB1459" s="255" t="s">
        <v>630</v>
      </c>
      <c r="AC1459" s="255" t="s">
        <v>503</v>
      </c>
      <c r="AD1459" s="256" t="s">
        <v>1286</v>
      </c>
      <c r="AE1459" s="255" t="s">
        <v>350</v>
      </c>
      <c r="AF1459" s="255" t="s">
        <v>605</v>
      </c>
      <c r="AG1459" s="256" t="s">
        <v>643</v>
      </c>
      <c r="AH1459" s="255"/>
      <c r="AI1459" s="255"/>
      <c r="AJ1459" s="256"/>
      <c r="AK1459" s="255" t="s">
        <v>605</v>
      </c>
      <c r="AL1459" s="255" t="s">
        <v>643</v>
      </c>
      <c r="AM1459" s="268" t="s">
        <v>741</v>
      </c>
      <c r="AN1459" s="148" t="str">
        <f>IF(ISERROR(MATCH(H1459,Current!H:H,0)),"Cleared","resolved")</f>
        <v>resolved</v>
      </c>
    </row>
    <row r="1460" spans="1:40" x14ac:dyDescent="0.25">
      <c r="A1460" s="267" t="s">
        <v>744</v>
      </c>
      <c r="B1460" s="255">
        <v>8520</v>
      </c>
      <c r="C1460" s="256" t="s">
        <v>842</v>
      </c>
      <c r="D1460" s="255" t="s">
        <v>19</v>
      </c>
      <c r="E1460" s="255">
        <v>199</v>
      </c>
      <c r="F1460" s="256" t="s">
        <v>137</v>
      </c>
      <c r="G1460" s="255" t="s">
        <v>22</v>
      </c>
      <c r="H1460" s="255" t="s">
        <v>1707</v>
      </c>
      <c r="I1460" s="256" t="s">
        <v>54</v>
      </c>
      <c r="J1460" s="255" t="s">
        <v>381</v>
      </c>
      <c r="K1460" s="255">
        <v>42768</v>
      </c>
      <c r="L1460" s="256">
        <v>92</v>
      </c>
      <c r="M1460" s="255" t="s">
        <v>118</v>
      </c>
      <c r="N1460" s="255" t="s">
        <v>41</v>
      </c>
      <c r="O1460" s="256">
        <v>42830</v>
      </c>
      <c r="P1460" s="255" t="s">
        <v>838</v>
      </c>
      <c r="Q1460" s="255">
        <v>30</v>
      </c>
      <c r="R1460" s="256" t="s">
        <v>33</v>
      </c>
      <c r="S1460" s="255">
        <v>45306</v>
      </c>
      <c r="T1460" s="255" t="s">
        <v>197</v>
      </c>
      <c r="U1460" s="256">
        <v>644.82000000000005</v>
      </c>
      <c r="V1460" s="255" t="s">
        <v>197</v>
      </c>
      <c r="W1460" s="255">
        <v>45306.165466362203</v>
      </c>
      <c r="X1460" s="256" t="s">
        <v>100</v>
      </c>
      <c r="Y1460" s="255" t="s">
        <v>114</v>
      </c>
      <c r="Z1460" s="255">
        <v>0.64</v>
      </c>
      <c r="AA1460" s="256">
        <v>1</v>
      </c>
      <c r="AB1460" s="255" t="s">
        <v>630</v>
      </c>
      <c r="AC1460" s="255" t="s">
        <v>484</v>
      </c>
      <c r="AD1460" s="256" t="s">
        <v>363</v>
      </c>
      <c r="AE1460" s="255" t="s">
        <v>350</v>
      </c>
      <c r="AF1460" s="255" t="s">
        <v>605</v>
      </c>
      <c r="AG1460" s="256" t="s">
        <v>643</v>
      </c>
      <c r="AH1460" s="255"/>
      <c r="AI1460" s="255"/>
      <c r="AJ1460" s="256"/>
      <c r="AK1460" s="255" t="s">
        <v>649</v>
      </c>
      <c r="AL1460" s="255" t="s">
        <v>643</v>
      </c>
      <c r="AM1460" s="268" t="s">
        <v>740</v>
      </c>
      <c r="AN1460" s="148" t="str">
        <f>IF(ISERROR(MATCH(H1460,Current!H:H,0)),"Cleared","resolved")</f>
        <v>resolved</v>
      </c>
    </row>
    <row r="1461" spans="1:40" x14ac:dyDescent="0.25">
      <c r="A1461" s="267" t="s">
        <v>744</v>
      </c>
      <c r="B1461" s="255">
        <v>8520</v>
      </c>
      <c r="C1461" s="256" t="s">
        <v>842</v>
      </c>
      <c r="D1461" s="255" t="s">
        <v>19</v>
      </c>
      <c r="E1461" s="255">
        <v>199</v>
      </c>
      <c r="F1461" s="256" t="s">
        <v>137</v>
      </c>
      <c r="G1461" s="255" t="s">
        <v>22</v>
      </c>
      <c r="H1461" s="255" t="s">
        <v>1725</v>
      </c>
      <c r="I1461" s="256" t="s">
        <v>54</v>
      </c>
      <c r="J1461" s="255" t="s">
        <v>381</v>
      </c>
      <c r="K1461" s="255">
        <v>42768</v>
      </c>
      <c r="L1461" s="256">
        <v>92</v>
      </c>
      <c r="M1461" s="255" t="s">
        <v>118</v>
      </c>
      <c r="N1461" s="255" t="s">
        <v>41</v>
      </c>
      <c r="O1461" s="256">
        <v>42830</v>
      </c>
      <c r="P1461" s="255" t="s">
        <v>838</v>
      </c>
      <c r="Q1461" s="255">
        <v>30</v>
      </c>
      <c r="R1461" s="256" t="s">
        <v>33</v>
      </c>
      <c r="S1461" s="255">
        <v>45282</v>
      </c>
      <c r="T1461" s="255" t="s">
        <v>197</v>
      </c>
      <c r="U1461" s="256">
        <v>644.48</v>
      </c>
      <c r="V1461" s="255" t="s">
        <v>197</v>
      </c>
      <c r="W1461" s="255">
        <v>45282.27647988758</v>
      </c>
      <c r="X1461" s="256" t="s">
        <v>100</v>
      </c>
      <c r="Y1461" s="255" t="s">
        <v>114</v>
      </c>
      <c r="Z1461" s="255">
        <v>0.64</v>
      </c>
      <c r="AA1461" s="256">
        <v>1</v>
      </c>
      <c r="AB1461" s="255" t="s">
        <v>630</v>
      </c>
      <c r="AC1461" s="255" t="s">
        <v>484</v>
      </c>
      <c r="AD1461" s="256" t="s">
        <v>363</v>
      </c>
      <c r="AE1461" s="255" t="s">
        <v>350</v>
      </c>
      <c r="AF1461" s="255" t="s">
        <v>649</v>
      </c>
      <c r="AG1461" s="256" t="s">
        <v>643</v>
      </c>
      <c r="AH1461" s="255"/>
      <c r="AI1461" s="255"/>
      <c r="AJ1461" s="256"/>
      <c r="AK1461" s="255" t="s">
        <v>649</v>
      </c>
      <c r="AL1461" s="255" t="s">
        <v>643</v>
      </c>
      <c r="AM1461" s="268" t="s">
        <v>740</v>
      </c>
      <c r="AN1461" s="148" t="str">
        <f>IF(ISERROR(MATCH(H1461,Current!H:H,0)),"Cleared","resolved")</f>
        <v>resolved</v>
      </c>
    </row>
    <row r="1462" spans="1:40" x14ac:dyDescent="0.25">
      <c r="A1462" s="267" t="s">
        <v>744</v>
      </c>
      <c r="B1462" s="255">
        <v>8520</v>
      </c>
      <c r="C1462" s="256" t="s">
        <v>842</v>
      </c>
      <c r="D1462" s="255" t="s">
        <v>19</v>
      </c>
      <c r="E1462" s="255">
        <v>3011</v>
      </c>
      <c r="F1462" s="256" t="s">
        <v>164</v>
      </c>
      <c r="G1462" s="255" t="s">
        <v>22</v>
      </c>
      <c r="H1462" s="255">
        <v>85202710000406</v>
      </c>
      <c r="I1462" s="256" t="s">
        <v>59</v>
      </c>
      <c r="J1462" s="255" t="s">
        <v>215</v>
      </c>
      <c r="K1462" s="255">
        <v>42522</v>
      </c>
      <c r="L1462" s="256">
        <v>338</v>
      </c>
      <c r="M1462" s="255" t="s">
        <v>118</v>
      </c>
      <c r="N1462" s="255" t="s">
        <v>41</v>
      </c>
      <c r="O1462" s="256">
        <v>42549</v>
      </c>
      <c r="P1462" s="255" t="s">
        <v>268</v>
      </c>
      <c r="Q1462" s="255">
        <v>311</v>
      </c>
      <c r="R1462" s="256" t="s">
        <v>37</v>
      </c>
      <c r="S1462" s="255">
        <v>44082</v>
      </c>
      <c r="T1462" s="255" t="s">
        <v>197</v>
      </c>
      <c r="U1462" s="256">
        <v>627.4</v>
      </c>
      <c r="V1462" s="255" t="s">
        <v>197</v>
      </c>
      <c r="W1462" s="255">
        <v>44082.206218162653</v>
      </c>
      <c r="X1462" s="256" t="s">
        <v>100</v>
      </c>
      <c r="Y1462" s="255" t="s">
        <v>114</v>
      </c>
      <c r="Z1462" s="255">
        <v>0.63</v>
      </c>
      <c r="AA1462" s="256">
        <v>1</v>
      </c>
      <c r="AB1462" s="255" t="s">
        <v>630</v>
      </c>
      <c r="AC1462" s="255" t="s">
        <v>474</v>
      </c>
      <c r="AD1462" s="256" t="s">
        <v>389</v>
      </c>
      <c r="AE1462" s="255" t="s">
        <v>350</v>
      </c>
      <c r="AF1462" s="255" t="s">
        <v>605</v>
      </c>
      <c r="AG1462" s="256" t="s">
        <v>643</v>
      </c>
      <c r="AH1462" s="255"/>
      <c r="AI1462" s="255"/>
      <c r="AJ1462" s="256"/>
      <c r="AK1462" s="255" t="s">
        <v>605</v>
      </c>
      <c r="AL1462" s="255" t="s">
        <v>643</v>
      </c>
      <c r="AM1462" s="268" t="s">
        <v>741</v>
      </c>
      <c r="AN1462" s="148" t="str">
        <f>IF(ISERROR(MATCH(H1462,Current!H:H,0)),"Cleared","resolved")</f>
        <v>Cleared</v>
      </c>
    </row>
    <row r="1463" spans="1:40" x14ac:dyDescent="0.25">
      <c r="A1463" s="267" t="s">
        <v>744</v>
      </c>
      <c r="B1463" s="255">
        <v>8520</v>
      </c>
      <c r="C1463" s="256" t="s">
        <v>842</v>
      </c>
      <c r="D1463" s="255" t="s">
        <v>19</v>
      </c>
      <c r="E1463" s="255">
        <v>199</v>
      </c>
      <c r="F1463" s="256" t="s">
        <v>137</v>
      </c>
      <c r="G1463" s="255" t="s">
        <v>22</v>
      </c>
      <c r="H1463" s="255">
        <v>85200710013074</v>
      </c>
      <c r="I1463" s="256" t="s">
        <v>277</v>
      </c>
      <c r="J1463" s="255" t="s">
        <v>222</v>
      </c>
      <c r="K1463" s="255">
        <v>42676</v>
      </c>
      <c r="L1463" s="256">
        <v>184</v>
      </c>
      <c r="M1463" s="255" t="s">
        <v>111</v>
      </c>
      <c r="N1463" s="255" t="s">
        <v>42</v>
      </c>
      <c r="O1463" s="256">
        <v>42709</v>
      </c>
      <c r="P1463" s="255" t="s">
        <v>651</v>
      </c>
      <c r="Q1463" s="255">
        <v>151</v>
      </c>
      <c r="R1463" s="256" t="s">
        <v>39</v>
      </c>
      <c r="S1463" s="255">
        <v>44400</v>
      </c>
      <c r="T1463" s="255" t="s">
        <v>197</v>
      </c>
      <c r="U1463" s="256">
        <v>631.91999999999996</v>
      </c>
      <c r="V1463" s="255" t="s">
        <v>197</v>
      </c>
      <c r="W1463" s="255">
        <v>44399.789214825221</v>
      </c>
      <c r="X1463" s="256" t="s">
        <v>100</v>
      </c>
      <c r="Y1463" s="255" t="s">
        <v>114</v>
      </c>
      <c r="Z1463" s="255">
        <v>0.63</v>
      </c>
      <c r="AA1463" s="256">
        <v>1</v>
      </c>
      <c r="AB1463" s="255" t="s">
        <v>630</v>
      </c>
      <c r="AC1463" s="255" t="s">
        <v>484</v>
      </c>
      <c r="AD1463" s="256" t="s">
        <v>396</v>
      </c>
      <c r="AE1463" s="255" t="s">
        <v>350</v>
      </c>
      <c r="AF1463" s="255" t="s">
        <v>605</v>
      </c>
      <c r="AG1463" s="256" t="s">
        <v>643</v>
      </c>
      <c r="AH1463" s="255"/>
      <c r="AI1463" s="255"/>
      <c r="AJ1463" s="256"/>
      <c r="AK1463" s="255" t="s">
        <v>605</v>
      </c>
      <c r="AL1463" s="255" t="s">
        <v>643</v>
      </c>
      <c r="AM1463" s="268" t="s">
        <v>741</v>
      </c>
      <c r="AN1463" s="148" t="str">
        <f>IF(ISERROR(MATCH(H1463,Current!H:H,0)),"Cleared","resolved")</f>
        <v>resolved</v>
      </c>
    </row>
    <row r="1464" spans="1:40" x14ac:dyDescent="0.25">
      <c r="A1464" s="267" t="s">
        <v>744</v>
      </c>
      <c r="B1464" s="255">
        <v>8520</v>
      </c>
      <c r="C1464" s="256" t="s">
        <v>842</v>
      </c>
      <c r="D1464" s="255" t="s">
        <v>19</v>
      </c>
      <c r="E1464" s="255">
        <v>3011</v>
      </c>
      <c r="F1464" s="256" t="s">
        <v>164</v>
      </c>
      <c r="G1464" s="255" t="s">
        <v>22</v>
      </c>
      <c r="H1464" s="255">
        <v>85200310080846</v>
      </c>
      <c r="I1464" s="256" t="s">
        <v>59</v>
      </c>
      <c r="J1464" s="255" t="s">
        <v>215</v>
      </c>
      <c r="K1464" s="255">
        <v>42522</v>
      </c>
      <c r="L1464" s="256">
        <v>338</v>
      </c>
      <c r="M1464" s="255" t="s">
        <v>118</v>
      </c>
      <c r="N1464" s="255" t="s">
        <v>41</v>
      </c>
      <c r="O1464" s="256">
        <v>42549</v>
      </c>
      <c r="P1464" s="255" t="s">
        <v>268</v>
      </c>
      <c r="Q1464" s="255">
        <v>311</v>
      </c>
      <c r="R1464" s="256" t="s">
        <v>37</v>
      </c>
      <c r="S1464" s="255">
        <v>43608</v>
      </c>
      <c r="T1464" s="255" t="s">
        <v>197</v>
      </c>
      <c r="U1464" s="256">
        <v>620.65</v>
      </c>
      <c r="V1464" s="255" t="s">
        <v>197</v>
      </c>
      <c r="W1464" s="255">
        <v>43607.939574916563</v>
      </c>
      <c r="X1464" s="256" t="s">
        <v>100</v>
      </c>
      <c r="Y1464" s="255" t="s">
        <v>114</v>
      </c>
      <c r="Z1464" s="255">
        <v>0.62</v>
      </c>
      <c r="AA1464" s="256">
        <v>1</v>
      </c>
      <c r="AB1464" s="255" t="s">
        <v>630</v>
      </c>
      <c r="AC1464" s="255" t="s">
        <v>474</v>
      </c>
      <c r="AD1464" s="256" t="s">
        <v>389</v>
      </c>
      <c r="AE1464" s="255" t="s">
        <v>350</v>
      </c>
      <c r="AF1464" s="255" t="s">
        <v>605</v>
      </c>
      <c r="AG1464" s="256" t="s">
        <v>643</v>
      </c>
      <c r="AH1464" s="255"/>
      <c r="AI1464" s="255"/>
      <c r="AJ1464" s="256"/>
      <c r="AK1464" s="255" t="s">
        <v>605</v>
      </c>
      <c r="AL1464" s="255" t="s">
        <v>643</v>
      </c>
      <c r="AM1464" s="268" t="s">
        <v>741</v>
      </c>
      <c r="AN1464" s="148" t="str">
        <f>IF(ISERROR(MATCH(H1464,Current!H:H,0)),"Cleared","resolved")</f>
        <v>Cleared</v>
      </c>
    </row>
    <row r="1465" spans="1:40" x14ac:dyDescent="0.25">
      <c r="A1465" s="267" t="s">
        <v>744</v>
      </c>
      <c r="B1465" s="255">
        <v>8520</v>
      </c>
      <c r="C1465" s="256" t="s">
        <v>842</v>
      </c>
      <c r="D1465" s="255" t="s">
        <v>19</v>
      </c>
      <c r="E1465" s="255">
        <v>3011</v>
      </c>
      <c r="F1465" s="256" t="s">
        <v>164</v>
      </c>
      <c r="G1465" s="255" t="s">
        <v>22</v>
      </c>
      <c r="H1465" s="255">
        <v>85200310080856</v>
      </c>
      <c r="I1465" s="256" t="s">
        <v>59</v>
      </c>
      <c r="J1465" s="255" t="s">
        <v>215</v>
      </c>
      <c r="K1465" s="255">
        <v>42522</v>
      </c>
      <c r="L1465" s="256">
        <v>338</v>
      </c>
      <c r="M1465" s="255" t="s">
        <v>118</v>
      </c>
      <c r="N1465" s="255" t="s">
        <v>41</v>
      </c>
      <c r="O1465" s="256">
        <v>42549</v>
      </c>
      <c r="P1465" s="255" t="s">
        <v>268</v>
      </c>
      <c r="Q1465" s="255">
        <v>311</v>
      </c>
      <c r="R1465" s="256" t="s">
        <v>37</v>
      </c>
      <c r="S1465" s="255">
        <v>43608</v>
      </c>
      <c r="T1465" s="255" t="s">
        <v>197</v>
      </c>
      <c r="U1465" s="256">
        <v>620.65</v>
      </c>
      <c r="V1465" s="255" t="s">
        <v>197</v>
      </c>
      <c r="W1465" s="255">
        <v>43607.939574916563</v>
      </c>
      <c r="X1465" s="256" t="s">
        <v>100</v>
      </c>
      <c r="Y1465" s="255" t="s">
        <v>114</v>
      </c>
      <c r="Z1465" s="255">
        <v>0.62</v>
      </c>
      <c r="AA1465" s="256">
        <v>1</v>
      </c>
      <c r="AB1465" s="255" t="s">
        <v>630</v>
      </c>
      <c r="AC1465" s="255" t="s">
        <v>474</v>
      </c>
      <c r="AD1465" s="256" t="s">
        <v>389</v>
      </c>
      <c r="AE1465" s="255" t="s">
        <v>350</v>
      </c>
      <c r="AF1465" s="255" t="s">
        <v>605</v>
      </c>
      <c r="AG1465" s="256" t="s">
        <v>643</v>
      </c>
      <c r="AH1465" s="255"/>
      <c r="AI1465" s="255"/>
      <c r="AJ1465" s="256"/>
      <c r="AK1465" s="255" t="s">
        <v>605</v>
      </c>
      <c r="AL1465" s="255" t="s">
        <v>643</v>
      </c>
      <c r="AM1465" s="268" t="s">
        <v>741</v>
      </c>
      <c r="AN1465" s="148" t="str">
        <f>IF(ISERROR(MATCH(H1465,Current!H:H,0)),"Cleared","resolved")</f>
        <v>Cleared</v>
      </c>
    </row>
    <row r="1466" spans="1:40" x14ac:dyDescent="0.25">
      <c r="A1466" s="267" t="s">
        <v>744</v>
      </c>
      <c r="B1466" s="255">
        <v>8520</v>
      </c>
      <c r="C1466" s="256" t="s">
        <v>842</v>
      </c>
      <c r="D1466" s="255" t="s">
        <v>19</v>
      </c>
      <c r="E1466" s="255">
        <v>260</v>
      </c>
      <c r="F1466" s="256" t="s">
        <v>113</v>
      </c>
      <c r="G1466" s="255" t="s">
        <v>23</v>
      </c>
      <c r="H1466" s="255" t="s">
        <v>1574</v>
      </c>
      <c r="I1466" s="256" t="s">
        <v>54</v>
      </c>
      <c r="J1466" s="255" t="s">
        <v>381</v>
      </c>
      <c r="K1466" s="255">
        <v>42768</v>
      </c>
      <c r="L1466" s="256">
        <v>92</v>
      </c>
      <c r="M1466" s="255" t="s">
        <v>127</v>
      </c>
      <c r="N1466" s="255" t="s">
        <v>128</v>
      </c>
      <c r="O1466" s="256">
        <v>42831</v>
      </c>
      <c r="P1466" s="255" t="s">
        <v>838</v>
      </c>
      <c r="Q1466" s="255">
        <v>29</v>
      </c>
      <c r="R1466" s="256" t="s">
        <v>33</v>
      </c>
      <c r="S1466" s="255">
        <v>43351</v>
      </c>
      <c r="T1466" s="255" t="s">
        <v>197</v>
      </c>
      <c r="U1466" s="256">
        <v>616.99</v>
      </c>
      <c r="V1466" s="255" t="s">
        <v>197</v>
      </c>
      <c r="W1466" s="255">
        <v>43350.781661689791</v>
      </c>
      <c r="X1466" s="256" t="s">
        <v>100</v>
      </c>
      <c r="Y1466" s="255" t="s">
        <v>114</v>
      </c>
      <c r="Z1466" s="255">
        <v>0.62</v>
      </c>
      <c r="AA1466" s="256">
        <v>1</v>
      </c>
      <c r="AB1466" s="255" t="s">
        <v>630</v>
      </c>
      <c r="AC1466" s="255" t="s">
        <v>681</v>
      </c>
      <c r="AD1466" s="256" t="s">
        <v>354</v>
      </c>
      <c r="AE1466" s="255" t="s">
        <v>350</v>
      </c>
      <c r="AF1466" s="255" t="s">
        <v>605</v>
      </c>
      <c r="AG1466" s="256" t="s">
        <v>643</v>
      </c>
      <c r="AH1466" s="255"/>
      <c r="AI1466" s="255"/>
      <c r="AJ1466" s="256"/>
      <c r="AK1466" s="255" t="s">
        <v>649</v>
      </c>
      <c r="AL1466" s="255" t="s">
        <v>643</v>
      </c>
      <c r="AM1466" s="268" t="s">
        <v>740</v>
      </c>
      <c r="AN1466" s="148" t="str">
        <f>IF(ISERROR(MATCH(H1466,Current!H:H,0)),"Cleared","resolved")</f>
        <v>resolved</v>
      </c>
    </row>
    <row r="1467" spans="1:40" x14ac:dyDescent="0.25">
      <c r="A1467" s="267" t="s">
        <v>744</v>
      </c>
      <c r="B1467" s="255">
        <v>8520</v>
      </c>
      <c r="C1467" s="256" t="s">
        <v>842</v>
      </c>
      <c r="D1467" s="255" t="s">
        <v>19</v>
      </c>
      <c r="E1467" s="255">
        <v>3011</v>
      </c>
      <c r="F1467" s="256" t="s">
        <v>164</v>
      </c>
      <c r="G1467" s="255" t="s">
        <v>22</v>
      </c>
      <c r="H1467" s="255">
        <v>85200310080837</v>
      </c>
      <c r="I1467" s="256" t="s">
        <v>59</v>
      </c>
      <c r="J1467" s="255" t="s">
        <v>215</v>
      </c>
      <c r="K1467" s="255">
        <v>42522</v>
      </c>
      <c r="L1467" s="256">
        <v>338</v>
      </c>
      <c r="M1467" s="255" t="s">
        <v>118</v>
      </c>
      <c r="N1467" s="255" t="s">
        <v>41</v>
      </c>
      <c r="O1467" s="256">
        <v>42549</v>
      </c>
      <c r="P1467" s="255" t="s">
        <v>268</v>
      </c>
      <c r="Q1467" s="255">
        <v>311</v>
      </c>
      <c r="R1467" s="256" t="s">
        <v>37</v>
      </c>
      <c r="S1467" s="255">
        <v>43134</v>
      </c>
      <c r="T1467" s="255" t="s">
        <v>197</v>
      </c>
      <c r="U1467" s="256">
        <v>613.9</v>
      </c>
      <c r="V1467" s="255" t="s">
        <v>197</v>
      </c>
      <c r="W1467" s="255">
        <v>43133.672931670473</v>
      </c>
      <c r="X1467" s="256" t="s">
        <v>100</v>
      </c>
      <c r="Y1467" s="255" t="s">
        <v>114</v>
      </c>
      <c r="Z1467" s="255">
        <v>0.61</v>
      </c>
      <c r="AA1467" s="256">
        <v>1</v>
      </c>
      <c r="AB1467" s="255" t="s">
        <v>630</v>
      </c>
      <c r="AC1467" s="255" t="s">
        <v>474</v>
      </c>
      <c r="AD1467" s="256" t="s">
        <v>389</v>
      </c>
      <c r="AE1467" s="255" t="s">
        <v>350</v>
      </c>
      <c r="AF1467" s="255" t="s">
        <v>649</v>
      </c>
      <c r="AG1467" s="256" t="s">
        <v>643</v>
      </c>
      <c r="AH1467" s="255"/>
      <c r="AI1467" s="255"/>
      <c r="AJ1467" s="256"/>
      <c r="AK1467" s="255" t="s">
        <v>605</v>
      </c>
      <c r="AL1467" s="255" t="s">
        <v>643</v>
      </c>
      <c r="AM1467" s="268" t="s">
        <v>741</v>
      </c>
      <c r="AN1467" s="148" t="str">
        <f>IF(ISERROR(MATCH(H1467,Current!H:H,0)),"Cleared","resolved")</f>
        <v>Cleared</v>
      </c>
    </row>
    <row r="1468" spans="1:40" x14ac:dyDescent="0.25">
      <c r="A1468" s="267" t="s">
        <v>744</v>
      </c>
      <c r="B1468" s="255">
        <v>8520</v>
      </c>
      <c r="C1468" s="256" t="s">
        <v>842</v>
      </c>
      <c r="D1468" s="255" t="s">
        <v>19</v>
      </c>
      <c r="E1468" s="255">
        <v>3011</v>
      </c>
      <c r="F1468" s="256" t="s">
        <v>164</v>
      </c>
      <c r="G1468" s="255" t="s">
        <v>22</v>
      </c>
      <c r="H1468" s="255">
        <v>85200310080853</v>
      </c>
      <c r="I1468" s="256" t="s">
        <v>59</v>
      </c>
      <c r="J1468" s="255" t="s">
        <v>215</v>
      </c>
      <c r="K1468" s="255">
        <v>42522</v>
      </c>
      <c r="L1468" s="256">
        <v>338</v>
      </c>
      <c r="M1468" s="255" t="s">
        <v>118</v>
      </c>
      <c r="N1468" s="255" t="s">
        <v>41</v>
      </c>
      <c r="O1468" s="256">
        <v>42549</v>
      </c>
      <c r="P1468" s="255" t="s">
        <v>268</v>
      </c>
      <c r="Q1468" s="255">
        <v>311</v>
      </c>
      <c r="R1468" s="256" t="s">
        <v>37</v>
      </c>
      <c r="S1468" s="255">
        <v>43134</v>
      </c>
      <c r="T1468" s="255" t="s">
        <v>197</v>
      </c>
      <c r="U1468" s="256">
        <v>613.9</v>
      </c>
      <c r="V1468" s="255" t="s">
        <v>197</v>
      </c>
      <c r="W1468" s="255">
        <v>43133.672931670473</v>
      </c>
      <c r="X1468" s="256" t="s">
        <v>100</v>
      </c>
      <c r="Y1468" s="255" t="s">
        <v>114</v>
      </c>
      <c r="Z1468" s="255">
        <v>0.61</v>
      </c>
      <c r="AA1468" s="256">
        <v>1</v>
      </c>
      <c r="AB1468" s="255" t="s">
        <v>630</v>
      </c>
      <c r="AC1468" s="255" t="s">
        <v>474</v>
      </c>
      <c r="AD1468" s="256" t="s">
        <v>389</v>
      </c>
      <c r="AE1468" s="255" t="s">
        <v>350</v>
      </c>
      <c r="AF1468" s="255" t="s">
        <v>605</v>
      </c>
      <c r="AG1468" s="256" t="s">
        <v>643</v>
      </c>
      <c r="AH1468" s="255"/>
      <c r="AI1468" s="255"/>
      <c r="AJ1468" s="256"/>
      <c r="AK1468" s="255" t="s">
        <v>605</v>
      </c>
      <c r="AL1468" s="255" t="s">
        <v>643</v>
      </c>
      <c r="AM1468" s="268" t="s">
        <v>741</v>
      </c>
      <c r="AN1468" s="148" t="str">
        <f>IF(ISERROR(MATCH(H1468,Current!H:H,0)),"Cleared","resolved")</f>
        <v>Cleared</v>
      </c>
    </row>
    <row r="1469" spans="1:40" x14ac:dyDescent="0.25">
      <c r="A1469" s="267" t="s">
        <v>744</v>
      </c>
      <c r="B1469" s="255">
        <v>8520</v>
      </c>
      <c r="C1469" s="256" t="s">
        <v>842</v>
      </c>
      <c r="D1469" s="255" t="s">
        <v>19</v>
      </c>
      <c r="E1469" s="255">
        <v>199</v>
      </c>
      <c r="F1469" s="256" t="s">
        <v>137</v>
      </c>
      <c r="G1469" s="255" t="s">
        <v>22</v>
      </c>
      <c r="H1469" s="255">
        <v>85200410039876</v>
      </c>
      <c r="I1469" s="256" t="s">
        <v>54</v>
      </c>
      <c r="J1469" s="255" t="s">
        <v>575</v>
      </c>
      <c r="K1469" s="255">
        <v>42643</v>
      </c>
      <c r="L1469" s="256">
        <v>217</v>
      </c>
      <c r="M1469" s="255" t="s">
        <v>111</v>
      </c>
      <c r="N1469" s="255" t="s">
        <v>42</v>
      </c>
      <c r="O1469" s="256">
        <v>42709</v>
      </c>
      <c r="P1469" s="255" t="s">
        <v>651</v>
      </c>
      <c r="Q1469" s="255">
        <v>151</v>
      </c>
      <c r="R1469" s="256" t="s">
        <v>39</v>
      </c>
      <c r="S1469" s="255">
        <v>43200</v>
      </c>
      <c r="T1469" s="255" t="s">
        <v>197</v>
      </c>
      <c r="U1469" s="256">
        <v>614.84</v>
      </c>
      <c r="V1469" s="255" t="s">
        <v>197</v>
      </c>
      <c r="W1469" s="255">
        <v>43199.718953100302</v>
      </c>
      <c r="X1469" s="256" t="s">
        <v>100</v>
      </c>
      <c r="Y1469" s="255" t="s">
        <v>114</v>
      </c>
      <c r="Z1469" s="255">
        <v>0.61</v>
      </c>
      <c r="AA1469" s="256">
        <v>1</v>
      </c>
      <c r="AB1469" s="255" t="s">
        <v>630</v>
      </c>
      <c r="AC1469" s="255" t="s">
        <v>484</v>
      </c>
      <c r="AD1469" s="256" t="s">
        <v>396</v>
      </c>
      <c r="AE1469" s="255" t="s">
        <v>350</v>
      </c>
      <c r="AF1469" s="255" t="s">
        <v>649</v>
      </c>
      <c r="AG1469" s="256" t="s">
        <v>643</v>
      </c>
      <c r="AH1469" s="255"/>
      <c r="AI1469" s="255"/>
      <c r="AJ1469" s="256"/>
      <c r="AK1469" s="255" t="s">
        <v>605</v>
      </c>
      <c r="AL1469" s="255" t="s">
        <v>643</v>
      </c>
      <c r="AM1469" s="268" t="s">
        <v>741</v>
      </c>
      <c r="AN1469" s="148" t="str">
        <f>IF(ISERROR(MATCH(H1469,Current!H:H,0)),"Cleared","resolved")</f>
        <v>resolved</v>
      </c>
    </row>
    <row r="1470" spans="1:40" x14ac:dyDescent="0.25">
      <c r="A1470" s="267" t="s">
        <v>744</v>
      </c>
      <c r="B1470" s="255">
        <v>8520</v>
      </c>
      <c r="C1470" s="256" t="s">
        <v>842</v>
      </c>
      <c r="D1470" s="255" t="s">
        <v>19</v>
      </c>
      <c r="E1470" s="255">
        <v>795</v>
      </c>
      <c r="F1470" s="256" t="s">
        <v>264</v>
      </c>
      <c r="G1470" s="255" t="s">
        <v>14</v>
      </c>
      <c r="H1470" s="255" t="s">
        <v>1623</v>
      </c>
      <c r="I1470" s="256" t="s">
        <v>538</v>
      </c>
      <c r="J1470" s="255" t="s">
        <v>381</v>
      </c>
      <c r="K1470" s="255">
        <v>42769</v>
      </c>
      <c r="L1470" s="256">
        <v>91</v>
      </c>
      <c r="M1470" s="255" t="s">
        <v>127</v>
      </c>
      <c r="N1470" s="255" t="s">
        <v>128</v>
      </c>
      <c r="O1470" s="256">
        <v>42831</v>
      </c>
      <c r="P1470" s="255" t="s">
        <v>838</v>
      </c>
      <c r="Q1470" s="255">
        <v>29</v>
      </c>
      <c r="R1470" s="256" t="s">
        <v>33</v>
      </c>
      <c r="S1470" s="255">
        <v>42813</v>
      </c>
      <c r="T1470" s="255" t="s">
        <v>197</v>
      </c>
      <c r="U1470" s="256">
        <v>609.34</v>
      </c>
      <c r="V1470" s="255" t="s">
        <v>197</v>
      </c>
      <c r="W1470" s="255">
        <v>42813.279466010892</v>
      </c>
      <c r="X1470" s="256" t="s">
        <v>100</v>
      </c>
      <c r="Y1470" s="255" t="s">
        <v>114</v>
      </c>
      <c r="Z1470" s="255">
        <v>0.61</v>
      </c>
      <c r="AA1470" s="256">
        <v>1</v>
      </c>
      <c r="AB1470" s="255" t="s">
        <v>630</v>
      </c>
      <c r="AC1470" s="255" t="s">
        <v>426</v>
      </c>
      <c r="AD1470" s="256" t="s">
        <v>361</v>
      </c>
      <c r="AE1470" s="255" t="s">
        <v>350</v>
      </c>
      <c r="AF1470" s="255" t="s">
        <v>605</v>
      </c>
      <c r="AG1470" s="256" t="s">
        <v>643</v>
      </c>
      <c r="AH1470" s="255"/>
      <c r="AI1470" s="255"/>
      <c r="AJ1470" s="256"/>
      <c r="AK1470" s="255" t="s">
        <v>649</v>
      </c>
      <c r="AL1470" s="255" t="s">
        <v>643</v>
      </c>
      <c r="AM1470" s="268" t="s">
        <v>740</v>
      </c>
      <c r="AN1470" s="148" t="str">
        <f>IF(ISERROR(MATCH(H1470,Current!H:H,0)),"Cleared","resolved")</f>
        <v>resolved</v>
      </c>
    </row>
    <row r="1471" spans="1:40" x14ac:dyDescent="0.25">
      <c r="A1471" s="267" t="s">
        <v>744</v>
      </c>
      <c r="B1471" s="255">
        <v>8520</v>
      </c>
      <c r="C1471" s="256" t="s">
        <v>842</v>
      </c>
      <c r="D1471" s="255" t="s">
        <v>19</v>
      </c>
      <c r="E1471" s="255">
        <v>260</v>
      </c>
      <c r="F1471" s="256" t="s">
        <v>113</v>
      </c>
      <c r="G1471" s="255" t="s">
        <v>23</v>
      </c>
      <c r="H1471" s="255" t="s">
        <v>1528</v>
      </c>
      <c r="I1471" s="256" t="s">
        <v>538</v>
      </c>
      <c r="J1471" s="255" t="s">
        <v>381</v>
      </c>
      <c r="K1471" s="255">
        <v>42768</v>
      </c>
      <c r="L1471" s="256">
        <v>92</v>
      </c>
      <c r="M1471" s="255" t="s">
        <v>127</v>
      </c>
      <c r="N1471" s="255" t="s">
        <v>128</v>
      </c>
      <c r="O1471" s="256">
        <v>42831</v>
      </c>
      <c r="P1471" s="255" t="s">
        <v>838</v>
      </c>
      <c r="Q1471" s="255">
        <v>29</v>
      </c>
      <c r="R1471" s="256" t="s">
        <v>33</v>
      </c>
      <c r="S1471" s="255">
        <v>510.55</v>
      </c>
      <c r="T1471" s="255" t="s">
        <v>186</v>
      </c>
      <c r="U1471" s="256">
        <v>604.39</v>
      </c>
      <c r="V1471" s="255" t="s">
        <v>197</v>
      </c>
      <c r="W1471" s="255">
        <v>42465.483927630419</v>
      </c>
      <c r="X1471" s="256" t="s">
        <v>100</v>
      </c>
      <c r="Y1471" s="255" t="s">
        <v>114</v>
      </c>
      <c r="Z1471" s="255">
        <v>0.6</v>
      </c>
      <c r="AA1471" s="256">
        <v>1</v>
      </c>
      <c r="AB1471" s="255" t="s">
        <v>630</v>
      </c>
      <c r="AC1471" s="255" t="s">
        <v>681</v>
      </c>
      <c r="AD1471" s="256" t="s">
        <v>1449</v>
      </c>
      <c r="AE1471" s="255" t="s">
        <v>349</v>
      </c>
      <c r="AF1471" s="255" t="s">
        <v>605</v>
      </c>
      <c r="AG1471" s="256" t="s">
        <v>643</v>
      </c>
      <c r="AH1471" s="255"/>
      <c r="AI1471" s="255"/>
      <c r="AJ1471" s="256"/>
      <c r="AK1471" s="255" t="s">
        <v>649</v>
      </c>
      <c r="AL1471" s="255" t="s">
        <v>643</v>
      </c>
      <c r="AM1471" s="268" t="s">
        <v>740</v>
      </c>
      <c r="AN1471" s="148" t="str">
        <f>IF(ISERROR(MATCH(H1471,Current!H:H,0)),"Cleared","resolved")</f>
        <v>Cleared</v>
      </c>
    </row>
    <row r="1472" spans="1:40" x14ac:dyDescent="0.25">
      <c r="A1472" s="267" t="s">
        <v>744</v>
      </c>
      <c r="B1472" s="255">
        <v>8520</v>
      </c>
      <c r="C1472" s="256" t="s">
        <v>842</v>
      </c>
      <c r="D1472" s="255" t="s">
        <v>19</v>
      </c>
      <c r="E1472" s="255">
        <v>8420</v>
      </c>
      <c r="F1472" s="256" t="s">
        <v>234</v>
      </c>
      <c r="G1472" s="255" t="s">
        <v>19</v>
      </c>
      <c r="H1472" s="255">
        <v>85200310085502</v>
      </c>
      <c r="I1472" s="256" t="s">
        <v>54</v>
      </c>
      <c r="J1472" s="255" t="s">
        <v>575</v>
      </c>
      <c r="K1472" s="255">
        <v>42676</v>
      </c>
      <c r="L1472" s="256">
        <v>184</v>
      </c>
      <c r="M1472" s="255" t="s">
        <v>127</v>
      </c>
      <c r="N1472" s="255" t="s">
        <v>128</v>
      </c>
      <c r="O1472" s="256">
        <v>42709</v>
      </c>
      <c r="P1472" s="255" t="s">
        <v>651</v>
      </c>
      <c r="Q1472" s="255">
        <v>151</v>
      </c>
      <c r="R1472" s="256" t="s">
        <v>39</v>
      </c>
      <c r="S1472" s="255">
        <v>41958</v>
      </c>
      <c r="T1472" s="255" t="s">
        <v>197</v>
      </c>
      <c r="U1472" s="256">
        <v>597.16999999999996</v>
      </c>
      <c r="V1472" s="255" t="s">
        <v>197</v>
      </c>
      <c r="W1472" s="255">
        <v>41958.194273669418</v>
      </c>
      <c r="X1472" s="256" t="s">
        <v>100</v>
      </c>
      <c r="Y1472" s="255" t="s">
        <v>107</v>
      </c>
      <c r="Z1472" s="255">
        <v>0.6</v>
      </c>
      <c r="AA1472" s="256">
        <v>1</v>
      </c>
      <c r="AB1472" s="255" t="s">
        <v>630</v>
      </c>
      <c r="AC1472" s="255" t="s">
        <v>573</v>
      </c>
      <c r="AD1472" s="256" t="s">
        <v>769</v>
      </c>
      <c r="AE1472" s="255" t="s">
        <v>350</v>
      </c>
      <c r="AF1472" s="255" t="s">
        <v>605</v>
      </c>
      <c r="AG1472" s="256" t="s">
        <v>643</v>
      </c>
      <c r="AH1472" s="255"/>
      <c r="AI1472" s="255"/>
      <c r="AJ1472" s="256"/>
      <c r="AK1472" s="255" t="s">
        <v>605</v>
      </c>
      <c r="AL1472" s="255" t="s">
        <v>643</v>
      </c>
      <c r="AM1472" s="268" t="s">
        <v>741</v>
      </c>
      <c r="AN1472" s="148" t="str">
        <f>IF(ISERROR(MATCH(H1472,Current!H:H,0)),"Cleared","resolved")</f>
        <v>Cleared</v>
      </c>
    </row>
    <row r="1473" spans="1:40" x14ac:dyDescent="0.25">
      <c r="A1473" s="267" t="s">
        <v>31</v>
      </c>
      <c r="B1473" s="255">
        <v>283</v>
      </c>
      <c r="C1473" s="256" t="s">
        <v>109</v>
      </c>
      <c r="D1473" s="255" t="s">
        <v>14</v>
      </c>
      <c r="E1473" s="255">
        <v>795</v>
      </c>
      <c r="F1473" s="256" t="s">
        <v>264</v>
      </c>
      <c r="G1473" s="255" t="s">
        <v>14</v>
      </c>
      <c r="H1473" s="255">
        <v>2830169003533</v>
      </c>
      <c r="I1473" s="256" t="s">
        <v>55</v>
      </c>
      <c r="J1473" s="255" t="s">
        <v>131</v>
      </c>
      <c r="K1473" s="255">
        <v>42795</v>
      </c>
      <c r="L1473" s="256">
        <v>65</v>
      </c>
      <c r="M1473" s="255" t="s">
        <v>111</v>
      </c>
      <c r="N1473" s="255" t="s">
        <v>42</v>
      </c>
      <c r="O1473" s="256">
        <v>42859</v>
      </c>
      <c r="P1473" s="255" t="s">
        <v>1878</v>
      </c>
      <c r="Q1473" s="255">
        <v>1</v>
      </c>
      <c r="R1473" s="256" t="s">
        <v>33</v>
      </c>
      <c r="S1473" s="255">
        <v>590.5</v>
      </c>
      <c r="T1473" s="255" t="s">
        <v>100</v>
      </c>
      <c r="U1473" s="256">
        <v>590.5</v>
      </c>
      <c r="V1473" s="255" t="s">
        <v>100</v>
      </c>
      <c r="W1473" s="255">
        <v>590.5</v>
      </c>
      <c r="X1473" s="256" t="s">
        <v>100</v>
      </c>
      <c r="Y1473" s="255" t="s">
        <v>107</v>
      </c>
      <c r="Z1473" s="255">
        <v>0.59</v>
      </c>
      <c r="AA1473" s="256">
        <v>1</v>
      </c>
      <c r="AB1473" s="255" t="s">
        <v>631</v>
      </c>
      <c r="AC1473" s="255" t="s">
        <v>471</v>
      </c>
      <c r="AD1473" s="256" t="s">
        <v>1965</v>
      </c>
      <c r="AE1473" s="255" t="s">
        <v>349</v>
      </c>
      <c r="AF1473" s="255" t="s">
        <v>605</v>
      </c>
      <c r="AG1473" s="256" t="s">
        <v>643</v>
      </c>
      <c r="AH1473" s="255"/>
      <c r="AI1473" s="255"/>
      <c r="AJ1473" s="256"/>
      <c r="AK1473" s="255" t="s">
        <v>605</v>
      </c>
      <c r="AL1473" s="255" t="s">
        <v>643</v>
      </c>
      <c r="AM1473" s="268" t="s">
        <v>741</v>
      </c>
      <c r="AN1473" s="148" t="str">
        <f>IF(ISERROR(MATCH(H1473,Current!H:H,0)),"Cleared","resolved")</f>
        <v>Cleared</v>
      </c>
    </row>
    <row r="1474" spans="1:40" x14ac:dyDescent="0.25">
      <c r="A1474" s="267" t="s">
        <v>744</v>
      </c>
      <c r="B1474" s="255">
        <v>8520</v>
      </c>
      <c r="C1474" s="256" t="s">
        <v>842</v>
      </c>
      <c r="D1474" s="255" t="s">
        <v>19</v>
      </c>
      <c r="E1474" s="255">
        <v>95</v>
      </c>
      <c r="F1474" s="256" t="s">
        <v>153</v>
      </c>
      <c r="G1474" s="255" t="s">
        <v>17</v>
      </c>
      <c r="H1474" s="255">
        <v>85200310083695</v>
      </c>
      <c r="I1474" s="256" t="s">
        <v>592</v>
      </c>
      <c r="J1474" s="255" t="s">
        <v>230</v>
      </c>
      <c r="K1474" s="255">
        <v>42614</v>
      </c>
      <c r="L1474" s="256">
        <v>246</v>
      </c>
      <c r="M1474" s="255" t="s">
        <v>127</v>
      </c>
      <c r="N1474" s="255" t="s">
        <v>128</v>
      </c>
      <c r="O1474" s="256">
        <v>42678</v>
      </c>
      <c r="P1474" s="255" t="s">
        <v>651</v>
      </c>
      <c r="Q1474" s="255">
        <v>182</v>
      </c>
      <c r="R1474" s="256" t="s">
        <v>37</v>
      </c>
      <c r="S1474" s="255">
        <v>41256</v>
      </c>
      <c r="T1474" s="255" t="s">
        <v>197</v>
      </c>
      <c r="U1474" s="256">
        <v>587.17999999999995</v>
      </c>
      <c r="V1474" s="255" t="s">
        <v>197</v>
      </c>
      <c r="W1474" s="255">
        <v>41256.279641665198</v>
      </c>
      <c r="X1474" s="256" t="s">
        <v>100</v>
      </c>
      <c r="Y1474" s="255" t="s">
        <v>114</v>
      </c>
      <c r="Z1474" s="255">
        <v>0.59</v>
      </c>
      <c r="AA1474" s="256">
        <v>1</v>
      </c>
      <c r="AB1474" s="255" t="s">
        <v>630</v>
      </c>
      <c r="AC1474" s="255" t="s">
        <v>422</v>
      </c>
      <c r="AD1474" s="256" t="s">
        <v>370</v>
      </c>
      <c r="AE1474" s="255" t="s">
        <v>350</v>
      </c>
      <c r="AF1474" s="255" t="s">
        <v>605</v>
      </c>
      <c r="AG1474" s="256" t="s">
        <v>643</v>
      </c>
      <c r="AH1474" s="255"/>
      <c r="AI1474" s="255"/>
      <c r="AJ1474" s="256"/>
      <c r="AK1474" s="255" t="s">
        <v>605</v>
      </c>
      <c r="AL1474" s="255" t="s">
        <v>643</v>
      </c>
      <c r="AM1474" s="268" t="s">
        <v>741</v>
      </c>
      <c r="AN1474" s="148" t="str">
        <f>IF(ISERROR(MATCH(H1474,Current!H:H,0)),"Cleared","resolved")</f>
        <v>Cleared</v>
      </c>
    </row>
    <row r="1475" spans="1:40" x14ac:dyDescent="0.25">
      <c r="A1475" s="267" t="s">
        <v>31</v>
      </c>
      <c r="B1475" s="255">
        <v>1740</v>
      </c>
      <c r="C1475" s="256" t="s">
        <v>261</v>
      </c>
      <c r="D1475" s="255" t="s">
        <v>15</v>
      </c>
      <c r="E1475" s="255">
        <v>8243</v>
      </c>
      <c r="F1475" s="256" t="s">
        <v>120</v>
      </c>
      <c r="G1475" s="255" t="s">
        <v>14</v>
      </c>
      <c r="H1475" s="255" t="s">
        <v>1880</v>
      </c>
      <c r="I1475" s="256" t="s">
        <v>61</v>
      </c>
      <c r="J1475" s="255" t="s">
        <v>1442</v>
      </c>
      <c r="K1475" s="255">
        <v>42795</v>
      </c>
      <c r="L1475" s="256">
        <v>65</v>
      </c>
      <c r="M1475" s="255" t="s">
        <v>127</v>
      </c>
      <c r="N1475" s="255" t="s">
        <v>128</v>
      </c>
      <c r="O1475" s="256">
        <v>42860</v>
      </c>
      <c r="P1475" s="255" t="s">
        <v>1878</v>
      </c>
      <c r="Q1475" s="255">
        <v>0</v>
      </c>
      <c r="R1475" s="256" t="s">
        <v>33</v>
      </c>
      <c r="S1475" s="255">
        <v>9828.81</v>
      </c>
      <c r="T1475" s="255" t="s">
        <v>1443</v>
      </c>
      <c r="U1475" s="256">
        <v>583.78</v>
      </c>
      <c r="V1475" s="255" t="s">
        <v>1443</v>
      </c>
      <c r="W1475" s="255">
        <v>9828.8396588242031</v>
      </c>
      <c r="X1475" s="256" t="s">
        <v>100</v>
      </c>
      <c r="Y1475" s="255" t="s">
        <v>114</v>
      </c>
      <c r="Z1475" s="255">
        <v>0.57999999999999996</v>
      </c>
      <c r="AA1475" s="256">
        <v>1</v>
      </c>
      <c r="AB1475" s="255" t="s">
        <v>629</v>
      </c>
      <c r="AC1475" s="255" t="s">
        <v>660</v>
      </c>
      <c r="AD1475" s="256" t="s">
        <v>1735</v>
      </c>
      <c r="AE1475" s="255" t="s">
        <v>349</v>
      </c>
      <c r="AF1475" s="255" t="s">
        <v>605</v>
      </c>
      <c r="AG1475" s="256" t="s">
        <v>643</v>
      </c>
      <c r="AH1475" s="255"/>
      <c r="AI1475" s="255"/>
      <c r="AJ1475" s="256"/>
      <c r="AK1475" s="255" t="s">
        <v>649</v>
      </c>
      <c r="AL1475" s="255" t="s">
        <v>643</v>
      </c>
      <c r="AM1475" s="268" t="s">
        <v>740</v>
      </c>
      <c r="AN1475" s="148" t="str">
        <f>IF(ISERROR(MATCH(H1475,Current!H:H,0)),"Cleared","resolved")</f>
        <v>Cleared</v>
      </c>
    </row>
    <row r="1476" spans="1:40" x14ac:dyDescent="0.25">
      <c r="A1476" s="267" t="s">
        <v>31</v>
      </c>
      <c r="B1476" s="255">
        <v>417</v>
      </c>
      <c r="C1476" s="256" t="s">
        <v>178</v>
      </c>
      <c r="D1476" s="255" t="s">
        <v>13</v>
      </c>
      <c r="E1476" s="255">
        <v>420</v>
      </c>
      <c r="F1476" s="256" t="s">
        <v>148</v>
      </c>
      <c r="G1476" s="255" t="s">
        <v>13</v>
      </c>
      <c r="H1476" s="255">
        <v>81700269</v>
      </c>
      <c r="I1476" s="256" t="s">
        <v>55</v>
      </c>
      <c r="J1476" s="255" t="s">
        <v>1237</v>
      </c>
      <c r="K1476" s="255">
        <v>42794</v>
      </c>
      <c r="L1476" s="256">
        <v>66</v>
      </c>
      <c r="M1476" s="255" t="s">
        <v>149</v>
      </c>
      <c r="N1476" s="255" t="s">
        <v>41</v>
      </c>
      <c r="O1476" s="256">
        <v>42859</v>
      </c>
      <c r="P1476" s="255" t="s">
        <v>1878</v>
      </c>
      <c r="Q1476" s="255">
        <v>1</v>
      </c>
      <c r="R1476" s="256" t="s">
        <v>33</v>
      </c>
      <c r="S1476" s="255">
        <v>575</v>
      </c>
      <c r="T1476" s="255" t="s">
        <v>100</v>
      </c>
      <c r="U1476" s="256">
        <v>575</v>
      </c>
      <c r="V1476" s="255" t="s">
        <v>100</v>
      </c>
      <c r="W1476" s="255">
        <v>575</v>
      </c>
      <c r="X1476" s="256" t="s">
        <v>100</v>
      </c>
      <c r="Y1476" s="255" t="s">
        <v>107</v>
      </c>
      <c r="Z1476" s="255">
        <v>0.57999999999999996</v>
      </c>
      <c r="AA1476" s="256">
        <v>1</v>
      </c>
      <c r="AB1476" s="255" t="s">
        <v>631</v>
      </c>
      <c r="AC1476" s="255" t="s">
        <v>444</v>
      </c>
      <c r="AD1476" s="256" t="s">
        <v>1997</v>
      </c>
      <c r="AE1476" s="255" t="s">
        <v>349</v>
      </c>
      <c r="AF1476" s="255" t="s">
        <v>649</v>
      </c>
      <c r="AG1476" s="256" t="s">
        <v>643</v>
      </c>
      <c r="AH1476" s="255"/>
      <c r="AI1476" s="255"/>
      <c r="AJ1476" s="256"/>
      <c r="AK1476" s="255" t="s">
        <v>649</v>
      </c>
      <c r="AL1476" s="255" t="s">
        <v>643</v>
      </c>
      <c r="AM1476" s="268" t="s">
        <v>740</v>
      </c>
      <c r="AN1476" s="148" t="str">
        <f>IF(ISERROR(MATCH(H1476,Current!H:H,0)),"Cleared","resolved")</f>
        <v>Cleared</v>
      </c>
    </row>
    <row r="1477" spans="1:40" x14ac:dyDescent="0.25">
      <c r="A1477" s="267" t="s">
        <v>744</v>
      </c>
      <c r="B1477" s="255">
        <v>8520</v>
      </c>
      <c r="C1477" s="256" t="s">
        <v>842</v>
      </c>
      <c r="D1477" s="255" t="s">
        <v>19</v>
      </c>
      <c r="E1477" s="255">
        <v>1845</v>
      </c>
      <c r="F1477" s="256" t="s">
        <v>115</v>
      </c>
      <c r="G1477" s="255" t="s">
        <v>19</v>
      </c>
      <c r="H1477" s="255">
        <v>85201810009534</v>
      </c>
      <c r="I1477" s="256" t="s">
        <v>54</v>
      </c>
      <c r="J1477" s="255" t="s">
        <v>575</v>
      </c>
      <c r="K1477" s="255">
        <v>42773</v>
      </c>
      <c r="L1477" s="256">
        <v>87</v>
      </c>
      <c r="M1477" s="255" t="s">
        <v>158</v>
      </c>
      <c r="N1477" s="255" t="s">
        <v>41</v>
      </c>
      <c r="O1477" s="256">
        <v>42776</v>
      </c>
      <c r="P1477" s="255" t="s">
        <v>838</v>
      </c>
      <c r="Q1477" s="255">
        <v>84</v>
      </c>
      <c r="R1477" s="256" t="s">
        <v>35</v>
      </c>
      <c r="S1477" s="255">
        <v>40000</v>
      </c>
      <c r="T1477" s="255" t="s">
        <v>197</v>
      </c>
      <c r="U1477" s="256">
        <v>569.29999999999995</v>
      </c>
      <c r="V1477" s="255" t="s">
        <v>197</v>
      </c>
      <c r="W1477" s="255">
        <v>39999.999999999993</v>
      </c>
      <c r="X1477" s="256" t="s">
        <v>100</v>
      </c>
      <c r="Y1477" s="255" t="s">
        <v>107</v>
      </c>
      <c r="Z1477" s="255">
        <v>0.56999999999999995</v>
      </c>
      <c r="AA1477" s="256">
        <v>1</v>
      </c>
      <c r="AB1477" s="255" t="s">
        <v>630</v>
      </c>
      <c r="AC1477" s="255" t="s">
        <v>633</v>
      </c>
      <c r="AD1477" s="256" t="s">
        <v>359</v>
      </c>
      <c r="AE1477" s="255" t="s">
        <v>350</v>
      </c>
      <c r="AF1477" s="255" t="s">
        <v>605</v>
      </c>
      <c r="AG1477" s="256" t="s">
        <v>643</v>
      </c>
      <c r="AH1477" s="255"/>
      <c r="AI1477" s="255"/>
      <c r="AJ1477" s="256"/>
      <c r="AK1477" s="255" t="s">
        <v>605</v>
      </c>
      <c r="AL1477" s="255" t="s">
        <v>643</v>
      </c>
      <c r="AM1477" s="268" t="s">
        <v>741</v>
      </c>
      <c r="AN1477" s="148" t="str">
        <f>IF(ISERROR(MATCH(H1477,Current!H:H,0)),"Cleared","resolved")</f>
        <v>resolved</v>
      </c>
    </row>
    <row r="1478" spans="1:40" x14ac:dyDescent="0.25">
      <c r="A1478" s="267" t="s">
        <v>31</v>
      </c>
      <c r="B1478" s="255">
        <v>429</v>
      </c>
      <c r="C1478" s="256" t="s">
        <v>162</v>
      </c>
      <c r="D1478" s="255" t="s">
        <v>13</v>
      </c>
      <c r="E1478" s="255">
        <v>1350</v>
      </c>
      <c r="F1478" s="256" t="s">
        <v>124</v>
      </c>
      <c r="G1478" s="255" t="s">
        <v>21</v>
      </c>
      <c r="H1478" s="255">
        <v>20161408</v>
      </c>
      <c r="I1478" s="256" t="s">
        <v>59</v>
      </c>
      <c r="J1478" s="255" t="s">
        <v>155</v>
      </c>
      <c r="K1478" s="255">
        <v>42774</v>
      </c>
      <c r="L1478" s="256">
        <v>86</v>
      </c>
      <c r="M1478" s="255" t="s">
        <v>118</v>
      </c>
      <c r="N1478" s="255" t="s">
        <v>41</v>
      </c>
      <c r="O1478" s="256">
        <v>42859</v>
      </c>
      <c r="P1478" s="255" t="s">
        <v>1878</v>
      </c>
      <c r="Q1478" s="255">
        <v>1</v>
      </c>
      <c r="R1478" s="256" t="s">
        <v>33</v>
      </c>
      <c r="S1478" s="255">
        <v>563.70000000000005</v>
      </c>
      <c r="T1478" s="255" t="s">
        <v>100</v>
      </c>
      <c r="U1478" s="256">
        <v>563.70000000000005</v>
      </c>
      <c r="V1478" s="255" t="s">
        <v>100</v>
      </c>
      <c r="W1478" s="255">
        <v>563.70000000000005</v>
      </c>
      <c r="X1478" s="256" t="s">
        <v>100</v>
      </c>
      <c r="Y1478" s="255" t="s">
        <v>114</v>
      </c>
      <c r="Z1478" s="255">
        <v>0.56000000000000005</v>
      </c>
      <c r="AA1478" s="256">
        <v>1</v>
      </c>
      <c r="AB1478" s="255" t="s">
        <v>631</v>
      </c>
      <c r="AC1478" s="255" t="s">
        <v>415</v>
      </c>
      <c r="AD1478" s="256" t="s">
        <v>480</v>
      </c>
      <c r="AE1478" s="255" t="s">
        <v>349</v>
      </c>
      <c r="AF1478" s="255" t="s">
        <v>605</v>
      </c>
      <c r="AG1478" s="256" t="s">
        <v>643</v>
      </c>
      <c r="AH1478" s="255"/>
      <c r="AI1478" s="255"/>
      <c r="AJ1478" s="256"/>
      <c r="AK1478" s="255" t="s">
        <v>649</v>
      </c>
      <c r="AL1478" s="255" t="s">
        <v>643</v>
      </c>
      <c r="AM1478" s="268" t="s">
        <v>740</v>
      </c>
      <c r="AN1478" s="148" t="str">
        <f>IF(ISERROR(MATCH(H1478,Current!H:H,0)),"Cleared","resolved")</f>
        <v>Cleared</v>
      </c>
    </row>
    <row r="1479" spans="1:40" x14ac:dyDescent="0.25">
      <c r="A1479" s="267" t="s">
        <v>31</v>
      </c>
      <c r="B1479" s="255">
        <v>429</v>
      </c>
      <c r="C1479" s="256" t="s">
        <v>162</v>
      </c>
      <c r="D1479" s="255" t="s">
        <v>13</v>
      </c>
      <c r="E1479" s="255">
        <v>1350</v>
      </c>
      <c r="F1479" s="256" t="s">
        <v>124</v>
      </c>
      <c r="G1479" s="255" t="s">
        <v>21</v>
      </c>
      <c r="H1479" s="255">
        <v>81600017</v>
      </c>
      <c r="I1479" s="256" t="s">
        <v>59</v>
      </c>
      <c r="J1479" s="255" t="s">
        <v>155</v>
      </c>
      <c r="K1479" s="255">
        <v>42774</v>
      </c>
      <c r="L1479" s="256">
        <v>86</v>
      </c>
      <c r="M1479" s="255" t="s">
        <v>118</v>
      </c>
      <c r="N1479" s="255" t="s">
        <v>41</v>
      </c>
      <c r="O1479" s="256">
        <v>42859</v>
      </c>
      <c r="P1479" s="255" t="s">
        <v>1878</v>
      </c>
      <c r="Q1479" s="255">
        <v>1</v>
      </c>
      <c r="R1479" s="256" t="s">
        <v>33</v>
      </c>
      <c r="S1479" s="255">
        <v>550</v>
      </c>
      <c r="T1479" s="255" t="s">
        <v>100</v>
      </c>
      <c r="U1479" s="256">
        <v>550</v>
      </c>
      <c r="V1479" s="255" t="s">
        <v>100</v>
      </c>
      <c r="W1479" s="255">
        <v>550</v>
      </c>
      <c r="X1479" s="256" t="s">
        <v>100</v>
      </c>
      <c r="Y1479" s="255" t="s">
        <v>114</v>
      </c>
      <c r="Z1479" s="255">
        <v>0.55000000000000004</v>
      </c>
      <c r="AA1479" s="256">
        <v>1</v>
      </c>
      <c r="AB1479" s="255" t="s">
        <v>631</v>
      </c>
      <c r="AC1479" s="255" t="s">
        <v>415</v>
      </c>
      <c r="AD1479" s="256" t="s">
        <v>480</v>
      </c>
      <c r="AE1479" s="255" t="s">
        <v>349</v>
      </c>
      <c r="AF1479" s="255" t="s">
        <v>605</v>
      </c>
      <c r="AG1479" s="256" t="s">
        <v>643</v>
      </c>
      <c r="AH1479" s="255"/>
      <c r="AI1479" s="255"/>
      <c r="AJ1479" s="256"/>
      <c r="AK1479" s="255" t="s">
        <v>649</v>
      </c>
      <c r="AL1479" s="255" t="s">
        <v>643</v>
      </c>
      <c r="AM1479" s="268" t="s">
        <v>740</v>
      </c>
      <c r="AN1479" s="148" t="str">
        <f>IF(ISERROR(MATCH(H1479,Current!H:H,0)),"Cleared","resolved")</f>
        <v>Cleared</v>
      </c>
    </row>
    <row r="1480" spans="1:40" x14ac:dyDescent="0.25">
      <c r="A1480" s="267" t="s">
        <v>744</v>
      </c>
      <c r="B1480" s="255">
        <v>8520</v>
      </c>
      <c r="C1480" s="256" t="s">
        <v>842</v>
      </c>
      <c r="D1480" s="255" t="s">
        <v>19</v>
      </c>
      <c r="E1480" s="255">
        <v>8420</v>
      </c>
      <c r="F1480" s="256" t="s">
        <v>234</v>
      </c>
      <c r="G1480" s="255" t="s">
        <v>19</v>
      </c>
      <c r="H1480" s="255">
        <v>85200710013610</v>
      </c>
      <c r="I1480" s="256" t="s">
        <v>537</v>
      </c>
      <c r="J1480" s="255" t="s">
        <v>311</v>
      </c>
      <c r="K1480" s="255">
        <v>42795</v>
      </c>
      <c r="L1480" s="256">
        <v>65</v>
      </c>
      <c r="M1480" s="255" t="s">
        <v>149</v>
      </c>
      <c r="N1480" s="255" t="s">
        <v>41</v>
      </c>
      <c r="O1480" s="256">
        <v>42830</v>
      </c>
      <c r="P1480" s="255" t="s">
        <v>838</v>
      </c>
      <c r="Q1480" s="255">
        <v>30</v>
      </c>
      <c r="R1480" s="256" t="s">
        <v>33</v>
      </c>
      <c r="S1480" s="255">
        <v>38385</v>
      </c>
      <c r="T1480" s="255" t="s">
        <v>197</v>
      </c>
      <c r="U1480" s="256">
        <v>546.30999999999995</v>
      </c>
      <c r="V1480" s="255" t="s">
        <v>197</v>
      </c>
      <c r="W1480" s="255">
        <v>38384.682943966269</v>
      </c>
      <c r="X1480" s="256" t="s">
        <v>100</v>
      </c>
      <c r="Y1480" s="255" t="s">
        <v>107</v>
      </c>
      <c r="Z1480" s="255">
        <v>0.55000000000000004</v>
      </c>
      <c r="AA1480" s="256">
        <v>1</v>
      </c>
      <c r="AB1480" s="255" t="s">
        <v>630</v>
      </c>
      <c r="AC1480" s="255" t="s">
        <v>1752</v>
      </c>
      <c r="AD1480" s="256" t="s">
        <v>1753</v>
      </c>
      <c r="AE1480" s="255" t="s">
        <v>350</v>
      </c>
      <c r="AF1480" s="255" t="s">
        <v>649</v>
      </c>
      <c r="AG1480" s="256" t="s">
        <v>643</v>
      </c>
      <c r="AH1480" s="255"/>
      <c r="AI1480" s="255"/>
      <c r="AJ1480" s="256"/>
      <c r="AK1480" s="255" t="s">
        <v>605</v>
      </c>
      <c r="AL1480" s="255" t="s">
        <v>643</v>
      </c>
      <c r="AM1480" s="268" t="s">
        <v>741</v>
      </c>
      <c r="AN1480" s="148" t="str">
        <f>IF(ISERROR(MATCH(H1480,Current!H:H,0)),"Cleared","resolved")</f>
        <v>resolved</v>
      </c>
    </row>
    <row r="1481" spans="1:40" x14ac:dyDescent="0.25">
      <c r="A1481" s="267" t="s">
        <v>744</v>
      </c>
      <c r="B1481" s="255">
        <v>8520</v>
      </c>
      <c r="C1481" s="256" t="s">
        <v>842</v>
      </c>
      <c r="D1481" s="255" t="s">
        <v>19</v>
      </c>
      <c r="E1481" s="255">
        <v>3011</v>
      </c>
      <c r="F1481" s="256" t="s">
        <v>164</v>
      </c>
      <c r="G1481" s="255" t="s">
        <v>22</v>
      </c>
      <c r="H1481" s="255">
        <v>85200310080795</v>
      </c>
      <c r="I1481" s="256" t="s">
        <v>59</v>
      </c>
      <c r="J1481" s="255" t="s">
        <v>215</v>
      </c>
      <c r="K1481" s="255">
        <v>42522</v>
      </c>
      <c r="L1481" s="256">
        <v>338</v>
      </c>
      <c r="M1481" s="255" t="s">
        <v>118</v>
      </c>
      <c r="N1481" s="255" t="s">
        <v>41</v>
      </c>
      <c r="O1481" s="256">
        <v>42549</v>
      </c>
      <c r="P1481" s="255" t="s">
        <v>268</v>
      </c>
      <c r="Q1481" s="255">
        <v>311</v>
      </c>
      <c r="R1481" s="256" t="s">
        <v>37</v>
      </c>
      <c r="S1481" s="255">
        <v>37446</v>
      </c>
      <c r="T1481" s="255" t="s">
        <v>197</v>
      </c>
      <c r="U1481" s="256">
        <v>532.95000000000005</v>
      </c>
      <c r="V1481" s="255" t="s">
        <v>197</v>
      </c>
      <c r="W1481" s="255">
        <v>37445.986298963639</v>
      </c>
      <c r="X1481" s="256" t="s">
        <v>100</v>
      </c>
      <c r="Y1481" s="255" t="s">
        <v>114</v>
      </c>
      <c r="Z1481" s="255">
        <v>0.53</v>
      </c>
      <c r="AA1481" s="256">
        <v>1</v>
      </c>
      <c r="AB1481" s="255" t="s">
        <v>630</v>
      </c>
      <c r="AC1481" s="255" t="s">
        <v>474</v>
      </c>
      <c r="AD1481" s="256" t="s">
        <v>389</v>
      </c>
      <c r="AE1481" s="255" t="s">
        <v>350</v>
      </c>
      <c r="AF1481" s="255" t="s">
        <v>605</v>
      </c>
      <c r="AG1481" s="256" t="s">
        <v>643</v>
      </c>
      <c r="AH1481" s="255"/>
      <c r="AI1481" s="255"/>
      <c r="AJ1481" s="256"/>
      <c r="AK1481" s="255" t="s">
        <v>605</v>
      </c>
      <c r="AL1481" s="255" t="s">
        <v>643</v>
      </c>
      <c r="AM1481" s="268" t="s">
        <v>741</v>
      </c>
      <c r="AN1481" s="148" t="str">
        <f>IF(ISERROR(MATCH(H1481,Current!H:H,0)),"Cleared","resolved")</f>
        <v>Cleared</v>
      </c>
    </row>
    <row r="1482" spans="1:40" x14ac:dyDescent="0.25">
      <c r="A1482" s="267" t="s">
        <v>744</v>
      </c>
      <c r="B1482" s="255">
        <v>8520</v>
      </c>
      <c r="C1482" s="256" t="s">
        <v>842</v>
      </c>
      <c r="D1482" s="255" t="s">
        <v>19</v>
      </c>
      <c r="E1482" s="255">
        <v>3011</v>
      </c>
      <c r="F1482" s="256" t="s">
        <v>164</v>
      </c>
      <c r="G1482" s="255" t="s">
        <v>22</v>
      </c>
      <c r="H1482" s="255">
        <v>85200310080812</v>
      </c>
      <c r="I1482" s="256" t="s">
        <v>59</v>
      </c>
      <c r="J1482" s="255" t="s">
        <v>215</v>
      </c>
      <c r="K1482" s="255">
        <v>42522</v>
      </c>
      <c r="L1482" s="256">
        <v>338</v>
      </c>
      <c r="M1482" s="255" t="s">
        <v>118</v>
      </c>
      <c r="N1482" s="255" t="s">
        <v>41</v>
      </c>
      <c r="O1482" s="256">
        <v>42549</v>
      </c>
      <c r="P1482" s="255" t="s">
        <v>268</v>
      </c>
      <c r="Q1482" s="255">
        <v>311</v>
      </c>
      <c r="R1482" s="256" t="s">
        <v>37</v>
      </c>
      <c r="S1482" s="255">
        <v>36972</v>
      </c>
      <c r="T1482" s="255" t="s">
        <v>197</v>
      </c>
      <c r="U1482" s="256">
        <v>526.20000000000005</v>
      </c>
      <c r="V1482" s="255" t="s">
        <v>197</v>
      </c>
      <c r="W1482" s="255">
        <v>36971.719655717548</v>
      </c>
      <c r="X1482" s="256" t="s">
        <v>100</v>
      </c>
      <c r="Y1482" s="255" t="s">
        <v>114</v>
      </c>
      <c r="Z1482" s="255">
        <v>0.53</v>
      </c>
      <c r="AA1482" s="256">
        <v>1</v>
      </c>
      <c r="AB1482" s="255" t="s">
        <v>630</v>
      </c>
      <c r="AC1482" s="255" t="s">
        <v>474</v>
      </c>
      <c r="AD1482" s="256" t="s">
        <v>389</v>
      </c>
      <c r="AE1482" s="255" t="s">
        <v>350</v>
      </c>
      <c r="AF1482" s="255" t="s">
        <v>605</v>
      </c>
      <c r="AG1482" s="256" t="s">
        <v>643</v>
      </c>
      <c r="AH1482" s="255"/>
      <c r="AI1482" s="255"/>
      <c r="AJ1482" s="256"/>
      <c r="AK1482" s="255" t="s">
        <v>605</v>
      </c>
      <c r="AL1482" s="255" t="s">
        <v>643</v>
      </c>
      <c r="AM1482" s="268" t="s">
        <v>741</v>
      </c>
      <c r="AN1482" s="148" t="str">
        <f>IF(ISERROR(MATCH(H1482,Current!H:H,0)),"Cleared","resolved")</f>
        <v>Cleared</v>
      </c>
    </row>
    <row r="1483" spans="1:40" x14ac:dyDescent="0.25">
      <c r="A1483" s="267" t="s">
        <v>744</v>
      </c>
      <c r="B1483" s="255">
        <v>8520</v>
      </c>
      <c r="C1483" s="256" t="s">
        <v>842</v>
      </c>
      <c r="D1483" s="255" t="s">
        <v>19</v>
      </c>
      <c r="E1483" s="255">
        <v>8110</v>
      </c>
      <c r="F1483" s="256" t="s">
        <v>116</v>
      </c>
      <c r="G1483" s="255" t="s">
        <v>15</v>
      </c>
      <c r="H1483" s="255">
        <v>85200310086217</v>
      </c>
      <c r="I1483" s="256" t="s">
        <v>537</v>
      </c>
      <c r="J1483" s="255" t="s">
        <v>311</v>
      </c>
      <c r="K1483" s="255">
        <v>42727</v>
      </c>
      <c r="L1483" s="256">
        <v>133</v>
      </c>
      <c r="M1483" s="255" t="s">
        <v>118</v>
      </c>
      <c r="N1483" s="255" t="s">
        <v>41</v>
      </c>
      <c r="O1483" s="256">
        <v>42797</v>
      </c>
      <c r="P1483" s="255" t="s">
        <v>838</v>
      </c>
      <c r="Q1483" s="255">
        <v>63</v>
      </c>
      <c r="R1483" s="256" t="s">
        <v>35</v>
      </c>
      <c r="S1483" s="255">
        <v>37062</v>
      </c>
      <c r="T1483" s="255" t="s">
        <v>197</v>
      </c>
      <c r="U1483" s="256">
        <v>527.48</v>
      </c>
      <c r="V1483" s="255" t="s">
        <v>197</v>
      </c>
      <c r="W1483" s="255">
        <v>37061.654663621994</v>
      </c>
      <c r="X1483" s="256" t="s">
        <v>100</v>
      </c>
      <c r="Y1483" s="255" t="s">
        <v>114</v>
      </c>
      <c r="Z1483" s="255">
        <v>0.53</v>
      </c>
      <c r="AA1483" s="256">
        <v>1</v>
      </c>
      <c r="AB1483" s="255" t="s">
        <v>630</v>
      </c>
      <c r="AC1483" s="255" t="s">
        <v>447</v>
      </c>
      <c r="AD1483" s="256" t="s">
        <v>361</v>
      </c>
      <c r="AE1483" s="255" t="s">
        <v>350</v>
      </c>
      <c r="AF1483" s="255" t="s">
        <v>605</v>
      </c>
      <c r="AG1483" s="256" t="s">
        <v>643</v>
      </c>
      <c r="AH1483" s="255"/>
      <c r="AI1483" s="255"/>
      <c r="AJ1483" s="256"/>
      <c r="AK1483" s="255" t="s">
        <v>605</v>
      </c>
      <c r="AL1483" s="255" t="s">
        <v>643</v>
      </c>
      <c r="AM1483" s="268" t="s">
        <v>741</v>
      </c>
      <c r="AN1483" s="148" t="str">
        <f>IF(ISERROR(MATCH(H1483,Current!H:H,0)),"Cleared","resolved")</f>
        <v>resolved</v>
      </c>
    </row>
    <row r="1484" spans="1:40" x14ac:dyDescent="0.25">
      <c r="A1484" s="267" t="s">
        <v>744</v>
      </c>
      <c r="B1484" s="255">
        <v>8520</v>
      </c>
      <c r="C1484" s="256" t="s">
        <v>842</v>
      </c>
      <c r="D1484" s="255" t="s">
        <v>19</v>
      </c>
      <c r="E1484" s="255">
        <v>1516</v>
      </c>
      <c r="F1484" s="256" t="s">
        <v>132</v>
      </c>
      <c r="G1484" s="255" t="s">
        <v>14</v>
      </c>
      <c r="H1484" s="255">
        <v>85200710013427</v>
      </c>
      <c r="I1484" s="256" t="s">
        <v>277</v>
      </c>
      <c r="J1484" s="255" t="s">
        <v>562</v>
      </c>
      <c r="K1484" s="255">
        <v>42727</v>
      </c>
      <c r="L1484" s="256">
        <v>133</v>
      </c>
      <c r="M1484" s="255" t="s">
        <v>111</v>
      </c>
      <c r="N1484" s="255" t="s">
        <v>42</v>
      </c>
      <c r="O1484" s="256">
        <v>42796</v>
      </c>
      <c r="P1484" s="255" t="s">
        <v>838</v>
      </c>
      <c r="Q1484" s="255">
        <v>64</v>
      </c>
      <c r="R1484" s="256" t="s">
        <v>35</v>
      </c>
      <c r="S1484" s="255">
        <v>37005</v>
      </c>
      <c r="T1484" s="255" t="s">
        <v>197</v>
      </c>
      <c r="U1484" s="256">
        <v>526.66999999999996</v>
      </c>
      <c r="V1484" s="255" t="s">
        <v>197</v>
      </c>
      <c r="W1484" s="255">
        <v>37004.742666432459</v>
      </c>
      <c r="X1484" s="256" t="s">
        <v>100</v>
      </c>
      <c r="Y1484" s="255" t="s">
        <v>114</v>
      </c>
      <c r="Z1484" s="255">
        <v>0.53</v>
      </c>
      <c r="AA1484" s="256">
        <v>1</v>
      </c>
      <c r="AB1484" s="255" t="s">
        <v>630</v>
      </c>
      <c r="AC1484" s="255" t="s">
        <v>418</v>
      </c>
      <c r="AD1484" s="256" t="s">
        <v>417</v>
      </c>
      <c r="AE1484" s="255" t="s">
        <v>350</v>
      </c>
      <c r="AF1484" s="255" t="s">
        <v>605</v>
      </c>
      <c r="AG1484" s="256" t="s">
        <v>643</v>
      </c>
      <c r="AH1484" s="255"/>
      <c r="AI1484" s="255"/>
      <c r="AJ1484" s="256"/>
      <c r="AK1484" s="255" t="s">
        <v>605</v>
      </c>
      <c r="AL1484" s="255" t="s">
        <v>643</v>
      </c>
      <c r="AM1484" s="268" t="s">
        <v>741</v>
      </c>
      <c r="AN1484" s="148" t="str">
        <f>IF(ISERROR(MATCH(H1484,Current!H:H,0)),"Cleared","resolved")</f>
        <v>resolved</v>
      </c>
    </row>
    <row r="1485" spans="1:40" x14ac:dyDescent="0.25">
      <c r="A1485" s="267" t="s">
        <v>744</v>
      </c>
      <c r="B1485" s="255">
        <v>8520</v>
      </c>
      <c r="C1485" s="256" t="s">
        <v>842</v>
      </c>
      <c r="D1485" s="255" t="s">
        <v>19</v>
      </c>
      <c r="E1485" s="255">
        <v>199</v>
      </c>
      <c r="F1485" s="256" t="s">
        <v>137</v>
      </c>
      <c r="G1485" s="255" t="s">
        <v>22</v>
      </c>
      <c r="H1485" s="255">
        <v>85200710013084</v>
      </c>
      <c r="I1485" s="256" t="s">
        <v>277</v>
      </c>
      <c r="J1485" s="255" t="s">
        <v>222</v>
      </c>
      <c r="K1485" s="255">
        <v>42676</v>
      </c>
      <c r="L1485" s="256">
        <v>184</v>
      </c>
      <c r="M1485" s="255" t="s">
        <v>111</v>
      </c>
      <c r="N1485" s="255" t="s">
        <v>42</v>
      </c>
      <c r="O1485" s="256">
        <v>42733</v>
      </c>
      <c r="P1485" s="255" t="s">
        <v>651</v>
      </c>
      <c r="Q1485" s="255">
        <v>127</v>
      </c>
      <c r="R1485" s="256" t="s">
        <v>38</v>
      </c>
      <c r="S1485" s="255">
        <v>37005</v>
      </c>
      <c r="T1485" s="255" t="s">
        <v>197</v>
      </c>
      <c r="U1485" s="256">
        <v>526.66999999999996</v>
      </c>
      <c r="V1485" s="255" t="s">
        <v>197</v>
      </c>
      <c r="W1485" s="255">
        <v>37004.742666432459</v>
      </c>
      <c r="X1485" s="256" t="s">
        <v>100</v>
      </c>
      <c r="Y1485" s="255" t="s">
        <v>114</v>
      </c>
      <c r="Z1485" s="255">
        <v>0.53</v>
      </c>
      <c r="AA1485" s="256">
        <v>1</v>
      </c>
      <c r="AB1485" s="255" t="s">
        <v>630</v>
      </c>
      <c r="AC1485" s="255" t="s">
        <v>484</v>
      </c>
      <c r="AD1485" s="256" t="s">
        <v>396</v>
      </c>
      <c r="AE1485" s="255" t="s">
        <v>350</v>
      </c>
      <c r="AF1485" s="255" t="s">
        <v>649</v>
      </c>
      <c r="AG1485" s="256" t="s">
        <v>643</v>
      </c>
      <c r="AH1485" s="255"/>
      <c r="AI1485" s="255"/>
      <c r="AJ1485" s="256"/>
      <c r="AK1485" s="255" t="s">
        <v>605</v>
      </c>
      <c r="AL1485" s="255" t="s">
        <v>643</v>
      </c>
      <c r="AM1485" s="268" t="s">
        <v>741</v>
      </c>
      <c r="AN1485" s="148" t="str">
        <f>IF(ISERROR(MATCH(H1485,Current!H:H,0)),"Cleared","resolved")</f>
        <v>resolved</v>
      </c>
    </row>
    <row r="1486" spans="1:40" x14ac:dyDescent="0.25">
      <c r="A1486" s="267" t="s">
        <v>744</v>
      </c>
      <c r="B1486" s="255">
        <v>8520</v>
      </c>
      <c r="C1486" s="256" t="s">
        <v>842</v>
      </c>
      <c r="D1486" s="255" t="s">
        <v>19</v>
      </c>
      <c r="E1486" s="255">
        <v>260</v>
      </c>
      <c r="F1486" s="256" t="s">
        <v>113</v>
      </c>
      <c r="G1486" s="255" t="s">
        <v>23</v>
      </c>
      <c r="H1486" s="255" t="s">
        <v>1562</v>
      </c>
      <c r="I1486" s="256" t="s">
        <v>54</v>
      </c>
      <c r="J1486" s="255" t="s">
        <v>381</v>
      </c>
      <c r="K1486" s="255">
        <v>42768</v>
      </c>
      <c r="L1486" s="256">
        <v>92</v>
      </c>
      <c r="M1486" s="255" t="s">
        <v>127</v>
      </c>
      <c r="N1486" s="255" t="s">
        <v>128</v>
      </c>
      <c r="O1486" s="256">
        <v>42831</v>
      </c>
      <c r="P1486" s="255" t="s">
        <v>838</v>
      </c>
      <c r="Q1486" s="255">
        <v>29</v>
      </c>
      <c r="R1486" s="256" t="s">
        <v>33</v>
      </c>
      <c r="S1486" s="255">
        <v>37387</v>
      </c>
      <c r="T1486" s="255" t="s">
        <v>197</v>
      </c>
      <c r="U1486" s="256">
        <v>532.11</v>
      </c>
      <c r="V1486" s="255" t="s">
        <v>197</v>
      </c>
      <c r="W1486" s="255">
        <v>37386.966450026346</v>
      </c>
      <c r="X1486" s="256" t="s">
        <v>100</v>
      </c>
      <c r="Y1486" s="255" t="s">
        <v>114</v>
      </c>
      <c r="Z1486" s="255">
        <v>0.53</v>
      </c>
      <c r="AA1486" s="256">
        <v>1</v>
      </c>
      <c r="AB1486" s="255" t="s">
        <v>630</v>
      </c>
      <c r="AC1486" s="255" t="s">
        <v>681</v>
      </c>
      <c r="AD1486" s="256" t="s">
        <v>354</v>
      </c>
      <c r="AE1486" s="255" t="s">
        <v>350</v>
      </c>
      <c r="AF1486" s="255" t="s">
        <v>649</v>
      </c>
      <c r="AG1486" s="256" t="s">
        <v>643</v>
      </c>
      <c r="AH1486" s="255"/>
      <c r="AI1486" s="255"/>
      <c r="AJ1486" s="256"/>
      <c r="AK1486" s="255" t="s">
        <v>649</v>
      </c>
      <c r="AL1486" s="255" t="s">
        <v>643</v>
      </c>
      <c r="AM1486" s="268" t="s">
        <v>740</v>
      </c>
      <c r="AN1486" s="148" t="str">
        <f>IF(ISERROR(MATCH(H1486,Current!H:H,0)),"Cleared","resolved")</f>
        <v>resolved</v>
      </c>
    </row>
    <row r="1487" spans="1:40" x14ac:dyDescent="0.25">
      <c r="A1487" s="267" t="s">
        <v>744</v>
      </c>
      <c r="B1487" s="255">
        <v>8520</v>
      </c>
      <c r="C1487" s="256" t="s">
        <v>842</v>
      </c>
      <c r="D1487" s="255" t="s">
        <v>19</v>
      </c>
      <c r="E1487" s="255">
        <v>199</v>
      </c>
      <c r="F1487" s="256" t="s">
        <v>137</v>
      </c>
      <c r="G1487" s="255" t="s">
        <v>22</v>
      </c>
      <c r="H1487" s="255">
        <v>85200410044476</v>
      </c>
      <c r="I1487" s="256" t="s">
        <v>59</v>
      </c>
      <c r="J1487" s="255" t="s">
        <v>1602</v>
      </c>
      <c r="K1487" s="255">
        <v>42773</v>
      </c>
      <c r="L1487" s="256">
        <v>87</v>
      </c>
      <c r="M1487" s="255" t="s">
        <v>118</v>
      </c>
      <c r="N1487" s="255" t="s">
        <v>41</v>
      </c>
      <c r="O1487" s="256">
        <v>42830</v>
      </c>
      <c r="P1487" s="255" t="s">
        <v>838</v>
      </c>
      <c r="Q1487" s="255">
        <v>30</v>
      </c>
      <c r="R1487" s="256" t="s">
        <v>33</v>
      </c>
      <c r="S1487" s="255">
        <v>36990</v>
      </c>
      <c r="T1487" s="255" t="s">
        <v>197</v>
      </c>
      <c r="U1487" s="256">
        <v>526.46</v>
      </c>
      <c r="V1487" s="255" t="s">
        <v>197</v>
      </c>
      <c r="W1487" s="255">
        <v>36989.987704198138</v>
      </c>
      <c r="X1487" s="256" t="s">
        <v>100</v>
      </c>
      <c r="Y1487" s="255" t="s">
        <v>114</v>
      </c>
      <c r="Z1487" s="255">
        <v>0.53</v>
      </c>
      <c r="AA1487" s="256">
        <v>1</v>
      </c>
      <c r="AB1487" s="255" t="s">
        <v>630</v>
      </c>
      <c r="AC1487" s="255" t="s">
        <v>484</v>
      </c>
      <c r="AD1487" s="256" t="s">
        <v>770</v>
      </c>
      <c r="AE1487" s="255" t="s">
        <v>350</v>
      </c>
      <c r="AF1487" s="255" t="s">
        <v>649</v>
      </c>
      <c r="AG1487" s="256" t="s">
        <v>643</v>
      </c>
      <c r="AH1487" s="255"/>
      <c r="AI1487" s="255"/>
      <c r="AJ1487" s="256"/>
      <c r="AK1487" s="255" t="s">
        <v>605</v>
      </c>
      <c r="AL1487" s="255" t="s">
        <v>643</v>
      </c>
      <c r="AM1487" s="268" t="s">
        <v>741</v>
      </c>
      <c r="AN1487" s="148" t="str">
        <f>IF(ISERROR(MATCH(H1487,Current!H:H,0)),"Cleared","resolved")</f>
        <v>resolved</v>
      </c>
    </row>
    <row r="1488" spans="1:40" x14ac:dyDescent="0.25">
      <c r="A1488" s="267" t="s">
        <v>744</v>
      </c>
      <c r="B1488" s="255">
        <v>8520</v>
      </c>
      <c r="C1488" s="256" t="s">
        <v>842</v>
      </c>
      <c r="D1488" s="255" t="s">
        <v>19</v>
      </c>
      <c r="E1488" s="255">
        <v>8420</v>
      </c>
      <c r="F1488" s="256" t="s">
        <v>234</v>
      </c>
      <c r="G1488" s="255" t="s">
        <v>19</v>
      </c>
      <c r="H1488" s="255" t="s">
        <v>984</v>
      </c>
      <c r="I1488" s="256" t="s">
        <v>54</v>
      </c>
      <c r="J1488" s="255" t="s">
        <v>271</v>
      </c>
      <c r="K1488" s="255">
        <v>42769</v>
      </c>
      <c r="L1488" s="256">
        <v>91</v>
      </c>
      <c r="M1488" s="255" t="s">
        <v>122</v>
      </c>
      <c r="N1488" s="255" t="s">
        <v>41</v>
      </c>
      <c r="O1488" s="256">
        <v>42775</v>
      </c>
      <c r="P1488" s="255" t="s">
        <v>838</v>
      </c>
      <c r="Q1488" s="255">
        <v>85</v>
      </c>
      <c r="R1488" s="256" t="s">
        <v>35</v>
      </c>
      <c r="S1488" s="255">
        <v>36821</v>
      </c>
      <c r="T1488" s="255" t="s">
        <v>197</v>
      </c>
      <c r="U1488" s="256">
        <v>524.04999999999995</v>
      </c>
      <c r="V1488" s="255" t="s">
        <v>197</v>
      </c>
      <c r="W1488" s="255">
        <v>36820.656947128045</v>
      </c>
      <c r="X1488" s="256" t="s">
        <v>100</v>
      </c>
      <c r="Y1488" s="255" t="s">
        <v>107</v>
      </c>
      <c r="Z1488" s="255">
        <v>0.52</v>
      </c>
      <c r="AA1488" s="256">
        <v>1</v>
      </c>
      <c r="AB1488" s="255" t="s">
        <v>630</v>
      </c>
      <c r="AC1488" s="255" t="s">
        <v>819</v>
      </c>
      <c r="AD1488" s="256" t="s">
        <v>930</v>
      </c>
      <c r="AE1488" s="255" t="s">
        <v>350</v>
      </c>
      <c r="AF1488" s="255" t="s">
        <v>649</v>
      </c>
      <c r="AG1488" s="256" t="s">
        <v>643</v>
      </c>
      <c r="AH1488" s="255"/>
      <c r="AI1488" s="255"/>
      <c r="AJ1488" s="256"/>
      <c r="AK1488" s="255" t="s">
        <v>649</v>
      </c>
      <c r="AL1488" s="255" t="s">
        <v>643</v>
      </c>
      <c r="AM1488" s="268" t="s">
        <v>740</v>
      </c>
      <c r="AN1488" s="148" t="str">
        <f>IF(ISERROR(MATCH(H1488,Current!H:H,0)),"Cleared","resolved")</f>
        <v>resolved</v>
      </c>
    </row>
    <row r="1489" spans="1:40" x14ac:dyDescent="0.25">
      <c r="A1489" s="267" t="s">
        <v>31</v>
      </c>
      <c r="B1489" s="255">
        <v>8520</v>
      </c>
      <c r="C1489" s="256" t="s">
        <v>842</v>
      </c>
      <c r="D1489" s="255" t="s">
        <v>19</v>
      </c>
      <c r="E1489" s="255">
        <v>795</v>
      </c>
      <c r="F1489" s="256" t="s">
        <v>264</v>
      </c>
      <c r="G1489" s="255" t="s">
        <v>14</v>
      </c>
      <c r="H1489" s="255">
        <v>85201920006488</v>
      </c>
      <c r="I1489" s="256" t="s">
        <v>55</v>
      </c>
      <c r="J1489" s="255" t="s">
        <v>1758</v>
      </c>
      <c r="K1489" s="255">
        <v>42795</v>
      </c>
      <c r="L1489" s="256">
        <v>65</v>
      </c>
      <c r="M1489" s="255" t="s">
        <v>111</v>
      </c>
      <c r="N1489" s="255" t="s">
        <v>42</v>
      </c>
      <c r="O1489" s="256">
        <v>42859</v>
      </c>
      <c r="P1489" s="255" t="s">
        <v>1878</v>
      </c>
      <c r="Q1489" s="255">
        <v>1</v>
      </c>
      <c r="R1489" s="256" t="s">
        <v>33</v>
      </c>
      <c r="S1489" s="255">
        <v>36499.949999999997</v>
      </c>
      <c r="T1489" s="255" t="s">
        <v>197</v>
      </c>
      <c r="U1489" s="256">
        <v>519.49</v>
      </c>
      <c r="V1489" s="255" t="s">
        <v>197</v>
      </c>
      <c r="W1489" s="255">
        <v>36500.263481468472</v>
      </c>
      <c r="X1489" s="256" t="s">
        <v>100</v>
      </c>
      <c r="Y1489" s="255" t="s">
        <v>114</v>
      </c>
      <c r="Z1489" s="255">
        <v>0.52</v>
      </c>
      <c r="AA1489" s="256">
        <v>1</v>
      </c>
      <c r="AB1489" s="255" t="s">
        <v>630</v>
      </c>
      <c r="AC1489" s="255" t="s">
        <v>426</v>
      </c>
      <c r="AD1489" s="256" t="s">
        <v>877</v>
      </c>
      <c r="AE1489" s="255" t="s">
        <v>350</v>
      </c>
      <c r="AF1489" s="255" t="s">
        <v>605</v>
      </c>
      <c r="AG1489" s="256" t="s">
        <v>643</v>
      </c>
      <c r="AH1489" s="255"/>
      <c r="AI1489" s="255"/>
      <c r="AJ1489" s="256"/>
      <c r="AK1489" s="255" t="s">
        <v>605</v>
      </c>
      <c r="AL1489" s="255" t="s">
        <v>603</v>
      </c>
      <c r="AM1489" s="268" t="s">
        <v>739</v>
      </c>
      <c r="AN1489" s="148" t="str">
        <f>IF(ISERROR(MATCH(H1489,Current!H:H,0)),"Cleared","resolved")</f>
        <v>resolved</v>
      </c>
    </row>
    <row r="1490" spans="1:40" x14ac:dyDescent="0.25">
      <c r="A1490" s="267" t="s">
        <v>744</v>
      </c>
      <c r="B1490" s="255">
        <v>8520</v>
      </c>
      <c r="C1490" s="256" t="s">
        <v>842</v>
      </c>
      <c r="D1490" s="255" t="s">
        <v>19</v>
      </c>
      <c r="E1490" s="255">
        <v>8205</v>
      </c>
      <c r="F1490" s="256" t="s">
        <v>130</v>
      </c>
      <c r="G1490" s="255" t="s">
        <v>14</v>
      </c>
      <c r="H1490" s="255">
        <v>85204510000737</v>
      </c>
      <c r="I1490" s="256" t="s">
        <v>55</v>
      </c>
      <c r="J1490" s="255" t="s">
        <v>322</v>
      </c>
      <c r="K1490" s="255">
        <v>42795</v>
      </c>
      <c r="L1490" s="256">
        <v>65</v>
      </c>
      <c r="M1490" s="255" t="s">
        <v>127</v>
      </c>
      <c r="N1490" s="255" t="s">
        <v>128</v>
      </c>
      <c r="O1490" s="256">
        <v>42830</v>
      </c>
      <c r="P1490" s="255" t="s">
        <v>838</v>
      </c>
      <c r="Q1490" s="255">
        <v>30</v>
      </c>
      <c r="R1490" s="256" t="s">
        <v>33</v>
      </c>
      <c r="S1490" s="255">
        <v>36850.29</v>
      </c>
      <c r="T1490" s="255" t="s">
        <v>197</v>
      </c>
      <c r="U1490" s="256">
        <v>524.47</v>
      </c>
      <c r="V1490" s="255" t="s">
        <v>197</v>
      </c>
      <c r="W1490" s="255">
        <v>36850.166871596695</v>
      </c>
      <c r="X1490" s="256" t="s">
        <v>100</v>
      </c>
      <c r="Y1490" s="255" t="s">
        <v>114</v>
      </c>
      <c r="Z1490" s="255">
        <v>0.52</v>
      </c>
      <c r="AA1490" s="256">
        <v>1</v>
      </c>
      <c r="AB1490" s="255" t="s">
        <v>630</v>
      </c>
      <c r="AC1490" s="255" t="s">
        <v>762</v>
      </c>
      <c r="AD1490" s="256" t="s">
        <v>896</v>
      </c>
      <c r="AE1490" s="255" t="s">
        <v>350</v>
      </c>
      <c r="AF1490" s="255" t="s">
        <v>605</v>
      </c>
      <c r="AG1490" s="256" t="s">
        <v>643</v>
      </c>
      <c r="AH1490" s="255"/>
      <c r="AI1490" s="255"/>
      <c r="AJ1490" s="256"/>
      <c r="AK1490" s="255" t="s">
        <v>605</v>
      </c>
      <c r="AL1490" s="255" t="s">
        <v>643</v>
      </c>
      <c r="AM1490" s="268" t="s">
        <v>741</v>
      </c>
      <c r="AN1490" s="148" t="str">
        <f>IF(ISERROR(MATCH(H1490,Current!H:H,0)),"Cleared","resolved")</f>
        <v>Cleared</v>
      </c>
    </row>
    <row r="1491" spans="1:40" x14ac:dyDescent="0.25">
      <c r="A1491" s="267" t="s">
        <v>31</v>
      </c>
      <c r="B1491" s="255">
        <v>413</v>
      </c>
      <c r="C1491" s="256" t="s">
        <v>136</v>
      </c>
      <c r="D1491" s="255" t="s">
        <v>13</v>
      </c>
      <c r="E1491" s="255">
        <v>8205</v>
      </c>
      <c r="F1491" s="256" t="s">
        <v>130</v>
      </c>
      <c r="G1491" s="255" t="s">
        <v>14</v>
      </c>
      <c r="H1491" s="255">
        <v>4130110180025</v>
      </c>
      <c r="I1491" s="256" t="s">
        <v>55</v>
      </c>
      <c r="J1491" s="255" t="s">
        <v>852</v>
      </c>
      <c r="K1491" s="255">
        <v>42826</v>
      </c>
      <c r="L1491" s="256">
        <v>34</v>
      </c>
      <c r="M1491" s="255" t="s">
        <v>127</v>
      </c>
      <c r="N1491" s="255" t="s">
        <v>128</v>
      </c>
      <c r="O1491" s="256">
        <v>42859</v>
      </c>
      <c r="P1491" s="255" t="s">
        <v>1878</v>
      </c>
      <c r="Q1491" s="255">
        <v>1</v>
      </c>
      <c r="R1491" s="256" t="s">
        <v>33</v>
      </c>
      <c r="S1491" s="255">
        <v>506.48</v>
      </c>
      <c r="T1491" s="255" t="s">
        <v>100</v>
      </c>
      <c r="U1491" s="256">
        <v>506.48</v>
      </c>
      <c r="V1491" s="255" t="s">
        <v>100</v>
      </c>
      <c r="W1491" s="255">
        <v>506.48</v>
      </c>
      <c r="X1491" s="256" t="s">
        <v>100</v>
      </c>
      <c r="Y1491" s="255" t="s">
        <v>114</v>
      </c>
      <c r="Z1491" s="255">
        <v>0.51</v>
      </c>
      <c r="AA1491" s="256">
        <v>1</v>
      </c>
      <c r="AB1491" s="255" t="s">
        <v>631</v>
      </c>
      <c r="AC1491" s="255" t="s">
        <v>582</v>
      </c>
      <c r="AD1491" s="256" t="s">
        <v>1491</v>
      </c>
      <c r="AE1491" s="255" t="s">
        <v>349</v>
      </c>
      <c r="AF1491" s="255" t="s">
        <v>649</v>
      </c>
      <c r="AG1491" s="256" t="s">
        <v>643</v>
      </c>
      <c r="AH1491" s="255"/>
      <c r="AI1491" s="255"/>
      <c r="AJ1491" s="256"/>
      <c r="AK1491" s="255" t="s">
        <v>605</v>
      </c>
      <c r="AL1491" s="255" t="s">
        <v>643</v>
      </c>
      <c r="AM1491" s="268" t="s">
        <v>741</v>
      </c>
      <c r="AN1491" s="148" t="str">
        <f>IF(ISERROR(MATCH(H1491,Current!H:H,0)),"Cleared","resolved")</f>
        <v>Cleared</v>
      </c>
    </row>
    <row r="1492" spans="1:40" x14ac:dyDescent="0.25">
      <c r="A1492" s="267" t="s">
        <v>744</v>
      </c>
      <c r="B1492" s="255">
        <v>8520</v>
      </c>
      <c r="C1492" s="256" t="s">
        <v>842</v>
      </c>
      <c r="D1492" s="255" t="s">
        <v>19</v>
      </c>
      <c r="E1492" s="255">
        <v>260</v>
      </c>
      <c r="F1492" s="256" t="s">
        <v>113</v>
      </c>
      <c r="G1492" s="255" t="s">
        <v>23</v>
      </c>
      <c r="H1492" s="255" t="s">
        <v>1582</v>
      </c>
      <c r="I1492" s="256" t="s">
        <v>54</v>
      </c>
      <c r="J1492" s="255" t="s">
        <v>381</v>
      </c>
      <c r="K1492" s="255">
        <v>42768</v>
      </c>
      <c r="L1492" s="256">
        <v>92</v>
      </c>
      <c r="M1492" s="255" t="s">
        <v>127</v>
      </c>
      <c r="N1492" s="255" t="s">
        <v>128</v>
      </c>
      <c r="O1492" s="256">
        <v>42831</v>
      </c>
      <c r="P1492" s="255" t="s">
        <v>838</v>
      </c>
      <c r="Q1492" s="255">
        <v>29</v>
      </c>
      <c r="R1492" s="256" t="s">
        <v>33</v>
      </c>
      <c r="S1492" s="255">
        <v>34531</v>
      </c>
      <c r="T1492" s="255" t="s">
        <v>197</v>
      </c>
      <c r="U1492" s="256">
        <v>491.46</v>
      </c>
      <c r="V1492" s="255" t="s">
        <v>197</v>
      </c>
      <c r="W1492" s="255">
        <v>34530.827331810993</v>
      </c>
      <c r="X1492" s="256" t="s">
        <v>100</v>
      </c>
      <c r="Y1492" s="255" t="s">
        <v>114</v>
      </c>
      <c r="Z1492" s="255">
        <v>0.49</v>
      </c>
      <c r="AA1492" s="256">
        <v>1</v>
      </c>
      <c r="AB1492" s="255" t="s">
        <v>630</v>
      </c>
      <c r="AC1492" s="255" t="s">
        <v>681</v>
      </c>
      <c r="AD1492" s="256" t="s">
        <v>354</v>
      </c>
      <c r="AE1492" s="255" t="s">
        <v>350</v>
      </c>
      <c r="AF1492" s="255" t="s">
        <v>649</v>
      </c>
      <c r="AG1492" s="256" t="s">
        <v>643</v>
      </c>
      <c r="AH1492" s="255"/>
      <c r="AI1492" s="255"/>
      <c r="AJ1492" s="256"/>
      <c r="AK1492" s="255" t="s">
        <v>649</v>
      </c>
      <c r="AL1492" s="255" t="s">
        <v>643</v>
      </c>
      <c r="AM1492" s="268" t="s">
        <v>740</v>
      </c>
      <c r="AN1492" s="148" t="str">
        <f>IF(ISERROR(MATCH(H1492,Current!H:H,0)),"Cleared","resolved")</f>
        <v>resolved</v>
      </c>
    </row>
    <row r="1493" spans="1:40" x14ac:dyDescent="0.25">
      <c r="A1493" s="267" t="s">
        <v>744</v>
      </c>
      <c r="B1493" s="255">
        <v>8520</v>
      </c>
      <c r="C1493" s="256" t="s">
        <v>842</v>
      </c>
      <c r="D1493" s="255" t="s">
        <v>19</v>
      </c>
      <c r="E1493" s="255">
        <v>3011</v>
      </c>
      <c r="F1493" s="256" t="s">
        <v>164</v>
      </c>
      <c r="G1493" s="255" t="s">
        <v>22</v>
      </c>
      <c r="H1493" s="255">
        <v>85204710000001</v>
      </c>
      <c r="I1493" s="256" t="s">
        <v>537</v>
      </c>
      <c r="J1493" s="255" t="s">
        <v>311</v>
      </c>
      <c r="K1493" s="255">
        <v>42773</v>
      </c>
      <c r="L1493" s="256">
        <v>87</v>
      </c>
      <c r="M1493" s="255" t="s">
        <v>122</v>
      </c>
      <c r="N1493" s="255" t="s">
        <v>41</v>
      </c>
      <c r="O1493" s="256">
        <v>42800</v>
      </c>
      <c r="P1493" s="255" t="s">
        <v>838</v>
      </c>
      <c r="Q1493" s="255">
        <v>60</v>
      </c>
      <c r="R1493" s="256" t="s">
        <v>34</v>
      </c>
      <c r="S1493" s="255">
        <v>34133.33</v>
      </c>
      <c r="T1493" s="255" t="s">
        <v>197</v>
      </c>
      <c r="U1493" s="256">
        <v>485.8</v>
      </c>
      <c r="V1493" s="255" t="s">
        <v>197</v>
      </c>
      <c r="W1493" s="255">
        <v>34133.14596873353</v>
      </c>
      <c r="X1493" s="256" t="s">
        <v>100</v>
      </c>
      <c r="Y1493" s="255" t="s">
        <v>114</v>
      </c>
      <c r="Z1493" s="255">
        <v>0.49</v>
      </c>
      <c r="AA1493" s="256">
        <v>1</v>
      </c>
      <c r="AB1493" s="255" t="s">
        <v>630</v>
      </c>
      <c r="AC1493" s="255" t="s">
        <v>635</v>
      </c>
      <c r="AD1493" s="256" t="s">
        <v>1317</v>
      </c>
      <c r="AE1493" s="255" t="s">
        <v>350</v>
      </c>
      <c r="AF1493" s="255" t="s">
        <v>605</v>
      </c>
      <c r="AG1493" s="256" t="s">
        <v>643</v>
      </c>
      <c r="AH1493" s="255"/>
      <c r="AI1493" s="255"/>
      <c r="AJ1493" s="256"/>
      <c r="AK1493" s="255" t="s">
        <v>605</v>
      </c>
      <c r="AL1493" s="255" t="s">
        <v>643</v>
      </c>
      <c r="AM1493" s="268" t="s">
        <v>741</v>
      </c>
      <c r="AN1493" s="148" t="str">
        <f>IF(ISERROR(MATCH(H1493,Current!H:H,0)),"Cleared","resolved")</f>
        <v>resolved</v>
      </c>
    </row>
    <row r="1494" spans="1:40" x14ac:dyDescent="0.25">
      <c r="A1494" s="267" t="s">
        <v>744</v>
      </c>
      <c r="B1494" s="255">
        <v>8520</v>
      </c>
      <c r="C1494" s="256" t="s">
        <v>842</v>
      </c>
      <c r="D1494" s="255" t="s">
        <v>19</v>
      </c>
      <c r="E1494" s="255">
        <v>199</v>
      </c>
      <c r="F1494" s="256" t="s">
        <v>137</v>
      </c>
      <c r="G1494" s="255" t="s">
        <v>22</v>
      </c>
      <c r="H1494" s="255">
        <v>85200410042562</v>
      </c>
      <c r="I1494" s="256" t="s">
        <v>54</v>
      </c>
      <c r="J1494" s="255" t="s">
        <v>575</v>
      </c>
      <c r="K1494" s="255">
        <v>42727</v>
      </c>
      <c r="L1494" s="256">
        <v>133</v>
      </c>
      <c r="M1494" s="255" t="s">
        <v>111</v>
      </c>
      <c r="N1494" s="255" t="s">
        <v>42</v>
      </c>
      <c r="O1494" s="256">
        <v>42776</v>
      </c>
      <c r="P1494" s="255" t="s">
        <v>838</v>
      </c>
      <c r="Q1494" s="255">
        <v>84</v>
      </c>
      <c r="R1494" s="256" t="s">
        <v>35</v>
      </c>
      <c r="S1494" s="255">
        <v>32000</v>
      </c>
      <c r="T1494" s="255" t="s">
        <v>197</v>
      </c>
      <c r="U1494" s="256">
        <v>455.44</v>
      </c>
      <c r="V1494" s="255" t="s">
        <v>197</v>
      </c>
      <c r="W1494" s="255">
        <v>32000</v>
      </c>
      <c r="X1494" s="256" t="s">
        <v>100</v>
      </c>
      <c r="Y1494" s="255" t="s">
        <v>114</v>
      </c>
      <c r="Z1494" s="255">
        <v>0.46</v>
      </c>
      <c r="AA1494" s="256">
        <v>1</v>
      </c>
      <c r="AB1494" s="255" t="s">
        <v>630</v>
      </c>
      <c r="AC1494" s="255" t="s">
        <v>484</v>
      </c>
      <c r="AD1494" s="256" t="s">
        <v>396</v>
      </c>
      <c r="AE1494" s="255" t="s">
        <v>350</v>
      </c>
      <c r="AF1494" s="255" t="s">
        <v>649</v>
      </c>
      <c r="AG1494" s="256" t="s">
        <v>643</v>
      </c>
      <c r="AH1494" s="255"/>
      <c r="AI1494" s="255"/>
      <c r="AJ1494" s="256"/>
      <c r="AK1494" s="255" t="s">
        <v>605</v>
      </c>
      <c r="AL1494" s="255" t="s">
        <v>643</v>
      </c>
      <c r="AM1494" s="268" t="s">
        <v>741</v>
      </c>
      <c r="AN1494" s="148" t="str">
        <f>IF(ISERROR(MATCH(H1494,Current!H:H,0)),"Cleared","resolved")</f>
        <v>resolved</v>
      </c>
    </row>
    <row r="1495" spans="1:40" x14ac:dyDescent="0.25">
      <c r="A1495" s="267" t="s">
        <v>744</v>
      </c>
      <c r="B1495" s="255">
        <v>8520</v>
      </c>
      <c r="C1495" s="256" t="s">
        <v>842</v>
      </c>
      <c r="D1495" s="255" t="s">
        <v>19</v>
      </c>
      <c r="E1495" s="255">
        <v>8420</v>
      </c>
      <c r="F1495" s="256" t="s">
        <v>234</v>
      </c>
      <c r="G1495" s="255" t="s">
        <v>19</v>
      </c>
      <c r="H1495" s="255">
        <v>85200310085462</v>
      </c>
      <c r="I1495" s="256" t="s">
        <v>54</v>
      </c>
      <c r="J1495" s="255" t="s">
        <v>575</v>
      </c>
      <c r="K1495" s="255">
        <v>42676</v>
      </c>
      <c r="L1495" s="256">
        <v>184</v>
      </c>
      <c r="M1495" s="255" t="s">
        <v>127</v>
      </c>
      <c r="N1495" s="255" t="s">
        <v>128</v>
      </c>
      <c r="O1495" s="256">
        <v>42709</v>
      </c>
      <c r="P1495" s="255" t="s">
        <v>651</v>
      </c>
      <c r="Q1495" s="255">
        <v>151</v>
      </c>
      <c r="R1495" s="256" t="s">
        <v>39</v>
      </c>
      <c r="S1495" s="255">
        <v>32004</v>
      </c>
      <c r="T1495" s="255" t="s">
        <v>197</v>
      </c>
      <c r="U1495" s="256">
        <v>455.5</v>
      </c>
      <c r="V1495" s="255" t="s">
        <v>197</v>
      </c>
      <c r="W1495" s="255">
        <v>32004.21570349552</v>
      </c>
      <c r="X1495" s="256" t="s">
        <v>100</v>
      </c>
      <c r="Y1495" s="255" t="s">
        <v>107</v>
      </c>
      <c r="Z1495" s="255">
        <v>0.46</v>
      </c>
      <c r="AA1495" s="256">
        <v>1</v>
      </c>
      <c r="AB1495" s="255" t="s">
        <v>630</v>
      </c>
      <c r="AC1495" s="255" t="s">
        <v>573</v>
      </c>
      <c r="AD1495" s="256" t="s">
        <v>775</v>
      </c>
      <c r="AE1495" s="255" t="s">
        <v>350</v>
      </c>
      <c r="AF1495" s="255" t="s">
        <v>649</v>
      </c>
      <c r="AG1495" s="256" t="s">
        <v>643</v>
      </c>
      <c r="AH1495" s="255"/>
      <c r="AI1495" s="255"/>
      <c r="AJ1495" s="256"/>
      <c r="AK1495" s="255" t="s">
        <v>605</v>
      </c>
      <c r="AL1495" s="255" t="s">
        <v>643</v>
      </c>
      <c r="AM1495" s="268" t="s">
        <v>741</v>
      </c>
      <c r="AN1495" s="148" t="str">
        <f>IF(ISERROR(MATCH(H1495,Current!H:H,0)),"Cleared","resolved")</f>
        <v>Cleared</v>
      </c>
    </row>
    <row r="1496" spans="1:40" x14ac:dyDescent="0.25">
      <c r="A1496" s="267" t="s">
        <v>744</v>
      </c>
      <c r="B1496" s="255">
        <v>8520</v>
      </c>
      <c r="C1496" s="256" t="s">
        <v>842</v>
      </c>
      <c r="D1496" s="255" t="s">
        <v>19</v>
      </c>
      <c r="E1496" s="255">
        <v>3011</v>
      </c>
      <c r="F1496" s="256" t="s">
        <v>164</v>
      </c>
      <c r="G1496" s="255" t="s">
        <v>22</v>
      </c>
      <c r="H1496" s="255">
        <v>85200410035847</v>
      </c>
      <c r="I1496" s="256" t="s">
        <v>59</v>
      </c>
      <c r="J1496" s="255" t="s">
        <v>215</v>
      </c>
      <c r="K1496" s="255">
        <v>42522</v>
      </c>
      <c r="L1496" s="256">
        <v>338</v>
      </c>
      <c r="M1496" s="255" t="s">
        <v>118</v>
      </c>
      <c r="N1496" s="255" t="s">
        <v>41</v>
      </c>
      <c r="O1496" s="256">
        <v>42549</v>
      </c>
      <c r="P1496" s="255" t="s">
        <v>268</v>
      </c>
      <c r="Q1496" s="255">
        <v>311</v>
      </c>
      <c r="R1496" s="256" t="s">
        <v>37</v>
      </c>
      <c r="S1496" s="255">
        <v>31284</v>
      </c>
      <c r="T1496" s="255" t="s">
        <v>197</v>
      </c>
      <c r="U1496" s="256">
        <v>445.25</v>
      </c>
      <c r="V1496" s="255" t="s">
        <v>197</v>
      </c>
      <c r="W1496" s="255">
        <v>31284.033023010714</v>
      </c>
      <c r="X1496" s="256" t="s">
        <v>100</v>
      </c>
      <c r="Y1496" s="255" t="s">
        <v>114</v>
      </c>
      <c r="Z1496" s="255">
        <v>0.45</v>
      </c>
      <c r="AA1496" s="256">
        <v>1</v>
      </c>
      <c r="AB1496" s="255" t="s">
        <v>630</v>
      </c>
      <c r="AC1496" s="255" t="s">
        <v>474</v>
      </c>
      <c r="AD1496" s="256" t="s">
        <v>389</v>
      </c>
      <c r="AE1496" s="255" t="s">
        <v>350</v>
      </c>
      <c r="AF1496" s="255" t="s">
        <v>605</v>
      </c>
      <c r="AG1496" s="256" t="s">
        <v>643</v>
      </c>
      <c r="AH1496" s="255"/>
      <c r="AI1496" s="255"/>
      <c r="AJ1496" s="256"/>
      <c r="AK1496" s="255" t="s">
        <v>605</v>
      </c>
      <c r="AL1496" s="255" t="s">
        <v>643</v>
      </c>
      <c r="AM1496" s="268" t="s">
        <v>741</v>
      </c>
      <c r="AN1496" s="148" t="str">
        <f>IF(ISERROR(MATCH(H1496,Current!H:H,0)),"Cleared","resolved")</f>
        <v>Cleared</v>
      </c>
    </row>
    <row r="1497" spans="1:40" x14ac:dyDescent="0.25">
      <c r="A1497" s="267" t="s">
        <v>31</v>
      </c>
      <c r="B1497" s="255">
        <v>95</v>
      </c>
      <c r="C1497" s="256" t="s">
        <v>153</v>
      </c>
      <c r="D1497" s="255" t="s">
        <v>17</v>
      </c>
      <c r="E1497" s="255">
        <v>1761</v>
      </c>
      <c r="F1497" s="256" t="s">
        <v>1490</v>
      </c>
      <c r="G1497" s="255" t="s">
        <v>15</v>
      </c>
      <c r="H1497" s="255">
        <v>950110011522</v>
      </c>
      <c r="I1497" s="256" t="s">
        <v>58</v>
      </c>
      <c r="J1497" s="255" t="s">
        <v>195</v>
      </c>
      <c r="K1497" s="255">
        <v>42824</v>
      </c>
      <c r="L1497" s="256">
        <v>36</v>
      </c>
      <c r="M1497" s="255" t="s">
        <v>158</v>
      </c>
      <c r="N1497" s="255" t="s">
        <v>41</v>
      </c>
      <c r="O1497" s="256">
        <v>42859</v>
      </c>
      <c r="P1497" s="255" t="s">
        <v>1878</v>
      </c>
      <c r="Q1497" s="255">
        <v>1</v>
      </c>
      <c r="R1497" s="256" t="s">
        <v>33</v>
      </c>
      <c r="S1497" s="255">
        <v>439.11</v>
      </c>
      <c r="T1497" s="255" t="s">
        <v>100</v>
      </c>
      <c r="U1497" s="256">
        <v>439.11</v>
      </c>
      <c r="V1497" s="255" t="s">
        <v>100</v>
      </c>
      <c r="W1497" s="255">
        <v>439.11</v>
      </c>
      <c r="X1497" s="256" t="s">
        <v>100</v>
      </c>
      <c r="Y1497" s="255" t="s">
        <v>114</v>
      </c>
      <c r="Z1497" s="255">
        <v>0.44</v>
      </c>
      <c r="AA1497" s="256">
        <v>1</v>
      </c>
      <c r="AB1497" s="255" t="s">
        <v>631</v>
      </c>
      <c r="AC1497" s="255" t="s">
        <v>880</v>
      </c>
      <c r="AD1497" s="256" t="s">
        <v>1902</v>
      </c>
      <c r="AE1497" s="255" t="s">
        <v>349</v>
      </c>
      <c r="AF1497" s="255" t="s">
        <v>605</v>
      </c>
      <c r="AG1497" s="256" t="s">
        <v>643</v>
      </c>
      <c r="AH1497" s="255"/>
      <c r="AI1497" s="255"/>
      <c r="AJ1497" s="256"/>
      <c r="AK1497" s="255" t="s">
        <v>605</v>
      </c>
      <c r="AL1497" s="255" t="s">
        <v>643</v>
      </c>
      <c r="AM1497" s="268" t="s">
        <v>741</v>
      </c>
      <c r="AN1497" s="148" t="str">
        <f>IF(ISERROR(MATCH(H1497,Current!H:H,0)),"Cleared","resolved")</f>
        <v>Cleared</v>
      </c>
    </row>
    <row r="1498" spans="1:40" x14ac:dyDescent="0.25">
      <c r="A1498" s="267" t="s">
        <v>744</v>
      </c>
      <c r="B1498" s="255">
        <v>8520</v>
      </c>
      <c r="C1498" s="256" t="s">
        <v>842</v>
      </c>
      <c r="D1498" s="255" t="s">
        <v>19</v>
      </c>
      <c r="E1498" s="255">
        <v>260</v>
      </c>
      <c r="F1498" s="256" t="s">
        <v>113</v>
      </c>
      <c r="G1498" s="255" t="s">
        <v>23</v>
      </c>
      <c r="H1498" s="255" t="s">
        <v>1535</v>
      </c>
      <c r="I1498" s="256" t="s">
        <v>54</v>
      </c>
      <c r="J1498" s="255" t="s">
        <v>381</v>
      </c>
      <c r="K1498" s="255">
        <v>42768</v>
      </c>
      <c r="L1498" s="256">
        <v>92</v>
      </c>
      <c r="M1498" s="255" t="s">
        <v>127</v>
      </c>
      <c r="N1498" s="255" t="s">
        <v>128</v>
      </c>
      <c r="O1498" s="256">
        <v>42831</v>
      </c>
      <c r="P1498" s="255" t="s">
        <v>838</v>
      </c>
      <c r="Q1498" s="255">
        <v>29</v>
      </c>
      <c r="R1498" s="256" t="s">
        <v>33</v>
      </c>
      <c r="S1498" s="255">
        <v>359.25</v>
      </c>
      <c r="T1498" s="255" t="s">
        <v>186</v>
      </c>
      <c r="U1498" s="256">
        <v>425.28</v>
      </c>
      <c r="V1498" s="255" t="s">
        <v>197</v>
      </c>
      <c r="W1498" s="255">
        <v>29880.906376251532</v>
      </c>
      <c r="X1498" s="256" t="s">
        <v>100</v>
      </c>
      <c r="Y1498" s="255" t="s">
        <v>114</v>
      </c>
      <c r="Z1498" s="255">
        <v>0.43</v>
      </c>
      <c r="AA1498" s="256">
        <v>1</v>
      </c>
      <c r="AB1498" s="255" t="s">
        <v>630</v>
      </c>
      <c r="AC1498" s="255" t="s">
        <v>681</v>
      </c>
      <c r="AD1498" s="256" t="s">
        <v>1449</v>
      </c>
      <c r="AE1498" s="255" t="s">
        <v>349</v>
      </c>
      <c r="AF1498" s="255" t="s">
        <v>605</v>
      </c>
      <c r="AG1498" s="256" t="s">
        <v>643</v>
      </c>
      <c r="AH1498" s="255"/>
      <c r="AI1498" s="255"/>
      <c r="AJ1498" s="256"/>
      <c r="AK1498" s="255" t="s">
        <v>649</v>
      </c>
      <c r="AL1498" s="255" t="s">
        <v>643</v>
      </c>
      <c r="AM1498" s="268" t="s">
        <v>740</v>
      </c>
      <c r="AN1498" s="148" t="str">
        <f>IF(ISERROR(MATCH(H1498,Current!H:H,0)),"Cleared","resolved")</f>
        <v>Cleared</v>
      </c>
    </row>
    <row r="1499" spans="1:40" x14ac:dyDescent="0.25">
      <c r="A1499" s="267" t="s">
        <v>31</v>
      </c>
      <c r="B1499" s="255">
        <v>8520</v>
      </c>
      <c r="C1499" s="256" t="s">
        <v>842</v>
      </c>
      <c r="D1499" s="255" t="s">
        <v>19</v>
      </c>
      <c r="E1499" s="255">
        <v>8205</v>
      </c>
      <c r="F1499" s="256" t="s">
        <v>130</v>
      </c>
      <c r="G1499" s="255" t="s">
        <v>14</v>
      </c>
      <c r="H1499" s="255">
        <v>85204510000779</v>
      </c>
      <c r="I1499" s="256" t="s">
        <v>55</v>
      </c>
      <c r="J1499" s="255" t="s">
        <v>322</v>
      </c>
      <c r="K1499" s="255">
        <v>42828</v>
      </c>
      <c r="L1499" s="256">
        <v>32</v>
      </c>
      <c r="M1499" s="255" t="s">
        <v>161</v>
      </c>
      <c r="N1499" s="255" t="s">
        <v>128</v>
      </c>
      <c r="O1499" s="256">
        <v>42859</v>
      </c>
      <c r="P1499" s="255" t="s">
        <v>1878</v>
      </c>
      <c r="Q1499" s="255">
        <v>1</v>
      </c>
      <c r="R1499" s="256" t="s">
        <v>33</v>
      </c>
      <c r="S1499" s="255">
        <v>29999.8</v>
      </c>
      <c r="T1499" s="255" t="s">
        <v>197</v>
      </c>
      <c r="U1499" s="256">
        <v>426.97</v>
      </c>
      <c r="V1499" s="255" t="s">
        <v>197</v>
      </c>
      <c r="W1499" s="255">
        <v>29999.648691375376</v>
      </c>
      <c r="X1499" s="256" t="s">
        <v>100</v>
      </c>
      <c r="Y1499" s="255" t="s">
        <v>114</v>
      </c>
      <c r="Z1499" s="255">
        <v>0.43</v>
      </c>
      <c r="AA1499" s="256">
        <v>1</v>
      </c>
      <c r="AB1499" s="255" t="s">
        <v>630</v>
      </c>
      <c r="AC1499" s="255" t="s">
        <v>582</v>
      </c>
      <c r="AD1499" s="256" t="s">
        <v>896</v>
      </c>
      <c r="AE1499" s="255" t="s">
        <v>350</v>
      </c>
      <c r="AF1499" s="255" t="s">
        <v>649</v>
      </c>
      <c r="AG1499" s="256" t="s">
        <v>643</v>
      </c>
      <c r="AH1499" s="255"/>
      <c r="AI1499" s="255"/>
      <c r="AJ1499" s="256"/>
      <c r="AK1499" s="255" t="s">
        <v>605</v>
      </c>
      <c r="AL1499" s="255" t="s">
        <v>643</v>
      </c>
      <c r="AM1499" s="268" t="s">
        <v>741</v>
      </c>
      <c r="AN1499" s="148" t="str">
        <f>IF(ISERROR(MATCH(H1499,Current!H:H,0)),"Cleared","resolved")</f>
        <v>Cleared</v>
      </c>
    </row>
    <row r="1500" spans="1:40" x14ac:dyDescent="0.25">
      <c r="A1500" s="267" t="s">
        <v>31</v>
      </c>
      <c r="B1500" s="255">
        <v>429</v>
      </c>
      <c r="C1500" s="256" t="s">
        <v>162</v>
      </c>
      <c r="D1500" s="255" t="s">
        <v>13</v>
      </c>
      <c r="E1500" s="255">
        <v>1350</v>
      </c>
      <c r="F1500" s="256" t="s">
        <v>124</v>
      </c>
      <c r="G1500" s="255" t="s">
        <v>21</v>
      </c>
      <c r="H1500" s="255">
        <v>20161407</v>
      </c>
      <c r="I1500" s="256" t="s">
        <v>59</v>
      </c>
      <c r="J1500" s="255" t="s">
        <v>155</v>
      </c>
      <c r="K1500" s="255">
        <v>42774</v>
      </c>
      <c r="L1500" s="256">
        <v>86</v>
      </c>
      <c r="M1500" s="255" t="s">
        <v>118</v>
      </c>
      <c r="N1500" s="255" t="s">
        <v>41</v>
      </c>
      <c r="O1500" s="256">
        <v>42859</v>
      </c>
      <c r="P1500" s="255" t="s">
        <v>1878</v>
      </c>
      <c r="Q1500" s="255">
        <v>1</v>
      </c>
      <c r="R1500" s="256" t="s">
        <v>33</v>
      </c>
      <c r="S1500" s="255">
        <v>416.8</v>
      </c>
      <c r="T1500" s="255" t="s">
        <v>100</v>
      </c>
      <c r="U1500" s="256">
        <v>416.8</v>
      </c>
      <c r="V1500" s="255" t="s">
        <v>100</v>
      </c>
      <c r="W1500" s="255">
        <v>416.8</v>
      </c>
      <c r="X1500" s="256" t="s">
        <v>100</v>
      </c>
      <c r="Y1500" s="255" t="s">
        <v>114</v>
      </c>
      <c r="Z1500" s="255">
        <v>0.42</v>
      </c>
      <c r="AA1500" s="256">
        <v>1</v>
      </c>
      <c r="AB1500" s="255" t="s">
        <v>631</v>
      </c>
      <c r="AC1500" s="255" t="s">
        <v>415</v>
      </c>
      <c r="AD1500" s="256" t="s">
        <v>480</v>
      </c>
      <c r="AE1500" s="255" t="s">
        <v>349</v>
      </c>
      <c r="AF1500" s="255" t="s">
        <v>649</v>
      </c>
      <c r="AG1500" s="256" t="s">
        <v>643</v>
      </c>
      <c r="AH1500" s="255"/>
      <c r="AI1500" s="255"/>
      <c r="AJ1500" s="256"/>
      <c r="AK1500" s="255" t="s">
        <v>649</v>
      </c>
      <c r="AL1500" s="255" t="s">
        <v>643</v>
      </c>
      <c r="AM1500" s="268" t="s">
        <v>740</v>
      </c>
      <c r="AN1500" s="148" t="str">
        <f>IF(ISERROR(MATCH(H1500,Current!H:H,0)),"Cleared","resolved")</f>
        <v>Cleared</v>
      </c>
    </row>
    <row r="1501" spans="1:40" x14ac:dyDescent="0.25">
      <c r="A1501" s="267" t="s">
        <v>744</v>
      </c>
      <c r="B1501" s="255">
        <v>8520</v>
      </c>
      <c r="C1501" s="256" t="s">
        <v>842</v>
      </c>
      <c r="D1501" s="255" t="s">
        <v>19</v>
      </c>
      <c r="E1501" s="255">
        <v>199</v>
      </c>
      <c r="F1501" s="256" t="s">
        <v>137</v>
      </c>
      <c r="G1501" s="255" t="s">
        <v>22</v>
      </c>
      <c r="H1501" s="255">
        <v>85200710012569</v>
      </c>
      <c r="I1501" s="256" t="s">
        <v>277</v>
      </c>
      <c r="J1501" s="255" t="s">
        <v>222</v>
      </c>
      <c r="K1501" s="255">
        <v>42583</v>
      </c>
      <c r="L1501" s="256">
        <v>277</v>
      </c>
      <c r="M1501" s="255" t="s">
        <v>111</v>
      </c>
      <c r="N1501" s="255" t="s">
        <v>42</v>
      </c>
      <c r="O1501" s="256">
        <v>42648</v>
      </c>
      <c r="P1501" s="255" t="s">
        <v>406</v>
      </c>
      <c r="Q1501" s="255">
        <v>212</v>
      </c>
      <c r="R1501" s="256" t="s">
        <v>37</v>
      </c>
      <c r="S1501" s="255">
        <v>29600</v>
      </c>
      <c r="T1501" s="255" t="s">
        <v>197</v>
      </c>
      <c r="U1501" s="256">
        <v>421.28</v>
      </c>
      <c r="V1501" s="255" t="s">
        <v>197</v>
      </c>
      <c r="W1501" s="255">
        <v>29599.859476550148</v>
      </c>
      <c r="X1501" s="256" t="s">
        <v>100</v>
      </c>
      <c r="Y1501" s="255" t="s">
        <v>114</v>
      </c>
      <c r="Z1501" s="255">
        <v>0.42</v>
      </c>
      <c r="AA1501" s="256">
        <v>1</v>
      </c>
      <c r="AB1501" s="255" t="s">
        <v>630</v>
      </c>
      <c r="AC1501" s="255" t="s">
        <v>484</v>
      </c>
      <c r="AD1501" s="256" t="s">
        <v>396</v>
      </c>
      <c r="AE1501" s="255" t="s">
        <v>350</v>
      </c>
      <c r="AF1501" s="255" t="s">
        <v>649</v>
      </c>
      <c r="AG1501" s="256" t="s">
        <v>643</v>
      </c>
      <c r="AH1501" s="255"/>
      <c r="AI1501" s="255"/>
      <c r="AJ1501" s="256"/>
      <c r="AK1501" s="255" t="s">
        <v>605</v>
      </c>
      <c r="AL1501" s="255" t="s">
        <v>643</v>
      </c>
      <c r="AM1501" s="268" t="s">
        <v>741</v>
      </c>
      <c r="AN1501" s="148" t="str">
        <f>IF(ISERROR(MATCH(H1501,Current!H:H,0)),"Cleared","resolved")</f>
        <v>resolved</v>
      </c>
    </row>
    <row r="1502" spans="1:40" x14ac:dyDescent="0.25">
      <c r="A1502" s="267" t="s">
        <v>31</v>
      </c>
      <c r="B1502" s="255">
        <v>413</v>
      </c>
      <c r="C1502" s="256" t="s">
        <v>136</v>
      </c>
      <c r="D1502" s="255" t="s">
        <v>13</v>
      </c>
      <c r="E1502" s="255">
        <v>8205</v>
      </c>
      <c r="F1502" s="256" t="s">
        <v>130</v>
      </c>
      <c r="G1502" s="255" t="s">
        <v>14</v>
      </c>
      <c r="H1502" s="255">
        <v>4130130017262</v>
      </c>
      <c r="I1502" s="256" t="s">
        <v>537</v>
      </c>
      <c r="J1502" s="255" t="s">
        <v>150</v>
      </c>
      <c r="K1502" s="255">
        <v>42821</v>
      </c>
      <c r="L1502" s="256">
        <v>39</v>
      </c>
      <c r="M1502" s="255" t="s">
        <v>127</v>
      </c>
      <c r="N1502" s="255" t="s">
        <v>128</v>
      </c>
      <c r="O1502" s="256">
        <v>42859</v>
      </c>
      <c r="P1502" s="255" t="s">
        <v>1878</v>
      </c>
      <c r="Q1502" s="255">
        <v>1</v>
      </c>
      <c r="R1502" s="256" t="s">
        <v>33</v>
      </c>
      <c r="S1502" s="255">
        <v>411</v>
      </c>
      <c r="T1502" s="255" t="s">
        <v>100</v>
      </c>
      <c r="U1502" s="256">
        <v>411</v>
      </c>
      <c r="V1502" s="255" t="s">
        <v>100</v>
      </c>
      <c r="W1502" s="255">
        <v>411</v>
      </c>
      <c r="X1502" s="256" t="s">
        <v>100</v>
      </c>
      <c r="Y1502" s="255" t="s">
        <v>114</v>
      </c>
      <c r="Z1502" s="255">
        <v>0.41</v>
      </c>
      <c r="AA1502" s="256">
        <v>1</v>
      </c>
      <c r="AB1502" s="255" t="s">
        <v>631</v>
      </c>
      <c r="AC1502" s="255" t="s">
        <v>582</v>
      </c>
      <c r="AD1502" s="256" t="s">
        <v>1491</v>
      </c>
      <c r="AE1502" s="255" t="s">
        <v>349</v>
      </c>
      <c r="AF1502" s="255" t="s">
        <v>605</v>
      </c>
      <c r="AG1502" s="256" t="s">
        <v>643</v>
      </c>
      <c r="AH1502" s="255"/>
      <c r="AI1502" s="255"/>
      <c r="AJ1502" s="256"/>
      <c r="AK1502" s="255" t="s">
        <v>605</v>
      </c>
      <c r="AL1502" s="255" t="s">
        <v>643</v>
      </c>
      <c r="AM1502" s="268" t="s">
        <v>741</v>
      </c>
      <c r="AN1502" s="148" t="str">
        <f>IF(ISERROR(MATCH(H1502,Current!H:H,0)),"Cleared","resolved")</f>
        <v>Cleared</v>
      </c>
    </row>
    <row r="1503" spans="1:40" x14ac:dyDescent="0.25">
      <c r="A1503" s="267" t="s">
        <v>744</v>
      </c>
      <c r="B1503" s="255">
        <v>8520</v>
      </c>
      <c r="C1503" s="256" t="s">
        <v>842</v>
      </c>
      <c r="D1503" s="255" t="s">
        <v>19</v>
      </c>
      <c r="E1503" s="255">
        <v>199</v>
      </c>
      <c r="F1503" s="256" t="s">
        <v>137</v>
      </c>
      <c r="G1503" s="255" t="s">
        <v>22</v>
      </c>
      <c r="H1503" s="255">
        <v>85200310085563</v>
      </c>
      <c r="I1503" s="256" t="s">
        <v>54</v>
      </c>
      <c r="J1503" s="255" t="s">
        <v>548</v>
      </c>
      <c r="K1503" s="255">
        <v>42704</v>
      </c>
      <c r="L1503" s="256">
        <v>156</v>
      </c>
      <c r="M1503" s="255" t="s">
        <v>111</v>
      </c>
      <c r="N1503" s="255" t="s">
        <v>42</v>
      </c>
      <c r="O1503" s="256">
        <v>42776</v>
      </c>
      <c r="P1503" s="255" t="s">
        <v>838</v>
      </c>
      <c r="Q1503" s="255">
        <v>84</v>
      </c>
      <c r="R1503" s="256" t="s">
        <v>35</v>
      </c>
      <c r="S1503" s="255">
        <v>28723.55</v>
      </c>
      <c r="T1503" s="255" t="s">
        <v>197</v>
      </c>
      <c r="U1503" s="256">
        <v>408.81</v>
      </c>
      <c r="V1503" s="255" t="s">
        <v>197</v>
      </c>
      <c r="W1503" s="255">
        <v>28723.695766731074</v>
      </c>
      <c r="X1503" s="256" t="s">
        <v>100</v>
      </c>
      <c r="Y1503" s="255" t="s">
        <v>114</v>
      </c>
      <c r="Z1503" s="255">
        <v>0.41</v>
      </c>
      <c r="AA1503" s="256">
        <v>1</v>
      </c>
      <c r="AB1503" s="255" t="s">
        <v>630</v>
      </c>
      <c r="AC1503" s="255" t="s">
        <v>484</v>
      </c>
      <c r="AD1503" s="256" t="s">
        <v>396</v>
      </c>
      <c r="AE1503" s="255" t="s">
        <v>350</v>
      </c>
      <c r="AF1503" s="255" t="s">
        <v>605</v>
      </c>
      <c r="AG1503" s="256" t="s">
        <v>643</v>
      </c>
      <c r="AH1503" s="255"/>
      <c r="AI1503" s="255"/>
      <c r="AJ1503" s="256"/>
      <c r="AK1503" s="255" t="s">
        <v>605</v>
      </c>
      <c r="AL1503" s="255" t="s">
        <v>643</v>
      </c>
      <c r="AM1503" s="268" t="s">
        <v>741</v>
      </c>
      <c r="AN1503" s="148" t="str">
        <f>IF(ISERROR(MATCH(H1503,Current!H:H,0)),"Cleared","resolved")</f>
        <v>resolved</v>
      </c>
    </row>
    <row r="1504" spans="1:40" x14ac:dyDescent="0.25">
      <c r="A1504" s="267" t="s">
        <v>31</v>
      </c>
      <c r="B1504" s="255">
        <v>9701</v>
      </c>
      <c r="C1504" s="256" t="s">
        <v>199</v>
      </c>
      <c r="D1504" s="255" t="s">
        <v>14</v>
      </c>
      <c r="E1504" s="255">
        <v>8205</v>
      </c>
      <c r="F1504" s="256" t="s">
        <v>130</v>
      </c>
      <c r="G1504" s="255" t="s">
        <v>14</v>
      </c>
      <c r="H1504" s="255">
        <v>97120170204</v>
      </c>
      <c r="I1504" s="256" t="s">
        <v>57</v>
      </c>
      <c r="J1504" s="255" t="s">
        <v>133</v>
      </c>
      <c r="K1504" s="255">
        <v>42818</v>
      </c>
      <c r="L1504" s="256">
        <v>42</v>
      </c>
      <c r="M1504" s="255" t="s">
        <v>161</v>
      </c>
      <c r="N1504" s="255" t="s">
        <v>128</v>
      </c>
      <c r="O1504" s="256">
        <v>42859</v>
      </c>
      <c r="P1504" s="255" t="s">
        <v>1878</v>
      </c>
      <c r="Q1504" s="255">
        <v>1</v>
      </c>
      <c r="R1504" s="256" t="s">
        <v>33</v>
      </c>
      <c r="S1504" s="255">
        <v>400</v>
      </c>
      <c r="T1504" s="255" t="s">
        <v>100</v>
      </c>
      <c r="U1504" s="256">
        <v>400</v>
      </c>
      <c r="V1504" s="255" t="s">
        <v>200</v>
      </c>
      <c r="W1504" s="255">
        <v>1813.9199308533723</v>
      </c>
      <c r="X1504" s="256" t="s">
        <v>100</v>
      </c>
      <c r="Y1504" s="255" t="s">
        <v>107</v>
      </c>
      <c r="Z1504" s="255">
        <v>0.4</v>
      </c>
      <c r="AA1504" s="256">
        <v>1</v>
      </c>
      <c r="AB1504" s="255" t="s">
        <v>629</v>
      </c>
      <c r="AC1504" s="255" t="s">
        <v>582</v>
      </c>
      <c r="AD1504" s="256" t="s">
        <v>1513</v>
      </c>
      <c r="AE1504" s="255" t="s">
        <v>349</v>
      </c>
      <c r="AF1504" s="255" t="s">
        <v>649</v>
      </c>
      <c r="AG1504" s="256" t="s">
        <v>643</v>
      </c>
      <c r="AH1504" s="255"/>
      <c r="AI1504" s="255"/>
      <c r="AJ1504" s="256"/>
      <c r="AK1504" s="255" t="s">
        <v>649</v>
      </c>
      <c r="AL1504" s="255" t="s">
        <v>643</v>
      </c>
      <c r="AM1504" s="268" t="s">
        <v>740</v>
      </c>
      <c r="AN1504" s="148" t="str">
        <f>IF(ISERROR(MATCH(H1504,Current!H:H,0)),"Cleared","resolved")</f>
        <v>Cleared</v>
      </c>
    </row>
    <row r="1505" spans="1:40" x14ac:dyDescent="0.25">
      <c r="A1505" s="267" t="s">
        <v>744</v>
      </c>
      <c r="B1505" s="255">
        <v>8520</v>
      </c>
      <c r="C1505" s="256" t="s">
        <v>842</v>
      </c>
      <c r="D1505" s="255" t="s">
        <v>19</v>
      </c>
      <c r="E1505" s="255">
        <v>247</v>
      </c>
      <c r="F1505" s="256" t="s">
        <v>198</v>
      </c>
      <c r="G1505" s="255" t="s">
        <v>23</v>
      </c>
      <c r="H1505" s="255">
        <v>85200310086801</v>
      </c>
      <c r="I1505" s="256" t="s">
        <v>59</v>
      </c>
      <c r="J1505" s="255" t="s">
        <v>320</v>
      </c>
      <c r="K1505" s="255">
        <v>42773</v>
      </c>
      <c r="L1505" s="256">
        <v>87</v>
      </c>
      <c r="M1505" s="255" t="s">
        <v>111</v>
      </c>
      <c r="N1505" s="255" t="s">
        <v>42</v>
      </c>
      <c r="O1505" s="256">
        <v>42776</v>
      </c>
      <c r="P1505" s="255" t="s">
        <v>838</v>
      </c>
      <c r="Q1505" s="255">
        <v>84</v>
      </c>
      <c r="R1505" s="256" t="s">
        <v>35</v>
      </c>
      <c r="S1505" s="255">
        <v>27000</v>
      </c>
      <c r="T1505" s="255" t="s">
        <v>197</v>
      </c>
      <c r="U1505" s="256">
        <v>384.28</v>
      </c>
      <c r="V1505" s="255" t="s">
        <v>197</v>
      </c>
      <c r="W1505" s="255">
        <v>27000.175654312312</v>
      </c>
      <c r="X1505" s="256" t="s">
        <v>100</v>
      </c>
      <c r="Y1505" s="255" t="s">
        <v>114</v>
      </c>
      <c r="Z1505" s="255">
        <v>0.38</v>
      </c>
      <c r="AA1505" s="256">
        <v>1</v>
      </c>
      <c r="AB1505" s="255" t="s">
        <v>630</v>
      </c>
      <c r="AC1505" s="255" t="s">
        <v>915</v>
      </c>
      <c r="AD1505" s="256" t="s">
        <v>358</v>
      </c>
      <c r="AE1505" s="255" t="s">
        <v>350</v>
      </c>
      <c r="AF1505" s="255" t="s">
        <v>605</v>
      </c>
      <c r="AG1505" s="256" t="s">
        <v>643</v>
      </c>
      <c r="AH1505" s="255"/>
      <c r="AI1505" s="255"/>
      <c r="AJ1505" s="256"/>
      <c r="AK1505" s="255" t="s">
        <v>605</v>
      </c>
      <c r="AL1505" s="255" t="s">
        <v>643</v>
      </c>
      <c r="AM1505" s="268" t="s">
        <v>741</v>
      </c>
      <c r="AN1505" s="148" t="str">
        <f>IF(ISERROR(MATCH(H1505,Current!H:H,0)),"Cleared","resolved")</f>
        <v>Cleared</v>
      </c>
    </row>
    <row r="1506" spans="1:40" x14ac:dyDescent="0.25">
      <c r="A1506" s="267" t="s">
        <v>744</v>
      </c>
      <c r="B1506" s="255">
        <v>8520</v>
      </c>
      <c r="C1506" s="256" t="s">
        <v>842</v>
      </c>
      <c r="D1506" s="255" t="s">
        <v>19</v>
      </c>
      <c r="E1506" s="255">
        <v>1750</v>
      </c>
      <c r="F1506" s="256" t="s">
        <v>159</v>
      </c>
      <c r="G1506" s="255" t="s">
        <v>18</v>
      </c>
      <c r="H1506" s="255">
        <v>85202710000511</v>
      </c>
      <c r="I1506" s="256" t="s">
        <v>57</v>
      </c>
      <c r="J1506" s="255" t="s">
        <v>224</v>
      </c>
      <c r="K1506" s="255">
        <v>42773</v>
      </c>
      <c r="L1506" s="256">
        <v>87</v>
      </c>
      <c r="M1506" s="255" t="s">
        <v>118</v>
      </c>
      <c r="N1506" s="255" t="s">
        <v>41</v>
      </c>
      <c r="O1506" s="256">
        <v>42831</v>
      </c>
      <c r="P1506" s="255" t="s">
        <v>838</v>
      </c>
      <c r="Q1506" s="255">
        <v>29</v>
      </c>
      <c r="R1506" s="256" t="s">
        <v>33</v>
      </c>
      <c r="S1506" s="255">
        <v>26410</v>
      </c>
      <c r="T1506" s="255" t="s">
        <v>197</v>
      </c>
      <c r="U1506" s="256">
        <v>375.88</v>
      </c>
      <c r="V1506" s="255" t="s">
        <v>197</v>
      </c>
      <c r="W1506" s="255">
        <v>26409.977164939399</v>
      </c>
      <c r="X1506" s="256" t="s">
        <v>100</v>
      </c>
      <c r="Y1506" s="255" t="s">
        <v>114</v>
      </c>
      <c r="Z1506" s="255">
        <v>0.38</v>
      </c>
      <c r="AA1506" s="256">
        <v>1</v>
      </c>
      <c r="AB1506" s="255" t="s">
        <v>630</v>
      </c>
      <c r="AC1506" s="255" t="s">
        <v>949</v>
      </c>
      <c r="AD1506" s="256" t="s">
        <v>1474</v>
      </c>
      <c r="AE1506" s="255" t="s">
        <v>350</v>
      </c>
      <c r="AF1506" s="255" t="s">
        <v>649</v>
      </c>
      <c r="AG1506" s="256" t="s">
        <v>643</v>
      </c>
      <c r="AH1506" s="255"/>
      <c r="AI1506" s="255"/>
      <c r="AJ1506" s="256"/>
      <c r="AK1506" s="255" t="s">
        <v>605</v>
      </c>
      <c r="AL1506" s="255" t="s">
        <v>643</v>
      </c>
      <c r="AM1506" s="268" t="s">
        <v>741</v>
      </c>
      <c r="AN1506" s="148" t="str">
        <f>IF(ISERROR(MATCH(H1506,Current!H:H,0)),"Cleared","resolved")</f>
        <v>Cleared</v>
      </c>
    </row>
    <row r="1507" spans="1:40" x14ac:dyDescent="0.25">
      <c r="A1507" s="267" t="s">
        <v>31</v>
      </c>
      <c r="B1507" s="255">
        <v>1770</v>
      </c>
      <c r="C1507" s="256" t="s">
        <v>256</v>
      </c>
      <c r="D1507" s="255" t="s">
        <v>15</v>
      </c>
      <c r="E1507" s="255">
        <v>1750</v>
      </c>
      <c r="F1507" s="256" t="s">
        <v>159</v>
      </c>
      <c r="G1507" s="255" t="s">
        <v>18</v>
      </c>
      <c r="H1507" s="255">
        <v>170000001140</v>
      </c>
      <c r="I1507" s="256" t="s">
        <v>61</v>
      </c>
      <c r="J1507" s="255" t="s">
        <v>1018</v>
      </c>
      <c r="K1507" s="255">
        <v>42830</v>
      </c>
      <c r="L1507" s="256">
        <v>30</v>
      </c>
      <c r="M1507" s="255" t="s">
        <v>111</v>
      </c>
      <c r="N1507" s="255" t="s">
        <v>42</v>
      </c>
      <c r="O1507" s="256">
        <v>42859</v>
      </c>
      <c r="P1507" s="255" t="s">
        <v>1878</v>
      </c>
      <c r="Q1507" s="255">
        <v>1</v>
      </c>
      <c r="R1507" s="256" t="s">
        <v>33</v>
      </c>
      <c r="S1507" s="255">
        <v>374.14</v>
      </c>
      <c r="T1507" s="255" t="s">
        <v>100</v>
      </c>
      <c r="U1507" s="256">
        <v>374.14</v>
      </c>
      <c r="V1507" s="255" t="s">
        <v>257</v>
      </c>
      <c r="W1507" s="255">
        <v>2994.7851005158868</v>
      </c>
      <c r="X1507" s="256" t="s">
        <v>100</v>
      </c>
      <c r="Y1507" s="255" t="s">
        <v>114</v>
      </c>
      <c r="Z1507" s="255">
        <v>0.37</v>
      </c>
      <c r="AA1507" s="256">
        <v>1</v>
      </c>
      <c r="AB1507" s="255" t="s">
        <v>629</v>
      </c>
      <c r="AC1507" s="255" t="s">
        <v>1935</v>
      </c>
      <c r="AD1507" s="256" t="s">
        <v>1296</v>
      </c>
      <c r="AE1507" s="255" t="s">
        <v>349</v>
      </c>
      <c r="AF1507" s="255" t="s">
        <v>605</v>
      </c>
      <c r="AG1507" s="256" t="s">
        <v>643</v>
      </c>
      <c r="AH1507" s="255"/>
      <c r="AI1507" s="255"/>
      <c r="AJ1507" s="256"/>
      <c r="AK1507" s="255" t="s">
        <v>649</v>
      </c>
      <c r="AL1507" s="255" t="s">
        <v>643</v>
      </c>
      <c r="AM1507" s="268" t="s">
        <v>740</v>
      </c>
      <c r="AN1507" s="148" t="str">
        <f>IF(ISERROR(MATCH(H1507,Current!H:H,0)),"Cleared","resolved")</f>
        <v>Cleared</v>
      </c>
    </row>
    <row r="1508" spans="1:40" x14ac:dyDescent="0.25">
      <c r="A1508" s="267" t="s">
        <v>744</v>
      </c>
      <c r="B1508" s="255">
        <v>8520</v>
      </c>
      <c r="C1508" s="256" t="s">
        <v>842</v>
      </c>
      <c r="D1508" s="255" t="s">
        <v>19</v>
      </c>
      <c r="E1508" s="255">
        <v>4100</v>
      </c>
      <c r="F1508" s="256" t="s">
        <v>163</v>
      </c>
      <c r="G1508" s="255" t="s">
        <v>15</v>
      </c>
      <c r="H1508" s="255">
        <v>85200710012457</v>
      </c>
      <c r="I1508" s="256" t="s">
        <v>277</v>
      </c>
      <c r="J1508" s="255" t="s">
        <v>216</v>
      </c>
      <c r="K1508" s="255">
        <v>42544</v>
      </c>
      <c r="L1508" s="256">
        <v>316</v>
      </c>
      <c r="M1508" s="255" t="s">
        <v>158</v>
      </c>
      <c r="N1508" s="255" t="s">
        <v>41</v>
      </c>
      <c r="O1508" s="256">
        <v>42776</v>
      </c>
      <c r="P1508" s="255" t="s">
        <v>838</v>
      </c>
      <c r="Q1508" s="255">
        <v>84</v>
      </c>
      <c r="R1508" s="256" t="s">
        <v>35</v>
      </c>
      <c r="S1508" s="255">
        <v>25280</v>
      </c>
      <c r="T1508" s="255" t="s">
        <v>197</v>
      </c>
      <c r="U1508" s="256">
        <v>359.8</v>
      </c>
      <c r="V1508" s="255" t="s">
        <v>197</v>
      </c>
      <c r="W1508" s="255">
        <v>25280.168628139822</v>
      </c>
      <c r="X1508" s="256" t="s">
        <v>100</v>
      </c>
      <c r="Y1508" s="255" t="s">
        <v>114</v>
      </c>
      <c r="Z1508" s="255">
        <v>0.36</v>
      </c>
      <c r="AA1508" s="256">
        <v>1</v>
      </c>
      <c r="AB1508" s="255" t="s">
        <v>630</v>
      </c>
      <c r="AC1508" s="255" t="s">
        <v>661</v>
      </c>
      <c r="AD1508" s="256" t="s">
        <v>890</v>
      </c>
      <c r="AE1508" s="255" t="s">
        <v>350</v>
      </c>
      <c r="AF1508" s="255" t="s">
        <v>605</v>
      </c>
      <c r="AG1508" s="256" t="s">
        <v>643</v>
      </c>
      <c r="AH1508" s="255"/>
      <c r="AI1508" s="255"/>
      <c r="AJ1508" s="256"/>
      <c r="AK1508" s="255" t="s">
        <v>605</v>
      </c>
      <c r="AL1508" s="255" t="s">
        <v>643</v>
      </c>
      <c r="AM1508" s="268" t="s">
        <v>741</v>
      </c>
      <c r="AN1508" s="148" t="str">
        <f>IF(ISERROR(MATCH(H1508,Current!H:H,0)),"Cleared","resolved")</f>
        <v>Cleared</v>
      </c>
    </row>
    <row r="1509" spans="1:40" x14ac:dyDescent="0.25">
      <c r="A1509" s="267" t="s">
        <v>744</v>
      </c>
      <c r="B1509" s="255">
        <v>8520</v>
      </c>
      <c r="C1509" s="256" t="s">
        <v>842</v>
      </c>
      <c r="D1509" s="255" t="s">
        <v>19</v>
      </c>
      <c r="E1509" s="255">
        <v>3011</v>
      </c>
      <c r="F1509" s="256" t="s">
        <v>164</v>
      </c>
      <c r="G1509" s="255" t="s">
        <v>22</v>
      </c>
      <c r="H1509" s="255">
        <v>85200310080827</v>
      </c>
      <c r="I1509" s="256" t="s">
        <v>59</v>
      </c>
      <c r="J1509" s="255" t="s">
        <v>215</v>
      </c>
      <c r="K1509" s="255">
        <v>42522</v>
      </c>
      <c r="L1509" s="256">
        <v>338</v>
      </c>
      <c r="M1509" s="255" t="s">
        <v>118</v>
      </c>
      <c r="N1509" s="255" t="s">
        <v>41</v>
      </c>
      <c r="O1509" s="256">
        <v>42549</v>
      </c>
      <c r="P1509" s="255" t="s">
        <v>268</v>
      </c>
      <c r="Q1509" s="255">
        <v>311</v>
      </c>
      <c r="R1509" s="256" t="s">
        <v>37</v>
      </c>
      <c r="S1509" s="255">
        <v>25122</v>
      </c>
      <c r="T1509" s="255" t="s">
        <v>197</v>
      </c>
      <c r="U1509" s="256">
        <v>357.55</v>
      </c>
      <c r="V1509" s="255" t="s">
        <v>197</v>
      </c>
      <c r="W1509" s="255">
        <v>25122.079747057789</v>
      </c>
      <c r="X1509" s="256" t="s">
        <v>100</v>
      </c>
      <c r="Y1509" s="255" t="s">
        <v>114</v>
      </c>
      <c r="Z1509" s="255">
        <v>0.36</v>
      </c>
      <c r="AA1509" s="256">
        <v>1</v>
      </c>
      <c r="AB1509" s="255" t="s">
        <v>630</v>
      </c>
      <c r="AC1509" s="255" t="s">
        <v>474</v>
      </c>
      <c r="AD1509" s="256" t="s">
        <v>389</v>
      </c>
      <c r="AE1509" s="255" t="s">
        <v>350</v>
      </c>
      <c r="AF1509" s="255" t="s">
        <v>605</v>
      </c>
      <c r="AG1509" s="256" t="s">
        <v>643</v>
      </c>
      <c r="AH1509" s="255"/>
      <c r="AI1509" s="255"/>
      <c r="AJ1509" s="256"/>
      <c r="AK1509" s="255" t="s">
        <v>605</v>
      </c>
      <c r="AL1509" s="255" t="s">
        <v>643</v>
      </c>
      <c r="AM1509" s="268" t="s">
        <v>741</v>
      </c>
      <c r="AN1509" s="148" t="str">
        <f>IF(ISERROR(MATCH(H1509,Current!H:H,0)),"Cleared","resolved")</f>
        <v>Cleared</v>
      </c>
    </row>
    <row r="1510" spans="1:40" x14ac:dyDescent="0.25">
      <c r="A1510" s="267" t="s">
        <v>744</v>
      </c>
      <c r="B1510" s="255">
        <v>8520</v>
      </c>
      <c r="C1510" s="256" t="s">
        <v>842</v>
      </c>
      <c r="D1510" s="255" t="s">
        <v>19</v>
      </c>
      <c r="E1510" s="255">
        <v>3011</v>
      </c>
      <c r="F1510" s="256" t="s">
        <v>164</v>
      </c>
      <c r="G1510" s="255" t="s">
        <v>22</v>
      </c>
      <c r="H1510" s="255">
        <v>85200310080820</v>
      </c>
      <c r="I1510" s="256" t="s">
        <v>59</v>
      </c>
      <c r="J1510" s="255" t="s">
        <v>215</v>
      </c>
      <c r="K1510" s="255">
        <v>42522</v>
      </c>
      <c r="L1510" s="256">
        <v>338</v>
      </c>
      <c r="M1510" s="255" t="s">
        <v>118</v>
      </c>
      <c r="N1510" s="255" t="s">
        <v>41</v>
      </c>
      <c r="O1510" s="256">
        <v>42549</v>
      </c>
      <c r="P1510" s="255" t="s">
        <v>268</v>
      </c>
      <c r="Q1510" s="255">
        <v>311</v>
      </c>
      <c r="R1510" s="256" t="s">
        <v>37</v>
      </c>
      <c r="S1510" s="255">
        <v>25122</v>
      </c>
      <c r="T1510" s="255" t="s">
        <v>197</v>
      </c>
      <c r="U1510" s="256">
        <v>357.55</v>
      </c>
      <c r="V1510" s="255" t="s">
        <v>197</v>
      </c>
      <c r="W1510" s="255">
        <v>25122.079747057789</v>
      </c>
      <c r="X1510" s="256" t="s">
        <v>100</v>
      </c>
      <c r="Y1510" s="255" t="s">
        <v>114</v>
      </c>
      <c r="Z1510" s="255">
        <v>0.36</v>
      </c>
      <c r="AA1510" s="256">
        <v>1</v>
      </c>
      <c r="AB1510" s="255" t="s">
        <v>630</v>
      </c>
      <c r="AC1510" s="255" t="s">
        <v>474</v>
      </c>
      <c r="AD1510" s="256" t="s">
        <v>389</v>
      </c>
      <c r="AE1510" s="255" t="s">
        <v>350</v>
      </c>
      <c r="AF1510" s="255" t="s">
        <v>605</v>
      </c>
      <c r="AG1510" s="256" t="s">
        <v>643</v>
      </c>
      <c r="AH1510" s="255"/>
      <c r="AI1510" s="255"/>
      <c r="AJ1510" s="256"/>
      <c r="AK1510" s="255" t="s">
        <v>605</v>
      </c>
      <c r="AL1510" s="255" t="s">
        <v>643</v>
      </c>
      <c r="AM1510" s="268" t="s">
        <v>741</v>
      </c>
      <c r="AN1510" s="148" t="str">
        <f>IF(ISERROR(MATCH(H1510,Current!H:H,0)),"Cleared","resolved")</f>
        <v>Cleared</v>
      </c>
    </row>
    <row r="1511" spans="1:40" x14ac:dyDescent="0.25">
      <c r="A1511" s="267" t="s">
        <v>744</v>
      </c>
      <c r="B1511" s="255">
        <v>8520</v>
      </c>
      <c r="C1511" s="256" t="s">
        <v>842</v>
      </c>
      <c r="D1511" s="255" t="s">
        <v>19</v>
      </c>
      <c r="E1511" s="255">
        <v>3011</v>
      </c>
      <c r="F1511" s="256" t="s">
        <v>164</v>
      </c>
      <c r="G1511" s="255" t="s">
        <v>22</v>
      </c>
      <c r="H1511" s="255">
        <v>85200310080800</v>
      </c>
      <c r="I1511" s="256" t="s">
        <v>59</v>
      </c>
      <c r="J1511" s="255" t="s">
        <v>215</v>
      </c>
      <c r="K1511" s="255">
        <v>42522</v>
      </c>
      <c r="L1511" s="256">
        <v>338</v>
      </c>
      <c r="M1511" s="255" t="s">
        <v>118</v>
      </c>
      <c r="N1511" s="255" t="s">
        <v>41</v>
      </c>
      <c r="O1511" s="256">
        <v>42549</v>
      </c>
      <c r="P1511" s="255" t="s">
        <v>268</v>
      </c>
      <c r="Q1511" s="255">
        <v>311</v>
      </c>
      <c r="R1511" s="256" t="s">
        <v>37</v>
      </c>
      <c r="S1511" s="255">
        <v>24648</v>
      </c>
      <c r="T1511" s="255" t="s">
        <v>197</v>
      </c>
      <c r="U1511" s="256">
        <v>350.8</v>
      </c>
      <c r="V1511" s="255" t="s">
        <v>197</v>
      </c>
      <c r="W1511" s="255">
        <v>24647.813103811699</v>
      </c>
      <c r="X1511" s="256" t="s">
        <v>100</v>
      </c>
      <c r="Y1511" s="255" t="s">
        <v>114</v>
      </c>
      <c r="Z1511" s="255">
        <v>0.35</v>
      </c>
      <c r="AA1511" s="256">
        <v>1</v>
      </c>
      <c r="AB1511" s="255" t="s">
        <v>630</v>
      </c>
      <c r="AC1511" s="255" t="s">
        <v>474</v>
      </c>
      <c r="AD1511" s="256" t="s">
        <v>389</v>
      </c>
      <c r="AE1511" s="255" t="s">
        <v>350</v>
      </c>
      <c r="AF1511" s="255" t="s">
        <v>649</v>
      </c>
      <c r="AG1511" s="256" t="s">
        <v>643</v>
      </c>
      <c r="AH1511" s="255"/>
      <c r="AI1511" s="255"/>
      <c r="AJ1511" s="256"/>
      <c r="AK1511" s="255" t="s">
        <v>605</v>
      </c>
      <c r="AL1511" s="255" t="s">
        <v>643</v>
      </c>
      <c r="AM1511" s="268" t="s">
        <v>741</v>
      </c>
      <c r="AN1511" s="148" t="str">
        <f>IF(ISERROR(MATCH(H1511,Current!H:H,0)),"Cleared","resolved")</f>
        <v>Cleared</v>
      </c>
    </row>
    <row r="1512" spans="1:40" x14ac:dyDescent="0.25">
      <c r="A1512" s="267" t="s">
        <v>31</v>
      </c>
      <c r="B1512" s="255">
        <v>413</v>
      </c>
      <c r="C1512" s="256" t="s">
        <v>136</v>
      </c>
      <c r="D1512" s="255" t="s">
        <v>13</v>
      </c>
      <c r="E1512" s="255">
        <v>8205</v>
      </c>
      <c r="F1512" s="256" t="s">
        <v>130</v>
      </c>
      <c r="G1512" s="255" t="s">
        <v>14</v>
      </c>
      <c r="H1512" s="255">
        <v>4130130017260</v>
      </c>
      <c r="I1512" s="256" t="s">
        <v>537</v>
      </c>
      <c r="J1512" s="255" t="s">
        <v>150</v>
      </c>
      <c r="K1512" s="255">
        <v>42821</v>
      </c>
      <c r="L1512" s="256">
        <v>39</v>
      </c>
      <c r="M1512" s="255" t="s">
        <v>127</v>
      </c>
      <c r="N1512" s="255" t="s">
        <v>128</v>
      </c>
      <c r="O1512" s="256">
        <v>42859</v>
      </c>
      <c r="P1512" s="255" t="s">
        <v>1878</v>
      </c>
      <c r="Q1512" s="255">
        <v>1</v>
      </c>
      <c r="R1512" s="256" t="s">
        <v>33</v>
      </c>
      <c r="S1512" s="255">
        <v>335</v>
      </c>
      <c r="T1512" s="255" t="s">
        <v>100</v>
      </c>
      <c r="U1512" s="256">
        <v>335</v>
      </c>
      <c r="V1512" s="255" t="s">
        <v>100</v>
      </c>
      <c r="W1512" s="255">
        <v>335</v>
      </c>
      <c r="X1512" s="256" t="s">
        <v>100</v>
      </c>
      <c r="Y1512" s="255" t="s">
        <v>114</v>
      </c>
      <c r="Z1512" s="255">
        <v>0.34</v>
      </c>
      <c r="AA1512" s="256">
        <v>1</v>
      </c>
      <c r="AB1512" s="255" t="s">
        <v>631</v>
      </c>
      <c r="AC1512" s="255" t="s">
        <v>582</v>
      </c>
      <c r="AD1512" s="256" t="s">
        <v>1491</v>
      </c>
      <c r="AE1512" s="255" t="s">
        <v>349</v>
      </c>
      <c r="AF1512" s="255" t="s">
        <v>605</v>
      </c>
      <c r="AG1512" s="256" t="s">
        <v>643</v>
      </c>
      <c r="AH1512" s="255"/>
      <c r="AI1512" s="255"/>
      <c r="AJ1512" s="256"/>
      <c r="AK1512" s="255" t="s">
        <v>605</v>
      </c>
      <c r="AL1512" s="255" t="s">
        <v>643</v>
      </c>
      <c r="AM1512" s="268" t="s">
        <v>741</v>
      </c>
      <c r="AN1512" s="148" t="str">
        <f>IF(ISERROR(MATCH(H1512,Current!H:H,0)),"Cleared","resolved")</f>
        <v>Cleared</v>
      </c>
    </row>
    <row r="1513" spans="1:40" x14ac:dyDescent="0.25">
      <c r="A1513" s="267" t="s">
        <v>31</v>
      </c>
      <c r="B1513" s="255">
        <v>413</v>
      </c>
      <c r="C1513" s="256" t="s">
        <v>136</v>
      </c>
      <c r="D1513" s="255" t="s">
        <v>13</v>
      </c>
      <c r="E1513" s="255">
        <v>8205</v>
      </c>
      <c r="F1513" s="256" t="s">
        <v>130</v>
      </c>
      <c r="G1513" s="255" t="s">
        <v>14</v>
      </c>
      <c r="H1513" s="255">
        <v>4130130017265</v>
      </c>
      <c r="I1513" s="256" t="s">
        <v>537</v>
      </c>
      <c r="J1513" s="255" t="s">
        <v>150</v>
      </c>
      <c r="K1513" s="255">
        <v>42821</v>
      </c>
      <c r="L1513" s="256">
        <v>39</v>
      </c>
      <c r="M1513" s="255" t="s">
        <v>127</v>
      </c>
      <c r="N1513" s="255" t="s">
        <v>128</v>
      </c>
      <c r="O1513" s="256">
        <v>42859</v>
      </c>
      <c r="P1513" s="255" t="s">
        <v>1878</v>
      </c>
      <c r="Q1513" s="255">
        <v>1</v>
      </c>
      <c r="R1513" s="256" t="s">
        <v>33</v>
      </c>
      <c r="S1513" s="255">
        <v>328.8</v>
      </c>
      <c r="T1513" s="255" t="s">
        <v>100</v>
      </c>
      <c r="U1513" s="256">
        <v>328.8</v>
      </c>
      <c r="V1513" s="255" t="s">
        <v>100</v>
      </c>
      <c r="W1513" s="255">
        <v>328.8</v>
      </c>
      <c r="X1513" s="256" t="s">
        <v>100</v>
      </c>
      <c r="Y1513" s="255" t="s">
        <v>114</v>
      </c>
      <c r="Z1513" s="255">
        <v>0.33</v>
      </c>
      <c r="AA1513" s="256">
        <v>1</v>
      </c>
      <c r="AB1513" s="255" t="s">
        <v>631</v>
      </c>
      <c r="AC1513" s="255" t="s">
        <v>582</v>
      </c>
      <c r="AD1513" s="256" t="s">
        <v>1491</v>
      </c>
      <c r="AE1513" s="255" t="s">
        <v>349</v>
      </c>
      <c r="AF1513" s="255" t="s">
        <v>605</v>
      </c>
      <c r="AG1513" s="256" t="s">
        <v>643</v>
      </c>
      <c r="AH1513" s="255"/>
      <c r="AI1513" s="255"/>
      <c r="AJ1513" s="256"/>
      <c r="AK1513" s="255" t="s">
        <v>605</v>
      </c>
      <c r="AL1513" s="255" t="s">
        <v>643</v>
      </c>
      <c r="AM1513" s="268" t="s">
        <v>741</v>
      </c>
      <c r="AN1513" s="148" t="str">
        <f>IF(ISERROR(MATCH(H1513,Current!H:H,0)),"Cleared","resolved")</f>
        <v>Cleared</v>
      </c>
    </row>
    <row r="1514" spans="1:40" x14ac:dyDescent="0.25">
      <c r="A1514" s="267" t="s">
        <v>744</v>
      </c>
      <c r="B1514" s="255">
        <v>8520</v>
      </c>
      <c r="C1514" s="256" t="s">
        <v>842</v>
      </c>
      <c r="D1514" s="255" t="s">
        <v>19</v>
      </c>
      <c r="E1514" s="255">
        <v>3071</v>
      </c>
      <c r="F1514" s="256" t="s">
        <v>139</v>
      </c>
      <c r="G1514" s="255" t="s">
        <v>21</v>
      </c>
      <c r="H1514" s="255" t="s">
        <v>968</v>
      </c>
      <c r="I1514" s="256" t="s">
        <v>59</v>
      </c>
      <c r="J1514" s="255" t="s">
        <v>271</v>
      </c>
      <c r="K1514" s="255">
        <v>42769</v>
      </c>
      <c r="L1514" s="256">
        <v>91</v>
      </c>
      <c r="M1514" s="255" t="s">
        <v>111</v>
      </c>
      <c r="N1514" s="255" t="s">
        <v>42</v>
      </c>
      <c r="O1514" s="256">
        <v>42775</v>
      </c>
      <c r="P1514" s="255" t="s">
        <v>838</v>
      </c>
      <c r="Q1514" s="255">
        <v>85</v>
      </c>
      <c r="R1514" s="256" t="s">
        <v>35</v>
      </c>
      <c r="S1514" s="255">
        <v>22934</v>
      </c>
      <c r="T1514" s="255" t="s">
        <v>197</v>
      </c>
      <c r="U1514" s="256">
        <v>326.41000000000003</v>
      </c>
      <c r="V1514" s="255" t="s">
        <v>197</v>
      </c>
      <c r="W1514" s="255">
        <v>22934.12963288249</v>
      </c>
      <c r="X1514" s="256" t="s">
        <v>100</v>
      </c>
      <c r="Y1514" s="255" t="s">
        <v>114</v>
      </c>
      <c r="Z1514" s="255">
        <v>0.33</v>
      </c>
      <c r="AA1514" s="256">
        <v>1</v>
      </c>
      <c r="AB1514" s="255" t="s">
        <v>630</v>
      </c>
      <c r="AC1514" s="255" t="s">
        <v>497</v>
      </c>
      <c r="AD1514" s="256" t="s">
        <v>507</v>
      </c>
      <c r="AE1514" s="255" t="s">
        <v>350</v>
      </c>
      <c r="AF1514" s="255" t="s">
        <v>649</v>
      </c>
      <c r="AG1514" s="256" t="s">
        <v>643</v>
      </c>
      <c r="AH1514" s="255"/>
      <c r="AI1514" s="255"/>
      <c r="AJ1514" s="256"/>
      <c r="AK1514" s="255" t="s">
        <v>649</v>
      </c>
      <c r="AL1514" s="255" t="s">
        <v>643</v>
      </c>
      <c r="AM1514" s="268" t="s">
        <v>740</v>
      </c>
      <c r="AN1514" s="148" t="str">
        <f>IF(ISERROR(MATCH(H1514,Current!H:H,0)),"Cleared","resolved")</f>
        <v>resolved</v>
      </c>
    </row>
    <row r="1515" spans="1:40" x14ac:dyDescent="0.25">
      <c r="A1515" s="267" t="s">
        <v>31</v>
      </c>
      <c r="B1515" s="255">
        <v>1960</v>
      </c>
      <c r="C1515" s="256" t="s">
        <v>423</v>
      </c>
      <c r="D1515" s="255" t="s">
        <v>22</v>
      </c>
      <c r="E1515" s="255">
        <v>199</v>
      </c>
      <c r="F1515" s="256" t="s">
        <v>137</v>
      </c>
      <c r="G1515" s="255" t="s">
        <v>22</v>
      </c>
      <c r="H1515" s="255" t="s">
        <v>2113</v>
      </c>
      <c r="I1515" s="256" t="s">
        <v>538</v>
      </c>
      <c r="J1515" s="255" t="s">
        <v>627</v>
      </c>
      <c r="K1515" s="255">
        <v>42774</v>
      </c>
      <c r="L1515" s="256">
        <v>86</v>
      </c>
      <c r="M1515" s="255" t="s">
        <v>118</v>
      </c>
      <c r="N1515" s="255" t="s">
        <v>41</v>
      </c>
      <c r="O1515" s="256">
        <v>42859</v>
      </c>
      <c r="P1515" s="255" t="s">
        <v>1878</v>
      </c>
      <c r="Q1515" s="255">
        <v>1</v>
      </c>
      <c r="R1515" s="256" t="s">
        <v>33</v>
      </c>
      <c r="S1515" s="255">
        <v>365</v>
      </c>
      <c r="T1515" s="255" t="s">
        <v>248</v>
      </c>
      <c r="U1515" s="256">
        <v>333.94</v>
      </c>
      <c r="V1515" s="255" t="s">
        <v>248</v>
      </c>
      <c r="W1515" s="255">
        <v>364.99641332056564</v>
      </c>
      <c r="X1515" s="256" t="s">
        <v>100</v>
      </c>
      <c r="Y1515" s="255" t="s">
        <v>107</v>
      </c>
      <c r="Z1515" s="255">
        <v>0.33</v>
      </c>
      <c r="AA1515" s="256">
        <v>1</v>
      </c>
      <c r="AB1515" s="255" t="s">
        <v>631</v>
      </c>
      <c r="AC1515" s="255" t="s">
        <v>484</v>
      </c>
      <c r="AD1515" s="256" t="s">
        <v>770</v>
      </c>
      <c r="AE1515" s="255" t="s">
        <v>349</v>
      </c>
      <c r="AF1515" s="255" t="s">
        <v>649</v>
      </c>
      <c r="AG1515" s="256" t="s">
        <v>643</v>
      </c>
      <c r="AH1515" s="255"/>
      <c r="AI1515" s="255"/>
      <c r="AJ1515" s="256"/>
      <c r="AK1515" s="255" t="s">
        <v>605</v>
      </c>
      <c r="AL1515" s="255" t="s">
        <v>643</v>
      </c>
      <c r="AM1515" s="268" t="s">
        <v>741</v>
      </c>
      <c r="AN1515" s="148" t="str">
        <f>IF(ISERROR(MATCH(H1515,Current!H:H,0)),"Cleared","resolved")</f>
        <v>Cleared</v>
      </c>
    </row>
    <row r="1516" spans="1:40" x14ac:dyDescent="0.25">
      <c r="A1516" s="267" t="s">
        <v>31</v>
      </c>
      <c r="B1516" s="255">
        <v>413</v>
      </c>
      <c r="C1516" s="256" t="s">
        <v>136</v>
      </c>
      <c r="D1516" s="255" t="s">
        <v>13</v>
      </c>
      <c r="E1516" s="255">
        <v>283</v>
      </c>
      <c r="F1516" s="256" t="s">
        <v>109</v>
      </c>
      <c r="G1516" s="255" t="s">
        <v>14</v>
      </c>
      <c r="H1516" s="255">
        <v>4130130017202</v>
      </c>
      <c r="I1516" s="256" t="s">
        <v>60</v>
      </c>
      <c r="J1516" s="255" t="s">
        <v>292</v>
      </c>
      <c r="K1516" s="255">
        <v>42794</v>
      </c>
      <c r="L1516" s="256">
        <v>66</v>
      </c>
      <c r="M1516" s="255" t="s">
        <v>118</v>
      </c>
      <c r="N1516" s="255" t="s">
        <v>41</v>
      </c>
      <c r="O1516" s="256">
        <v>42858</v>
      </c>
      <c r="P1516" s="255" t="s">
        <v>1878</v>
      </c>
      <c r="Q1516" s="255">
        <v>2</v>
      </c>
      <c r="R1516" s="256" t="s">
        <v>33</v>
      </c>
      <c r="S1516" s="255">
        <v>324.39</v>
      </c>
      <c r="T1516" s="255" t="s">
        <v>100</v>
      </c>
      <c r="U1516" s="256">
        <v>324.39</v>
      </c>
      <c r="V1516" s="255" t="s">
        <v>100</v>
      </c>
      <c r="W1516" s="255">
        <v>324.39</v>
      </c>
      <c r="X1516" s="256" t="s">
        <v>100</v>
      </c>
      <c r="Y1516" s="255" t="s">
        <v>114</v>
      </c>
      <c r="Z1516" s="255">
        <v>0.32</v>
      </c>
      <c r="AA1516" s="256">
        <v>1</v>
      </c>
      <c r="AB1516" s="255" t="s">
        <v>631</v>
      </c>
      <c r="AC1516" s="255" t="s">
        <v>426</v>
      </c>
      <c r="AD1516" s="256" t="s">
        <v>1993</v>
      </c>
      <c r="AE1516" s="255" t="s">
        <v>349</v>
      </c>
      <c r="AF1516" s="255" t="s">
        <v>649</v>
      </c>
      <c r="AG1516" s="256" t="s">
        <v>643</v>
      </c>
      <c r="AH1516" s="255"/>
      <c r="AI1516" s="255"/>
      <c r="AJ1516" s="256"/>
      <c r="AK1516" s="255" t="s">
        <v>605</v>
      </c>
      <c r="AL1516" s="255" t="s">
        <v>643</v>
      </c>
      <c r="AM1516" s="268" t="s">
        <v>741</v>
      </c>
      <c r="AN1516" s="148" t="str">
        <f>IF(ISERROR(MATCH(H1516,Current!H:H,0)),"Cleared","resolved")</f>
        <v>Cleared</v>
      </c>
    </row>
    <row r="1517" spans="1:40" x14ac:dyDescent="0.25">
      <c r="A1517" s="267" t="s">
        <v>744</v>
      </c>
      <c r="B1517" s="255">
        <v>8520</v>
      </c>
      <c r="C1517" s="256" t="s">
        <v>842</v>
      </c>
      <c r="D1517" s="255" t="s">
        <v>19</v>
      </c>
      <c r="E1517" s="255">
        <v>260</v>
      </c>
      <c r="F1517" s="256" t="s">
        <v>113</v>
      </c>
      <c r="G1517" s="255" t="s">
        <v>23</v>
      </c>
      <c r="H1517" s="255" t="s">
        <v>1533</v>
      </c>
      <c r="I1517" s="256" t="s">
        <v>59</v>
      </c>
      <c r="J1517" s="255" t="s">
        <v>381</v>
      </c>
      <c r="K1517" s="255">
        <v>42768</v>
      </c>
      <c r="L1517" s="256">
        <v>92</v>
      </c>
      <c r="M1517" s="255" t="s">
        <v>127</v>
      </c>
      <c r="N1517" s="255" t="s">
        <v>128</v>
      </c>
      <c r="O1517" s="256">
        <v>42831</v>
      </c>
      <c r="P1517" s="255" t="s">
        <v>838</v>
      </c>
      <c r="Q1517" s="255">
        <v>29</v>
      </c>
      <c r="R1517" s="256" t="s">
        <v>33</v>
      </c>
      <c r="S1517" s="255">
        <v>258.89999999999998</v>
      </c>
      <c r="T1517" s="255" t="s">
        <v>186</v>
      </c>
      <c r="U1517" s="256">
        <v>306.49</v>
      </c>
      <c r="V1517" s="255" t="s">
        <v>197</v>
      </c>
      <c r="W1517" s="255">
        <v>21534.516072369577</v>
      </c>
      <c r="X1517" s="256" t="s">
        <v>100</v>
      </c>
      <c r="Y1517" s="255" t="s">
        <v>114</v>
      </c>
      <c r="Z1517" s="255">
        <v>0.31</v>
      </c>
      <c r="AA1517" s="256">
        <v>1</v>
      </c>
      <c r="AB1517" s="255" t="s">
        <v>630</v>
      </c>
      <c r="AC1517" s="255" t="s">
        <v>681</v>
      </c>
      <c r="AD1517" s="256" t="s">
        <v>1449</v>
      </c>
      <c r="AE1517" s="255" t="s">
        <v>349</v>
      </c>
      <c r="AF1517" s="255" t="s">
        <v>605</v>
      </c>
      <c r="AG1517" s="256" t="s">
        <v>643</v>
      </c>
      <c r="AH1517" s="255"/>
      <c r="AI1517" s="255"/>
      <c r="AJ1517" s="256"/>
      <c r="AK1517" s="255" t="s">
        <v>649</v>
      </c>
      <c r="AL1517" s="255" t="s">
        <v>643</v>
      </c>
      <c r="AM1517" s="268" t="s">
        <v>740</v>
      </c>
      <c r="AN1517" s="148" t="str">
        <f>IF(ISERROR(MATCH(H1517,Current!H:H,0)),"Cleared","resolved")</f>
        <v>Cleared</v>
      </c>
    </row>
    <row r="1518" spans="1:40" x14ac:dyDescent="0.25">
      <c r="A1518" s="267" t="s">
        <v>744</v>
      </c>
      <c r="B1518" s="255">
        <v>8520</v>
      </c>
      <c r="C1518" s="256" t="s">
        <v>842</v>
      </c>
      <c r="D1518" s="255" t="s">
        <v>19</v>
      </c>
      <c r="E1518" s="255">
        <v>1740</v>
      </c>
      <c r="F1518" s="256" t="s">
        <v>261</v>
      </c>
      <c r="G1518" s="255" t="s">
        <v>15</v>
      </c>
      <c r="H1518" s="255">
        <v>85200710009320</v>
      </c>
      <c r="I1518" s="256" t="s">
        <v>277</v>
      </c>
      <c r="J1518" s="255" t="s">
        <v>216</v>
      </c>
      <c r="K1518" s="255">
        <v>42128</v>
      </c>
      <c r="L1518" s="256">
        <v>732</v>
      </c>
      <c r="M1518" s="255" t="s">
        <v>158</v>
      </c>
      <c r="N1518" s="255" t="s">
        <v>41</v>
      </c>
      <c r="O1518" s="256">
        <v>42776</v>
      </c>
      <c r="P1518" s="255" t="s">
        <v>838</v>
      </c>
      <c r="Q1518" s="255">
        <v>84</v>
      </c>
      <c r="R1518" s="256" t="s">
        <v>35</v>
      </c>
      <c r="S1518" s="255">
        <v>21662</v>
      </c>
      <c r="T1518" s="255" t="s">
        <v>197</v>
      </c>
      <c r="U1518" s="256">
        <v>308.3</v>
      </c>
      <c r="V1518" s="255" t="s">
        <v>197</v>
      </c>
      <c r="W1518" s="255">
        <v>21661.689794484453</v>
      </c>
      <c r="X1518" s="256" t="s">
        <v>100</v>
      </c>
      <c r="Y1518" s="255" t="s">
        <v>114</v>
      </c>
      <c r="Z1518" s="255">
        <v>0.31</v>
      </c>
      <c r="AA1518" s="256">
        <v>1</v>
      </c>
      <c r="AB1518" s="255" t="s">
        <v>630</v>
      </c>
      <c r="AC1518" s="255" t="s">
        <v>892</v>
      </c>
      <c r="AD1518" s="256" t="s">
        <v>893</v>
      </c>
      <c r="AE1518" s="255" t="s">
        <v>350</v>
      </c>
      <c r="AF1518" s="255" t="s">
        <v>605</v>
      </c>
      <c r="AG1518" s="256" t="s">
        <v>643</v>
      </c>
      <c r="AH1518" s="255"/>
      <c r="AI1518" s="255"/>
      <c r="AJ1518" s="256"/>
      <c r="AK1518" s="255" t="s">
        <v>605</v>
      </c>
      <c r="AL1518" s="255" t="s">
        <v>643</v>
      </c>
      <c r="AM1518" s="268" t="s">
        <v>741</v>
      </c>
      <c r="AN1518" s="148" t="str">
        <f>IF(ISERROR(MATCH(H1518,Current!H:H,0)),"Cleared","resolved")</f>
        <v>resolved</v>
      </c>
    </row>
    <row r="1519" spans="1:40" x14ac:dyDescent="0.25">
      <c r="A1519" s="267" t="s">
        <v>744</v>
      </c>
      <c r="B1519" s="255">
        <v>8520</v>
      </c>
      <c r="C1519" s="256" t="s">
        <v>842</v>
      </c>
      <c r="D1519" s="255" t="s">
        <v>19</v>
      </c>
      <c r="E1519" s="255">
        <v>199</v>
      </c>
      <c r="F1519" s="256" t="s">
        <v>137</v>
      </c>
      <c r="G1519" s="255" t="s">
        <v>22</v>
      </c>
      <c r="H1519" s="255">
        <v>85201810009220</v>
      </c>
      <c r="I1519" s="256" t="s">
        <v>54</v>
      </c>
      <c r="J1519" s="255" t="s">
        <v>575</v>
      </c>
      <c r="K1519" s="255">
        <v>42728</v>
      </c>
      <c r="L1519" s="256">
        <v>132</v>
      </c>
      <c r="M1519" s="255" t="s">
        <v>111</v>
      </c>
      <c r="N1519" s="255" t="s">
        <v>42</v>
      </c>
      <c r="O1519" s="256">
        <v>42797</v>
      </c>
      <c r="P1519" s="255" t="s">
        <v>838</v>
      </c>
      <c r="Q1519" s="255">
        <v>63</v>
      </c>
      <c r="R1519" s="256" t="s">
        <v>35</v>
      </c>
      <c r="S1519" s="255">
        <v>21534</v>
      </c>
      <c r="T1519" s="255" t="s">
        <v>197</v>
      </c>
      <c r="U1519" s="256">
        <v>306.48</v>
      </c>
      <c r="V1519" s="255" t="s">
        <v>197</v>
      </c>
      <c r="W1519" s="255">
        <v>21533.813455120326</v>
      </c>
      <c r="X1519" s="256" t="s">
        <v>100</v>
      </c>
      <c r="Y1519" s="255" t="s">
        <v>114</v>
      </c>
      <c r="Z1519" s="255">
        <v>0.31</v>
      </c>
      <c r="AA1519" s="256">
        <v>1</v>
      </c>
      <c r="AB1519" s="255" t="s">
        <v>630</v>
      </c>
      <c r="AC1519" s="255" t="s">
        <v>484</v>
      </c>
      <c r="AD1519" s="256" t="s">
        <v>396</v>
      </c>
      <c r="AE1519" s="255" t="s">
        <v>350</v>
      </c>
      <c r="AF1519" s="255" t="s">
        <v>649</v>
      </c>
      <c r="AG1519" s="256" t="s">
        <v>643</v>
      </c>
      <c r="AH1519" s="255"/>
      <c r="AI1519" s="255"/>
      <c r="AJ1519" s="256"/>
      <c r="AK1519" s="255" t="s">
        <v>605</v>
      </c>
      <c r="AL1519" s="255" t="s">
        <v>643</v>
      </c>
      <c r="AM1519" s="268" t="s">
        <v>741</v>
      </c>
      <c r="AN1519" s="148" t="str">
        <f>IF(ISERROR(MATCH(H1519,Current!H:H,0)),"Cleared","resolved")</f>
        <v>resolved</v>
      </c>
    </row>
    <row r="1520" spans="1:40" x14ac:dyDescent="0.25">
      <c r="A1520" s="267" t="s">
        <v>744</v>
      </c>
      <c r="B1520" s="255">
        <v>8520</v>
      </c>
      <c r="C1520" s="256" t="s">
        <v>842</v>
      </c>
      <c r="D1520" s="255" t="s">
        <v>19</v>
      </c>
      <c r="E1520" s="255">
        <v>795</v>
      </c>
      <c r="F1520" s="256" t="s">
        <v>264</v>
      </c>
      <c r="G1520" s="255" t="s">
        <v>14</v>
      </c>
      <c r="H1520" s="255" t="s">
        <v>1629</v>
      </c>
      <c r="I1520" s="256" t="s">
        <v>277</v>
      </c>
      <c r="J1520" s="255" t="s">
        <v>381</v>
      </c>
      <c r="K1520" s="255">
        <v>42769</v>
      </c>
      <c r="L1520" s="256">
        <v>91</v>
      </c>
      <c r="M1520" s="255" t="s">
        <v>161</v>
      </c>
      <c r="N1520" s="255" t="s">
        <v>128</v>
      </c>
      <c r="O1520" s="256">
        <v>42831</v>
      </c>
      <c r="P1520" s="255" t="s">
        <v>838</v>
      </c>
      <c r="Q1520" s="255">
        <v>29</v>
      </c>
      <c r="R1520" s="256" t="s">
        <v>33</v>
      </c>
      <c r="S1520" s="255">
        <v>21508</v>
      </c>
      <c r="T1520" s="255" t="s">
        <v>197</v>
      </c>
      <c r="U1520" s="256">
        <v>306.11</v>
      </c>
      <c r="V1520" s="255" t="s">
        <v>197</v>
      </c>
      <c r="W1520" s="255">
        <v>21507.816616897944</v>
      </c>
      <c r="X1520" s="256" t="s">
        <v>100</v>
      </c>
      <c r="Y1520" s="255" t="s">
        <v>114</v>
      </c>
      <c r="Z1520" s="255">
        <v>0.31</v>
      </c>
      <c r="AA1520" s="256">
        <v>1</v>
      </c>
      <c r="AB1520" s="255" t="s">
        <v>630</v>
      </c>
      <c r="AC1520" s="255" t="s">
        <v>426</v>
      </c>
      <c r="AD1520" s="256" t="s">
        <v>1630</v>
      </c>
      <c r="AE1520" s="255" t="s">
        <v>350</v>
      </c>
      <c r="AF1520" s="255" t="s">
        <v>649</v>
      </c>
      <c r="AG1520" s="256" t="s">
        <v>643</v>
      </c>
      <c r="AH1520" s="255"/>
      <c r="AI1520" s="255"/>
      <c r="AJ1520" s="256"/>
      <c r="AK1520" s="255" t="s">
        <v>649</v>
      </c>
      <c r="AL1520" s="255" t="s">
        <v>643</v>
      </c>
      <c r="AM1520" s="268" t="s">
        <v>740</v>
      </c>
      <c r="AN1520" s="148" t="str">
        <f>IF(ISERROR(MATCH(H1520,Current!H:H,0)),"Cleared","resolved")</f>
        <v>resolved</v>
      </c>
    </row>
    <row r="1521" spans="1:40" x14ac:dyDescent="0.25">
      <c r="A1521" s="267" t="s">
        <v>31</v>
      </c>
      <c r="B1521" s="255">
        <v>8520</v>
      </c>
      <c r="C1521" s="256" t="s">
        <v>842</v>
      </c>
      <c r="D1521" s="255" t="s">
        <v>19</v>
      </c>
      <c r="E1521" s="255">
        <v>1750</v>
      </c>
      <c r="F1521" s="256" t="s">
        <v>159</v>
      </c>
      <c r="G1521" s="255" t="s">
        <v>18</v>
      </c>
      <c r="H1521" s="255">
        <v>85207120000037</v>
      </c>
      <c r="I1521" s="256" t="s">
        <v>538</v>
      </c>
      <c r="J1521" s="255" t="s">
        <v>2047</v>
      </c>
      <c r="K1521" s="255">
        <v>42796</v>
      </c>
      <c r="L1521" s="256">
        <v>64</v>
      </c>
      <c r="M1521" s="255" t="s">
        <v>111</v>
      </c>
      <c r="N1521" s="255" t="s">
        <v>42</v>
      </c>
      <c r="O1521" s="256">
        <v>42860</v>
      </c>
      <c r="P1521" s="255" t="s">
        <v>1878</v>
      </c>
      <c r="Q1521" s="255">
        <v>0</v>
      </c>
      <c r="R1521" s="256" t="s">
        <v>33</v>
      </c>
      <c r="S1521" s="255">
        <v>21897</v>
      </c>
      <c r="T1521" s="255" t="s">
        <v>197</v>
      </c>
      <c r="U1521" s="256">
        <v>311.64999999999998</v>
      </c>
      <c r="V1521" s="255" t="s">
        <v>197</v>
      </c>
      <c r="W1521" s="255">
        <v>21897.066572984364</v>
      </c>
      <c r="X1521" s="256" t="s">
        <v>100</v>
      </c>
      <c r="Y1521" s="255" t="s">
        <v>114</v>
      </c>
      <c r="Z1521" s="255">
        <v>0.31</v>
      </c>
      <c r="AA1521" s="256">
        <v>1</v>
      </c>
      <c r="AB1521" s="255" t="s">
        <v>630</v>
      </c>
      <c r="AC1521" s="255" t="s">
        <v>2042</v>
      </c>
      <c r="AD1521" s="256" t="s">
        <v>2043</v>
      </c>
      <c r="AE1521" s="255" t="s">
        <v>350</v>
      </c>
      <c r="AF1521" s="255" t="s">
        <v>605</v>
      </c>
      <c r="AG1521" s="256" t="s">
        <v>643</v>
      </c>
      <c r="AH1521" s="255"/>
      <c r="AI1521" s="255"/>
      <c r="AJ1521" s="256"/>
      <c r="AK1521" s="255" t="s">
        <v>605</v>
      </c>
      <c r="AL1521" s="255" t="s">
        <v>603</v>
      </c>
      <c r="AM1521" s="268" t="s">
        <v>739</v>
      </c>
      <c r="AN1521" s="148" t="str">
        <f>IF(ISERROR(MATCH(H1521,Current!H:H,0)),"Cleared","resolved")</f>
        <v>resolved</v>
      </c>
    </row>
    <row r="1522" spans="1:40" x14ac:dyDescent="0.25">
      <c r="A1522" s="267" t="s">
        <v>31</v>
      </c>
      <c r="B1522" s="255">
        <v>420</v>
      </c>
      <c r="C1522" s="256" t="s">
        <v>148</v>
      </c>
      <c r="D1522" s="255" t="s">
        <v>13</v>
      </c>
      <c r="E1522" s="255">
        <v>635</v>
      </c>
      <c r="F1522" s="256" t="s">
        <v>142</v>
      </c>
      <c r="G1522" s="255" t="s">
        <v>16</v>
      </c>
      <c r="H1522" s="255">
        <v>4200110025577</v>
      </c>
      <c r="I1522" s="256" t="s">
        <v>55</v>
      </c>
      <c r="J1522" s="255" t="s">
        <v>1961</v>
      </c>
      <c r="K1522" s="255">
        <v>42794</v>
      </c>
      <c r="L1522" s="256">
        <v>66</v>
      </c>
      <c r="M1522" s="255" t="s">
        <v>127</v>
      </c>
      <c r="N1522" s="255" t="s">
        <v>128</v>
      </c>
      <c r="O1522" s="256">
        <v>42859</v>
      </c>
      <c r="P1522" s="255" t="s">
        <v>1878</v>
      </c>
      <c r="Q1522" s="255">
        <v>1</v>
      </c>
      <c r="R1522" s="256" t="s">
        <v>33</v>
      </c>
      <c r="S1522" s="255">
        <v>298</v>
      </c>
      <c r="T1522" s="255" t="s">
        <v>100</v>
      </c>
      <c r="U1522" s="256">
        <v>298</v>
      </c>
      <c r="V1522" s="255" t="s">
        <v>100</v>
      </c>
      <c r="W1522" s="255">
        <v>298</v>
      </c>
      <c r="X1522" s="256" t="s">
        <v>100</v>
      </c>
      <c r="Y1522" s="255" t="s">
        <v>114</v>
      </c>
      <c r="Z1522" s="255">
        <v>0.3</v>
      </c>
      <c r="AA1522" s="256">
        <v>1</v>
      </c>
      <c r="AB1522" s="255" t="s">
        <v>631</v>
      </c>
      <c r="AC1522" s="255" t="s">
        <v>859</v>
      </c>
      <c r="AD1522" s="256" t="s">
        <v>1996</v>
      </c>
      <c r="AE1522" s="255" t="s">
        <v>349</v>
      </c>
      <c r="AF1522" s="255" t="s">
        <v>649</v>
      </c>
      <c r="AG1522" s="256" t="s">
        <v>643</v>
      </c>
      <c r="AH1522" s="255"/>
      <c r="AI1522" s="255"/>
      <c r="AJ1522" s="256"/>
      <c r="AK1522" s="255" t="s">
        <v>605</v>
      </c>
      <c r="AL1522" s="255" t="s">
        <v>643</v>
      </c>
      <c r="AM1522" s="268" t="s">
        <v>741</v>
      </c>
      <c r="AN1522" s="148" t="str">
        <f>IF(ISERROR(MATCH(H1522,Current!H:H,0)),"Cleared","resolved")</f>
        <v>Cleared</v>
      </c>
    </row>
    <row r="1523" spans="1:40" x14ac:dyDescent="0.25">
      <c r="A1523" s="267" t="s">
        <v>744</v>
      </c>
      <c r="B1523" s="255">
        <v>8520</v>
      </c>
      <c r="C1523" s="256" t="s">
        <v>842</v>
      </c>
      <c r="D1523" s="255" t="s">
        <v>19</v>
      </c>
      <c r="E1523" s="255">
        <v>8420</v>
      </c>
      <c r="F1523" s="256" t="s">
        <v>234</v>
      </c>
      <c r="G1523" s="255" t="s">
        <v>19</v>
      </c>
      <c r="H1523" s="255">
        <v>85200310086874</v>
      </c>
      <c r="I1523" s="256" t="s">
        <v>54</v>
      </c>
      <c r="J1523" s="255" t="s">
        <v>575</v>
      </c>
      <c r="K1523" s="255">
        <v>42773</v>
      </c>
      <c r="L1523" s="256">
        <v>87</v>
      </c>
      <c r="M1523" s="255" t="s">
        <v>149</v>
      </c>
      <c r="N1523" s="255" t="s">
        <v>41</v>
      </c>
      <c r="O1523" s="256">
        <v>42830</v>
      </c>
      <c r="P1523" s="255" t="s">
        <v>838</v>
      </c>
      <c r="Q1523" s="255">
        <v>30</v>
      </c>
      <c r="R1523" s="256" t="s">
        <v>33</v>
      </c>
      <c r="S1523" s="255">
        <v>19629.91</v>
      </c>
      <c r="T1523" s="255" t="s">
        <v>197</v>
      </c>
      <c r="U1523" s="256">
        <v>279.38</v>
      </c>
      <c r="V1523" s="255" t="s">
        <v>197</v>
      </c>
      <c r="W1523" s="255">
        <v>19629.720709643421</v>
      </c>
      <c r="X1523" s="256" t="s">
        <v>100</v>
      </c>
      <c r="Y1523" s="255" t="s">
        <v>107</v>
      </c>
      <c r="Z1523" s="255">
        <v>0.28000000000000003</v>
      </c>
      <c r="AA1523" s="256">
        <v>1</v>
      </c>
      <c r="AB1523" s="255" t="s">
        <v>630</v>
      </c>
      <c r="AC1523" s="255" t="s">
        <v>481</v>
      </c>
      <c r="AD1523" s="256" t="s">
        <v>1601</v>
      </c>
      <c r="AE1523" s="255" t="s">
        <v>350</v>
      </c>
      <c r="AF1523" s="255" t="s">
        <v>605</v>
      </c>
      <c r="AG1523" s="256" t="s">
        <v>643</v>
      </c>
      <c r="AH1523" s="255"/>
      <c r="AI1523" s="255"/>
      <c r="AJ1523" s="256"/>
      <c r="AK1523" s="255" t="s">
        <v>605</v>
      </c>
      <c r="AL1523" s="255" t="s">
        <v>643</v>
      </c>
      <c r="AM1523" s="268" t="s">
        <v>741</v>
      </c>
      <c r="AN1523" s="148" t="str">
        <f>IF(ISERROR(MATCH(H1523,Current!H:H,0)),"Cleared","resolved")</f>
        <v>resolved</v>
      </c>
    </row>
    <row r="1524" spans="1:40" x14ac:dyDescent="0.25">
      <c r="A1524" s="267" t="s">
        <v>31</v>
      </c>
      <c r="B1524" s="255">
        <v>413</v>
      </c>
      <c r="C1524" s="256" t="s">
        <v>136</v>
      </c>
      <c r="D1524" s="255" t="s">
        <v>13</v>
      </c>
      <c r="E1524" s="255">
        <v>283</v>
      </c>
      <c r="F1524" s="256" t="s">
        <v>109</v>
      </c>
      <c r="G1524" s="255" t="s">
        <v>14</v>
      </c>
      <c r="H1524" s="255">
        <v>4130130017232</v>
      </c>
      <c r="I1524" s="256" t="s">
        <v>60</v>
      </c>
      <c r="J1524" s="255" t="s">
        <v>292</v>
      </c>
      <c r="K1524" s="255">
        <v>42794</v>
      </c>
      <c r="L1524" s="256">
        <v>66</v>
      </c>
      <c r="M1524" s="255" t="s">
        <v>118</v>
      </c>
      <c r="N1524" s="255" t="s">
        <v>41</v>
      </c>
      <c r="O1524" s="256">
        <v>42858</v>
      </c>
      <c r="P1524" s="255" t="s">
        <v>1878</v>
      </c>
      <c r="Q1524" s="255">
        <v>2</v>
      </c>
      <c r="R1524" s="256" t="s">
        <v>33</v>
      </c>
      <c r="S1524" s="255">
        <v>266.22000000000003</v>
      </c>
      <c r="T1524" s="255" t="s">
        <v>100</v>
      </c>
      <c r="U1524" s="256">
        <v>266.22000000000003</v>
      </c>
      <c r="V1524" s="255" t="s">
        <v>100</v>
      </c>
      <c r="W1524" s="255">
        <v>266.22000000000003</v>
      </c>
      <c r="X1524" s="256" t="s">
        <v>100</v>
      </c>
      <c r="Y1524" s="255" t="s">
        <v>114</v>
      </c>
      <c r="Z1524" s="255">
        <v>0.27</v>
      </c>
      <c r="AA1524" s="256">
        <v>1</v>
      </c>
      <c r="AB1524" s="255" t="s">
        <v>631</v>
      </c>
      <c r="AC1524" s="255" t="s">
        <v>426</v>
      </c>
      <c r="AD1524" s="256" t="s">
        <v>1994</v>
      </c>
      <c r="AE1524" s="255" t="s">
        <v>349</v>
      </c>
      <c r="AF1524" s="255" t="s">
        <v>605</v>
      </c>
      <c r="AG1524" s="256" t="s">
        <v>643</v>
      </c>
      <c r="AH1524" s="255"/>
      <c r="AI1524" s="255"/>
      <c r="AJ1524" s="256"/>
      <c r="AK1524" s="255" t="s">
        <v>605</v>
      </c>
      <c r="AL1524" s="255" t="s">
        <v>643</v>
      </c>
      <c r="AM1524" s="268" t="s">
        <v>741</v>
      </c>
      <c r="AN1524" s="148" t="str">
        <f>IF(ISERROR(MATCH(H1524,Current!H:H,0)),"Cleared","resolved")</f>
        <v>Cleared</v>
      </c>
    </row>
    <row r="1525" spans="1:40" x14ac:dyDescent="0.25">
      <c r="A1525" s="267" t="s">
        <v>744</v>
      </c>
      <c r="B1525" s="255">
        <v>8520</v>
      </c>
      <c r="C1525" s="256" t="s">
        <v>842</v>
      </c>
      <c r="D1525" s="255" t="s">
        <v>19</v>
      </c>
      <c r="E1525" s="255">
        <v>8243</v>
      </c>
      <c r="F1525" s="256" t="s">
        <v>120</v>
      </c>
      <c r="G1525" s="255" t="s">
        <v>14</v>
      </c>
      <c r="H1525" s="255">
        <v>85203830000029</v>
      </c>
      <c r="I1525" s="256" t="s">
        <v>277</v>
      </c>
      <c r="J1525" s="255" t="s">
        <v>306</v>
      </c>
      <c r="K1525" s="255">
        <v>42706</v>
      </c>
      <c r="L1525" s="256">
        <v>154</v>
      </c>
      <c r="M1525" s="255" t="s">
        <v>111</v>
      </c>
      <c r="N1525" s="255" t="s">
        <v>42</v>
      </c>
      <c r="O1525" s="256">
        <v>42776</v>
      </c>
      <c r="P1525" s="255" t="s">
        <v>838</v>
      </c>
      <c r="Q1525" s="255">
        <v>84</v>
      </c>
      <c r="R1525" s="256" t="s">
        <v>35</v>
      </c>
      <c r="S1525" s="255">
        <v>19201.18</v>
      </c>
      <c r="T1525" s="255" t="s">
        <v>197</v>
      </c>
      <c r="U1525" s="256">
        <v>273.27999999999997</v>
      </c>
      <c r="V1525" s="255" t="s">
        <v>197</v>
      </c>
      <c r="W1525" s="255">
        <v>19201.124187598802</v>
      </c>
      <c r="X1525" s="256" t="s">
        <v>100</v>
      </c>
      <c r="Y1525" s="255" t="s">
        <v>114</v>
      </c>
      <c r="Z1525" s="255">
        <v>0.27</v>
      </c>
      <c r="AA1525" s="256">
        <v>1</v>
      </c>
      <c r="AB1525" s="255" t="s">
        <v>630</v>
      </c>
      <c r="AC1525" s="255" t="s">
        <v>660</v>
      </c>
      <c r="AD1525" s="256" t="s">
        <v>358</v>
      </c>
      <c r="AE1525" s="255" t="s">
        <v>350</v>
      </c>
      <c r="AF1525" s="255" t="s">
        <v>605</v>
      </c>
      <c r="AG1525" s="256" t="s">
        <v>643</v>
      </c>
      <c r="AH1525" s="255"/>
      <c r="AI1525" s="255"/>
      <c r="AJ1525" s="256"/>
      <c r="AK1525" s="255" t="s">
        <v>605</v>
      </c>
      <c r="AL1525" s="255" t="s">
        <v>643</v>
      </c>
      <c r="AM1525" s="268" t="s">
        <v>741</v>
      </c>
      <c r="AN1525" s="148" t="str">
        <f>IF(ISERROR(MATCH(H1525,Current!H:H,0)),"Cleared","resolved")</f>
        <v>resolved</v>
      </c>
    </row>
    <row r="1526" spans="1:40" x14ac:dyDescent="0.25">
      <c r="A1526" s="267" t="s">
        <v>31</v>
      </c>
      <c r="B1526" s="255">
        <v>9701</v>
      </c>
      <c r="C1526" s="256" t="s">
        <v>199</v>
      </c>
      <c r="D1526" s="255" t="s">
        <v>14</v>
      </c>
      <c r="E1526" s="255">
        <v>692</v>
      </c>
      <c r="F1526" s="256" t="s">
        <v>187</v>
      </c>
      <c r="G1526" s="255" t="s">
        <v>16</v>
      </c>
      <c r="H1526" s="255">
        <v>97120170093</v>
      </c>
      <c r="I1526" s="256" t="s">
        <v>57</v>
      </c>
      <c r="J1526" s="255" t="s">
        <v>133</v>
      </c>
      <c r="K1526" s="255">
        <v>42796</v>
      </c>
      <c r="L1526" s="256">
        <v>64</v>
      </c>
      <c r="M1526" s="255" t="s">
        <v>111</v>
      </c>
      <c r="N1526" s="255" t="s">
        <v>42</v>
      </c>
      <c r="O1526" s="256">
        <v>42860</v>
      </c>
      <c r="P1526" s="255" t="s">
        <v>1878</v>
      </c>
      <c r="Q1526" s="255">
        <v>0</v>
      </c>
      <c r="R1526" s="256" t="s">
        <v>33</v>
      </c>
      <c r="S1526" s="255">
        <v>258.27</v>
      </c>
      <c r="T1526" s="255" t="s">
        <v>100</v>
      </c>
      <c r="U1526" s="256">
        <v>258.27</v>
      </c>
      <c r="V1526" s="255" t="s">
        <v>200</v>
      </c>
      <c r="W1526" s="255">
        <v>1171.2027513537512</v>
      </c>
      <c r="X1526" s="256" t="s">
        <v>100</v>
      </c>
      <c r="Y1526" s="255" t="s">
        <v>114</v>
      </c>
      <c r="Z1526" s="255">
        <v>0.26</v>
      </c>
      <c r="AA1526" s="256">
        <v>1</v>
      </c>
      <c r="AB1526" s="255" t="s">
        <v>629</v>
      </c>
      <c r="AC1526" s="255" t="s">
        <v>416</v>
      </c>
      <c r="AD1526" s="256" t="s">
        <v>2005</v>
      </c>
      <c r="AE1526" s="255" t="s">
        <v>349</v>
      </c>
      <c r="AF1526" s="255" t="s">
        <v>605</v>
      </c>
      <c r="AG1526" s="256" t="s">
        <v>643</v>
      </c>
      <c r="AH1526" s="255"/>
      <c r="AI1526" s="255"/>
      <c r="AJ1526" s="256"/>
      <c r="AK1526" s="255" t="s">
        <v>649</v>
      </c>
      <c r="AL1526" s="255" t="s">
        <v>643</v>
      </c>
      <c r="AM1526" s="268" t="s">
        <v>740</v>
      </c>
      <c r="AN1526" s="148" t="str">
        <f>IF(ISERROR(MATCH(H1526,Current!H:H,0)),"Cleared","resolved")</f>
        <v>Cleared</v>
      </c>
    </row>
    <row r="1527" spans="1:40" x14ac:dyDescent="0.25">
      <c r="A1527" s="267" t="s">
        <v>744</v>
      </c>
      <c r="B1527" s="255">
        <v>8520</v>
      </c>
      <c r="C1527" s="256" t="s">
        <v>842</v>
      </c>
      <c r="D1527" s="255" t="s">
        <v>19</v>
      </c>
      <c r="E1527" s="255">
        <v>3011</v>
      </c>
      <c r="F1527" s="256" t="s">
        <v>164</v>
      </c>
      <c r="G1527" s="255" t="s">
        <v>22</v>
      </c>
      <c r="H1527" s="255">
        <v>85200410035846</v>
      </c>
      <c r="I1527" s="256" t="s">
        <v>59</v>
      </c>
      <c r="J1527" s="255" t="s">
        <v>215</v>
      </c>
      <c r="K1527" s="255">
        <v>42522</v>
      </c>
      <c r="L1527" s="256">
        <v>338</v>
      </c>
      <c r="M1527" s="255" t="s">
        <v>118</v>
      </c>
      <c r="N1527" s="255" t="s">
        <v>41</v>
      </c>
      <c r="O1527" s="256">
        <v>42549</v>
      </c>
      <c r="P1527" s="255" t="s">
        <v>268</v>
      </c>
      <c r="Q1527" s="255">
        <v>311</v>
      </c>
      <c r="R1527" s="256" t="s">
        <v>37</v>
      </c>
      <c r="S1527" s="255">
        <v>18486</v>
      </c>
      <c r="T1527" s="255" t="s">
        <v>197</v>
      </c>
      <c r="U1527" s="256">
        <v>263.10000000000002</v>
      </c>
      <c r="V1527" s="255" t="s">
        <v>197</v>
      </c>
      <c r="W1527" s="255">
        <v>18485.859827858774</v>
      </c>
      <c r="X1527" s="256" t="s">
        <v>100</v>
      </c>
      <c r="Y1527" s="255" t="s">
        <v>114</v>
      </c>
      <c r="Z1527" s="255">
        <v>0.26</v>
      </c>
      <c r="AA1527" s="256">
        <v>1</v>
      </c>
      <c r="AB1527" s="255" t="s">
        <v>630</v>
      </c>
      <c r="AC1527" s="255" t="s">
        <v>474</v>
      </c>
      <c r="AD1527" s="256" t="s">
        <v>389</v>
      </c>
      <c r="AE1527" s="255" t="s">
        <v>350</v>
      </c>
      <c r="AF1527" s="255" t="s">
        <v>605</v>
      </c>
      <c r="AG1527" s="256" t="s">
        <v>643</v>
      </c>
      <c r="AH1527" s="255"/>
      <c r="AI1527" s="255"/>
      <c r="AJ1527" s="256"/>
      <c r="AK1527" s="255" t="s">
        <v>605</v>
      </c>
      <c r="AL1527" s="255" t="s">
        <v>643</v>
      </c>
      <c r="AM1527" s="268" t="s">
        <v>741</v>
      </c>
      <c r="AN1527" s="148" t="str">
        <f>IF(ISERROR(MATCH(H1527,Current!H:H,0)),"Cleared","resolved")</f>
        <v>Cleared</v>
      </c>
    </row>
    <row r="1528" spans="1:40" x14ac:dyDescent="0.25">
      <c r="A1528" s="267" t="s">
        <v>744</v>
      </c>
      <c r="B1528" s="255">
        <v>8520</v>
      </c>
      <c r="C1528" s="256" t="s">
        <v>842</v>
      </c>
      <c r="D1528" s="255" t="s">
        <v>19</v>
      </c>
      <c r="E1528" s="255">
        <v>8420</v>
      </c>
      <c r="F1528" s="256" t="s">
        <v>234</v>
      </c>
      <c r="G1528" s="255" t="s">
        <v>19</v>
      </c>
      <c r="H1528" s="255">
        <v>85203010001259</v>
      </c>
      <c r="I1528" s="256" t="s">
        <v>592</v>
      </c>
      <c r="J1528" s="255" t="s">
        <v>230</v>
      </c>
      <c r="K1528" s="255">
        <v>42728</v>
      </c>
      <c r="L1528" s="256">
        <v>132</v>
      </c>
      <c r="M1528" s="255" t="s">
        <v>158</v>
      </c>
      <c r="N1528" s="255" t="s">
        <v>41</v>
      </c>
      <c r="O1528" s="256">
        <v>42775</v>
      </c>
      <c r="P1528" s="255" t="s">
        <v>838</v>
      </c>
      <c r="Q1528" s="255">
        <v>85</v>
      </c>
      <c r="R1528" s="256" t="s">
        <v>35</v>
      </c>
      <c r="S1528" s="255">
        <v>18114</v>
      </c>
      <c r="T1528" s="255" t="s">
        <v>197</v>
      </c>
      <c r="U1528" s="256">
        <v>257.81</v>
      </c>
      <c r="V1528" s="255" t="s">
        <v>197</v>
      </c>
      <c r="W1528" s="255">
        <v>18114.175303003689</v>
      </c>
      <c r="X1528" s="256" t="s">
        <v>100</v>
      </c>
      <c r="Y1528" s="255" t="s">
        <v>107</v>
      </c>
      <c r="Z1528" s="255">
        <v>0.26</v>
      </c>
      <c r="AA1528" s="256">
        <v>1</v>
      </c>
      <c r="AB1528" s="255" t="s">
        <v>630</v>
      </c>
      <c r="AC1528" s="255" t="s">
        <v>819</v>
      </c>
      <c r="AD1528" s="256" t="s">
        <v>929</v>
      </c>
      <c r="AE1528" s="255" t="s">
        <v>350</v>
      </c>
      <c r="AF1528" s="255" t="s">
        <v>605</v>
      </c>
      <c r="AG1528" s="256" t="s">
        <v>643</v>
      </c>
      <c r="AH1528" s="255"/>
      <c r="AI1528" s="255"/>
      <c r="AJ1528" s="256"/>
      <c r="AK1528" s="255" t="s">
        <v>605</v>
      </c>
      <c r="AL1528" s="255" t="s">
        <v>643</v>
      </c>
      <c r="AM1528" s="268" t="s">
        <v>741</v>
      </c>
      <c r="AN1528" s="148" t="str">
        <f>IF(ISERROR(MATCH(H1528,Current!H:H,0)),"Cleared","resolved")</f>
        <v>resolved</v>
      </c>
    </row>
    <row r="1529" spans="1:40" x14ac:dyDescent="0.25">
      <c r="A1529" s="267" t="s">
        <v>744</v>
      </c>
      <c r="B1529" s="255">
        <v>8520</v>
      </c>
      <c r="C1529" s="256" t="s">
        <v>842</v>
      </c>
      <c r="D1529" s="255" t="s">
        <v>19</v>
      </c>
      <c r="E1529" s="255">
        <v>8420</v>
      </c>
      <c r="F1529" s="256" t="s">
        <v>234</v>
      </c>
      <c r="G1529" s="255" t="s">
        <v>19</v>
      </c>
      <c r="H1529" s="255">
        <v>85203010001186</v>
      </c>
      <c r="I1529" s="256" t="s">
        <v>592</v>
      </c>
      <c r="J1529" s="255" t="s">
        <v>230</v>
      </c>
      <c r="K1529" s="255">
        <v>42676</v>
      </c>
      <c r="L1529" s="256">
        <v>184</v>
      </c>
      <c r="M1529" s="255" t="s">
        <v>105</v>
      </c>
      <c r="N1529" s="255" t="s">
        <v>41</v>
      </c>
      <c r="O1529" s="256">
        <v>42775</v>
      </c>
      <c r="P1529" s="255" t="s">
        <v>838</v>
      </c>
      <c r="Q1529" s="255">
        <v>85</v>
      </c>
      <c r="R1529" s="256" t="s">
        <v>35</v>
      </c>
      <c r="S1529" s="255">
        <v>18192.03</v>
      </c>
      <c r="T1529" s="255" t="s">
        <v>197</v>
      </c>
      <c r="U1529" s="256">
        <v>258.92</v>
      </c>
      <c r="V1529" s="255" t="s">
        <v>197</v>
      </c>
      <c r="W1529" s="255">
        <v>18192.165817670826</v>
      </c>
      <c r="X1529" s="256" t="s">
        <v>100</v>
      </c>
      <c r="Y1529" s="255" t="s">
        <v>107</v>
      </c>
      <c r="Z1529" s="255">
        <v>0.26</v>
      </c>
      <c r="AA1529" s="256">
        <v>1</v>
      </c>
      <c r="AB1529" s="255" t="s">
        <v>630</v>
      </c>
      <c r="AC1529" s="255" t="s">
        <v>503</v>
      </c>
      <c r="AD1529" s="256" t="s">
        <v>903</v>
      </c>
      <c r="AE1529" s="255" t="s">
        <v>350</v>
      </c>
      <c r="AF1529" s="255" t="s">
        <v>605</v>
      </c>
      <c r="AG1529" s="256" t="s">
        <v>643</v>
      </c>
      <c r="AH1529" s="255"/>
      <c r="AI1529" s="255"/>
      <c r="AJ1529" s="256"/>
      <c r="AK1529" s="255" t="s">
        <v>605</v>
      </c>
      <c r="AL1529" s="255" t="s">
        <v>643</v>
      </c>
      <c r="AM1529" s="268" t="s">
        <v>741</v>
      </c>
      <c r="AN1529" s="148" t="str">
        <f>IF(ISERROR(MATCH(H1529,Current!H:H,0)),"Cleared","resolved")</f>
        <v>resolved</v>
      </c>
    </row>
    <row r="1530" spans="1:40" x14ac:dyDescent="0.25">
      <c r="A1530" s="267" t="s">
        <v>744</v>
      </c>
      <c r="B1530" s="255">
        <v>8520</v>
      </c>
      <c r="C1530" s="256" t="s">
        <v>842</v>
      </c>
      <c r="D1530" s="255" t="s">
        <v>19</v>
      </c>
      <c r="E1530" s="255">
        <v>795</v>
      </c>
      <c r="F1530" s="256" t="s">
        <v>264</v>
      </c>
      <c r="G1530" s="255" t="s">
        <v>14</v>
      </c>
      <c r="H1530" s="255" t="s">
        <v>1634</v>
      </c>
      <c r="I1530" s="256" t="s">
        <v>538</v>
      </c>
      <c r="J1530" s="255" t="s">
        <v>381</v>
      </c>
      <c r="K1530" s="255">
        <v>42769</v>
      </c>
      <c r="L1530" s="256">
        <v>91</v>
      </c>
      <c r="M1530" s="255" t="s">
        <v>111</v>
      </c>
      <c r="N1530" s="255" t="s">
        <v>42</v>
      </c>
      <c r="O1530" s="256">
        <v>42831</v>
      </c>
      <c r="P1530" s="255" t="s">
        <v>838</v>
      </c>
      <c r="Q1530" s="255">
        <v>29</v>
      </c>
      <c r="R1530" s="256" t="s">
        <v>33</v>
      </c>
      <c r="S1530" s="255">
        <v>17948</v>
      </c>
      <c r="T1530" s="255" t="s">
        <v>197</v>
      </c>
      <c r="U1530" s="256">
        <v>255.44</v>
      </c>
      <c r="V1530" s="255" t="s">
        <v>197</v>
      </c>
      <c r="W1530" s="255">
        <v>17947.655014930617</v>
      </c>
      <c r="X1530" s="256" t="s">
        <v>100</v>
      </c>
      <c r="Y1530" s="255" t="s">
        <v>114</v>
      </c>
      <c r="Z1530" s="255">
        <v>0.26</v>
      </c>
      <c r="AA1530" s="256">
        <v>1</v>
      </c>
      <c r="AB1530" s="255" t="s">
        <v>630</v>
      </c>
      <c r="AC1530" s="255" t="s">
        <v>426</v>
      </c>
      <c r="AD1530" s="256" t="s">
        <v>361</v>
      </c>
      <c r="AE1530" s="255" t="s">
        <v>350</v>
      </c>
      <c r="AF1530" s="255" t="s">
        <v>605</v>
      </c>
      <c r="AG1530" s="256" t="s">
        <v>643</v>
      </c>
      <c r="AH1530" s="255"/>
      <c r="AI1530" s="255"/>
      <c r="AJ1530" s="256"/>
      <c r="AK1530" s="255" t="s">
        <v>649</v>
      </c>
      <c r="AL1530" s="255" t="s">
        <v>643</v>
      </c>
      <c r="AM1530" s="268" t="s">
        <v>740</v>
      </c>
      <c r="AN1530" s="148" t="str">
        <f>IF(ISERROR(MATCH(H1530,Current!H:H,0)),"Cleared","resolved")</f>
        <v>resolved</v>
      </c>
    </row>
    <row r="1531" spans="1:40" x14ac:dyDescent="0.25">
      <c r="A1531" s="267" t="s">
        <v>744</v>
      </c>
      <c r="B1531" s="255">
        <v>8520</v>
      </c>
      <c r="C1531" s="256" t="s">
        <v>842</v>
      </c>
      <c r="D1531" s="255" t="s">
        <v>19</v>
      </c>
      <c r="E1531" s="255">
        <v>3036</v>
      </c>
      <c r="F1531" s="256" t="s">
        <v>202</v>
      </c>
      <c r="G1531" s="255" t="s">
        <v>23</v>
      </c>
      <c r="H1531" s="255">
        <v>85200310087640</v>
      </c>
      <c r="I1531" s="256" t="s">
        <v>59</v>
      </c>
      <c r="J1531" s="255" t="s">
        <v>916</v>
      </c>
      <c r="K1531" s="255">
        <v>42829</v>
      </c>
      <c r="L1531" s="256">
        <v>31</v>
      </c>
      <c r="M1531" s="255" t="s">
        <v>118</v>
      </c>
      <c r="N1531" s="255" t="s">
        <v>41</v>
      </c>
      <c r="O1531" s="256">
        <v>42831</v>
      </c>
      <c r="P1531" s="255" t="s">
        <v>838</v>
      </c>
      <c r="Q1531" s="255">
        <v>29</v>
      </c>
      <c r="R1531" s="256" t="s">
        <v>33</v>
      </c>
      <c r="S1531" s="255">
        <v>17392.490000000002</v>
      </c>
      <c r="T1531" s="255" t="s">
        <v>197</v>
      </c>
      <c r="U1531" s="256">
        <v>247.54</v>
      </c>
      <c r="V1531" s="255" t="s">
        <v>197</v>
      </c>
      <c r="W1531" s="255">
        <v>17392.587388020376</v>
      </c>
      <c r="X1531" s="256" t="s">
        <v>100</v>
      </c>
      <c r="Y1531" s="255" t="s">
        <v>114</v>
      </c>
      <c r="Z1531" s="255">
        <v>0.25</v>
      </c>
      <c r="AA1531" s="256">
        <v>1</v>
      </c>
      <c r="AB1531" s="255" t="s">
        <v>630</v>
      </c>
      <c r="AC1531" s="255" t="s">
        <v>557</v>
      </c>
      <c r="AD1531" s="256" t="s">
        <v>1762</v>
      </c>
      <c r="AE1531" s="255" t="s">
        <v>350</v>
      </c>
      <c r="AF1531" s="255" t="s">
        <v>649</v>
      </c>
      <c r="AG1531" s="256" t="s">
        <v>643</v>
      </c>
      <c r="AH1531" s="255"/>
      <c r="AI1531" s="255"/>
      <c r="AJ1531" s="256"/>
      <c r="AK1531" s="255" t="s">
        <v>605</v>
      </c>
      <c r="AL1531" s="255" t="s">
        <v>643</v>
      </c>
      <c r="AM1531" s="268" t="s">
        <v>741</v>
      </c>
      <c r="AN1531" s="148" t="str">
        <f>IF(ISERROR(MATCH(H1531,Current!H:H,0)),"Cleared","resolved")</f>
        <v>resolved</v>
      </c>
    </row>
    <row r="1532" spans="1:40" x14ac:dyDescent="0.25">
      <c r="A1532" s="267" t="s">
        <v>31</v>
      </c>
      <c r="B1532" s="255">
        <v>456</v>
      </c>
      <c r="C1532" s="256" t="s">
        <v>167</v>
      </c>
      <c r="D1532" s="255" t="s">
        <v>14</v>
      </c>
      <c r="E1532" s="255">
        <v>8243</v>
      </c>
      <c r="F1532" s="256" t="s">
        <v>120</v>
      </c>
      <c r="G1532" s="255" t="s">
        <v>14</v>
      </c>
      <c r="H1532" s="255">
        <v>2017020036</v>
      </c>
      <c r="I1532" s="256" t="s">
        <v>59</v>
      </c>
      <c r="J1532" s="255" t="s">
        <v>168</v>
      </c>
      <c r="K1532" s="255">
        <v>42795</v>
      </c>
      <c r="L1532" s="256">
        <v>65</v>
      </c>
      <c r="M1532" s="255" t="s">
        <v>111</v>
      </c>
      <c r="N1532" s="255" t="s">
        <v>42</v>
      </c>
      <c r="O1532" s="256">
        <v>42859</v>
      </c>
      <c r="P1532" s="255" t="s">
        <v>1878</v>
      </c>
      <c r="Q1532" s="255">
        <v>1</v>
      </c>
      <c r="R1532" s="256" t="s">
        <v>33</v>
      </c>
      <c r="S1532" s="255">
        <v>238</v>
      </c>
      <c r="T1532" s="255" t="s">
        <v>100</v>
      </c>
      <c r="U1532" s="256">
        <v>238</v>
      </c>
      <c r="V1532" s="255" t="s">
        <v>100</v>
      </c>
      <c r="W1532" s="255">
        <v>238</v>
      </c>
      <c r="X1532" s="256" t="s">
        <v>100</v>
      </c>
      <c r="Y1532" s="255" t="s">
        <v>107</v>
      </c>
      <c r="Z1532" s="255">
        <v>0.24</v>
      </c>
      <c r="AA1532" s="256">
        <v>1</v>
      </c>
      <c r="AB1532" s="255" t="s">
        <v>631</v>
      </c>
      <c r="AC1532" s="255" t="s">
        <v>851</v>
      </c>
      <c r="AD1532" s="256" t="s">
        <v>1913</v>
      </c>
      <c r="AE1532" s="255" t="s">
        <v>349</v>
      </c>
      <c r="AF1532" s="255" t="s">
        <v>605</v>
      </c>
      <c r="AG1532" s="256" t="s">
        <v>643</v>
      </c>
      <c r="AH1532" s="255"/>
      <c r="AI1532" s="255"/>
      <c r="AJ1532" s="256"/>
      <c r="AK1532" s="255" t="s">
        <v>649</v>
      </c>
      <c r="AL1532" s="255" t="s">
        <v>643</v>
      </c>
      <c r="AM1532" s="268" t="s">
        <v>740</v>
      </c>
      <c r="AN1532" s="148" t="str">
        <f>IF(ISERROR(MATCH(H1532,Current!H:H,0)),"Cleared","resolved")</f>
        <v>Cleared</v>
      </c>
    </row>
    <row r="1533" spans="1:40" x14ac:dyDescent="0.25">
      <c r="A1533" s="267" t="s">
        <v>31</v>
      </c>
      <c r="B1533" s="255">
        <v>283</v>
      </c>
      <c r="C1533" s="256" t="s">
        <v>109</v>
      </c>
      <c r="D1533" s="255" t="s">
        <v>14</v>
      </c>
      <c r="E1533" s="255">
        <v>795</v>
      </c>
      <c r="F1533" s="256" t="s">
        <v>264</v>
      </c>
      <c r="G1533" s="255" t="s">
        <v>14</v>
      </c>
      <c r="H1533" s="255">
        <v>2830169003534</v>
      </c>
      <c r="I1533" s="256" t="s">
        <v>55</v>
      </c>
      <c r="J1533" s="255" t="s">
        <v>131</v>
      </c>
      <c r="K1533" s="255">
        <v>42795</v>
      </c>
      <c r="L1533" s="256">
        <v>65</v>
      </c>
      <c r="M1533" s="255" t="s">
        <v>127</v>
      </c>
      <c r="N1533" s="255" t="s">
        <v>128</v>
      </c>
      <c r="O1533" s="256">
        <v>42859</v>
      </c>
      <c r="P1533" s="255" t="s">
        <v>1878</v>
      </c>
      <c r="Q1533" s="255">
        <v>1</v>
      </c>
      <c r="R1533" s="256" t="s">
        <v>33</v>
      </c>
      <c r="S1533" s="255">
        <v>243.84</v>
      </c>
      <c r="T1533" s="255" t="s">
        <v>100</v>
      </c>
      <c r="U1533" s="256">
        <v>243.84</v>
      </c>
      <c r="V1533" s="255" t="s">
        <v>100</v>
      </c>
      <c r="W1533" s="255">
        <v>243.84</v>
      </c>
      <c r="X1533" s="256" t="s">
        <v>100</v>
      </c>
      <c r="Y1533" s="255" t="s">
        <v>107</v>
      </c>
      <c r="Z1533" s="255">
        <v>0.24</v>
      </c>
      <c r="AA1533" s="256">
        <v>1</v>
      </c>
      <c r="AB1533" s="255" t="s">
        <v>631</v>
      </c>
      <c r="AC1533" s="255" t="s">
        <v>471</v>
      </c>
      <c r="AD1533" s="256" t="s">
        <v>1966</v>
      </c>
      <c r="AE1533" s="255" t="s">
        <v>349</v>
      </c>
      <c r="AF1533" s="255" t="s">
        <v>649</v>
      </c>
      <c r="AG1533" s="256" t="s">
        <v>643</v>
      </c>
      <c r="AH1533" s="255"/>
      <c r="AI1533" s="255"/>
      <c r="AJ1533" s="256"/>
      <c r="AK1533" s="255" t="s">
        <v>605</v>
      </c>
      <c r="AL1533" s="255" t="s">
        <v>643</v>
      </c>
      <c r="AM1533" s="268" t="s">
        <v>741</v>
      </c>
      <c r="AN1533" s="148" t="str">
        <f>IF(ISERROR(MATCH(H1533,Current!H:H,0)),"Cleared","resolved")</f>
        <v>Cleared</v>
      </c>
    </row>
    <row r="1534" spans="1:40" x14ac:dyDescent="0.25">
      <c r="A1534" s="267" t="s">
        <v>744</v>
      </c>
      <c r="B1534" s="255">
        <v>8520</v>
      </c>
      <c r="C1534" s="256" t="s">
        <v>842</v>
      </c>
      <c r="D1534" s="255" t="s">
        <v>19</v>
      </c>
      <c r="E1534" s="255">
        <v>260</v>
      </c>
      <c r="F1534" s="256" t="s">
        <v>113</v>
      </c>
      <c r="G1534" s="255" t="s">
        <v>23</v>
      </c>
      <c r="H1534" s="255" t="s">
        <v>1532</v>
      </c>
      <c r="I1534" s="256" t="s">
        <v>54</v>
      </c>
      <c r="J1534" s="255" t="s">
        <v>381</v>
      </c>
      <c r="K1534" s="255">
        <v>42768</v>
      </c>
      <c r="L1534" s="256">
        <v>92</v>
      </c>
      <c r="M1534" s="255" t="s">
        <v>127</v>
      </c>
      <c r="N1534" s="255" t="s">
        <v>128</v>
      </c>
      <c r="O1534" s="256">
        <v>42831</v>
      </c>
      <c r="P1534" s="255" t="s">
        <v>838</v>
      </c>
      <c r="Q1534" s="255">
        <v>29</v>
      </c>
      <c r="R1534" s="256" t="s">
        <v>33</v>
      </c>
      <c r="S1534" s="255">
        <v>206.51</v>
      </c>
      <c r="T1534" s="255" t="s">
        <v>186</v>
      </c>
      <c r="U1534" s="256">
        <v>244.47</v>
      </c>
      <c r="V1534" s="255" t="s">
        <v>197</v>
      </c>
      <c r="W1534" s="255">
        <v>17176.883892499562</v>
      </c>
      <c r="X1534" s="256" t="s">
        <v>100</v>
      </c>
      <c r="Y1534" s="255" t="s">
        <v>114</v>
      </c>
      <c r="Z1534" s="255">
        <v>0.24</v>
      </c>
      <c r="AA1534" s="256">
        <v>1</v>
      </c>
      <c r="AB1534" s="255" t="s">
        <v>630</v>
      </c>
      <c r="AC1534" s="255" t="s">
        <v>681</v>
      </c>
      <c r="AD1534" s="256" t="s">
        <v>1449</v>
      </c>
      <c r="AE1534" s="255" t="s">
        <v>349</v>
      </c>
      <c r="AF1534" s="255" t="s">
        <v>649</v>
      </c>
      <c r="AG1534" s="256" t="s">
        <v>643</v>
      </c>
      <c r="AH1534" s="255"/>
      <c r="AI1534" s="255"/>
      <c r="AJ1534" s="256"/>
      <c r="AK1534" s="255" t="s">
        <v>649</v>
      </c>
      <c r="AL1534" s="255" t="s">
        <v>643</v>
      </c>
      <c r="AM1534" s="268" t="s">
        <v>740</v>
      </c>
      <c r="AN1534" s="148" t="str">
        <f>IF(ISERROR(MATCH(H1534,Current!H:H,0)),"Cleared","resolved")</f>
        <v>Cleared</v>
      </c>
    </row>
    <row r="1535" spans="1:40" x14ac:dyDescent="0.25">
      <c r="A1535" s="267" t="s">
        <v>744</v>
      </c>
      <c r="B1535" s="255">
        <v>8520</v>
      </c>
      <c r="C1535" s="256" t="s">
        <v>842</v>
      </c>
      <c r="D1535" s="255" t="s">
        <v>19</v>
      </c>
      <c r="E1535" s="255">
        <v>199</v>
      </c>
      <c r="F1535" s="256" t="s">
        <v>137</v>
      </c>
      <c r="G1535" s="255" t="s">
        <v>22</v>
      </c>
      <c r="H1535" s="255">
        <v>85200330013916</v>
      </c>
      <c r="I1535" s="256" t="s">
        <v>54</v>
      </c>
      <c r="J1535" s="255" t="s">
        <v>317</v>
      </c>
      <c r="K1535" s="255">
        <v>42727</v>
      </c>
      <c r="L1535" s="256">
        <v>133</v>
      </c>
      <c r="M1535" s="255" t="s">
        <v>111</v>
      </c>
      <c r="N1535" s="255" t="s">
        <v>42</v>
      </c>
      <c r="O1535" s="256">
        <v>42797</v>
      </c>
      <c r="P1535" s="255" t="s">
        <v>838</v>
      </c>
      <c r="Q1535" s="255">
        <v>63</v>
      </c>
      <c r="R1535" s="256" t="s">
        <v>35</v>
      </c>
      <c r="S1535" s="255">
        <v>17130</v>
      </c>
      <c r="T1535" s="255" t="s">
        <v>197</v>
      </c>
      <c r="U1535" s="256">
        <v>243.8</v>
      </c>
      <c r="V1535" s="255" t="s">
        <v>197</v>
      </c>
      <c r="W1535" s="255">
        <v>17129.808536799577</v>
      </c>
      <c r="X1535" s="256" t="s">
        <v>100</v>
      </c>
      <c r="Y1535" s="255" t="s">
        <v>114</v>
      </c>
      <c r="Z1535" s="255">
        <v>0.24</v>
      </c>
      <c r="AA1535" s="256">
        <v>1</v>
      </c>
      <c r="AB1535" s="255" t="s">
        <v>630</v>
      </c>
      <c r="AC1535" s="255" t="s">
        <v>484</v>
      </c>
      <c r="AD1535" s="256" t="s">
        <v>396</v>
      </c>
      <c r="AE1535" s="255" t="s">
        <v>350</v>
      </c>
      <c r="AF1535" s="255" t="s">
        <v>649</v>
      </c>
      <c r="AG1535" s="256" t="s">
        <v>643</v>
      </c>
      <c r="AH1535" s="255"/>
      <c r="AI1535" s="255"/>
      <c r="AJ1535" s="256"/>
      <c r="AK1535" s="255" t="s">
        <v>605</v>
      </c>
      <c r="AL1535" s="255" t="s">
        <v>643</v>
      </c>
      <c r="AM1535" s="268" t="s">
        <v>741</v>
      </c>
      <c r="AN1535" s="148" t="str">
        <f>IF(ISERROR(MATCH(H1535,Current!H:H,0)),"Cleared","resolved")</f>
        <v>resolved</v>
      </c>
    </row>
    <row r="1536" spans="1:40" x14ac:dyDescent="0.25">
      <c r="A1536" s="267" t="s">
        <v>31</v>
      </c>
      <c r="B1536" s="255">
        <v>283</v>
      </c>
      <c r="C1536" s="256" t="s">
        <v>109</v>
      </c>
      <c r="D1536" s="255" t="s">
        <v>14</v>
      </c>
      <c r="E1536" s="255">
        <v>795</v>
      </c>
      <c r="F1536" s="256" t="s">
        <v>264</v>
      </c>
      <c r="G1536" s="255" t="s">
        <v>14</v>
      </c>
      <c r="H1536" s="255">
        <v>2830169003535</v>
      </c>
      <c r="I1536" s="256" t="s">
        <v>55</v>
      </c>
      <c r="J1536" s="255" t="s">
        <v>131</v>
      </c>
      <c r="K1536" s="255">
        <v>42795</v>
      </c>
      <c r="L1536" s="256">
        <v>65</v>
      </c>
      <c r="M1536" s="255" t="s">
        <v>111</v>
      </c>
      <c r="N1536" s="255" t="s">
        <v>42</v>
      </c>
      <c r="O1536" s="256">
        <v>42859</v>
      </c>
      <c r="P1536" s="255" t="s">
        <v>1878</v>
      </c>
      <c r="Q1536" s="255">
        <v>1</v>
      </c>
      <c r="R1536" s="256" t="s">
        <v>33</v>
      </c>
      <c r="S1536" s="255">
        <v>233.34</v>
      </c>
      <c r="T1536" s="255" t="s">
        <v>100</v>
      </c>
      <c r="U1536" s="256">
        <v>233.34</v>
      </c>
      <c r="V1536" s="255" t="s">
        <v>100</v>
      </c>
      <c r="W1536" s="255">
        <v>233.34</v>
      </c>
      <c r="X1536" s="256" t="s">
        <v>100</v>
      </c>
      <c r="Y1536" s="255" t="s">
        <v>107</v>
      </c>
      <c r="Z1536" s="255">
        <v>0.23</v>
      </c>
      <c r="AA1536" s="256">
        <v>1</v>
      </c>
      <c r="AB1536" s="255" t="s">
        <v>631</v>
      </c>
      <c r="AC1536" s="255" t="s">
        <v>471</v>
      </c>
      <c r="AD1536" s="256" t="s">
        <v>1965</v>
      </c>
      <c r="AE1536" s="255" t="s">
        <v>349</v>
      </c>
      <c r="AF1536" s="255" t="s">
        <v>605</v>
      </c>
      <c r="AG1536" s="256" t="s">
        <v>643</v>
      </c>
      <c r="AH1536" s="255"/>
      <c r="AI1536" s="255"/>
      <c r="AJ1536" s="256"/>
      <c r="AK1536" s="255" t="s">
        <v>605</v>
      </c>
      <c r="AL1536" s="255" t="s">
        <v>643</v>
      </c>
      <c r="AM1536" s="268" t="s">
        <v>741</v>
      </c>
      <c r="AN1536" s="148" t="str">
        <f>IF(ISERROR(MATCH(H1536,Current!H:H,0)),"Cleared","resolved")</f>
        <v>Cleared</v>
      </c>
    </row>
    <row r="1537" spans="1:40" x14ac:dyDescent="0.25">
      <c r="A1537" s="267" t="s">
        <v>744</v>
      </c>
      <c r="B1537" s="255">
        <v>8520</v>
      </c>
      <c r="C1537" s="256" t="s">
        <v>842</v>
      </c>
      <c r="D1537" s="255" t="s">
        <v>19</v>
      </c>
      <c r="E1537" s="255">
        <v>199</v>
      </c>
      <c r="F1537" s="256" t="s">
        <v>137</v>
      </c>
      <c r="G1537" s="255" t="s">
        <v>22</v>
      </c>
      <c r="H1537" s="255">
        <v>85200330013917</v>
      </c>
      <c r="I1537" s="256" t="s">
        <v>54</v>
      </c>
      <c r="J1537" s="255" t="s">
        <v>317</v>
      </c>
      <c r="K1537" s="255">
        <v>42727</v>
      </c>
      <c r="L1537" s="256">
        <v>133</v>
      </c>
      <c r="M1537" s="255" t="s">
        <v>111</v>
      </c>
      <c r="N1537" s="255" t="s">
        <v>42</v>
      </c>
      <c r="O1537" s="256">
        <v>42797</v>
      </c>
      <c r="P1537" s="255" t="s">
        <v>838</v>
      </c>
      <c r="Q1537" s="255">
        <v>63</v>
      </c>
      <c r="R1537" s="256" t="s">
        <v>35</v>
      </c>
      <c r="S1537" s="255">
        <v>16044</v>
      </c>
      <c r="T1537" s="255" t="s">
        <v>197</v>
      </c>
      <c r="U1537" s="256">
        <v>228.35</v>
      </c>
      <c r="V1537" s="255" t="s">
        <v>197</v>
      </c>
      <c r="W1537" s="255">
        <v>16044.264886702967</v>
      </c>
      <c r="X1537" s="256" t="s">
        <v>100</v>
      </c>
      <c r="Y1537" s="255" t="s">
        <v>114</v>
      </c>
      <c r="Z1537" s="255">
        <v>0.23</v>
      </c>
      <c r="AA1537" s="256">
        <v>1</v>
      </c>
      <c r="AB1537" s="255" t="s">
        <v>630</v>
      </c>
      <c r="AC1537" s="255" t="s">
        <v>484</v>
      </c>
      <c r="AD1537" s="256" t="s">
        <v>396</v>
      </c>
      <c r="AE1537" s="255" t="s">
        <v>350</v>
      </c>
      <c r="AF1537" s="255" t="s">
        <v>605</v>
      </c>
      <c r="AG1537" s="256" t="s">
        <v>643</v>
      </c>
      <c r="AH1537" s="255"/>
      <c r="AI1537" s="255"/>
      <c r="AJ1537" s="256"/>
      <c r="AK1537" s="255" t="s">
        <v>605</v>
      </c>
      <c r="AL1537" s="255" t="s">
        <v>643</v>
      </c>
      <c r="AM1537" s="268" t="s">
        <v>741</v>
      </c>
      <c r="AN1537" s="148" t="str">
        <f>IF(ISERROR(MATCH(H1537,Current!H:H,0)),"Cleared","resolved")</f>
        <v>resolved</v>
      </c>
    </row>
    <row r="1538" spans="1:40" x14ac:dyDescent="0.25">
      <c r="A1538" s="267" t="s">
        <v>31</v>
      </c>
      <c r="B1538" s="255">
        <v>8520</v>
      </c>
      <c r="C1538" s="256" t="s">
        <v>842</v>
      </c>
      <c r="D1538" s="255" t="s">
        <v>19</v>
      </c>
      <c r="E1538" s="255">
        <v>9701</v>
      </c>
      <c r="F1538" s="256" t="s">
        <v>199</v>
      </c>
      <c r="G1538" s="255" t="s">
        <v>14</v>
      </c>
      <c r="H1538" s="255">
        <v>85200310087659</v>
      </c>
      <c r="I1538" s="256" t="s">
        <v>277</v>
      </c>
      <c r="J1538" s="255" t="s">
        <v>562</v>
      </c>
      <c r="K1538" s="255">
        <v>42829</v>
      </c>
      <c r="L1538" s="256">
        <v>31</v>
      </c>
      <c r="M1538" s="255" t="s">
        <v>118</v>
      </c>
      <c r="N1538" s="255" t="s">
        <v>41</v>
      </c>
      <c r="O1538" s="256">
        <v>42859</v>
      </c>
      <c r="P1538" s="255" t="s">
        <v>1878</v>
      </c>
      <c r="Q1538" s="255">
        <v>1</v>
      </c>
      <c r="R1538" s="256" t="s">
        <v>33</v>
      </c>
      <c r="S1538" s="255">
        <v>16133.06</v>
      </c>
      <c r="T1538" s="255" t="s">
        <v>197</v>
      </c>
      <c r="U1538" s="256">
        <v>229.61</v>
      </c>
      <c r="V1538" s="255" t="s">
        <v>197</v>
      </c>
      <c r="W1538" s="255">
        <v>16132.794660108906</v>
      </c>
      <c r="X1538" s="256" t="s">
        <v>100</v>
      </c>
      <c r="Y1538" s="255" t="s">
        <v>114</v>
      </c>
      <c r="Z1538" s="255">
        <v>0.23</v>
      </c>
      <c r="AA1538" s="256">
        <v>1</v>
      </c>
      <c r="AB1538" s="255" t="s">
        <v>630</v>
      </c>
      <c r="AC1538" s="255" t="s">
        <v>578</v>
      </c>
      <c r="AD1538" s="256" t="s">
        <v>361</v>
      </c>
      <c r="AE1538" s="255" t="s">
        <v>350</v>
      </c>
      <c r="AF1538" s="255" t="s">
        <v>605</v>
      </c>
      <c r="AG1538" s="256" t="s">
        <v>643</v>
      </c>
      <c r="AH1538" s="255"/>
      <c r="AI1538" s="255"/>
      <c r="AJ1538" s="256"/>
      <c r="AK1538" s="255" t="s">
        <v>605</v>
      </c>
      <c r="AL1538" s="255" t="s">
        <v>643</v>
      </c>
      <c r="AM1538" s="268" t="s">
        <v>741</v>
      </c>
      <c r="AN1538" s="148" t="str">
        <f>IF(ISERROR(MATCH(H1538,Current!H:H,0)),"Cleared","resolved")</f>
        <v>resolved</v>
      </c>
    </row>
    <row r="1539" spans="1:40" x14ac:dyDescent="0.25">
      <c r="A1539" s="267" t="s">
        <v>31</v>
      </c>
      <c r="B1539" s="255">
        <v>3019</v>
      </c>
      <c r="C1539" s="256" t="s">
        <v>134</v>
      </c>
      <c r="D1539" s="255" t="s">
        <v>16</v>
      </c>
      <c r="E1539" s="255">
        <v>3014</v>
      </c>
      <c r="F1539" s="256" t="s">
        <v>144</v>
      </c>
      <c r="G1539" s="255" t="s">
        <v>16</v>
      </c>
      <c r="H1539" s="255">
        <v>30190110008138</v>
      </c>
      <c r="I1539" s="256" t="s">
        <v>59</v>
      </c>
      <c r="J1539" s="255" t="s">
        <v>135</v>
      </c>
      <c r="K1539" s="255">
        <v>42794</v>
      </c>
      <c r="L1539" s="256">
        <v>66</v>
      </c>
      <c r="M1539" s="255" t="s">
        <v>111</v>
      </c>
      <c r="N1539" s="255" t="s">
        <v>42</v>
      </c>
      <c r="O1539" s="256">
        <v>42860</v>
      </c>
      <c r="P1539" s="255" t="s">
        <v>1878</v>
      </c>
      <c r="Q1539" s="255">
        <v>0</v>
      </c>
      <c r="R1539" s="256" t="s">
        <v>33</v>
      </c>
      <c r="S1539" s="255">
        <v>222</v>
      </c>
      <c r="T1539" s="255" t="s">
        <v>100</v>
      </c>
      <c r="U1539" s="256">
        <v>222</v>
      </c>
      <c r="V1539" s="255" t="s">
        <v>100</v>
      </c>
      <c r="W1539" s="255">
        <v>222</v>
      </c>
      <c r="X1539" s="256" t="s">
        <v>100</v>
      </c>
      <c r="Y1539" s="255" t="s">
        <v>107</v>
      </c>
      <c r="Z1539" s="255">
        <v>0.22</v>
      </c>
      <c r="AA1539" s="256">
        <v>1</v>
      </c>
      <c r="AB1539" s="255" t="s">
        <v>631</v>
      </c>
      <c r="AC1539" s="255" t="s">
        <v>413</v>
      </c>
      <c r="AD1539" s="256" t="s">
        <v>1992</v>
      </c>
      <c r="AE1539" s="255" t="s">
        <v>349</v>
      </c>
      <c r="AF1539" s="255" t="s">
        <v>605</v>
      </c>
      <c r="AG1539" s="256" t="s">
        <v>643</v>
      </c>
      <c r="AH1539" s="255"/>
      <c r="AI1539" s="255"/>
      <c r="AJ1539" s="256"/>
      <c r="AK1539" s="255" t="s">
        <v>605</v>
      </c>
      <c r="AL1539" s="255" t="s">
        <v>643</v>
      </c>
      <c r="AM1539" s="268" t="s">
        <v>741</v>
      </c>
      <c r="AN1539" s="148" t="str">
        <f>IF(ISERROR(MATCH(H1539,Current!H:H,0)),"Cleared","resolved")</f>
        <v>Cleared</v>
      </c>
    </row>
    <row r="1540" spans="1:40" x14ac:dyDescent="0.25">
      <c r="A1540" s="267" t="s">
        <v>744</v>
      </c>
      <c r="B1540" s="255">
        <v>8520</v>
      </c>
      <c r="C1540" s="256" t="s">
        <v>842</v>
      </c>
      <c r="D1540" s="255" t="s">
        <v>19</v>
      </c>
      <c r="E1540" s="255">
        <v>199</v>
      </c>
      <c r="F1540" s="256" t="s">
        <v>137</v>
      </c>
      <c r="G1540" s="255" t="s">
        <v>22</v>
      </c>
      <c r="H1540" s="255">
        <v>85200310079143</v>
      </c>
      <c r="I1540" s="256" t="s">
        <v>54</v>
      </c>
      <c r="J1540" s="255" t="s">
        <v>317</v>
      </c>
      <c r="K1540" s="255">
        <v>42584</v>
      </c>
      <c r="L1540" s="256">
        <v>276</v>
      </c>
      <c r="M1540" s="255" t="s">
        <v>118</v>
      </c>
      <c r="N1540" s="255" t="s">
        <v>41</v>
      </c>
      <c r="O1540" s="256">
        <v>42586</v>
      </c>
      <c r="P1540" s="255" t="s">
        <v>406</v>
      </c>
      <c r="Q1540" s="255">
        <v>274</v>
      </c>
      <c r="R1540" s="256" t="s">
        <v>37</v>
      </c>
      <c r="S1540" s="255">
        <v>15632</v>
      </c>
      <c r="T1540" s="255" t="s">
        <v>197</v>
      </c>
      <c r="U1540" s="256">
        <v>222.48</v>
      </c>
      <c r="V1540" s="255" t="s">
        <v>197</v>
      </c>
      <c r="W1540" s="255">
        <v>15631.828561391181</v>
      </c>
      <c r="X1540" s="256" t="s">
        <v>100</v>
      </c>
      <c r="Y1540" s="255" t="s">
        <v>114</v>
      </c>
      <c r="Z1540" s="255">
        <v>0.22</v>
      </c>
      <c r="AA1540" s="256">
        <v>1</v>
      </c>
      <c r="AB1540" s="255" t="s">
        <v>630</v>
      </c>
      <c r="AC1540" s="255" t="s">
        <v>484</v>
      </c>
      <c r="AD1540" s="256" t="s">
        <v>485</v>
      </c>
      <c r="AE1540" s="255" t="s">
        <v>350</v>
      </c>
      <c r="AF1540" s="255" t="s">
        <v>649</v>
      </c>
      <c r="AG1540" s="256" t="s">
        <v>643</v>
      </c>
      <c r="AH1540" s="255"/>
      <c r="AI1540" s="255"/>
      <c r="AJ1540" s="256"/>
      <c r="AK1540" s="255" t="s">
        <v>605</v>
      </c>
      <c r="AL1540" s="255" t="s">
        <v>643</v>
      </c>
      <c r="AM1540" s="268" t="s">
        <v>741</v>
      </c>
      <c r="AN1540" s="148" t="str">
        <f>IF(ISERROR(MATCH(H1540,Current!H:H,0)),"Cleared","resolved")</f>
        <v>resolved</v>
      </c>
    </row>
    <row r="1541" spans="1:40" x14ac:dyDescent="0.25">
      <c r="A1541" s="267" t="s">
        <v>31</v>
      </c>
      <c r="B1541" s="255">
        <v>413</v>
      </c>
      <c r="C1541" s="256" t="s">
        <v>136</v>
      </c>
      <c r="D1541" s="255" t="s">
        <v>13</v>
      </c>
      <c r="E1541" s="255">
        <v>283</v>
      </c>
      <c r="F1541" s="256" t="s">
        <v>109</v>
      </c>
      <c r="G1541" s="255" t="s">
        <v>14</v>
      </c>
      <c r="H1541" s="255">
        <v>4130130017206</v>
      </c>
      <c r="I1541" s="256" t="s">
        <v>60</v>
      </c>
      <c r="J1541" s="255" t="s">
        <v>292</v>
      </c>
      <c r="K1541" s="255">
        <v>42794</v>
      </c>
      <c r="L1541" s="256">
        <v>66</v>
      </c>
      <c r="M1541" s="255" t="s">
        <v>118</v>
      </c>
      <c r="N1541" s="255" t="s">
        <v>41</v>
      </c>
      <c r="O1541" s="256">
        <v>42858</v>
      </c>
      <c r="P1541" s="255" t="s">
        <v>1878</v>
      </c>
      <c r="Q1541" s="255">
        <v>2</v>
      </c>
      <c r="R1541" s="256" t="s">
        <v>33</v>
      </c>
      <c r="S1541" s="255">
        <v>207.02</v>
      </c>
      <c r="T1541" s="255" t="s">
        <v>100</v>
      </c>
      <c r="U1541" s="256">
        <v>207.02</v>
      </c>
      <c r="V1541" s="255" t="s">
        <v>100</v>
      </c>
      <c r="W1541" s="255">
        <v>207.02</v>
      </c>
      <c r="X1541" s="256" t="s">
        <v>100</v>
      </c>
      <c r="Y1541" s="255" t="s">
        <v>114</v>
      </c>
      <c r="Z1541" s="255">
        <v>0.21</v>
      </c>
      <c r="AA1541" s="256">
        <v>1</v>
      </c>
      <c r="AB1541" s="255" t="s">
        <v>631</v>
      </c>
      <c r="AC1541" s="255" t="s">
        <v>426</v>
      </c>
      <c r="AD1541" s="256" t="s">
        <v>1994</v>
      </c>
      <c r="AE1541" s="255" t="s">
        <v>349</v>
      </c>
      <c r="AF1541" s="255" t="s">
        <v>649</v>
      </c>
      <c r="AG1541" s="256" t="s">
        <v>643</v>
      </c>
      <c r="AH1541" s="255"/>
      <c r="AI1541" s="255"/>
      <c r="AJ1541" s="256"/>
      <c r="AK1541" s="255" t="s">
        <v>605</v>
      </c>
      <c r="AL1541" s="255" t="s">
        <v>643</v>
      </c>
      <c r="AM1541" s="268" t="s">
        <v>741</v>
      </c>
      <c r="AN1541" s="148" t="str">
        <f>IF(ISERROR(MATCH(H1541,Current!H:H,0)),"Cleared","resolved")</f>
        <v>Cleared</v>
      </c>
    </row>
    <row r="1542" spans="1:40" x14ac:dyDescent="0.25">
      <c r="A1542" s="267" t="s">
        <v>744</v>
      </c>
      <c r="B1542" s="255">
        <v>8520</v>
      </c>
      <c r="C1542" s="256" t="s">
        <v>842</v>
      </c>
      <c r="D1542" s="255" t="s">
        <v>19</v>
      </c>
      <c r="E1542" s="255">
        <v>95</v>
      </c>
      <c r="F1542" s="256" t="s">
        <v>153</v>
      </c>
      <c r="G1542" s="255" t="s">
        <v>17</v>
      </c>
      <c r="H1542" s="255">
        <v>85200710011562</v>
      </c>
      <c r="I1542" s="256" t="s">
        <v>277</v>
      </c>
      <c r="J1542" s="255" t="s">
        <v>222</v>
      </c>
      <c r="K1542" s="255">
        <v>42461</v>
      </c>
      <c r="L1542" s="256">
        <v>399</v>
      </c>
      <c r="M1542" s="255" t="s">
        <v>111</v>
      </c>
      <c r="N1542" s="255" t="s">
        <v>42</v>
      </c>
      <c r="O1542" s="256">
        <v>42524</v>
      </c>
      <c r="P1542" s="255" t="s">
        <v>268</v>
      </c>
      <c r="Q1542" s="255">
        <v>336</v>
      </c>
      <c r="R1542" s="256" t="s">
        <v>37</v>
      </c>
      <c r="S1542" s="255">
        <v>14673</v>
      </c>
      <c r="T1542" s="255" t="s">
        <v>197</v>
      </c>
      <c r="U1542" s="256">
        <v>208.83</v>
      </c>
      <c r="V1542" s="255" t="s">
        <v>197</v>
      </c>
      <c r="W1542" s="255">
        <v>14672.756016160198</v>
      </c>
      <c r="X1542" s="256" t="s">
        <v>100</v>
      </c>
      <c r="Y1542" s="255" t="s">
        <v>114</v>
      </c>
      <c r="Z1542" s="255">
        <v>0.21</v>
      </c>
      <c r="AA1542" s="256">
        <v>1</v>
      </c>
      <c r="AB1542" s="255" t="s">
        <v>630</v>
      </c>
      <c r="AC1542" s="255" t="s">
        <v>422</v>
      </c>
      <c r="AD1542" s="256" t="s">
        <v>384</v>
      </c>
      <c r="AE1542" s="255" t="s">
        <v>350</v>
      </c>
      <c r="AF1542" s="255" t="s">
        <v>605</v>
      </c>
      <c r="AG1542" s="256" t="s">
        <v>643</v>
      </c>
      <c r="AH1542" s="255"/>
      <c r="AI1542" s="255"/>
      <c r="AJ1542" s="256"/>
      <c r="AK1542" s="255" t="s">
        <v>605</v>
      </c>
      <c r="AL1542" s="255" t="s">
        <v>643</v>
      </c>
      <c r="AM1542" s="268" t="s">
        <v>741</v>
      </c>
      <c r="AN1542" s="148" t="str">
        <f>IF(ISERROR(MATCH(H1542,Current!H:H,0)),"Cleared","resolved")</f>
        <v>resolved</v>
      </c>
    </row>
    <row r="1543" spans="1:40" x14ac:dyDescent="0.25">
      <c r="A1543" s="267" t="s">
        <v>744</v>
      </c>
      <c r="B1543" s="255">
        <v>8520</v>
      </c>
      <c r="C1543" s="256" t="s">
        <v>842</v>
      </c>
      <c r="D1543" s="255" t="s">
        <v>19</v>
      </c>
      <c r="E1543" s="255">
        <v>199</v>
      </c>
      <c r="F1543" s="256" t="s">
        <v>137</v>
      </c>
      <c r="G1543" s="255" t="s">
        <v>22</v>
      </c>
      <c r="H1543" s="255">
        <v>85200710013282</v>
      </c>
      <c r="I1543" s="256" t="s">
        <v>277</v>
      </c>
      <c r="J1543" s="255" t="s">
        <v>562</v>
      </c>
      <c r="K1543" s="255">
        <v>42704</v>
      </c>
      <c r="L1543" s="256">
        <v>156</v>
      </c>
      <c r="M1543" s="255" t="s">
        <v>111</v>
      </c>
      <c r="N1543" s="255" t="s">
        <v>42</v>
      </c>
      <c r="O1543" s="256">
        <v>42776</v>
      </c>
      <c r="P1543" s="255" t="s">
        <v>838</v>
      </c>
      <c r="Q1543" s="255">
        <v>84</v>
      </c>
      <c r="R1543" s="256" t="s">
        <v>35</v>
      </c>
      <c r="S1543" s="255">
        <v>14800</v>
      </c>
      <c r="T1543" s="255" t="s">
        <v>197</v>
      </c>
      <c r="U1543" s="256">
        <v>210.64</v>
      </c>
      <c r="V1543" s="255" t="s">
        <v>197</v>
      </c>
      <c r="W1543" s="255">
        <v>14799.929738275074</v>
      </c>
      <c r="X1543" s="256" t="s">
        <v>100</v>
      </c>
      <c r="Y1543" s="255" t="s">
        <v>114</v>
      </c>
      <c r="Z1543" s="255">
        <v>0.21</v>
      </c>
      <c r="AA1543" s="256">
        <v>1</v>
      </c>
      <c r="AB1543" s="255" t="s">
        <v>630</v>
      </c>
      <c r="AC1543" s="255" t="s">
        <v>484</v>
      </c>
      <c r="AD1543" s="256" t="s">
        <v>396</v>
      </c>
      <c r="AE1543" s="255" t="s">
        <v>350</v>
      </c>
      <c r="AF1543" s="255" t="s">
        <v>605</v>
      </c>
      <c r="AG1543" s="256" t="s">
        <v>643</v>
      </c>
      <c r="AH1543" s="255"/>
      <c r="AI1543" s="255"/>
      <c r="AJ1543" s="256"/>
      <c r="AK1543" s="255" t="s">
        <v>605</v>
      </c>
      <c r="AL1543" s="255" t="s">
        <v>643</v>
      </c>
      <c r="AM1543" s="268" t="s">
        <v>741</v>
      </c>
      <c r="AN1543" s="148" t="str">
        <f>IF(ISERROR(MATCH(H1543,Current!H:H,0)),"Cleared","resolved")</f>
        <v>resolved</v>
      </c>
    </row>
    <row r="1544" spans="1:40" x14ac:dyDescent="0.25">
      <c r="A1544" s="267" t="s">
        <v>744</v>
      </c>
      <c r="B1544" s="255">
        <v>8520</v>
      </c>
      <c r="C1544" s="256" t="s">
        <v>842</v>
      </c>
      <c r="D1544" s="255" t="s">
        <v>19</v>
      </c>
      <c r="E1544" s="255">
        <v>8110</v>
      </c>
      <c r="F1544" s="256" t="s">
        <v>116</v>
      </c>
      <c r="G1544" s="255" t="s">
        <v>15</v>
      </c>
      <c r="H1544" s="255">
        <v>85200330013844</v>
      </c>
      <c r="I1544" s="256" t="s">
        <v>539</v>
      </c>
      <c r="J1544" s="255" t="s">
        <v>483</v>
      </c>
      <c r="K1544" s="255">
        <v>42704</v>
      </c>
      <c r="L1544" s="256">
        <v>156</v>
      </c>
      <c r="M1544" s="255" t="s">
        <v>118</v>
      </c>
      <c r="N1544" s="255" t="s">
        <v>41</v>
      </c>
      <c r="O1544" s="256">
        <v>42709</v>
      </c>
      <c r="P1544" s="255" t="s">
        <v>651</v>
      </c>
      <c r="Q1544" s="255">
        <v>151</v>
      </c>
      <c r="R1544" s="256" t="s">
        <v>39</v>
      </c>
      <c r="S1544" s="255">
        <v>14817</v>
      </c>
      <c r="T1544" s="255" t="s">
        <v>197</v>
      </c>
      <c r="U1544" s="256">
        <v>210.88</v>
      </c>
      <c r="V1544" s="255" t="s">
        <v>197</v>
      </c>
      <c r="W1544" s="255">
        <v>14816.792552257157</v>
      </c>
      <c r="X1544" s="256" t="s">
        <v>100</v>
      </c>
      <c r="Y1544" s="255" t="s">
        <v>114</v>
      </c>
      <c r="Z1544" s="255">
        <v>0.21</v>
      </c>
      <c r="AA1544" s="256">
        <v>1</v>
      </c>
      <c r="AB1544" s="255" t="s">
        <v>630</v>
      </c>
      <c r="AC1544" s="255" t="s">
        <v>447</v>
      </c>
      <c r="AD1544" s="256" t="s">
        <v>761</v>
      </c>
      <c r="AE1544" s="255" t="s">
        <v>350</v>
      </c>
      <c r="AF1544" s="255" t="s">
        <v>649</v>
      </c>
      <c r="AG1544" s="256" t="s">
        <v>643</v>
      </c>
      <c r="AH1544" s="255"/>
      <c r="AI1544" s="255"/>
      <c r="AJ1544" s="256"/>
      <c r="AK1544" s="255" t="s">
        <v>605</v>
      </c>
      <c r="AL1544" s="255" t="s">
        <v>643</v>
      </c>
      <c r="AM1544" s="268" t="s">
        <v>741</v>
      </c>
      <c r="AN1544" s="148" t="str">
        <f>IF(ISERROR(MATCH(H1544,Current!H:H,0)),"Cleared","resolved")</f>
        <v>resolved</v>
      </c>
    </row>
    <row r="1545" spans="1:40" x14ac:dyDescent="0.25">
      <c r="A1545" s="267" t="s">
        <v>744</v>
      </c>
      <c r="B1545" s="255">
        <v>8520</v>
      </c>
      <c r="C1545" s="256" t="s">
        <v>842</v>
      </c>
      <c r="D1545" s="255" t="s">
        <v>19</v>
      </c>
      <c r="E1545" s="255">
        <v>8420</v>
      </c>
      <c r="F1545" s="256" t="s">
        <v>234</v>
      </c>
      <c r="G1545" s="255" t="s">
        <v>19</v>
      </c>
      <c r="H1545" s="255">
        <v>85200310084465</v>
      </c>
      <c r="I1545" s="256" t="s">
        <v>54</v>
      </c>
      <c r="J1545" s="255" t="s">
        <v>575</v>
      </c>
      <c r="K1545" s="255">
        <v>42643</v>
      </c>
      <c r="L1545" s="256">
        <v>217</v>
      </c>
      <c r="M1545" s="255" t="s">
        <v>127</v>
      </c>
      <c r="N1545" s="255" t="s">
        <v>128</v>
      </c>
      <c r="O1545" s="256">
        <v>42709</v>
      </c>
      <c r="P1545" s="255" t="s">
        <v>651</v>
      </c>
      <c r="Q1545" s="255">
        <v>151</v>
      </c>
      <c r="R1545" s="256" t="s">
        <v>39</v>
      </c>
      <c r="S1545" s="255">
        <v>14985</v>
      </c>
      <c r="T1545" s="255" t="s">
        <v>197</v>
      </c>
      <c r="U1545" s="256">
        <v>213.27</v>
      </c>
      <c r="V1545" s="255" t="s">
        <v>197</v>
      </c>
      <c r="W1545" s="255">
        <v>14984.718074828737</v>
      </c>
      <c r="X1545" s="256" t="s">
        <v>100</v>
      </c>
      <c r="Y1545" s="255" t="s">
        <v>107</v>
      </c>
      <c r="Z1545" s="255">
        <v>0.21</v>
      </c>
      <c r="AA1545" s="256">
        <v>1</v>
      </c>
      <c r="AB1545" s="255" t="s">
        <v>630</v>
      </c>
      <c r="AC1545" s="255" t="s">
        <v>573</v>
      </c>
      <c r="AD1545" s="256" t="s">
        <v>769</v>
      </c>
      <c r="AE1545" s="255" t="s">
        <v>350</v>
      </c>
      <c r="AF1545" s="255" t="s">
        <v>605</v>
      </c>
      <c r="AG1545" s="256" t="s">
        <v>643</v>
      </c>
      <c r="AH1545" s="255"/>
      <c r="AI1545" s="255"/>
      <c r="AJ1545" s="256"/>
      <c r="AK1545" s="255" t="s">
        <v>605</v>
      </c>
      <c r="AL1545" s="255" t="s">
        <v>643</v>
      </c>
      <c r="AM1545" s="268" t="s">
        <v>741</v>
      </c>
      <c r="AN1545" s="148" t="str">
        <f>IF(ISERROR(MATCH(H1545,Current!H:H,0)),"Cleared","resolved")</f>
        <v>Cleared</v>
      </c>
    </row>
    <row r="1546" spans="1:40" x14ac:dyDescent="0.25">
      <c r="A1546" s="267" t="s">
        <v>31</v>
      </c>
      <c r="B1546" s="255">
        <v>413</v>
      </c>
      <c r="C1546" s="256" t="s">
        <v>136</v>
      </c>
      <c r="D1546" s="255" t="s">
        <v>13</v>
      </c>
      <c r="E1546" s="255">
        <v>283</v>
      </c>
      <c r="F1546" s="256" t="s">
        <v>109</v>
      </c>
      <c r="G1546" s="255" t="s">
        <v>14</v>
      </c>
      <c r="H1546" s="255">
        <v>4130130017230</v>
      </c>
      <c r="I1546" s="256" t="s">
        <v>60</v>
      </c>
      <c r="J1546" s="255" t="s">
        <v>292</v>
      </c>
      <c r="K1546" s="255">
        <v>42794</v>
      </c>
      <c r="L1546" s="256">
        <v>66</v>
      </c>
      <c r="M1546" s="255" t="s">
        <v>118</v>
      </c>
      <c r="N1546" s="255" t="s">
        <v>41</v>
      </c>
      <c r="O1546" s="256">
        <v>42858</v>
      </c>
      <c r="P1546" s="255" t="s">
        <v>1878</v>
      </c>
      <c r="Q1546" s="255">
        <v>2</v>
      </c>
      <c r="R1546" s="256" t="s">
        <v>33</v>
      </c>
      <c r="S1546" s="255">
        <v>192.62</v>
      </c>
      <c r="T1546" s="255" t="s">
        <v>100</v>
      </c>
      <c r="U1546" s="256">
        <v>192.62</v>
      </c>
      <c r="V1546" s="255" t="s">
        <v>100</v>
      </c>
      <c r="W1546" s="255">
        <v>192.62</v>
      </c>
      <c r="X1546" s="256" t="s">
        <v>100</v>
      </c>
      <c r="Y1546" s="255" t="s">
        <v>114</v>
      </c>
      <c r="Z1546" s="255">
        <v>0.19</v>
      </c>
      <c r="AA1546" s="256">
        <v>1</v>
      </c>
      <c r="AB1546" s="255" t="s">
        <v>631</v>
      </c>
      <c r="AC1546" s="255" t="s">
        <v>426</v>
      </c>
      <c r="AD1546" s="256" t="s">
        <v>1994</v>
      </c>
      <c r="AE1546" s="255" t="s">
        <v>349</v>
      </c>
      <c r="AF1546" s="255" t="s">
        <v>649</v>
      </c>
      <c r="AG1546" s="256" t="s">
        <v>643</v>
      </c>
      <c r="AH1546" s="255"/>
      <c r="AI1546" s="255"/>
      <c r="AJ1546" s="256"/>
      <c r="AK1546" s="255" t="s">
        <v>605</v>
      </c>
      <c r="AL1546" s="255" t="s">
        <v>643</v>
      </c>
      <c r="AM1546" s="268" t="s">
        <v>741</v>
      </c>
      <c r="AN1546" s="148" t="str">
        <f>IF(ISERROR(MATCH(H1546,Current!H:H,0)),"Cleared","resolved")</f>
        <v>Cleared</v>
      </c>
    </row>
    <row r="1547" spans="1:40" x14ac:dyDescent="0.25">
      <c r="A1547" s="267" t="s">
        <v>31</v>
      </c>
      <c r="B1547" s="255">
        <v>420</v>
      </c>
      <c r="C1547" s="256" t="s">
        <v>148</v>
      </c>
      <c r="D1547" s="255" t="s">
        <v>13</v>
      </c>
      <c r="E1547" s="255">
        <v>8205</v>
      </c>
      <c r="F1547" s="256" t="s">
        <v>130</v>
      </c>
      <c r="G1547" s="255" t="s">
        <v>14</v>
      </c>
      <c r="H1547" s="255">
        <v>4200110025801</v>
      </c>
      <c r="I1547" s="256" t="s">
        <v>538</v>
      </c>
      <c r="J1547" s="255" t="s">
        <v>1233</v>
      </c>
      <c r="K1547" s="255">
        <v>42795</v>
      </c>
      <c r="L1547" s="256">
        <v>65</v>
      </c>
      <c r="M1547" s="255" t="s">
        <v>127</v>
      </c>
      <c r="N1547" s="255" t="s">
        <v>128</v>
      </c>
      <c r="O1547" s="256">
        <v>42859</v>
      </c>
      <c r="P1547" s="255" t="s">
        <v>1878</v>
      </c>
      <c r="Q1547" s="255">
        <v>1</v>
      </c>
      <c r="R1547" s="256" t="s">
        <v>33</v>
      </c>
      <c r="S1547" s="255">
        <v>181.7</v>
      </c>
      <c r="T1547" s="255" t="s">
        <v>100</v>
      </c>
      <c r="U1547" s="256">
        <v>181.7</v>
      </c>
      <c r="V1547" s="255" t="s">
        <v>100</v>
      </c>
      <c r="W1547" s="255">
        <v>181.7</v>
      </c>
      <c r="X1547" s="256" t="s">
        <v>100</v>
      </c>
      <c r="Y1547" s="255" t="s">
        <v>114</v>
      </c>
      <c r="Z1547" s="255">
        <v>0.18</v>
      </c>
      <c r="AA1547" s="256">
        <v>1</v>
      </c>
      <c r="AB1547" s="255" t="s">
        <v>631</v>
      </c>
      <c r="AC1547" s="255" t="s">
        <v>582</v>
      </c>
      <c r="AD1547" s="256" t="s">
        <v>1927</v>
      </c>
      <c r="AE1547" s="255" t="s">
        <v>349</v>
      </c>
      <c r="AF1547" s="255" t="s">
        <v>605</v>
      </c>
      <c r="AG1547" s="256" t="s">
        <v>643</v>
      </c>
      <c r="AH1547" s="255"/>
      <c r="AI1547" s="255"/>
      <c r="AJ1547" s="256"/>
      <c r="AK1547" s="255" t="s">
        <v>605</v>
      </c>
      <c r="AL1547" s="255" t="s">
        <v>643</v>
      </c>
      <c r="AM1547" s="268" t="s">
        <v>741</v>
      </c>
      <c r="AN1547" s="148" t="str">
        <f>IF(ISERROR(MATCH(H1547,Current!H:H,0)),"Cleared","resolved")</f>
        <v>Cleared</v>
      </c>
    </row>
    <row r="1548" spans="1:40" x14ac:dyDescent="0.25">
      <c r="A1548" s="267" t="s">
        <v>744</v>
      </c>
      <c r="B1548" s="255">
        <v>8520</v>
      </c>
      <c r="C1548" s="256" t="s">
        <v>842</v>
      </c>
      <c r="D1548" s="255" t="s">
        <v>19</v>
      </c>
      <c r="E1548" s="255">
        <v>3011</v>
      </c>
      <c r="F1548" s="256" t="s">
        <v>164</v>
      </c>
      <c r="G1548" s="255" t="s">
        <v>22</v>
      </c>
      <c r="H1548" s="255">
        <v>85200310080844</v>
      </c>
      <c r="I1548" s="256" t="s">
        <v>59</v>
      </c>
      <c r="J1548" s="255" t="s">
        <v>215</v>
      </c>
      <c r="K1548" s="255">
        <v>42522</v>
      </c>
      <c r="L1548" s="256">
        <v>338</v>
      </c>
      <c r="M1548" s="255" t="s">
        <v>118</v>
      </c>
      <c r="N1548" s="255" t="s">
        <v>41</v>
      </c>
      <c r="O1548" s="256">
        <v>42549</v>
      </c>
      <c r="P1548" s="255" t="s">
        <v>268</v>
      </c>
      <c r="Q1548" s="255">
        <v>311</v>
      </c>
      <c r="R1548" s="256" t="s">
        <v>37</v>
      </c>
      <c r="S1548" s="255">
        <v>12324</v>
      </c>
      <c r="T1548" s="255" t="s">
        <v>197</v>
      </c>
      <c r="U1548" s="256">
        <v>175.4</v>
      </c>
      <c r="V1548" s="255" t="s">
        <v>197</v>
      </c>
      <c r="W1548" s="255">
        <v>12323.906551905849</v>
      </c>
      <c r="X1548" s="256" t="s">
        <v>100</v>
      </c>
      <c r="Y1548" s="255" t="s">
        <v>114</v>
      </c>
      <c r="Z1548" s="255">
        <v>0.18</v>
      </c>
      <c r="AA1548" s="256">
        <v>1</v>
      </c>
      <c r="AB1548" s="255" t="s">
        <v>630</v>
      </c>
      <c r="AC1548" s="255" t="s">
        <v>474</v>
      </c>
      <c r="AD1548" s="256" t="s">
        <v>389</v>
      </c>
      <c r="AE1548" s="255" t="s">
        <v>350</v>
      </c>
      <c r="AF1548" s="255" t="s">
        <v>649</v>
      </c>
      <c r="AG1548" s="256" t="s">
        <v>643</v>
      </c>
      <c r="AH1548" s="255"/>
      <c r="AI1548" s="255"/>
      <c r="AJ1548" s="256"/>
      <c r="AK1548" s="255" t="s">
        <v>605</v>
      </c>
      <c r="AL1548" s="255" t="s">
        <v>643</v>
      </c>
      <c r="AM1548" s="268" t="s">
        <v>741</v>
      </c>
      <c r="AN1548" s="148" t="str">
        <f>IF(ISERROR(MATCH(H1548,Current!H:H,0)),"Cleared","resolved")</f>
        <v>Cleared</v>
      </c>
    </row>
    <row r="1549" spans="1:40" x14ac:dyDescent="0.25">
      <c r="A1549" s="267" t="s">
        <v>744</v>
      </c>
      <c r="B1549" s="255">
        <v>8520</v>
      </c>
      <c r="C1549" s="256" t="s">
        <v>842</v>
      </c>
      <c r="D1549" s="255" t="s">
        <v>19</v>
      </c>
      <c r="E1549" s="255">
        <v>3011</v>
      </c>
      <c r="F1549" s="256" t="s">
        <v>164</v>
      </c>
      <c r="G1549" s="255" t="s">
        <v>22</v>
      </c>
      <c r="H1549" s="255">
        <v>85200310080817</v>
      </c>
      <c r="I1549" s="256" t="s">
        <v>59</v>
      </c>
      <c r="J1549" s="255" t="s">
        <v>215</v>
      </c>
      <c r="K1549" s="255">
        <v>42522</v>
      </c>
      <c r="L1549" s="256">
        <v>338</v>
      </c>
      <c r="M1549" s="255" t="s">
        <v>118</v>
      </c>
      <c r="N1549" s="255" t="s">
        <v>41</v>
      </c>
      <c r="O1549" s="256">
        <v>42549</v>
      </c>
      <c r="P1549" s="255" t="s">
        <v>268</v>
      </c>
      <c r="Q1549" s="255">
        <v>311</v>
      </c>
      <c r="R1549" s="256" t="s">
        <v>37</v>
      </c>
      <c r="S1549" s="255">
        <v>12324</v>
      </c>
      <c r="T1549" s="255" t="s">
        <v>197</v>
      </c>
      <c r="U1549" s="256">
        <v>175.4</v>
      </c>
      <c r="V1549" s="255" t="s">
        <v>197</v>
      </c>
      <c r="W1549" s="255">
        <v>12323.906551905849</v>
      </c>
      <c r="X1549" s="256" t="s">
        <v>100</v>
      </c>
      <c r="Y1549" s="255" t="s">
        <v>114</v>
      </c>
      <c r="Z1549" s="255">
        <v>0.18</v>
      </c>
      <c r="AA1549" s="256">
        <v>1</v>
      </c>
      <c r="AB1549" s="255" t="s">
        <v>630</v>
      </c>
      <c r="AC1549" s="255" t="s">
        <v>474</v>
      </c>
      <c r="AD1549" s="256" t="s">
        <v>389</v>
      </c>
      <c r="AE1549" s="255" t="s">
        <v>350</v>
      </c>
      <c r="AF1549" s="255" t="s">
        <v>605</v>
      </c>
      <c r="AG1549" s="256" t="s">
        <v>643</v>
      </c>
      <c r="AH1549" s="255"/>
      <c r="AI1549" s="255"/>
      <c r="AJ1549" s="256"/>
      <c r="AK1549" s="255" t="s">
        <v>605</v>
      </c>
      <c r="AL1549" s="255" t="s">
        <v>643</v>
      </c>
      <c r="AM1549" s="268" t="s">
        <v>741</v>
      </c>
      <c r="AN1549" s="148" t="str">
        <f>IF(ISERROR(MATCH(H1549,Current!H:H,0)),"Cleared","resolved")</f>
        <v>Cleared</v>
      </c>
    </row>
    <row r="1550" spans="1:40" x14ac:dyDescent="0.25">
      <c r="A1550" s="267" t="s">
        <v>744</v>
      </c>
      <c r="B1550" s="255">
        <v>8520</v>
      </c>
      <c r="C1550" s="256" t="s">
        <v>842</v>
      </c>
      <c r="D1550" s="255" t="s">
        <v>19</v>
      </c>
      <c r="E1550" s="255">
        <v>3011</v>
      </c>
      <c r="F1550" s="256" t="s">
        <v>164</v>
      </c>
      <c r="G1550" s="255" t="s">
        <v>22</v>
      </c>
      <c r="H1550" s="255">
        <v>85203010000844</v>
      </c>
      <c r="I1550" s="256" t="s">
        <v>59</v>
      </c>
      <c r="J1550" s="255" t="s">
        <v>215</v>
      </c>
      <c r="K1550" s="255">
        <v>42522</v>
      </c>
      <c r="L1550" s="256">
        <v>338</v>
      </c>
      <c r="M1550" s="255" t="s">
        <v>118</v>
      </c>
      <c r="N1550" s="255" t="s">
        <v>41</v>
      </c>
      <c r="O1550" s="256">
        <v>42549</v>
      </c>
      <c r="P1550" s="255" t="s">
        <v>268</v>
      </c>
      <c r="Q1550" s="255">
        <v>311</v>
      </c>
      <c r="R1550" s="256" t="s">
        <v>37</v>
      </c>
      <c r="S1550" s="255">
        <v>12324</v>
      </c>
      <c r="T1550" s="255" t="s">
        <v>197</v>
      </c>
      <c r="U1550" s="256">
        <v>175.4</v>
      </c>
      <c r="V1550" s="255" t="s">
        <v>197</v>
      </c>
      <c r="W1550" s="255">
        <v>12323.906551905849</v>
      </c>
      <c r="X1550" s="256" t="s">
        <v>100</v>
      </c>
      <c r="Y1550" s="255" t="s">
        <v>114</v>
      </c>
      <c r="Z1550" s="255">
        <v>0.18</v>
      </c>
      <c r="AA1550" s="256">
        <v>1</v>
      </c>
      <c r="AB1550" s="255" t="s">
        <v>630</v>
      </c>
      <c r="AC1550" s="255" t="s">
        <v>474</v>
      </c>
      <c r="AD1550" s="256" t="s">
        <v>389</v>
      </c>
      <c r="AE1550" s="255" t="s">
        <v>350</v>
      </c>
      <c r="AF1550" s="255" t="s">
        <v>649</v>
      </c>
      <c r="AG1550" s="256" t="s">
        <v>643</v>
      </c>
      <c r="AH1550" s="255"/>
      <c r="AI1550" s="255"/>
      <c r="AJ1550" s="256"/>
      <c r="AK1550" s="255" t="s">
        <v>605</v>
      </c>
      <c r="AL1550" s="255" t="s">
        <v>643</v>
      </c>
      <c r="AM1550" s="268" t="s">
        <v>741</v>
      </c>
      <c r="AN1550" s="148" t="str">
        <f>IF(ISERROR(MATCH(H1550,Current!H:H,0)),"Cleared","resolved")</f>
        <v>Cleared</v>
      </c>
    </row>
    <row r="1551" spans="1:40" x14ac:dyDescent="0.25">
      <c r="A1551" s="267" t="s">
        <v>744</v>
      </c>
      <c r="B1551" s="255">
        <v>8520</v>
      </c>
      <c r="C1551" s="256" t="s">
        <v>842</v>
      </c>
      <c r="D1551" s="255" t="s">
        <v>19</v>
      </c>
      <c r="E1551" s="255">
        <v>3011</v>
      </c>
      <c r="F1551" s="256" t="s">
        <v>164</v>
      </c>
      <c r="G1551" s="255" t="s">
        <v>22</v>
      </c>
      <c r="H1551" s="255">
        <v>85200310080839</v>
      </c>
      <c r="I1551" s="256" t="s">
        <v>59</v>
      </c>
      <c r="J1551" s="255" t="s">
        <v>215</v>
      </c>
      <c r="K1551" s="255">
        <v>42522</v>
      </c>
      <c r="L1551" s="256">
        <v>338</v>
      </c>
      <c r="M1551" s="255" t="s">
        <v>118</v>
      </c>
      <c r="N1551" s="255" t="s">
        <v>41</v>
      </c>
      <c r="O1551" s="256">
        <v>42549</v>
      </c>
      <c r="P1551" s="255" t="s">
        <v>268</v>
      </c>
      <c r="Q1551" s="255">
        <v>311</v>
      </c>
      <c r="R1551" s="256" t="s">
        <v>37</v>
      </c>
      <c r="S1551" s="255">
        <v>12324</v>
      </c>
      <c r="T1551" s="255" t="s">
        <v>197</v>
      </c>
      <c r="U1551" s="256">
        <v>175.4</v>
      </c>
      <c r="V1551" s="255" t="s">
        <v>197</v>
      </c>
      <c r="W1551" s="255">
        <v>12323.906551905849</v>
      </c>
      <c r="X1551" s="256" t="s">
        <v>100</v>
      </c>
      <c r="Y1551" s="255" t="s">
        <v>114</v>
      </c>
      <c r="Z1551" s="255">
        <v>0.18</v>
      </c>
      <c r="AA1551" s="256">
        <v>1</v>
      </c>
      <c r="AB1551" s="255" t="s">
        <v>630</v>
      </c>
      <c r="AC1551" s="255" t="s">
        <v>474</v>
      </c>
      <c r="AD1551" s="256" t="s">
        <v>389</v>
      </c>
      <c r="AE1551" s="255" t="s">
        <v>350</v>
      </c>
      <c r="AF1551" s="255" t="s">
        <v>605</v>
      </c>
      <c r="AG1551" s="256" t="s">
        <v>643</v>
      </c>
      <c r="AH1551" s="255"/>
      <c r="AI1551" s="255"/>
      <c r="AJ1551" s="256"/>
      <c r="AK1551" s="255" t="s">
        <v>605</v>
      </c>
      <c r="AL1551" s="255" t="s">
        <v>643</v>
      </c>
      <c r="AM1551" s="268" t="s">
        <v>741</v>
      </c>
      <c r="AN1551" s="148" t="str">
        <f>IF(ISERROR(MATCH(H1551,Current!H:H,0)),"Cleared","resolved")</f>
        <v>Cleared</v>
      </c>
    </row>
    <row r="1552" spans="1:40" x14ac:dyDescent="0.25">
      <c r="A1552" s="267" t="s">
        <v>744</v>
      </c>
      <c r="B1552" s="255">
        <v>8520</v>
      </c>
      <c r="C1552" s="256" t="s">
        <v>842</v>
      </c>
      <c r="D1552" s="255" t="s">
        <v>19</v>
      </c>
      <c r="E1552" s="255">
        <v>3011</v>
      </c>
      <c r="F1552" s="256" t="s">
        <v>164</v>
      </c>
      <c r="G1552" s="255" t="s">
        <v>22</v>
      </c>
      <c r="H1552" s="255">
        <v>85201910000505</v>
      </c>
      <c r="I1552" s="256" t="s">
        <v>59</v>
      </c>
      <c r="J1552" s="255" t="s">
        <v>215</v>
      </c>
      <c r="K1552" s="255">
        <v>42522</v>
      </c>
      <c r="L1552" s="256">
        <v>338</v>
      </c>
      <c r="M1552" s="255" t="s">
        <v>118</v>
      </c>
      <c r="N1552" s="255" t="s">
        <v>41</v>
      </c>
      <c r="O1552" s="256">
        <v>42549</v>
      </c>
      <c r="P1552" s="255" t="s">
        <v>268</v>
      </c>
      <c r="Q1552" s="255">
        <v>311</v>
      </c>
      <c r="R1552" s="256" t="s">
        <v>37</v>
      </c>
      <c r="S1552" s="255">
        <v>12324</v>
      </c>
      <c r="T1552" s="255" t="s">
        <v>197</v>
      </c>
      <c r="U1552" s="256">
        <v>175.4</v>
      </c>
      <c r="V1552" s="255" t="s">
        <v>197</v>
      </c>
      <c r="W1552" s="255">
        <v>12323.906551905849</v>
      </c>
      <c r="X1552" s="256" t="s">
        <v>100</v>
      </c>
      <c r="Y1552" s="255" t="s">
        <v>114</v>
      </c>
      <c r="Z1552" s="255">
        <v>0.18</v>
      </c>
      <c r="AA1552" s="256">
        <v>1</v>
      </c>
      <c r="AB1552" s="255" t="s">
        <v>630</v>
      </c>
      <c r="AC1552" s="255" t="s">
        <v>474</v>
      </c>
      <c r="AD1552" s="256" t="s">
        <v>389</v>
      </c>
      <c r="AE1552" s="255" t="s">
        <v>350</v>
      </c>
      <c r="AF1552" s="255" t="s">
        <v>605</v>
      </c>
      <c r="AG1552" s="256" t="s">
        <v>643</v>
      </c>
      <c r="AH1552" s="255"/>
      <c r="AI1552" s="255"/>
      <c r="AJ1552" s="256"/>
      <c r="AK1552" s="255" t="s">
        <v>605</v>
      </c>
      <c r="AL1552" s="255" t="s">
        <v>643</v>
      </c>
      <c r="AM1552" s="268" t="s">
        <v>741</v>
      </c>
      <c r="AN1552" s="148" t="str">
        <f>IF(ISERROR(MATCH(H1552,Current!H:H,0)),"Cleared","resolved")</f>
        <v>Cleared</v>
      </c>
    </row>
    <row r="1553" spans="1:40" x14ac:dyDescent="0.25">
      <c r="A1553" s="267" t="s">
        <v>744</v>
      </c>
      <c r="B1553" s="255">
        <v>8520</v>
      </c>
      <c r="C1553" s="256" t="s">
        <v>842</v>
      </c>
      <c r="D1553" s="255" t="s">
        <v>19</v>
      </c>
      <c r="E1553" s="255">
        <v>283</v>
      </c>
      <c r="F1553" s="256" t="s">
        <v>109</v>
      </c>
      <c r="G1553" s="255" t="s">
        <v>14</v>
      </c>
      <c r="H1553" s="255">
        <v>85200310085775</v>
      </c>
      <c r="I1553" s="256" t="s">
        <v>55</v>
      </c>
      <c r="J1553" s="255" t="s">
        <v>322</v>
      </c>
      <c r="K1553" s="255">
        <v>42704</v>
      </c>
      <c r="L1553" s="256">
        <v>156</v>
      </c>
      <c r="M1553" s="255" t="s">
        <v>111</v>
      </c>
      <c r="N1553" s="255" t="s">
        <v>42</v>
      </c>
      <c r="O1553" s="256">
        <v>42775</v>
      </c>
      <c r="P1553" s="255" t="s">
        <v>838</v>
      </c>
      <c r="Q1553" s="255">
        <v>85</v>
      </c>
      <c r="R1553" s="256" t="s">
        <v>35</v>
      </c>
      <c r="S1553" s="255">
        <v>12528</v>
      </c>
      <c r="T1553" s="255" t="s">
        <v>197</v>
      </c>
      <c r="U1553" s="256">
        <v>178.3</v>
      </c>
      <c r="V1553" s="255" t="s">
        <v>197</v>
      </c>
      <c r="W1553" s="255">
        <v>12527.665554189356</v>
      </c>
      <c r="X1553" s="256" t="s">
        <v>100</v>
      </c>
      <c r="Y1553" s="255" t="s">
        <v>114</v>
      </c>
      <c r="Z1553" s="255">
        <v>0.18</v>
      </c>
      <c r="AA1553" s="256">
        <v>1</v>
      </c>
      <c r="AB1553" s="255" t="s">
        <v>630</v>
      </c>
      <c r="AC1553" s="255" t="s">
        <v>426</v>
      </c>
      <c r="AD1553" s="256" t="s">
        <v>910</v>
      </c>
      <c r="AE1553" s="255" t="s">
        <v>350</v>
      </c>
      <c r="AF1553" s="255" t="s">
        <v>605</v>
      </c>
      <c r="AG1553" s="256" t="s">
        <v>643</v>
      </c>
      <c r="AH1553" s="255"/>
      <c r="AI1553" s="255"/>
      <c r="AJ1553" s="256"/>
      <c r="AK1553" s="255" t="s">
        <v>605</v>
      </c>
      <c r="AL1553" s="255" t="s">
        <v>643</v>
      </c>
      <c r="AM1553" s="268" t="s">
        <v>741</v>
      </c>
      <c r="AN1553" s="148" t="str">
        <f>IF(ISERROR(MATCH(H1553,Current!H:H,0)),"Cleared","resolved")</f>
        <v>resolved</v>
      </c>
    </row>
    <row r="1554" spans="1:40" x14ac:dyDescent="0.25">
      <c r="A1554" s="267" t="s">
        <v>744</v>
      </c>
      <c r="B1554" s="255">
        <v>8520</v>
      </c>
      <c r="C1554" s="256" t="s">
        <v>842</v>
      </c>
      <c r="D1554" s="255" t="s">
        <v>19</v>
      </c>
      <c r="E1554" s="255">
        <v>3071</v>
      </c>
      <c r="F1554" s="256" t="s">
        <v>139</v>
      </c>
      <c r="G1554" s="255" t="s">
        <v>21</v>
      </c>
      <c r="H1554" s="255" t="s">
        <v>981</v>
      </c>
      <c r="I1554" s="256" t="s">
        <v>59</v>
      </c>
      <c r="J1554" s="255" t="s">
        <v>271</v>
      </c>
      <c r="K1554" s="255">
        <v>42769</v>
      </c>
      <c r="L1554" s="256">
        <v>91</v>
      </c>
      <c r="M1554" s="255" t="s">
        <v>111</v>
      </c>
      <c r="N1554" s="255" t="s">
        <v>42</v>
      </c>
      <c r="O1554" s="256">
        <v>42775</v>
      </c>
      <c r="P1554" s="255" t="s">
        <v>838</v>
      </c>
      <c r="Q1554" s="255">
        <v>85</v>
      </c>
      <c r="R1554" s="256" t="s">
        <v>35</v>
      </c>
      <c r="S1554" s="255">
        <v>12896</v>
      </c>
      <c r="T1554" s="255" t="s">
        <v>197</v>
      </c>
      <c r="U1554" s="256">
        <v>183.54</v>
      </c>
      <c r="V1554" s="255" t="s">
        <v>197</v>
      </c>
      <c r="W1554" s="255">
        <v>12895.836992798173</v>
      </c>
      <c r="X1554" s="256" t="s">
        <v>100</v>
      </c>
      <c r="Y1554" s="255" t="s">
        <v>114</v>
      </c>
      <c r="Z1554" s="255">
        <v>0.18</v>
      </c>
      <c r="AA1554" s="256">
        <v>1</v>
      </c>
      <c r="AB1554" s="255" t="s">
        <v>630</v>
      </c>
      <c r="AC1554" s="255" t="s">
        <v>497</v>
      </c>
      <c r="AD1554" s="256" t="s">
        <v>982</v>
      </c>
      <c r="AE1554" s="255" t="s">
        <v>350</v>
      </c>
      <c r="AF1554" s="255" t="s">
        <v>605</v>
      </c>
      <c r="AG1554" s="256" t="s">
        <v>643</v>
      </c>
      <c r="AH1554" s="255"/>
      <c r="AI1554" s="255"/>
      <c r="AJ1554" s="256"/>
      <c r="AK1554" s="255" t="s">
        <v>649</v>
      </c>
      <c r="AL1554" s="255" t="s">
        <v>643</v>
      </c>
      <c r="AM1554" s="268" t="s">
        <v>740</v>
      </c>
      <c r="AN1554" s="148" t="str">
        <f>IF(ISERROR(MATCH(H1554,Current!H:H,0)),"Cleared","resolved")</f>
        <v>resolved</v>
      </c>
    </row>
    <row r="1555" spans="1:40" x14ac:dyDescent="0.25">
      <c r="A1555" s="267" t="s">
        <v>31</v>
      </c>
      <c r="B1555" s="255">
        <v>1340</v>
      </c>
      <c r="C1555" s="256" t="s">
        <v>146</v>
      </c>
      <c r="D1555" s="255" t="s">
        <v>21</v>
      </c>
      <c r="E1555" s="255">
        <v>1350</v>
      </c>
      <c r="F1555" s="256" t="s">
        <v>124</v>
      </c>
      <c r="G1555" s="255" t="s">
        <v>21</v>
      </c>
      <c r="H1555" s="255">
        <v>13400130001228</v>
      </c>
      <c r="I1555" s="256" t="s">
        <v>55</v>
      </c>
      <c r="J1555" s="255" t="s">
        <v>853</v>
      </c>
      <c r="K1555" s="255">
        <v>42796</v>
      </c>
      <c r="L1555" s="256">
        <v>64</v>
      </c>
      <c r="M1555" s="255" t="s">
        <v>127</v>
      </c>
      <c r="N1555" s="255" t="s">
        <v>128</v>
      </c>
      <c r="O1555" s="256">
        <v>42859</v>
      </c>
      <c r="P1555" s="255" t="s">
        <v>1878</v>
      </c>
      <c r="Q1555" s="255">
        <v>1</v>
      </c>
      <c r="R1555" s="256" t="s">
        <v>33</v>
      </c>
      <c r="S1555" s="255">
        <v>160</v>
      </c>
      <c r="T1555" s="255" t="s">
        <v>100</v>
      </c>
      <c r="U1555" s="256">
        <v>160</v>
      </c>
      <c r="V1555" s="255" t="s">
        <v>100</v>
      </c>
      <c r="W1555" s="255">
        <v>160</v>
      </c>
      <c r="X1555" s="256" t="s">
        <v>100</v>
      </c>
      <c r="Y1555" s="255" t="s">
        <v>107</v>
      </c>
      <c r="Z1555" s="255">
        <v>0.16</v>
      </c>
      <c r="AA1555" s="256">
        <v>1</v>
      </c>
      <c r="AB1555" s="255" t="s">
        <v>631</v>
      </c>
      <c r="AC1555" s="255" t="s">
        <v>415</v>
      </c>
      <c r="AD1555" s="256" t="s">
        <v>1969</v>
      </c>
      <c r="AE1555" s="255" t="s">
        <v>349</v>
      </c>
      <c r="AF1555" s="255" t="s">
        <v>605</v>
      </c>
      <c r="AG1555" s="256" t="s">
        <v>643</v>
      </c>
      <c r="AH1555" s="255"/>
      <c r="AI1555" s="255"/>
      <c r="AJ1555" s="256"/>
      <c r="AK1555" s="255" t="s">
        <v>605</v>
      </c>
      <c r="AL1555" s="255" t="s">
        <v>643</v>
      </c>
      <c r="AM1555" s="268" t="s">
        <v>741</v>
      </c>
      <c r="AN1555" s="148" t="str">
        <f>IF(ISERROR(MATCH(H1555,Current!H:H,0)),"Cleared","resolved")</f>
        <v>Cleared</v>
      </c>
    </row>
    <row r="1556" spans="1:40" x14ac:dyDescent="0.25">
      <c r="A1556" s="267" t="s">
        <v>31</v>
      </c>
      <c r="B1556" s="255">
        <v>413</v>
      </c>
      <c r="C1556" s="256" t="s">
        <v>136</v>
      </c>
      <c r="D1556" s="255" t="s">
        <v>13</v>
      </c>
      <c r="E1556" s="255">
        <v>260</v>
      </c>
      <c r="F1556" s="256" t="s">
        <v>113</v>
      </c>
      <c r="G1556" s="255" t="s">
        <v>23</v>
      </c>
      <c r="H1556" s="255">
        <v>4130130017210</v>
      </c>
      <c r="I1556" s="256" t="s">
        <v>60</v>
      </c>
      <c r="J1556" s="255" t="s">
        <v>292</v>
      </c>
      <c r="K1556" s="255">
        <v>42794</v>
      </c>
      <c r="L1556" s="256">
        <v>66</v>
      </c>
      <c r="M1556" s="255" t="s">
        <v>118</v>
      </c>
      <c r="N1556" s="255" t="s">
        <v>41</v>
      </c>
      <c r="O1556" s="256">
        <v>42859</v>
      </c>
      <c r="P1556" s="255" t="s">
        <v>1878</v>
      </c>
      <c r="Q1556" s="255">
        <v>1</v>
      </c>
      <c r="R1556" s="256" t="s">
        <v>33</v>
      </c>
      <c r="S1556" s="255">
        <v>158.22</v>
      </c>
      <c r="T1556" s="255" t="s">
        <v>100</v>
      </c>
      <c r="U1556" s="256">
        <v>158.22</v>
      </c>
      <c r="V1556" s="255" t="s">
        <v>100</v>
      </c>
      <c r="W1556" s="255">
        <v>158.22</v>
      </c>
      <c r="X1556" s="256" t="s">
        <v>100</v>
      </c>
      <c r="Y1556" s="255" t="s">
        <v>114</v>
      </c>
      <c r="Z1556" s="255">
        <v>0.16</v>
      </c>
      <c r="AA1556" s="256">
        <v>1</v>
      </c>
      <c r="AB1556" s="255" t="s">
        <v>631</v>
      </c>
      <c r="AC1556" s="255" t="s">
        <v>495</v>
      </c>
      <c r="AD1556" s="256" t="s">
        <v>637</v>
      </c>
      <c r="AE1556" s="255" t="s">
        <v>349</v>
      </c>
      <c r="AF1556" s="255" t="s">
        <v>649</v>
      </c>
      <c r="AG1556" s="256" t="s">
        <v>643</v>
      </c>
      <c r="AH1556" s="255"/>
      <c r="AI1556" s="255"/>
      <c r="AJ1556" s="256"/>
      <c r="AK1556" s="255" t="s">
        <v>605</v>
      </c>
      <c r="AL1556" s="255" t="s">
        <v>643</v>
      </c>
      <c r="AM1556" s="268" t="s">
        <v>741</v>
      </c>
      <c r="AN1556" s="148" t="str">
        <f>IF(ISERROR(MATCH(H1556,Current!H:H,0)),"Cleared","resolved")</f>
        <v>Cleared</v>
      </c>
    </row>
    <row r="1557" spans="1:40" x14ac:dyDescent="0.25">
      <c r="A1557" s="267" t="s">
        <v>31</v>
      </c>
      <c r="B1557" s="255">
        <v>413</v>
      </c>
      <c r="C1557" s="256" t="s">
        <v>136</v>
      </c>
      <c r="D1557" s="255" t="s">
        <v>13</v>
      </c>
      <c r="E1557" s="255">
        <v>260</v>
      </c>
      <c r="F1557" s="256" t="s">
        <v>113</v>
      </c>
      <c r="G1557" s="255" t="s">
        <v>23</v>
      </c>
      <c r="H1557" s="255">
        <v>4130130017216</v>
      </c>
      <c r="I1557" s="256" t="s">
        <v>60</v>
      </c>
      <c r="J1557" s="255" t="s">
        <v>292</v>
      </c>
      <c r="K1557" s="255">
        <v>42794</v>
      </c>
      <c r="L1557" s="256">
        <v>66</v>
      </c>
      <c r="M1557" s="255" t="s">
        <v>118</v>
      </c>
      <c r="N1557" s="255" t="s">
        <v>41</v>
      </c>
      <c r="O1557" s="256">
        <v>42859</v>
      </c>
      <c r="P1557" s="255" t="s">
        <v>1878</v>
      </c>
      <c r="Q1557" s="255">
        <v>1</v>
      </c>
      <c r="R1557" s="256" t="s">
        <v>33</v>
      </c>
      <c r="S1557" s="255">
        <v>160.22999999999999</v>
      </c>
      <c r="T1557" s="255" t="s">
        <v>100</v>
      </c>
      <c r="U1557" s="256">
        <v>160.22999999999999</v>
      </c>
      <c r="V1557" s="255" t="s">
        <v>100</v>
      </c>
      <c r="W1557" s="255">
        <v>160.22999999999999</v>
      </c>
      <c r="X1557" s="256" t="s">
        <v>100</v>
      </c>
      <c r="Y1557" s="255" t="s">
        <v>114</v>
      </c>
      <c r="Z1557" s="255">
        <v>0.16</v>
      </c>
      <c r="AA1557" s="256">
        <v>1</v>
      </c>
      <c r="AB1557" s="255" t="s">
        <v>631</v>
      </c>
      <c r="AC1557" s="255" t="s">
        <v>495</v>
      </c>
      <c r="AD1557" s="256" t="s">
        <v>637</v>
      </c>
      <c r="AE1557" s="255" t="s">
        <v>349</v>
      </c>
      <c r="AF1557" s="255" t="s">
        <v>649</v>
      </c>
      <c r="AG1557" s="256" t="s">
        <v>643</v>
      </c>
      <c r="AH1557" s="255"/>
      <c r="AI1557" s="255"/>
      <c r="AJ1557" s="256"/>
      <c r="AK1557" s="255" t="s">
        <v>605</v>
      </c>
      <c r="AL1557" s="255" t="s">
        <v>643</v>
      </c>
      <c r="AM1557" s="268" t="s">
        <v>741</v>
      </c>
      <c r="AN1557" s="148" t="str">
        <f>IF(ISERROR(MATCH(H1557,Current!H:H,0)),"Cleared","resolved")</f>
        <v>Cleared</v>
      </c>
    </row>
    <row r="1558" spans="1:40" x14ac:dyDescent="0.25">
      <c r="A1558" s="267" t="s">
        <v>744</v>
      </c>
      <c r="B1558" s="255">
        <v>8520</v>
      </c>
      <c r="C1558" s="256" t="s">
        <v>842</v>
      </c>
      <c r="D1558" s="255" t="s">
        <v>19</v>
      </c>
      <c r="E1558" s="255">
        <v>420</v>
      </c>
      <c r="F1558" s="256" t="s">
        <v>148</v>
      </c>
      <c r="G1558" s="255" t="s">
        <v>13</v>
      </c>
      <c r="H1558" s="255" t="s">
        <v>926</v>
      </c>
      <c r="I1558" s="256" t="s">
        <v>55</v>
      </c>
      <c r="J1558" s="255" t="s">
        <v>271</v>
      </c>
      <c r="K1558" s="255">
        <v>42768</v>
      </c>
      <c r="L1558" s="256">
        <v>92</v>
      </c>
      <c r="M1558" s="255" t="s">
        <v>149</v>
      </c>
      <c r="N1558" s="255" t="s">
        <v>41</v>
      </c>
      <c r="O1558" s="256">
        <v>42775</v>
      </c>
      <c r="P1558" s="255" t="s">
        <v>838</v>
      </c>
      <c r="Q1558" s="255">
        <v>85</v>
      </c>
      <c r="R1558" s="256" t="s">
        <v>35</v>
      </c>
      <c r="S1558" s="255">
        <v>11309</v>
      </c>
      <c r="T1558" s="255" t="s">
        <v>197</v>
      </c>
      <c r="U1558" s="256">
        <v>160.96</v>
      </c>
      <c r="V1558" s="255" t="s">
        <v>197</v>
      </c>
      <c r="W1558" s="255">
        <v>11309.32724398384</v>
      </c>
      <c r="X1558" s="256" t="s">
        <v>100</v>
      </c>
      <c r="Y1558" s="255" t="s">
        <v>114</v>
      </c>
      <c r="Z1558" s="255">
        <v>0.16</v>
      </c>
      <c r="AA1558" s="256">
        <v>1</v>
      </c>
      <c r="AB1558" s="255" t="s">
        <v>630</v>
      </c>
      <c r="AC1558" s="255" t="s">
        <v>444</v>
      </c>
      <c r="AD1558" s="256" t="s">
        <v>352</v>
      </c>
      <c r="AE1558" s="255" t="s">
        <v>350</v>
      </c>
      <c r="AF1558" s="255" t="s">
        <v>605</v>
      </c>
      <c r="AG1558" s="256" t="s">
        <v>643</v>
      </c>
      <c r="AH1558" s="255"/>
      <c r="AI1558" s="255"/>
      <c r="AJ1558" s="256"/>
      <c r="AK1558" s="255" t="s">
        <v>649</v>
      </c>
      <c r="AL1558" s="255" t="s">
        <v>643</v>
      </c>
      <c r="AM1558" s="268" t="s">
        <v>740</v>
      </c>
      <c r="AN1558" s="148" t="str">
        <f>IF(ISERROR(MATCH(H1558,Current!H:H,0)),"Cleared","resolved")</f>
        <v>resolved</v>
      </c>
    </row>
    <row r="1559" spans="1:40" x14ac:dyDescent="0.25">
      <c r="A1559" s="267" t="s">
        <v>744</v>
      </c>
      <c r="B1559" s="255">
        <v>8520</v>
      </c>
      <c r="C1559" s="256" t="s">
        <v>842</v>
      </c>
      <c r="D1559" s="255" t="s">
        <v>19</v>
      </c>
      <c r="E1559" s="255">
        <v>3011</v>
      </c>
      <c r="F1559" s="256" t="s">
        <v>164</v>
      </c>
      <c r="G1559" s="255" t="s">
        <v>22</v>
      </c>
      <c r="H1559" s="255">
        <v>85200810000486</v>
      </c>
      <c r="I1559" s="256" t="s">
        <v>54</v>
      </c>
      <c r="J1559" s="255" t="s">
        <v>317</v>
      </c>
      <c r="K1559" s="255">
        <v>42773</v>
      </c>
      <c r="L1559" s="256">
        <v>87</v>
      </c>
      <c r="M1559" s="255" t="s">
        <v>127</v>
      </c>
      <c r="N1559" s="255" t="s">
        <v>128</v>
      </c>
      <c r="O1559" s="256">
        <v>42800</v>
      </c>
      <c r="P1559" s="255" t="s">
        <v>838</v>
      </c>
      <c r="Q1559" s="255">
        <v>60</v>
      </c>
      <c r="R1559" s="256" t="s">
        <v>34</v>
      </c>
      <c r="S1559" s="255">
        <v>11391.4</v>
      </c>
      <c r="T1559" s="255" t="s">
        <v>197</v>
      </c>
      <c r="U1559" s="256">
        <v>162.13</v>
      </c>
      <c r="V1559" s="255" t="s">
        <v>197</v>
      </c>
      <c r="W1559" s="255">
        <v>11391.533462146495</v>
      </c>
      <c r="X1559" s="256" t="s">
        <v>100</v>
      </c>
      <c r="Y1559" s="255" t="s">
        <v>114</v>
      </c>
      <c r="Z1559" s="255">
        <v>0.16</v>
      </c>
      <c r="AA1559" s="256">
        <v>1</v>
      </c>
      <c r="AB1559" s="255" t="s">
        <v>630</v>
      </c>
      <c r="AC1559" s="255" t="s">
        <v>635</v>
      </c>
      <c r="AD1559" s="256" t="s">
        <v>1315</v>
      </c>
      <c r="AE1559" s="255" t="s">
        <v>350</v>
      </c>
      <c r="AF1559" s="255" t="s">
        <v>605</v>
      </c>
      <c r="AG1559" s="256" t="s">
        <v>643</v>
      </c>
      <c r="AH1559" s="255"/>
      <c r="AI1559" s="255"/>
      <c r="AJ1559" s="256"/>
      <c r="AK1559" s="255" t="s">
        <v>605</v>
      </c>
      <c r="AL1559" s="255" t="s">
        <v>643</v>
      </c>
      <c r="AM1559" s="268" t="s">
        <v>741</v>
      </c>
      <c r="AN1559" s="148" t="str">
        <f>IF(ISERROR(MATCH(H1559,Current!H:H,0)),"Cleared","resolved")</f>
        <v>resolved</v>
      </c>
    </row>
    <row r="1560" spans="1:40" x14ac:dyDescent="0.25">
      <c r="A1560" s="267" t="s">
        <v>31</v>
      </c>
      <c r="B1560" s="255">
        <v>283</v>
      </c>
      <c r="C1560" s="256" t="s">
        <v>109</v>
      </c>
      <c r="D1560" s="255" t="s">
        <v>14</v>
      </c>
      <c r="E1560" s="255">
        <v>795</v>
      </c>
      <c r="F1560" s="256" t="s">
        <v>264</v>
      </c>
      <c r="G1560" s="255" t="s">
        <v>14</v>
      </c>
      <c r="H1560" s="255">
        <v>2830169003537</v>
      </c>
      <c r="I1560" s="256" t="s">
        <v>55</v>
      </c>
      <c r="J1560" s="255" t="s">
        <v>131</v>
      </c>
      <c r="K1560" s="255">
        <v>42795</v>
      </c>
      <c r="L1560" s="256">
        <v>65</v>
      </c>
      <c r="M1560" s="255" t="s">
        <v>111</v>
      </c>
      <c r="N1560" s="255" t="s">
        <v>42</v>
      </c>
      <c r="O1560" s="256">
        <v>42859</v>
      </c>
      <c r="P1560" s="255" t="s">
        <v>1878</v>
      </c>
      <c r="Q1560" s="255">
        <v>1</v>
      </c>
      <c r="R1560" s="256" t="s">
        <v>33</v>
      </c>
      <c r="S1560" s="255">
        <v>145.44</v>
      </c>
      <c r="T1560" s="255" t="s">
        <v>100</v>
      </c>
      <c r="U1560" s="256">
        <v>145.44</v>
      </c>
      <c r="V1560" s="255" t="s">
        <v>100</v>
      </c>
      <c r="W1560" s="255">
        <v>145.44</v>
      </c>
      <c r="X1560" s="256" t="s">
        <v>100</v>
      </c>
      <c r="Y1560" s="255" t="s">
        <v>107</v>
      </c>
      <c r="Z1560" s="255">
        <v>0.15</v>
      </c>
      <c r="AA1560" s="256">
        <v>1</v>
      </c>
      <c r="AB1560" s="255" t="s">
        <v>631</v>
      </c>
      <c r="AC1560" s="255" t="s">
        <v>471</v>
      </c>
      <c r="AD1560" s="256" t="s">
        <v>1965</v>
      </c>
      <c r="AE1560" s="255" t="s">
        <v>349</v>
      </c>
      <c r="AF1560" s="255" t="s">
        <v>605</v>
      </c>
      <c r="AG1560" s="256" t="s">
        <v>643</v>
      </c>
      <c r="AH1560" s="255"/>
      <c r="AI1560" s="255"/>
      <c r="AJ1560" s="256"/>
      <c r="AK1560" s="255" t="s">
        <v>605</v>
      </c>
      <c r="AL1560" s="255" t="s">
        <v>643</v>
      </c>
      <c r="AM1560" s="268" t="s">
        <v>741</v>
      </c>
      <c r="AN1560" s="148" t="str">
        <f>IF(ISERROR(MATCH(H1560,Current!H:H,0)),"Cleared","resolved")</f>
        <v>Cleared</v>
      </c>
    </row>
    <row r="1561" spans="1:40" x14ac:dyDescent="0.25">
      <c r="A1561" s="267" t="s">
        <v>31</v>
      </c>
      <c r="B1561" s="255">
        <v>283</v>
      </c>
      <c r="C1561" s="256" t="s">
        <v>109</v>
      </c>
      <c r="D1561" s="255" t="s">
        <v>14</v>
      </c>
      <c r="E1561" s="255">
        <v>795</v>
      </c>
      <c r="F1561" s="256" t="s">
        <v>264</v>
      </c>
      <c r="G1561" s="255" t="s">
        <v>14</v>
      </c>
      <c r="H1561" s="255">
        <v>2830169003538</v>
      </c>
      <c r="I1561" s="256" t="s">
        <v>55</v>
      </c>
      <c r="J1561" s="255" t="s">
        <v>131</v>
      </c>
      <c r="K1561" s="255">
        <v>42795</v>
      </c>
      <c r="L1561" s="256">
        <v>65</v>
      </c>
      <c r="M1561" s="255" t="s">
        <v>111</v>
      </c>
      <c r="N1561" s="255" t="s">
        <v>42</v>
      </c>
      <c r="O1561" s="256">
        <v>42859</v>
      </c>
      <c r="P1561" s="255" t="s">
        <v>1878</v>
      </c>
      <c r="Q1561" s="255">
        <v>1</v>
      </c>
      <c r="R1561" s="256" t="s">
        <v>33</v>
      </c>
      <c r="S1561" s="255">
        <v>145.44</v>
      </c>
      <c r="T1561" s="255" t="s">
        <v>100</v>
      </c>
      <c r="U1561" s="256">
        <v>145.44</v>
      </c>
      <c r="V1561" s="255" t="s">
        <v>100</v>
      </c>
      <c r="W1561" s="255">
        <v>145.44</v>
      </c>
      <c r="X1561" s="256" t="s">
        <v>100</v>
      </c>
      <c r="Y1561" s="255" t="s">
        <v>107</v>
      </c>
      <c r="Z1561" s="255">
        <v>0.15</v>
      </c>
      <c r="AA1561" s="256">
        <v>1</v>
      </c>
      <c r="AB1561" s="255" t="s">
        <v>631</v>
      </c>
      <c r="AC1561" s="255" t="s">
        <v>471</v>
      </c>
      <c r="AD1561" s="256" t="s">
        <v>1965</v>
      </c>
      <c r="AE1561" s="255" t="s">
        <v>349</v>
      </c>
      <c r="AF1561" s="255" t="s">
        <v>605</v>
      </c>
      <c r="AG1561" s="256" t="s">
        <v>643</v>
      </c>
      <c r="AH1561" s="255"/>
      <c r="AI1561" s="255"/>
      <c r="AJ1561" s="256"/>
      <c r="AK1561" s="255" t="s">
        <v>605</v>
      </c>
      <c r="AL1561" s="255" t="s">
        <v>643</v>
      </c>
      <c r="AM1561" s="268" t="s">
        <v>741</v>
      </c>
      <c r="AN1561" s="148" t="str">
        <f>IF(ISERROR(MATCH(H1561,Current!H:H,0)),"Cleared","resolved")</f>
        <v>Cleared</v>
      </c>
    </row>
    <row r="1562" spans="1:40" x14ac:dyDescent="0.25">
      <c r="A1562" s="267" t="s">
        <v>744</v>
      </c>
      <c r="B1562" s="255">
        <v>8520</v>
      </c>
      <c r="C1562" s="256" t="s">
        <v>842</v>
      </c>
      <c r="D1562" s="255" t="s">
        <v>19</v>
      </c>
      <c r="E1562" s="255">
        <v>260</v>
      </c>
      <c r="F1562" s="256" t="s">
        <v>113</v>
      </c>
      <c r="G1562" s="255" t="s">
        <v>23</v>
      </c>
      <c r="H1562" s="255" t="s">
        <v>1569</v>
      </c>
      <c r="I1562" s="256" t="s">
        <v>54</v>
      </c>
      <c r="J1562" s="255" t="s">
        <v>381</v>
      </c>
      <c r="K1562" s="255">
        <v>42768</v>
      </c>
      <c r="L1562" s="256">
        <v>92</v>
      </c>
      <c r="M1562" s="255" t="s">
        <v>127</v>
      </c>
      <c r="N1562" s="255" t="s">
        <v>128</v>
      </c>
      <c r="O1562" s="256">
        <v>42831</v>
      </c>
      <c r="P1562" s="255" t="s">
        <v>838</v>
      </c>
      <c r="Q1562" s="255">
        <v>29</v>
      </c>
      <c r="R1562" s="256" t="s">
        <v>33</v>
      </c>
      <c r="S1562" s="255">
        <v>10420</v>
      </c>
      <c r="T1562" s="255" t="s">
        <v>197</v>
      </c>
      <c r="U1562" s="256">
        <v>148.30000000000001</v>
      </c>
      <c r="V1562" s="255" t="s">
        <v>197</v>
      </c>
      <c r="W1562" s="255">
        <v>10419.813806428949</v>
      </c>
      <c r="X1562" s="256" t="s">
        <v>100</v>
      </c>
      <c r="Y1562" s="255" t="s">
        <v>114</v>
      </c>
      <c r="Z1562" s="255">
        <v>0.15</v>
      </c>
      <c r="AA1562" s="256">
        <v>1</v>
      </c>
      <c r="AB1562" s="255" t="s">
        <v>630</v>
      </c>
      <c r="AC1562" s="255" t="s">
        <v>681</v>
      </c>
      <c r="AD1562" s="256" t="s">
        <v>354</v>
      </c>
      <c r="AE1562" s="255" t="s">
        <v>350</v>
      </c>
      <c r="AF1562" s="255" t="s">
        <v>605</v>
      </c>
      <c r="AG1562" s="256" t="s">
        <v>643</v>
      </c>
      <c r="AH1562" s="255"/>
      <c r="AI1562" s="255"/>
      <c r="AJ1562" s="256"/>
      <c r="AK1562" s="255" t="s">
        <v>649</v>
      </c>
      <c r="AL1562" s="255" t="s">
        <v>643</v>
      </c>
      <c r="AM1562" s="268" t="s">
        <v>740</v>
      </c>
      <c r="AN1562" s="148" t="str">
        <f>IF(ISERROR(MATCH(H1562,Current!H:H,0)),"Cleared","resolved")</f>
        <v>resolved</v>
      </c>
    </row>
    <row r="1563" spans="1:40" x14ac:dyDescent="0.25">
      <c r="A1563" s="267" t="s">
        <v>744</v>
      </c>
      <c r="B1563" s="255">
        <v>8520</v>
      </c>
      <c r="C1563" s="256" t="s">
        <v>842</v>
      </c>
      <c r="D1563" s="255" t="s">
        <v>19</v>
      </c>
      <c r="E1563" s="255">
        <v>3075</v>
      </c>
      <c r="F1563" s="256" t="s">
        <v>145</v>
      </c>
      <c r="G1563" s="255" t="s">
        <v>21</v>
      </c>
      <c r="H1563" s="255">
        <v>85204510000691</v>
      </c>
      <c r="I1563" s="256" t="s">
        <v>59</v>
      </c>
      <c r="J1563" s="255" t="s">
        <v>320</v>
      </c>
      <c r="K1563" s="255">
        <v>42773</v>
      </c>
      <c r="L1563" s="256">
        <v>87</v>
      </c>
      <c r="M1563" s="255" t="s">
        <v>127</v>
      </c>
      <c r="N1563" s="255" t="s">
        <v>128</v>
      </c>
      <c r="O1563" s="256">
        <v>42797</v>
      </c>
      <c r="P1563" s="255" t="s">
        <v>838</v>
      </c>
      <c r="Q1563" s="255">
        <v>63</v>
      </c>
      <c r="R1563" s="256" t="s">
        <v>35</v>
      </c>
      <c r="S1563" s="255">
        <v>10804</v>
      </c>
      <c r="T1563" s="255" t="s">
        <v>197</v>
      </c>
      <c r="U1563" s="256">
        <v>153.77000000000001</v>
      </c>
      <c r="V1563" s="255" t="s">
        <v>197</v>
      </c>
      <c r="W1563" s="255">
        <v>10804.145441770595</v>
      </c>
      <c r="X1563" s="256" t="s">
        <v>100</v>
      </c>
      <c r="Y1563" s="255" t="s">
        <v>114</v>
      </c>
      <c r="Z1563" s="255">
        <v>0.15</v>
      </c>
      <c r="AA1563" s="256">
        <v>1</v>
      </c>
      <c r="AB1563" s="255" t="s">
        <v>630</v>
      </c>
      <c r="AC1563" s="255" t="s">
        <v>1244</v>
      </c>
      <c r="AD1563" s="256" t="s">
        <v>1604</v>
      </c>
      <c r="AE1563" s="255" t="s">
        <v>350</v>
      </c>
      <c r="AF1563" s="255" t="s">
        <v>605</v>
      </c>
      <c r="AG1563" s="256" t="s">
        <v>643</v>
      </c>
      <c r="AH1563" s="255"/>
      <c r="AI1563" s="255"/>
      <c r="AJ1563" s="256"/>
      <c r="AK1563" s="255" t="s">
        <v>605</v>
      </c>
      <c r="AL1563" s="255" t="s">
        <v>643</v>
      </c>
      <c r="AM1563" s="268" t="s">
        <v>741</v>
      </c>
      <c r="AN1563" s="148" t="str">
        <f>IF(ISERROR(MATCH(H1563,Current!H:H,0)),"Cleared","resolved")</f>
        <v>resolved</v>
      </c>
    </row>
    <row r="1564" spans="1:40" x14ac:dyDescent="0.25">
      <c r="A1564" s="267" t="s">
        <v>744</v>
      </c>
      <c r="B1564" s="255">
        <v>8520</v>
      </c>
      <c r="C1564" s="256" t="s">
        <v>842</v>
      </c>
      <c r="D1564" s="255" t="s">
        <v>19</v>
      </c>
      <c r="E1564" s="255">
        <v>199</v>
      </c>
      <c r="F1564" s="256" t="s">
        <v>137</v>
      </c>
      <c r="G1564" s="255" t="s">
        <v>22</v>
      </c>
      <c r="H1564" s="255" t="s">
        <v>1447</v>
      </c>
      <c r="I1564" s="256" t="s">
        <v>54</v>
      </c>
      <c r="J1564" s="255" t="s">
        <v>381</v>
      </c>
      <c r="K1564" s="255">
        <v>42768</v>
      </c>
      <c r="L1564" s="256">
        <v>92</v>
      </c>
      <c r="M1564" s="255" t="s">
        <v>118</v>
      </c>
      <c r="N1564" s="255" t="s">
        <v>41</v>
      </c>
      <c r="O1564" s="256">
        <v>42830</v>
      </c>
      <c r="P1564" s="255" t="s">
        <v>838</v>
      </c>
      <c r="Q1564" s="255">
        <v>30</v>
      </c>
      <c r="R1564" s="256" t="s">
        <v>33</v>
      </c>
      <c r="S1564" s="255">
        <v>200</v>
      </c>
      <c r="T1564" s="255" t="s">
        <v>270</v>
      </c>
      <c r="U1564" s="256">
        <v>136.71</v>
      </c>
      <c r="V1564" s="255" t="s">
        <v>197</v>
      </c>
      <c r="W1564" s="255">
        <v>9605.4804145441776</v>
      </c>
      <c r="X1564" s="256" t="s">
        <v>100</v>
      </c>
      <c r="Y1564" s="255" t="s">
        <v>114</v>
      </c>
      <c r="Z1564" s="255">
        <v>0.14000000000000001</v>
      </c>
      <c r="AA1564" s="256">
        <v>1</v>
      </c>
      <c r="AB1564" s="255" t="s">
        <v>629</v>
      </c>
      <c r="AC1564" s="255" t="s">
        <v>484</v>
      </c>
      <c r="AD1564" s="256" t="s">
        <v>363</v>
      </c>
      <c r="AE1564" s="255" t="s">
        <v>349</v>
      </c>
      <c r="AF1564" s="255" t="s">
        <v>649</v>
      </c>
      <c r="AG1564" s="256" t="s">
        <v>643</v>
      </c>
      <c r="AH1564" s="255"/>
      <c r="AI1564" s="255"/>
      <c r="AJ1564" s="256"/>
      <c r="AK1564" s="255" t="s">
        <v>649</v>
      </c>
      <c r="AL1564" s="255" t="s">
        <v>643</v>
      </c>
      <c r="AM1564" s="268" t="s">
        <v>740</v>
      </c>
      <c r="AN1564" s="148" t="str">
        <f>IF(ISERROR(MATCH(H1564,Current!H:H,0)),"Cleared","resolved")</f>
        <v>resolved</v>
      </c>
    </row>
    <row r="1565" spans="1:40" x14ac:dyDescent="0.25">
      <c r="A1565" s="267" t="s">
        <v>31</v>
      </c>
      <c r="B1565" s="255">
        <v>132</v>
      </c>
      <c r="C1565" s="256" t="s">
        <v>233</v>
      </c>
      <c r="D1565" s="255" t="s">
        <v>22</v>
      </c>
      <c r="E1565" s="255">
        <v>199</v>
      </c>
      <c r="F1565" s="256" t="s">
        <v>137</v>
      </c>
      <c r="G1565" s="255" t="s">
        <v>22</v>
      </c>
      <c r="H1565" s="255">
        <v>1320130002679</v>
      </c>
      <c r="I1565" s="256" t="s">
        <v>54</v>
      </c>
      <c r="J1565" s="255" t="s">
        <v>330</v>
      </c>
      <c r="K1565" s="255">
        <v>42794</v>
      </c>
      <c r="L1565" s="256">
        <v>66</v>
      </c>
      <c r="M1565" s="255" t="s">
        <v>111</v>
      </c>
      <c r="N1565" s="255" t="s">
        <v>42</v>
      </c>
      <c r="O1565" s="256">
        <v>42859</v>
      </c>
      <c r="P1565" s="255" t="s">
        <v>1878</v>
      </c>
      <c r="Q1565" s="255">
        <v>1</v>
      </c>
      <c r="R1565" s="256" t="s">
        <v>33</v>
      </c>
      <c r="S1565" s="255">
        <v>158.28</v>
      </c>
      <c r="T1565" s="255" t="s">
        <v>248</v>
      </c>
      <c r="U1565" s="256">
        <v>144.81</v>
      </c>
      <c r="V1565" s="255" t="s">
        <v>248</v>
      </c>
      <c r="W1565" s="255">
        <v>158.2773271035249</v>
      </c>
      <c r="X1565" s="256" t="s">
        <v>100</v>
      </c>
      <c r="Y1565" s="255" t="s">
        <v>107</v>
      </c>
      <c r="Z1565" s="255">
        <v>0.14000000000000001</v>
      </c>
      <c r="AA1565" s="256">
        <v>1</v>
      </c>
      <c r="AB1565" s="255" t="s">
        <v>631</v>
      </c>
      <c r="AC1565" s="255" t="s">
        <v>484</v>
      </c>
      <c r="AD1565" s="256" t="s">
        <v>396</v>
      </c>
      <c r="AE1565" s="255" t="s">
        <v>349</v>
      </c>
      <c r="AF1565" s="255" t="s">
        <v>649</v>
      </c>
      <c r="AG1565" s="256" t="s">
        <v>643</v>
      </c>
      <c r="AH1565" s="255"/>
      <c r="AI1565" s="255"/>
      <c r="AJ1565" s="256"/>
      <c r="AK1565" s="255" t="s">
        <v>605</v>
      </c>
      <c r="AL1565" s="255" t="s">
        <v>643</v>
      </c>
      <c r="AM1565" s="268" t="s">
        <v>741</v>
      </c>
      <c r="AN1565" s="148" t="str">
        <f>IF(ISERROR(MATCH(H1565,Current!H:H,0)),"Cleared","resolved")</f>
        <v>Cleared</v>
      </c>
    </row>
    <row r="1566" spans="1:40" x14ac:dyDescent="0.25">
      <c r="A1566" s="267" t="s">
        <v>744</v>
      </c>
      <c r="B1566" s="255">
        <v>8520</v>
      </c>
      <c r="C1566" s="256" t="s">
        <v>842</v>
      </c>
      <c r="D1566" s="255" t="s">
        <v>19</v>
      </c>
      <c r="E1566" s="255">
        <v>199</v>
      </c>
      <c r="F1566" s="256" t="s">
        <v>137</v>
      </c>
      <c r="G1566" s="255" t="s">
        <v>22</v>
      </c>
      <c r="H1566" s="255" t="s">
        <v>1451</v>
      </c>
      <c r="I1566" s="256" t="s">
        <v>59</v>
      </c>
      <c r="J1566" s="255" t="s">
        <v>381</v>
      </c>
      <c r="K1566" s="255">
        <v>42768</v>
      </c>
      <c r="L1566" s="256">
        <v>92</v>
      </c>
      <c r="M1566" s="255" t="s">
        <v>118</v>
      </c>
      <c r="N1566" s="255" t="s">
        <v>41</v>
      </c>
      <c r="O1566" s="256">
        <v>42830</v>
      </c>
      <c r="P1566" s="255" t="s">
        <v>838</v>
      </c>
      <c r="Q1566" s="255">
        <v>30</v>
      </c>
      <c r="R1566" s="256" t="s">
        <v>33</v>
      </c>
      <c r="S1566" s="255">
        <v>200</v>
      </c>
      <c r="T1566" s="255" t="s">
        <v>581</v>
      </c>
      <c r="U1566" s="256">
        <v>134.1</v>
      </c>
      <c r="V1566" s="255" t="s">
        <v>197</v>
      </c>
      <c r="W1566" s="255">
        <v>9422.0973124890206</v>
      </c>
      <c r="X1566" s="256" t="s">
        <v>100</v>
      </c>
      <c r="Y1566" s="255" t="s">
        <v>114</v>
      </c>
      <c r="Z1566" s="255">
        <v>0.13</v>
      </c>
      <c r="AA1566" s="256">
        <v>1</v>
      </c>
      <c r="AB1566" s="255" t="s">
        <v>629</v>
      </c>
      <c r="AC1566" s="255" t="s">
        <v>484</v>
      </c>
      <c r="AD1566" s="256" t="s">
        <v>363</v>
      </c>
      <c r="AE1566" s="255" t="s">
        <v>349</v>
      </c>
      <c r="AF1566" s="255" t="s">
        <v>605</v>
      </c>
      <c r="AG1566" s="256" t="s">
        <v>643</v>
      </c>
      <c r="AH1566" s="255"/>
      <c r="AI1566" s="255"/>
      <c r="AJ1566" s="256"/>
      <c r="AK1566" s="255" t="s">
        <v>649</v>
      </c>
      <c r="AL1566" s="255" t="s">
        <v>643</v>
      </c>
      <c r="AM1566" s="268" t="s">
        <v>740</v>
      </c>
      <c r="AN1566" s="148" t="str">
        <f>IF(ISERROR(MATCH(H1566,Current!H:H,0)),"Cleared","resolved")</f>
        <v>resolved</v>
      </c>
    </row>
    <row r="1567" spans="1:40" x14ac:dyDescent="0.25">
      <c r="A1567" s="267" t="s">
        <v>31</v>
      </c>
      <c r="B1567" s="255">
        <v>260</v>
      </c>
      <c r="C1567" s="256" t="s">
        <v>113</v>
      </c>
      <c r="D1567" s="255" t="s">
        <v>23</v>
      </c>
      <c r="E1567" s="255">
        <v>309</v>
      </c>
      <c r="F1567" s="256" t="s">
        <v>123</v>
      </c>
      <c r="G1567" s="255" t="s">
        <v>21</v>
      </c>
      <c r="H1567" s="255">
        <v>260013009193</v>
      </c>
      <c r="I1567" s="256" t="s">
        <v>60</v>
      </c>
      <c r="J1567" s="255" t="s">
        <v>208</v>
      </c>
      <c r="K1567" s="255">
        <v>42794</v>
      </c>
      <c r="L1567" s="256">
        <v>66</v>
      </c>
      <c r="M1567" s="255" t="s">
        <v>111</v>
      </c>
      <c r="N1567" s="255" t="s">
        <v>42</v>
      </c>
      <c r="O1567" s="256">
        <v>42859</v>
      </c>
      <c r="P1567" s="255" t="s">
        <v>1878</v>
      </c>
      <c r="Q1567" s="255">
        <v>1</v>
      </c>
      <c r="R1567" s="256" t="s">
        <v>33</v>
      </c>
      <c r="S1567" s="255">
        <v>111.61</v>
      </c>
      <c r="T1567" s="255" t="s">
        <v>186</v>
      </c>
      <c r="U1567" s="256">
        <v>132.13</v>
      </c>
      <c r="V1567" s="255" t="s">
        <v>186</v>
      </c>
      <c r="W1567" s="255">
        <v>111.61417598868468</v>
      </c>
      <c r="X1567" s="256" t="s">
        <v>100</v>
      </c>
      <c r="Y1567" s="255" t="s">
        <v>114</v>
      </c>
      <c r="Z1567" s="255">
        <v>0.13</v>
      </c>
      <c r="AA1567" s="256">
        <v>1</v>
      </c>
      <c r="AB1567" s="255" t="s">
        <v>631</v>
      </c>
      <c r="AC1567" s="255" t="s">
        <v>864</v>
      </c>
      <c r="AD1567" s="256" t="s">
        <v>380</v>
      </c>
      <c r="AE1567" s="255" t="s">
        <v>349</v>
      </c>
      <c r="AF1567" s="255" t="s">
        <v>605</v>
      </c>
      <c r="AG1567" s="256" t="s">
        <v>643</v>
      </c>
      <c r="AH1567" s="255"/>
      <c r="AI1567" s="255"/>
      <c r="AJ1567" s="256"/>
      <c r="AK1567" s="255" t="s">
        <v>605</v>
      </c>
      <c r="AL1567" s="255" t="s">
        <v>643</v>
      </c>
      <c r="AM1567" s="268" t="s">
        <v>741</v>
      </c>
      <c r="AN1567" s="148" t="str">
        <f>IF(ISERROR(MATCH(H1567,Current!H:H,0)),"Cleared","resolved")</f>
        <v>Cleared</v>
      </c>
    </row>
    <row r="1568" spans="1:40" x14ac:dyDescent="0.25">
      <c r="A1568" s="267" t="s">
        <v>31</v>
      </c>
      <c r="B1568" s="255">
        <v>8243</v>
      </c>
      <c r="C1568" s="256" t="s">
        <v>120</v>
      </c>
      <c r="D1568" s="255" t="s">
        <v>14</v>
      </c>
      <c r="E1568" s="255">
        <v>8205</v>
      </c>
      <c r="F1568" s="256" t="s">
        <v>130</v>
      </c>
      <c r="G1568" s="255" t="s">
        <v>14</v>
      </c>
      <c r="H1568" s="255">
        <v>82430169003584</v>
      </c>
      <c r="I1568" s="256" t="s">
        <v>55</v>
      </c>
      <c r="J1568" s="255" t="s">
        <v>131</v>
      </c>
      <c r="K1568" s="255">
        <v>42796</v>
      </c>
      <c r="L1568" s="256">
        <v>64</v>
      </c>
      <c r="M1568" s="255" t="s">
        <v>161</v>
      </c>
      <c r="N1568" s="255" t="s">
        <v>128</v>
      </c>
      <c r="O1568" s="256">
        <v>42859</v>
      </c>
      <c r="P1568" s="255" t="s">
        <v>1878</v>
      </c>
      <c r="Q1568" s="255">
        <v>1</v>
      </c>
      <c r="R1568" s="256" t="s">
        <v>33</v>
      </c>
      <c r="S1568" s="255">
        <v>120.36</v>
      </c>
      <c r="T1568" s="255" t="s">
        <v>100</v>
      </c>
      <c r="U1568" s="256">
        <v>120.36</v>
      </c>
      <c r="V1568" s="255" t="s">
        <v>100</v>
      </c>
      <c r="W1568" s="255">
        <v>120.36</v>
      </c>
      <c r="X1568" s="256" t="s">
        <v>100</v>
      </c>
      <c r="Y1568" s="255" t="s">
        <v>107</v>
      </c>
      <c r="Z1568" s="255">
        <v>0.12</v>
      </c>
      <c r="AA1568" s="256">
        <v>1</v>
      </c>
      <c r="AB1568" s="255" t="s">
        <v>631</v>
      </c>
      <c r="AC1568" s="255" t="s">
        <v>582</v>
      </c>
      <c r="AD1568" s="256" t="s">
        <v>1896</v>
      </c>
      <c r="AE1568" s="255" t="s">
        <v>349</v>
      </c>
      <c r="AF1568" s="255" t="s">
        <v>605</v>
      </c>
      <c r="AG1568" s="256" t="s">
        <v>643</v>
      </c>
      <c r="AH1568" s="255"/>
      <c r="AI1568" s="255"/>
      <c r="AJ1568" s="256"/>
      <c r="AK1568" s="255" t="s">
        <v>605</v>
      </c>
      <c r="AL1568" s="255" t="s">
        <v>643</v>
      </c>
      <c r="AM1568" s="268" t="s">
        <v>741</v>
      </c>
      <c r="AN1568" s="148" t="str">
        <f>IF(ISERROR(MATCH(H1568,Current!H:H,0)),"Cleared","resolved")</f>
        <v>Cleared</v>
      </c>
    </row>
    <row r="1569" spans="1:40" x14ac:dyDescent="0.25">
      <c r="A1569" s="267" t="s">
        <v>31</v>
      </c>
      <c r="B1569" s="255">
        <v>413</v>
      </c>
      <c r="C1569" s="256" t="s">
        <v>136</v>
      </c>
      <c r="D1569" s="255" t="s">
        <v>13</v>
      </c>
      <c r="E1569" s="255">
        <v>283</v>
      </c>
      <c r="F1569" s="256" t="s">
        <v>109</v>
      </c>
      <c r="G1569" s="255" t="s">
        <v>14</v>
      </c>
      <c r="H1569" s="255">
        <v>4130130017203</v>
      </c>
      <c r="I1569" s="256" t="s">
        <v>60</v>
      </c>
      <c r="J1569" s="255" t="s">
        <v>292</v>
      </c>
      <c r="K1569" s="255">
        <v>42794</v>
      </c>
      <c r="L1569" s="256">
        <v>66</v>
      </c>
      <c r="M1569" s="255" t="s">
        <v>118</v>
      </c>
      <c r="N1569" s="255" t="s">
        <v>41</v>
      </c>
      <c r="O1569" s="256">
        <v>42858</v>
      </c>
      <c r="P1569" s="255" t="s">
        <v>1878</v>
      </c>
      <c r="Q1569" s="255">
        <v>2</v>
      </c>
      <c r="R1569" s="256" t="s">
        <v>33</v>
      </c>
      <c r="S1569" s="255">
        <v>124.24</v>
      </c>
      <c r="T1569" s="255" t="s">
        <v>100</v>
      </c>
      <c r="U1569" s="256">
        <v>124.24</v>
      </c>
      <c r="V1569" s="255" t="s">
        <v>100</v>
      </c>
      <c r="W1569" s="255">
        <v>124.24</v>
      </c>
      <c r="X1569" s="256" t="s">
        <v>100</v>
      </c>
      <c r="Y1569" s="255" t="s">
        <v>114</v>
      </c>
      <c r="Z1569" s="255">
        <v>0.12</v>
      </c>
      <c r="AA1569" s="256">
        <v>1</v>
      </c>
      <c r="AB1569" s="255" t="s">
        <v>631</v>
      </c>
      <c r="AC1569" s="255" t="s">
        <v>426</v>
      </c>
      <c r="AD1569" s="256" t="s">
        <v>1994</v>
      </c>
      <c r="AE1569" s="255" t="s">
        <v>349</v>
      </c>
      <c r="AF1569" s="255" t="s">
        <v>605</v>
      </c>
      <c r="AG1569" s="256" t="s">
        <v>643</v>
      </c>
      <c r="AH1569" s="255"/>
      <c r="AI1569" s="255"/>
      <c r="AJ1569" s="256"/>
      <c r="AK1569" s="255" t="s">
        <v>605</v>
      </c>
      <c r="AL1569" s="255" t="s">
        <v>643</v>
      </c>
      <c r="AM1569" s="268" t="s">
        <v>741</v>
      </c>
      <c r="AN1569" s="148" t="str">
        <f>IF(ISERROR(MATCH(H1569,Current!H:H,0)),"Cleared","resolved")</f>
        <v>Cleared</v>
      </c>
    </row>
    <row r="1570" spans="1:40" x14ac:dyDescent="0.25">
      <c r="A1570" s="267" t="s">
        <v>31</v>
      </c>
      <c r="B1570" s="255">
        <v>8520</v>
      </c>
      <c r="C1570" s="256" t="s">
        <v>842</v>
      </c>
      <c r="D1570" s="255" t="s">
        <v>19</v>
      </c>
      <c r="E1570" s="255">
        <v>429</v>
      </c>
      <c r="F1570" s="256" t="s">
        <v>162</v>
      </c>
      <c r="G1570" s="255" t="s">
        <v>13</v>
      </c>
      <c r="H1570" s="255">
        <v>85204510000713</v>
      </c>
      <c r="I1570" s="256" t="s">
        <v>592</v>
      </c>
      <c r="J1570" s="255" t="s">
        <v>833</v>
      </c>
      <c r="K1570" s="255">
        <v>42795</v>
      </c>
      <c r="L1570" s="256">
        <v>65</v>
      </c>
      <c r="M1570" s="255" t="s">
        <v>127</v>
      </c>
      <c r="N1570" s="255" t="s">
        <v>128</v>
      </c>
      <c r="O1570" s="256">
        <v>42859</v>
      </c>
      <c r="P1570" s="255" t="s">
        <v>1878</v>
      </c>
      <c r="Q1570" s="255">
        <v>1</v>
      </c>
      <c r="R1570" s="256" t="s">
        <v>33</v>
      </c>
      <c r="S1570" s="255">
        <v>8085</v>
      </c>
      <c r="T1570" s="255" t="s">
        <v>197</v>
      </c>
      <c r="U1570" s="256">
        <v>115.07</v>
      </c>
      <c r="V1570" s="255" t="s">
        <v>197</v>
      </c>
      <c r="W1570" s="255">
        <v>8085.0166871596693</v>
      </c>
      <c r="X1570" s="256" t="s">
        <v>100</v>
      </c>
      <c r="Y1570" s="255" t="s">
        <v>114</v>
      </c>
      <c r="Z1570" s="255">
        <v>0.12</v>
      </c>
      <c r="AA1570" s="256">
        <v>1</v>
      </c>
      <c r="AB1570" s="255" t="s">
        <v>629</v>
      </c>
      <c r="AC1570" s="255" t="s">
        <v>425</v>
      </c>
      <c r="AD1570" s="256" t="s">
        <v>2060</v>
      </c>
      <c r="AE1570" s="255" t="s">
        <v>349</v>
      </c>
      <c r="AF1570" s="255" t="s">
        <v>605</v>
      </c>
      <c r="AG1570" s="256" t="s">
        <v>643</v>
      </c>
      <c r="AH1570" s="255"/>
      <c r="AI1570" s="255"/>
      <c r="AJ1570" s="256"/>
      <c r="AK1570" s="255" t="s">
        <v>605</v>
      </c>
      <c r="AL1570" s="255" t="s">
        <v>643</v>
      </c>
      <c r="AM1570" s="268" t="s">
        <v>741</v>
      </c>
      <c r="AN1570" s="148" t="str">
        <f>IF(ISERROR(MATCH(H1570,Current!H:H,0)),"Cleared","resolved")</f>
        <v>Cleared</v>
      </c>
    </row>
    <row r="1571" spans="1:40" x14ac:dyDescent="0.25">
      <c r="A1571" s="267" t="s">
        <v>31</v>
      </c>
      <c r="B1571" s="255">
        <v>8520</v>
      </c>
      <c r="C1571" s="256" t="s">
        <v>842</v>
      </c>
      <c r="D1571" s="255" t="s">
        <v>19</v>
      </c>
      <c r="E1571" s="255">
        <v>8205</v>
      </c>
      <c r="F1571" s="256" t="s">
        <v>130</v>
      </c>
      <c r="G1571" s="255" t="s">
        <v>14</v>
      </c>
      <c r="H1571" s="255">
        <v>85200710013659</v>
      </c>
      <c r="I1571" s="256" t="s">
        <v>277</v>
      </c>
      <c r="J1571" s="255" t="s">
        <v>559</v>
      </c>
      <c r="K1571" s="255">
        <v>42828</v>
      </c>
      <c r="L1571" s="256">
        <v>32</v>
      </c>
      <c r="M1571" s="255" t="s">
        <v>161</v>
      </c>
      <c r="N1571" s="255" t="s">
        <v>128</v>
      </c>
      <c r="O1571" s="256">
        <v>42859</v>
      </c>
      <c r="P1571" s="255" t="s">
        <v>1878</v>
      </c>
      <c r="Q1571" s="255">
        <v>1</v>
      </c>
      <c r="R1571" s="256" t="s">
        <v>33</v>
      </c>
      <c r="S1571" s="255">
        <v>8150</v>
      </c>
      <c r="T1571" s="255" t="s">
        <v>197</v>
      </c>
      <c r="U1571" s="256">
        <v>115.99</v>
      </c>
      <c r="V1571" s="255" t="s">
        <v>197</v>
      </c>
      <c r="W1571" s="255">
        <v>8149.6574740909882</v>
      </c>
      <c r="X1571" s="256" t="s">
        <v>100</v>
      </c>
      <c r="Y1571" s="255" t="s">
        <v>114</v>
      </c>
      <c r="Z1571" s="255">
        <v>0.12</v>
      </c>
      <c r="AA1571" s="256">
        <v>1</v>
      </c>
      <c r="AB1571" s="255" t="s">
        <v>629</v>
      </c>
      <c r="AC1571" s="255" t="s">
        <v>582</v>
      </c>
      <c r="AD1571" s="256" t="s">
        <v>2063</v>
      </c>
      <c r="AE1571" s="255" t="s">
        <v>349</v>
      </c>
      <c r="AF1571" s="255" t="s">
        <v>605</v>
      </c>
      <c r="AG1571" s="256" t="s">
        <v>643</v>
      </c>
      <c r="AH1571" s="255"/>
      <c r="AI1571" s="255"/>
      <c r="AJ1571" s="256"/>
      <c r="AK1571" s="255" t="s">
        <v>605</v>
      </c>
      <c r="AL1571" s="255" t="s">
        <v>643</v>
      </c>
      <c r="AM1571" s="268" t="s">
        <v>741</v>
      </c>
      <c r="AN1571" s="148" t="str">
        <f>IF(ISERROR(MATCH(H1571,Current!H:H,0)),"Cleared","resolved")</f>
        <v>Cleared</v>
      </c>
    </row>
    <row r="1572" spans="1:40" x14ac:dyDescent="0.25">
      <c r="A1572" s="267" t="s">
        <v>31</v>
      </c>
      <c r="B1572" s="255">
        <v>8520</v>
      </c>
      <c r="C1572" s="256" t="s">
        <v>842</v>
      </c>
      <c r="D1572" s="255" t="s">
        <v>19</v>
      </c>
      <c r="E1572" s="255">
        <v>8205</v>
      </c>
      <c r="F1572" s="256" t="s">
        <v>130</v>
      </c>
      <c r="G1572" s="255" t="s">
        <v>14</v>
      </c>
      <c r="H1572" s="255">
        <v>85200710013665</v>
      </c>
      <c r="I1572" s="256" t="s">
        <v>277</v>
      </c>
      <c r="J1572" s="255" t="s">
        <v>559</v>
      </c>
      <c r="K1572" s="255">
        <v>42828</v>
      </c>
      <c r="L1572" s="256">
        <v>32</v>
      </c>
      <c r="M1572" s="255" t="s">
        <v>161</v>
      </c>
      <c r="N1572" s="255" t="s">
        <v>128</v>
      </c>
      <c r="O1572" s="256">
        <v>42859</v>
      </c>
      <c r="P1572" s="255" t="s">
        <v>1878</v>
      </c>
      <c r="Q1572" s="255">
        <v>1</v>
      </c>
      <c r="R1572" s="256" t="s">
        <v>33</v>
      </c>
      <c r="S1572" s="255">
        <v>8150</v>
      </c>
      <c r="T1572" s="255" t="s">
        <v>197</v>
      </c>
      <c r="U1572" s="256">
        <v>115.99</v>
      </c>
      <c r="V1572" s="255" t="s">
        <v>197</v>
      </c>
      <c r="W1572" s="255">
        <v>8149.6574740909882</v>
      </c>
      <c r="X1572" s="256" t="s">
        <v>100</v>
      </c>
      <c r="Y1572" s="255" t="s">
        <v>114</v>
      </c>
      <c r="Z1572" s="255">
        <v>0.12</v>
      </c>
      <c r="AA1572" s="256">
        <v>1</v>
      </c>
      <c r="AB1572" s="255" t="s">
        <v>629</v>
      </c>
      <c r="AC1572" s="255" t="s">
        <v>582</v>
      </c>
      <c r="AD1572" s="256" t="s">
        <v>896</v>
      </c>
      <c r="AE1572" s="255" t="s">
        <v>349</v>
      </c>
      <c r="AF1572" s="255" t="s">
        <v>605</v>
      </c>
      <c r="AG1572" s="256" t="s">
        <v>643</v>
      </c>
      <c r="AH1572" s="255"/>
      <c r="AI1572" s="255"/>
      <c r="AJ1572" s="256"/>
      <c r="AK1572" s="255" t="s">
        <v>605</v>
      </c>
      <c r="AL1572" s="255" t="s">
        <v>643</v>
      </c>
      <c r="AM1572" s="268" t="s">
        <v>741</v>
      </c>
      <c r="AN1572" s="148" t="str">
        <f>IF(ISERROR(MATCH(H1572,Current!H:H,0)),"Cleared","resolved")</f>
        <v>Cleared</v>
      </c>
    </row>
    <row r="1573" spans="1:40" x14ac:dyDescent="0.25">
      <c r="A1573" s="267" t="s">
        <v>31</v>
      </c>
      <c r="B1573" s="255">
        <v>420</v>
      </c>
      <c r="C1573" s="256" t="s">
        <v>148</v>
      </c>
      <c r="D1573" s="255" t="s">
        <v>13</v>
      </c>
      <c r="E1573" s="255">
        <v>8205</v>
      </c>
      <c r="F1573" s="256" t="s">
        <v>130</v>
      </c>
      <c r="G1573" s="255" t="s">
        <v>14</v>
      </c>
      <c r="H1573" s="255">
        <v>4200110026332</v>
      </c>
      <c r="I1573" s="256" t="s">
        <v>538</v>
      </c>
      <c r="J1573" s="255" t="s">
        <v>1233</v>
      </c>
      <c r="K1573" s="255">
        <v>42828</v>
      </c>
      <c r="L1573" s="256">
        <v>32</v>
      </c>
      <c r="M1573" s="255" t="s">
        <v>127</v>
      </c>
      <c r="N1573" s="255" t="s">
        <v>128</v>
      </c>
      <c r="O1573" s="256">
        <v>42859</v>
      </c>
      <c r="P1573" s="255" t="s">
        <v>1878</v>
      </c>
      <c r="Q1573" s="255">
        <v>1</v>
      </c>
      <c r="R1573" s="256" t="s">
        <v>33</v>
      </c>
      <c r="S1573" s="255">
        <v>94.6</v>
      </c>
      <c r="T1573" s="255" t="s">
        <v>100</v>
      </c>
      <c r="U1573" s="256">
        <v>94.6</v>
      </c>
      <c r="V1573" s="255" t="s">
        <v>100</v>
      </c>
      <c r="W1573" s="255">
        <v>94.6</v>
      </c>
      <c r="X1573" s="256" t="s">
        <v>100</v>
      </c>
      <c r="Y1573" s="255" t="s">
        <v>114</v>
      </c>
      <c r="Z1573" s="255">
        <v>0.09</v>
      </c>
      <c r="AA1573" s="256">
        <v>1</v>
      </c>
      <c r="AB1573" s="255" t="s">
        <v>631</v>
      </c>
      <c r="AC1573" s="255" t="s">
        <v>582</v>
      </c>
      <c r="AD1573" s="256" t="s">
        <v>1927</v>
      </c>
      <c r="AE1573" s="255" t="s">
        <v>349</v>
      </c>
      <c r="AF1573" s="255" t="s">
        <v>649</v>
      </c>
      <c r="AG1573" s="256" t="s">
        <v>643</v>
      </c>
      <c r="AH1573" s="255"/>
      <c r="AI1573" s="255"/>
      <c r="AJ1573" s="256"/>
      <c r="AK1573" s="255" t="s">
        <v>605</v>
      </c>
      <c r="AL1573" s="255" t="s">
        <v>643</v>
      </c>
      <c r="AM1573" s="268" t="s">
        <v>741</v>
      </c>
      <c r="AN1573" s="148" t="str">
        <f>IF(ISERROR(MATCH(H1573,Current!H:H,0)),"Cleared","resolved")</f>
        <v>Cleared</v>
      </c>
    </row>
    <row r="1574" spans="1:40" x14ac:dyDescent="0.25">
      <c r="A1574" s="267" t="s">
        <v>31</v>
      </c>
      <c r="B1574" s="255">
        <v>413</v>
      </c>
      <c r="C1574" s="256" t="s">
        <v>136</v>
      </c>
      <c r="D1574" s="255" t="s">
        <v>13</v>
      </c>
      <c r="E1574" s="255">
        <v>260</v>
      </c>
      <c r="F1574" s="256" t="s">
        <v>113</v>
      </c>
      <c r="G1574" s="255" t="s">
        <v>23</v>
      </c>
      <c r="H1574" s="255">
        <v>4130130017217</v>
      </c>
      <c r="I1574" s="256" t="s">
        <v>60</v>
      </c>
      <c r="J1574" s="255" t="s">
        <v>292</v>
      </c>
      <c r="K1574" s="255">
        <v>42794</v>
      </c>
      <c r="L1574" s="256">
        <v>66</v>
      </c>
      <c r="M1574" s="255" t="s">
        <v>118</v>
      </c>
      <c r="N1574" s="255" t="s">
        <v>41</v>
      </c>
      <c r="O1574" s="256">
        <v>42859</v>
      </c>
      <c r="P1574" s="255" t="s">
        <v>1878</v>
      </c>
      <c r="Q1574" s="255">
        <v>1</v>
      </c>
      <c r="R1574" s="256" t="s">
        <v>33</v>
      </c>
      <c r="S1574" s="255">
        <v>88</v>
      </c>
      <c r="T1574" s="255" t="s">
        <v>100</v>
      </c>
      <c r="U1574" s="256">
        <v>88</v>
      </c>
      <c r="V1574" s="255" t="s">
        <v>100</v>
      </c>
      <c r="W1574" s="255">
        <v>88</v>
      </c>
      <c r="X1574" s="256" t="s">
        <v>100</v>
      </c>
      <c r="Y1574" s="255" t="s">
        <v>114</v>
      </c>
      <c r="Z1574" s="255">
        <v>0.09</v>
      </c>
      <c r="AA1574" s="256">
        <v>1</v>
      </c>
      <c r="AB1574" s="255" t="s">
        <v>631</v>
      </c>
      <c r="AC1574" s="255" t="s">
        <v>495</v>
      </c>
      <c r="AD1574" s="256" t="s">
        <v>637</v>
      </c>
      <c r="AE1574" s="255" t="s">
        <v>349</v>
      </c>
      <c r="AF1574" s="255" t="s">
        <v>649</v>
      </c>
      <c r="AG1574" s="256" t="s">
        <v>643</v>
      </c>
      <c r="AH1574" s="255"/>
      <c r="AI1574" s="255"/>
      <c r="AJ1574" s="256"/>
      <c r="AK1574" s="255" t="s">
        <v>605</v>
      </c>
      <c r="AL1574" s="255" t="s">
        <v>643</v>
      </c>
      <c r="AM1574" s="268" t="s">
        <v>741</v>
      </c>
      <c r="AN1574" s="148" t="str">
        <f>IF(ISERROR(MATCH(H1574,Current!H:H,0)),"Cleared","resolved")</f>
        <v>Cleared</v>
      </c>
    </row>
    <row r="1575" spans="1:40" x14ac:dyDescent="0.25">
      <c r="A1575" s="267" t="s">
        <v>744</v>
      </c>
      <c r="B1575" s="255">
        <v>8520</v>
      </c>
      <c r="C1575" s="256" t="s">
        <v>842</v>
      </c>
      <c r="D1575" s="255" t="s">
        <v>19</v>
      </c>
      <c r="E1575" s="255">
        <v>3011</v>
      </c>
      <c r="F1575" s="256" t="s">
        <v>164</v>
      </c>
      <c r="G1575" s="255" t="s">
        <v>22</v>
      </c>
      <c r="H1575" s="255">
        <v>85200410035845</v>
      </c>
      <c r="I1575" s="256" t="s">
        <v>59</v>
      </c>
      <c r="J1575" s="255" t="s">
        <v>215</v>
      </c>
      <c r="K1575" s="255">
        <v>42522</v>
      </c>
      <c r="L1575" s="256">
        <v>338</v>
      </c>
      <c r="M1575" s="255" t="s">
        <v>118</v>
      </c>
      <c r="N1575" s="255" t="s">
        <v>41</v>
      </c>
      <c r="O1575" s="256">
        <v>42549</v>
      </c>
      <c r="P1575" s="255" t="s">
        <v>268</v>
      </c>
      <c r="Q1575" s="255">
        <v>311</v>
      </c>
      <c r="R1575" s="256" t="s">
        <v>37</v>
      </c>
      <c r="S1575" s="255">
        <v>6162</v>
      </c>
      <c r="T1575" s="255" t="s">
        <v>197</v>
      </c>
      <c r="U1575" s="256">
        <v>87.7</v>
      </c>
      <c r="V1575" s="255" t="s">
        <v>197</v>
      </c>
      <c r="W1575" s="255">
        <v>6161.9532759529247</v>
      </c>
      <c r="X1575" s="256" t="s">
        <v>100</v>
      </c>
      <c r="Y1575" s="255" t="s">
        <v>114</v>
      </c>
      <c r="Z1575" s="255">
        <v>0.09</v>
      </c>
      <c r="AA1575" s="256">
        <v>1</v>
      </c>
      <c r="AB1575" s="255" t="s">
        <v>629</v>
      </c>
      <c r="AC1575" s="255" t="s">
        <v>474</v>
      </c>
      <c r="AD1575" s="256" t="s">
        <v>389</v>
      </c>
      <c r="AE1575" s="255" t="s">
        <v>349</v>
      </c>
      <c r="AF1575" s="255" t="s">
        <v>649</v>
      </c>
      <c r="AG1575" s="256" t="s">
        <v>643</v>
      </c>
      <c r="AH1575" s="255"/>
      <c r="AI1575" s="255"/>
      <c r="AJ1575" s="256"/>
      <c r="AK1575" s="255" t="s">
        <v>605</v>
      </c>
      <c r="AL1575" s="255" t="s">
        <v>643</v>
      </c>
      <c r="AM1575" s="268" t="s">
        <v>741</v>
      </c>
      <c r="AN1575" s="148" t="str">
        <f>IF(ISERROR(MATCH(H1575,Current!H:H,0)),"Cleared","resolved")</f>
        <v>Cleared</v>
      </c>
    </row>
    <row r="1576" spans="1:40" x14ac:dyDescent="0.25">
      <c r="A1576" s="267" t="s">
        <v>744</v>
      </c>
      <c r="B1576" s="255">
        <v>8520</v>
      </c>
      <c r="C1576" s="256" t="s">
        <v>842</v>
      </c>
      <c r="D1576" s="255" t="s">
        <v>19</v>
      </c>
      <c r="E1576" s="255">
        <v>3011</v>
      </c>
      <c r="F1576" s="256" t="s">
        <v>164</v>
      </c>
      <c r="G1576" s="255" t="s">
        <v>22</v>
      </c>
      <c r="H1576" s="255">
        <v>85200410035848</v>
      </c>
      <c r="I1576" s="256" t="s">
        <v>59</v>
      </c>
      <c r="J1576" s="255" t="s">
        <v>215</v>
      </c>
      <c r="K1576" s="255">
        <v>42522</v>
      </c>
      <c r="L1576" s="256">
        <v>338</v>
      </c>
      <c r="M1576" s="255" t="s">
        <v>118</v>
      </c>
      <c r="N1576" s="255" t="s">
        <v>41</v>
      </c>
      <c r="O1576" s="256">
        <v>42549</v>
      </c>
      <c r="P1576" s="255" t="s">
        <v>268</v>
      </c>
      <c r="Q1576" s="255">
        <v>311</v>
      </c>
      <c r="R1576" s="256" t="s">
        <v>37</v>
      </c>
      <c r="S1576" s="255">
        <v>6162</v>
      </c>
      <c r="T1576" s="255" t="s">
        <v>197</v>
      </c>
      <c r="U1576" s="256">
        <v>87.7</v>
      </c>
      <c r="V1576" s="255" t="s">
        <v>197</v>
      </c>
      <c r="W1576" s="255">
        <v>6161.9532759529247</v>
      </c>
      <c r="X1576" s="256" t="s">
        <v>100</v>
      </c>
      <c r="Y1576" s="255" t="s">
        <v>114</v>
      </c>
      <c r="Z1576" s="255">
        <v>0.09</v>
      </c>
      <c r="AA1576" s="256">
        <v>1</v>
      </c>
      <c r="AB1576" s="255" t="s">
        <v>629</v>
      </c>
      <c r="AC1576" s="255" t="s">
        <v>474</v>
      </c>
      <c r="AD1576" s="256" t="s">
        <v>389</v>
      </c>
      <c r="AE1576" s="255" t="s">
        <v>349</v>
      </c>
      <c r="AF1576" s="255" t="s">
        <v>605</v>
      </c>
      <c r="AG1576" s="256" t="s">
        <v>643</v>
      </c>
      <c r="AH1576" s="255"/>
      <c r="AI1576" s="255"/>
      <c r="AJ1576" s="256"/>
      <c r="AK1576" s="255" t="s">
        <v>605</v>
      </c>
      <c r="AL1576" s="255" t="s">
        <v>643</v>
      </c>
      <c r="AM1576" s="268" t="s">
        <v>741</v>
      </c>
      <c r="AN1576" s="148" t="str">
        <f>IF(ISERROR(MATCH(H1576,Current!H:H,0)),"Cleared","resolved")</f>
        <v>Cleared</v>
      </c>
    </row>
    <row r="1577" spans="1:40" x14ac:dyDescent="0.25">
      <c r="A1577" s="267" t="s">
        <v>744</v>
      </c>
      <c r="B1577" s="255">
        <v>8520</v>
      </c>
      <c r="C1577" s="256" t="s">
        <v>842</v>
      </c>
      <c r="D1577" s="255" t="s">
        <v>19</v>
      </c>
      <c r="E1577" s="255">
        <v>3011</v>
      </c>
      <c r="F1577" s="256" t="s">
        <v>164</v>
      </c>
      <c r="G1577" s="255" t="s">
        <v>22</v>
      </c>
      <c r="H1577" s="255">
        <v>85200310080830</v>
      </c>
      <c r="I1577" s="256" t="s">
        <v>59</v>
      </c>
      <c r="J1577" s="255" t="s">
        <v>215</v>
      </c>
      <c r="K1577" s="255">
        <v>42522</v>
      </c>
      <c r="L1577" s="256">
        <v>338</v>
      </c>
      <c r="M1577" s="255" t="s">
        <v>118</v>
      </c>
      <c r="N1577" s="255" t="s">
        <v>41</v>
      </c>
      <c r="O1577" s="256">
        <v>42549</v>
      </c>
      <c r="P1577" s="255" t="s">
        <v>268</v>
      </c>
      <c r="Q1577" s="255">
        <v>311</v>
      </c>
      <c r="R1577" s="256" t="s">
        <v>37</v>
      </c>
      <c r="S1577" s="255">
        <v>6162</v>
      </c>
      <c r="T1577" s="255" t="s">
        <v>197</v>
      </c>
      <c r="U1577" s="256">
        <v>87.7</v>
      </c>
      <c r="V1577" s="255" t="s">
        <v>197</v>
      </c>
      <c r="W1577" s="255">
        <v>6161.9532759529247</v>
      </c>
      <c r="X1577" s="256" t="s">
        <v>100</v>
      </c>
      <c r="Y1577" s="255" t="s">
        <v>114</v>
      </c>
      <c r="Z1577" s="255">
        <v>0.09</v>
      </c>
      <c r="AA1577" s="256">
        <v>1</v>
      </c>
      <c r="AB1577" s="255" t="s">
        <v>629</v>
      </c>
      <c r="AC1577" s="255" t="s">
        <v>474</v>
      </c>
      <c r="AD1577" s="256" t="s">
        <v>389</v>
      </c>
      <c r="AE1577" s="255" t="s">
        <v>349</v>
      </c>
      <c r="AF1577" s="255" t="s">
        <v>605</v>
      </c>
      <c r="AG1577" s="256" t="s">
        <v>643</v>
      </c>
      <c r="AH1577" s="255"/>
      <c r="AI1577" s="255"/>
      <c r="AJ1577" s="256"/>
      <c r="AK1577" s="255" t="s">
        <v>605</v>
      </c>
      <c r="AL1577" s="255" t="s">
        <v>643</v>
      </c>
      <c r="AM1577" s="268" t="s">
        <v>741</v>
      </c>
      <c r="AN1577" s="148" t="str">
        <f>IF(ISERROR(MATCH(H1577,Current!H:H,0)),"Cleared","resolved")</f>
        <v>Cleared</v>
      </c>
    </row>
    <row r="1578" spans="1:40" x14ac:dyDescent="0.25">
      <c r="A1578" s="267" t="s">
        <v>744</v>
      </c>
      <c r="B1578" s="255">
        <v>8520</v>
      </c>
      <c r="C1578" s="256" t="s">
        <v>842</v>
      </c>
      <c r="D1578" s="255" t="s">
        <v>19</v>
      </c>
      <c r="E1578" s="255">
        <v>199</v>
      </c>
      <c r="F1578" s="256" t="s">
        <v>137</v>
      </c>
      <c r="G1578" s="255" t="s">
        <v>22</v>
      </c>
      <c r="H1578" s="255">
        <v>85200410042829</v>
      </c>
      <c r="I1578" s="256" t="s">
        <v>59</v>
      </c>
      <c r="J1578" s="255" t="s">
        <v>321</v>
      </c>
      <c r="K1578" s="255">
        <v>42727</v>
      </c>
      <c r="L1578" s="256">
        <v>133</v>
      </c>
      <c r="M1578" s="255" t="s">
        <v>118</v>
      </c>
      <c r="N1578" s="255" t="s">
        <v>41</v>
      </c>
      <c r="O1578" s="256">
        <v>42797</v>
      </c>
      <c r="P1578" s="255" t="s">
        <v>838</v>
      </c>
      <c r="Q1578" s="255">
        <v>63</v>
      </c>
      <c r="R1578" s="256" t="s">
        <v>35</v>
      </c>
      <c r="S1578" s="255">
        <v>6215</v>
      </c>
      <c r="T1578" s="255" t="s">
        <v>197</v>
      </c>
      <c r="U1578" s="256">
        <v>88.46</v>
      </c>
      <c r="V1578" s="255" t="s">
        <v>197</v>
      </c>
      <c r="W1578" s="255">
        <v>6215.352186896188</v>
      </c>
      <c r="X1578" s="256" t="s">
        <v>100</v>
      </c>
      <c r="Y1578" s="255" t="s">
        <v>114</v>
      </c>
      <c r="Z1578" s="255">
        <v>0.09</v>
      </c>
      <c r="AA1578" s="256">
        <v>1</v>
      </c>
      <c r="AB1578" s="255" t="s">
        <v>629</v>
      </c>
      <c r="AC1578" s="255" t="s">
        <v>484</v>
      </c>
      <c r="AD1578" s="256" t="s">
        <v>363</v>
      </c>
      <c r="AE1578" s="255" t="s">
        <v>349</v>
      </c>
      <c r="AF1578" s="255" t="s">
        <v>649</v>
      </c>
      <c r="AG1578" s="256" t="s">
        <v>643</v>
      </c>
      <c r="AH1578" s="255"/>
      <c r="AI1578" s="255"/>
      <c r="AJ1578" s="256"/>
      <c r="AK1578" s="255" t="s">
        <v>605</v>
      </c>
      <c r="AL1578" s="255" t="s">
        <v>643</v>
      </c>
      <c r="AM1578" s="268" t="s">
        <v>741</v>
      </c>
      <c r="AN1578" s="148" t="str">
        <f>IF(ISERROR(MATCH(H1578,Current!H:H,0)),"Cleared","resolved")</f>
        <v>resolved</v>
      </c>
    </row>
    <row r="1579" spans="1:40" x14ac:dyDescent="0.25">
      <c r="A1579" s="267" t="s">
        <v>744</v>
      </c>
      <c r="B1579" s="255">
        <v>8520</v>
      </c>
      <c r="C1579" s="256" t="s">
        <v>842</v>
      </c>
      <c r="D1579" s="255" t="s">
        <v>19</v>
      </c>
      <c r="E1579" s="255">
        <v>8420</v>
      </c>
      <c r="F1579" s="256" t="s">
        <v>234</v>
      </c>
      <c r="G1579" s="255" t="s">
        <v>19</v>
      </c>
      <c r="H1579" s="255">
        <v>85202710000517</v>
      </c>
      <c r="I1579" s="256" t="s">
        <v>537</v>
      </c>
      <c r="J1579" s="255" t="s">
        <v>311</v>
      </c>
      <c r="K1579" s="255">
        <v>42795</v>
      </c>
      <c r="L1579" s="256">
        <v>65</v>
      </c>
      <c r="M1579" s="255" t="s">
        <v>122</v>
      </c>
      <c r="N1579" s="255" t="s">
        <v>41</v>
      </c>
      <c r="O1579" s="256">
        <v>42830</v>
      </c>
      <c r="P1579" s="255" t="s">
        <v>838</v>
      </c>
      <c r="Q1579" s="255">
        <v>30</v>
      </c>
      <c r="R1579" s="256" t="s">
        <v>33</v>
      </c>
      <c r="S1579" s="255">
        <v>6399</v>
      </c>
      <c r="T1579" s="255" t="s">
        <v>197</v>
      </c>
      <c r="U1579" s="256">
        <v>91.07</v>
      </c>
      <c r="V1579" s="255" t="s">
        <v>197</v>
      </c>
      <c r="W1579" s="255">
        <v>6398.7352889513431</v>
      </c>
      <c r="X1579" s="256" t="s">
        <v>100</v>
      </c>
      <c r="Y1579" s="255" t="s">
        <v>107</v>
      </c>
      <c r="Z1579" s="255">
        <v>0.09</v>
      </c>
      <c r="AA1579" s="256">
        <v>1</v>
      </c>
      <c r="AB1579" s="255" t="s">
        <v>629</v>
      </c>
      <c r="AC1579" s="255" t="s">
        <v>819</v>
      </c>
      <c r="AD1579" s="256" t="s">
        <v>1757</v>
      </c>
      <c r="AE1579" s="255" t="s">
        <v>349</v>
      </c>
      <c r="AF1579" s="255" t="s">
        <v>649</v>
      </c>
      <c r="AG1579" s="256" t="s">
        <v>643</v>
      </c>
      <c r="AH1579" s="255"/>
      <c r="AI1579" s="255"/>
      <c r="AJ1579" s="256"/>
      <c r="AK1579" s="255" t="s">
        <v>605</v>
      </c>
      <c r="AL1579" s="255" t="s">
        <v>643</v>
      </c>
      <c r="AM1579" s="268" t="s">
        <v>741</v>
      </c>
      <c r="AN1579" s="148" t="str">
        <f>IF(ISERROR(MATCH(H1579,Current!H:H,0)),"Cleared","resolved")</f>
        <v>resolved</v>
      </c>
    </row>
    <row r="1580" spans="1:40" x14ac:dyDescent="0.25">
      <c r="A1580" s="267" t="s">
        <v>31</v>
      </c>
      <c r="B1580" s="255">
        <v>95</v>
      </c>
      <c r="C1580" s="256" t="s">
        <v>153</v>
      </c>
      <c r="D1580" s="255" t="s">
        <v>17</v>
      </c>
      <c r="E1580" s="255">
        <v>3071</v>
      </c>
      <c r="F1580" s="256" t="s">
        <v>139</v>
      </c>
      <c r="G1580" s="255" t="s">
        <v>21</v>
      </c>
      <c r="H1580" s="255">
        <v>950110011516</v>
      </c>
      <c r="I1580" s="256" t="s">
        <v>58</v>
      </c>
      <c r="J1580" s="255" t="s">
        <v>195</v>
      </c>
      <c r="K1580" s="255">
        <v>42824</v>
      </c>
      <c r="L1580" s="256">
        <v>36</v>
      </c>
      <c r="M1580" s="255" t="s">
        <v>127</v>
      </c>
      <c r="N1580" s="255" t="s">
        <v>128</v>
      </c>
      <c r="O1580" s="256">
        <v>42859</v>
      </c>
      <c r="P1580" s="255" t="s">
        <v>1878</v>
      </c>
      <c r="Q1580" s="255">
        <v>1</v>
      </c>
      <c r="R1580" s="256" t="s">
        <v>33</v>
      </c>
      <c r="S1580" s="255">
        <v>82.85</v>
      </c>
      <c r="T1580" s="255" t="s">
        <v>100</v>
      </c>
      <c r="U1580" s="256">
        <v>82.85</v>
      </c>
      <c r="V1580" s="255" t="s">
        <v>100</v>
      </c>
      <c r="W1580" s="255">
        <v>82.85</v>
      </c>
      <c r="X1580" s="256" t="s">
        <v>100</v>
      </c>
      <c r="Y1580" s="255" t="s">
        <v>114</v>
      </c>
      <c r="Z1580" s="255">
        <v>0.08</v>
      </c>
      <c r="AA1580" s="256">
        <v>1</v>
      </c>
      <c r="AB1580" s="255" t="s">
        <v>631</v>
      </c>
      <c r="AC1580" s="255" t="s">
        <v>443</v>
      </c>
      <c r="AD1580" s="256" t="s">
        <v>1906</v>
      </c>
      <c r="AE1580" s="255" t="s">
        <v>349</v>
      </c>
      <c r="AF1580" s="255" t="s">
        <v>605</v>
      </c>
      <c r="AG1580" s="256" t="s">
        <v>603</v>
      </c>
      <c r="AH1580" s="255"/>
      <c r="AI1580" s="255"/>
      <c r="AJ1580" s="256"/>
      <c r="AK1580" s="255" t="s">
        <v>605</v>
      </c>
      <c r="AL1580" s="255" t="s">
        <v>643</v>
      </c>
      <c r="AM1580" s="268" t="s">
        <v>741</v>
      </c>
      <c r="AN1580" s="148" t="str">
        <f>IF(ISERROR(MATCH(H1580,Current!H:H,0)),"Cleared","resolved")</f>
        <v>Cleared</v>
      </c>
    </row>
    <row r="1581" spans="1:40" x14ac:dyDescent="0.25">
      <c r="A1581" s="267" t="s">
        <v>744</v>
      </c>
      <c r="B1581" s="255">
        <v>8520</v>
      </c>
      <c r="C1581" s="256" t="s">
        <v>842</v>
      </c>
      <c r="D1581" s="255" t="s">
        <v>19</v>
      </c>
      <c r="E1581" s="255">
        <v>8420</v>
      </c>
      <c r="F1581" s="256" t="s">
        <v>234</v>
      </c>
      <c r="G1581" s="255" t="s">
        <v>19</v>
      </c>
      <c r="H1581" s="255">
        <v>85202710000482</v>
      </c>
      <c r="I1581" s="256" t="s">
        <v>537</v>
      </c>
      <c r="J1581" s="255" t="s">
        <v>311</v>
      </c>
      <c r="K1581" s="255">
        <v>42676</v>
      </c>
      <c r="L1581" s="256">
        <v>184</v>
      </c>
      <c r="M1581" s="255" t="s">
        <v>105</v>
      </c>
      <c r="N1581" s="255" t="s">
        <v>41</v>
      </c>
      <c r="O1581" s="256">
        <v>42732</v>
      </c>
      <c r="P1581" s="255" t="s">
        <v>651</v>
      </c>
      <c r="Q1581" s="255">
        <v>128</v>
      </c>
      <c r="R1581" s="256" t="s">
        <v>38</v>
      </c>
      <c r="S1581" s="255">
        <v>5564</v>
      </c>
      <c r="T1581" s="255" t="s">
        <v>197</v>
      </c>
      <c r="U1581" s="256">
        <v>79.19</v>
      </c>
      <c r="V1581" s="255" t="s">
        <v>197</v>
      </c>
      <c r="W1581" s="255">
        <v>5564.0259968382225</v>
      </c>
      <c r="X1581" s="256" t="s">
        <v>100</v>
      </c>
      <c r="Y1581" s="255" t="s">
        <v>107</v>
      </c>
      <c r="Z1581" s="255">
        <v>0.08</v>
      </c>
      <c r="AA1581" s="256">
        <v>1</v>
      </c>
      <c r="AB1581" s="255" t="s">
        <v>629</v>
      </c>
      <c r="AC1581" s="255" t="s">
        <v>503</v>
      </c>
      <c r="AD1581" s="256" t="s">
        <v>1299</v>
      </c>
      <c r="AE1581" s="255" t="s">
        <v>349</v>
      </c>
      <c r="AF1581" s="255" t="s">
        <v>605</v>
      </c>
      <c r="AG1581" s="256" t="s">
        <v>643</v>
      </c>
      <c r="AH1581" s="255"/>
      <c r="AI1581" s="255"/>
      <c r="AJ1581" s="256"/>
      <c r="AK1581" s="255" t="s">
        <v>605</v>
      </c>
      <c r="AL1581" s="255" t="s">
        <v>643</v>
      </c>
      <c r="AM1581" s="268" t="s">
        <v>741</v>
      </c>
      <c r="AN1581" s="148" t="str">
        <f>IF(ISERROR(MATCH(H1581,Current!H:H,0)),"Cleared","resolved")</f>
        <v>resolved</v>
      </c>
    </row>
    <row r="1582" spans="1:40" x14ac:dyDescent="0.25">
      <c r="A1582" s="267" t="s">
        <v>31</v>
      </c>
      <c r="B1582" s="255">
        <v>283</v>
      </c>
      <c r="C1582" s="256" t="s">
        <v>109</v>
      </c>
      <c r="D1582" s="255" t="s">
        <v>14</v>
      </c>
      <c r="E1582" s="255">
        <v>795</v>
      </c>
      <c r="F1582" s="256" t="s">
        <v>264</v>
      </c>
      <c r="G1582" s="255" t="s">
        <v>14</v>
      </c>
      <c r="H1582" s="255">
        <v>2830169003539</v>
      </c>
      <c r="I1582" s="256" t="s">
        <v>55</v>
      </c>
      <c r="J1582" s="255" t="s">
        <v>131</v>
      </c>
      <c r="K1582" s="255">
        <v>42795</v>
      </c>
      <c r="L1582" s="256">
        <v>65</v>
      </c>
      <c r="M1582" s="255" t="s">
        <v>111</v>
      </c>
      <c r="N1582" s="255" t="s">
        <v>42</v>
      </c>
      <c r="O1582" s="256">
        <v>42859</v>
      </c>
      <c r="P1582" s="255" t="s">
        <v>1878</v>
      </c>
      <c r="Q1582" s="255">
        <v>1</v>
      </c>
      <c r="R1582" s="256" t="s">
        <v>33</v>
      </c>
      <c r="S1582" s="255">
        <v>72.72</v>
      </c>
      <c r="T1582" s="255" t="s">
        <v>100</v>
      </c>
      <c r="U1582" s="256">
        <v>72.72</v>
      </c>
      <c r="V1582" s="255" t="s">
        <v>100</v>
      </c>
      <c r="W1582" s="255">
        <v>72.72</v>
      </c>
      <c r="X1582" s="256" t="s">
        <v>100</v>
      </c>
      <c r="Y1582" s="255" t="s">
        <v>107</v>
      </c>
      <c r="Z1582" s="255">
        <v>7.0000000000000007E-2</v>
      </c>
      <c r="AA1582" s="256">
        <v>1</v>
      </c>
      <c r="AB1582" s="255" t="s">
        <v>631</v>
      </c>
      <c r="AC1582" s="255" t="s">
        <v>471</v>
      </c>
      <c r="AD1582" s="256" t="s">
        <v>1965</v>
      </c>
      <c r="AE1582" s="255" t="s">
        <v>349</v>
      </c>
      <c r="AF1582" s="255" t="s">
        <v>605</v>
      </c>
      <c r="AG1582" s="256" t="s">
        <v>643</v>
      </c>
      <c r="AH1582" s="255"/>
      <c r="AI1582" s="255"/>
      <c r="AJ1582" s="256"/>
      <c r="AK1582" s="255" t="s">
        <v>605</v>
      </c>
      <c r="AL1582" s="255" t="s">
        <v>643</v>
      </c>
      <c r="AM1582" s="268" t="s">
        <v>741</v>
      </c>
      <c r="AN1582" s="148" t="str">
        <f>IF(ISERROR(MATCH(H1582,Current!H:H,0)),"Cleared","resolved")</f>
        <v>Cleared</v>
      </c>
    </row>
    <row r="1583" spans="1:40" x14ac:dyDescent="0.25">
      <c r="A1583" s="267" t="s">
        <v>31</v>
      </c>
      <c r="B1583" s="255">
        <v>283</v>
      </c>
      <c r="C1583" s="256" t="s">
        <v>109</v>
      </c>
      <c r="D1583" s="255" t="s">
        <v>14</v>
      </c>
      <c r="E1583" s="255">
        <v>795</v>
      </c>
      <c r="F1583" s="256" t="s">
        <v>264</v>
      </c>
      <c r="G1583" s="255" t="s">
        <v>14</v>
      </c>
      <c r="H1583" s="255">
        <v>2830169003536</v>
      </c>
      <c r="I1583" s="256" t="s">
        <v>55</v>
      </c>
      <c r="J1583" s="255" t="s">
        <v>131</v>
      </c>
      <c r="K1583" s="255">
        <v>42795</v>
      </c>
      <c r="L1583" s="256">
        <v>65</v>
      </c>
      <c r="M1583" s="255" t="s">
        <v>111</v>
      </c>
      <c r="N1583" s="255" t="s">
        <v>42</v>
      </c>
      <c r="O1583" s="256">
        <v>42859</v>
      </c>
      <c r="P1583" s="255" t="s">
        <v>1878</v>
      </c>
      <c r="Q1583" s="255">
        <v>1</v>
      </c>
      <c r="R1583" s="256" t="s">
        <v>33</v>
      </c>
      <c r="S1583" s="255">
        <v>45.46</v>
      </c>
      <c r="T1583" s="255" t="s">
        <v>100</v>
      </c>
      <c r="U1583" s="256">
        <v>45.46</v>
      </c>
      <c r="V1583" s="255" t="s">
        <v>100</v>
      </c>
      <c r="W1583" s="255">
        <v>45.46</v>
      </c>
      <c r="X1583" s="256" t="s">
        <v>100</v>
      </c>
      <c r="Y1583" s="255" t="s">
        <v>107</v>
      </c>
      <c r="Z1583" s="255">
        <v>0.05</v>
      </c>
      <c r="AA1583" s="256">
        <v>1</v>
      </c>
      <c r="AB1583" s="255" t="s">
        <v>631</v>
      </c>
      <c r="AC1583" s="255" t="s">
        <v>471</v>
      </c>
      <c r="AD1583" s="256" t="s">
        <v>861</v>
      </c>
      <c r="AE1583" s="255" t="s">
        <v>349</v>
      </c>
      <c r="AF1583" s="255" t="s">
        <v>649</v>
      </c>
      <c r="AG1583" s="256" t="s">
        <v>643</v>
      </c>
      <c r="AH1583" s="255"/>
      <c r="AI1583" s="255"/>
      <c r="AJ1583" s="256"/>
      <c r="AK1583" s="255" t="s">
        <v>605</v>
      </c>
      <c r="AL1583" s="255" t="s">
        <v>643</v>
      </c>
      <c r="AM1583" s="268" t="s">
        <v>741</v>
      </c>
      <c r="AN1583" s="148" t="str">
        <f>IF(ISERROR(MATCH(H1583,Current!H:H,0)),"Cleared","resolved")</f>
        <v>Cleared</v>
      </c>
    </row>
    <row r="1584" spans="1:40" x14ac:dyDescent="0.25">
      <c r="A1584" s="267" t="s">
        <v>744</v>
      </c>
      <c r="B1584" s="255">
        <v>8520</v>
      </c>
      <c r="C1584" s="256" t="s">
        <v>842</v>
      </c>
      <c r="D1584" s="255" t="s">
        <v>19</v>
      </c>
      <c r="E1584" s="255">
        <v>8420</v>
      </c>
      <c r="F1584" s="256" t="s">
        <v>234</v>
      </c>
      <c r="G1584" s="255" t="s">
        <v>19</v>
      </c>
      <c r="H1584" s="255">
        <v>85200710012329</v>
      </c>
      <c r="I1584" s="256" t="s">
        <v>57</v>
      </c>
      <c r="J1584" s="255" t="s">
        <v>309</v>
      </c>
      <c r="K1584" s="255">
        <v>42544</v>
      </c>
      <c r="L1584" s="256">
        <v>316</v>
      </c>
      <c r="M1584" s="255" t="s">
        <v>122</v>
      </c>
      <c r="N1584" s="255" t="s">
        <v>41</v>
      </c>
      <c r="O1584" s="256">
        <v>42585</v>
      </c>
      <c r="P1584" s="255" t="s">
        <v>406</v>
      </c>
      <c r="Q1584" s="255">
        <v>275</v>
      </c>
      <c r="R1584" s="256" t="s">
        <v>37</v>
      </c>
      <c r="S1584" s="255">
        <v>3290</v>
      </c>
      <c r="T1584" s="255" t="s">
        <v>197</v>
      </c>
      <c r="U1584" s="256">
        <v>46.82</v>
      </c>
      <c r="V1584" s="255" t="s">
        <v>197</v>
      </c>
      <c r="W1584" s="255">
        <v>3289.6539610047425</v>
      </c>
      <c r="X1584" s="256" t="s">
        <v>100</v>
      </c>
      <c r="Y1584" s="255" t="s">
        <v>107</v>
      </c>
      <c r="Z1584" s="255">
        <v>0.05</v>
      </c>
      <c r="AA1584" s="256">
        <v>1</v>
      </c>
      <c r="AB1584" s="255" t="s">
        <v>629</v>
      </c>
      <c r="AC1584" s="255" t="s">
        <v>481</v>
      </c>
      <c r="AD1584" s="256" t="s">
        <v>502</v>
      </c>
      <c r="AE1584" s="255" t="s">
        <v>349</v>
      </c>
      <c r="AF1584" s="255" t="s">
        <v>649</v>
      </c>
      <c r="AG1584" s="256" t="s">
        <v>643</v>
      </c>
      <c r="AH1584" s="255"/>
      <c r="AI1584" s="255"/>
      <c r="AJ1584" s="256"/>
      <c r="AK1584" s="255" t="s">
        <v>605</v>
      </c>
      <c r="AL1584" s="255" t="s">
        <v>643</v>
      </c>
      <c r="AM1584" s="268" t="s">
        <v>741</v>
      </c>
      <c r="AN1584" s="148" t="str">
        <f>IF(ISERROR(MATCH(H1584,Current!H:H,0)),"Cleared","resolved")</f>
        <v>resolved</v>
      </c>
    </row>
    <row r="1585" spans="1:40" x14ac:dyDescent="0.25">
      <c r="A1585" s="267" t="s">
        <v>744</v>
      </c>
      <c r="B1585" s="255">
        <v>8520</v>
      </c>
      <c r="C1585" s="256" t="s">
        <v>842</v>
      </c>
      <c r="D1585" s="255" t="s">
        <v>19</v>
      </c>
      <c r="E1585" s="255">
        <v>199</v>
      </c>
      <c r="F1585" s="256" t="s">
        <v>137</v>
      </c>
      <c r="G1585" s="255" t="s">
        <v>22</v>
      </c>
      <c r="H1585" s="255">
        <v>85200410042827</v>
      </c>
      <c r="I1585" s="256" t="s">
        <v>59</v>
      </c>
      <c r="J1585" s="255" t="s">
        <v>321</v>
      </c>
      <c r="K1585" s="255">
        <v>42727</v>
      </c>
      <c r="L1585" s="256">
        <v>133</v>
      </c>
      <c r="M1585" s="255" t="s">
        <v>118</v>
      </c>
      <c r="N1585" s="255" t="s">
        <v>41</v>
      </c>
      <c r="O1585" s="256">
        <v>42797</v>
      </c>
      <c r="P1585" s="255" t="s">
        <v>838</v>
      </c>
      <c r="Q1585" s="255">
        <v>63</v>
      </c>
      <c r="R1585" s="256" t="s">
        <v>35</v>
      </c>
      <c r="S1585" s="255">
        <v>3570</v>
      </c>
      <c r="T1585" s="255" t="s">
        <v>197</v>
      </c>
      <c r="U1585" s="256">
        <v>50.81</v>
      </c>
      <c r="V1585" s="255" t="s">
        <v>197</v>
      </c>
      <c r="W1585" s="255">
        <v>3569.9982434568769</v>
      </c>
      <c r="X1585" s="256" t="s">
        <v>100</v>
      </c>
      <c r="Y1585" s="255" t="s">
        <v>114</v>
      </c>
      <c r="Z1585" s="255">
        <v>0.05</v>
      </c>
      <c r="AA1585" s="256">
        <v>1</v>
      </c>
      <c r="AB1585" s="255" t="s">
        <v>629</v>
      </c>
      <c r="AC1585" s="255" t="s">
        <v>484</v>
      </c>
      <c r="AD1585" s="256" t="s">
        <v>363</v>
      </c>
      <c r="AE1585" s="255" t="s">
        <v>349</v>
      </c>
      <c r="AF1585" s="255" t="s">
        <v>605</v>
      </c>
      <c r="AG1585" s="256" t="s">
        <v>643</v>
      </c>
      <c r="AH1585" s="255"/>
      <c r="AI1585" s="255"/>
      <c r="AJ1585" s="256"/>
      <c r="AK1585" s="255" t="s">
        <v>605</v>
      </c>
      <c r="AL1585" s="255" t="s">
        <v>643</v>
      </c>
      <c r="AM1585" s="268" t="s">
        <v>741</v>
      </c>
      <c r="AN1585" s="148" t="str">
        <f>IF(ISERROR(MATCH(H1585,Current!H:H,0)),"Cleared","resolved")</f>
        <v>resolved</v>
      </c>
    </row>
    <row r="1586" spans="1:40" x14ac:dyDescent="0.25">
      <c r="A1586" s="267" t="s">
        <v>31</v>
      </c>
      <c r="B1586" s="255">
        <v>260</v>
      </c>
      <c r="C1586" s="256" t="s">
        <v>113</v>
      </c>
      <c r="D1586" s="255" t="s">
        <v>23</v>
      </c>
      <c r="E1586" s="255">
        <v>795</v>
      </c>
      <c r="F1586" s="256" t="s">
        <v>264</v>
      </c>
      <c r="G1586" s="255" t="s">
        <v>14</v>
      </c>
      <c r="H1586" s="255">
        <v>260013009189</v>
      </c>
      <c r="I1586" s="256" t="s">
        <v>60</v>
      </c>
      <c r="J1586" s="255" t="s">
        <v>208</v>
      </c>
      <c r="K1586" s="255">
        <v>42794</v>
      </c>
      <c r="L1586" s="256">
        <v>66</v>
      </c>
      <c r="M1586" s="255" t="s">
        <v>127</v>
      </c>
      <c r="N1586" s="255" t="s">
        <v>128</v>
      </c>
      <c r="O1586" s="256">
        <v>42859</v>
      </c>
      <c r="P1586" s="255" t="s">
        <v>1878</v>
      </c>
      <c r="Q1586" s="255">
        <v>1</v>
      </c>
      <c r="R1586" s="256" t="s">
        <v>33</v>
      </c>
      <c r="S1586" s="255">
        <v>35.29</v>
      </c>
      <c r="T1586" s="255" t="s">
        <v>186</v>
      </c>
      <c r="U1586" s="256">
        <v>41.78</v>
      </c>
      <c r="V1586" s="255" t="s">
        <v>186</v>
      </c>
      <c r="W1586" s="255">
        <v>35.292819744246167</v>
      </c>
      <c r="X1586" s="256" t="s">
        <v>100</v>
      </c>
      <c r="Y1586" s="255" t="s">
        <v>114</v>
      </c>
      <c r="Z1586" s="255">
        <v>0.04</v>
      </c>
      <c r="AA1586" s="256">
        <v>1</v>
      </c>
      <c r="AB1586" s="255" t="s">
        <v>631</v>
      </c>
      <c r="AC1586" s="255" t="s">
        <v>2006</v>
      </c>
      <c r="AD1586" s="256" t="s">
        <v>2010</v>
      </c>
      <c r="AE1586" s="255" t="s">
        <v>349</v>
      </c>
      <c r="AF1586" s="255" t="s">
        <v>649</v>
      </c>
      <c r="AG1586" s="256" t="s">
        <v>643</v>
      </c>
      <c r="AH1586" s="255"/>
      <c r="AI1586" s="255"/>
      <c r="AJ1586" s="256"/>
      <c r="AK1586" s="255" t="s">
        <v>605</v>
      </c>
      <c r="AL1586" s="255" t="s">
        <v>643</v>
      </c>
      <c r="AM1586" s="268" t="s">
        <v>741</v>
      </c>
      <c r="AN1586" s="148" t="str">
        <f>IF(ISERROR(MATCH(H1586,Current!H:H,0)),"Cleared","resolved")</f>
        <v>Cleared</v>
      </c>
    </row>
    <row r="1587" spans="1:40" x14ac:dyDescent="0.25">
      <c r="A1587" s="267" t="s">
        <v>744</v>
      </c>
      <c r="B1587" s="255">
        <v>8520</v>
      </c>
      <c r="C1587" s="256" t="s">
        <v>842</v>
      </c>
      <c r="D1587" s="255" t="s">
        <v>19</v>
      </c>
      <c r="E1587" s="255">
        <v>199</v>
      </c>
      <c r="F1587" s="256" t="s">
        <v>137</v>
      </c>
      <c r="G1587" s="255" t="s">
        <v>22</v>
      </c>
      <c r="H1587" s="255">
        <v>85200330013768</v>
      </c>
      <c r="I1587" s="256" t="s">
        <v>60</v>
      </c>
      <c r="J1587" s="255" t="s">
        <v>319</v>
      </c>
      <c r="K1587" s="255">
        <v>42704</v>
      </c>
      <c r="L1587" s="256">
        <v>156</v>
      </c>
      <c r="M1587" s="255" t="s">
        <v>118</v>
      </c>
      <c r="N1587" s="255" t="s">
        <v>41</v>
      </c>
      <c r="O1587" s="256">
        <v>42776</v>
      </c>
      <c r="P1587" s="255" t="s">
        <v>838</v>
      </c>
      <c r="Q1587" s="255">
        <v>84</v>
      </c>
      <c r="R1587" s="256" t="s">
        <v>35</v>
      </c>
      <c r="S1587" s="255">
        <v>2850.5</v>
      </c>
      <c r="T1587" s="255" t="s">
        <v>197</v>
      </c>
      <c r="U1587" s="256">
        <v>40.57</v>
      </c>
      <c r="V1587" s="255" t="s">
        <v>197</v>
      </c>
      <c r="W1587" s="255">
        <v>2850.5181802213242</v>
      </c>
      <c r="X1587" s="256" t="s">
        <v>100</v>
      </c>
      <c r="Y1587" s="255" t="s">
        <v>114</v>
      </c>
      <c r="Z1587" s="255">
        <v>0.04</v>
      </c>
      <c r="AA1587" s="256">
        <v>1</v>
      </c>
      <c r="AB1587" s="255" t="s">
        <v>629</v>
      </c>
      <c r="AC1587" s="255" t="s">
        <v>484</v>
      </c>
      <c r="AD1587" s="256" t="s">
        <v>770</v>
      </c>
      <c r="AE1587" s="255" t="s">
        <v>349</v>
      </c>
      <c r="AF1587" s="255" t="s">
        <v>649</v>
      </c>
      <c r="AG1587" s="256" t="s">
        <v>643</v>
      </c>
      <c r="AH1587" s="255"/>
      <c r="AI1587" s="255"/>
      <c r="AJ1587" s="256"/>
      <c r="AK1587" s="255" t="s">
        <v>605</v>
      </c>
      <c r="AL1587" s="255" t="s">
        <v>643</v>
      </c>
      <c r="AM1587" s="268" t="s">
        <v>741</v>
      </c>
      <c r="AN1587" s="148" t="str">
        <f>IF(ISERROR(MATCH(H1587,Current!H:H,0)),"Cleared","resolved")</f>
        <v>resolved</v>
      </c>
    </row>
    <row r="1588" spans="1:40" x14ac:dyDescent="0.25">
      <c r="A1588" s="267" t="s">
        <v>31</v>
      </c>
      <c r="B1588" s="255">
        <v>9701</v>
      </c>
      <c r="C1588" s="256" t="s">
        <v>199</v>
      </c>
      <c r="D1588" s="255" t="s">
        <v>14</v>
      </c>
      <c r="E1588" s="255">
        <v>692</v>
      </c>
      <c r="F1588" s="256" t="s">
        <v>187</v>
      </c>
      <c r="G1588" s="255" t="s">
        <v>16</v>
      </c>
      <c r="H1588" s="255">
        <v>97120170090</v>
      </c>
      <c r="I1588" s="256" t="s">
        <v>57</v>
      </c>
      <c r="J1588" s="255" t="s">
        <v>133</v>
      </c>
      <c r="K1588" s="255">
        <v>42796</v>
      </c>
      <c r="L1588" s="256">
        <v>64</v>
      </c>
      <c r="M1588" s="255" t="s">
        <v>111</v>
      </c>
      <c r="N1588" s="255" t="s">
        <v>42</v>
      </c>
      <c r="O1588" s="256">
        <v>42860</v>
      </c>
      <c r="P1588" s="255" t="s">
        <v>1878</v>
      </c>
      <c r="Q1588" s="255">
        <v>0</v>
      </c>
      <c r="R1588" s="256" t="s">
        <v>33</v>
      </c>
      <c r="S1588" s="255">
        <v>28.62</v>
      </c>
      <c r="T1588" s="255" t="s">
        <v>100</v>
      </c>
      <c r="U1588" s="256">
        <v>28.62</v>
      </c>
      <c r="V1588" s="255" t="s">
        <v>200</v>
      </c>
      <c r="W1588" s="255">
        <v>129.78597105255881</v>
      </c>
      <c r="X1588" s="256" t="s">
        <v>100</v>
      </c>
      <c r="Y1588" s="255" t="s">
        <v>114</v>
      </c>
      <c r="Z1588" s="255">
        <v>0.03</v>
      </c>
      <c r="AA1588" s="256">
        <v>1</v>
      </c>
      <c r="AB1588" s="255" t="s">
        <v>631</v>
      </c>
      <c r="AC1588" s="255" t="s">
        <v>416</v>
      </c>
      <c r="AD1588" s="256" t="s">
        <v>1231</v>
      </c>
      <c r="AE1588" s="255" t="s">
        <v>349</v>
      </c>
      <c r="AF1588" s="255" t="s">
        <v>649</v>
      </c>
      <c r="AG1588" s="256" t="s">
        <v>643</v>
      </c>
      <c r="AH1588" s="255"/>
      <c r="AI1588" s="255"/>
      <c r="AJ1588" s="256"/>
      <c r="AK1588" s="255" t="s">
        <v>649</v>
      </c>
      <c r="AL1588" s="255" t="s">
        <v>643</v>
      </c>
      <c r="AM1588" s="268" t="s">
        <v>740</v>
      </c>
      <c r="AN1588" s="148" t="str">
        <f>IF(ISERROR(MATCH(H1588,Current!H:H,0)),"Cleared","resolved")</f>
        <v>Cleared</v>
      </c>
    </row>
    <row r="1589" spans="1:40" x14ac:dyDescent="0.25">
      <c r="A1589" s="267" t="s">
        <v>31</v>
      </c>
      <c r="B1589" s="255">
        <v>413</v>
      </c>
      <c r="C1589" s="256" t="s">
        <v>136</v>
      </c>
      <c r="D1589" s="255" t="s">
        <v>13</v>
      </c>
      <c r="E1589" s="255">
        <v>95</v>
      </c>
      <c r="F1589" s="256" t="s">
        <v>153</v>
      </c>
      <c r="G1589" s="255" t="s">
        <v>17</v>
      </c>
      <c r="H1589" s="255">
        <v>4130110176606</v>
      </c>
      <c r="I1589" s="256" t="s">
        <v>56</v>
      </c>
      <c r="J1589" s="255" t="s">
        <v>295</v>
      </c>
      <c r="K1589" s="255">
        <v>42796</v>
      </c>
      <c r="L1589" s="256">
        <v>64</v>
      </c>
      <c r="M1589" s="255" t="s">
        <v>111</v>
      </c>
      <c r="N1589" s="255" t="s">
        <v>42</v>
      </c>
      <c r="O1589" s="256">
        <v>42859</v>
      </c>
      <c r="P1589" s="255" t="s">
        <v>1878</v>
      </c>
      <c r="Q1589" s="255">
        <v>1</v>
      </c>
      <c r="R1589" s="256" t="s">
        <v>33</v>
      </c>
      <c r="S1589" s="255">
        <v>19.25</v>
      </c>
      <c r="T1589" s="255" t="s">
        <v>100</v>
      </c>
      <c r="U1589" s="256">
        <v>19.25</v>
      </c>
      <c r="V1589" s="255" t="s">
        <v>100</v>
      </c>
      <c r="W1589" s="255">
        <v>19.25</v>
      </c>
      <c r="X1589" s="256" t="s">
        <v>100</v>
      </c>
      <c r="Y1589" s="255" t="s">
        <v>114</v>
      </c>
      <c r="Z1589" s="255">
        <v>0.02</v>
      </c>
      <c r="AA1589" s="256">
        <v>1</v>
      </c>
      <c r="AB1589" s="255" t="s">
        <v>631</v>
      </c>
      <c r="AC1589" s="255" t="s">
        <v>410</v>
      </c>
      <c r="AD1589" s="256" t="s">
        <v>1979</v>
      </c>
      <c r="AE1589" s="255" t="s">
        <v>349</v>
      </c>
      <c r="AF1589" s="255" t="s">
        <v>605</v>
      </c>
      <c r="AG1589" s="256" t="s">
        <v>643</v>
      </c>
      <c r="AH1589" s="255"/>
      <c r="AI1589" s="255"/>
      <c r="AJ1589" s="256"/>
      <c r="AK1589" s="255" t="s">
        <v>605</v>
      </c>
      <c r="AL1589" s="255" t="s">
        <v>643</v>
      </c>
      <c r="AM1589" s="268" t="s">
        <v>741</v>
      </c>
      <c r="AN1589" s="148" t="str">
        <f>IF(ISERROR(MATCH(H1589,Current!H:H,0)),"Cleared","resolved")</f>
        <v>Cleared</v>
      </c>
    </row>
    <row r="1590" spans="1:40" x14ac:dyDescent="0.25">
      <c r="A1590" s="267" t="s">
        <v>31</v>
      </c>
      <c r="B1590" s="255">
        <v>8520</v>
      </c>
      <c r="C1590" s="256" t="s">
        <v>842</v>
      </c>
      <c r="D1590" s="255" t="s">
        <v>19</v>
      </c>
      <c r="E1590" s="255">
        <v>429</v>
      </c>
      <c r="F1590" s="256" t="s">
        <v>162</v>
      </c>
      <c r="G1590" s="255" t="s">
        <v>13</v>
      </c>
      <c r="H1590" s="255">
        <v>85200310087248</v>
      </c>
      <c r="I1590" s="256" t="s">
        <v>277</v>
      </c>
      <c r="J1590" s="255" t="s">
        <v>562</v>
      </c>
      <c r="K1590" s="255">
        <v>42795</v>
      </c>
      <c r="L1590" s="256">
        <v>65</v>
      </c>
      <c r="M1590" s="255" t="s">
        <v>127</v>
      </c>
      <c r="N1590" s="255" t="s">
        <v>128</v>
      </c>
      <c r="O1590" s="256">
        <v>42859</v>
      </c>
      <c r="P1590" s="255" t="s">
        <v>1878</v>
      </c>
      <c r="Q1590" s="255">
        <v>1</v>
      </c>
      <c r="R1590" s="256" t="s">
        <v>33</v>
      </c>
      <c r="S1590" s="255">
        <v>1149</v>
      </c>
      <c r="T1590" s="255" t="s">
        <v>197</v>
      </c>
      <c r="U1590" s="256">
        <v>16.350000000000001</v>
      </c>
      <c r="V1590" s="255" t="s">
        <v>197</v>
      </c>
      <c r="W1590" s="255">
        <v>1148.7792025294223</v>
      </c>
      <c r="X1590" s="256" t="s">
        <v>100</v>
      </c>
      <c r="Y1590" s="255" t="s">
        <v>114</v>
      </c>
      <c r="Z1590" s="255">
        <v>0.02</v>
      </c>
      <c r="AA1590" s="256">
        <v>1</v>
      </c>
      <c r="AB1590" s="255" t="s">
        <v>629</v>
      </c>
      <c r="AC1590" s="255" t="s">
        <v>425</v>
      </c>
      <c r="AD1590" s="256" t="s">
        <v>2054</v>
      </c>
      <c r="AE1590" s="255" t="s">
        <v>349</v>
      </c>
      <c r="AF1590" s="255" t="s">
        <v>605</v>
      </c>
      <c r="AG1590" s="256" t="s">
        <v>643</v>
      </c>
      <c r="AH1590" s="255"/>
      <c r="AI1590" s="255"/>
      <c r="AJ1590" s="256"/>
      <c r="AK1590" s="255" t="s">
        <v>605</v>
      </c>
      <c r="AL1590" s="255" t="s">
        <v>643</v>
      </c>
      <c r="AM1590" s="268" t="s">
        <v>741</v>
      </c>
      <c r="AN1590" s="148" t="str">
        <f>IF(ISERROR(MATCH(H1590,Current!H:H,0)),"Cleared","resolved")</f>
        <v>Cleared</v>
      </c>
    </row>
    <row r="1591" spans="1:40" x14ac:dyDescent="0.25">
      <c r="A1591" s="267" t="s">
        <v>31</v>
      </c>
      <c r="B1591" s="255">
        <v>8520</v>
      </c>
      <c r="C1591" s="256" t="s">
        <v>842</v>
      </c>
      <c r="D1591" s="255" t="s">
        <v>19</v>
      </c>
      <c r="E1591" s="255">
        <v>429</v>
      </c>
      <c r="F1591" s="256" t="s">
        <v>162</v>
      </c>
      <c r="G1591" s="255" t="s">
        <v>13</v>
      </c>
      <c r="H1591" s="255">
        <v>85200310087326</v>
      </c>
      <c r="I1591" s="256" t="s">
        <v>277</v>
      </c>
      <c r="J1591" s="255" t="s">
        <v>562</v>
      </c>
      <c r="K1591" s="255">
        <v>42795</v>
      </c>
      <c r="L1591" s="256">
        <v>65</v>
      </c>
      <c r="M1591" s="255" t="s">
        <v>127</v>
      </c>
      <c r="N1591" s="255" t="s">
        <v>128</v>
      </c>
      <c r="O1591" s="256">
        <v>42859</v>
      </c>
      <c r="P1591" s="255" t="s">
        <v>1878</v>
      </c>
      <c r="Q1591" s="255">
        <v>1</v>
      </c>
      <c r="R1591" s="256" t="s">
        <v>33</v>
      </c>
      <c r="S1591" s="255">
        <v>1149</v>
      </c>
      <c r="T1591" s="255" t="s">
        <v>197</v>
      </c>
      <c r="U1591" s="256">
        <v>16.350000000000001</v>
      </c>
      <c r="V1591" s="255" t="s">
        <v>197</v>
      </c>
      <c r="W1591" s="255">
        <v>1148.7792025294223</v>
      </c>
      <c r="X1591" s="256" t="s">
        <v>100</v>
      </c>
      <c r="Y1591" s="255" t="s">
        <v>114</v>
      </c>
      <c r="Z1591" s="255">
        <v>0.02</v>
      </c>
      <c r="AA1591" s="256">
        <v>1</v>
      </c>
      <c r="AB1591" s="255" t="s">
        <v>629</v>
      </c>
      <c r="AC1591" s="255" t="s">
        <v>425</v>
      </c>
      <c r="AD1591" s="256" t="s">
        <v>2054</v>
      </c>
      <c r="AE1591" s="255" t="s">
        <v>349</v>
      </c>
      <c r="AF1591" s="255" t="s">
        <v>605</v>
      </c>
      <c r="AG1591" s="256" t="s">
        <v>643</v>
      </c>
      <c r="AH1591" s="255"/>
      <c r="AI1591" s="255"/>
      <c r="AJ1591" s="256"/>
      <c r="AK1591" s="255" t="s">
        <v>605</v>
      </c>
      <c r="AL1591" s="255" t="s">
        <v>643</v>
      </c>
      <c r="AM1591" s="268" t="s">
        <v>741</v>
      </c>
      <c r="AN1591" s="148" t="str">
        <f>IF(ISERROR(MATCH(H1591,Current!H:H,0)),"Cleared","resolved")</f>
        <v>Cleared</v>
      </c>
    </row>
    <row r="1592" spans="1:40" x14ac:dyDescent="0.25">
      <c r="A1592" s="267" t="s">
        <v>31</v>
      </c>
      <c r="B1592" s="255">
        <v>8520</v>
      </c>
      <c r="C1592" s="256" t="s">
        <v>842</v>
      </c>
      <c r="D1592" s="255" t="s">
        <v>19</v>
      </c>
      <c r="E1592" s="255">
        <v>199</v>
      </c>
      <c r="F1592" s="256" t="s">
        <v>137</v>
      </c>
      <c r="G1592" s="255" t="s">
        <v>22</v>
      </c>
      <c r="H1592" s="255">
        <v>85209510000001</v>
      </c>
      <c r="I1592" s="256" t="s">
        <v>2044</v>
      </c>
      <c r="J1592" s="255" t="s">
        <v>306</v>
      </c>
      <c r="K1592" s="255">
        <v>42796</v>
      </c>
      <c r="L1592" s="256">
        <v>64</v>
      </c>
      <c r="M1592" s="255" t="s">
        <v>118</v>
      </c>
      <c r="N1592" s="255" t="s">
        <v>41</v>
      </c>
      <c r="O1592" s="256">
        <v>42860</v>
      </c>
      <c r="P1592" s="255" t="s">
        <v>1878</v>
      </c>
      <c r="Q1592" s="255">
        <v>0</v>
      </c>
      <c r="R1592" s="256" t="s">
        <v>33</v>
      </c>
      <c r="S1592" s="255">
        <v>1485</v>
      </c>
      <c r="T1592" s="255" t="s">
        <v>197</v>
      </c>
      <c r="U1592" s="256">
        <v>21.14</v>
      </c>
      <c r="V1592" s="255" t="s">
        <v>197</v>
      </c>
      <c r="W1592" s="255">
        <v>1485.3328649218338</v>
      </c>
      <c r="X1592" s="256" t="s">
        <v>100</v>
      </c>
      <c r="Y1592" s="255" t="s">
        <v>114</v>
      </c>
      <c r="Z1592" s="255">
        <v>0.02</v>
      </c>
      <c r="AA1592" s="256">
        <v>1</v>
      </c>
      <c r="AB1592" s="255" t="s">
        <v>629</v>
      </c>
      <c r="AC1592" s="255" t="s">
        <v>446</v>
      </c>
      <c r="AD1592" s="256" t="s">
        <v>363</v>
      </c>
      <c r="AE1592" s="255" t="s">
        <v>349</v>
      </c>
      <c r="AF1592" s="255" t="s">
        <v>605</v>
      </c>
      <c r="AG1592" s="256" t="s">
        <v>643</v>
      </c>
      <c r="AH1592" s="255"/>
      <c r="AI1592" s="255"/>
      <c r="AJ1592" s="256"/>
      <c r="AK1592" s="255" t="s">
        <v>605</v>
      </c>
      <c r="AL1592" s="255" t="s">
        <v>643</v>
      </c>
      <c r="AM1592" s="268" t="s">
        <v>741</v>
      </c>
      <c r="AN1592" s="148" t="str">
        <f>IF(ISERROR(MATCH(H1592,Current!H:H,0)),"Cleared","resolved")</f>
        <v>resolved</v>
      </c>
    </row>
    <row r="1593" spans="1:40" x14ac:dyDescent="0.25">
      <c r="A1593" s="267" t="s">
        <v>744</v>
      </c>
      <c r="B1593" s="255">
        <v>8520</v>
      </c>
      <c r="C1593" s="256" t="s">
        <v>842</v>
      </c>
      <c r="D1593" s="255" t="s">
        <v>19</v>
      </c>
      <c r="E1593" s="255">
        <v>199</v>
      </c>
      <c r="F1593" s="256" t="s">
        <v>137</v>
      </c>
      <c r="G1593" s="255" t="s">
        <v>22</v>
      </c>
      <c r="H1593" s="255" t="s">
        <v>1773</v>
      </c>
      <c r="I1593" s="256" t="s">
        <v>54</v>
      </c>
      <c r="J1593" s="255" t="s">
        <v>381</v>
      </c>
      <c r="K1593" s="255">
        <v>42768</v>
      </c>
      <c r="L1593" s="256">
        <v>92</v>
      </c>
      <c r="M1593" s="255" t="s">
        <v>118</v>
      </c>
      <c r="N1593" s="255" t="s">
        <v>41</v>
      </c>
      <c r="O1593" s="256">
        <v>42830</v>
      </c>
      <c r="P1593" s="255" t="s">
        <v>838</v>
      </c>
      <c r="Q1593" s="255">
        <v>30</v>
      </c>
      <c r="R1593" s="256" t="s">
        <v>33</v>
      </c>
      <c r="S1593" s="255">
        <v>200</v>
      </c>
      <c r="T1593" s="255" t="s">
        <v>243</v>
      </c>
      <c r="U1593" s="256">
        <v>20.76</v>
      </c>
      <c r="V1593" s="255" t="s">
        <v>197</v>
      </c>
      <c r="W1593" s="255">
        <v>1458.6334094502022</v>
      </c>
      <c r="X1593" s="256" t="s">
        <v>100</v>
      </c>
      <c r="Y1593" s="255" t="s">
        <v>114</v>
      </c>
      <c r="Z1593" s="255">
        <v>0.02</v>
      </c>
      <c r="AA1593" s="256">
        <v>1</v>
      </c>
      <c r="AB1593" s="255" t="s">
        <v>629</v>
      </c>
      <c r="AC1593" s="255" t="s">
        <v>484</v>
      </c>
      <c r="AD1593" s="256" t="s">
        <v>363</v>
      </c>
      <c r="AE1593" s="255" t="s">
        <v>349</v>
      </c>
      <c r="AF1593" s="255" t="s">
        <v>649</v>
      </c>
      <c r="AG1593" s="256" t="s">
        <v>643</v>
      </c>
      <c r="AH1593" s="255"/>
      <c r="AI1593" s="255"/>
      <c r="AJ1593" s="256"/>
      <c r="AK1593" s="255" t="s">
        <v>649</v>
      </c>
      <c r="AL1593" s="255" t="s">
        <v>643</v>
      </c>
      <c r="AM1593" s="268" t="s">
        <v>740</v>
      </c>
      <c r="AN1593" s="148" t="str">
        <f>IF(ISERROR(MATCH(H1593,Current!H:H,0)),"Cleared","resolved")</f>
        <v>resolved</v>
      </c>
    </row>
    <row r="1594" spans="1:40" x14ac:dyDescent="0.25">
      <c r="A1594" s="267" t="s">
        <v>31</v>
      </c>
      <c r="B1594" s="255">
        <v>8243</v>
      </c>
      <c r="C1594" s="256" t="s">
        <v>120</v>
      </c>
      <c r="D1594" s="255" t="s">
        <v>14</v>
      </c>
      <c r="E1594" s="255">
        <v>283</v>
      </c>
      <c r="F1594" s="256" t="s">
        <v>109</v>
      </c>
      <c r="G1594" s="255" t="s">
        <v>14</v>
      </c>
      <c r="H1594" s="255">
        <v>82430169003583</v>
      </c>
      <c r="I1594" s="256" t="s">
        <v>55</v>
      </c>
      <c r="J1594" s="255" t="s">
        <v>1893</v>
      </c>
      <c r="K1594" s="255">
        <v>42796</v>
      </c>
      <c r="L1594" s="256">
        <v>64</v>
      </c>
      <c r="M1594" s="255" t="s">
        <v>111</v>
      </c>
      <c r="N1594" s="255" t="s">
        <v>42</v>
      </c>
      <c r="O1594" s="256">
        <v>42858</v>
      </c>
      <c r="P1594" s="255" t="s">
        <v>1878</v>
      </c>
      <c r="Q1594" s="255">
        <v>2</v>
      </c>
      <c r="R1594" s="256" t="s">
        <v>33</v>
      </c>
      <c r="S1594" s="255">
        <v>13</v>
      </c>
      <c r="T1594" s="255" t="s">
        <v>100</v>
      </c>
      <c r="U1594" s="256">
        <v>13</v>
      </c>
      <c r="V1594" s="255" t="s">
        <v>100</v>
      </c>
      <c r="W1594" s="255">
        <v>13</v>
      </c>
      <c r="X1594" s="256" t="s">
        <v>100</v>
      </c>
      <c r="Y1594" s="255" t="s">
        <v>107</v>
      </c>
      <c r="Z1594" s="255">
        <v>0.01</v>
      </c>
      <c r="AA1594" s="256">
        <v>1</v>
      </c>
      <c r="AB1594" s="255" t="s">
        <v>631</v>
      </c>
      <c r="AC1594" s="255" t="s">
        <v>426</v>
      </c>
      <c r="AD1594" s="256" t="s">
        <v>1894</v>
      </c>
      <c r="AE1594" s="255" t="s">
        <v>349</v>
      </c>
      <c r="AF1594" s="255" t="s">
        <v>605</v>
      </c>
      <c r="AG1594" s="256" t="s">
        <v>643</v>
      </c>
      <c r="AH1594" s="255"/>
      <c r="AI1594" s="255"/>
      <c r="AJ1594" s="256"/>
      <c r="AK1594" s="255" t="s">
        <v>605</v>
      </c>
      <c r="AL1594" s="255" t="s">
        <v>643</v>
      </c>
      <c r="AM1594" s="268" t="s">
        <v>741</v>
      </c>
      <c r="AN1594" s="148" t="str">
        <f>IF(ISERROR(MATCH(H1594,Current!H:H,0)),"Cleared","resolved")</f>
        <v>Cleared</v>
      </c>
    </row>
    <row r="1595" spans="1:40" x14ac:dyDescent="0.25">
      <c r="A1595" s="267" t="s">
        <v>31</v>
      </c>
      <c r="B1595" s="255">
        <v>8520</v>
      </c>
      <c r="C1595" s="256" t="s">
        <v>842</v>
      </c>
      <c r="D1595" s="255" t="s">
        <v>19</v>
      </c>
      <c r="E1595" s="255">
        <v>199</v>
      </c>
      <c r="F1595" s="256" t="s">
        <v>137</v>
      </c>
      <c r="G1595" s="255" t="s">
        <v>22</v>
      </c>
      <c r="H1595" s="255">
        <v>85201210003311</v>
      </c>
      <c r="I1595" s="256" t="s">
        <v>538</v>
      </c>
      <c r="J1595" s="255" t="s">
        <v>68</v>
      </c>
      <c r="K1595" s="255">
        <v>42795</v>
      </c>
      <c r="L1595" s="256">
        <v>65</v>
      </c>
      <c r="M1595" s="255" t="s">
        <v>111</v>
      </c>
      <c r="N1595" s="255" t="s">
        <v>42</v>
      </c>
      <c r="O1595" s="256">
        <v>42860</v>
      </c>
      <c r="P1595" s="255" t="s">
        <v>1878</v>
      </c>
      <c r="Q1595" s="255">
        <v>0</v>
      </c>
      <c r="R1595" s="256" t="s">
        <v>33</v>
      </c>
      <c r="S1595" s="255">
        <v>1049</v>
      </c>
      <c r="T1595" s="255" t="s">
        <v>197</v>
      </c>
      <c r="U1595" s="256">
        <v>14.93</v>
      </c>
      <c r="V1595" s="255" t="s">
        <v>197</v>
      </c>
      <c r="W1595" s="255">
        <v>1049.0075531354294</v>
      </c>
      <c r="X1595" s="256" t="s">
        <v>100</v>
      </c>
      <c r="Y1595" s="255" t="s">
        <v>114</v>
      </c>
      <c r="Z1595" s="255">
        <v>0.01</v>
      </c>
      <c r="AA1595" s="256">
        <v>1</v>
      </c>
      <c r="AB1595" s="255" t="s">
        <v>629</v>
      </c>
      <c r="AC1595" s="255" t="s">
        <v>446</v>
      </c>
      <c r="AD1595" s="256" t="s">
        <v>2037</v>
      </c>
      <c r="AE1595" s="255" t="s">
        <v>349</v>
      </c>
      <c r="AF1595" s="255" t="s">
        <v>605</v>
      </c>
      <c r="AG1595" s="256" t="s">
        <v>643</v>
      </c>
      <c r="AH1595" s="255"/>
      <c r="AI1595" s="255"/>
      <c r="AJ1595" s="256"/>
      <c r="AK1595" s="255" t="s">
        <v>605</v>
      </c>
      <c r="AL1595" s="255" t="s">
        <v>643</v>
      </c>
      <c r="AM1595" s="268" t="s">
        <v>741</v>
      </c>
      <c r="AN1595" s="148" t="str">
        <f>IF(ISERROR(MATCH(H1595,Current!H:H,0)),"Cleared","resolved")</f>
        <v>Cleared</v>
      </c>
    </row>
    <row r="1596" spans="1:40" x14ac:dyDescent="0.25">
      <c r="A1596" s="267" t="s">
        <v>31</v>
      </c>
      <c r="B1596" s="255">
        <v>8520</v>
      </c>
      <c r="C1596" s="256" t="s">
        <v>842</v>
      </c>
      <c r="D1596" s="255" t="s">
        <v>19</v>
      </c>
      <c r="E1596" s="255">
        <v>1750</v>
      </c>
      <c r="F1596" s="256" t="s">
        <v>159</v>
      </c>
      <c r="G1596" s="255" t="s">
        <v>18</v>
      </c>
      <c r="H1596" s="255">
        <v>85201020002544</v>
      </c>
      <c r="I1596" s="256" t="s">
        <v>538</v>
      </c>
      <c r="J1596" s="255" t="s">
        <v>68</v>
      </c>
      <c r="K1596" s="255">
        <v>42829</v>
      </c>
      <c r="L1596" s="256">
        <v>31</v>
      </c>
      <c r="M1596" s="255" t="s">
        <v>111</v>
      </c>
      <c r="N1596" s="255" t="s">
        <v>42</v>
      </c>
      <c r="O1596" s="256">
        <v>42860</v>
      </c>
      <c r="P1596" s="255" t="s">
        <v>1878</v>
      </c>
      <c r="Q1596" s="255">
        <v>0</v>
      </c>
      <c r="R1596" s="256" t="s">
        <v>33</v>
      </c>
      <c r="S1596" s="255">
        <v>922</v>
      </c>
      <c r="T1596" s="255" t="s">
        <v>197</v>
      </c>
      <c r="U1596" s="256">
        <v>13.12</v>
      </c>
      <c r="V1596" s="255" t="s">
        <v>197</v>
      </c>
      <c r="W1596" s="255">
        <v>921.83383102055143</v>
      </c>
      <c r="X1596" s="256" t="s">
        <v>100</v>
      </c>
      <c r="Y1596" s="255" t="s">
        <v>114</v>
      </c>
      <c r="Z1596" s="255">
        <v>0.01</v>
      </c>
      <c r="AA1596" s="256">
        <v>1</v>
      </c>
      <c r="AB1596" s="255" t="s">
        <v>631</v>
      </c>
      <c r="AC1596" s="255" t="s">
        <v>2042</v>
      </c>
      <c r="AD1596" s="256" t="s">
        <v>2043</v>
      </c>
      <c r="AE1596" s="255" t="s">
        <v>349</v>
      </c>
      <c r="AF1596" s="255" t="s">
        <v>649</v>
      </c>
      <c r="AG1596" s="256" t="s">
        <v>643</v>
      </c>
      <c r="AH1596" s="255"/>
      <c r="AI1596" s="255"/>
      <c r="AJ1596" s="256"/>
      <c r="AK1596" s="255" t="s">
        <v>605</v>
      </c>
      <c r="AL1596" s="255" t="s">
        <v>603</v>
      </c>
      <c r="AM1596" s="268" t="s">
        <v>739</v>
      </c>
      <c r="AN1596" s="148" t="str">
        <f>IF(ISERROR(MATCH(H1596,Current!H:H,0)),"Cleared","resolved")</f>
        <v>Cleared</v>
      </c>
    </row>
    <row r="1597" spans="1:40" x14ac:dyDescent="0.25">
      <c r="A1597" s="267" t="s">
        <v>744</v>
      </c>
      <c r="B1597" s="255">
        <v>8520</v>
      </c>
      <c r="C1597" s="256" t="s">
        <v>842</v>
      </c>
      <c r="D1597" s="255" t="s">
        <v>19</v>
      </c>
      <c r="E1597" s="255">
        <v>795</v>
      </c>
      <c r="F1597" s="256" t="s">
        <v>264</v>
      </c>
      <c r="G1597" s="255" t="s">
        <v>14</v>
      </c>
      <c r="H1597" s="255" t="s">
        <v>1453</v>
      </c>
      <c r="I1597" s="256" t="s">
        <v>59</v>
      </c>
      <c r="J1597" s="255" t="s">
        <v>381</v>
      </c>
      <c r="K1597" s="255">
        <v>42769</v>
      </c>
      <c r="L1597" s="256">
        <v>91</v>
      </c>
      <c r="M1597" s="255" t="s">
        <v>111</v>
      </c>
      <c r="N1597" s="255" t="s">
        <v>42</v>
      </c>
      <c r="O1597" s="256">
        <v>42831</v>
      </c>
      <c r="P1597" s="255" t="s">
        <v>838</v>
      </c>
      <c r="Q1597" s="255">
        <v>29</v>
      </c>
      <c r="R1597" s="256" t="s">
        <v>33</v>
      </c>
      <c r="S1597" s="255">
        <v>2.92</v>
      </c>
      <c r="T1597" s="255" t="s">
        <v>112</v>
      </c>
      <c r="U1597" s="256">
        <v>2.7</v>
      </c>
      <c r="V1597" s="255" t="s">
        <v>197</v>
      </c>
      <c r="W1597" s="255">
        <v>189.70665729843668</v>
      </c>
      <c r="X1597" s="256" t="s">
        <v>100</v>
      </c>
      <c r="Y1597" s="255" t="s">
        <v>114</v>
      </c>
      <c r="Z1597" s="255">
        <v>0</v>
      </c>
      <c r="AA1597" s="256">
        <v>1</v>
      </c>
      <c r="AB1597" s="255" t="s">
        <v>631</v>
      </c>
      <c r="AC1597" s="255" t="s">
        <v>426</v>
      </c>
      <c r="AD1597" s="256" t="s">
        <v>361</v>
      </c>
      <c r="AE1597" s="255" t="s">
        <v>349</v>
      </c>
      <c r="AF1597" s="255" t="s">
        <v>649</v>
      </c>
      <c r="AG1597" s="256" t="s">
        <v>643</v>
      </c>
      <c r="AH1597" s="255"/>
      <c r="AI1597" s="255"/>
      <c r="AJ1597" s="256"/>
      <c r="AK1597" s="255" t="s">
        <v>649</v>
      </c>
      <c r="AL1597" s="255" t="s">
        <v>643</v>
      </c>
      <c r="AM1597" s="268" t="s">
        <v>740</v>
      </c>
      <c r="AN1597" s="148" t="str">
        <f>IF(ISERROR(MATCH(H1597,Current!H:H,0)),"Cleared","resolved")</f>
        <v>Cleared</v>
      </c>
    </row>
    <row r="1598" spans="1:40" x14ac:dyDescent="0.25">
      <c r="A1598" s="267" t="s">
        <v>744</v>
      </c>
      <c r="B1598" s="255">
        <v>8520</v>
      </c>
      <c r="C1598" s="256" t="s">
        <v>842</v>
      </c>
      <c r="D1598" s="255" t="s">
        <v>19</v>
      </c>
      <c r="E1598" s="255">
        <v>260</v>
      </c>
      <c r="F1598" s="256" t="s">
        <v>113</v>
      </c>
      <c r="G1598" s="255" t="s">
        <v>23</v>
      </c>
      <c r="H1598" s="255" t="s">
        <v>1540</v>
      </c>
      <c r="I1598" s="256" t="s">
        <v>538</v>
      </c>
      <c r="J1598" s="255" t="s">
        <v>381</v>
      </c>
      <c r="K1598" s="255">
        <v>42768</v>
      </c>
      <c r="L1598" s="256">
        <v>92</v>
      </c>
      <c r="M1598" s="255" t="s">
        <v>127</v>
      </c>
      <c r="N1598" s="255" t="s">
        <v>128</v>
      </c>
      <c r="O1598" s="256">
        <v>42831</v>
      </c>
      <c r="P1598" s="255" t="s">
        <v>838</v>
      </c>
      <c r="Q1598" s="255">
        <v>29</v>
      </c>
      <c r="R1598" s="256" t="s">
        <v>33</v>
      </c>
      <c r="S1598" s="255">
        <v>2.77</v>
      </c>
      <c r="T1598" s="255" t="s">
        <v>186</v>
      </c>
      <c r="U1598" s="256">
        <v>3.28</v>
      </c>
      <c r="V1598" s="255" t="s">
        <v>197</v>
      </c>
      <c r="W1598" s="255">
        <v>230.45845775513786</v>
      </c>
      <c r="X1598" s="256" t="s">
        <v>100</v>
      </c>
      <c r="Y1598" s="255" t="s">
        <v>114</v>
      </c>
      <c r="Z1598" s="255">
        <v>0</v>
      </c>
      <c r="AA1598" s="256">
        <v>1</v>
      </c>
      <c r="AB1598" s="255" t="s">
        <v>631</v>
      </c>
      <c r="AC1598" s="255" t="s">
        <v>681</v>
      </c>
      <c r="AD1598" s="256" t="s">
        <v>1449</v>
      </c>
      <c r="AE1598" s="255" t="s">
        <v>349</v>
      </c>
      <c r="AF1598" s="255" t="s">
        <v>649</v>
      </c>
      <c r="AG1598" s="256" t="s">
        <v>643</v>
      </c>
      <c r="AH1598" s="255"/>
      <c r="AI1598" s="255"/>
      <c r="AJ1598" s="256"/>
      <c r="AK1598" s="255" t="s">
        <v>649</v>
      </c>
      <c r="AL1598" s="255" t="s">
        <v>643</v>
      </c>
      <c r="AM1598" s="268" t="s">
        <v>740</v>
      </c>
      <c r="AN1598" s="148" t="str">
        <f>IF(ISERROR(MATCH(H1598,Current!H:H,0)),"Cleared","resolved")</f>
        <v>Cleared</v>
      </c>
    </row>
    <row r="1599" spans="1:40" x14ac:dyDescent="0.25">
      <c r="A1599" s="267" t="s">
        <v>744</v>
      </c>
      <c r="B1599" s="255">
        <v>8520</v>
      </c>
      <c r="C1599" s="256" t="s">
        <v>842</v>
      </c>
      <c r="D1599" s="255" t="s">
        <v>19</v>
      </c>
      <c r="E1599" s="255">
        <v>260</v>
      </c>
      <c r="F1599" s="256" t="s">
        <v>113</v>
      </c>
      <c r="G1599" s="255" t="s">
        <v>23</v>
      </c>
      <c r="H1599" s="255" t="s">
        <v>1521</v>
      </c>
      <c r="I1599" s="256" t="s">
        <v>54</v>
      </c>
      <c r="J1599" s="255" t="s">
        <v>381</v>
      </c>
      <c r="K1599" s="255">
        <v>42768</v>
      </c>
      <c r="L1599" s="256">
        <v>92</v>
      </c>
      <c r="M1599" s="255" t="s">
        <v>127</v>
      </c>
      <c r="N1599" s="255" t="s">
        <v>128</v>
      </c>
      <c r="O1599" s="256">
        <v>42831</v>
      </c>
      <c r="P1599" s="255" t="s">
        <v>838</v>
      </c>
      <c r="Q1599" s="255">
        <v>29</v>
      </c>
      <c r="R1599" s="256" t="s">
        <v>33</v>
      </c>
      <c r="S1599" s="255">
        <v>3.82</v>
      </c>
      <c r="T1599" s="255" t="s">
        <v>186</v>
      </c>
      <c r="U1599" s="256">
        <v>4.5199999999999996</v>
      </c>
      <c r="V1599" s="255" t="s">
        <v>197</v>
      </c>
      <c r="W1599" s="255">
        <v>317.58299666256801</v>
      </c>
      <c r="X1599" s="256" t="s">
        <v>100</v>
      </c>
      <c r="Y1599" s="255" t="s">
        <v>114</v>
      </c>
      <c r="Z1599" s="255">
        <v>0</v>
      </c>
      <c r="AA1599" s="256">
        <v>1</v>
      </c>
      <c r="AB1599" s="255" t="s">
        <v>631</v>
      </c>
      <c r="AC1599" s="255" t="s">
        <v>681</v>
      </c>
      <c r="AD1599" s="256" t="s">
        <v>354</v>
      </c>
      <c r="AE1599" s="255" t="s">
        <v>349</v>
      </c>
      <c r="AF1599" s="255" t="s">
        <v>649</v>
      </c>
      <c r="AG1599" s="256" t="s">
        <v>643</v>
      </c>
      <c r="AH1599" s="255"/>
      <c r="AI1599" s="255"/>
      <c r="AJ1599" s="256"/>
      <c r="AK1599" s="255" t="s">
        <v>649</v>
      </c>
      <c r="AL1599" s="255" t="s">
        <v>643</v>
      </c>
      <c r="AM1599" s="268" t="s">
        <v>740</v>
      </c>
      <c r="AN1599" s="148" t="str">
        <f>IF(ISERROR(MATCH(H1599,Current!H:H,0)),"Cleared","resolved")</f>
        <v>resolved</v>
      </c>
    </row>
    <row r="1600" spans="1:40" x14ac:dyDescent="0.25">
      <c r="A1600" s="267" t="s">
        <v>744</v>
      </c>
      <c r="B1600" s="255">
        <v>8520</v>
      </c>
      <c r="C1600" s="256" t="s">
        <v>842</v>
      </c>
      <c r="D1600" s="255" t="s">
        <v>19</v>
      </c>
      <c r="E1600" s="255">
        <v>95</v>
      </c>
      <c r="F1600" s="256" t="s">
        <v>153</v>
      </c>
      <c r="G1600" s="255" t="s">
        <v>17</v>
      </c>
      <c r="H1600" s="255">
        <v>85203830000033</v>
      </c>
      <c r="I1600" s="256" t="s">
        <v>277</v>
      </c>
      <c r="J1600" s="255" t="s">
        <v>306</v>
      </c>
      <c r="K1600" s="255">
        <v>42731</v>
      </c>
      <c r="L1600" s="256">
        <v>129</v>
      </c>
      <c r="M1600" s="255" t="s">
        <v>111</v>
      </c>
      <c r="N1600" s="255" t="s">
        <v>42</v>
      </c>
      <c r="O1600" s="256">
        <v>42831</v>
      </c>
      <c r="P1600" s="255" t="s">
        <v>838</v>
      </c>
      <c r="Q1600" s="255">
        <v>29</v>
      </c>
      <c r="R1600" s="256" t="s">
        <v>33</v>
      </c>
      <c r="S1600" s="255">
        <v>0</v>
      </c>
      <c r="T1600" s="255" t="s">
        <v>197</v>
      </c>
      <c r="U1600" s="256">
        <v>0</v>
      </c>
      <c r="V1600" s="255" t="s">
        <v>197</v>
      </c>
      <c r="W1600" s="255">
        <v>0</v>
      </c>
      <c r="X1600" s="256" t="s">
        <v>100</v>
      </c>
      <c r="Y1600" s="255" t="s">
        <v>114</v>
      </c>
      <c r="Z1600" s="255">
        <v>0</v>
      </c>
      <c r="AA1600" s="256">
        <v>1</v>
      </c>
      <c r="AB1600" s="255" t="s">
        <v>631</v>
      </c>
      <c r="AC1600" s="255" t="s">
        <v>1080</v>
      </c>
      <c r="AD1600" s="256" t="s">
        <v>361</v>
      </c>
      <c r="AE1600" s="255" t="s">
        <v>349</v>
      </c>
      <c r="AF1600" s="255" t="s">
        <v>605</v>
      </c>
      <c r="AG1600" s="256" t="s">
        <v>643</v>
      </c>
      <c r="AH1600" s="255"/>
      <c r="AI1600" s="255"/>
      <c r="AJ1600" s="256"/>
      <c r="AK1600" s="255" t="s">
        <v>605</v>
      </c>
      <c r="AL1600" s="255" t="s">
        <v>643</v>
      </c>
      <c r="AM1600" s="268" t="s">
        <v>741</v>
      </c>
      <c r="AN1600" s="148" t="str">
        <f>IF(ISERROR(MATCH(H1600,Current!H:H,0)),"Cleared","resolved")</f>
        <v>Cleared</v>
      </c>
    </row>
    <row r="1601" spans="1:40" x14ac:dyDescent="0.25">
      <c r="A1601" s="267" t="s">
        <v>744</v>
      </c>
      <c r="B1601" s="255">
        <v>8520</v>
      </c>
      <c r="C1601" s="256" t="s">
        <v>842</v>
      </c>
      <c r="D1601" s="255" t="s">
        <v>19</v>
      </c>
      <c r="E1601" s="255">
        <v>199</v>
      </c>
      <c r="F1601" s="256" t="s">
        <v>137</v>
      </c>
      <c r="G1601" s="255" t="s">
        <v>22</v>
      </c>
      <c r="H1601" s="255" t="s">
        <v>1669</v>
      </c>
      <c r="I1601" s="256" t="s">
        <v>57</v>
      </c>
      <c r="J1601" s="255" t="s">
        <v>381</v>
      </c>
      <c r="K1601" s="255">
        <v>42768</v>
      </c>
      <c r="L1601" s="256">
        <v>92</v>
      </c>
      <c r="M1601" s="255" t="s">
        <v>118</v>
      </c>
      <c r="N1601" s="255" t="s">
        <v>41</v>
      </c>
      <c r="O1601" s="256">
        <v>42830</v>
      </c>
      <c r="P1601" s="255" t="s">
        <v>838</v>
      </c>
      <c r="Q1601" s="255">
        <v>30</v>
      </c>
      <c r="R1601" s="256" t="s">
        <v>33</v>
      </c>
      <c r="S1601" s="255">
        <v>103</v>
      </c>
      <c r="T1601" s="255" t="s">
        <v>197</v>
      </c>
      <c r="U1601" s="256">
        <v>1.47</v>
      </c>
      <c r="V1601" s="255" t="s">
        <v>197</v>
      </c>
      <c r="W1601" s="255">
        <v>103.28473564025997</v>
      </c>
      <c r="X1601" s="256" t="s">
        <v>100</v>
      </c>
      <c r="Y1601" s="255" t="s">
        <v>114</v>
      </c>
      <c r="Z1601" s="255">
        <v>0</v>
      </c>
      <c r="AA1601" s="256">
        <v>1</v>
      </c>
      <c r="AB1601" s="255" t="s">
        <v>631</v>
      </c>
      <c r="AC1601" s="255" t="s">
        <v>484</v>
      </c>
      <c r="AD1601" s="256" t="s">
        <v>363</v>
      </c>
      <c r="AE1601" s="255" t="s">
        <v>349</v>
      </c>
      <c r="AF1601" s="255" t="s">
        <v>605</v>
      </c>
      <c r="AG1601" s="256" t="s">
        <v>643</v>
      </c>
      <c r="AH1601" s="255"/>
      <c r="AI1601" s="255"/>
      <c r="AJ1601" s="256"/>
      <c r="AK1601" s="255" t="s">
        <v>649</v>
      </c>
      <c r="AL1601" s="255" t="s">
        <v>643</v>
      </c>
      <c r="AM1601" s="268" t="s">
        <v>740</v>
      </c>
      <c r="AN1601" s="148" t="str">
        <f>IF(ISERROR(MATCH(H1601,Current!H:H,0)),"Cleared","resolved")</f>
        <v>resolved</v>
      </c>
    </row>
    <row r="1602" spans="1:40" x14ac:dyDescent="0.25">
      <c r="A1602" s="267" t="s">
        <v>744</v>
      </c>
      <c r="B1602" s="255">
        <v>8520</v>
      </c>
      <c r="C1602" s="256" t="s">
        <v>842</v>
      </c>
      <c r="D1602" s="255" t="s">
        <v>19</v>
      </c>
      <c r="E1602" s="255">
        <v>260</v>
      </c>
      <c r="F1602" s="256" t="s">
        <v>113</v>
      </c>
      <c r="G1602" s="255" t="s">
        <v>23</v>
      </c>
      <c r="H1602" s="255" t="s">
        <v>1553</v>
      </c>
      <c r="I1602" s="256" t="s">
        <v>54</v>
      </c>
      <c r="J1602" s="255" t="s">
        <v>381</v>
      </c>
      <c r="K1602" s="255">
        <v>42768</v>
      </c>
      <c r="L1602" s="256">
        <v>92</v>
      </c>
      <c r="M1602" s="255" t="s">
        <v>127</v>
      </c>
      <c r="N1602" s="255" t="s">
        <v>128</v>
      </c>
      <c r="O1602" s="256">
        <v>42831</v>
      </c>
      <c r="P1602" s="255" t="s">
        <v>838</v>
      </c>
      <c r="Q1602" s="255">
        <v>29</v>
      </c>
      <c r="R1602" s="256" t="s">
        <v>33</v>
      </c>
      <c r="S1602" s="255">
        <v>102</v>
      </c>
      <c r="T1602" s="255" t="s">
        <v>197</v>
      </c>
      <c r="U1602" s="256">
        <v>1.45</v>
      </c>
      <c r="V1602" s="255" t="s">
        <v>197</v>
      </c>
      <c r="W1602" s="255">
        <v>101.87950114175302</v>
      </c>
      <c r="X1602" s="256" t="s">
        <v>100</v>
      </c>
      <c r="Y1602" s="255" t="s">
        <v>114</v>
      </c>
      <c r="Z1602" s="255">
        <v>0</v>
      </c>
      <c r="AA1602" s="256">
        <v>1</v>
      </c>
      <c r="AB1602" s="255" t="s">
        <v>631</v>
      </c>
      <c r="AC1602" s="255" t="s">
        <v>681</v>
      </c>
      <c r="AD1602" s="256" t="s">
        <v>354</v>
      </c>
      <c r="AE1602" s="255" t="s">
        <v>349</v>
      </c>
      <c r="AF1602" s="255" t="s">
        <v>605</v>
      </c>
      <c r="AG1602" s="256" t="s">
        <v>643</v>
      </c>
      <c r="AH1602" s="255"/>
      <c r="AI1602" s="255"/>
      <c r="AJ1602" s="256"/>
      <c r="AK1602" s="255" t="s">
        <v>649</v>
      </c>
      <c r="AL1602" s="255" t="s">
        <v>643</v>
      </c>
      <c r="AM1602" s="268" t="s">
        <v>740</v>
      </c>
      <c r="AN1602" s="148" t="str">
        <f>IF(ISERROR(MATCH(H1602,Current!H:H,0)),"Cleared","resolved")</f>
        <v>Cleared</v>
      </c>
    </row>
    <row r="1603" spans="1:40" x14ac:dyDescent="0.25">
      <c r="A1603" s="267" t="s">
        <v>31</v>
      </c>
      <c r="B1603" s="255">
        <v>8520</v>
      </c>
      <c r="C1603" s="256" t="s">
        <v>842</v>
      </c>
      <c r="D1603" s="255" t="s">
        <v>19</v>
      </c>
      <c r="E1603" s="255">
        <v>795</v>
      </c>
      <c r="F1603" s="256" t="s">
        <v>264</v>
      </c>
      <c r="G1603" s="255" t="s">
        <v>14</v>
      </c>
      <c r="H1603" s="255" t="s">
        <v>2022</v>
      </c>
      <c r="I1603" s="256" t="s">
        <v>1882</v>
      </c>
      <c r="J1603" s="255" t="s">
        <v>271</v>
      </c>
      <c r="K1603" s="255">
        <v>42769</v>
      </c>
      <c r="L1603" s="256">
        <v>91</v>
      </c>
      <c r="M1603" s="255" t="s">
        <v>111</v>
      </c>
      <c r="N1603" s="255" t="s">
        <v>42</v>
      </c>
      <c r="O1603" s="256">
        <v>42859</v>
      </c>
      <c r="P1603" s="255" t="s">
        <v>1878</v>
      </c>
      <c r="Q1603" s="255">
        <v>1</v>
      </c>
      <c r="R1603" s="256" t="s">
        <v>33</v>
      </c>
      <c r="S1603" s="255">
        <v>-331</v>
      </c>
      <c r="T1603" s="255" t="s">
        <v>197</v>
      </c>
      <c r="U1603" s="256">
        <v>-4.71</v>
      </c>
      <c r="V1603" s="255" t="s">
        <v>197</v>
      </c>
      <c r="W1603" s="255">
        <v>-330.93272439838398</v>
      </c>
      <c r="X1603" s="256" t="s">
        <v>100</v>
      </c>
      <c r="Y1603" s="255" t="s">
        <v>114</v>
      </c>
      <c r="Z1603" s="255">
        <v>0</v>
      </c>
      <c r="AA1603" s="256">
        <v>1</v>
      </c>
      <c r="AB1603" s="255" t="s">
        <v>631</v>
      </c>
      <c r="AC1603" s="255" t="s">
        <v>426</v>
      </c>
      <c r="AD1603" s="256" t="s">
        <v>1630</v>
      </c>
      <c r="AE1603" s="255" t="s">
        <v>349</v>
      </c>
      <c r="AF1603" s="255" t="s">
        <v>605</v>
      </c>
      <c r="AG1603" s="256" t="s">
        <v>643</v>
      </c>
      <c r="AH1603" s="255"/>
      <c r="AI1603" s="255"/>
      <c r="AJ1603" s="256"/>
      <c r="AK1603" s="255" t="s">
        <v>649</v>
      </c>
      <c r="AL1603" s="255" t="s">
        <v>643</v>
      </c>
      <c r="AM1603" s="268" t="s">
        <v>740</v>
      </c>
      <c r="AN1603" s="148" t="str">
        <f>IF(ISERROR(MATCH(H1603,Current!H:H,0)),"Cleared","resolved")</f>
        <v>resolved</v>
      </c>
    </row>
    <row r="1604" spans="1:40" x14ac:dyDescent="0.25">
      <c r="A1604" s="267" t="s">
        <v>744</v>
      </c>
      <c r="B1604" s="255">
        <v>8520</v>
      </c>
      <c r="C1604" s="256" t="s">
        <v>842</v>
      </c>
      <c r="D1604" s="255" t="s">
        <v>19</v>
      </c>
      <c r="E1604" s="255">
        <v>260</v>
      </c>
      <c r="F1604" s="256" t="s">
        <v>113</v>
      </c>
      <c r="G1604" s="255" t="s">
        <v>23</v>
      </c>
      <c r="H1604" s="255" t="s">
        <v>1579</v>
      </c>
      <c r="I1604" s="256" t="s">
        <v>54</v>
      </c>
      <c r="J1604" s="255" t="s">
        <v>381</v>
      </c>
      <c r="K1604" s="255">
        <v>42768</v>
      </c>
      <c r="L1604" s="256">
        <v>92</v>
      </c>
      <c r="M1604" s="255" t="s">
        <v>127</v>
      </c>
      <c r="N1604" s="255" t="s">
        <v>128</v>
      </c>
      <c r="O1604" s="256">
        <v>42831</v>
      </c>
      <c r="P1604" s="255" t="s">
        <v>838</v>
      </c>
      <c r="Q1604" s="255">
        <v>29</v>
      </c>
      <c r="R1604" s="256" t="s">
        <v>33</v>
      </c>
      <c r="S1604" s="255">
        <v>-2206</v>
      </c>
      <c r="T1604" s="255" t="s">
        <v>197</v>
      </c>
      <c r="U1604" s="256">
        <v>-31.4</v>
      </c>
      <c r="V1604" s="255" t="s">
        <v>197</v>
      </c>
      <c r="W1604" s="255">
        <v>-2206.2181626558931</v>
      </c>
      <c r="X1604" s="256" t="s">
        <v>100</v>
      </c>
      <c r="Y1604" s="255" t="s">
        <v>114</v>
      </c>
      <c r="Z1604" s="255">
        <v>-0.03</v>
      </c>
      <c r="AA1604" s="256">
        <v>1</v>
      </c>
      <c r="AB1604" s="255" t="s">
        <v>631</v>
      </c>
      <c r="AC1604" s="255" t="s">
        <v>681</v>
      </c>
      <c r="AD1604" s="256" t="s">
        <v>354</v>
      </c>
      <c r="AE1604" s="255" t="s">
        <v>349</v>
      </c>
      <c r="AF1604" s="255" t="s">
        <v>649</v>
      </c>
      <c r="AG1604" s="256" t="s">
        <v>643</v>
      </c>
      <c r="AH1604" s="255"/>
      <c r="AI1604" s="255"/>
      <c r="AJ1604" s="256"/>
      <c r="AK1604" s="255" t="s">
        <v>649</v>
      </c>
      <c r="AL1604" s="255" t="s">
        <v>643</v>
      </c>
      <c r="AM1604" s="268" t="s">
        <v>740</v>
      </c>
      <c r="AN1604" s="148" t="str">
        <f>IF(ISERROR(MATCH(H1604,Current!H:H,0)),"Cleared","resolved")</f>
        <v>resolved</v>
      </c>
    </row>
    <row r="1605" spans="1:40" x14ac:dyDescent="0.25">
      <c r="A1605" s="267" t="s">
        <v>744</v>
      </c>
      <c r="B1605" s="255">
        <v>309</v>
      </c>
      <c r="C1605" s="256" t="s">
        <v>123</v>
      </c>
      <c r="D1605" s="255" t="s">
        <v>21</v>
      </c>
      <c r="E1605" s="255">
        <v>199</v>
      </c>
      <c r="F1605" s="256" t="s">
        <v>137</v>
      </c>
      <c r="G1605" s="255" t="s">
        <v>22</v>
      </c>
      <c r="H1605" s="255" t="s">
        <v>1517</v>
      </c>
      <c r="I1605" s="256" t="s">
        <v>55</v>
      </c>
      <c r="J1605" s="255" t="s">
        <v>1518</v>
      </c>
      <c r="K1605" s="255">
        <v>42776</v>
      </c>
      <c r="L1605" s="256">
        <v>84</v>
      </c>
      <c r="M1605" s="255" t="s">
        <v>118</v>
      </c>
      <c r="N1605" s="255" t="s">
        <v>41</v>
      </c>
      <c r="O1605" s="256">
        <v>42831</v>
      </c>
      <c r="P1605" s="255" t="s">
        <v>838</v>
      </c>
      <c r="Q1605" s="255">
        <v>29</v>
      </c>
      <c r="R1605" s="256" t="s">
        <v>33</v>
      </c>
      <c r="S1605" s="255">
        <v>-30</v>
      </c>
      <c r="T1605" s="255" t="s">
        <v>186</v>
      </c>
      <c r="U1605" s="256">
        <v>-35.51</v>
      </c>
      <c r="V1605" s="255" t="s">
        <v>126</v>
      </c>
      <c r="W1605" s="255">
        <v>-264.13407389059591</v>
      </c>
      <c r="X1605" s="256" t="s">
        <v>100</v>
      </c>
      <c r="Y1605" s="255" t="s">
        <v>114</v>
      </c>
      <c r="Z1605" s="255">
        <v>-0.04</v>
      </c>
      <c r="AA1605" s="256">
        <v>1</v>
      </c>
      <c r="AB1605" s="255" t="s">
        <v>631</v>
      </c>
      <c r="AC1605" s="255" t="s">
        <v>427</v>
      </c>
      <c r="AD1605" s="256" t="s">
        <v>1466</v>
      </c>
      <c r="AE1605" s="255" t="s">
        <v>349</v>
      </c>
      <c r="AF1605" s="255" t="s">
        <v>605</v>
      </c>
      <c r="AG1605" s="256" t="s">
        <v>643</v>
      </c>
      <c r="AH1605" s="255"/>
      <c r="AI1605" s="255"/>
      <c r="AJ1605" s="256"/>
      <c r="AK1605" s="255" t="s">
        <v>649</v>
      </c>
      <c r="AL1605" s="255" t="s">
        <v>643</v>
      </c>
      <c r="AM1605" s="268" t="s">
        <v>740</v>
      </c>
      <c r="AN1605" s="148" t="str">
        <f>IF(ISERROR(MATCH(H1605,Current!H:H,0)),"Cleared","resolved")</f>
        <v>resolved</v>
      </c>
    </row>
    <row r="1606" spans="1:40" x14ac:dyDescent="0.25">
      <c r="A1606" s="267" t="s">
        <v>31</v>
      </c>
      <c r="B1606" s="255">
        <v>3011</v>
      </c>
      <c r="C1606" s="256" t="s">
        <v>164</v>
      </c>
      <c r="D1606" s="255" t="s">
        <v>22</v>
      </c>
      <c r="E1606" s="255">
        <v>199</v>
      </c>
      <c r="F1606" s="256" t="s">
        <v>137</v>
      </c>
      <c r="G1606" s="255" t="s">
        <v>22</v>
      </c>
      <c r="H1606" s="255">
        <v>388103</v>
      </c>
      <c r="I1606" s="256" t="s">
        <v>59</v>
      </c>
      <c r="J1606" s="255" t="s">
        <v>255</v>
      </c>
      <c r="K1606" s="255">
        <v>42795</v>
      </c>
      <c r="L1606" s="256">
        <v>65</v>
      </c>
      <c r="M1606" s="255" t="s">
        <v>118</v>
      </c>
      <c r="N1606" s="255" t="s">
        <v>41</v>
      </c>
      <c r="O1606" s="256">
        <v>42859</v>
      </c>
      <c r="P1606" s="255" t="s">
        <v>1878</v>
      </c>
      <c r="Q1606" s="255">
        <v>1</v>
      </c>
      <c r="R1606" s="256" t="s">
        <v>33</v>
      </c>
      <c r="S1606" s="255">
        <v>-64.900000000000006</v>
      </c>
      <c r="T1606" s="255" t="s">
        <v>248</v>
      </c>
      <c r="U1606" s="256">
        <v>-59.38</v>
      </c>
      <c r="V1606" s="255" t="s">
        <v>248</v>
      </c>
      <c r="W1606" s="255">
        <v>-64.902338812287198</v>
      </c>
      <c r="X1606" s="256" t="s">
        <v>100</v>
      </c>
      <c r="Y1606" s="255" t="s">
        <v>107</v>
      </c>
      <c r="Z1606" s="255">
        <v>-0.06</v>
      </c>
      <c r="AA1606" s="256">
        <v>1</v>
      </c>
      <c r="AB1606" s="255" t="s">
        <v>631</v>
      </c>
      <c r="AC1606" s="255" t="s">
        <v>484</v>
      </c>
      <c r="AD1606" s="256" t="s">
        <v>1520</v>
      </c>
      <c r="AE1606" s="255" t="s">
        <v>349</v>
      </c>
      <c r="AF1606" s="255" t="s">
        <v>649</v>
      </c>
      <c r="AG1606" s="256" t="s">
        <v>643</v>
      </c>
      <c r="AH1606" s="255"/>
      <c r="AI1606" s="255"/>
      <c r="AJ1606" s="256"/>
      <c r="AK1606" s="255" t="s">
        <v>649</v>
      </c>
      <c r="AL1606" s="255" t="s">
        <v>643</v>
      </c>
      <c r="AM1606" s="268" t="s">
        <v>740</v>
      </c>
      <c r="AN1606" s="148" t="str">
        <f>IF(ISERROR(MATCH(H1606,Current!H:H,0)),"Cleared","resolved")</f>
        <v>resolved</v>
      </c>
    </row>
    <row r="1607" spans="1:40" x14ac:dyDescent="0.25">
      <c r="A1607" s="267" t="s">
        <v>744</v>
      </c>
      <c r="B1607" s="255">
        <v>8520</v>
      </c>
      <c r="C1607" s="256" t="s">
        <v>842</v>
      </c>
      <c r="D1607" s="255" t="s">
        <v>19</v>
      </c>
      <c r="E1607" s="255">
        <v>260</v>
      </c>
      <c r="F1607" s="256" t="s">
        <v>113</v>
      </c>
      <c r="G1607" s="255" t="s">
        <v>23</v>
      </c>
      <c r="H1607" s="255" t="s">
        <v>1567</v>
      </c>
      <c r="I1607" s="256" t="s">
        <v>54</v>
      </c>
      <c r="J1607" s="255" t="s">
        <v>381</v>
      </c>
      <c r="K1607" s="255">
        <v>42768</v>
      </c>
      <c r="L1607" s="256">
        <v>92</v>
      </c>
      <c r="M1607" s="255" t="s">
        <v>127</v>
      </c>
      <c r="N1607" s="255" t="s">
        <v>128</v>
      </c>
      <c r="O1607" s="256">
        <v>42831</v>
      </c>
      <c r="P1607" s="255" t="s">
        <v>838</v>
      </c>
      <c r="Q1607" s="255">
        <v>29</v>
      </c>
      <c r="R1607" s="256" t="s">
        <v>33</v>
      </c>
      <c r="S1607" s="255">
        <v>-5000</v>
      </c>
      <c r="T1607" s="255" t="s">
        <v>197</v>
      </c>
      <c r="U1607" s="256">
        <v>-71.16</v>
      </c>
      <c r="V1607" s="255" t="s">
        <v>197</v>
      </c>
      <c r="W1607" s="255">
        <v>-4999.8243456876862</v>
      </c>
      <c r="X1607" s="256" t="s">
        <v>100</v>
      </c>
      <c r="Y1607" s="255" t="s">
        <v>114</v>
      </c>
      <c r="Z1607" s="255">
        <v>-7.0000000000000007E-2</v>
      </c>
      <c r="AA1607" s="256">
        <v>1</v>
      </c>
      <c r="AB1607" s="255" t="s">
        <v>631</v>
      </c>
      <c r="AC1607" s="255" t="s">
        <v>681</v>
      </c>
      <c r="AD1607" s="256" t="s">
        <v>354</v>
      </c>
      <c r="AE1607" s="255" t="s">
        <v>349</v>
      </c>
      <c r="AF1607" s="255" t="s">
        <v>649</v>
      </c>
      <c r="AG1607" s="256" t="s">
        <v>643</v>
      </c>
      <c r="AH1607" s="255"/>
      <c r="AI1607" s="255"/>
      <c r="AJ1607" s="256"/>
      <c r="AK1607" s="255" t="s">
        <v>649</v>
      </c>
      <c r="AL1607" s="255" t="s">
        <v>643</v>
      </c>
      <c r="AM1607" s="268" t="s">
        <v>740</v>
      </c>
      <c r="AN1607" s="148" t="str">
        <f>IF(ISERROR(MATCH(H1607,Current!H:H,0)),"Cleared","resolved")</f>
        <v>resolved</v>
      </c>
    </row>
    <row r="1608" spans="1:40" x14ac:dyDescent="0.25">
      <c r="A1608" s="267" t="s">
        <v>744</v>
      </c>
      <c r="B1608" s="255">
        <v>8520</v>
      </c>
      <c r="C1608" s="256" t="s">
        <v>842</v>
      </c>
      <c r="D1608" s="255" t="s">
        <v>19</v>
      </c>
      <c r="E1608" s="255">
        <v>260</v>
      </c>
      <c r="F1608" s="256" t="s">
        <v>113</v>
      </c>
      <c r="G1608" s="255" t="s">
        <v>23</v>
      </c>
      <c r="H1608" s="255" t="s">
        <v>1568</v>
      </c>
      <c r="I1608" s="256" t="s">
        <v>54</v>
      </c>
      <c r="J1608" s="255" t="s">
        <v>381</v>
      </c>
      <c r="K1608" s="255">
        <v>42768</v>
      </c>
      <c r="L1608" s="256">
        <v>92</v>
      </c>
      <c r="M1608" s="255" t="s">
        <v>127</v>
      </c>
      <c r="N1608" s="255" t="s">
        <v>128</v>
      </c>
      <c r="O1608" s="256">
        <v>42831</v>
      </c>
      <c r="P1608" s="255" t="s">
        <v>838</v>
      </c>
      <c r="Q1608" s="255">
        <v>29</v>
      </c>
      <c r="R1608" s="256" t="s">
        <v>33</v>
      </c>
      <c r="S1608" s="255">
        <v>-6709</v>
      </c>
      <c r="T1608" s="255" t="s">
        <v>197</v>
      </c>
      <c r="U1608" s="256">
        <v>-95.49</v>
      </c>
      <c r="V1608" s="255" t="s">
        <v>197</v>
      </c>
      <c r="W1608" s="255">
        <v>-6709.292113121377</v>
      </c>
      <c r="X1608" s="256" t="s">
        <v>100</v>
      </c>
      <c r="Y1608" s="255" t="s">
        <v>114</v>
      </c>
      <c r="Z1608" s="255">
        <v>-0.1</v>
      </c>
      <c r="AA1608" s="256">
        <v>1</v>
      </c>
      <c r="AB1608" s="255" t="s">
        <v>631</v>
      </c>
      <c r="AC1608" s="255" t="s">
        <v>681</v>
      </c>
      <c r="AD1608" s="256" t="s">
        <v>354</v>
      </c>
      <c r="AE1608" s="255" t="s">
        <v>349</v>
      </c>
      <c r="AF1608" s="255" t="s">
        <v>605</v>
      </c>
      <c r="AG1608" s="256" t="s">
        <v>643</v>
      </c>
      <c r="AH1608" s="255"/>
      <c r="AI1608" s="255"/>
      <c r="AJ1608" s="256"/>
      <c r="AK1608" s="255" t="s">
        <v>649</v>
      </c>
      <c r="AL1608" s="255" t="s">
        <v>643</v>
      </c>
      <c r="AM1608" s="268" t="s">
        <v>740</v>
      </c>
      <c r="AN1608" s="148" t="str">
        <f>IF(ISERROR(MATCH(H1608,Current!H:H,0)),"Cleared","resolved")</f>
        <v>resolved</v>
      </c>
    </row>
    <row r="1609" spans="1:40" x14ac:dyDescent="0.25">
      <c r="A1609" s="267" t="s">
        <v>744</v>
      </c>
      <c r="B1609" s="255">
        <v>8520</v>
      </c>
      <c r="C1609" s="256" t="s">
        <v>842</v>
      </c>
      <c r="D1609" s="255" t="s">
        <v>19</v>
      </c>
      <c r="E1609" s="255">
        <v>795</v>
      </c>
      <c r="F1609" s="256" t="s">
        <v>264</v>
      </c>
      <c r="G1609" s="255" t="s">
        <v>14</v>
      </c>
      <c r="H1609" s="255">
        <v>85202520001302</v>
      </c>
      <c r="I1609" s="256" t="s">
        <v>55</v>
      </c>
      <c r="J1609" s="255" t="s">
        <v>1758</v>
      </c>
      <c r="K1609" s="255">
        <v>42774</v>
      </c>
      <c r="L1609" s="256">
        <v>86</v>
      </c>
      <c r="M1609" s="255" t="s">
        <v>111</v>
      </c>
      <c r="N1609" s="255" t="s">
        <v>42</v>
      </c>
      <c r="O1609" s="256">
        <v>42831</v>
      </c>
      <c r="P1609" s="255" t="s">
        <v>838</v>
      </c>
      <c r="Q1609" s="255">
        <v>29</v>
      </c>
      <c r="R1609" s="256" t="s">
        <v>33</v>
      </c>
      <c r="S1609" s="255">
        <v>-8001</v>
      </c>
      <c r="T1609" s="255" t="s">
        <v>197</v>
      </c>
      <c r="U1609" s="256">
        <v>-113.87</v>
      </c>
      <c r="V1609" s="255" t="s">
        <v>197</v>
      </c>
      <c r="W1609" s="255">
        <v>-8000.7026172492533</v>
      </c>
      <c r="X1609" s="256" t="s">
        <v>100</v>
      </c>
      <c r="Y1609" s="255" t="s">
        <v>114</v>
      </c>
      <c r="Z1609" s="255">
        <v>-0.11</v>
      </c>
      <c r="AA1609" s="256">
        <v>1</v>
      </c>
      <c r="AB1609" s="255" t="s">
        <v>631</v>
      </c>
      <c r="AC1609" s="255" t="s">
        <v>426</v>
      </c>
      <c r="AD1609" s="256" t="s">
        <v>839</v>
      </c>
      <c r="AE1609" s="255" t="s">
        <v>349</v>
      </c>
      <c r="AF1609" s="255" t="s">
        <v>605</v>
      </c>
      <c r="AG1609" s="256" t="s">
        <v>643</v>
      </c>
      <c r="AH1609" s="255"/>
      <c r="AI1609" s="255"/>
      <c r="AJ1609" s="256"/>
      <c r="AK1609" s="255" t="s">
        <v>605</v>
      </c>
      <c r="AL1609" s="255" t="s">
        <v>603</v>
      </c>
      <c r="AM1609" s="268" t="s">
        <v>739</v>
      </c>
      <c r="AN1609" s="148" t="str">
        <f>IF(ISERROR(MATCH(H1609,Current!H:H,0)),"Cleared","resolved")</f>
        <v>resolved</v>
      </c>
    </row>
    <row r="1610" spans="1:40" x14ac:dyDescent="0.25">
      <c r="A1610" s="267" t="s">
        <v>31</v>
      </c>
      <c r="B1610" s="255">
        <v>3011</v>
      </c>
      <c r="C1610" s="256" t="s">
        <v>164</v>
      </c>
      <c r="D1610" s="255" t="s">
        <v>22</v>
      </c>
      <c r="E1610" s="255">
        <v>199</v>
      </c>
      <c r="F1610" s="256" t="s">
        <v>137</v>
      </c>
      <c r="G1610" s="255" t="s">
        <v>22</v>
      </c>
      <c r="H1610" s="255">
        <v>388102</v>
      </c>
      <c r="I1610" s="256" t="s">
        <v>59</v>
      </c>
      <c r="J1610" s="255" t="s">
        <v>255</v>
      </c>
      <c r="K1610" s="255">
        <v>42795</v>
      </c>
      <c r="L1610" s="256">
        <v>65</v>
      </c>
      <c r="M1610" s="255" t="s">
        <v>118</v>
      </c>
      <c r="N1610" s="255" t="s">
        <v>41</v>
      </c>
      <c r="O1610" s="256">
        <v>42859</v>
      </c>
      <c r="P1610" s="255" t="s">
        <v>1878</v>
      </c>
      <c r="Q1610" s="255">
        <v>1</v>
      </c>
      <c r="R1610" s="256" t="s">
        <v>33</v>
      </c>
      <c r="S1610" s="255">
        <v>-116.82</v>
      </c>
      <c r="T1610" s="255" t="s">
        <v>248</v>
      </c>
      <c r="U1610" s="256">
        <v>-106.88</v>
      </c>
      <c r="V1610" s="255" t="s">
        <v>248</v>
      </c>
      <c r="W1610" s="255">
        <v>-116.81983786219696</v>
      </c>
      <c r="X1610" s="256" t="s">
        <v>100</v>
      </c>
      <c r="Y1610" s="255" t="s">
        <v>107</v>
      </c>
      <c r="Z1610" s="255">
        <v>-0.11</v>
      </c>
      <c r="AA1610" s="256">
        <v>1</v>
      </c>
      <c r="AB1610" s="255" t="s">
        <v>631</v>
      </c>
      <c r="AC1610" s="255" t="s">
        <v>484</v>
      </c>
      <c r="AD1610" s="256" t="s">
        <v>2116</v>
      </c>
      <c r="AE1610" s="255" t="s">
        <v>349</v>
      </c>
      <c r="AF1610" s="255" t="s">
        <v>649</v>
      </c>
      <c r="AG1610" s="256" t="s">
        <v>643</v>
      </c>
      <c r="AH1610" s="255"/>
      <c r="AI1610" s="255"/>
      <c r="AJ1610" s="256"/>
      <c r="AK1610" s="255" t="s">
        <v>649</v>
      </c>
      <c r="AL1610" s="255" t="s">
        <v>643</v>
      </c>
      <c r="AM1610" s="268" t="s">
        <v>740</v>
      </c>
      <c r="AN1610" s="148" t="str">
        <f>IF(ISERROR(MATCH(H1610,Current!H:H,0)),"Cleared","resolved")</f>
        <v>resolved</v>
      </c>
    </row>
    <row r="1611" spans="1:40" x14ac:dyDescent="0.25">
      <c r="A1611" s="267" t="s">
        <v>744</v>
      </c>
      <c r="B1611" s="255">
        <v>8520</v>
      </c>
      <c r="C1611" s="256" t="s">
        <v>842</v>
      </c>
      <c r="D1611" s="255" t="s">
        <v>19</v>
      </c>
      <c r="E1611" s="255">
        <v>795</v>
      </c>
      <c r="F1611" s="256" t="s">
        <v>264</v>
      </c>
      <c r="G1611" s="255" t="s">
        <v>14</v>
      </c>
      <c r="H1611" s="255" t="s">
        <v>1739</v>
      </c>
      <c r="I1611" s="256" t="s">
        <v>277</v>
      </c>
      <c r="J1611" s="255" t="s">
        <v>306</v>
      </c>
      <c r="K1611" s="255">
        <v>42775</v>
      </c>
      <c r="L1611" s="256">
        <v>85</v>
      </c>
      <c r="M1611" s="255" t="s">
        <v>111</v>
      </c>
      <c r="N1611" s="255" t="s">
        <v>42</v>
      </c>
      <c r="O1611" s="256">
        <v>42831</v>
      </c>
      <c r="P1611" s="255" t="s">
        <v>838</v>
      </c>
      <c r="Q1611" s="255">
        <v>29</v>
      </c>
      <c r="R1611" s="256" t="s">
        <v>33</v>
      </c>
      <c r="S1611" s="255">
        <v>-9136.6</v>
      </c>
      <c r="T1611" s="255" t="s">
        <v>197</v>
      </c>
      <c r="U1611" s="256">
        <v>-130.04</v>
      </c>
      <c r="V1611" s="255" t="s">
        <v>197</v>
      </c>
      <c r="W1611" s="255">
        <v>-9136.8347092921122</v>
      </c>
      <c r="X1611" s="256" t="s">
        <v>100</v>
      </c>
      <c r="Y1611" s="255" t="s">
        <v>114</v>
      </c>
      <c r="Z1611" s="255">
        <v>-0.13</v>
      </c>
      <c r="AA1611" s="256">
        <v>1</v>
      </c>
      <c r="AB1611" s="255" t="s">
        <v>631</v>
      </c>
      <c r="AC1611" s="255" t="s">
        <v>426</v>
      </c>
      <c r="AD1611" s="256" t="s">
        <v>839</v>
      </c>
      <c r="AE1611" s="255" t="s">
        <v>349</v>
      </c>
      <c r="AF1611" s="255" t="s">
        <v>605</v>
      </c>
      <c r="AG1611" s="256" t="s">
        <v>643</v>
      </c>
      <c r="AH1611" s="255"/>
      <c r="AI1611" s="255"/>
      <c r="AJ1611" s="256"/>
      <c r="AK1611" s="255" t="s">
        <v>605</v>
      </c>
      <c r="AL1611" s="255" t="s">
        <v>643</v>
      </c>
      <c r="AM1611" s="268" t="s">
        <v>741</v>
      </c>
      <c r="AN1611" s="148" t="str">
        <f>IF(ISERROR(MATCH(H1611,Current!H:H,0)),"Cleared","resolved")</f>
        <v>resolved</v>
      </c>
    </row>
    <row r="1612" spans="1:40" x14ac:dyDescent="0.25">
      <c r="A1612" s="267" t="s">
        <v>744</v>
      </c>
      <c r="B1612" s="255">
        <v>8520</v>
      </c>
      <c r="C1612" s="256" t="s">
        <v>842</v>
      </c>
      <c r="D1612" s="255" t="s">
        <v>19</v>
      </c>
      <c r="E1612" s="255">
        <v>795</v>
      </c>
      <c r="F1612" s="256" t="s">
        <v>264</v>
      </c>
      <c r="G1612" s="255" t="s">
        <v>14</v>
      </c>
      <c r="H1612" s="255" t="s">
        <v>1738</v>
      </c>
      <c r="I1612" s="256" t="s">
        <v>277</v>
      </c>
      <c r="J1612" s="255" t="s">
        <v>306</v>
      </c>
      <c r="K1612" s="255">
        <v>42775</v>
      </c>
      <c r="L1612" s="256">
        <v>85</v>
      </c>
      <c r="M1612" s="255" t="s">
        <v>111</v>
      </c>
      <c r="N1612" s="255" t="s">
        <v>42</v>
      </c>
      <c r="O1612" s="256">
        <v>42831</v>
      </c>
      <c r="P1612" s="255" t="s">
        <v>838</v>
      </c>
      <c r="Q1612" s="255">
        <v>29</v>
      </c>
      <c r="R1612" s="256" t="s">
        <v>33</v>
      </c>
      <c r="S1612" s="255">
        <v>-11050.02</v>
      </c>
      <c r="T1612" s="255" t="s">
        <v>197</v>
      </c>
      <c r="U1612" s="256">
        <v>-157.27000000000001</v>
      </c>
      <c r="V1612" s="255" t="s">
        <v>197</v>
      </c>
      <c r="W1612" s="255">
        <v>-11050.06147900931</v>
      </c>
      <c r="X1612" s="256" t="s">
        <v>100</v>
      </c>
      <c r="Y1612" s="255" t="s">
        <v>114</v>
      </c>
      <c r="Z1612" s="255">
        <v>-0.16</v>
      </c>
      <c r="AA1612" s="256">
        <v>1</v>
      </c>
      <c r="AB1612" s="255" t="s">
        <v>631</v>
      </c>
      <c r="AC1612" s="255" t="s">
        <v>426</v>
      </c>
      <c r="AD1612" s="256" t="s">
        <v>839</v>
      </c>
      <c r="AE1612" s="255" t="s">
        <v>349</v>
      </c>
      <c r="AF1612" s="255" t="s">
        <v>649</v>
      </c>
      <c r="AG1612" s="256" t="s">
        <v>643</v>
      </c>
      <c r="AH1612" s="255"/>
      <c r="AI1612" s="255"/>
      <c r="AJ1612" s="256"/>
      <c r="AK1612" s="255" t="s">
        <v>605</v>
      </c>
      <c r="AL1612" s="255" t="s">
        <v>643</v>
      </c>
      <c r="AM1612" s="268" t="s">
        <v>741</v>
      </c>
      <c r="AN1612" s="148" t="str">
        <f>IF(ISERROR(MATCH(H1612,Current!H:H,0)),"Cleared","resolved")</f>
        <v>resolved</v>
      </c>
    </row>
    <row r="1613" spans="1:40" x14ac:dyDescent="0.25">
      <c r="A1613" s="267" t="s">
        <v>744</v>
      </c>
      <c r="B1613" s="255">
        <v>8520</v>
      </c>
      <c r="C1613" s="256" t="s">
        <v>842</v>
      </c>
      <c r="D1613" s="255" t="s">
        <v>19</v>
      </c>
      <c r="E1613" s="255">
        <v>247</v>
      </c>
      <c r="F1613" s="256" t="s">
        <v>198</v>
      </c>
      <c r="G1613" s="255" t="s">
        <v>23</v>
      </c>
      <c r="H1613" s="255">
        <v>85200410044505</v>
      </c>
      <c r="I1613" s="256" t="s">
        <v>59</v>
      </c>
      <c r="J1613" s="255" t="s">
        <v>916</v>
      </c>
      <c r="K1613" s="255">
        <v>42773</v>
      </c>
      <c r="L1613" s="256">
        <v>87</v>
      </c>
      <c r="M1613" s="255" t="s">
        <v>122</v>
      </c>
      <c r="N1613" s="255" t="s">
        <v>41</v>
      </c>
      <c r="O1613" s="256">
        <v>42776</v>
      </c>
      <c r="P1613" s="255" t="s">
        <v>838</v>
      </c>
      <c r="Q1613" s="255">
        <v>84</v>
      </c>
      <c r="R1613" s="256" t="s">
        <v>35</v>
      </c>
      <c r="S1613" s="255">
        <v>-12857</v>
      </c>
      <c r="T1613" s="255" t="s">
        <v>197</v>
      </c>
      <c r="U1613" s="256">
        <v>-182.99</v>
      </c>
      <c r="V1613" s="255" t="s">
        <v>197</v>
      </c>
      <c r="W1613" s="255">
        <v>-12857.193044089232</v>
      </c>
      <c r="X1613" s="256" t="s">
        <v>100</v>
      </c>
      <c r="Y1613" s="255" t="s">
        <v>114</v>
      </c>
      <c r="Z1613" s="255">
        <v>-0.18</v>
      </c>
      <c r="AA1613" s="256">
        <v>1</v>
      </c>
      <c r="AB1613" s="255" t="s">
        <v>631</v>
      </c>
      <c r="AC1613" s="255" t="s">
        <v>915</v>
      </c>
      <c r="AD1613" s="256" t="s">
        <v>919</v>
      </c>
      <c r="AE1613" s="255" t="s">
        <v>349</v>
      </c>
      <c r="AF1613" s="255" t="s">
        <v>649</v>
      </c>
      <c r="AG1613" s="256" t="s">
        <v>643</v>
      </c>
      <c r="AH1613" s="255"/>
      <c r="AI1613" s="255"/>
      <c r="AJ1613" s="256"/>
      <c r="AK1613" s="255" t="s">
        <v>605</v>
      </c>
      <c r="AL1613" s="255" t="s">
        <v>643</v>
      </c>
      <c r="AM1613" s="268" t="s">
        <v>741</v>
      </c>
      <c r="AN1613" s="148" t="str">
        <f>IF(ISERROR(MATCH(H1613,Current!H:H,0)),"Cleared","resolved")</f>
        <v>Cleared</v>
      </c>
    </row>
    <row r="1614" spans="1:40" x14ac:dyDescent="0.25">
      <c r="A1614" s="267" t="s">
        <v>744</v>
      </c>
      <c r="B1614" s="255">
        <v>1320</v>
      </c>
      <c r="C1614" s="256" t="s">
        <v>188</v>
      </c>
      <c r="D1614" s="255" t="s">
        <v>21</v>
      </c>
      <c r="E1614" s="255">
        <v>8110</v>
      </c>
      <c r="F1614" s="256" t="s">
        <v>116</v>
      </c>
      <c r="G1614" s="255" t="s">
        <v>15</v>
      </c>
      <c r="H1614" s="255">
        <v>13200110056948</v>
      </c>
      <c r="I1614" s="256" t="s">
        <v>55</v>
      </c>
      <c r="J1614" s="255" t="s">
        <v>626</v>
      </c>
      <c r="K1614" s="255">
        <v>42727</v>
      </c>
      <c r="L1614" s="256">
        <v>133</v>
      </c>
      <c r="M1614" s="255" t="s">
        <v>149</v>
      </c>
      <c r="N1614" s="255" t="s">
        <v>41</v>
      </c>
      <c r="O1614" s="256">
        <v>42732</v>
      </c>
      <c r="P1614" s="255" t="s">
        <v>651</v>
      </c>
      <c r="Q1614" s="255">
        <v>128</v>
      </c>
      <c r="R1614" s="256" t="s">
        <v>38</v>
      </c>
      <c r="S1614" s="255">
        <v>-227.46</v>
      </c>
      <c r="T1614" s="255" t="s">
        <v>248</v>
      </c>
      <c r="U1614" s="256">
        <v>-208.11</v>
      </c>
      <c r="V1614" s="255" t="s">
        <v>189</v>
      </c>
      <c r="W1614" s="255">
        <v>-1940.4792874745797</v>
      </c>
      <c r="X1614" s="256" t="s">
        <v>100</v>
      </c>
      <c r="Y1614" s="255" t="s">
        <v>114</v>
      </c>
      <c r="Z1614" s="255">
        <v>-0.21</v>
      </c>
      <c r="AA1614" s="256">
        <v>1</v>
      </c>
      <c r="AB1614" s="255" t="s">
        <v>631</v>
      </c>
      <c r="AC1614" s="255" t="s">
        <v>447</v>
      </c>
      <c r="AD1614" s="256" t="s">
        <v>361</v>
      </c>
      <c r="AE1614" s="255" t="s">
        <v>349</v>
      </c>
      <c r="AF1614" s="255" t="s">
        <v>605</v>
      </c>
      <c r="AG1614" s="256" t="s">
        <v>643</v>
      </c>
      <c r="AH1614" s="255"/>
      <c r="AI1614" s="255"/>
      <c r="AJ1614" s="256"/>
      <c r="AK1614" s="255" t="s">
        <v>605</v>
      </c>
      <c r="AL1614" s="255" t="s">
        <v>643</v>
      </c>
      <c r="AM1614" s="268" t="s">
        <v>741</v>
      </c>
      <c r="AN1614" s="148" t="str">
        <f>IF(ISERROR(MATCH(H1614,Current!H:H,0)),"Cleared","resolved")</f>
        <v>resolved</v>
      </c>
    </row>
    <row r="1615" spans="1:40" x14ac:dyDescent="0.25">
      <c r="A1615" s="267" t="s">
        <v>744</v>
      </c>
      <c r="B1615" s="255">
        <v>8520</v>
      </c>
      <c r="C1615" s="256" t="s">
        <v>842</v>
      </c>
      <c r="D1615" s="255" t="s">
        <v>19</v>
      </c>
      <c r="E1615" s="255">
        <v>795</v>
      </c>
      <c r="F1615" s="256" t="s">
        <v>264</v>
      </c>
      <c r="G1615" s="255" t="s">
        <v>14</v>
      </c>
      <c r="H1615" s="255" t="s">
        <v>1736</v>
      </c>
      <c r="I1615" s="256" t="s">
        <v>538</v>
      </c>
      <c r="J1615" s="255" t="s">
        <v>265</v>
      </c>
      <c r="K1615" s="255">
        <v>42776</v>
      </c>
      <c r="L1615" s="256">
        <v>84</v>
      </c>
      <c r="M1615" s="255" t="s">
        <v>111</v>
      </c>
      <c r="N1615" s="255" t="s">
        <v>42</v>
      </c>
      <c r="O1615" s="256">
        <v>42831</v>
      </c>
      <c r="P1615" s="255" t="s">
        <v>838</v>
      </c>
      <c r="Q1615" s="255">
        <v>29</v>
      </c>
      <c r="R1615" s="256" t="s">
        <v>33</v>
      </c>
      <c r="S1615" s="255">
        <v>-16414.509999999998</v>
      </c>
      <c r="T1615" s="255" t="s">
        <v>197</v>
      </c>
      <c r="U1615" s="256">
        <v>-233.62</v>
      </c>
      <c r="V1615" s="255" t="s">
        <v>197</v>
      </c>
      <c r="W1615" s="255">
        <v>-16414.544177059546</v>
      </c>
      <c r="X1615" s="256" t="s">
        <v>100</v>
      </c>
      <c r="Y1615" s="255" t="s">
        <v>114</v>
      </c>
      <c r="Z1615" s="255">
        <v>-0.23</v>
      </c>
      <c r="AA1615" s="256">
        <v>1</v>
      </c>
      <c r="AB1615" s="255" t="s">
        <v>631</v>
      </c>
      <c r="AC1615" s="255" t="s">
        <v>426</v>
      </c>
      <c r="AD1615" s="256" t="s">
        <v>1737</v>
      </c>
      <c r="AE1615" s="255" t="s">
        <v>349</v>
      </c>
      <c r="AF1615" s="255" t="s">
        <v>649</v>
      </c>
      <c r="AG1615" s="256" t="s">
        <v>643</v>
      </c>
      <c r="AH1615" s="255"/>
      <c r="AI1615" s="255"/>
      <c r="AJ1615" s="256"/>
      <c r="AK1615" s="255" t="s">
        <v>605</v>
      </c>
      <c r="AL1615" s="255" t="s">
        <v>643</v>
      </c>
      <c r="AM1615" s="268" t="s">
        <v>741</v>
      </c>
      <c r="AN1615" s="148" t="str">
        <f>IF(ISERROR(MATCH(H1615,Current!H:H,0)),"Cleared","resolved")</f>
        <v>resolved</v>
      </c>
    </row>
    <row r="1616" spans="1:40" x14ac:dyDescent="0.25">
      <c r="A1616" s="267" t="s">
        <v>31</v>
      </c>
      <c r="B1616" s="255">
        <v>8520</v>
      </c>
      <c r="C1616" s="256" t="s">
        <v>842</v>
      </c>
      <c r="D1616" s="255" t="s">
        <v>19</v>
      </c>
      <c r="E1616" s="255">
        <v>795</v>
      </c>
      <c r="F1616" s="256" t="s">
        <v>264</v>
      </c>
      <c r="G1616" s="255" t="s">
        <v>14</v>
      </c>
      <c r="H1616" s="255" t="s">
        <v>2030</v>
      </c>
      <c r="I1616" s="256" t="s">
        <v>1882</v>
      </c>
      <c r="J1616" s="255" t="s">
        <v>271</v>
      </c>
      <c r="K1616" s="255">
        <v>42769</v>
      </c>
      <c r="L1616" s="256">
        <v>91</v>
      </c>
      <c r="M1616" s="255" t="s">
        <v>111</v>
      </c>
      <c r="N1616" s="255" t="s">
        <v>42</v>
      </c>
      <c r="O1616" s="256">
        <v>42859</v>
      </c>
      <c r="P1616" s="255" t="s">
        <v>1878</v>
      </c>
      <c r="Q1616" s="255">
        <v>1</v>
      </c>
      <c r="R1616" s="256" t="s">
        <v>33</v>
      </c>
      <c r="S1616" s="255">
        <v>-17079</v>
      </c>
      <c r="T1616" s="255" t="s">
        <v>197</v>
      </c>
      <c r="U1616" s="256">
        <v>-243.08</v>
      </c>
      <c r="V1616" s="255" t="s">
        <v>197</v>
      </c>
      <c r="W1616" s="255">
        <v>-17079.220094853328</v>
      </c>
      <c r="X1616" s="256" t="s">
        <v>100</v>
      </c>
      <c r="Y1616" s="255" t="s">
        <v>114</v>
      </c>
      <c r="Z1616" s="255">
        <v>-0.24</v>
      </c>
      <c r="AA1616" s="256">
        <v>1</v>
      </c>
      <c r="AB1616" s="255" t="s">
        <v>631</v>
      </c>
      <c r="AC1616" s="255" t="s">
        <v>426</v>
      </c>
      <c r="AD1616" s="256" t="s">
        <v>361</v>
      </c>
      <c r="AE1616" s="255" t="s">
        <v>349</v>
      </c>
      <c r="AF1616" s="255" t="s">
        <v>605</v>
      </c>
      <c r="AG1616" s="256" t="s">
        <v>643</v>
      </c>
      <c r="AH1616" s="255"/>
      <c r="AI1616" s="255"/>
      <c r="AJ1616" s="256"/>
      <c r="AK1616" s="255" t="s">
        <v>649</v>
      </c>
      <c r="AL1616" s="255" t="s">
        <v>643</v>
      </c>
      <c r="AM1616" s="268" t="s">
        <v>740</v>
      </c>
      <c r="AN1616" s="148" t="str">
        <f>IF(ISERROR(MATCH(H1616,Current!H:H,0)),"Cleared","resolved")</f>
        <v>resolved</v>
      </c>
    </row>
    <row r="1617" spans="1:40" x14ac:dyDescent="0.25">
      <c r="A1617" s="267" t="s">
        <v>744</v>
      </c>
      <c r="B1617" s="255">
        <v>8520</v>
      </c>
      <c r="C1617" s="256" t="s">
        <v>842</v>
      </c>
      <c r="D1617" s="255" t="s">
        <v>19</v>
      </c>
      <c r="E1617" s="255">
        <v>795</v>
      </c>
      <c r="F1617" s="256" t="s">
        <v>264</v>
      </c>
      <c r="G1617" s="255" t="s">
        <v>14</v>
      </c>
      <c r="H1617" s="255" t="s">
        <v>1614</v>
      </c>
      <c r="I1617" s="256" t="s">
        <v>538</v>
      </c>
      <c r="J1617" s="255" t="s">
        <v>381</v>
      </c>
      <c r="K1617" s="255">
        <v>42769</v>
      </c>
      <c r="L1617" s="256">
        <v>91</v>
      </c>
      <c r="M1617" s="255" t="s">
        <v>111</v>
      </c>
      <c r="N1617" s="255" t="s">
        <v>42</v>
      </c>
      <c r="O1617" s="256">
        <v>42831</v>
      </c>
      <c r="P1617" s="255" t="s">
        <v>838</v>
      </c>
      <c r="Q1617" s="255">
        <v>29</v>
      </c>
      <c r="R1617" s="256" t="s">
        <v>33</v>
      </c>
      <c r="S1617" s="255">
        <v>-17948</v>
      </c>
      <c r="T1617" s="255" t="s">
        <v>197</v>
      </c>
      <c r="U1617" s="256">
        <v>-255.44</v>
      </c>
      <c r="V1617" s="255" t="s">
        <v>197</v>
      </c>
      <c r="W1617" s="255">
        <v>-17947.655014930617</v>
      </c>
      <c r="X1617" s="256" t="s">
        <v>100</v>
      </c>
      <c r="Y1617" s="255" t="s">
        <v>114</v>
      </c>
      <c r="Z1617" s="255">
        <v>-0.26</v>
      </c>
      <c r="AA1617" s="256">
        <v>1</v>
      </c>
      <c r="AB1617" s="255" t="s">
        <v>631</v>
      </c>
      <c r="AC1617" s="255" t="s">
        <v>426</v>
      </c>
      <c r="AD1617" s="256" t="s">
        <v>361</v>
      </c>
      <c r="AE1617" s="255" t="s">
        <v>349</v>
      </c>
      <c r="AF1617" s="255" t="s">
        <v>605</v>
      </c>
      <c r="AG1617" s="256" t="s">
        <v>643</v>
      </c>
      <c r="AH1617" s="255"/>
      <c r="AI1617" s="255"/>
      <c r="AJ1617" s="256"/>
      <c r="AK1617" s="255" t="s">
        <v>649</v>
      </c>
      <c r="AL1617" s="255" t="s">
        <v>643</v>
      </c>
      <c r="AM1617" s="268" t="s">
        <v>740</v>
      </c>
      <c r="AN1617" s="148" t="str">
        <f>IF(ISERROR(MATCH(H1617,Current!H:H,0)),"Cleared","resolved")</f>
        <v>resolved</v>
      </c>
    </row>
    <row r="1618" spans="1:40" x14ac:dyDescent="0.25">
      <c r="A1618" s="267" t="s">
        <v>31</v>
      </c>
      <c r="B1618" s="255">
        <v>8520</v>
      </c>
      <c r="C1618" s="256" t="s">
        <v>842</v>
      </c>
      <c r="D1618" s="255" t="s">
        <v>19</v>
      </c>
      <c r="E1618" s="255">
        <v>1750</v>
      </c>
      <c r="F1618" s="256" t="s">
        <v>159</v>
      </c>
      <c r="G1618" s="255" t="s">
        <v>18</v>
      </c>
      <c r="H1618" s="255">
        <v>85202120000417</v>
      </c>
      <c r="I1618" s="256" t="s">
        <v>538</v>
      </c>
      <c r="J1618" s="255" t="s">
        <v>68</v>
      </c>
      <c r="K1618" s="255">
        <v>42796</v>
      </c>
      <c r="L1618" s="256">
        <v>64</v>
      </c>
      <c r="M1618" s="255" t="s">
        <v>111</v>
      </c>
      <c r="N1618" s="255" t="s">
        <v>42</v>
      </c>
      <c r="O1618" s="256">
        <v>42860</v>
      </c>
      <c r="P1618" s="255" t="s">
        <v>1878</v>
      </c>
      <c r="Q1618" s="255">
        <v>0</v>
      </c>
      <c r="R1618" s="256" t="s">
        <v>33</v>
      </c>
      <c r="S1618" s="255">
        <v>-20220.25</v>
      </c>
      <c r="T1618" s="255" t="s">
        <v>197</v>
      </c>
      <c r="U1618" s="256">
        <v>-287.77999999999997</v>
      </c>
      <c r="V1618" s="255" t="s">
        <v>197</v>
      </c>
      <c r="W1618" s="255">
        <v>-20219.919199016334</v>
      </c>
      <c r="X1618" s="256" t="s">
        <v>100</v>
      </c>
      <c r="Y1618" s="255" t="s">
        <v>114</v>
      </c>
      <c r="Z1618" s="255">
        <v>-0.28999999999999998</v>
      </c>
      <c r="AA1618" s="256">
        <v>1</v>
      </c>
      <c r="AB1618" s="255" t="s">
        <v>631</v>
      </c>
      <c r="AC1618" s="255" t="s">
        <v>2042</v>
      </c>
      <c r="AD1618" s="256" t="s">
        <v>2043</v>
      </c>
      <c r="AE1618" s="255" t="s">
        <v>349</v>
      </c>
      <c r="AF1618" s="255" t="s">
        <v>605</v>
      </c>
      <c r="AG1618" s="256" t="s">
        <v>643</v>
      </c>
      <c r="AH1618" s="255"/>
      <c r="AI1618" s="255"/>
      <c r="AJ1618" s="256"/>
      <c r="AK1618" s="255" t="s">
        <v>605</v>
      </c>
      <c r="AL1618" s="255" t="s">
        <v>603</v>
      </c>
      <c r="AM1618" s="268" t="s">
        <v>739</v>
      </c>
      <c r="AN1618" s="148" t="str">
        <f>IF(ISERROR(MATCH(H1618,Current!H:H,0)),"Cleared","resolved")</f>
        <v>resolved</v>
      </c>
    </row>
    <row r="1619" spans="1:40" x14ac:dyDescent="0.25">
      <c r="A1619" s="267" t="s">
        <v>744</v>
      </c>
      <c r="B1619" s="255">
        <v>8520</v>
      </c>
      <c r="C1619" s="256" t="s">
        <v>842</v>
      </c>
      <c r="D1619" s="255" t="s">
        <v>19</v>
      </c>
      <c r="E1619" s="255">
        <v>795</v>
      </c>
      <c r="F1619" s="256" t="s">
        <v>264</v>
      </c>
      <c r="G1619" s="255" t="s">
        <v>14</v>
      </c>
      <c r="H1619" s="255" t="s">
        <v>1609</v>
      </c>
      <c r="I1619" s="256" t="s">
        <v>277</v>
      </c>
      <c r="J1619" s="255" t="s">
        <v>381</v>
      </c>
      <c r="K1619" s="255">
        <v>42769</v>
      </c>
      <c r="L1619" s="256">
        <v>91</v>
      </c>
      <c r="M1619" s="255" t="s">
        <v>111</v>
      </c>
      <c r="N1619" s="255" t="s">
        <v>42</v>
      </c>
      <c r="O1619" s="256">
        <v>42831</v>
      </c>
      <c r="P1619" s="255" t="s">
        <v>838</v>
      </c>
      <c r="Q1619" s="255">
        <v>29</v>
      </c>
      <c r="R1619" s="256" t="s">
        <v>33</v>
      </c>
      <c r="S1619" s="255">
        <v>-21508</v>
      </c>
      <c r="T1619" s="255" t="s">
        <v>197</v>
      </c>
      <c r="U1619" s="256">
        <v>-306.11</v>
      </c>
      <c r="V1619" s="255" t="s">
        <v>197</v>
      </c>
      <c r="W1619" s="255">
        <v>-21507.816616897944</v>
      </c>
      <c r="X1619" s="256" t="s">
        <v>100</v>
      </c>
      <c r="Y1619" s="255" t="s">
        <v>114</v>
      </c>
      <c r="Z1619" s="255">
        <v>-0.31</v>
      </c>
      <c r="AA1619" s="256">
        <v>1</v>
      </c>
      <c r="AB1619" s="255" t="s">
        <v>631</v>
      </c>
      <c r="AC1619" s="255" t="s">
        <v>426</v>
      </c>
      <c r="AD1619" s="256" t="s">
        <v>1610</v>
      </c>
      <c r="AE1619" s="255" t="s">
        <v>349</v>
      </c>
      <c r="AF1619" s="255" t="s">
        <v>605</v>
      </c>
      <c r="AG1619" s="256" t="s">
        <v>643</v>
      </c>
      <c r="AH1619" s="255"/>
      <c r="AI1619" s="255"/>
      <c r="AJ1619" s="256"/>
      <c r="AK1619" s="255" t="s">
        <v>649</v>
      </c>
      <c r="AL1619" s="255" t="s">
        <v>643</v>
      </c>
      <c r="AM1619" s="268" t="s">
        <v>740</v>
      </c>
      <c r="AN1619" s="148" t="str">
        <f>IF(ISERROR(MATCH(H1619,Current!H:H,0)),"Cleared","resolved")</f>
        <v>resolved</v>
      </c>
    </row>
    <row r="1620" spans="1:40" x14ac:dyDescent="0.25">
      <c r="A1620" s="267" t="s">
        <v>31</v>
      </c>
      <c r="B1620" s="255">
        <v>260</v>
      </c>
      <c r="C1620" s="256" t="s">
        <v>113</v>
      </c>
      <c r="D1620" s="255" t="s">
        <v>23</v>
      </c>
      <c r="E1620" s="255">
        <v>1320</v>
      </c>
      <c r="F1620" s="256" t="s">
        <v>188</v>
      </c>
      <c r="G1620" s="255" t="s">
        <v>21</v>
      </c>
      <c r="H1620" s="255">
        <v>260013009179</v>
      </c>
      <c r="I1620" s="256" t="s">
        <v>60</v>
      </c>
      <c r="J1620" s="255" t="s">
        <v>208</v>
      </c>
      <c r="K1620" s="255">
        <v>42794</v>
      </c>
      <c r="L1620" s="256">
        <v>66</v>
      </c>
      <c r="M1620" s="255" t="s">
        <v>111</v>
      </c>
      <c r="N1620" s="255" t="s">
        <v>42</v>
      </c>
      <c r="O1620" s="256">
        <v>42859</v>
      </c>
      <c r="P1620" s="255" t="s">
        <v>1878</v>
      </c>
      <c r="Q1620" s="255">
        <v>1</v>
      </c>
      <c r="R1620" s="256" t="s">
        <v>33</v>
      </c>
      <c r="S1620" s="255">
        <v>-399.95</v>
      </c>
      <c r="T1620" s="255" t="s">
        <v>186</v>
      </c>
      <c r="U1620" s="256">
        <v>-473.46</v>
      </c>
      <c r="V1620" s="255" t="s">
        <v>186</v>
      </c>
      <c r="W1620" s="255">
        <v>-399.94586970107201</v>
      </c>
      <c r="X1620" s="256" t="s">
        <v>100</v>
      </c>
      <c r="Y1620" s="255" t="s">
        <v>114</v>
      </c>
      <c r="Z1620" s="255">
        <v>-0.47</v>
      </c>
      <c r="AA1620" s="256">
        <v>1</v>
      </c>
      <c r="AB1620" s="255" t="s">
        <v>631</v>
      </c>
      <c r="AC1620" s="255" t="s">
        <v>440</v>
      </c>
      <c r="AD1620" s="256" t="s">
        <v>368</v>
      </c>
      <c r="AE1620" s="255" t="s">
        <v>349</v>
      </c>
      <c r="AF1620" s="255" t="s">
        <v>605</v>
      </c>
      <c r="AG1620" s="256" t="s">
        <v>643</v>
      </c>
      <c r="AH1620" s="255"/>
      <c r="AI1620" s="255"/>
      <c r="AJ1620" s="256"/>
      <c r="AK1620" s="255" t="s">
        <v>605</v>
      </c>
      <c r="AL1620" s="255" t="s">
        <v>643</v>
      </c>
      <c r="AM1620" s="268" t="s">
        <v>741</v>
      </c>
      <c r="AN1620" s="148" t="str">
        <f>IF(ISERROR(MATCH(H1620,Current!H:H,0)),"Cleared","resolved")</f>
        <v>resolved</v>
      </c>
    </row>
    <row r="1621" spans="1:40" x14ac:dyDescent="0.25">
      <c r="A1621" s="267" t="s">
        <v>744</v>
      </c>
      <c r="B1621" s="255">
        <v>8520</v>
      </c>
      <c r="C1621" s="256" t="s">
        <v>842</v>
      </c>
      <c r="D1621" s="255" t="s">
        <v>19</v>
      </c>
      <c r="E1621" s="255">
        <v>795</v>
      </c>
      <c r="F1621" s="256" t="s">
        <v>264</v>
      </c>
      <c r="G1621" s="255" t="s">
        <v>14</v>
      </c>
      <c r="H1621" s="255" t="s">
        <v>1620</v>
      </c>
      <c r="I1621" s="256" t="s">
        <v>277</v>
      </c>
      <c r="J1621" s="255" t="s">
        <v>381</v>
      </c>
      <c r="K1621" s="255">
        <v>42769</v>
      </c>
      <c r="L1621" s="256">
        <v>91</v>
      </c>
      <c r="M1621" s="255" t="s">
        <v>111</v>
      </c>
      <c r="N1621" s="255" t="s">
        <v>42</v>
      </c>
      <c r="O1621" s="256">
        <v>42831</v>
      </c>
      <c r="P1621" s="255" t="s">
        <v>838</v>
      </c>
      <c r="Q1621" s="255">
        <v>29</v>
      </c>
      <c r="R1621" s="256" t="s">
        <v>33</v>
      </c>
      <c r="S1621" s="255">
        <v>-37338</v>
      </c>
      <c r="T1621" s="255" t="s">
        <v>197</v>
      </c>
      <c r="U1621" s="256">
        <v>-531.41</v>
      </c>
      <c r="V1621" s="255" t="s">
        <v>197</v>
      </c>
      <c r="W1621" s="255">
        <v>-37337.783242578604</v>
      </c>
      <c r="X1621" s="256" t="s">
        <v>100</v>
      </c>
      <c r="Y1621" s="255" t="s">
        <v>114</v>
      </c>
      <c r="Z1621" s="255">
        <v>-0.53</v>
      </c>
      <c r="AA1621" s="256">
        <v>1</v>
      </c>
      <c r="AB1621" s="255" t="s">
        <v>631</v>
      </c>
      <c r="AC1621" s="255" t="s">
        <v>426</v>
      </c>
      <c r="AD1621" s="256" t="s">
        <v>361</v>
      </c>
      <c r="AE1621" s="255" t="s">
        <v>349</v>
      </c>
      <c r="AF1621" s="255" t="s">
        <v>649</v>
      </c>
      <c r="AG1621" s="256" t="s">
        <v>643</v>
      </c>
      <c r="AH1621" s="255"/>
      <c r="AI1621" s="255"/>
      <c r="AJ1621" s="256"/>
      <c r="AK1621" s="255" t="s">
        <v>649</v>
      </c>
      <c r="AL1621" s="255" t="s">
        <v>643</v>
      </c>
      <c r="AM1621" s="268" t="s">
        <v>740</v>
      </c>
      <c r="AN1621" s="148" t="str">
        <f>IF(ISERROR(MATCH(H1621,Current!H:H,0)),"Cleared","resolved")</f>
        <v>resolved</v>
      </c>
    </row>
    <row r="1622" spans="1:40" x14ac:dyDescent="0.25">
      <c r="A1622" s="267" t="s">
        <v>31</v>
      </c>
      <c r="B1622" s="255">
        <v>260</v>
      </c>
      <c r="C1622" s="256" t="s">
        <v>113</v>
      </c>
      <c r="D1622" s="255" t="s">
        <v>23</v>
      </c>
      <c r="E1622" s="255">
        <v>1340</v>
      </c>
      <c r="F1622" s="256" t="s">
        <v>146</v>
      </c>
      <c r="G1622" s="255" t="s">
        <v>21</v>
      </c>
      <c r="H1622" s="255">
        <v>260013009173</v>
      </c>
      <c r="I1622" s="256" t="s">
        <v>60</v>
      </c>
      <c r="J1622" s="255" t="s">
        <v>208</v>
      </c>
      <c r="K1622" s="255">
        <v>42794</v>
      </c>
      <c r="L1622" s="256">
        <v>66</v>
      </c>
      <c r="M1622" s="255" t="s">
        <v>111</v>
      </c>
      <c r="N1622" s="255" t="s">
        <v>42</v>
      </c>
      <c r="O1622" s="256">
        <v>42859</v>
      </c>
      <c r="P1622" s="255" t="s">
        <v>1878</v>
      </c>
      <c r="Q1622" s="255">
        <v>1</v>
      </c>
      <c r="R1622" s="256" t="s">
        <v>33</v>
      </c>
      <c r="S1622" s="255">
        <v>-458.78</v>
      </c>
      <c r="T1622" s="255" t="s">
        <v>186</v>
      </c>
      <c r="U1622" s="256">
        <v>-543.11</v>
      </c>
      <c r="V1622" s="255" t="s">
        <v>186</v>
      </c>
      <c r="W1622" s="255">
        <v>-458.78131477495299</v>
      </c>
      <c r="X1622" s="256" t="s">
        <v>100</v>
      </c>
      <c r="Y1622" s="255" t="s">
        <v>114</v>
      </c>
      <c r="Z1622" s="255">
        <v>-0.54</v>
      </c>
      <c r="AA1622" s="256">
        <v>1</v>
      </c>
      <c r="AB1622" s="255" t="s">
        <v>631</v>
      </c>
      <c r="AC1622" s="255" t="s">
        <v>415</v>
      </c>
      <c r="AD1622" s="256" t="s">
        <v>358</v>
      </c>
      <c r="AE1622" s="255" t="s">
        <v>349</v>
      </c>
      <c r="AF1622" s="255" t="s">
        <v>605</v>
      </c>
      <c r="AG1622" s="256" t="s">
        <v>643</v>
      </c>
      <c r="AH1622" s="255"/>
      <c r="AI1622" s="255"/>
      <c r="AJ1622" s="256"/>
      <c r="AK1622" s="255" t="s">
        <v>605</v>
      </c>
      <c r="AL1622" s="255" t="s">
        <v>643</v>
      </c>
      <c r="AM1622" s="268" t="s">
        <v>741</v>
      </c>
      <c r="AN1622" s="148" t="str">
        <f>IF(ISERROR(MATCH(H1622,Current!H:H,0)),"Cleared","resolved")</f>
        <v>resolved</v>
      </c>
    </row>
    <row r="1623" spans="1:40" x14ac:dyDescent="0.25">
      <c r="A1623" s="267" t="s">
        <v>744</v>
      </c>
      <c r="B1623" s="255">
        <v>3011</v>
      </c>
      <c r="C1623" s="256" t="s">
        <v>164</v>
      </c>
      <c r="D1623" s="255" t="s">
        <v>22</v>
      </c>
      <c r="E1623" s="255">
        <v>199</v>
      </c>
      <c r="F1623" s="256" t="s">
        <v>137</v>
      </c>
      <c r="G1623" s="255" t="s">
        <v>22</v>
      </c>
      <c r="H1623" s="255">
        <v>385730</v>
      </c>
      <c r="I1623" s="256" t="s">
        <v>59</v>
      </c>
      <c r="J1623" s="255" t="s">
        <v>255</v>
      </c>
      <c r="K1623" s="255">
        <v>42769</v>
      </c>
      <c r="L1623" s="256">
        <v>91</v>
      </c>
      <c r="M1623" s="255" t="s">
        <v>118</v>
      </c>
      <c r="N1623" s="255" t="s">
        <v>41</v>
      </c>
      <c r="O1623" s="256">
        <v>42831</v>
      </c>
      <c r="P1623" s="255" t="s">
        <v>838</v>
      </c>
      <c r="Q1623" s="255">
        <v>29</v>
      </c>
      <c r="R1623" s="256" t="s">
        <v>33</v>
      </c>
      <c r="S1623" s="255">
        <v>-602.55999999999995</v>
      </c>
      <c r="T1623" s="255" t="s">
        <v>248</v>
      </c>
      <c r="U1623" s="256">
        <v>-551.29</v>
      </c>
      <c r="V1623" s="255" t="s">
        <v>248</v>
      </c>
      <c r="W1623" s="255">
        <v>-602.55995897315267</v>
      </c>
      <c r="X1623" s="256" t="s">
        <v>100</v>
      </c>
      <c r="Y1623" s="255" t="s">
        <v>107</v>
      </c>
      <c r="Z1623" s="255">
        <v>-0.55000000000000004</v>
      </c>
      <c r="AA1623" s="256">
        <v>1</v>
      </c>
      <c r="AB1623" s="255" t="s">
        <v>631</v>
      </c>
      <c r="AC1623" s="255" t="s">
        <v>513</v>
      </c>
      <c r="AD1623" s="256" t="s">
        <v>402</v>
      </c>
      <c r="AE1623" s="255" t="s">
        <v>349</v>
      </c>
      <c r="AF1623" s="255" t="s">
        <v>605</v>
      </c>
      <c r="AG1623" s="256" t="s">
        <v>643</v>
      </c>
      <c r="AH1623" s="255"/>
      <c r="AI1623" s="255"/>
      <c r="AJ1623" s="256"/>
      <c r="AK1623" s="255" t="s">
        <v>649</v>
      </c>
      <c r="AL1623" s="255" t="s">
        <v>643</v>
      </c>
      <c r="AM1623" s="268" t="s">
        <v>740</v>
      </c>
      <c r="AN1623" s="148" t="str">
        <f>IF(ISERROR(MATCH(H1623,Current!H:H,0)),"Cleared","resolved")</f>
        <v>resolved</v>
      </c>
    </row>
    <row r="1624" spans="1:40" x14ac:dyDescent="0.25">
      <c r="A1624" s="267" t="s">
        <v>744</v>
      </c>
      <c r="B1624" s="255">
        <v>8520</v>
      </c>
      <c r="C1624" s="256" t="s">
        <v>842</v>
      </c>
      <c r="D1624" s="255" t="s">
        <v>19</v>
      </c>
      <c r="E1624" s="255">
        <v>795</v>
      </c>
      <c r="F1624" s="256" t="s">
        <v>264</v>
      </c>
      <c r="G1624" s="255" t="s">
        <v>14</v>
      </c>
      <c r="H1624" s="255" t="s">
        <v>945</v>
      </c>
      <c r="I1624" s="256" t="s">
        <v>538</v>
      </c>
      <c r="J1624" s="255" t="s">
        <v>271</v>
      </c>
      <c r="K1624" s="255">
        <v>42769</v>
      </c>
      <c r="L1624" s="256">
        <v>91</v>
      </c>
      <c r="M1624" s="255" t="s">
        <v>111</v>
      </c>
      <c r="N1624" s="255" t="s">
        <v>42</v>
      </c>
      <c r="O1624" s="256">
        <v>42776</v>
      </c>
      <c r="P1624" s="255" t="s">
        <v>838</v>
      </c>
      <c r="Q1624" s="255">
        <v>84</v>
      </c>
      <c r="R1624" s="256" t="s">
        <v>35</v>
      </c>
      <c r="S1624" s="255">
        <v>-42813</v>
      </c>
      <c r="T1624" s="255" t="s">
        <v>197</v>
      </c>
      <c r="U1624" s="256">
        <v>-609.34</v>
      </c>
      <c r="V1624" s="255" t="s">
        <v>197</v>
      </c>
      <c r="W1624" s="255">
        <v>-42813.279466010892</v>
      </c>
      <c r="X1624" s="256" t="s">
        <v>100</v>
      </c>
      <c r="Y1624" s="255" t="s">
        <v>114</v>
      </c>
      <c r="Z1624" s="255">
        <v>-0.61</v>
      </c>
      <c r="AA1624" s="256">
        <v>1</v>
      </c>
      <c r="AB1624" s="255" t="s">
        <v>631</v>
      </c>
      <c r="AC1624" s="255" t="s">
        <v>844</v>
      </c>
      <c r="AD1624" s="256" t="s">
        <v>845</v>
      </c>
      <c r="AE1624" s="255" t="s">
        <v>349</v>
      </c>
      <c r="AF1624" s="255" t="s">
        <v>605</v>
      </c>
      <c r="AG1624" s="256" t="s">
        <v>643</v>
      </c>
      <c r="AH1624" s="255"/>
      <c r="AI1624" s="255"/>
      <c r="AJ1624" s="256"/>
      <c r="AK1624" s="255" t="s">
        <v>649</v>
      </c>
      <c r="AL1624" s="255" t="s">
        <v>643</v>
      </c>
      <c r="AM1624" s="268" t="s">
        <v>740</v>
      </c>
      <c r="AN1624" s="148" t="str">
        <f>IF(ISERROR(MATCH(H1624,Current!H:H,0)),"Cleared","resolved")</f>
        <v>resolved</v>
      </c>
    </row>
    <row r="1625" spans="1:40" x14ac:dyDescent="0.25">
      <c r="A1625" s="267" t="s">
        <v>31</v>
      </c>
      <c r="B1625" s="255">
        <v>8520</v>
      </c>
      <c r="C1625" s="256" t="s">
        <v>842</v>
      </c>
      <c r="D1625" s="255" t="s">
        <v>19</v>
      </c>
      <c r="E1625" s="255">
        <v>795</v>
      </c>
      <c r="F1625" s="256" t="s">
        <v>264</v>
      </c>
      <c r="G1625" s="255" t="s">
        <v>14</v>
      </c>
      <c r="H1625" s="255" t="s">
        <v>2032</v>
      </c>
      <c r="I1625" s="256" t="s">
        <v>1882</v>
      </c>
      <c r="J1625" s="255" t="s">
        <v>271</v>
      </c>
      <c r="K1625" s="255">
        <v>42769</v>
      </c>
      <c r="L1625" s="256">
        <v>91</v>
      </c>
      <c r="M1625" s="255" t="s">
        <v>111</v>
      </c>
      <c r="N1625" s="255" t="s">
        <v>42</v>
      </c>
      <c r="O1625" s="256">
        <v>42859</v>
      </c>
      <c r="P1625" s="255" t="s">
        <v>1878</v>
      </c>
      <c r="Q1625" s="255">
        <v>1</v>
      </c>
      <c r="R1625" s="256" t="s">
        <v>33</v>
      </c>
      <c r="S1625" s="255">
        <v>-43408</v>
      </c>
      <c r="T1625" s="255" t="s">
        <v>197</v>
      </c>
      <c r="U1625" s="256">
        <v>-617.79999999999995</v>
      </c>
      <c r="V1625" s="255" t="s">
        <v>197</v>
      </c>
      <c r="W1625" s="255">
        <v>-43407.693658879318</v>
      </c>
      <c r="X1625" s="256" t="s">
        <v>100</v>
      </c>
      <c r="Y1625" s="255" t="s">
        <v>114</v>
      </c>
      <c r="Z1625" s="255">
        <v>-0.62</v>
      </c>
      <c r="AA1625" s="256">
        <v>1</v>
      </c>
      <c r="AB1625" s="255" t="s">
        <v>631</v>
      </c>
      <c r="AC1625" s="255" t="s">
        <v>426</v>
      </c>
      <c r="AD1625" s="256" t="s">
        <v>361</v>
      </c>
      <c r="AE1625" s="255" t="s">
        <v>349</v>
      </c>
      <c r="AF1625" s="255" t="s">
        <v>649</v>
      </c>
      <c r="AG1625" s="256" t="s">
        <v>643</v>
      </c>
      <c r="AH1625" s="255"/>
      <c r="AI1625" s="255"/>
      <c r="AJ1625" s="256"/>
      <c r="AK1625" s="255" t="s">
        <v>649</v>
      </c>
      <c r="AL1625" s="255" t="s">
        <v>643</v>
      </c>
      <c r="AM1625" s="268" t="s">
        <v>740</v>
      </c>
      <c r="AN1625" s="148" t="str">
        <f>IF(ISERROR(MATCH(H1625,Current!H:H,0)),"Cleared","resolved")</f>
        <v>resolved</v>
      </c>
    </row>
    <row r="1626" spans="1:40" x14ac:dyDescent="0.25">
      <c r="A1626" s="267" t="s">
        <v>31</v>
      </c>
      <c r="B1626" s="255">
        <v>8520</v>
      </c>
      <c r="C1626" s="256" t="s">
        <v>842</v>
      </c>
      <c r="D1626" s="255" t="s">
        <v>19</v>
      </c>
      <c r="E1626" s="255">
        <v>795</v>
      </c>
      <c r="F1626" s="256" t="s">
        <v>264</v>
      </c>
      <c r="G1626" s="255" t="s">
        <v>14</v>
      </c>
      <c r="H1626" s="255" t="s">
        <v>2033</v>
      </c>
      <c r="I1626" s="256" t="s">
        <v>1882</v>
      </c>
      <c r="J1626" s="255" t="s">
        <v>271</v>
      </c>
      <c r="K1626" s="255">
        <v>42769</v>
      </c>
      <c r="L1626" s="256">
        <v>91</v>
      </c>
      <c r="M1626" s="255" t="s">
        <v>111</v>
      </c>
      <c r="N1626" s="255" t="s">
        <v>42</v>
      </c>
      <c r="O1626" s="256">
        <v>42859</v>
      </c>
      <c r="P1626" s="255" t="s">
        <v>1878</v>
      </c>
      <c r="Q1626" s="255">
        <v>1</v>
      </c>
      <c r="R1626" s="256" t="s">
        <v>33</v>
      </c>
      <c r="S1626" s="255">
        <v>-45691</v>
      </c>
      <c r="T1626" s="255" t="s">
        <v>197</v>
      </c>
      <c r="U1626" s="256">
        <v>-650.29999999999995</v>
      </c>
      <c r="V1626" s="255" t="s">
        <v>197</v>
      </c>
      <c r="W1626" s="255">
        <v>-45691.199718953096</v>
      </c>
      <c r="X1626" s="256" t="s">
        <v>100</v>
      </c>
      <c r="Y1626" s="255" t="s">
        <v>114</v>
      </c>
      <c r="Z1626" s="255">
        <v>-0.65</v>
      </c>
      <c r="AA1626" s="256">
        <v>1</v>
      </c>
      <c r="AB1626" s="255" t="s">
        <v>631</v>
      </c>
      <c r="AC1626" s="255" t="s">
        <v>426</v>
      </c>
      <c r="AD1626" s="256" t="s">
        <v>361</v>
      </c>
      <c r="AE1626" s="255" t="s">
        <v>349</v>
      </c>
      <c r="AF1626" s="255" t="s">
        <v>605</v>
      </c>
      <c r="AG1626" s="256" t="s">
        <v>643</v>
      </c>
      <c r="AH1626" s="255"/>
      <c r="AI1626" s="255"/>
      <c r="AJ1626" s="256"/>
      <c r="AK1626" s="255" t="s">
        <v>649</v>
      </c>
      <c r="AL1626" s="255" t="s">
        <v>643</v>
      </c>
      <c r="AM1626" s="268" t="s">
        <v>740</v>
      </c>
      <c r="AN1626" s="148" t="str">
        <f>IF(ISERROR(MATCH(H1626,Current!H:H,0)),"Cleared","resolved")</f>
        <v>resolved</v>
      </c>
    </row>
    <row r="1627" spans="1:40" x14ac:dyDescent="0.25">
      <c r="A1627" s="267" t="s">
        <v>31</v>
      </c>
      <c r="B1627" s="255">
        <v>260</v>
      </c>
      <c r="C1627" s="256" t="s">
        <v>113</v>
      </c>
      <c r="D1627" s="255" t="s">
        <v>23</v>
      </c>
      <c r="E1627" s="255">
        <v>795</v>
      </c>
      <c r="F1627" s="256" t="s">
        <v>264</v>
      </c>
      <c r="G1627" s="255" t="s">
        <v>14</v>
      </c>
      <c r="H1627" s="255">
        <v>260013009187</v>
      </c>
      <c r="I1627" s="256" t="s">
        <v>60</v>
      </c>
      <c r="J1627" s="255" t="s">
        <v>208</v>
      </c>
      <c r="K1627" s="255">
        <v>42794</v>
      </c>
      <c r="L1627" s="256">
        <v>66</v>
      </c>
      <c r="M1627" s="255" t="s">
        <v>127</v>
      </c>
      <c r="N1627" s="255" t="s">
        <v>128</v>
      </c>
      <c r="O1627" s="256">
        <v>42859</v>
      </c>
      <c r="P1627" s="255" t="s">
        <v>1878</v>
      </c>
      <c r="Q1627" s="255">
        <v>1</v>
      </c>
      <c r="R1627" s="256" t="s">
        <v>33</v>
      </c>
      <c r="S1627" s="255">
        <v>-599.36</v>
      </c>
      <c r="T1627" s="255" t="s">
        <v>186</v>
      </c>
      <c r="U1627" s="256">
        <v>-709.53</v>
      </c>
      <c r="V1627" s="255" t="s">
        <v>186</v>
      </c>
      <c r="W1627" s="255">
        <v>-599.36128274616999</v>
      </c>
      <c r="X1627" s="256" t="s">
        <v>100</v>
      </c>
      <c r="Y1627" s="255" t="s">
        <v>114</v>
      </c>
      <c r="Z1627" s="255">
        <v>-0.71</v>
      </c>
      <c r="AA1627" s="256">
        <v>1</v>
      </c>
      <c r="AB1627" s="255" t="s">
        <v>631</v>
      </c>
      <c r="AC1627" s="255" t="s">
        <v>2006</v>
      </c>
      <c r="AD1627" s="256" t="s">
        <v>2010</v>
      </c>
      <c r="AE1627" s="255" t="s">
        <v>349</v>
      </c>
      <c r="AF1627" s="255" t="s">
        <v>605</v>
      </c>
      <c r="AG1627" s="256" t="s">
        <v>643</v>
      </c>
      <c r="AH1627" s="255"/>
      <c r="AI1627" s="255"/>
      <c r="AJ1627" s="256"/>
      <c r="AK1627" s="255" t="s">
        <v>605</v>
      </c>
      <c r="AL1627" s="255" t="s">
        <v>643</v>
      </c>
      <c r="AM1627" s="268" t="s">
        <v>741</v>
      </c>
      <c r="AN1627" s="148" t="str">
        <f>IF(ISERROR(MATCH(H1627,Current!H:H,0)),"Cleared","resolved")</f>
        <v>resolved</v>
      </c>
    </row>
    <row r="1628" spans="1:40" x14ac:dyDescent="0.25">
      <c r="A1628" s="267" t="s">
        <v>31</v>
      </c>
      <c r="B1628" s="255">
        <v>8520</v>
      </c>
      <c r="C1628" s="256" t="s">
        <v>842</v>
      </c>
      <c r="D1628" s="255" t="s">
        <v>19</v>
      </c>
      <c r="E1628" s="255">
        <v>795</v>
      </c>
      <c r="F1628" s="256" t="s">
        <v>264</v>
      </c>
      <c r="G1628" s="255" t="s">
        <v>14</v>
      </c>
      <c r="H1628" s="255" t="s">
        <v>2027</v>
      </c>
      <c r="I1628" s="256" t="s">
        <v>1882</v>
      </c>
      <c r="J1628" s="255" t="s">
        <v>271</v>
      </c>
      <c r="K1628" s="255">
        <v>42769</v>
      </c>
      <c r="L1628" s="256">
        <v>91</v>
      </c>
      <c r="M1628" s="255" t="s">
        <v>111</v>
      </c>
      <c r="N1628" s="255" t="s">
        <v>42</v>
      </c>
      <c r="O1628" s="256">
        <v>42859</v>
      </c>
      <c r="P1628" s="255" t="s">
        <v>1878</v>
      </c>
      <c r="Q1628" s="255">
        <v>1</v>
      </c>
      <c r="R1628" s="256" t="s">
        <v>33</v>
      </c>
      <c r="S1628" s="255">
        <v>-51470</v>
      </c>
      <c r="T1628" s="255" t="s">
        <v>197</v>
      </c>
      <c r="U1628" s="256">
        <v>-732.55</v>
      </c>
      <c r="V1628" s="255" t="s">
        <v>197</v>
      </c>
      <c r="W1628" s="255">
        <v>-51470.226594062879</v>
      </c>
      <c r="X1628" s="256" t="s">
        <v>100</v>
      </c>
      <c r="Y1628" s="255" t="s">
        <v>114</v>
      </c>
      <c r="Z1628" s="255">
        <v>-0.73</v>
      </c>
      <c r="AA1628" s="256">
        <v>1</v>
      </c>
      <c r="AB1628" s="255" t="s">
        <v>631</v>
      </c>
      <c r="AC1628" s="255" t="s">
        <v>426</v>
      </c>
      <c r="AD1628" s="256" t="s">
        <v>361</v>
      </c>
      <c r="AE1628" s="255" t="s">
        <v>349</v>
      </c>
      <c r="AF1628" s="255" t="s">
        <v>605</v>
      </c>
      <c r="AG1628" s="256" t="s">
        <v>643</v>
      </c>
      <c r="AH1628" s="255"/>
      <c r="AI1628" s="255"/>
      <c r="AJ1628" s="256"/>
      <c r="AK1628" s="255" t="s">
        <v>649</v>
      </c>
      <c r="AL1628" s="255" t="s">
        <v>643</v>
      </c>
      <c r="AM1628" s="268" t="s">
        <v>740</v>
      </c>
      <c r="AN1628" s="148" t="str">
        <f>IF(ISERROR(MATCH(H1628,Current!H:H,0)),"Cleared","resolved")</f>
        <v>resolved</v>
      </c>
    </row>
    <row r="1629" spans="1:40" x14ac:dyDescent="0.25">
      <c r="A1629" s="267" t="s">
        <v>744</v>
      </c>
      <c r="B1629" s="255">
        <v>420</v>
      </c>
      <c r="C1629" s="256" t="s">
        <v>148</v>
      </c>
      <c r="D1629" s="255" t="s">
        <v>13</v>
      </c>
      <c r="E1629" s="255">
        <v>8205</v>
      </c>
      <c r="F1629" s="256" t="s">
        <v>130</v>
      </c>
      <c r="G1629" s="255" t="s">
        <v>14</v>
      </c>
      <c r="H1629" s="255">
        <v>4200110024601</v>
      </c>
      <c r="I1629" s="256" t="s">
        <v>55</v>
      </c>
      <c r="J1629" s="255" t="s">
        <v>868</v>
      </c>
      <c r="K1629" s="255">
        <v>42726</v>
      </c>
      <c r="L1629" s="256">
        <v>134</v>
      </c>
      <c r="M1629" s="255" t="s">
        <v>127</v>
      </c>
      <c r="N1629" s="255" t="s">
        <v>128</v>
      </c>
      <c r="O1629" s="256">
        <v>42775</v>
      </c>
      <c r="P1629" s="255" t="s">
        <v>838</v>
      </c>
      <c r="Q1629" s="255">
        <v>85</v>
      </c>
      <c r="R1629" s="256" t="s">
        <v>35</v>
      </c>
      <c r="S1629" s="255">
        <v>-744.64</v>
      </c>
      <c r="T1629" s="255" t="s">
        <v>100</v>
      </c>
      <c r="U1629" s="256">
        <v>-744.64</v>
      </c>
      <c r="V1629" s="255" t="s">
        <v>100</v>
      </c>
      <c r="W1629" s="255">
        <v>-744.64</v>
      </c>
      <c r="X1629" s="256" t="s">
        <v>100</v>
      </c>
      <c r="Y1629" s="255" t="s">
        <v>114</v>
      </c>
      <c r="Z1629" s="255">
        <v>-0.74</v>
      </c>
      <c r="AA1629" s="256">
        <v>1</v>
      </c>
      <c r="AB1629" s="255" t="s">
        <v>631</v>
      </c>
      <c r="AC1629" s="255" t="s">
        <v>762</v>
      </c>
      <c r="AD1629" s="256" t="s">
        <v>869</v>
      </c>
      <c r="AE1629" s="255" t="s">
        <v>349</v>
      </c>
      <c r="AF1629" s="255" t="s">
        <v>605</v>
      </c>
      <c r="AG1629" s="256" t="s">
        <v>643</v>
      </c>
      <c r="AH1629" s="255"/>
      <c r="AI1629" s="255"/>
      <c r="AJ1629" s="256"/>
      <c r="AK1629" s="255" t="s">
        <v>605</v>
      </c>
      <c r="AL1629" s="255" t="s">
        <v>643</v>
      </c>
      <c r="AM1629" s="268" t="s">
        <v>741</v>
      </c>
      <c r="AN1629" s="148" t="str">
        <f>IF(ISERROR(MATCH(H1629,Current!H:H,0)),"Cleared","resolved")</f>
        <v>Cleared</v>
      </c>
    </row>
    <row r="1630" spans="1:40" x14ac:dyDescent="0.25">
      <c r="A1630" s="267" t="s">
        <v>31</v>
      </c>
      <c r="B1630" s="255">
        <v>8520</v>
      </c>
      <c r="C1630" s="256" t="s">
        <v>842</v>
      </c>
      <c r="D1630" s="255" t="s">
        <v>19</v>
      </c>
      <c r="E1630" s="255">
        <v>795</v>
      </c>
      <c r="F1630" s="256" t="s">
        <v>264</v>
      </c>
      <c r="G1630" s="255" t="s">
        <v>14</v>
      </c>
      <c r="H1630" s="255" t="s">
        <v>2031</v>
      </c>
      <c r="I1630" s="256" t="s">
        <v>1882</v>
      </c>
      <c r="J1630" s="255" t="s">
        <v>271</v>
      </c>
      <c r="K1630" s="255">
        <v>42769</v>
      </c>
      <c r="L1630" s="256">
        <v>91</v>
      </c>
      <c r="M1630" s="255" t="s">
        <v>111</v>
      </c>
      <c r="N1630" s="255" t="s">
        <v>42</v>
      </c>
      <c r="O1630" s="256">
        <v>42859</v>
      </c>
      <c r="P1630" s="255" t="s">
        <v>1878</v>
      </c>
      <c r="Q1630" s="255">
        <v>1</v>
      </c>
      <c r="R1630" s="256" t="s">
        <v>33</v>
      </c>
      <c r="S1630" s="255">
        <v>-54894</v>
      </c>
      <c r="T1630" s="255" t="s">
        <v>197</v>
      </c>
      <c r="U1630" s="256">
        <v>-781.28</v>
      </c>
      <c r="V1630" s="255" t="s">
        <v>197</v>
      </c>
      <c r="W1630" s="255">
        <v>-54894.080449675035</v>
      </c>
      <c r="X1630" s="256" t="s">
        <v>100</v>
      </c>
      <c r="Y1630" s="255" t="s">
        <v>114</v>
      </c>
      <c r="Z1630" s="255">
        <v>-0.78</v>
      </c>
      <c r="AA1630" s="256">
        <v>1</v>
      </c>
      <c r="AB1630" s="255" t="s">
        <v>631</v>
      </c>
      <c r="AC1630" s="255" t="s">
        <v>426</v>
      </c>
      <c r="AD1630" s="256" t="s">
        <v>361</v>
      </c>
      <c r="AE1630" s="255" t="s">
        <v>349</v>
      </c>
      <c r="AF1630" s="255" t="s">
        <v>605</v>
      </c>
      <c r="AG1630" s="256" t="s">
        <v>643</v>
      </c>
      <c r="AH1630" s="255"/>
      <c r="AI1630" s="255"/>
      <c r="AJ1630" s="256"/>
      <c r="AK1630" s="255" t="s">
        <v>649</v>
      </c>
      <c r="AL1630" s="255" t="s">
        <v>643</v>
      </c>
      <c r="AM1630" s="268" t="s">
        <v>740</v>
      </c>
      <c r="AN1630" s="148" t="str">
        <f>IF(ISERROR(MATCH(H1630,Current!H:H,0)),"Cleared","resolved")</f>
        <v>resolved</v>
      </c>
    </row>
    <row r="1631" spans="1:40" x14ac:dyDescent="0.25">
      <c r="A1631" s="267" t="s">
        <v>744</v>
      </c>
      <c r="B1631" s="255">
        <v>1970</v>
      </c>
      <c r="C1631" s="256" t="s">
        <v>862</v>
      </c>
      <c r="D1631" s="255" t="s">
        <v>23</v>
      </c>
      <c r="E1631" s="255">
        <v>260</v>
      </c>
      <c r="F1631" s="256" t="s">
        <v>113</v>
      </c>
      <c r="G1631" s="255" t="s">
        <v>23</v>
      </c>
      <c r="H1631" s="255">
        <v>19700110033894</v>
      </c>
      <c r="I1631" s="256" t="s">
        <v>538</v>
      </c>
      <c r="J1631" s="255" t="s">
        <v>334</v>
      </c>
      <c r="K1631" s="255">
        <v>42676</v>
      </c>
      <c r="L1631" s="256">
        <v>184</v>
      </c>
      <c r="M1631" s="255" t="s">
        <v>127</v>
      </c>
      <c r="N1631" s="255" t="s">
        <v>128</v>
      </c>
      <c r="O1631" s="256">
        <v>42831</v>
      </c>
      <c r="P1631" s="255" t="s">
        <v>838</v>
      </c>
      <c r="Q1631" s="255">
        <v>29</v>
      </c>
      <c r="R1631" s="256" t="s">
        <v>33</v>
      </c>
      <c r="S1631" s="255">
        <v>-687.29</v>
      </c>
      <c r="T1631" s="255" t="s">
        <v>186</v>
      </c>
      <c r="U1631" s="256">
        <v>-813.62</v>
      </c>
      <c r="V1631" s="255" t="s">
        <v>186</v>
      </c>
      <c r="W1631" s="255">
        <v>-687.28922930381918</v>
      </c>
      <c r="X1631" s="256" t="s">
        <v>100</v>
      </c>
      <c r="Y1631" s="255" t="s">
        <v>107</v>
      </c>
      <c r="Z1631" s="255">
        <v>-0.81</v>
      </c>
      <c r="AA1631" s="256">
        <v>1</v>
      </c>
      <c r="AB1631" s="255" t="s">
        <v>631</v>
      </c>
      <c r="AC1631" s="255" t="s">
        <v>442</v>
      </c>
      <c r="AD1631" s="256" t="s">
        <v>354</v>
      </c>
      <c r="AE1631" s="255" t="s">
        <v>349</v>
      </c>
      <c r="AF1631" s="255" t="s">
        <v>605</v>
      </c>
      <c r="AG1631" s="256" t="s">
        <v>643</v>
      </c>
      <c r="AH1631" s="255"/>
      <c r="AI1631" s="255"/>
      <c r="AJ1631" s="256"/>
      <c r="AK1631" s="255" t="s">
        <v>605</v>
      </c>
      <c r="AL1631" s="255" t="s">
        <v>643</v>
      </c>
      <c r="AM1631" s="268" t="s">
        <v>741</v>
      </c>
      <c r="AN1631" s="148" t="str">
        <f>IF(ISERROR(MATCH(H1631,Current!H:H,0)),"Cleared","resolved")</f>
        <v>resolved</v>
      </c>
    </row>
    <row r="1632" spans="1:40" x14ac:dyDescent="0.25">
      <c r="A1632" s="267" t="s">
        <v>744</v>
      </c>
      <c r="B1632" s="255">
        <v>3011</v>
      </c>
      <c r="C1632" s="256" t="s">
        <v>164</v>
      </c>
      <c r="D1632" s="255" t="s">
        <v>22</v>
      </c>
      <c r="E1632" s="255">
        <v>199</v>
      </c>
      <c r="F1632" s="256" t="s">
        <v>137</v>
      </c>
      <c r="G1632" s="255" t="s">
        <v>22</v>
      </c>
      <c r="H1632" s="255">
        <v>385729</v>
      </c>
      <c r="I1632" s="256" t="s">
        <v>59</v>
      </c>
      <c r="J1632" s="255" t="s">
        <v>255</v>
      </c>
      <c r="K1632" s="255">
        <v>42769</v>
      </c>
      <c r="L1632" s="256">
        <v>91</v>
      </c>
      <c r="M1632" s="255" t="s">
        <v>158</v>
      </c>
      <c r="N1632" s="255" t="s">
        <v>41</v>
      </c>
      <c r="O1632" s="256">
        <v>42831</v>
      </c>
      <c r="P1632" s="255" t="s">
        <v>838</v>
      </c>
      <c r="Q1632" s="255">
        <v>29</v>
      </c>
      <c r="R1632" s="256" t="s">
        <v>33</v>
      </c>
      <c r="S1632" s="255">
        <v>-912</v>
      </c>
      <c r="T1632" s="255" t="s">
        <v>248</v>
      </c>
      <c r="U1632" s="256">
        <v>-834.4</v>
      </c>
      <c r="V1632" s="255" t="s">
        <v>248</v>
      </c>
      <c r="W1632" s="255">
        <v>-911.99918331041488</v>
      </c>
      <c r="X1632" s="256" t="s">
        <v>100</v>
      </c>
      <c r="Y1632" s="255" t="s">
        <v>107</v>
      </c>
      <c r="Z1632" s="255">
        <v>-0.83</v>
      </c>
      <c r="AA1632" s="256">
        <v>1</v>
      </c>
      <c r="AB1632" s="255" t="s">
        <v>631</v>
      </c>
      <c r="AC1632" s="255" t="s">
        <v>513</v>
      </c>
      <c r="AD1632" s="256" t="s">
        <v>402</v>
      </c>
      <c r="AE1632" s="255" t="s">
        <v>349</v>
      </c>
      <c r="AF1632" s="255" t="s">
        <v>605</v>
      </c>
      <c r="AG1632" s="256" t="s">
        <v>643</v>
      </c>
      <c r="AH1632" s="255"/>
      <c r="AI1632" s="255"/>
      <c r="AJ1632" s="256"/>
      <c r="AK1632" s="255" t="s">
        <v>649</v>
      </c>
      <c r="AL1632" s="255" t="s">
        <v>643</v>
      </c>
      <c r="AM1632" s="268" t="s">
        <v>740</v>
      </c>
      <c r="AN1632" s="148" t="str">
        <f>IF(ISERROR(MATCH(H1632,Current!H:H,0)),"Cleared","resolved")</f>
        <v>resolved</v>
      </c>
    </row>
    <row r="1633" spans="1:40" x14ac:dyDescent="0.25">
      <c r="A1633" s="267" t="s">
        <v>744</v>
      </c>
      <c r="B1633" s="255">
        <v>8520</v>
      </c>
      <c r="C1633" s="256" t="s">
        <v>842</v>
      </c>
      <c r="D1633" s="255" t="s">
        <v>19</v>
      </c>
      <c r="E1633" s="255">
        <v>795</v>
      </c>
      <c r="F1633" s="256" t="s">
        <v>264</v>
      </c>
      <c r="G1633" s="255" t="s">
        <v>14</v>
      </c>
      <c r="H1633" s="255" t="s">
        <v>943</v>
      </c>
      <c r="I1633" s="256" t="s">
        <v>277</v>
      </c>
      <c r="J1633" s="255" t="s">
        <v>271</v>
      </c>
      <c r="K1633" s="255">
        <v>42769</v>
      </c>
      <c r="L1633" s="256">
        <v>91</v>
      </c>
      <c r="M1633" s="255" t="s">
        <v>111</v>
      </c>
      <c r="N1633" s="255" t="s">
        <v>42</v>
      </c>
      <c r="O1633" s="256">
        <v>42776</v>
      </c>
      <c r="P1633" s="255" t="s">
        <v>838</v>
      </c>
      <c r="Q1633" s="255">
        <v>84</v>
      </c>
      <c r="R1633" s="256" t="s">
        <v>35</v>
      </c>
      <c r="S1633" s="255">
        <v>-62696</v>
      </c>
      <c r="T1633" s="255" t="s">
        <v>197</v>
      </c>
      <c r="U1633" s="256">
        <v>-892.32</v>
      </c>
      <c r="V1633" s="255" t="s">
        <v>197</v>
      </c>
      <c r="W1633" s="255">
        <v>-62695.942385385562</v>
      </c>
      <c r="X1633" s="256" t="s">
        <v>100</v>
      </c>
      <c r="Y1633" s="255" t="s">
        <v>114</v>
      </c>
      <c r="Z1633" s="255">
        <v>-0.89</v>
      </c>
      <c r="AA1633" s="256">
        <v>1</v>
      </c>
      <c r="AB1633" s="255" t="s">
        <v>631</v>
      </c>
      <c r="AC1633" s="255" t="s">
        <v>844</v>
      </c>
      <c r="AD1633" s="256" t="s">
        <v>845</v>
      </c>
      <c r="AE1633" s="255" t="s">
        <v>349</v>
      </c>
      <c r="AF1633" s="255" t="s">
        <v>605</v>
      </c>
      <c r="AG1633" s="256" t="s">
        <v>643</v>
      </c>
      <c r="AH1633" s="255"/>
      <c r="AI1633" s="255"/>
      <c r="AJ1633" s="256"/>
      <c r="AK1633" s="255" t="s">
        <v>649</v>
      </c>
      <c r="AL1633" s="255" t="s">
        <v>643</v>
      </c>
      <c r="AM1633" s="268" t="s">
        <v>740</v>
      </c>
      <c r="AN1633" s="148" t="str">
        <f>IF(ISERROR(MATCH(H1633,Current!H:H,0)),"Cleared","resolved")</f>
        <v>resolved</v>
      </c>
    </row>
    <row r="1634" spans="1:40" x14ac:dyDescent="0.25">
      <c r="A1634" s="267" t="s">
        <v>744</v>
      </c>
      <c r="B1634" s="255">
        <v>8520</v>
      </c>
      <c r="C1634" s="256" t="s">
        <v>842</v>
      </c>
      <c r="D1634" s="255" t="s">
        <v>19</v>
      </c>
      <c r="E1634" s="255">
        <v>795</v>
      </c>
      <c r="F1634" s="256" t="s">
        <v>264</v>
      </c>
      <c r="G1634" s="255" t="s">
        <v>14</v>
      </c>
      <c r="H1634" s="255" t="s">
        <v>1626</v>
      </c>
      <c r="I1634" s="256" t="s">
        <v>277</v>
      </c>
      <c r="J1634" s="255" t="s">
        <v>381</v>
      </c>
      <c r="K1634" s="255">
        <v>42769</v>
      </c>
      <c r="L1634" s="256">
        <v>91</v>
      </c>
      <c r="M1634" s="255" t="s">
        <v>111</v>
      </c>
      <c r="N1634" s="255" t="s">
        <v>42</v>
      </c>
      <c r="O1634" s="256">
        <v>42831</v>
      </c>
      <c r="P1634" s="255" t="s">
        <v>838</v>
      </c>
      <c r="Q1634" s="255">
        <v>29</v>
      </c>
      <c r="R1634" s="256" t="s">
        <v>33</v>
      </c>
      <c r="S1634" s="255">
        <v>-62696</v>
      </c>
      <c r="T1634" s="255" t="s">
        <v>197</v>
      </c>
      <c r="U1634" s="256">
        <v>-892.32</v>
      </c>
      <c r="V1634" s="255" t="s">
        <v>197</v>
      </c>
      <c r="W1634" s="255">
        <v>-62695.942385385562</v>
      </c>
      <c r="X1634" s="256" t="s">
        <v>100</v>
      </c>
      <c r="Y1634" s="255" t="s">
        <v>114</v>
      </c>
      <c r="Z1634" s="255">
        <v>-0.89</v>
      </c>
      <c r="AA1634" s="256">
        <v>1</v>
      </c>
      <c r="AB1634" s="255" t="s">
        <v>631</v>
      </c>
      <c r="AC1634" s="255" t="s">
        <v>426</v>
      </c>
      <c r="AD1634" s="256" t="s">
        <v>361</v>
      </c>
      <c r="AE1634" s="255" t="s">
        <v>349</v>
      </c>
      <c r="AF1634" s="255" t="s">
        <v>649</v>
      </c>
      <c r="AG1634" s="256" t="s">
        <v>643</v>
      </c>
      <c r="AH1634" s="255"/>
      <c r="AI1634" s="255"/>
      <c r="AJ1634" s="256"/>
      <c r="AK1634" s="255" t="s">
        <v>649</v>
      </c>
      <c r="AL1634" s="255" t="s">
        <v>643</v>
      </c>
      <c r="AM1634" s="268" t="s">
        <v>740</v>
      </c>
      <c r="AN1634" s="148" t="str">
        <f>IF(ISERROR(MATCH(H1634,Current!H:H,0)),"Cleared","resolved")</f>
        <v>resolved</v>
      </c>
    </row>
    <row r="1635" spans="1:40" x14ac:dyDescent="0.25">
      <c r="A1635" s="267" t="s">
        <v>31</v>
      </c>
      <c r="B1635" s="255">
        <v>8520</v>
      </c>
      <c r="C1635" s="256" t="s">
        <v>842</v>
      </c>
      <c r="D1635" s="255" t="s">
        <v>19</v>
      </c>
      <c r="E1635" s="255">
        <v>3014</v>
      </c>
      <c r="F1635" s="256" t="s">
        <v>144</v>
      </c>
      <c r="G1635" s="255" t="s">
        <v>16</v>
      </c>
      <c r="H1635" s="255">
        <v>85204420000170</v>
      </c>
      <c r="I1635" s="256" t="s">
        <v>59</v>
      </c>
      <c r="J1635" s="255" t="s">
        <v>2074</v>
      </c>
      <c r="K1635" s="255">
        <v>42829</v>
      </c>
      <c r="L1635" s="256">
        <v>31</v>
      </c>
      <c r="M1635" s="255" t="s">
        <v>127</v>
      </c>
      <c r="N1635" s="255" t="s">
        <v>128</v>
      </c>
      <c r="O1635" s="256">
        <v>42859</v>
      </c>
      <c r="P1635" s="255" t="s">
        <v>1878</v>
      </c>
      <c r="Q1635" s="255">
        <v>1</v>
      </c>
      <c r="R1635" s="256" t="s">
        <v>33</v>
      </c>
      <c r="S1635" s="255">
        <v>-66615.14</v>
      </c>
      <c r="T1635" s="255" t="s">
        <v>197</v>
      </c>
      <c r="U1635" s="256">
        <v>-948.1</v>
      </c>
      <c r="V1635" s="255" t="s">
        <v>197</v>
      </c>
      <c r="W1635" s="255">
        <v>-66615.141401721412</v>
      </c>
      <c r="X1635" s="256" t="s">
        <v>100</v>
      </c>
      <c r="Y1635" s="255" t="s">
        <v>114</v>
      </c>
      <c r="Z1635" s="255">
        <v>-0.95</v>
      </c>
      <c r="AA1635" s="256">
        <v>1</v>
      </c>
      <c r="AB1635" s="255" t="s">
        <v>631</v>
      </c>
      <c r="AC1635" s="255" t="s">
        <v>413</v>
      </c>
      <c r="AD1635" s="256" t="s">
        <v>394</v>
      </c>
      <c r="AE1635" s="255" t="s">
        <v>349</v>
      </c>
      <c r="AF1635" s="255" t="s">
        <v>649</v>
      </c>
      <c r="AG1635" s="256" t="s">
        <v>643</v>
      </c>
      <c r="AH1635" s="255"/>
      <c r="AI1635" s="255"/>
      <c r="AJ1635" s="256"/>
      <c r="AK1635" s="255" t="s">
        <v>605</v>
      </c>
      <c r="AL1635" s="255" t="s">
        <v>603</v>
      </c>
      <c r="AM1635" s="268" t="s">
        <v>739</v>
      </c>
      <c r="AN1635" s="148" t="str">
        <f>IF(ISERROR(MATCH(H1635,Current!H:H,0)),"Cleared","resolved")</f>
        <v>Cleared</v>
      </c>
    </row>
    <row r="1636" spans="1:40" x14ac:dyDescent="0.25">
      <c r="A1636" s="267" t="s">
        <v>31</v>
      </c>
      <c r="B1636" s="255">
        <v>95</v>
      </c>
      <c r="C1636" s="256" t="s">
        <v>153</v>
      </c>
      <c r="D1636" s="255" t="s">
        <v>17</v>
      </c>
      <c r="E1636" s="255">
        <v>8310</v>
      </c>
      <c r="F1636" s="256" t="s">
        <v>170</v>
      </c>
      <c r="G1636" s="255" t="s">
        <v>14</v>
      </c>
      <c r="H1636" s="255">
        <v>950110008574</v>
      </c>
      <c r="I1636" s="256" t="s">
        <v>58</v>
      </c>
      <c r="J1636" s="255" t="s">
        <v>195</v>
      </c>
      <c r="K1636" s="255">
        <v>42515</v>
      </c>
      <c r="L1636" s="256">
        <v>345</v>
      </c>
      <c r="M1636" s="255" t="s">
        <v>118</v>
      </c>
      <c r="N1636" s="255" t="s">
        <v>41</v>
      </c>
      <c r="O1636" s="256">
        <v>42859</v>
      </c>
      <c r="P1636" s="255" t="s">
        <v>1878</v>
      </c>
      <c r="Q1636" s="255">
        <v>1</v>
      </c>
      <c r="R1636" s="256" t="s">
        <v>33</v>
      </c>
      <c r="S1636" s="255">
        <v>-1000</v>
      </c>
      <c r="T1636" s="255" t="s">
        <v>100</v>
      </c>
      <c r="U1636" s="256">
        <v>-1000</v>
      </c>
      <c r="V1636" s="255" t="s">
        <v>100</v>
      </c>
      <c r="W1636" s="255">
        <v>-1000</v>
      </c>
      <c r="X1636" s="256" t="s">
        <v>100</v>
      </c>
      <c r="Y1636" s="255" t="s">
        <v>114</v>
      </c>
      <c r="Z1636" s="255">
        <v>-1</v>
      </c>
      <c r="AA1636" s="256">
        <v>1</v>
      </c>
      <c r="AB1636" s="255" t="s">
        <v>631</v>
      </c>
      <c r="AC1636" s="255" t="s">
        <v>420</v>
      </c>
      <c r="AD1636" s="256" t="s">
        <v>1892</v>
      </c>
      <c r="AE1636" s="255" t="s">
        <v>349</v>
      </c>
      <c r="AF1636" s="255" t="s">
        <v>649</v>
      </c>
      <c r="AG1636" s="256" t="s">
        <v>643</v>
      </c>
      <c r="AH1636" s="255"/>
      <c r="AI1636" s="255"/>
      <c r="AJ1636" s="256"/>
      <c r="AK1636" s="255" t="s">
        <v>605</v>
      </c>
      <c r="AL1636" s="255" t="s">
        <v>643</v>
      </c>
      <c r="AM1636" s="268" t="s">
        <v>741</v>
      </c>
      <c r="AN1636" s="148" t="str">
        <f>IF(ISERROR(MATCH(H1636,Current!H:H,0)),"Cleared","resolved")</f>
        <v>resolved</v>
      </c>
    </row>
    <row r="1637" spans="1:40" x14ac:dyDescent="0.25">
      <c r="A1637" s="267" t="s">
        <v>31</v>
      </c>
      <c r="B1637" s="255">
        <v>8520</v>
      </c>
      <c r="C1637" s="256" t="s">
        <v>842</v>
      </c>
      <c r="D1637" s="255" t="s">
        <v>19</v>
      </c>
      <c r="E1637" s="255">
        <v>3014</v>
      </c>
      <c r="F1637" s="256" t="s">
        <v>144</v>
      </c>
      <c r="G1637" s="255" t="s">
        <v>16</v>
      </c>
      <c r="H1637" s="255">
        <v>85204420000169</v>
      </c>
      <c r="I1637" s="256" t="s">
        <v>59</v>
      </c>
      <c r="J1637" s="255" t="s">
        <v>2074</v>
      </c>
      <c r="K1637" s="255">
        <v>42829</v>
      </c>
      <c r="L1637" s="256">
        <v>31</v>
      </c>
      <c r="M1637" s="255" t="s">
        <v>127</v>
      </c>
      <c r="N1637" s="255" t="s">
        <v>128</v>
      </c>
      <c r="O1637" s="256">
        <v>42859</v>
      </c>
      <c r="P1637" s="255" t="s">
        <v>1878</v>
      </c>
      <c r="Q1637" s="255">
        <v>1</v>
      </c>
      <c r="R1637" s="256" t="s">
        <v>33</v>
      </c>
      <c r="S1637" s="255">
        <v>-75854.679999999993</v>
      </c>
      <c r="T1637" s="255" t="s">
        <v>197</v>
      </c>
      <c r="U1637" s="256">
        <v>-1079.5999999999999</v>
      </c>
      <c r="V1637" s="255" t="s">
        <v>197</v>
      </c>
      <c r="W1637" s="255">
        <v>-75854.558229404531</v>
      </c>
      <c r="X1637" s="256" t="s">
        <v>100</v>
      </c>
      <c r="Y1637" s="255" t="s">
        <v>114</v>
      </c>
      <c r="Z1637" s="255">
        <v>-1.08</v>
      </c>
      <c r="AA1637" s="256">
        <v>1</v>
      </c>
      <c r="AB1637" s="255" t="s">
        <v>631</v>
      </c>
      <c r="AC1637" s="255" t="s">
        <v>413</v>
      </c>
      <c r="AD1637" s="256" t="s">
        <v>394</v>
      </c>
      <c r="AE1637" s="255" t="s">
        <v>349</v>
      </c>
      <c r="AF1637" s="255" t="s">
        <v>649</v>
      </c>
      <c r="AG1637" s="256" t="s">
        <v>643</v>
      </c>
      <c r="AH1637" s="255"/>
      <c r="AI1637" s="255"/>
      <c r="AJ1637" s="256"/>
      <c r="AK1637" s="255" t="s">
        <v>605</v>
      </c>
      <c r="AL1637" s="255" t="s">
        <v>603</v>
      </c>
      <c r="AM1637" s="268" t="s">
        <v>739</v>
      </c>
      <c r="AN1637" s="148" t="str">
        <f>IF(ISERROR(MATCH(H1637,Current!H:H,0)),"Cleared","resolved")</f>
        <v>Cleared</v>
      </c>
    </row>
    <row r="1638" spans="1:40" x14ac:dyDescent="0.25">
      <c r="A1638" s="267" t="s">
        <v>31</v>
      </c>
      <c r="B1638" s="255">
        <v>8520</v>
      </c>
      <c r="C1638" s="256" t="s">
        <v>842</v>
      </c>
      <c r="D1638" s="255" t="s">
        <v>19</v>
      </c>
      <c r="E1638" s="255">
        <v>795</v>
      </c>
      <c r="F1638" s="256" t="s">
        <v>264</v>
      </c>
      <c r="G1638" s="255" t="s">
        <v>14</v>
      </c>
      <c r="H1638" s="255" t="s">
        <v>2070</v>
      </c>
      <c r="I1638" s="256" t="s">
        <v>538</v>
      </c>
      <c r="J1638" s="255" t="s">
        <v>265</v>
      </c>
      <c r="K1638" s="255">
        <v>42793</v>
      </c>
      <c r="L1638" s="256">
        <v>67</v>
      </c>
      <c r="M1638" s="255" t="s">
        <v>111</v>
      </c>
      <c r="N1638" s="255" t="s">
        <v>42</v>
      </c>
      <c r="O1638" s="256">
        <v>42859</v>
      </c>
      <c r="P1638" s="255" t="s">
        <v>1878</v>
      </c>
      <c r="Q1638" s="255">
        <v>1</v>
      </c>
      <c r="R1638" s="256" t="s">
        <v>33</v>
      </c>
      <c r="S1638" s="255">
        <v>-81700.38</v>
      </c>
      <c r="T1638" s="255" t="s">
        <v>197</v>
      </c>
      <c r="U1638" s="256">
        <v>-1162.8</v>
      </c>
      <c r="V1638" s="255" t="s">
        <v>197</v>
      </c>
      <c r="W1638" s="255">
        <v>-81700.333743193391</v>
      </c>
      <c r="X1638" s="256" t="s">
        <v>100</v>
      </c>
      <c r="Y1638" s="255" t="s">
        <v>114</v>
      </c>
      <c r="Z1638" s="255">
        <v>-1.1599999999999999</v>
      </c>
      <c r="AA1638" s="256">
        <v>1</v>
      </c>
      <c r="AB1638" s="255" t="s">
        <v>631</v>
      </c>
      <c r="AC1638" s="255" t="s">
        <v>426</v>
      </c>
      <c r="AD1638" s="256" t="s">
        <v>1610</v>
      </c>
      <c r="AE1638" s="255" t="s">
        <v>349</v>
      </c>
      <c r="AF1638" s="255" t="s">
        <v>605</v>
      </c>
      <c r="AG1638" s="256" t="s">
        <v>643</v>
      </c>
      <c r="AH1638" s="255"/>
      <c r="AI1638" s="255"/>
      <c r="AJ1638" s="256"/>
      <c r="AK1638" s="255" t="s">
        <v>649</v>
      </c>
      <c r="AL1638" s="255" t="s">
        <v>643</v>
      </c>
      <c r="AM1638" s="268" t="s">
        <v>740</v>
      </c>
      <c r="AN1638" s="148" t="str">
        <f>IF(ISERROR(MATCH(H1638,Current!H:H,0)),"Cleared","resolved")</f>
        <v>resolved</v>
      </c>
    </row>
    <row r="1639" spans="1:40" x14ac:dyDescent="0.25">
      <c r="A1639" s="267" t="s">
        <v>744</v>
      </c>
      <c r="B1639" s="255">
        <v>8520</v>
      </c>
      <c r="C1639" s="256" t="s">
        <v>842</v>
      </c>
      <c r="D1639" s="255" t="s">
        <v>19</v>
      </c>
      <c r="E1639" s="255">
        <v>8420</v>
      </c>
      <c r="F1639" s="256" t="s">
        <v>234</v>
      </c>
      <c r="G1639" s="255" t="s">
        <v>19</v>
      </c>
      <c r="H1639" s="255" t="s">
        <v>985</v>
      </c>
      <c r="I1639" s="256" t="s">
        <v>55</v>
      </c>
      <c r="J1639" s="255" t="s">
        <v>271</v>
      </c>
      <c r="K1639" s="255">
        <v>42769</v>
      </c>
      <c r="L1639" s="256">
        <v>91</v>
      </c>
      <c r="M1639" s="255" t="s">
        <v>122</v>
      </c>
      <c r="N1639" s="255" t="s">
        <v>41</v>
      </c>
      <c r="O1639" s="256">
        <v>42775</v>
      </c>
      <c r="P1639" s="255" t="s">
        <v>838</v>
      </c>
      <c r="Q1639" s="255">
        <v>85</v>
      </c>
      <c r="R1639" s="256" t="s">
        <v>35</v>
      </c>
      <c r="S1639" s="255">
        <v>-82590</v>
      </c>
      <c r="T1639" s="255" t="s">
        <v>197</v>
      </c>
      <c r="U1639" s="256">
        <v>-1175.46</v>
      </c>
      <c r="V1639" s="255" t="s">
        <v>197</v>
      </c>
      <c r="W1639" s="255">
        <v>-82589.847180748286</v>
      </c>
      <c r="X1639" s="256" t="s">
        <v>100</v>
      </c>
      <c r="Y1639" s="255" t="s">
        <v>107</v>
      </c>
      <c r="Z1639" s="255">
        <v>-1.18</v>
      </c>
      <c r="AA1639" s="256">
        <v>1</v>
      </c>
      <c r="AB1639" s="255" t="s">
        <v>631</v>
      </c>
      <c r="AC1639" s="255" t="s">
        <v>573</v>
      </c>
      <c r="AD1639" s="256" t="s">
        <v>986</v>
      </c>
      <c r="AE1639" s="255" t="s">
        <v>349</v>
      </c>
      <c r="AF1639" s="255" t="s">
        <v>605</v>
      </c>
      <c r="AG1639" s="256" t="s">
        <v>643</v>
      </c>
      <c r="AH1639" s="255"/>
      <c r="AI1639" s="255"/>
      <c r="AJ1639" s="256"/>
      <c r="AK1639" s="255" t="s">
        <v>649</v>
      </c>
      <c r="AL1639" s="255" t="s">
        <v>643</v>
      </c>
      <c r="AM1639" s="268" t="s">
        <v>740</v>
      </c>
      <c r="AN1639" s="148" t="str">
        <f>IF(ISERROR(MATCH(H1639,Current!H:H,0)),"Cleared","resolved")</f>
        <v>resolved</v>
      </c>
    </row>
    <row r="1640" spans="1:40" x14ac:dyDescent="0.25">
      <c r="A1640" s="267" t="s">
        <v>31</v>
      </c>
      <c r="B1640" s="255">
        <v>9701</v>
      </c>
      <c r="C1640" s="256" t="s">
        <v>199</v>
      </c>
      <c r="D1640" s="255" t="s">
        <v>14</v>
      </c>
      <c r="E1640" s="255">
        <v>692</v>
      </c>
      <c r="F1640" s="256" t="s">
        <v>187</v>
      </c>
      <c r="G1640" s="255" t="s">
        <v>16</v>
      </c>
      <c r="H1640" s="255">
        <v>97120170085</v>
      </c>
      <c r="I1640" s="256" t="s">
        <v>57</v>
      </c>
      <c r="J1640" s="255" t="s">
        <v>133</v>
      </c>
      <c r="K1640" s="255">
        <v>42796</v>
      </c>
      <c r="L1640" s="256">
        <v>64</v>
      </c>
      <c r="M1640" s="255" t="s">
        <v>111</v>
      </c>
      <c r="N1640" s="255" t="s">
        <v>42</v>
      </c>
      <c r="O1640" s="256">
        <v>42860</v>
      </c>
      <c r="P1640" s="255" t="s">
        <v>1878</v>
      </c>
      <c r="Q1640" s="255">
        <v>0</v>
      </c>
      <c r="R1640" s="256" t="s">
        <v>33</v>
      </c>
      <c r="S1640" s="255">
        <v>-1252.1500000000001</v>
      </c>
      <c r="T1640" s="255" t="s">
        <v>100</v>
      </c>
      <c r="U1640" s="256">
        <v>-1252.1500000000001</v>
      </c>
      <c r="V1640" s="255" t="s">
        <v>200</v>
      </c>
      <c r="W1640" s="255">
        <v>-5678.2496035451259</v>
      </c>
      <c r="X1640" s="256" t="s">
        <v>100</v>
      </c>
      <c r="Y1640" s="255" t="s">
        <v>114</v>
      </c>
      <c r="Z1640" s="255">
        <v>-1.25</v>
      </c>
      <c r="AA1640" s="256">
        <v>1</v>
      </c>
      <c r="AB1640" s="255" t="s">
        <v>631</v>
      </c>
      <c r="AC1640" s="255" t="s">
        <v>416</v>
      </c>
      <c r="AD1640" s="256" t="s">
        <v>1231</v>
      </c>
      <c r="AE1640" s="255" t="s">
        <v>349</v>
      </c>
      <c r="AF1640" s="255" t="s">
        <v>605</v>
      </c>
      <c r="AG1640" s="256" t="s">
        <v>643</v>
      </c>
      <c r="AH1640" s="255"/>
      <c r="AI1640" s="255"/>
      <c r="AJ1640" s="256"/>
      <c r="AK1640" s="255" t="s">
        <v>649</v>
      </c>
      <c r="AL1640" s="255" t="s">
        <v>643</v>
      </c>
      <c r="AM1640" s="268" t="s">
        <v>740</v>
      </c>
      <c r="AN1640" s="148" t="str">
        <f>IF(ISERROR(MATCH(H1640,Current!H:H,0)),"Cleared","resolved")</f>
        <v>resolved</v>
      </c>
    </row>
    <row r="1641" spans="1:40" x14ac:dyDescent="0.25">
      <c r="A1641" s="267" t="s">
        <v>31</v>
      </c>
      <c r="B1641" s="255">
        <v>8520</v>
      </c>
      <c r="C1641" s="256" t="s">
        <v>842</v>
      </c>
      <c r="D1641" s="255" t="s">
        <v>19</v>
      </c>
      <c r="E1641" s="255">
        <v>795</v>
      </c>
      <c r="F1641" s="256" t="s">
        <v>264</v>
      </c>
      <c r="G1641" s="255" t="s">
        <v>14</v>
      </c>
      <c r="H1641" s="255" t="s">
        <v>2068</v>
      </c>
      <c r="I1641" s="256" t="s">
        <v>2044</v>
      </c>
      <c r="J1641" s="255" t="s">
        <v>306</v>
      </c>
      <c r="K1641" s="255">
        <v>42775</v>
      </c>
      <c r="L1641" s="256">
        <v>85</v>
      </c>
      <c r="M1641" s="255" t="s">
        <v>105</v>
      </c>
      <c r="N1641" s="255" t="s">
        <v>41</v>
      </c>
      <c r="O1641" s="256">
        <v>42859</v>
      </c>
      <c r="P1641" s="255" t="s">
        <v>1878</v>
      </c>
      <c r="Q1641" s="255">
        <v>1</v>
      </c>
      <c r="R1641" s="256" t="s">
        <v>33</v>
      </c>
      <c r="S1641" s="255">
        <v>-95149</v>
      </c>
      <c r="T1641" s="255" t="s">
        <v>197</v>
      </c>
      <c r="U1641" s="256">
        <v>-1354.21</v>
      </c>
      <c r="V1641" s="255" t="s">
        <v>197</v>
      </c>
      <c r="W1641" s="255">
        <v>-95149.130511154042</v>
      </c>
      <c r="X1641" s="256" t="s">
        <v>100</v>
      </c>
      <c r="Y1641" s="255" t="s">
        <v>114</v>
      </c>
      <c r="Z1641" s="255">
        <v>-1.35</v>
      </c>
      <c r="AA1641" s="256">
        <v>1</v>
      </c>
      <c r="AB1641" s="255" t="s">
        <v>631</v>
      </c>
      <c r="AC1641" s="255" t="s">
        <v>426</v>
      </c>
      <c r="AD1641" s="256" t="s">
        <v>2069</v>
      </c>
      <c r="AE1641" s="255" t="s">
        <v>349</v>
      </c>
      <c r="AF1641" s="255" t="s">
        <v>649</v>
      </c>
      <c r="AG1641" s="256" t="s">
        <v>643</v>
      </c>
      <c r="AH1641" s="255"/>
      <c r="AI1641" s="255"/>
      <c r="AJ1641" s="256"/>
      <c r="AK1641" s="255" t="s">
        <v>605</v>
      </c>
      <c r="AL1641" s="255" t="s">
        <v>643</v>
      </c>
      <c r="AM1641" s="268" t="s">
        <v>741</v>
      </c>
      <c r="AN1641" s="148" t="str">
        <f>IF(ISERROR(MATCH(H1641,Current!H:H,0)),"Cleared","resolved")</f>
        <v>resolved</v>
      </c>
    </row>
    <row r="1642" spans="1:40" x14ac:dyDescent="0.25">
      <c r="A1642" s="267" t="s">
        <v>31</v>
      </c>
      <c r="B1642" s="255">
        <v>260</v>
      </c>
      <c r="C1642" s="256" t="s">
        <v>113</v>
      </c>
      <c r="D1642" s="255" t="s">
        <v>23</v>
      </c>
      <c r="E1642" s="255">
        <v>795</v>
      </c>
      <c r="F1642" s="256" t="s">
        <v>264</v>
      </c>
      <c r="G1642" s="255" t="s">
        <v>14</v>
      </c>
      <c r="H1642" s="255">
        <v>260013009196</v>
      </c>
      <c r="I1642" s="256" t="s">
        <v>60</v>
      </c>
      <c r="J1642" s="255" t="s">
        <v>208</v>
      </c>
      <c r="K1642" s="255">
        <v>42794</v>
      </c>
      <c r="L1642" s="256">
        <v>66</v>
      </c>
      <c r="M1642" s="255" t="s">
        <v>127</v>
      </c>
      <c r="N1642" s="255" t="s">
        <v>128</v>
      </c>
      <c r="O1642" s="256">
        <v>42859</v>
      </c>
      <c r="P1642" s="255" t="s">
        <v>1878</v>
      </c>
      <c r="Q1642" s="255">
        <v>1</v>
      </c>
      <c r="R1642" s="256" t="s">
        <v>33</v>
      </c>
      <c r="S1642" s="255">
        <v>-1197.58</v>
      </c>
      <c r="T1642" s="255" t="s">
        <v>186</v>
      </c>
      <c r="U1642" s="256">
        <v>-1417.71</v>
      </c>
      <c r="V1642" s="255" t="s">
        <v>186</v>
      </c>
      <c r="W1642" s="255">
        <v>-1197.5821799812168</v>
      </c>
      <c r="X1642" s="256" t="s">
        <v>100</v>
      </c>
      <c r="Y1642" s="255" t="s">
        <v>114</v>
      </c>
      <c r="Z1642" s="255">
        <v>-1.42</v>
      </c>
      <c r="AA1642" s="256">
        <v>1</v>
      </c>
      <c r="AB1642" s="255" t="s">
        <v>631</v>
      </c>
      <c r="AC1642" s="255" t="s">
        <v>2006</v>
      </c>
      <c r="AD1642" s="256" t="s">
        <v>2010</v>
      </c>
      <c r="AE1642" s="255" t="s">
        <v>349</v>
      </c>
      <c r="AF1642" s="255" t="s">
        <v>649</v>
      </c>
      <c r="AG1642" s="256" t="s">
        <v>643</v>
      </c>
      <c r="AH1642" s="255"/>
      <c r="AI1642" s="255"/>
      <c r="AJ1642" s="256"/>
      <c r="AK1642" s="255" t="s">
        <v>605</v>
      </c>
      <c r="AL1642" s="255" t="s">
        <v>643</v>
      </c>
      <c r="AM1642" s="268" t="s">
        <v>741</v>
      </c>
      <c r="AN1642" s="148" t="str">
        <f>IF(ISERROR(MATCH(H1642,Current!H:H,0)),"Cleared","resolved")</f>
        <v>resolved</v>
      </c>
    </row>
    <row r="1643" spans="1:40" x14ac:dyDescent="0.25">
      <c r="A1643" s="267" t="s">
        <v>744</v>
      </c>
      <c r="B1643" s="255">
        <v>8520</v>
      </c>
      <c r="C1643" s="256" t="s">
        <v>842</v>
      </c>
      <c r="D1643" s="255" t="s">
        <v>19</v>
      </c>
      <c r="E1643" s="255">
        <v>3100</v>
      </c>
      <c r="F1643" s="256" t="s">
        <v>274</v>
      </c>
      <c r="G1643" s="255" t="s">
        <v>13</v>
      </c>
      <c r="H1643" s="255">
        <v>85200320061694</v>
      </c>
      <c r="I1643" s="256" t="s">
        <v>59</v>
      </c>
      <c r="J1643" s="255" t="s">
        <v>624</v>
      </c>
      <c r="K1643" s="255">
        <v>42773</v>
      </c>
      <c r="L1643" s="256">
        <v>87</v>
      </c>
      <c r="M1643" s="255" t="s">
        <v>111</v>
      </c>
      <c r="N1643" s="255" t="s">
        <v>42</v>
      </c>
      <c r="O1643" s="256">
        <v>42797</v>
      </c>
      <c r="P1643" s="255" t="s">
        <v>838</v>
      </c>
      <c r="Q1643" s="255">
        <v>63</v>
      </c>
      <c r="R1643" s="256" t="s">
        <v>35</v>
      </c>
      <c r="S1643" s="255">
        <v>-99441</v>
      </c>
      <c r="T1643" s="255" t="s">
        <v>197</v>
      </c>
      <c r="U1643" s="256">
        <v>-1415.29</v>
      </c>
      <c r="V1643" s="255" t="s">
        <v>197</v>
      </c>
      <c r="W1643" s="255">
        <v>-99440.716669594229</v>
      </c>
      <c r="X1643" s="256" t="s">
        <v>100</v>
      </c>
      <c r="Y1643" s="255" t="s">
        <v>114</v>
      </c>
      <c r="Z1643" s="255">
        <v>-1.42</v>
      </c>
      <c r="AA1643" s="256">
        <v>1</v>
      </c>
      <c r="AB1643" s="255" t="s">
        <v>631</v>
      </c>
      <c r="AC1643" s="255" t="s">
        <v>458</v>
      </c>
      <c r="AD1643" s="256" t="s">
        <v>352</v>
      </c>
      <c r="AE1643" s="255" t="s">
        <v>349</v>
      </c>
      <c r="AF1643" s="255" t="s">
        <v>605</v>
      </c>
      <c r="AG1643" s="256" t="s">
        <v>643</v>
      </c>
      <c r="AH1643" s="255"/>
      <c r="AI1643" s="255"/>
      <c r="AJ1643" s="256"/>
      <c r="AK1643" s="255" t="s">
        <v>605</v>
      </c>
      <c r="AL1643" s="255" t="s">
        <v>603</v>
      </c>
      <c r="AM1643" s="268" t="s">
        <v>739</v>
      </c>
      <c r="AN1643" s="148" t="str">
        <f>IF(ISERROR(MATCH(H1643,Current!H:H,0)),"Cleared","resolved")</f>
        <v>resolved</v>
      </c>
    </row>
    <row r="1644" spans="1:40" x14ac:dyDescent="0.25">
      <c r="A1644" s="267" t="s">
        <v>31</v>
      </c>
      <c r="B1644" s="255">
        <v>9701</v>
      </c>
      <c r="C1644" s="256" t="s">
        <v>199</v>
      </c>
      <c r="D1644" s="255" t="s">
        <v>14</v>
      </c>
      <c r="E1644" s="255">
        <v>692</v>
      </c>
      <c r="F1644" s="256" t="s">
        <v>187</v>
      </c>
      <c r="G1644" s="255" t="s">
        <v>16</v>
      </c>
      <c r="H1644" s="255">
        <v>97120170088</v>
      </c>
      <c r="I1644" s="256" t="s">
        <v>57</v>
      </c>
      <c r="J1644" s="255" t="s">
        <v>133</v>
      </c>
      <c r="K1644" s="255">
        <v>42796</v>
      </c>
      <c r="L1644" s="256">
        <v>64</v>
      </c>
      <c r="M1644" s="255" t="s">
        <v>111</v>
      </c>
      <c r="N1644" s="255" t="s">
        <v>42</v>
      </c>
      <c r="O1644" s="256">
        <v>42860</v>
      </c>
      <c r="P1644" s="255" t="s">
        <v>1878</v>
      </c>
      <c r="Q1644" s="255">
        <v>0</v>
      </c>
      <c r="R1644" s="256" t="s">
        <v>33</v>
      </c>
      <c r="S1644" s="255">
        <v>-1504.95</v>
      </c>
      <c r="T1644" s="255" t="s">
        <v>100</v>
      </c>
      <c r="U1644" s="256">
        <v>-1504.95</v>
      </c>
      <c r="V1644" s="255" t="s">
        <v>200</v>
      </c>
      <c r="W1644" s="255">
        <v>-6824.6469998444572</v>
      </c>
      <c r="X1644" s="256" t="s">
        <v>100</v>
      </c>
      <c r="Y1644" s="255" t="s">
        <v>114</v>
      </c>
      <c r="Z1644" s="255">
        <v>-1.5</v>
      </c>
      <c r="AA1644" s="256">
        <v>1</v>
      </c>
      <c r="AB1644" s="255" t="s">
        <v>631</v>
      </c>
      <c r="AC1644" s="255" t="s">
        <v>416</v>
      </c>
      <c r="AD1644" s="256" t="s">
        <v>1231</v>
      </c>
      <c r="AE1644" s="255" t="s">
        <v>349</v>
      </c>
      <c r="AF1644" s="255" t="s">
        <v>649</v>
      </c>
      <c r="AG1644" s="256" t="s">
        <v>643</v>
      </c>
      <c r="AH1644" s="255"/>
      <c r="AI1644" s="255"/>
      <c r="AJ1644" s="256"/>
      <c r="AK1644" s="255" t="s">
        <v>649</v>
      </c>
      <c r="AL1644" s="255" t="s">
        <v>643</v>
      </c>
      <c r="AM1644" s="268" t="s">
        <v>740</v>
      </c>
      <c r="AN1644" s="148" t="str">
        <f>IF(ISERROR(MATCH(H1644,Current!H:H,0)),"Cleared","resolved")</f>
        <v>resolved</v>
      </c>
    </row>
    <row r="1645" spans="1:40" x14ac:dyDescent="0.25">
      <c r="A1645" s="267" t="s">
        <v>744</v>
      </c>
      <c r="B1645" s="255">
        <v>8520</v>
      </c>
      <c r="C1645" s="256" t="s">
        <v>842</v>
      </c>
      <c r="D1645" s="255" t="s">
        <v>19</v>
      </c>
      <c r="E1645" s="255">
        <v>795</v>
      </c>
      <c r="F1645" s="256" t="s">
        <v>264</v>
      </c>
      <c r="G1645" s="255" t="s">
        <v>14</v>
      </c>
      <c r="H1645" s="255" t="s">
        <v>1618</v>
      </c>
      <c r="I1645" s="256" t="s">
        <v>59</v>
      </c>
      <c r="J1645" s="255" t="s">
        <v>381</v>
      </c>
      <c r="K1645" s="255">
        <v>42769</v>
      </c>
      <c r="L1645" s="256">
        <v>91</v>
      </c>
      <c r="M1645" s="255" t="s">
        <v>111</v>
      </c>
      <c r="N1645" s="255" t="s">
        <v>42</v>
      </c>
      <c r="O1645" s="256">
        <v>42831</v>
      </c>
      <c r="P1645" s="255" t="s">
        <v>838</v>
      </c>
      <c r="Q1645" s="255">
        <v>29</v>
      </c>
      <c r="R1645" s="256" t="s">
        <v>33</v>
      </c>
      <c r="S1645" s="255">
        <v>-110484</v>
      </c>
      <c r="T1645" s="255" t="s">
        <v>197</v>
      </c>
      <c r="U1645" s="256">
        <v>-1572.46</v>
      </c>
      <c r="V1645" s="255" t="s">
        <v>197</v>
      </c>
      <c r="W1645" s="255">
        <v>-110483.75197611102</v>
      </c>
      <c r="X1645" s="256" t="s">
        <v>100</v>
      </c>
      <c r="Y1645" s="255" t="s">
        <v>114</v>
      </c>
      <c r="Z1645" s="255">
        <v>-1.57</v>
      </c>
      <c r="AA1645" s="256">
        <v>1</v>
      </c>
      <c r="AB1645" s="255" t="s">
        <v>631</v>
      </c>
      <c r="AC1645" s="255" t="s">
        <v>426</v>
      </c>
      <c r="AD1645" s="256" t="s">
        <v>361</v>
      </c>
      <c r="AE1645" s="255" t="s">
        <v>349</v>
      </c>
      <c r="AF1645" s="255" t="s">
        <v>649</v>
      </c>
      <c r="AG1645" s="256" t="s">
        <v>643</v>
      </c>
      <c r="AH1645" s="255"/>
      <c r="AI1645" s="255"/>
      <c r="AJ1645" s="256"/>
      <c r="AK1645" s="255" t="s">
        <v>649</v>
      </c>
      <c r="AL1645" s="255" t="s">
        <v>643</v>
      </c>
      <c r="AM1645" s="268" t="s">
        <v>740</v>
      </c>
      <c r="AN1645" s="148" t="str">
        <f>IF(ISERROR(MATCH(H1645,Current!H:H,0)),"Cleared","resolved")</f>
        <v>resolved</v>
      </c>
    </row>
    <row r="1646" spans="1:40" x14ac:dyDescent="0.25">
      <c r="A1646" s="267" t="s">
        <v>744</v>
      </c>
      <c r="B1646" s="255">
        <v>8520</v>
      </c>
      <c r="C1646" s="256" t="s">
        <v>842</v>
      </c>
      <c r="D1646" s="255" t="s">
        <v>19</v>
      </c>
      <c r="E1646" s="255">
        <v>795</v>
      </c>
      <c r="F1646" s="256" t="s">
        <v>264</v>
      </c>
      <c r="G1646" s="255" t="s">
        <v>14</v>
      </c>
      <c r="H1646" s="255" t="s">
        <v>1621</v>
      </c>
      <c r="I1646" s="256" t="s">
        <v>57</v>
      </c>
      <c r="J1646" s="255" t="s">
        <v>381</v>
      </c>
      <c r="K1646" s="255">
        <v>42769</v>
      </c>
      <c r="L1646" s="256">
        <v>91</v>
      </c>
      <c r="M1646" s="255" t="s">
        <v>111</v>
      </c>
      <c r="N1646" s="255" t="s">
        <v>42</v>
      </c>
      <c r="O1646" s="256">
        <v>42831</v>
      </c>
      <c r="P1646" s="255" t="s">
        <v>838</v>
      </c>
      <c r="Q1646" s="255">
        <v>29</v>
      </c>
      <c r="R1646" s="256" t="s">
        <v>33</v>
      </c>
      <c r="S1646" s="255">
        <v>-111667</v>
      </c>
      <c r="T1646" s="255" t="s">
        <v>197</v>
      </c>
      <c r="U1646" s="256">
        <v>-1589.3</v>
      </c>
      <c r="V1646" s="255" t="s">
        <v>197</v>
      </c>
      <c r="W1646" s="255">
        <v>-111666.95942385386</v>
      </c>
      <c r="X1646" s="256" t="s">
        <v>100</v>
      </c>
      <c r="Y1646" s="255" t="s">
        <v>114</v>
      </c>
      <c r="Z1646" s="255">
        <v>-1.59</v>
      </c>
      <c r="AA1646" s="256">
        <v>1</v>
      </c>
      <c r="AB1646" s="255" t="s">
        <v>631</v>
      </c>
      <c r="AC1646" s="255" t="s">
        <v>426</v>
      </c>
      <c r="AD1646" s="256" t="s">
        <v>361</v>
      </c>
      <c r="AE1646" s="255" t="s">
        <v>349</v>
      </c>
      <c r="AF1646" s="255" t="s">
        <v>605</v>
      </c>
      <c r="AG1646" s="256" t="s">
        <v>643</v>
      </c>
      <c r="AH1646" s="255"/>
      <c r="AI1646" s="255"/>
      <c r="AJ1646" s="256"/>
      <c r="AK1646" s="255" t="s">
        <v>649</v>
      </c>
      <c r="AL1646" s="255" t="s">
        <v>643</v>
      </c>
      <c r="AM1646" s="268" t="s">
        <v>740</v>
      </c>
      <c r="AN1646" s="148" t="str">
        <f>IF(ISERROR(MATCH(H1646,Current!H:H,0)),"Cleared","resolved")</f>
        <v>resolved</v>
      </c>
    </row>
    <row r="1647" spans="1:40" x14ac:dyDescent="0.25">
      <c r="A1647" s="267" t="s">
        <v>31</v>
      </c>
      <c r="B1647" s="255">
        <v>8520</v>
      </c>
      <c r="C1647" s="256" t="s">
        <v>842</v>
      </c>
      <c r="D1647" s="255" t="s">
        <v>19</v>
      </c>
      <c r="E1647" s="255">
        <v>795</v>
      </c>
      <c r="F1647" s="256" t="s">
        <v>264</v>
      </c>
      <c r="G1647" s="255" t="s">
        <v>14</v>
      </c>
      <c r="H1647" s="255" t="s">
        <v>2024</v>
      </c>
      <c r="I1647" s="256" t="s">
        <v>1882</v>
      </c>
      <c r="J1647" s="255" t="s">
        <v>271</v>
      </c>
      <c r="K1647" s="255">
        <v>42769</v>
      </c>
      <c r="L1647" s="256">
        <v>91</v>
      </c>
      <c r="M1647" s="255" t="s">
        <v>111</v>
      </c>
      <c r="N1647" s="255" t="s">
        <v>42</v>
      </c>
      <c r="O1647" s="256">
        <v>42859</v>
      </c>
      <c r="P1647" s="255" t="s">
        <v>1878</v>
      </c>
      <c r="Q1647" s="255">
        <v>1</v>
      </c>
      <c r="R1647" s="256" t="s">
        <v>33</v>
      </c>
      <c r="S1647" s="255">
        <v>-113811</v>
      </c>
      <c r="T1647" s="255" t="s">
        <v>197</v>
      </c>
      <c r="U1647" s="256">
        <v>-1619.82</v>
      </c>
      <c r="V1647" s="255" t="s">
        <v>197</v>
      </c>
      <c r="W1647" s="255">
        <v>-113811.34726857544</v>
      </c>
      <c r="X1647" s="256" t="s">
        <v>100</v>
      </c>
      <c r="Y1647" s="255" t="s">
        <v>114</v>
      </c>
      <c r="Z1647" s="255">
        <v>-1.62</v>
      </c>
      <c r="AA1647" s="256">
        <v>1</v>
      </c>
      <c r="AB1647" s="255" t="s">
        <v>631</v>
      </c>
      <c r="AC1647" s="255" t="s">
        <v>426</v>
      </c>
      <c r="AD1647" s="256" t="s">
        <v>361</v>
      </c>
      <c r="AE1647" s="255" t="s">
        <v>349</v>
      </c>
      <c r="AF1647" s="255" t="s">
        <v>649</v>
      </c>
      <c r="AG1647" s="256" t="s">
        <v>643</v>
      </c>
      <c r="AH1647" s="255"/>
      <c r="AI1647" s="255"/>
      <c r="AJ1647" s="256"/>
      <c r="AK1647" s="255" t="s">
        <v>649</v>
      </c>
      <c r="AL1647" s="255" t="s">
        <v>643</v>
      </c>
      <c r="AM1647" s="268" t="s">
        <v>740</v>
      </c>
      <c r="AN1647" s="148" t="str">
        <f>IF(ISERROR(MATCH(H1647,Current!H:H,0)),"Cleared","resolved")</f>
        <v>resolved</v>
      </c>
    </row>
    <row r="1648" spans="1:40" x14ac:dyDescent="0.25">
      <c r="A1648" s="267" t="s">
        <v>31</v>
      </c>
      <c r="B1648" s="255">
        <v>8520</v>
      </c>
      <c r="C1648" s="256" t="s">
        <v>842</v>
      </c>
      <c r="D1648" s="255" t="s">
        <v>19</v>
      </c>
      <c r="E1648" s="255">
        <v>795</v>
      </c>
      <c r="F1648" s="256" t="s">
        <v>264</v>
      </c>
      <c r="G1648" s="255" t="s">
        <v>14</v>
      </c>
      <c r="H1648" s="255" t="s">
        <v>2029</v>
      </c>
      <c r="I1648" s="256" t="s">
        <v>1882</v>
      </c>
      <c r="J1648" s="255" t="s">
        <v>271</v>
      </c>
      <c r="K1648" s="255">
        <v>42769</v>
      </c>
      <c r="L1648" s="256">
        <v>91</v>
      </c>
      <c r="M1648" s="255" t="s">
        <v>111</v>
      </c>
      <c r="N1648" s="255" t="s">
        <v>42</v>
      </c>
      <c r="O1648" s="256">
        <v>42859</v>
      </c>
      <c r="P1648" s="255" t="s">
        <v>1878</v>
      </c>
      <c r="Q1648" s="255">
        <v>1</v>
      </c>
      <c r="R1648" s="256" t="s">
        <v>33</v>
      </c>
      <c r="S1648" s="255">
        <v>-122083</v>
      </c>
      <c r="T1648" s="255" t="s">
        <v>197</v>
      </c>
      <c r="U1648" s="256">
        <v>-1737.55</v>
      </c>
      <c r="V1648" s="255" t="s">
        <v>197</v>
      </c>
      <c r="W1648" s="255">
        <v>-122083.26014403653</v>
      </c>
      <c r="X1648" s="256" t="s">
        <v>100</v>
      </c>
      <c r="Y1648" s="255" t="s">
        <v>114</v>
      </c>
      <c r="Z1648" s="255">
        <v>-1.74</v>
      </c>
      <c r="AA1648" s="256">
        <v>1</v>
      </c>
      <c r="AB1648" s="255" t="s">
        <v>631</v>
      </c>
      <c r="AC1648" s="255" t="s">
        <v>426</v>
      </c>
      <c r="AD1648" s="256" t="s">
        <v>361</v>
      </c>
      <c r="AE1648" s="255" t="s">
        <v>349</v>
      </c>
      <c r="AF1648" s="255" t="s">
        <v>649</v>
      </c>
      <c r="AG1648" s="256" t="s">
        <v>643</v>
      </c>
      <c r="AH1648" s="255"/>
      <c r="AI1648" s="255"/>
      <c r="AJ1648" s="256"/>
      <c r="AK1648" s="255" t="s">
        <v>649</v>
      </c>
      <c r="AL1648" s="255" t="s">
        <v>643</v>
      </c>
      <c r="AM1648" s="268" t="s">
        <v>740</v>
      </c>
      <c r="AN1648" s="148" t="str">
        <f>IF(ISERROR(MATCH(H1648,Current!H:H,0)),"Cleared","resolved")</f>
        <v>resolved</v>
      </c>
    </row>
    <row r="1649" spans="1:40" x14ac:dyDescent="0.25">
      <c r="A1649" s="267" t="s">
        <v>744</v>
      </c>
      <c r="B1649" s="255">
        <v>3011</v>
      </c>
      <c r="C1649" s="256" t="s">
        <v>164</v>
      </c>
      <c r="D1649" s="255" t="s">
        <v>22</v>
      </c>
      <c r="E1649" s="255">
        <v>3036</v>
      </c>
      <c r="F1649" s="256" t="s">
        <v>202</v>
      </c>
      <c r="G1649" s="255" t="s">
        <v>23</v>
      </c>
      <c r="H1649" s="255">
        <v>383060</v>
      </c>
      <c r="I1649" s="256" t="s">
        <v>59</v>
      </c>
      <c r="J1649" s="255" t="s">
        <v>255</v>
      </c>
      <c r="K1649" s="255">
        <v>42731</v>
      </c>
      <c r="L1649" s="256">
        <v>129</v>
      </c>
      <c r="M1649" s="255" t="s">
        <v>105</v>
      </c>
      <c r="N1649" s="255" t="s">
        <v>41</v>
      </c>
      <c r="O1649" s="256">
        <v>42733</v>
      </c>
      <c r="P1649" s="255" t="s">
        <v>651</v>
      </c>
      <c r="Q1649" s="255">
        <v>127</v>
      </c>
      <c r="R1649" s="256" t="s">
        <v>38</v>
      </c>
      <c r="S1649" s="255">
        <v>-1935.12</v>
      </c>
      <c r="T1649" s="255" t="s">
        <v>248</v>
      </c>
      <c r="U1649" s="256">
        <v>-1770.47</v>
      </c>
      <c r="V1649" s="255" t="s">
        <v>248</v>
      </c>
      <c r="W1649" s="255">
        <v>-1935.1236745872368</v>
      </c>
      <c r="X1649" s="256" t="s">
        <v>100</v>
      </c>
      <c r="Y1649" s="255" t="s">
        <v>114</v>
      </c>
      <c r="Z1649" s="255">
        <v>-1.77</v>
      </c>
      <c r="AA1649" s="256">
        <v>1</v>
      </c>
      <c r="AB1649" s="255" t="s">
        <v>631</v>
      </c>
      <c r="AC1649" s="255" t="s">
        <v>557</v>
      </c>
      <c r="AD1649" s="256" t="s">
        <v>827</v>
      </c>
      <c r="AE1649" s="255" t="s">
        <v>349</v>
      </c>
      <c r="AF1649" s="255" t="s">
        <v>605</v>
      </c>
      <c r="AG1649" s="256" t="s">
        <v>643</v>
      </c>
      <c r="AH1649" s="255"/>
      <c r="AI1649" s="255"/>
      <c r="AJ1649" s="256"/>
      <c r="AK1649" s="255" t="s">
        <v>649</v>
      </c>
      <c r="AL1649" s="255" t="s">
        <v>643</v>
      </c>
      <c r="AM1649" s="268" t="s">
        <v>740</v>
      </c>
      <c r="AN1649" s="148" t="str">
        <f>IF(ISERROR(MATCH(H1649,Current!H:H,0)),"Cleared","resolved")</f>
        <v>Cleared</v>
      </c>
    </row>
    <row r="1650" spans="1:40" x14ac:dyDescent="0.25">
      <c r="A1650" s="267" t="s">
        <v>744</v>
      </c>
      <c r="B1650" s="255">
        <v>8520</v>
      </c>
      <c r="C1650" s="256" t="s">
        <v>842</v>
      </c>
      <c r="D1650" s="255" t="s">
        <v>19</v>
      </c>
      <c r="E1650" s="255">
        <v>3019</v>
      </c>
      <c r="F1650" s="256" t="s">
        <v>134</v>
      </c>
      <c r="G1650" s="255" t="s">
        <v>16</v>
      </c>
      <c r="H1650" s="255">
        <v>85200420032059</v>
      </c>
      <c r="I1650" s="256" t="s">
        <v>59</v>
      </c>
      <c r="J1650" s="255" t="s">
        <v>905</v>
      </c>
      <c r="K1650" s="255">
        <v>42773</v>
      </c>
      <c r="L1650" s="256">
        <v>87</v>
      </c>
      <c r="M1650" s="255" t="s">
        <v>111</v>
      </c>
      <c r="N1650" s="255" t="s">
        <v>42</v>
      </c>
      <c r="O1650" s="256">
        <v>42774</v>
      </c>
      <c r="P1650" s="255" t="s">
        <v>838</v>
      </c>
      <c r="Q1650" s="255">
        <v>86</v>
      </c>
      <c r="R1650" s="256" t="s">
        <v>35</v>
      </c>
      <c r="S1650" s="255">
        <v>-132116</v>
      </c>
      <c r="T1650" s="255" t="s">
        <v>197</v>
      </c>
      <c r="U1650" s="256">
        <v>-1880.34</v>
      </c>
      <c r="V1650" s="255" t="s">
        <v>197</v>
      </c>
      <c r="W1650" s="255">
        <v>-132115.93184612683</v>
      </c>
      <c r="X1650" s="256" t="s">
        <v>100</v>
      </c>
      <c r="Y1650" s="255" t="s">
        <v>114</v>
      </c>
      <c r="Z1650" s="255">
        <v>-1.88</v>
      </c>
      <c r="AA1650" s="256">
        <v>1</v>
      </c>
      <c r="AB1650" s="255" t="s">
        <v>631</v>
      </c>
      <c r="AC1650" s="255" t="s">
        <v>906</v>
      </c>
      <c r="AD1650" s="256" t="s">
        <v>914</v>
      </c>
      <c r="AE1650" s="255" t="s">
        <v>349</v>
      </c>
      <c r="AF1650" s="255" t="s">
        <v>605</v>
      </c>
      <c r="AG1650" s="256" t="s">
        <v>643</v>
      </c>
      <c r="AH1650" s="255"/>
      <c r="AI1650" s="255"/>
      <c r="AJ1650" s="256"/>
      <c r="AK1650" s="255" t="s">
        <v>605</v>
      </c>
      <c r="AL1650" s="255" t="s">
        <v>603</v>
      </c>
      <c r="AM1650" s="268" t="s">
        <v>739</v>
      </c>
      <c r="AN1650" s="148" t="str">
        <f>IF(ISERROR(MATCH(H1650,Current!H:H,0)),"Cleared","resolved")</f>
        <v>Cleared</v>
      </c>
    </row>
    <row r="1651" spans="1:40" x14ac:dyDescent="0.25">
      <c r="A1651" s="267" t="s">
        <v>744</v>
      </c>
      <c r="B1651" s="255">
        <v>8520</v>
      </c>
      <c r="C1651" s="256" t="s">
        <v>842</v>
      </c>
      <c r="D1651" s="255" t="s">
        <v>19</v>
      </c>
      <c r="E1651" s="255">
        <v>795</v>
      </c>
      <c r="F1651" s="256" t="s">
        <v>264</v>
      </c>
      <c r="G1651" s="255" t="s">
        <v>14</v>
      </c>
      <c r="H1651" s="255" t="s">
        <v>1608</v>
      </c>
      <c r="I1651" s="256" t="s">
        <v>57</v>
      </c>
      <c r="J1651" s="255" t="s">
        <v>381</v>
      </c>
      <c r="K1651" s="255">
        <v>42769</v>
      </c>
      <c r="L1651" s="256">
        <v>91</v>
      </c>
      <c r="M1651" s="255" t="s">
        <v>111</v>
      </c>
      <c r="N1651" s="255" t="s">
        <v>42</v>
      </c>
      <c r="O1651" s="256">
        <v>42831</v>
      </c>
      <c r="P1651" s="255" t="s">
        <v>838</v>
      </c>
      <c r="Q1651" s="255">
        <v>29</v>
      </c>
      <c r="R1651" s="256" t="s">
        <v>33</v>
      </c>
      <c r="S1651" s="255">
        <v>-145479</v>
      </c>
      <c r="T1651" s="255" t="s">
        <v>197</v>
      </c>
      <c r="U1651" s="256">
        <v>-2070.5300000000002</v>
      </c>
      <c r="V1651" s="255" t="s">
        <v>197</v>
      </c>
      <c r="W1651" s="255">
        <v>-145479.00930967857</v>
      </c>
      <c r="X1651" s="256" t="s">
        <v>100</v>
      </c>
      <c r="Y1651" s="255" t="s">
        <v>114</v>
      </c>
      <c r="Z1651" s="255">
        <v>-2.0699999999999998</v>
      </c>
      <c r="AA1651" s="256">
        <v>1</v>
      </c>
      <c r="AB1651" s="255" t="s">
        <v>631</v>
      </c>
      <c r="AC1651" s="255" t="s">
        <v>426</v>
      </c>
      <c r="AD1651" s="256" t="s">
        <v>361</v>
      </c>
      <c r="AE1651" s="255" t="s">
        <v>349</v>
      </c>
      <c r="AF1651" s="255" t="s">
        <v>649</v>
      </c>
      <c r="AG1651" s="256" t="s">
        <v>643</v>
      </c>
      <c r="AH1651" s="255"/>
      <c r="AI1651" s="255"/>
      <c r="AJ1651" s="256"/>
      <c r="AK1651" s="255" t="s">
        <v>649</v>
      </c>
      <c r="AL1651" s="255" t="s">
        <v>643</v>
      </c>
      <c r="AM1651" s="268" t="s">
        <v>740</v>
      </c>
      <c r="AN1651" s="148" t="str">
        <f>IF(ISERROR(MATCH(H1651,Current!H:H,0)),"Cleared","resolved")</f>
        <v>resolved</v>
      </c>
    </row>
    <row r="1652" spans="1:40" x14ac:dyDescent="0.25">
      <c r="A1652" s="267" t="s">
        <v>744</v>
      </c>
      <c r="B1652" s="255">
        <v>8520</v>
      </c>
      <c r="C1652" s="256" t="s">
        <v>842</v>
      </c>
      <c r="D1652" s="255" t="s">
        <v>19</v>
      </c>
      <c r="E1652" s="255">
        <v>795</v>
      </c>
      <c r="F1652" s="256" t="s">
        <v>264</v>
      </c>
      <c r="G1652" s="255" t="s">
        <v>14</v>
      </c>
      <c r="H1652" s="255" t="s">
        <v>1613</v>
      </c>
      <c r="I1652" s="256" t="s">
        <v>57</v>
      </c>
      <c r="J1652" s="255" t="s">
        <v>381</v>
      </c>
      <c r="K1652" s="255">
        <v>42769</v>
      </c>
      <c r="L1652" s="256">
        <v>91</v>
      </c>
      <c r="M1652" s="255" t="s">
        <v>111</v>
      </c>
      <c r="N1652" s="255" t="s">
        <v>42</v>
      </c>
      <c r="O1652" s="256">
        <v>42831</v>
      </c>
      <c r="P1652" s="255" t="s">
        <v>838</v>
      </c>
      <c r="Q1652" s="255">
        <v>29</v>
      </c>
      <c r="R1652" s="256" t="s">
        <v>33</v>
      </c>
      <c r="S1652" s="255">
        <v>-145667</v>
      </c>
      <c r="T1652" s="255" t="s">
        <v>197</v>
      </c>
      <c r="U1652" s="256">
        <v>-2073.21</v>
      </c>
      <c r="V1652" s="255" t="s">
        <v>197</v>
      </c>
      <c r="W1652" s="255">
        <v>-145667.31073247848</v>
      </c>
      <c r="X1652" s="256" t="s">
        <v>100</v>
      </c>
      <c r="Y1652" s="255" t="s">
        <v>114</v>
      </c>
      <c r="Z1652" s="255">
        <v>-2.0699999999999998</v>
      </c>
      <c r="AA1652" s="256">
        <v>1</v>
      </c>
      <c r="AB1652" s="255" t="s">
        <v>631</v>
      </c>
      <c r="AC1652" s="255" t="s">
        <v>426</v>
      </c>
      <c r="AD1652" s="256" t="s">
        <v>361</v>
      </c>
      <c r="AE1652" s="255" t="s">
        <v>349</v>
      </c>
      <c r="AF1652" s="255" t="s">
        <v>649</v>
      </c>
      <c r="AG1652" s="256" t="s">
        <v>643</v>
      </c>
      <c r="AH1652" s="255"/>
      <c r="AI1652" s="255"/>
      <c r="AJ1652" s="256"/>
      <c r="AK1652" s="255" t="s">
        <v>649</v>
      </c>
      <c r="AL1652" s="255" t="s">
        <v>643</v>
      </c>
      <c r="AM1652" s="268" t="s">
        <v>740</v>
      </c>
      <c r="AN1652" s="148" t="str">
        <f>IF(ISERROR(MATCH(H1652,Current!H:H,0)),"Cleared","resolved")</f>
        <v>resolved</v>
      </c>
    </row>
    <row r="1653" spans="1:40" x14ac:dyDescent="0.25">
      <c r="A1653" s="267" t="s">
        <v>744</v>
      </c>
      <c r="B1653" s="255">
        <v>8520</v>
      </c>
      <c r="C1653" s="256" t="s">
        <v>842</v>
      </c>
      <c r="D1653" s="255" t="s">
        <v>19</v>
      </c>
      <c r="E1653" s="255">
        <v>795</v>
      </c>
      <c r="F1653" s="256" t="s">
        <v>264</v>
      </c>
      <c r="G1653" s="255" t="s">
        <v>14</v>
      </c>
      <c r="H1653" s="255" t="s">
        <v>1611</v>
      </c>
      <c r="I1653" s="256" t="s">
        <v>57</v>
      </c>
      <c r="J1653" s="255" t="s">
        <v>381</v>
      </c>
      <c r="K1653" s="255">
        <v>42769</v>
      </c>
      <c r="L1653" s="256">
        <v>91</v>
      </c>
      <c r="M1653" s="255" t="s">
        <v>111</v>
      </c>
      <c r="N1653" s="255" t="s">
        <v>42</v>
      </c>
      <c r="O1653" s="256">
        <v>42831</v>
      </c>
      <c r="P1653" s="255" t="s">
        <v>838</v>
      </c>
      <c r="Q1653" s="255">
        <v>29</v>
      </c>
      <c r="R1653" s="256" t="s">
        <v>33</v>
      </c>
      <c r="S1653" s="255">
        <v>-161278</v>
      </c>
      <c r="T1653" s="255" t="s">
        <v>197</v>
      </c>
      <c r="U1653" s="256">
        <v>-2295.39</v>
      </c>
      <c r="V1653" s="255" t="s">
        <v>197</v>
      </c>
      <c r="W1653" s="255">
        <v>-161278.06077639206</v>
      </c>
      <c r="X1653" s="256" t="s">
        <v>100</v>
      </c>
      <c r="Y1653" s="255" t="s">
        <v>114</v>
      </c>
      <c r="Z1653" s="255">
        <v>-2.2999999999999998</v>
      </c>
      <c r="AA1653" s="256">
        <v>1</v>
      </c>
      <c r="AB1653" s="255" t="s">
        <v>631</v>
      </c>
      <c r="AC1653" s="255" t="s">
        <v>426</v>
      </c>
      <c r="AD1653" s="256" t="s">
        <v>361</v>
      </c>
      <c r="AE1653" s="255" t="s">
        <v>349</v>
      </c>
      <c r="AF1653" s="255" t="s">
        <v>605</v>
      </c>
      <c r="AG1653" s="256" t="s">
        <v>643</v>
      </c>
      <c r="AH1653" s="255"/>
      <c r="AI1653" s="255"/>
      <c r="AJ1653" s="256"/>
      <c r="AK1653" s="255" t="s">
        <v>649</v>
      </c>
      <c r="AL1653" s="255" t="s">
        <v>643</v>
      </c>
      <c r="AM1653" s="268" t="s">
        <v>740</v>
      </c>
      <c r="AN1653" s="148" t="str">
        <f>IF(ISERROR(MATCH(H1653,Current!H:H,0)),"Cleared","resolved")</f>
        <v>resolved</v>
      </c>
    </row>
    <row r="1654" spans="1:40" x14ac:dyDescent="0.25">
      <c r="A1654" s="267" t="s">
        <v>744</v>
      </c>
      <c r="B1654" s="255">
        <v>8520</v>
      </c>
      <c r="C1654" s="256" t="s">
        <v>842</v>
      </c>
      <c r="D1654" s="255" t="s">
        <v>19</v>
      </c>
      <c r="E1654" s="255">
        <v>795</v>
      </c>
      <c r="F1654" s="256" t="s">
        <v>264</v>
      </c>
      <c r="G1654" s="255" t="s">
        <v>14</v>
      </c>
      <c r="H1654" s="255" t="s">
        <v>1779</v>
      </c>
      <c r="I1654" s="256" t="s">
        <v>54</v>
      </c>
      <c r="J1654" s="255" t="s">
        <v>381</v>
      </c>
      <c r="K1654" s="255">
        <v>42769</v>
      </c>
      <c r="L1654" s="256">
        <v>91</v>
      </c>
      <c r="M1654" s="255" t="s">
        <v>111</v>
      </c>
      <c r="N1654" s="255" t="s">
        <v>42</v>
      </c>
      <c r="O1654" s="256">
        <v>42831</v>
      </c>
      <c r="P1654" s="255" t="s">
        <v>838</v>
      </c>
      <c r="Q1654" s="255">
        <v>29</v>
      </c>
      <c r="R1654" s="256" t="s">
        <v>33</v>
      </c>
      <c r="S1654" s="255">
        <v>-2591</v>
      </c>
      <c r="T1654" s="255" t="s">
        <v>248</v>
      </c>
      <c r="U1654" s="256">
        <v>-2370.54</v>
      </c>
      <c r="V1654" s="255" t="s">
        <v>197</v>
      </c>
      <c r="W1654" s="255">
        <v>-166558.22940453188</v>
      </c>
      <c r="X1654" s="256" t="s">
        <v>100</v>
      </c>
      <c r="Y1654" s="255" t="s">
        <v>114</v>
      </c>
      <c r="Z1654" s="255">
        <v>-2.37</v>
      </c>
      <c r="AA1654" s="256">
        <v>1</v>
      </c>
      <c r="AB1654" s="255" t="s">
        <v>631</v>
      </c>
      <c r="AC1654" s="255" t="s">
        <v>426</v>
      </c>
      <c r="AD1654" s="256" t="s">
        <v>361</v>
      </c>
      <c r="AE1654" s="255" t="s">
        <v>349</v>
      </c>
      <c r="AF1654" s="255" t="s">
        <v>649</v>
      </c>
      <c r="AG1654" s="256" t="s">
        <v>643</v>
      </c>
      <c r="AH1654" s="255"/>
      <c r="AI1654" s="255"/>
      <c r="AJ1654" s="256"/>
      <c r="AK1654" s="255" t="s">
        <v>649</v>
      </c>
      <c r="AL1654" s="255" t="s">
        <v>643</v>
      </c>
      <c r="AM1654" s="268" t="s">
        <v>740</v>
      </c>
      <c r="AN1654" s="148" t="str">
        <f>IF(ISERROR(MATCH(H1654,Current!H:H,0)),"Cleared","resolved")</f>
        <v>Cleared</v>
      </c>
    </row>
    <row r="1655" spans="1:40" x14ac:dyDescent="0.25">
      <c r="A1655" s="267" t="s">
        <v>744</v>
      </c>
      <c r="B1655" s="255">
        <v>8520</v>
      </c>
      <c r="C1655" s="256" t="s">
        <v>842</v>
      </c>
      <c r="D1655" s="255" t="s">
        <v>19</v>
      </c>
      <c r="E1655" s="255">
        <v>795</v>
      </c>
      <c r="F1655" s="256" t="s">
        <v>264</v>
      </c>
      <c r="G1655" s="255" t="s">
        <v>14</v>
      </c>
      <c r="H1655" s="255" t="s">
        <v>1617</v>
      </c>
      <c r="I1655" s="256" t="s">
        <v>277</v>
      </c>
      <c r="J1655" s="255" t="s">
        <v>381</v>
      </c>
      <c r="K1655" s="255">
        <v>42769</v>
      </c>
      <c r="L1655" s="256">
        <v>91</v>
      </c>
      <c r="M1655" s="255" t="s">
        <v>111</v>
      </c>
      <c r="N1655" s="255" t="s">
        <v>42</v>
      </c>
      <c r="O1655" s="256">
        <v>42831</v>
      </c>
      <c r="P1655" s="255" t="s">
        <v>838</v>
      </c>
      <c r="Q1655" s="255">
        <v>29</v>
      </c>
      <c r="R1655" s="256" t="s">
        <v>33</v>
      </c>
      <c r="S1655" s="255">
        <v>-177469</v>
      </c>
      <c r="T1655" s="255" t="s">
        <v>197</v>
      </c>
      <c r="U1655" s="256">
        <v>-2525.83</v>
      </c>
      <c r="V1655" s="255" t="s">
        <v>197</v>
      </c>
      <c r="W1655" s="255">
        <v>-177469.17266818898</v>
      </c>
      <c r="X1655" s="256" t="s">
        <v>100</v>
      </c>
      <c r="Y1655" s="255" t="s">
        <v>114</v>
      </c>
      <c r="Z1655" s="255">
        <v>-2.5299999999999998</v>
      </c>
      <c r="AA1655" s="256">
        <v>1</v>
      </c>
      <c r="AB1655" s="255" t="s">
        <v>631</v>
      </c>
      <c r="AC1655" s="255" t="s">
        <v>426</v>
      </c>
      <c r="AD1655" s="256" t="s">
        <v>361</v>
      </c>
      <c r="AE1655" s="255" t="s">
        <v>349</v>
      </c>
      <c r="AF1655" s="255" t="s">
        <v>649</v>
      </c>
      <c r="AG1655" s="256" t="s">
        <v>643</v>
      </c>
      <c r="AH1655" s="255"/>
      <c r="AI1655" s="255"/>
      <c r="AJ1655" s="256"/>
      <c r="AK1655" s="255" t="s">
        <v>649</v>
      </c>
      <c r="AL1655" s="255" t="s">
        <v>643</v>
      </c>
      <c r="AM1655" s="268" t="s">
        <v>740</v>
      </c>
      <c r="AN1655" s="148" t="str">
        <f>IF(ISERROR(MATCH(H1655,Current!H:H,0)),"Cleared","resolved")</f>
        <v>resolved</v>
      </c>
    </row>
    <row r="1656" spans="1:40" x14ac:dyDescent="0.25">
      <c r="A1656" s="267" t="s">
        <v>744</v>
      </c>
      <c r="B1656" s="255">
        <v>8520</v>
      </c>
      <c r="C1656" s="256" t="s">
        <v>842</v>
      </c>
      <c r="D1656" s="255" t="s">
        <v>19</v>
      </c>
      <c r="E1656" s="255">
        <v>795</v>
      </c>
      <c r="F1656" s="256" t="s">
        <v>264</v>
      </c>
      <c r="G1656" s="255" t="s">
        <v>14</v>
      </c>
      <c r="H1656" s="255" t="s">
        <v>944</v>
      </c>
      <c r="I1656" s="256" t="s">
        <v>57</v>
      </c>
      <c r="J1656" s="255" t="s">
        <v>271</v>
      </c>
      <c r="K1656" s="255">
        <v>42769</v>
      </c>
      <c r="L1656" s="256">
        <v>91</v>
      </c>
      <c r="M1656" s="255" t="s">
        <v>111</v>
      </c>
      <c r="N1656" s="255" t="s">
        <v>42</v>
      </c>
      <c r="O1656" s="256">
        <v>42776</v>
      </c>
      <c r="P1656" s="255" t="s">
        <v>838</v>
      </c>
      <c r="Q1656" s="255">
        <v>84</v>
      </c>
      <c r="R1656" s="256" t="s">
        <v>35</v>
      </c>
      <c r="S1656" s="255">
        <v>-190386</v>
      </c>
      <c r="T1656" s="255" t="s">
        <v>197</v>
      </c>
      <c r="U1656" s="256">
        <v>-2709.67</v>
      </c>
      <c r="V1656" s="255" t="s">
        <v>197</v>
      </c>
      <c r="W1656" s="255">
        <v>-190386.08817846479</v>
      </c>
      <c r="X1656" s="256" t="s">
        <v>100</v>
      </c>
      <c r="Y1656" s="255" t="s">
        <v>114</v>
      </c>
      <c r="Z1656" s="255">
        <v>-2.71</v>
      </c>
      <c r="AA1656" s="256">
        <v>1</v>
      </c>
      <c r="AB1656" s="255" t="s">
        <v>631</v>
      </c>
      <c r="AC1656" s="255" t="s">
        <v>844</v>
      </c>
      <c r="AD1656" s="256" t="s">
        <v>845</v>
      </c>
      <c r="AE1656" s="255" t="s">
        <v>349</v>
      </c>
      <c r="AF1656" s="255" t="s">
        <v>605</v>
      </c>
      <c r="AG1656" s="256" t="s">
        <v>643</v>
      </c>
      <c r="AH1656" s="255"/>
      <c r="AI1656" s="255"/>
      <c r="AJ1656" s="256"/>
      <c r="AK1656" s="255" t="s">
        <v>649</v>
      </c>
      <c r="AL1656" s="255" t="s">
        <v>643</v>
      </c>
      <c r="AM1656" s="268" t="s">
        <v>740</v>
      </c>
      <c r="AN1656" s="148" t="str">
        <f>IF(ISERROR(MATCH(H1656,Current!H:H,0)),"Cleared","resolved")</f>
        <v>resolved</v>
      </c>
    </row>
    <row r="1657" spans="1:40" x14ac:dyDescent="0.25">
      <c r="A1657" s="267" t="s">
        <v>744</v>
      </c>
      <c r="B1657" s="255">
        <v>8520</v>
      </c>
      <c r="C1657" s="256" t="s">
        <v>842</v>
      </c>
      <c r="D1657" s="255" t="s">
        <v>19</v>
      </c>
      <c r="E1657" s="255">
        <v>9701</v>
      </c>
      <c r="F1657" s="256" t="s">
        <v>199</v>
      </c>
      <c r="G1657" s="255" t="s">
        <v>14</v>
      </c>
      <c r="H1657" s="255">
        <v>85200710012477</v>
      </c>
      <c r="I1657" s="256" t="s">
        <v>57</v>
      </c>
      <c r="J1657" s="255" t="s">
        <v>309</v>
      </c>
      <c r="K1657" s="255">
        <v>42583</v>
      </c>
      <c r="L1657" s="256">
        <v>277</v>
      </c>
      <c r="M1657" s="255" t="s">
        <v>105</v>
      </c>
      <c r="N1657" s="255" t="s">
        <v>41</v>
      </c>
      <c r="O1657" s="256">
        <v>42615</v>
      </c>
      <c r="P1657" s="255" t="s">
        <v>406</v>
      </c>
      <c r="Q1657" s="255">
        <v>245</v>
      </c>
      <c r="R1657" s="256" t="s">
        <v>37</v>
      </c>
      <c r="S1657" s="255">
        <v>-209034</v>
      </c>
      <c r="T1657" s="255" t="s">
        <v>197</v>
      </c>
      <c r="U1657" s="256">
        <v>-2975.08</v>
      </c>
      <c r="V1657" s="255" t="s">
        <v>197</v>
      </c>
      <c r="W1657" s="255">
        <v>-209034.2525909011</v>
      </c>
      <c r="X1657" s="256" t="s">
        <v>100</v>
      </c>
      <c r="Y1657" s="255" t="s">
        <v>114</v>
      </c>
      <c r="Z1657" s="255">
        <v>-2.98</v>
      </c>
      <c r="AA1657" s="256">
        <v>1</v>
      </c>
      <c r="AB1657" s="255" t="s">
        <v>631</v>
      </c>
      <c r="AC1657" s="255" t="s">
        <v>578</v>
      </c>
      <c r="AD1657" s="256" t="s">
        <v>361</v>
      </c>
      <c r="AE1657" s="255" t="s">
        <v>349</v>
      </c>
      <c r="AF1657" s="255" t="s">
        <v>605</v>
      </c>
      <c r="AG1657" s="256" t="s">
        <v>643</v>
      </c>
      <c r="AH1657" s="255"/>
      <c r="AI1657" s="255"/>
      <c r="AJ1657" s="256"/>
      <c r="AK1657" s="255" t="s">
        <v>605</v>
      </c>
      <c r="AL1657" s="255" t="s">
        <v>643</v>
      </c>
      <c r="AM1657" s="268" t="s">
        <v>741</v>
      </c>
      <c r="AN1657" s="148" t="str">
        <f>IF(ISERROR(MATCH(H1657,Current!H:H,0)),"Cleared","resolved")</f>
        <v>resolved</v>
      </c>
    </row>
    <row r="1658" spans="1:40" x14ac:dyDescent="0.25">
      <c r="A1658" s="267" t="s">
        <v>744</v>
      </c>
      <c r="B1658" s="255">
        <v>787</v>
      </c>
      <c r="C1658" s="256" t="s">
        <v>157</v>
      </c>
      <c r="D1658" s="255" t="s">
        <v>16</v>
      </c>
      <c r="E1658" s="255">
        <v>635</v>
      </c>
      <c r="F1658" s="256" t="s">
        <v>142</v>
      </c>
      <c r="G1658" s="255" t="s">
        <v>16</v>
      </c>
      <c r="H1658" s="255">
        <v>78713300012076</v>
      </c>
      <c r="I1658" s="256" t="s">
        <v>55</v>
      </c>
      <c r="J1658" s="255" t="s">
        <v>534</v>
      </c>
      <c r="K1658" s="255">
        <v>42724</v>
      </c>
      <c r="L1658" s="256">
        <v>136</v>
      </c>
      <c r="M1658" s="255" t="s">
        <v>111</v>
      </c>
      <c r="N1658" s="255" t="s">
        <v>42</v>
      </c>
      <c r="O1658" s="256">
        <v>42797</v>
      </c>
      <c r="P1658" s="255" t="s">
        <v>838</v>
      </c>
      <c r="Q1658" s="255">
        <v>63</v>
      </c>
      <c r="R1658" s="256" t="s">
        <v>35</v>
      </c>
      <c r="S1658" s="255">
        <v>-3159.19</v>
      </c>
      <c r="T1658" s="255" t="s">
        <v>100</v>
      </c>
      <c r="U1658" s="256">
        <v>-3159.19</v>
      </c>
      <c r="V1658" s="255" t="s">
        <v>100</v>
      </c>
      <c r="W1658" s="255">
        <v>-3159.19</v>
      </c>
      <c r="X1658" s="256" t="s">
        <v>100</v>
      </c>
      <c r="Y1658" s="255" t="s">
        <v>107</v>
      </c>
      <c r="Z1658" s="255">
        <v>-3.16</v>
      </c>
      <c r="AA1658" s="256">
        <v>1</v>
      </c>
      <c r="AB1658" s="255" t="s">
        <v>631</v>
      </c>
      <c r="AC1658" s="255" t="s">
        <v>409</v>
      </c>
      <c r="AD1658" s="256" t="s">
        <v>1253</v>
      </c>
      <c r="AE1658" s="255" t="s">
        <v>349</v>
      </c>
      <c r="AF1658" s="255" t="s">
        <v>649</v>
      </c>
      <c r="AG1658" s="256" t="s">
        <v>643</v>
      </c>
      <c r="AH1658" s="255"/>
      <c r="AI1658" s="255"/>
      <c r="AJ1658" s="256"/>
      <c r="AK1658" s="255" t="s">
        <v>605</v>
      </c>
      <c r="AL1658" s="255" t="s">
        <v>643</v>
      </c>
      <c r="AM1658" s="268" t="s">
        <v>741</v>
      </c>
      <c r="AN1658" s="148" t="str">
        <f>IF(ISERROR(MATCH(H1658,Current!H:H,0)),"Cleared","resolved")</f>
        <v>resolved</v>
      </c>
    </row>
    <row r="1659" spans="1:40" x14ac:dyDescent="0.25">
      <c r="A1659" s="267" t="s">
        <v>744</v>
      </c>
      <c r="B1659" s="255">
        <v>420</v>
      </c>
      <c r="C1659" s="256" t="s">
        <v>148</v>
      </c>
      <c r="D1659" s="255" t="s">
        <v>13</v>
      </c>
      <c r="E1659" s="255">
        <v>693</v>
      </c>
      <c r="F1659" s="256" t="s">
        <v>177</v>
      </c>
      <c r="G1659" s="255" t="s">
        <v>16</v>
      </c>
      <c r="H1659" s="255">
        <v>4200110022693</v>
      </c>
      <c r="I1659" s="256" t="s">
        <v>56</v>
      </c>
      <c r="J1659" s="255" t="s">
        <v>569</v>
      </c>
      <c r="K1659" s="255">
        <v>42639</v>
      </c>
      <c r="L1659" s="256">
        <v>221</v>
      </c>
      <c r="M1659" s="255" t="s">
        <v>111</v>
      </c>
      <c r="N1659" s="255" t="s">
        <v>42</v>
      </c>
      <c r="O1659" s="256">
        <v>42706</v>
      </c>
      <c r="P1659" s="255" t="s">
        <v>651</v>
      </c>
      <c r="Q1659" s="255">
        <v>154</v>
      </c>
      <c r="R1659" s="256" t="s">
        <v>39</v>
      </c>
      <c r="S1659" s="255">
        <v>-3180.41</v>
      </c>
      <c r="T1659" s="255" t="s">
        <v>100</v>
      </c>
      <c r="U1659" s="256">
        <v>-3180.41</v>
      </c>
      <c r="V1659" s="255" t="s">
        <v>100</v>
      </c>
      <c r="W1659" s="255">
        <v>-3180.41</v>
      </c>
      <c r="X1659" s="256" t="s">
        <v>100</v>
      </c>
      <c r="Y1659" s="255" t="s">
        <v>114</v>
      </c>
      <c r="Z1659" s="255">
        <v>-3.18</v>
      </c>
      <c r="AA1659" s="256">
        <v>1</v>
      </c>
      <c r="AB1659" s="255" t="s">
        <v>631</v>
      </c>
      <c r="AC1659" s="255" t="s">
        <v>431</v>
      </c>
      <c r="AD1659" s="256" t="s">
        <v>766</v>
      </c>
      <c r="AE1659" s="255" t="s">
        <v>349</v>
      </c>
      <c r="AF1659" s="255" t="s">
        <v>649</v>
      </c>
      <c r="AG1659" s="256" t="s">
        <v>643</v>
      </c>
      <c r="AH1659" s="255"/>
      <c r="AI1659" s="255"/>
      <c r="AJ1659" s="256"/>
      <c r="AK1659" s="255" t="s">
        <v>605</v>
      </c>
      <c r="AL1659" s="255" t="s">
        <v>643</v>
      </c>
      <c r="AM1659" s="268" t="s">
        <v>741</v>
      </c>
      <c r="AN1659" s="148" t="str">
        <f>IF(ISERROR(MATCH(H1659,Current!H:H,0)),"Cleared","resolved")</f>
        <v>resolved</v>
      </c>
    </row>
    <row r="1660" spans="1:40" x14ac:dyDescent="0.25">
      <c r="A1660" s="267" t="s">
        <v>744</v>
      </c>
      <c r="B1660" s="255">
        <v>8310</v>
      </c>
      <c r="C1660" s="256" t="s">
        <v>170</v>
      </c>
      <c r="D1660" s="255" t="s">
        <v>14</v>
      </c>
      <c r="E1660" s="255">
        <v>199</v>
      </c>
      <c r="F1660" s="256" t="s">
        <v>137</v>
      </c>
      <c r="G1660" s="255" t="s">
        <v>22</v>
      </c>
      <c r="H1660" s="255" t="s">
        <v>1004</v>
      </c>
      <c r="I1660" s="256" t="s">
        <v>57</v>
      </c>
      <c r="J1660" s="255" t="s">
        <v>133</v>
      </c>
      <c r="K1660" s="255">
        <v>42677</v>
      </c>
      <c r="L1660" s="256">
        <v>183</v>
      </c>
      <c r="M1660" s="255" t="s">
        <v>111</v>
      </c>
      <c r="N1660" s="255" t="s">
        <v>42</v>
      </c>
      <c r="O1660" s="256">
        <v>42775</v>
      </c>
      <c r="P1660" s="255" t="s">
        <v>838</v>
      </c>
      <c r="Q1660" s="255">
        <v>85</v>
      </c>
      <c r="R1660" s="256" t="s">
        <v>35</v>
      </c>
      <c r="S1660" s="255">
        <v>-14274</v>
      </c>
      <c r="T1660" s="255" t="s">
        <v>242</v>
      </c>
      <c r="U1660" s="256">
        <v>-3380.54</v>
      </c>
      <c r="V1660" s="255" t="s">
        <v>242</v>
      </c>
      <c r="W1660" s="255">
        <v>-14273.99410806221</v>
      </c>
      <c r="X1660" s="256" t="s">
        <v>100</v>
      </c>
      <c r="Y1660" s="255" t="s">
        <v>114</v>
      </c>
      <c r="Z1660" s="255">
        <v>-3.38</v>
      </c>
      <c r="AA1660" s="256">
        <v>1</v>
      </c>
      <c r="AB1660" s="255" t="s">
        <v>631</v>
      </c>
      <c r="AC1660" s="255" t="s">
        <v>484</v>
      </c>
      <c r="AD1660" s="256" t="s">
        <v>396</v>
      </c>
      <c r="AE1660" s="255" t="s">
        <v>349</v>
      </c>
      <c r="AF1660" s="255" t="s">
        <v>649</v>
      </c>
      <c r="AG1660" s="256" t="s">
        <v>643</v>
      </c>
      <c r="AH1660" s="255"/>
      <c r="AI1660" s="255"/>
      <c r="AJ1660" s="256"/>
      <c r="AK1660" s="255" t="s">
        <v>605</v>
      </c>
      <c r="AL1660" s="255" t="s">
        <v>643</v>
      </c>
      <c r="AM1660" s="268" t="s">
        <v>741</v>
      </c>
      <c r="AN1660" s="148" t="str">
        <f>IF(ISERROR(MATCH(H1660,Current!H:H,0)),"Cleared","resolved")</f>
        <v>resolved</v>
      </c>
    </row>
    <row r="1661" spans="1:40" x14ac:dyDescent="0.25">
      <c r="A1661" s="267" t="s">
        <v>744</v>
      </c>
      <c r="B1661" s="255">
        <v>8520</v>
      </c>
      <c r="C1661" s="256" t="s">
        <v>842</v>
      </c>
      <c r="D1661" s="255" t="s">
        <v>19</v>
      </c>
      <c r="E1661" s="255">
        <v>3071</v>
      </c>
      <c r="F1661" s="256" t="s">
        <v>139</v>
      </c>
      <c r="G1661" s="255" t="s">
        <v>21</v>
      </c>
      <c r="H1661" s="255" t="s">
        <v>970</v>
      </c>
      <c r="I1661" s="256" t="s">
        <v>59</v>
      </c>
      <c r="J1661" s="255" t="s">
        <v>271</v>
      </c>
      <c r="K1661" s="255">
        <v>42769</v>
      </c>
      <c r="L1661" s="256">
        <v>91</v>
      </c>
      <c r="M1661" s="255" t="s">
        <v>111</v>
      </c>
      <c r="N1661" s="255" t="s">
        <v>42</v>
      </c>
      <c r="O1661" s="256">
        <v>42775</v>
      </c>
      <c r="P1661" s="255" t="s">
        <v>838</v>
      </c>
      <c r="Q1661" s="255">
        <v>85</v>
      </c>
      <c r="R1661" s="256" t="s">
        <v>35</v>
      </c>
      <c r="S1661" s="255">
        <v>-264573</v>
      </c>
      <c r="T1661" s="255" t="s">
        <v>197</v>
      </c>
      <c r="U1661" s="256">
        <v>-3765.54</v>
      </c>
      <c r="V1661" s="255" t="s">
        <v>197</v>
      </c>
      <c r="W1661" s="255">
        <v>-264573.33567539084</v>
      </c>
      <c r="X1661" s="256" t="s">
        <v>100</v>
      </c>
      <c r="Y1661" s="255" t="s">
        <v>114</v>
      </c>
      <c r="Z1661" s="255">
        <v>-3.77</v>
      </c>
      <c r="AA1661" s="256">
        <v>1</v>
      </c>
      <c r="AB1661" s="255" t="s">
        <v>631</v>
      </c>
      <c r="AC1661" s="255" t="s">
        <v>497</v>
      </c>
      <c r="AD1661" s="256" t="s">
        <v>507</v>
      </c>
      <c r="AE1661" s="255" t="s">
        <v>349</v>
      </c>
      <c r="AF1661" s="255" t="s">
        <v>605</v>
      </c>
      <c r="AG1661" s="256" t="s">
        <v>643</v>
      </c>
      <c r="AH1661" s="255"/>
      <c r="AI1661" s="255"/>
      <c r="AJ1661" s="256"/>
      <c r="AK1661" s="255" t="s">
        <v>649</v>
      </c>
      <c r="AL1661" s="255" t="s">
        <v>643</v>
      </c>
      <c r="AM1661" s="268" t="s">
        <v>740</v>
      </c>
      <c r="AN1661" s="148" t="str">
        <f>IF(ISERROR(MATCH(H1661,Current!H:H,0)),"Cleared","resolved")</f>
        <v>resolved</v>
      </c>
    </row>
    <row r="1662" spans="1:40" x14ac:dyDescent="0.25">
      <c r="A1662" s="267" t="s">
        <v>744</v>
      </c>
      <c r="B1662" s="255">
        <v>95</v>
      </c>
      <c r="C1662" s="256" t="s">
        <v>153</v>
      </c>
      <c r="D1662" s="255" t="s">
        <v>17</v>
      </c>
      <c r="E1662" s="255">
        <v>8110</v>
      </c>
      <c r="F1662" s="256" t="s">
        <v>116</v>
      </c>
      <c r="G1662" s="255" t="s">
        <v>15</v>
      </c>
      <c r="H1662" s="255">
        <v>950110010572</v>
      </c>
      <c r="I1662" s="256" t="s">
        <v>58</v>
      </c>
      <c r="J1662" s="255" t="s">
        <v>195</v>
      </c>
      <c r="K1662" s="255">
        <v>42727</v>
      </c>
      <c r="L1662" s="256">
        <v>133</v>
      </c>
      <c r="M1662" s="255" t="s">
        <v>118</v>
      </c>
      <c r="N1662" s="255" t="s">
        <v>41</v>
      </c>
      <c r="O1662" s="256">
        <v>42797</v>
      </c>
      <c r="P1662" s="255" t="s">
        <v>838</v>
      </c>
      <c r="Q1662" s="255">
        <v>63</v>
      </c>
      <c r="R1662" s="256" t="s">
        <v>35</v>
      </c>
      <c r="S1662" s="255">
        <v>-3861</v>
      </c>
      <c r="T1662" s="255" t="s">
        <v>100</v>
      </c>
      <c r="U1662" s="256">
        <v>-3861</v>
      </c>
      <c r="V1662" s="255" t="s">
        <v>100</v>
      </c>
      <c r="W1662" s="255">
        <v>-3861</v>
      </c>
      <c r="X1662" s="256" t="s">
        <v>100</v>
      </c>
      <c r="Y1662" s="255" t="s">
        <v>114</v>
      </c>
      <c r="Z1662" s="255">
        <v>-3.86</v>
      </c>
      <c r="AA1662" s="256">
        <v>1</v>
      </c>
      <c r="AB1662" s="255" t="s">
        <v>631</v>
      </c>
      <c r="AC1662" s="255" t="s">
        <v>447</v>
      </c>
      <c r="AD1662" s="256" t="s">
        <v>361</v>
      </c>
      <c r="AE1662" s="255" t="s">
        <v>349</v>
      </c>
      <c r="AF1662" s="255" t="s">
        <v>605</v>
      </c>
      <c r="AG1662" s="256" t="s">
        <v>643</v>
      </c>
      <c r="AH1662" s="255"/>
      <c r="AI1662" s="255"/>
      <c r="AJ1662" s="256"/>
      <c r="AK1662" s="255" t="s">
        <v>605</v>
      </c>
      <c r="AL1662" s="255" t="s">
        <v>643</v>
      </c>
      <c r="AM1662" s="268" t="s">
        <v>741</v>
      </c>
      <c r="AN1662" s="148" t="str">
        <f>IF(ISERROR(MATCH(H1662,Current!H:H,0)),"Cleared","resolved")</f>
        <v>resolved</v>
      </c>
    </row>
    <row r="1663" spans="1:40" x14ac:dyDescent="0.25">
      <c r="A1663" s="267" t="s">
        <v>744</v>
      </c>
      <c r="B1663" s="255">
        <v>8520</v>
      </c>
      <c r="C1663" s="256" t="s">
        <v>842</v>
      </c>
      <c r="D1663" s="255" t="s">
        <v>19</v>
      </c>
      <c r="E1663" s="255">
        <v>795</v>
      </c>
      <c r="F1663" s="256" t="s">
        <v>264</v>
      </c>
      <c r="G1663" s="255" t="s">
        <v>14</v>
      </c>
      <c r="H1663" s="255" t="s">
        <v>1616</v>
      </c>
      <c r="I1663" s="256" t="s">
        <v>57</v>
      </c>
      <c r="J1663" s="255" t="s">
        <v>381</v>
      </c>
      <c r="K1663" s="255">
        <v>42769</v>
      </c>
      <c r="L1663" s="256">
        <v>91</v>
      </c>
      <c r="M1663" s="255" t="s">
        <v>111</v>
      </c>
      <c r="N1663" s="255" t="s">
        <v>42</v>
      </c>
      <c r="O1663" s="256">
        <v>42831</v>
      </c>
      <c r="P1663" s="255" t="s">
        <v>838</v>
      </c>
      <c r="Q1663" s="255">
        <v>29</v>
      </c>
      <c r="R1663" s="256" t="s">
        <v>33</v>
      </c>
      <c r="S1663" s="255">
        <v>-311346</v>
      </c>
      <c r="T1663" s="255" t="s">
        <v>197</v>
      </c>
      <c r="U1663" s="256">
        <v>-4431.2299999999996</v>
      </c>
      <c r="V1663" s="255" t="s">
        <v>197</v>
      </c>
      <c r="W1663" s="255">
        <v>-311345.86334094498</v>
      </c>
      <c r="X1663" s="256" t="s">
        <v>100</v>
      </c>
      <c r="Y1663" s="255" t="s">
        <v>114</v>
      </c>
      <c r="Z1663" s="255">
        <v>-4.43</v>
      </c>
      <c r="AA1663" s="256">
        <v>1</v>
      </c>
      <c r="AB1663" s="255" t="s">
        <v>631</v>
      </c>
      <c r="AC1663" s="255" t="s">
        <v>426</v>
      </c>
      <c r="AD1663" s="256" t="s">
        <v>361</v>
      </c>
      <c r="AE1663" s="255" t="s">
        <v>349</v>
      </c>
      <c r="AF1663" s="255" t="s">
        <v>605</v>
      </c>
      <c r="AG1663" s="256" t="s">
        <v>643</v>
      </c>
      <c r="AH1663" s="255"/>
      <c r="AI1663" s="255"/>
      <c r="AJ1663" s="256"/>
      <c r="AK1663" s="255" t="s">
        <v>649</v>
      </c>
      <c r="AL1663" s="255" t="s">
        <v>643</v>
      </c>
      <c r="AM1663" s="268" t="s">
        <v>740</v>
      </c>
      <c r="AN1663" s="148" t="str">
        <f>IF(ISERROR(MATCH(H1663,Current!H:H,0)),"Cleared","resolved")</f>
        <v>resolved</v>
      </c>
    </row>
    <row r="1664" spans="1:40" x14ac:dyDescent="0.25">
      <c r="A1664" s="267" t="s">
        <v>31</v>
      </c>
      <c r="B1664" s="255">
        <v>413</v>
      </c>
      <c r="C1664" s="256" t="s">
        <v>136</v>
      </c>
      <c r="D1664" s="255" t="s">
        <v>13</v>
      </c>
      <c r="E1664" s="255">
        <v>8205</v>
      </c>
      <c r="F1664" s="256" t="s">
        <v>130</v>
      </c>
      <c r="G1664" s="255" t="s">
        <v>14</v>
      </c>
      <c r="H1664" s="255">
        <v>4130110177679</v>
      </c>
      <c r="I1664" s="256" t="s">
        <v>60</v>
      </c>
      <c r="J1664" s="255" t="s">
        <v>292</v>
      </c>
      <c r="K1664" s="255">
        <v>42821</v>
      </c>
      <c r="L1664" s="256">
        <v>39</v>
      </c>
      <c r="M1664" s="255" t="s">
        <v>127</v>
      </c>
      <c r="N1664" s="255" t="s">
        <v>128</v>
      </c>
      <c r="O1664" s="256">
        <v>42859</v>
      </c>
      <c r="P1664" s="255" t="s">
        <v>1878</v>
      </c>
      <c r="Q1664" s="255">
        <v>1</v>
      </c>
      <c r="R1664" s="256" t="s">
        <v>33</v>
      </c>
      <c r="S1664" s="255">
        <v>-5167.78</v>
      </c>
      <c r="T1664" s="255" t="s">
        <v>100</v>
      </c>
      <c r="U1664" s="256">
        <v>-5167.78</v>
      </c>
      <c r="V1664" s="255" t="s">
        <v>100</v>
      </c>
      <c r="W1664" s="255">
        <v>-5167.78</v>
      </c>
      <c r="X1664" s="256" t="s">
        <v>100</v>
      </c>
      <c r="Y1664" s="255" t="s">
        <v>114</v>
      </c>
      <c r="Z1664" s="255">
        <v>-5.17</v>
      </c>
      <c r="AA1664" s="256">
        <v>1</v>
      </c>
      <c r="AB1664" s="255" t="s">
        <v>631</v>
      </c>
      <c r="AC1664" s="255" t="s">
        <v>582</v>
      </c>
      <c r="AD1664" s="256" t="s">
        <v>1491</v>
      </c>
      <c r="AE1664" s="255" t="s">
        <v>349</v>
      </c>
      <c r="AF1664" s="255" t="s">
        <v>605</v>
      </c>
      <c r="AG1664" s="256" t="s">
        <v>643</v>
      </c>
      <c r="AH1664" s="255"/>
      <c r="AI1664" s="255"/>
      <c r="AJ1664" s="256"/>
      <c r="AK1664" s="255" t="s">
        <v>605</v>
      </c>
      <c r="AL1664" s="255" t="s">
        <v>643</v>
      </c>
      <c r="AM1664" s="268" t="s">
        <v>741</v>
      </c>
      <c r="AN1664" s="148" t="str">
        <f>IF(ISERROR(MATCH(H1664,Current!H:H,0)),"Cleared","resolved")</f>
        <v>resolved</v>
      </c>
    </row>
    <row r="1665" spans="1:40" x14ac:dyDescent="0.25">
      <c r="A1665" s="267" t="s">
        <v>31</v>
      </c>
      <c r="B1665" s="255">
        <v>413</v>
      </c>
      <c r="C1665" s="256" t="s">
        <v>136</v>
      </c>
      <c r="D1665" s="255" t="s">
        <v>13</v>
      </c>
      <c r="E1665" s="255">
        <v>692</v>
      </c>
      <c r="F1665" s="256" t="s">
        <v>187</v>
      </c>
      <c r="G1665" s="255" t="s">
        <v>16</v>
      </c>
      <c r="H1665" s="255">
        <v>4130130017177</v>
      </c>
      <c r="I1665" s="256" t="s">
        <v>60</v>
      </c>
      <c r="J1665" s="255" t="s">
        <v>292</v>
      </c>
      <c r="K1665" s="255">
        <v>42794</v>
      </c>
      <c r="L1665" s="256">
        <v>66</v>
      </c>
      <c r="M1665" s="255" t="s">
        <v>111</v>
      </c>
      <c r="N1665" s="255" t="s">
        <v>42</v>
      </c>
      <c r="O1665" s="256">
        <v>42859</v>
      </c>
      <c r="P1665" s="255" t="s">
        <v>1878</v>
      </c>
      <c r="Q1665" s="255">
        <v>1</v>
      </c>
      <c r="R1665" s="256" t="s">
        <v>33</v>
      </c>
      <c r="S1665" s="255">
        <v>-5216.74</v>
      </c>
      <c r="T1665" s="255" t="s">
        <v>100</v>
      </c>
      <c r="U1665" s="256">
        <v>-5216.74</v>
      </c>
      <c r="V1665" s="255" t="s">
        <v>100</v>
      </c>
      <c r="W1665" s="255">
        <v>-5216.74</v>
      </c>
      <c r="X1665" s="256" t="s">
        <v>100</v>
      </c>
      <c r="Y1665" s="255" t="s">
        <v>114</v>
      </c>
      <c r="Z1665" s="255">
        <v>-5.22</v>
      </c>
      <c r="AA1665" s="256">
        <v>1</v>
      </c>
      <c r="AB1665" s="255" t="s">
        <v>631</v>
      </c>
      <c r="AC1665" s="255" t="s">
        <v>1509</v>
      </c>
      <c r="AD1665" s="256" t="s">
        <v>1249</v>
      </c>
      <c r="AE1665" s="255" t="s">
        <v>349</v>
      </c>
      <c r="AF1665" s="255" t="s">
        <v>605</v>
      </c>
      <c r="AG1665" s="256" t="s">
        <v>643</v>
      </c>
      <c r="AH1665" s="255"/>
      <c r="AI1665" s="255"/>
      <c r="AJ1665" s="256"/>
      <c r="AK1665" s="255" t="s">
        <v>605</v>
      </c>
      <c r="AL1665" s="255" t="s">
        <v>643</v>
      </c>
      <c r="AM1665" s="268" t="s">
        <v>741</v>
      </c>
      <c r="AN1665" s="148" t="str">
        <f>IF(ISERROR(MATCH(H1665,Current!H:H,0)),"Cleared","resolved")</f>
        <v>resolved</v>
      </c>
    </row>
    <row r="1666" spans="1:40" x14ac:dyDescent="0.25">
      <c r="A1666" s="267" t="s">
        <v>31</v>
      </c>
      <c r="B1666" s="255">
        <v>8520</v>
      </c>
      <c r="C1666" s="256" t="s">
        <v>842</v>
      </c>
      <c r="D1666" s="255" t="s">
        <v>19</v>
      </c>
      <c r="E1666" s="255">
        <v>795</v>
      </c>
      <c r="F1666" s="256" t="s">
        <v>264</v>
      </c>
      <c r="G1666" s="255" t="s">
        <v>14</v>
      </c>
      <c r="H1666" s="255" t="s">
        <v>2028</v>
      </c>
      <c r="I1666" s="256" t="s">
        <v>1882</v>
      </c>
      <c r="J1666" s="255" t="s">
        <v>271</v>
      </c>
      <c r="K1666" s="255">
        <v>42769</v>
      </c>
      <c r="L1666" s="256">
        <v>91</v>
      </c>
      <c r="M1666" s="255" t="s">
        <v>161</v>
      </c>
      <c r="N1666" s="255" t="s">
        <v>128</v>
      </c>
      <c r="O1666" s="256">
        <v>42859</v>
      </c>
      <c r="P1666" s="255" t="s">
        <v>1878</v>
      </c>
      <c r="Q1666" s="255">
        <v>1</v>
      </c>
      <c r="R1666" s="256" t="s">
        <v>33</v>
      </c>
      <c r="S1666" s="255">
        <v>-381193</v>
      </c>
      <c r="T1666" s="255" t="s">
        <v>197</v>
      </c>
      <c r="U1666" s="256">
        <v>-5425.33</v>
      </c>
      <c r="V1666" s="255" t="s">
        <v>197</v>
      </c>
      <c r="W1666" s="255">
        <v>-381193.0440892324</v>
      </c>
      <c r="X1666" s="256" t="s">
        <v>100</v>
      </c>
      <c r="Y1666" s="255" t="s">
        <v>114</v>
      </c>
      <c r="Z1666" s="255">
        <v>-5.43</v>
      </c>
      <c r="AA1666" s="256">
        <v>1</v>
      </c>
      <c r="AB1666" s="255" t="s">
        <v>631</v>
      </c>
      <c r="AC1666" s="255" t="s">
        <v>426</v>
      </c>
      <c r="AD1666" s="256" t="s">
        <v>361</v>
      </c>
      <c r="AE1666" s="255" t="s">
        <v>349</v>
      </c>
      <c r="AF1666" s="255" t="s">
        <v>605</v>
      </c>
      <c r="AG1666" s="256" t="s">
        <v>643</v>
      </c>
      <c r="AH1666" s="255"/>
      <c r="AI1666" s="255"/>
      <c r="AJ1666" s="256"/>
      <c r="AK1666" s="255" t="s">
        <v>649</v>
      </c>
      <c r="AL1666" s="255" t="s">
        <v>643</v>
      </c>
      <c r="AM1666" s="268" t="s">
        <v>740</v>
      </c>
      <c r="AN1666" s="148" t="str">
        <f>IF(ISERROR(MATCH(H1666,Current!H:H,0)),"Cleared","resolved")</f>
        <v>resolved</v>
      </c>
    </row>
    <row r="1667" spans="1:40" x14ac:dyDescent="0.25">
      <c r="A1667" s="267" t="s">
        <v>31</v>
      </c>
      <c r="B1667" s="255">
        <v>802</v>
      </c>
      <c r="C1667" s="256" t="s">
        <v>245</v>
      </c>
      <c r="D1667" s="255" t="s">
        <v>19</v>
      </c>
      <c r="E1667" s="255">
        <v>413</v>
      </c>
      <c r="F1667" s="256" t="s">
        <v>136</v>
      </c>
      <c r="G1667" s="255" t="s">
        <v>13</v>
      </c>
      <c r="H1667" s="255">
        <v>8020210022526</v>
      </c>
      <c r="I1667" s="256" t="s">
        <v>538</v>
      </c>
      <c r="J1667" s="255" t="s">
        <v>1777</v>
      </c>
      <c r="K1667" s="255">
        <v>42795</v>
      </c>
      <c r="L1667" s="256">
        <v>65</v>
      </c>
      <c r="M1667" s="255" t="s">
        <v>161</v>
      </c>
      <c r="N1667" s="255" t="s">
        <v>128</v>
      </c>
      <c r="O1667" s="256">
        <v>42860</v>
      </c>
      <c r="P1667" s="255" t="s">
        <v>1878</v>
      </c>
      <c r="Q1667" s="255">
        <v>0</v>
      </c>
      <c r="R1667" s="256" t="s">
        <v>33</v>
      </c>
      <c r="S1667" s="255">
        <v>-8802.82</v>
      </c>
      <c r="T1667" s="255" t="s">
        <v>246</v>
      </c>
      <c r="U1667" s="256">
        <v>-5769.31</v>
      </c>
      <c r="V1667" s="255" t="s">
        <v>246</v>
      </c>
      <c r="W1667" s="255">
        <v>-8802.8130869084998</v>
      </c>
      <c r="X1667" s="256" t="s">
        <v>100</v>
      </c>
      <c r="Y1667" s="255" t="s">
        <v>114</v>
      </c>
      <c r="Z1667" s="255">
        <v>-5.77</v>
      </c>
      <c r="AA1667" s="256">
        <v>1</v>
      </c>
      <c r="AB1667" s="255" t="s">
        <v>631</v>
      </c>
      <c r="AC1667" s="255" t="s">
        <v>753</v>
      </c>
      <c r="AD1667" s="256" t="s">
        <v>690</v>
      </c>
      <c r="AE1667" s="255" t="s">
        <v>349</v>
      </c>
      <c r="AF1667" s="255" t="s">
        <v>605</v>
      </c>
      <c r="AG1667" s="256" t="s">
        <v>643</v>
      </c>
      <c r="AH1667" s="255"/>
      <c r="AI1667" s="255"/>
      <c r="AJ1667" s="256"/>
      <c r="AK1667" s="255" t="s">
        <v>605</v>
      </c>
      <c r="AL1667" s="255" t="s">
        <v>643</v>
      </c>
      <c r="AM1667" s="268" t="s">
        <v>741</v>
      </c>
      <c r="AN1667" s="148" t="str">
        <f>IF(ISERROR(MATCH(H1667,Current!H:H,0)),"Cleared","resolved")</f>
        <v>Cleared</v>
      </c>
    </row>
    <row r="1668" spans="1:40" x14ac:dyDescent="0.25">
      <c r="A1668" s="267" t="s">
        <v>31</v>
      </c>
      <c r="B1668" s="255">
        <v>802</v>
      </c>
      <c r="C1668" s="256" t="s">
        <v>245</v>
      </c>
      <c r="D1668" s="255" t="s">
        <v>19</v>
      </c>
      <c r="E1668" s="255">
        <v>413</v>
      </c>
      <c r="F1668" s="256" t="s">
        <v>136</v>
      </c>
      <c r="G1668" s="255" t="s">
        <v>13</v>
      </c>
      <c r="H1668" s="255">
        <v>8020210022527</v>
      </c>
      <c r="I1668" s="256" t="s">
        <v>538</v>
      </c>
      <c r="J1668" s="255" t="s">
        <v>1777</v>
      </c>
      <c r="K1668" s="255">
        <v>42795</v>
      </c>
      <c r="L1668" s="256">
        <v>65</v>
      </c>
      <c r="M1668" s="255" t="s">
        <v>161</v>
      </c>
      <c r="N1668" s="255" t="s">
        <v>128</v>
      </c>
      <c r="O1668" s="256">
        <v>42860</v>
      </c>
      <c r="P1668" s="255" t="s">
        <v>1878</v>
      </c>
      <c r="Q1668" s="255">
        <v>0</v>
      </c>
      <c r="R1668" s="256" t="s">
        <v>33</v>
      </c>
      <c r="S1668" s="255">
        <v>-9037</v>
      </c>
      <c r="T1668" s="255" t="s">
        <v>246</v>
      </c>
      <c r="U1668" s="256">
        <v>-5922.79</v>
      </c>
      <c r="V1668" s="255" t="s">
        <v>246</v>
      </c>
      <c r="W1668" s="255">
        <v>-9036.9928679531495</v>
      </c>
      <c r="X1668" s="256" t="s">
        <v>100</v>
      </c>
      <c r="Y1668" s="255" t="s">
        <v>114</v>
      </c>
      <c r="Z1668" s="255">
        <v>-5.92</v>
      </c>
      <c r="AA1668" s="256">
        <v>1</v>
      </c>
      <c r="AB1668" s="255" t="s">
        <v>631</v>
      </c>
      <c r="AC1668" s="255" t="s">
        <v>753</v>
      </c>
      <c r="AD1668" s="256" t="s">
        <v>690</v>
      </c>
      <c r="AE1668" s="255" t="s">
        <v>349</v>
      </c>
      <c r="AF1668" s="255" t="s">
        <v>605</v>
      </c>
      <c r="AG1668" s="256" t="s">
        <v>643</v>
      </c>
      <c r="AH1668" s="255"/>
      <c r="AI1668" s="255"/>
      <c r="AJ1668" s="256"/>
      <c r="AK1668" s="255" t="s">
        <v>605</v>
      </c>
      <c r="AL1668" s="255" t="s">
        <v>643</v>
      </c>
      <c r="AM1668" s="268" t="s">
        <v>741</v>
      </c>
      <c r="AN1668" s="148" t="str">
        <f>IF(ISERROR(MATCH(H1668,Current!H:H,0)),"Cleared","resolved")</f>
        <v>Cleared</v>
      </c>
    </row>
    <row r="1669" spans="1:40" x14ac:dyDescent="0.25">
      <c r="A1669" s="267" t="s">
        <v>744</v>
      </c>
      <c r="B1669" s="255">
        <v>260</v>
      </c>
      <c r="C1669" s="256" t="s">
        <v>113</v>
      </c>
      <c r="D1669" s="255" t="s">
        <v>23</v>
      </c>
      <c r="E1669" s="255">
        <v>692</v>
      </c>
      <c r="F1669" s="256" t="s">
        <v>187</v>
      </c>
      <c r="G1669" s="255" t="s">
        <v>16</v>
      </c>
      <c r="H1669" s="255">
        <v>2600110111224</v>
      </c>
      <c r="I1669" s="256" t="s">
        <v>57</v>
      </c>
      <c r="J1669" s="255" t="s">
        <v>204</v>
      </c>
      <c r="K1669" s="255">
        <v>42669</v>
      </c>
      <c r="L1669" s="256">
        <v>191</v>
      </c>
      <c r="M1669" s="255" t="s">
        <v>111</v>
      </c>
      <c r="N1669" s="255" t="s">
        <v>42</v>
      </c>
      <c r="O1669" s="256">
        <v>42709</v>
      </c>
      <c r="P1669" s="255" t="s">
        <v>651</v>
      </c>
      <c r="Q1669" s="255">
        <v>151</v>
      </c>
      <c r="R1669" s="256" t="s">
        <v>39</v>
      </c>
      <c r="S1669" s="255">
        <v>-5057.5</v>
      </c>
      <c r="T1669" s="255" t="s">
        <v>186</v>
      </c>
      <c r="U1669" s="256">
        <v>-5987.12</v>
      </c>
      <c r="V1669" s="255" t="s">
        <v>186</v>
      </c>
      <c r="W1669" s="255">
        <v>-5057.4999269308546</v>
      </c>
      <c r="X1669" s="256" t="s">
        <v>100</v>
      </c>
      <c r="Y1669" s="255" t="s">
        <v>114</v>
      </c>
      <c r="Z1669" s="255">
        <v>-5.99</v>
      </c>
      <c r="AA1669" s="256">
        <v>1</v>
      </c>
      <c r="AB1669" s="255" t="s">
        <v>631</v>
      </c>
      <c r="AC1669" s="255" t="s">
        <v>416</v>
      </c>
      <c r="AD1669" s="256" t="s">
        <v>1231</v>
      </c>
      <c r="AE1669" s="255" t="s">
        <v>349</v>
      </c>
      <c r="AF1669" s="255" t="s">
        <v>605</v>
      </c>
      <c r="AG1669" s="256" t="s">
        <v>643</v>
      </c>
      <c r="AH1669" s="255"/>
      <c r="AI1669" s="255"/>
      <c r="AJ1669" s="256"/>
      <c r="AK1669" s="255" t="s">
        <v>605</v>
      </c>
      <c r="AL1669" s="255" t="s">
        <v>643</v>
      </c>
      <c r="AM1669" s="268" t="s">
        <v>741</v>
      </c>
      <c r="AN1669" s="148" t="str">
        <f>IF(ISERROR(MATCH(H1669,Current!H:H,0)),"Cleared","resolved")</f>
        <v>Cleared</v>
      </c>
    </row>
    <row r="1670" spans="1:40" x14ac:dyDescent="0.25">
      <c r="A1670" s="267" t="s">
        <v>744</v>
      </c>
      <c r="B1670" s="255">
        <v>8520</v>
      </c>
      <c r="C1670" s="256" t="s">
        <v>842</v>
      </c>
      <c r="D1670" s="255" t="s">
        <v>19</v>
      </c>
      <c r="E1670" s="255">
        <v>3100</v>
      </c>
      <c r="F1670" s="256" t="s">
        <v>274</v>
      </c>
      <c r="G1670" s="255" t="s">
        <v>13</v>
      </c>
      <c r="H1670" s="255" t="s">
        <v>1278</v>
      </c>
      <c r="I1670" s="256" t="s">
        <v>538</v>
      </c>
      <c r="J1670" s="255" t="s">
        <v>19</v>
      </c>
      <c r="K1670" s="255">
        <v>42769</v>
      </c>
      <c r="L1670" s="256">
        <v>91</v>
      </c>
      <c r="M1670" s="255" t="s">
        <v>111</v>
      </c>
      <c r="N1670" s="255" t="s">
        <v>42</v>
      </c>
      <c r="O1670" s="256">
        <v>42797</v>
      </c>
      <c r="P1670" s="255" t="s">
        <v>838</v>
      </c>
      <c r="Q1670" s="255">
        <v>63</v>
      </c>
      <c r="R1670" s="256" t="s">
        <v>35</v>
      </c>
      <c r="S1670" s="255">
        <v>-6000</v>
      </c>
      <c r="T1670" s="255" t="s">
        <v>100</v>
      </c>
      <c r="U1670" s="256">
        <v>-6000</v>
      </c>
      <c r="V1670" s="255" t="s">
        <v>197</v>
      </c>
      <c r="W1670" s="255">
        <v>-421570.34955208149</v>
      </c>
      <c r="X1670" s="256" t="s">
        <v>100</v>
      </c>
      <c r="Y1670" s="255" t="s">
        <v>114</v>
      </c>
      <c r="Z1670" s="255">
        <v>-6</v>
      </c>
      <c r="AA1670" s="256">
        <v>1</v>
      </c>
      <c r="AB1670" s="255" t="s">
        <v>631</v>
      </c>
      <c r="AC1670" s="255" t="s">
        <v>458</v>
      </c>
      <c r="AD1670" s="256" t="s">
        <v>352</v>
      </c>
      <c r="AE1670" s="255" t="s">
        <v>349</v>
      </c>
      <c r="AF1670" s="255" t="s">
        <v>605</v>
      </c>
      <c r="AG1670" s="256" t="s">
        <v>643</v>
      </c>
      <c r="AH1670" s="255"/>
      <c r="AI1670" s="255"/>
      <c r="AJ1670" s="256"/>
      <c r="AK1670" s="255" t="s">
        <v>649</v>
      </c>
      <c r="AL1670" s="255" t="s">
        <v>643</v>
      </c>
      <c r="AM1670" s="268" t="s">
        <v>740</v>
      </c>
      <c r="AN1670" s="148" t="str">
        <f>IF(ISERROR(MATCH(H1670,Current!H:H,0)),"Cleared","resolved")</f>
        <v>resolved</v>
      </c>
    </row>
    <row r="1671" spans="1:40" x14ac:dyDescent="0.25">
      <c r="A1671" s="267" t="s">
        <v>744</v>
      </c>
      <c r="B1671" s="255">
        <v>8520</v>
      </c>
      <c r="C1671" s="256" t="s">
        <v>842</v>
      </c>
      <c r="D1671" s="255" t="s">
        <v>19</v>
      </c>
      <c r="E1671" s="255">
        <v>95</v>
      </c>
      <c r="F1671" s="256" t="s">
        <v>153</v>
      </c>
      <c r="G1671" s="255" t="s">
        <v>17</v>
      </c>
      <c r="H1671" s="255" t="s">
        <v>297</v>
      </c>
      <c r="I1671" s="256" t="s">
        <v>538</v>
      </c>
      <c r="J1671" s="255" t="s">
        <v>68</v>
      </c>
      <c r="K1671" s="255">
        <v>41452</v>
      </c>
      <c r="L1671" s="256">
        <v>1408</v>
      </c>
      <c r="M1671" s="255" t="s">
        <v>111</v>
      </c>
      <c r="N1671" s="255" t="s">
        <v>42</v>
      </c>
      <c r="O1671" s="256">
        <v>42433</v>
      </c>
      <c r="P1671" s="255" t="s">
        <v>266</v>
      </c>
      <c r="Q1671" s="255">
        <v>427</v>
      </c>
      <c r="R1671" s="256" t="s">
        <v>40</v>
      </c>
      <c r="S1671" s="255">
        <v>-6183.5</v>
      </c>
      <c r="T1671" s="255" t="s">
        <v>100</v>
      </c>
      <c r="U1671" s="256">
        <v>-6183.5</v>
      </c>
      <c r="V1671" s="255" t="s">
        <v>197</v>
      </c>
      <c r="W1671" s="255">
        <v>-434463.37607588264</v>
      </c>
      <c r="X1671" s="256" t="s">
        <v>100</v>
      </c>
      <c r="Y1671" s="255" t="s">
        <v>114</v>
      </c>
      <c r="Z1671" s="255">
        <v>-6.18</v>
      </c>
      <c r="AA1671" s="256">
        <v>1</v>
      </c>
      <c r="AB1671" s="255" t="s">
        <v>631</v>
      </c>
      <c r="AC1671" s="255" t="s">
        <v>476</v>
      </c>
      <c r="AD1671" s="256" t="s">
        <v>376</v>
      </c>
      <c r="AE1671" s="255" t="s">
        <v>349</v>
      </c>
      <c r="AF1671" s="255" t="s">
        <v>605</v>
      </c>
      <c r="AG1671" s="256" t="s">
        <v>643</v>
      </c>
      <c r="AH1671" s="255"/>
      <c r="AI1671" s="255"/>
      <c r="AJ1671" s="256"/>
      <c r="AK1671" s="255" t="s">
        <v>605</v>
      </c>
      <c r="AL1671" s="255" t="s">
        <v>643</v>
      </c>
      <c r="AM1671" s="268" t="s">
        <v>741</v>
      </c>
      <c r="AN1671" s="148" t="str">
        <f>IF(ISERROR(MATCH(H1671,Current!H:H,0)),"Cleared","resolved")</f>
        <v>resolved</v>
      </c>
    </row>
    <row r="1672" spans="1:40" x14ac:dyDescent="0.25">
      <c r="A1672" s="267" t="s">
        <v>744</v>
      </c>
      <c r="B1672" s="255">
        <v>693</v>
      </c>
      <c r="C1672" s="256" t="s">
        <v>177</v>
      </c>
      <c r="D1672" s="255" t="s">
        <v>16</v>
      </c>
      <c r="E1672" s="255">
        <v>95</v>
      </c>
      <c r="F1672" s="256" t="s">
        <v>153</v>
      </c>
      <c r="G1672" s="255" t="s">
        <v>17</v>
      </c>
      <c r="H1672" s="255">
        <v>69308300001418</v>
      </c>
      <c r="I1672" s="256" t="s">
        <v>56</v>
      </c>
      <c r="J1672" s="255" t="s">
        <v>179</v>
      </c>
      <c r="K1672" s="255">
        <v>42636</v>
      </c>
      <c r="L1672" s="256">
        <v>224</v>
      </c>
      <c r="M1672" s="255" t="s">
        <v>158</v>
      </c>
      <c r="N1672" s="255" t="s">
        <v>41</v>
      </c>
      <c r="O1672" s="256">
        <v>42706</v>
      </c>
      <c r="P1672" s="255" t="s">
        <v>651</v>
      </c>
      <c r="Q1672" s="255">
        <v>154</v>
      </c>
      <c r="R1672" s="256" t="s">
        <v>39</v>
      </c>
      <c r="S1672" s="255">
        <v>-6191.64</v>
      </c>
      <c r="T1672" s="255" t="s">
        <v>100</v>
      </c>
      <c r="U1672" s="256">
        <v>-6191.64</v>
      </c>
      <c r="V1672" s="255" t="s">
        <v>100</v>
      </c>
      <c r="W1672" s="255">
        <v>-6191.64</v>
      </c>
      <c r="X1672" s="256" t="s">
        <v>100</v>
      </c>
      <c r="Y1672" s="255" t="s">
        <v>114</v>
      </c>
      <c r="Z1672" s="255">
        <v>-6.19</v>
      </c>
      <c r="AA1672" s="256">
        <v>1</v>
      </c>
      <c r="AB1672" s="255" t="s">
        <v>631</v>
      </c>
      <c r="AC1672" s="255" t="s">
        <v>422</v>
      </c>
      <c r="AD1672" s="256" t="s">
        <v>1943</v>
      </c>
      <c r="AE1672" s="255" t="s">
        <v>349</v>
      </c>
      <c r="AF1672" s="255" t="s">
        <v>605</v>
      </c>
      <c r="AG1672" s="256" t="s">
        <v>643</v>
      </c>
      <c r="AH1672" s="255"/>
      <c r="AI1672" s="255"/>
      <c r="AJ1672" s="256"/>
      <c r="AK1672" s="255" t="s">
        <v>605</v>
      </c>
      <c r="AL1672" s="255" t="s">
        <v>643</v>
      </c>
      <c r="AM1672" s="268" t="s">
        <v>741</v>
      </c>
      <c r="AN1672" s="148" t="str">
        <f>IF(ISERROR(MATCH(H1672,Current!H:H,0)),"Cleared","resolved")</f>
        <v>resolved</v>
      </c>
    </row>
    <row r="1673" spans="1:40" x14ac:dyDescent="0.25">
      <c r="A1673" s="267" t="s">
        <v>744</v>
      </c>
      <c r="B1673" s="255">
        <v>8520</v>
      </c>
      <c r="C1673" s="256" t="s">
        <v>842</v>
      </c>
      <c r="D1673" s="255" t="s">
        <v>19</v>
      </c>
      <c r="E1673" s="255">
        <v>795</v>
      </c>
      <c r="F1673" s="256" t="s">
        <v>264</v>
      </c>
      <c r="G1673" s="255" t="s">
        <v>14</v>
      </c>
      <c r="H1673" s="255" t="s">
        <v>1615</v>
      </c>
      <c r="I1673" s="256" t="s">
        <v>538</v>
      </c>
      <c r="J1673" s="255" t="s">
        <v>381</v>
      </c>
      <c r="K1673" s="255">
        <v>42769</v>
      </c>
      <c r="L1673" s="256">
        <v>91</v>
      </c>
      <c r="M1673" s="255" t="s">
        <v>111</v>
      </c>
      <c r="N1673" s="255" t="s">
        <v>42</v>
      </c>
      <c r="O1673" s="256">
        <v>42831</v>
      </c>
      <c r="P1673" s="255" t="s">
        <v>838</v>
      </c>
      <c r="Q1673" s="255">
        <v>29</v>
      </c>
      <c r="R1673" s="256" t="s">
        <v>33</v>
      </c>
      <c r="S1673" s="255">
        <v>-435354</v>
      </c>
      <c r="T1673" s="255" t="s">
        <v>197</v>
      </c>
      <c r="U1673" s="256">
        <v>-6196.18</v>
      </c>
      <c r="V1673" s="255" t="s">
        <v>197</v>
      </c>
      <c r="W1673" s="255">
        <v>-435354.29474793607</v>
      </c>
      <c r="X1673" s="256" t="s">
        <v>100</v>
      </c>
      <c r="Y1673" s="255" t="s">
        <v>114</v>
      </c>
      <c r="Z1673" s="255">
        <v>-6.2</v>
      </c>
      <c r="AA1673" s="256">
        <v>1</v>
      </c>
      <c r="AB1673" s="255" t="s">
        <v>631</v>
      </c>
      <c r="AC1673" s="255" t="s">
        <v>426</v>
      </c>
      <c r="AD1673" s="256" t="s">
        <v>361</v>
      </c>
      <c r="AE1673" s="255" t="s">
        <v>349</v>
      </c>
      <c r="AF1673" s="255" t="s">
        <v>649</v>
      </c>
      <c r="AG1673" s="256" t="s">
        <v>643</v>
      </c>
      <c r="AH1673" s="255"/>
      <c r="AI1673" s="255"/>
      <c r="AJ1673" s="256"/>
      <c r="AK1673" s="255" t="s">
        <v>649</v>
      </c>
      <c r="AL1673" s="255" t="s">
        <v>643</v>
      </c>
      <c r="AM1673" s="268" t="s">
        <v>740</v>
      </c>
      <c r="AN1673" s="148" t="str">
        <f>IF(ISERROR(MATCH(H1673,Current!H:H,0)),"Cleared","resolved")</f>
        <v>resolved</v>
      </c>
    </row>
    <row r="1674" spans="1:40" x14ac:dyDescent="0.25">
      <c r="A1674" s="267" t="s">
        <v>31</v>
      </c>
      <c r="B1674" s="255">
        <v>8520</v>
      </c>
      <c r="C1674" s="256" t="s">
        <v>842</v>
      </c>
      <c r="D1674" s="255" t="s">
        <v>19</v>
      </c>
      <c r="E1674" s="255">
        <v>1750</v>
      </c>
      <c r="F1674" s="256" t="s">
        <v>159</v>
      </c>
      <c r="G1674" s="255" t="s">
        <v>18</v>
      </c>
      <c r="H1674" s="255">
        <v>85201120004230</v>
      </c>
      <c r="I1674" s="256" t="s">
        <v>538</v>
      </c>
      <c r="J1674" s="255" t="s">
        <v>68</v>
      </c>
      <c r="K1674" s="255">
        <v>42829</v>
      </c>
      <c r="L1674" s="256">
        <v>31</v>
      </c>
      <c r="M1674" s="255" t="s">
        <v>111</v>
      </c>
      <c r="N1674" s="255" t="s">
        <v>42</v>
      </c>
      <c r="O1674" s="256">
        <v>42860</v>
      </c>
      <c r="P1674" s="255" t="s">
        <v>1878</v>
      </c>
      <c r="Q1674" s="255">
        <v>0</v>
      </c>
      <c r="R1674" s="256" t="s">
        <v>33</v>
      </c>
      <c r="S1674" s="255">
        <v>-436338.06</v>
      </c>
      <c r="T1674" s="255" t="s">
        <v>197</v>
      </c>
      <c r="U1674" s="256">
        <v>-6210.18</v>
      </c>
      <c r="V1674" s="255" t="s">
        <v>197</v>
      </c>
      <c r="W1674" s="255">
        <v>-436337.95889689092</v>
      </c>
      <c r="X1674" s="256" t="s">
        <v>100</v>
      </c>
      <c r="Y1674" s="255" t="s">
        <v>114</v>
      </c>
      <c r="Z1674" s="255">
        <v>-6.21</v>
      </c>
      <c r="AA1674" s="256">
        <v>1</v>
      </c>
      <c r="AB1674" s="255" t="s">
        <v>631</v>
      </c>
      <c r="AC1674" s="255" t="s">
        <v>2042</v>
      </c>
      <c r="AD1674" s="256" t="s">
        <v>2043</v>
      </c>
      <c r="AE1674" s="255" t="s">
        <v>349</v>
      </c>
      <c r="AF1674" s="255" t="s">
        <v>649</v>
      </c>
      <c r="AG1674" s="256" t="s">
        <v>643</v>
      </c>
      <c r="AH1674" s="255"/>
      <c r="AI1674" s="255"/>
      <c r="AJ1674" s="256"/>
      <c r="AK1674" s="255" t="s">
        <v>605</v>
      </c>
      <c r="AL1674" s="255" t="s">
        <v>603</v>
      </c>
      <c r="AM1674" s="268" t="s">
        <v>739</v>
      </c>
      <c r="AN1674" s="148" t="str">
        <f>IF(ISERROR(MATCH(H1674,Current!H:H,0)),"Cleared","resolved")</f>
        <v>resolved</v>
      </c>
    </row>
    <row r="1675" spans="1:40" x14ac:dyDescent="0.25">
      <c r="A1675" s="267" t="s">
        <v>744</v>
      </c>
      <c r="B1675" s="255">
        <v>692</v>
      </c>
      <c r="C1675" s="256" t="s">
        <v>187</v>
      </c>
      <c r="D1675" s="255" t="s">
        <v>16</v>
      </c>
      <c r="E1675" s="255">
        <v>3014</v>
      </c>
      <c r="F1675" s="256" t="s">
        <v>144</v>
      </c>
      <c r="G1675" s="255" t="s">
        <v>16</v>
      </c>
      <c r="H1675" s="255">
        <v>69201111605674</v>
      </c>
      <c r="I1675" s="256" t="s">
        <v>57</v>
      </c>
      <c r="J1675" s="255" t="s">
        <v>191</v>
      </c>
      <c r="K1675" s="255">
        <v>42573</v>
      </c>
      <c r="L1675" s="256">
        <v>287</v>
      </c>
      <c r="M1675" s="255" t="s">
        <v>127</v>
      </c>
      <c r="N1675" s="255" t="s">
        <v>128</v>
      </c>
      <c r="O1675" s="256">
        <v>42648</v>
      </c>
      <c r="P1675" s="255" t="s">
        <v>406</v>
      </c>
      <c r="Q1675" s="255">
        <v>212</v>
      </c>
      <c r="R1675" s="256" t="s">
        <v>37</v>
      </c>
      <c r="S1675" s="255">
        <v>-6278.4</v>
      </c>
      <c r="T1675" s="255" t="s">
        <v>100</v>
      </c>
      <c r="U1675" s="256">
        <v>-6278.4</v>
      </c>
      <c r="V1675" s="255" t="s">
        <v>100</v>
      </c>
      <c r="W1675" s="255">
        <v>-6278.4</v>
      </c>
      <c r="X1675" s="256" t="s">
        <v>100</v>
      </c>
      <c r="Y1675" s="255" t="s">
        <v>107</v>
      </c>
      <c r="Z1675" s="255">
        <v>-6.28</v>
      </c>
      <c r="AA1675" s="256">
        <v>1</v>
      </c>
      <c r="AB1675" s="255" t="s">
        <v>631</v>
      </c>
      <c r="AC1675" s="255" t="s">
        <v>413</v>
      </c>
      <c r="AD1675" s="256" t="s">
        <v>641</v>
      </c>
      <c r="AE1675" s="255" t="s">
        <v>349</v>
      </c>
      <c r="AF1675" s="255" t="s">
        <v>605</v>
      </c>
      <c r="AG1675" s="256" t="s">
        <v>643</v>
      </c>
      <c r="AH1675" s="255"/>
      <c r="AI1675" s="255"/>
      <c r="AJ1675" s="256"/>
      <c r="AK1675" s="255" t="s">
        <v>605</v>
      </c>
      <c r="AL1675" s="255" t="s">
        <v>643</v>
      </c>
      <c r="AM1675" s="268" t="s">
        <v>741</v>
      </c>
      <c r="AN1675" s="148" t="str">
        <f>IF(ISERROR(MATCH(H1675,Current!H:H,0)),"Cleared","resolved")</f>
        <v>resolved</v>
      </c>
    </row>
    <row r="1676" spans="1:40" x14ac:dyDescent="0.25">
      <c r="A1676" s="267" t="s">
        <v>744</v>
      </c>
      <c r="B1676" s="255">
        <v>8520</v>
      </c>
      <c r="C1676" s="256" t="s">
        <v>842</v>
      </c>
      <c r="D1676" s="255" t="s">
        <v>19</v>
      </c>
      <c r="E1676" s="255">
        <v>3100</v>
      </c>
      <c r="F1676" s="256" t="s">
        <v>274</v>
      </c>
      <c r="G1676" s="255" t="s">
        <v>13</v>
      </c>
      <c r="H1676" s="255" t="s">
        <v>1282</v>
      </c>
      <c r="I1676" s="256" t="s">
        <v>538</v>
      </c>
      <c r="J1676" s="255" t="s">
        <v>19</v>
      </c>
      <c r="K1676" s="255">
        <v>42769</v>
      </c>
      <c r="L1676" s="256">
        <v>91</v>
      </c>
      <c r="M1676" s="255" t="s">
        <v>111</v>
      </c>
      <c r="N1676" s="255" t="s">
        <v>42</v>
      </c>
      <c r="O1676" s="256">
        <v>42797</v>
      </c>
      <c r="P1676" s="255" t="s">
        <v>838</v>
      </c>
      <c r="Q1676" s="255">
        <v>63</v>
      </c>
      <c r="R1676" s="256" t="s">
        <v>35</v>
      </c>
      <c r="S1676" s="255">
        <v>-5393</v>
      </c>
      <c r="T1676" s="255" t="s">
        <v>186</v>
      </c>
      <c r="U1676" s="256">
        <v>-6384.29</v>
      </c>
      <c r="V1676" s="255" t="s">
        <v>197</v>
      </c>
      <c r="W1676" s="255">
        <v>-448571.22782364307</v>
      </c>
      <c r="X1676" s="256" t="s">
        <v>100</v>
      </c>
      <c r="Y1676" s="255" t="s">
        <v>114</v>
      </c>
      <c r="Z1676" s="255">
        <v>-6.38</v>
      </c>
      <c r="AA1676" s="256">
        <v>1</v>
      </c>
      <c r="AB1676" s="255" t="s">
        <v>631</v>
      </c>
      <c r="AC1676" s="255" t="s">
        <v>458</v>
      </c>
      <c r="AD1676" s="256" t="s">
        <v>352</v>
      </c>
      <c r="AE1676" s="255" t="s">
        <v>349</v>
      </c>
      <c r="AF1676" s="255" t="s">
        <v>605</v>
      </c>
      <c r="AG1676" s="256" t="s">
        <v>643</v>
      </c>
      <c r="AH1676" s="255"/>
      <c r="AI1676" s="255"/>
      <c r="AJ1676" s="256"/>
      <c r="AK1676" s="255" t="s">
        <v>649</v>
      </c>
      <c r="AL1676" s="255" t="s">
        <v>643</v>
      </c>
      <c r="AM1676" s="268" t="s">
        <v>740</v>
      </c>
      <c r="AN1676" s="148" t="str">
        <f>IF(ISERROR(MATCH(H1676,Current!H:H,0)),"Cleared","resolved")</f>
        <v>resolved</v>
      </c>
    </row>
    <row r="1677" spans="1:40" x14ac:dyDescent="0.25">
      <c r="A1677" s="267" t="s">
        <v>744</v>
      </c>
      <c r="B1677" s="255">
        <v>199</v>
      </c>
      <c r="C1677" s="256" t="s">
        <v>137</v>
      </c>
      <c r="D1677" s="255" t="s">
        <v>22</v>
      </c>
      <c r="E1677" s="255">
        <v>8110</v>
      </c>
      <c r="F1677" s="256" t="s">
        <v>116</v>
      </c>
      <c r="G1677" s="255" t="s">
        <v>15</v>
      </c>
      <c r="H1677" s="255">
        <v>199030003438</v>
      </c>
      <c r="I1677" s="256" t="s">
        <v>54</v>
      </c>
      <c r="J1677" s="255" t="s">
        <v>659</v>
      </c>
      <c r="K1677" s="255">
        <v>42697</v>
      </c>
      <c r="L1677" s="256">
        <v>163</v>
      </c>
      <c r="M1677" s="255" t="s">
        <v>111</v>
      </c>
      <c r="N1677" s="255" t="s">
        <v>42</v>
      </c>
      <c r="O1677" s="256">
        <v>42775</v>
      </c>
      <c r="P1677" s="255" t="s">
        <v>838</v>
      </c>
      <c r="Q1677" s="255">
        <v>85</v>
      </c>
      <c r="R1677" s="256" t="s">
        <v>35</v>
      </c>
      <c r="S1677" s="255">
        <v>-7000</v>
      </c>
      <c r="T1677" s="255" t="s">
        <v>248</v>
      </c>
      <c r="U1677" s="256">
        <v>-6404.39</v>
      </c>
      <c r="V1677" s="255" t="s">
        <v>248</v>
      </c>
      <c r="W1677" s="255">
        <v>-6999.9981419000342</v>
      </c>
      <c r="X1677" s="256" t="s">
        <v>100</v>
      </c>
      <c r="Y1677" s="255" t="s">
        <v>114</v>
      </c>
      <c r="Z1677" s="255">
        <v>-6.4</v>
      </c>
      <c r="AA1677" s="256">
        <v>1</v>
      </c>
      <c r="AB1677" s="255" t="s">
        <v>631</v>
      </c>
      <c r="AC1677" s="255" t="s">
        <v>447</v>
      </c>
      <c r="AD1677" s="256" t="s">
        <v>361</v>
      </c>
      <c r="AE1677" s="255" t="s">
        <v>349</v>
      </c>
      <c r="AF1677" s="255" t="s">
        <v>649</v>
      </c>
      <c r="AG1677" s="256" t="s">
        <v>643</v>
      </c>
      <c r="AH1677" s="255"/>
      <c r="AI1677" s="255"/>
      <c r="AJ1677" s="256"/>
      <c r="AK1677" s="255" t="s">
        <v>605</v>
      </c>
      <c r="AL1677" s="255" t="s">
        <v>643</v>
      </c>
      <c r="AM1677" s="268" t="s">
        <v>741</v>
      </c>
      <c r="AN1677" s="148" t="str">
        <f>IF(ISERROR(MATCH(H1677,Current!H:H,0)),"Cleared","resolved")</f>
        <v>resolved</v>
      </c>
    </row>
    <row r="1678" spans="1:40" x14ac:dyDescent="0.25">
      <c r="A1678" s="267" t="s">
        <v>744</v>
      </c>
      <c r="B1678" s="255">
        <v>8520</v>
      </c>
      <c r="C1678" s="256" t="s">
        <v>842</v>
      </c>
      <c r="D1678" s="255" t="s">
        <v>19</v>
      </c>
      <c r="E1678" s="255">
        <v>795</v>
      </c>
      <c r="F1678" s="256" t="s">
        <v>264</v>
      </c>
      <c r="G1678" s="255" t="s">
        <v>14</v>
      </c>
      <c r="H1678" s="255" t="s">
        <v>846</v>
      </c>
      <c r="I1678" s="256" t="s">
        <v>277</v>
      </c>
      <c r="J1678" s="255" t="s">
        <v>271</v>
      </c>
      <c r="K1678" s="255">
        <v>42769</v>
      </c>
      <c r="L1678" s="256">
        <v>91</v>
      </c>
      <c r="M1678" s="255" t="s">
        <v>111</v>
      </c>
      <c r="N1678" s="255" t="s">
        <v>42</v>
      </c>
      <c r="O1678" s="256">
        <v>42776</v>
      </c>
      <c r="P1678" s="255" t="s">
        <v>838</v>
      </c>
      <c r="Q1678" s="255">
        <v>84</v>
      </c>
      <c r="R1678" s="256" t="s">
        <v>35</v>
      </c>
      <c r="S1678" s="255">
        <v>-7623.25</v>
      </c>
      <c r="T1678" s="255" t="s">
        <v>112</v>
      </c>
      <c r="U1678" s="256">
        <v>-7038.36</v>
      </c>
      <c r="V1678" s="255" t="s">
        <v>197</v>
      </c>
      <c r="W1678" s="255">
        <v>-494527.31424556469</v>
      </c>
      <c r="X1678" s="256" t="s">
        <v>100</v>
      </c>
      <c r="Y1678" s="255" t="s">
        <v>114</v>
      </c>
      <c r="Z1678" s="255">
        <v>-7.04</v>
      </c>
      <c r="AA1678" s="256">
        <v>1</v>
      </c>
      <c r="AB1678" s="255" t="s">
        <v>631</v>
      </c>
      <c r="AC1678" s="255" t="s">
        <v>844</v>
      </c>
      <c r="AD1678" s="256" t="s">
        <v>845</v>
      </c>
      <c r="AE1678" s="255" t="s">
        <v>349</v>
      </c>
      <c r="AF1678" s="255" t="s">
        <v>605</v>
      </c>
      <c r="AG1678" s="256" t="s">
        <v>643</v>
      </c>
      <c r="AH1678" s="255"/>
      <c r="AI1678" s="255"/>
      <c r="AJ1678" s="256"/>
      <c r="AK1678" s="255" t="s">
        <v>649</v>
      </c>
      <c r="AL1678" s="255" t="s">
        <v>643</v>
      </c>
      <c r="AM1678" s="268" t="s">
        <v>740</v>
      </c>
      <c r="AN1678" s="148" t="str">
        <f>IF(ISERROR(MATCH(H1678,Current!H:H,0)),"Cleared","resolved")</f>
        <v>resolved</v>
      </c>
    </row>
    <row r="1679" spans="1:40" x14ac:dyDescent="0.25">
      <c r="A1679" s="267" t="s">
        <v>31</v>
      </c>
      <c r="B1679" s="255">
        <v>8520</v>
      </c>
      <c r="C1679" s="256" t="s">
        <v>842</v>
      </c>
      <c r="D1679" s="255" t="s">
        <v>19</v>
      </c>
      <c r="E1679" s="255">
        <v>1750</v>
      </c>
      <c r="F1679" s="256" t="s">
        <v>159</v>
      </c>
      <c r="G1679" s="255" t="s">
        <v>18</v>
      </c>
      <c r="H1679" s="255">
        <v>85201220009380</v>
      </c>
      <c r="I1679" s="256" t="s">
        <v>538</v>
      </c>
      <c r="J1679" s="255" t="s">
        <v>68</v>
      </c>
      <c r="K1679" s="255">
        <v>42829</v>
      </c>
      <c r="L1679" s="256">
        <v>31</v>
      </c>
      <c r="M1679" s="255" t="s">
        <v>111</v>
      </c>
      <c r="N1679" s="255" t="s">
        <v>42</v>
      </c>
      <c r="O1679" s="256">
        <v>42860</v>
      </c>
      <c r="P1679" s="255" t="s">
        <v>1878</v>
      </c>
      <c r="Q1679" s="255">
        <v>0</v>
      </c>
      <c r="R1679" s="256" t="s">
        <v>33</v>
      </c>
      <c r="S1679" s="255">
        <v>-499598.91</v>
      </c>
      <c r="T1679" s="255" t="s">
        <v>197</v>
      </c>
      <c r="U1679" s="256">
        <v>-7110.54</v>
      </c>
      <c r="V1679" s="255" t="s">
        <v>197</v>
      </c>
      <c r="W1679" s="255">
        <v>-499598.80555067625</v>
      </c>
      <c r="X1679" s="256" t="s">
        <v>100</v>
      </c>
      <c r="Y1679" s="255" t="s">
        <v>114</v>
      </c>
      <c r="Z1679" s="255">
        <v>-7.11</v>
      </c>
      <c r="AA1679" s="256">
        <v>1</v>
      </c>
      <c r="AB1679" s="255" t="s">
        <v>631</v>
      </c>
      <c r="AC1679" s="255" t="s">
        <v>2042</v>
      </c>
      <c r="AD1679" s="256" t="s">
        <v>2043</v>
      </c>
      <c r="AE1679" s="255" t="s">
        <v>349</v>
      </c>
      <c r="AF1679" s="255" t="s">
        <v>605</v>
      </c>
      <c r="AG1679" s="256" t="s">
        <v>643</v>
      </c>
      <c r="AH1679" s="255"/>
      <c r="AI1679" s="255"/>
      <c r="AJ1679" s="256"/>
      <c r="AK1679" s="255" t="s">
        <v>605</v>
      </c>
      <c r="AL1679" s="255" t="s">
        <v>603</v>
      </c>
      <c r="AM1679" s="268" t="s">
        <v>739</v>
      </c>
      <c r="AN1679" s="148" t="str">
        <f>IF(ISERROR(MATCH(H1679,Current!H:H,0)),"Cleared","resolved")</f>
        <v>resolved</v>
      </c>
    </row>
    <row r="1680" spans="1:40" x14ac:dyDescent="0.25">
      <c r="A1680" s="267" t="s">
        <v>744</v>
      </c>
      <c r="B1680" s="255">
        <v>8520</v>
      </c>
      <c r="C1680" s="256" t="s">
        <v>842</v>
      </c>
      <c r="D1680" s="255" t="s">
        <v>19</v>
      </c>
      <c r="E1680" s="255">
        <v>795</v>
      </c>
      <c r="F1680" s="256" t="s">
        <v>264</v>
      </c>
      <c r="G1680" s="255" t="s">
        <v>14</v>
      </c>
      <c r="H1680" s="255" t="s">
        <v>946</v>
      </c>
      <c r="I1680" s="256" t="s">
        <v>59</v>
      </c>
      <c r="J1680" s="255" t="s">
        <v>271</v>
      </c>
      <c r="K1680" s="255">
        <v>42769</v>
      </c>
      <c r="L1680" s="256">
        <v>91</v>
      </c>
      <c r="M1680" s="255" t="s">
        <v>111</v>
      </c>
      <c r="N1680" s="255" t="s">
        <v>42</v>
      </c>
      <c r="O1680" s="256">
        <v>42776</v>
      </c>
      <c r="P1680" s="255" t="s">
        <v>838</v>
      </c>
      <c r="Q1680" s="255">
        <v>84</v>
      </c>
      <c r="R1680" s="256" t="s">
        <v>35</v>
      </c>
      <c r="S1680" s="255">
        <v>-510042</v>
      </c>
      <c r="T1680" s="255" t="s">
        <v>197</v>
      </c>
      <c r="U1680" s="256">
        <v>-7259.17</v>
      </c>
      <c r="V1680" s="255" t="s">
        <v>197</v>
      </c>
      <c r="W1680" s="255">
        <v>-510041.80572633055</v>
      </c>
      <c r="X1680" s="256" t="s">
        <v>100</v>
      </c>
      <c r="Y1680" s="255" t="s">
        <v>114</v>
      </c>
      <c r="Z1680" s="255">
        <v>-7.26</v>
      </c>
      <c r="AA1680" s="256">
        <v>1</v>
      </c>
      <c r="AB1680" s="255" t="s">
        <v>631</v>
      </c>
      <c r="AC1680" s="255" t="s">
        <v>844</v>
      </c>
      <c r="AD1680" s="256" t="s">
        <v>845</v>
      </c>
      <c r="AE1680" s="255" t="s">
        <v>349</v>
      </c>
      <c r="AF1680" s="255" t="s">
        <v>649</v>
      </c>
      <c r="AG1680" s="256" t="s">
        <v>643</v>
      </c>
      <c r="AH1680" s="255"/>
      <c r="AI1680" s="255"/>
      <c r="AJ1680" s="256"/>
      <c r="AK1680" s="255" t="s">
        <v>649</v>
      </c>
      <c r="AL1680" s="255" t="s">
        <v>643</v>
      </c>
      <c r="AM1680" s="268" t="s">
        <v>740</v>
      </c>
      <c r="AN1680" s="148" t="str">
        <f>IF(ISERROR(MATCH(H1680,Current!H:H,0)),"Cleared","resolved")</f>
        <v>resolved</v>
      </c>
    </row>
    <row r="1681" spans="1:40" x14ac:dyDescent="0.25">
      <c r="A1681" s="267" t="s">
        <v>744</v>
      </c>
      <c r="B1681" s="255">
        <v>95</v>
      </c>
      <c r="C1681" s="256" t="s">
        <v>153</v>
      </c>
      <c r="D1681" s="255" t="s">
        <v>17</v>
      </c>
      <c r="E1681" s="255">
        <v>1320</v>
      </c>
      <c r="F1681" s="256" t="s">
        <v>188</v>
      </c>
      <c r="G1681" s="255" t="s">
        <v>21</v>
      </c>
      <c r="H1681" s="255">
        <v>950110010765</v>
      </c>
      <c r="I1681" s="256" t="s">
        <v>58</v>
      </c>
      <c r="J1681" s="255" t="s">
        <v>195</v>
      </c>
      <c r="K1681" s="255">
        <v>42765</v>
      </c>
      <c r="L1681" s="256">
        <v>95</v>
      </c>
      <c r="M1681" s="255" t="s">
        <v>111</v>
      </c>
      <c r="N1681" s="255" t="s">
        <v>42</v>
      </c>
      <c r="O1681" s="256">
        <v>42830</v>
      </c>
      <c r="P1681" s="255" t="s">
        <v>838</v>
      </c>
      <c r="Q1681" s="255">
        <v>30</v>
      </c>
      <c r="R1681" s="256" t="s">
        <v>33</v>
      </c>
      <c r="S1681" s="255">
        <v>-8152</v>
      </c>
      <c r="T1681" s="255" t="s">
        <v>100</v>
      </c>
      <c r="U1681" s="256">
        <v>-8152</v>
      </c>
      <c r="V1681" s="255" t="s">
        <v>100</v>
      </c>
      <c r="W1681" s="255">
        <v>-8152</v>
      </c>
      <c r="X1681" s="256" t="s">
        <v>100</v>
      </c>
      <c r="Y1681" s="255" t="s">
        <v>114</v>
      </c>
      <c r="Z1681" s="255">
        <v>-8.15</v>
      </c>
      <c r="AA1681" s="256">
        <v>1</v>
      </c>
      <c r="AB1681" s="255" t="s">
        <v>631</v>
      </c>
      <c r="AC1681" s="255" t="s">
        <v>440</v>
      </c>
      <c r="AD1681" s="256" t="s">
        <v>368</v>
      </c>
      <c r="AE1681" s="255" t="s">
        <v>349</v>
      </c>
      <c r="AF1681" s="255" t="s">
        <v>649</v>
      </c>
      <c r="AG1681" s="256" t="s">
        <v>643</v>
      </c>
      <c r="AH1681" s="255"/>
      <c r="AI1681" s="255"/>
      <c r="AJ1681" s="256"/>
      <c r="AK1681" s="255" t="s">
        <v>605</v>
      </c>
      <c r="AL1681" s="255" t="s">
        <v>643</v>
      </c>
      <c r="AM1681" s="268" t="s">
        <v>741</v>
      </c>
      <c r="AN1681" s="148" t="str">
        <f>IF(ISERROR(MATCH(H1681,Current!H:H,0)),"Cleared","resolved")</f>
        <v>resolved</v>
      </c>
    </row>
    <row r="1682" spans="1:40" x14ac:dyDescent="0.25">
      <c r="A1682" s="267" t="s">
        <v>31</v>
      </c>
      <c r="B1682" s="255">
        <v>3011</v>
      </c>
      <c r="C1682" s="256" t="s">
        <v>164</v>
      </c>
      <c r="D1682" s="255" t="s">
        <v>22</v>
      </c>
      <c r="E1682" s="255">
        <v>199</v>
      </c>
      <c r="F1682" s="256" t="s">
        <v>137</v>
      </c>
      <c r="G1682" s="255" t="s">
        <v>22</v>
      </c>
      <c r="H1682" s="255">
        <v>387984</v>
      </c>
      <c r="I1682" s="256" t="s">
        <v>59</v>
      </c>
      <c r="J1682" s="255" t="s">
        <v>255</v>
      </c>
      <c r="K1682" s="255">
        <v>42795</v>
      </c>
      <c r="L1682" s="256">
        <v>65</v>
      </c>
      <c r="M1682" s="255" t="s">
        <v>118</v>
      </c>
      <c r="N1682" s="255" t="s">
        <v>41</v>
      </c>
      <c r="O1682" s="256">
        <v>42859</v>
      </c>
      <c r="P1682" s="255" t="s">
        <v>1878</v>
      </c>
      <c r="Q1682" s="255">
        <v>1</v>
      </c>
      <c r="R1682" s="256" t="s">
        <v>33</v>
      </c>
      <c r="S1682" s="255">
        <v>-9450</v>
      </c>
      <c r="T1682" s="255" t="s">
        <v>248</v>
      </c>
      <c r="U1682" s="256">
        <v>-8645.93</v>
      </c>
      <c r="V1682" s="255" t="s">
        <v>248</v>
      </c>
      <c r="W1682" s="255">
        <v>-9450.0013170649763</v>
      </c>
      <c r="X1682" s="256" t="s">
        <v>100</v>
      </c>
      <c r="Y1682" s="255" t="s">
        <v>107</v>
      </c>
      <c r="Z1682" s="255">
        <v>-8.65</v>
      </c>
      <c r="AA1682" s="256">
        <v>1</v>
      </c>
      <c r="AB1682" s="255" t="s">
        <v>631</v>
      </c>
      <c r="AC1682" s="255" t="s">
        <v>484</v>
      </c>
      <c r="AD1682" s="256" t="s">
        <v>2116</v>
      </c>
      <c r="AE1682" s="255" t="s">
        <v>349</v>
      </c>
      <c r="AF1682" s="255" t="s">
        <v>649</v>
      </c>
      <c r="AG1682" s="256" t="s">
        <v>643</v>
      </c>
      <c r="AH1682" s="255"/>
      <c r="AI1682" s="255"/>
      <c r="AJ1682" s="256"/>
      <c r="AK1682" s="255" t="s">
        <v>649</v>
      </c>
      <c r="AL1682" s="255" t="s">
        <v>643</v>
      </c>
      <c r="AM1682" s="268" t="s">
        <v>740</v>
      </c>
      <c r="AN1682" s="148" t="str">
        <f>IF(ISERROR(MATCH(H1682,Current!H:H,0)),"Cleared","resolved")</f>
        <v>resolved</v>
      </c>
    </row>
    <row r="1683" spans="1:40" x14ac:dyDescent="0.25">
      <c r="A1683" s="267" t="s">
        <v>744</v>
      </c>
      <c r="B1683" s="255">
        <v>8520</v>
      </c>
      <c r="C1683" s="256" t="s">
        <v>842</v>
      </c>
      <c r="D1683" s="255" t="s">
        <v>19</v>
      </c>
      <c r="E1683" s="255">
        <v>795</v>
      </c>
      <c r="F1683" s="256" t="s">
        <v>264</v>
      </c>
      <c r="G1683" s="255" t="s">
        <v>14</v>
      </c>
      <c r="H1683" s="255" t="s">
        <v>1023</v>
      </c>
      <c r="I1683" s="256" t="s">
        <v>538</v>
      </c>
      <c r="J1683" s="255" t="s">
        <v>271</v>
      </c>
      <c r="K1683" s="255">
        <v>42769</v>
      </c>
      <c r="L1683" s="256">
        <v>91</v>
      </c>
      <c r="M1683" s="255" t="s">
        <v>111</v>
      </c>
      <c r="N1683" s="255" t="s">
        <v>42</v>
      </c>
      <c r="O1683" s="256">
        <v>42776</v>
      </c>
      <c r="P1683" s="255" t="s">
        <v>838</v>
      </c>
      <c r="Q1683" s="255">
        <v>84</v>
      </c>
      <c r="R1683" s="256" t="s">
        <v>35</v>
      </c>
      <c r="S1683" s="255">
        <v>-9870</v>
      </c>
      <c r="T1683" s="255" t="s">
        <v>248</v>
      </c>
      <c r="U1683" s="256">
        <v>-9030.19</v>
      </c>
      <c r="V1683" s="255" t="s">
        <v>197</v>
      </c>
      <c r="W1683" s="255">
        <v>-634476.72580361855</v>
      </c>
      <c r="X1683" s="256" t="s">
        <v>100</v>
      </c>
      <c r="Y1683" s="255" t="s">
        <v>114</v>
      </c>
      <c r="Z1683" s="255">
        <v>-9.0299999999999994</v>
      </c>
      <c r="AA1683" s="256">
        <v>1</v>
      </c>
      <c r="AB1683" s="255" t="s">
        <v>631</v>
      </c>
      <c r="AC1683" s="255" t="s">
        <v>844</v>
      </c>
      <c r="AD1683" s="256" t="s">
        <v>845</v>
      </c>
      <c r="AE1683" s="255" t="s">
        <v>349</v>
      </c>
      <c r="AF1683" s="255" t="s">
        <v>605</v>
      </c>
      <c r="AG1683" s="256" t="s">
        <v>643</v>
      </c>
      <c r="AH1683" s="255"/>
      <c r="AI1683" s="255"/>
      <c r="AJ1683" s="256"/>
      <c r="AK1683" s="255" t="s">
        <v>649</v>
      </c>
      <c r="AL1683" s="255" t="s">
        <v>643</v>
      </c>
      <c r="AM1683" s="268" t="s">
        <v>740</v>
      </c>
      <c r="AN1683" s="148" t="str">
        <f>IF(ISERROR(MATCH(H1683,Current!H:H,0)),"Cleared","resolved")</f>
        <v>Cleared</v>
      </c>
    </row>
    <row r="1684" spans="1:40" x14ac:dyDescent="0.25">
      <c r="A1684" s="267" t="s">
        <v>744</v>
      </c>
      <c r="B1684" s="255">
        <v>8520</v>
      </c>
      <c r="C1684" s="256" t="s">
        <v>842</v>
      </c>
      <c r="D1684" s="255" t="s">
        <v>19</v>
      </c>
      <c r="E1684" s="255">
        <v>795</v>
      </c>
      <c r="F1684" s="256" t="s">
        <v>264</v>
      </c>
      <c r="G1684" s="255" t="s">
        <v>14</v>
      </c>
      <c r="H1684" s="255" t="s">
        <v>1619</v>
      </c>
      <c r="I1684" s="256" t="s">
        <v>57</v>
      </c>
      <c r="J1684" s="255" t="s">
        <v>381</v>
      </c>
      <c r="K1684" s="255">
        <v>42769</v>
      </c>
      <c r="L1684" s="256">
        <v>91</v>
      </c>
      <c r="M1684" s="255" t="s">
        <v>111</v>
      </c>
      <c r="N1684" s="255" t="s">
        <v>42</v>
      </c>
      <c r="O1684" s="256">
        <v>42831</v>
      </c>
      <c r="P1684" s="255" t="s">
        <v>838</v>
      </c>
      <c r="Q1684" s="255">
        <v>29</v>
      </c>
      <c r="R1684" s="256" t="s">
        <v>33</v>
      </c>
      <c r="S1684" s="255">
        <v>-677509</v>
      </c>
      <c r="T1684" s="255" t="s">
        <v>197</v>
      </c>
      <c r="U1684" s="256">
        <v>-9642.65</v>
      </c>
      <c r="V1684" s="255" t="s">
        <v>197</v>
      </c>
      <c r="W1684" s="255">
        <v>-677509.22185139637</v>
      </c>
      <c r="X1684" s="256" t="s">
        <v>100</v>
      </c>
      <c r="Y1684" s="255" t="s">
        <v>114</v>
      </c>
      <c r="Z1684" s="255">
        <v>-9.64</v>
      </c>
      <c r="AA1684" s="256">
        <v>1</v>
      </c>
      <c r="AB1684" s="255" t="s">
        <v>631</v>
      </c>
      <c r="AC1684" s="255" t="s">
        <v>426</v>
      </c>
      <c r="AD1684" s="256" t="s">
        <v>361</v>
      </c>
      <c r="AE1684" s="255" t="s">
        <v>349</v>
      </c>
      <c r="AF1684" s="255" t="s">
        <v>605</v>
      </c>
      <c r="AG1684" s="256" t="s">
        <v>643</v>
      </c>
      <c r="AH1684" s="255"/>
      <c r="AI1684" s="255"/>
      <c r="AJ1684" s="256"/>
      <c r="AK1684" s="255" t="s">
        <v>649</v>
      </c>
      <c r="AL1684" s="255" t="s">
        <v>643</v>
      </c>
      <c r="AM1684" s="268" t="s">
        <v>740</v>
      </c>
      <c r="AN1684" s="148" t="str">
        <f>IF(ISERROR(MATCH(H1684,Current!H:H,0)),"Cleared","resolved")</f>
        <v>resolved</v>
      </c>
    </row>
    <row r="1685" spans="1:40" x14ac:dyDescent="0.25">
      <c r="A1685" s="267" t="s">
        <v>744</v>
      </c>
      <c r="B1685" s="255">
        <v>8520</v>
      </c>
      <c r="C1685" s="256" t="s">
        <v>842</v>
      </c>
      <c r="D1685" s="255" t="s">
        <v>19</v>
      </c>
      <c r="E1685" s="255">
        <v>795</v>
      </c>
      <c r="F1685" s="256" t="s">
        <v>264</v>
      </c>
      <c r="G1685" s="255" t="s">
        <v>14</v>
      </c>
      <c r="H1685" s="255" t="s">
        <v>1612</v>
      </c>
      <c r="I1685" s="256" t="s">
        <v>538</v>
      </c>
      <c r="J1685" s="255" t="s">
        <v>381</v>
      </c>
      <c r="K1685" s="255">
        <v>42769</v>
      </c>
      <c r="L1685" s="256">
        <v>91</v>
      </c>
      <c r="M1685" s="255" t="s">
        <v>111</v>
      </c>
      <c r="N1685" s="255" t="s">
        <v>42</v>
      </c>
      <c r="O1685" s="256">
        <v>42831</v>
      </c>
      <c r="P1685" s="255" t="s">
        <v>838</v>
      </c>
      <c r="Q1685" s="255">
        <v>29</v>
      </c>
      <c r="R1685" s="256" t="s">
        <v>33</v>
      </c>
      <c r="S1685" s="255">
        <v>-702858</v>
      </c>
      <c r="T1685" s="255" t="s">
        <v>197</v>
      </c>
      <c r="U1685" s="256">
        <v>-10003.43</v>
      </c>
      <c r="V1685" s="255" t="s">
        <v>197</v>
      </c>
      <c r="W1685" s="255">
        <v>-702858.24696996307</v>
      </c>
      <c r="X1685" s="256" t="s">
        <v>100</v>
      </c>
      <c r="Y1685" s="255" t="s">
        <v>114</v>
      </c>
      <c r="Z1685" s="255">
        <v>-10</v>
      </c>
      <c r="AA1685" s="256">
        <v>1</v>
      </c>
      <c r="AB1685" s="255" t="s">
        <v>631</v>
      </c>
      <c r="AC1685" s="255" t="s">
        <v>426</v>
      </c>
      <c r="AD1685" s="256" t="s">
        <v>361</v>
      </c>
      <c r="AE1685" s="255" t="s">
        <v>349</v>
      </c>
      <c r="AF1685" s="255" t="s">
        <v>605</v>
      </c>
      <c r="AG1685" s="256" t="s">
        <v>643</v>
      </c>
      <c r="AH1685" s="255"/>
      <c r="AI1685" s="255"/>
      <c r="AJ1685" s="256"/>
      <c r="AK1685" s="255" t="s">
        <v>649</v>
      </c>
      <c r="AL1685" s="255" t="s">
        <v>643</v>
      </c>
      <c r="AM1685" s="268" t="s">
        <v>740</v>
      </c>
      <c r="AN1685" s="148" t="str">
        <f>IF(ISERROR(MATCH(H1685,Current!H:H,0)),"Cleared","resolved")</f>
        <v>resolved</v>
      </c>
    </row>
    <row r="1686" spans="1:40" x14ac:dyDescent="0.25">
      <c r="A1686" s="267" t="s">
        <v>31</v>
      </c>
      <c r="B1686" s="255">
        <v>8520</v>
      </c>
      <c r="C1686" s="256" t="s">
        <v>842</v>
      </c>
      <c r="D1686" s="255" t="s">
        <v>19</v>
      </c>
      <c r="E1686" s="255">
        <v>1750</v>
      </c>
      <c r="F1686" s="256" t="s">
        <v>159</v>
      </c>
      <c r="G1686" s="255" t="s">
        <v>18</v>
      </c>
      <c r="H1686" s="255">
        <v>85201220009381</v>
      </c>
      <c r="I1686" s="256" t="s">
        <v>538</v>
      </c>
      <c r="J1686" s="255" t="s">
        <v>68</v>
      </c>
      <c r="K1686" s="255">
        <v>42829</v>
      </c>
      <c r="L1686" s="256">
        <v>31</v>
      </c>
      <c r="M1686" s="255" t="s">
        <v>111</v>
      </c>
      <c r="N1686" s="255" t="s">
        <v>42</v>
      </c>
      <c r="O1686" s="256">
        <v>42860</v>
      </c>
      <c r="P1686" s="255" t="s">
        <v>1878</v>
      </c>
      <c r="Q1686" s="255">
        <v>0</v>
      </c>
      <c r="R1686" s="256" t="s">
        <v>33</v>
      </c>
      <c r="S1686" s="255">
        <v>-755298.18</v>
      </c>
      <c r="T1686" s="255" t="s">
        <v>197</v>
      </c>
      <c r="U1686" s="256">
        <v>-10749.78</v>
      </c>
      <c r="V1686" s="255" t="s">
        <v>197</v>
      </c>
      <c r="W1686" s="255">
        <v>-755298.08536799578</v>
      </c>
      <c r="X1686" s="256" t="s">
        <v>100</v>
      </c>
      <c r="Y1686" s="255" t="s">
        <v>114</v>
      </c>
      <c r="Z1686" s="255">
        <v>-10.75</v>
      </c>
      <c r="AA1686" s="256">
        <v>1</v>
      </c>
      <c r="AB1686" s="255" t="s">
        <v>631</v>
      </c>
      <c r="AC1686" s="255" t="s">
        <v>2042</v>
      </c>
      <c r="AD1686" s="256" t="s">
        <v>2043</v>
      </c>
      <c r="AE1686" s="255" t="s">
        <v>349</v>
      </c>
      <c r="AF1686" s="255" t="s">
        <v>605</v>
      </c>
      <c r="AG1686" s="256" t="s">
        <v>643</v>
      </c>
      <c r="AH1686" s="255"/>
      <c r="AI1686" s="255"/>
      <c r="AJ1686" s="256"/>
      <c r="AK1686" s="255" t="s">
        <v>605</v>
      </c>
      <c r="AL1686" s="255" t="s">
        <v>603</v>
      </c>
      <c r="AM1686" s="268" t="s">
        <v>739</v>
      </c>
      <c r="AN1686" s="148" t="str">
        <f>IF(ISERROR(MATCH(H1686,Current!H:H,0)),"Cleared","resolved")</f>
        <v>resolved</v>
      </c>
    </row>
    <row r="1687" spans="1:40" x14ac:dyDescent="0.25">
      <c r="A1687" s="267" t="s">
        <v>744</v>
      </c>
      <c r="B1687" s="255">
        <v>8520</v>
      </c>
      <c r="C1687" s="256" t="s">
        <v>842</v>
      </c>
      <c r="D1687" s="255" t="s">
        <v>19</v>
      </c>
      <c r="E1687" s="255">
        <v>795</v>
      </c>
      <c r="F1687" s="256" t="s">
        <v>264</v>
      </c>
      <c r="G1687" s="255" t="s">
        <v>14</v>
      </c>
      <c r="H1687" s="255" t="s">
        <v>947</v>
      </c>
      <c r="I1687" s="256" t="s">
        <v>57</v>
      </c>
      <c r="J1687" s="255" t="s">
        <v>271</v>
      </c>
      <c r="K1687" s="255">
        <v>42769</v>
      </c>
      <c r="L1687" s="256">
        <v>91</v>
      </c>
      <c r="M1687" s="255" t="s">
        <v>111</v>
      </c>
      <c r="N1687" s="255" t="s">
        <v>42</v>
      </c>
      <c r="O1687" s="256">
        <v>42776</v>
      </c>
      <c r="P1687" s="255" t="s">
        <v>838</v>
      </c>
      <c r="Q1687" s="255">
        <v>84</v>
      </c>
      <c r="R1687" s="256" t="s">
        <v>35</v>
      </c>
      <c r="S1687" s="255">
        <v>-758641</v>
      </c>
      <c r="T1687" s="255" t="s">
        <v>197</v>
      </c>
      <c r="U1687" s="256">
        <v>-10797.36</v>
      </c>
      <c r="V1687" s="255" t="s">
        <v>197</v>
      </c>
      <c r="W1687" s="255">
        <v>-758641.13823994377</v>
      </c>
      <c r="X1687" s="256" t="s">
        <v>100</v>
      </c>
      <c r="Y1687" s="255" t="s">
        <v>114</v>
      </c>
      <c r="Z1687" s="255">
        <v>-10.8</v>
      </c>
      <c r="AA1687" s="256">
        <v>1</v>
      </c>
      <c r="AB1687" s="255" t="s">
        <v>631</v>
      </c>
      <c r="AC1687" s="255" t="s">
        <v>844</v>
      </c>
      <c r="AD1687" s="256" t="s">
        <v>845</v>
      </c>
      <c r="AE1687" s="255" t="s">
        <v>349</v>
      </c>
      <c r="AF1687" s="255" t="s">
        <v>649</v>
      </c>
      <c r="AG1687" s="256" t="s">
        <v>643</v>
      </c>
      <c r="AH1687" s="255"/>
      <c r="AI1687" s="255"/>
      <c r="AJ1687" s="256"/>
      <c r="AK1687" s="255" t="s">
        <v>649</v>
      </c>
      <c r="AL1687" s="255" t="s">
        <v>643</v>
      </c>
      <c r="AM1687" s="268" t="s">
        <v>740</v>
      </c>
      <c r="AN1687" s="148" t="str">
        <f>IF(ISERROR(MATCH(H1687,Current!H:H,0)),"Cleared","resolved")</f>
        <v>resolved</v>
      </c>
    </row>
    <row r="1688" spans="1:40" x14ac:dyDescent="0.25">
      <c r="A1688" s="267" t="s">
        <v>744</v>
      </c>
      <c r="B1688" s="255">
        <v>132</v>
      </c>
      <c r="C1688" s="256" t="s">
        <v>233</v>
      </c>
      <c r="D1688" s="255" t="s">
        <v>22</v>
      </c>
      <c r="E1688" s="255">
        <v>199</v>
      </c>
      <c r="F1688" s="256" t="s">
        <v>137</v>
      </c>
      <c r="G1688" s="255" t="s">
        <v>22</v>
      </c>
      <c r="H1688" s="255">
        <v>1320130002432</v>
      </c>
      <c r="I1688" s="256" t="s">
        <v>54</v>
      </c>
      <c r="J1688" s="255" t="s">
        <v>330</v>
      </c>
      <c r="K1688" s="255">
        <v>42641</v>
      </c>
      <c r="L1688" s="256">
        <v>219</v>
      </c>
      <c r="M1688" s="255" t="s">
        <v>118</v>
      </c>
      <c r="N1688" s="255" t="s">
        <v>41</v>
      </c>
      <c r="O1688" s="256">
        <v>42709</v>
      </c>
      <c r="P1688" s="255" t="s">
        <v>651</v>
      </c>
      <c r="Q1688" s="255">
        <v>151</v>
      </c>
      <c r="R1688" s="256" t="s">
        <v>39</v>
      </c>
      <c r="S1688" s="255">
        <v>-12214</v>
      </c>
      <c r="T1688" s="255" t="s">
        <v>248</v>
      </c>
      <c r="U1688" s="256">
        <v>-11174.75</v>
      </c>
      <c r="V1688" s="255" t="s">
        <v>248</v>
      </c>
      <c r="W1688" s="255">
        <v>-12214.001526483771</v>
      </c>
      <c r="X1688" s="256" t="s">
        <v>100</v>
      </c>
      <c r="Y1688" s="255" t="s">
        <v>107</v>
      </c>
      <c r="Z1688" s="255">
        <v>-11.17</v>
      </c>
      <c r="AA1688" s="256">
        <v>1</v>
      </c>
      <c r="AB1688" s="255" t="s">
        <v>631</v>
      </c>
      <c r="AC1688" s="255" t="s">
        <v>513</v>
      </c>
      <c r="AD1688" s="256" t="s">
        <v>755</v>
      </c>
      <c r="AE1688" s="255" t="s">
        <v>349</v>
      </c>
      <c r="AF1688" s="255" t="s">
        <v>649</v>
      </c>
      <c r="AG1688" s="256" t="s">
        <v>643</v>
      </c>
      <c r="AH1688" s="255"/>
      <c r="AI1688" s="255"/>
      <c r="AJ1688" s="256"/>
      <c r="AK1688" s="255" t="s">
        <v>605</v>
      </c>
      <c r="AL1688" s="255" t="s">
        <v>643</v>
      </c>
      <c r="AM1688" s="268" t="s">
        <v>741</v>
      </c>
      <c r="AN1688" s="148" t="str">
        <f>IF(ISERROR(MATCH(H1688,Current!H:H,0)),"Cleared","resolved")</f>
        <v>resolved</v>
      </c>
    </row>
    <row r="1689" spans="1:40" x14ac:dyDescent="0.25">
      <c r="A1689" s="267" t="s">
        <v>744</v>
      </c>
      <c r="B1689" s="255">
        <v>1710</v>
      </c>
      <c r="C1689" s="256" t="s">
        <v>181</v>
      </c>
      <c r="D1689" s="255" t="s">
        <v>20</v>
      </c>
      <c r="E1689" s="255">
        <v>9701</v>
      </c>
      <c r="F1689" s="256" t="s">
        <v>199</v>
      </c>
      <c r="G1689" s="255" t="s">
        <v>14</v>
      </c>
      <c r="H1689" s="255">
        <v>17100111700461</v>
      </c>
      <c r="I1689" s="256" t="s">
        <v>55</v>
      </c>
      <c r="J1689" s="255" t="s">
        <v>182</v>
      </c>
      <c r="K1689" s="255">
        <v>42773</v>
      </c>
      <c r="L1689" s="256">
        <v>87</v>
      </c>
      <c r="M1689" s="255" t="s">
        <v>149</v>
      </c>
      <c r="N1689" s="255" t="s">
        <v>41</v>
      </c>
      <c r="O1689" s="256">
        <v>42774</v>
      </c>
      <c r="P1689" s="255" t="s">
        <v>838</v>
      </c>
      <c r="Q1689" s="255">
        <v>86</v>
      </c>
      <c r="R1689" s="256" t="s">
        <v>35</v>
      </c>
      <c r="S1689" s="255">
        <v>-11317.71</v>
      </c>
      <c r="T1689" s="255" t="s">
        <v>100</v>
      </c>
      <c r="U1689" s="256">
        <v>-11317.71</v>
      </c>
      <c r="V1689" s="255" t="s">
        <v>100</v>
      </c>
      <c r="W1689" s="255">
        <v>-11317.71</v>
      </c>
      <c r="X1689" s="256" t="s">
        <v>100</v>
      </c>
      <c r="Y1689" s="255" t="s">
        <v>114</v>
      </c>
      <c r="Z1689" s="255">
        <v>-11.32</v>
      </c>
      <c r="AA1689" s="256">
        <v>1</v>
      </c>
      <c r="AB1689" s="255" t="s">
        <v>631</v>
      </c>
      <c r="AC1689" s="255" t="s">
        <v>578</v>
      </c>
      <c r="AD1689" s="256" t="s">
        <v>361</v>
      </c>
      <c r="AE1689" s="255" t="s">
        <v>349</v>
      </c>
      <c r="AF1689" s="255" t="s">
        <v>605</v>
      </c>
      <c r="AG1689" s="256" t="s">
        <v>643</v>
      </c>
      <c r="AH1689" s="255"/>
      <c r="AI1689" s="255"/>
      <c r="AJ1689" s="256"/>
      <c r="AK1689" s="255" t="s">
        <v>605</v>
      </c>
      <c r="AL1689" s="255" t="s">
        <v>643</v>
      </c>
      <c r="AM1689" s="268" t="s">
        <v>741</v>
      </c>
      <c r="AN1689" s="148" t="str">
        <f>IF(ISERROR(MATCH(H1689,Current!H:H,0)),"Cleared","resolved")</f>
        <v>resolved</v>
      </c>
    </row>
    <row r="1690" spans="1:40" x14ac:dyDescent="0.25">
      <c r="A1690" s="267" t="s">
        <v>744</v>
      </c>
      <c r="B1690" s="255">
        <v>8520</v>
      </c>
      <c r="C1690" s="256" t="s">
        <v>842</v>
      </c>
      <c r="D1690" s="255" t="s">
        <v>19</v>
      </c>
      <c r="E1690" s="255">
        <v>795</v>
      </c>
      <c r="F1690" s="256" t="s">
        <v>264</v>
      </c>
      <c r="G1690" s="255" t="s">
        <v>14</v>
      </c>
      <c r="H1690" s="255" t="s">
        <v>1525</v>
      </c>
      <c r="I1690" s="256" t="s">
        <v>59</v>
      </c>
      <c r="J1690" s="255" t="s">
        <v>381</v>
      </c>
      <c r="K1690" s="255">
        <v>42769</v>
      </c>
      <c r="L1690" s="256">
        <v>91</v>
      </c>
      <c r="M1690" s="255" t="s">
        <v>111</v>
      </c>
      <c r="N1690" s="255" t="s">
        <v>42</v>
      </c>
      <c r="O1690" s="256">
        <v>42831</v>
      </c>
      <c r="P1690" s="255" t="s">
        <v>838</v>
      </c>
      <c r="Q1690" s="255">
        <v>29</v>
      </c>
      <c r="R1690" s="256" t="s">
        <v>33</v>
      </c>
      <c r="S1690" s="255">
        <v>-9870</v>
      </c>
      <c r="T1690" s="255" t="s">
        <v>186</v>
      </c>
      <c r="U1690" s="256">
        <v>-11684.21</v>
      </c>
      <c r="V1690" s="255" t="s">
        <v>197</v>
      </c>
      <c r="W1690" s="255">
        <v>-820952.74898998765</v>
      </c>
      <c r="X1690" s="256" t="s">
        <v>100</v>
      </c>
      <c r="Y1690" s="255" t="s">
        <v>114</v>
      </c>
      <c r="Z1690" s="255">
        <v>-11.68</v>
      </c>
      <c r="AA1690" s="256">
        <v>1</v>
      </c>
      <c r="AB1690" s="255" t="s">
        <v>631</v>
      </c>
      <c r="AC1690" s="255" t="s">
        <v>426</v>
      </c>
      <c r="AD1690" s="256" t="s">
        <v>361</v>
      </c>
      <c r="AE1690" s="255" t="s">
        <v>349</v>
      </c>
      <c r="AF1690" s="255" t="s">
        <v>605</v>
      </c>
      <c r="AG1690" s="256" t="s">
        <v>643</v>
      </c>
      <c r="AH1690" s="255"/>
      <c r="AI1690" s="255"/>
      <c r="AJ1690" s="256"/>
      <c r="AK1690" s="255" t="s">
        <v>649</v>
      </c>
      <c r="AL1690" s="255" t="s">
        <v>643</v>
      </c>
      <c r="AM1690" s="268" t="s">
        <v>740</v>
      </c>
      <c r="AN1690" s="148" t="str">
        <f>IF(ISERROR(MATCH(H1690,Current!H:H,0)),"Cleared","resolved")</f>
        <v>Cleared</v>
      </c>
    </row>
    <row r="1691" spans="1:40" x14ac:dyDescent="0.25">
      <c r="A1691" s="267" t="s">
        <v>744</v>
      </c>
      <c r="B1691" s="255">
        <v>635</v>
      </c>
      <c r="C1691" s="256" t="s">
        <v>142</v>
      </c>
      <c r="D1691" s="255" t="s">
        <v>16</v>
      </c>
      <c r="E1691" s="255">
        <v>692</v>
      </c>
      <c r="F1691" s="256" t="s">
        <v>187</v>
      </c>
      <c r="G1691" s="255" t="s">
        <v>16</v>
      </c>
      <c r="H1691" s="255">
        <v>63503300004994</v>
      </c>
      <c r="I1691" s="256" t="s">
        <v>60</v>
      </c>
      <c r="J1691" s="255" t="s">
        <v>284</v>
      </c>
      <c r="K1691" s="255">
        <v>42614</v>
      </c>
      <c r="L1691" s="256">
        <v>246</v>
      </c>
      <c r="M1691" s="255" t="s">
        <v>111</v>
      </c>
      <c r="N1691" s="255" t="s">
        <v>42</v>
      </c>
      <c r="O1691" s="256">
        <v>42648</v>
      </c>
      <c r="P1691" s="255" t="s">
        <v>406</v>
      </c>
      <c r="Q1691" s="255">
        <v>212</v>
      </c>
      <c r="R1691" s="256" t="s">
        <v>37</v>
      </c>
      <c r="S1691" s="255">
        <v>-13288.7</v>
      </c>
      <c r="T1691" s="255" t="s">
        <v>100</v>
      </c>
      <c r="U1691" s="256">
        <v>-13288.7</v>
      </c>
      <c r="V1691" s="255" t="s">
        <v>100</v>
      </c>
      <c r="W1691" s="255">
        <v>-13288.7</v>
      </c>
      <c r="X1691" s="256" t="s">
        <v>100</v>
      </c>
      <c r="Y1691" s="255" t="s">
        <v>107</v>
      </c>
      <c r="Z1691" s="255">
        <v>-13.29</v>
      </c>
      <c r="AA1691" s="256">
        <v>1</v>
      </c>
      <c r="AB1691" s="255" t="s">
        <v>631</v>
      </c>
      <c r="AC1691" s="255" t="s">
        <v>410</v>
      </c>
      <c r="AD1691" s="256" t="s">
        <v>1496</v>
      </c>
      <c r="AE1691" s="255" t="s">
        <v>349</v>
      </c>
      <c r="AF1691" s="255" t="s">
        <v>605</v>
      </c>
      <c r="AG1691" s="256" t="s">
        <v>643</v>
      </c>
      <c r="AH1691" s="255"/>
      <c r="AI1691" s="255"/>
      <c r="AJ1691" s="256"/>
      <c r="AK1691" s="255" t="s">
        <v>605</v>
      </c>
      <c r="AL1691" s="255" t="s">
        <v>643</v>
      </c>
      <c r="AM1691" s="268" t="s">
        <v>741</v>
      </c>
      <c r="AN1691" s="148" t="str">
        <f>IF(ISERROR(MATCH(H1691,Current!H:H,0)),"Cleared","resolved")</f>
        <v>resolved</v>
      </c>
    </row>
    <row r="1692" spans="1:40" x14ac:dyDescent="0.25">
      <c r="A1692" s="267" t="s">
        <v>31</v>
      </c>
      <c r="B1692" s="255">
        <v>199</v>
      </c>
      <c r="C1692" s="256" t="s">
        <v>137</v>
      </c>
      <c r="D1692" s="255" t="s">
        <v>22</v>
      </c>
      <c r="E1692" s="255">
        <v>95</v>
      </c>
      <c r="F1692" s="256" t="s">
        <v>153</v>
      </c>
      <c r="G1692" s="255" t="s">
        <v>17</v>
      </c>
      <c r="H1692" s="255">
        <v>199030004106</v>
      </c>
      <c r="I1692" s="256" t="s">
        <v>60</v>
      </c>
      <c r="J1692" s="255" t="s">
        <v>325</v>
      </c>
      <c r="K1692" s="255">
        <v>42795</v>
      </c>
      <c r="L1692" s="256">
        <v>65</v>
      </c>
      <c r="M1692" s="255" t="s">
        <v>111</v>
      </c>
      <c r="N1692" s="255" t="s">
        <v>42</v>
      </c>
      <c r="O1692" s="256">
        <v>42860</v>
      </c>
      <c r="P1692" s="255" t="s">
        <v>1878</v>
      </c>
      <c r="Q1692" s="255">
        <v>0</v>
      </c>
      <c r="R1692" s="256" t="s">
        <v>33</v>
      </c>
      <c r="S1692" s="255">
        <v>-15527.26</v>
      </c>
      <c r="T1692" s="255" t="s">
        <v>248</v>
      </c>
      <c r="U1692" s="256">
        <v>-14206.09</v>
      </c>
      <c r="V1692" s="255" t="s">
        <v>248</v>
      </c>
      <c r="W1692" s="255">
        <v>-15527.256085851213</v>
      </c>
      <c r="X1692" s="256" t="s">
        <v>100</v>
      </c>
      <c r="Y1692" s="255" t="s">
        <v>114</v>
      </c>
      <c r="Z1692" s="255">
        <v>-14.21</v>
      </c>
      <c r="AA1692" s="256">
        <v>1</v>
      </c>
      <c r="AB1692" s="255" t="s">
        <v>631</v>
      </c>
      <c r="AC1692" s="255" t="s">
        <v>422</v>
      </c>
      <c r="AD1692" s="256" t="s">
        <v>370</v>
      </c>
      <c r="AE1692" s="255" t="s">
        <v>349</v>
      </c>
      <c r="AF1692" s="255" t="s">
        <v>649</v>
      </c>
      <c r="AG1692" s="256" t="s">
        <v>643</v>
      </c>
      <c r="AH1692" s="255"/>
      <c r="AI1692" s="255"/>
      <c r="AJ1692" s="256"/>
      <c r="AK1692" s="255" t="s">
        <v>605</v>
      </c>
      <c r="AL1692" s="255" t="s">
        <v>643</v>
      </c>
      <c r="AM1692" s="268" t="s">
        <v>741</v>
      </c>
      <c r="AN1692" s="148" t="str">
        <f>IF(ISERROR(MATCH(H1692,Current!H:H,0)),"Cleared","resolved")</f>
        <v>Cleared</v>
      </c>
    </row>
    <row r="1693" spans="1:40" x14ac:dyDescent="0.25">
      <c r="A1693" s="267" t="s">
        <v>744</v>
      </c>
      <c r="B1693" s="255">
        <v>260</v>
      </c>
      <c r="C1693" s="256" t="s">
        <v>113</v>
      </c>
      <c r="D1693" s="255" t="s">
        <v>23</v>
      </c>
      <c r="E1693" s="255">
        <v>95</v>
      </c>
      <c r="F1693" s="256" t="s">
        <v>153</v>
      </c>
      <c r="G1693" s="255" t="s">
        <v>17</v>
      </c>
      <c r="H1693" s="255">
        <v>2600110120980</v>
      </c>
      <c r="I1693" s="256" t="s">
        <v>56</v>
      </c>
      <c r="J1693" s="255" t="s">
        <v>767</v>
      </c>
      <c r="K1693" s="255">
        <v>42759</v>
      </c>
      <c r="L1693" s="256">
        <v>101</v>
      </c>
      <c r="M1693" s="255" t="s">
        <v>111</v>
      </c>
      <c r="N1693" s="255" t="s">
        <v>42</v>
      </c>
      <c r="O1693" s="256">
        <v>42831</v>
      </c>
      <c r="P1693" s="255" t="s">
        <v>838</v>
      </c>
      <c r="Q1693" s="255">
        <v>29</v>
      </c>
      <c r="R1693" s="256" t="s">
        <v>33</v>
      </c>
      <c r="S1693" s="255">
        <v>-12636</v>
      </c>
      <c r="T1693" s="255" t="s">
        <v>186</v>
      </c>
      <c r="U1693" s="256">
        <v>-14958.63</v>
      </c>
      <c r="V1693" s="255" t="s">
        <v>186</v>
      </c>
      <c r="W1693" s="255">
        <v>-12636.00364315158</v>
      </c>
      <c r="X1693" s="256" t="s">
        <v>100</v>
      </c>
      <c r="Y1693" s="255" t="s">
        <v>114</v>
      </c>
      <c r="Z1693" s="255">
        <v>-14.96</v>
      </c>
      <c r="AA1693" s="256">
        <v>1</v>
      </c>
      <c r="AB1693" s="255" t="s">
        <v>631</v>
      </c>
      <c r="AC1693" s="255" t="s">
        <v>1080</v>
      </c>
      <c r="AD1693" s="256" t="s">
        <v>370</v>
      </c>
      <c r="AE1693" s="255" t="s">
        <v>349</v>
      </c>
      <c r="AF1693" s="255" t="s">
        <v>605</v>
      </c>
      <c r="AG1693" s="256" t="s">
        <v>643</v>
      </c>
      <c r="AH1693" s="255"/>
      <c r="AI1693" s="255"/>
      <c r="AJ1693" s="256"/>
      <c r="AK1693" s="255" t="s">
        <v>605</v>
      </c>
      <c r="AL1693" s="255" t="s">
        <v>643</v>
      </c>
      <c r="AM1693" s="268" t="s">
        <v>741</v>
      </c>
      <c r="AN1693" s="148" t="str">
        <f>IF(ISERROR(MATCH(H1693,Current!H:H,0)),"Cleared","resolved")</f>
        <v>resolved</v>
      </c>
    </row>
    <row r="1694" spans="1:40" x14ac:dyDescent="0.25">
      <c r="A1694" s="267" t="s">
        <v>744</v>
      </c>
      <c r="B1694" s="255">
        <v>199</v>
      </c>
      <c r="C1694" s="256" t="s">
        <v>137</v>
      </c>
      <c r="D1694" s="255" t="s">
        <v>22</v>
      </c>
      <c r="E1694" s="255">
        <v>635</v>
      </c>
      <c r="F1694" s="256" t="s">
        <v>142</v>
      </c>
      <c r="G1694" s="255" t="s">
        <v>16</v>
      </c>
      <c r="H1694" s="255">
        <v>199030003948</v>
      </c>
      <c r="I1694" s="256" t="s">
        <v>54</v>
      </c>
      <c r="J1694" s="255" t="s">
        <v>329</v>
      </c>
      <c r="K1694" s="255">
        <v>42772</v>
      </c>
      <c r="L1694" s="256">
        <v>88</v>
      </c>
      <c r="M1694" s="255" t="s">
        <v>111</v>
      </c>
      <c r="N1694" s="255" t="s">
        <v>42</v>
      </c>
      <c r="O1694" s="256">
        <v>42830</v>
      </c>
      <c r="P1694" s="255" t="s">
        <v>838</v>
      </c>
      <c r="Q1694" s="255">
        <v>30</v>
      </c>
      <c r="R1694" s="256" t="s">
        <v>33</v>
      </c>
      <c r="S1694" s="255">
        <v>-18420.189999999999</v>
      </c>
      <c r="T1694" s="255" t="s">
        <v>248</v>
      </c>
      <c r="U1694" s="256">
        <v>-16852.87</v>
      </c>
      <c r="V1694" s="255" t="s">
        <v>248</v>
      </c>
      <c r="W1694" s="255">
        <v>-18420.186572910585</v>
      </c>
      <c r="X1694" s="256" t="s">
        <v>100</v>
      </c>
      <c r="Y1694" s="255" t="s">
        <v>114</v>
      </c>
      <c r="Z1694" s="255">
        <v>-16.850000000000001</v>
      </c>
      <c r="AA1694" s="256">
        <v>1</v>
      </c>
      <c r="AB1694" s="255" t="s">
        <v>631</v>
      </c>
      <c r="AC1694" s="255" t="s">
        <v>429</v>
      </c>
      <c r="AD1694" s="256" t="s">
        <v>1234</v>
      </c>
      <c r="AE1694" s="255" t="s">
        <v>349</v>
      </c>
      <c r="AF1694" s="255" t="s">
        <v>605</v>
      </c>
      <c r="AG1694" s="256" t="s">
        <v>643</v>
      </c>
      <c r="AH1694" s="255"/>
      <c r="AI1694" s="255"/>
      <c r="AJ1694" s="256"/>
      <c r="AK1694" s="255" t="s">
        <v>605</v>
      </c>
      <c r="AL1694" s="255" t="s">
        <v>643</v>
      </c>
      <c r="AM1694" s="268" t="s">
        <v>741</v>
      </c>
      <c r="AN1694" s="148" t="str">
        <f>IF(ISERROR(MATCH(H1694,Current!H:H,0)),"Cleared","resolved")</f>
        <v>resolved</v>
      </c>
    </row>
    <row r="1695" spans="1:40" x14ac:dyDescent="0.25">
      <c r="A1695" s="267" t="s">
        <v>744</v>
      </c>
      <c r="B1695" s="255">
        <v>413</v>
      </c>
      <c r="C1695" s="256" t="s">
        <v>136</v>
      </c>
      <c r="D1695" s="255" t="s">
        <v>13</v>
      </c>
      <c r="E1695" s="255">
        <v>635</v>
      </c>
      <c r="F1695" s="256" t="s">
        <v>142</v>
      </c>
      <c r="G1695" s="255" t="s">
        <v>16</v>
      </c>
      <c r="H1695" s="255">
        <v>4130130017039</v>
      </c>
      <c r="I1695" s="256" t="s">
        <v>55</v>
      </c>
      <c r="J1695" s="255" t="s">
        <v>852</v>
      </c>
      <c r="K1695" s="255">
        <v>42733</v>
      </c>
      <c r="L1695" s="256">
        <v>127</v>
      </c>
      <c r="M1695" s="255" t="s">
        <v>111</v>
      </c>
      <c r="N1695" s="255" t="s">
        <v>42</v>
      </c>
      <c r="O1695" s="256">
        <v>42797</v>
      </c>
      <c r="P1695" s="255" t="s">
        <v>838</v>
      </c>
      <c r="Q1695" s="255">
        <v>63</v>
      </c>
      <c r="R1695" s="256" t="s">
        <v>35</v>
      </c>
      <c r="S1695" s="255">
        <v>-17777.54</v>
      </c>
      <c r="T1695" s="255" t="s">
        <v>100</v>
      </c>
      <c r="U1695" s="256">
        <v>-17777.54</v>
      </c>
      <c r="V1695" s="255" t="s">
        <v>100</v>
      </c>
      <c r="W1695" s="255">
        <v>-17777.54</v>
      </c>
      <c r="X1695" s="256" t="s">
        <v>100</v>
      </c>
      <c r="Y1695" s="255" t="s">
        <v>114</v>
      </c>
      <c r="Z1695" s="255">
        <v>-17.78</v>
      </c>
      <c r="AA1695" s="256">
        <v>1</v>
      </c>
      <c r="AB1695" s="255" t="s">
        <v>631</v>
      </c>
      <c r="AC1695" s="255" t="s">
        <v>457</v>
      </c>
      <c r="AD1695" s="256" t="s">
        <v>1227</v>
      </c>
      <c r="AE1695" s="255" t="s">
        <v>349</v>
      </c>
      <c r="AF1695" s="255" t="s">
        <v>605</v>
      </c>
      <c r="AG1695" s="256" t="s">
        <v>643</v>
      </c>
      <c r="AH1695" s="255"/>
      <c r="AI1695" s="255"/>
      <c r="AJ1695" s="256"/>
      <c r="AK1695" s="255" t="s">
        <v>605</v>
      </c>
      <c r="AL1695" s="255" t="s">
        <v>643</v>
      </c>
      <c r="AM1695" s="268" t="s">
        <v>741</v>
      </c>
      <c r="AN1695" s="148" t="str">
        <f>IF(ISERROR(MATCH(H1695,Current!H:H,0)),"Cleared","resolved")</f>
        <v>resolved</v>
      </c>
    </row>
    <row r="1696" spans="1:40" x14ac:dyDescent="0.25">
      <c r="A1696" s="267" t="s">
        <v>31</v>
      </c>
      <c r="B1696" s="255">
        <v>9</v>
      </c>
      <c r="C1696" s="256" t="s">
        <v>749</v>
      </c>
      <c r="D1696" s="255" t="s">
        <v>17</v>
      </c>
      <c r="E1696" s="255">
        <v>8205</v>
      </c>
      <c r="F1696" s="256" t="s">
        <v>130</v>
      </c>
      <c r="G1696" s="255" t="s">
        <v>14</v>
      </c>
      <c r="H1696" s="255" t="s">
        <v>1895</v>
      </c>
      <c r="I1696" s="256" t="s">
        <v>58</v>
      </c>
      <c r="J1696" s="255" t="s">
        <v>195</v>
      </c>
      <c r="K1696" s="255">
        <v>42818</v>
      </c>
      <c r="L1696" s="256">
        <v>42</v>
      </c>
      <c r="M1696" s="255" t="s">
        <v>161</v>
      </c>
      <c r="N1696" s="255" t="s">
        <v>128</v>
      </c>
      <c r="O1696" s="256">
        <v>42859</v>
      </c>
      <c r="P1696" s="255" t="s">
        <v>1878</v>
      </c>
      <c r="Q1696" s="255">
        <v>1</v>
      </c>
      <c r="R1696" s="256" t="s">
        <v>33</v>
      </c>
      <c r="S1696" s="255">
        <v>-19873</v>
      </c>
      <c r="T1696" s="255" t="s">
        <v>100</v>
      </c>
      <c r="U1696" s="256">
        <v>-19873</v>
      </c>
      <c r="V1696" s="255" t="s">
        <v>100</v>
      </c>
      <c r="W1696" s="255">
        <v>-19873</v>
      </c>
      <c r="X1696" s="256" t="s">
        <v>100</v>
      </c>
      <c r="Y1696" s="255" t="s">
        <v>114</v>
      </c>
      <c r="Z1696" s="255">
        <v>-19.87</v>
      </c>
      <c r="AA1696" s="256">
        <v>1</v>
      </c>
      <c r="AB1696" s="255" t="s">
        <v>631</v>
      </c>
      <c r="AC1696" s="255" t="s">
        <v>582</v>
      </c>
      <c r="AD1696" s="256" t="s">
        <v>1896</v>
      </c>
      <c r="AE1696" s="255" t="s">
        <v>349</v>
      </c>
      <c r="AF1696" s="255" t="s">
        <v>605</v>
      </c>
      <c r="AG1696" s="256" t="s">
        <v>643</v>
      </c>
      <c r="AH1696" s="255"/>
      <c r="AI1696" s="255"/>
      <c r="AJ1696" s="256"/>
      <c r="AK1696" s="255" t="s">
        <v>649</v>
      </c>
      <c r="AL1696" s="255" t="s">
        <v>643</v>
      </c>
      <c r="AM1696" s="268" t="s">
        <v>740</v>
      </c>
      <c r="AN1696" s="148" t="str">
        <f>IF(ISERROR(MATCH(H1696,Current!H:H,0)),"Cleared","resolved")</f>
        <v>Cleared</v>
      </c>
    </row>
    <row r="1697" spans="1:40" x14ac:dyDescent="0.25">
      <c r="A1697" s="267" t="s">
        <v>744</v>
      </c>
      <c r="B1697" s="255">
        <v>260</v>
      </c>
      <c r="C1697" s="256" t="s">
        <v>113</v>
      </c>
      <c r="D1697" s="255" t="s">
        <v>23</v>
      </c>
      <c r="E1697" s="255">
        <v>1970</v>
      </c>
      <c r="F1697" s="256" t="s">
        <v>862</v>
      </c>
      <c r="G1697" s="255" t="s">
        <v>23</v>
      </c>
      <c r="H1697" s="255">
        <v>2600110127348</v>
      </c>
      <c r="I1697" s="256" t="s">
        <v>56</v>
      </c>
      <c r="J1697" s="255" t="s">
        <v>63</v>
      </c>
      <c r="K1697" s="255">
        <v>42821</v>
      </c>
      <c r="L1697" s="256">
        <v>39</v>
      </c>
      <c r="M1697" s="255" t="s">
        <v>105</v>
      </c>
      <c r="N1697" s="255" t="s">
        <v>41</v>
      </c>
      <c r="O1697" s="256">
        <v>42831</v>
      </c>
      <c r="P1697" s="255" t="s">
        <v>838</v>
      </c>
      <c r="Q1697" s="255">
        <v>29</v>
      </c>
      <c r="R1697" s="256" t="s">
        <v>33</v>
      </c>
      <c r="S1697" s="255">
        <v>-17000</v>
      </c>
      <c r="T1697" s="255" t="s">
        <v>186</v>
      </c>
      <c r="U1697" s="256">
        <v>-20124.77</v>
      </c>
      <c r="V1697" s="255" t="s">
        <v>186</v>
      </c>
      <c r="W1697" s="255">
        <v>-16999.997127917974</v>
      </c>
      <c r="X1697" s="256" t="s">
        <v>100</v>
      </c>
      <c r="Y1697" s="255" t="s">
        <v>107</v>
      </c>
      <c r="Z1697" s="255">
        <v>-20.12</v>
      </c>
      <c r="AA1697" s="256">
        <v>1</v>
      </c>
      <c r="AB1697" s="255" t="s">
        <v>631</v>
      </c>
      <c r="AC1697" s="255" t="s">
        <v>455</v>
      </c>
      <c r="AD1697" s="256" t="s">
        <v>1514</v>
      </c>
      <c r="AE1697" s="255" t="s">
        <v>349</v>
      </c>
      <c r="AF1697" s="255" t="s">
        <v>649</v>
      </c>
      <c r="AG1697" s="256" t="s">
        <v>643</v>
      </c>
      <c r="AH1697" s="255"/>
      <c r="AI1697" s="255"/>
      <c r="AJ1697" s="256"/>
      <c r="AK1697" s="255" t="s">
        <v>605</v>
      </c>
      <c r="AL1697" s="255" t="s">
        <v>643</v>
      </c>
      <c r="AM1697" s="268" t="s">
        <v>741</v>
      </c>
      <c r="AN1697" s="148" t="str">
        <f>IF(ISERROR(MATCH(H1697,Current!H:H,0)),"Cleared","resolved")</f>
        <v>resolved</v>
      </c>
    </row>
    <row r="1698" spans="1:40" x14ac:dyDescent="0.25">
      <c r="A1698" s="267" t="s">
        <v>744</v>
      </c>
      <c r="B1698" s="255">
        <v>95</v>
      </c>
      <c r="C1698" s="256" t="s">
        <v>153</v>
      </c>
      <c r="D1698" s="255" t="s">
        <v>17</v>
      </c>
      <c r="E1698" s="255">
        <v>199</v>
      </c>
      <c r="F1698" s="256" t="s">
        <v>137</v>
      </c>
      <c r="G1698" s="255" t="s">
        <v>22</v>
      </c>
      <c r="H1698" s="255">
        <v>950110008727</v>
      </c>
      <c r="I1698" s="256" t="s">
        <v>58</v>
      </c>
      <c r="J1698" s="255" t="s">
        <v>195</v>
      </c>
      <c r="K1698" s="255">
        <v>42584</v>
      </c>
      <c r="L1698" s="256">
        <v>276</v>
      </c>
      <c r="M1698" s="255" t="s">
        <v>118</v>
      </c>
      <c r="N1698" s="255" t="s">
        <v>41</v>
      </c>
      <c r="O1698" s="256">
        <v>42585</v>
      </c>
      <c r="P1698" s="255" t="s">
        <v>406</v>
      </c>
      <c r="Q1698" s="255">
        <v>275</v>
      </c>
      <c r="R1698" s="256" t="s">
        <v>37</v>
      </c>
      <c r="S1698" s="255">
        <v>-20300</v>
      </c>
      <c r="T1698" s="255" t="s">
        <v>100</v>
      </c>
      <c r="U1698" s="256">
        <v>-20300</v>
      </c>
      <c r="V1698" s="255" t="s">
        <v>100</v>
      </c>
      <c r="W1698" s="255">
        <v>-20300</v>
      </c>
      <c r="X1698" s="256" t="s">
        <v>100</v>
      </c>
      <c r="Y1698" s="255" t="s">
        <v>114</v>
      </c>
      <c r="Z1698" s="255">
        <v>-20.3</v>
      </c>
      <c r="AA1698" s="256">
        <v>1</v>
      </c>
      <c r="AB1698" s="255" t="s">
        <v>631</v>
      </c>
      <c r="AC1698" s="255" t="s">
        <v>439</v>
      </c>
      <c r="AD1698" s="256" t="s">
        <v>382</v>
      </c>
      <c r="AE1698" s="255" t="s">
        <v>349</v>
      </c>
      <c r="AF1698" s="255" t="s">
        <v>605</v>
      </c>
      <c r="AG1698" s="256" t="s">
        <v>643</v>
      </c>
      <c r="AH1698" s="255"/>
      <c r="AI1698" s="255"/>
      <c r="AJ1698" s="256"/>
      <c r="AK1698" s="255" t="s">
        <v>605</v>
      </c>
      <c r="AL1698" s="255" t="s">
        <v>643</v>
      </c>
      <c r="AM1698" s="268" t="s">
        <v>741</v>
      </c>
      <c r="AN1698" s="148" t="str">
        <f>IF(ISERROR(MATCH(H1698,Current!H:H,0)),"Cleared","resolved")</f>
        <v>resolved</v>
      </c>
    </row>
    <row r="1699" spans="1:40" x14ac:dyDescent="0.25">
      <c r="A1699" s="267" t="s">
        <v>31</v>
      </c>
      <c r="B1699" s="255">
        <v>8520</v>
      </c>
      <c r="C1699" s="256" t="s">
        <v>842</v>
      </c>
      <c r="D1699" s="255" t="s">
        <v>19</v>
      </c>
      <c r="E1699" s="255">
        <v>795</v>
      </c>
      <c r="F1699" s="256" t="s">
        <v>264</v>
      </c>
      <c r="G1699" s="255" t="s">
        <v>14</v>
      </c>
      <c r="H1699" s="255" t="s">
        <v>2023</v>
      </c>
      <c r="I1699" s="256" t="s">
        <v>1882</v>
      </c>
      <c r="J1699" s="255" t="s">
        <v>271</v>
      </c>
      <c r="K1699" s="255">
        <v>42769</v>
      </c>
      <c r="L1699" s="256">
        <v>91</v>
      </c>
      <c r="M1699" s="255" t="s">
        <v>111</v>
      </c>
      <c r="N1699" s="255" t="s">
        <v>42</v>
      </c>
      <c r="O1699" s="256">
        <v>42859</v>
      </c>
      <c r="P1699" s="255" t="s">
        <v>1878</v>
      </c>
      <c r="Q1699" s="255">
        <v>1</v>
      </c>
      <c r="R1699" s="256" t="s">
        <v>33</v>
      </c>
      <c r="S1699" s="255">
        <v>-1500281</v>
      </c>
      <c r="T1699" s="255" t="s">
        <v>197</v>
      </c>
      <c r="U1699" s="256">
        <v>-21352.75</v>
      </c>
      <c r="V1699" s="255" t="s">
        <v>197</v>
      </c>
      <c r="W1699" s="255">
        <v>-1500281.0468997012</v>
      </c>
      <c r="X1699" s="256" t="s">
        <v>100</v>
      </c>
      <c r="Y1699" s="255" t="s">
        <v>114</v>
      </c>
      <c r="Z1699" s="255">
        <v>-21.35</v>
      </c>
      <c r="AA1699" s="256">
        <v>1</v>
      </c>
      <c r="AB1699" s="255" t="s">
        <v>631</v>
      </c>
      <c r="AC1699" s="255" t="s">
        <v>426</v>
      </c>
      <c r="AD1699" s="256" t="s">
        <v>361</v>
      </c>
      <c r="AE1699" s="255" t="s">
        <v>349</v>
      </c>
      <c r="AF1699" s="255" t="s">
        <v>605</v>
      </c>
      <c r="AG1699" s="256" t="s">
        <v>643</v>
      </c>
      <c r="AH1699" s="255"/>
      <c r="AI1699" s="255"/>
      <c r="AJ1699" s="256"/>
      <c r="AK1699" s="255" t="s">
        <v>649</v>
      </c>
      <c r="AL1699" s="255" t="s">
        <v>643</v>
      </c>
      <c r="AM1699" s="268" t="s">
        <v>740</v>
      </c>
      <c r="AN1699" s="148" t="str">
        <f>IF(ISERROR(MATCH(H1699,Current!H:H,0)),"Cleared","resolved")</f>
        <v>resolved</v>
      </c>
    </row>
    <row r="1700" spans="1:40" x14ac:dyDescent="0.25">
      <c r="A1700" s="267" t="s">
        <v>744</v>
      </c>
      <c r="B1700" s="255">
        <v>199</v>
      </c>
      <c r="C1700" s="256" t="s">
        <v>137</v>
      </c>
      <c r="D1700" s="255" t="s">
        <v>22</v>
      </c>
      <c r="E1700" s="255">
        <v>692</v>
      </c>
      <c r="F1700" s="256" t="s">
        <v>187</v>
      </c>
      <c r="G1700" s="255" t="s">
        <v>16</v>
      </c>
      <c r="H1700" s="255">
        <v>1990110067030</v>
      </c>
      <c r="I1700" s="256" t="s">
        <v>277</v>
      </c>
      <c r="J1700" s="255" t="s">
        <v>331</v>
      </c>
      <c r="K1700" s="255">
        <v>42770</v>
      </c>
      <c r="L1700" s="256">
        <v>90</v>
      </c>
      <c r="M1700" s="255" t="s">
        <v>111</v>
      </c>
      <c r="N1700" s="255" t="s">
        <v>42</v>
      </c>
      <c r="O1700" s="256">
        <v>42831</v>
      </c>
      <c r="P1700" s="255" t="s">
        <v>838</v>
      </c>
      <c r="Q1700" s="255">
        <v>29</v>
      </c>
      <c r="R1700" s="256" t="s">
        <v>33</v>
      </c>
      <c r="S1700" s="255">
        <v>-23334.19</v>
      </c>
      <c r="T1700" s="255" t="s">
        <v>248</v>
      </c>
      <c r="U1700" s="256">
        <v>-21348.76</v>
      </c>
      <c r="V1700" s="255" t="s">
        <v>248</v>
      </c>
      <c r="W1700" s="255">
        <v>-23334.194252984242</v>
      </c>
      <c r="X1700" s="256" t="s">
        <v>100</v>
      </c>
      <c r="Y1700" s="255" t="s">
        <v>114</v>
      </c>
      <c r="Z1700" s="255">
        <v>-21.35</v>
      </c>
      <c r="AA1700" s="256">
        <v>1</v>
      </c>
      <c r="AB1700" s="255" t="s">
        <v>631</v>
      </c>
      <c r="AC1700" s="255" t="s">
        <v>412</v>
      </c>
      <c r="AD1700" s="256" t="s">
        <v>1784</v>
      </c>
      <c r="AE1700" s="255" t="s">
        <v>349</v>
      </c>
      <c r="AF1700" s="255" t="s">
        <v>649</v>
      </c>
      <c r="AG1700" s="256" t="s">
        <v>643</v>
      </c>
      <c r="AH1700" s="255"/>
      <c r="AI1700" s="255"/>
      <c r="AJ1700" s="256"/>
      <c r="AK1700" s="255" t="s">
        <v>605</v>
      </c>
      <c r="AL1700" s="255" t="s">
        <v>643</v>
      </c>
      <c r="AM1700" s="268" t="s">
        <v>741</v>
      </c>
      <c r="AN1700" s="148" t="str">
        <f>IF(ISERROR(MATCH(H1700,Current!H:H,0)),"Cleared","resolved")</f>
        <v>Cleared</v>
      </c>
    </row>
    <row r="1701" spans="1:40" x14ac:dyDescent="0.25">
      <c r="A1701" s="267" t="s">
        <v>744</v>
      </c>
      <c r="B1701" s="255">
        <v>260</v>
      </c>
      <c r="C1701" s="256" t="s">
        <v>113</v>
      </c>
      <c r="D1701" s="255" t="s">
        <v>23</v>
      </c>
      <c r="E1701" s="255">
        <v>95</v>
      </c>
      <c r="F1701" s="256" t="s">
        <v>153</v>
      </c>
      <c r="G1701" s="255" t="s">
        <v>17</v>
      </c>
      <c r="H1701" s="255">
        <v>2600110120984</v>
      </c>
      <c r="I1701" s="256" t="s">
        <v>56</v>
      </c>
      <c r="J1701" s="255" t="s">
        <v>767</v>
      </c>
      <c r="K1701" s="255">
        <v>42759</v>
      </c>
      <c r="L1701" s="256">
        <v>101</v>
      </c>
      <c r="M1701" s="255" t="s">
        <v>111</v>
      </c>
      <c r="N1701" s="255" t="s">
        <v>42</v>
      </c>
      <c r="O1701" s="256">
        <v>42831</v>
      </c>
      <c r="P1701" s="255" t="s">
        <v>838</v>
      </c>
      <c r="Q1701" s="255">
        <v>29</v>
      </c>
      <c r="R1701" s="256" t="s">
        <v>33</v>
      </c>
      <c r="S1701" s="255">
        <v>-18304</v>
      </c>
      <c r="T1701" s="255" t="s">
        <v>186</v>
      </c>
      <c r="U1701" s="256">
        <v>-21668.46</v>
      </c>
      <c r="V1701" s="255" t="s">
        <v>186</v>
      </c>
      <c r="W1701" s="255">
        <v>-18303.998394337199</v>
      </c>
      <c r="X1701" s="256" t="s">
        <v>100</v>
      </c>
      <c r="Y1701" s="255" t="s">
        <v>114</v>
      </c>
      <c r="Z1701" s="255">
        <v>-21.67</v>
      </c>
      <c r="AA1701" s="256">
        <v>1</v>
      </c>
      <c r="AB1701" s="255" t="s">
        <v>631</v>
      </c>
      <c r="AC1701" s="255" t="s">
        <v>1080</v>
      </c>
      <c r="AD1701" s="256" t="s">
        <v>370</v>
      </c>
      <c r="AE1701" s="255" t="s">
        <v>349</v>
      </c>
      <c r="AF1701" s="255" t="s">
        <v>605</v>
      </c>
      <c r="AG1701" s="256" t="s">
        <v>643</v>
      </c>
      <c r="AH1701" s="255"/>
      <c r="AI1701" s="255"/>
      <c r="AJ1701" s="256"/>
      <c r="AK1701" s="255" t="s">
        <v>605</v>
      </c>
      <c r="AL1701" s="255" t="s">
        <v>643</v>
      </c>
      <c r="AM1701" s="268" t="s">
        <v>741</v>
      </c>
      <c r="AN1701" s="148" t="str">
        <f>IF(ISERROR(MATCH(H1701,Current!H:H,0)),"Cleared","resolved")</f>
        <v>resolved</v>
      </c>
    </row>
    <row r="1702" spans="1:40" x14ac:dyDescent="0.25">
      <c r="A1702" s="267" t="s">
        <v>31</v>
      </c>
      <c r="B1702" s="255">
        <v>8520</v>
      </c>
      <c r="C1702" s="256" t="s">
        <v>842</v>
      </c>
      <c r="D1702" s="255" t="s">
        <v>19</v>
      </c>
      <c r="E1702" s="255">
        <v>795</v>
      </c>
      <c r="F1702" s="256" t="s">
        <v>264</v>
      </c>
      <c r="G1702" s="255" t="s">
        <v>14</v>
      </c>
      <c r="H1702" s="255" t="s">
        <v>2025</v>
      </c>
      <c r="I1702" s="256" t="s">
        <v>1882</v>
      </c>
      <c r="J1702" s="255" t="s">
        <v>271</v>
      </c>
      <c r="K1702" s="255">
        <v>42769</v>
      </c>
      <c r="L1702" s="256">
        <v>91</v>
      </c>
      <c r="M1702" s="255" t="s">
        <v>161</v>
      </c>
      <c r="N1702" s="255" t="s">
        <v>128</v>
      </c>
      <c r="O1702" s="256">
        <v>42859</v>
      </c>
      <c r="P1702" s="255" t="s">
        <v>1878</v>
      </c>
      <c r="Q1702" s="255">
        <v>1</v>
      </c>
      <c r="R1702" s="256" t="s">
        <v>33</v>
      </c>
      <c r="S1702" s="255">
        <v>-1610168</v>
      </c>
      <c r="T1702" s="255" t="s">
        <v>197</v>
      </c>
      <c r="U1702" s="256">
        <v>-22916.720000000001</v>
      </c>
      <c r="V1702" s="255" t="s">
        <v>197</v>
      </c>
      <c r="W1702" s="255">
        <v>-1610168.2768311962</v>
      </c>
      <c r="X1702" s="256" t="s">
        <v>100</v>
      </c>
      <c r="Y1702" s="255" t="s">
        <v>114</v>
      </c>
      <c r="Z1702" s="255">
        <v>-22.92</v>
      </c>
      <c r="AA1702" s="256">
        <v>1</v>
      </c>
      <c r="AB1702" s="255" t="s">
        <v>631</v>
      </c>
      <c r="AC1702" s="255" t="s">
        <v>426</v>
      </c>
      <c r="AD1702" s="256" t="s">
        <v>361</v>
      </c>
      <c r="AE1702" s="255" t="s">
        <v>349</v>
      </c>
      <c r="AF1702" s="255" t="s">
        <v>605</v>
      </c>
      <c r="AG1702" s="256" t="s">
        <v>643</v>
      </c>
      <c r="AH1702" s="255"/>
      <c r="AI1702" s="255"/>
      <c r="AJ1702" s="256"/>
      <c r="AK1702" s="255" t="s">
        <v>649</v>
      </c>
      <c r="AL1702" s="255" t="s">
        <v>643</v>
      </c>
      <c r="AM1702" s="268" t="s">
        <v>740</v>
      </c>
      <c r="AN1702" s="148" t="str">
        <f>IF(ISERROR(MATCH(H1702,Current!H:H,0)),"Cleared","resolved")</f>
        <v>resolved</v>
      </c>
    </row>
    <row r="1703" spans="1:40" x14ac:dyDescent="0.25">
      <c r="A1703" s="267" t="s">
        <v>31</v>
      </c>
      <c r="B1703" s="255">
        <v>8520</v>
      </c>
      <c r="C1703" s="256" t="s">
        <v>842</v>
      </c>
      <c r="D1703" s="255" t="s">
        <v>19</v>
      </c>
      <c r="E1703" s="255">
        <v>795</v>
      </c>
      <c r="F1703" s="256" t="s">
        <v>264</v>
      </c>
      <c r="G1703" s="255" t="s">
        <v>14</v>
      </c>
      <c r="H1703" s="255" t="s">
        <v>2026</v>
      </c>
      <c r="I1703" s="256" t="s">
        <v>1882</v>
      </c>
      <c r="J1703" s="255" t="s">
        <v>271</v>
      </c>
      <c r="K1703" s="255">
        <v>42769</v>
      </c>
      <c r="L1703" s="256">
        <v>91</v>
      </c>
      <c r="M1703" s="255" t="s">
        <v>161</v>
      </c>
      <c r="N1703" s="255" t="s">
        <v>128</v>
      </c>
      <c r="O1703" s="256">
        <v>42859</v>
      </c>
      <c r="P1703" s="255" t="s">
        <v>1878</v>
      </c>
      <c r="Q1703" s="255">
        <v>1</v>
      </c>
      <c r="R1703" s="256" t="s">
        <v>33</v>
      </c>
      <c r="S1703" s="255">
        <v>-1857221</v>
      </c>
      <c r="T1703" s="255" t="s">
        <v>197</v>
      </c>
      <c r="U1703" s="256">
        <v>-26432.9</v>
      </c>
      <c r="V1703" s="255" t="s">
        <v>197</v>
      </c>
      <c r="W1703" s="255">
        <v>-1857221.1487792025</v>
      </c>
      <c r="X1703" s="256" t="s">
        <v>100</v>
      </c>
      <c r="Y1703" s="255" t="s">
        <v>114</v>
      </c>
      <c r="Z1703" s="255">
        <v>-26.43</v>
      </c>
      <c r="AA1703" s="256">
        <v>1</v>
      </c>
      <c r="AB1703" s="255" t="s">
        <v>631</v>
      </c>
      <c r="AC1703" s="255" t="s">
        <v>426</v>
      </c>
      <c r="AD1703" s="256" t="s">
        <v>361</v>
      </c>
      <c r="AE1703" s="255" t="s">
        <v>349</v>
      </c>
      <c r="AF1703" s="255" t="s">
        <v>649</v>
      </c>
      <c r="AG1703" s="256" t="s">
        <v>643</v>
      </c>
      <c r="AH1703" s="255"/>
      <c r="AI1703" s="255"/>
      <c r="AJ1703" s="256"/>
      <c r="AK1703" s="255" t="s">
        <v>649</v>
      </c>
      <c r="AL1703" s="255" t="s">
        <v>643</v>
      </c>
      <c r="AM1703" s="268" t="s">
        <v>740</v>
      </c>
      <c r="AN1703" s="148" t="str">
        <f>IF(ISERROR(MATCH(H1703,Current!H:H,0)),"Cleared","resolved")</f>
        <v>resolved</v>
      </c>
    </row>
    <row r="1704" spans="1:40" x14ac:dyDescent="0.25">
      <c r="A1704" s="267" t="s">
        <v>31</v>
      </c>
      <c r="B1704" s="255">
        <v>3022</v>
      </c>
      <c r="C1704" s="256" t="s">
        <v>141</v>
      </c>
      <c r="D1704" s="255" t="s">
        <v>16</v>
      </c>
      <c r="E1704" s="255">
        <v>692</v>
      </c>
      <c r="F1704" s="256" t="s">
        <v>187</v>
      </c>
      <c r="G1704" s="255" t="s">
        <v>16</v>
      </c>
      <c r="H1704" s="255">
        <v>30220110070003</v>
      </c>
      <c r="I1704" s="256" t="s">
        <v>59</v>
      </c>
      <c r="J1704" s="255" t="s">
        <v>143</v>
      </c>
      <c r="K1704" s="255">
        <v>42829</v>
      </c>
      <c r="L1704" s="256">
        <v>31</v>
      </c>
      <c r="M1704" s="255" t="s">
        <v>111</v>
      </c>
      <c r="N1704" s="255" t="s">
        <v>42</v>
      </c>
      <c r="O1704" s="256">
        <v>42859</v>
      </c>
      <c r="P1704" s="255" t="s">
        <v>1878</v>
      </c>
      <c r="Q1704" s="255">
        <v>1</v>
      </c>
      <c r="R1704" s="256" t="s">
        <v>33</v>
      </c>
      <c r="S1704" s="255">
        <v>-28404</v>
      </c>
      <c r="T1704" s="255" t="s">
        <v>100</v>
      </c>
      <c r="U1704" s="256">
        <v>-28404</v>
      </c>
      <c r="V1704" s="255" t="s">
        <v>100</v>
      </c>
      <c r="W1704" s="255">
        <v>-28404</v>
      </c>
      <c r="X1704" s="256" t="s">
        <v>100</v>
      </c>
      <c r="Y1704" s="255" t="s">
        <v>107</v>
      </c>
      <c r="Z1704" s="255">
        <v>-28.4</v>
      </c>
      <c r="AA1704" s="256">
        <v>1</v>
      </c>
      <c r="AB1704" s="255" t="s">
        <v>631</v>
      </c>
      <c r="AC1704" s="255" t="s">
        <v>1900</v>
      </c>
      <c r="AD1704" s="256" t="s">
        <v>1989</v>
      </c>
      <c r="AE1704" s="255" t="s">
        <v>349</v>
      </c>
      <c r="AF1704" s="255" t="s">
        <v>605</v>
      </c>
      <c r="AG1704" s="256" t="s">
        <v>643</v>
      </c>
      <c r="AH1704" s="255"/>
      <c r="AI1704" s="255"/>
      <c r="AJ1704" s="256"/>
      <c r="AK1704" s="255" t="s">
        <v>605</v>
      </c>
      <c r="AL1704" s="255" t="s">
        <v>643</v>
      </c>
      <c r="AM1704" s="268" t="s">
        <v>741</v>
      </c>
      <c r="AN1704" s="148" t="str">
        <f>IF(ISERROR(MATCH(H1704,Current!H:H,0)),"Cleared","resolved")</f>
        <v>resolved</v>
      </c>
    </row>
    <row r="1705" spans="1:40" x14ac:dyDescent="0.25">
      <c r="A1705" s="267" t="s">
        <v>31</v>
      </c>
      <c r="B1705" s="255">
        <v>635</v>
      </c>
      <c r="C1705" s="256" t="s">
        <v>142</v>
      </c>
      <c r="D1705" s="255" t="s">
        <v>16</v>
      </c>
      <c r="E1705" s="255">
        <v>3014</v>
      </c>
      <c r="F1705" s="256" t="s">
        <v>144</v>
      </c>
      <c r="G1705" s="255" t="s">
        <v>16</v>
      </c>
      <c r="H1705" s="255">
        <v>63503300006247</v>
      </c>
      <c r="I1705" s="256" t="s">
        <v>60</v>
      </c>
      <c r="J1705" s="255" t="s">
        <v>284</v>
      </c>
      <c r="K1705" s="255">
        <v>42794</v>
      </c>
      <c r="L1705" s="256">
        <v>66</v>
      </c>
      <c r="M1705" s="255" t="s">
        <v>111</v>
      </c>
      <c r="N1705" s="255" t="s">
        <v>42</v>
      </c>
      <c r="O1705" s="256">
        <v>42859</v>
      </c>
      <c r="P1705" s="255" t="s">
        <v>1878</v>
      </c>
      <c r="Q1705" s="255">
        <v>1</v>
      </c>
      <c r="R1705" s="256" t="s">
        <v>33</v>
      </c>
      <c r="S1705" s="255">
        <v>-30000</v>
      </c>
      <c r="T1705" s="255" t="s">
        <v>100</v>
      </c>
      <c r="U1705" s="256">
        <v>-30000</v>
      </c>
      <c r="V1705" s="255" t="s">
        <v>100</v>
      </c>
      <c r="W1705" s="255">
        <v>-30000</v>
      </c>
      <c r="X1705" s="256" t="s">
        <v>100</v>
      </c>
      <c r="Y1705" s="255" t="s">
        <v>107</v>
      </c>
      <c r="Z1705" s="255">
        <v>-30</v>
      </c>
      <c r="AA1705" s="256">
        <v>1</v>
      </c>
      <c r="AB1705" s="255" t="s">
        <v>631</v>
      </c>
      <c r="AC1705" s="255" t="s">
        <v>413</v>
      </c>
      <c r="AD1705" s="256" t="s">
        <v>1918</v>
      </c>
      <c r="AE1705" s="255" t="s">
        <v>349</v>
      </c>
      <c r="AF1705" s="255" t="s">
        <v>605</v>
      </c>
      <c r="AG1705" s="256" t="s">
        <v>643</v>
      </c>
      <c r="AH1705" s="255"/>
      <c r="AI1705" s="255"/>
      <c r="AJ1705" s="256"/>
      <c r="AK1705" s="255" t="s">
        <v>605</v>
      </c>
      <c r="AL1705" s="255" t="s">
        <v>643</v>
      </c>
      <c r="AM1705" s="268" t="s">
        <v>741</v>
      </c>
      <c r="AN1705" s="148" t="str">
        <f>IF(ISERROR(MATCH(H1705,Current!H:H,0)),"Cleared","resolved")</f>
        <v>resolved</v>
      </c>
    </row>
    <row r="1706" spans="1:40" x14ac:dyDescent="0.25">
      <c r="A1706" s="267" t="s">
        <v>31</v>
      </c>
      <c r="B1706" s="255">
        <v>8520</v>
      </c>
      <c r="C1706" s="256" t="s">
        <v>842</v>
      </c>
      <c r="D1706" s="255" t="s">
        <v>19</v>
      </c>
      <c r="E1706" s="255">
        <v>795</v>
      </c>
      <c r="F1706" s="256" t="s">
        <v>264</v>
      </c>
      <c r="G1706" s="255" t="s">
        <v>14</v>
      </c>
      <c r="H1706" s="255" t="s">
        <v>2071</v>
      </c>
      <c r="I1706" s="256" t="s">
        <v>538</v>
      </c>
      <c r="J1706" s="255" t="s">
        <v>265</v>
      </c>
      <c r="K1706" s="255">
        <v>42793</v>
      </c>
      <c r="L1706" s="256">
        <v>67</v>
      </c>
      <c r="M1706" s="255" t="s">
        <v>111</v>
      </c>
      <c r="N1706" s="255" t="s">
        <v>42</v>
      </c>
      <c r="O1706" s="256">
        <v>42859</v>
      </c>
      <c r="P1706" s="255" t="s">
        <v>1878</v>
      </c>
      <c r="Q1706" s="255">
        <v>1</v>
      </c>
      <c r="R1706" s="256" t="s">
        <v>33</v>
      </c>
      <c r="S1706" s="255">
        <v>-2130107.9700000002</v>
      </c>
      <c r="T1706" s="255" t="s">
        <v>197</v>
      </c>
      <c r="U1706" s="256">
        <v>-30316.76</v>
      </c>
      <c r="V1706" s="255" t="s">
        <v>197</v>
      </c>
      <c r="W1706" s="255">
        <v>-2130107.8517477601</v>
      </c>
      <c r="X1706" s="256" t="s">
        <v>100</v>
      </c>
      <c r="Y1706" s="255" t="s">
        <v>114</v>
      </c>
      <c r="Z1706" s="255">
        <v>-30.32</v>
      </c>
      <c r="AA1706" s="256">
        <v>1</v>
      </c>
      <c r="AB1706" s="255" t="s">
        <v>631</v>
      </c>
      <c r="AC1706" s="255" t="s">
        <v>426</v>
      </c>
      <c r="AD1706" s="256" t="s">
        <v>1610</v>
      </c>
      <c r="AE1706" s="255" t="s">
        <v>349</v>
      </c>
      <c r="AF1706" s="255" t="s">
        <v>605</v>
      </c>
      <c r="AG1706" s="256" t="s">
        <v>643</v>
      </c>
      <c r="AH1706" s="255"/>
      <c r="AI1706" s="255"/>
      <c r="AJ1706" s="256"/>
      <c r="AK1706" s="255" t="s">
        <v>649</v>
      </c>
      <c r="AL1706" s="255" t="s">
        <v>643</v>
      </c>
      <c r="AM1706" s="268" t="s">
        <v>740</v>
      </c>
      <c r="AN1706" s="148" t="str">
        <f>IF(ISERROR(MATCH(H1706,Current!H:H,0)),"Cleared","resolved")</f>
        <v>resolved</v>
      </c>
    </row>
    <row r="1707" spans="1:40" x14ac:dyDescent="0.25">
      <c r="A1707" s="267" t="s">
        <v>744</v>
      </c>
      <c r="B1707" s="255">
        <v>8520</v>
      </c>
      <c r="C1707" s="256" t="s">
        <v>842</v>
      </c>
      <c r="D1707" s="255" t="s">
        <v>19</v>
      </c>
      <c r="E1707" s="255">
        <v>95</v>
      </c>
      <c r="F1707" s="256" t="s">
        <v>153</v>
      </c>
      <c r="G1707" s="255" t="s">
        <v>17</v>
      </c>
      <c r="H1707" s="255">
        <v>85203810002969</v>
      </c>
      <c r="I1707" s="256" t="s">
        <v>277</v>
      </c>
      <c r="J1707" s="255" t="s">
        <v>306</v>
      </c>
      <c r="K1707" s="255">
        <v>42731</v>
      </c>
      <c r="L1707" s="256">
        <v>129</v>
      </c>
      <c r="M1707" s="255" t="s">
        <v>111</v>
      </c>
      <c r="N1707" s="255" t="s">
        <v>42</v>
      </c>
      <c r="O1707" s="256">
        <v>42831</v>
      </c>
      <c r="P1707" s="255" t="s">
        <v>838</v>
      </c>
      <c r="Q1707" s="255">
        <v>29</v>
      </c>
      <c r="R1707" s="256" t="s">
        <v>33</v>
      </c>
      <c r="S1707" s="255">
        <v>-2220000</v>
      </c>
      <c r="T1707" s="255" t="s">
        <v>197</v>
      </c>
      <c r="U1707" s="256">
        <v>-31596.15</v>
      </c>
      <c r="V1707" s="255" t="s">
        <v>197</v>
      </c>
      <c r="W1707" s="255">
        <v>-2220000</v>
      </c>
      <c r="X1707" s="256" t="s">
        <v>100</v>
      </c>
      <c r="Y1707" s="255" t="s">
        <v>114</v>
      </c>
      <c r="Z1707" s="255">
        <v>-31.6</v>
      </c>
      <c r="AA1707" s="256">
        <v>1</v>
      </c>
      <c r="AB1707" s="255" t="s">
        <v>631</v>
      </c>
      <c r="AC1707" s="255" t="s">
        <v>1080</v>
      </c>
      <c r="AD1707" s="256" t="s">
        <v>361</v>
      </c>
      <c r="AE1707" s="255" t="s">
        <v>349</v>
      </c>
      <c r="AF1707" s="255" t="s">
        <v>605</v>
      </c>
      <c r="AG1707" s="256" t="s">
        <v>643</v>
      </c>
      <c r="AH1707" s="255"/>
      <c r="AI1707" s="255"/>
      <c r="AJ1707" s="256"/>
      <c r="AK1707" s="255" t="s">
        <v>605</v>
      </c>
      <c r="AL1707" s="255" t="s">
        <v>643</v>
      </c>
      <c r="AM1707" s="268" t="s">
        <v>741</v>
      </c>
      <c r="AN1707" s="148" t="str">
        <f>IF(ISERROR(MATCH(H1707,Current!H:H,0)),"Cleared","resolved")</f>
        <v>resolved</v>
      </c>
    </row>
    <row r="1708" spans="1:40" x14ac:dyDescent="0.25">
      <c r="A1708" s="267" t="s">
        <v>31</v>
      </c>
      <c r="B1708" s="255">
        <v>8520</v>
      </c>
      <c r="C1708" s="256" t="s">
        <v>842</v>
      </c>
      <c r="D1708" s="255" t="s">
        <v>19</v>
      </c>
      <c r="E1708" s="255">
        <v>795</v>
      </c>
      <c r="F1708" s="256" t="s">
        <v>264</v>
      </c>
      <c r="G1708" s="255" t="s">
        <v>14</v>
      </c>
      <c r="H1708" s="255">
        <v>85203110000835</v>
      </c>
      <c r="I1708" s="256" t="s">
        <v>55</v>
      </c>
      <c r="J1708" s="255" t="s">
        <v>900</v>
      </c>
      <c r="K1708" s="255">
        <v>42795</v>
      </c>
      <c r="L1708" s="256">
        <v>65</v>
      </c>
      <c r="M1708" s="255" t="s">
        <v>111</v>
      </c>
      <c r="N1708" s="255" t="s">
        <v>42</v>
      </c>
      <c r="O1708" s="256">
        <v>42859</v>
      </c>
      <c r="P1708" s="255" t="s">
        <v>1878</v>
      </c>
      <c r="Q1708" s="255">
        <v>1</v>
      </c>
      <c r="R1708" s="256" t="s">
        <v>33</v>
      </c>
      <c r="S1708" s="255">
        <v>-2377395.46</v>
      </c>
      <c r="T1708" s="255" t="s">
        <v>197</v>
      </c>
      <c r="U1708" s="256">
        <v>-33836.28</v>
      </c>
      <c r="V1708" s="255" t="s">
        <v>197</v>
      </c>
      <c r="W1708" s="255">
        <v>-2377395.3978570173</v>
      </c>
      <c r="X1708" s="256" t="s">
        <v>100</v>
      </c>
      <c r="Y1708" s="255" t="s">
        <v>114</v>
      </c>
      <c r="Z1708" s="255">
        <v>-33.840000000000003</v>
      </c>
      <c r="AA1708" s="256">
        <v>1</v>
      </c>
      <c r="AB1708" s="255" t="s">
        <v>631</v>
      </c>
      <c r="AC1708" s="255" t="s">
        <v>426</v>
      </c>
      <c r="AD1708" s="256" t="s">
        <v>877</v>
      </c>
      <c r="AE1708" s="255" t="s">
        <v>349</v>
      </c>
      <c r="AF1708" s="255" t="s">
        <v>605</v>
      </c>
      <c r="AG1708" s="256" t="s">
        <v>643</v>
      </c>
      <c r="AH1708" s="255"/>
      <c r="AI1708" s="255"/>
      <c r="AJ1708" s="256"/>
      <c r="AK1708" s="255" t="s">
        <v>605</v>
      </c>
      <c r="AL1708" s="255" t="s">
        <v>643</v>
      </c>
      <c r="AM1708" s="268" t="s">
        <v>741</v>
      </c>
      <c r="AN1708" s="148" t="str">
        <f>IF(ISERROR(MATCH(H1708,Current!H:H,0)),"Cleared","resolved")</f>
        <v>resolved</v>
      </c>
    </row>
    <row r="1709" spans="1:40" x14ac:dyDescent="0.25">
      <c r="A1709" s="267" t="s">
        <v>31</v>
      </c>
      <c r="B1709" s="255">
        <v>8520</v>
      </c>
      <c r="C1709" s="256" t="s">
        <v>842</v>
      </c>
      <c r="D1709" s="255" t="s">
        <v>19</v>
      </c>
      <c r="E1709" s="255">
        <v>795</v>
      </c>
      <c r="F1709" s="256" t="s">
        <v>264</v>
      </c>
      <c r="G1709" s="255" t="s">
        <v>14</v>
      </c>
      <c r="H1709" s="255" t="s">
        <v>2072</v>
      </c>
      <c r="I1709" s="256" t="s">
        <v>538</v>
      </c>
      <c r="J1709" s="255" t="s">
        <v>265</v>
      </c>
      <c r="K1709" s="255">
        <v>42793</v>
      </c>
      <c r="L1709" s="256">
        <v>67</v>
      </c>
      <c r="M1709" s="255" t="s">
        <v>111</v>
      </c>
      <c r="N1709" s="255" t="s">
        <v>42</v>
      </c>
      <c r="O1709" s="256">
        <v>42859</v>
      </c>
      <c r="P1709" s="255" t="s">
        <v>1878</v>
      </c>
      <c r="Q1709" s="255">
        <v>1</v>
      </c>
      <c r="R1709" s="256" t="s">
        <v>33</v>
      </c>
      <c r="S1709" s="255">
        <v>-2484257.2599999998</v>
      </c>
      <c r="T1709" s="255" t="s">
        <v>197</v>
      </c>
      <c r="U1709" s="256">
        <v>-35357.19</v>
      </c>
      <c r="V1709" s="255" t="s">
        <v>197</v>
      </c>
      <c r="W1709" s="255">
        <v>-2484257.1579132271</v>
      </c>
      <c r="X1709" s="256" t="s">
        <v>100</v>
      </c>
      <c r="Y1709" s="255" t="s">
        <v>114</v>
      </c>
      <c r="Z1709" s="255">
        <v>-35.36</v>
      </c>
      <c r="AA1709" s="256">
        <v>1</v>
      </c>
      <c r="AB1709" s="255" t="s">
        <v>631</v>
      </c>
      <c r="AC1709" s="255" t="s">
        <v>426</v>
      </c>
      <c r="AD1709" s="256" t="s">
        <v>1610</v>
      </c>
      <c r="AE1709" s="255" t="s">
        <v>349</v>
      </c>
      <c r="AF1709" s="255" t="s">
        <v>605</v>
      </c>
      <c r="AG1709" s="256" t="s">
        <v>643</v>
      </c>
      <c r="AH1709" s="255"/>
      <c r="AI1709" s="255"/>
      <c r="AJ1709" s="256"/>
      <c r="AK1709" s="255" t="s">
        <v>649</v>
      </c>
      <c r="AL1709" s="255" t="s">
        <v>643</v>
      </c>
      <c r="AM1709" s="268" t="s">
        <v>740</v>
      </c>
      <c r="AN1709" s="148" t="str">
        <f>IF(ISERROR(MATCH(H1709,Current!H:H,0)),"Cleared","resolved")</f>
        <v>resolved</v>
      </c>
    </row>
    <row r="1710" spans="1:40" x14ac:dyDescent="0.25">
      <c r="A1710" s="267" t="s">
        <v>744</v>
      </c>
      <c r="B1710" s="255">
        <v>413</v>
      </c>
      <c r="C1710" s="256" t="s">
        <v>136</v>
      </c>
      <c r="D1710" s="255" t="s">
        <v>13</v>
      </c>
      <c r="E1710" s="255">
        <v>8243</v>
      </c>
      <c r="F1710" s="256" t="s">
        <v>120</v>
      </c>
      <c r="G1710" s="255" t="s">
        <v>14</v>
      </c>
      <c r="H1710" s="255">
        <v>4130110170165</v>
      </c>
      <c r="I1710" s="256" t="s">
        <v>56</v>
      </c>
      <c r="J1710" s="255" t="s">
        <v>295</v>
      </c>
      <c r="K1710" s="255">
        <v>42725</v>
      </c>
      <c r="L1710" s="256">
        <v>135</v>
      </c>
      <c r="M1710" s="255" t="s">
        <v>111</v>
      </c>
      <c r="N1710" s="255" t="s">
        <v>42</v>
      </c>
      <c r="O1710" s="256">
        <v>42797</v>
      </c>
      <c r="P1710" s="255" t="s">
        <v>838</v>
      </c>
      <c r="Q1710" s="255">
        <v>63</v>
      </c>
      <c r="R1710" s="256" t="s">
        <v>35</v>
      </c>
      <c r="S1710" s="255">
        <v>-37101</v>
      </c>
      <c r="T1710" s="255" t="s">
        <v>100</v>
      </c>
      <c r="U1710" s="256">
        <v>-37101</v>
      </c>
      <c r="V1710" s="255" t="s">
        <v>100</v>
      </c>
      <c r="W1710" s="255">
        <v>-37101</v>
      </c>
      <c r="X1710" s="256" t="s">
        <v>100</v>
      </c>
      <c r="Y1710" s="255" t="s">
        <v>114</v>
      </c>
      <c r="Z1710" s="255">
        <v>-37.1</v>
      </c>
      <c r="AA1710" s="256">
        <v>1</v>
      </c>
      <c r="AB1710" s="255" t="s">
        <v>631</v>
      </c>
      <c r="AC1710" s="255" t="s">
        <v>851</v>
      </c>
      <c r="AD1710" s="256" t="s">
        <v>352</v>
      </c>
      <c r="AE1710" s="255" t="s">
        <v>349</v>
      </c>
      <c r="AF1710" s="255" t="s">
        <v>649</v>
      </c>
      <c r="AG1710" s="256" t="s">
        <v>643</v>
      </c>
      <c r="AH1710" s="255"/>
      <c r="AI1710" s="255"/>
      <c r="AJ1710" s="256"/>
      <c r="AK1710" s="255" t="s">
        <v>605</v>
      </c>
      <c r="AL1710" s="255" t="s">
        <v>643</v>
      </c>
      <c r="AM1710" s="268" t="s">
        <v>741</v>
      </c>
      <c r="AN1710" s="148" t="str">
        <f>IF(ISERROR(MATCH(H1710,Current!H:H,0)),"Cleared","resolved")</f>
        <v>Cleared</v>
      </c>
    </row>
    <row r="1711" spans="1:40" x14ac:dyDescent="0.25">
      <c r="A1711" s="267" t="s">
        <v>744</v>
      </c>
      <c r="B1711" s="255">
        <v>8520</v>
      </c>
      <c r="C1711" s="256" t="s">
        <v>842</v>
      </c>
      <c r="D1711" s="255" t="s">
        <v>19</v>
      </c>
      <c r="E1711" s="255">
        <v>3071</v>
      </c>
      <c r="F1711" s="256" t="s">
        <v>139</v>
      </c>
      <c r="G1711" s="255" t="s">
        <v>21</v>
      </c>
      <c r="H1711" s="255" t="s">
        <v>976</v>
      </c>
      <c r="I1711" s="256" t="s">
        <v>59</v>
      </c>
      <c r="J1711" s="255" t="s">
        <v>271</v>
      </c>
      <c r="K1711" s="255">
        <v>42769</v>
      </c>
      <c r="L1711" s="256">
        <v>91</v>
      </c>
      <c r="M1711" s="255" t="s">
        <v>111</v>
      </c>
      <c r="N1711" s="255" t="s">
        <v>42</v>
      </c>
      <c r="O1711" s="256">
        <v>42775</v>
      </c>
      <c r="P1711" s="255" t="s">
        <v>838</v>
      </c>
      <c r="Q1711" s="255">
        <v>85</v>
      </c>
      <c r="R1711" s="256" t="s">
        <v>35</v>
      </c>
      <c r="S1711" s="255">
        <v>-3096395</v>
      </c>
      <c r="T1711" s="255" t="s">
        <v>197</v>
      </c>
      <c r="U1711" s="256">
        <v>-44069.440000000002</v>
      </c>
      <c r="V1711" s="255" t="s">
        <v>197</v>
      </c>
      <c r="W1711" s="255">
        <v>-3096394.8708940805</v>
      </c>
      <c r="X1711" s="256" t="s">
        <v>100</v>
      </c>
      <c r="Y1711" s="255" t="s">
        <v>114</v>
      </c>
      <c r="Z1711" s="255">
        <v>-44.07</v>
      </c>
      <c r="AA1711" s="256">
        <v>1</v>
      </c>
      <c r="AB1711" s="255" t="s">
        <v>631</v>
      </c>
      <c r="AC1711" s="255" t="s">
        <v>497</v>
      </c>
      <c r="AD1711" s="256" t="s">
        <v>973</v>
      </c>
      <c r="AE1711" s="255" t="s">
        <v>349</v>
      </c>
      <c r="AF1711" s="255" t="s">
        <v>605</v>
      </c>
      <c r="AG1711" s="256" t="s">
        <v>643</v>
      </c>
      <c r="AH1711" s="255"/>
      <c r="AI1711" s="255"/>
      <c r="AJ1711" s="256"/>
      <c r="AK1711" s="255" t="s">
        <v>649</v>
      </c>
      <c r="AL1711" s="255" t="s">
        <v>643</v>
      </c>
      <c r="AM1711" s="268" t="s">
        <v>740</v>
      </c>
      <c r="AN1711" s="148" t="str">
        <f>IF(ISERROR(MATCH(H1711,Current!H:H,0)),"Cleared","resolved")</f>
        <v>resolved</v>
      </c>
    </row>
    <row r="1712" spans="1:40" x14ac:dyDescent="0.25">
      <c r="A1712" s="267" t="s">
        <v>31</v>
      </c>
      <c r="B1712" s="255">
        <v>635</v>
      </c>
      <c r="C1712" s="256" t="s">
        <v>142</v>
      </c>
      <c r="D1712" s="255" t="s">
        <v>16</v>
      </c>
      <c r="E1712" s="255">
        <v>3014</v>
      </c>
      <c r="F1712" s="256" t="s">
        <v>144</v>
      </c>
      <c r="G1712" s="255" t="s">
        <v>16</v>
      </c>
      <c r="H1712" s="255">
        <v>63503300006238</v>
      </c>
      <c r="I1712" s="256" t="s">
        <v>60</v>
      </c>
      <c r="J1712" s="255" t="s">
        <v>284</v>
      </c>
      <c r="K1712" s="255">
        <v>42794</v>
      </c>
      <c r="L1712" s="256">
        <v>66</v>
      </c>
      <c r="M1712" s="255" t="s">
        <v>111</v>
      </c>
      <c r="N1712" s="255" t="s">
        <v>42</v>
      </c>
      <c r="O1712" s="256">
        <v>42859</v>
      </c>
      <c r="P1712" s="255" t="s">
        <v>1878</v>
      </c>
      <c r="Q1712" s="255">
        <v>1</v>
      </c>
      <c r="R1712" s="256" t="s">
        <v>33</v>
      </c>
      <c r="S1712" s="255">
        <v>-50400</v>
      </c>
      <c r="T1712" s="255" t="s">
        <v>100</v>
      </c>
      <c r="U1712" s="256">
        <v>-50400</v>
      </c>
      <c r="V1712" s="255" t="s">
        <v>100</v>
      </c>
      <c r="W1712" s="255">
        <v>-50400</v>
      </c>
      <c r="X1712" s="256" t="s">
        <v>100</v>
      </c>
      <c r="Y1712" s="255" t="s">
        <v>107</v>
      </c>
      <c r="Z1712" s="255">
        <v>-50.4</v>
      </c>
      <c r="AA1712" s="256">
        <v>1</v>
      </c>
      <c r="AB1712" s="255" t="s">
        <v>631</v>
      </c>
      <c r="AC1712" s="255" t="s">
        <v>413</v>
      </c>
      <c r="AD1712" s="256" t="s">
        <v>1917</v>
      </c>
      <c r="AE1712" s="255" t="s">
        <v>349</v>
      </c>
      <c r="AF1712" s="255" t="s">
        <v>605</v>
      </c>
      <c r="AG1712" s="256" t="s">
        <v>643</v>
      </c>
      <c r="AH1712" s="255"/>
      <c r="AI1712" s="255"/>
      <c r="AJ1712" s="256"/>
      <c r="AK1712" s="255" t="s">
        <v>605</v>
      </c>
      <c r="AL1712" s="255" t="s">
        <v>643</v>
      </c>
      <c r="AM1712" s="268" t="s">
        <v>741</v>
      </c>
      <c r="AN1712" s="148" t="str">
        <f>IF(ISERROR(MATCH(H1712,Current!H:H,0)),"Cleared","resolved")</f>
        <v>Cleared</v>
      </c>
    </row>
    <row r="1713" spans="1:40" x14ac:dyDescent="0.25">
      <c r="A1713" s="267" t="s">
        <v>744</v>
      </c>
      <c r="B1713" s="255">
        <v>95</v>
      </c>
      <c r="C1713" s="256" t="s">
        <v>153</v>
      </c>
      <c r="D1713" s="255" t="s">
        <v>17</v>
      </c>
      <c r="E1713" s="255">
        <v>199</v>
      </c>
      <c r="F1713" s="256" t="s">
        <v>137</v>
      </c>
      <c r="G1713" s="255" t="s">
        <v>22</v>
      </c>
      <c r="H1713" s="255">
        <v>950110008726</v>
      </c>
      <c r="I1713" s="256" t="s">
        <v>58</v>
      </c>
      <c r="J1713" s="255" t="s">
        <v>195</v>
      </c>
      <c r="K1713" s="255">
        <v>42584</v>
      </c>
      <c r="L1713" s="256">
        <v>276</v>
      </c>
      <c r="M1713" s="255" t="s">
        <v>118</v>
      </c>
      <c r="N1713" s="255" t="s">
        <v>41</v>
      </c>
      <c r="O1713" s="256">
        <v>42585</v>
      </c>
      <c r="P1713" s="255" t="s">
        <v>406</v>
      </c>
      <c r="Q1713" s="255">
        <v>275</v>
      </c>
      <c r="R1713" s="256" t="s">
        <v>37</v>
      </c>
      <c r="S1713" s="255">
        <v>-52263.99</v>
      </c>
      <c r="T1713" s="255" t="s">
        <v>100</v>
      </c>
      <c r="U1713" s="256">
        <v>-52263.99</v>
      </c>
      <c r="V1713" s="255" t="s">
        <v>100</v>
      </c>
      <c r="W1713" s="255">
        <v>-52263.99</v>
      </c>
      <c r="X1713" s="256" t="s">
        <v>100</v>
      </c>
      <c r="Y1713" s="255" t="s">
        <v>114</v>
      </c>
      <c r="Z1713" s="255">
        <v>-52.26</v>
      </c>
      <c r="AA1713" s="256">
        <v>1</v>
      </c>
      <c r="AB1713" s="255" t="s">
        <v>631</v>
      </c>
      <c r="AC1713" s="255" t="s">
        <v>439</v>
      </c>
      <c r="AD1713" s="256" t="s">
        <v>382</v>
      </c>
      <c r="AE1713" s="255" t="s">
        <v>349</v>
      </c>
      <c r="AF1713" s="255" t="s">
        <v>605</v>
      </c>
      <c r="AG1713" s="256" t="s">
        <v>643</v>
      </c>
      <c r="AH1713" s="255"/>
      <c r="AI1713" s="255"/>
      <c r="AJ1713" s="256"/>
      <c r="AK1713" s="255" t="s">
        <v>605</v>
      </c>
      <c r="AL1713" s="255" t="s">
        <v>643</v>
      </c>
      <c r="AM1713" s="268" t="s">
        <v>741</v>
      </c>
      <c r="AN1713" s="148" t="str">
        <f>IF(ISERROR(MATCH(H1713,Current!H:H,0)),"Cleared","resolved")</f>
        <v>resolved</v>
      </c>
    </row>
    <row r="1714" spans="1:40" x14ac:dyDescent="0.25">
      <c r="A1714" s="267" t="s">
        <v>744</v>
      </c>
      <c r="B1714" s="255">
        <v>95</v>
      </c>
      <c r="C1714" s="256" t="s">
        <v>153</v>
      </c>
      <c r="D1714" s="255" t="s">
        <v>17</v>
      </c>
      <c r="E1714" s="255">
        <v>199</v>
      </c>
      <c r="F1714" s="256" t="s">
        <v>137</v>
      </c>
      <c r="G1714" s="255" t="s">
        <v>22</v>
      </c>
      <c r="H1714" s="255">
        <v>2016000595</v>
      </c>
      <c r="I1714" s="256" t="s">
        <v>58</v>
      </c>
      <c r="J1714" s="255" t="s">
        <v>195</v>
      </c>
      <c r="K1714" s="255">
        <v>42760</v>
      </c>
      <c r="L1714" s="256">
        <v>100</v>
      </c>
      <c r="M1714" s="255" t="s">
        <v>111</v>
      </c>
      <c r="N1714" s="255" t="s">
        <v>42</v>
      </c>
      <c r="O1714" s="256">
        <v>42775</v>
      </c>
      <c r="P1714" s="255" t="s">
        <v>838</v>
      </c>
      <c r="Q1714" s="255">
        <v>85</v>
      </c>
      <c r="R1714" s="256" t="s">
        <v>35</v>
      </c>
      <c r="S1714" s="255">
        <v>-56891.02</v>
      </c>
      <c r="T1714" s="255" t="s">
        <v>100</v>
      </c>
      <c r="U1714" s="256">
        <v>-56891.02</v>
      </c>
      <c r="V1714" s="255" t="s">
        <v>100</v>
      </c>
      <c r="W1714" s="255">
        <v>-56891.02</v>
      </c>
      <c r="X1714" s="256" t="s">
        <v>100</v>
      </c>
      <c r="Y1714" s="255" t="s">
        <v>114</v>
      </c>
      <c r="Z1714" s="255">
        <v>-56.89</v>
      </c>
      <c r="AA1714" s="256">
        <v>1</v>
      </c>
      <c r="AB1714" s="255" t="s">
        <v>631</v>
      </c>
      <c r="AC1714" s="255" t="s">
        <v>439</v>
      </c>
      <c r="AD1714" s="256" t="s">
        <v>383</v>
      </c>
      <c r="AE1714" s="255" t="s">
        <v>349</v>
      </c>
      <c r="AF1714" s="255" t="s">
        <v>649</v>
      </c>
      <c r="AG1714" s="256" t="s">
        <v>643</v>
      </c>
      <c r="AH1714" s="255"/>
      <c r="AI1714" s="255"/>
      <c r="AJ1714" s="256"/>
      <c r="AK1714" s="255" t="s">
        <v>649</v>
      </c>
      <c r="AL1714" s="255" t="s">
        <v>643</v>
      </c>
      <c r="AM1714" s="268" t="s">
        <v>740</v>
      </c>
      <c r="AN1714" s="148" t="str">
        <f>IF(ISERROR(MATCH(H1714,Current!H:H,0)),"Cleared","resolved")</f>
        <v>resolved</v>
      </c>
    </row>
    <row r="1715" spans="1:40" x14ac:dyDescent="0.25">
      <c r="A1715" s="267" t="s">
        <v>744</v>
      </c>
      <c r="B1715" s="255">
        <v>199</v>
      </c>
      <c r="C1715" s="256" t="s">
        <v>137</v>
      </c>
      <c r="D1715" s="255" t="s">
        <v>22</v>
      </c>
      <c r="E1715" s="255">
        <v>95</v>
      </c>
      <c r="F1715" s="256" t="s">
        <v>153</v>
      </c>
      <c r="G1715" s="255" t="s">
        <v>17</v>
      </c>
      <c r="H1715" s="255">
        <v>199030003818</v>
      </c>
      <c r="I1715" s="256" t="s">
        <v>54</v>
      </c>
      <c r="J1715" s="255" t="s">
        <v>329</v>
      </c>
      <c r="K1715" s="255">
        <v>42726</v>
      </c>
      <c r="L1715" s="256">
        <v>134</v>
      </c>
      <c r="M1715" s="255" t="s">
        <v>111</v>
      </c>
      <c r="N1715" s="255" t="s">
        <v>42</v>
      </c>
      <c r="O1715" s="256">
        <v>42800</v>
      </c>
      <c r="P1715" s="255" t="s">
        <v>838</v>
      </c>
      <c r="Q1715" s="255">
        <v>60</v>
      </c>
      <c r="R1715" s="256" t="s">
        <v>34</v>
      </c>
      <c r="S1715" s="255">
        <v>-74543</v>
      </c>
      <c r="T1715" s="255" t="s">
        <v>248</v>
      </c>
      <c r="U1715" s="256">
        <v>-68200.37</v>
      </c>
      <c r="V1715" s="255" t="s">
        <v>248</v>
      </c>
      <c r="W1715" s="255">
        <v>-74543.003045863035</v>
      </c>
      <c r="X1715" s="256" t="s">
        <v>100</v>
      </c>
      <c r="Y1715" s="255" t="s">
        <v>114</v>
      </c>
      <c r="Z1715" s="255">
        <v>-68.2</v>
      </c>
      <c r="AA1715" s="256">
        <v>1</v>
      </c>
      <c r="AB1715" s="255" t="s">
        <v>631</v>
      </c>
      <c r="AC1715" s="255" t="s">
        <v>422</v>
      </c>
      <c r="AD1715" s="256" t="s">
        <v>370</v>
      </c>
      <c r="AE1715" s="255" t="s">
        <v>349</v>
      </c>
      <c r="AF1715" s="255" t="s">
        <v>605</v>
      </c>
      <c r="AG1715" s="256" t="s">
        <v>643</v>
      </c>
      <c r="AH1715" s="255"/>
      <c r="AI1715" s="255"/>
      <c r="AJ1715" s="256"/>
      <c r="AK1715" s="255" t="s">
        <v>605</v>
      </c>
      <c r="AL1715" s="255" t="s">
        <v>643</v>
      </c>
      <c r="AM1715" s="268" t="s">
        <v>741</v>
      </c>
      <c r="AN1715" s="148" t="str">
        <f>IF(ISERROR(MATCH(H1715,Current!H:H,0)),"Cleared","resolved")</f>
        <v>resolved</v>
      </c>
    </row>
    <row r="1716" spans="1:40" x14ac:dyDescent="0.25">
      <c r="A1716" s="267" t="s">
        <v>31</v>
      </c>
      <c r="B1716" s="255">
        <v>635</v>
      </c>
      <c r="C1716" s="256" t="s">
        <v>142</v>
      </c>
      <c r="D1716" s="255" t="s">
        <v>16</v>
      </c>
      <c r="E1716" s="255">
        <v>3014</v>
      </c>
      <c r="F1716" s="256" t="s">
        <v>144</v>
      </c>
      <c r="G1716" s="255" t="s">
        <v>16</v>
      </c>
      <c r="H1716" s="255">
        <v>63503300006239</v>
      </c>
      <c r="I1716" s="256" t="s">
        <v>60</v>
      </c>
      <c r="J1716" s="255" t="s">
        <v>284</v>
      </c>
      <c r="K1716" s="255">
        <v>42794</v>
      </c>
      <c r="L1716" s="256">
        <v>66</v>
      </c>
      <c r="M1716" s="255" t="s">
        <v>111</v>
      </c>
      <c r="N1716" s="255" t="s">
        <v>42</v>
      </c>
      <c r="O1716" s="256">
        <v>42859</v>
      </c>
      <c r="P1716" s="255" t="s">
        <v>1878</v>
      </c>
      <c r="Q1716" s="255">
        <v>1</v>
      </c>
      <c r="R1716" s="256" t="s">
        <v>33</v>
      </c>
      <c r="S1716" s="255">
        <v>-75600</v>
      </c>
      <c r="T1716" s="255" t="s">
        <v>100</v>
      </c>
      <c r="U1716" s="256">
        <v>-75600</v>
      </c>
      <c r="V1716" s="255" t="s">
        <v>100</v>
      </c>
      <c r="W1716" s="255">
        <v>-75600</v>
      </c>
      <c r="X1716" s="256" t="s">
        <v>100</v>
      </c>
      <c r="Y1716" s="255" t="s">
        <v>107</v>
      </c>
      <c r="Z1716" s="255">
        <v>-75.599999999999994</v>
      </c>
      <c r="AA1716" s="256">
        <v>1</v>
      </c>
      <c r="AB1716" s="255" t="s">
        <v>631</v>
      </c>
      <c r="AC1716" s="255" t="s">
        <v>413</v>
      </c>
      <c r="AD1716" s="256" t="s">
        <v>1916</v>
      </c>
      <c r="AE1716" s="255" t="s">
        <v>349</v>
      </c>
      <c r="AF1716" s="255" t="s">
        <v>605</v>
      </c>
      <c r="AG1716" s="256" t="s">
        <v>643</v>
      </c>
      <c r="AH1716" s="255"/>
      <c r="AI1716" s="255"/>
      <c r="AJ1716" s="256"/>
      <c r="AK1716" s="255" t="s">
        <v>605</v>
      </c>
      <c r="AL1716" s="255" t="s">
        <v>643</v>
      </c>
      <c r="AM1716" s="268" t="s">
        <v>741</v>
      </c>
      <c r="AN1716" s="148" t="str">
        <f>IF(ISERROR(MATCH(H1716,Current!H:H,0)),"Cleared","resolved")</f>
        <v>resolved</v>
      </c>
    </row>
    <row r="1717" spans="1:40" x14ac:dyDescent="0.25">
      <c r="A1717" s="267" t="s">
        <v>31</v>
      </c>
      <c r="B1717" s="255">
        <v>635</v>
      </c>
      <c r="C1717" s="256" t="s">
        <v>142</v>
      </c>
      <c r="D1717" s="255" t="s">
        <v>16</v>
      </c>
      <c r="E1717" s="255">
        <v>3014</v>
      </c>
      <c r="F1717" s="256" t="s">
        <v>144</v>
      </c>
      <c r="G1717" s="255" t="s">
        <v>16</v>
      </c>
      <c r="H1717" s="255">
        <v>63503300006235</v>
      </c>
      <c r="I1717" s="256" t="s">
        <v>60</v>
      </c>
      <c r="J1717" s="255" t="s">
        <v>284</v>
      </c>
      <c r="K1717" s="255">
        <v>42794</v>
      </c>
      <c r="L1717" s="256">
        <v>66</v>
      </c>
      <c r="M1717" s="255" t="s">
        <v>111</v>
      </c>
      <c r="N1717" s="255" t="s">
        <v>42</v>
      </c>
      <c r="O1717" s="256">
        <v>42859</v>
      </c>
      <c r="P1717" s="255" t="s">
        <v>1878</v>
      </c>
      <c r="Q1717" s="255">
        <v>1</v>
      </c>
      <c r="R1717" s="256" t="s">
        <v>33</v>
      </c>
      <c r="S1717" s="255">
        <v>-85200</v>
      </c>
      <c r="T1717" s="255" t="s">
        <v>100</v>
      </c>
      <c r="U1717" s="256">
        <v>-85200</v>
      </c>
      <c r="V1717" s="255" t="s">
        <v>100</v>
      </c>
      <c r="W1717" s="255">
        <v>-85200</v>
      </c>
      <c r="X1717" s="256" t="s">
        <v>100</v>
      </c>
      <c r="Y1717" s="255" t="s">
        <v>107</v>
      </c>
      <c r="Z1717" s="255">
        <v>-85.2</v>
      </c>
      <c r="AA1717" s="256">
        <v>1</v>
      </c>
      <c r="AB1717" s="255" t="s">
        <v>631</v>
      </c>
      <c r="AC1717" s="255" t="s">
        <v>413</v>
      </c>
      <c r="AD1717" s="256" t="s">
        <v>1916</v>
      </c>
      <c r="AE1717" s="255" t="s">
        <v>349</v>
      </c>
      <c r="AF1717" s="255" t="s">
        <v>605</v>
      </c>
      <c r="AG1717" s="256" t="s">
        <v>643</v>
      </c>
      <c r="AH1717" s="255"/>
      <c r="AI1717" s="255"/>
      <c r="AJ1717" s="256"/>
      <c r="AK1717" s="255" t="s">
        <v>605</v>
      </c>
      <c r="AL1717" s="255" t="s">
        <v>643</v>
      </c>
      <c r="AM1717" s="268" t="s">
        <v>741</v>
      </c>
      <c r="AN1717" s="148" t="str">
        <f>IF(ISERROR(MATCH(H1717,Current!H:H,0)),"Cleared","resolved")</f>
        <v>resolved</v>
      </c>
    </row>
    <row r="1718" spans="1:40" x14ac:dyDescent="0.25">
      <c r="A1718" s="267" t="s">
        <v>744</v>
      </c>
      <c r="B1718" s="255">
        <v>8520</v>
      </c>
      <c r="C1718" s="256" t="s">
        <v>842</v>
      </c>
      <c r="D1718" s="255" t="s">
        <v>19</v>
      </c>
      <c r="E1718" s="255">
        <v>795</v>
      </c>
      <c r="F1718" s="256" t="s">
        <v>264</v>
      </c>
      <c r="G1718" s="255" t="s">
        <v>14</v>
      </c>
      <c r="H1718" s="255" t="s">
        <v>1607</v>
      </c>
      <c r="I1718" s="256" t="s">
        <v>538</v>
      </c>
      <c r="J1718" s="255" t="s">
        <v>381</v>
      </c>
      <c r="K1718" s="255">
        <v>42769</v>
      </c>
      <c r="L1718" s="256">
        <v>91</v>
      </c>
      <c r="M1718" s="255" t="s">
        <v>111</v>
      </c>
      <c r="N1718" s="255" t="s">
        <v>42</v>
      </c>
      <c r="O1718" s="256">
        <v>42831</v>
      </c>
      <c r="P1718" s="255" t="s">
        <v>838</v>
      </c>
      <c r="Q1718" s="255">
        <v>29</v>
      </c>
      <c r="R1718" s="256" t="s">
        <v>33</v>
      </c>
      <c r="S1718" s="255">
        <v>-11046612</v>
      </c>
      <c r="T1718" s="255" t="s">
        <v>197</v>
      </c>
      <c r="U1718" s="256">
        <v>-157220.91</v>
      </c>
      <c r="V1718" s="255" t="s">
        <v>197</v>
      </c>
      <c r="W1718" s="255">
        <v>-11046612.330932725</v>
      </c>
      <c r="X1718" s="256" t="s">
        <v>100</v>
      </c>
      <c r="Y1718" s="255" t="s">
        <v>114</v>
      </c>
      <c r="Z1718" s="255">
        <v>-157.22</v>
      </c>
      <c r="AA1718" s="256">
        <v>1</v>
      </c>
      <c r="AB1718" s="255" t="s">
        <v>631</v>
      </c>
      <c r="AC1718" s="255" t="s">
        <v>426</v>
      </c>
      <c r="AD1718" s="256" t="s">
        <v>361</v>
      </c>
      <c r="AE1718" s="255" t="s">
        <v>349</v>
      </c>
      <c r="AF1718" s="255" t="s">
        <v>605</v>
      </c>
      <c r="AG1718" s="256" t="s">
        <v>643</v>
      </c>
      <c r="AH1718" s="255"/>
      <c r="AI1718" s="255"/>
      <c r="AJ1718" s="256"/>
      <c r="AK1718" s="255" t="s">
        <v>649</v>
      </c>
      <c r="AL1718" s="255" t="s">
        <v>643</v>
      </c>
      <c r="AM1718" s="268" t="s">
        <v>740</v>
      </c>
      <c r="AN1718" s="148" t="str">
        <f>IF(ISERROR(MATCH(H1718,Current!H:H,0)),"Cleared","resolved")</f>
        <v>resolved</v>
      </c>
    </row>
    <row r="1719" spans="1:40" x14ac:dyDescent="0.25">
      <c r="A1719" s="267" t="s">
        <v>744</v>
      </c>
      <c r="B1719" s="255">
        <v>199</v>
      </c>
      <c r="C1719" s="256" t="s">
        <v>137</v>
      </c>
      <c r="D1719" s="255" t="s">
        <v>22</v>
      </c>
      <c r="E1719" s="255">
        <v>179</v>
      </c>
      <c r="F1719" s="256" t="s">
        <v>1786</v>
      </c>
      <c r="G1719" s="255" t="s">
        <v>22</v>
      </c>
      <c r="H1719" s="255">
        <v>199030003981</v>
      </c>
      <c r="I1719" s="256" t="s">
        <v>54</v>
      </c>
      <c r="J1719" s="255" t="s">
        <v>324</v>
      </c>
      <c r="K1719" s="255">
        <v>42774</v>
      </c>
      <c r="L1719" s="256">
        <v>86</v>
      </c>
      <c r="M1719" s="255" t="s">
        <v>158</v>
      </c>
      <c r="N1719" s="255" t="s">
        <v>41</v>
      </c>
      <c r="O1719" s="256">
        <v>42830</v>
      </c>
      <c r="P1719" s="255" t="s">
        <v>838</v>
      </c>
      <c r="Q1719" s="255">
        <v>30</v>
      </c>
      <c r="R1719" s="256" t="s">
        <v>33</v>
      </c>
      <c r="S1719" s="255">
        <v>-176808.84</v>
      </c>
      <c r="T1719" s="255" t="s">
        <v>248</v>
      </c>
      <c r="U1719" s="256">
        <v>-161764.72</v>
      </c>
      <c r="V1719" s="255" t="s">
        <v>248</v>
      </c>
      <c r="W1719" s="255">
        <v>-176808.83572439829</v>
      </c>
      <c r="X1719" s="256" t="s">
        <v>100</v>
      </c>
      <c r="Y1719" s="255" t="s">
        <v>107</v>
      </c>
      <c r="Z1719" s="255">
        <v>-161.76</v>
      </c>
      <c r="AA1719" s="256">
        <v>1</v>
      </c>
      <c r="AB1719" s="255" t="s">
        <v>631</v>
      </c>
      <c r="AC1719" s="255" t="s">
        <v>513</v>
      </c>
      <c r="AD1719" s="256" t="s">
        <v>402</v>
      </c>
      <c r="AE1719" s="255" t="s">
        <v>349</v>
      </c>
      <c r="AF1719" s="255" t="s">
        <v>605</v>
      </c>
      <c r="AG1719" s="256" t="s">
        <v>643</v>
      </c>
      <c r="AH1719" s="255"/>
      <c r="AI1719" s="255"/>
      <c r="AJ1719" s="256"/>
      <c r="AK1719" s="255" t="s">
        <v>605</v>
      </c>
      <c r="AL1719" s="255" t="s">
        <v>643</v>
      </c>
      <c r="AM1719" s="268" t="s">
        <v>741</v>
      </c>
      <c r="AN1719" s="148" t="str">
        <f>IF(ISERROR(MATCH(H1719,Current!H:H,0)),"Cleared","resolved")</f>
        <v>resolved</v>
      </c>
    </row>
    <row r="1720" spans="1:40" x14ac:dyDescent="0.25">
      <c r="A1720" s="267" t="s">
        <v>31</v>
      </c>
      <c r="B1720" s="255">
        <v>692</v>
      </c>
      <c r="C1720" s="256" t="s">
        <v>187</v>
      </c>
      <c r="D1720" s="255" t="s">
        <v>16</v>
      </c>
      <c r="E1720" s="255">
        <v>199</v>
      </c>
      <c r="F1720" s="256" t="s">
        <v>137</v>
      </c>
      <c r="G1720" s="255" t="s">
        <v>22</v>
      </c>
      <c r="H1720" s="255">
        <v>69201121700184</v>
      </c>
      <c r="I1720" s="256" t="s">
        <v>277</v>
      </c>
      <c r="J1720" s="255" t="s">
        <v>1920</v>
      </c>
      <c r="K1720" s="255">
        <v>42794</v>
      </c>
      <c r="L1720" s="256">
        <v>66</v>
      </c>
      <c r="M1720" s="255" t="s">
        <v>118</v>
      </c>
      <c r="N1720" s="255" t="s">
        <v>41</v>
      </c>
      <c r="O1720" s="256">
        <v>42859</v>
      </c>
      <c r="P1720" s="255" t="s">
        <v>1878</v>
      </c>
      <c r="Q1720" s="255">
        <v>1</v>
      </c>
      <c r="R1720" s="256" t="s">
        <v>33</v>
      </c>
      <c r="S1720" s="255">
        <v>-179259.14</v>
      </c>
      <c r="T1720" s="255" t="s">
        <v>100</v>
      </c>
      <c r="U1720" s="256">
        <v>-179259.14</v>
      </c>
      <c r="V1720" s="255" t="s">
        <v>100</v>
      </c>
      <c r="W1720" s="255">
        <v>-179259.14</v>
      </c>
      <c r="X1720" s="256" t="s">
        <v>100</v>
      </c>
      <c r="Y1720" s="255" t="s">
        <v>114</v>
      </c>
      <c r="Z1720" s="255">
        <v>-179.26</v>
      </c>
      <c r="AA1720" s="256">
        <v>1</v>
      </c>
      <c r="AB1720" s="255" t="s">
        <v>631</v>
      </c>
      <c r="AC1720" s="255" t="s">
        <v>427</v>
      </c>
      <c r="AD1720" s="256" t="s">
        <v>1466</v>
      </c>
      <c r="AE1720" s="255" t="s">
        <v>349</v>
      </c>
      <c r="AF1720" s="255" t="s">
        <v>605</v>
      </c>
      <c r="AG1720" s="256" t="s">
        <v>643</v>
      </c>
      <c r="AH1720" s="255"/>
      <c r="AI1720" s="255"/>
      <c r="AJ1720" s="256"/>
      <c r="AK1720" s="255" t="s">
        <v>605</v>
      </c>
      <c r="AL1720" s="255" t="s">
        <v>643</v>
      </c>
      <c r="AM1720" s="268" t="s">
        <v>741</v>
      </c>
      <c r="AN1720" s="148" t="str">
        <f>IF(ISERROR(MATCH(H1720,Current!H:H,0)),"Cleared","resolved")</f>
        <v>Cleared</v>
      </c>
    </row>
    <row r="1721" spans="1:40" x14ac:dyDescent="0.25">
      <c r="A1721" s="267" t="s">
        <v>744</v>
      </c>
      <c r="B1721" s="255">
        <v>8520</v>
      </c>
      <c r="C1721" s="256" t="s">
        <v>842</v>
      </c>
      <c r="D1721" s="255" t="s">
        <v>19</v>
      </c>
      <c r="E1721" s="255">
        <v>199</v>
      </c>
      <c r="F1721" s="256" t="s">
        <v>137</v>
      </c>
      <c r="G1721" s="255" t="s">
        <v>22</v>
      </c>
      <c r="H1721" s="255">
        <v>85203810002839</v>
      </c>
      <c r="I1721" s="256" t="s">
        <v>277</v>
      </c>
      <c r="J1721" s="255" t="s">
        <v>493</v>
      </c>
      <c r="K1721" s="255">
        <v>42731</v>
      </c>
      <c r="L1721" s="256">
        <v>129</v>
      </c>
      <c r="M1721" s="255" t="s">
        <v>111</v>
      </c>
      <c r="N1721" s="255" t="s">
        <v>42</v>
      </c>
      <c r="O1721" s="256">
        <v>42797</v>
      </c>
      <c r="P1721" s="255" t="s">
        <v>838</v>
      </c>
      <c r="Q1721" s="255">
        <v>63</v>
      </c>
      <c r="R1721" s="256" t="s">
        <v>35</v>
      </c>
      <c r="S1721" s="255">
        <v>-13846910.300000001</v>
      </c>
      <c r="T1721" s="255" t="s">
        <v>197</v>
      </c>
      <c r="U1721" s="256">
        <v>-197076.15</v>
      </c>
      <c r="V1721" s="255" t="s">
        <v>197</v>
      </c>
      <c r="W1721" s="255">
        <v>-13846910.240646407</v>
      </c>
      <c r="X1721" s="256" t="s">
        <v>100</v>
      </c>
      <c r="Y1721" s="255" t="s">
        <v>114</v>
      </c>
      <c r="Z1721" s="255">
        <v>-197.08</v>
      </c>
      <c r="AA1721" s="256">
        <v>1</v>
      </c>
      <c r="AB1721" s="255" t="s">
        <v>631</v>
      </c>
      <c r="AC1721" s="255" t="s">
        <v>484</v>
      </c>
      <c r="AD1721" s="256" t="s">
        <v>396</v>
      </c>
      <c r="AE1721" s="255" t="s">
        <v>349</v>
      </c>
      <c r="AF1721" s="255" t="s">
        <v>605</v>
      </c>
      <c r="AG1721" s="256" t="s">
        <v>643</v>
      </c>
      <c r="AH1721" s="255"/>
      <c r="AI1721" s="255"/>
      <c r="AJ1721" s="256"/>
      <c r="AK1721" s="255" t="s">
        <v>605</v>
      </c>
      <c r="AL1721" s="255" t="s">
        <v>643</v>
      </c>
      <c r="AM1721" s="268" t="s">
        <v>741</v>
      </c>
      <c r="AN1721" s="148" t="str">
        <f>IF(ISERROR(MATCH(H1721,Current!H:H,0)),"Cleared","resolved")</f>
        <v>resolved</v>
      </c>
    </row>
    <row r="1722" spans="1:40" x14ac:dyDescent="0.25">
      <c r="A1722" s="267" t="s">
        <v>744</v>
      </c>
      <c r="B1722" s="255">
        <v>8520</v>
      </c>
      <c r="C1722" s="256" t="s">
        <v>842</v>
      </c>
      <c r="D1722" s="255" t="s">
        <v>19</v>
      </c>
      <c r="E1722" s="255">
        <v>95</v>
      </c>
      <c r="F1722" s="256" t="s">
        <v>153</v>
      </c>
      <c r="G1722" s="255" t="s">
        <v>17</v>
      </c>
      <c r="H1722" s="255">
        <v>85203830000034</v>
      </c>
      <c r="I1722" s="256" t="s">
        <v>277</v>
      </c>
      <c r="J1722" s="255" t="s">
        <v>306</v>
      </c>
      <c r="K1722" s="255">
        <v>42731</v>
      </c>
      <c r="L1722" s="256">
        <v>129</v>
      </c>
      <c r="M1722" s="255" t="s">
        <v>111</v>
      </c>
      <c r="N1722" s="255" t="s">
        <v>42</v>
      </c>
      <c r="O1722" s="256">
        <v>42831</v>
      </c>
      <c r="P1722" s="255" t="s">
        <v>838</v>
      </c>
      <c r="Q1722" s="255">
        <v>29</v>
      </c>
      <c r="R1722" s="256" t="s">
        <v>33</v>
      </c>
      <c r="S1722" s="255">
        <v>-16259579</v>
      </c>
      <c r="T1722" s="255" t="s">
        <v>197</v>
      </c>
      <c r="U1722" s="256">
        <v>-231414.46</v>
      </c>
      <c r="V1722" s="255" t="s">
        <v>197</v>
      </c>
      <c r="W1722" s="255">
        <v>-16259579.132267697</v>
      </c>
      <c r="X1722" s="256" t="s">
        <v>100</v>
      </c>
      <c r="Y1722" s="255" t="s">
        <v>114</v>
      </c>
      <c r="Z1722" s="255">
        <v>-231.41</v>
      </c>
      <c r="AA1722" s="256">
        <v>1</v>
      </c>
      <c r="AB1722" s="255" t="s">
        <v>631</v>
      </c>
      <c r="AC1722" s="255" t="s">
        <v>1080</v>
      </c>
      <c r="AD1722" s="256" t="s">
        <v>361</v>
      </c>
      <c r="AE1722" s="255" t="s">
        <v>349</v>
      </c>
      <c r="AF1722" s="255" t="s">
        <v>605</v>
      </c>
      <c r="AG1722" s="256" t="s">
        <v>643</v>
      </c>
      <c r="AH1722" s="255"/>
      <c r="AI1722" s="255"/>
      <c r="AJ1722" s="256"/>
      <c r="AK1722" s="255" t="s">
        <v>605</v>
      </c>
      <c r="AL1722" s="255" t="s">
        <v>643</v>
      </c>
      <c r="AM1722" s="268" t="s">
        <v>741</v>
      </c>
      <c r="AN1722" s="148" t="str">
        <f>IF(ISERROR(MATCH(H1722,Current!H:H,0)),"Cleared","resolved")</f>
        <v>resolved</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G1826"/>
  <sheetViews>
    <sheetView tabSelected="1" workbookViewId="0"/>
  </sheetViews>
  <sheetFormatPr defaultRowHeight="15" x14ac:dyDescent="0.25"/>
  <cols>
    <col min="1" max="1" width="14.85546875" bestFit="1" customWidth="1"/>
    <col min="2" max="2" width="43.7109375" bestFit="1" customWidth="1"/>
    <col min="3" max="3" width="20.28515625" bestFit="1" customWidth="1"/>
    <col min="4" max="4" width="13.28515625" bestFit="1" customWidth="1"/>
    <col min="5" max="5" width="43.7109375" bestFit="1" customWidth="1"/>
    <col min="6" max="6" width="18.7109375" bestFit="1" customWidth="1"/>
    <col min="7" max="7" width="20" bestFit="1" customWidth="1"/>
    <col min="8" max="8" width="15.85546875" bestFit="1" customWidth="1"/>
    <col min="9" max="9" width="34.7109375" bestFit="1" customWidth="1"/>
    <col min="10" max="10" width="18.7109375" bestFit="1" customWidth="1"/>
    <col min="11" max="11" width="13.28515625" bestFit="1" customWidth="1"/>
    <col min="12" max="12" width="29.7109375" bestFit="1" customWidth="1"/>
    <col min="13" max="13" width="24.85546875" bestFit="1" customWidth="1"/>
    <col min="14" max="14" width="18.140625" bestFit="1" customWidth="1"/>
    <col min="15" max="15" width="10" bestFit="1" customWidth="1"/>
    <col min="16" max="16" width="13.28515625" bestFit="1" customWidth="1"/>
    <col min="17" max="17" width="14.140625" bestFit="1" customWidth="1"/>
    <col min="18" max="18" width="17.28515625" bestFit="1" customWidth="1"/>
    <col min="19" max="19" width="11.5703125" bestFit="1" customWidth="1"/>
    <col min="20" max="20" width="15.85546875" bestFit="1" customWidth="1"/>
    <col min="21" max="21" width="22.42578125" bestFit="1" customWidth="1"/>
    <col min="22" max="22" width="23.7109375" bestFit="1" customWidth="1"/>
    <col min="23" max="23" width="8.140625" bestFit="1" customWidth="1"/>
    <col min="24" max="24" width="12.7109375" bestFit="1" customWidth="1"/>
    <col min="25" max="25" width="9.5703125" bestFit="1" customWidth="1"/>
    <col min="26" max="26" width="11" bestFit="1" customWidth="1"/>
    <col min="27" max="27" width="14.140625" bestFit="1" customWidth="1"/>
    <col min="28" max="28" width="18.85546875" bestFit="1" customWidth="1"/>
    <col min="29" max="29" width="50.7109375" customWidth="1"/>
    <col min="30" max="30" width="12.28515625" bestFit="1" customWidth="1"/>
  </cols>
  <sheetData>
    <row r="1" spans="1:33" x14ac:dyDescent="0.25">
      <c r="A1" s="272" t="s">
        <v>82</v>
      </c>
      <c r="B1" s="272" t="s">
        <v>83</v>
      </c>
      <c r="C1" s="272" t="s">
        <v>84</v>
      </c>
      <c r="D1" s="272" t="s">
        <v>85</v>
      </c>
      <c r="E1" s="272" t="s">
        <v>86</v>
      </c>
      <c r="F1" s="272" t="s">
        <v>87</v>
      </c>
      <c r="G1" s="273" t="s">
        <v>88</v>
      </c>
      <c r="H1" s="274" t="s">
        <v>53</v>
      </c>
      <c r="I1" s="274" t="s">
        <v>62</v>
      </c>
      <c r="J1" s="272" t="s">
        <v>89</v>
      </c>
      <c r="K1" s="272" t="s">
        <v>94</v>
      </c>
      <c r="L1" s="272" t="s">
        <v>90</v>
      </c>
      <c r="M1" s="272" t="s">
        <v>91</v>
      </c>
      <c r="N1" s="272" t="s">
        <v>92</v>
      </c>
      <c r="O1" s="272" t="s">
        <v>93</v>
      </c>
      <c r="P1" s="272" t="s">
        <v>94</v>
      </c>
      <c r="Q1" s="272" t="s">
        <v>52</v>
      </c>
      <c r="R1" s="272" t="s">
        <v>95</v>
      </c>
      <c r="S1" s="272" t="s">
        <v>96</v>
      </c>
      <c r="T1" s="272" t="s">
        <v>97</v>
      </c>
      <c r="U1" s="272" t="s">
        <v>98</v>
      </c>
      <c r="V1" s="272" t="s">
        <v>99</v>
      </c>
      <c r="W1" s="272" t="s">
        <v>100</v>
      </c>
      <c r="X1" s="272" t="s">
        <v>101</v>
      </c>
      <c r="Y1" s="272" t="s">
        <v>102</v>
      </c>
      <c r="Z1" s="272" t="s">
        <v>103</v>
      </c>
      <c r="AA1" s="272" t="s">
        <v>104</v>
      </c>
      <c r="AB1" s="287" t="s">
        <v>1793</v>
      </c>
      <c r="AC1" s="287" t="s">
        <v>344</v>
      </c>
      <c r="AD1" s="288" t="s">
        <v>345</v>
      </c>
      <c r="AE1" s="291" t="s">
        <v>346</v>
      </c>
      <c r="AF1" s="291" t="s">
        <v>347</v>
      </c>
      <c r="AG1" s="291" t="s">
        <v>348</v>
      </c>
    </row>
    <row r="2" spans="1:33" x14ac:dyDescent="0.25">
      <c r="A2" s="275">
        <v>807</v>
      </c>
      <c r="B2" s="275" t="s">
        <v>648</v>
      </c>
      <c r="C2" s="275" t="s">
        <v>19</v>
      </c>
      <c r="D2" s="275">
        <v>795</v>
      </c>
      <c r="E2" s="275" t="s">
        <v>264</v>
      </c>
      <c r="F2" s="275" t="s">
        <v>14</v>
      </c>
      <c r="G2" s="276">
        <v>80704000000012</v>
      </c>
      <c r="H2" s="277" t="s">
        <v>54</v>
      </c>
      <c r="I2" s="277" t="s">
        <v>265</v>
      </c>
      <c r="J2" s="278">
        <v>42464</v>
      </c>
      <c r="K2" s="279">
        <v>63</v>
      </c>
      <c r="L2" s="275" t="s">
        <v>149</v>
      </c>
      <c r="M2" s="275" t="s">
        <v>41</v>
      </c>
      <c r="N2" s="278">
        <v>42466</v>
      </c>
      <c r="O2" s="278" t="s">
        <v>266</v>
      </c>
      <c r="P2" s="279">
        <v>61</v>
      </c>
      <c r="Q2" s="278" t="s">
        <v>35</v>
      </c>
      <c r="R2" s="275">
        <v>-3159.93</v>
      </c>
      <c r="S2" s="275" t="s">
        <v>801</v>
      </c>
      <c r="T2" s="275">
        <v>-771.35</v>
      </c>
      <c r="U2" s="280" t="s">
        <v>801</v>
      </c>
      <c r="V2" s="281">
        <v>-3159.93</v>
      </c>
      <c r="W2" s="275" t="s">
        <v>100</v>
      </c>
      <c r="X2" s="275" t="s">
        <v>114</v>
      </c>
      <c r="Y2" s="275">
        <v>-0.77</v>
      </c>
      <c r="Z2" s="275">
        <v>1</v>
      </c>
      <c r="AA2" s="282" t="s">
        <v>631</v>
      </c>
      <c r="AB2" s="289" t="s">
        <v>414</v>
      </c>
      <c r="AC2" s="275" t="s">
        <v>1794</v>
      </c>
      <c r="AD2" s="290" t="s">
        <v>349</v>
      </c>
      <c r="AE2" s="292"/>
      <c r="AF2" s="292" t="s">
        <v>2134</v>
      </c>
      <c r="AG2" s="292"/>
    </row>
    <row r="3" spans="1:33" x14ac:dyDescent="0.25">
      <c r="A3" s="275">
        <v>8541</v>
      </c>
      <c r="B3" s="275" t="s">
        <v>2272</v>
      </c>
      <c r="C3" s="275" t="s">
        <v>19</v>
      </c>
      <c r="D3" s="275">
        <v>635</v>
      </c>
      <c r="E3" s="275" t="s">
        <v>142</v>
      </c>
      <c r="F3" s="275" t="s">
        <v>16</v>
      </c>
      <c r="G3" s="276">
        <v>85410230000192</v>
      </c>
      <c r="H3" s="277" t="s">
        <v>1061</v>
      </c>
      <c r="I3" s="277" t="s">
        <v>837</v>
      </c>
      <c r="J3" s="278">
        <v>42493</v>
      </c>
      <c r="K3" s="279">
        <v>34</v>
      </c>
      <c r="L3" s="275" t="s">
        <v>127</v>
      </c>
      <c r="M3" s="275" t="s">
        <v>128</v>
      </c>
      <c r="N3" s="278">
        <v>42524</v>
      </c>
      <c r="O3" s="278" t="s">
        <v>268</v>
      </c>
      <c r="P3" s="279">
        <v>3</v>
      </c>
      <c r="Q3" s="278" t="s">
        <v>33</v>
      </c>
      <c r="R3" s="275">
        <v>122198.39999999999</v>
      </c>
      <c r="S3" s="275" t="s">
        <v>801</v>
      </c>
      <c r="T3" s="275">
        <v>29829.23</v>
      </c>
      <c r="U3" s="275" t="s">
        <v>801</v>
      </c>
      <c r="V3" s="283">
        <v>122198.39999999999</v>
      </c>
      <c r="W3" s="275" t="s">
        <v>100</v>
      </c>
      <c r="X3" s="275" t="s">
        <v>114</v>
      </c>
      <c r="Y3" s="275">
        <v>29.83</v>
      </c>
      <c r="Z3" s="275">
        <v>1</v>
      </c>
      <c r="AA3" s="282" t="s">
        <v>630</v>
      </c>
      <c r="AB3" s="289" t="s">
        <v>467</v>
      </c>
      <c r="AC3" s="275" t="s">
        <v>2273</v>
      </c>
      <c r="AD3" s="290" t="s">
        <v>350</v>
      </c>
      <c r="AE3" s="292"/>
      <c r="AF3" s="292" t="s">
        <v>2134</v>
      </c>
      <c r="AG3" s="292"/>
    </row>
    <row r="4" spans="1:33" x14ac:dyDescent="0.25">
      <c r="A4" s="275">
        <v>8541</v>
      </c>
      <c r="B4" s="275" t="s">
        <v>2272</v>
      </c>
      <c r="C4" s="275" t="s">
        <v>19</v>
      </c>
      <c r="D4" s="275">
        <v>635</v>
      </c>
      <c r="E4" s="275" t="s">
        <v>142</v>
      </c>
      <c r="F4" s="275" t="s">
        <v>16</v>
      </c>
      <c r="G4" s="276">
        <v>85410230000177</v>
      </c>
      <c r="H4" s="277" t="s">
        <v>1061</v>
      </c>
      <c r="I4" s="277" t="s">
        <v>837</v>
      </c>
      <c r="J4" s="278">
        <v>42492</v>
      </c>
      <c r="K4" s="279">
        <v>35</v>
      </c>
      <c r="L4" s="275" t="s">
        <v>127</v>
      </c>
      <c r="M4" s="275" t="s">
        <v>128</v>
      </c>
      <c r="N4" s="278">
        <v>42524</v>
      </c>
      <c r="O4" s="278" t="s">
        <v>268</v>
      </c>
      <c r="P4" s="279">
        <v>3</v>
      </c>
      <c r="Q4" s="278" t="s">
        <v>33</v>
      </c>
      <c r="R4" s="275">
        <v>441128</v>
      </c>
      <c r="S4" s="275" t="s">
        <v>801</v>
      </c>
      <c r="T4" s="275">
        <v>107681.51</v>
      </c>
      <c r="U4" s="275" t="s">
        <v>801</v>
      </c>
      <c r="V4" s="283">
        <v>441128</v>
      </c>
      <c r="W4" s="275" t="s">
        <v>100</v>
      </c>
      <c r="X4" s="275" t="s">
        <v>114</v>
      </c>
      <c r="Y4" s="275">
        <v>107.68</v>
      </c>
      <c r="Z4" s="275">
        <v>1</v>
      </c>
      <c r="AA4" s="282" t="s">
        <v>630</v>
      </c>
      <c r="AB4" s="289" t="s">
        <v>467</v>
      </c>
      <c r="AC4" s="275" t="s">
        <v>2274</v>
      </c>
      <c r="AD4" s="290" t="s">
        <v>350</v>
      </c>
      <c r="AE4" s="292"/>
      <c r="AF4" s="292" t="s">
        <v>2134</v>
      </c>
      <c r="AG4" s="292"/>
    </row>
    <row r="5" spans="1:33" x14ac:dyDescent="0.25">
      <c r="A5" s="275">
        <v>8105</v>
      </c>
      <c r="B5" s="275" t="s">
        <v>176</v>
      </c>
      <c r="C5" s="275" t="s">
        <v>22</v>
      </c>
      <c r="D5" s="275">
        <v>96</v>
      </c>
      <c r="E5" s="275" t="s">
        <v>288</v>
      </c>
      <c r="F5" s="275" t="s">
        <v>17</v>
      </c>
      <c r="G5" s="276">
        <v>8105013001587</v>
      </c>
      <c r="H5" s="277" t="s">
        <v>54</v>
      </c>
      <c r="I5" s="277" t="s">
        <v>324</v>
      </c>
      <c r="J5" s="278">
        <v>42458</v>
      </c>
      <c r="K5" s="279">
        <v>69</v>
      </c>
      <c r="L5" s="275" t="s">
        <v>111</v>
      </c>
      <c r="M5" s="275" t="s">
        <v>42</v>
      </c>
      <c r="N5" s="278">
        <v>42524</v>
      </c>
      <c r="O5" s="278" t="s">
        <v>268</v>
      </c>
      <c r="P5" s="279">
        <v>3</v>
      </c>
      <c r="Q5" s="278" t="s">
        <v>33</v>
      </c>
      <c r="R5" s="275">
        <v>9995.2800000000007</v>
      </c>
      <c r="S5" s="275" t="s">
        <v>581</v>
      </c>
      <c r="T5" s="275">
        <v>6879.06</v>
      </c>
      <c r="U5" s="275" t="s">
        <v>581</v>
      </c>
      <c r="V5" s="283">
        <v>9995.2748436862494</v>
      </c>
      <c r="W5" s="275" t="s">
        <v>100</v>
      </c>
      <c r="X5" s="275" t="s">
        <v>114</v>
      </c>
      <c r="Y5" s="275">
        <v>6.88</v>
      </c>
      <c r="Z5" s="275">
        <v>1</v>
      </c>
      <c r="AA5" s="282" t="s">
        <v>629</v>
      </c>
      <c r="AB5" s="289" t="s">
        <v>435</v>
      </c>
      <c r="AC5" s="275" t="s">
        <v>2275</v>
      </c>
      <c r="AD5" s="290" t="s">
        <v>349</v>
      </c>
      <c r="AE5" s="292"/>
      <c r="AF5" s="292"/>
      <c r="AG5" s="292"/>
    </row>
    <row r="6" spans="1:33" x14ac:dyDescent="0.25">
      <c r="A6" s="275">
        <v>132</v>
      </c>
      <c r="B6" s="275" t="s">
        <v>233</v>
      </c>
      <c r="C6" s="275" t="s">
        <v>22</v>
      </c>
      <c r="D6" s="275">
        <v>8105</v>
      </c>
      <c r="E6" s="275" t="s">
        <v>176</v>
      </c>
      <c r="F6" s="275" t="s">
        <v>22</v>
      </c>
      <c r="G6" s="276">
        <v>1320110003404</v>
      </c>
      <c r="H6" s="277" t="s">
        <v>54</v>
      </c>
      <c r="I6" s="277" t="s">
        <v>254</v>
      </c>
      <c r="J6" s="278">
        <v>42179</v>
      </c>
      <c r="K6" s="279">
        <v>348</v>
      </c>
      <c r="L6" s="275" t="s">
        <v>118</v>
      </c>
      <c r="M6" s="275" t="s">
        <v>41</v>
      </c>
      <c r="N6" s="278">
        <v>42250</v>
      </c>
      <c r="O6" s="278" t="s">
        <v>1238</v>
      </c>
      <c r="P6" s="279">
        <v>277</v>
      </c>
      <c r="Q6" s="278" t="s">
        <v>37</v>
      </c>
      <c r="R6" s="275">
        <v>1826.55</v>
      </c>
      <c r="S6" s="275" t="s">
        <v>581</v>
      </c>
      <c r="T6" s="275">
        <v>1257.0899999999999</v>
      </c>
      <c r="U6" s="275" t="s">
        <v>248</v>
      </c>
      <c r="V6" s="283">
        <v>1402.1581204350862</v>
      </c>
      <c r="W6" s="275" t="s">
        <v>100</v>
      </c>
      <c r="X6" s="275" t="s">
        <v>107</v>
      </c>
      <c r="Y6" s="275">
        <v>1.26</v>
      </c>
      <c r="Z6" s="275">
        <v>1</v>
      </c>
      <c r="AA6" s="282" t="s">
        <v>629</v>
      </c>
      <c r="AB6" s="289" t="s">
        <v>427</v>
      </c>
      <c r="AC6" s="275" t="s">
        <v>1026</v>
      </c>
      <c r="AD6" s="290" t="s">
        <v>349</v>
      </c>
      <c r="AE6" s="292"/>
      <c r="AF6" s="292" t="s">
        <v>2134</v>
      </c>
      <c r="AG6" s="292"/>
    </row>
    <row r="7" spans="1:33" x14ac:dyDescent="0.25">
      <c r="A7" s="275">
        <v>132</v>
      </c>
      <c r="B7" s="275" t="s">
        <v>233</v>
      </c>
      <c r="C7" s="275" t="s">
        <v>22</v>
      </c>
      <c r="D7" s="275">
        <v>8105</v>
      </c>
      <c r="E7" s="275" t="s">
        <v>176</v>
      </c>
      <c r="F7" s="275" t="s">
        <v>22</v>
      </c>
      <c r="G7" s="276">
        <v>1320110003446</v>
      </c>
      <c r="H7" s="277" t="s">
        <v>54</v>
      </c>
      <c r="I7" s="277" t="s">
        <v>254</v>
      </c>
      <c r="J7" s="278">
        <v>42217</v>
      </c>
      <c r="K7" s="279">
        <v>310</v>
      </c>
      <c r="L7" s="275" t="s">
        <v>118</v>
      </c>
      <c r="M7" s="275" t="s">
        <v>41</v>
      </c>
      <c r="N7" s="278">
        <v>42283</v>
      </c>
      <c r="O7" s="278" t="s">
        <v>1238</v>
      </c>
      <c r="P7" s="279">
        <v>244</v>
      </c>
      <c r="Q7" s="278" t="s">
        <v>37</v>
      </c>
      <c r="R7" s="275">
        <v>165785.34</v>
      </c>
      <c r="S7" s="275" t="s">
        <v>581</v>
      </c>
      <c r="T7" s="275">
        <v>114098.64</v>
      </c>
      <c r="U7" s="275" t="s">
        <v>248</v>
      </c>
      <c r="V7" s="283">
        <v>127265.61710505975</v>
      </c>
      <c r="W7" s="275" t="s">
        <v>100</v>
      </c>
      <c r="X7" s="275" t="s">
        <v>107</v>
      </c>
      <c r="Y7" s="275">
        <v>114.1</v>
      </c>
      <c r="Z7" s="275">
        <v>1</v>
      </c>
      <c r="AA7" s="282" t="s">
        <v>630</v>
      </c>
      <c r="AB7" s="289" t="s">
        <v>427</v>
      </c>
      <c r="AC7" s="275" t="s">
        <v>1027</v>
      </c>
      <c r="AD7" s="290" t="s">
        <v>350</v>
      </c>
      <c r="AE7" s="292"/>
      <c r="AF7" s="292" t="s">
        <v>2134</v>
      </c>
      <c r="AG7" s="292"/>
    </row>
    <row r="8" spans="1:33" x14ac:dyDescent="0.25">
      <c r="A8" s="275">
        <v>1545</v>
      </c>
      <c r="B8" s="275" t="s">
        <v>108</v>
      </c>
      <c r="C8" s="275" t="s">
        <v>14</v>
      </c>
      <c r="D8" s="275">
        <v>8243</v>
      </c>
      <c r="E8" s="275" t="s">
        <v>120</v>
      </c>
      <c r="F8" s="275" t="s">
        <v>14</v>
      </c>
      <c r="G8" s="276">
        <v>3000301</v>
      </c>
      <c r="H8" s="277" t="s">
        <v>57</v>
      </c>
      <c r="I8" s="277" t="s">
        <v>133</v>
      </c>
      <c r="J8" s="278">
        <v>42464</v>
      </c>
      <c r="K8" s="279">
        <v>63</v>
      </c>
      <c r="L8" s="275" t="s">
        <v>111</v>
      </c>
      <c r="M8" s="275" t="s">
        <v>42</v>
      </c>
      <c r="N8" s="278">
        <v>42525</v>
      </c>
      <c r="O8" s="278" t="s">
        <v>268</v>
      </c>
      <c r="P8" s="279">
        <v>2</v>
      </c>
      <c r="Q8" s="278" t="s">
        <v>33</v>
      </c>
      <c r="R8" s="275">
        <v>1233.6199999999999</v>
      </c>
      <c r="S8" s="275" t="s">
        <v>112</v>
      </c>
      <c r="T8" s="275">
        <v>1117</v>
      </c>
      <c r="U8" s="275" t="s">
        <v>112</v>
      </c>
      <c r="V8" s="283">
        <v>1233.6148449035804</v>
      </c>
      <c r="W8" s="275" t="s">
        <v>100</v>
      </c>
      <c r="X8" s="275" t="s">
        <v>107</v>
      </c>
      <c r="Y8" s="275">
        <v>1.1200000000000001</v>
      </c>
      <c r="Z8" s="275">
        <v>1</v>
      </c>
      <c r="AA8" s="282" t="s">
        <v>629</v>
      </c>
      <c r="AB8" s="289" t="s">
        <v>426</v>
      </c>
      <c r="AC8" s="275" t="s">
        <v>2276</v>
      </c>
      <c r="AD8" s="290" t="s">
        <v>349</v>
      </c>
      <c r="AE8" s="292"/>
      <c r="AF8" s="292"/>
      <c r="AG8" s="292"/>
    </row>
    <row r="9" spans="1:33" x14ac:dyDescent="0.25">
      <c r="A9" s="275">
        <v>1545</v>
      </c>
      <c r="B9" s="275" t="s">
        <v>108</v>
      </c>
      <c r="C9" s="275" t="s">
        <v>14</v>
      </c>
      <c r="D9" s="275">
        <v>8243</v>
      </c>
      <c r="E9" s="275" t="s">
        <v>120</v>
      </c>
      <c r="F9" s="275" t="s">
        <v>14</v>
      </c>
      <c r="G9" s="276">
        <v>3000284</v>
      </c>
      <c r="H9" s="277" t="s">
        <v>57</v>
      </c>
      <c r="I9" s="277" t="s">
        <v>133</v>
      </c>
      <c r="J9" s="278">
        <v>42361</v>
      </c>
      <c r="K9" s="279">
        <v>166</v>
      </c>
      <c r="L9" s="275" t="s">
        <v>127</v>
      </c>
      <c r="M9" s="275" t="s">
        <v>128</v>
      </c>
      <c r="N9" s="278">
        <v>42432</v>
      </c>
      <c r="O9" s="278" t="s">
        <v>266</v>
      </c>
      <c r="P9" s="279">
        <v>95</v>
      </c>
      <c r="Q9" s="278" t="s">
        <v>36</v>
      </c>
      <c r="R9" s="275">
        <v>18310.240000000002</v>
      </c>
      <c r="S9" s="275" t="s">
        <v>112</v>
      </c>
      <c r="T9" s="275">
        <v>16579.349999999999</v>
      </c>
      <c r="U9" s="275" t="s">
        <v>112</v>
      </c>
      <c r="V9" s="283">
        <v>18310.234806492546</v>
      </c>
      <c r="W9" s="275" t="s">
        <v>100</v>
      </c>
      <c r="X9" s="275" t="s">
        <v>107</v>
      </c>
      <c r="Y9" s="275">
        <v>16.579999999999998</v>
      </c>
      <c r="Z9" s="275">
        <v>1</v>
      </c>
      <c r="AA9" s="282" t="s">
        <v>630</v>
      </c>
      <c r="AB9" s="289" t="s">
        <v>1033</v>
      </c>
      <c r="AC9" s="275" t="s">
        <v>1391</v>
      </c>
      <c r="AD9" s="290" t="s">
        <v>350</v>
      </c>
      <c r="AE9" s="292"/>
      <c r="AF9" s="292" t="s">
        <v>2134</v>
      </c>
      <c r="AG9" s="292"/>
    </row>
    <row r="10" spans="1:33" x14ac:dyDescent="0.25">
      <c r="A10" s="275">
        <v>678</v>
      </c>
      <c r="B10" s="275" t="s">
        <v>229</v>
      </c>
      <c r="C10" s="275" t="s">
        <v>14</v>
      </c>
      <c r="D10" s="275">
        <v>1340</v>
      </c>
      <c r="E10" s="275" t="s">
        <v>146</v>
      </c>
      <c r="F10" s="275" t="s">
        <v>21</v>
      </c>
      <c r="G10" s="276" t="s">
        <v>2277</v>
      </c>
      <c r="H10" s="277" t="s">
        <v>59</v>
      </c>
      <c r="I10" s="277" t="s">
        <v>2278</v>
      </c>
      <c r="J10" s="278">
        <v>42466</v>
      </c>
      <c r="K10" s="279">
        <v>61</v>
      </c>
      <c r="L10" s="275" t="s">
        <v>127</v>
      </c>
      <c r="M10" s="275" t="s">
        <v>128</v>
      </c>
      <c r="N10" s="278">
        <v>42524</v>
      </c>
      <c r="O10" s="278" t="s">
        <v>268</v>
      </c>
      <c r="P10" s="279">
        <v>3</v>
      </c>
      <c r="Q10" s="278" t="s">
        <v>33</v>
      </c>
      <c r="R10" s="275">
        <v>29743.4</v>
      </c>
      <c r="S10" s="275" t="s">
        <v>112</v>
      </c>
      <c r="T10" s="275">
        <v>26931.73</v>
      </c>
      <c r="U10" s="275" t="s">
        <v>112</v>
      </c>
      <c r="V10" s="283">
        <v>29743.403694659894</v>
      </c>
      <c r="W10" s="275" t="s">
        <v>100</v>
      </c>
      <c r="X10" s="275" t="s">
        <v>114</v>
      </c>
      <c r="Y10" s="275">
        <v>26.93</v>
      </c>
      <c r="Z10" s="275">
        <v>1</v>
      </c>
      <c r="AA10" s="282" t="s">
        <v>630</v>
      </c>
      <c r="AB10" s="289" t="s">
        <v>415</v>
      </c>
      <c r="AC10" s="275" t="s">
        <v>353</v>
      </c>
      <c r="AD10" s="290" t="s">
        <v>350</v>
      </c>
      <c r="AE10" s="292"/>
      <c r="AF10" s="292" t="s">
        <v>2134</v>
      </c>
      <c r="AG10" s="292"/>
    </row>
    <row r="11" spans="1:33" x14ac:dyDescent="0.25">
      <c r="A11" s="275">
        <v>678</v>
      </c>
      <c r="B11" s="275" t="s">
        <v>229</v>
      </c>
      <c r="C11" s="275" t="s">
        <v>14</v>
      </c>
      <c r="D11" s="275">
        <v>413</v>
      </c>
      <c r="E11" s="275" t="s">
        <v>136</v>
      </c>
      <c r="F11" s="275" t="s">
        <v>13</v>
      </c>
      <c r="G11" s="276" t="s">
        <v>2279</v>
      </c>
      <c r="H11" s="277" t="s">
        <v>59</v>
      </c>
      <c r="I11" s="277" t="s">
        <v>2278</v>
      </c>
      <c r="J11" s="278">
        <v>42466</v>
      </c>
      <c r="K11" s="279">
        <v>61</v>
      </c>
      <c r="L11" s="275" t="s">
        <v>122</v>
      </c>
      <c r="M11" s="275" t="s">
        <v>41</v>
      </c>
      <c r="N11" s="278">
        <v>42527</v>
      </c>
      <c r="O11" s="278" t="s">
        <v>268</v>
      </c>
      <c r="P11" s="279">
        <v>0</v>
      </c>
      <c r="Q11" s="278" t="s">
        <v>33</v>
      </c>
      <c r="R11" s="275">
        <v>2400</v>
      </c>
      <c r="S11" s="275" t="s">
        <v>112</v>
      </c>
      <c r="T11" s="275">
        <v>2173.13</v>
      </c>
      <c r="U11" s="275" t="s">
        <v>112</v>
      </c>
      <c r="V11" s="283">
        <v>2400.0048593601773</v>
      </c>
      <c r="W11" s="275" t="s">
        <v>100</v>
      </c>
      <c r="X11" s="275" t="s">
        <v>114</v>
      </c>
      <c r="Y11" s="275">
        <v>2.17</v>
      </c>
      <c r="Z11" s="275">
        <v>1</v>
      </c>
      <c r="AA11" s="282" t="s">
        <v>629</v>
      </c>
      <c r="AB11" s="289" t="s">
        <v>428</v>
      </c>
      <c r="AC11" s="275" t="s">
        <v>367</v>
      </c>
      <c r="AD11" s="290" t="s">
        <v>349</v>
      </c>
      <c r="AE11" s="292"/>
      <c r="AF11" s="292" t="s">
        <v>2134</v>
      </c>
      <c r="AG11" s="292"/>
    </row>
    <row r="12" spans="1:33" x14ac:dyDescent="0.25">
      <c r="A12" s="275">
        <v>795</v>
      </c>
      <c r="B12" s="275" t="s">
        <v>264</v>
      </c>
      <c r="C12" s="275" t="s">
        <v>14</v>
      </c>
      <c r="D12" s="275">
        <v>260</v>
      </c>
      <c r="E12" s="275" t="s">
        <v>113</v>
      </c>
      <c r="F12" s="275" t="s">
        <v>23</v>
      </c>
      <c r="G12" s="276">
        <v>7950230000462</v>
      </c>
      <c r="H12" s="277" t="s">
        <v>56</v>
      </c>
      <c r="I12" s="277" t="s">
        <v>272</v>
      </c>
      <c r="J12" s="278">
        <v>42425</v>
      </c>
      <c r="K12" s="279">
        <v>102</v>
      </c>
      <c r="L12" s="275" t="s">
        <v>127</v>
      </c>
      <c r="M12" s="275" t="s">
        <v>128</v>
      </c>
      <c r="N12" s="278">
        <v>42495</v>
      </c>
      <c r="O12" s="278" t="s">
        <v>268</v>
      </c>
      <c r="P12" s="279">
        <v>32</v>
      </c>
      <c r="Q12" s="278" t="s">
        <v>34</v>
      </c>
      <c r="R12" s="275">
        <v>-180750.23</v>
      </c>
      <c r="S12" s="275" t="s">
        <v>112</v>
      </c>
      <c r="T12" s="275">
        <v>-163663.73000000001</v>
      </c>
      <c r="U12" s="275" t="s">
        <v>112</v>
      </c>
      <c r="V12" s="283">
        <v>-180750.22999130838</v>
      </c>
      <c r="W12" s="275" t="s">
        <v>100</v>
      </c>
      <c r="X12" s="275" t="s">
        <v>114</v>
      </c>
      <c r="Y12" s="275">
        <v>-163.66</v>
      </c>
      <c r="Z12" s="275">
        <v>1</v>
      </c>
      <c r="AA12" s="282" t="s">
        <v>631</v>
      </c>
      <c r="AB12" s="289" t="s">
        <v>408</v>
      </c>
      <c r="AC12" s="275" t="s">
        <v>354</v>
      </c>
      <c r="AD12" s="290" t="s">
        <v>349</v>
      </c>
      <c r="AE12" s="292"/>
      <c r="AF12" s="292"/>
      <c r="AG12" s="292"/>
    </row>
    <row r="13" spans="1:33" x14ac:dyDescent="0.25">
      <c r="A13" s="275">
        <v>795</v>
      </c>
      <c r="B13" s="275" t="s">
        <v>264</v>
      </c>
      <c r="C13" s="275" t="s">
        <v>14</v>
      </c>
      <c r="D13" s="275">
        <v>260</v>
      </c>
      <c r="E13" s="275" t="s">
        <v>113</v>
      </c>
      <c r="F13" s="275" t="s">
        <v>23</v>
      </c>
      <c r="G13" s="276">
        <v>7950230000463</v>
      </c>
      <c r="H13" s="277" t="s">
        <v>56</v>
      </c>
      <c r="I13" s="277" t="s">
        <v>272</v>
      </c>
      <c r="J13" s="278">
        <v>42425</v>
      </c>
      <c r="K13" s="279">
        <v>102</v>
      </c>
      <c r="L13" s="275" t="s">
        <v>127</v>
      </c>
      <c r="M13" s="275" t="s">
        <v>128</v>
      </c>
      <c r="N13" s="278">
        <v>42495</v>
      </c>
      <c r="O13" s="278" t="s">
        <v>268</v>
      </c>
      <c r="P13" s="279">
        <v>32</v>
      </c>
      <c r="Q13" s="278" t="s">
        <v>34</v>
      </c>
      <c r="R13" s="275">
        <v>-14952.37</v>
      </c>
      <c r="S13" s="275" t="s">
        <v>112</v>
      </c>
      <c r="T13" s="275">
        <v>-13538.91</v>
      </c>
      <c r="U13" s="275" t="s">
        <v>112</v>
      </c>
      <c r="V13" s="283">
        <v>-14952.372748266369</v>
      </c>
      <c r="W13" s="275" t="s">
        <v>100</v>
      </c>
      <c r="X13" s="275" t="s">
        <v>114</v>
      </c>
      <c r="Y13" s="275">
        <v>-13.54</v>
      </c>
      <c r="Z13" s="275">
        <v>1</v>
      </c>
      <c r="AA13" s="282" t="s">
        <v>631</v>
      </c>
      <c r="AB13" s="289" t="s">
        <v>408</v>
      </c>
      <c r="AC13" s="275" t="s">
        <v>354</v>
      </c>
      <c r="AD13" s="290" t="s">
        <v>349</v>
      </c>
      <c r="AE13" s="292"/>
      <c r="AF13" s="292"/>
      <c r="AG13" s="292"/>
    </row>
    <row r="14" spans="1:33" x14ac:dyDescent="0.25">
      <c r="A14" s="275">
        <v>795</v>
      </c>
      <c r="B14" s="275" t="s">
        <v>264</v>
      </c>
      <c r="C14" s="275" t="s">
        <v>14</v>
      </c>
      <c r="D14" s="275">
        <v>260</v>
      </c>
      <c r="E14" s="275" t="s">
        <v>113</v>
      </c>
      <c r="F14" s="275" t="s">
        <v>23</v>
      </c>
      <c r="G14" s="276">
        <v>7950230000447</v>
      </c>
      <c r="H14" s="277" t="s">
        <v>56</v>
      </c>
      <c r="I14" s="277" t="s">
        <v>272</v>
      </c>
      <c r="J14" s="278">
        <v>42306</v>
      </c>
      <c r="K14" s="279">
        <v>221</v>
      </c>
      <c r="L14" s="275" t="s">
        <v>111</v>
      </c>
      <c r="M14" s="275" t="s">
        <v>42</v>
      </c>
      <c r="N14" s="278">
        <v>42367</v>
      </c>
      <c r="O14" s="278" t="s">
        <v>273</v>
      </c>
      <c r="P14" s="279">
        <v>160</v>
      </c>
      <c r="Q14" s="278" t="s">
        <v>39</v>
      </c>
      <c r="R14" s="275">
        <v>14939.19</v>
      </c>
      <c r="S14" s="275" t="s">
        <v>112</v>
      </c>
      <c r="T14" s="275">
        <v>13526.97</v>
      </c>
      <c r="U14" s="275" t="s">
        <v>112</v>
      </c>
      <c r="V14" s="283">
        <v>14939.186211786378</v>
      </c>
      <c r="W14" s="275" t="s">
        <v>100</v>
      </c>
      <c r="X14" s="275" t="s">
        <v>114</v>
      </c>
      <c r="Y14" s="275">
        <v>13.53</v>
      </c>
      <c r="Z14" s="275">
        <v>1</v>
      </c>
      <c r="AA14" s="282" t="s">
        <v>630</v>
      </c>
      <c r="AB14" s="289" t="s">
        <v>408</v>
      </c>
      <c r="AC14" s="275" t="s">
        <v>355</v>
      </c>
      <c r="AD14" s="290" t="s">
        <v>350</v>
      </c>
      <c r="AE14" s="292" t="s">
        <v>69</v>
      </c>
      <c r="AF14" s="292" t="s">
        <v>2134</v>
      </c>
      <c r="AG14" s="292" t="s">
        <v>2134</v>
      </c>
    </row>
    <row r="15" spans="1:33" x14ac:dyDescent="0.25">
      <c r="A15" s="275">
        <v>795</v>
      </c>
      <c r="B15" s="275" t="s">
        <v>264</v>
      </c>
      <c r="C15" s="275" t="s">
        <v>14</v>
      </c>
      <c r="D15" s="275">
        <v>260</v>
      </c>
      <c r="E15" s="275" t="s">
        <v>113</v>
      </c>
      <c r="F15" s="275" t="s">
        <v>23</v>
      </c>
      <c r="G15" s="276">
        <v>7950230000451</v>
      </c>
      <c r="H15" s="277" t="s">
        <v>56</v>
      </c>
      <c r="I15" s="277" t="s">
        <v>272</v>
      </c>
      <c r="J15" s="278">
        <v>42339</v>
      </c>
      <c r="K15" s="279">
        <v>188</v>
      </c>
      <c r="L15" s="275" t="s">
        <v>127</v>
      </c>
      <c r="M15" s="275" t="s">
        <v>128</v>
      </c>
      <c r="N15" s="278">
        <v>42403</v>
      </c>
      <c r="O15" s="278" t="s">
        <v>266</v>
      </c>
      <c r="P15" s="279">
        <v>124</v>
      </c>
      <c r="Q15" s="278" t="s">
        <v>38</v>
      </c>
      <c r="R15" s="275">
        <v>14939.19</v>
      </c>
      <c r="S15" s="275" t="s">
        <v>112</v>
      </c>
      <c r="T15" s="275">
        <v>13526.97</v>
      </c>
      <c r="U15" s="275" t="s">
        <v>112</v>
      </c>
      <c r="V15" s="283">
        <v>14939.186211786378</v>
      </c>
      <c r="W15" s="275" t="s">
        <v>100</v>
      </c>
      <c r="X15" s="275" t="s">
        <v>114</v>
      </c>
      <c r="Y15" s="275">
        <v>13.53</v>
      </c>
      <c r="Z15" s="275">
        <v>1</v>
      </c>
      <c r="AA15" s="282" t="s">
        <v>630</v>
      </c>
      <c r="AB15" s="289" t="s">
        <v>408</v>
      </c>
      <c r="AC15" s="275" t="s">
        <v>356</v>
      </c>
      <c r="AD15" s="290" t="s">
        <v>350</v>
      </c>
      <c r="AE15" s="292" t="s">
        <v>69</v>
      </c>
      <c r="AF15" s="292" t="s">
        <v>2134</v>
      </c>
      <c r="AG15" s="292" t="s">
        <v>2134</v>
      </c>
    </row>
    <row r="16" spans="1:33" x14ac:dyDescent="0.25">
      <c r="A16" s="275">
        <v>795</v>
      </c>
      <c r="B16" s="275" t="s">
        <v>264</v>
      </c>
      <c r="C16" s="275" t="s">
        <v>14</v>
      </c>
      <c r="D16" s="275">
        <v>260</v>
      </c>
      <c r="E16" s="275" t="s">
        <v>113</v>
      </c>
      <c r="F16" s="275" t="s">
        <v>23</v>
      </c>
      <c r="G16" s="276">
        <v>7950230000455</v>
      </c>
      <c r="H16" s="277" t="s">
        <v>56</v>
      </c>
      <c r="I16" s="277" t="s">
        <v>272</v>
      </c>
      <c r="J16" s="278">
        <v>42361</v>
      </c>
      <c r="K16" s="279">
        <v>166</v>
      </c>
      <c r="L16" s="275" t="s">
        <v>127</v>
      </c>
      <c r="M16" s="275" t="s">
        <v>128</v>
      </c>
      <c r="N16" s="278">
        <v>42433</v>
      </c>
      <c r="O16" s="278" t="s">
        <v>266</v>
      </c>
      <c r="P16" s="279">
        <v>94</v>
      </c>
      <c r="Q16" s="278" t="s">
        <v>36</v>
      </c>
      <c r="R16" s="275">
        <v>14939.19</v>
      </c>
      <c r="S16" s="275" t="s">
        <v>112</v>
      </c>
      <c r="T16" s="275">
        <v>13526.97</v>
      </c>
      <c r="U16" s="275" t="s">
        <v>112</v>
      </c>
      <c r="V16" s="283">
        <v>14939.186211786378</v>
      </c>
      <c r="W16" s="275" t="s">
        <v>100</v>
      </c>
      <c r="X16" s="275" t="s">
        <v>114</v>
      </c>
      <c r="Y16" s="275">
        <v>13.53</v>
      </c>
      <c r="Z16" s="275">
        <v>1</v>
      </c>
      <c r="AA16" s="282" t="s">
        <v>630</v>
      </c>
      <c r="AB16" s="289" t="s">
        <v>408</v>
      </c>
      <c r="AC16" s="275" t="s">
        <v>356</v>
      </c>
      <c r="AD16" s="290" t="s">
        <v>350</v>
      </c>
      <c r="AE16" s="292" t="s">
        <v>69</v>
      </c>
      <c r="AF16" s="292" t="s">
        <v>2134</v>
      </c>
      <c r="AG16" s="292" t="s">
        <v>2134</v>
      </c>
    </row>
    <row r="17" spans="1:33" x14ac:dyDescent="0.25">
      <c r="A17" s="275">
        <v>795</v>
      </c>
      <c r="B17" s="275" t="s">
        <v>264</v>
      </c>
      <c r="C17" s="275" t="s">
        <v>14</v>
      </c>
      <c r="D17" s="275">
        <v>260</v>
      </c>
      <c r="E17" s="275" t="s">
        <v>113</v>
      </c>
      <c r="F17" s="275" t="s">
        <v>23</v>
      </c>
      <c r="G17" s="276">
        <v>7950210002790</v>
      </c>
      <c r="H17" s="277" t="s">
        <v>56</v>
      </c>
      <c r="I17" s="277" t="s">
        <v>272</v>
      </c>
      <c r="J17" s="278">
        <v>42306</v>
      </c>
      <c r="K17" s="279">
        <v>221</v>
      </c>
      <c r="L17" s="275" t="s">
        <v>127</v>
      </c>
      <c r="M17" s="275" t="s">
        <v>128</v>
      </c>
      <c r="N17" s="278">
        <v>42367</v>
      </c>
      <c r="O17" s="278" t="s">
        <v>273</v>
      </c>
      <c r="P17" s="279">
        <v>160</v>
      </c>
      <c r="Q17" s="278" t="s">
        <v>39</v>
      </c>
      <c r="R17" s="275">
        <v>19742</v>
      </c>
      <c r="S17" s="275" t="s">
        <v>112</v>
      </c>
      <c r="T17" s="275">
        <v>17875.77</v>
      </c>
      <c r="U17" s="275" t="s">
        <v>112</v>
      </c>
      <c r="V17" s="283">
        <v>19742.001106608841</v>
      </c>
      <c r="W17" s="275" t="s">
        <v>100</v>
      </c>
      <c r="X17" s="275" t="s">
        <v>114</v>
      </c>
      <c r="Y17" s="275">
        <v>17.88</v>
      </c>
      <c r="Z17" s="275">
        <v>1</v>
      </c>
      <c r="AA17" s="282" t="s">
        <v>630</v>
      </c>
      <c r="AB17" s="289" t="s">
        <v>408</v>
      </c>
      <c r="AC17" s="275" t="s">
        <v>354</v>
      </c>
      <c r="AD17" s="290" t="s">
        <v>350</v>
      </c>
      <c r="AE17" s="292" t="s">
        <v>69</v>
      </c>
      <c r="AF17" s="292" t="s">
        <v>2134</v>
      </c>
      <c r="AG17" s="292" t="s">
        <v>2134</v>
      </c>
    </row>
    <row r="18" spans="1:33" x14ac:dyDescent="0.25">
      <c r="A18" s="275">
        <v>795</v>
      </c>
      <c r="B18" s="275" t="s">
        <v>264</v>
      </c>
      <c r="C18" s="275" t="s">
        <v>14</v>
      </c>
      <c r="D18" s="275">
        <v>260</v>
      </c>
      <c r="E18" s="275" t="s">
        <v>113</v>
      </c>
      <c r="F18" s="275" t="s">
        <v>23</v>
      </c>
      <c r="G18" s="276">
        <v>7950210002839</v>
      </c>
      <c r="H18" s="277" t="s">
        <v>56</v>
      </c>
      <c r="I18" s="277" t="s">
        <v>272</v>
      </c>
      <c r="J18" s="278">
        <v>42339</v>
      </c>
      <c r="K18" s="279">
        <v>188</v>
      </c>
      <c r="L18" s="275" t="s">
        <v>127</v>
      </c>
      <c r="M18" s="275" t="s">
        <v>128</v>
      </c>
      <c r="N18" s="278">
        <v>42403</v>
      </c>
      <c r="O18" s="278" t="s">
        <v>266</v>
      </c>
      <c r="P18" s="279">
        <v>124</v>
      </c>
      <c r="Q18" s="278" t="s">
        <v>38</v>
      </c>
      <c r="R18" s="275">
        <v>19742.400000000001</v>
      </c>
      <c r="S18" s="275" t="s">
        <v>112</v>
      </c>
      <c r="T18" s="275">
        <v>17876.13</v>
      </c>
      <c r="U18" s="275" t="s">
        <v>112</v>
      </c>
      <c r="V18" s="283">
        <v>19742.398690623315</v>
      </c>
      <c r="W18" s="275" t="s">
        <v>100</v>
      </c>
      <c r="X18" s="275" t="s">
        <v>114</v>
      </c>
      <c r="Y18" s="275">
        <v>17.88</v>
      </c>
      <c r="Z18" s="275">
        <v>1</v>
      </c>
      <c r="AA18" s="282" t="s">
        <v>630</v>
      </c>
      <c r="AB18" s="289" t="s">
        <v>408</v>
      </c>
      <c r="AC18" s="275" t="s">
        <v>356</v>
      </c>
      <c r="AD18" s="290" t="s">
        <v>350</v>
      </c>
      <c r="AE18" s="292" t="s">
        <v>69</v>
      </c>
      <c r="AF18" s="292" t="s">
        <v>2134</v>
      </c>
      <c r="AG18" s="292" t="s">
        <v>2134</v>
      </c>
    </row>
    <row r="19" spans="1:33" x14ac:dyDescent="0.25">
      <c r="A19" s="275">
        <v>795</v>
      </c>
      <c r="B19" s="275" t="s">
        <v>264</v>
      </c>
      <c r="C19" s="275" t="s">
        <v>14</v>
      </c>
      <c r="D19" s="275">
        <v>260</v>
      </c>
      <c r="E19" s="275" t="s">
        <v>113</v>
      </c>
      <c r="F19" s="275" t="s">
        <v>23</v>
      </c>
      <c r="G19" s="276">
        <v>7950210002840</v>
      </c>
      <c r="H19" s="277" t="s">
        <v>56</v>
      </c>
      <c r="I19" s="277" t="s">
        <v>272</v>
      </c>
      <c r="J19" s="278">
        <v>42339</v>
      </c>
      <c r="K19" s="279">
        <v>188</v>
      </c>
      <c r="L19" s="275" t="s">
        <v>127</v>
      </c>
      <c r="M19" s="275" t="s">
        <v>128</v>
      </c>
      <c r="N19" s="278">
        <v>42403</v>
      </c>
      <c r="O19" s="278" t="s">
        <v>266</v>
      </c>
      <c r="P19" s="279">
        <v>124</v>
      </c>
      <c r="Q19" s="278" t="s">
        <v>38</v>
      </c>
      <c r="R19" s="275">
        <v>30847.5</v>
      </c>
      <c r="S19" s="275" t="s">
        <v>112</v>
      </c>
      <c r="T19" s="275">
        <v>27931.46</v>
      </c>
      <c r="U19" s="275" t="s">
        <v>112</v>
      </c>
      <c r="V19" s="283">
        <v>30847.505546849203</v>
      </c>
      <c r="W19" s="275" t="s">
        <v>100</v>
      </c>
      <c r="X19" s="275" t="s">
        <v>114</v>
      </c>
      <c r="Y19" s="275">
        <v>27.93</v>
      </c>
      <c r="Z19" s="275">
        <v>1</v>
      </c>
      <c r="AA19" s="282" t="s">
        <v>630</v>
      </c>
      <c r="AB19" s="289" t="s">
        <v>408</v>
      </c>
      <c r="AC19" s="275" t="s">
        <v>356</v>
      </c>
      <c r="AD19" s="290" t="s">
        <v>350</v>
      </c>
      <c r="AE19" s="292" t="s">
        <v>69</v>
      </c>
      <c r="AF19" s="292" t="s">
        <v>2134</v>
      </c>
      <c r="AG19" s="292" t="s">
        <v>2134</v>
      </c>
    </row>
    <row r="20" spans="1:33" x14ac:dyDescent="0.25">
      <c r="A20" s="275">
        <v>795</v>
      </c>
      <c r="B20" s="275" t="s">
        <v>264</v>
      </c>
      <c r="C20" s="275" t="s">
        <v>14</v>
      </c>
      <c r="D20" s="275">
        <v>260</v>
      </c>
      <c r="E20" s="275" t="s">
        <v>113</v>
      </c>
      <c r="F20" s="275" t="s">
        <v>23</v>
      </c>
      <c r="G20" s="276">
        <v>7950230000454</v>
      </c>
      <c r="H20" s="277" t="s">
        <v>56</v>
      </c>
      <c r="I20" s="277" t="s">
        <v>272</v>
      </c>
      <c r="J20" s="278">
        <v>42361</v>
      </c>
      <c r="K20" s="279">
        <v>166</v>
      </c>
      <c r="L20" s="275" t="s">
        <v>127</v>
      </c>
      <c r="M20" s="275" t="s">
        <v>128</v>
      </c>
      <c r="N20" s="278">
        <v>42433</v>
      </c>
      <c r="O20" s="278" t="s">
        <v>266</v>
      </c>
      <c r="P20" s="279">
        <v>94</v>
      </c>
      <c r="Q20" s="278" t="s">
        <v>36</v>
      </c>
      <c r="R20" s="275">
        <v>187305.81</v>
      </c>
      <c r="S20" s="275" t="s">
        <v>112</v>
      </c>
      <c r="T20" s="275">
        <v>169599.6</v>
      </c>
      <c r="U20" s="275" t="s">
        <v>112</v>
      </c>
      <c r="V20" s="283">
        <v>187305.80505793131</v>
      </c>
      <c r="W20" s="275" t="s">
        <v>100</v>
      </c>
      <c r="X20" s="275" t="s">
        <v>114</v>
      </c>
      <c r="Y20" s="275">
        <v>169.6</v>
      </c>
      <c r="Z20" s="275">
        <v>1</v>
      </c>
      <c r="AA20" s="282" t="s">
        <v>630</v>
      </c>
      <c r="AB20" s="289" t="s">
        <v>408</v>
      </c>
      <c r="AC20" s="275" t="s">
        <v>356</v>
      </c>
      <c r="AD20" s="290" t="s">
        <v>350</v>
      </c>
      <c r="AE20" s="292" t="s">
        <v>69</v>
      </c>
      <c r="AF20" s="292" t="s">
        <v>2134</v>
      </c>
      <c r="AG20" s="292" t="s">
        <v>2134</v>
      </c>
    </row>
    <row r="21" spans="1:33" x14ac:dyDescent="0.25">
      <c r="A21" s="275">
        <v>795</v>
      </c>
      <c r="B21" s="275" t="s">
        <v>264</v>
      </c>
      <c r="C21" s="275" t="s">
        <v>14</v>
      </c>
      <c r="D21" s="275">
        <v>260</v>
      </c>
      <c r="E21" s="275" t="s">
        <v>113</v>
      </c>
      <c r="F21" s="275" t="s">
        <v>23</v>
      </c>
      <c r="G21" s="276">
        <v>7950230000460</v>
      </c>
      <c r="H21" s="277" t="s">
        <v>56</v>
      </c>
      <c r="I21" s="277" t="s">
        <v>272</v>
      </c>
      <c r="J21" s="278">
        <v>42402</v>
      </c>
      <c r="K21" s="279">
        <v>125</v>
      </c>
      <c r="L21" s="275" t="s">
        <v>127</v>
      </c>
      <c r="M21" s="275" t="s">
        <v>128</v>
      </c>
      <c r="N21" s="278">
        <v>42466</v>
      </c>
      <c r="O21" s="278" t="s">
        <v>266</v>
      </c>
      <c r="P21" s="279">
        <v>61</v>
      </c>
      <c r="Q21" s="278" t="s">
        <v>35</v>
      </c>
      <c r="R21" s="275">
        <v>192551.9</v>
      </c>
      <c r="S21" s="275" t="s">
        <v>112</v>
      </c>
      <c r="T21" s="275">
        <v>174349.78</v>
      </c>
      <c r="U21" s="275" t="s">
        <v>112</v>
      </c>
      <c r="V21" s="283">
        <v>192551.90404088932</v>
      </c>
      <c r="W21" s="275" t="s">
        <v>100</v>
      </c>
      <c r="X21" s="275" t="s">
        <v>114</v>
      </c>
      <c r="Y21" s="275">
        <v>174.35</v>
      </c>
      <c r="Z21" s="275">
        <v>1</v>
      </c>
      <c r="AA21" s="282" t="s">
        <v>630</v>
      </c>
      <c r="AB21" s="289" t="s">
        <v>408</v>
      </c>
      <c r="AC21" s="275" t="s">
        <v>356</v>
      </c>
      <c r="AD21" s="290" t="s">
        <v>350</v>
      </c>
      <c r="AE21" s="292" t="s">
        <v>69</v>
      </c>
      <c r="AF21" s="292" t="s">
        <v>2134</v>
      </c>
      <c r="AG21" s="292" t="s">
        <v>2134</v>
      </c>
    </row>
    <row r="22" spans="1:33" x14ac:dyDescent="0.25">
      <c r="A22" s="275">
        <v>795</v>
      </c>
      <c r="B22" s="275" t="s">
        <v>264</v>
      </c>
      <c r="C22" s="275" t="s">
        <v>14</v>
      </c>
      <c r="D22" s="275">
        <v>260</v>
      </c>
      <c r="E22" s="275" t="s">
        <v>113</v>
      </c>
      <c r="F22" s="275" t="s">
        <v>23</v>
      </c>
      <c r="G22" s="276">
        <v>7950230000450</v>
      </c>
      <c r="H22" s="277" t="s">
        <v>56</v>
      </c>
      <c r="I22" s="277" t="s">
        <v>272</v>
      </c>
      <c r="J22" s="278">
        <v>42339</v>
      </c>
      <c r="K22" s="279">
        <v>188</v>
      </c>
      <c r="L22" s="275" t="s">
        <v>127</v>
      </c>
      <c r="M22" s="275" t="s">
        <v>128</v>
      </c>
      <c r="N22" s="278">
        <v>42403</v>
      </c>
      <c r="O22" s="278" t="s">
        <v>266</v>
      </c>
      <c r="P22" s="279">
        <v>124</v>
      </c>
      <c r="Q22" s="278" t="s">
        <v>38</v>
      </c>
      <c r="R22" s="275">
        <v>192581.29</v>
      </c>
      <c r="S22" s="275" t="s">
        <v>112</v>
      </c>
      <c r="T22" s="275">
        <v>174376.39</v>
      </c>
      <c r="U22" s="275" t="s">
        <v>112</v>
      </c>
      <c r="V22" s="283">
        <v>192581.29212595907</v>
      </c>
      <c r="W22" s="275" t="s">
        <v>100</v>
      </c>
      <c r="X22" s="275" t="s">
        <v>114</v>
      </c>
      <c r="Y22" s="275">
        <v>174.38</v>
      </c>
      <c r="Z22" s="275">
        <v>1</v>
      </c>
      <c r="AA22" s="282" t="s">
        <v>630</v>
      </c>
      <c r="AB22" s="289" t="s">
        <v>408</v>
      </c>
      <c r="AC22" s="275" t="s">
        <v>356</v>
      </c>
      <c r="AD22" s="290" t="s">
        <v>350</v>
      </c>
      <c r="AE22" s="292" t="s">
        <v>69</v>
      </c>
      <c r="AF22" s="292" t="s">
        <v>2134</v>
      </c>
      <c r="AG22" s="292" t="s">
        <v>2134</v>
      </c>
    </row>
    <row r="23" spans="1:33" x14ac:dyDescent="0.25">
      <c r="A23" s="275">
        <v>795</v>
      </c>
      <c r="B23" s="275" t="s">
        <v>264</v>
      </c>
      <c r="C23" s="275" t="s">
        <v>14</v>
      </c>
      <c r="D23" s="275">
        <v>693</v>
      </c>
      <c r="E23" s="275" t="s">
        <v>177</v>
      </c>
      <c r="F23" s="275" t="s">
        <v>16</v>
      </c>
      <c r="G23" s="276">
        <v>7950210002787</v>
      </c>
      <c r="H23" s="277" t="s">
        <v>56</v>
      </c>
      <c r="I23" s="277" t="s">
        <v>272</v>
      </c>
      <c r="J23" s="278">
        <v>42306</v>
      </c>
      <c r="K23" s="279">
        <v>221</v>
      </c>
      <c r="L23" s="275" t="s">
        <v>158</v>
      </c>
      <c r="M23" s="275" t="s">
        <v>41</v>
      </c>
      <c r="N23" s="278">
        <v>42341</v>
      </c>
      <c r="O23" s="278" t="s">
        <v>273</v>
      </c>
      <c r="P23" s="279">
        <v>186</v>
      </c>
      <c r="Q23" s="278" t="s">
        <v>37</v>
      </c>
      <c r="R23" s="275">
        <v>14746.32</v>
      </c>
      <c r="S23" s="275" t="s">
        <v>112</v>
      </c>
      <c r="T23" s="275">
        <v>13352.34</v>
      </c>
      <c r="U23" s="275" t="s">
        <v>112</v>
      </c>
      <c r="V23" s="283">
        <v>14746.324832766224</v>
      </c>
      <c r="W23" s="275" t="s">
        <v>100</v>
      </c>
      <c r="X23" s="275" t="s">
        <v>114</v>
      </c>
      <c r="Y23" s="275">
        <v>13.35</v>
      </c>
      <c r="Z23" s="275">
        <v>1</v>
      </c>
      <c r="AA23" s="282" t="s">
        <v>630</v>
      </c>
      <c r="AB23" s="289" t="s">
        <v>409</v>
      </c>
      <c r="AC23" s="275" t="s">
        <v>1030</v>
      </c>
      <c r="AD23" s="290" t="s">
        <v>350</v>
      </c>
      <c r="AE23" s="292"/>
      <c r="AF23" s="292" t="s">
        <v>2134</v>
      </c>
      <c r="AG23" s="292"/>
    </row>
    <row r="24" spans="1:33" x14ac:dyDescent="0.25">
      <c r="A24" s="275">
        <v>795</v>
      </c>
      <c r="B24" s="275" t="s">
        <v>264</v>
      </c>
      <c r="C24" s="275" t="s">
        <v>14</v>
      </c>
      <c r="D24" s="275">
        <v>693</v>
      </c>
      <c r="E24" s="275" t="s">
        <v>177</v>
      </c>
      <c r="F24" s="275" t="s">
        <v>16</v>
      </c>
      <c r="G24" s="276">
        <v>7950210002782</v>
      </c>
      <c r="H24" s="277" t="s">
        <v>56</v>
      </c>
      <c r="I24" s="277" t="s">
        <v>272</v>
      </c>
      <c r="J24" s="278">
        <v>42306</v>
      </c>
      <c r="K24" s="279">
        <v>221</v>
      </c>
      <c r="L24" s="275" t="s">
        <v>158</v>
      </c>
      <c r="M24" s="275" t="s">
        <v>41</v>
      </c>
      <c r="N24" s="278">
        <v>42341</v>
      </c>
      <c r="O24" s="278" t="s">
        <v>273</v>
      </c>
      <c r="P24" s="279">
        <v>186</v>
      </c>
      <c r="Q24" s="278" t="s">
        <v>37</v>
      </c>
      <c r="R24" s="275">
        <v>46287.11</v>
      </c>
      <c r="S24" s="275" t="s">
        <v>112</v>
      </c>
      <c r="T24" s="275">
        <v>41911.54</v>
      </c>
      <c r="U24" s="275" t="s">
        <v>112</v>
      </c>
      <c r="V24" s="283">
        <v>46287.106460850679</v>
      </c>
      <c r="W24" s="275" t="s">
        <v>100</v>
      </c>
      <c r="X24" s="275" t="s">
        <v>114</v>
      </c>
      <c r="Y24" s="275">
        <v>41.91</v>
      </c>
      <c r="Z24" s="275">
        <v>1</v>
      </c>
      <c r="AA24" s="282" t="s">
        <v>630</v>
      </c>
      <c r="AB24" s="289" t="s">
        <v>409</v>
      </c>
      <c r="AC24" s="275" t="s">
        <v>1029</v>
      </c>
      <c r="AD24" s="290" t="s">
        <v>350</v>
      </c>
      <c r="AE24" s="292"/>
      <c r="AF24" s="292" t="s">
        <v>2134</v>
      </c>
      <c r="AG24" s="292"/>
    </row>
    <row r="25" spans="1:33" x14ac:dyDescent="0.25">
      <c r="A25" s="275">
        <v>795</v>
      </c>
      <c r="B25" s="275" t="s">
        <v>264</v>
      </c>
      <c r="C25" s="275" t="s">
        <v>14</v>
      </c>
      <c r="D25" s="275">
        <v>8113</v>
      </c>
      <c r="E25" s="275" t="s">
        <v>201</v>
      </c>
      <c r="F25" s="275" t="s">
        <v>22</v>
      </c>
      <c r="G25" s="276">
        <v>7950210003052</v>
      </c>
      <c r="H25" s="277" t="s">
        <v>56</v>
      </c>
      <c r="I25" s="277" t="s">
        <v>272</v>
      </c>
      <c r="J25" s="278">
        <v>42460</v>
      </c>
      <c r="K25" s="279">
        <v>67</v>
      </c>
      <c r="L25" s="275" t="s">
        <v>111</v>
      </c>
      <c r="M25" s="275" t="s">
        <v>42</v>
      </c>
      <c r="N25" s="278">
        <v>42524</v>
      </c>
      <c r="O25" s="278" t="s">
        <v>268</v>
      </c>
      <c r="P25" s="279">
        <v>3</v>
      </c>
      <c r="Q25" s="278" t="s">
        <v>33</v>
      </c>
      <c r="R25" s="275">
        <v>48870</v>
      </c>
      <c r="S25" s="275" t="s">
        <v>112</v>
      </c>
      <c r="T25" s="275">
        <v>44250.27</v>
      </c>
      <c r="U25" s="275" t="s">
        <v>112</v>
      </c>
      <c r="V25" s="283">
        <v>48869.999966867996</v>
      </c>
      <c r="W25" s="275" t="s">
        <v>100</v>
      </c>
      <c r="X25" s="275" t="s">
        <v>114</v>
      </c>
      <c r="Y25" s="275">
        <v>44.25</v>
      </c>
      <c r="Z25" s="275">
        <v>1</v>
      </c>
      <c r="AA25" s="282" t="s">
        <v>630</v>
      </c>
      <c r="AB25" s="289" t="s">
        <v>439</v>
      </c>
      <c r="AC25" s="275" t="s">
        <v>2280</v>
      </c>
      <c r="AD25" s="290" t="s">
        <v>350</v>
      </c>
      <c r="AE25" s="292"/>
      <c r="AF25" s="292" t="s">
        <v>2134</v>
      </c>
      <c r="AG25" s="292"/>
    </row>
    <row r="26" spans="1:33" x14ac:dyDescent="0.25">
      <c r="A26" s="275">
        <v>795</v>
      </c>
      <c r="B26" s="275" t="s">
        <v>264</v>
      </c>
      <c r="C26" s="275" t="s">
        <v>14</v>
      </c>
      <c r="D26" s="275">
        <v>8243</v>
      </c>
      <c r="E26" s="275" t="s">
        <v>120</v>
      </c>
      <c r="F26" s="275" t="s">
        <v>14</v>
      </c>
      <c r="G26" s="276">
        <v>7950210003057</v>
      </c>
      <c r="H26" s="277" t="s">
        <v>56</v>
      </c>
      <c r="I26" s="277" t="s">
        <v>272</v>
      </c>
      <c r="J26" s="278">
        <v>42460</v>
      </c>
      <c r="K26" s="279">
        <v>67</v>
      </c>
      <c r="L26" s="275" t="s">
        <v>111</v>
      </c>
      <c r="M26" s="275" t="s">
        <v>42</v>
      </c>
      <c r="N26" s="278">
        <v>42524</v>
      </c>
      <c r="O26" s="278" t="s">
        <v>268</v>
      </c>
      <c r="P26" s="279">
        <v>3</v>
      </c>
      <c r="Q26" s="278" t="s">
        <v>33</v>
      </c>
      <c r="R26" s="275">
        <v>40271.620000000003</v>
      </c>
      <c r="S26" s="275" t="s">
        <v>112</v>
      </c>
      <c r="T26" s="275">
        <v>36464.699999999997</v>
      </c>
      <c r="U26" s="275" t="s">
        <v>112</v>
      </c>
      <c r="V26" s="283">
        <v>40271.616145886823</v>
      </c>
      <c r="W26" s="275" t="s">
        <v>100</v>
      </c>
      <c r="X26" s="275" t="s">
        <v>107</v>
      </c>
      <c r="Y26" s="275">
        <v>36.46</v>
      </c>
      <c r="Z26" s="275">
        <v>1</v>
      </c>
      <c r="AA26" s="282" t="s">
        <v>630</v>
      </c>
      <c r="AB26" s="289" t="s">
        <v>426</v>
      </c>
      <c r="AC26" s="275" t="s">
        <v>2281</v>
      </c>
      <c r="AD26" s="290" t="s">
        <v>350</v>
      </c>
      <c r="AE26" s="292"/>
      <c r="AF26" s="292" t="s">
        <v>2134</v>
      </c>
      <c r="AG26" s="292"/>
    </row>
    <row r="27" spans="1:33" x14ac:dyDescent="0.25">
      <c r="A27" s="275">
        <v>795</v>
      </c>
      <c r="B27" s="275" t="s">
        <v>264</v>
      </c>
      <c r="C27" s="275" t="s">
        <v>14</v>
      </c>
      <c r="D27" s="275">
        <v>8243</v>
      </c>
      <c r="E27" s="275" t="s">
        <v>120</v>
      </c>
      <c r="F27" s="275" t="s">
        <v>14</v>
      </c>
      <c r="G27" s="276">
        <v>7950210002930</v>
      </c>
      <c r="H27" s="277" t="s">
        <v>56</v>
      </c>
      <c r="I27" s="277" t="s">
        <v>272</v>
      </c>
      <c r="J27" s="278">
        <v>42361</v>
      </c>
      <c r="K27" s="279">
        <v>166</v>
      </c>
      <c r="L27" s="275" t="s">
        <v>127</v>
      </c>
      <c r="M27" s="275" t="s">
        <v>128</v>
      </c>
      <c r="N27" s="278">
        <v>42432</v>
      </c>
      <c r="O27" s="278" t="s">
        <v>266</v>
      </c>
      <c r="P27" s="279">
        <v>95</v>
      </c>
      <c r="Q27" s="278" t="s">
        <v>36</v>
      </c>
      <c r="R27" s="275">
        <v>42656.45</v>
      </c>
      <c r="S27" s="275" t="s">
        <v>112</v>
      </c>
      <c r="T27" s="275">
        <v>38624.089999999997</v>
      </c>
      <c r="U27" s="275" t="s">
        <v>112</v>
      </c>
      <c r="V27" s="283">
        <v>42656.44654869465</v>
      </c>
      <c r="W27" s="275" t="s">
        <v>100</v>
      </c>
      <c r="X27" s="275" t="s">
        <v>107</v>
      </c>
      <c r="Y27" s="275">
        <v>38.619999999999997</v>
      </c>
      <c r="Z27" s="275">
        <v>1</v>
      </c>
      <c r="AA27" s="282" t="s">
        <v>630</v>
      </c>
      <c r="AB27" s="289" t="s">
        <v>1033</v>
      </c>
      <c r="AC27" s="275" t="s">
        <v>1389</v>
      </c>
      <c r="AD27" s="290" t="s">
        <v>350</v>
      </c>
      <c r="AE27" s="292"/>
      <c r="AF27" s="292" t="s">
        <v>2134</v>
      </c>
      <c r="AG27" s="292"/>
    </row>
    <row r="28" spans="1:33" x14ac:dyDescent="0.25">
      <c r="A28" s="275">
        <v>795</v>
      </c>
      <c r="B28" s="275" t="s">
        <v>264</v>
      </c>
      <c r="C28" s="275" t="s">
        <v>14</v>
      </c>
      <c r="D28" s="275">
        <v>8243</v>
      </c>
      <c r="E28" s="275" t="s">
        <v>120</v>
      </c>
      <c r="F28" s="275" t="s">
        <v>14</v>
      </c>
      <c r="G28" s="276">
        <v>7950210002950</v>
      </c>
      <c r="H28" s="277" t="s">
        <v>56</v>
      </c>
      <c r="I28" s="277" t="s">
        <v>272</v>
      </c>
      <c r="J28" s="278">
        <v>42361</v>
      </c>
      <c r="K28" s="279">
        <v>166</v>
      </c>
      <c r="L28" s="275" t="s">
        <v>127</v>
      </c>
      <c r="M28" s="275" t="s">
        <v>128</v>
      </c>
      <c r="N28" s="278">
        <v>42432</v>
      </c>
      <c r="O28" s="278" t="s">
        <v>266</v>
      </c>
      <c r="P28" s="279">
        <v>95</v>
      </c>
      <c r="Q28" s="278" t="s">
        <v>36</v>
      </c>
      <c r="R28" s="275">
        <v>214555</v>
      </c>
      <c r="S28" s="275" t="s">
        <v>112</v>
      </c>
      <c r="T28" s="275">
        <v>194272.9</v>
      </c>
      <c r="U28" s="275" t="s">
        <v>112</v>
      </c>
      <c r="V28" s="283">
        <v>214554.99856980194</v>
      </c>
      <c r="W28" s="275" t="s">
        <v>100</v>
      </c>
      <c r="X28" s="275" t="s">
        <v>107</v>
      </c>
      <c r="Y28" s="275">
        <v>194.27</v>
      </c>
      <c r="Z28" s="275">
        <v>1</v>
      </c>
      <c r="AA28" s="282" t="s">
        <v>630</v>
      </c>
      <c r="AB28" s="289" t="s">
        <v>1033</v>
      </c>
      <c r="AC28" s="275" t="s">
        <v>1390</v>
      </c>
      <c r="AD28" s="290" t="s">
        <v>350</v>
      </c>
      <c r="AE28" s="292"/>
      <c r="AF28" s="292" t="s">
        <v>2134</v>
      </c>
      <c r="AG28" s="292"/>
    </row>
    <row r="29" spans="1:33" x14ac:dyDescent="0.25">
      <c r="A29" s="275">
        <v>1772</v>
      </c>
      <c r="B29" s="275" t="s">
        <v>236</v>
      </c>
      <c r="C29" s="275" t="s">
        <v>15</v>
      </c>
      <c r="D29" s="275">
        <v>635</v>
      </c>
      <c r="E29" s="275" t="s">
        <v>142</v>
      </c>
      <c r="F29" s="275" t="s">
        <v>16</v>
      </c>
      <c r="G29" s="276">
        <v>301</v>
      </c>
      <c r="H29" s="277" t="s">
        <v>61</v>
      </c>
      <c r="I29" s="277" t="s">
        <v>746</v>
      </c>
      <c r="J29" s="278">
        <v>42402</v>
      </c>
      <c r="K29" s="279">
        <v>125</v>
      </c>
      <c r="L29" s="275" t="s">
        <v>127</v>
      </c>
      <c r="M29" s="275" t="s">
        <v>128</v>
      </c>
      <c r="N29" s="278">
        <v>42526</v>
      </c>
      <c r="O29" s="278" t="s">
        <v>268</v>
      </c>
      <c r="P29" s="279">
        <v>1</v>
      </c>
      <c r="Q29" s="278" t="s">
        <v>33</v>
      </c>
      <c r="R29" s="275">
        <v>8526000</v>
      </c>
      <c r="S29" s="275" t="s">
        <v>747</v>
      </c>
      <c r="T29" s="275">
        <v>2490.44</v>
      </c>
      <c r="U29" s="275" t="s">
        <v>747</v>
      </c>
      <c r="V29" s="283">
        <v>8525984.2519685049</v>
      </c>
      <c r="W29" s="275" t="s">
        <v>100</v>
      </c>
      <c r="X29" s="275" t="s">
        <v>114</v>
      </c>
      <c r="Y29" s="275">
        <v>2.4900000000000002</v>
      </c>
      <c r="Z29" s="275">
        <v>1</v>
      </c>
      <c r="AA29" s="282" t="s">
        <v>630</v>
      </c>
      <c r="AB29" s="289" t="s">
        <v>429</v>
      </c>
      <c r="AC29" s="275" t="s">
        <v>2282</v>
      </c>
      <c r="AD29" s="290" t="s">
        <v>350</v>
      </c>
      <c r="AE29" s="292"/>
      <c r="AF29" s="292" t="s">
        <v>2134</v>
      </c>
      <c r="AG29" s="292"/>
    </row>
    <row r="30" spans="1:33" x14ac:dyDescent="0.25">
      <c r="A30" s="275">
        <v>1772</v>
      </c>
      <c r="B30" s="275" t="s">
        <v>236</v>
      </c>
      <c r="C30" s="275" t="s">
        <v>15</v>
      </c>
      <c r="D30" s="275">
        <v>8110</v>
      </c>
      <c r="E30" s="275" t="s">
        <v>116</v>
      </c>
      <c r="F30" s="275" t="s">
        <v>15</v>
      </c>
      <c r="G30" s="276">
        <v>291</v>
      </c>
      <c r="H30" s="277" t="s">
        <v>61</v>
      </c>
      <c r="I30" s="277" t="s">
        <v>746</v>
      </c>
      <c r="J30" s="278">
        <v>42367</v>
      </c>
      <c r="K30" s="279">
        <v>160</v>
      </c>
      <c r="L30" s="275" t="s">
        <v>158</v>
      </c>
      <c r="M30" s="275" t="s">
        <v>41</v>
      </c>
      <c r="N30" s="278">
        <v>42368</v>
      </c>
      <c r="O30" s="278" t="s">
        <v>273</v>
      </c>
      <c r="P30" s="279">
        <v>159</v>
      </c>
      <c r="Q30" s="278" t="s">
        <v>39</v>
      </c>
      <c r="R30" s="275">
        <v>11192445</v>
      </c>
      <c r="S30" s="275" t="s">
        <v>747</v>
      </c>
      <c r="T30" s="275">
        <v>3269.31</v>
      </c>
      <c r="U30" s="275" t="s">
        <v>747</v>
      </c>
      <c r="V30" s="283">
        <v>11192434.097911675</v>
      </c>
      <c r="W30" s="275" t="s">
        <v>100</v>
      </c>
      <c r="X30" s="275" t="s">
        <v>107</v>
      </c>
      <c r="Y30" s="275">
        <v>3.27</v>
      </c>
      <c r="Z30" s="275">
        <v>1</v>
      </c>
      <c r="AA30" s="282" t="s">
        <v>630</v>
      </c>
      <c r="AB30" s="289" t="s">
        <v>447</v>
      </c>
      <c r="AC30" s="275" t="s">
        <v>1032</v>
      </c>
      <c r="AD30" s="290" t="s">
        <v>350</v>
      </c>
      <c r="AE30" s="292"/>
      <c r="AF30" s="292" t="s">
        <v>2134</v>
      </c>
      <c r="AG30" s="292"/>
    </row>
    <row r="31" spans="1:33" x14ac:dyDescent="0.25">
      <c r="A31" s="275">
        <v>1772</v>
      </c>
      <c r="B31" s="275" t="s">
        <v>236</v>
      </c>
      <c r="C31" s="275" t="s">
        <v>15</v>
      </c>
      <c r="D31" s="275">
        <v>8110</v>
      </c>
      <c r="E31" s="275" t="s">
        <v>116</v>
      </c>
      <c r="F31" s="275" t="s">
        <v>15</v>
      </c>
      <c r="G31" s="276">
        <v>278</v>
      </c>
      <c r="H31" s="277" t="s">
        <v>61</v>
      </c>
      <c r="I31" s="277" t="s">
        <v>746</v>
      </c>
      <c r="J31" s="278">
        <v>42342</v>
      </c>
      <c r="K31" s="279">
        <v>185</v>
      </c>
      <c r="L31" s="275" t="s">
        <v>158</v>
      </c>
      <c r="M31" s="275" t="s">
        <v>41</v>
      </c>
      <c r="N31" s="278">
        <v>42368</v>
      </c>
      <c r="O31" s="278" t="s">
        <v>273</v>
      </c>
      <c r="P31" s="279">
        <v>159</v>
      </c>
      <c r="Q31" s="278" t="s">
        <v>39</v>
      </c>
      <c r="R31" s="275">
        <v>47525770</v>
      </c>
      <c r="S31" s="275" t="s">
        <v>747</v>
      </c>
      <c r="T31" s="275">
        <v>13882.28</v>
      </c>
      <c r="U31" s="275" t="s">
        <v>747</v>
      </c>
      <c r="V31" s="283">
        <v>47525778.842862032</v>
      </c>
      <c r="W31" s="275" t="s">
        <v>100</v>
      </c>
      <c r="X31" s="275" t="s">
        <v>107</v>
      </c>
      <c r="Y31" s="275">
        <v>13.88</v>
      </c>
      <c r="Z31" s="275">
        <v>1</v>
      </c>
      <c r="AA31" s="282" t="s">
        <v>630</v>
      </c>
      <c r="AB31" s="289" t="s">
        <v>447</v>
      </c>
      <c r="AC31" s="275" t="s">
        <v>1032</v>
      </c>
      <c r="AD31" s="290" t="s">
        <v>350</v>
      </c>
      <c r="AE31" s="292"/>
      <c r="AF31" s="292" t="s">
        <v>2134</v>
      </c>
      <c r="AG31" s="292"/>
    </row>
    <row r="32" spans="1:33" x14ac:dyDescent="0.25">
      <c r="A32" s="275">
        <v>3752</v>
      </c>
      <c r="B32" s="275" t="s">
        <v>2123</v>
      </c>
      <c r="C32" s="275" t="s">
        <v>14</v>
      </c>
      <c r="D32" s="275">
        <v>1750</v>
      </c>
      <c r="E32" s="275" t="s">
        <v>159</v>
      </c>
      <c r="F32" s="275" t="s">
        <v>18</v>
      </c>
      <c r="G32" s="276">
        <v>3521600137</v>
      </c>
      <c r="H32" s="277" t="s">
        <v>55</v>
      </c>
      <c r="I32" s="277" t="s">
        <v>121</v>
      </c>
      <c r="J32" s="278">
        <v>42459</v>
      </c>
      <c r="K32" s="279">
        <v>68</v>
      </c>
      <c r="L32" s="275" t="s">
        <v>111</v>
      </c>
      <c r="M32" s="275" t="s">
        <v>42</v>
      </c>
      <c r="N32" s="278">
        <v>42523</v>
      </c>
      <c r="O32" s="278" t="s">
        <v>268</v>
      </c>
      <c r="P32" s="279">
        <v>4</v>
      </c>
      <c r="Q32" s="278" t="s">
        <v>33</v>
      </c>
      <c r="R32" s="275">
        <v>78717.97</v>
      </c>
      <c r="S32" s="275" t="s">
        <v>2124</v>
      </c>
      <c r="T32" s="275">
        <v>2913.11</v>
      </c>
      <c r="U32" s="275" t="s">
        <v>2124</v>
      </c>
      <c r="V32" s="283">
        <v>78718.022855197269</v>
      </c>
      <c r="W32" s="275" t="s">
        <v>100</v>
      </c>
      <c r="X32" s="275" t="s">
        <v>114</v>
      </c>
      <c r="Y32" s="275">
        <v>2.91</v>
      </c>
      <c r="Z32" s="275">
        <v>1</v>
      </c>
      <c r="AA32" s="282" t="s">
        <v>630</v>
      </c>
      <c r="AB32" s="289" t="s">
        <v>2283</v>
      </c>
      <c r="AC32" s="275" t="s">
        <v>2284</v>
      </c>
      <c r="AD32" s="290" t="s">
        <v>350</v>
      </c>
      <c r="AE32" s="292"/>
      <c r="AF32" s="292" t="s">
        <v>2134</v>
      </c>
      <c r="AG32" s="292"/>
    </row>
    <row r="33" spans="1:33" x14ac:dyDescent="0.25">
      <c r="A33" s="275">
        <v>3012</v>
      </c>
      <c r="B33" s="275" t="s">
        <v>2151</v>
      </c>
      <c r="C33" s="275" t="s">
        <v>16</v>
      </c>
      <c r="D33" s="275">
        <v>309</v>
      </c>
      <c r="E33" s="275" t="s">
        <v>123</v>
      </c>
      <c r="F33" s="275" t="s">
        <v>21</v>
      </c>
      <c r="G33" s="276" t="s">
        <v>2285</v>
      </c>
      <c r="H33" s="277" t="s">
        <v>59</v>
      </c>
      <c r="I33" s="277" t="s">
        <v>135</v>
      </c>
      <c r="J33" s="278">
        <v>42453</v>
      </c>
      <c r="K33" s="279">
        <v>74</v>
      </c>
      <c r="L33" s="275" t="s">
        <v>111</v>
      </c>
      <c r="M33" s="275" t="s">
        <v>42</v>
      </c>
      <c r="N33" s="278">
        <v>42524</v>
      </c>
      <c r="O33" s="278" t="s">
        <v>268</v>
      </c>
      <c r="P33" s="279">
        <v>3</v>
      </c>
      <c r="Q33" s="278" t="s">
        <v>33</v>
      </c>
      <c r="R33" s="275">
        <v>710799</v>
      </c>
      <c r="S33" s="275" t="s">
        <v>126</v>
      </c>
      <c r="T33" s="275">
        <v>95568.35</v>
      </c>
      <c r="U33" s="275" t="s">
        <v>100</v>
      </c>
      <c r="V33" s="283">
        <v>95568.35</v>
      </c>
      <c r="W33" s="275" t="s">
        <v>100</v>
      </c>
      <c r="X33" s="275" t="s">
        <v>114</v>
      </c>
      <c r="Y33" s="275">
        <v>95.57</v>
      </c>
      <c r="Z33" s="275">
        <v>1</v>
      </c>
      <c r="AA33" s="282" t="s">
        <v>630</v>
      </c>
      <c r="AB33" s="289" t="s">
        <v>436</v>
      </c>
      <c r="AC33" s="275" t="s">
        <v>358</v>
      </c>
      <c r="AD33" s="290" t="s">
        <v>350</v>
      </c>
      <c r="AE33" s="292"/>
      <c r="AF33" s="292" t="s">
        <v>2134</v>
      </c>
      <c r="AG33" s="292"/>
    </row>
    <row r="34" spans="1:33" x14ac:dyDescent="0.25">
      <c r="A34" s="275">
        <v>309</v>
      </c>
      <c r="B34" s="275" t="s">
        <v>123</v>
      </c>
      <c r="C34" s="275" t="s">
        <v>21</v>
      </c>
      <c r="D34" s="275">
        <v>1320</v>
      </c>
      <c r="E34" s="275" t="s">
        <v>188</v>
      </c>
      <c r="F34" s="275" t="s">
        <v>21</v>
      </c>
      <c r="G34" s="276">
        <v>3090110016860</v>
      </c>
      <c r="H34" s="277" t="s">
        <v>59</v>
      </c>
      <c r="I34" s="277" t="s">
        <v>1796</v>
      </c>
      <c r="J34" s="278">
        <v>42464</v>
      </c>
      <c r="K34" s="279">
        <v>63</v>
      </c>
      <c r="L34" s="275" t="s">
        <v>111</v>
      </c>
      <c r="M34" s="275" t="s">
        <v>42</v>
      </c>
      <c r="N34" s="278">
        <v>42527</v>
      </c>
      <c r="O34" s="278" t="s">
        <v>268</v>
      </c>
      <c r="P34" s="279">
        <v>0</v>
      </c>
      <c r="Q34" s="278" t="s">
        <v>33</v>
      </c>
      <c r="R34" s="275">
        <v>27610</v>
      </c>
      <c r="S34" s="275" t="s">
        <v>126</v>
      </c>
      <c r="T34" s="275">
        <v>3712.22</v>
      </c>
      <c r="U34" s="275" t="s">
        <v>126</v>
      </c>
      <c r="V34" s="283">
        <v>27610.002082527593</v>
      </c>
      <c r="W34" s="275" t="s">
        <v>100</v>
      </c>
      <c r="X34" s="275" t="s">
        <v>107</v>
      </c>
      <c r="Y34" s="275">
        <v>3.71</v>
      </c>
      <c r="Z34" s="275">
        <v>1</v>
      </c>
      <c r="AA34" s="282" t="s">
        <v>630</v>
      </c>
      <c r="AB34" s="289" t="s">
        <v>436</v>
      </c>
      <c r="AC34" s="275" t="s">
        <v>358</v>
      </c>
      <c r="AD34" s="290" t="s">
        <v>350</v>
      </c>
      <c r="AE34" s="292"/>
      <c r="AF34" s="292" t="s">
        <v>2134</v>
      </c>
      <c r="AG34" s="292"/>
    </row>
    <row r="35" spans="1:33" x14ac:dyDescent="0.25">
      <c r="A35" s="275">
        <v>309</v>
      </c>
      <c r="B35" s="275" t="s">
        <v>123</v>
      </c>
      <c r="C35" s="275" t="s">
        <v>21</v>
      </c>
      <c r="D35" s="275">
        <v>1350</v>
      </c>
      <c r="E35" s="275" t="s">
        <v>124</v>
      </c>
      <c r="F35" s="275" t="s">
        <v>21</v>
      </c>
      <c r="G35" s="276">
        <v>3090110016861</v>
      </c>
      <c r="H35" s="277" t="s">
        <v>59</v>
      </c>
      <c r="I35" s="277" t="s">
        <v>1796</v>
      </c>
      <c r="J35" s="278">
        <v>42464</v>
      </c>
      <c r="K35" s="279">
        <v>63</v>
      </c>
      <c r="L35" s="275" t="s">
        <v>111</v>
      </c>
      <c r="M35" s="275" t="s">
        <v>42</v>
      </c>
      <c r="N35" s="278">
        <v>42527</v>
      </c>
      <c r="O35" s="278" t="s">
        <v>268</v>
      </c>
      <c r="P35" s="279">
        <v>0</v>
      </c>
      <c r="Q35" s="278" t="s">
        <v>33</v>
      </c>
      <c r="R35" s="275">
        <v>27610</v>
      </c>
      <c r="S35" s="275" t="s">
        <v>126</v>
      </c>
      <c r="T35" s="275">
        <v>3712.22</v>
      </c>
      <c r="U35" s="275" t="s">
        <v>126</v>
      </c>
      <c r="V35" s="283">
        <v>27610.002082527593</v>
      </c>
      <c r="W35" s="275" t="s">
        <v>100</v>
      </c>
      <c r="X35" s="275" t="s">
        <v>107</v>
      </c>
      <c r="Y35" s="275">
        <v>3.71</v>
      </c>
      <c r="Z35" s="275">
        <v>1</v>
      </c>
      <c r="AA35" s="282" t="s">
        <v>630</v>
      </c>
      <c r="AB35" s="289" t="s">
        <v>411</v>
      </c>
      <c r="AC35" s="275" t="s">
        <v>358</v>
      </c>
      <c r="AD35" s="290" t="s">
        <v>350</v>
      </c>
      <c r="AE35" s="292"/>
      <c r="AF35" s="292" t="s">
        <v>2134</v>
      </c>
      <c r="AG35" s="292"/>
    </row>
    <row r="36" spans="1:33" x14ac:dyDescent="0.25">
      <c r="A36" s="275">
        <v>309</v>
      </c>
      <c r="B36" s="275" t="s">
        <v>123</v>
      </c>
      <c r="C36" s="275" t="s">
        <v>21</v>
      </c>
      <c r="D36" s="275">
        <v>635</v>
      </c>
      <c r="E36" s="275" t="s">
        <v>142</v>
      </c>
      <c r="F36" s="275" t="s">
        <v>16</v>
      </c>
      <c r="G36" s="276">
        <v>3090110016627</v>
      </c>
      <c r="H36" s="277" t="s">
        <v>59</v>
      </c>
      <c r="I36" s="277" t="s">
        <v>1796</v>
      </c>
      <c r="J36" s="278">
        <v>42431</v>
      </c>
      <c r="K36" s="279">
        <v>96</v>
      </c>
      <c r="L36" s="275" t="s">
        <v>127</v>
      </c>
      <c r="M36" s="275" t="s">
        <v>128</v>
      </c>
      <c r="N36" s="278">
        <v>42465</v>
      </c>
      <c r="O36" s="278" t="s">
        <v>266</v>
      </c>
      <c r="P36" s="279">
        <v>62</v>
      </c>
      <c r="Q36" s="278" t="s">
        <v>35</v>
      </c>
      <c r="R36" s="275">
        <v>367732</v>
      </c>
      <c r="S36" s="275" t="s">
        <v>126</v>
      </c>
      <c r="T36" s="275">
        <v>49442.3</v>
      </c>
      <c r="U36" s="275" t="s">
        <v>126</v>
      </c>
      <c r="V36" s="283">
        <v>367731.97869871784</v>
      </c>
      <c r="W36" s="275" t="s">
        <v>100</v>
      </c>
      <c r="X36" s="275" t="s">
        <v>114</v>
      </c>
      <c r="Y36" s="275">
        <v>49.44</v>
      </c>
      <c r="Z36" s="275">
        <v>1</v>
      </c>
      <c r="AA36" s="282" t="s">
        <v>630</v>
      </c>
      <c r="AB36" s="289" t="s">
        <v>429</v>
      </c>
      <c r="AC36" s="275" t="s">
        <v>351</v>
      </c>
      <c r="AD36" s="290" t="s">
        <v>350</v>
      </c>
      <c r="AE36" s="292"/>
      <c r="AF36" s="292" t="s">
        <v>2134</v>
      </c>
      <c r="AG36" s="292"/>
    </row>
    <row r="37" spans="1:33" x14ac:dyDescent="0.25">
      <c r="A37" s="275">
        <v>309</v>
      </c>
      <c r="B37" s="275" t="s">
        <v>123</v>
      </c>
      <c r="C37" s="275" t="s">
        <v>21</v>
      </c>
      <c r="D37" s="275">
        <v>635</v>
      </c>
      <c r="E37" s="275" t="s">
        <v>142</v>
      </c>
      <c r="F37" s="275" t="s">
        <v>16</v>
      </c>
      <c r="G37" s="276">
        <v>3090110015222</v>
      </c>
      <c r="H37" s="277" t="s">
        <v>57</v>
      </c>
      <c r="I37" s="277" t="s">
        <v>748</v>
      </c>
      <c r="J37" s="278">
        <v>42278</v>
      </c>
      <c r="K37" s="279">
        <v>249</v>
      </c>
      <c r="L37" s="275" t="s">
        <v>118</v>
      </c>
      <c r="M37" s="275" t="s">
        <v>41</v>
      </c>
      <c r="N37" s="278">
        <v>42341</v>
      </c>
      <c r="O37" s="278" t="s">
        <v>273</v>
      </c>
      <c r="P37" s="279">
        <v>186</v>
      </c>
      <c r="Q37" s="278" t="s">
        <v>37</v>
      </c>
      <c r="R37" s="275">
        <v>527839.46</v>
      </c>
      <c r="S37" s="275" t="s">
        <v>126</v>
      </c>
      <c r="T37" s="275">
        <v>70969.070000000007</v>
      </c>
      <c r="U37" s="275" t="s">
        <v>126</v>
      </c>
      <c r="V37" s="283">
        <v>527839.45199773903</v>
      </c>
      <c r="W37" s="275" t="s">
        <v>100</v>
      </c>
      <c r="X37" s="275" t="s">
        <v>114</v>
      </c>
      <c r="Y37" s="275">
        <v>70.97</v>
      </c>
      <c r="Z37" s="275">
        <v>1</v>
      </c>
      <c r="AA37" s="282" t="s">
        <v>630</v>
      </c>
      <c r="AB37" s="289" t="s">
        <v>429</v>
      </c>
      <c r="AC37" s="275" t="s">
        <v>1035</v>
      </c>
      <c r="AD37" s="290" t="s">
        <v>350</v>
      </c>
      <c r="AE37" s="292"/>
      <c r="AF37" s="292" t="s">
        <v>2134</v>
      </c>
      <c r="AG37" s="292"/>
    </row>
    <row r="38" spans="1:33" x14ac:dyDescent="0.25">
      <c r="A38" s="275">
        <v>309</v>
      </c>
      <c r="B38" s="275" t="s">
        <v>123</v>
      </c>
      <c r="C38" s="275" t="s">
        <v>21</v>
      </c>
      <c r="D38" s="275">
        <v>635</v>
      </c>
      <c r="E38" s="275" t="s">
        <v>142</v>
      </c>
      <c r="F38" s="275" t="s">
        <v>16</v>
      </c>
      <c r="G38" s="276">
        <v>3090110015223</v>
      </c>
      <c r="H38" s="277" t="s">
        <v>57</v>
      </c>
      <c r="I38" s="277" t="s">
        <v>748</v>
      </c>
      <c r="J38" s="278">
        <v>42278</v>
      </c>
      <c r="K38" s="279">
        <v>249</v>
      </c>
      <c r="L38" s="275" t="s">
        <v>118</v>
      </c>
      <c r="M38" s="275" t="s">
        <v>41</v>
      </c>
      <c r="N38" s="278">
        <v>42341</v>
      </c>
      <c r="O38" s="278" t="s">
        <v>273</v>
      </c>
      <c r="P38" s="279">
        <v>186</v>
      </c>
      <c r="Q38" s="278" t="s">
        <v>37</v>
      </c>
      <c r="R38" s="275">
        <v>640055.02</v>
      </c>
      <c r="S38" s="275" t="s">
        <v>126</v>
      </c>
      <c r="T38" s="275">
        <v>86056.68</v>
      </c>
      <c r="U38" s="275" t="s">
        <v>126</v>
      </c>
      <c r="V38" s="283">
        <v>640055.03822925652</v>
      </c>
      <c r="W38" s="275" t="s">
        <v>100</v>
      </c>
      <c r="X38" s="275" t="s">
        <v>114</v>
      </c>
      <c r="Y38" s="275">
        <v>86.06</v>
      </c>
      <c r="Z38" s="275">
        <v>1</v>
      </c>
      <c r="AA38" s="282" t="s">
        <v>630</v>
      </c>
      <c r="AB38" s="289" t="s">
        <v>429</v>
      </c>
      <c r="AC38" s="275" t="s">
        <v>1036</v>
      </c>
      <c r="AD38" s="290" t="s">
        <v>350</v>
      </c>
      <c r="AE38" s="292"/>
      <c r="AF38" s="292" t="s">
        <v>2134</v>
      </c>
      <c r="AG38" s="292"/>
    </row>
    <row r="39" spans="1:33" x14ac:dyDescent="0.25">
      <c r="A39" s="275">
        <v>309</v>
      </c>
      <c r="B39" s="275" t="s">
        <v>123</v>
      </c>
      <c r="C39" s="275" t="s">
        <v>21</v>
      </c>
      <c r="D39" s="275">
        <v>635</v>
      </c>
      <c r="E39" s="275" t="s">
        <v>142</v>
      </c>
      <c r="F39" s="275" t="s">
        <v>16</v>
      </c>
      <c r="G39" s="276">
        <v>3090110015221</v>
      </c>
      <c r="H39" s="277" t="s">
        <v>57</v>
      </c>
      <c r="I39" s="277" t="s">
        <v>748</v>
      </c>
      <c r="J39" s="278">
        <v>42278</v>
      </c>
      <c r="K39" s="279">
        <v>249</v>
      </c>
      <c r="L39" s="275" t="s">
        <v>118</v>
      </c>
      <c r="M39" s="275" t="s">
        <v>41</v>
      </c>
      <c r="N39" s="278">
        <v>42341</v>
      </c>
      <c r="O39" s="278" t="s">
        <v>273</v>
      </c>
      <c r="P39" s="279">
        <v>186</v>
      </c>
      <c r="Q39" s="278" t="s">
        <v>37</v>
      </c>
      <c r="R39" s="275">
        <v>930675.65</v>
      </c>
      <c r="S39" s="275" t="s">
        <v>126</v>
      </c>
      <c r="T39" s="275">
        <v>125131.2</v>
      </c>
      <c r="U39" s="275" t="s">
        <v>126</v>
      </c>
      <c r="V39" s="283">
        <v>930675.63145211677</v>
      </c>
      <c r="W39" s="275" t="s">
        <v>100</v>
      </c>
      <c r="X39" s="275" t="s">
        <v>114</v>
      </c>
      <c r="Y39" s="275">
        <v>125.13</v>
      </c>
      <c r="Z39" s="275">
        <v>1</v>
      </c>
      <c r="AA39" s="282" t="s">
        <v>630</v>
      </c>
      <c r="AB39" s="289" t="s">
        <v>429</v>
      </c>
      <c r="AC39" s="275" t="s">
        <v>1034</v>
      </c>
      <c r="AD39" s="290" t="s">
        <v>350</v>
      </c>
      <c r="AE39" s="292"/>
      <c r="AF39" s="292" t="s">
        <v>2134</v>
      </c>
      <c r="AG39" s="292"/>
    </row>
    <row r="40" spans="1:33" x14ac:dyDescent="0.25">
      <c r="A40" s="275">
        <v>9</v>
      </c>
      <c r="B40" s="275" t="s">
        <v>749</v>
      </c>
      <c r="C40" s="275" t="s">
        <v>17</v>
      </c>
      <c r="D40" s="275">
        <v>309</v>
      </c>
      <c r="E40" s="275" t="s">
        <v>123</v>
      </c>
      <c r="F40" s="275" t="s">
        <v>21</v>
      </c>
      <c r="G40" s="276" t="s">
        <v>2286</v>
      </c>
      <c r="H40" s="277" t="s">
        <v>58</v>
      </c>
      <c r="I40" s="277" t="s">
        <v>195</v>
      </c>
      <c r="J40" s="278">
        <v>42453</v>
      </c>
      <c r="K40" s="279">
        <v>74</v>
      </c>
      <c r="L40" s="275" t="s">
        <v>111</v>
      </c>
      <c r="M40" s="275" t="s">
        <v>42</v>
      </c>
      <c r="N40" s="278">
        <v>42524</v>
      </c>
      <c r="O40" s="278" t="s">
        <v>268</v>
      </c>
      <c r="P40" s="279">
        <v>3</v>
      </c>
      <c r="Q40" s="278" t="s">
        <v>33</v>
      </c>
      <c r="R40" s="275">
        <v>1815616</v>
      </c>
      <c r="S40" s="275" t="s">
        <v>126</v>
      </c>
      <c r="T40" s="275">
        <v>244113.2</v>
      </c>
      <c r="U40" s="275" t="s">
        <v>100</v>
      </c>
      <c r="V40" s="283">
        <v>244113.2</v>
      </c>
      <c r="W40" s="275" t="s">
        <v>100</v>
      </c>
      <c r="X40" s="275" t="s">
        <v>114</v>
      </c>
      <c r="Y40" s="275">
        <v>244.11</v>
      </c>
      <c r="Z40" s="275">
        <v>1</v>
      </c>
      <c r="AA40" s="282" t="s">
        <v>630</v>
      </c>
      <c r="AB40" s="289" t="s">
        <v>436</v>
      </c>
      <c r="AC40" s="275" t="s">
        <v>358</v>
      </c>
      <c r="AD40" s="290" t="s">
        <v>350</v>
      </c>
      <c r="AE40" s="292"/>
      <c r="AF40" s="292" t="s">
        <v>2134</v>
      </c>
      <c r="AG40" s="292"/>
    </row>
    <row r="41" spans="1:33" x14ac:dyDescent="0.25">
      <c r="A41" s="275">
        <v>9</v>
      </c>
      <c r="B41" s="275" t="s">
        <v>749</v>
      </c>
      <c r="C41" s="275" t="s">
        <v>17</v>
      </c>
      <c r="D41" s="275">
        <v>456</v>
      </c>
      <c r="E41" s="275" t="s">
        <v>167</v>
      </c>
      <c r="F41" s="275" t="s">
        <v>14</v>
      </c>
      <c r="G41" s="276" t="s">
        <v>2287</v>
      </c>
      <c r="H41" s="277" t="s">
        <v>58</v>
      </c>
      <c r="I41" s="277" t="s">
        <v>195</v>
      </c>
      <c r="J41" s="278">
        <v>42517</v>
      </c>
      <c r="K41" s="279">
        <v>10</v>
      </c>
      <c r="L41" s="275" t="s">
        <v>111</v>
      </c>
      <c r="M41" s="275" t="s">
        <v>42</v>
      </c>
      <c r="N41" s="278">
        <v>42524</v>
      </c>
      <c r="O41" s="278" t="s">
        <v>268</v>
      </c>
      <c r="P41" s="279">
        <v>3</v>
      </c>
      <c r="Q41" s="278" t="s">
        <v>33</v>
      </c>
      <c r="R41" s="275">
        <v>139692</v>
      </c>
      <c r="S41" s="275" t="s">
        <v>100</v>
      </c>
      <c r="T41" s="275">
        <v>139692</v>
      </c>
      <c r="U41" s="275" t="s">
        <v>100</v>
      </c>
      <c r="V41" s="283">
        <v>139692</v>
      </c>
      <c r="W41" s="275" t="s">
        <v>100</v>
      </c>
      <c r="X41" s="275" t="s">
        <v>114</v>
      </c>
      <c r="Y41" s="275">
        <v>139.69</v>
      </c>
      <c r="Z41" s="275">
        <v>1</v>
      </c>
      <c r="AA41" s="282" t="s">
        <v>630</v>
      </c>
      <c r="AB41" s="289" t="s">
        <v>1070</v>
      </c>
      <c r="AC41" s="275" t="s">
        <v>2288</v>
      </c>
      <c r="AD41" s="290" t="s">
        <v>350</v>
      </c>
      <c r="AE41" s="292" t="s">
        <v>794</v>
      </c>
      <c r="AF41" s="292" t="s">
        <v>2134</v>
      </c>
      <c r="AG41" s="292"/>
    </row>
    <row r="42" spans="1:33" x14ac:dyDescent="0.25">
      <c r="A42" s="275">
        <v>9</v>
      </c>
      <c r="B42" s="275" t="s">
        <v>749</v>
      </c>
      <c r="C42" s="275" t="s">
        <v>17</v>
      </c>
      <c r="D42" s="275">
        <v>456</v>
      </c>
      <c r="E42" s="275" t="s">
        <v>167</v>
      </c>
      <c r="F42" s="275" t="s">
        <v>14</v>
      </c>
      <c r="G42" s="276" t="s">
        <v>2191</v>
      </c>
      <c r="H42" s="277" t="s">
        <v>58</v>
      </c>
      <c r="I42" s="277" t="s">
        <v>195</v>
      </c>
      <c r="J42" s="278">
        <v>42453</v>
      </c>
      <c r="K42" s="279">
        <v>74</v>
      </c>
      <c r="L42" s="275" t="s">
        <v>111</v>
      </c>
      <c r="M42" s="275" t="s">
        <v>42</v>
      </c>
      <c r="N42" s="278">
        <v>42494</v>
      </c>
      <c r="O42" s="278" t="s">
        <v>268</v>
      </c>
      <c r="P42" s="279">
        <v>33</v>
      </c>
      <c r="Q42" s="278" t="s">
        <v>34</v>
      </c>
      <c r="R42" s="275">
        <v>200094</v>
      </c>
      <c r="S42" s="275" t="s">
        <v>100</v>
      </c>
      <c r="T42" s="275">
        <v>200094</v>
      </c>
      <c r="U42" s="275" t="s">
        <v>100</v>
      </c>
      <c r="V42" s="283">
        <v>200094</v>
      </c>
      <c r="W42" s="275" t="s">
        <v>100</v>
      </c>
      <c r="X42" s="275" t="s">
        <v>114</v>
      </c>
      <c r="Y42" s="275">
        <v>200.09</v>
      </c>
      <c r="Z42" s="275">
        <v>1</v>
      </c>
      <c r="AA42" s="282" t="s">
        <v>630</v>
      </c>
      <c r="AB42" s="289" t="s">
        <v>1070</v>
      </c>
      <c r="AC42" s="275" t="s">
        <v>2192</v>
      </c>
      <c r="AD42" s="290" t="s">
        <v>350</v>
      </c>
      <c r="AE42" s="292" t="s">
        <v>794</v>
      </c>
      <c r="AF42" s="292" t="s">
        <v>2134</v>
      </c>
      <c r="AG42" s="292"/>
    </row>
    <row r="43" spans="1:33" x14ac:dyDescent="0.25">
      <c r="A43" s="275">
        <v>95</v>
      </c>
      <c r="B43" s="275" t="s">
        <v>153</v>
      </c>
      <c r="C43" s="275" t="s">
        <v>17</v>
      </c>
      <c r="D43" s="275">
        <v>1320</v>
      </c>
      <c r="E43" s="275" t="s">
        <v>188</v>
      </c>
      <c r="F43" s="275" t="s">
        <v>21</v>
      </c>
      <c r="G43" s="276">
        <v>950110008057</v>
      </c>
      <c r="H43" s="277" t="s">
        <v>58</v>
      </c>
      <c r="I43" s="277" t="s">
        <v>195</v>
      </c>
      <c r="J43" s="278">
        <v>42461</v>
      </c>
      <c r="K43" s="279">
        <v>66</v>
      </c>
      <c r="L43" s="275" t="s">
        <v>127</v>
      </c>
      <c r="M43" s="275" t="s">
        <v>128</v>
      </c>
      <c r="N43" s="278">
        <v>42524</v>
      </c>
      <c r="O43" s="278" t="s">
        <v>268</v>
      </c>
      <c r="P43" s="279">
        <v>3</v>
      </c>
      <c r="Q43" s="278" t="s">
        <v>33</v>
      </c>
      <c r="R43" s="275">
        <v>3474</v>
      </c>
      <c r="S43" s="275" t="s">
        <v>100</v>
      </c>
      <c r="T43" s="275">
        <v>3474</v>
      </c>
      <c r="U43" s="275" t="s">
        <v>100</v>
      </c>
      <c r="V43" s="283">
        <v>3474</v>
      </c>
      <c r="W43" s="275" t="s">
        <v>100</v>
      </c>
      <c r="X43" s="275" t="s">
        <v>114</v>
      </c>
      <c r="Y43" s="275">
        <v>3.47</v>
      </c>
      <c r="Z43" s="275">
        <v>1</v>
      </c>
      <c r="AA43" s="282" t="s">
        <v>629</v>
      </c>
      <c r="AB43" s="289" t="s">
        <v>436</v>
      </c>
      <c r="AC43" s="275" t="s">
        <v>371</v>
      </c>
      <c r="AD43" s="290" t="s">
        <v>349</v>
      </c>
      <c r="AE43" s="292"/>
      <c r="AF43" s="292"/>
      <c r="AG43" s="292"/>
    </row>
    <row r="44" spans="1:33" x14ac:dyDescent="0.25">
      <c r="A44" s="275">
        <v>95</v>
      </c>
      <c r="B44" s="275" t="s">
        <v>153</v>
      </c>
      <c r="C44" s="275" t="s">
        <v>17</v>
      </c>
      <c r="D44" s="275">
        <v>1320</v>
      </c>
      <c r="E44" s="275" t="s">
        <v>188</v>
      </c>
      <c r="F44" s="275" t="s">
        <v>21</v>
      </c>
      <c r="G44" s="276">
        <v>950110008107</v>
      </c>
      <c r="H44" s="277" t="s">
        <v>58</v>
      </c>
      <c r="I44" s="277" t="s">
        <v>195</v>
      </c>
      <c r="J44" s="278">
        <v>42464</v>
      </c>
      <c r="K44" s="279">
        <v>63</v>
      </c>
      <c r="L44" s="275" t="s">
        <v>127</v>
      </c>
      <c r="M44" s="275" t="s">
        <v>128</v>
      </c>
      <c r="N44" s="278">
        <v>42524</v>
      </c>
      <c r="O44" s="278" t="s">
        <v>268</v>
      </c>
      <c r="P44" s="279">
        <v>3</v>
      </c>
      <c r="Q44" s="278" t="s">
        <v>33</v>
      </c>
      <c r="R44" s="275">
        <v>3750</v>
      </c>
      <c r="S44" s="275" t="s">
        <v>100</v>
      </c>
      <c r="T44" s="275">
        <v>3750</v>
      </c>
      <c r="U44" s="275" t="s">
        <v>100</v>
      </c>
      <c r="V44" s="283">
        <v>3750</v>
      </c>
      <c r="W44" s="275" t="s">
        <v>100</v>
      </c>
      <c r="X44" s="275" t="s">
        <v>114</v>
      </c>
      <c r="Y44" s="275">
        <v>3.75</v>
      </c>
      <c r="Z44" s="275">
        <v>1</v>
      </c>
      <c r="AA44" s="282" t="s">
        <v>629</v>
      </c>
      <c r="AB44" s="289" t="s">
        <v>436</v>
      </c>
      <c r="AC44" s="275" t="s">
        <v>371</v>
      </c>
      <c r="AD44" s="290" t="s">
        <v>349</v>
      </c>
      <c r="AE44" s="292"/>
      <c r="AF44" s="292"/>
      <c r="AG44" s="292"/>
    </row>
    <row r="45" spans="1:33" x14ac:dyDescent="0.25">
      <c r="A45" s="275">
        <v>95</v>
      </c>
      <c r="B45" s="275" t="s">
        <v>153</v>
      </c>
      <c r="C45" s="275" t="s">
        <v>17</v>
      </c>
      <c r="D45" s="275">
        <v>1320</v>
      </c>
      <c r="E45" s="275" t="s">
        <v>188</v>
      </c>
      <c r="F45" s="275" t="s">
        <v>21</v>
      </c>
      <c r="G45" s="276">
        <v>950110007889</v>
      </c>
      <c r="H45" s="277" t="s">
        <v>58</v>
      </c>
      <c r="I45" s="277" t="s">
        <v>195</v>
      </c>
      <c r="J45" s="278">
        <v>42460</v>
      </c>
      <c r="K45" s="279">
        <v>67</v>
      </c>
      <c r="L45" s="275" t="s">
        <v>127</v>
      </c>
      <c r="M45" s="275" t="s">
        <v>128</v>
      </c>
      <c r="N45" s="278">
        <v>42524</v>
      </c>
      <c r="O45" s="278" t="s">
        <v>268</v>
      </c>
      <c r="P45" s="279">
        <v>3</v>
      </c>
      <c r="Q45" s="278" t="s">
        <v>33</v>
      </c>
      <c r="R45" s="275">
        <v>4382.8999999999996</v>
      </c>
      <c r="S45" s="275" t="s">
        <v>100</v>
      </c>
      <c r="T45" s="275">
        <v>4382.8999999999996</v>
      </c>
      <c r="U45" s="275" t="s">
        <v>100</v>
      </c>
      <c r="V45" s="283">
        <v>4382.8999999999996</v>
      </c>
      <c r="W45" s="275" t="s">
        <v>100</v>
      </c>
      <c r="X45" s="275" t="s">
        <v>114</v>
      </c>
      <c r="Y45" s="275">
        <v>4.38</v>
      </c>
      <c r="Z45" s="275">
        <v>1</v>
      </c>
      <c r="AA45" s="282" t="s">
        <v>629</v>
      </c>
      <c r="AB45" s="289" t="s">
        <v>436</v>
      </c>
      <c r="AC45" s="275" t="s">
        <v>371</v>
      </c>
      <c r="AD45" s="290" t="s">
        <v>349</v>
      </c>
      <c r="AE45" s="292"/>
      <c r="AF45" s="292"/>
      <c r="AG45" s="292"/>
    </row>
    <row r="46" spans="1:33" x14ac:dyDescent="0.25">
      <c r="A46" s="275">
        <v>95</v>
      </c>
      <c r="B46" s="275" t="s">
        <v>153</v>
      </c>
      <c r="C46" s="275" t="s">
        <v>17</v>
      </c>
      <c r="D46" s="275">
        <v>1320</v>
      </c>
      <c r="E46" s="275" t="s">
        <v>188</v>
      </c>
      <c r="F46" s="275" t="s">
        <v>21</v>
      </c>
      <c r="G46" s="276">
        <v>950110008065</v>
      </c>
      <c r="H46" s="277" t="s">
        <v>58</v>
      </c>
      <c r="I46" s="277" t="s">
        <v>195</v>
      </c>
      <c r="J46" s="278">
        <v>42461</v>
      </c>
      <c r="K46" s="279">
        <v>66</v>
      </c>
      <c r="L46" s="275" t="s">
        <v>127</v>
      </c>
      <c r="M46" s="275" t="s">
        <v>128</v>
      </c>
      <c r="N46" s="278">
        <v>42524</v>
      </c>
      <c r="O46" s="278" t="s">
        <v>268</v>
      </c>
      <c r="P46" s="279">
        <v>3</v>
      </c>
      <c r="Q46" s="278" t="s">
        <v>33</v>
      </c>
      <c r="R46" s="275">
        <v>7552</v>
      </c>
      <c r="S46" s="275" t="s">
        <v>100</v>
      </c>
      <c r="T46" s="275">
        <v>7552</v>
      </c>
      <c r="U46" s="275" t="s">
        <v>100</v>
      </c>
      <c r="V46" s="283">
        <v>7552</v>
      </c>
      <c r="W46" s="275" t="s">
        <v>100</v>
      </c>
      <c r="X46" s="275" t="s">
        <v>114</v>
      </c>
      <c r="Y46" s="275">
        <v>7.55</v>
      </c>
      <c r="Z46" s="275">
        <v>1</v>
      </c>
      <c r="AA46" s="282" t="s">
        <v>629</v>
      </c>
      <c r="AB46" s="289" t="s">
        <v>436</v>
      </c>
      <c r="AC46" s="275" t="s">
        <v>371</v>
      </c>
      <c r="AD46" s="290" t="s">
        <v>349</v>
      </c>
      <c r="AE46" s="292"/>
      <c r="AF46" s="292"/>
      <c r="AG46" s="292"/>
    </row>
    <row r="47" spans="1:33" x14ac:dyDescent="0.25">
      <c r="A47" s="275">
        <v>95</v>
      </c>
      <c r="B47" s="275" t="s">
        <v>153</v>
      </c>
      <c r="C47" s="275" t="s">
        <v>17</v>
      </c>
      <c r="D47" s="275">
        <v>1320</v>
      </c>
      <c r="E47" s="275" t="s">
        <v>188</v>
      </c>
      <c r="F47" s="275" t="s">
        <v>21</v>
      </c>
      <c r="G47" s="276">
        <v>950110008110</v>
      </c>
      <c r="H47" s="277" t="s">
        <v>58</v>
      </c>
      <c r="I47" s="277" t="s">
        <v>195</v>
      </c>
      <c r="J47" s="278">
        <v>42464</v>
      </c>
      <c r="K47" s="279">
        <v>63</v>
      </c>
      <c r="L47" s="275" t="s">
        <v>127</v>
      </c>
      <c r="M47" s="275" t="s">
        <v>128</v>
      </c>
      <c r="N47" s="278">
        <v>42524</v>
      </c>
      <c r="O47" s="278" t="s">
        <v>268</v>
      </c>
      <c r="P47" s="279">
        <v>3</v>
      </c>
      <c r="Q47" s="278" t="s">
        <v>33</v>
      </c>
      <c r="R47" s="275">
        <v>8152</v>
      </c>
      <c r="S47" s="275" t="s">
        <v>100</v>
      </c>
      <c r="T47" s="275">
        <v>8152</v>
      </c>
      <c r="U47" s="275" t="s">
        <v>100</v>
      </c>
      <c r="V47" s="283">
        <v>8152</v>
      </c>
      <c r="W47" s="275" t="s">
        <v>100</v>
      </c>
      <c r="X47" s="275" t="s">
        <v>114</v>
      </c>
      <c r="Y47" s="275">
        <v>8.15</v>
      </c>
      <c r="Z47" s="275">
        <v>1</v>
      </c>
      <c r="AA47" s="282" t="s">
        <v>629</v>
      </c>
      <c r="AB47" s="289" t="s">
        <v>436</v>
      </c>
      <c r="AC47" s="275" t="s">
        <v>371</v>
      </c>
      <c r="AD47" s="290" t="s">
        <v>349</v>
      </c>
      <c r="AE47" s="292"/>
      <c r="AF47" s="292"/>
      <c r="AG47" s="292"/>
    </row>
    <row r="48" spans="1:33" x14ac:dyDescent="0.25">
      <c r="A48" s="275">
        <v>95</v>
      </c>
      <c r="B48" s="275" t="s">
        <v>153</v>
      </c>
      <c r="C48" s="275" t="s">
        <v>17</v>
      </c>
      <c r="D48" s="275">
        <v>1320</v>
      </c>
      <c r="E48" s="275" t="s">
        <v>188</v>
      </c>
      <c r="F48" s="275" t="s">
        <v>21</v>
      </c>
      <c r="G48" s="276">
        <v>950110008047</v>
      </c>
      <c r="H48" s="277" t="s">
        <v>58</v>
      </c>
      <c r="I48" s="277" t="s">
        <v>195</v>
      </c>
      <c r="J48" s="278">
        <v>42461</v>
      </c>
      <c r="K48" s="279">
        <v>66</v>
      </c>
      <c r="L48" s="275" t="s">
        <v>127</v>
      </c>
      <c r="M48" s="275" t="s">
        <v>128</v>
      </c>
      <c r="N48" s="278">
        <v>42524</v>
      </c>
      <c r="O48" s="278" t="s">
        <v>268</v>
      </c>
      <c r="P48" s="279">
        <v>3</v>
      </c>
      <c r="Q48" s="278" t="s">
        <v>33</v>
      </c>
      <c r="R48" s="275">
        <v>12082</v>
      </c>
      <c r="S48" s="275" t="s">
        <v>100</v>
      </c>
      <c r="T48" s="275">
        <v>12082</v>
      </c>
      <c r="U48" s="275" t="s">
        <v>100</v>
      </c>
      <c r="V48" s="283">
        <v>12082</v>
      </c>
      <c r="W48" s="275" t="s">
        <v>100</v>
      </c>
      <c r="X48" s="275" t="s">
        <v>114</v>
      </c>
      <c r="Y48" s="275">
        <v>12.08</v>
      </c>
      <c r="Z48" s="275">
        <v>1</v>
      </c>
      <c r="AA48" s="282" t="s">
        <v>630</v>
      </c>
      <c r="AB48" s="289" t="s">
        <v>436</v>
      </c>
      <c r="AC48" s="275" t="s">
        <v>2289</v>
      </c>
      <c r="AD48" s="290" t="s">
        <v>350</v>
      </c>
      <c r="AE48" s="292"/>
      <c r="AF48" s="292" t="s">
        <v>2134</v>
      </c>
      <c r="AG48" s="292"/>
    </row>
    <row r="49" spans="1:33" x14ac:dyDescent="0.25">
      <c r="A49" s="275">
        <v>95</v>
      </c>
      <c r="B49" s="275" t="s">
        <v>153</v>
      </c>
      <c r="C49" s="275" t="s">
        <v>17</v>
      </c>
      <c r="D49" s="275">
        <v>1320</v>
      </c>
      <c r="E49" s="275" t="s">
        <v>188</v>
      </c>
      <c r="F49" s="275" t="s">
        <v>21</v>
      </c>
      <c r="G49" s="276">
        <v>950110008104</v>
      </c>
      <c r="H49" s="277" t="s">
        <v>58</v>
      </c>
      <c r="I49" s="277" t="s">
        <v>195</v>
      </c>
      <c r="J49" s="278">
        <v>42464</v>
      </c>
      <c r="K49" s="279">
        <v>63</v>
      </c>
      <c r="L49" s="275" t="s">
        <v>127</v>
      </c>
      <c r="M49" s="275" t="s">
        <v>128</v>
      </c>
      <c r="N49" s="278">
        <v>42524</v>
      </c>
      <c r="O49" s="278" t="s">
        <v>268</v>
      </c>
      <c r="P49" s="279">
        <v>3</v>
      </c>
      <c r="Q49" s="278" t="s">
        <v>33</v>
      </c>
      <c r="R49" s="275">
        <v>13043</v>
      </c>
      <c r="S49" s="275" t="s">
        <v>100</v>
      </c>
      <c r="T49" s="275">
        <v>13043</v>
      </c>
      <c r="U49" s="275" t="s">
        <v>100</v>
      </c>
      <c r="V49" s="283">
        <v>13043</v>
      </c>
      <c r="W49" s="275" t="s">
        <v>100</v>
      </c>
      <c r="X49" s="275" t="s">
        <v>114</v>
      </c>
      <c r="Y49" s="275">
        <v>13.04</v>
      </c>
      <c r="Z49" s="275">
        <v>1</v>
      </c>
      <c r="AA49" s="282" t="s">
        <v>630</v>
      </c>
      <c r="AB49" s="289" t="s">
        <v>436</v>
      </c>
      <c r="AC49" s="275" t="s">
        <v>371</v>
      </c>
      <c r="AD49" s="290" t="s">
        <v>350</v>
      </c>
      <c r="AE49" s="292"/>
      <c r="AF49" s="292" t="s">
        <v>2134</v>
      </c>
      <c r="AG49" s="292"/>
    </row>
    <row r="50" spans="1:33" x14ac:dyDescent="0.25">
      <c r="A50" s="275">
        <v>95</v>
      </c>
      <c r="B50" s="275" t="s">
        <v>153</v>
      </c>
      <c r="C50" s="275" t="s">
        <v>17</v>
      </c>
      <c r="D50" s="275">
        <v>1320</v>
      </c>
      <c r="E50" s="275" t="s">
        <v>188</v>
      </c>
      <c r="F50" s="275" t="s">
        <v>21</v>
      </c>
      <c r="G50" s="276">
        <v>950110007825</v>
      </c>
      <c r="H50" s="277" t="s">
        <v>58</v>
      </c>
      <c r="I50" s="277" t="s">
        <v>195</v>
      </c>
      <c r="J50" s="278">
        <v>42459</v>
      </c>
      <c r="K50" s="279">
        <v>68</v>
      </c>
      <c r="L50" s="275" t="s">
        <v>127</v>
      </c>
      <c r="M50" s="275" t="s">
        <v>128</v>
      </c>
      <c r="N50" s="278">
        <v>42524</v>
      </c>
      <c r="O50" s="278" t="s">
        <v>268</v>
      </c>
      <c r="P50" s="279">
        <v>3</v>
      </c>
      <c r="Q50" s="278" t="s">
        <v>33</v>
      </c>
      <c r="R50" s="275">
        <v>15000</v>
      </c>
      <c r="S50" s="275" t="s">
        <v>100</v>
      </c>
      <c r="T50" s="275">
        <v>15000</v>
      </c>
      <c r="U50" s="275" t="s">
        <v>100</v>
      </c>
      <c r="V50" s="283">
        <v>15000</v>
      </c>
      <c r="W50" s="275" t="s">
        <v>100</v>
      </c>
      <c r="X50" s="275" t="s">
        <v>114</v>
      </c>
      <c r="Y50" s="275">
        <v>15</v>
      </c>
      <c r="Z50" s="275">
        <v>1</v>
      </c>
      <c r="AA50" s="282" t="s">
        <v>630</v>
      </c>
      <c r="AB50" s="289" t="s">
        <v>436</v>
      </c>
      <c r="AC50" s="275" t="s">
        <v>371</v>
      </c>
      <c r="AD50" s="290" t="s">
        <v>350</v>
      </c>
      <c r="AE50" s="292"/>
      <c r="AF50" s="292" t="s">
        <v>2134</v>
      </c>
      <c r="AG50" s="292"/>
    </row>
    <row r="51" spans="1:33" x14ac:dyDescent="0.25">
      <c r="A51" s="275">
        <v>95</v>
      </c>
      <c r="B51" s="275" t="s">
        <v>153</v>
      </c>
      <c r="C51" s="275" t="s">
        <v>17</v>
      </c>
      <c r="D51" s="275">
        <v>1320</v>
      </c>
      <c r="E51" s="275" t="s">
        <v>188</v>
      </c>
      <c r="F51" s="275" t="s">
        <v>21</v>
      </c>
      <c r="G51" s="276">
        <v>950110008024</v>
      </c>
      <c r="H51" s="277" t="s">
        <v>58</v>
      </c>
      <c r="I51" s="277" t="s">
        <v>195</v>
      </c>
      <c r="J51" s="278">
        <v>42461</v>
      </c>
      <c r="K51" s="279">
        <v>66</v>
      </c>
      <c r="L51" s="275" t="s">
        <v>127</v>
      </c>
      <c r="M51" s="275" t="s">
        <v>128</v>
      </c>
      <c r="N51" s="278">
        <v>42524</v>
      </c>
      <c r="O51" s="278" t="s">
        <v>268</v>
      </c>
      <c r="P51" s="279">
        <v>3</v>
      </c>
      <c r="Q51" s="278" t="s">
        <v>33</v>
      </c>
      <c r="R51" s="275">
        <v>76087</v>
      </c>
      <c r="S51" s="275" t="s">
        <v>100</v>
      </c>
      <c r="T51" s="275">
        <v>76087</v>
      </c>
      <c r="U51" s="275" t="s">
        <v>100</v>
      </c>
      <c r="V51" s="283">
        <v>76087</v>
      </c>
      <c r="W51" s="275" t="s">
        <v>100</v>
      </c>
      <c r="X51" s="275" t="s">
        <v>114</v>
      </c>
      <c r="Y51" s="275">
        <v>76.09</v>
      </c>
      <c r="Z51" s="275">
        <v>1</v>
      </c>
      <c r="AA51" s="282" t="s">
        <v>630</v>
      </c>
      <c r="AB51" s="289" t="s">
        <v>436</v>
      </c>
      <c r="AC51" s="275" t="s">
        <v>371</v>
      </c>
      <c r="AD51" s="290" t="s">
        <v>350</v>
      </c>
      <c r="AE51" s="292"/>
      <c r="AF51" s="292" t="s">
        <v>2134</v>
      </c>
      <c r="AG51" s="292"/>
    </row>
    <row r="52" spans="1:33" x14ac:dyDescent="0.25">
      <c r="A52" s="275">
        <v>95</v>
      </c>
      <c r="B52" s="275" t="s">
        <v>153</v>
      </c>
      <c r="C52" s="275" t="s">
        <v>17</v>
      </c>
      <c r="D52" s="275">
        <v>1320</v>
      </c>
      <c r="E52" s="275" t="s">
        <v>188</v>
      </c>
      <c r="F52" s="275" t="s">
        <v>21</v>
      </c>
      <c r="G52" s="276">
        <v>950110008095</v>
      </c>
      <c r="H52" s="277" t="s">
        <v>58</v>
      </c>
      <c r="I52" s="277" t="s">
        <v>195</v>
      </c>
      <c r="J52" s="278">
        <v>42461</v>
      </c>
      <c r="K52" s="279">
        <v>66</v>
      </c>
      <c r="L52" s="275" t="s">
        <v>127</v>
      </c>
      <c r="M52" s="275" t="s">
        <v>128</v>
      </c>
      <c r="N52" s="278">
        <v>42524</v>
      </c>
      <c r="O52" s="278" t="s">
        <v>268</v>
      </c>
      <c r="P52" s="279">
        <v>3</v>
      </c>
      <c r="Q52" s="278" t="s">
        <v>33</v>
      </c>
      <c r="R52" s="275">
        <v>82139</v>
      </c>
      <c r="S52" s="275" t="s">
        <v>100</v>
      </c>
      <c r="T52" s="275">
        <v>82139</v>
      </c>
      <c r="U52" s="275" t="s">
        <v>100</v>
      </c>
      <c r="V52" s="283">
        <v>82139</v>
      </c>
      <c r="W52" s="275" t="s">
        <v>100</v>
      </c>
      <c r="X52" s="275" t="s">
        <v>114</v>
      </c>
      <c r="Y52" s="275">
        <v>82.14</v>
      </c>
      <c r="Z52" s="275">
        <v>1</v>
      </c>
      <c r="AA52" s="282" t="s">
        <v>630</v>
      </c>
      <c r="AB52" s="289" t="s">
        <v>436</v>
      </c>
      <c r="AC52" s="275" t="s">
        <v>371</v>
      </c>
      <c r="AD52" s="290" t="s">
        <v>350</v>
      </c>
      <c r="AE52" s="292"/>
      <c r="AF52" s="292" t="s">
        <v>2134</v>
      </c>
      <c r="AG52" s="292"/>
    </row>
    <row r="53" spans="1:33" x14ac:dyDescent="0.25">
      <c r="A53" s="275">
        <v>95</v>
      </c>
      <c r="B53" s="275" t="s">
        <v>153</v>
      </c>
      <c r="C53" s="275" t="s">
        <v>17</v>
      </c>
      <c r="D53" s="275">
        <v>1340</v>
      </c>
      <c r="E53" s="275" t="s">
        <v>146</v>
      </c>
      <c r="F53" s="275" t="s">
        <v>21</v>
      </c>
      <c r="G53" s="276">
        <v>950110008066</v>
      </c>
      <c r="H53" s="277" t="s">
        <v>58</v>
      </c>
      <c r="I53" s="277" t="s">
        <v>195</v>
      </c>
      <c r="J53" s="278">
        <v>42461</v>
      </c>
      <c r="K53" s="279">
        <v>66</v>
      </c>
      <c r="L53" s="275" t="s">
        <v>127</v>
      </c>
      <c r="M53" s="275" t="s">
        <v>128</v>
      </c>
      <c r="N53" s="278">
        <v>42524</v>
      </c>
      <c r="O53" s="278" t="s">
        <v>268</v>
      </c>
      <c r="P53" s="279">
        <v>3</v>
      </c>
      <c r="Q53" s="278" t="s">
        <v>33</v>
      </c>
      <c r="R53" s="275">
        <v>1353</v>
      </c>
      <c r="S53" s="275" t="s">
        <v>100</v>
      </c>
      <c r="T53" s="275">
        <v>1353</v>
      </c>
      <c r="U53" s="275" t="s">
        <v>100</v>
      </c>
      <c r="V53" s="283">
        <v>1353</v>
      </c>
      <c r="W53" s="275" t="s">
        <v>100</v>
      </c>
      <c r="X53" s="275" t="s">
        <v>114</v>
      </c>
      <c r="Y53" s="275">
        <v>1.35</v>
      </c>
      <c r="Z53" s="275">
        <v>1</v>
      </c>
      <c r="AA53" s="282" t="s">
        <v>629</v>
      </c>
      <c r="AB53" s="289" t="s">
        <v>415</v>
      </c>
      <c r="AC53" s="275" t="s">
        <v>2290</v>
      </c>
      <c r="AD53" s="290" t="s">
        <v>349</v>
      </c>
      <c r="AE53" s="292"/>
      <c r="AF53" s="292"/>
      <c r="AG53" s="292"/>
    </row>
    <row r="54" spans="1:33" x14ac:dyDescent="0.25">
      <c r="A54" s="275">
        <v>95</v>
      </c>
      <c r="B54" s="275" t="s">
        <v>153</v>
      </c>
      <c r="C54" s="275" t="s">
        <v>17</v>
      </c>
      <c r="D54" s="275">
        <v>1340</v>
      </c>
      <c r="E54" s="275" t="s">
        <v>146</v>
      </c>
      <c r="F54" s="275" t="s">
        <v>21</v>
      </c>
      <c r="G54" s="276">
        <v>950110007997</v>
      </c>
      <c r="H54" s="277" t="s">
        <v>58</v>
      </c>
      <c r="I54" s="277" t="s">
        <v>195</v>
      </c>
      <c r="J54" s="278">
        <v>42461</v>
      </c>
      <c r="K54" s="279">
        <v>66</v>
      </c>
      <c r="L54" s="275" t="s">
        <v>127</v>
      </c>
      <c r="M54" s="275" t="s">
        <v>128</v>
      </c>
      <c r="N54" s="278">
        <v>42524</v>
      </c>
      <c r="O54" s="278" t="s">
        <v>268</v>
      </c>
      <c r="P54" s="279">
        <v>3</v>
      </c>
      <c r="Q54" s="278" t="s">
        <v>33</v>
      </c>
      <c r="R54" s="275">
        <v>1460</v>
      </c>
      <c r="S54" s="275" t="s">
        <v>100</v>
      </c>
      <c r="T54" s="275">
        <v>1460</v>
      </c>
      <c r="U54" s="275" t="s">
        <v>100</v>
      </c>
      <c r="V54" s="283">
        <v>1460</v>
      </c>
      <c r="W54" s="275" t="s">
        <v>100</v>
      </c>
      <c r="X54" s="275" t="s">
        <v>114</v>
      </c>
      <c r="Y54" s="275">
        <v>1.46</v>
      </c>
      <c r="Z54" s="275">
        <v>1</v>
      </c>
      <c r="AA54" s="282" t="s">
        <v>629</v>
      </c>
      <c r="AB54" s="289" t="s">
        <v>415</v>
      </c>
      <c r="AC54" s="275" t="s">
        <v>2290</v>
      </c>
      <c r="AD54" s="290" t="s">
        <v>349</v>
      </c>
      <c r="AE54" s="292"/>
      <c r="AF54" s="292"/>
      <c r="AG54" s="292"/>
    </row>
    <row r="55" spans="1:33" x14ac:dyDescent="0.25">
      <c r="A55" s="275">
        <v>95</v>
      </c>
      <c r="B55" s="275" t="s">
        <v>153</v>
      </c>
      <c r="C55" s="275" t="s">
        <v>17</v>
      </c>
      <c r="D55" s="275">
        <v>1340</v>
      </c>
      <c r="E55" s="275" t="s">
        <v>146</v>
      </c>
      <c r="F55" s="275" t="s">
        <v>21</v>
      </c>
      <c r="G55" s="276">
        <v>950110007990</v>
      </c>
      <c r="H55" s="277" t="s">
        <v>58</v>
      </c>
      <c r="I55" s="277" t="s">
        <v>195</v>
      </c>
      <c r="J55" s="278">
        <v>42461</v>
      </c>
      <c r="K55" s="279">
        <v>66</v>
      </c>
      <c r="L55" s="275" t="s">
        <v>127</v>
      </c>
      <c r="M55" s="275" t="s">
        <v>128</v>
      </c>
      <c r="N55" s="278">
        <v>42524</v>
      </c>
      <c r="O55" s="278" t="s">
        <v>268</v>
      </c>
      <c r="P55" s="279">
        <v>3</v>
      </c>
      <c r="Q55" s="278" t="s">
        <v>33</v>
      </c>
      <c r="R55" s="275">
        <v>2658</v>
      </c>
      <c r="S55" s="275" t="s">
        <v>100</v>
      </c>
      <c r="T55" s="275">
        <v>2658</v>
      </c>
      <c r="U55" s="275" t="s">
        <v>100</v>
      </c>
      <c r="V55" s="283">
        <v>2658</v>
      </c>
      <c r="W55" s="275" t="s">
        <v>100</v>
      </c>
      <c r="X55" s="275" t="s">
        <v>114</v>
      </c>
      <c r="Y55" s="275">
        <v>2.66</v>
      </c>
      <c r="Z55" s="275">
        <v>1</v>
      </c>
      <c r="AA55" s="282" t="s">
        <v>629</v>
      </c>
      <c r="AB55" s="289" t="s">
        <v>415</v>
      </c>
      <c r="AC55" s="275" t="s">
        <v>2290</v>
      </c>
      <c r="AD55" s="290" t="s">
        <v>349</v>
      </c>
      <c r="AE55" s="292"/>
      <c r="AF55" s="292"/>
      <c r="AG55" s="292"/>
    </row>
    <row r="56" spans="1:33" x14ac:dyDescent="0.25">
      <c r="A56" s="275">
        <v>95</v>
      </c>
      <c r="B56" s="275" t="s">
        <v>153</v>
      </c>
      <c r="C56" s="275" t="s">
        <v>17</v>
      </c>
      <c r="D56" s="275">
        <v>1340</v>
      </c>
      <c r="E56" s="275" t="s">
        <v>146</v>
      </c>
      <c r="F56" s="275" t="s">
        <v>21</v>
      </c>
      <c r="G56" s="276">
        <v>950110008025</v>
      </c>
      <c r="H56" s="277" t="s">
        <v>58</v>
      </c>
      <c r="I56" s="277" t="s">
        <v>195</v>
      </c>
      <c r="J56" s="278">
        <v>42461</v>
      </c>
      <c r="K56" s="279">
        <v>66</v>
      </c>
      <c r="L56" s="275" t="s">
        <v>127</v>
      </c>
      <c r="M56" s="275" t="s">
        <v>128</v>
      </c>
      <c r="N56" s="278">
        <v>42524</v>
      </c>
      <c r="O56" s="278" t="s">
        <v>268</v>
      </c>
      <c r="P56" s="279">
        <v>3</v>
      </c>
      <c r="Q56" s="278" t="s">
        <v>33</v>
      </c>
      <c r="R56" s="275">
        <v>30054</v>
      </c>
      <c r="S56" s="275" t="s">
        <v>100</v>
      </c>
      <c r="T56" s="275">
        <v>30054</v>
      </c>
      <c r="U56" s="275" t="s">
        <v>100</v>
      </c>
      <c r="V56" s="283">
        <v>30054</v>
      </c>
      <c r="W56" s="275" t="s">
        <v>100</v>
      </c>
      <c r="X56" s="275" t="s">
        <v>114</v>
      </c>
      <c r="Y56" s="275">
        <v>30.05</v>
      </c>
      <c r="Z56" s="275">
        <v>1</v>
      </c>
      <c r="AA56" s="282" t="s">
        <v>630</v>
      </c>
      <c r="AB56" s="289" t="s">
        <v>415</v>
      </c>
      <c r="AC56" s="275" t="s">
        <v>2290</v>
      </c>
      <c r="AD56" s="290" t="s">
        <v>350</v>
      </c>
      <c r="AE56" s="292"/>
      <c r="AF56" s="292" t="s">
        <v>2134</v>
      </c>
      <c r="AG56" s="292"/>
    </row>
    <row r="57" spans="1:33" x14ac:dyDescent="0.25">
      <c r="A57" s="275">
        <v>95</v>
      </c>
      <c r="B57" s="275" t="s">
        <v>153</v>
      </c>
      <c r="C57" s="275" t="s">
        <v>17</v>
      </c>
      <c r="D57" s="275">
        <v>1340</v>
      </c>
      <c r="E57" s="275" t="s">
        <v>146</v>
      </c>
      <c r="F57" s="275" t="s">
        <v>21</v>
      </c>
      <c r="G57" s="276">
        <v>950110008048</v>
      </c>
      <c r="H57" s="277" t="s">
        <v>58</v>
      </c>
      <c r="I57" s="277" t="s">
        <v>195</v>
      </c>
      <c r="J57" s="278">
        <v>42461</v>
      </c>
      <c r="K57" s="279">
        <v>66</v>
      </c>
      <c r="L57" s="275" t="s">
        <v>127</v>
      </c>
      <c r="M57" s="275" t="s">
        <v>128</v>
      </c>
      <c r="N57" s="278">
        <v>42524</v>
      </c>
      <c r="O57" s="278" t="s">
        <v>268</v>
      </c>
      <c r="P57" s="279">
        <v>3</v>
      </c>
      <c r="Q57" s="278" t="s">
        <v>33</v>
      </c>
      <c r="R57" s="275">
        <v>30093</v>
      </c>
      <c r="S57" s="275" t="s">
        <v>100</v>
      </c>
      <c r="T57" s="275">
        <v>30093</v>
      </c>
      <c r="U57" s="275" t="s">
        <v>100</v>
      </c>
      <c r="V57" s="283">
        <v>30093</v>
      </c>
      <c r="W57" s="275" t="s">
        <v>100</v>
      </c>
      <c r="X57" s="275" t="s">
        <v>114</v>
      </c>
      <c r="Y57" s="275">
        <v>30.09</v>
      </c>
      <c r="Z57" s="275">
        <v>1</v>
      </c>
      <c r="AA57" s="282" t="s">
        <v>630</v>
      </c>
      <c r="AB57" s="289" t="s">
        <v>415</v>
      </c>
      <c r="AC57" s="275" t="s">
        <v>2290</v>
      </c>
      <c r="AD57" s="290" t="s">
        <v>350</v>
      </c>
      <c r="AE57" s="292"/>
      <c r="AF57" s="292" t="s">
        <v>2134</v>
      </c>
      <c r="AG57" s="292"/>
    </row>
    <row r="58" spans="1:33" x14ac:dyDescent="0.25">
      <c r="A58" s="275">
        <v>95</v>
      </c>
      <c r="B58" s="275" t="s">
        <v>153</v>
      </c>
      <c r="C58" s="275" t="s">
        <v>17</v>
      </c>
      <c r="D58" s="275">
        <v>1340</v>
      </c>
      <c r="E58" s="275" t="s">
        <v>146</v>
      </c>
      <c r="F58" s="275" t="s">
        <v>21</v>
      </c>
      <c r="G58" s="276">
        <v>950110007940</v>
      </c>
      <c r="H58" s="277" t="s">
        <v>58</v>
      </c>
      <c r="I58" s="277" t="s">
        <v>195</v>
      </c>
      <c r="J58" s="278">
        <v>42461</v>
      </c>
      <c r="K58" s="279">
        <v>66</v>
      </c>
      <c r="L58" s="275" t="s">
        <v>127</v>
      </c>
      <c r="M58" s="275" t="s">
        <v>128</v>
      </c>
      <c r="N58" s="278">
        <v>42524</v>
      </c>
      <c r="O58" s="278" t="s">
        <v>268</v>
      </c>
      <c r="P58" s="279">
        <v>3</v>
      </c>
      <c r="Q58" s="278" t="s">
        <v>33</v>
      </c>
      <c r="R58" s="275">
        <v>32445</v>
      </c>
      <c r="S58" s="275" t="s">
        <v>100</v>
      </c>
      <c r="T58" s="275">
        <v>32445</v>
      </c>
      <c r="U58" s="275" t="s">
        <v>100</v>
      </c>
      <c r="V58" s="283">
        <v>32445</v>
      </c>
      <c r="W58" s="275" t="s">
        <v>100</v>
      </c>
      <c r="X58" s="275" t="s">
        <v>114</v>
      </c>
      <c r="Y58" s="275">
        <v>32.450000000000003</v>
      </c>
      <c r="Z58" s="275">
        <v>1</v>
      </c>
      <c r="AA58" s="282" t="s">
        <v>630</v>
      </c>
      <c r="AB58" s="289" t="s">
        <v>415</v>
      </c>
      <c r="AC58" s="275" t="s">
        <v>2290</v>
      </c>
      <c r="AD58" s="290" t="s">
        <v>350</v>
      </c>
      <c r="AE58" s="292"/>
      <c r="AF58" s="292" t="s">
        <v>2134</v>
      </c>
      <c r="AG58" s="292"/>
    </row>
    <row r="59" spans="1:33" x14ac:dyDescent="0.25">
      <c r="A59" s="275">
        <v>95</v>
      </c>
      <c r="B59" s="275" t="s">
        <v>153</v>
      </c>
      <c r="C59" s="275" t="s">
        <v>17</v>
      </c>
      <c r="D59" s="275">
        <v>1340</v>
      </c>
      <c r="E59" s="275" t="s">
        <v>146</v>
      </c>
      <c r="F59" s="275" t="s">
        <v>21</v>
      </c>
      <c r="G59" s="276">
        <v>950110007976</v>
      </c>
      <c r="H59" s="277" t="s">
        <v>58</v>
      </c>
      <c r="I59" s="277" t="s">
        <v>195</v>
      </c>
      <c r="J59" s="278">
        <v>42461</v>
      </c>
      <c r="K59" s="279">
        <v>66</v>
      </c>
      <c r="L59" s="275" t="s">
        <v>127</v>
      </c>
      <c r="M59" s="275" t="s">
        <v>128</v>
      </c>
      <c r="N59" s="278">
        <v>42524</v>
      </c>
      <c r="O59" s="278" t="s">
        <v>268</v>
      </c>
      <c r="P59" s="279">
        <v>3</v>
      </c>
      <c r="Q59" s="278" t="s">
        <v>33</v>
      </c>
      <c r="R59" s="275">
        <v>32487</v>
      </c>
      <c r="S59" s="275" t="s">
        <v>100</v>
      </c>
      <c r="T59" s="275">
        <v>32487</v>
      </c>
      <c r="U59" s="275" t="s">
        <v>100</v>
      </c>
      <c r="V59" s="283">
        <v>32487</v>
      </c>
      <c r="W59" s="275" t="s">
        <v>100</v>
      </c>
      <c r="X59" s="275" t="s">
        <v>114</v>
      </c>
      <c r="Y59" s="275">
        <v>32.49</v>
      </c>
      <c r="Z59" s="275">
        <v>1</v>
      </c>
      <c r="AA59" s="282" t="s">
        <v>630</v>
      </c>
      <c r="AB59" s="289" t="s">
        <v>415</v>
      </c>
      <c r="AC59" s="275" t="s">
        <v>2290</v>
      </c>
      <c r="AD59" s="290" t="s">
        <v>350</v>
      </c>
      <c r="AE59" s="292"/>
      <c r="AF59" s="292" t="s">
        <v>2134</v>
      </c>
      <c r="AG59" s="292"/>
    </row>
    <row r="60" spans="1:33" x14ac:dyDescent="0.25">
      <c r="A60" s="275">
        <v>95</v>
      </c>
      <c r="B60" s="275" t="s">
        <v>153</v>
      </c>
      <c r="C60" s="275" t="s">
        <v>17</v>
      </c>
      <c r="D60" s="275">
        <v>1350</v>
      </c>
      <c r="E60" s="275" t="s">
        <v>124</v>
      </c>
      <c r="F60" s="275" t="s">
        <v>21</v>
      </c>
      <c r="G60" s="276">
        <v>950110008059</v>
      </c>
      <c r="H60" s="277" t="s">
        <v>58</v>
      </c>
      <c r="I60" s="277" t="s">
        <v>195</v>
      </c>
      <c r="J60" s="278">
        <v>42461</v>
      </c>
      <c r="K60" s="279">
        <v>66</v>
      </c>
      <c r="L60" s="275" t="s">
        <v>111</v>
      </c>
      <c r="M60" s="275" t="s">
        <v>42</v>
      </c>
      <c r="N60" s="278">
        <v>42524</v>
      </c>
      <c r="O60" s="278" t="s">
        <v>268</v>
      </c>
      <c r="P60" s="279">
        <v>3</v>
      </c>
      <c r="Q60" s="278" t="s">
        <v>33</v>
      </c>
      <c r="R60" s="275">
        <v>1813</v>
      </c>
      <c r="S60" s="275" t="s">
        <v>100</v>
      </c>
      <c r="T60" s="275">
        <v>1813</v>
      </c>
      <c r="U60" s="275" t="s">
        <v>100</v>
      </c>
      <c r="V60" s="283">
        <v>1813</v>
      </c>
      <c r="W60" s="275" t="s">
        <v>100</v>
      </c>
      <c r="X60" s="275" t="s">
        <v>114</v>
      </c>
      <c r="Y60" s="275">
        <v>1.81</v>
      </c>
      <c r="Z60" s="275">
        <v>1</v>
      </c>
      <c r="AA60" s="282" t="s">
        <v>629</v>
      </c>
      <c r="AB60" s="289" t="s">
        <v>411</v>
      </c>
      <c r="AC60" s="275" t="s">
        <v>362</v>
      </c>
      <c r="AD60" s="290" t="s">
        <v>349</v>
      </c>
      <c r="AE60" s="292"/>
      <c r="AF60" s="292"/>
      <c r="AG60" s="292"/>
    </row>
    <row r="61" spans="1:33" x14ac:dyDescent="0.25">
      <c r="A61" s="275">
        <v>95</v>
      </c>
      <c r="B61" s="275" t="s">
        <v>153</v>
      </c>
      <c r="C61" s="275" t="s">
        <v>17</v>
      </c>
      <c r="D61" s="275">
        <v>1350</v>
      </c>
      <c r="E61" s="275" t="s">
        <v>124</v>
      </c>
      <c r="F61" s="275" t="s">
        <v>21</v>
      </c>
      <c r="G61" s="276">
        <v>950110007991</v>
      </c>
      <c r="H61" s="277" t="s">
        <v>58</v>
      </c>
      <c r="I61" s="277" t="s">
        <v>195</v>
      </c>
      <c r="J61" s="278">
        <v>42461</v>
      </c>
      <c r="K61" s="279">
        <v>66</v>
      </c>
      <c r="L61" s="275" t="s">
        <v>111</v>
      </c>
      <c r="M61" s="275" t="s">
        <v>42</v>
      </c>
      <c r="N61" s="278">
        <v>42524</v>
      </c>
      <c r="O61" s="278" t="s">
        <v>268</v>
      </c>
      <c r="P61" s="279">
        <v>3</v>
      </c>
      <c r="Q61" s="278" t="s">
        <v>33</v>
      </c>
      <c r="R61" s="275">
        <v>1958</v>
      </c>
      <c r="S61" s="275" t="s">
        <v>100</v>
      </c>
      <c r="T61" s="275">
        <v>1958</v>
      </c>
      <c r="U61" s="275" t="s">
        <v>100</v>
      </c>
      <c r="V61" s="283">
        <v>1958</v>
      </c>
      <c r="W61" s="275" t="s">
        <v>100</v>
      </c>
      <c r="X61" s="275" t="s">
        <v>114</v>
      </c>
      <c r="Y61" s="275">
        <v>1.96</v>
      </c>
      <c r="Z61" s="275">
        <v>1</v>
      </c>
      <c r="AA61" s="282" t="s">
        <v>629</v>
      </c>
      <c r="AB61" s="289" t="s">
        <v>411</v>
      </c>
      <c r="AC61" s="275" t="s">
        <v>362</v>
      </c>
      <c r="AD61" s="290" t="s">
        <v>349</v>
      </c>
      <c r="AE61" s="292"/>
      <c r="AF61" s="292"/>
      <c r="AG61" s="292"/>
    </row>
    <row r="62" spans="1:33" x14ac:dyDescent="0.25">
      <c r="A62" s="275">
        <v>95</v>
      </c>
      <c r="B62" s="275" t="s">
        <v>153</v>
      </c>
      <c r="C62" s="275" t="s">
        <v>17</v>
      </c>
      <c r="D62" s="275">
        <v>1350</v>
      </c>
      <c r="E62" s="275" t="s">
        <v>124</v>
      </c>
      <c r="F62" s="275" t="s">
        <v>21</v>
      </c>
      <c r="G62" s="276">
        <v>950110008067</v>
      </c>
      <c r="H62" s="277" t="s">
        <v>58</v>
      </c>
      <c r="I62" s="277" t="s">
        <v>195</v>
      </c>
      <c r="J62" s="278">
        <v>42461</v>
      </c>
      <c r="K62" s="279">
        <v>66</v>
      </c>
      <c r="L62" s="275" t="s">
        <v>111</v>
      </c>
      <c r="M62" s="275" t="s">
        <v>42</v>
      </c>
      <c r="N62" s="278">
        <v>42524</v>
      </c>
      <c r="O62" s="278" t="s">
        <v>268</v>
      </c>
      <c r="P62" s="279">
        <v>3</v>
      </c>
      <c r="Q62" s="278" t="s">
        <v>33</v>
      </c>
      <c r="R62" s="275">
        <v>10321</v>
      </c>
      <c r="S62" s="275" t="s">
        <v>100</v>
      </c>
      <c r="T62" s="275">
        <v>10321</v>
      </c>
      <c r="U62" s="280" t="s">
        <v>100</v>
      </c>
      <c r="V62" s="281">
        <v>10321</v>
      </c>
      <c r="W62" s="275" t="s">
        <v>100</v>
      </c>
      <c r="X62" s="275" t="s">
        <v>114</v>
      </c>
      <c r="Y62" s="275">
        <v>10.32</v>
      </c>
      <c r="Z62" s="275">
        <v>1</v>
      </c>
      <c r="AA62" s="282" t="s">
        <v>630</v>
      </c>
      <c r="AB62" s="289" t="s">
        <v>411</v>
      </c>
      <c r="AC62" s="275" t="s">
        <v>362</v>
      </c>
      <c r="AD62" s="290" t="s">
        <v>350</v>
      </c>
      <c r="AE62" s="292"/>
      <c r="AF62" s="292" t="s">
        <v>2134</v>
      </c>
      <c r="AG62" s="292"/>
    </row>
    <row r="63" spans="1:33" x14ac:dyDescent="0.25">
      <c r="A63" s="275">
        <v>95</v>
      </c>
      <c r="B63" s="275" t="s">
        <v>153</v>
      </c>
      <c r="C63" s="275" t="s">
        <v>17</v>
      </c>
      <c r="D63" s="275">
        <v>1350</v>
      </c>
      <c r="E63" s="275" t="s">
        <v>124</v>
      </c>
      <c r="F63" s="275" t="s">
        <v>21</v>
      </c>
      <c r="G63" s="276">
        <v>950110007998</v>
      </c>
      <c r="H63" s="277" t="s">
        <v>58</v>
      </c>
      <c r="I63" s="277" t="s">
        <v>195</v>
      </c>
      <c r="J63" s="278">
        <v>42461</v>
      </c>
      <c r="K63" s="279">
        <v>66</v>
      </c>
      <c r="L63" s="275" t="s">
        <v>111</v>
      </c>
      <c r="M63" s="275" t="s">
        <v>42</v>
      </c>
      <c r="N63" s="278">
        <v>42524</v>
      </c>
      <c r="O63" s="278" t="s">
        <v>268</v>
      </c>
      <c r="P63" s="279">
        <v>3</v>
      </c>
      <c r="Q63" s="278" t="s">
        <v>33</v>
      </c>
      <c r="R63" s="275">
        <v>11142</v>
      </c>
      <c r="S63" s="275" t="s">
        <v>100</v>
      </c>
      <c r="T63" s="275">
        <v>11142</v>
      </c>
      <c r="U63" s="280" t="s">
        <v>100</v>
      </c>
      <c r="V63" s="281">
        <v>11142</v>
      </c>
      <c r="W63" s="275" t="s">
        <v>100</v>
      </c>
      <c r="X63" s="275" t="s">
        <v>114</v>
      </c>
      <c r="Y63" s="275">
        <v>11.14</v>
      </c>
      <c r="Z63" s="275">
        <v>1</v>
      </c>
      <c r="AA63" s="282" t="s">
        <v>630</v>
      </c>
      <c r="AB63" s="289" t="s">
        <v>411</v>
      </c>
      <c r="AC63" s="275" t="s">
        <v>362</v>
      </c>
      <c r="AD63" s="290" t="s">
        <v>350</v>
      </c>
      <c r="AE63" s="292"/>
      <c r="AF63" s="292" t="s">
        <v>2134</v>
      </c>
      <c r="AG63" s="292"/>
    </row>
    <row r="64" spans="1:33" x14ac:dyDescent="0.25">
      <c r="A64" s="275">
        <v>95</v>
      </c>
      <c r="B64" s="275" t="s">
        <v>153</v>
      </c>
      <c r="C64" s="275" t="s">
        <v>17</v>
      </c>
      <c r="D64" s="275">
        <v>1350</v>
      </c>
      <c r="E64" s="275" t="s">
        <v>124</v>
      </c>
      <c r="F64" s="275" t="s">
        <v>21</v>
      </c>
      <c r="G64" s="276">
        <v>950110008049</v>
      </c>
      <c r="H64" s="277" t="s">
        <v>58</v>
      </c>
      <c r="I64" s="277" t="s">
        <v>195</v>
      </c>
      <c r="J64" s="278">
        <v>42461</v>
      </c>
      <c r="K64" s="279">
        <v>66</v>
      </c>
      <c r="L64" s="275" t="s">
        <v>111</v>
      </c>
      <c r="M64" s="275" t="s">
        <v>42</v>
      </c>
      <c r="N64" s="278">
        <v>42524</v>
      </c>
      <c r="O64" s="278" t="s">
        <v>268</v>
      </c>
      <c r="P64" s="279">
        <v>3</v>
      </c>
      <c r="Q64" s="278" t="s">
        <v>33</v>
      </c>
      <c r="R64" s="275">
        <v>20116</v>
      </c>
      <c r="S64" s="275" t="s">
        <v>100</v>
      </c>
      <c r="T64" s="275">
        <v>20116</v>
      </c>
      <c r="U64" s="280" t="s">
        <v>100</v>
      </c>
      <c r="V64" s="281">
        <v>20116</v>
      </c>
      <c r="W64" s="275" t="s">
        <v>100</v>
      </c>
      <c r="X64" s="275" t="s">
        <v>114</v>
      </c>
      <c r="Y64" s="275">
        <v>20.12</v>
      </c>
      <c r="Z64" s="275">
        <v>1</v>
      </c>
      <c r="AA64" s="282" t="s">
        <v>630</v>
      </c>
      <c r="AB64" s="289" t="s">
        <v>411</v>
      </c>
      <c r="AC64" s="275" t="s">
        <v>362</v>
      </c>
      <c r="AD64" s="290" t="s">
        <v>350</v>
      </c>
      <c r="AE64" s="292"/>
      <c r="AF64" s="292" t="s">
        <v>2134</v>
      </c>
      <c r="AG64" s="292"/>
    </row>
    <row r="65" spans="1:33" x14ac:dyDescent="0.25">
      <c r="A65" s="275">
        <v>95</v>
      </c>
      <c r="B65" s="275" t="s">
        <v>153</v>
      </c>
      <c r="C65" s="275" t="s">
        <v>17</v>
      </c>
      <c r="D65" s="275">
        <v>1350</v>
      </c>
      <c r="E65" s="275" t="s">
        <v>124</v>
      </c>
      <c r="F65" s="275" t="s">
        <v>21</v>
      </c>
      <c r="G65" s="276">
        <v>950110007977</v>
      </c>
      <c r="H65" s="277" t="s">
        <v>58</v>
      </c>
      <c r="I65" s="277" t="s">
        <v>195</v>
      </c>
      <c r="J65" s="278">
        <v>42461</v>
      </c>
      <c r="K65" s="279">
        <v>66</v>
      </c>
      <c r="L65" s="275" t="s">
        <v>111</v>
      </c>
      <c r="M65" s="275" t="s">
        <v>42</v>
      </c>
      <c r="N65" s="278">
        <v>42524</v>
      </c>
      <c r="O65" s="278" t="s">
        <v>268</v>
      </c>
      <c r="P65" s="279">
        <v>3</v>
      </c>
      <c r="Q65" s="278" t="s">
        <v>33</v>
      </c>
      <c r="R65" s="275">
        <v>21716</v>
      </c>
      <c r="S65" s="275" t="s">
        <v>100</v>
      </c>
      <c r="T65" s="275">
        <v>21716</v>
      </c>
      <c r="U65" s="280" t="s">
        <v>100</v>
      </c>
      <c r="V65" s="281">
        <v>21716</v>
      </c>
      <c r="W65" s="275" t="s">
        <v>100</v>
      </c>
      <c r="X65" s="275" t="s">
        <v>114</v>
      </c>
      <c r="Y65" s="275">
        <v>21.72</v>
      </c>
      <c r="Z65" s="275">
        <v>1</v>
      </c>
      <c r="AA65" s="282" t="s">
        <v>630</v>
      </c>
      <c r="AB65" s="289" t="s">
        <v>411</v>
      </c>
      <c r="AC65" s="275" t="s">
        <v>362</v>
      </c>
      <c r="AD65" s="290" t="s">
        <v>350</v>
      </c>
      <c r="AE65" s="292"/>
      <c r="AF65" s="292" t="s">
        <v>2134</v>
      </c>
      <c r="AG65" s="292"/>
    </row>
    <row r="66" spans="1:33" x14ac:dyDescent="0.25">
      <c r="A66" s="275">
        <v>95</v>
      </c>
      <c r="B66" s="275" t="s">
        <v>153</v>
      </c>
      <c r="C66" s="275" t="s">
        <v>17</v>
      </c>
      <c r="D66" s="275">
        <v>1350</v>
      </c>
      <c r="E66" s="275" t="s">
        <v>124</v>
      </c>
      <c r="F66" s="275" t="s">
        <v>21</v>
      </c>
      <c r="G66" s="276">
        <v>950110007824</v>
      </c>
      <c r="H66" s="277" t="s">
        <v>58</v>
      </c>
      <c r="I66" s="277" t="s">
        <v>195</v>
      </c>
      <c r="J66" s="278">
        <v>42459</v>
      </c>
      <c r="K66" s="279">
        <v>68</v>
      </c>
      <c r="L66" s="275" t="s">
        <v>111</v>
      </c>
      <c r="M66" s="275" t="s">
        <v>42</v>
      </c>
      <c r="N66" s="278">
        <v>42524</v>
      </c>
      <c r="O66" s="278" t="s">
        <v>268</v>
      </c>
      <c r="P66" s="279">
        <v>3</v>
      </c>
      <c r="Q66" s="278" t="s">
        <v>33</v>
      </c>
      <c r="R66" s="275">
        <v>22000</v>
      </c>
      <c r="S66" s="275" t="s">
        <v>100</v>
      </c>
      <c r="T66" s="275">
        <v>22000</v>
      </c>
      <c r="U66" s="280" t="s">
        <v>100</v>
      </c>
      <c r="V66" s="281">
        <v>22000</v>
      </c>
      <c r="W66" s="275" t="s">
        <v>100</v>
      </c>
      <c r="X66" s="275" t="s">
        <v>114</v>
      </c>
      <c r="Y66" s="275">
        <v>22</v>
      </c>
      <c r="Z66" s="275">
        <v>1</v>
      </c>
      <c r="AA66" s="282" t="s">
        <v>630</v>
      </c>
      <c r="AB66" s="289" t="s">
        <v>411</v>
      </c>
      <c r="AC66" s="275" t="s">
        <v>362</v>
      </c>
      <c r="AD66" s="290" t="s">
        <v>350</v>
      </c>
      <c r="AE66" s="292"/>
      <c r="AF66" s="292" t="s">
        <v>2134</v>
      </c>
      <c r="AG66" s="292"/>
    </row>
    <row r="67" spans="1:33" x14ac:dyDescent="0.25">
      <c r="A67" s="275">
        <v>95</v>
      </c>
      <c r="B67" s="275" t="s">
        <v>153</v>
      </c>
      <c r="C67" s="275" t="s">
        <v>17</v>
      </c>
      <c r="D67" s="275">
        <v>1350</v>
      </c>
      <c r="E67" s="275" t="s">
        <v>124</v>
      </c>
      <c r="F67" s="275" t="s">
        <v>21</v>
      </c>
      <c r="G67" s="276">
        <v>950110007689</v>
      </c>
      <c r="H67" s="277" t="s">
        <v>58</v>
      </c>
      <c r="I67" s="277" t="s">
        <v>195</v>
      </c>
      <c r="J67" s="278">
        <v>42360</v>
      </c>
      <c r="K67" s="279">
        <v>167</v>
      </c>
      <c r="L67" s="275" t="s">
        <v>111</v>
      </c>
      <c r="M67" s="275" t="s">
        <v>42</v>
      </c>
      <c r="N67" s="278">
        <v>42432</v>
      </c>
      <c r="O67" s="278" t="s">
        <v>266</v>
      </c>
      <c r="P67" s="279">
        <v>95</v>
      </c>
      <c r="Q67" s="278" t="s">
        <v>36</v>
      </c>
      <c r="R67" s="275">
        <v>89340</v>
      </c>
      <c r="S67" s="275" t="s">
        <v>100</v>
      </c>
      <c r="T67" s="275">
        <v>89340</v>
      </c>
      <c r="U67" s="275" t="s">
        <v>100</v>
      </c>
      <c r="V67" s="283">
        <v>89340</v>
      </c>
      <c r="W67" s="275" t="s">
        <v>100</v>
      </c>
      <c r="X67" s="275" t="s">
        <v>114</v>
      </c>
      <c r="Y67" s="275">
        <v>89.34</v>
      </c>
      <c r="Z67" s="275">
        <v>1</v>
      </c>
      <c r="AA67" s="282" t="s">
        <v>630</v>
      </c>
      <c r="AB67" s="289" t="s">
        <v>411</v>
      </c>
      <c r="AC67" s="275" t="s">
        <v>358</v>
      </c>
      <c r="AD67" s="290" t="s">
        <v>350</v>
      </c>
      <c r="AE67" s="292"/>
      <c r="AF67" s="292" t="s">
        <v>2134</v>
      </c>
      <c r="AG67" s="292"/>
    </row>
    <row r="68" spans="1:33" x14ac:dyDescent="0.25">
      <c r="A68" s="275">
        <v>95</v>
      </c>
      <c r="B68" s="275" t="s">
        <v>153</v>
      </c>
      <c r="C68" s="275" t="s">
        <v>17</v>
      </c>
      <c r="D68" s="275">
        <v>1350</v>
      </c>
      <c r="E68" s="275" t="s">
        <v>124</v>
      </c>
      <c r="F68" s="275" t="s">
        <v>21</v>
      </c>
      <c r="G68" s="276">
        <v>950110008026</v>
      </c>
      <c r="H68" s="277" t="s">
        <v>58</v>
      </c>
      <c r="I68" s="277" t="s">
        <v>195</v>
      </c>
      <c r="J68" s="278">
        <v>42461</v>
      </c>
      <c r="K68" s="279">
        <v>66</v>
      </c>
      <c r="L68" s="275" t="s">
        <v>111</v>
      </c>
      <c r="M68" s="275" t="s">
        <v>42</v>
      </c>
      <c r="N68" s="278">
        <v>42524</v>
      </c>
      <c r="O68" s="278" t="s">
        <v>268</v>
      </c>
      <c r="P68" s="279">
        <v>3</v>
      </c>
      <c r="Q68" s="278" t="s">
        <v>33</v>
      </c>
      <c r="R68" s="275">
        <v>152136</v>
      </c>
      <c r="S68" s="275" t="s">
        <v>100</v>
      </c>
      <c r="T68" s="275">
        <v>152136</v>
      </c>
      <c r="U68" s="275" t="s">
        <v>100</v>
      </c>
      <c r="V68" s="283">
        <v>152136</v>
      </c>
      <c r="W68" s="275" t="s">
        <v>100</v>
      </c>
      <c r="X68" s="275" t="s">
        <v>114</v>
      </c>
      <c r="Y68" s="275">
        <v>152.13999999999999</v>
      </c>
      <c r="Z68" s="275">
        <v>1</v>
      </c>
      <c r="AA68" s="282" t="s">
        <v>630</v>
      </c>
      <c r="AB68" s="289" t="s">
        <v>411</v>
      </c>
      <c r="AC68" s="275" t="s">
        <v>362</v>
      </c>
      <c r="AD68" s="290" t="s">
        <v>350</v>
      </c>
      <c r="AE68" s="292"/>
      <c r="AF68" s="292" t="s">
        <v>2134</v>
      </c>
      <c r="AG68" s="292"/>
    </row>
    <row r="69" spans="1:33" x14ac:dyDescent="0.25">
      <c r="A69" s="275">
        <v>95</v>
      </c>
      <c r="B69" s="275" t="s">
        <v>153</v>
      </c>
      <c r="C69" s="275" t="s">
        <v>17</v>
      </c>
      <c r="D69" s="275">
        <v>1350</v>
      </c>
      <c r="E69" s="275" t="s">
        <v>124</v>
      </c>
      <c r="F69" s="275" t="s">
        <v>21</v>
      </c>
      <c r="G69" s="276">
        <v>950110007941</v>
      </c>
      <c r="H69" s="277" t="s">
        <v>58</v>
      </c>
      <c r="I69" s="277" t="s">
        <v>195</v>
      </c>
      <c r="J69" s="278">
        <v>42461</v>
      </c>
      <c r="K69" s="279">
        <v>66</v>
      </c>
      <c r="L69" s="275" t="s">
        <v>111</v>
      </c>
      <c r="M69" s="275" t="s">
        <v>42</v>
      </c>
      <c r="N69" s="278">
        <v>42524</v>
      </c>
      <c r="O69" s="278" t="s">
        <v>268</v>
      </c>
      <c r="P69" s="279">
        <v>3</v>
      </c>
      <c r="Q69" s="278" t="s">
        <v>33</v>
      </c>
      <c r="R69" s="275">
        <v>164237</v>
      </c>
      <c r="S69" s="275" t="s">
        <v>100</v>
      </c>
      <c r="T69" s="275">
        <v>164237</v>
      </c>
      <c r="U69" s="275" t="s">
        <v>100</v>
      </c>
      <c r="V69" s="283">
        <v>164237</v>
      </c>
      <c r="W69" s="275" t="s">
        <v>100</v>
      </c>
      <c r="X69" s="275" t="s">
        <v>114</v>
      </c>
      <c r="Y69" s="275">
        <v>164.24</v>
      </c>
      <c r="Z69" s="275">
        <v>1</v>
      </c>
      <c r="AA69" s="282" t="s">
        <v>630</v>
      </c>
      <c r="AB69" s="289" t="s">
        <v>411</v>
      </c>
      <c r="AC69" s="275" t="s">
        <v>362</v>
      </c>
      <c r="AD69" s="290" t="s">
        <v>350</v>
      </c>
      <c r="AE69" s="292"/>
      <c r="AF69" s="292" t="s">
        <v>2134</v>
      </c>
      <c r="AG69" s="292"/>
    </row>
    <row r="70" spans="1:33" x14ac:dyDescent="0.25">
      <c r="A70" s="275">
        <v>95</v>
      </c>
      <c r="B70" s="275" t="s">
        <v>153</v>
      </c>
      <c r="C70" s="275" t="s">
        <v>17</v>
      </c>
      <c r="D70" s="275">
        <v>1516</v>
      </c>
      <c r="E70" s="275" t="s">
        <v>132</v>
      </c>
      <c r="F70" s="275" t="s">
        <v>14</v>
      </c>
      <c r="G70" s="276">
        <v>950110008013</v>
      </c>
      <c r="H70" s="277" t="s">
        <v>58</v>
      </c>
      <c r="I70" s="277" t="s">
        <v>195</v>
      </c>
      <c r="J70" s="278">
        <v>42461</v>
      </c>
      <c r="K70" s="279">
        <v>66</v>
      </c>
      <c r="L70" s="275" t="s">
        <v>111</v>
      </c>
      <c r="M70" s="275" t="s">
        <v>42</v>
      </c>
      <c r="N70" s="278">
        <v>42524</v>
      </c>
      <c r="O70" s="278" t="s">
        <v>268</v>
      </c>
      <c r="P70" s="279">
        <v>3</v>
      </c>
      <c r="Q70" s="278" t="s">
        <v>33</v>
      </c>
      <c r="R70" s="275">
        <v>3454</v>
      </c>
      <c r="S70" s="275" t="s">
        <v>100</v>
      </c>
      <c r="T70" s="275">
        <v>3454</v>
      </c>
      <c r="U70" s="275" t="s">
        <v>100</v>
      </c>
      <c r="V70" s="283">
        <v>3454</v>
      </c>
      <c r="W70" s="275" t="s">
        <v>100</v>
      </c>
      <c r="X70" s="275" t="s">
        <v>114</v>
      </c>
      <c r="Y70" s="275">
        <v>3.45</v>
      </c>
      <c r="Z70" s="275">
        <v>1</v>
      </c>
      <c r="AA70" s="282" t="s">
        <v>629</v>
      </c>
      <c r="AB70" s="289" t="s">
        <v>418</v>
      </c>
      <c r="AC70" s="275" t="s">
        <v>2291</v>
      </c>
      <c r="AD70" s="290" t="s">
        <v>349</v>
      </c>
      <c r="AE70" s="292"/>
      <c r="AF70" s="292"/>
      <c r="AG70" s="292"/>
    </row>
    <row r="71" spans="1:33" x14ac:dyDescent="0.25">
      <c r="A71" s="275">
        <v>95</v>
      </c>
      <c r="B71" s="275" t="s">
        <v>153</v>
      </c>
      <c r="C71" s="275" t="s">
        <v>17</v>
      </c>
      <c r="D71" s="275">
        <v>1516</v>
      </c>
      <c r="E71" s="275" t="s">
        <v>132</v>
      </c>
      <c r="F71" s="275" t="s">
        <v>14</v>
      </c>
      <c r="G71" s="276">
        <v>950110007932</v>
      </c>
      <c r="H71" s="277" t="s">
        <v>58</v>
      </c>
      <c r="I71" s="277" t="s">
        <v>195</v>
      </c>
      <c r="J71" s="278">
        <v>42461</v>
      </c>
      <c r="K71" s="279">
        <v>66</v>
      </c>
      <c r="L71" s="275" t="s">
        <v>111</v>
      </c>
      <c r="M71" s="275" t="s">
        <v>42</v>
      </c>
      <c r="N71" s="278">
        <v>42524</v>
      </c>
      <c r="O71" s="278" t="s">
        <v>268</v>
      </c>
      <c r="P71" s="279">
        <v>3</v>
      </c>
      <c r="Q71" s="278" t="s">
        <v>33</v>
      </c>
      <c r="R71" s="275">
        <v>3729</v>
      </c>
      <c r="S71" s="275" t="s">
        <v>100</v>
      </c>
      <c r="T71" s="275">
        <v>3729</v>
      </c>
      <c r="U71" s="275" t="s">
        <v>100</v>
      </c>
      <c r="V71" s="283">
        <v>3729</v>
      </c>
      <c r="W71" s="275" t="s">
        <v>100</v>
      </c>
      <c r="X71" s="275" t="s">
        <v>114</v>
      </c>
      <c r="Y71" s="275">
        <v>3.73</v>
      </c>
      <c r="Z71" s="275">
        <v>1</v>
      </c>
      <c r="AA71" s="282" t="s">
        <v>629</v>
      </c>
      <c r="AB71" s="289" t="s">
        <v>418</v>
      </c>
      <c r="AC71" s="275" t="s">
        <v>352</v>
      </c>
      <c r="AD71" s="290" t="s">
        <v>349</v>
      </c>
      <c r="AE71" s="292"/>
      <c r="AF71" s="292"/>
      <c r="AG71" s="292"/>
    </row>
    <row r="72" spans="1:33" x14ac:dyDescent="0.25">
      <c r="A72" s="275">
        <v>95</v>
      </c>
      <c r="B72" s="275" t="s">
        <v>153</v>
      </c>
      <c r="C72" s="275" t="s">
        <v>17</v>
      </c>
      <c r="D72" s="275">
        <v>1516</v>
      </c>
      <c r="E72" s="275" t="s">
        <v>132</v>
      </c>
      <c r="F72" s="275" t="s">
        <v>14</v>
      </c>
      <c r="G72" s="276">
        <v>950110008042</v>
      </c>
      <c r="H72" s="277" t="s">
        <v>58</v>
      </c>
      <c r="I72" s="277" t="s">
        <v>195</v>
      </c>
      <c r="J72" s="278">
        <v>42461</v>
      </c>
      <c r="K72" s="279">
        <v>66</v>
      </c>
      <c r="L72" s="275" t="s">
        <v>111</v>
      </c>
      <c r="M72" s="275" t="s">
        <v>42</v>
      </c>
      <c r="N72" s="278">
        <v>42524</v>
      </c>
      <c r="O72" s="278" t="s">
        <v>268</v>
      </c>
      <c r="P72" s="279">
        <v>3</v>
      </c>
      <c r="Q72" s="278" t="s">
        <v>33</v>
      </c>
      <c r="R72" s="275">
        <v>43639</v>
      </c>
      <c r="S72" s="275" t="s">
        <v>100</v>
      </c>
      <c r="T72" s="275">
        <v>43639</v>
      </c>
      <c r="U72" s="275" t="s">
        <v>100</v>
      </c>
      <c r="V72" s="283">
        <v>43639</v>
      </c>
      <c r="W72" s="275" t="s">
        <v>100</v>
      </c>
      <c r="X72" s="275" t="s">
        <v>114</v>
      </c>
      <c r="Y72" s="275">
        <v>43.64</v>
      </c>
      <c r="Z72" s="275">
        <v>1</v>
      </c>
      <c r="AA72" s="282" t="s">
        <v>630</v>
      </c>
      <c r="AB72" s="289" t="s">
        <v>418</v>
      </c>
      <c r="AC72" s="275" t="s">
        <v>352</v>
      </c>
      <c r="AD72" s="290" t="s">
        <v>350</v>
      </c>
      <c r="AE72" s="292"/>
      <c r="AF72" s="292" t="s">
        <v>2134</v>
      </c>
      <c r="AG72" s="292"/>
    </row>
    <row r="73" spans="1:33" x14ac:dyDescent="0.25">
      <c r="A73" s="275">
        <v>95</v>
      </c>
      <c r="B73" s="275" t="s">
        <v>153</v>
      </c>
      <c r="C73" s="275" t="s">
        <v>17</v>
      </c>
      <c r="D73" s="275">
        <v>1516</v>
      </c>
      <c r="E73" s="275" t="s">
        <v>132</v>
      </c>
      <c r="F73" s="275" t="s">
        <v>14</v>
      </c>
      <c r="G73" s="276">
        <v>950110007972</v>
      </c>
      <c r="H73" s="277" t="s">
        <v>58</v>
      </c>
      <c r="I73" s="277" t="s">
        <v>195</v>
      </c>
      <c r="J73" s="278">
        <v>42461</v>
      </c>
      <c r="K73" s="279">
        <v>66</v>
      </c>
      <c r="L73" s="275" t="s">
        <v>111</v>
      </c>
      <c r="M73" s="275" t="s">
        <v>42</v>
      </c>
      <c r="N73" s="278">
        <v>42524</v>
      </c>
      <c r="O73" s="278" t="s">
        <v>268</v>
      </c>
      <c r="P73" s="279">
        <v>3</v>
      </c>
      <c r="Q73" s="278" t="s">
        <v>33</v>
      </c>
      <c r="R73" s="275">
        <v>47110</v>
      </c>
      <c r="S73" s="275" t="s">
        <v>100</v>
      </c>
      <c r="T73" s="275">
        <v>47110</v>
      </c>
      <c r="U73" s="275" t="s">
        <v>100</v>
      </c>
      <c r="V73" s="283">
        <v>47110</v>
      </c>
      <c r="W73" s="275" t="s">
        <v>100</v>
      </c>
      <c r="X73" s="275" t="s">
        <v>114</v>
      </c>
      <c r="Y73" s="275">
        <v>47.11</v>
      </c>
      <c r="Z73" s="275">
        <v>1</v>
      </c>
      <c r="AA73" s="282" t="s">
        <v>630</v>
      </c>
      <c r="AB73" s="289" t="s">
        <v>418</v>
      </c>
      <c r="AC73" s="275" t="s">
        <v>352</v>
      </c>
      <c r="AD73" s="290" t="s">
        <v>350</v>
      </c>
      <c r="AE73" s="292"/>
      <c r="AF73" s="292" t="s">
        <v>2134</v>
      </c>
      <c r="AG73" s="292"/>
    </row>
    <row r="74" spans="1:33" x14ac:dyDescent="0.25">
      <c r="A74" s="275">
        <v>95</v>
      </c>
      <c r="B74" s="275" t="s">
        <v>153</v>
      </c>
      <c r="C74" s="275" t="s">
        <v>17</v>
      </c>
      <c r="D74" s="275">
        <v>1730</v>
      </c>
      <c r="E74" s="275" t="s">
        <v>172</v>
      </c>
      <c r="F74" s="275" t="s">
        <v>18</v>
      </c>
      <c r="G74" s="276">
        <v>950110007800</v>
      </c>
      <c r="H74" s="277" t="s">
        <v>58</v>
      </c>
      <c r="I74" s="277" t="s">
        <v>195</v>
      </c>
      <c r="J74" s="278">
        <v>42451</v>
      </c>
      <c r="K74" s="279">
        <v>76</v>
      </c>
      <c r="L74" s="275" t="s">
        <v>111</v>
      </c>
      <c r="M74" s="275" t="s">
        <v>42</v>
      </c>
      <c r="N74" s="278">
        <v>42527</v>
      </c>
      <c r="O74" s="278" t="s">
        <v>268</v>
      </c>
      <c r="P74" s="279">
        <v>0</v>
      </c>
      <c r="Q74" s="278" t="s">
        <v>33</v>
      </c>
      <c r="R74" s="275">
        <v>-1065</v>
      </c>
      <c r="S74" s="275" t="s">
        <v>100</v>
      </c>
      <c r="T74" s="275">
        <v>-1065</v>
      </c>
      <c r="U74" s="275" t="s">
        <v>100</v>
      </c>
      <c r="V74" s="283">
        <v>-1065</v>
      </c>
      <c r="W74" s="275" t="s">
        <v>100</v>
      </c>
      <c r="X74" s="275" t="s">
        <v>114</v>
      </c>
      <c r="Y74" s="275">
        <v>-1.07</v>
      </c>
      <c r="Z74" s="275">
        <v>1</v>
      </c>
      <c r="AA74" s="282" t="s">
        <v>631</v>
      </c>
      <c r="AB74" s="289" t="s">
        <v>437</v>
      </c>
      <c r="AC74" s="275" t="s">
        <v>2292</v>
      </c>
      <c r="AD74" s="290" t="s">
        <v>349</v>
      </c>
      <c r="AE74" s="292"/>
      <c r="AF74" s="292"/>
      <c r="AG74" s="292"/>
    </row>
    <row r="75" spans="1:33" x14ac:dyDescent="0.25">
      <c r="A75" s="275">
        <v>95</v>
      </c>
      <c r="B75" s="275" t="s">
        <v>153</v>
      </c>
      <c r="C75" s="275" t="s">
        <v>17</v>
      </c>
      <c r="D75" s="275">
        <v>1730</v>
      </c>
      <c r="E75" s="275" t="s">
        <v>172</v>
      </c>
      <c r="F75" s="275" t="s">
        <v>18</v>
      </c>
      <c r="G75" s="276">
        <v>950110008141</v>
      </c>
      <c r="H75" s="277" t="s">
        <v>58</v>
      </c>
      <c r="I75" s="277" t="s">
        <v>195</v>
      </c>
      <c r="J75" s="278">
        <v>42464</v>
      </c>
      <c r="K75" s="279">
        <v>63</v>
      </c>
      <c r="L75" s="275" t="s">
        <v>111</v>
      </c>
      <c r="M75" s="275" t="s">
        <v>42</v>
      </c>
      <c r="N75" s="278">
        <v>42527</v>
      </c>
      <c r="O75" s="278" t="s">
        <v>268</v>
      </c>
      <c r="P75" s="279">
        <v>0</v>
      </c>
      <c r="Q75" s="278" t="s">
        <v>33</v>
      </c>
      <c r="R75" s="275">
        <v>1993</v>
      </c>
      <c r="S75" s="275" t="s">
        <v>100</v>
      </c>
      <c r="T75" s="275">
        <v>1993</v>
      </c>
      <c r="U75" s="275" t="s">
        <v>100</v>
      </c>
      <c r="V75" s="283">
        <v>1993</v>
      </c>
      <c r="W75" s="275" t="s">
        <v>100</v>
      </c>
      <c r="X75" s="275" t="s">
        <v>114</v>
      </c>
      <c r="Y75" s="275">
        <v>1.99</v>
      </c>
      <c r="Z75" s="275">
        <v>1</v>
      </c>
      <c r="AA75" s="282" t="s">
        <v>629</v>
      </c>
      <c r="AB75" s="289" t="s">
        <v>437</v>
      </c>
      <c r="AC75" s="275" t="s">
        <v>2292</v>
      </c>
      <c r="AD75" s="290" t="s">
        <v>349</v>
      </c>
      <c r="AE75" s="292"/>
      <c r="AF75" s="292"/>
      <c r="AG75" s="292"/>
    </row>
    <row r="76" spans="1:33" x14ac:dyDescent="0.25">
      <c r="A76" s="275">
        <v>95</v>
      </c>
      <c r="B76" s="275" t="s">
        <v>153</v>
      </c>
      <c r="C76" s="275" t="s">
        <v>17</v>
      </c>
      <c r="D76" s="275">
        <v>1730</v>
      </c>
      <c r="E76" s="275" t="s">
        <v>172</v>
      </c>
      <c r="F76" s="275" t="s">
        <v>18</v>
      </c>
      <c r="G76" s="276">
        <v>950110008100</v>
      </c>
      <c r="H76" s="277" t="s">
        <v>58</v>
      </c>
      <c r="I76" s="277" t="s">
        <v>195</v>
      </c>
      <c r="J76" s="278">
        <v>42461</v>
      </c>
      <c r="K76" s="279">
        <v>66</v>
      </c>
      <c r="L76" s="275" t="s">
        <v>111</v>
      </c>
      <c r="M76" s="275" t="s">
        <v>42</v>
      </c>
      <c r="N76" s="278">
        <v>42527</v>
      </c>
      <c r="O76" s="278" t="s">
        <v>268</v>
      </c>
      <c r="P76" s="279">
        <v>0</v>
      </c>
      <c r="Q76" s="278" t="s">
        <v>33</v>
      </c>
      <c r="R76" s="275">
        <v>14784</v>
      </c>
      <c r="S76" s="275" t="s">
        <v>100</v>
      </c>
      <c r="T76" s="275">
        <v>14784</v>
      </c>
      <c r="U76" s="275" t="s">
        <v>100</v>
      </c>
      <c r="V76" s="283">
        <v>14784</v>
      </c>
      <c r="W76" s="275" t="s">
        <v>100</v>
      </c>
      <c r="X76" s="275" t="s">
        <v>114</v>
      </c>
      <c r="Y76" s="275">
        <v>14.78</v>
      </c>
      <c r="Z76" s="275">
        <v>1</v>
      </c>
      <c r="AA76" s="282" t="s">
        <v>630</v>
      </c>
      <c r="AB76" s="289" t="s">
        <v>437</v>
      </c>
      <c r="AC76" s="275" t="s">
        <v>2292</v>
      </c>
      <c r="AD76" s="290" t="s">
        <v>350</v>
      </c>
      <c r="AE76" s="292"/>
      <c r="AF76" s="292" t="s">
        <v>2134</v>
      </c>
      <c r="AG76" s="292"/>
    </row>
    <row r="77" spans="1:33" x14ac:dyDescent="0.25">
      <c r="A77" s="275">
        <v>95</v>
      </c>
      <c r="B77" s="275" t="s">
        <v>153</v>
      </c>
      <c r="C77" s="275" t="s">
        <v>17</v>
      </c>
      <c r="D77" s="275">
        <v>1730</v>
      </c>
      <c r="E77" s="275" t="s">
        <v>172</v>
      </c>
      <c r="F77" s="275" t="s">
        <v>18</v>
      </c>
      <c r="G77" s="276">
        <v>950110007957</v>
      </c>
      <c r="H77" s="277" t="s">
        <v>58</v>
      </c>
      <c r="I77" s="277" t="s">
        <v>195</v>
      </c>
      <c r="J77" s="278">
        <v>42461</v>
      </c>
      <c r="K77" s="279">
        <v>66</v>
      </c>
      <c r="L77" s="275" t="s">
        <v>111</v>
      </c>
      <c r="M77" s="275" t="s">
        <v>42</v>
      </c>
      <c r="N77" s="278">
        <v>42527</v>
      </c>
      <c r="O77" s="278" t="s">
        <v>268</v>
      </c>
      <c r="P77" s="279">
        <v>0</v>
      </c>
      <c r="Q77" s="278" t="s">
        <v>33</v>
      </c>
      <c r="R77" s="275">
        <v>15960</v>
      </c>
      <c r="S77" s="275" t="s">
        <v>100</v>
      </c>
      <c r="T77" s="275">
        <v>15960</v>
      </c>
      <c r="U77" s="275" t="s">
        <v>100</v>
      </c>
      <c r="V77" s="283">
        <v>15960</v>
      </c>
      <c r="W77" s="275" t="s">
        <v>100</v>
      </c>
      <c r="X77" s="275" t="s">
        <v>114</v>
      </c>
      <c r="Y77" s="275">
        <v>15.96</v>
      </c>
      <c r="Z77" s="275">
        <v>1</v>
      </c>
      <c r="AA77" s="282" t="s">
        <v>630</v>
      </c>
      <c r="AB77" s="289" t="s">
        <v>437</v>
      </c>
      <c r="AC77" s="275" t="s">
        <v>2292</v>
      </c>
      <c r="AD77" s="290" t="s">
        <v>350</v>
      </c>
      <c r="AE77" s="292"/>
      <c r="AF77" s="292" t="s">
        <v>2134</v>
      </c>
      <c r="AG77" s="292"/>
    </row>
    <row r="78" spans="1:33" x14ac:dyDescent="0.25">
      <c r="A78" s="275">
        <v>95</v>
      </c>
      <c r="B78" s="275" t="s">
        <v>153</v>
      </c>
      <c r="C78" s="275" t="s">
        <v>17</v>
      </c>
      <c r="D78" s="275">
        <v>1730</v>
      </c>
      <c r="E78" s="275" t="s">
        <v>172</v>
      </c>
      <c r="F78" s="275" t="s">
        <v>18</v>
      </c>
      <c r="G78" s="276">
        <v>950110007874</v>
      </c>
      <c r="H78" s="277" t="s">
        <v>58</v>
      </c>
      <c r="I78" s="277" t="s">
        <v>195</v>
      </c>
      <c r="J78" s="278">
        <v>42459</v>
      </c>
      <c r="K78" s="279">
        <v>68</v>
      </c>
      <c r="L78" s="275" t="s">
        <v>111</v>
      </c>
      <c r="M78" s="275" t="s">
        <v>42</v>
      </c>
      <c r="N78" s="278">
        <v>42527</v>
      </c>
      <c r="O78" s="278" t="s">
        <v>268</v>
      </c>
      <c r="P78" s="279">
        <v>0</v>
      </c>
      <c r="Q78" s="278" t="s">
        <v>33</v>
      </c>
      <c r="R78" s="275">
        <v>21400</v>
      </c>
      <c r="S78" s="275" t="s">
        <v>100</v>
      </c>
      <c r="T78" s="275">
        <v>21400</v>
      </c>
      <c r="U78" s="275" t="s">
        <v>100</v>
      </c>
      <c r="V78" s="283">
        <v>21400</v>
      </c>
      <c r="W78" s="275" t="s">
        <v>100</v>
      </c>
      <c r="X78" s="275" t="s">
        <v>114</v>
      </c>
      <c r="Y78" s="275">
        <v>21.4</v>
      </c>
      <c r="Z78" s="275">
        <v>1</v>
      </c>
      <c r="AA78" s="282" t="s">
        <v>630</v>
      </c>
      <c r="AB78" s="289" t="s">
        <v>437</v>
      </c>
      <c r="AC78" s="275" t="s">
        <v>2292</v>
      </c>
      <c r="AD78" s="290" t="s">
        <v>350</v>
      </c>
      <c r="AE78" s="292"/>
      <c r="AF78" s="292" t="s">
        <v>2134</v>
      </c>
      <c r="AG78" s="292"/>
    </row>
    <row r="79" spans="1:33" x14ac:dyDescent="0.25">
      <c r="A79" s="275">
        <v>95</v>
      </c>
      <c r="B79" s="275" t="s">
        <v>153</v>
      </c>
      <c r="C79" s="275" t="s">
        <v>17</v>
      </c>
      <c r="D79" s="275">
        <v>1750</v>
      </c>
      <c r="E79" s="275" t="s">
        <v>159</v>
      </c>
      <c r="F79" s="275" t="s">
        <v>18</v>
      </c>
      <c r="G79" s="276">
        <v>950110007994</v>
      </c>
      <c r="H79" s="277" t="s">
        <v>58</v>
      </c>
      <c r="I79" s="277" t="s">
        <v>195</v>
      </c>
      <c r="J79" s="278">
        <v>42461</v>
      </c>
      <c r="K79" s="279">
        <v>66</v>
      </c>
      <c r="L79" s="275" t="s">
        <v>111</v>
      </c>
      <c r="M79" s="275" t="s">
        <v>42</v>
      </c>
      <c r="N79" s="278">
        <v>42527</v>
      </c>
      <c r="O79" s="278" t="s">
        <v>268</v>
      </c>
      <c r="P79" s="279">
        <v>0</v>
      </c>
      <c r="Q79" s="278" t="s">
        <v>33</v>
      </c>
      <c r="R79" s="275">
        <v>5086</v>
      </c>
      <c r="S79" s="275" t="s">
        <v>100</v>
      </c>
      <c r="T79" s="275">
        <v>5086</v>
      </c>
      <c r="U79" s="275" t="s">
        <v>100</v>
      </c>
      <c r="V79" s="283">
        <v>5086</v>
      </c>
      <c r="W79" s="275" t="s">
        <v>100</v>
      </c>
      <c r="X79" s="275" t="s">
        <v>114</v>
      </c>
      <c r="Y79" s="275">
        <v>5.09</v>
      </c>
      <c r="Z79" s="275">
        <v>1</v>
      </c>
      <c r="AA79" s="282" t="s">
        <v>629</v>
      </c>
      <c r="AB79" s="289" t="s">
        <v>2293</v>
      </c>
      <c r="AC79" s="275" t="s">
        <v>357</v>
      </c>
      <c r="AD79" s="290" t="s">
        <v>349</v>
      </c>
      <c r="AE79" s="292"/>
      <c r="AF79" s="292"/>
      <c r="AG79" s="292"/>
    </row>
    <row r="80" spans="1:33" x14ac:dyDescent="0.25">
      <c r="A80" s="275">
        <v>95</v>
      </c>
      <c r="B80" s="275" t="s">
        <v>153</v>
      </c>
      <c r="C80" s="275" t="s">
        <v>17</v>
      </c>
      <c r="D80" s="275">
        <v>1750</v>
      </c>
      <c r="E80" s="275" t="s">
        <v>159</v>
      </c>
      <c r="F80" s="275" t="s">
        <v>18</v>
      </c>
      <c r="G80" s="276">
        <v>950110007980</v>
      </c>
      <c r="H80" s="277" t="s">
        <v>58</v>
      </c>
      <c r="I80" s="277" t="s">
        <v>195</v>
      </c>
      <c r="J80" s="278">
        <v>42461</v>
      </c>
      <c r="K80" s="279">
        <v>66</v>
      </c>
      <c r="L80" s="275" t="s">
        <v>111</v>
      </c>
      <c r="M80" s="275" t="s">
        <v>42</v>
      </c>
      <c r="N80" s="278">
        <v>42527</v>
      </c>
      <c r="O80" s="278" t="s">
        <v>268</v>
      </c>
      <c r="P80" s="279">
        <v>0</v>
      </c>
      <c r="Q80" s="278" t="s">
        <v>33</v>
      </c>
      <c r="R80" s="275">
        <v>8174</v>
      </c>
      <c r="S80" s="275" t="s">
        <v>100</v>
      </c>
      <c r="T80" s="275">
        <v>8174</v>
      </c>
      <c r="U80" s="275" t="s">
        <v>100</v>
      </c>
      <c r="V80" s="283">
        <v>8174</v>
      </c>
      <c r="W80" s="275" t="s">
        <v>100</v>
      </c>
      <c r="X80" s="275" t="s">
        <v>114</v>
      </c>
      <c r="Y80" s="275">
        <v>8.17</v>
      </c>
      <c r="Z80" s="275">
        <v>1</v>
      </c>
      <c r="AA80" s="282" t="s">
        <v>629</v>
      </c>
      <c r="AB80" s="289" t="s">
        <v>2294</v>
      </c>
      <c r="AC80" s="275" t="s">
        <v>357</v>
      </c>
      <c r="AD80" s="290" t="s">
        <v>349</v>
      </c>
      <c r="AE80" s="292"/>
      <c r="AF80" s="292"/>
      <c r="AG80" s="292"/>
    </row>
    <row r="81" spans="1:33" x14ac:dyDescent="0.25">
      <c r="A81" s="275">
        <v>95</v>
      </c>
      <c r="B81" s="275" t="s">
        <v>153</v>
      </c>
      <c r="C81" s="275" t="s">
        <v>17</v>
      </c>
      <c r="D81" s="275">
        <v>1750</v>
      </c>
      <c r="E81" s="275" t="s">
        <v>159</v>
      </c>
      <c r="F81" s="275" t="s">
        <v>18</v>
      </c>
      <c r="G81" s="276">
        <v>950110007290</v>
      </c>
      <c r="H81" s="277" t="s">
        <v>58</v>
      </c>
      <c r="I81" s="277" t="s">
        <v>195</v>
      </c>
      <c r="J81" s="278">
        <v>42331</v>
      </c>
      <c r="K81" s="279">
        <v>196</v>
      </c>
      <c r="L81" s="275" t="s">
        <v>111</v>
      </c>
      <c r="M81" s="275" t="s">
        <v>42</v>
      </c>
      <c r="N81" s="278">
        <v>42367</v>
      </c>
      <c r="O81" s="278" t="s">
        <v>273</v>
      </c>
      <c r="P81" s="279">
        <v>160</v>
      </c>
      <c r="Q81" s="278" t="s">
        <v>39</v>
      </c>
      <c r="R81" s="275">
        <v>16000</v>
      </c>
      <c r="S81" s="275" t="s">
        <v>100</v>
      </c>
      <c r="T81" s="275">
        <v>16000</v>
      </c>
      <c r="U81" s="275" t="s">
        <v>100</v>
      </c>
      <c r="V81" s="283">
        <v>16000</v>
      </c>
      <c r="W81" s="275" t="s">
        <v>100</v>
      </c>
      <c r="X81" s="275" t="s">
        <v>114</v>
      </c>
      <c r="Y81" s="275">
        <v>16</v>
      </c>
      <c r="Z81" s="275">
        <v>1</v>
      </c>
      <c r="AA81" s="282" t="s">
        <v>630</v>
      </c>
      <c r="AB81" s="289" t="s">
        <v>1075</v>
      </c>
      <c r="AC81" s="275" t="s">
        <v>357</v>
      </c>
      <c r="AD81" s="290" t="s">
        <v>350</v>
      </c>
      <c r="AE81" s="292"/>
      <c r="AF81" s="292" t="s">
        <v>2134</v>
      </c>
      <c r="AG81" s="292"/>
    </row>
    <row r="82" spans="1:33" x14ac:dyDescent="0.25">
      <c r="A82" s="275">
        <v>95</v>
      </c>
      <c r="B82" s="275" t="s">
        <v>153</v>
      </c>
      <c r="C82" s="275" t="s">
        <v>17</v>
      </c>
      <c r="D82" s="275">
        <v>1750</v>
      </c>
      <c r="E82" s="275" t="s">
        <v>159</v>
      </c>
      <c r="F82" s="275" t="s">
        <v>18</v>
      </c>
      <c r="G82" s="276">
        <v>950110007841</v>
      </c>
      <c r="H82" s="277" t="s">
        <v>58</v>
      </c>
      <c r="I82" s="277" t="s">
        <v>195</v>
      </c>
      <c r="J82" s="278">
        <v>42459</v>
      </c>
      <c r="K82" s="279">
        <v>68</v>
      </c>
      <c r="L82" s="275" t="s">
        <v>111</v>
      </c>
      <c r="M82" s="275" t="s">
        <v>42</v>
      </c>
      <c r="N82" s="278">
        <v>42527</v>
      </c>
      <c r="O82" s="278" t="s">
        <v>268</v>
      </c>
      <c r="P82" s="279">
        <v>0</v>
      </c>
      <c r="Q82" s="278" t="s">
        <v>33</v>
      </c>
      <c r="R82" s="275">
        <v>18000</v>
      </c>
      <c r="S82" s="275" t="s">
        <v>100</v>
      </c>
      <c r="T82" s="275">
        <v>18000</v>
      </c>
      <c r="U82" s="275" t="s">
        <v>100</v>
      </c>
      <c r="V82" s="283">
        <v>18000</v>
      </c>
      <c r="W82" s="275" t="s">
        <v>100</v>
      </c>
      <c r="X82" s="275" t="s">
        <v>114</v>
      </c>
      <c r="Y82" s="275">
        <v>18</v>
      </c>
      <c r="Z82" s="275">
        <v>1</v>
      </c>
      <c r="AA82" s="282" t="s">
        <v>630</v>
      </c>
      <c r="AB82" s="289" t="s">
        <v>2295</v>
      </c>
      <c r="AC82" s="275" t="s">
        <v>357</v>
      </c>
      <c r="AD82" s="290" t="s">
        <v>350</v>
      </c>
      <c r="AE82" s="292"/>
      <c r="AF82" s="292" t="s">
        <v>2134</v>
      </c>
      <c r="AG82" s="292"/>
    </row>
    <row r="83" spans="1:33" x14ac:dyDescent="0.25">
      <c r="A83" s="275">
        <v>95</v>
      </c>
      <c r="B83" s="275" t="s">
        <v>153</v>
      </c>
      <c r="C83" s="275" t="s">
        <v>17</v>
      </c>
      <c r="D83" s="275">
        <v>1750</v>
      </c>
      <c r="E83" s="275" t="s">
        <v>159</v>
      </c>
      <c r="F83" s="275" t="s">
        <v>18</v>
      </c>
      <c r="G83" s="276">
        <v>950110007344</v>
      </c>
      <c r="H83" s="277" t="s">
        <v>58</v>
      </c>
      <c r="I83" s="277" t="s">
        <v>195</v>
      </c>
      <c r="J83" s="278">
        <v>42331</v>
      </c>
      <c r="K83" s="279">
        <v>196</v>
      </c>
      <c r="L83" s="275" t="s">
        <v>111</v>
      </c>
      <c r="M83" s="275" t="s">
        <v>42</v>
      </c>
      <c r="N83" s="278">
        <v>42367</v>
      </c>
      <c r="O83" s="278" t="s">
        <v>273</v>
      </c>
      <c r="P83" s="279">
        <v>160</v>
      </c>
      <c r="Q83" s="278" t="s">
        <v>39</v>
      </c>
      <c r="R83" s="275">
        <v>22231</v>
      </c>
      <c r="S83" s="275" t="s">
        <v>100</v>
      </c>
      <c r="T83" s="275">
        <v>22231</v>
      </c>
      <c r="U83" s="275" t="s">
        <v>100</v>
      </c>
      <c r="V83" s="283">
        <v>22231</v>
      </c>
      <c r="W83" s="275" t="s">
        <v>100</v>
      </c>
      <c r="X83" s="275" t="s">
        <v>114</v>
      </c>
      <c r="Y83" s="275">
        <v>22.23</v>
      </c>
      <c r="Z83" s="275">
        <v>1</v>
      </c>
      <c r="AA83" s="282" t="s">
        <v>630</v>
      </c>
      <c r="AB83" s="289" t="s">
        <v>438</v>
      </c>
      <c r="AC83" s="275" t="s">
        <v>357</v>
      </c>
      <c r="AD83" s="290" t="s">
        <v>350</v>
      </c>
      <c r="AE83" s="292"/>
      <c r="AF83" s="292" t="s">
        <v>2134</v>
      </c>
      <c r="AG83" s="292"/>
    </row>
    <row r="84" spans="1:33" x14ac:dyDescent="0.25">
      <c r="A84" s="275">
        <v>95</v>
      </c>
      <c r="B84" s="275" t="s">
        <v>153</v>
      </c>
      <c r="C84" s="275" t="s">
        <v>17</v>
      </c>
      <c r="D84" s="275">
        <v>1750</v>
      </c>
      <c r="E84" s="275" t="s">
        <v>159</v>
      </c>
      <c r="F84" s="275" t="s">
        <v>18</v>
      </c>
      <c r="G84" s="276">
        <v>950110006882</v>
      </c>
      <c r="H84" s="277" t="s">
        <v>58</v>
      </c>
      <c r="I84" s="277" t="s">
        <v>195</v>
      </c>
      <c r="J84" s="278">
        <v>42177</v>
      </c>
      <c r="K84" s="279">
        <v>350</v>
      </c>
      <c r="L84" s="275" t="s">
        <v>111</v>
      </c>
      <c r="M84" s="275" t="s">
        <v>42</v>
      </c>
      <c r="N84" s="278">
        <v>42250</v>
      </c>
      <c r="O84" s="278" t="s">
        <v>1238</v>
      </c>
      <c r="P84" s="279">
        <v>277</v>
      </c>
      <c r="Q84" s="278" t="s">
        <v>37</v>
      </c>
      <c r="R84" s="275">
        <v>24618</v>
      </c>
      <c r="S84" s="275" t="s">
        <v>100</v>
      </c>
      <c r="T84" s="275">
        <v>24618</v>
      </c>
      <c r="U84" s="275" t="s">
        <v>100</v>
      </c>
      <c r="V84" s="283">
        <v>24618</v>
      </c>
      <c r="W84" s="275" t="s">
        <v>100</v>
      </c>
      <c r="X84" s="275" t="s">
        <v>114</v>
      </c>
      <c r="Y84" s="275">
        <v>24.62</v>
      </c>
      <c r="Z84" s="275">
        <v>1</v>
      </c>
      <c r="AA84" s="282" t="s">
        <v>630</v>
      </c>
      <c r="AB84" s="289" t="s">
        <v>438</v>
      </c>
      <c r="AC84" s="275" t="s">
        <v>378</v>
      </c>
      <c r="AD84" s="290" t="s">
        <v>350</v>
      </c>
      <c r="AE84" s="292"/>
      <c r="AF84" s="292" t="s">
        <v>2134</v>
      </c>
      <c r="AG84" s="292"/>
    </row>
    <row r="85" spans="1:33" x14ac:dyDescent="0.25">
      <c r="A85" s="275">
        <v>95</v>
      </c>
      <c r="B85" s="275" t="s">
        <v>153</v>
      </c>
      <c r="C85" s="275" t="s">
        <v>17</v>
      </c>
      <c r="D85" s="275">
        <v>1750</v>
      </c>
      <c r="E85" s="275" t="s">
        <v>159</v>
      </c>
      <c r="F85" s="275" t="s">
        <v>18</v>
      </c>
      <c r="G85" s="276">
        <v>950110008140</v>
      </c>
      <c r="H85" s="277" t="s">
        <v>58</v>
      </c>
      <c r="I85" s="277" t="s">
        <v>195</v>
      </c>
      <c r="J85" s="278">
        <v>42464</v>
      </c>
      <c r="K85" s="279">
        <v>63</v>
      </c>
      <c r="L85" s="275" t="s">
        <v>111</v>
      </c>
      <c r="M85" s="275" t="s">
        <v>42</v>
      </c>
      <c r="N85" s="278">
        <v>42527</v>
      </c>
      <c r="O85" s="278" t="s">
        <v>268</v>
      </c>
      <c r="P85" s="279">
        <v>0</v>
      </c>
      <c r="Q85" s="278" t="s">
        <v>33</v>
      </c>
      <c r="R85" s="275">
        <v>25874</v>
      </c>
      <c r="S85" s="275" t="s">
        <v>100</v>
      </c>
      <c r="T85" s="275">
        <v>25874</v>
      </c>
      <c r="U85" s="275" t="s">
        <v>100</v>
      </c>
      <c r="V85" s="283">
        <v>25874</v>
      </c>
      <c r="W85" s="275" t="s">
        <v>100</v>
      </c>
      <c r="X85" s="275" t="s">
        <v>114</v>
      </c>
      <c r="Y85" s="275">
        <v>25.87</v>
      </c>
      <c r="Z85" s="275">
        <v>1</v>
      </c>
      <c r="AA85" s="282" t="s">
        <v>630</v>
      </c>
      <c r="AB85" s="289" t="s">
        <v>438</v>
      </c>
      <c r="AC85" s="275" t="s">
        <v>357</v>
      </c>
      <c r="AD85" s="290" t="s">
        <v>350</v>
      </c>
      <c r="AE85" s="292"/>
      <c r="AF85" s="292" t="s">
        <v>2134</v>
      </c>
      <c r="AG85" s="292"/>
    </row>
    <row r="86" spans="1:33" x14ac:dyDescent="0.25">
      <c r="A86" s="275">
        <v>95</v>
      </c>
      <c r="B86" s="275" t="s">
        <v>153</v>
      </c>
      <c r="C86" s="275" t="s">
        <v>17</v>
      </c>
      <c r="D86" s="275">
        <v>1750</v>
      </c>
      <c r="E86" s="275" t="s">
        <v>159</v>
      </c>
      <c r="F86" s="275" t="s">
        <v>18</v>
      </c>
      <c r="G86" s="276">
        <v>950110007192</v>
      </c>
      <c r="H86" s="277" t="s">
        <v>58</v>
      </c>
      <c r="I86" s="277" t="s">
        <v>195</v>
      </c>
      <c r="J86" s="278">
        <v>42276</v>
      </c>
      <c r="K86" s="279">
        <v>251</v>
      </c>
      <c r="L86" s="275" t="s">
        <v>111</v>
      </c>
      <c r="M86" s="275" t="s">
        <v>42</v>
      </c>
      <c r="N86" s="278">
        <v>42341</v>
      </c>
      <c r="O86" s="278" t="s">
        <v>273</v>
      </c>
      <c r="P86" s="279">
        <v>186</v>
      </c>
      <c r="Q86" s="278" t="s">
        <v>37</v>
      </c>
      <c r="R86" s="275">
        <v>28874</v>
      </c>
      <c r="S86" s="275" t="s">
        <v>100</v>
      </c>
      <c r="T86" s="275">
        <v>28874</v>
      </c>
      <c r="U86" s="275" t="s">
        <v>100</v>
      </c>
      <c r="V86" s="283">
        <v>28874</v>
      </c>
      <c r="W86" s="275" t="s">
        <v>100</v>
      </c>
      <c r="X86" s="275" t="s">
        <v>114</v>
      </c>
      <c r="Y86" s="275">
        <v>28.87</v>
      </c>
      <c r="Z86" s="275">
        <v>1</v>
      </c>
      <c r="AA86" s="282" t="s">
        <v>630</v>
      </c>
      <c r="AB86" s="289" t="s">
        <v>438</v>
      </c>
      <c r="AC86" s="275" t="s">
        <v>357</v>
      </c>
      <c r="AD86" s="290" t="s">
        <v>350</v>
      </c>
      <c r="AE86" s="292"/>
      <c r="AF86" s="292" t="s">
        <v>2134</v>
      </c>
      <c r="AG86" s="292"/>
    </row>
    <row r="87" spans="1:33" x14ac:dyDescent="0.25">
      <c r="A87" s="275">
        <v>95</v>
      </c>
      <c r="B87" s="275" t="s">
        <v>153</v>
      </c>
      <c r="C87" s="275" t="s">
        <v>17</v>
      </c>
      <c r="D87" s="275">
        <v>1750</v>
      </c>
      <c r="E87" s="275" t="s">
        <v>159</v>
      </c>
      <c r="F87" s="275" t="s">
        <v>18</v>
      </c>
      <c r="G87" s="276">
        <v>950110008003</v>
      </c>
      <c r="H87" s="277" t="s">
        <v>58</v>
      </c>
      <c r="I87" s="277" t="s">
        <v>195</v>
      </c>
      <c r="J87" s="278">
        <v>42461</v>
      </c>
      <c r="K87" s="279">
        <v>66</v>
      </c>
      <c r="L87" s="275" t="s">
        <v>111</v>
      </c>
      <c r="M87" s="275" t="s">
        <v>42</v>
      </c>
      <c r="N87" s="278">
        <v>42527</v>
      </c>
      <c r="O87" s="278" t="s">
        <v>268</v>
      </c>
      <c r="P87" s="279">
        <v>0</v>
      </c>
      <c r="Q87" s="278" t="s">
        <v>33</v>
      </c>
      <c r="R87" s="275">
        <v>29502</v>
      </c>
      <c r="S87" s="275" t="s">
        <v>100</v>
      </c>
      <c r="T87" s="275">
        <v>29502</v>
      </c>
      <c r="U87" s="275" t="s">
        <v>100</v>
      </c>
      <c r="V87" s="283">
        <v>29502</v>
      </c>
      <c r="W87" s="275" t="s">
        <v>100</v>
      </c>
      <c r="X87" s="275" t="s">
        <v>114</v>
      </c>
      <c r="Y87" s="275">
        <v>29.5</v>
      </c>
      <c r="Z87" s="275">
        <v>1</v>
      </c>
      <c r="AA87" s="282" t="s">
        <v>630</v>
      </c>
      <c r="AB87" s="289" t="s">
        <v>438</v>
      </c>
      <c r="AC87" s="275" t="s">
        <v>357</v>
      </c>
      <c r="AD87" s="290" t="s">
        <v>350</v>
      </c>
      <c r="AE87" s="292"/>
      <c r="AF87" s="292" t="s">
        <v>2134</v>
      </c>
      <c r="AG87" s="292"/>
    </row>
    <row r="88" spans="1:33" x14ac:dyDescent="0.25">
      <c r="A88" s="275">
        <v>95</v>
      </c>
      <c r="B88" s="275" t="s">
        <v>153</v>
      </c>
      <c r="C88" s="275" t="s">
        <v>17</v>
      </c>
      <c r="D88" s="275">
        <v>1750</v>
      </c>
      <c r="E88" s="275" t="s">
        <v>159</v>
      </c>
      <c r="F88" s="275" t="s">
        <v>18</v>
      </c>
      <c r="G88" s="276">
        <v>950110008000</v>
      </c>
      <c r="H88" s="277" t="s">
        <v>58</v>
      </c>
      <c r="I88" s="277" t="s">
        <v>195</v>
      </c>
      <c r="J88" s="278">
        <v>42461</v>
      </c>
      <c r="K88" s="279">
        <v>66</v>
      </c>
      <c r="L88" s="275" t="s">
        <v>111</v>
      </c>
      <c r="M88" s="275" t="s">
        <v>42</v>
      </c>
      <c r="N88" s="278">
        <v>42527</v>
      </c>
      <c r="O88" s="278" t="s">
        <v>268</v>
      </c>
      <c r="P88" s="279">
        <v>0</v>
      </c>
      <c r="Q88" s="278" t="s">
        <v>33</v>
      </c>
      <c r="R88" s="275">
        <v>49606</v>
      </c>
      <c r="S88" s="275" t="s">
        <v>100</v>
      </c>
      <c r="T88" s="275">
        <v>49606</v>
      </c>
      <c r="U88" s="275" t="s">
        <v>100</v>
      </c>
      <c r="V88" s="283">
        <v>49606</v>
      </c>
      <c r="W88" s="275" t="s">
        <v>100</v>
      </c>
      <c r="X88" s="275" t="s">
        <v>114</v>
      </c>
      <c r="Y88" s="275">
        <v>49.61</v>
      </c>
      <c r="Z88" s="275">
        <v>1</v>
      </c>
      <c r="AA88" s="282" t="s">
        <v>630</v>
      </c>
      <c r="AB88" s="289" t="s">
        <v>438</v>
      </c>
      <c r="AC88" s="275" t="s">
        <v>357</v>
      </c>
      <c r="AD88" s="290" t="s">
        <v>350</v>
      </c>
      <c r="AE88" s="292"/>
      <c r="AF88" s="292" t="s">
        <v>2134</v>
      </c>
      <c r="AG88" s="292"/>
    </row>
    <row r="89" spans="1:33" x14ac:dyDescent="0.25">
      <c r="A89" s="275">
        <v>95</v>
      </c>
      <c r="B89" s="275" t="s">
        <v>153</v>
      </c>
      <c r="C89" s="275" t="s">
        <v>17</v>
      </c>
      <c r="D89" s="275">
        <v>1750</v>
      </c>
      <c r="E89" s="275" t="s">
        <v>159</v>
      </c>
      <c r="F89" s="275" t="s">
        <v>18</v>
      </c>
      <c r="G89" s="276">
        <v>950110007953</v>
      </c>
      <c r="H89" s="277" t="s">
        <v>58</v>
      </c>
      <c r="I89" s="277" t="s">
        <v>195</v>
      </c>
      <c r="J89" s="278">
        <v>42461</v>
      </c>
      <c r="K89" s="279">
        <v>66</v>
      </c>
      <c r="L89" s="275" t="s">
        <v>111</v>
      </c>
      <c r="M89" s="275" t="s">
        <v>42</v>
      </c>
      <c r="N89" s="278">
        <v>42527</v>
      </c>
      <c r="O89" s="278" t="s">
        <v>268</v>
      </c>
      <c r="P89" s="279">
        <v>0</v>
      </c>
      <c r="Q89" s="278" t="s">
        <v>33</v>
      </c>
      <c r="R89" s="275">
        <v>63809</v>
      </c>
      <c r="S89" s="275" t="s">
        <v>100</v>
      </c>
      <c r="T89" s="275">
        <v>63809</v>
      </c>
      <c r="U89" s="275" t="s">
        <v>100</v>
      </c>
      <c r="V89" s="283">
        <v>63809</v>
      </c>
      <c r="W89" s="275" t="s">
        <v>100</v>
      </c>
      <c r="X89" s="275" t="s">
        <v>114</v>
      </c>
      <c r="Y89" s="275">
        <v>63.81</v>
      </c>
      <c r="Z89" s="275">
        <v>1</v>
      </c>
      <c r="AA89" s="282" t="s">
        <v>630</v>
      </c>
      <c r="AB89" s="289" t="s">
        <v>438</v>
      </c>
      <c r="AC89" s="275" t="s">
        <v>357</v>
      </c>
      <c r="AD89" s="290" t="s">
        <v>350</v>
      </c>
      <c r="AE89" s="292"/>
      <c r="AF89" s="292" t="s">
        <v>2134</v>
      </c>
      <c r="AG89" s="292"/>
    </row>
    <row r="90" spans="1:33" x14ac:dyDescent="0.25">
      <c r="A90" s="275">
        <v>95</v>
      </c>
      <c r="B90" s="275" t="s">
        <v>153</v>
      </c>
      <c r="C90" s="275" t="s">
        <v>17</v>
      </c>
      <c r="D90" s="275">
        <v>199</v>
      </c>
      <c r="E90" s="275" t="s">
        <v>137</v>
      </c>
      <c r="F90" s="275" t="s">
        <v>22</v>
      </c>
      <c r="G90" s="276">
        <v>950110007227</v>
      </c>
      <c r="H90" s="277" t="s">
        <v>58</v>
      </c>
      <c r="I90" s="277" t="s">
        <v>195</v>
      </c>
      <c r="J90" s="278">
        <v>42305</v>
      </c>
      <c r="K90" s="279">
        <v>222</v>
      </c>
      <c r="L90" s="275" t="s">
        <v>111</v>
      </c>
      <c r="M90" s="275" t="s">
        <v>42</v>
      </c>
      <c r="N90" s="278">
        <v>42367</v>
      </c>
      <c r="O90" s="278" t="s">
        <v>273</v>
      </c>
      <c r="P90" s="279">
        <v>160</v>
      </c>
      <c r="Q90" s="278" t="s">
        <v>39</v>
      </c>
      <c r="R90" s="275">
        <v>19750.5</v>
      </c>
      <c r="S90" s="275" t="s">
        <v>100</v>
      </c>
      <c r="T90" s="275">
        <v>19750.5</v>
      </c>
      <c r="U90" s="275" t="s">
        <v>100</v>
      </c>
      <c r="V90" s="283">
        <v>19750.5</v>
      </c>
      <c r="W90" s="275" t="s">
        <v>100</v>
      </c>
      <c r="X90" s="275" t="s">
        <v>114</v>
      </c>
      <c r="Y90" s="275">
        <v>19.75</v>
      </c>
      <c r="Z90" s="275">
        <v>1</v>
      </c>
      <c r="AA90" s="282" t="s">
        <v>630</v>
      </c>
      <c r="AB90" s="289" t="s">
        <v>441</v>
      </c>
      <c r="AC90" s="275" t="s">
        <v>387</v>
      </c>
      <c r="AD90" s="290" t="s">
        <v>350</v>
      </c>
      <c r="AE90" s="292"/>
      <c r="AF90" s="292" t="s">
        <v>2134</v>
      </c>
      <c r="AG90" s="292"/>
    </row>
    <row r="91" spans="1:33" x14ac:dyDescent="0.25">
      <c r="A91" s="275">
        <v>95</v>
      </c>
      <c r="B91" s="275" t="s">
        <v>153</v>
      </c>
      <c r="C91" s="275" t="s">
        <v>17</v>
      </c>
      <c r="D91" s="275">
        <v>199</v>
      </c>
      <c r="E91" s="275" t="s">
        <v>137</v>
      </c>
      <c r="F91" s="275" t="s">
        <v>22</v>
      </c>
      <c r="G91" s="276">
        <v>950110007912</v>
      </c>
      <c r="H91" s="277" t="s">
        <v>58</v>
      </c>
      <c r="I91" s="277" t="s">
        <v>195</v>
      </c>
      <c r="J91" s="278">
        <v>42460</v>
      </c>
      <c r="K91" s="279">
        <v>67</v>
      </c>
      <c r="L91" s="275" t="s">
        <v>111</v>
      </c>
      <c r="M91" s="275" t="s">
        <v>42</v>
      </c>
      <c r="N91" s="278">
        <v>42527</v>
      </c>
      <c r="O91" s="278" t="s">
        <v>268</v>
      </c>
      <c r="P91" s="279">
        <v>0</v>
      </c>
      <c r="Q91" s="278" t="s">
        <v>33</v>
      </c>
      <c r="R91" s="275">
        <v>65429.1</v>
      </c>
      <c r="S91" s="275" t="s">
        <v>100</v>
      </c>
      <c r="T91" s="275">
        <v>65429.1</v>
      </c>
      <c r="U91" s="275" t="s">
        <v>100</v>
      </c>
      <c r="V91" s="283">
        <v>65429.1</v>
      </c>
      <c r="W91" s="275" t="s">
        <v>100</v>
      </c>
      <c r="X91" s="275" t="s">
        <v>114</v>
      </c>
      <c r="Y91" s="275">
        <v>65.430000000000007</v>
      </c>
      <c r="Z91" s="275">
        <v>1</v>
      </c>
      <c r="AA91" s="282" t="s">
        <v>630</v>
      </c>
      <c r="AB91" s="289" t="s">
        <v>440</v>
      </c>
      <c r="AC91" s="275" t="s">
        <v>368</v>
      </c>
      <c r="AD91" s="290" t="s">
        <v>350</v>
      </c>
      <c r="AE91" s="292"/>
      <c r="AF91" s="292" t="s">
        <v>2134</v>
      </c>
      <c r="AG91" s="292"/>
    </row>
    <row r="92" spans="1:33" x14ac:dyDescent="0.25">
      <c r="A92" s="275">
        <v>95</v>
      </c>
      <c r="B92" s="275" t="s">
        <v>153</v>
      </c>
      <c r="C92" s="275" t="s">
        <v>17</v>
      </c>
      <c r="D92" s="275">
        <v>199</v>
      </c>
      <c r="E92" s="275" t="s">
        <v>137</v>
      </c>
      <c r="F92" s="275" t="s">
        <v>22</v>
      </c>
      <c r="G92" s="276">
        <v>950110007434</v>
      </c>
      <c r="H92" s="277" t="s">
        <v>58</v>
      </c>
      <c r="I92" s="277" t="s">
        <v>195</v>
      </c>
      <c r="J92" s="278">
        <v>42332</v>
      </c>
      <c r="K92" s="279">
        <v>195</v>
      </c>
      <c r="L92" s="275" t="s">
        <v>111</v>
      </c>
      <c r="M92" s="275" t="s">
        <v>42</v>
      </c>
      <c r="N92" s="278">
        <v>42403</v>
      </c>
      <c r="O92" s="278" t="s">
        <v>266</v>
      </c>
      <c r="P92" s="279">
        <v>124</v>
      </c>
      <c r="Q92" s="278" t="s">
        <v>38</v>
      </c>
      <c r="R92" s="275">
        <v>86080.9</v>
      </c>
      <c r="S92" s="275" t="s">
        <v>100</v>
      </c>
      <c r="T92" s="275">
        <v>86080.9</v>
      </c>
      <c r="U92" s="275" t="s">
        <v>100</v>
      </c>
      <c r="V92" s="283">
        <v>86080.9</v>
      </c>
      <c r="W92" s="275" t="s">
        <v>100</v>
      </c>
      <c r="X92" s="275" t="s">
        <v>114</v>
      </c>
      <c r="Y92" s="275">
        <v>86.08</v>
      </c>
      <c r="Z92" s="275">
        <v>1</v>
      </c>
      <c r="AA92" s="282" t="s">
        <v>630</v>
      </c>
      <c r="AB92" s="289" t="s">
        <v>441</v>
      </c>
      <c r="AC92" s="275" t="s">
        <v>1058</v>
      </c>
      <c r="AD92" s="290" t="s">
        <v>350</v>
      </c>
      <c r="AE92" s="292"/>
      <c r="AF92" s="292" t="s">
        <v>2134</v>
      </c>
      <c r="AG92" s="292"/>
    </row>
    <row r="93" spans="1:33" x14ac:dyDescent="0.25">
      <c r="A93" s="275">
        <v>95</v>
      </c>
      <c r="B93" s="275" t="s">
        <v>153</v>
      </c>
      <c r="C93" s="275" t="s">
        <v>17</v>
      </c>
      <c r="D93" s="275">
        <v>199</v>
      </c>
      <c r="E93" s="275" t="s">
        <v>137</v>
      </c>
      <c r="F93" s="275" t="s">
        <v>22</v>
      </c>
      <c r="G93" s="276">
        <v>950110007179</v>
      </c>
      <c r="H93" s="277" t="s">
        <v>58</v>
      </c>
      <c r="I93" s="277" t="s">
        <v>195</v>
      </c>
      <c r="J93" s="278">
        <v>42276</v>
      </c>
      <c r="K93" s="279">
        <v>251</v>
      </c>
      <c r="L93" s="275" t="s">
        <v>111</v>
      </c>
      <c r="M93" s="275" t="s">
        <v>42</v>
      </c>
      <c r="N93" s="278">
        <v>42341</v>
      </c>
      <c r="O93" s="278" t="s">
        <v>273</v>
      </c>
      <c r="P93" s="279">
        <v>186</v>
      </c>
      <c r="Q93" s="278" t="s">
        <v>37</v>
      </c>
      <c r="R93" s="275">
        <v>258242.7</v>
      </c>
      <c r="S93" s="275" t="s">
        <v>100</v>
      </c>
      <c r="T93" s="275">
        <v>258242.7</v>
      </c>
      <c r="U93" s="275" t="s">
        <v>100</v>
      </c>
      <c r="V93" s="283">
        <v>258242.7</v>
      </c>
      <c r="W93" s="275" t="s">
        <v>100</v>
      </c>
      <c r="X93" s="275" t="s">
        <v>114</v>
      </c>
      <c r="Y93" s="275">
        <v>258.24</v>
      </c>
      <c r="Z93" s="275">
        <v>1</v>
      </c>
      <c r="AA93" s="282" t="s">
        <v>630</v>
      </c>
      <c r="AB93" s="289" t="s">
        <v>441</v>
      </c>
      <c r="AC93" s="275" t="s">
        <v>358</v>
      </c>
      <c r="AD93" s="290" t="s">
        <v>350</v>
      </c>
      <c r="AE93" s="292"/>
      <c r="AF93" s="292" t="s">
        <v>2134</v>
      </c>
      <c r="AG93" s="292"/>
    </row>
    <row r="94" spans="1:33" x14ac:dyDescent="0.25">
      <c r="A94" s="275">
        <v>95</v>
      </c>
      <c r="B94" s="275" t="s">
        <v>153</v>
      </c>
      <c r="C94" s="275" t="s">
        <v>17</v>
      </c>
      <c r="D94" s="275">
        <v>260</v>
      </c>
      <c r="E94" s="275" t="s">
        <v>113</v>
      </c>
      <c r="F94" s="275" t="s">
        <v>23</v>
      </c>
      <c r="G94" s="276">
        <v>950110007238</v>
      </c>
      <c r="H94" s="277" t="s">
        <v>58</v>
      </c>
      <c r="I94" s="277" t="s">
        <v>195</v>
      </c>
      <c r="J94" s="278">
        <v>42310</v>
      </c>
      <c r="K94" s="279">
        <v>217</v>
      </c>
      <c r="L94" s="275" t="s">
        <v>127</v>
      </c>
      <c r="M94" s="275" t="s">
        <v>128</v>
      </c>
      <c r="N94" s="278">
        <v>42367</v>
      </c>
      <c r="O94" s="278" t="s">
        <v>273</v>
      </c>
      <c r="P94" s="279">
        <v>160</v>
      </c>
      <c r="Q94" s="278" t="s">
        <v>39</v>
      </c>
      <c r="R94" s="275">
        <v>52802.02</v>
      </c>
      <c r="S94" s="275" t="s">
        <v>100</v>
      </c>
      <c r="T94" s="275">
        <v>52802.02</v>
      </c>
      <c r="U94" s="275" t="s">
        <v>100</v>
      </c>
      <c r="V94" s="283">
        <v>52802.02</v>
      </c>
      <c r="W94" s="275" t="s">
        <v>100</v>
      </c>
      <c r="X94" s="275" t="s">
        <v>114</v>
      </c>
      <c r="Y94" s="275">
        <v>52.8</v>
      </c>
      <c r="Z94" s="275">
        <v>1</v>
      </c>
      <c r="AA94" s="282" t="s">
        <v>630</v>
      </c>
      <c r="AB94" s="289" t="s">
        <v>439</v>
      </c>
      <c r="AC94" s="275" t="s">
        <v>356</v>
      </c>
      <c r="AD94" s="290" t="s">
        <v>350</v>
      </c>
      <c r="AE94" s="292"/>
      <c r="AF94" s="292" t="s">
        <v>2134</v>
      </c>
      <c r="AG94" s="292"/>
    </row>
    <row r="95" spans="1:33" x14ac:dyDescent="0.25">
      <c r="A95" s="275">
        <v>95</v>
      </c>
      <c r="B95" s="275" t="s">
        <v>153</v>
      </c>
      <c r="C95" s="275" t="s">
        <v>17</v>
      </c>
      <c r="D95" s="275">
        <v>260</v>
      </c>
      <c r="E95" s="275" t="s">
        <v>113</v>
      </c>
      <c r="F95" s="275" t="s">
        <v>23</v>
      </c>
      <c r="G95" s="276">
        <v>950110007688</v>
      </c>
      <c r="H95" s="277" t="s">
        <v>58</v>
      </c>
      <c r="I95" s="277" t="s">
        <v>195</v>
      </c>
      <c r="J95" s="278">
        <v>42360</v>
      </c>
      <c r="K95" s="279">
        <v>167</v>
      </c>
      <c r="L95" s="275" t="s">
        <v>127</v>
      </c>
      <c r="M95" s="275" t="s">
        <v>128</v>
      </c>
      <c r="N95" s="278">
        <v>42433</v>
      </c>
      <c r="O95" s="278" t="s">
        <v>266</v>
      </c>
      <c r="P95" s="279">
        <v>94</v>
      </c>
      <c r="Q95" s="278" t="s">
        <v>36</v>
      </c>
      <c r="R95" s="275">
        <v>121480</v>
      </c>
      <c r="S95" s="275" t="s">
        <v>100</v>
      </c>
      <c r="T95" s="275">
        <v>121480</v>
      </c>
      <c r="U95" s="275" t="s">
        <v>100</v>
      </c>
      <c r="V95" s="283">
        <v>121480</v>
      </c>
      <c r="W95" s="275" t="s">
        <v>100</v>
      </c>
      <c r="X95" s="275" t="s">
        <v>114</v>
      </c>
      <c r="Y95" s="275">
        <v>121.48</v>
      </c>
      <c r="Z95" s="275">
        <v>1</v>
      </c>
      <c r="AA95" s="282" t="s">
        <v>630</v>
      </c>
      <c r="AB95" s="289" t="s">
        <v>439</v>
      </c>
      <c r="AC95" s="275" t="s">
        <v>356</v>
      </c>
      <c r="AD95" s="290" t="s">
        <v>350</v>
      </c>
      <c r="AE95" s="292"/>
      <c r="AF95" s="292" t="s">
        <v>2134</v>
      </c>
      <c r="AG95" s="292"/>
    </row>
    <row r="96" spans="1:33" x14ac:dyDescent="0.25">
      <c r="A96" s="275">
        <v>95</v>
      </c>
      <c r="B96" s="275" t="s">
        <v>153</v>
      </c>
      <c r="C96" s="275" t="s">
        <v>17</v>
      </c>
      <c r="D96" s="275">
        <v>283</v>
      </c>
      <c r="E96" s="275" t="s">
        <v>109</v>
      </c>
      <c r="F96" s="275" t="s">
        <v>14</v>
      </c>
      <c r="G96" s="276">
        <v>950110006912</v>
      </c>
      <c r="H96" s="277" t="s">
        <v>58</v>
      </c>
      <c r="I96" s="277" t="s">
        <v>195</v>
      </c>
      <c r="J96" s="278">
        <v>42178</v>
      </c>
      <c r="K96" s="279">
        <v>349</v>
      </c>
      <c r="L96" s="275" t="s">
        <v>105</v>
      </c>
      <c r="M96" s="275" t="s">
        <v>41</v>
      </c>
      <c r="N96" s="278">
        <v>42249</v>
      </c>
      <c r="O96" s="278" t="s">
        <v>1238</v>
      </c>
      <c r="P96" s="279">
        <v>278</v>
      </c>
      <c r="Q96" s="278" t="s">
        <v>37</v>
      </c>
      <c r="R96" s="275">
        <v>25213.48</v>
      </c>
      <c r="S96" s="275" t="s">
        <v>100</v>
      </c>
      <c r="T96" s="275">
        <v>25213.48</v>
      </c>
      <c r="U96" s="275" t="s">
        <v>100</v>
      </c>
      <c r="V96" s="283">
        <v>25213.48</v>
      </c>
      <c r="W96" s="275" t="s">
        <v>100</v>
      </c>
      <c r="X96" s="275" t="s">
        <v>114</v>
      </c>
      <c r="Y96" s="275">
        <v>25.21</v>
      </c>
      <c r="Z96" s="275">
        <v>1</v>
      </c>
      <c r="AA96" s="282" t="s">
        <v>630</v>
      </c>
      <c r="AB96" s="289" t="s">
        <v>1064</v>
      </c>
      <c r="AC96" s="275" t="s">
        <v>1065</v>
      </c>
      <c r="AD96" s="290" t="s">
        <v>350</v>
      </c>
      <c r="AE96" s="292" t="s">
        <v>795</v>
      </c>
      <c r="AF96" s="292" t="s">
        <v>2134</v>
      </c>
      <c r="AG96" s="292" t="s">
        <v>2134</v>
      </c>
    </row>
    <row r="97" spans="1:33" x14ac:dyDescent="0.25">
      <c r="A97" s="275">
        <v>95</v>
      </c>
      <c r="B97" s="275" t="s">
        <v>153</v>
      </c>
      <c r="C97" s="275" t="s">
        <v>17</v>
      </c>
      <c r="D97" s="275">
        <v>3014</v>
      </c>
      <c r="E97" s="275" t="s">
        <v>144</v>
      </c>
      <c r="F97" s="275" t="s">
        <v>16</v>
      </c>
      <c r="G97" s="276">
        <v>950110007675</v>
      </c>
      <c r="H97" s="277" t="s">
        <v>58</v>
      </c>
      <c r="I97" s="277" t="s">
        <v>195</v>
      </c>
      <c r="J97" s="278">
        <v>42359</v>
      </c>
      <c r="K97" s="279">
        <v>168</v>
      </c>
      <c r="L97" s="275" t="s">
        <v>127</v>
      </c>
      <c r="M97" s="275" t="s">
        <v>128</v>
      </c>
      <c r="N97" s="278">
        <v>42431</v>
      </c>
      <c r="O97" s="278" t="s">
        <v>266</v>
      </c>
      <c r="P97" s="279">
        <v>96</v>
      </c>
      <c r="Q97" s="278" t="s">
        <v>36</v>
      </c>
      <c r="R97" s="275">
        <v>66488.23</v>
      </c>
      <c r="S97" s="275" t="s">
        <v>100</v>
      </c>
      <c r="T97" s="275">
        <v>66488.23</v>
      </c>
      <c r="U97" s="275" t="s">
        <v>100</v>
      </c>
      <c r="V97" s="283">
        <v>66488.23</v>
      </c>
      <c r="W97" s="275" t="s">
        <v>100</v>
      </c>
      <c r="X97" s="275" t="s">
        <v>114</v>
      </c>
      <c r="Y97" s="275">
        <v>66.489999999999995</v>
      </c>
      <c r="Z97" s="275">
        <v>1</v>
      </c>
      <c r="AA97" s="282" t="s">
        <v>630</v>
      </c>
      <c r="AB97" s="289" t="s">
        <v>1080</v>
      </c>
      <c r="AC97" s="275" t="s">
        <v>127</v>
      </c>
      <c r="AD97" s="290" t="s">
        <v>350</v>
      </c>
      <c r="AE97" s="292" t="s">
        <v>794</v>
      </c>
      <c r="AF97" s="292" t="s">
        <v>2134</v>
      </c>
      <c r="AG97" s="292"/>
    </row>
    <row r="98" spans="1:33" x14ac:dyDescent="0.25">
      <c r="A98" s="275">
        <v>95</v>
      </c>
      <c r="B98" s="275" t="s">
        <v>153</v>
      </c>
      <c r="C98" s="275" t="s">
        <v>17</v>
      </c>
      <c r="D98" s="275">
        <v>3014</v>
      </c>
      <c r="E98" s="275" t="s">
        <v>144</v>
      </c>
      <c r="F98" s="275" t="s">
        <v>16</v>
      </c>
      <c r="G98" s="276">
        <v>950110007922</v>
      </c>
      <c r="H98" s="277" t="s">
        <v>58</v>
      </c>
      <c r="I98" s="277" t="s">
        <v>195</v>
      </c>
      <c r="J98" s="278">
        <v>42461</v>
      </c>
      <c r="K98" s="279">
        <v>66</v>
      </c>
      <c r="L98" s="275" t="s">
        <v>127</v>
      </c>
      <c r="M98" s="275" t="s">
        <v>128</v>
      </c>
      <c r="N98" s="278">
        <v>42527</v>
      </c>
      <c r="O98" s="278" t="s">
        <v>268</v>
      </c>
      <c r="P98" s="279">
        <v>0</v>
      </c>
      <c r="Q98" s="278" t="s">
        <v>33</v>
      </c>
      <c r="R98" s="275">
        <v>200096.17</v>
      </c>
      <c r="S98" s="275" t="s">
        <v>100</v>
      </c>
      <c r="T98" s="275">
        <v>200096.17</v>
      </c>
      <c r="U98" s="275" t="s">
        <v>100</v>
      </c>
      <c r="V98" s="283">
        <v>200096.17</v>
      </c>
      <c r="W98" s="275" t="s">
        <v>100</v>
      </c>
      <c r="X98" s="275" t="s">
        <v>114</v>
      </c>
      <c r="Y98" s="275">
        <v>200.1</v>
      </c>
      <c r="Z98" s="275">
        <v>1</v>
      </c>
      <c r="AA98" s="282" t="s">
        <v>630</v>
      </c>
      <c r="AB98" s="289" t="s">
        <v>413</v>
      </c>
      <c r="AC98" s="275" t="s">
        <v>2296</v>
      </c>
      <c r="AD98" s="290" t="s">
        <v>350</v>
      </c>
      <c r="AE98" s="292" t="s">
        <v>794</v>
      </c>
      <c r="AF98" s="292" t="s">
        <v>2134</v>
      </c>
      <c r="AG98" s="292"/>
    </row>
    <row r="99" spans="1:33" x14ac:dyDescent="0.25">
      <c r="A99" s="275">
        <v>95</v>
      </c>
      <c r="B99" s="275" t="s">
        <v>153</v>
      </c>
      <c r="C99" s="275" t="s">
        <v>17</v>
      </c>
      <c r="D99" s="275">
        <v>3033</v>
      </c>
      <c r="E99" s="275" t="s">
        <v>156</v>
      </c>
      <c r="F99" s="275" t="s">
        <v>18</v>
      </c>
      <c r="G99" s="276">
        <v>950110008268</v>
      </c>
      <c r="H99" s="277" t="s">
        <v>58</v>
      </c>
      <c r="I99" s="277" t="s">
        <v>195</v>
      </c>
      <c r="J99" s="278">
        <v>42485</v>
      </c>
      <c r="K99" s="279">
        <v>42</v>
      </c>
      <c r="L99" s="275" t="s">
        <v>118</v>
      </c>
      <c r="M99" s="275" t="s">
        <v>41</v>
      </c>
      <c r="N99" s="278">
        <v>42495</v>
      </c>
      <c r="O99" s="278" t="s">
        <v>268</v>
      </c>
      <c r="P99" s="279">
        <v>32</v>
      </c>
      <c r="Q99" s="278" t="s">
        <v>34</v>
      </c>
      <c r="R99" s="275">
        <v>3474.78</v>
      </c>
      <c r="S99" s="275" t="s">
        <v>100</v>
      </c>
      <c r="T99" s="275">
        <v>3474.78</v>
      </c>
      <c r="U99" s="275" t="s">
        <v>100</v>
      </c>
      <c r="V99" s="283">
        <v>3474.78</v>
      </c>
      <c r="W99" s="275" t="s">
        <v>100</v>
      </c>
      <c r="X99" s="275" t="s">
        <v>114</v>
      </c>
      <c r="Y99" s="275">
        <v>3.47</v>
      </c>
      <c r="Z99" s="275">
        <v>1</v>
      </c>
      <c r="AA99" s="282" t="s">
        <v>629</v>
      </c>
      <c r="AB99" s="289" t="s">
        <v>2181</v>
      </c>
      <c r="AC99" s="275" t="s">
        <v>2193</v>
      </c>
      <c r="AD99" s="290" t="s">
        <v>349</v>
      </c>
      <c r="AE99" s="292" t="s">
        <v>794</v>
      </c>
      <c r="AF99" s="292" t="s">
        <v>2134</v>
      </c>
      <c r="AG99" s="292"/>
    </row>
    <row r="100" spans="1:33" x14ac:dyDescent="0.25">
      <c r="A100" s="275">
        <v>95</v>
      </c>
      <c r="B100" s="275" t="s">
        <v>153</v>
      </c>
      <c r="C100" s="275" t="s">
        <v>17</v>
      </c>
      <c r="D100" s="275">
        <v>3033</v>
      </c>
      <c r="E100" s="275" t="s">
        <v>156</v>
      </c>
      <c r="F100" s="275" t="s">
        <v>18</v>
      </c>
      <c r="G100" s="276">
        <v>950110008204</v>
      </c>
      <c r="H100" s="277" t="s">
        <v>58</v>
      </c>
      <c r="I100" s="277" t="s">
        <v>195</v>
      </c>
      <c r="J100" s="278">
        <v>42482</v>
      </c>
      <c r="K100" s="279">
        <v>45</v>
      </c>
      <c r="L100" s="275" t="s">
        <v>118</v>
      </c>
      <c r="M100" s="275" t="s">
        <v>41</v>
      </c>
      <c r="N100" s="278">
        <v>42495</v>
      </c>
      <c r="O100" s="278" t="s">
        <v>268</v>
      </c>
      <c r="P100" s="279">
        <v>32</v>
      </c>
      <c r="Q100" s="278" t="s">
        <v>34</v>
      </c>
      <c r="R100" s="275">
        <v>4668.46</v>
      </c>
      <c r="S100" s="275" t="s">
        <v>100</v>
      </c>
      <c r="T100" s="275">
        <v>4668.46</v>
      </c>
      <c r="U100" s="275" t="s">
        <v>100</v>
      </c>
      <c r="V100" s="283">
        <v>4668.46</v>
      </c>
      <c r="W100" s="275" t="s">
        <v>100</v>
      </c>
      <c r="X100" s="275" t="s">
        <v>114</v>
      </c>
      <c r="Y100" s="275">
        <v>4.67</v>
      </c>
      <c r="Z100" s="275">
        <v>1</v>
      </c>
      <c r="AA100" s="282" t="s">
        <v>629</v>
      </c>
      <c r="AB100" s="289" t="s">
        <v>2181</v>
      </c>
      <c r="AC100" s="275" t="s">
        <v>2194</v>
      </c>
      <c r="AD100" s="290" t="s">
        <v>349</v>
      </c>
      <c r="AE100" s="292" t="s">
        <v>794</v>
      </c>
      <c r="AF100" s="292" t="s">
        <v>2134</v>
      </c>
      <c r="AG100" s="292"/>
    </row>
    <row r="101" spans="1:33" x14ac:dyDescent="0.25">
      <c r="A101" s="275">
        <v>95</v>
      </c>
      <c r="B101" s="275" t="s">
        <v>153</v>
      </c>
      <c r="C101" s="275" t="s">
        <v>17</v>
      </c>
      <c r="D101" s="275">
        <v>3033</v>
      </c>
      <c r="E101" s="275" t="s">
        <v>156</v>
      </c>
      <c r="F101" s="275" t="s">
        <v>18</v>
      </c>
      <c r="G101" s="276">
        <v>950110007900</v>
      </c>
      <c r="H101" s="277" t="s">
        <v>58</v>
      </c>
      <c r="I101" s="277" t="s">
        <v>195</v>
      </c>
      <c r="J101" s="278">
        <v>42460</v>
      </c>
      <c r="K101" s="279">
        <v>67</v>
      </c>
      <c r="L101" s="275" t="s">
        <v>118</v>
      </c>
      <c r="M101" s="275" t="s">
        <v>41</v>
      </c>
      <c r="N101" s="278">
        <v>42495</v>
      </c>
      <c r="O101" s="278" t="s">
        <v>268</v>
      </c>
      <c r="P101" s="279">
        <v>32</v>
      </c>
      <c r="Q101" s="278" t="s">
        <v>34</v>
      </c>
      <c r="R101" s="275">
        <v>42195.199999999997</v>
      </c>
      <c r="S101" s="275" t="s">
        <v>100</v>
      </c>
      <c r="T101" s="275">
        <v>42195.199999999997</v>
      </c>
      <c r="U101" s="275" t="s">
        <v>100</v>
      </c>
      <c r="V101" s="283">
        <v>42195.199999999997</v>
      </c>
      <c r="W101" s="275" t="s">
        <v>100</v>
      </c>
      <c r="X101" s="275" t="s">
        <v>114</v>
      </c>
      <c r="Y101" s="275">
        <v>42.2</v>
      </c>
      <c r="Z101" s="275">
        <v>1</v>
      </c>
      <c r="AA101" s="282" t="s">
        <v>630</v>
      </c>
      <c r="AB101" s="289" t="s">
        <v>2181</v>
      </c>
      <c r="AC101" s="275" t="s">
        <v>2194</v>
      </c>
      <c r="AD101" s="290" t="s">
        <v>350</v>
      </c>
      <c r="AE101" s="292" t="s">
        <v>794</v>
      </c>
      <c r="AF101" s="292" t="s">
        <v>2134</v>
      </c>
      <c r="AG101" s="292"/>
    </row>
    <row r="102" spans="1:33" x14ac:dyDescent="0.25">
      <c r="A102" s="275">
        <v>95</v>
      </c>
      <c r="B102" s="275" t="s">
        <v>153</v>
      </c>
      <c r="C102" s="275" t="s">
        <v>17</v>
      </c>
      <c r="D102" s="275">
        <v>309</v>
      </c>
      <c r="E102" s="275" t="s">
        <v>123</v>
      </c>
      <c r="F102" s="275" t="s">
        <v>21</v>
      </c>
      <c r="G102" s="276">
        <v>950110008034</v>
      </c>
      <c r="H102" s="277" t="s">
        <v>58</v>
      </c>
      <c r="I102" s="277" t="s">
        <v>195</v>
      </c>
      <c r="J102" s="278">
        <v>42461</v>
      </c>
      <c r="K102" s="279">
        <v>66</v>
      </c>
      <c r="L102" s="275" t="s">
        <v>127</v>
      </c>
      <c r="M102" s="275" t="s">
        <v>128</v>
      </c>
      <c r="N102" s="278">
        <v>42524</v>
      </c>
      <c r="O102" s="278" t="s">
        <v>268</v>
      </c>
      <c r="P102" s="279">
        <v>3</v>
      </c>
      <c r="Q102" s="278" t="s">
        <v>33</v>
      </c>
      <c r="R102" s="275">
        <v>395</v>
      </c>
      <c r="S102" s="275" t="s">
        <v>100</v>
      </c>
      <c r="T102" s="275">
        <v>395</v>
      </c>
      <c r="U102" s="275" t="s">
        <v>100</v>
      </c>
      <c r="V102" s="283">
        <v>395</v>
      </c>
      <c r="W102" s="275" t="s">
        <v>100</v>
      </c>
      <c r="X102" s="275" t="s">
        <v>114</v>
      </c>
      <c r="Y102" s="275">
        <v>0.4</v>
      </c>
      <c r="Z102" s="275">
        <v>1</v>
      </c>
      <c r="AA102" s="282" t="s">
        <v>631</v>
      </c>
      <c r="AB102" s="289" t="s">
        <v>436</v>
      </c>
      <c r="AC102" s="275" t="s">
        <v>371</v>
      </c>
      <c r="AD102" s="290" t="s">
        <v>349</v>
      </c>
      <c r="AE102" s="292"/>
      <c r="AF102" s="292"/>
      <c r="AG102" s="292"/>
    </row>
    <row r="103" spans="1:33" x14ac:dyDescent="0.25">
      <c r="A103" s="275">
        <v>95</v>
      </c>
      <c r="B103" s="275" t="s">
        <v>153</v>
      </c>
      <c r="C103" s="275" t="s">
        <v>17</v>
      </c>
      <c r="D103" s="275">
        <v>309</v>
      </c>
      <c r="E103" s="275" t="s">
        <v>123</v>
      </c>
      <c r="F103" s="275" t="s">
        <v>21</v>
      </c>
      <c r="G103" s="276">
        <v>950110007950</v>
      </c>
      <c r="H103" s="277" t="s">
        <v>58</v>
      </c>
      <c r="I103" s="277" t="s">
        <v>195</v>
      </c>
      <c r="J103" s="278">
        <v>42461</v>
      </c>
      <c r="K103" s="279">
        <v>66</v>
      </c>
      <c r="L103" s="275" t="s">
        <v>127</v>
      </c>
      <c r="M103" s="275" t="s">
        <v>128</v>
      </c>
      <c r="N103" s="278">
        <v>42524</v>
      </c>
      <c r="O103" s="278" t="s">
        <v>268</v>
      </c>
      <c r="P103" s="279">
        <v>3</v>
      </c>
      <c r="Q103" s="278" t="s">
        <v>33</v>
      </c>
      <c r="R103" s="275">
        <v>427</v>
      </c>
      <c r="S103" s="275" t="s">
        <v>100</v>
      </c>
      <c r="T103" s="275">
        <v>427</v>
      </c>
      <c r="U103" s="275" t="s">
        <v>100</v>
      </c>
      <c r="V103" s="283">
        <v>427</v>
      </c>
      <c r="W103" s="275" t="s">
        <v>100</v>
      </c>
      <c r="X103" s="275" t="s">
        <v>114</v>
      </c>
      <c r="Y103" s="275">
        <v>0.43</v>
      </c>
      <c r="Z103" s="275">
        <v>1</v>
      </c>
      <c r="AA103" s="282" t="s">
        <v>631</v>
      </c>
      <c r="AB103" s="289" t="s">
        <v>436</v>
      </c>
      <c r="AC103" s="275" t="s">
        <v>371</v>
      </c>
      <c r="AD103" s="290" t="s">
        <v>349</v>
      </c>
      <c r="AE103" s="292"/>
      <c r="AF103" s="292"/>
      <c r="AG103" s="292"/>
    </row>
    <row r="104" spans="1:33" x14ac:dyDescent="0.25">
      <c r="A104" s="275">
        <v>95</v>
      </c>
      <c r="B104" s="275" t="s">
        <v>153</v>
      </c>
      <c r="C104" s="275" t="s">
        <v>17</v>
      </c>
      <c r="D104" s="275">
        <v>309</v>
      </c>
      <c r="E104" s="275" t="s">
        <v>123</v>
      </c>
      <c r="F104" s="275" t="s">
        <v>21</v>
      </c>
      <c r="G104" s="276">
        <v>950110008061</v>
      </c>
      <c r="H104" s="277" t="s">
        <v>58</v>
      </c>
      <c r="I104" s="277" t="s">
        <v>195</v>
      </c>
      <c r="J104" s="278">
        <v>42461</v>
      </c>
      <c r="K104" s="279">
        <v>66</v>
      </c>
      <c r="L104" s="275" t="s">
        <v>127</v>
      </c>
      <c r="M104" s="275" t="s">
        <v>128</v>
      </c>
      <c r="N104" s="278">
        <v>42524</v>
      </c>
      <c r="O104" s="278" t="s">
        <v>268</v>
      </c>
      <c r="P104" s="279">
        <v>3</v>
      </c>
      <c r="Q104" s="278" t="s">
        <v>33</v>
      </c>
      <c r="R104" s="275">
        <v>24013</v>
      </c>
      <c r="S104" s="275" t="s">
        <v>100</v>
      </c>
      <c r="T104" s="275">
        <v>24013</v>
      </c>
      <c r="U104" s="275" t="s">
        <v>100</v>
      </c>
      <c r="V104" s="283">
        <v>24013</v>
      </c>
      <c r="W104" s="275" t="s">
        <v>100</v>
      </c>
      <c r="X104" s="275" t="s">
        <v>114</v>
      </c>
      <c r="Y104" s="275">
        <v>24.01</v>
      </c>
      <c r="Z104" s="275">
        <v>1</v>
      </c>
      <c r="AA104" s="282" t="s">
        <v>630</v>
      </c>
      <c r="AB104" s="289" t="s">
        <v>436</v>
      </c>
      <c r="AC104" s="275" t="s">
        <v>371</v>
      </c>
      <c r="AD104" s="290" t="s">
        <v>350</v>
      </c>
      <c r="AE104" s="292"/>
      <c r="AF104" s="292" t="s">
        <v>2134</v>
      </c>
      <c r="AG104" s="292"/>
    </row>
    <row r="105" spans="1:33" x14ac:dyDescent="0.25">
      <c r="A105" s="275">
        <v>95</v>
      </c>
      <c r="B105" s="275" t="s">
        <v>153</v>
      </c>
      <c r="C105" s="275" t="s">
        <v>17</v>
      </c>
      <c r="D105" s="275">
        <v>309</v>
      </c>
      <c r="E105" s="275" t="s">
        <v>123</v>
      </c>
      <c r="F105" s="275" t="s">
        <v>21</v>
      </c>
      <c r="G105" s="276">
        <v>950110007979</v>
      </c>
      <c r="H105" s="277" t="s">
        <v>58</v>
      </c>
      <c r="I105" s="277" t="s">
        <v>195</v>
      </c>
      <c r="J105" s="278">
        <v>42461</v>
      </c>
      <c r="K105" s="279">
        <v>66</v>
      </c>
      <c r="L105" s="275" t="s">
        <v>127</v>
      </c>
      <c r="M105" s="275" t="s">
        <v>128</v>
      </c>
      <c r="N105" s="278">
        <v>42524</v>
      </c>
      <c r="O105" s="278" t="s">
        <v>268</v>
      </c>
      <c r="P105" s="279">
        <v>3</v>
      </c>
      <c r="Q105" s="278" t="s">
        <v>33</v>
      </c>
      <c r="R105" s="275">
        <v>25923</v>
      </c>
      <c r="S105" s="275" t="s">
        <v>100</v>
      </c>
      <c r="T105" s="275">
        <v>25923</v>
      </c>
      <c r="U105" s="275" t="s">
        <v>100</v>
      </c>
      <c r="V105" s="283">
        <v>25923</v>
      </c>
      <c r="W105" s="275" t="s">
        <v>100</v>
      </c>
      <c r="X105" s="275" t="s">
        <v>114</v>
      </c>
      <c r="Y105" s="275">
        <v>25.92</v>
      </c>
      <c r="Z105" s="275">
        <v>1</v>
      </c>
      <c r="AA105" s="282" t="s">
        <v>630</v>
      </c>
      <c r="AB105" s="289" t="s">
        <v>436</v>
      </c>
      <c r="AC105" s="275" t="s">
        <v>371</v>
      </c>
      <c r="AD105" s="290" t="s">
        <v>350</v>
      </c>
      <c r="AE105" s="292"/>
      <c r="AF105" s="292" t="s">
        <v>2134</v>
      </c>
      <c r="AG105" s="292"/>
    </row>
    <row r="106" spans="1:33" x14ac:dyDescent="0.25">
      <c r="A106" s="275">
        <v>95</v>
      </c>
      <c r="B106" s="275" t="s">
        <v>153</v>
      </c>
      <c r="C106" s="275" t="s">
        <v>17</v>
      </c>
      <c r="D106" s="275">
        <v>420</v>
      </c>
      <c r="E106" s="275" t="s">
        <v>148</v>
      </c>
      <c r="F106" s="275" t="s">
        <v>13</v>
      </c>
      <c r="G106" s="276">
        <v>950110008133</v>
      </c>
      <c r="H106" s="277" t="s">
        <v>58</v>
      </c>
      <c r="I106" s="277" t="s">
        <v>195</v>
      </c>
      <c r="J106" s="278">
        <v>42464</v>
      </c>
      <c r="K106" s="279">
        <v>63</v>
      </c>
      <c r="L106" s="275" t="s">
        <v>149</v>
      </c>
      <c r="M106" s="275" t="s">
        <v>41</v>
      </c>
      <c r="N106" s="278">
        <v>42524</v>
      </c>
      <c r="O106" s="278" t="s">
        <v>268</v>
      </c>
      <c r="P106" s="279">
        <v>3</v>
      </c>
      <c r="Q106" s="278" t="s">
        <v>33</v>
      </c>
      <c r="R106" s="275">
        <v>-120</v>
      </c>
      <c r="S106" s="275" t="s">
        <v>100</v>
      </c>
      <c r="T106" s="275">
        <v>-120</v>
      </c>
      <c r="U106" s="275" t="s">
        <v>100</v>
      </c>
      <c r="V106" s="283">
        <v>-120</v>
      </c>
      <c r="W106" s="275" t="s">
        <v>100</v>
      </c>
      <c r="X106" s="275" t="s">
        <v>114</v>
      </c>
      <c r="Y106" s="275">
        <v>-0.12</v>
      </c>
      <c r="Z106" s="275">
        <v>1</v>
      </c>
      <c r="AA106" s="282" t="s">
        <v>631</v>
      </c>
      <c r="AB106" s="289" t="s">
        <v>444</v>
      </c>
      <c r="AC106" s="275" t="s">
        <v>1997</v>
      </c>
      <c r="AD106" s="290" t="s">
        <v>349</v>
      </c>
      <c r="AE106" s="292"/>
      <c r="AF106" s="292" t="s">
        <v>2134</v>
      </c>
      <c r="AG106" s="292"/>
    </row>
    <row r="107" spans="1:33" x14ac:dyDescent="0.25">
      <c r="A107" s="275">
        <v>95</v>
      </c>
      <c r="B107" s="275" t="s">
        <v>153</v>
      </c>
      <c r="C107" s="275" t="s">
        <v>17</v>
      </c>
      <c r="D107" s="275">
        <v>420</v>
      </c>
      <c r="E107" s="275" t="s">
        <v>148</v>
      </c>
      <c r="F107" s="275" t="s">
        <v>13</v>
      </c>
      <c r="G107" s="276">
        <v>950110008131</v>
      </c>
      <c r="H107" s="277" t="s">
        <v>58</v>
      </c>
      <c r="I107" s="277" t="s">
        <v>195</v>
      </c>
      <c r="J107" s="278">
        <v>42464</v>
      </c>
      <c r="K107" s="279">
        <v>63</v>
      </c>
      <c r="L107" s="275" t="s">
        <v>149</v>
      </c>
      <c r="M107" s="275" t="s">
        <v>41</v>
      </c>
      <c r="N107" s="278">
        <v>42524</v>
      </c>
      <c r="O107" s="278" t="s">
        <v>268</v>
      </c>
      <c r="P107" s="279">
        <v>3</v>
      </c>
      <c r="Q107" s="278" t="s">
        <v>33</v>
      </c>
      <c r="R107" s="275">
        <v>120</v>
      </c>
      <c r="S107" s="275" t="s">
        <v>100</v>
      </c>
      <c r="T107" s="275">
        <v>120</v>
      </c>
      <c r="U107" s="275" t="s">
        <v>100</v>
      </c>
      <c r="V107" s="283">
        <v>120</v>
      </c>
      <c r="W107" s="275" t="s">
        <v>100</v>
      </c>
      <c r="X107" s="275" t="s">
        <v>114</v>
      </c>
      <c r="Y107" s="275">
        <v>0.12</v>
      </c>
      <c r="Z107" s="275">
        <v>1</v>
      </c>
      <c r="AA107" s="282" t="s">
        <v>631</v>
      </c>
      <c r="AB107" s="289" t="s">
        <v>444</v>
      </c>
      <c r="AC107" s="275" t="s">
        <v>1997</v>
      </c>
      <c r="AD107" s="290" t="s">
        <v>349</v>
      </c>
      <c r="AE107" s="292"/>
      <c r="AF107" s="292" t="s">
        <v>2134</v>
      </c>
      <c r="AG107" s="292"/>
    </row>
    <row r="108" spans="1:33" x14ac:dyDescent="0.25">
      <c r="A108" s="275">
        <v>95</v>
      </c>
      <c r="B108" s="275" t="s">
        <v>153</v>
      </c>
      <c r="C108" s="275" t="s">
        <v>17</v>
      </c>
      <c r="D108" s="275">
        <v>420</v>
      </c>
      <c r="E108" s="275" t="s">
        <v>148</v>
      </c>
      <c r="F108" s="275" t="s">
        <v>13</v>
      </c>
      <c r="G108" s="276">
        <v>950110008163</v>
      </c>
      <c r="H108" s="277" t="s">
        <v>58</v>
      </c>
      <c r="I108" s="277" t="s">
        <v>195</v>
      </c>
      <c r="J108" s="278">
        <v>42464</v>
      </c>
      <c r="K108" s="279">
        <v>63</v>
      </c>
      <c r="L108" s="275" t="s">
        <v>149</v>
      </c>
      <c r="M108" s="275" t="s">
        <v>41</v>
      </c>
      <c r="N108" s="278">
        <v>42524</v>
      </c>
      <c r="O108" s="278" t="s">
        <v>268</v>
      </c>
      <c r="P108" s="279">
        <v>3</v>
      </c>
      <c r="Q108" s="278" t="s">
        <v>33</v>
      </c>
      <c r="R108" s="275">
        <v>120</v>
      </c>
      <c r="S108" s="275" t="s">
        <v>100</v>
      </c>
      <c r="T108" s="275">
        <v>120</v>
      </c>
      <c r="U108" s="275" t="s">
        <v>100</v>
      </c>
      <c r="V108" s="283">
        <v>120</v>
      </c>
      <c r="W108" s="275" t="s">
        <v>100</v>
      </c>
      <c r="X108" s="275" t="s">
        <v>114</v>
      </c>
      <c r="Y108" s="275">
        <v>0.12</v>
      </c>
      <c r="Z108" s="275">
        <v>1</v>
      </c>
      <c r="AA108" s="282" t="s">
        <v>631</v>
      </c>
      <c r="AB108" s="289" t="s">
        <v>444</v>
      </c>
      <c r="AC108" s="275" t="s">
        <v>1997</v>
      </c>
      <c r="AD108" s="290" t="s">
        <v>349</v>
      </c>
      <c r="AE108" s="292"/>
      <c r="AF108" s="292" t="s">
        <v>2134</v>
      </c>
      <c r="AG108" s="292"/>
    </row>
    <row r="109" spans="1:33" x14ac:dyDescent="0.25">
      <c r="A109" s="275">
        <v>95</v>
      </c>
      <c r="B109" s="275" t="s">
        <v>153</v>
      </c>
      <c r="C109" s="275" t="s">
        <v>17</v>
      </c>
      <c r="D109" s="275">
        <v>420</v>
      </c>
      <c r="E109" s="275" t="s">
        <v>148</v>
      </c>
      <c r="F109" s="275" t="s">
        <v>13</v>
      </c>
      <c r="G109" s="276">
        <v>950110008132</v>
      </c>
      <c r="H109" s="277" t="s">
        <v>58</v>
      </c>
      <c r="I109" s="277" t="s">
        <v>195</v>
      </c>
      <c r="J109" s="278">
        <v>42464</v>
      </c>
      <c r="K109" s="279">
        <v>63</v>
      </c>
      <c r="L109" s="275" t="s">
        <v>118</v>
      </c>
      <c r="M109" s="275" t="s">
        <v>41</v>
      </c>
      <c r="N109" s="278">
        <v>42494</v>
      </c>
      <c r="O109" s="278" t="s">
        <v>268</v>
      </c>
      <c r="P109" s="279">
        <v>33</v>
      </c>
      <c r="Q109" s="278" t="s">
        <v>34</v>
      </c>
      <c r="R109" s="275">
        <v>4925</v>
      </c>
      <c r="S109" s="275" t="s">
        <v>100</v>
      </c>
      <c r="T109" s="275">
        <v>4925</v>
      </c>
      <c r="U109" s="275" t="s">
        <v>100</v>
      </c>
      <c r="V109" s="283">
        <v>4925</v>
      </c>
      <c r="W109" s="275" t="s">
        <v>100</v>
      </c>
      <c r="X109" s="275" t="s">
        <v>114</v>
      </c>
      <c r="Y109" s="275">
        <v>4.93</v>
      </c>
      <c r="Z109" s="275">
        <v>1</v>
      </c>
      <c r="AA109" s="282" t="s">
        <v>629</v>
      </c>
      <c r="AB109" s="289" t="s">
        <v>444</v>
      </c>
      <c r="AC109" s="275" t="s">
        <v>1851</v>
      </c>
      <c r="AD109" s="290" t="s">
        <v>349</v>
      </c>
      <c r="AE109" s="292"/>
      <c r="AF109" s="292" t="s">
        <v>2134</v>
      </c>
      <c r="AG109" s="292"/>
    </row>
    <row r="110" spans="1:33" x14ac:dyDescent="0.25">
      <c r="A110" s="275">
        <v>95</v>
      </c>
      <c r="B110" s="275" t="s">
        <v>153</v>
      </c>
      <c r="C110" s="275" t="s">
        <v>17</v>
      </c>
      <c r="D110" s="275">
        <v>420</v>
      </c>
      <c r="E110" s="275" t="s">
        <v>148</v>
      </c>
      <c r="F110" s="275" t="s">
        <v>13</v>
      </c>
      <c r="G110" s="276">
        <v>950110008130</v>
      </c>
      <c r="H110" s="277" t="s">
        <v>58</v>
      </c>
      <c r="I110" s="277" t="s">
        <v>195</v>
      </c>
      <c r="J110" s="278">
        <v>42464</v>
      </c>
      <c r="K110" s="279">
        <v>63</v>
      </c>
      <c r="L110" s="275" t="s">
        <v>118</v>
      </c>
      <c r="M110" s="275" t="s">
        <v>41</v>
      </c>
      <c r="N110" s="278">
        <v>42494</v>
      </c>
      <c r="O110" s="278" t="s">
        <v>268</v>
      </c>
      <c r="P110" s="279">
        <v>33</v>
      </c>
      <c r="Q110" s="278" t="s">
        <v>34</v>
      </c>
      <c r="R110" s="275">
        <v>24317</v>
      </c>
      <c r="S110" s="275" t="s">
        <v>100</v>
      </c>
      <c r="T110" s="275">
        <v>24317</v>
      </c>
      <c r="U110" s="275" t="s">
        <v>100</v>
      </c>
      <c r="V110" s="283">
        <v>24317</v>
      </c>
      <c r="W110" s="275" t="s">
        <v>100</v>
      </c>
      <c r="X110" s="275" t="s">
        <v>114</v>
      </c>
      <c r="Y110" s="275">
        <v>24.32</v>
      </c>
      <c r="Z110" s="275">
        <v>1</v>
      </c>
      <c r="AA110" s="282" t="s">
        <v>630</v>
      </c>
      <c r="AB110" s="289" t="s">
        <v>444</v>
      </c>
      <c r="AC110" s="275" t="s">
        <v>1851</v>
      </c>
      <c r="AD110" s="290" t="s">
        <v>350</v>
      </c>
      <c r="AE110" s="292"/>
      <c r="AF110" s="292" t="s">
        <v>2134</v>
      </c>
      <c r="AG110" s="292"/>
    </row>
    <row r="111" spans="1:33" x14ac:dyDescent="0.25">
      <c r="A111" s="275">
        <v>95</v>
      </c>
      <c r="B111" s="275" t="s">
        <v>153</v>
      </c>
      <c r="C111" s="275" t="s">
        <v>17</v>
      </c>
      <c r="D111" s="275">
        <v>420</v>
      </c>
      <c r="E111" s="275" t="s">
        <v>148</v>
      </c>
      <c r="F111" s="275" t="s">
        <v>13</v>
      </c>
      <c r="G111" s="276">
        <v>950110008129</v>
      </c>
      <c r="H111" s="277" t="s">
        <v>58</v>
      </c>
      <c r="I111" s="277" t="s">
        <v>195</v>
      </c>
      <c r="J111" s="278">
        <v>42464</v>
      </c>
      <c r="K111" s="279">
        <v>63</v>
      </c>
      <c r="L111" s="275" t="s">
        <v>118</v>
      </c>
      <c r="M111" s="275" t="s">
        <v>41</v>
      </c>
      <c r="N111" s="278">
        <v>42494</v>
      </c>
      <c r="O111" s="278" t="s">
        <v>268</v>
      </c>
      <c r="P111" s="279">
        <v>33</v>
      </c>
      <c r="Q111" s="278" t="s">
        <v>34</v>
      </c>
      <c r="R111" s="275">
        <v>38802</v>
      </c>
      <c r="S111" s="275" t="s">
        <v>100</v>
      </c>
      <c r="T111" s="275">
        <v>38802</v>
      </c>
      <c r="U111" s="275" t="s">
        <v>100</v>
      </c>
      <c r="V111" s="283">
        <v>38802</v>
      </c>
      <c r="W111" s="275" t="s">
        <v>100</v>
      </c>
      <c r="X111" s="275" t="s">
        <v>114</v>
      </c>
      <c r="Y111" s="275">
        <v>38.799999999999997</v>
      </c>
      <c r="Z111" s="275">
        <v>1</v>
      </c>
      <c r="AA111" s="282" t="s">
        <v>630</v>
      </c>
      <c r="AB111" s="289" t="s">
        <v>444</v>
      </c>
      <c r="AC111" s="275" t="s">
        <v>1851</v>
      </c>
      <c r="AD111" s="290" t="s">
        <v>350</v>
      </c>
      <c r="AE111" s="292"/>
      <c r="AF111" s="292" t="s">
        <v>2134</v>
      </c>
      <c r="AG111" s="292"/>
    </row>
    <row r="112" spans="1:33" x14ac:dyDescent="0.25">
      <c r="A112" s="275">
        <v>8520</v>
      </c>
      <c r="B112" s="275" t="s">
        <v>196</v>
      </c>
      <c r="C112" s="275" t="s">
        <v>19</v>
      </c>
      <c r="D112" s="275">
        <v>95</v>
      </c>
      <c r="E112" s="275" t="s">
        <v>153</v>
      </c>
      <c r="F112" s="275" t="s">
        <v>17</v>
      </c>
      <c r="G112" s="276" t="s">
        <v>1404</v>
      </c>
      <c r="H112" s="277" t="s">
        <v>60</v>
      </c>
      <c r="I112" s="277" t="s">
        <v>1405</v>
      </c>
      <c r="J112" s="278">
        <v>41367</v>
      </c>
      <c r="K112" s="279">
        <v>1160</v>
      </c>
      <c r="L112" s="275" t="s">
        <v>161</v>
      </c>
      <c r="M112" s="275" t="s">
        <v>128</v>
      </c>
      <c r="N112" s="278">
        <v>42433</v>
      </c>
      <c r="O112" s="278" t="s">
        <v>266</v>
      </c>
      <c r="P112" s="279">
        <v>94</v>
      </c>
      <c r="Q112" s="278" t="s">
        <v>36</v>
      </c>
      <c r="R112" s="275">
        <v>-15292</v>
      </c>
      <c r="S112" s="275" t="s">
        <v>100</v>
      </c>
      <c r="T112" s="275">
        <v>-15292</v>
      </c>
      <c r="U112" s="275" t="s">
        <v>197</v>
      </c>
      <c r="V112" s="283">
        <v>-1146146.408736256</v>
      </c>
      <c r="W112" s="275" t="s">
        <v>100</v>
      </c>
      <c r="X112" s="275" t="s">
        <v>114</v>
      </c>
      <c r="Y112" s="275">
        <v>-15.29</v>
      </c>
      <c r="Z112" s="275">
        <v>1</v>
      </c>
      <c r="AA112" s="282" t="s">
        <v>631</v>
      </c>
      <c r="AB112" s="289" t="s">
        <v>1106</v>
      </c>
      <c r="AC112" s="275" t="s">
        <v>361</v>
      </c>
      <c r="AD112" s="290" t="s">
        <v>349</v>
      </c>
      <c r="AE112" s="292"/>
      <c r="AF112" s="292"/>
      <c r="AG112" s="292"/>
    </row>
    <row r="113" spans="1:33" x14ac:dyDescent="0.25">
      <c r="A113" s="275">
        <v>8520</v>
      </c>
      <c r="B113" s="275" t="s">
        <v>196</v>
      </c>
      <c r="C113" s="275" t="s">
        <v>19</v>
      </c>
      <c r="D113" s="275">
        <v>95</v>
      </c>
      <c r="E113" s="275" t="s">
        <v>153</v>
      </c>
      <c r="F113" s="275" t="s">
        <v>17</v>
      </c>
      <c r="G113" s="276" t="s">
        <v>297</v>
      </c>
      <c r="H113" s="277" t="s">
        <v>1061</v>
      </c>
      <c r="I113" s="277" t="s">
        <v>68</v>
      </c>
      <c r="J113" s="278">
        <v>41452</v>
      </c>
      <c r="K113" s="279">
        <v>1075</v>
      </c>
      <c r="L113" s="275" t="s">
        <v>111</v>
      </c>
      <c r="M113" s="275" t="s">
        <v>42</v>
      </c>
      <c r="N113" s="278">
        <v>42433</v>
      </c>
      <c r="O113" s="278" t="s">
        <v>266</v>
      </c>
      <c r="P113" s="279">
        <v>94</v>
      </c>
      <c r="Q113" s="278" t="s">
        <v>36</v>
      </c>
      <c r="R113" s="275">
        <v>-6183.5</v>
      </c>
      <c r="S113" s="275" t="s">
        <v>100</v>
      </c>
      <c r="T113" s="275">
        <v>-6183.5</v>
      </c>
      <c r="U113" s="275" t="s">
        <v>197</v>
      </c>
      <c r="V113" s="283">
        <v>-463457.77651194338</v>
      </c>
      <c r="W113" s="275" t="s">
        <v>100</v>
      </c>
      <c r="X113" s="275" t="s">
        <v>114</v>
      </c>
      <c r="Y113" s="275">
        <v>-6.18</v>
      </c>
      <c r="Z113" s="275">
        <v>1</v>
      </c>
      <c r="AA113" s="282" t="s">
        <v>631</v>
      </c>
      <c r="AB113" s="289" t="s">
        <v>476</v>
      </c>
      <c r="AC113" s="275" t="s">
        <v>376</v>
      </c>
      <c r="AD113" s="290" t="s">
        <v>349</v>
      </c>
      <c r="AE113" s="292"/>
      <c r="AF113" s="292"/>
      <c r="AG113" s="292"/>
    </row>
    <row r="114" spans="1:33" x14ac:dyDescent="0.25">
      <c r="A114" s="275">
        <v>95</v>
      </c>
      <c r="B114" s="275" t="s">
        <v>153</v>
      </c>
      <c r="C114" s="275" t="s">
        <v>17</v>
      </c>
      <c r="D114" s="275">
        <v>8104</v>
      </c>
      <c r="E114" s="275" t="s">
        <v>140</v>
      </c>
      <c r="F114" s="275" t="s">
        <v>22</v>
      </c>
      <c r="G114" s="276">
        <v>950110006827</v>
      </c>
      <c r="H114" s="277" t="s">
        <v>58</v>
      </c>
      <c r="I114" s="277" t="s">
        <v>195</v>
      </c>
      <c r="J114" s="278">
        <v>42174</v>
      </c>
      <c r="K114" s="279">
        <v>353</v>
      </c>
      <c r="L114" s="275" t="s">
        <v>158</v>
      </c>
      <c r="M114" s="275" t="s">
        <v>41</v>
      </c>
      <c r="N114" s="278">
        <v>42250</v>
      </c>
      <c r="O114" s="278" t="s">
        <v>1238</v>
      </c>
      <c r="P114" s="279">
        <v>277</v>
      </c>
      <c r="Q114" s="278" t="s">
        <v>37</v>
      </c>
      <c r="R114" s="275">
        <v>125110.04</v>
      </c>
      <c r="S114" s="275" t="s">
        <v>100</v>
      </c>
      <c r="T114" s="275">
        <v>125110.04</v>
      </c>
      <c r="U114" s="275" t="s">
        <v>100</v>
      </c>
      <c r="V114" s="283">
        <v>125110.04</v>
      </c>
      <c r="W114" s="275" t="s">
        <v>100</v>
      </c>
      <c r="X114" s="275" t="s">
        <v>114</v>
      </c>
      <c r="Y114" s="275">
        <v>125.11</v>
      </c>
      <c r="Z114" s="275">
        <v>1</v>
      </c>
      <c r="AA114" s="282" t="s">
        <v>630</v>
      </c>
      <c r="AB114" s="289" t="s">
        <v>1038</v>
      </c>
      <c r="AC114" s="275" t="s">
        <v>1040</v>
      </c>
      <c r="AD114" s="290" t="s">
        <v>350</v>
      </c>
      <c r="AE114" s="292"/>
      <c r="AF114" s="292" t="s">
        <v>2134</v>
      </c>
      <c r="AG114" s="292"/>
    </row>
    <row r="115" spans="1:33" x14ac:dyDescent="0.25">
      <c r="A115" s="275">
        <v>95</v>
      </c>
      <c r="B115" s="275" t="s">
        <v>153</v>
      </c>
      <c r="C115" s="275" t="s">
        <v>17</v>
      </c>
      <c r="D115" s="275">
        <v>8104</v>
      </c>
      <c r="E115" s="275" t="s">
        <v>140</v>
      </c>
      <c r="F115" s="275" t="s">
        <v>22</v>
      </c>
      <c r="G115" s="276">
        <v>950110007687</v>
      </c>
      <c r="H115" s="277" t="s">
        <v>58</v>
      </c>
      <c r="I115" s="277" t="s">
        <v>195</v>
      </c>
      <c r="J115" s="278">
        <v>42360</v>
      </c>
      <c r="K115" s="279">
        <v>167</v>
      </c>
      <c r="L115" s="275" t="s">
        <v>118</v>
      </c>
      <c r="M115" s="275" t="s">
        <v>41</v>
      </c>
      <c r="N115" s="278">
        <v>42466</v>
      </c>
      <c r="O115" s="278" t="s">
        <v>266</v>
      </c>
      <c r="P115" s="279">
        <v>61</v>
      </c>
      <c r="Q115" s="278" t="s">
        <v>35</v>
      </c>
      <c r="R115" s="275">
        <v>231475</v>
      </c>
      <c r="S115" s="275" t="s">
        <v>100</v>
      </c>
      <c r="T115" s="275">
        <v>231475</v>
      </c>
      <c r="U115" s="275" t="s">
        <v>100</v>
      </c>
      <c r="V115" s="283">
        <v>231475</v>
      </c>
      <c r="W115" s="275" t="s">
        <v>100</v>
      </c>
      <c r="X115" s="275" t="s">
        <v>114</v>
      </c>
      <c r="Y115" s="275">
        <v>231.48</v>
      </c>
      <c r="Z115" s="275">
        <v>1</v>
      </c>
      <c r="AA115" s="282" t="s">
        <v>630</v>
      </c>
      <c r="AB115" s="289" t="s">
        <v>1038</v>
      </c>
      <c r="AC115" s="275" t="s">
        <v>1041</v>
      </c>
      <c r="AD115" s="290" t="s">
        <v>350</v>
      </c>
      <c r="AE115" s="292" t="s">
        <v>2297</v>
      </c>
      <c r="AF115" s="292" t="s">
        <v>2134</v>
      </c>
      <c r="AG115" s="292" t="s">
        <v>2134</v>
      </c>
    </row>
    <row r="116" spans="1:33" x14ac:dyDescent="0.25">
      <c r="A116" s="275">
        <v>95</v>
      </c>
      <c r="B116" s="275" t="s">
        <v>153</v>
      </c>
      <c r="C116" s="275" t="s">
        <v>17</v>
      </c>
      <c r="D116" s="275">
        <v>8105</v>
      </c>
      <c r="E116" s="275" t="s">
        <v>176</v>
      </c>
      <c r="F116" s="275" t="s">
        <v>22</v>
      </c>
      <c r="G116" s="276">
        <v>950110007820</v>
      </c>
      <c r="H116" s="277" t="s">
        <v>58</v>
      </c>
      <c r="I116" s="277" t="s">
        <v>195</v>
      </c>
      <c r="J116" s="278">
        <v>42459</v>
      </c>
      <c r="K116" s="279">
        <v>68</v>
      </c>
      <c r="L116" s="275" t="s">
        <v>111</v>
      </c>
      <c r="M116" s="275" t="s">
        <v>42</v>
      </c>
      <c r="N116" s="278">
        <v>42527</v>
      </c>
      <c r="O116" s="278" t="s">
        <v>268</v>
      </c>
      <c r="P116" s="279">
        <v>0</v>
      </c>
      <c r="Q116" s="278" t="s">
        <v>33</v>
      </c>
      <c r="R116" s="275">
        <v>28000</v>
      </c>
      <c r="S116" s="275" t="s">
        <v>100</v>
      </c>
      <c r="T116" s="275">
        <v>28000</v>
      </c>
      <c r="U116" s="275" t="s">
        <v>100</v>
      </c>
      <c r="V116" s="283">
        <v>28000</v>
      </c>
      <c r="W116" s="275" t="s">
        <v>100</v>
      </c>
      <c r="X116" s="275" t="s">
        <v>114</v>
      </c>
      <c r="Y116" s="275">
        <v>28</v>
      </c>
      <c r="Z116" s="275">
        <v>1</v>
      </c>
      <c r="AA116" s="282" t="s">
        <v>630</v>
      </c>
      <c r="AB116" s="289" t="s">
        <v>446</v>
      </c>
      <c r="AC116" s="275" t="s">
        <v>1813</v>
      </c>
      <c r="AD116" s="290" t="s">
        <v>350</v>
      </c>
      <c r="AE116" s="292"/>
      <c r="AF116" s="292" t="s">
        <v>2134</v>
      </c>
      <c r="AG116" s="292"/>
    </row>
    <row r="117" spans="1:33" x14ac:dyDescent="0.25">
      <c r="A117" s="275">
        <v>95</v>
      </c>
      <c r="B117" s="275" t="s">
        <v>153</v>
      </c>
      <c r="C117" s="275" t="s">
        <v>17</v>
      </c>
      <c r="D117" s="275">
        <v>8110</v>
      </c>
      <c r="E117" s="275" t="s">
        <v>116</v>
      </c>
      <c r="F117" s="275" t="s">
        <v>15</v>
      </c>
      <c r="G117" s="276">
        <v>950110007877</v>
      </c>
      <c r="H117" s="277" t="s">
        <v>58</v>
      </c>
      <c r="I117" s="277" t="s">
        <v>195</v>
      </c>
      <c r="J117" s="278">
        <v>42459</v>
      </c>
      <c r="K117" s="279">
        <v>68</v>
      </c>
      <c r="L117" s="275" t="s">
        <v>118</v>
      </c>
      <c r="M117" s="275" t="s">
        <v>41</v>
      </c>
      <c r="N117" s="278">
        <v>42527</v>
      </c>
      <c r="O117" s="278" t="s">
        <v>268</v>
      </c>
      <c r="P117" s="279">
        <v>0</v>
      </c>
      <c r="Q117" s="278" t="s">
        <v>33</v>
      </c>
      <c r="R117" s="275">
        <v>17900</v>
      </c>
      <c r="S117" s="275" t="s">
        <v>100</v>
      </c>
      <c r="T117" s="275">
        <v>17900</v>
      </c>
      <c r="U117" s="275" t="s">
        <v>100</v>
      </c>
      <c r="V117" s="283">
        <v>17900</v>
      </c>
      <c r="W117" s="275" t="s">
        <v>100</v>
      </c>
      <c r="X117" s="275" t="s">
        <v>114</v>
      </c>
      <c r="Y117" s="275">
        <v>17.899999999999999</v>
      </c>
      <c r="Z117" s="275">
        <v>1</v>
      </c>
      <c r="AA117" s="282" t="s">
        <v>630</v>
      </c>
      <c r="AB117" s="289" t="s">
        <v>447</v>
      </c>
      <c r="AC117" s="275" t="s">
        <v>2298</v>
      </c>
      <c r="AD117" s="290" t="s">
        <v>350</v>
      </c>
      <c r="AE117" s="292"/>
      <c r="AF117" s="292" t="s">
        <v>2134</v>
      </c>
      <c r="AG117" s="292"/>
    </row>
    <row r="118" spans="1:33" x14ac:dyDescent="0.25">
      <c r="A118" s="275">
        <v>95</v>
      </c>
      <c r="B118" s="275" t="s">
        <v>153</v>
      </c>
      <c r="C118" s="275" t="s">
        <v>17</v>
      </c>
      <c r="D118" s="275">
        <v>8110</v>
      </c>
      <c r="E118" s="275" t="s">
        <v>116</v>
      </c>
      <c r="F118" s="275" t="s">
        <v>15</v>
      </c>
      <c r="G118" s="276">
        <v>950110007902</v>
      </c>
      <c r="H118" s="277" t="s">
        <v>58</v>
      </c>
      <c r="I118" s="277" t="s">
        <v>195</v>
      </c>
      <c r="J118" s="278">
        <v>42460</v>
      </c>
      <c r="K118" s="279">
        <v>67</v>
      </c>
      <c r="L118" s="275" t="s">
        <v>118</v>
      </c>
      <c r="M118" s="275" t="s">
        <v>41</v>
      </c>
      <c r="N118" s="278">
        <v>42527</v>
      </c>
      <c r="O118" s="278" t="s">
        <v>268</v>
      </c>
      <c r="P118" s="279">
        <v>0</v>
      </c>
      <c r="Q118" s="278" t="s">
        <v>33</v>
      </c>
      <c r="R118" s="275">
        <v>32391.5</v>
      </c>
      <c r="S118" s="275" t="s">
        <v>100</v>
      </c>
      <c r="T118" s="275">
        <v>32391.5</v>
      </c>
      <c r="U118" s="275" t="s">
        <v>100</v>
      </c>
      <c r="V118" s="283">
        <v>32391.5</v>
      </c>
      <c r="W118" s="275" t="s">
        <v>100</v>
      </c>
      <c r="X118" s="275" t="s">
        <v>114</v>
      </c>
      <c r="Y118" s="275">
        <v>32.39</v>
      </c>
      <c r="Z118" s="275">
        <v>1</v>
      </c>
      <c r="AA118" s="282" t="s">
        <v>630</v>
      </c>
      <c r="AB118" s="289" t="s">
        <v>447</v>
      </c>
      <c r="AC118" s="275" t="s">
        <v>2298</v>
      </c>
      <c r="AD118" s="290" t="s">
        <v>350</v>
      </c>
      <c r="AE118" s="292"/>
      <c r="AF118" s="292" t="s">
        <v>2134</v>
      </c>
      <c r="AG118" s="292"/>
    </row>
    <row r="119" spans="1:33" x14ac:dyDescent="0.25">
      <c r="A119" s="275">
        <v>95</v>
      </c>
      <c r="B119" s="275" t="s">
        <v>153</v>
      </c>
      <c r="C119" s="275" t="s">
        <v>17</v>
      </c>
      <c r="D119" s="275">
        <v>8206</v>
      </c>
      <c r="E119" s="275" t="s">
        <v>1402</v>
      </c>
      <c r="F119" s="275" t="s">
        <v>14</v>
      </c>
      <c r="G119" s="276">
        <v>950110006507</v>
      </c>
      <c r="H119" s="277" t="s">
        <v>58</v>
      </c>
      <c r="I119" s="277" t="s">
        <v>195</v>
      </c>
      <c r="J119" s="278">
        <v>42172</v>
      </c>
      <c r="K119" s="279">
        <v>355</v>
      </c>
      <c r="L119" s="275" t="s">
        <v>118</v>
      </c>
      <c r="M119" s="275" t="s">
        <v>41</v>
      </c>
      <c r="N119" s="278">
        <v>42181</v>
      </c>
      <c r="O119" s="278" t="s">
        <v>106</v>
      </c>
      <c r="P119" s="279">
        <v>346</v>
      </c>
      <c r="Q119" s="278" t="s">
        <v>37</v>
      </c>
      <c r="R119" s="275">
        <v>1110.68</v>
      </c>
      <c r="S119" s="275" t="s">
        <v>100</v>
      </c>
      <c r="T119" s="275">
        <v>1110.68</v>
      </c>
      <c r="U119" s="275" t="s">
        <v>100</v>
      </c>
      <c r="V119" s="283">
        <v>1110.68</v>
      </c>
      <c r="W119" s="275" t="s">
        <v>100</v>
      </c>
      <c r="X119" s="275" t="s">
        <v>114</v>
      </c>
      <c r="Y119" s="275">
        <v>1.1100000000000001</v>
      </c>
      <c r="Z119" s="275">
        <v>1</v>
      </c>
      <c r="AA119" s="282" t="s">
        <v>629</v>
      </c>
      <c r="AB119" s="289" t="s">
        <v>1082</v>
      </c>
      <c r="AC119" s="275" t="s">
        <v>1083</v>
      </c>
      <c r="AD119" s="290" t="s">
        <v>349</v>
      </c>
      <c r="AE119" s="292"/>
      <c r="AF119" s="292" t="s">
        <v>2134</v>
      </c>
      <c r="AG119" s="292"/>
    </row>
    <row r="120" spans="1:33" x14ac:dyDescent="0.25">
      <c r="A120" s="275">
        <v>95</v>
      </c>
      <c r="B120" s="275" t="s">
        <v>153</v>
      </c>
      <c r="C120" s="275" t="s">
        <v>17</v>
      </c>
      <c r="D120" s="275">
        <v>8243</v>
      </c>
      <c r="E120" s="275" t="s">
        <v>120</v>
      </c>
      <c r="F120" s="275" t="s">
        <v>14</v>
      </c>
      <c r="G120" s="276">
        <v>950110008011</v>
      </c>
      <c r="H120" s="277" t="s">
        <v>58</v>
      </c>
      <c r="I120" s="277" t="s">
        <v>195</v>
      </c>
      <c r="J120" s="278">
        <v>42461</v>
      </c>
      <c r="K120" s="279">
        <v>66</v>
      </c>
      <c r="L120" s="275" t="s">
        <v>127</v>
      </c>
      <c r="M120" s="275" t="s">
        <v>128</v>
      </c>
      <c r="N120" s="278">
        <v>42524</v>
      </c>
      <c r="O120" s="278" t="s">
        <v>268</v>
      </c>
      <c r="P120" s="279">
        <v>3</v>
      </c>
      <c r="Q120" s="278" t="s">
        <v>33</v>
      </c>
      <c r="R120" s="275">
        <v>270827</v>
      </c>
      <c r="S120" s="275" t="s">
        <v>100</v>
      </c>
      <c r="T120" s="275">
        <v>270827</v>
      </c>
      <c r="U120" s="275" t="s">
        <v>100</v>
      </c>
      <c r="V120" s="283">
        <v>270827</v>
      </c>
      <c r="W120" s="275" t="s">
        <v>100</v>
      </c>
      <c r="X120" s="275" t="s">
        <v>114</v>
      </c>
      <c r="Y120" s="275">
        <v>270.83</v>
      </c>
      <c r="Z120" s="275">
        <v>1</v>
      </c>
      <c r="AA120" s="282" t="s">
        <v>630</v>
      </c>
      <c r="AB120" s="289" t="s">
        <v>1033</v>
      </c>
      <c r="AC120" s="275" t="s">
        <v>1809</v>
      </c>
      <c r="AD120" s="290" t="s">
        <v>350</v>
      </c>
      <c r="AE120" s="292"/>
      <c r="AF120" s="292" t="s">
        <v>2134</v>
      </c>
      <c r="AG120" s="292"/>
    </row>
    <row r="121" spans="1:33" x14ac:dyDescent="0.25">
      <c r="A121" s="275">
        <v>95</v>
      </c>
      <c r="B121" s="275" t="s">
        <v>153</v>
      </c>
      <c r="C121" s="275" t="s">
        <v>17</v>
      </c>
      <c r="D121" s="275">
        <v>8310</v>
      </c>
      <c r="E121" s="275" t="s">
        <v>170</v>
      </c>
      <c r="F121" s="275" t="s">
        <v>14</v>
      </c>
      <c r="G121" s="276">
        <v>950110008224</v>
      </c>
      <c r="H121" s="277" t="s">
        <v>58</v>
      </c>
      <c r="I121" s="277" t="s">
        <v>195</v>
      </c>
      <c r="J121" s="278">
        <v>42482</v>
      </c>
      <c r="K121" s="279">
        <v>45</v>
      </c>
      <c r="L121" s="275" t="s">
        <v>118</v>
      </c>
      <c r="M121" s="275" t="s">
        <v>41</v>
      </c>
      <c r="N121" s="278">
        <v>42524</v>
      </c>
      <c r="O121" s="278" t="s">
        <v>268</v>
      </c>
      <c r="P121" s="279">
        <v>3</v>
      </c>
      <c r="Q121" s="278" t="s">
        <v>33</v>
      </c>
      <c r="R121" s="275">
        <v>6638.27</v>
      </c>
      <c r="S121" s="275" t="s">
        <v>100</v>
      </c>
      <c r="T121" s="275">
        <v>6638.27</v>
      </c>
      <c r="U121" s="275" t="s">
        <v>100</v>
      </c>
      <c r="V121" s="283">
        <v>6638.27</v>
      </c>
      <c r="W121" s="275" t="s">
        <v>100</v>
      </c>
      <c r="X121" s="275" t="s">
        <v>114</v>
      </c>
      <c r="Y121" s="275">
        <v>6.64</v>
      </c>
      <c r="Z121" s="275">
        <v>1</v>
      </c>
      <c r="AA121" s="282" t="s">
        <v>629</v>
      </c>
      <c r="AB121" s="289" t="s">
        <v>449</v>
      </c>
      <c r="AC121" s="275" t="s">
        <v>2299</v>
      </c>
      <c r="AD121" s="290" t="s">
        <v>349</v>
      </c>
      <c r="AE121" s="292"/>
      <c r="AF121" s="292" t="s">
        <v>2134</v>
      </c>
      <c r="AG121" s="292"/>
    </row>
    <row r="122" spans="1:33" x14ac:dyDescent="0.25">
      <c r="A122" s="275">
        <v>95</v>
      </c>
      <c r="B122" s="275" t="s">
        <v>153</v>
      </c>
      <c r="C122" s="275" t="s">
        <v>17</v>
      </c>
      <c r="D122" s="275">
        <v>8420</v>
      </c>
      <c r="E122" s="275" t="s">
        <v>234</v>
      </c>
      <c r="F122" s="275" t="s">
        <v>19</v>
      </c>
      <c r="G122" s="276">
        <v>950110007985</v>
      </c>
      <c r="H122" s="277" t="s">
        <v>58</v>
      </c>
      <c r="I122" s="277" t="s">
        <v>195</v>
      </c>
      <c r="J122" s="278">
        <v>42461</v>
      </c>
      <c r="K122" s="279">
        <v>66</v>
      </c>
      <c r="L122" s="275" t="s">
        <v>118</v>
      </c>
      <c r="M122" s="275" t="s">
        <v>41</v>
      </c>
      <c r="N122" s="278">
        <v>42494</v>
      </c>
      <c r="O122" s="278" t="s">
        <v>268</v>
      </c>
      <c r="P122" s="279">
        <v>33</v>
      </c>
      <c r="Q122" s="278" t="s">
        <v>34</v>
      </c>
      <c r="R122" s="275">
        <v>5847</v>
      </c>
      <c r="S122" s="275" t="s">
        <v>100</v>
      </c>
      <c r="T122" s="275">
        <v>5847</v>
      </c>
      <c r="U122" s="275" t="s">
        <v>100</v>
      </c>
      <c r="V122" s="283">
        <v>5847</v>
      </c>
      <c r="W122" s="275" t="s">
        <v>100</v>
      </c>
      <c r="X122" s="275" t="s">
        <v>114</v>
      </c>
      <c r="Y122" s="275">
        <v>5.85</v>
      </c>
      <c r="Z122" s="275">
        <v>1</v>
      </c>
      <c r="AA122" s="282" t="s">
        <v>629</v>
      </c>
      <c r="AB122" s="289" t="s">
        <v>2195</v>
      </c>
      <c r="AC122" s="275" t="s">
        <v>2196</v>
      </c>
      <c r="AD122" s="290" t="s">
        <v>349</v>
      </c>
      <c r="AE122" s="292" t="s">
        <v>796</v>
      </c>
      <c r="AF122" s="292" t="s">
        <v>2134</v>
      </c>
      <c r="AG122" s="292" t="s">
        <v>2134</v>
      </c>
    </row>
    <row r="123" spans="1:33" x14ac:dyDescent="0.25">
      <c r="A123" s="275">
        <v>95</v>
      </c>
      <c r="B123" s="275" t="s">
        <v>153</v>
      </c>
      <c r="C123" s="275" t="s">
        <v>17</v>
      </c>
      <c r="D123" s="275">
        <v>8420</v>
      </c>
      <c r="E123" s="275" t="s">
        <v>234</v>
      </c>
      <c r="F123" s="275" t="s">
        <v>19</v>
      </c>
      <c r="G123" s="276">
        <v>950110007923</v>
      </c>
      <c r="H123" s="277" t="s">
        <v>58</v>
      </c>
      <c r="I123" s="277" t="s">
        <v>195</v>
      </c>
      <c r="J123" s="278">
        <v>42461</v>
      </c>
      <c r="K123" s="279">
        <v>66</v>
      </c>
      <c r="L123" s="275" t="s">
        <v>118</v>
      </c>
      <c r="M123" s="275" t="s">
        <v>41</v>
      </c>
      <c r="N123" s="278">
        <v>42494</v>
      </c>
      <c r="O123" s="278" t="s">
        <v>268</v>
      </c>
      <c r="P123" s="279">
        <v>33</v>
      </c>
      <c r="Q123" s="278" t="s">
        <v>34</v>
      </c>
      <c r="R123" s="275">
        <v>52882</v>
      </c>
      <c r="S123" s="275" t="s">
        <v>100</v>
      </c>
      <c r="T123" s="275">
        <v>52882</v>
      </c>
      <c r="U123" s="275" t="s">
        <v>100</v>
      </c>
      <c r="V123" s="283">
        <v>52882</v>
      </c>
      <c r="W123" s="275" t="s">
        <v>100</v>
      </c>
      <c r="X123" s="275" t="s">
        <v>114</v>
      </c>
      <c r="Y123" s="275">
        <v>52.88</v>
      </c>
      <c r="Z123" s="275">
        <v>1</v>
      </c>
      <c r="AA123" s="282" t="s">
        <v>630</v>
      </c>
      <c r="AB123" s="289" t="s">
        <v>2195</v>
      </c>
      <c r="AC123" s="275" t="s">
        <v>2196</v>
      </c>
      <c r="AD123" s="290" t="s">
        <v>350</v>
      </c>
      <c r="AE123" s="292" t="s">
        <v>796</v>
      </c>
      <c r="AF123" s="292" t="s">
        <v>2134</v>
      </c>
      <c r="AG123" s="292" t="s">
        <v>2134</v>
      </c>
    </row>
    <row r="124" spans="1:33" x14ac:dyDescent="0.25">
      <c r="A124" s="275">
        <v>95</v>
      </c>
      <c r="B124" s="275" t="s">
        <v>153</v>
      </c>
      <c r="C124" s="275" t="s">
        <v>17</v>
      </c>
      <c r="D124" s="275">
        <v>8420</v>
      </c>
      <c r="E124" s="275" t="s">
        <v>234</v>
      </c>
      <c r="F124" s="275" t="s">
        <v>19</v>
      </c>
      <c r="G124" s="276">
        <v>950110007968</v>
      </c>
      <c r="H124" s="277" t="s">
        <v>58</v>
      </c>
      <c r="I124" s="277" t="s">
        <v>195</v>
      </c>
      <c r="J124" s="278">
        <v>42461</v>
      </c>
      <c r="K124" s="279">
        <v>66</v>
      </c>
      <c r="L124" s="275" t="s">
        <v>118</v>
      </c>
      <c r="M124" s="275" t="s">
        <v>41</v>
      </c>
      <c r="N124" s="278">
        <v>42494</v>
      </c>
      <c r="O124" s="278" t="s">
        <v>268</v>
      </c>
      <c r="P124" s="279">
        <v>33</v>
      </c>
      <c r="Q124" s="278" t="s">
        <v>34</v>
      </c>
      <c r="R124" s="275">
        <v>106820</v>
      </c>
      <c r="S124" s="275" t="s">
        <v>100</v>
      </c>
      <c r="T124" s="275">
        <v>106820</v>
      </c>
      <c r="U124" s="275" t="s">
        <v>100</v>
      </c>
      <c r="V124" s="283">
        <v>106820</v>
      </c>
      <c r="W124" s="275" t="s">
        <v>100</v>
      </c>
      <c r="X124" s="275" t="s">
        <v>114</v>
      </c>
      <c r="Y124" s="275">
        <v>106.82</v>
      </c>
      <c r="Z124" s="275">
        <v>1</v>
      </c>
      <c r="AA124" s="282" t="s">
        <v>630</v>
      </c>
      <c r="AB124" s="289" t="s">
        <v>2195</v>
      </c>
      <c r="AC124" s="275" t="s">
        <v>2196</v>
      </c>
      <c r="AD124" s="290" t="s">
        <v>350</v>
      </c>
      <c r="AE124" s="292" t="s">
        <v>796</v>
      </c>
      <c r="AF124" s="292" t="s">
        <v>2134</v>
      </c>
      <c r="AG124" s="292" t="s">
        <v>2134</v>
      </c>
    </row>
    <row r="125" spans="1:33" x14ac:dyDescent="0.25">
      <c r="A125" s="275">
        <v>95</v>
      </c>
      <c r="B125" s="275" t="s">
        <v>153</v>
      </c>
      <c r="C125" s="275" t="s">
        <v>17</v>
      </c>
      <c r="D125" s="275">
        <v>8520</v>
      </c>
      <c r="E125" s="275" t="s">
        <v>196</v>
      </c>
      <c r="F125" s="275" t="s">
        <v>19</v>
      </c>
      <c r="G125" s="276">
        <v>950110006798</v>
      </c>
      <c r="H125" s="277" t="s">
        <v>58</v>
      </c>
      <c r="I125" s="277" t="s">
        <v>195</v>
      </c>
      <c r="J125" s="278">
        <v>42493</v>
      </c>
      <c r="K125" s="279">
        <v>34</v>
      </c>
      <c r="L125" s="275" t="s">
        <v>127</v>
      </c>
      <c r="M125" s="275" t="s">
        <v>128</v>
      </c>
      <c r="N125" s="278">
        <v>42527</v>
      </c>
      <c r="O125" s="278" t="s">
        <v>268</v>
      </c>
      <c r="P125" s="279">
        <v>0</v>
      </c>
      <c r="Q125" s="278" t="s">
        <v>33</v>
      </c>
      <c r="R125" s="275">
        <v>-24408</v>
      </c>
      <c r="S125" s="275" t="s">
        <v>100</v>
      </c>
      <c r="T125" s="275">
        <v>-24408</v>
      </c>
      <c r="U125" s="275" t="s">
        <v>100</v>
      </c>
      <c r="V125" s="283">
        <v>-24408</v>
      </c>
      <c r="W125" s="275" t="s">
        <v>100</v>
      </c>
      <c r="X125" s="275" t="s">
        <v>114</v>
      </c>
      <c r="Y125" s="275">
        <v>-24.41</v>
      </c>
      <c r="Z125" s="275">
        <v>1</v>
      </c>
      <c r="AA125" s="282" t="s">
        <v>631</v>
      </c>
      <c r="AB125" s="289" t="s">
        <v>1473</v>
      </c>
      <c r="AC125" s="275" t="s">
        <v>2300</v>
      </c>
      <c r="AD125" s="290" t="s">
        <v>349</v>
      </c>
      <c r="AE125" s="292"/>
      <c r="AF125" s="292"/>
      <c r="AG125" s="292"/>
    </row>
    <row r="126" spans="1:33" x14ac:dyDescent="0.25">
      <c r="A126" s="275">
        <v>95</v>
      </c>
      <c r="B126" s="275" t="s">
        <v>153</v>
      </c>
      <c r="C126" s="275" t="s">
        <v>17</v>
      </c>
      <c r="D126" s="275">
        <v>8520</v>
      </c>
      <c r="E126" s="275" t="s">
        <v>196</v>
      </c>
      <c r="F126" s="275" t="s">
        <v>19</v>
      </c>
      <c r="G126" s="276">
        <v>950110007914</v>
      </c>
      <c r="H126" s="277" t="s">
        <v>58</v>
      </c>
      <c r="I126" s="277" t="s">
        <v>195</v>
      </c>
      <c r="J126" s="278">
        <v>42493</v>
      </c>
      <c r="K126" s="279">
        <v>34</v>
      </c>
      <c r="L126" s="275" t="s">
        <v>127</v>
      </c>
      <c r="M126" s="275" t="s">
        <v>128</v>
      </c>
      <c r="N126" s="278">
        <v>42527</v>
      </c>
      <c r="O126" s="278" t="s">
        <v>268</v>
      </c>
      <c r="P126" s="279">
        <v>0</v>
      </c>
      <c r="Q126" s="278" t="s">
        <v>33</v>
      </c>
      <c r="R126" s="275">
        <v>44152.2</v>
      </c>
      <c r="S126" s="275" t="s">
        <v>100</v>
      </c>
      <c r="T126" s="275">
        <v>44152.2</v>
      </c>
      <c r="U126" s="275" t="s">
        <v>100</v>
      </c>
      <c r="V126" s="283">
        <v>44152.2</v>
      </c>
      <c r="W126" s="275" t="s">
        <v>100</v>
      </c>
      <c r="X126" s="275" t="s">
        <v>114</v>
      </c>
      <c r="Y126" s="275">
        <v>44.15</v>
      </c>
      <c r="Z126" s="275">
        <v>1</v>
      </c>
      <c r="AA126" s="282" t="s">
        <v>630</v>
      </c>
      <c r="AB126" s="289" t="s">
        <v>1925</v>
      </c>
      <c r="AC126" s="275" t="s">
        <v>2301</v>
      </c>
      <c r="AD126" s="290" t="s">
        <v>350</v>
      </c>
      <c r="AE126" s="292" t="s">
        <v>799</v>
      </c>
      <c r="AF126" s="292" t="s">
        <v>2134</v>
      </c>
      <c r="AG126" s="292" t="s">
        <v>2134</v>
      </c>
    </row>
    <row r="127" spans="1:33" x14ac:dyDescent="0.25">
      <c r="A127" s="275">
        <v>95</v>
      </c>
      <c r="B127" s="275" t="s">
        <v>153</v>
      </c>
      <c r="C127" s="275" t="s">
        <v>17</v>
      </c>
      <c r="D127" s="275">
        <v>8520</v>
      </c>
      <c r="E127" s="275" t="s">
        <v>196</v>
      </c>
      <c r="F127" s="275" t="s">
        <v>19</v>
      </c>
      <c r="G127" s="276">
        <v>950110008147</v>
      </c>
      <c r="H127" s="277" t="s">
        <v>58</v>
      </c>
      <c r="I127" s="277" t="s">
        <v>195</v>
      </c>
      <c r="J127" s="278">
        <v>42493</v>
      </c>
      <c r="K127" s="279">
        <v>34</v>
      </c>
      <c r="L127" s="275" t="s">
        <v>127</v>
      </c>
      <c r="M127" s="275" t="s">
        <v>128</v>
      </c>
      <c r="N127" s="278">
        <v>42527</v>
      </c>
      <c r="O127" s="278" t="s">
        <v>268</v>
      </c>
      <c r="P127" s="279">
        <v>0</v>
      </c>
      <c r="Q127" s="278" t="s">
        <v>33</v>
      </c>
      <c r="R127" s="275">
        <v>108349.32</v>
      </c>
      <c r="S127" s="275" t="s">
        <v>100</v>
      </c>
      <c r="T127" s="275">
        <v>108349.32</v>
      </c>
      <c r="U127" s="275" t="s">
        <v>100</v>
      </c>
      <c r="V127" s="283">
        <v>108349.32</v>
      </c>
      <c r="W127" s="275" t="s">
        <v>100</v>
      </c>
      <c r="X127" s="275" t="s">
        <v>114</v>
      </c>
      <c r="Y127" s="275">
        <v>108.35</v>
      </c>
      <c r="Z127" s="275">
        <v>1</v>
      </c>
      <c r="AA127" s="282" t="s">
        <v>630</v>
      </c>
      <c r="AB127" s="289" t="s">
        <v>1925</v>
      </c>
      <c r="AC127" s="275" t="s">
        <v>2302</v>
      </c>
      <c r="AD127" s="290" t="s">
        <v>350</v>
      </c>
      <c r="AE127" s="292" t="s">
        <v>799</v>
      </c>
      <c r="AF127" s="292" t="s">
        <v>2134</v>
      </c>
      <c r="AG127" s="292" t="s">
        <v>2134</v>
      </c>
    </row>
    <row r="128" spans="1:33" x14ac:dyDescent="0.25">
      <c r="A128" s="275">
        <v>95</v>
      </c>
      <c r="B128" s="275" t="s">
        <v>153</v>
      </c>
      <c r="C128" s="275" t="s">
        <v>17</v>
      </c>
      <c r="D128" s="275">
        <v>8520</v>
      </c>
      <c r="E128" s="275" t="s">
        <v>196</v>
      </c>
      <c r="F128" s="275" t="s">
        <v>19</v>
      </c>
      <c r="G128" s="276">
        <v>950110008149</v>
      </c>
      <c r="H128" s="277" t="s">
        <v>58</v>
      </c>
      <c r="I128" s="277" t="s">
        <v>195</v>
      </c>
      <c r="J128" s="278">
        <v>42493</v>
      </c>
      <c r="K128" s="279">
        <v>34</v>
      </c>
      <c r="L128" s="275" t="s">
        <v>127</v>
      </c>
      <c r="M128" s="275" t="s">
        <v>128</v>
      </c>
      <c r="N128" s="278">
        <v>42527</v>
      </c>
      <c r="O128" s="278" t="s">
        <v>268</v>
      </c>
      <c r="P128" s="279">
        <v>0</v>
      </c>
      <c r="Q128" s="278" t="s">
        <v>33</v>
      </c>
      <c r="R128" s="275">
        <v>152869.15</v>
      </c>
      <c r="S128" s="275" t="s">
        <v>100</v>
      </c>
      <c r="T128" s="275">
        <v>152869.15</v>
      </c>
      <c r="U128" s="275" t="s">
        <v>100</v>
      </c>
      <c r="V128" s="283">
        <v>152869.15</v>
      </c>
      <c r="W128" s="275" t="s">
        <v>100</v>
      </c>
      <c r="X128" s="275" t="s">
        <v>114</v>
      </c>
      <c r="Y128" s="275">
        <v>152.87</v>
      </c>
      <c r="Z128" s="275">
        <v>1</v>
      </c>
      <c r="AA128" s="282" t="s">
        <v>630</v>
      </c>
      <c r="AB128" s="289" t="s">
        <v>1925</v>
      </c>
      <c r="AC128" s="275" t="s">
        <v>2302</v>
      </c>
      <c r="AD128" s="290" t="s">
        <v>350</v>
      </c>
      <c r="AE128" s="292" t="s">
        <v>799</v>
      </c>
      <c r="AF128" s="292" t="s">
        <v>2134</v>
      </c>
      <c r="AG128" s="292" t="s">
        <v>2134</v>
      </c>
    </row>
    <row r="129" spans="1:33" x14ac:dyDescent="0.25">
      <c r="A129" s="275">
        <v>95</v>
      </c>
      <c r="B129" s="275" t="s">
        <v>153</v>
      </c>
      <c r="C129" s="275" t="s">
        <v>17</v>
      </c>
      <c r="D129" s="275">
        <v>8520</v>
      </c>
      <c r="E129" s="275" t="s">
        <v>196</v>
      </c>
      <c r="F129" s="275" t="s">
        <v>19</v>
      </c>
      <c r="G129" s="276">
        <v>950110008155</v>
      </c>
      <c r="H129" s="277" t="s">
        <v>58</v>
      </c>
      <c r="I129" s="277" t="s">
        <v>195</v>
      </c>
      <c r="J129" s="278">
        <v>42493</v>
      </c>
      <c r="K129" s="279">
        <v>34</v>
      </c>
      <c r="L129" s="275" t="s">
        <v>127</v>
      </c>
      <c r="M129" s="275" t="s">
        <v>128</v>
      </c>
      <c r="N129" s="278">
        <v>42527</v>
      </c>
      <c r="O129" s="278" t="s">
        <v>268</v>
      </c>
      <c r="P129" s="279">
        <v>0</v>
      </c>
      <c r="Q129" s="278" t="s">
        <v>33</v>
      </c>
      <c r="R129" s="275">
        <v>167529.38</v>
      </c>
      <c r="S129" s="275" t="s">
        <v>100</v>
      </c>
      <c r="T129" s="275">
        <v>167529.38</v>
      </c>
      <c r="U129" s="275" t="s">
        <v>100</v>
      </c>
      <c r="V129" s="283">
        <v>167529.38</v>
      </c>
      <c r="W129" s="275" t="s">
        <v>100</v>
      </c>
      <c r="X129" s="275" t="s">
        <v>114</v>
      </c>
      <c r="Y129" s="275">
        <v>167.53</v>
      </c>
      <c r="Z129" s="275">
        <v>1</v>
      </c>
      <c r="AA129" s="282" t="s">
        <v>630</v>
      </c>
      <c r="AB129" s="289" t="s">
        <v>1925</v>
      </c>
      <c r="AC129" s="275" t="s">
        <v>2303</v>
      </c>
      <c r="AD129" s="290" t="s">
        <v>350</v>
      </c>
      <c r="AE129" s="292" t="s">
        <v>799</v>
      </c>
      <c r="AF129" s="292" t="s">
        <v>2134</v>
      </c>
      <c r="AG129" s="292" t="s">
        <v>2134</v>
      </c>
    </row>
    <row r="130" spans="1:33" x14ac:dyDescent="0.25">
      <c r="A130" s="275">
        <v>96</v>
      </c>
      <c r="B130" s="275" t="s">
        <v>288</v>
      </c>
      <c r="C130" s="275" t="s">
        <v>17</v>
      </c>
      <c r="D130" s="275">
        <v>1320</v>
      </c>
      <c r="E130" s="275" t="s">
        <v>188</v>
      </c>
      <c r="F130" s="275" t="s">
        <v>21</v>
      </c>
      <c r="G130" s="276">
        <v>2016000039</v>
      </c>
      <c r="H130" s="277" t="s">
        <v>58</v>
      </c>
      <c r="I130" s="277" t="s">
        <v>1403</v>
      </c>
      <c r="J130" s="278">
        <v>42429</v>
      </c>
      <c r="K130" s="279">
        <v>98</v>
      </c>
      <c r="L130" s="275" t="s">
        <v>111</v>
      </c>
      <c r="M130" s="275" t="s">
        <v>42</v>
      </c>
      <c r="N130" s="278">
        <v>42495</v>
      </c>
      <c r="O130" s="278" t="s">
        <v>268</v>
      </c>
      <c r="P130" s="279">
        <v>32</v>
      </c>
      <c r="Q130" s="278" t="s">
        <v>34</v>
      </c>
      <c r="R130" s="275">
        <v>15000</v>
      </c>
      <c r="S130" s="275" t="s">
        <v>100</v>
      </c>
      <c r="T130" s="275">
        <v>15000</v>
      </c>
      <c r="U130" s="275" t="s">
        <v>100</v>
      </c>
      <c r="V130" s="283">
        <v>15000</v>
      </c>
      <c r="W130" s="275" t="s">
        <v>100</v>
      </c>
      <c r="X130" s="275" t="s">
        <v>114</v>
      </c>
      <c r="Y130" s="275">
        <v>15</v>
      </c>
      <c r="Z130" s="275">
        <v>1</v>
      </c>
      <c r="AA130" s="282" t="s">
        <v>630</v>
      </c>
      <c r="AB130" s="289" t="s">
        <v>436</v>
      </c>
      <c r="AC130" s="275" t="s">
        <v>358</v>
      </c>
      <c r="AD130" s="290" t="s">
        <v>350</v>
      </c>
      <c r="AE130" s="292"/>
      <c r="AF130" s="292" t="s">
        <v>2134</v>
      </c>
      <c r="AG130" s="292"/>
    </row>
    <row r="131" spans="1:33" x14ac:dyDescent="0.25">
      <c r="A131" s="275">
        <v>96</v>
      </c>
      <c r="B131" s="275" t="s">
        <v>288</v>
      </c>
      <c r="C131" s="275" t="s">
        <v>17</v>
      </c>
      <c r="D131" s="275">
        <v>1320</v>
      </c>
      <c r="E131" s="275" t="s">
        <v>188</v>
      </c>
      <c r="F131" s="275" t="s">
        <v>21</v>
      </c>
      <c r="G131" s="276">
        <v>2016000041</v>
      </c>
      <c r="H131" s="277" t="s">
        <v>58</v>
      </c>
      <c r="I131" s="277" t="s">
        <v>1403</v>
      </c>
      <c r="J131" s="278">
        <v>42429</v>
      </c>
      <c r="K131" s="279">
        <v>98</v>
      </c>
      <c r="L131" s="275" t="s">
        <v>111</v>
      </c>
      <c r="M131" s="275" t="s">
        <v>42</v>
      </c>
      <c r="N131" s="278">
        <v>42495</v>
      </c>
      <c r="O131" s="278" t="s">
        <v>268</v>
      </c>
      <c r="P131" s="279">
        <v>32</v>
      </c>
      <c r="Q131" s="278" t="s">
        <v>34</v>
      </c>
      <c r="R131" s="275">
        <v>16480</v>
      </c>
      <c r="S131" s="275" t="s">
        <v>100</v>
      </c>
      <c r="T131" s="275">
        <v>16480</v>
      </c>
      <c r="U131" s="275" t="s">
        <v>100</v>
      </c>
      <c r="V131" s="283">
        <v>16480</v>
      </c>
      <c r="W131" s="275" t="s">
        <v>100</v>
      </c>
      <c r="X131" s="275" t="s">
        <v>114</v>
      </c>
      <c r="Y131" s="275">
        <v>16.48</v>
      </c>
      <c r="Z131" s="275">
        <v>1</v>
      </c>
      <c r="AA131" s="282" t="s">
        <v>630</v>
      </c>
      <c r="AB131" s="289" t="s">
        <v>436</v>
      </c>
      <c r="AC131" s="275" t="s">
        <v>358</v>
      </c>
      <c r="AD131" s="290" t="s">
        <v>350</v>
      </c>
      <c r="AE131" s="292"/>
      <c r="AF131" s="292" t="s">
        <v>2134</v>
      </c>
      <c r="AG131" s="292"/>
    </row>
    <row r="132" spans="1:33" x14ac:dyDescent="0.25">
      <c r="A132" s="275">
        <v>96</v>
      </c>
      <c r="B132" s="275" t="s">
        <v>288</v>
      </c>
      <c r="C132" s="275" t="s">
        <v>17</v>
      </c>
      <c r="D132" s="275">
        <v>1320</v>
      </c>
      <c r="E132" s="275" t="s">
        <v>188</v>
      </c>
      <c r="F132" s="275" t="s">
        <v>21</v>
      </c>
      <c r="G132" s="276">
        <v>2016000099</v>
      </c>
      <c r="H132" s="277" t="s">
        <v>58</v>
      </c>
      <c r="I132" s="277" t="s">
        <v>1403</v>
      </c>
      <c r="J132" s="278">
        <v>42429</v>
      </c>
      <c r="K132" s="279">
        <v>98</v>
      </c>
      <c r="L132" s="275" t="s">
        <v>127</v>
      </c>
      <c r="M132" s="275" t="s">
        <v>128</v>
      </c>
      <c r="N132" s="278">
        <v>42495</v>
      </c>
      <c r="O132" s="278" t="s">
        <v>268</v>
      </c>
      <c r="P132" s="279">
        <v>32</v>
      </c>
      <c r="Q132" s="278" t="s">
        <v>34</v>
      </c>
      <c r="R132" s="275">
        <v>17967.8</v>
      </c>
      <c r="S132" s="275" t="s">
        <v>100</v>
      </c>
      <c r="T132" s="275">
        <v>17967.8</v>
      </c>
      <c r="U132" s="275" t="s">
        <v>100</v>
      </c>
      <c r="V132" s="283">
        <v>17967.8</v>
      </c>
      <c r="W132" s="275" t="s">
        <v>100</v>
      </c>
      <c r="X132" s="275" t="s">
        <v>114</v>
      </c>
      <c r="Y132" s="275">
        <v>17.97</v>
      </c>
      <c r="Z132" s="275">
        <v>1</v>
      </c>
      <c r="AA132" s="282" t="s">
        <v>630</v>
      </c>
      <c r="AB132" s="289" t="s">
        <v>436</v>
      </c>
      <c r="AC132" s="275" t="s">
        <v>2197</v>
      </c>
      <c r="AD132" s="290" t="s">
        <v>350</v>
      </c>
      <c r="AE132" s="292"/>
      <c r="AF132" s="292" t="s">
        <v>2134</v>
      </c>
      <c r="AG132" s="292"/>
    </row>
    <row r="133" spans="1:33" x14ac:dyDescent="0.25">
      <c r="A133" s="275">
        <v>96</v>
      </c>
      <c r="B133" s="275" t="s">
        <v>288</v>
      </c>
      <c r="C133" s="275" t="s">
        <v>17</v>
      </c>
      <c r="D133" s="275">
        <v>1340</v>
      </c>
      <c r="E133" s="275" t="s">
        <v>146</v>
      </c>
      <c r="F133" s="275" t="s">
        <v>21</v>
      </c>
      <c r="G133" s="276">
        <v>2016000075</v>
      </c>
      <c r="H133" s="277" t="s">
        <v>58</v>
      </c>
      <c r="I133" s="277" t="s">
        <v>1403</v>
      </c>
      <c r="J133" s="278">
        <v>42429</v>
      </c>
      <c r="K133" s="279">
        <v>98</v>
      </c>
      <c r="L133" s="275" t="s">
        <v>127</v>
      </c>
      <c r="M133" s="275" t="s">
        <v>128</v>
      </c>
      <c r="N133" s="278">
        <v>42494</v>
      </c>
      <c r="O133" s="278" t="s">
        <v>268</v>
      </c>
      <c r="P133" s="279">
        <v>33</v>
      </c>
      <c r="Q133" s="278" t="s">
        <v>34</v>
      </c>
      <c r="R133" s="275">
        <v>12607.8</v>
      </c>
      <c r="S133" s="275" t="s">
        <v>100</v>
      </c>
      <c r="T133" s="275">
        <v>12607.8</v>
      </c>
      <c r="U133" s="275" t="s">
        <v>100</v>
      </c>
      <c r="V133" s="283">
        <v>12607.8</v>
      </c>
      <c r="W133" s="275" t="s">
        <v>100</v>
      </c>
      <c r="X133" s="275" t="s">
        <v>114</v>
      </c>
      <c r="Y133" s="275">
        <v>12.61</v>
      </c>
      <c r="Z133" s="275">
        <v>1</v>
      </c>
      <c r="AA133" s="282" t="s">
        <v>630</v>
      </c>
      <c r="AB133" s="289" t="s">
        <v>415</v>
      </c>
      <c r="AC133" s="275" t="s">
        <v>353</v>
      </c>
      <c r="AD133" s="290" t="s">
        <v>350</v>
      </c>
      <c r="AE133" s="292"/>
      <c r="AF133" s="292" t="s">
        <v>2134</v>
      </c>
      <c r="AG133" s="292"/>
    </row>
    <row r="134" spans="1:33" x14ac:dyDescent="0.25">
      <c r="A134" s="275">
        <v>96</v>
      </c>
      <c r="B134" s="275" t="s">
        <v>288</v>
      </c>
      <c r="C134" s="275" t="s">
        <v>17</v>
      </c>
      <c r="D134" s="275">
        <v>1340</v>
      </c>
      <c r="E134" s="275" t="s">
        <v>146</v>
      </c>
      <c r="F134" s="275" t="s">
        <v>21</v>
      </c>
      <c r="G134" s="276">
        <v>2016000203</v>
      </c>
      <c r="H134" s="277" t="s">
        <v>58</v>
      </c>
      <c r="I134" s="277" t="s">
        <v>1403</v>
      </c>
      <c r="J134" s="278">
        <v>42452</v>
      </c>
      <c r="K134" s="279">
        <v>75</v>
      </c>
      <c r="L134" s="275" t="s">
        <v>111</v>
      </c>
      <c r="M134" s="275" t="s">
        <v>42</v>
      </c>
      <c r="N134" s="278">
        <v>42524</v>
      </c>
      <c r="O134" s="278" t="s">
        <v>268</v>
      </c>
      <c r="P134" s="279">
        <v>3</v>
      </c>
      <c r="Q134" s="278" t="s">
        <v>33</v>
      </c>
      <c r="R134" s="275">
        <v>69639.600000000006</v>
      </c>
      <c r="S134" s="275" t="s">
        <v>100</v>
      </c>
      <c r="T134" s="275">
        <v>69639.600000000006</v>
      </c>
      <c r="U134" s="275" t="s">
        <v>100</v>
      </c>
      <c r="V134" s="283">
        <v>69639.600000000006</v>
      </c>
      <c r="W134" s="275" t="s">
        <v>100</v>
      </c>
      <c r="X134" s="275" t="s">
        <v>114</v>
      </c>
      <c r="Y134" s="275">
        <v>69.64</v>
      </c>
      <c r="Z134" s="275">
        <v>1</v>
      </c>
      <c r="AA134" s="282" t="s">
        <v>630</v>
      </c>
      <c r="AB134" s="289" t="s">
        <v>415</v>
      </c>
      <c r="AC134" s="275" t="s">
        <v>2304</v>
      </c>
      <c r="AD134" s="290" t="s">
        <v>350</v>
      </c>
      <c r="AE134" s="292"/>
      <c r="AF134" s="292" t="s">
        <v>2134</v>
      </c>
      <c r="AG134" s="292"/>
    </row>
    <row r="135" spans="1:33" x14ac:dyDescent="0.25">
      <c r="A135" s="275">
        <v>96</v>
      </c>
      <c r="B135" s="275" t="s">
        <v>288</v>
      </c>
      <c r="C135" s="275" t="s">
        <v>17</v>
      </c>
      <c r="D135" s="275">
        <v>1516</v>
      </c>
      <c r="E135" s="275" t="s">
        <v>132</v>
      </c>
      <c r="F135" s="275" t="s">
        <v>14</v>
      </c>
      <c r="G135" s="276">
        <v>2016000210</v>
      </c>
      <c r="H135" s="277" t="s">
        <v>58</v>
      </c>
      <c r="I135" s="277" t="s">
        <v>1403</v>
      </c>
      <c r="J135" s="278">
        <v>42452</v>
      </c>
      <c r="K135" s="279">
        <v>75</v>
      </c>
      <c r="L135" s="275" t="s">
        <v>111</v>
      </c>
      <c r="M135" s="275" t="s">
        <v>42</v>
      </c>
      <c r="N135" s="278">
        <v>42524</v>
      </c>
      <c r="O135" s="278" t="s">
        <v>268</v>
      </c>
      <c r="P135" s="279">
        <v>3</v>
      </c>
      <c r="Q135" s="278" t="s">
        <v>33</v>
      </c>
      <c r="R135" s="275">
        <v>32959.199999999997</v>
      </c>
      <c r="S135" s="275" t="s">
        <v>100</v>
      </c>
      <c r="T135" s="275">
        <v>32959.199999999997</v>
      </c>
      <c r="U135" s="275" t="s">
        <v>100</v>
      </c>
      <c r="V135" s="283">
        <v>32959.199999999997</v>
      </c>
      <c r="W135" s="275" t="s">
        <v>100</v>
      </c>
      <c r="X135" s="275" t="s">
        <v>114</v>
      </c>
      <c r="Y135" s="275">
        <v>32.96</v>
      </c>
      <c r="Z135" s="275">
        <v>1</v>
      </c>
      <c r="AA135" s="282" t="s">
        <v>630</v>
      </c>
      <c r="AB135" s="289" t="s">
        <v>418</v>
      </c>
      <c r="AC135" s="275" t="s">
        <v>352</v>
      </c>
      <c r="AD135" s="290" t="s">
        <v>350</v>
      </c>
      <c r="AE135" s="292"/>
      <c r="AF135" s="292" t="s">
        <v>2134</v>
      </c>
      <c r="AG135" s="292"/>
    </row>
    <row r="136" spans="1:33" x14ac:dyDescent="0.25">
      <c r="A136" s="275">
        <v>96</v>
      </c>
      <c r="B136" s="275" t="s">
        <v>288</v>
      </c>
      <c r="C136" s="275" t="s">
        <v>17</v>
      </c>
      <c r="D136" s="275">
        <v>1750</v>
      </c>
      <c r="E136" s="275" t="s">
        <v>159</v>
      </c>
      <c r="F136" s="275" t="s">
        <v>18</v>
      </c>
      <c r="G136" s="276">
        <v>2016000147</v>
      </c>
      <c r="H136" s="277" t="s">
        <v>58</v>
      </c>
      <c r="I136" s="277" t="s">
        <v>1403</v>
      </c>
      <c r="J136" s="278">
        <v>42452</v>
      </c>
      <c r="K136" s="279">
        <v>75</v>
      </c>
      <c r="L136" s="275" t="s">
        <v>111</v>
      </c>
      <c r="M136" s="275" t="s">
        <v>42</v>
      </c>
      <c r="N136" s="278">
        <v>42527</v>
      </c>
      <c r="O136" s="278" t="s">
        <v>268</v>
      </c>
      <c r="P136" s="279">
        <v>0</v>
      </c>
      <c r="Q136" s="278" t="s">
        <v>33</v>
      </c>
      <c r="R136" s="275">
        <v>10000</v>
      </c>
      <c r="S136" s="275" t="s">
        <v>100</v>
      </c>
      <c r="T136" s="275">
        <v>10000</v>
      </c>
      <c r="U136" s="275" t="s">
        <v>100</v>
      </c>
      <c r="V136" s="283">
        <v>10000</v>
      </c>
      <c r="W136" s="275" t="s">
        <v>100</v>
      </c>
      <c r="X136" s="275" t="s">
        <v>114</v>
      </c>
      <c r="Y136" s="275">
        <v>10</v>
      </c>
      <c r="Z136" s="275">
        <v>1</v>
      </c>
      <c r="AA136" s="282" t="s">
        <v>630</v>
      </c>
      <c r="AB136" s="289" t="s">
        <v>479</v>
      </c>
      <c r="AC136" s="275" t="s">
        <v>357</v>
      </c>
      <c r="AD136" s="290" t="s">
        <v>349</v>
      </c>
      <c r="AE136" s="292"/>
      <c r="AF136" s="292"/>
      <c r="AG136" s="292"/>
    </row>
    <row r="137" spans="1:33" x14ac:dyDescent="0.25">
      <c r="A137" s="275">
        <v>96</v>
      </c>
      <c r="B137" s="275" t="s">
        <v>288</v>
      </c>
      <c r="C137" s="275" t="s">
        <v>17</v>
      </c>
      <c r="D137" s="275">
        <v>1750</v>
      </c>
      <c r="E137" s="275" t="s">
        <v>159</v>
      </c>
      <c r="F137" s="275" t="s">
        <v>18</v>
      </c>
      <c r="G137" s="276">
        <v>2016000146</v>
      </c>
      <c r="H137" s="277" t="s">
        <v>58</v>
      </c>
      <c r="I137" s="277" t="s">
        <v>1403</v>
      </c>
      <c r="J137" s="278">
        <v>42452</v>
      </c>
      <c r="K137" s="279">
        <v>75</v>
      </c>
      <c r="L137" s="275" t="s">
        <v>111</v>
      </c>
      <c r="M137" s="275" t="s">
        <v>42</v>
      </c>
      <c r="N137" s="278">
        <v>42527</v>
      </c>
      <c r="O137" s="278" t="s">
        <v>268</v>
      </c>
      <c r="P137" s="279">
        <v>0</v>
      </c>
      <c r="Q137" s="278" t="s">
        <v>33</v>
      </c>
      <c r="R137" s="275">
        <v>30000</v>
      </c>
      <c r="S137" s="275" t="s">
        <v>100</v>
      </c>
      <c r="T137" s="275">
        <v>30000</v>
      </c>
      <c r="U137" s="275" t="s">
        <v>100</v>
      </c>
      <c r="V137" s="283">
        <v>30000</v>
      </c>
      <c r="W137" s="275" t="s">
        <v>100</v>
      </c>
      <c r="X137" s="275" t="s">
        <v>114</v>
      </c>
      <c r="Y137" s="275">
        <v>30</v>
      </c>
      <c r="Z137" s="275">
        <v>1</v>
      </c>
      <c r="AA137" s="282" t="s">
        <v>630</v>
      </c>
      <c r="AB137" s="289" t="s">
        <v>479</v>
      </c>
      <c r="AC137" s="275" t="s">
        <v>357</v>
      </c>
      <c r="AD137" s="290" t="s">
        <v>350</v>
      </c>
      <c r="AE137" s="292"/>
      <c r="AF137" s="292" t="s">
        <v>2134</v>
      </c>
      <c r="AG137" s="292"/>
    </row>
    <row r="138" spans="1:33" x14ac:dyDescent="0.25">
      <c r="A138" s="275">
        <v>96</v>
      </c>
      <c r="B138" s="275" t="s">
        <v>288</v>
      </c>
      <c r="C138" s="275" t="s">
        <v>17</v>
      </c>
      <c r="D138" s="275">
        <v>3022</v>
      </c>
      <c r="E138" s="275" t="s">
        <v>141</v>
      </c>
      <c r="F138" s="275" t="s">
        <v>16</v>
      </c>
      <c r="G138" s="276">
        <v>2016000294</v>
      </c>
      <c r="H138" s="277" t="s">
        <v>58</v>
      </c>
      <c r="I138" s="277" t="s">
        <v>1403</v>
      </c>
      <c r="J138" s="278">
        <v>42486</v>
      </c>
      <c r="K138" s="279">
        <v>41</v>
      </c>
      <c r="L138" s="275" t="s">
        <v>127</v>
      </c>
      <c r="M138" s="275" t="s">
        <v>128</v>
      </c>
      <c r="N138" s="278">
        <v>42524</v>
      </c>
      <c r="O138" s="278" t="s">
        <v>268</v>
      </c>
      <c r="P138" s="279">
        <v>3</v>
      </c>
      <c r="Q138" s="278" t="s">
        <v>33</v>
      </c>
      <c r="R138" s="275">
        <v>135</v>
      </c>
      <c r="S138" s="275" t="s">
        <v>100</v>
      </c>
      <c r="T138" s="275">
        <v>135</v>
      </c>
      <c r="U138" s="275" t="s">
        <v>100</v>
      </c>
      <c r="V138" s="283">
        <v>135</v>
      </c>
      <c r="W138" s="275" t="s">
        <v>100</v>
      </c>
      <c r="X138" s="275" t="s">
        <v>114</v>
      </c>
      <c r="Y138" s="275">
        <v>0.14000000000000001</v>
      </c>
      <c r="Z138" s="275">
        <v>1</v>
      </c>
      <c r="AA138" s="282" t="s">
        <v>631</v>
      </c>
      <c r="AB138" s="289" t="s">
        <v>409</v>
      </c>
      <c r="AC138" s="275" t="s">
        <v>2305</v>
      </c>
      <c r="AD138" s="290" t="s">
        <v>349</v>
      </c>
      <c r="AE138" s="292" t="s">
        <v>794</v>
      </c>
      <c r="AF138" s="292"/>
      <c r="AG138" s="292"/>
    </row>
    <row r="139" spans="1:33" x14ac:dyDescent="0.25">
      <c r="A139" s="275">
        <v>96</v>
      </c>
      <c r="B139" s="275" t="s">
        <v>288</v>
      </c>
      <c r="C139" s="275" t="s">
        <v>17</v>
      </c>
      <c r="D139" s="275">
        <v>3027</v>
      </c>
      <c r="E139" s="275" t="s">
        <v>154</v>
      </c>
      <c r="F139" s="275" t="s">
        <v>13</v>
      </c>
      <c r="G139" s="276">
        <v>2016000326</v>
      </c>
      <c r="H139" s="277" t="s">
        <v>58</v>
      </c>
      <c r="I139" s="277" t="s">
        <v>1403</v>
      </c>
      <c r="J139" s="278">
        <v>42486</v>
      </c>
      <c r="K139" s="279">
        <v>41</v>
      </c>
      <c r="L139" s="275" t="s">
        <v>111</v>
      </c>
      <c r="M139" s="275" t="s">
        <v>42</v>
      </c>
      <c r="N139" s="278">
        <v>42524</v>
      </c>
      <c r="O139" s="278" t="s">
        <v>268</v>
      </c>
      <c r="P139" s="279">
        <v>3</v>
      </c>
      <c r="Q139" s="278" t="s">
        <v>33</v>
      </c>
      <c r="R139" s="275">
        <v>7290</v>
      </c>
      <c r="S139" s="275" t="s">
        <v>100</v>
      </c>
      <c r="T139" s="275">
        <v>7290</v>
      </c>
      <c r="U139" s="275" t="s">
        <v>100</v>
      </c>
      <c r="V139" s="283">
        <v>7290</v>
      </c>
      <c r="W139" s="275" t="s">
        <v>100</v>
      </c>
      <c r="X139" s="275" t="s">
        <v>114</v>
      </c>
      <c r="Y139" s="275">
        <v>7.29</v>
      </c>
      <c r="Z139" s="275">
        <v>1</v>
      </c>
      <c r="AA139" s="282" t="s">
        <v>629</v>
      </c>
      <c r="AB139" s="289" t="s">
        <v>458</v>
      </c>
      <c r="AC139" s="275" t="s">
        <v>352</v>
      </c>
      <c r="AD139" s="290" t="s">
        <v>349</v>
      </c>
      <c r="AE139" s="292" t="s">
        <v>794</v>
      </c>
      <c r="AF139" s="292"/>
      <c r="AG139" s="292"/>
    </row>
    <row r="140" spans="1:33" x14ac:dyDescent="0.25">
      <c r="A140" s="275">
        <v>96</v>
      </c>
      <c r="B140" s="275" t="s">
        <v>288</v>
      </c>
      <c r="C140" s="275" t="s">
        <v>17</v>
      </c>
      <c r="D140" s="275">
        <v>3033</v>
      </c>
      <c r="E140" s="275" t="s">
        <v>156</v>
      </c>
      <c r="F140" s="275" t="s">
        <v>18</v>
      </c>
      <c r="G140" s="276">
        <v>2016000237</v>
      </c>
      <c r="H140" s="277" t="s">
        <v>58</v>
      </c>
      <c r="I140" s="277" t="s">
        <v>1403</v>
      </c>
      <c r="J140" s="278">
        <v>42452</v>
      </c>
      <c r="K140" s="279">
        <v>75</v>
      </c>
      <c r="L140" s="275" t="s">
        <v>111</v>
      </c>
      <c r="M140" s="275" t="s">
        <v>42</v>
      </c>
      <c r="N140" s="278">
        <v>42494</v>
      </c>
      <c r="O140" s="278" t="s">
        <v>268</v>
      </c>
      <c r="P140" s="279">
        <v>33</v>
      </c>
      <c r="Q140" s="278" t="s">
        <v>34</v>
      </c>
      <c r="R140" s="275">
        <v>15150.6</v>
      </c>
      <c r="S140" s="275" t="s">
        <v>100</v>
      </c>
      <c r="T140" s="275">
        <v>15150.6</v>
      </c>
      <c r="U140" s="275" t="s">
        <v>100</v>
      </c>
      <c r="V140" s="283">
        <v>15150.6</v>
      </c>
      <c r="W140" s="275" t="s">
        <v>100</v>
      </c>
      <c r="X140" s="275" t="s">
        <v>114</v>
      </c>
      <c r="Y140" s="275">
        <v>15.15</v>
      </c>
      <c r="Z140" s="275">
        <v>1</v>
      </c>
      <c r="AA140" s="282" t="s">
        <v>630</v>
      </c>
      <c r="AB140" s="289" t="s">
        <v>2181</v>
      </c>
      <c r="AC140" s="275" t="s">
        <v>2198</v>
      </c>
      <c r="AD140" s="290" t="s">
        <v>350</v>
      </c>
      <c r="AE140" s="292" t="s">
        <v>794</v>
      </c>
      <c r="AF140" s="292" t="s">
        <v>2134</v>
      </c>
      <c r="AG140" s="292"/>
    </row>
    <row r="141" spans="1:33" x14ac:dyDescent="0.25">
      <c r="A141" s="275">
        <v>96</v>
      </c>
      <c r="B141" s="275" t="s">
        <v>288</v>
      </c>
      <c r="C141" s="275" t="s">
        <v>17</v>
      </c>
      <c r="D141" s="275">
        <v>309</v>
      </c>
      <c r="E141" s="275" t="s">
        <v>123</v>
      </c>
      <c r="F141" s="275" t="s">
        <v>21</v>
      </c>
      <c r="G141" s="276">
        <v>2016000220</v>
      </c>
      <c r="H141" s="277" t="s">
        <v>58</v>
      </c>
      <c r="I141" s="277" t="s">
        <v>1403</v>
      </c>
      <c r="J141" s="278">
        <v>42452</v>
      </c>
      <c r="K141" s="279">
        <v>75</v>
      </c>
      <c r="L141" s="275" t="s">
        <v>111</v>
      </c>
      <c r="M141" s="275" t="s">
        <v>42</v>
      </c>
      <c r="N141" s="278">
        <v>42524</v>
      </c>
      <c r="O141" s="278" t="s">
        <v>268</v>
      </c>
      <c r="P141" s="279">
        <v>3</v>
      </c>
      <c r="Q141" s="278" t="s">
        <v>33</v>
      </c>
      <c r="R141" s="275">
        <v>21264</v>
      </c>
      <c r="S141" s="275" t="s">
        <v>100</v>
      </c>
      <c r="T141" s="275">
        <v>21264</v>
      </c>
      <c r="U141" s="275" t="s">
        <v>100</v>
      </c>
      <c r="V141" s="283">
        <v>21264</v>
      </c>
      <c r="W141" s="275" t="s">
        <v>100</v>
      </c>
      <c r="X141" s="275" t="s">
        <v>114</v>
      </c>
      <c r="Y141" s="275">
        <v>21.26</v>
      </c>
      <c r="Z141" s="275">
        <v>1</v>
      </c>
      <c r="AA141" s="282" t="s">
        <v>630</v>
      </c>
      <c r="AB141" s="289" t="s">
        <v>436</v>
      </c>
      <c r="AC141" s="275" t="s">
        <v>2306</v>
      </c>
      <c r="AD141" s="290" t="s">
        <v>350</v>
      </c>
      <c r="AE141" s="292"/>
      <c r="AF141" s="292" t="s">
        <v>2134</v>
      </c>
      <c r="AG141" s="292"/>
    </row>
    <row r="142" spans="1:33" x14ac:dyDescent="0.25">
      <c r="A142" s="275">
        <v>96</v>
      </c>
      <c r="B142" s="275" t="s">
        <v>288</v>
      </c>
      <c r="C142" s="275" t="s">
        <v>17</v>
      </c>
      <c r="D142" s="275">
        <v>413</v>
      </c>
      <c r="E142" s="275" t="s">
        <v>136</v>
      </c>
      <c r="F142" s="275" t="s">
        <v>13</v>
      </c>
      <c r="G142" s="276">
        <v>2016000211</v>
      </c>
      <c r="H142" s="277" t="s">
        <v>58</v>
      </c>
      <c r="I142" s="277" t="s">
        <v>1403</v>
      </c>
      <c r="J142" s="278">
        <v>42452</v>
      </c>
      <c r="K142" s="279">
        <v>75</v>
      </c>
      <c r="L142" s="275" t="s">
        <v>111</v>
      </c>
      <c r="M142" s="275" t="s">
        <v>42</v>
      </c>
      <c r="N142" s="278">
        <v>42527</v>
      </c>
      <c r="O142" s="278" t="s">
        <v>268</v>
      </c>
      <c r="P142" s="279">
        <v>0</v>
      </c>
      <c r="Q142" s="278" t="s">
        <v>33</v>
      </c>
      <c r="R142" s="275">
        <v>649349.4</v>
      </c>
      <c r="S142" s="275" t="s">
        <v>100</v>
      </c>
      <c r="T142" s="275">
        <v>649349.4</v>
      </c>
      <c r="U142" s="275" t="s">
        <v>100</v>
      </c>
      <c r="V142" s="283">
        <v>649349.4</v>
      </c>
      <c r="W142" s="275" t="s">
        <v>100</v>
      </c>
      <c r="X142" s="275" t="s">
        <v>114</v>
      </c>
      <c r="Y142" s="275">
        <v>649.35</v>
      </c>
      <c r="Z142" s="275">
        <v>1</v>
      </c>
      <c r="AA142" s="282" t="s">
        <v>630</v>
      </c>
      <c r="AB142" s="289" t="s">
        <v>428</v>
      </c>
      <c r="AC142" s="275" t="s">
        <v>360</v>
      </c>
      <c r="AD142" s="290" t="s">
        <v>350</v>
      </c>
      <c r="AE142" s="292" t="s">
        <v>284</v>
      </c>
      <c r="AF142" s="292" t="s">
        <v>2134</v>
      </c>
      <c r="AG142" s="292" t="s">
        <v>2134</v>
      </c>
    </row>
    <row r="143" spans="1:33" x14ac:dyDescent="0.25">
      <c r="A143" s="275">
        <v>96</v>
      </c>
      <c r="B143" s="275" t="s">
        <v>288</v>
      </c>
      <c r="C143" s="275" t="s">
        <v>17</v>
      </c>
      <c r="D143" s="275">
        <v>429</v>
      </c>
      <c r="E143" s="275" t="s">
        <v>162</v>
      </c>
      <c r="F143" s="275" t="s">
        <v>13</v>
      </c>
      <c r="G143" s="276">
        <v>2016000212</v>
      </c>
      <c r="H143" s="277" t="s">
        <v>58</v>
      </c>
      <c r="I143" s="277" t="s">
        <v>1403</v>
      </c>
      <c r="J143" s="278">
        <v>42452</v>
      </c>
      <c r="K143" s="279">
        <v>75</v>
      </c>
      <c r="L143" s="275" t="s">
        <v>111</v>
      </c>
      <c r="M143" s="275" t="s">
        <v>42</v>
      </c>
      <c r="N143" s="278">
        <v>42524</v>
      </c>
      <c r="O143" s="278" t="s">
        <v>268</v>
      </c>
      <c r="P143" s="279">
        <v>3</v>
      </c>
      <c r="Q143" s="278" t="s">
        <v>33</v>
      </c>
      <c r="R143" s="275">
        <v>52628.4</v>
      </c>
      <c r="S143" s="275" t="s">
        <v>100</v>
      </c>
      <c r="T143" s="275">
        <v>52628.4</v>
      </c>
      <c r="U143" s="275" t="s">
        <v>100</v>
      </c>
      <c r="V143" s="283">
        <v>52628.4</v>
      </c>
      <c r="W143" s="275" t="s">
        <v>100</v>
      </c>
      <c r="X143" s="275" t="s">
        <v>114</v>
      </c>
      <c r="Y143" s="275">
        <v>52.63</v>
      </c>
      <c r="Z143" s="275">
        <v>1</v>
      </c>
      <c r="AA143" s="282" t="s">
        <v>630</v>
      </c>
      <c r="AB143" s="289" t="s">
        <v>456</v>
      </c>
      <c r="AC143" s="275" t="s">
        <v>2307</v>
      </c>
      <c r="AD143" s="290" t="s">
        <v>350</v>
      </c>
      <c r="AE143" s="292" t="s">
        <v>794</v>
      </c>
      <c r="AF143" s="292" t="s">
        <v>2134</v>
      </c>
      <c r="AG143" s="292"/>
    </row>
    <row r="144" spans="1:33" x14ac:dyDescent="0.25">
      <c r="A144" s="275">
        <v>96</v>
      </c>
      <c r="B144" s="275" t="s">
        <v>288</v>
      </c>
      <c r="C144" s="275" t="s">
        <v>17</v>
      </c>
      <c r="D144" s="275">
        <v>8105</v>
      </c>
      <c r="E144" s="275" t="s">
        <v>176</v>
      </c>
      <c r="F144" s="275" t="s">
        <v>22</v>
      </c>
      <c r="G144" s="276">
        <v>2016000202</v>
      </c>
      <c r="H144" s="277" t="s">
        <v>58</v>
      </c>
      <c r="I144" s="277" t="s">
        <v>1403</v>
      </c>
      <c r="J144" s="278">
        <v>42452</v>
      </c>
      <c r="K144" s="279">
        <v>75</v>
      </c>
      <c r="L144" s="275" t="s">
        <v>111</v>
      </c>
      <c r="M144" s="275" t="s">
        <v>42</v>
      </c>
      <c r="N144" s="278">
        <v>42527</v>
      </c>
      <c r="O144" s="278" t="s">
        <v>268</v>
      </c>
      <c r="P144" s="279">
        <v>0</v>
      </c>
      <c r="Q144" s="278" t="s">
        <v>33</v>
      </c>
      <c r="R144" s="275">
        <v>37743.599999999999</v>
      </c>
      <c r="S144" s="275" t="s">
        <v>100</v>
      </c>
      <c r="T144" s="275">
        <v>37743.599999999999</v>
      </c>
      <c r="U144" s="275" t="s">
        <v>100</v>
      </c>
      <c r="V144" s="283">
        <v>37743.599999999999</v>
      </c>
      <c r="W144" s="275" t="s">
        <v>100</v>
      </c>
      <c r="X144" s="275" t="s">
        <v>114</v>
      </c>
      <c r="Y144" s="275">
        <v>37.74</v>
      </c>
      <c r="Z144" s="275">
        <v>1</v>
      </c>
      <c r="AA144" s="282" t="s">
        <v>630</v>
      </c>
      <c r="AB144" s="289" t="s">
        <v>446</v>
      </c>
      <c r="AC144" s="275" t="s">
        <v>1813</v>
      </c>
      <c r="AD144" s="290" t="s">
        <v>350</v>
      </c>
      <c r="AE144" s="292"/>
      <c r="AF144" s="292" t="s">
        <v>2134</v>
      </c>
      <c r="AG144" s="292"/>
    </row>
    <row r="145" spans="1:33" x14ac:dyDescent="0.25">
      <c r="A145" s="275">
        <v>96</v>
      </c>
      <c r="B145" s="275" t="s">
        <v>288</v>
      </c>
      <c r="C145" s="275" t="s">
        <v>17</v>
      </c>
      <c r="D145" s="275">
        <v>8105</v>
      </c>
      <c r="E145" s="275" t="s">
        <v>176</v>
      </c>
      <c r="F145" s="275" t="s">
        <v>22</v>
      </c>
      <c r="G145" s="276">
        <v>2016000073</v>
      </c>
      <c r="H145" s="277" t="s">
        <v>58</v>
      </c>
      <c r="I145" s="277" t="s">
        <v>1403</v>
      </c>
      <c r="J145" s="278">
        <v>42429</v>
      </c>
      <c r="K145" s="279">
        <v>98</v>
      </c>
      <c r="L145" s="275" t="s">
        <v>111</v>
      </c>
      <c r="M145" s="275" t="s">
        <v>42</v>
      </c>
      <c r="N145" s="278">
        <v>42495</v>
      </c>
      <c r="O145" s="278" t="s">
        <v>268</v>
      </c>
      <c r="P145" s="279">
        <v>32</v>
      </c>
      <c r="Q145" s="278" t="s">
        <v>34</v>
      </c>
      <c r="R145" s="275">
        <v>38651.199999999997</v>
      </c>
      <c r="S145" s="275" t="s">
        <v>100</v>
      </c>
      <c r="T145" s="275">
        <v>38651.199999999997</v>
      </c>
      <c r="U145" s="275" t="s">
        <v>100</v>
      </c>
      <c r="V145" s="283">
        <v>38651.199999999997</v>
      </c>
      <c r="W145" s="275" t="s">
        <v>100</v>
      </c>
      <c r="X145" s="275" t="s">
        <v>114</v>
      </c>
      <c r="Y145" s="275">
        <v>38.65</v>
      </c>
      <c r="Z145" s="275">
        <v>1</v>
      </c>
      <c r="AA145" s="282" t="s">
        <v>630</v>
      </c>
      <c r="AB145" s="289" t="s">
        <v>446</v>
      </c>
      <c r="AC145" s="275" t="s">
        <v>1813</v>
      </c>
      <c r="AD145" s="290" t="s">
        <v>350</v>
      </c>
      <c r="AE145" s="292"/>
      <c r="AF145" s="292" t="s">
        <v>2134</v>
      </c>
      <c r="AG145" s="292"/>
    </row>
    <row r="146" spans="1:33" x14ac:dyDescent="0.25">
      <c r="A146" s="275">
        <v>96</v>
      </c>
      <c r="B146" s="275" t="s">
        <v>288</v>
      </c>
      <c r="C146" s="275" t="s">
        <v>17</v>
      </c>
      <c r="D146" s="275">
        <v>8113</v>
      </c>
      <c r="E146" s="275" t="s">
        <v>201</v>
      </c>
      <c r="F146" s="275" t="s">
        <v>22</v>
      </c>
      <c r="G146" s="276">
        <v>2016000168</v>
      </c>
      <c r="H146" s="277" t="s">
        <v>58</v>
      </c>
      <c r="I146" s="277" t="s">
        <v>1403</v>
      </c>
      <c r="J146" s="278">
        <v>42452</v>
      </c>
      <c r="K146" s="279">
        <v>75</v>
      </c>
      <c r="L146" s="275" t="s">
        <v>111</v>
      </c>
      <c r="M146" s="275" t="s">
        <v>42</v>
      </c>
      <c r="N146" s="278">
        <v>42524</v>
      </c>
      <c r="O146" s="278" t="s">
        <v>268</v>
      </c>
      <c r="P146" s="279">
        <v>3</v>
      </c>
      <c r="Q146" s="278" t="s">
        <v>33</v>
      </c>
      <c r="R146" s="275">
        <v>4426.8</v>
      </c>
      <c r="S146" s="275" t="s">
        <v>100</v>
      </c>
      <c r="T146" s="275">
        <v>4426.8</v>
      </c>
      <c r="U146" s="275" t="s">
        <v>100</v>
      </c>
      <c r="V146" s="283">
        <v>4426.8</v>
      </c>
      <c r="W146" s="275" t="s">
        <v>100</v>
      </c>
      <c r="X146" s="275" t="s">
        <v>114</v>
      </c>
      <c r="Y146" s="275">
        <v>4.43</v>
      </c>
      <c r="Z146" s="275">
        <v>1</v>
      </c>
      <c r="AA146" s="282" t="s">
        <v>629</v>
      </c>
      <c r="AB146" s="289" t="s">
        <v>439</v>
      </c>
      <c r="AC146" s="275" t="s">
        <v>2280</v>
      </c>
      <c r="AD146" s="290" t="s">
        <v>349</v>
      </c>
      <c r="AE146" s="292"/>
      <c r="AF146" s="292"/>
      <c r="AG146" s="292"/>
    </row>
    <row r="147" spans="1:33" x14ac:dyDescent="0.25">
      <c r="A147" s="275">
        <v>96</v>
      </c>
      <c r="B147" s="275" t="s">
        <v>288</v>
      </c>
      <c r="C147" s="275" t="s">
        <v>17</v>
      </c>
      <c r="D147" s="275">
        <v>8243</v>
      </c>
      <c r="E147" s="275" t="s">
        <v>120</v>
      </c>
      <c r="F147" s="275" t="s">
        <v>14</v>
      </c>
      <c r="G147" s="276">
        <v>2016000080</v>
      </c>
      <c r="H147" s="277" t="s">
        <v>58</v>
      </c>
      <c r="I147" s="277" t="s">
        <v>1403</v>
      </c>
      <c r="J147" s="278">
        <v>42429</v>
      </c>
      <c r="K147" s="279">
        <v>98</v>
      </c>
      <c r="L147" s="275" t="s">
        <v>111</v>
      </c>
      <c r="M147" s="275" t="s">
        <v>42</v>
      </c>
      <c r="N147" s="278">
        <v>42495</v>
      </c>
      <c r="O147" s="278" t="s">
        <v>268</v>
      </c>
      <c r="P147" s="279">
        <v>32</v>
      </c>
      <c r="Q147" s="278" t="s">
        <v>34</v>
      </c>
      <c r="R147" s="275">
        <v>72724.600000000006</v>
      </c>
      <c r="S147" s="275" t="s">
        <v>100</v>
      </c>
      <c r="T147" s="275">
        <v>72724.600000000006</v>
      </c>
      <c r="U147" s="275" t="s">
        <v>100</v>
      </c>
      <c r="V147" s="283">
        <v>72724.600000000006</v>
      </c>
      <c r="W147" s="275" t="s">
        <v>100</v>
      </c>
      <c r="X147" s="275" t="s">
        <v>114</v>
      </c>
      <c r="Y147" s="275">
        <v>72.72</v>
      </c>
      <c r="Z147" s="275">
        <v>1</v>
      </c>
      <c r="AA147" s="282" t="s">
        <v>630</v>
      </c>
      <c r="AB147" s="289" t="s">
        <v>426</v>
      </c>
      <c r="AC147" s="275" t="s">
        <v>2199</v>
      </c>
      <c r="AD147" s="290" t="s">
        <v>350</v>
      </c>
      <c r="AE147" s="292"/>
      <c r="AF147" s="292" t="s">
        <v>2134</v>
      </c>
      <c r="AG147" s="292"/>
    </row>
    <row r="148" spans="1:33" x14ac:dyDescent="0.25">
      <c r="A148" s="275">
        <v>96</v>
      </c>
      <c r="B148" s="275" t="s">
        <v>288</v>
      </c>
      <c r="C148" s="275" t="s">
        <v>17</v>
      </c>
      <c r="D148" s="275">
        <v>8243</v>
      </c>
      <c r="E148" s="275" t="s">
        <v>120</v>
      </c>
      <c r="F148" s="275" t="s">
        <v>14</v>
      </c>
      <c r="G148" s="276">
        <v>2016000209</v>
      </c>
      <c r="H148" s="277" t="s">
        <v>58</v>
      </c>
      <c r="I148" s="277" t="s">
        <v>1403</v>
      </c>
      <c r="J148" s="278">
        <v>42452</v>
      </c>
      <c r="K148" s="279">
        <v>75</v>
      </c>
      <c r="L148" s="275" t="s">
        <v>111</v>
      </c>
      <c r="M148" s="275" t="s">
        <v>42</v>
      </c>
      <c r="N148" s="278">
        <v>42524</v>
      </c>
      <c r="O148" s="278" t="s">
        <v>268</v>
      </c>
      <c r="P148" s="279">
        <v>3</v>
      </c>
      <c r="Q148" s="278" t="s">
        <v>33</v>
      </c>
      <c r="R148" s="275">
        <v>435114.6</v>
      </c>
      <c r="S148" s="275" t="s">
        <v>100</v>
      </c>
      <c r="T148" s="275">
        <v>435114.6</v>
      </c>
      <c r="U148" s="275" t="s">
        <v>100</v>
      </c>
      <c r="V148" s="283">
        <v>435114.6</v>
      </c>
      <c r="W148" s="275" t="s">
        <v>100</v>
      </c>
      <c r="X148" s="275" t="s">
        <v>114</v>
      </c>
      <c r="Y148" s="275">
        <v>435.11</v>
      </c>
      <c r="Z148" s="275">
        <v>1</v>
      </c>
      <c r="AA148" s="282" t="s">
        <v>630</v>
      </c>
      <c r="AB148" s="289" t="s">
        <v>1033</v>
      </c>
      <c r="AC148" s="275" t="s">
        <v>2308</v>
      </c>
      <c r="AD148" s="290" t="s">
        <v>350</v>
      </c>
      <c r="AE148" s="292"/>
      <c r="AF148" s="292" t="s">
        <v>2134</v>
      </c>
      <c r="AG148" s="292"/>
    </row>
    <row r="149" spans="1:33" x14ac:dyDescent="0.25">
      <c r="A149" s="275">
        <v>9701</v>
      </c>
      <c r="B149" s="275" t="s">
        <v>199</v>
      </c>
      <c r="C149" s="275" t="s">
        <v>14</v>
      </c>
      <c r="D149" s="275">
        <v>1516</v>
      </c>
      <c r="E149" s="275" t="s">
        <v>132</v>
      </c>
      <c r="F149" s="275" t="s">
        <v>14</v>
      </c>
      <c r="G149" s="276">
        <v>97120160220</v>
      </c>
      <c r="H149" s="277" t="s">
        <v>57</v>
      </c>
      <c r="I149" s="277" t="s">
        <v>133</v>
      </c>
      <c r="J149" s="278">
        <v>42464</v>
      </c>
      <c r="K149" s="279">
        <v>63</v>
      </c>
      <c r="L149" s="275" t="s">
        <v>111</v>
      </c>
      <c r="M149" s="275" t="s">
        <v>42</v>
      </c>
      <c r="N149" s="278">
        <v>42527</v>
      </c>
      <c r="O149" s="278" t="s">
        <v>268</v>
      </c>
      <c r="P149" s="279">
        <v>0</v>
      </c>
      <c r="Q149" s="278" t="s">
        <v>33</v>
      </c>
      <c r="R149" s="275">
        <v>260.98</v>
      </c>
      <c r="S149" s="275" t="s">
        <v>100</v>
      </c>
      <c r="T149" s="275">
        <v>260.98</v>
      </c>
      <c r="U149" s="275" t="s">
        <v>200</v>
      </c>
      <c r="V149" s="283">
        <v>1177.2284025184695</v>
      </c>
      <c r="W149" s="275" t="s">
        <v>100</v>
      </c>
      <c r="X149" s="275" t="s">
        <v>107</v>
      </c>
      <c r="Y149" s="275">
        <v>0.26</v>
      </c>
      <c r="Z149" s="275">
        <v>1</v>
      </c>
      <c r="AA149" s="282" t="s">
        <v>629</v>
      </c>
      <c r="AB149" s="289" t="s">
        <v>2153</v>
      </c>
      <c r="AC149" s="275" t="s">
        <v>352</v>
      </c>
      <c r="AD149" s="290" t="s">
        <v>349</v>
      </c>
      <c r="AE149" s="292"/>
      <c r="AF149" s="292"/>
      <c r="AG149" s="292"/>
    </row>
    <row r="150" spans="1:33" x14ac:dyDescent="0.25">
      <c r="A150" s="275">
        <v>9701</v>
      </c>
      <c r="B150" s="275" t="s">
        <v>199</v>
      </c>
      <c r="C150" s="275" t="s">
        <v>14</v>
      </c>
      <c r="D150" s="275">
        <v>1516</v>
      </c>
      <c r="E150" s="275" t="s">
        <v>132</v>
      </c>
      <c r="F150" s="275" t="s">
        <v>14</v>
      </c>
      <c r="G150" s="276">
        <v>97120160178</v>
      </c>
      <c r="H150" s="277" t="s">
        <v>57</v>
      </c>
      <c r="I150" s="277" t="s">
        <v>133</v>
      </c>
      <c r="J150" s="278">
        <v>42464</v>
      </c>
      <c r="K150" s="279">
        <v>63</v>
      </c>
      <c r="L150" s="275" t="s">
        <v>111</v>
      </c>
      <c r="M150" s="275" t="s">
        <v>42</v>
      </c>
      <c r="N150" s="278">
        <v>42527</v>
      </c>
      <c r="O150" s="278" t="s">
        <v>268</v>
      </c>
      <c r="P150" s="279">
        <v>0</v>
      </c>
      <c r="Q150" s="278" t="s">
        <v>33</v>
      </c>
      <c r="R150" s="275">
        <v>2334.69</v>
      </c>
      <c r="S150" s="275" t="s">
        <v>100</v>
      </c>
      <c r="T150" s="275">
        <v>2334.69</v>
      </c>
      <c r="U150" s="275" t="s">
        <v>200</v>
      </c>
      <c r="V150" s="283">
        <v>10531.318028492013</v>
      </c>
      <c r="W150" s="275" t="s">
        <v>100</v>
      </c>
      <c r="X150" s="275" t="s">
        <v>107</v>
      </c>
      <c r="Y150" s="275">
        <v>2.33</v>
      </c>
      <c r="Z150" s="275">
        <v>1</v>
      </c>
      <c r="AA150" s="282" t="s">
        <v>630</v>
      </c>
      <c r="AB150" s="289" t="s">
        <v>2153</v>
      </c>
      <c r="AC150" s="275" t="s">
        <v>352</v>
      </c>
      <c r="AD150" s="290" t="s">
        <v>349</v>
      </c>
      <c r="AE150" s="292"/>
      <c r="AF150" s="292"/>
      <c r="AG150" s="292"/>
    </row>
    <row r="151" spans="1:33" x14ac:dyDescent="0.25">
      <c r="A151" s="275">
        <v>9701</v>
      </c>
      <c r="B151" s="275" t="s">
        <v>199</v>
      </c>
      <c r="C151" s="275" t="s">
        <v>14</v>
      </c>
      <c r="D151" s="275">
        <v>1516</v>
      </c>
      <c r="E151" s="275" t="s">
        <v>132</v>
      </c>
      <c r="F151" s="275" t="s">
        <v>14</v>
      </c>
      <c r="G151" s="276">
        <v>97120160177</v>
      </c>
      <c r="H151" s="277" t="s">
        <v>57</v>
      </c>
      <c r="I151" s="277" t="s">
        <v>133</v>
      </c>
      <c r="J151" s="278">
        <v>42464</v>
      </c>
      <c r="K151" s="279">
        <v>63</v>
      </c>
      <c r="L151" s="275" t="s">
        <v>111</v>
      </c>
      <c r="M151" s="275" t="s">
        <v>42</v>
      </c>
      <c r="N151" s="278">
        <v>42527</v>
      </c>
      <c r="O151" s="278" t="s">
        <v>268</v>
      </c>
      <c r="P151" s="279">
        <v>0</v>
      </c>
      <c r="Q151" s="278" t="s">
        <v>33</v>
      </c>
      <c r="R151" s="275">
        <v>14748.06</v>
      </c>
      <c r="S151" s="275" t="s">
        <v>100</v>
      </c>
      <c r="T151" s="275">
        <v>14748.06</v>
      </c>
      <c r="U151" s="275" t="s">
        <v>200</v>
      </c>
      <c r="V151" s="283">
        <v>66525.538792422944</v>
      </c>
      <c r="W151" s="275" t="s">
        <v>100</v>
      </c>
      <c r="X151" s="275" t="s">
        <v>107</v>
      </c>
      <c r="Y151" s="275">
        <v>14.75</v>
      </c>
      <c r="Z151" s="275">
        <v>1</v>
      </c>
      <c r="AA151" s="282" t="s">
        <v>630</v>
      </c>
      <c r="AB151" s="289" t="s">
        <v>2153</v>
      </c>
      <c r="AC151" s="275" t="s">
        <v>352</v>
      </c>
      <c r="AD151" s="290" t="s">
        <v>350</v>
      </c>
      <c r="AE151" s="292"/>
      <c r="AF151" s="292" t="s">
        <v>2134</v>
      </c>
      <c r="AG151" s="292"/>
    </row>
    <row r="152" spans="1:33" x14ac:dyDescent="0.25">
      <c r="A152" s="275">
        <v>9701</v>
      </c>
      <c r="B152" s="275" t="s">
        <v>199</v>
      </c>
      <c r="C152" s="275" t="s">
        <v>14</v>
      </c>
      <c r="D152" s="275">
        <v>1750</v>
      </c>
      <c r="E152" s="275" t="s">
        <v>159</v>
      </c>
      <c r="F152" s="275" t="s">
        <v>18</v>
      </c>
      <c r="G152" s="276">
        <v>97120160211</v>
      </c>
      <c r="H152" s="277" t="s">
        <v>57</v>
      </c>
      <c r="I152" s="277" t="s">
        <v>133</v>
      </c>
      <c r="J152" s="278">
        <v>42464</v>
      </c>
      <c r="K152" s="279">
        <v>63</v>
      </c>
      <c r="L152" s="275" t="s">
        <v>111</v>
      </c>
      <c r="M152" s="275" t="s">
        <v>42</v>
      </c>
      <c r="N152" s="278">
        <v>42527</v>
      </c>
      <c r="O152" s="278" t="s">
        <v>268</v>
      </c>
      <c r="P152" s="279">
        <v>0</v>
      </c>
      <c r="Q152" s="278" t="s">
        <v>33</v>
      </c>
      <c r="R152" s="275">
        <v>1079.23</v>
      </c>
      <c r="S152" s="275" t="s">
        <v>100</v>
      </c>
      <c r="T152" s="275">
        <v>1079.23</v>
      </c>
      <c r="U152" s="275" t="s">
        <v>200</v>
      </c>
      <c r="V152" s="283">
        <v>4868.1899335198395</v>
      </c>
      <c r="W152" s="275" t="s">
        <v>100</v>
      </c>
      <c r="X152" s="275" t="s">
        <v>114</v>
      </c>
      <c r="Y152" s="275">
        <v>1.08</v>
      </c>
      <c r="Z152" s="275">
        <v>1</v>
      </c>
      <c r="AA152" s="282" t="s">
        <v>629</v>
      </c>
      <c r="AB152" s="289" t="s">
        <v>2309</v>
      </c>
      <c r="AC152" s="275" t="s">
        <v>357</v>
      </c>
      <c r="AD152" s="290" t="s">
        <v>349</v>
      </c>
      <c r="AE152" s="292"/>
      <c r="AF152" s="292"/>
      <c r="AG152" s="292"/>
    </row>
    <row r="153" spans="1:33" x14ac:dyDescent="0.25">
      <c r="A153" s="275">
        <v>9701</v>
      </c>
      <c r="B153" s="275" t="s">
        <v>199</v>
      </c>
      <c r="C153" s="275" t="s">
        <v>14</v>
      </c>
      <c r="D153" s="275">
        <v>1750</v>
      </c>
      <c r="E153" s="275" t="s">
        <v>159</v>
      </c>
      <c r="F153" s="275" t="s">
        <v>18</v>
      </c>
      <c r="G153" s="276">
        <v>97120160210</v>
      </c>
      <c r="H153" s="277" t="s">
        <v>57</v>
      </c>
      <c r="I153" s="277" t="s">
        <v>133</v>
      </c>
      <c r="J153" s="278">
        <v>42464</v>
      </c>
      <c r="K153" s="279">
        <v>63</v>
      </c>
      <c r="L153" s="275" t="s">
        <v>111</v>
      </c>
      <c r="M153" s="275" t="s">
        <v>42</v>
      </c>
      <c r="N153" s="278">
        <v>42527</v>
      </c>
      <c r="O153" s="278" t="s">
        <v>268</v>
      </c>
      <c r="P153" s="279">
        <v>0</v>
      </c>
      <c r="Q153" s="278" t="s">
        <v>33</v>
      </c>
      <c r="R153" s="275">
        <v>19177.740000000002</v>
      </c>
      <c r="S153" s="275" t="s">
        <v>100</v>
      </c>
      <c r="T153" s="275">
        <v>19177.740000000002</v>
      </c>
      <c r="U153" s="275" t="s">
        <v>200</v>
      </c>
      <c r="V153" s="283">
        <v>86506.936256090718</v>
      </c>
      <c r="W153" s="275" t="s">
        <v>100</v>
      </c>
      <c r="X153" s="275" t="s">
        <v>114</v>
      </c>
      <c r="Y153" s="275">
        <v>19.18</v>
      </c>
      <c r="Z153" s="275">
        <v>1</v>
      </c>
      <c r="AA153" s="282" t="s">
        <v>630</v>
      </c>
      <c r="AB153" s="289" t="s">
        <v>452</v>
      </c>
      <c r="AC153" s="275" t="s">
        <v>2310</v>
      </c>
      <c r="AD153" s="290" t="s">
        <v>350</v>
      </c>
      <c r="AE153" s="292"/>
      <c r="AF153" s="292" t="s">
        <v>2134</v>
      </c>
      <c r="AG153" s="292"/>
    </row>
    <row r="154" spans="1:33" x14ac:dyDescent="0.25">
      <c r="A154" s="275">
        <v>9701</v>
      </c>
      <c r="B154" s="275" t="s">
        <v>199</v>
      </c>
      <c r="C154" s="275" t="s">
        <v>14</v>
      </c>
      <c r="D154" s="275">
        <v>413</v>
      </c>
      <c r="E154" s="275" t="s">
        <v>136</v>
      </c>
      <c r="F154" s="275" t="s">
        <v>13</v>
      </c>
      <c r="G154" s="276">
        <v>97120160193</v>
      </c>
      <c r="H154" s="277" t="s">
        <v>57</v>
      </c>
      <c r="I154" s="277" t="s">
        <v>133</v>
      </c>
      <c r="J154" s="278">
        <v>42464</v>
      </c>
      <c r="K154" s="279">
        <v>63</v>
      </c>
      <c r="L154" s="275" t="s">
        <v>111</v>
      </c>
      <c r="M154" s="275" t="s">
        <v>42</v>
      </c>
      <c r="N154" s="278">
        <v>42527</v>
      </c>
      <c r="O154" s="278" t="s">
        <v>268</v>
      </c>
      <c r="P154" s="279">
        <v>0</v>
      </c>
      <c r="Q154" s="278" t="s">
        <v>33</v>
      </c>
      <c r="R154" s="275">
        <v>1381.66</v>
      </c>
      <c r="S154" s="275" t="s">
        <v>100</v>
      </c>
      <c r="T154" s="275">
        <v>1381.66</v>
      </c>
      <c r="U154" s="275" t="s">
        <v>200</v>
      </c>
      <c r="V154" s="283">
        <v>6232.3909672146092</v>
      </c>
      <c r="W154" s="275" t="s">
        <v>100</v>
      </c>
      <c r="X154" s="275" t="s">
        <v>114</v>
      </c>
      <c r="Y154" s="275">
        <v>1.38</v>
      </c>
      <c r="Z154" s="275">
        <v>1</v>
      </c>
      <c r="AA154" s="282" t="s">
        <v>629</v>
      </c>
      <c r="AB154" s="289" t="s">
        <v>428</v>
      </c>
      <c r="AC154" s="275" t="s">
        <v>360</v>
      </c>
      <c r="AD154" s="290" t="s">
        <v>349</v>
      </c>
      <c r="AE154" s="292"/>
      <c r="AF154" s="292"/>
      <c r="AG154" s="292"/>
    </row>
    <row r="155" spans="1:33" x14ac:dyDescent="0.25">
      <c r="A155" s="275">
        <v>9701</v>
      </c>
      <c r="B155" s="275" t="s">
        <v>199</v>
      </c>
      <c r="C155" s="275" t="s">
        <v>14</v>
      </c>
      <c r="D155" s="275">
        <v>413</v>
      </c>
      <c r="E155" s="275" t="s">
        <v>136</v>
      </c>
      <c r="F155" s="275" t="s">
        <v>13</v>
      </c>
      <c r="G155" s="276">
        <v>97120160192</v>
      </c>
      <c r="H155" s="277" t="s">
        <v>57</v>
      </c>
      <c r="I155" s="277" t="s">
        <v>133</v>
      </c>
      <c r="J155" s="278">
        <v>42464</v>
      </c>
      <c r="K155" s="279">
        <v>63</v>
      </c>
      <c r="L155" s="275" t="s">
        <v>111</v>
      </c>
      <c r="M155" s="275" t="s">
        <v>42</v>
      </c>
      <c r="N155" s="278">
        <v>42527</v>
      </c>
      <c r="O155" s="278" t="s">
        <v>268</v>
      </c>
      <c r="P155" s="279">
        <v>0</v>
      </c>
      <c r="Q155" s="278" t="s">
        <v>33</v>
      </c>
      <c r="R155" s="275">
        <v>8774.01</v>
      </c>
      <c r="S155" s="275" t="s">
        <v>100</v>
      </c>
      <c r="T155" s="275">
        <v>8774.01</v>
      </c>
      <c r="U155" s="275" t="s">
        <v>200</v>
      </c>
      <c r="V155" s="283">
        <v>39577.798206686632</v>
      </c>
      <c r="W155" s="275" t="s">
        <v>100</v>
      </c>
      <c r="X155" s="275" t="s">
        <v>114</v>
      </c>
      <c r="Y155" s="275">
        <v>8.77</v>
      </c>
      <c r="Z155" s="275">
        <v>1</v>
      </c>
      <c r="AA155" s="282" t="s">
        <v>630</v>
      </c>
      <c r="AB155" s="289" t="s">
        <v>428</v>
      </c>
      <c r="AC155" s="275" t="s">
        <v>360</v>
      </c>
      <c r="AD155" s="290" t="s">
        <v>349</v>
      </c>
      <c r="AE155" s="292"/>
      <c r="AF155" s="292"/>
      <c r="AG155" s="292"/>
    </row>
    <row r="156" spans="1:33" x14ac:dyDescent="0.25">
      <c r="A156" s="275">
        <v>9701</v>
      </c>
      <c r="B156" s="275" t="s">
        <v>199</v>
      </c>
      <c r="C156" s="275" t="s">
        <v>14</v>
      </c>
      <c r="D156" s="275">
        <v>692</v>
      </c>
      <c r="E156" s="275" t="s">
        <v>187</v>
      </c>
      <c r="F156" s="275" t="s">
        <v>16</v>
      </c>
      <c r="G156" s="276">
        <v>97120160032</v>
      </c>
      <c r="H156" s="277" t="s">
        <v>277</v>
      </c>
      <c r="I156" s="277" t="s">
        <v>475</v>
      </c>
      <c r="J156" s="278">
        <v>42402</v>
      </c>
      <c r="K156" s="279">
        <v>125</v>
      </c>
      <c r="L156" s="275" t="s">
        <v>105</v>
      </c>
      <c r="M156" s="275" t="s">
        <v>41</v>
      </c>
      <c r="N156" s="278">
        <v>42433</v>
      </c>
      <c r="O156" s="278" t="s">
        <v>266</v>
      </c>
      <c r="P156" s="279">
        <v>94</v>
      </c>
      <c r="Q156" s="278" t="s">
        <v>36</v>
      </c>
      <c r="R156" s="275">
        <v>61882.27</v>
      </c>
      <c r="S156" s="275" t="s">
        <v>100</v>
      </c>
      <c r="T156" s="275">
        <v>61882.27</v>
      </c>
      <c r="U156" s="275" t="s">
        <v>200</v>
      </c>
      <c r="V156" s="283">
        <v>279138.50048400875</v>
      </c>
      <c r="W156" s="275" t="s">
        <v>100</v>
      </c>
      <c r="X156" s="275" t="s">
        <v>114</v>
      </c>
      <c r="Y156" s="275">
        <v>61.88</v>
      </c>
      <c r="Z156" s="275">
        <v>1</v>
      </c>
      <c r="AA156" s="282" t="s">
        <v>630</v>
      </c>
      <c r="AB156" s="289" t="s">
        <v>430</v>
      </c>
      <c r="AC156" s="275" t="s">
        <v>2311</v>
      </c>
      <c r="AD156" s="290" t="s">
        <v>350</v>
      </c>
      <c r="AE156" s="292"/>
      <c r="AF156" s="292" t="s">
        <v>2134</v>
      </c>
      <c r="AG156" s="292"/>
    </row>
    <row r="157" spans="1:33" x14ac:dyDescent="0.25">
      <c r="A157" s="275">
        <v>9701</v>
      </c>
      <c r="B157" s="275" t="s">
        <v>199</v>
      </c>
      <c r="C157" s="275" t="s">
        <v>14</v>
      </c>
      <c r="D157" s="275">
        <v>8205</v>
      </c>
      <c r="E157" s="275" t="s">
        <v>130</v>
      </c>
      <c r="F157" s="275" t="s">
        <v>14</v>
      </c>
      <c r="G157" s="276">
        <v>97120160234</v>
      </c>
      <c r="H157" s="277" t="s">
        <v>55</v>
      </c>
      <c r="I157" s="277" t="s">
        <v>121</v>
      </c>
      <c r="J157" s="278">
        <v>42527</v>
      </c>
      <c r="K157" s="279">
        <v>0</v>
      </c>
      <c r="L157" s="275" t="s">
        <v>122</v>
      </c>
      <c r="M157" s="275" t="s">
        <v>41</v>
      </c>
      <c r="N157" s="278">
        <v>42527</v>
      </c>
      <c r="O157" s="278" t="s">
        <v>268</v>
      </c>
      <c r="P157" s="279">
        <v>0</v>
      </c>
      <c r="Q157" s="278" t="s">
        <v>33</v>
      </c>
      <c r="R157" s="275">
        <v>9350</v>
      </c>
      <c r="S157" s="275" t="s">
        <v>100</v>
      </c>
      <c r="T157" s="275">
        <v>9350</v>
      </c>
      <c r="U157" s="275" t="s">
        <v>200</v>
      </c>
      <c r="V157" s="283">
        <v>42175.973498151921</v>
      </c>
      <c r="W157" s="275" t="s">
        <v>100</v>
      </c>
      <c r="X157" s="275" t="s">
        <v>107</v>
      </c>
      <c r="Y157" s="275">
        <v>9.35</v>
      </c>
      <c r="Z157" s="275">
        <v>1</v>
      </c>
      <c r="AA157" s="282" t="s">
        <v>630</v>
      </c>
      <c r="AB157" s="289" t="s">
        <v>2312</v>
      </c>
      <c r="AC157" s="275" t="s">
        <v>2313</v>
      </c>
      <c r="AD157" s="290" t="s">
        <v>349</v>
      </c>
      <c r="AE157" s="292"/>
      <c r="AF157" s="292" t="s">
        <v>2134</v>
      </c>
      <c r="AG157" s="292"/>
    </row>
    <row r="158" spans="1:33" x14ac:dyDescent="0.25">
      <c r="A158" s="275">
        <v>72</v>
      </c>
      <c r="B158" s="275" t="s">
        <v>174</v>
      </c>
      <c r="C158" s="275" t="s">
        <v>17</v>
      </c>
      <c r="D158" s="275">
        <v>8104</v>
      </c>
      <c r="E158" s="275" t="s">
        <v>140</v>
      </c>
      <c r="F158" s="275" t="s">
        <v>22</v>
      </c>
      <c r="G158" s="276">
        <v>2015000305</v>
      </c>
      <c r="H158" s="277" t="s">
        <v>58</v>
      </c>
      <c r="I158" s="277" t="s">
        <v>195</v>
      </c>
      <c r="J158" s="278">
        <v>42279</v>
      </c>
      <c r="K158" s="279">
        <v>248</v>
      </c>
      <c r="L158" s="275" t="s">
        <v>127</v>
      </c>
      <c r="M158" s="275" t="s">
        <v>128</v>
      </c>
      <c r="N158" s="278">
        <v>42341</v>
      </c>
      <c r="O158" s="278" t="s">
        <v>273</v>
      </c>
      <c r="P158" s="279">
        <v>186</v>
      </c>
      <c r="Q158" s="278" t="s">
        <v>37</v>
      </c>
      <c r="R158" s="275">
        <v>33795.82</v>
      </c>
      <c r="S158" s="275" t="s">
        <v>100</v>
      </c>
      <c r="T158" s="275">
        <v>33795.82</v>
      </c>
      <c r="U158" s="275" t="s">
        <v>100</v>
      </c>
      <c r="V158" s="283">
        <v>33795.82</v>
      </c>
      <c r="W158" s="275" t="s">
        <v>100</v>
      </c>
      <c r="X158" s="275" t="s">
        <v>114</v>
      </c>
      <c r="Y158" s="275">
        <v>33.799999999999997</v>
      </c>
      <c r="Z158" s="275">
        <v>1</v>
      </c>
      <c r="AA158" s="282" t="s">
        <v>630</v>
      </c>
      <c r="AB158" s="289" t="s">
        <v>1038</v>
      </c>
      <c r="AC158" s="275" t="s">
        <v>1054</v>
      </c>
      <c r="AD158" s="290" t="s">
        <v>350</v>
      </c>
      <c r="AE158" s="292"/>
      <c r="AF158" s="292" t="s">
        <v>2134</v>
      </c>
      <c r="AG158" s="292"/>
    </row>
    <row r="159" spans="1:33" x14ac:dyDescent="0.25">
      <c r="A159" s="275">
        <v>3100</v>
      </c>
      <c r="B159" s="275" t="s">
        <v>274</v>
      </c>
      <c r="C159" s="275" t="s">
        <v>13</v>
      </c>
      <c r="D159" s="275">
        <v>3014</v>
      </c>
      <c r="E159" s="275" t="s">
        <v>144</v>
      </c>
      <c r="F159" s="275" t="s">
        <v>16</v>
      </c>
      <c r="G159" s="276">
        <v>310014000007628</v>
      </c>
      <c r="H159" s="277" t="s">
        <v>59</v>
      </c>
      <c r="I159" s="277" t="s">
        <v>275</v>
      </c>
      <c r="J159" s="278">
        <v>42451</v>
      </c>
      <c r="K159" s="279">
        <v>76</v>
      </c>
      <c r="L159" s="275" t="s">
        <v>127</v>
      </c>
      <c r="M159" s="275" t="s">
        <v>128</v>
      </c>
      <c r="N159" s="278">
        <v>42524</v>
      </c>
      <c r="O159" s="278" t="s">
        <v>268</v>
      </c>
      <c r="P159" s="279">
        <v>3</v>
      </c>
      <c r="Q159" s="278" t="s">
        <v>33</v>
      </c>
      <c r="R159" s="275">
        <v>13260</v>
      </c>
      <c r="S159" s="275" t="s">
        <v>100</v>
      </c>
      <c r="T159" s="275">
        <v>13260</v>
      </c>
      <c r="U159" s="275" t="s">
        <v>100</v>
      </c>
      <c r="V159" s="283">
        <v>13260</v>
      </c>
      <c r="W159" s="275" t="s">
        <v>100</v>
      </c>
      <c r="X159" s="275" t="s">
        <v>114</v>
      </c>
      <c r="Y159" s="275">
        <v>13.26</v>
      </c>
      <c r="Z159" s="275">
        <v>1</v>
      </c>
      <c r="AA159" s="282" t="s">
        <v>630</v>
      </c>
      <c r="AB159" s="289" t="s">
        <v>413</v>
      </c>
      <c r="AC159" s="275" t="s">
        <v>1458</v>
      </c>
      <c r="AD159" s="290" t="s">
        <v>350</v>
      </c>
      <c r="AE159" s="292" t="s">
        <v>794</v>
      </c>
      <c r="AF159" s="292" t="s">
        <v>2134</v>
      </c>
      <c r="AG159" s="292"/>
    </row>
    <row r="160" spans="1:33" x14ac:dyDescent="0.25">
      <c r="A160" s="275">
        <v>3100</v>
      </c>
      <c r="B160" s="275" t="s">
        <v>274</v>
      </c>
      <c r="C160" s="275" t="s">
        <v>13</v>
      </c>
      <c r="D160" s="275">
        <v>413</v>
      </c>
      <c r="E160" s="275" t="s">
        <v>136</v>
      </c>
      <c r="F160" s="275" t="s">
        <v>13</v>
      </c>
      <c r="G160" s="276">
        <v>310014000006992</v>
      </c>
      <c r="H160" s="277" t="s">
        <v>59</v>
      </c>
      <c r="I160" s="277" t="s">
        <v>275</v>
      </c>
      <c r="J160" s="278">
        <v>42396</v>
      </c>
      <c r="K160" s="279">
        <v>131</v>
      </c>
      <c r="L160" s="275" t="s">
        <v>158</v>
      </c>
      <c r="M160" s="275" t="s">
        <v>41</v>
      </c>
      <c r="N160" s="278">
        <v>42433</v>
      </c>
      <c r="O160" s="278" t="s">
        <v>266</v>
      </c>
      <c r="P160" s="279">
        <v>94</v>
      </c>
      <c r="Q160" s="278" t="s">
        <v>36</v>
      </c>
      <c r="R160" s="275">
        <v>113241</v>
      </c>
      <c r="S160" s="275" t="s">
        <v>100</v>
      </c>
      <c r="T160" s="275">
        <v>113241</v>
      </c>
      <c r="U160" s="275" t="s">
        <v>100</v>
      </c>
      <c r="V160" s="283">
        <v>113241</v>
      </c>
      <c r="W160" s="275" t="s">
        <v>100</v>
      </c>
      <c r="X160" s="275" t="s">
        <v>107</v>
      </c>
      <c r="Y160" s="275">
        <v>113.24</v>
      </c>
      <c r="Z160" s="275">
        <v>1</v>
      </c>
      <c r="AA160" s="282" t="s">
        <v>630</v>
      </c>
      <c r="AB160" s="289" t="s">
        <v>428</v>
      </c>
      <c r="AC160" s="275" t="s">
        <v>359</v>
      </c>
      <c r="AD160" s="290" t="s">
        <v>350</v>
      </c>
      <c r="AE160" s="292" t="s">
        <v>69</v>
      </c>
      <c r="AF160" s="292" t="s">
        <v>2134</v>
      </c>
      <c r="AG160" s="292" t="s">
        <v>2134</v>
      </c>
    </row>
    <row r="161" spans="1:33" x14ac:dyDescent="0.25">
      <c r="A161" s="275">
        <v>5306</v>
      </c>
      <c r="B161" s="275" t="s">
        <v>2188</v>
      </c>
      <c r="C161" s="275" t="s">
        <v>14</v>
      </c>
      <c r="D161" s="275">
        <v>8243</v>
      </c>
      <c r="E161" s="275" t="s">
        <v>120</v>
      </c>
      <c r="F161" s="275" t="s">
        <v>14</v>
      </c>
      <c r="G161" s="276" t="s">
        <v>2189</v>
      </c>
      <c r="H161" s="277" t="s">
        <v>1103</v>
      </c>
      <c r="I161" s="277" t="s">
        <v>271</v>
      </c>
      <c r="J161" s="278">
        <v>42432</v>
      </c>
      <c r="K161" s="279">
        <v>95</v>
      </c>
      <c r="L161" s="275" t="s">
        <v>122</v>
      </c>
      <c r="M161" s="275" t="s">
        <v>41</v>
      </c>
      <c r="N161" s="278">
        <v>42495</v>
      </c>
      <c r="O161" s="278" t="s">
        <v>268</v>
      </c>
      <c r="P161" s="279">
        <v>32</v>
      </c>
      <c r="Q161" s="278" t="s">
        <v>34</v>
      </c>
      <c r="R161" s="275">
        <v>4858.7700000000004</v>
      </c>
      <c r="S161" s="275" t="s">
        <v>100</v>
      </c>
      <c r="T161" s="275">
        <v>4858.7700000000004</v>
      </c>
      <c r="U161" s="275" t="s">
        <v>100</v>
      </c>
      <c r="V161" s="283">
        <v>4858.7700000000004</v>
      </c>
      <c r="W161" s="275" t="s">
        <v>100</v>
      </c>
      <c r="X161" s="275" t="s">
        <v>107</v>
      </c>
      <c r="Y161" s="275">
        <v>4.8600000000000003</v>
      </c>
      <c r="Z161" s="275">
        <v>1</v>
      </c>
      <c r="AA161" s="282" t="s">
        <v>629</v>
      </c>
      <c r="AB161" s="289" t="s">
        <v>1033</v>
      </c>
      <c r="AC161" s="275" t="s">
        <v>2190</v>
      </c>
      <c r="AD161" s="290" t="s">
        <v>349</v>
      </c>
      <c r="AE161" s="292"/>
      <c r="AF161" s="292" t="s">
        <v>2134</v>
      </c>
      <c r="AG161" s="292"/>
    </row>
    <row r="162" spans="1:33" x14ac:dyDescent="0.25">
      <c r="A162" s="275">
        <v>260</v>
      </c>
      <c r="B162" s="275" t="s">
        <v>113</v>
      </c>
      <c r="C162" s="275" t="s">
        <v>23</v>
      </c>
      <c r="D162" s="275">
        <v>413</v>
      </c>
      <c r="E162" s="275" t="s">
        <v>136</v>
      </c>
      <c r="F162" s="275" t="s">
        <v>13</v>
      </c>
      <c r="G162" s="276">
        <v>2600110082579</v>
      </c>
      <c r="H162" s="277" t="s">
        <v>56</v>
      </c>
      <c r="I162" s="277" t="s">
        <v>210</v>
      </c>
      <c r="J162" s="278">
        <v>42461</v>
      </c>
      <c r="K162" s="279">
        <v>66</v>
      </c>
      <c r="L162" s="275" t="s">
        <v>158</v>
      </c>
      <c r="M162" s="275" t="s">
        <v>41</v>
      </c>
      <c r="N162" s="278">
        <v>42527</v>
      </c>
      <c r="O162" s="278" t="s">
        <v>268</v>
      </c>
      <c r="P162" s="279">
        <v>0</v>
      </c>
      <c r="Q162" s="278" t="s">
        <v>33</v>
      </c>
      <c r="R162" s="275">
        <v>6601.4</v>
      </c>
      <c r="S162" s="275" t="s">
        <v>100</v>
      </c>
      <c r="T162" s="275">
        <v>6601.4</v>
      </c>
      <c r="U162" s="275" t="s">
        <v>186</v>
      </c>
      <c r="V162" s="283">
        <v>5029.2767536778119</v>
      </c>
      <c r="W162" s="275" t="s">
        <v>100</v>
      </c>
      <c r="X162" s="275" t="s">
        <v>114</v>
      </c>
      <c r="Y162" s="275">
        <v>6.6</v>
      </c>
      <c r="Z162" s="275">
        <v>1</v>
      </c>
      <c r="AA162" s="282" t="s">
        <v>629</v>
      </c>
      <c r="AB162" s="289" t="s">
        <v>425</v>
      </c>
      <c r="AC162" s="275" t="s">
        <v>2314</v>
      </c>
      <c r="AD162" s="290" t="s">
        <v>349</v>
      </c>
      <c r="AE162" s="292"/>
      <c r="AF162" s="292" t="s">
        <v>2134</v>
      </c>
      <c r="AG162" s="292"/>
    </row>
    <row r="163" spans="1:33" x14ac:dyDescent="0.25">
      <c r="A163" s="275">
        <v>260</v>
      </c>
      <c r="B163" s="275" t="s">
        <v>113</v>
      </c>
      <c r="C163" s="275" t="s">
        <v>23</v>
      </c>
      <c r="D163" s="275">
        <v>413</v>
      </c>
      <c r="E163" s="275" t="s">
        <v>136</v>
      </c>
      <c r="F163" s="275" t="s">
        <v>13</v>
      </c>
      <c r="G163" s="276">
        <v>2600110082586</v>
      </c>
      <c r="H163" s="277" t="s">
        <v>56</v>
      </c>
      <c r="I163" s="277" t="s">
        <v>210</v>
      </c>
      <c r="J163" s="278">
        <v>42461</v>
      </c>
      <c r="K163" s="279">
        <v>66</v>
      </c>
      <c r="L163" s="275" t="s">
        <v>158</v>
      </c>
      <c r="M163" s="275" t="s">
        <v>41</v>
      </c>
      <c r="N163" s="278">
        <v>42527</v>
      </c>
      <c r="O163" s="278" t="s">
        <v>268</v>
      </c>
      <c r="P163" s="279">
        <v>0</v>
      </c>
      <c r="Q163" s="278" t="s">
        <v>33</v>
      </c>
      <c r="R163" s="275">
        <v>8750.73</v>
      </c>
      <c r="S163" s="275" t="s">
        <v>100</v>
      </c>
      <c r="T163" s="275">
        <v>8750.73</v>
      </c>
      <c r="U163" s="275" t="s">
        <v>186</v>
      </c>
      <c r="V163" s="283">
        <v>6666.7438674691784</v>
      </c>
      <c r="W163" s="275" t="s">
        <v>100</v>
      </c>
      <c r="X163" s="275" t="s">
        <v>114</v>
      </c>
      <c r="Y163" s="275">
        <v>8.75</v>
      </c>
      <c r="Z163" s="275">
        <v>1</v>
      </c>
      <c r="AA163" s="282" t="s">
        <v>629</v>
      </c>
      <c r="AB163" s="289" t="s">
        <v>425</v>
      </c>
      <c r="AC163" s="275" t="s">
        <v>2314</v>
      </c>
      <c r="AD163" s="290" t="s">
        <v>349</v>
      </c>
      <c r="AE163" s="292"/>
      <c r="AF163" s="292" t="s">
        <v>2134</v>
      </c>
      <c r="AG163" s="292"/>
    </row>
    <row r="164" spans="1:33" x14ac:dyDescent="0.25">
      <c r="A164" s="275">
        <v>3075</v>
      </c>
      <c r="B164" s="275" t="s">
        <v>145</v>
      </c>
      <c r="C164" s="275" t="s">
        <v>21</v>
      </c>
      <c r="D164" s="275">
        <v>1340</v>
      </c>
      <c r="E164" s="275" t="s">
        <v>146</v>
      </c>
      <c r="F164" s="275" t="s">
        <v>21</v>
      </c>
      <c r="G164" s="276">
        <v>30751690006</v>
      </c>
      <c r="H164" s="277" t="s">
        <v>59</v>
      </c>
      <c r="I164" s="277" t="s">
        <v>125</v>
      </c>
      <c r="J164" s="278">
        <v>42461</v>
      </c>
      <c r="K164" s="279">
        <v>66</v>
      </c>
      <c r="L164" s="275" t="s">
        <v>127</v>
      </c>
      <c r="M164" s="275" t="s">
        <v>128</v>
      </c>
      <c r="N164" s="278">
        <v>42524</v>
      </c>
      <c r="O164" s="278" t="s">
        <v>268</v>
      </c>
      <c r="P164" s="279">
        <v>3</v>
      </c>
      <c r="Q164" s="278" t="s">
        <v>33</v>
      </c>
      <c r="R164" s="275">
        <v>-2821</v>
      </c>
      <c r="S164" s="275" t="s">
        <v>100</v>
      </c>
      <c r="T164" s="275">
        <v>-2821</v>
      </c>
      <c r="U164" s="275" t="s">
        <v>100</v>
      </c>
      <c r="V164" s="283">
        <v>-2821</v>
      </c>
      <c r="W164" s="275" t="s">
        <v>100</v>
      </c>
      <c r="X164" s="275" t="s">
        <v>107</v>
      </c>
      <c r="Y164" s="275">
        <v>-2.82</v>
      </c>
      <c r="Z164" s="275">
        <v>1</v>
      </c>
      <c r="AA164" s="282" t="s">
        <v>631</v>
      </c>
      <c r="AB164" s="289" t="s">
        <v>415</v>
      </c>
      <c r="AC164" s="275" t="s">
        <v>2315</v>
      </c>
      <c r="AD164" s="290" t="s">
        <v>349</v>
      </c>
      <c r="AE164" s="292"/>
      <c r="AF164" s="292"/>
      <c r="AG164" s="292"/>
    </row>
    <row r="165" spans="1:33" x14ac:dyDescent="0.25">
      <c r="A165" s="275">
        <v>3075</v>
      </c>
      <c r="B165" s="275" t="s">
        <v>145</v>
      </c>
      <c r="C165" s="275" t="s">
        <v>21</v>
      </c>
      <c r="D165" s="275">
        <v>1340</v>
      </c>
      <c r="E165" s="275" t="s">
        <v>146</v>
      </c>
      <c r="F165" s="275" t="s">
        <v>21</v>
      </c>
      <c r="G165" s="276">
        <v>30751690008</v>
      </c>
      <c r="H165" s="277" t="s">
        <v>59</v>
      </c>
      <c r="I165" s="277" t="s">
        <v>125</v>
      </c>
      <c r="J165" s="278">
        <v>42461</v>
      </c>
      <c r="K165" s="279">
        <v>66</v>
      </c>
      <c r="L165" s="275" t="s">
        <v>111</v>
      </c>
      <c r="M165" s="275" t="s">
        <v>42</v>
      </c>
      <c r="N165" s="278">
        <v>42524</v>
      </c>
      <c r="O165" s="278" t="s">
        <v>268</v>
      </c>
      <c r="P165" s="279">
        <v>3</v>
      </c>
      <c r="Q165" s="278" t="s">
        <v>33</v>
      </c>
      <c r="R165" s="275">
        <v>-1085</v>
      </c>
      <c r="S165" s="275" t="s">
        <v>100</v>
      </c>
      <c r="T165" s="275">
        <v>-1085</v>
      </c>
      <c r="U165" s="275" t="s">
        <v>100</v>
      </c>
      <c r="V165" s="283">
        <v>-1085</v>
      </c>
      <c r="W165" s="275" t="s">
        <v>100</v>
      </c>
      <c r="X165" s="275" t="s">
        <v>107</v>
      </c>
      <c r="Y165" s="275">
        <v>-1.0900000000000001</v>
      </c>
      <c r="Z165" s="275">
        <v>1</v>
      </c>
      <c r="AA165" s="282" t="s">
        <v>631</v>
      </c>
      <c r="AB165" s="289" t="s">
        <v>415</v>
      </c>
      <c r="AC165" s="275" t="s">
        <v>358</v>
      </c>
      <c r="AD165" s="290" t="s">
        <v>349</v>
      </c>
      <c r="AE165" s="292"/>
      <c r="AF165" s="292"/>
      <c r="AG165" s="292"/>
    </row>
    <row r="166" spans="1:33" x14ac:dyDescent="0.25">
      <c r="A166" s="275">
        <v>3075</v>
      </c>
      <c r="B166" s="275" t="s">
        <v>145</v>
      </c>
      <c r="C166" s="275" t="s">
        <v>21</v>
      </c>
      <c r="D166" s="275">
        <v>1340</v>
      </c>
      <c r="E166" s="275" t="s">
        <v>146</v>
      </c>
      <c r="F166" s="275" t="s">
        <v>21</v>
      </c>
      <c r="G166" s="276">
        <v>30751690009</v>
      </c>
      <c r="H166" s="277" t="s">
        <v>59</v>
      </c>
      <c r="I166" s="277" t="s">
        <v>125</v>
      </c>
      <c r="J166" s="278">
        <v>42461</v>
      </c>
      <c r="K166" s="279">
        <v>66</v>
      </c>
      <c r="L166" s="275" t="s">
        <v>111</v>
      </c>
      <c r="M166" s="275" t="s">
        <v>42</v>
      </c>
      <c r="N166" s="278">
        <v>42524</v>
      </c>
      <c r="O166" s="278" t="s">
        <v>268</v>
      </c>
      <c r="P166" s="279">
        <v>3</v>
      </c>
      <c r="Q166" s="278" t="s">
        <v>33</v>
      </c>
      <c r="R166" s="275">
        <v>-1041.5999999999999</v>
      </c>
      <c r="S166" s="275" t="s">
        <v>100</v>
      </c>
      <c r="T166" s="275">
        <v>-1041.5999999999999</v>
      </c>
      <c r="U166" s="275" t="s">
        <v>100</v>
      </c>
      <c r="V166" s="283">
        <v>-1041.5999999999999</v>
      </c>
      <c r="W166" s="275" t="s">
        <v>100</v>
      </c>
      <c r="X166" s="275" t="s">
        <v>107</v>
      </c>
      <c r="Y166" s="275">
        <v>-1.04</v>
      </c>
      <c r="Z166" s="275">
        <v>1</v>
      </c>
      <c r="AA166" s="282" t="s">
        <v>631</v>
      </c>
      <c r="AB166" s="289" t="s">
        <v>415</v>
      </c>
      <c r="AC166" s="275" t="s">
        <v>2316</v>
      </c>
      <c r="AD166" s="290" t="s">
        <v>349</v>
      </c>
      <c r="AE166" s="292"/>
      <c r="AF166" s="292"/>
      <c r="AG166" s="292"/>
    </row>
    <row r="167" spans="1:33" x14ac:dyDescent="0.25">
      <c r="A167" s="275">
        <v>3075</v>
      </c>
      <c r="B167" s="275" t="s">
        <v>145</v>
      </c>
      <c r="C167" s="275" t="s">
        <v>21</v>
      </c>
      <c r="D167" s="275">
        <v>1340</v>
      </c>
      <c r="E167" s="275" t="s">
        <v>146</v>
      </c>
      <c r="F167" s="275" t="s">
        <v>21</v>
      </c>
      <c r="G167" s="276">
        <v>30751690003</v>
      </c>
      <c r="H167" s="277" t="s">
        <v>59</v>
      </c>
      <c r="I167" s="277" t="s">
        <v>125</v>
      </c>
      <c r="J167" s="278">
        <v>42430</v>
      </c>
      <c r="K167" s="279">
        <v>97</v>
      </c>
      <c r="L167" s="275" t="s">
        <v>127</v>
      </c>
      <c r="M167" s="275" t="s">
        <v>128</v>
      </c>
      <c r="N167" s="278">
        <v>42494</v>
      </c>
      <c r="O167" s="278" t="s">
        <v>268</v>
      </c>
      <c r="P167" s="279">
        <v>33</v>
      </c>
      <c r="Q167" s="278" t="s">
        <v>34</v>
      </c>
      <c r="R167" s="275">
        <v>-684.48</v>
      </c>
      <c r="S167" s="275" t="s">
        <v>100</v>
      </c>
      <c r="T167" s="275">
        <v>-684.48</v>
      </c>
      <c r="U167" s="275" t="s">
        <v>100</v>
      </c>
      <c r="V167" s="283">
        <v>-684.48</v>
      </c>
      <c r="W167" s="275" t="s">
        <v>100</v>
      </c>
      <c r="X167" s="275" t="s">
        <v>107</v>
      </c>
      <c r="Y167" s="275">
        <v>-0.68</v>
      </c>
      <c r="Z167" s="275">
        <v>1</v>
      </c>
      <c r="AA167" s="282" t="s">
        <v>631</v>
      </c>
      <c r="AB167" s="289" t="s">
        <v>415</v>
      </c>
      <c r="AC167" s="275" t="s">
        <v>353</v>
      </c>
      <c r="AD167" s="290" t="s">
        <v>349</v>
      </c>
      <c r="AE167" s="292"/>
      <c r="AF167" s="292"/>
      <c r="AG167" s="292"/>
    </row>
    <row r="168" spans="1:33" x14ac:dyDescent="0.25">
      <c r="A168" s="275">
        <v>3075</v>
      </c>
      <c r="B168" s="275" t="s">
        <v>145</v>
      </c>
      <c r="C168" s="275" t="s">
        <v>21</v>
      </c>
      <c r="D168" s="275">
        <v>1340</v>
      </c>
      <c r="E168" s="275" t="s">
        <v>146</v>
      </c>
      <c r="F168" s="275" t="s">
        <v>21</v>
      </c>
      <c r="G168" s="276">
        <v>30751600223</v>
      </c>
      <c r="H168" s="277" t="s">
        <v>59</v>
      </c>
      <c r="I168" s="277" t="s">
        <v>125</v>
      </c>
      <c r="J168" s="278">
        <v>42461</v>
      </c>
      <c r="K168" s="279">
        <v>66</v>
      </c>
      <c r="L168" s="275" t="s">
        <v>127</v>
      </c>
      <c r="M168" s="275" t="s">
        <v>128</v>
      </c>
      <c r="N168" s="278">
        <v>42524</v>
      </c>
      <c r="O168" s="278" t="s">
        <v>268</v>
      </c>
      <c r="P168" s="279">
        <v>3</v>
      </c>
      <c r="Q168" s="278" t="s">
        <v>33</v>
      </c>
      <c r="R168" s="275">
        <v>279</v>
      </c>
      <c r="S168" s="275" t="s">
        <v>100</v>
      </c>
      <c r="T168" s="275">
        <v>279</v>
      </c>
      <c r="U168" s="275" t="s">
        <v>100</v>
      </c>
      <c r="V168" s="283">
        <v>279</v>
      </c>
      <c r="W168" s="275" t="s">
        <v>100</v>
      </c>
      <c r="X168" s="275" t="s">
        <v>107</v>
      </c>
      <c r="Y168" s="275">
        <v>0.28000000000000003</v>
      </c>
      <c r="Z168" s="275">
        <v>1</v>
      </c>
      <c r="AA168" s="282" t="s">
        <v>631</v>
      </c>
      <c r="AB168" s="289" t="s">
        <v>415</v>
      </c>
      <c r="AC168" s="275" t="s">
        <v>2317</v>
      </c>
      <c r="AD168" s="290" t="s">
        <v>349</v>
      </c>
      <c r="AE168" s="292"/>
      <c r="AF168" s="292"/>
      <c r="AG168" s="292"/>
    </row>
    <row r="169" spans="1:33" x14ac:dyDescent="0.25">
      <c r="A169" s="275">
        <v>3075</v>
      </c>
      <c r="B169" s="275" t="s">
        <v>145</v>
      </c>
      <c r="C169" s="275" t="s">
        <v>21</v>
      </c>
      <c r="D169" s="275">
        <v>1340</v>
      </c>
      <c r="E169" s="275" t="s">
        <v>146</v>
      </c>
      <c r="F169" s="275" t="s">
        <v>21</v>
      </c>
      <c r="G169" s="276">
        <v>30751600215</v>
      </c>
      <c r="H169" s="277" t="s">
        <v>59</v>
      </c>
      <c r="I169" s="277" t="s">
        <v>125</v>
      </c>
      <c r="J169" s="278">
        <v>42461</v>
      </c>
      <c r="K169" s="279">
        <v>66</v>
      </c>
      <c r="L169" s="275" t="s">
        <v>111</v>
      </c>
      <c r="M169" s="275" t="s">
        <v>42</v>
      </c>
      <c r="N169" s="278">
        <v>42524</v>
      </c>
      <c r="O169" s="278" t="s">
        <v>268</v>
      </c>
      <c r="P169" s="279">
        <v>3</v>
      </c>
      <c r="Q169" s="278" t="s">
        <v>33</v>
      </c>
      <c r="R169" s="275">
        <v>535.67999999999995</v>
      </c>
      <c r="S169" s="275" t="s">
        <v>100</v>
      </c>
      <c r="T169" s="275">
        <v>535.67999999999995</v>
      </c>
      <c r="U169" s="275" t="s">
        <v>100</v>
      </c>
      <c r="V169" s="283">
        <v>535.67999999999995</v>
      </c>
      <c r="W169" s="275" t="s">
        <v>100</v>
      </c>
      <c r="X169" s="275" t="s">
        <v>107</v>
      </c>
      <c r="Y169" s="275">
        <v>0.54</v>
      </c>
      <c r="Z169" s="275">
        <v>1</v>
      </c>
      <c r="AA169" s="282" t="s">
        <v>631</v>
      </c>
      <c r="AB169" s="289" t="s">
        <v>415</v>
      </c>
      <c r="AC169" s="275" t="s">
        <v>2316</v>
      </c>
      <c r="AD169" s="290" t="s">
        <v>349</v>
      </c>
      <c r="AE169" s="292"/>
      <c r="AF169" s="292"/>
      <c r="AG169" s="292"/>
    </row>
    <row r="170" spans="1:33" x14ac:dyDescent="0.25">
      <c r="A170" s="275">
        <v>3075</v>
      </c>
      <c r="B170" s="275" t="s">
        <v>145</v>
      </c>
      <c r="C170" s="275" t="s">
        <v>21</v>
      </c>
      <c r="D170" s="275">
        <v>1340</v>
      </c>
      <c r="E170" s="275" t="s">
        <v>146</v>
      </c>
      <c r="F170" s="275" t="s">
        <v>21</v>
      </c>
      <c r="G170" s="276">
        <v>30751600194</v>
      </c>
      <c r="H170" s="277" t="s">
        <v>59</v>
      </c>
      <c r="I170" s="277" t="s">
        <v>125</v>
      </c>
      <c r="J170" s="278">
        <v>42461</v>
      </c>
      <c r="K170" s="279">
        <v>66</v>
      </c>
      <c r="L170" s="275" t="s">
        <v>111</v>
      </c>
      <c r="M170" s="275" t="s">
        <v>42</v>
      </c>
      <c r="N170" s="278">
        <v>42524</v>
      </c>
      <c r="O170" s="278" t="s">
        <v>268</v>
      </c>
      <c r="P170" s="279">
        <v>3</v>
      </c>
      <c r="Q170" s="278" t="s">
        <v>33</v>
      </c>
      <c r="R170" s="275">
        <v>595.20000000000005</v>
      </c>
      <c r="S170" s="275" t="s">
        <v>100</v>
      </c>
      <c r="T170" s="275">
        <v>595.20000000000005</v>
      </c>
      <c r="U170" s="275" t="s">
        <v>100</v>
      </c>
      <c r="V170" s="283">
        <v>595.20000000000005</v>
      </c>
      <c r="W170" s="275" t="s">
        <v>100</v>
      </c>
      <c r="X170" s="275" t="s">
        <v>107</v>
      </c>
      <c r="Y170" s="275">
        <v>0.6</v>
      </c>
      <c r="Z170" s="275">
        <v>1</v>
      </c>
      <c r="AA170" s="282" t="s">
        <v>631</v>
      </c>
      <c r="AB170" s="289" t="s">
        <v>415</v>
      </c>
      <c r="AC170" s="275" t="s">
        <v>2318</v>
      </c>
      <c r="AD170" s="290" t="s">
        <v>349</v>
      </c>
      <c r="AE170" s="292"/>
      <c r="AF170" s="292"/>
      <c r="AG170" s="292"/>
    </row>
    <row r="171" spans="1:33" x14ac:dyDescent="0.25">
      <c r="A171" s="275">
        <v>3075</v>
      </c>
      <c r="B171" s="275" t="s">
        <v>145</v>
      </c>
      <c r="C171" s="275" t="s">
        <v>21</v>
      </c>
      <c r="D171" s="275">
        <v>1340</v>
      </c>
      <c r="E171" s="275" t="s">
        <v>146</v>
      </c>
      <c r="F171" s="275" t="s">
        <v>21</v>
      </c>
      <c r="G171" s="276">
        <v>30751600202</v>
      </c>
      <c r="H171" s="277" t="s">
        <v>59</v>
      </c>
      <c r="I171" s="277" t="s">
        <v>125</v>
      </c>
      <c r="J171" s="278">
        <v>42461</v>
      </c>
      <c r="K171" s="279">
        <v>66</v>
      </c>
      <c r="L171" s="275" t="s">
        <v>127</v>
      </c>
      <c r="M171" s="275" t="s">
        <v>128</v>
      </c>
      <c r="N171" s="278">
        <v>42524</v>
      </c>
      <c r="O171" s="278" t="s">
        <v>268</v>
      </c>
      <c r="P171" s="279">
        <v>3</v>
      </c>
      <c r="Q171" s="278" t="s">
        <v>33</v>
      </c>
      <c r="R171" s="275">
        <v>1934.4</v>
      </c>
      <c r="S171" s="275" t="s">
        <v>100</v>
      </c>
      <c r="T171" s="275">
        <v>1934.4</v>
      </c>
      <c r="U171" s="275" t="s">
        <v>100</v>
      </c>
      <c r="V171" s="283">
        <v>1934.4</v>
      </c>
      <c r="W171" s="275" t="s">
        <v>100</v>
      </c>
      <c r="X171" s="275" t="s">
        <v>107</v>
      </c>
      <c r="Y171" s="275">
        <v>1.93</v>
      </c>
      <c r="Z171" s="275">
        <v>1</v>
      </c>
      <c r="AA171" s="282" t="s">
        <v>629</v>
      </c>
      <c r="AB171" s="289" t="s">
        <v>415</v>
      </c>
      <c r="AC171" s="275" t="s">
        <v>353</v>
      </c>
      <c r="AD171" s="290" t="s">
        <v>349</v>
      </c>
      <c r="AE171" s="292"/>
      <c r="AF171" s="292"/>
      <c r="AG171" s="292"/>
    </row>
    <row r="172" spans="1:33" x14ac:dyDescent="0.25">
      <c r="A172" s="275">
        <v>3075</v>
      </c>
      <c r="B172" s="275" t="s">
        <v>145</v>
      </c>
      <c r="C172" s="275" t="s">
        <v>21</v>
      </c>
      <c r="D172" s="275">
        <v>1340</v>
      </c>
      <c r="E172" s="275" t="s">
        <v>146</v>
      </c>
      <c r="F172" s="275" t="s">
        <v>21</v>
      </c>
      <c r="G172" s="276">
        <v>30751600201</v>
      </c>
      <c r="H172" s="277" t="s">
        <v>59</v>
      </c>
      <c r="I172" s="277" t="s">
        <v>125</v>
      </c>
      <c r="J172" s="278">
        <v>42461</v>
      </c>
      <c r="K172" s="279">
        <v>66</v>
      </c>
      <c r="L172" s="275" t="s">
        <v>127</v>
      </c>
      <c r="M172" s="275" t="s">
        <v>128</v>
      </c>
      <c r="N172" s="278">
        <v>42524</v>
      </c>
      <c r="O172" s="278" t="s">
        <v>268</v>
      </c>
      <c r="P172" s="279">
        <v>3</v>
      </c>
      <c r="Q172" s="278" t="s">
        <v>33</v>
      </c>
      <c r="R172" s="275">
        <v>1984</v>
      </c>
      <c r="S172" s="275" t="s">
        <v>100</v>
      </c>
      <c r="T172" s="275">
        <v>1984</v>
      </c>
      <c r="U172" s="275" t="s">
        <v>100</v>
      </c>
      <c r="V172" s="283">
        <v>1984</v>
      </c>
      <c r="W172" s="275" t="s">
        <v>100</v>
      </c>
      <c r="X172" s="275" t="s">
        <v>107</v>
      </c>
      <c r="Y172" s="275">
        <v>1.98</v>
      </c>
      <c r="Z172" s="275">
        <v>1</v>
      </c>
      <c r="AA172" s="282" t="s">
        <v>629</v>
      </c>
      <c r="AB172" s="289" t="s">
        <v>415</v>
      </c>
      <c r="AC172" s="275" t="s">
        <v>2319</v>
      </c>
      <c r="AD172" s="290" t="s">
        <v>349</v>
      </c>
      <c r="AE172" s="292"/>
      <c r="AF172" s="292"/>
      <c r="AG172" s="292"/>
    </row>
    <row r="173" spans="1:33" x14ac:dyDescent="0.25">
      <c r="A173" s="275">
        <v>3075</v>
      </c>
      <c r="B173" s="275" t="s">
        <v>145</v>
      </c>
      <c r="C173" s="275" t="s">
        <v>21</v>
      </c>
      <c r="D173" s="275">
        <v>1340</v>
      </c>
      <c r="E173" s="275" t="s">
        <v>146</v>
      </c>
      <c r="F173" s="275" t="s">
        <v>21</v>
      </c>
      <c r="G173" s="276">
        <v>30751600211</v>
      </c>
      <c r="H173" s="277" t="s">
        <v>59</v>
      </c>
      <c r="I173" s="277" t="s">
        <v>125</v>
      </c>
      <c r="J173" s="278">
        <v>42461</v>
      </c>
      <c r="K173" s="279">
        <v>66</v>
      </c>
      <c r="L173" s="275" t="s">
        <v>127</v>
      </c>
      <c r="M173" s="275" t="s">
        <v>128</v>
      </c>
      <c r="N173" s="278">
        <v>42524</v>
      </c>
      <c r="O173" s="278" t="s">
        <v>268</v>
      </c>
      <c r="P173" s="279">
        <v>3</v>
      </c>
      <c r="Q173" s="278" t="s">
        <v>33</v>
      </c>
      <c r="R173" s="275">
        <v>4892.3999999999996</v>
      </c>
      <c r="S173" s="275" t="s">
        <v>100</v>
      </c>
      <c r="T173" s="275">
        <v>4892.3999999999996</v>
      </c>
      <c r="U173" s="275" t="s">
        <v>100</v>
      </c>
      <c r="V173" s="283">
        <v>4892.3999999999996</v>
      </c>
      <c r="W173" s="275" t="s">
        <v>100</v>
      </c>
      <c r="X173" s="275" t="s">
        <v>107</v>
      </c>
      <c r="Y173" s="275">
        <v>4.8899999999999997</v>
      </c>
      <c r="Z173" s="275">
        <v>1</v>
      </c>
      <c r="AA173" s="282" t="s">
        <v>629</v>
      </c>
      <c r="AB173" s="289" t="s">
        <v>415</v>
      </c>
      <c r="AC173" s="275" t="s">
        <v>2320</v>
      </c>
      <c r="AD173" s="290" t="s">
        <v>349</v>
      </c>
      <c r="AE173" s="292"/>
      <c r="AF173" s="292"/>
      <c r="AG173" s="292"/>
    </row>
    <row r="174" spans="1:33" x14ac:dyDescent="0.25">
      <c r="A174" s="275">
        <v>3075</v>
      </c>
      <c r="B174" s="275" t="s">
        <v>145</v>
      </c>
      <c r="C174" s="275" t="s">
        <v>21</v>
      </c>
      <c r="D174" s="275">
        <v>1340</v>
      </c>
      <c r="E174" s="275" t="s">
        <v>146</v>
      </c>
      <c r="F174" s="275" t="s">
        <v>21</v>
      </c>
      <c r="G174" s="276">
        <v>30751600205</v>
      </c>
      <c r="H174" s="277" t="s">
        <v>59</v>
      </c>
      <c r="I174" s="277" t="s">
        <v>125</v>
      </c>
      <c r="J174" s="278">
        <v>42461</v>
      </c>
      <c r="K174" s="279">
        <v>66</v>
      </c>
      <c r="L174" s="275" t="s">
        <v>111</v>
      </c>
      <c r="M174" s="275" t="s">
        <v>42</v>
      </c>
      <c r="N174" s="278">
        <v>42524</v>
      </c>
      <c r="O174" s="278" t="s">
        <v>268</v>
      </c>
      <c r="P174" s="279">
        <v>3</v>
      </c>
      <c r="Q174" s="278" t="s">
        <v>33</v>
      </c>
      <c r="R174" s="275">
        <v>10469.82</v>
      </c>
      <c r="S174" s="275" t="s">
        <v>100</v>
      </c>
      <c r="T174" s="275">
        <v>10469.82</v>
      </c>
      <c r="U174" s="275" t="s">
        <v>100</v>
      </c>
      <c r="V174" s="283">
        <v>10469.82</v>
      </c>
      <c r="W174" s="275" t="s">
        <v>100</v>
      </c>
      <c r="X174" s="275" t="s">
        <v>107</v>
      </c>
      <c r="Y174" s="275">
        <v>10.47</v>
      </c>
      <c r="Z174" s="275">
        <v>1</v>
      </c>
      <c r="AA174" s="282" t="s">
        <v>630</v>
      </c>
      <c r="AB174" s="289" t="s">
        <v>415</v>
      </c>
      <c r="AC174" s="275" t="s">
        <v>2316</v>
      </c>
      <c r="AD174" s="290" t="s">
        <v>350</v>
      </c>
      <c r="AE174" s="292"/>
      <c r="AF174" s="292" t="s">
        <v>2134</v>
      </c>
      <c r="AG174" s="292"/>
    </row>
    <row r="175" spans="1:33" x14ac:dyDescent="0.25">
      <c r="A175" s="275">
        <v>3075</v>
      </c>
      <c r="B175" s="275" t="s">
        <v>145</v>
      </c>
      <c r="C175" s="275" t="s">
        <v>21</v>
      </c>
      <c r="D175" s="275">
        <v>1340</v>
      </c>
      <c r="E175" s="275" t="s">
        <v>146</v>
      </c>
      <c r="F175" s="275" t="s">
        <v>21</v>
      </c>
      <c r="G175" s="276">
        <v>30751600117</v>
      </c>
      <c r="H175" s="277" t="s">
        <v>59</v>
      </c>
      <c r="I175" s="277" t="s">
        <v>125</v>
      </c>
      <c r="J175" s="278">
        <v>42430</v>
      </c>
      <c r="K175" s="279">
        <v>97</v>
      </c>
      <c r="L175" s="275" t="s">
        <v>127</v>
      </c>
      <c r="M175" s="275" t="s">
        <v>128</v>
      </c>
      <c r="N175" s="278">
        <v>42494</v>
      </c>
      <c r="O175" s="278" t="s">
        <v>268</v>
      </c>
      <c r="P175" s="279">
        <v>33</v>
      </c>
      <c r="Q175" s="278" t="s">
        <v>34</v>
      </c>
      <c r="R175" s="275">
        <v>10513.2</v>
      </c>
      <c r="S175" s="275" t="s">
        <v>100</v>
      </c>
      <c r="T175" s="275">
        <v>10513.2</v>
      </c>
      <c r="U175" s="275" t="s">
        <v>100</v>
      </c>
      <c r="V175" s="283">
        <v>10513.2</v>
      </c>
      <c r="W175" s="275" t="s">
        <v>100</v>
      </c>
      <c r="X175" s="275" t="s">
        <v>107</v>
      </c>
      <c r="Y175" s="275">
        <v>10.51</v>
      </c>
      <c r="Z175" s="275">
        <v>1</v>
      </c>
      <c r="AA175" s="282" t="s">
        <v>630</v>
      </c>
      <c r="AB175" s="289" t="s">
        <v>415</v>
      </c>
      <c r="AC175" s="275" t="s">
        <v>2136</v>
      </c>
      <c r="AD175" s="290" t="s">
        <v>350</v>
      </c>
      <c r="AE175" s="292"/>
      <c r="AF175" s="292" t="s">
        <v>2134</v>
      </c>
      <c r="AG175" s="292"/>
    </row>
    <row r="176" spans="1:33" x14ac:dyDescent="0.25">
      <c r="A176" s="275">
        <v>3075</v>
      </c>
      <c r="B176" s="275" t="s">
        <v>145</v>
      </c>
      <c r="C176" s="275" t="s">
        <v>21</v>
      </c>
      <c r="D176" s="275">
        <v>1340</v>
      </c>
      <c r="E176" s="275" t="s">
        <v>146</v>
      </c>
      <c r="F176" s="275" t="s">
        <v>21</v>
      </c>
      <c r="G176" s="276">
        <v>30751600021</v>
      </c>
      <c r="H176" s="277" t="s">
        <v>59</v>
      </c>
      <c r="I176" s="277" t="s">
        <v>125</v>
      </c>
      <c r="J176" s="278">
        <v>42402</v>
      </c>
      <c r="K176" s="279">
        <v>125</v>
      </c>
      <c r="L176" s="275" t="s">
        <v>127</v>
      </c>
      <c r="M176" s="275" t="s">
        <v>128</v>
      </c>
      <c r="N176" s="278">
        <v>42465</v>
      </c>
      <c r="O176" s="278" t="s">
        <v>266</v>
      </c>
      <c r="P176" s="279">
        <v>62</v>
      </c>
      <c r="Q176" s="278" t="s">
        <v>35</v>
      </c>
      <c r="R176" s="275">
        <v>13525.92</v>
      </c>
      <c r="S176" s="275" t="s">
        <v>100</v>
      </c>
      <c r="T176" s="275">
        <v>13525.92</v>
      </c>
      <c r="U176" s="275" t="s">
        <v>100</v>
      </c>
      <c r="V176" s="283">
        <v>13525.92</v>
      </c>
      <c r="W176" s="275" t="s">
        <v>100</v>
      </c>
      <c r="X176" s="275" t="s">
        <v>107</v>
      </c>
      <c r="Y176" s="275">
        <v>13.53</v>
      </c>
      <c r="Z176" s="275">
        <v>1</v>
      </c>
      <c r="AA176" s="282" t="s">
        <v>630</v>
      </c>
      <c r="AB176" s="289" t="s">
        <v>415</v>
      </c>
      <c r="AC176" s="275" t="s">
        <v>1812</v>
      </c>
      <c r="AD176" s="290" t="s">
        <v>350</v>
      </c>
      <c r="AE176" s="292"/>
      <c r="AF176" s="292" t="s">
        <v>2134</v>
      </c>
      <c r="AG176" s="292"/>
    </row>
    <row r="177" spans="1:33" x14ac:dyDescent="0.25">
      <c r="A177" s="275">
        <v>3075</v>
      </c>
      <c r="B177" s="275" t="s">
        <v>145</v>
      </c>
      <c r="C177" s="275" t="s">
        <v>21</v>
      </c>
      <c r="D177" s="275">
        <v>1340</v>
      </c>
      <c r="E177" s="275" t="s">
        <v>146</v>
      </c>
      <c r="F177" s="275" t="s">
        <v>21</v>
      </c>
      <c r="G177" s="276">
        <v>30751600200</v>
      </c>
      <c r="H177" s="277" t="s">
        <v>59</v>
      </c>
      <c r="I177" s="277" t="s">
        <v>125</v>
      </c>
      <c r="J177" s="278">
        <v>42461</v>
      </c>
      <c r="K177" s="279">
        <v>66</v>
      </c>
      <c r="L177" s="275" t="s">
        <v>127</v>
      </c>
      <c r="M177" s="275" t="s">
        <v>128</v>
      </c>
      <c r="N177" s="278">
        <v>42524</v>
      </c>
      <c r="O177" s="278" t="s">
        <v>268</v>
      </c>
      <c r="P177" s="279">
        <v>3</v>
      </c>
      <c r="Q177" s="278" t="s">
        <v>33</v>
      </c>
      <c r="R177" s="275">
        <v>15546.5</v>
      </c>
      <c r="S177" s="275" t="s">
        <v>100</v>
      </c>
      <c r="T177" s="275">
        <v>15546.5</v>
      </c>
      <c r="U177" s="275" t="s">
        <v>100</v>
      </c>
      <c r="V177" s="283">
        <v>15546.5</v>
      </c>
      <c r="W177" s="275" t="s">
        <v>100</v>
      </c>
      <c r="X177" s="275" t="s">
        <v>107</v>
      </c>
      <c r="Y177" s="275">
        <v>15.55</v>
      </c>
      <c r="Z177" s="275">
        <v>1</v>
      </c>
      <c r="AA177" s="282" t="s">
        <v>630</v>
      </c>
      <c r="AB177" s="289" t="s">
        <v>415</v>
      </c>
      <c r="AC177" s="275" t="s">
        <v>2321</v>
      </c>
      <c r="AD177" s="290" t="s">
        <v>350</v>
      </c>
      <c r="AE177" s="292"/>
      <c r="AF177" s="292" t="s">
        <v>2134</v>
      </c>
      <c r="AG177" s="292"/>
    </row>
    <row r="178" spans="1:33" x14ac:dyDescent="0.25">
      <c r="A178" s="275">
        <v>3075</v>
      </c>
      <c r="B178" s="275" t="s">
        <v>145</v>
      </c>
      <c r="C178" s="275" t="s">
        <v>21</v>
      </c>
      <c r="D178" s="275">
        <v>1340</v>
      </c>
      <c r="E178" s="275" t="s">
        <v>146</v>
      </c>
      <c r="F178" s="275" t="s">
        <v>21</v>
      </c>
      <c r="G178" s="276">
        <v>30751600218</v>
      </c>
      <c r="H178" s="277" t="s">
        <v>59</v>
      </c>
      <c r="I178" s="277" t="s">
        <v>125</v>
      </c>
      <c r="J178" s="278">
        <v>42461</v>
      </c>
      <c r="K178" s="279">
        <v>66</v>
      </c>
      <c r="L178" s="275" t="s">
        <v>127</v>
      </c>
      <c r="M178" s="275" t="s">
        <v>128</v>
      </c>
      <c r="N178" s="278">
        <v>42524</v>
      </c>
      <c r="O178" s="278" t="s">
        <v>268</v>
      </c>
      <c r="P178" s="279">
        <v>3</v>
      </c>
      <c r="Q178" s="278" t="s">
        <v>33</v>
      </c>
      <c r="R178" s="275">
        <v>27027.040000000001</v>
      </c>
      <c r="S178" s="275" t="s">
        <v>100</v>
      </c>
      <c r="T178" s="275">
        <v>27027.040000000001</v>
      </c>
      <c r="U178" s="275" t="s">
        <v>100</v>
      </c>
      <c r="V178" s="283">
        <v>27027.040000000001</v>
      </c>
      <c r="W178" s="275" t="s">
        <v>100</v>
      </c>
      <c r="X178" s="275" t="s">
        <v>107</v>
      </c>
      <c r="Y178" s="275">
        <v>27.03</v>
      </c>
      <c r="Z178" s="275">
        <v>1</v>
      </c>
      <c r="AA178" s="282" t="s">
        <v>630</v>
      </c>
      <c r="AB178" s="289" t="s">
        <v>415</v>
      </c>
      <c r="AC178" s="275" t="s">
        <v>2322</v>
      </c>
      <c r="AD178" s="290" t="s">
        <v>350</v>
      </c>
      <c r="AE178" s="292"/>
      <c r="AF178" s="292" t="s">
        <v>2134</v>
      </c>
      <c r="AG178" s="292"/>
    </row>
    <row r="179" spans="1:33" x14ac:dyDescent="0.25">
      <c r="A179" s="275">
        <v>3075</v>
      </c>
      <c r="B179" s="275" t="s">
        <v>145</v>
      </c>
      <c r="C179" s="275" t="s">
        <v>21</v>
      </c>
      <c r="D179" s="275">
        <v>1350</v>
      </c>
      <c r="E179" s="275" t="s">
        <v>124</v>
      </c>
      <c r="F179" s="275" t="s">
        <v>21</v>
      </c>
      <c r="G179" s="276">
        <v>30751600296</v>
      </c>
      <c r="H179" s="277" t="s">
        <v>59</v>
      </c>
      <c r="I179" s="277" t="s">
        <v>125</v>
      </c>
      <c r="J179" s="278">
        <v>42464</v>
      </c>
      <c r="K179" s="279">
        <v>63</v>
      </c>
      <c r="L179" s="275" t="s">
        <v>111</v>
      </c>
      <c r="M179" s="275" t="s">
        <v>42</v>
      </c>
      <c r="N179" s="278">
        <v>42527</v>
      </c>
      <c r="O179" s="278" t="s">
        <v>268</v>
      </c>
      <c r="P179" s="279">
        <v>0</v>
      </c>
      <c r="Q179" s="278" t="s">
        <v>33</v>
      </c>
      <c r="R179" s="275">
        <v>6148.79</v>
      </c>
      <c r="S179" s="275" t="s">
        <v>100</v>
      </c>
      <c r="T179" s="275">
        <v>6148.79</v>
      </c>
      <c r="U179" s="275" t="s">
        <v>100</v>
      </c>
      <c r="V179" s="283">
        <v>6148.79</v>
      </c>
      <c r="W179" s="275" t="s">
        <v>100</v>
      </c>
      <c r="X179" s="275" t="s">
        <v>107</v>
      </c>
      <c r="Y179" s="275">
        <v>6.15</v>
      </c>
      <c r="Z179" s="275">
        <v>1</v>
      </c>
      <c r="AA179" s="282" t="s">
        <v>629</v>
      </c>
      <c r="AB179" s="289" t="s">
        <v>411</v>
      </c>
      <c r="AC179" s="275" t="s">
        <v>358</v>
      </c>
      <c r="AD179" s="290" t="s">
        <v>349</v>
      </c>
      <c r="AE179" s="292"/>
      <c r="AF179" s="292"/>
      <c r="AG179" s="292"/>
    </row>
    <row r="180" spans="1:33" x14ac:dyDescent="0.25">
      <c r="A180" s="275">
        <v>3075</v>
      </c>
      <c r="B180" s="275" t="s">
        <v>145</v>
      </c>
      <c r="C180" s="275" t="s">
        <v>21</v>
      </c>
      <c r="D180" s="275">
        <v>1350</v>
      </c>
      <c r="E180" s="275" t="s">
        <v>124</v>
      </c>
      <c r="F180" s="275" t="s">
        <v>21</v>
      </c>
      <c r="G180" s="276">
        <v>30751600293</v>
      </c>
      <c r="H180" s="277" t="s">
        <v>59</v>
      </c>
      <c r="I180" s="277" t="s">
        <v>125</v>
      </c>
      <c r="J180" s="278">
        <v>42461</v>
      </c>
      <c r="K180" s="279">
        <v>66</v>
      </c>
      <c r="L180" s="275" t="s">
        <v>111</v>
      </c>
      <c r="M180" s="275" t="s">
        <v>42</v>
      </c>
      <c r="N180" s="278">
        <v>42527</v>
      </c>
      <c r="O180" s="278" t="s">
        <v>268</v>
      </c>
      <c r="P180" s="279">
        <v>0</v>
      </c>
      <c r="Q180" s="278" t="s">
        <v>33</v>
      </c>
      <c r="R180" s="275">
        <v>52531.13</v>
      </c>
      <c r="S180" s="275" t="s">
        <v>100</v>
      </c>
      <c r="T180" s="275">
        <v>52531.13</v>
      </c>
      <c r="U180" s="275" t="s">
        <v>100</v>
      </c>
      <c r="V180" s="283">
        <v>52531.13</v>
      </c>
      <c r="W180" s="275" t="s">
        <v>100</v>
      </c>
      <c r="X180" s="275" t="s">
        <v>107</v>
      </c>
      <c r="Y180" s="275">
        <v>52.53</v>
      </c>
      <c r="Z180" s="275">
        <v>1</v>
      </c>
      <c r="AA180" s="282" t="s">
        <v>630</v>
      </c>
      <c r="AB180" s="289" t="s">
        <v>411</v>
      </c>
      <c r="AC180" s="275" t="s">
        <v>358</v>
      </c>
      <c r="AD180" s="290" t="s">
        <v>350</v>
      </c>
      <c r="AE180" s="292"/>
      <c r="AF180" s="292" t="s">
        <v>2134</v>
      </c>
      <c r="AG180" s="292"/>
    </row>
    <row r="181" spans="1:33" x14ac:dyDescent="0.25">
      <c r="A181" s="275">
        <v>3075</v>
      </c>
      <c r="B181" s="275" t="s">
        <v>145</v>
      </c>
      <c r="C181" s="275" t="s">
        <v>21</v>
      </c>
      <c r="D181" s="275">
        <v>1350</v>
      </c>
      <c r="E181" s="275" t="s">
        <v>124</v>
      </c>
      <c r="F181" s="275" t="s">
        <v>21</v>
      </c>
      <c r="G181" s="276">
        <v>30751600055</v>
      </c>
      <c r="H181" s="277" t="s">
        <v>59</v>
      </c>
      <c r="I181" s="277" t="s">
        <v>125</v>
      </c>
      <c r="J181" s="278">
        <v>42402</v>
      </c>
      <c r="K181" s="279">
        <v>125</v>
      </c>
      <c r="L181" s="275" t="s">
        <v>111</v>
      </c>
      <c r="M181" s="275" t="s">
        <v>42</v>
      </c>
      <c r="N181" s="278">
        <v>42466</v>
      </c>
      <c r="O181" s="278" t="s">
        <v>266</v>
      </c>
      <c r="P181" s="279">
        <v>61</v>
      </c>
      <c r="Q181" s="278" t="s">
        <v>35</v>
      </c>
      <c r="R181" s="275">
        <v>99626</v>
      </c>
      <c r="S181" s="275" t="s">
        <v>100</v>
      </c>
      <c r="T181" s="275">
        <v>99626</v>
      </c>
      <c r="U181" s="275" t="s">
        <v>100</v>
      </c>
      <c r="V181" s="283">
        <v>99626</v>
      </c>
      <c r="W181" s="275" t="s">
        <v>100</v>
      </c>
      <c r="X181" s="275" t="s">
        <v>107</v>
      </c>
      <c r="Y181" s="275">
        <v>99.63</v>
      </c>
      <c r="Z181" s="275">
        <v>1</v>
      </c>
      <c r="AA181" s="282" t="s">
        <v>630</v>
      </c>
      <c r="AB181" s="289" t="s">
        <v>411</v>
      </c>
      <c r="AC181" s="275" t="s">
        <v>1811</v>
      </c>
      <c r="AD181" s="290" t="s">
        <v>350</v>
      </c>
      <c r="AE181" s="292"/>
      <c r="AF181" s="292" t="s">
        <v>2134</v>
      </c>
      <c r="AG181" s="292"/>
    </row>
    <row r="182" spans="1:33" x14ac:dyDescent="0.25">
      <c r="A182" s="275">
        <v>3075</v>
      </c>
      <c r="B182" s="275" t="s">
        <v>145</v>
      </c>
      <c r="C182" s="275" t="s">
        <v>21</v>
      </c>
      <c r="D182" s="275">
        <v>1350</v>
      </c>
      <c r="E182" s="275" t="s">
        <v>124</v>
      </c>
      <c r="F182" s="275" t="s">
        <v>21</v>
      </c>
      <c r="G182" s="276">
        <v>30751600292</v>
      </c>
      <c r="H182" s="277" t="s">
        <v>59</v>
      </c>
      <c r="I182" s="277" t="s">
        <v>125</v>
      </c>
      <c r="J182" s="278">
        <v>42461</v>
      </c>
      <c r="K182" s="279">
        <v>66</v>
      </c>
      <c r="L182" s="275" t="s">
        <v>111</v>
      </c>
      <c r="M182" s="275" t="s">
        <v>42</v>
      </c>
      <c r="N182" s="278">
        <v>42527</v>
      </c>
      <c r="O182" s="278" t="s">
        <v>268</v>
      </c>
      <c r="P182" s="279">
        <v>0</v>
      </c>
      <c r="Q182" s="278" t="s">
        <v>33</v>
      </c>
      <c r="R182" s="275">
        <v>100838.53</v>
      </c>
      <c r="S182" s="275" t="s">
        <v>100</v>
      </c>
      <c r="T182" s="275">
        <v>100838.53</v>
      </c>
      <c r="U182" s="275" t="s">
        <v>100</v>
      </c>
      <c r="V182" s="283">
        <v>100838.53</v>
      </c>
      <c r="W182" s="275" t="s">
        <v>100</v>
      </c>
      <c r="X182" s="275" t="s">
        <v>107</v>
      </c>
      <c r="Y182" s="275">
        <v>100.84</v>
      </c>
      <c r="Z182" s="275">
        <v>1</v>
      </c>
      <c r="AA182" s="282" t="s">
        <v>630</v>
      </c>
      <c r="AB182" s="289" t="s">
        <v>411</v>
      </c>
      <c r="AC182" s="275" t="s">
        <v>358</v>
      </c>
      <c r="AD182" s="290" t="s">
        <v>350</v>
      </c>
      <c r="AE182" s="292"/>
      <c r="AF182" s="292" t="s">
        <v>2134</v>
      </c>
      <c r="AG182" s="292"/>
    </row>
    <row r="183" spans="1:33" x14ac:dyDescent="0.25">
      <c r="A183" s="275">
        <v>8205</v>
      </c>
      <c r="B183" s="275" t="s">
        <v>130</v>
      </c>
      <c r="C183" s="275" t="s">
        <v>14</v>
      </c>
      <c r="D183" s="275">
        <v>1350</v>
      </c>
      <c r="E183" s="275" t="s">
        <v>124</v>
      </c>
      <c r="F183" s="275" t="s">
        <v>21</v>
      </c>
      <c r="G183" s="276">
        <v>79320160200030</v>
      </c>
      <c r="H183" s="277" t="s">
        <v>55</v>
      </c>
      <c r="I183" s="277" t="s">
        <v>121</v>
      </c>
      <c r="J183" s="278">
        <v>42418</v>
      </c>
      <c r="K183" s="279">
        <v>109</v>
      </c>
      <c r="L183" s="275" t="s">
        <v>111</v>
      </c>
      <c r="M183" s="275" t="s">
        <v>42</v>
      </c>
      <c r="N183" s="278">
        <v>42495</v>
      </c>
      <c r="O183" s="278" t="s">
        <v>268</v>
      </c>
      <c r="P183" s="279">
        <v>32</v>
      </c>
      <c r="Q183" s="278" t="s">
        <v>34</v>
      </c>
      <c r="R183" s="275">
        <v>13000</v>
      </c>
      <c r="S183" s="275" t="s">
        <v>100</v>
      </c>
      <c r="T183" s="275">
        <v>13000</v>
      </c>
      <c r="U183" s="275" t="s">
        <v>100</v>
      </c>
      <c r="V183" s="283">
        <v>13000</v>
      </c>
      <c r="W183" s="275" t="s">
        <v>100</v>
      </c>
      <c r="X183" s="275" t="s">
        <v>114</v>
      </c>
      <c r="Y183" s="275">
        <v>13</v>
      </c>
      <c r="Z183" s="275">
        <v>1</v>
      </c>
      <c r="AA183" s="282" t="s">
        <v>630</v>
      </c>
      <c r="AB183" s="289" t="s">
        <v>411</v>
      </c>
      <c r="AC183" s="275" t="s">
        <v>358</v>
      </c>
      <c r="AD183" s="290" t="s">
        <v>350</v>
      </c>
      <c r="AE183" s="292"/>
      <c r="AF183" s="292" t="s">
        <v>2134</v>
      </c>
      <c r="AG183" s="292"/>
    </row>
    <row r="184" spans="1:33" x14ac:dyDescent="0.25">
      <c r="A184" s="275">
        <v>8205</v>
      </c>
      <c r="B184" s="275" t="s">
        <v>130</v>
      </c>
      <c r="C184" s="275" t="s">
        <v>14</v>
      </c>
      <c r="D184" s="275">
        <v>8243</v>
      </c>
      <c r="E184" s="275" t="s">
        <v>120</v>
      </c>
      <c r="F184" s="275" t="s">
        <v>14</v>
      </c>
      <c r="G184" s="276">
        <v>79320160300032</v>
      </c>
      <c r="H184" s="277" t="s">
        <v>55</v>
      </c>
      <c r="I184" s="277" t="s">
        <v>121</v>
      </c>
      <c r="J184" s="278">
        <v>42451</v>
      </c>
      <c r="K184" s="279">
        <v>76</v>
      </c>
      <c r="L184" s="275" t="s">
        <v>111</v>
      </c>
      <c r="M184" s="275" t="s">
        <v>42</v>
      </c>
      <c r="N184" s="278">
        <v>42524</v>
      </c>
      <c r="O184" s="278" t="s">
        <v>268</v>
      </c>
      <c r="P184" s="279">
        <v>3</v>
      </c>
      <c r="Q184" s="278" t="s">
        <v>33</v>
      </c>
      <c r="R184" s="275">
        <v>83055.009999999995</v>
      </c>
      <c r="S184" s="275" t="s">
        <v>100</v>
      </c>
      <c r="T184" s="275">
        <v>83055.009999999995</v>
      </c>
      <c r="U184" s="275" t="s">
        <v>100</v>
      </c>
      <c r="V184" s="283">
        <v>83055.009999999995</v>
      </c>
      <c r="W184" s="275" t="s">
        <v>100</v>
      </c>
      <c r="X184" s="275" t="s">
        <v>107</v>
      </c>
      <c r="Y184" s="275">
        <v>83.06</v>
      </c>
      <c r="Z184" s="275">
        <v>1</v>
      </c>
      <c r="AA184" s="282" t="s">
        <v>630</v>
      </c>
      <c r="AB184" s="289" t="s">
        <v>2142</v>
      </c>
      <c r="AC184" s="275" t="s">
        <v>2323</v>
      </c>
      <c r="AD184" s="290" t="s">
        <v>350</v>
      </c>
      <c r="AE184" s="292"/>
      <c r="AF184" s="292" t="s">
        <v>2134</v>
      </c>
      <c r="AG184" s="292"/>
    </row>
    <row r="185" spans="1:33" x14ac:dyDescent="0.25">
      <c r="A185" s="275">
        <v>8243</v>
      </c>
      <c r="B185" s="275" t="s">
        <v>120</v>
      </c>
      <c r="C185" s="275" t="s">
        <v>14</v>
      </c>
      <c r="D185" s="275">
        <v>132</v>
      </c>
      <c r="E185" s="275" t="s">
        <v>233</v>
      </c>
      <c r="F185" s="275" t="s">
        <v>22</v>
      </c>
      <c r="G185" s="276">
        <v>82430169002730</v>
      </c>
      <c r="H185" s="277" t="s">
        <v>55</v>
      </c>
      <c r="I185" s="277" t="s">
        <v>298</v>
      </c>
      <c r="J185" s="278">
        <v>42361</v>
      </c>
      <c r="K185" s="279">
        <v>166</v>
      </c>
      <c r="L185" s="275" t="s">
        <v>127</v>
      </c>
      <c r="M185" s="275" t="s">
        <v>128</v>
      </c>
      <c r="N185" s="278">
        <v>42433</v>
      </c>
      <c r="O185" s="278" t="s">
        <v>266</v>
      </c>
      <c r="P185" s="279">
        <v>94</v>
      </c>
      <c r="Q185" s="278" t="s">
        <v>36</v>
      </c>
      <c r="R185" s="275">
        <v>37526.67</v>
      </c>
      <c r="S185" s="275" t="s">
        <v>100</v>
      </c>
      <c r="T185" s="275">
        <v>37526.67</v>
      </c>
      <c r="U185" s="275" t="s">
        <v>100</v>
      </c>
      <c r="V185" s="283">
        <v>37526.67</v>
      </c>
      <c r="W185" s="275" t="s">
        <v>100</v>
      </c>
      <c r="X185" s="275" t="s">
        <v>114</v>
      </c>
      <c r="Y185" s="275">
        <v>37.53</v>
      </c>
      <c r="Z185" s="275">
        <v>1</v>
      </c>
      <c r="AA185" s="282" t="s">
        <v>630</v>
      </c>
      <c r="AB185" s="289" t="s">
        <v>427</v>
      </c>
      <c r="AC185" s="275" t="s">
        <v>1401</v>
      </c>
      <c r="AD185" s="290" t="s">
        <v>350</v>
      </c>
      <c r="AE185" s="292"/>
      <c r="AF185" s="292" t="s">
        <v>2134</v>
      </c>
      <c r="AG185" s="292"/>
    </row>
    <row r="186" spans="1:33" x14ac:dyDescent="0.25">
      <c r="A186" s="275">
        <v>8243</v>
      </c>
      <c r="B186" s="275" t="s">
        <v>120</v>
      </c>
      <c r="C186" s="275" t="s">
        <v>14</v>
      </c>
      <c r="D186" s="275">
        <v>1350</v>
      </c>
      <c r="E186" s="275" t="s">
        <v>124</v>
      </c>
      <c r="F186" s="275" t="s">
        <v>21</v>
      </c>
      <c r="G186" s="276">
        <v>82430160077193</v>
      </c>
      <c r="H186" s="277" t="s">
        <v>55</v>
      </c>
      <c r="I186" s="277" t="s">
        <v>299</v>
      </c>
      <c r="J186" s="278">
        <v>42401</v>
      </c>
      <c r="K186" s="279">
        <v>126</v>
      </c>
      <c r="L186" s="275" t="s">
        <v>111</v>
      </c>
      <c r="M186" s="275" t="s">
        <v>42</v>
      </c>
      <c r="N186" s="278">
        <v>42465</v>
      </c>
      <c r="O186" s="278" t="s">
        <v>266</v>
      </c>
      <c r="P186" s="279">
        <v>62</v>
      </c>
      <c r="Q186" s="278" t="s">
        <v>35</v>
      </c>
      <c r="R186" s="275">
        <v>-2448.3200000000002</v>
      </c>
      <c r="S186" s="275" t="s">
        <v>100</v>
      </c>
      <c r="T186" s="275">
        <v>-2448.3200000000002</v>
      </c>
      <c r="U186" s="275" t="s">
        <v>100</v>
      </c>
      <c r="V186" s="283">
        <v>-2448.3200000000002</v>
      </c>
      <c r="W186" s="275" t="s">
        <v>100</v>
      </c>
      <c r="X186" s="275" t="s">
        <v>114</v>
      </c>
      <c r="Y186" s="275">
        <v>-2.4500000000000002</v>
      </c>
      <c r="Z186" s="275">
        <v>1</v>
      </c>
      <c r="AA186" s="282" t="s">
        <v>631</v>
      </c>
      <c r="AB186" s="289" t="s">
        <v>411</v>
      </c>
      <c r="AC186" s="275" t="s">
        <v>358</v>
      </c>
      <c r="AD186" s="290" t="s">
        <v>349</v>
      </c>
      <c r="AE186" s="292"/>
      <c r="AF186" s="292"/>
      <c r="AG186" s="292"/>
    </row>
    <row r="187" spans="1:33" x14ac:dyDescent="0.25">
      <c r="A187" s="275">
        <v>8243</v>
      </c>
      <c r="B187" s="275" t="s">
        <v>120</v>
      </c>
      <c r="C187" s="275" t="s">
        <v>14</v>
      </c>
      <c r="D187" s="275">
        <v>1350</v>
      </c>
      <c r="E187" s="275" t="s">
        <v>124</v>
      </c>
      <c r="F187" s="275" t="s">
        <v>21</v>
      </c>
      <c r="G187" s="276">
        <v>82430160080033</v>
      </c>
      <c r="H187" s="277" t="s">
        <v>55</v>
      </c>
      <c r="I187" s="277" t="s">
        <v>299</v>
      </c>
      <c r="J187" s="278">
        <v>42461</v>
      </c>
      <c r="K187" s="279">
        <v>66</v>
      </c>
      <c r="L187" s="275" t="s">
        <v>111</v>
      </c>
      <c r="M187" s="275" t="s">
        <v>42</v>
      </c>
      <c r="N187" s="278">
        <v>42524</v>
      </c>
      <c r="O187" s="278" t="s">
        <v>268</v>
      </c>
      <c r="P187" s="279">
        <v>3</v>
      </c>
      <c r="Q187" s="278" t="s">
        <v>33</v>
      </c>
      <c r="R187" s="275">
        <v>1750.82</v>
      </c>
      <c r="S187" s="275" t="s">
        <v>100</v>
      </c>
      <c r="T187" s="275">
        <v>1750.82</v>
      </c>
      <c r="U187" s="275" t="s">
        <v>100</v>
      </c>
      <c r="V187" s="283">
        <v>1750.82</v>
      </c>
      <c r="W187" s="275" t="s">
        <v>100</v>
      </c>
      <c r="X187" s="275" t="s">
        <v>114</v>
      </c>
      <c r="Y187" s="275">
        <v>1.75</v>
      </c>
      <c r="Z187" s="275">
        <v>1</v>
      </c>
      <c r="AA187" s="282" t="s">
        <v>629</v>
      </c>
      <c r="AB187" s="289" t="s">
        <v>411</v>
      </c>
      <c r="AC187" s="275" t="s">
        <v>362</v>
      </c>
      <c r="AD187" s="290" t="s">
        <v>349</v>
      </c>
      <c r="AE187" s="292"/>
      <c r="AF187" s="292"/>
      <c r="AG187" s="292"/>
    </row>
    <row r="188" spans="1:33" x14ac:dyDescent="0.25">
      <c r="A188" s="275">
        <v>8243</v>
      </c>
      <c r="B188" s="275" t="s">
        <v>120</v>
      </c>
      <c r="C188" s="275" t="s">
        <v>14</v>
      </c>
      <c r="D188" s="275">
        <v>1350</v>
      </c>
      <c r="E188" s="275" t="s">
        <v>124</v>
      </c>
      <c r="F188" s="275" t="s">
        <v>21</v>
      </c>
      <c r="G188" s="276">
        <v>82430160080240</v>
      </c>
      <c r="H188" s="277" t="s">
        <v>55</v>
      </c>
      <c r="I188" s="277" t="s">
        <v>299</v>
      </c>
      <c r="J188" s="278">
        <v>42461</v>
      </c>
      <c r="K188" s="279">
        <v>66</v>
      </c>
      <c r="L188" s="275" t="s">
        <v>111</v>
      </c>
      <c r="M188" s="275" t="s">
        <v>42</v>
      </c>
      <c r="N188" s="278">
        <v>42524</v>
      </c>
      <c r="O188" s="278" t="s">
        <v>268</v>
      </c>
      <c r="P188" s="279">
        <v>3</v>
      </c>
      <c r="Q188" s="278" t="s">
        <v>33</v>
      </c>
      <c r="R188" s="275">
        <v>1800.37</v>
      </c>
      <c r="S188" s="275" t="s">
        <v>100</v>
      </c>
      <c r="T188" s="275">
        <v>1800.37</v>
      </c>
      <c r="U188" s="275" t="s">
        <v>100</v>
      </c>
      <c r="V188" s="283">
        <v>1800.37</v>
      </c>
      <c r="W188" s="275" t="s">
        <v>100</v>
      </c>
      <c r="X188" s="275" t="s">
        <v>114</v>
      </c>
      <c r="Y188" s="275">
        <v>1.8</v>
      </c>
      <c r="Z188" s="275">
        <v>1</v>
      </c>
      <c r="AA188" s="282" t="s">
        <v>629</v>
      </c>
      <c r="AB188" s="289" t="s">
        <v>411</v>
      </c>
      <c r="AC188" s="275" t="s">
        <v>362</v>
      </c>
      <c r="AD188" s="290" t="s">
        <v>349</v>
      </c>
      <c r="AE188" s="292"/>
      <c r="AF188" s="292"/>
      <c r="AG188" s="292"/>
    </row>
    <row r="189" spans="1:33" x14ac:dyDescent="0.25">
      <c r="A189" s="275">
        <v>8243</v>
      </c>
      <c r="B189" s="275" t="s">
        <v>120</v>
      </c>
      <c r="C189" s="275" t="s">
        <v>14</v>
      </c>
      <c r="D189" s="275">
        <v>1350</v>
      </c>
      <c r="E189" s="275" t="s">
        <v>124</v>
      </c>
      <c r="F189" s="275" t="s">
        <v>21</v>
      </c>
      <c r="G189" s="276">
        <v>82430160080030</v>
      </c>
      <c r="H189" s="277" t="s">
        <v>55</v>
      </c>
      <c r="I189" s="277" t="s">
        <v>299</v>
      </c>
      <c r="J189" s="278">
        <v>42461</v>
      </c>
      <c r="K189" s="279">
        <v>66</v>
      </c>
      <c r="L189" s="275" t="s">
        <v>111</v>
      </c>
      <c r="M189" s="275" t="s">
        <v>42</v>
      </c>
      <c r="N189" s="278">
        <v>42524</v>
      </c>
      <c r="O189" s="278" t="s">
        <v>268</v>
      </c>
      <c r="P189" s="279">
        <v>3</v>
      </c>
      <c r="Q189" s="278" t="s">
        <v>33</v>
      </c>
      <c r="R189" s="275">
        <v>2089.59</v>
      </c>
      <c r="S189" s="275" t="s">
        <v>100</v>
      </c>
      <c r="T189" s="275">
        <v>2089.59</v>
      </c>
      <c r="U189" s="275" t="s">
        <v>100</v>
      </c>
      <c r="V189" s="283">
        <v>2089.59</v>
      </c>
      <c r="W189" s="275" t="s">
        <v>100</v>
      </c>
      <c r="X189" s="275" t="s">
        <v>114</v>
      </c>
      <c r="Y189" s="275">
        <v>2.09</v>
      </c>
      <c r="Z189" s="275">
        <v>1</v>
      </c>
      <c r="AA189" s="282" t="s">
        <v>629</v>
      </c>
      <c r="AB189" s="289" t="s">
        <v>411</v>
      </c>
      <c r="AC189" s="275" t="s">
        <v>362</v>
      </c>
      <c r="AD189" s="290" t="s">
        <v>349</v>
      </c>
      <c r="AE189" s="292"/>
      <c r="AF189" s="292"/>
      <c r="AG189" s="292"/>
    </row>
    <row r="190" spans="1:33" x14ac:dyDescent="0.25">
      <c r="A190" s="275">
        <v>8243</v>
      </c>
      <c r="B190" s="275" t="s">
        <v>120</v>
      </c>
      <c r="C190" s="275" t="s">
        <v>14</v>
      </c>
      <c r="D190" s="275">
        <v>1350</v>
      </c>
      <c r="E190" s="275" t="s">
        <v>124</v>
      </c>
      <c r="F190" s="275" t="s">
        <v>21</v>
      </c>
      <c r="G190" s="276">
        <v>82430160079667</v>
      </c>
      <c r="H190" s="277" t="s">
        <v>55</v>
      </c>
      <c r="I190" s="277" t="s">
        <v>299</v>
      </c>
      <c r="J190" s="278">
        <v>42461</v>
      </c>
      <c r="K190" s="279">
        <v>66</v>
      </c>
      <c r="L190" s="275" t="s">
        <v>111</v>
      </c>
      <c r="M190" s="275" t="s">
        <v>42</v>
      </c>
      <c r="N190" s="278">
        <v>42524</v>
      </c>
      <c r="O190" s="278" t="s">
        <v>268</v>
      </c>
      <c r="P190" s="279">
        <v>3</v>
      </c>
      <c r="Q190" s="278" t="s">
        <v>33</v>
      </c>
      <c r="R190" s="275">
        <v>2310</v>
      </c>
      <c r="S190" s="275" t="s">
        <v>100</v>
      </c>
      <c r="T190" s="275">
        <v>2310</v>
      </c>
      <c r="U190" s="275" t="s">
        <v>100</v>
      </c>
      <c r="V190" s="283">
        <v>2310</v>
      </c>
      <c r="W190" s="275" t="s">
        <v>100</v>
      </c>
      <c r="X190" s="275" t="s">
        <v>114</v>
      </c>
      <c r="Y190" s="275">
        <v>2.31</v>
      </c>
      <c r="Z190" s="275">
        <v>1</v>
      </c>
      <c r="AA190" s="282" t="s">
        <v>629</v>
      </c>
      <c r="AB190" s="289" t="s">
        <v>411</v>
      </c>
      <c r="AC190" s="275" t="s">
        <v>362</v>
      </c>
      <c r="AD190" s="290" t="s">
        <v>349</v>
      </c>
      <c r="AE190" s="292"/>
      <c r="AF190" s="292"/>
      <c r="AG190" s="292"/>
    </row>
    <row r="191" spans="1:33" x14ac:dyDescent="0.25">
      <c r="A191" s="275">
        <v>8243</v>
      </c>
      <c r="B191" s="275" t="s">
        <v>120</v>
      </c>
      <c r="C191" s="275" t="s">
        <v>14</v>
      </c>
      <c r="D191" s="275">
        <v>1350</v>
      </c>
      <c r="E191" s="275" t="s">
        <v>124</v>
      </c>
      <c r="F191" s="275" t="s">
        <v>21</v>
      </c>
      <c r="G191" s="276">
        <v>82430160080043</v>
      </c>
      <c r="H191" s="277" t="s">
        <v>55</v>
      </c>
      <c r="I191" s="277" t="s">
        <v>299</v>
      </c>
      <c r="J191" s="278">
        <v>42461</v>
      </c>
      <c r="K191" s="279">
        <v>66</v>
      </c>
      <c r="L191" s="275" t="s">
        <v>111</v>
      </c>
      <c r="M191" s="275" t="s">
        <v>42</v>
      </c>
      <c r="N191" s="278">
        <v>42524</v>
      </c>
      <c r="O191" s="278" t="s">
        <v>268</v>
      </c>
      <c r="P191" s="279">
        <v>3</v>
      </c>
      <c r="Q191" s="278" t="s">
        <v>33</v>
      </c>
      <c r="R191" s="275">
        <v>4888.4399999999996</v>
      </c>
      <c r="S191" s="275" t="s">
        <v>100</v>
      </c>
      <c r="T191" s="275">
        <v>4888.4399999999996</v>
      </c>
      <c r="U191" s="275" t="s">
        <v>100</v>
      </c>
      <c r="V191" s="283">
        <v>4888.4399999999996</v>
      </c>
      <c r="W191" s="275" t="s">
        <v>100</v>
      </c>
      <c r="X191" s="275" t="s">
        <v>114</v>
      </c>
      <c r="Y191" s="275">
        <v>4.8899999999999997</v>
      </c>
      <c r="Z191" s="275">
        <v>1</v>
      </c>
      <c r="AA191" s="282" t="s">
        <v>629</v>
      </c>
      <c r="AB191" s="289" t="s">
        <v>411</v>
      </c>
      <c r="AC191" s="275" t="s">
        <v>362</v>
      </c>
      <c r="AD191" s="290" t="s">
        <v>349</v>
      </c>
      <c r="AE191" s="292"/>
      <c r="AF191" s="292"/>
      <c r="AG191" s="292"/>
    </row>
    <row r="192" spans="1:33" x14ac:dyDescent="0.25">
      <c r="A192" s="275">
        <v>8243</v>
      </c>
      <c r="B192" s="275" t="s">
        <v>120</v>
      </c>
      <c r="C192" s="275" t="s">
        <v>14</v>
      </c>
      <c r="D192" s="275">
        <v>1350</v>
      </c>
      <c r="E192" s="275" t="s">
        <v>124</v>
      </c>
      <c r="F192" s="275" t="s">
        <v>21</v>
      </c>
      <c r="G192" s="276">
        <v>82430160071715</v>
      </c>
      <c r="H192" s="277" t="s">
        <v>55</v>
      </c>
      <c r="I192" s="277" t="s">
        <v>298</v>
      </c>
      <c r="J192" s="278">
        <v>42310</v>
      </c>
      <c r="K192" s="279">
        <v>217</v>
      </c>
      <c r="L192" s="275" t="s">
        <v>127</v>
      </c>
      <c r="M192" s="275" t="s">
        <v>128</v>
      </c>
      <c r="N192" s="278">
        <v>42403</v>
      </c>
      <c r="O192" s="278" t="s">
        <v>266</v>
      </c>
      <c r="P192" s="279">
        <v>124</v>
      </c>
      <c r="Q192" s="278" t="s">
        <v>38</v>
      </c>
      <c r="R192" s="275">
        <v>14000</v>
      </c>
      <c r="S192" s="275" t="s">
        <v>100</v>
      </c>
      <c r="T192" s="275">
        <v>14000</v>
      </c>
      <c r="U192" s="275" t="s">
        <v>100</v>
      </c>
      <c r="V192" s="283">
        <v>14000</v>
      </c>
      <c r="W192" s="275" t="s">
        <v>100</v>
      </c>
      <c r="X192" s="275" t="s">
        <v>114</v>
      </c>
      <c r="Y192" s="275">
        <v>14</v>
      </c>
      <c r="Z192" s="275">
        <v>1</v>
      </c>
      <c r="AA192" s="282" t="s">
        <v>630</v>
      </c>
      <c r="AB192" s="289" t="s">
        <v>411</v>
      </c>
      <c r="AC192" s="275" t="s">
        <v>1068</v>
      </c>
      <c r="AD192" s="290" t="s">
        <v>350</v>
      </c>
      <c r="AE192" s="292"/>
      <c r="AF192" s="292" t="s">
        <v>2134</v>
      </c>
      <c r="AG192" s="292"/>
    </row>
    <row r="193" spans="1:33" x14ac:dyDescent="0.25">
      <c r="A193" s="275">
        <v>8243</v>
      </c>
      <c r="B193" s="275" t="s">
        <v>120</v>
      </c>
      <c r="C193" s="275" t="s">
        <v>14</v>
      </c>
      <c r="D193" s="275">
        <v>1350</v>
      </c>
      <c r="E193" s="275" t="s">
        <v>124</v>
      </c>
      <c r="F193" s="275" t="s">
        <v>21</v>
      </c>
      <c r="G193" s="276">
        <v>82430160079566</v>
      </c>
      <c r="H193" s="277" t="s">
        <v>55</v>
      </c>
      <c r="I193" s="277" t="s">
        <v>299</v>
      </c>
      <c r="J193" s="278">
        <v>42461</v>
      </c>
      <c r="K193" s="279">
        <v>66</v>
      </c>
      <c r="L193" s="275" t="s">
        <v>111</v>
      </c>
      <c r="M193" s="275" t="s">
        <v>42</v>
      </c>
      <c r="N193" s="278">
        <v>42524</v>
      </c>
      <c r="O193" s="278" t="s">
        <v>268</v>
      </c>
      <c r="P193" s="279">
        <v>3</v>
      </c>
      <c r="Q193" s="278" t="s">
        <v>33</v>
      </c>
      <c r="R193" s="275">
        <v>14275</v>
      </c>
      <c r="S193" s="275" t="s">
        <v>100</v>
      </c>
      <c r="T193" s="275">
        <v>14275</v>
      </c>
      <c r="U193" s="275" t="s">
        <v>100</v>
      </c>
      <c r="V193" s="283">
        <v>14275</v>
      </c>
      <c r="W193" s="275" t="s">
        <v>100</v>
      </c>
      <c r="X193" s="275" t="s">
        <v>114</v>
      </c>
      <c r="Y193" s="275">
        <v>14.28</v>
      </c>
      <c r="Z193" s="275">
        <v>1</v>
      </c>
      <c r="AA193" s="282" t="s">
        <v>630</v>
      </c>
      <c r="AB193" s="289" t="s">
        <v>411</v>
      </c>
      <c r="AC193" s="275" t="s">
        <v>362</v>
      </c>
      <c r="AD193" s="290" t="s">
        <v>350</v>
      </c>
      <c r="AE193" s="292"/>
      <c r="AF193" s="292" t="s">
        <v>2134</v>
      </c>
      <c r="AG193" s="292"/>
    </row>
    <row r="194" spans="1:33" x14ac:dyDescent="0.25">
      <c r="A194" s="275">
        <v>8243</v>
      </c>
      <c r="B194" s="275" t="s">
        <v>120</v>
      </c>
      <c r="C194" s="275" t="s">
        <v>14</v>
      </c>
      <c r="D194" s="275">
        <v>1350</v>
      </c>
      <c r="E194" s="275" t="s">
        <v>124</v>
      </c>
      <c r="F194" s="275" t="s">
        <v>21</v>
      </c>
      <c r="G194" s="276">
        <v>82430160076481</v>
      </c>
      <c r="H194" s="277" t="s">
        <v>55</v>
      </c>
      <c r="I194" s="277" t="s">
        <v>299</v>
      </c>
      <c r="J194" s="278">
        <v>42361</v>
      </c>
      <c r="K194" s="279">
        <v>166</v>
      </c>
      <c r="L194" s="275" t="s">
        <v>111</v>
      </c>
      <c r="M194" s="275" t="s">
        <v>42</v>
      </c>
      <c r="N194" s="278">
        <v>42432</v>
      </c>
      <c r="O194" s="278" t="s">
        <v>266</v>
      </c>
      <c r="P194" s="279">
        <v>95</v>
      </c>
      <c r="Q194" s="278" t="s">
        <v>36</v>
      </c>
      <c r="R194" s="275">
        <v>14722.33</v>
      </c>
      <c r="S194" s="275" t="s">
        <v>100</v>
      </c>
      <c r="T194" s="275">
        <v>14722.33</v>
      </c>
      <c r="U194" s="275" t="s">
        <v>100</v>
      </c>
      <c r="V194" s="283">
        <v>14722.33</v>
      </c>
      <c r="W194" s="275" t="s">
        <v>100</v>
      </c>
      <c r="X194" s="275" t="s">
        <v>114</v>
      </c>
      <c r="Y194" s="275">
        <v>14.72</v>
      </c>
      <c r="Z194" s="275">
        <v>1</v>
      </c>
      <c r="AA194" s="282" t="s">
        <v>630</v>
      </c>
      <c r="AB194" s="289" t="s">
        <v>411</v>
      </c>
      <c r="AC194" s="275" t="s">
        <v>358</v>
      </c>
      <c r="AD194" s="290" t="s">
        <v>350</v>
      </c>
      <c r="AE194" s="292"/>
      <c r="AF194" s="292" t="s">
        <v>2134</v>
      </c>
      <c r="AG194" s="292"/>
    </row>
    <row r="195" spans="1:33" x14ac:dyDescent="0.25">
      <c r="A195" s="275">
        <v>8243</v>
      </c>
      <c r="B195" s="275" t="s">
        <v>120</v>
      </c>
      <c r="C195" s="275" t="s">
        <v>14</v>
      </c>
      <c r="D195" s="275">
        <v>1350</v>
      </c>
      <c r="E195" s="275" t="s">
        <v>124</v>
      </c>
      <c r="F195" s="275" t="s">
        <v>21</v>
      </c>
      <c r="G195" s="276">
        <v>82430160079652</v>
      </c>
      <c r="H195" s="277" t="s">
        <v>55</v>
      </c>
      <c r="I195" s="277" t="s">
        <v>2324</v>
      </c>
      <c r="J195" s="278">
        <v>42461</v>
      </c>
      <c r="K195" s="279">
        <v>66</v>
      </c>
      <c r="L195" s="275" t="s">
        <v>111</v>
      </c>
      <c r="M195" s="275" t="s">
        <v>42</v>
      </c>
      <c r="N195" s="278">
        <v>42524</v>
      </c>
      <c r="O195" s="278" t="s">
        <v>268</v>
      </c>
      <c r="P195" s="279">
        <v>3</v>
      </c>
      <c r="Q195" s="278" t="s">
        <v>33</v>
      </c>
      <c r="R195" s="275">
        <v>15468</v>
      </c>
      <c r="S195" s="275" t="s">
        <v>100</v>
      </c>
      <c r="T195" s="275">
        <v>15468</v>
      </c>
      <c r="U195" s="275" t="s">
        <v>100</v>
      </c>
      <c r="V195" s="283">
        <v>15468</v>
      </c>
      <c r="W195" s="275" t="s">
        <v>100</v>
      </c>
      <c r="X195" s="275" t="s">
        <v>114</v>
      </c>
      <c r="Y195" s="275">
        <v>15.47</v>
      </c>
      <c r="Z195" s="275">
        <v>1</v>
      </c>
      <c r="AA195" s="282" t="s">
        <v>630</v>
      </c>
      <c r="AB195" s="289" t="s">
        <v>411</v>
      </c>
      <c r="AC195" s="275" t="s">
        <v>362</v>
      </c>
      <c r="AD195" s="290" t="s">
        <v>350</v>
      </c>
      <c r="AE195" s="292"/>
      <c r="AF195" s="292" t="s">
        <v>2134</v>
      </c>
      <c r="AG195" s="292"/>
    </row>
    <row r="196" spans="1:33" x14ac:dyDescent="0.25">
      <c r="A196" s="275">
        <v>8243</v>
      </c>
      <c r="B196" s="275" t="s">
        <v>120</v>
      </c>
      <c r="C196" s="275" t="s">
        <v>14</v>
      </c>
      <c r="D196" s="275">
        <v>1350</v>
      </c>
      <c r="E196" s="275" t="s">
        <v>124</v>
      </c>
      <c r="F196" s="275" t="s">
        <v>21</v>
      </c>
      <c r="G196" s="276">
        <v>82430160079657</v>
      </c>
      <c r="H196" s="277" t="s">
        <v>55</v>
      </c>
      <c r="I196" s="277" t="s">
        <v>2324</v>
      </c>
      <c r="J196" s="278">
        <v>42461</v>
      </c>
      <c r="K196" s="279">
        <v>66</v>
      </c>
      <c r="L196" s="275" t="s">
        <v>111</v>
      </c>
      <c r="M196" s="275" t="s">
        <v>42</v>
      </c>
      <c r="N196" s="278">
        <v>42524</v>
      </c>
      <c r="O196" s="278" t="s">
        <v>268</v>
      </c>
      <c r="P196" s="279">
        <v>3</v>
      </c>
      <c r="Q196" s="278" t="s">
        <v>33</v>
      </c>
      <c r="R196" s="275">
        <v>20624</v>
      </c>
      <c r="S196" s="275" t="s">
        <v>100</v>
      </c>
      <c r="T196" s="275">
        <v>20624</v>
      </c>
      <c r="U196" s="275" t="s">
        <v>100</v>
      </c>
      <c r="V196" s="283">
        <v>20624</v>
      </c>
      <c r="W196" s="275" t="s">
        <v>100</v>
      </c>
      <c r="X196" s="275" t="s">
        <v>114</v>
      </c>
      <c r="Y196" s="275">
        <v>20.62</v>
      </c>
      <c r="Z196" s="275">
        <v>1</v>
      </c>
      <c r="AA196" s="282" t="s">
        <v>630</v>
      </c>
      <c r="AB196" s="289" t="s">
        <v>411</v>
      </c>
      <c r="AC196" s="275" t="s">
        <v>362</v>
      </c>
      <c r="AD196" s="290" t="s">
        <v>350</v>
      </c>
      <c r="AE196" s="292"/>
      <c r="AF196" s="292" t="s">
        <v>2134</v>
      </c>
      <c r="AG196" s="292"/>
    </row>
    <row r="197" spans="1:33" x14ac:dyDescent="0.25">
      <c r="A197" s="275">
        <v>8243</v>
      </c>
      <c r="B197" s="275" t="s">
        <v>120</v>
      </c>
      <c r="C197" s="275" t="s">
        <v>14</v>
      </c>
      <c r="D197" s="275">
        <v>1350</v>
      </c>
      <c r="E197" s="275" t="s">
        <v>124</v>
      </c>
      <c r="F197" s="275" t="s">
        <v>21</v>
      </c>
      <c r="G197" s="276">
        <v>82430160080257</v>
      </c>
      <c r="H197" s="277" t="s">
        <v>55</v>
      </c>
      <c r="I197" s="277" t="s">
        <v>299</v>
      </c>
      <c r="J197" s="278">
        <v>42461</v>
      </c>
      <c r="K197" s="279">
        <v>66</v>
      </c>
      <c r="L197" s="275" t="s">
        <v>111</v>
      </c>
      <c r="M197" s="275" t="s">
        <v>42</v>
      </c>
      <c r="N197" s="278">
        <v>42524</v>
      </c>
      <c r="O197" s="278" t="s">
        <v>268</v>
      </c>
      <c r="P197" s="279">
        <v>3</v>
      </c>
      <c r="Q197" s="278" t="s">
        <v>33</v>
      </c>
      <c r="R197" s="275">
        <v>29723.45</v>
      </c>
      <c r="S197" s="275" t="s">
        <v>100</v>
      </c>
      <c r="T197" s="275">
        <v>29723.45</v>
      </c>
      <c r="U197" s="275" t="s">
        <v>100</v>
      </c>
      <c r="V197" s="283">
        <v>29723.45</v>
      </c>
      <c r="W197" s="275" t="s">
        <v>100</v>
      </c>
      <c r="X197" s="275" t="s">
        <v>114</v>
      </c>
      <c r="Y197" s="275">
        <v>29.72</v>
      </c>
      <c r="Z197" s="275">
        <v>1</v>
      </c>
      <c r="AA197" s="282" t="s">
        <v>630</v>
      </c>
      <c r="AB197" s="289" t="s">
        <v>411</v>
      </c>
      <c r="AC197" s="275" t="s">
        <v>362</v>
      </c>
      <c r="AD197" s="290" t="s">
        <v>350</v>
      </c>
      <c r="AE197" s="292"/>
      <c r="AF197" s="292" t="s">
        <v>2134</v>
      </c>
      <c r="AG197" s="292"/>
    </row>
    <row r="198" spans="1:33" x14ac:dyDescent="0.25">
      <c r="A198" s="275">
        <v>8243</v>
      </c>
      <c r="B198" s="275" t="s">
        <v>120</v>
      </c>
      <c r="C198" s="275" t="s">
        <v>14</v>
      </c>
      <c r="D198" s="275">
        <v>1350</v>
      </c>
      <c r="E198" s="275" t="s">
        <v>124</v>
      </c>
      <c r="F198" s="275" t="s">
        <v>21</v>
      </c>
      <c r="G198" s="276">
        <v>82430160080587</v>
      </c>
      <c r="H198" s="277" t="s">
        <v>55</v>
      </c>
      <c r="I198" s="277" t="s">
        <v>2325</v>
      </c>
      <c r="J198" s="278">
        <v>42461</v>
      </c>
      <c r="K198" s="279">
        <v>66</v>
      </c>
      <c r="L198" s="275" t="s">
        <v>111</v>
      </c>
      <c r="M198" s="275" t="s">
        <v>42</v>
      </c>
      <c r="N198" s="278">
        <v>42524</v>
      </c>
      <c r="O198" s="278" t="s">
        <v>268</v>
      </c>
      <c r="P198" s="279">
        <v>3</v>
      </c>
      <c r="Q198" s="278" t="s">
        <v>33</v>
      </c>
      <c r="R198" s="275">
        <v>36540.15</v>
      </c>
      <c r="S198" s="275" t="s">
        <v>100</v>
      </c>
      <c r="T198" s="275">
        <v>36540.15</v>
      </c>
      <c r="U198" s="275" t="s">
        <v>100</v>
      </c>
      <c r="V198" s="283">
        <v>36540.15</v>
      </c>
      <c r="W198" s="275" t="s">
        <v>100</v>
      </c>
      <c r="X198" s="275" t="s">
        <v>114</v>
      </c>
      <c r="Y198" s="275">
        <v>36.54</v>
      </c>
      <c r="Z198" s="275">
        <v>1</v>
      </c>
      <c r="AA198" s="282" t="s">
        <v>630</v>
      </c>
      <c r="AB198" s="289" t="s">
        <v>411</v>
      </c>
      <c r="AC198" s="275" t="s">
        <v>362</v>
      </c>
      <c r="AD198" s="290" t="s">
        <v>350</v>
      </c>
      <c r="AE198" s="292"/>
      <c r="AF198" s="292" t="s">
        <v>2134</v>
      </c>
      <c r="AG198" s="292"/>
    </row>
    <row r="199" spans="1:33" x14ac:dyDescent="0.25">
      <c r="A199" s="275">
        <v>8243</v>
      </c>
      <c r="B199" s="275" t="s">
        <v>120</v>
      </c>
      <c r="C199" s="275" t="s">
        <v>14</v>
      </c>
      <c r="D199" s="275">
        <v>1350</v>
      </c>
      <c r="E199" s="275" t="s">
        <v>124</v>
      </c>
      <c r="F199" s="275" t="s">
        <v>21</v>
      </c>
      <c r="G199" s="276">
        <v>82430160079576</v>
      </c>
      <c r="H199" s="277" t="s">
        <v>55</v>
      </c>
      <c r="I199" s="277" t="s">
        <v>299</v>
      </c>
      <c r="J199" s="278">
        <v>42461</v>
      </c>
      <c r="K199" s="279">
        <v>66</v>
      </c>
      <c r="L199" s="275" t="s">
        <v>111</v>
      </c>
      <c r="M199" s="275" t="s">
        <v>42</v>
      </c>
      <c r="N199" s="278">
        <v>42524</v>
      </c>
      <c r="O199" s="278" t="s">
        <v>268</v>
      </c>
      <c r="P199" s="279">
        <v>3</v>
      </c>
      <c r="Q199" s="278" t="s">
        <v>33</v>
      </c>
      <c r="R199" s="275">
        <v>44052.06</v>
      </c>
      <c r="S199" s="275" t="s">
        <v>100</v>
      </c>
      <c r="T199" s="275">
        <v>44052.06</v>
      </c>
      <c r="U199" s="275" t="s">
        <v>100</v>
      </c>
      <c r="V199" s="283">
        <v>44052.06</v>
      </c>
      <c r="W199" s="275" t="s">
        <v>100</v>
      </c>
      <c r="X199" s="275" t="s">
        <v>114</v>
      </c>
      <c r="Y199" s="275">
        <v>44.05</v>
      </c>
      <c r="Z199" s="275">
        <v>1</v>
      </c>
      <c r="AA199" s="282" t="s">
        <v>630</v>
      </c>
      <c r="AB199" s="289" t="s">
        <v>411</v>
      </c>
      <c r="AC199" s="275" t="s">
        <v>362</v>
      </c>
      <c r="AD199" s="290" t="s">
        <v>350</v>
      </c>
      <c r="AE199" s="292"/>
      <c r="AF199" s="292" t="s">
        <v>2134</v>
      </c>
      <c r="AG199" s="292"/>
    </row>
    <row r="200" spans="1:33" x14ac:dyDescent="0.25">
      <c r="A200" s="275">
        <v>8243</v>
      </c>
      <c r="B200" s="275" t="s">
        <v>120</v>
      </c>
      <c r="C200" s="275" t="s">
        <v>14</v>
      </c>
      <c r="D200" s="275">
        <v>1350</v>
      </c>
      <c r="E200" s="275" t="s">
        <v>124</v>
      </c>
      <c r="F200" s="275" t="s">
        <v>21</v>
      </c>
      <c r="G200" s="276">
        <v>82430160077184</v>
      </c>
      <c r="H200" s="277" t="s">
        <v>55</v>
      </c>
      <c r="I200" s="277" t="s">
        <v>299</v>
      </c>
      <c r="J200" s="278">
        <v>42401</v>
      </c>
      <c r="K200" s="279">
        <v>126</v>
      </c>
      <c r="L200" s="275" t="s">
        <v>111</v>
      </c>
      <c r="M200" s="275" t="s">
        <v>42</v>
      </c>
      <c r="N200" s="278">
        <v>42465</v>
      </c>
      <c r="O200" s="278" t="s">
        <v>266</v>
      </c>
      <c r="P200" s="279">
        <v>62</v>
      </c>
      <c r="Q200" s="278" t="s">
        <v>35</v>
      </c>
      <c r="R200" s="275">
        <v>85831.4</v>
      </c>
      <c r="S200" s="275" t="s">
        <v>100</v>
      </c>
      <c r="T200" s="275">
        <v>85831.4</v>
      </c>
      <c r="U200" s="275" t="s">
        <v>100</v>
      </c>
      <c r="V200" s="283">
        <v>85831.4</v>
      </c>
      <c r="W200" s="275" t="s">
        <v>100</v>
      </c>
      <c r="X200" s="275" t="s">
        <v>114</v>
      </c>
      <c r="Y200" s="275">
        <v>85.83</v>
      </c>
      <c r="Z200" s="275">
        <v>1</v>
      </c>
      <c r="AA200" s="282" t="s">
        <v>630</v>
      </c>
      <c r="AB200" s="289" t="s">
        <v>411</v>
      </c>
      <c r="AC200" s="275" t="s">
        <v>358</v>
      </c>
      <c r="AD200" s="290" t="s">
        <v>350</v>
      </c>
      <c r="AE200" s="292"/>
      <c r="AF200" s="292" t="s">
        <v>2134</v>
      </c>
      <c r="AG200" s="292"/>
    </row>
    <row r="201" spans="1:33" x14ac:dyDescent="0.25">
      <c r="A201" s="275">
        <v>8243</v>
      </c>
      <c r="B201" s="275" t="s">
        <v>120</v>
      </c>
      <c r="C201" s="275" t="s">
        <v>14</v>
      </c>
      <c r="D201" s="275">
        <v>1516</v>
      </c>
      <c r="E201" s="275" t="s">
        <v>132</v>
      </c>
      <c r="F201" s="275" t="s">
        <v>14</v>
      </c>
      <c r="G201" s="276">
        <v>82430160080058</v>
      </c>
      <c r="H201" s="277" t="s">
        <v>55</v>
      </c>
      <c r="I201" s="277" t="s">
        <v>299</v>
      </c>
      <c r="J201" s="278">
        <v>42461</v>
      </c>
      <c r="K201" s="279">
        <v>66</v>
      </c>
      <c r="L201" s="275" t="s">
        <v>111</v>
      </c>
      <c r="M201" s="275" t="s">
        <v>42</v>
      </c>
      <c r="N201" s="278">
        <v>42524</v>
      </c>
      <c r="O201" s="278" t="s">
        <v>268</v>
      </c>
      <c r="P201" s="279">
        <v>3</v>
      </c>
      <c r="Q201" s="278" t="s">
        <v>33</v>
      </c>
      <c r="R201" s="275">
        <v>1004.06</v>
      </c>
      <c r="S201" s="275" t="s">
        <v>100</v>
      </c>
      <c r="T201" s="275">
        <v>1004.06</v>
      </c>
      <c r="U201" s="275" t="s">
        <v>100</v>
      </c>
      <c r="V201" s="283">
        <v>1004.06</v>
      </c>
      <c r="W201" s="275" t="s">
        <v>100</v>
      </c>
      <c r="X201" s="275" t="s">
        <v>107</v>
      </c>
      <c r="Y201" s="275">
        <v>1</v>
      </c>
      <c r="Z201" s="275">
        <v>1</v>
      </c>
      <c r="AA201" s="282" t="s">
        <v>629</v>
      </c>
      <c r="AB201" s="289" t="s">
        <v>418</v>
      </c>
      <c r="AC201" s="275" t="s">
        <v>2291</v>
      </c>
      <c r="AD201" s="290" t="s">
        <v>349</v>
      </c>
      <c r="AE201" s="292"/>
      <c r="AF201" s="292"/>
      <c r="AG201" s="292"/>
    </row>
    <row r="202" spans="1:33" x14ac:dyDescent="0.25">
      <c r="A202" s="275">
        <v>8243</v>
      </c>
      <c r="B202" s="275" t="s">
        <v>120</v>
      </c>
      <c r="C202" s="275" t="s">
        <v>14</v>
      </c>
      <c r="D202" s="275">
        <v>1516</v>
      </c>
      <c r="E202" s="275" t="s">
        <v>132</v>
      </c>
      <c r="F202" s="275" t="s">
        <v>14</v>
      </c>
      <c r="G202" s="276">
        <v>82430160080213</v>
      </c>
      <c r="H202" s="277" t="s">
        <v>55</v>
      </c>
      <c r="I202" s="277" t="s">
        <v>299</v>
      </c>
      <c r="J202" s="278">
        <v>42461</v>
      </c>
      <c r="K202" s="279">
        <v>66</v>
      </c>
      <c r="L202" s="275" t="s">
        <v>111</v>
      </c>
      <c r="M202" s="275" t="s">
        <v>42</v>
      </c>
      <c r="N202" s="278">
        <v>42524</v>
      </c>
      <c r="O202" s="278" t="s">
        <v>268</v>
      </c>
      <c r="P202" s="279">
        <v>3</v>
      </c>
      <c r="Q202" s="278" t="s">
        <v>33</v>
      </c>
      <c r="R202" s="275">
        <v>1286.01</v>
      </c>
      <c r="S202" s="275" t="s">
        <v>100</v>
      </c>
      <c r="T202" s="275">
        <v>1286.01</v>
      </c>
      <c r="U202" s="275" t="s">
        <v>100</v>
      </c>
      <c r="V202" s="283">
        <v>1286.01</v>
      </c>
      <c r="W202" s="275" t="s">
        <v>100</v>
      </c>
      <c r="X202" s="275" t="s">
        <v>107</v>
      </c>
      <c r="Y202" s="275">
        <v>1.29</v>
      </c>
      <c r="Z202" s="275">
        <v>1</v>
      </c>
      <c r="AA202" s="282" t="s">
        <v>629</v>
      </c>
      <c r="AB202" s="289" t="s">
        <v>418</v>
      </c>
      <c r="AC202" s="275" t="s">
        <v>2291</v>
      </c>
      <c r="AD202" s="290" t="s">
        <v>349</v>
      </c>
      <c r="AE202" s="292"/>
      <c r="AF202" s="292"/>
      <c r="AG202" s="292"/>
    </row>
    <row r="203" spans="1:33" x14ac:dyDescent="0.25">
      <c r="A203" s="275">
        <v>8243</v>
      </c>
      <c r="B203" s="275" t="s">
        <v>120</v>
      </c>
      <c r="C203" s="275" t="s">
        <v>14</v>
      </c>
      <c r="D203" s="275">
        <v>1516</v>
      </c>
      <c r="E203" s="275" t="s">
        <v>132</v>
      </c>
      <c r="F203" s="275" t="s">
        <v>14</v>
      </c>
      <c r="G203" s="276">
        <v>82430160080040</v>
      </c>
      <c r="H203" s="277" t="s">
        <v>55</v>
      </c>
      <c r="I203" s="277" t="s">
        <v>299</v>
      </c>
      <c r="J203" s="278">
        <v>42461</v>
      </c>
      <c r="K203" s="279">
        <v>66</v>
      </c>
      <c r="L203" s="275" t="s">
        <v>111</v>
      </c>
      <c r="M203" s="275" t="s">
        <v>42</v>
      </c>
      <c r="N203" s="278">
        <v>42524</v>
      </c>
      <c r="O203" s="278" t="s">
        <v>268</v>
      </c>
      <c r="P203" s="279">
        <v>3</v>
      </c>
      <c r="Q203" s="278" t="s">
        <v>33</v>
      </c>
      <c r="R203" s="275">
        <v>2618</v>
      </c>
      <c r="S203" s="275" t="s">
        <v>100</v>
      </c>
      <c r="T203" s="275">
        <v>2618</v>
      </c>
      <c r="U203" s="275" t="s">
        <v>100</v>
      </c>
      <c r="V203" s="283">
        <v>2618</v>
      </c>
      <c r="W203" s="275" t="s">
        <v>100</v>
      </c>
      <c r="X203" s="275" t="s">
        <v>107</v>
      </c>
      <c r="Y203" s="275">
        <v>2.62</v>
      </c>
      <c r="Z203" s="275">
        <v>1</v>
      </c>
      <c r="AA203" s="282" t="s">
        <v>629</v>
      </c>
      <c r="AB203" s="289" t="s">
        <v>418</v>
      </c>
      <c r="AC203" s="275" t="s">
        <v>2291</v>
      </c>
      <c r="AD203" s="290" t="s">
        <v>349</v>
      </c>
      <c r="AE203" s="292"/>
      <c r="AF203" s="292"/>
      <c r="AG203" s="292"/>
    </row>
    <row r="204" spans="1:33" x14ac:dyDescent="0.25">
      <c r="A204" s="275">
        <v>8243</v>
      </c>
      <c r="B204" s="275" t="s">
        <v>120</v>
      </c>
      <c r="C204" s="275" t="s">
        <v>14</v>
      </c>
      <c r="D204" s="275">
        <v>1516</v>
      </c>
      <c r="E204" s="275" t="s">
        <v>132</v>
      </c>
      <c r="F204" s="275" t="s">
        <v>14</v>
      </c>
      <c r="G204" s="276">
        <v>82430160079605</v>
      </c>
      <c r="H204" s="277" t="s">
        <v>55</v>
      </c>
      <c r="I204" s="277" t="s">
        <v>299</v>
      </c>
      <c r="J204" s="278">
        <v>42461</v>
      </c>
      <c r="K204" s="279">
        <v>66</v>
      </c>
      <c r="L204" s="275" t="s">
        <v>111</v>
      </c>
      <c r="M204" s="275" t="s">
        <v>42</v>
      </c>
      <c r="N204" s="278">
        <v>42524</v>
      </c>
      <c r="O204" s="278" t="s">
        <v>268</v>
      </c>
      <c r="P204" s="279">
        <v>3</v>
      </c>
      <c r="Q204" s="278" t="s">
        <v>33</v>
      </c>
      <c r="R204" s="275">
        <v>3023.79</v>
      </c>
      <c r="S204" s="275" t="s">
        <v>100</v>
      </c>
      <c r="T204" s="275">
        <v>3023.79</v>
      </c>
      <c r="U204" s="275" t="s">
        <v>100</v>
      </c>
      <c r="V204" s="283">
        <v>3023.79</v>
      </c>
      <c r="W204" s="275" t="s">
        <v>100</v>
      </c>
      <c r="X204" s="275" t="s">
        <v>107</v>
      </c>
      <c r="Y204" s="275">
        <v>3.02</v>
      </c>
      <c r="Z204" s="275">
        <v>1</v>
      </c>
      <c r="AA204" s="282" t="s">
        <v>629</v>
      </c>
      <c r="AB204" s="289" t="s">
        <v>418</v>
      </c>
      <c r="AC204" s="275" t="s">
        <v>2291</v>
      </c>
      <c r="AD204" s="290" t="s">
        <v>349</v>
      </c>
      <c r="AE204" s="292"/>
      <c r="AF204" s="292"/>
      <c r="AG204" s="292"/>
    </row>
    <row r="205" spans="1:33" x14ac:dyDescent="0.25">
      <c r="A205" s="275">
        <v>8243</v>
      </c>
      <c r="B205" s="275" t="s">
        <v>120</v>
      </c>
      <c r="C205" s="275" t="s">
        <v>14</v>
      </c>
      <c r="D205" s="275">
        <v>1516</v>
      </c>
      <c r="E205" s="275" t="s">
        <v>132</v>
      </c>
      <c r="F205" s="275" t="s">
        <v>14</v>
      </c>
      <c r="G205" s="276">
        <v>82430160079561</v>
      </c>
      <c r="H205" s="277" t="s">
        <v>55</v>
      </c>
      <c r="I205" s="277" t="s">
        <v>299</v>
      </c>
      <c r="J205" s="278">
        <v>42461</v>
      </c>
      <c r="K205" s="279">
        <v>66</v>
      </c>
      <c r="L205" s="275" t="s">
        <v>111</v>
      </c>
      <c r="M205" s="275" t="s">
        <v>42</v>
      </c>
      <c r="N205" s="278">
        <v>42524</v>
      </c>
      <c r="O205" s="278" t="s">
        <v>268</v>
      </c>
      <c r="P205" s="279">
        <v>3</v>
      </c>
      <c r="Q205" s="278" t="s">
        <v>33</v>
      </c>
      <c r="R205" s="275">
        <v>3270.05</v>
      </c>
      <c r="S205" s="275" t="s">
        <v>100</v>
      </c>
      <c r="T205" s="275">
        <v>3270.05</v>
      </c>
      <c r="U205" s="275" t="s">
        <v>100</v>
      </c>
      <c r="V205" s="283">
        <v>3270.05</v>
      </c>
      <c r="W205" s="275" t="s">
        <v>100</v>
      </c>
      <c r="X205" s="275" t="s">
        <v>107</v>
      </c>
      <c r="Y205" s="275">
        <v>3.27</v>
      </c>
      <c r="Z205" s="275">
        <v>1</v>
      </c>
      <c r="AA205" s="282" t="s">
        <v>629</v>
      </c>
      <c r="AB205" s="289" t="s">
        <v>418</v>
      </c>
      <c r="AC205" s="275" t="s">
        <v>2326</v>
      </c>
      <c r="AD205" s="290" t="s">
        <v>349</v>
      </c>
      <c r="AE205" s="292"/>
      <c r="AF205" s="292"/>
      <c r="AG205" s="292"/>
    </row>
    <row r="206" spans="1:33" x14ac:dyDescent="0.25">
      <c r="A206" s="275">
        <v>8243</v>
      </c>
      <c r="B206" s="275" t="s">
        <v>120</v>
      </c>
      <c r="C206" s="275" t="s">
        <v>14</v>
      </c>
      <c r="D206" s="275">
        <v>1516</v>
      </c>
      <c r="E206" s="275" t="s">
        <v>132</v>
      </c>
      <c r="F206" s="275" t="s">
        <v>14</v>
      </c>
      <c r="G206" s="276">
        <v>82430160080216</v>
      </c>
      <c r="H206" s="277" t="s">
        <v>55</v>
      </c>
      <c r="I206" s="277" t="s">
        <v>299</v>
      </c>
      <c r="J206" s="278">
        <v>42461</v>
      </c>
      <c r="K206" s="279">
        <v>66</v>
      </c>
      <c r="L206" s="275" t="s">
        <v>111</v>
      </c>
      <c r="M206" s="275" t="s">
        <v>42</v>
      </c>
      <c r="N206" s="278">
        <v>42524</v>
      </c>
      <c r="O206" s="278" t="s">
        <v>268</v>
      </c>
      <c r="P206" s="279">
        <v>3</v>
      </c>
      <c r="Q206" s="278" t="s">
        <v>33</v>
      </c>
      <c r="R206" s="275">
        <v>5886.92</v>
      </c>
      <c r="S206" s="275" t="s">
        <v>100</v>
      </c>
      <c r="T206" s="275">
        <v>5886.92</v>
      </c>
      <c r="U206" s="275" t="s">
        <v>100</v>
      </c>
      <c r="V206" s="283">
        <v>5886.92</v>
      </c>
      <c r="W206" s="275" t="s">
        <v>100</v>
      </c>
      <c r="X206" s="275" t="s">
        <v>107</v>
      </c>
      <c r="Y206" s="275">
        <v>5.89</v>
      </c>
      <c r="Z206" s="275">
        <v>1</v>
      </c>
      <c r="AA206" s="282" t="s">
        <v>629</v>
      </c>
      <c r="AB206" s="289" t="s">
        <v>418</v>
      </c>
      <c r="AC206" s="275" t="s">
        <v>2291</v>
      </c>
      <c r="AD206" s="290" t="s">
        <v>349</v>
      </c>
      <c r="AE206" s="292"/>
      <c r="AF206" s="292"/>
      <c r="AG206" s="292"/>
    </row>
    <row r="207" spans="1:33" x14ac:dyDescent="0.25">
      <c r="A207" s="275">
        <v>8243</v>
      </c>
      <c r="B207" s="275" t="s">
        <v>120</v>
      </c>
      <c r="C207" s="275" t="s">
        <v>14</v>
      </c>
      <c r="D207" s="275">
        <v>1516</v>
      </c>
      <c r="E207" s="275" t="s">
        <v>132</v>
      </c>
      <c r="F207" s="275" t="s">
        <v>14</v>
      </c>
      <c r="G207" s="276">
        <v>82430160080061</v>
      </c>
      <c r="H207" s="277" t="s">
        <v>55</v>
      </c>
      <c r="I207" s="277" t="s">
        <v>299</v>
      </c>
      <c r="J207" s="278">
        <v>42461</v>
      </c>
      <c r="K207" s="279">
        <v>66</v>
      </c>
      <c r="L207" s="275" t="s">
        <v>111</v>
      </c>
      <c r="M207" s="275" t="s">
        <v>42</v>
      </c>
      <c r="N207" s="278">
        <v>42524</v>
      </c>
      <c r="O207" s="278" t="s">
        <v>268</v>
      </c>
      <c r="P207" s="279">
        <v>3</v>
      </c>
      <c r="Q207" s="278" t="s">
        <v>33</v>
      </c>
      <c r="R207" s="275">
        <v>7378</v>
      </c>
      <c r="S207" s="275" t="s">
        <v>100</v>
      </c>
      <c r="T207" s="275">
        <v>7378</v>
      </c>
      <c r="U207" s="275" t="s">
        <v>100</v>
      </c>
      <c r="V207" s="283">
        <v>7378</v>
      </c>
      <c r="W207" s="275" t="s">
        <v>100</v>
      </c>
      <c r="X207" s="275" t="s">
        <v>107</v>
      </c>
      <c r="Y207" s="275">
        <v>7.38</v>
      </c>
      <c r="Z207" s="275">
        <v>1</v>
      </c>
      <c r="AA207" s="282" t="s">
        <v>629</v>
      </c>
      <c r="AB207" s="289" t="s">
        <v>418</v>
      </c>
      <c r="AC207" s="275" t="s">
        <v>352</v>
      </c>
      <c r="AD207" s="290" t="s">
        <v>349</v>
      </c>
      <c r="AE207" s="292"/>
      <c r="AF207" s="292"/>
      <c r="AG207" s="292"/>
    </row>
    <row r="208" spans="1:33" x14ac:dyDescent="0.25">
      <c r="A208" s="275">
        <v>8243</v>
      </c>
      <c r="B208" s="275" t="s">
        <v>120</v>
      </c>
      <c r="C208" s="275" t="s">
        <v>14</v>
      </c>
      <c r="D208" s="275">
        <v>1516</v>
      </c>
      <c r="E208" s="275" t="s">
        <v>132</v>
      </c>
      <c r="F208" s="275" t="s">
        <v>14</v>
      </c>
      <c r="G208" s="276">
        <v>82430160080112</v>
      </c>
      <c r="H208" s="277" t="s">
        <v>55</v>
      </c>
      <c r="I208" s="277" t="s">
        <v>299</v>
      </c>
      <c r="J208" s="278">
        <v>42461</v>
      </c>
      <c r="K208" s="279">
        <v>66</v>
      </c>
      <c r="L208" s="275" t="s">
        <v>111</v>
      </c>
      <c r="M208" s="275" t="s">
        <v>42</v>
      </c>
      <c r="N208" s="278">
        <v>42524</v>
      </c>
      <c r="O208" s="278" t="s">
        <v>268</v>
      </c>
      <c r="P208" s="279">
        <v>3</v>
      </c>
      <c r="Q208" s="278" t="s">
        <v>33</v>
      </c>
      <c r="R208" s="275">
        <v>7701.53</v>
      </c>
      <c r="S208" s="275" t="s">
        <v>100</v>
      </c>
      <c r="T208" s="275">
        <v>7701.53</v>
      </c>
      <c r="U208" s="275" t="s">
        <v>100</v>
      </c>
      <c r="V208" s="283">
        <v>7701.53</v>
      </c>
      <c r="W208" s="275" t="s">
        <v>100</v>
      </c>
      <c r="X208" s="275" t="s">
        <v>107</v>
      </c>
      <c r="Y208" s="275">
        <v>7.7</v>
      </c>
      <c r="Z208" s="275">
        <v>1</v>
      </c>
      <c r="AA208" s="282" t="s">
        <v>629</v>
      </c>
      <c r="AB208" s="289" t="s">
        <v>418</v>
      </c>
      <c r="AC208" s="275" t="s">
        <v>2291</v>
      </c>
      <c r="AD208" s="290" t="s">
        <v>349</v>
      </c>
      <c r="AE208" s="292"/>
      <c r="AF208" s="292"/>
      <c r="AG208" s="292"/>
    </row>
    <row r="209" spans="1:33" x14ac:dyDescent="0.25">
      <c r="A209" s="275">
        <v>8243</v>
      </c>
      <c r="B209" s="275" t="s">
        <v>120</v>
      </c>
      <c r="C209" s="275" t="s">
        <v>14</v>
      </c>
      <c r="D209" s="275">
        <v>1516</v>
      </c>
      <c r="E209" s="275" t="s">
        <v>132</v>
      </c>
      <c r="F209" s="275" t="s">
        <v>14</v>
      </c>
      <c r="G209" s="276">
        <v>82430160080048</v>
      </c>
      <c r="H209" s="277" t="s">
        <v>55</v>
      </c>
      <c r="I209" s="277" t="s">
        <v>299</v>
      </c>
      <c r="J209" s="278">
        <v>42461</v>
      </c>
      <c r="K209" s="279">
        <v>66</v>
      </c>
      <c r="L209" s="275" t="s">
        <v>111</v>
      </c>
      <c r="M209" s="275" t="s">
        <v>42</v>
      </c>
      <c r="N209" s="278">
        <v>42524</v>
      </c>
      <c r="O209" s="278" t="s">
        <v>268</v>
      </c>
      <c r="P209" s="279">
        <v>3</v>
      </c>
      <c r="Q209" s="278" t="s">
        <v>33</v>
      </c>
      <c r="R209" s="275">
        <v>10808.68</v>
      </c>
      <c r="S209" s="275" t="s">
        <v>100</v>
      </c>
      <c r="T209" s="275">
        <v>10808.68</v>
      </c>
      <c r="U209" s="275" t="s">
        <v>100</v>
      </c>
      <c r="V209" s="283">
        <v>10808.68</v>
      </c>
      <c r="W209" s="275" t="s">
        <v>100</v>
      </c>
      <c r="X209" s="275" t="s">
        <v>107</v>
      </c>
      <c r="Y209" s="275">
        <v>10.81</v>
      </c>
      <c r="Z209" s="275">
        <v>1</v>
      </c>
      <c r="AA209" s="282" t="s">
        <v>630</v>
      </c>
      <c r="AB209" s="289" t="s">
        <v>418</v>
      </c>
      <c r="AC209" s="275" t="s">
        <v>2291</v>
      </c>
      <c r="AD209" s="290" t="s">
        <v>350</v>
      </c>
      <c r="AE209" s="292"/>
      <c r="AF209" s="292" t="s">
        <v>2134</v>
      </c>
      <c r="AG209" s="292"/>
    </row>
    <row r="210" spans="1:33" x14ac:dyDescent="0.25">
      <c r="A210" s="275">
        <v>8243</v>
      </c>
      <c r="B210" s="275" t="s">
        <v>120</v>
      </c>
      <c r="C210" s="275" t="s">
        <v>14</v>
      </c>
      <c r="D210" s="275">
        <v>1516</v>
      </c>
      <c r="E210" s="275" t="s">
        <v>132</v>
      </c>
      <c r="F210" s="275" t="s">
        <v>14</v>
      </c>
      <c r="G210" s="276">
        <v>82430160080071</v>
      </c>
      <c r="H210" s="277" t="s">
        <v>55</v>
      </c>
      <c r="I210" s="277" t="s">
        <v>299</v>
      </c>
      <c r="J210" s="278">
        <v>42461</v>
      </c>
      <c r="K210" s="279">
        <v>66</v>
      </c>
      <c r="L210" s="275" t="s">
        <v>111</v>
      </c>
      <c r="M210" s="275" t="s">
        <v>42</v>
      </c>
      <c r="N210" s="278">
        <v>42524</v>
      </c>
      <c r="O210" s="278" t="s">
        <v>268</v>
      </c>
      <c r="P210" s="279">
        <v>3</v>
      </c>
      <c r="Q210" s="278" t="s">
        <v>33</v>
      </c>
      <c r="R210" s="275">
        <v>13777.97</v>
      </c>
      <c r="S210" s="275" t="s">
        <v>100</v>
      </c>
      <c r="T210" s="275">
        <v>13777.97</v>
      </c>
      <c r="U210" s="275" t="s">
        <v>100</v>
      </c>
      <c r="V210" s="283">
        <v>13777.97</v>
      </c>
      <c r="W210" s="275" t="s">
        <v>100</v>
      </c>
      <c r="X210" s="275" t="s">
        <v>107</v>
      </c>
      <c r="Y210" s="275">
        <v>13.78</v>
      </c>
      <c r="Z210" s="275">
        <v>1</v>
      </c>
      <c r="AA210" s="282" t="s">
        <v>630</v>
      </c>
      <c r="AB210" s="289" t="s">
        <v>418</v>
      </c>
      <c r="AC210" s="275" t="s">
        <v>2327</v>
      </c>
      <c r="AD210" s="290" t="s">
        <v>350</v>
      </c>
      <c r="AE210" s="292"/>
      <c r="AF210" s="292" t="s">
        <v>2134</v>
      </c>
      <c r="AG210" s="292"/>
    </row>
    <row r="211" spans="1:33" x14ac:dyDescent="0.25">
      <c r="A211" s="275">
        <v>8243</v>
      </c>
      <c r="B211" s="275" t="s">
        <v>120</v>
      </c>
      <c r="C211" s="275" t="s">
        <v>14</v>
      </c>
      <c r="D211" s="275">
        <v>1516</v>
      </c>
      <c r="E211" s="275" t="s">
        <v>132</v>
      </c>
      <c r="F211" s="275" t="s">
        <v>14</v>
      </c>
      <c r="G211" s="276">
        <v>82430160079245</v>
      </c>
      <c r="H211" s="277" t="s">
        <v>55</v>
      </c>
      <c r="I211" s="277" t="s">
        <v>131</v>
      </c>
      <c r="J211" s="278">
        <v>42430</v>
      </c>
      <c r="K211" s="279">
        <v>97</v>
      </c>
      <c r="L211" s="275" t="s">
        <v>111</v>
      </c>
      <c r="M211" s="275" t="s">
        <v>42</v>
      </c>
      <c r="N211" s="278">
        <v>42496</v>
      </c>
      <c r="O211" s="278" t="s">
        <v>268</v>
      </c>
      <c r="P211" s="279">
        <v>31</v>
      </c>
      <c r="Q211" s="278" t="s">
        <v>34</v>
      </c>
      <c r="R211" s="275">
        <v>17388.28</v>
      </c>
      <c r="S211" s="275" t="s">
        <v>100</v>
      </c>
      <c r="T211" s="275">
        <v>17388.28</v>
      </c>
      <c r="U211" s="275" t="s">
        <v>100</v>
      </c>
      <c r="V211" s="283">
        <v>17388.28</v>
      </c>
      <c r="W211" s="275" t="s">
        <v>100</v>
      </c>
      <c r="X211" s="275" t="s">
        <v>107</v>
      </c>
      <c r="Y211" s="275">
        <v>17.39</v>
      </c>
      <c r="Z211" s="275">
        <v>1</v>
      </c>
      <c r="AA211" s="282" t="s">
        <v>630</v>
      </c>
      <c r="AB211" s="289" t="s">
        <v>418</v>
      </c>
      <c r="AC211" s="275" t="s">
        <v>352</v>
      </c>
      <c r="AD211" s="290" t="s">
        <v>350</v>
      </c>
      <c r="AE211" s="292"/>
      <c r="AF211" s="292" t="s">
        <v>2134</v>
      </c>
      <c r="AG211" s="292"/>
    </row>
    <row r="212" spans="1:33" x14ac:dyDescent="0.25">
      <c r="A212" s="275">
        <v>8243</v>
      </c>
      <c r="B212" s="275" t="s">
        <v>120</v>
      </c>
      <c r="C212" s="275" t="s">
        <v>14</v>
      </c>
      <c r="D212" s="275">
        <v>1516</v>
      </c>
      <c r="E212" s="275" t="s">
        <v>132</v>
      </c>
      <c r="F212" s="275" t="s">
        <v>14</v>
      </c>
      <c r="G212" s="276">
        <v>82430160080641</v>
      </c>
      <c r="H212" s="277" t="s">
        <v>55</v>
      </c>
      <c r="I212" s="277" t="s">
        <v>2328</v>
      </c>
      <c r="J212" s="278">
        <v>42461</v>
      </c>
      <c r="K212" s="279">
        <v>66</v>
      </c>
      <c r="L212" s="275" t="s">
        <v>111</v>
      </c>
      <c r="M212" s="275" t="s">
        <v>42</v>
      </c>
      <c r="N212" s="278">
        <v>42524</v>
      </c>
      <c r="O212" s="278" t="s">
        <v>268</v>
      </c>
      <c r="P212" s="279">
        <v>3</v>
      </c>
      <c r="Q212" s="278" t="s">
        <v>33</v>
      </c>
      <c r="R212" s="275">
        <v>17623.900000000001</v>
      </c>
      <c r="S212" s="275" t="s">
        <v>100</v>
      </c>
      <c r="T212" s="275">
        <v>17623.900000000001</v>
      </c>
      <c r="U212" s="275" t="s">
        <v>100</v>
      </c>
      <c r="V212" s="283">
        <v>17623.900000000001</v>
      </c>
      <c r="W212" s="275" t="s">
        <v>100</v>
      </c>
      <c r="X212" s="275" t="s">
        <v>107</v>
      </c>
      <c r="Y212" s="275">
        <v>17.62</v>
      </c>
      <c r="Z212" s="275">
        <v>1</v>
      </c>
      <c r="AA212" s="282" t="s">
        <v>630</v>
      </c>
      <c r="AB212" s="289" t="s">
        <v>418</v>
      </c>
      <c r="AC212" s="275" t="s">
        <v>2291</v>
      </c>
      <c r="AD212" s="290" t="s">
        <v>350</v>
      </c>
      <c r="AE212" s="292"/>
      <c r="AF212" s="292" t="s">
        <v>2134</v>
      </c>
      <c r="AG212" s="292"/>
    </row>
    <row r="213" spans="1:33" x14ac:dyDescent="0.25">
      <c r="A213" s="275">
        <v>8243</v>
      </c>
      <c r="B213" s="275" t="s">
        <v>120</v>
      </c>
      <c r="C213" s="275" t="s">
        <v>14</v>
      </c>
      <c r="D213" s="275">
        <v>1516</v>
      </c>
      <c r="E213" s="275" t="s">
        <v>132</v>
      </c>
      <c r="F213" s="275" t="s">
        <v>14</v>
      </c>
      <c r="G213" s="276">
        <v>82430160080116</v>
      </c>
      <c r="H213" s="277" t="s">
        <v>55</v>
      </c>
      <c r="I213" s="277" t="s">
        <v>299</v>
      </c>
      <c r="J213" s="278">
        <v>42461</v>
      </c>
      <c r="K213" s="279">
        <v>66</v>
      </c>
      <c r="L213" s="275" t="s">
        <v>111</v>
      </c>
      <c r="M213" s="275" t="s">
        <v>42</v>
      </c>
      <c r="N213" s="278">
        <v>42524</v>
      </c>
      <c r="O213" s="278" t="s">
        <v>268</v>
      </c>
      <c r="P213" s="279">
        <v>3</v>
      </c>
      <c r="Q213" s="278" t="s">
        <v>33</v>
      </c>
      <c r="R213" s="275">
        <v>17944.849999999999</v>
      </c>
      <c r="S213" s="275" t="s">
        <v>100</v>
      </c>
      <c r="T213" s="275">
        <v>17944.849999999999</v>
      </c>
      <c r="U213" s="275" t="s">
        <v>100</v>
      </c>
      <c r="V213" s="283">
        <v>17944.849999999999</v>
      </c>
      <c r="W213" s="275" t="s">
        <v>100</v>
      </c>
      <c r="X213" s="275" t="s">
        <v>107</v>
      </c>
      <c r="Y213" s="275">
        <v>17.940000000000001</v>
      </c>
      <c r="Z213" s="275">
        <v>1</v>
      </c>
      <c r="AA213" s="282" t="s">
        <v>630</v>
      </c>
      <c r="AB213" s="289" t="s">
        <v>418</v>
      </c>
      <c r="AC213" s="275" t="s">
        <v>2291</v>
      </c>
      <c r="AD213" s="290" t="s">
        <v>350</v>
      </c>
      <c r="AE213" s="292"/>
      <c r="AF213" s="292" t="s">
        <v>2134</v>
      </c>
      <c r="AG213" s="292"/>
    </row>
    <row r="214" spans="1:33" x14ac:dyDescent="0.25">
      <c r="A214" s="275">
        <v>8243</v>
      </c>
      <c r="B214" s="275" t="s">
        <v>120</v>
      </c>
      <c r="C214" s="275" t="s">
        <v>14</v>
      </c>
      <c r="D214" s="275">
        <v>1516</v>
      </c>
      <c r="E214" s="275" t="s">
        <v>132</v>
      </c>
      <c r="F214" s="275" t="s">
        <v>14</v>
      </c>
      <c r="G214" s="276">
        <v>82430160080051</v>
      </c>
      <c r="H214" s="277" t="s">
        <v>55</v>
      </c>
      <c r="I214" s="277" t="s">
        <v>299</v>
      </c>
      <c r="J214" s="278">
        <v>42461</v>
      </c>
      <c r="K214" s="279">
        <v>66</v>
      </c>
      <c r="L214" s="275" t="s">
        <v>111</v>
      </c>
      <c r="M214" s="275" t="s">
        <v>42</v>
      </c>
      <c r="N214" s="278">
        <v>42524</v>
      </c>
      <c r="O214" s="278" t="s">
        <v>268</v>
      </c>
      <c r="P214" s="279">
        <v>3</v>
      </c>
      <c r="Q214" s="278" t="s">
        <v>33</v>
      </c>
      <c r="R214" s="275">
        <v>28158.46</v>
      </c>
      <c r="S214" s="275" t="s">
        <v>100</v>
      </c>
      <c r="T214" s="275">
        <v>28158.46</v>
      </c>
      <c r="U214" s="275" t="s">
        <v>100</v>
      </c>
      <c r="V214" s="283">
        <v>28158.46</v>
      </c>
      <c r="W214" s="275" t="s">
        <v>100</v>
      </c>
      <c r="X214" s="275" t="s">
        <v>107</v>
      </c>
      <c r="Y214" s="275">
        <v>28.16</v>
      </c>
      <c r="Z214" s="275">
        <v>1</v>
      </c>
      <c r="AA214" s="282" t="s">
        <v>630</v>
      </c>
      <c r="AB214" s="289" t="s">
        <v>418</v>
      </c>
      <c r="AC214" s="275" t="s">
        <v>2291</v>
      </c>
      <c r="AD214" s="290" t="s">
        <v>350</v>
      </c>
      <c r="AE214" s="292"/>
      <c r="AF214" s="292" t="s">
        <v>2134</v>
      </c>
      <c r="AG214" s="292"/>
    </row>
    <row r="215" spans="1:33" x14ac:dyDescent="0.25">
      <c r="A215" s="275">
        <v>8243</v>
      </c>
      <c r="B215" s="275" t="s">
        <v>120</v>
      </c>
      <c r="C215" s="275" t="s">
        <v>14</v>
      </c>
      <c r="D215" s="275">
        <v>1516</v>
      </c>
      <c r="E215" s="275" t="s">
        <v>132</v>
      </c>
      <c r="F215" s="275" t="s">
        <v>14</v>
      </c>
      <c r="G215" s="276">
        <v>82430160079243</v>
      </c>
      <c r="H215" s="277" t="s">
        <v>55</v>
      </c>
      <c r="I215" s="277" t="s">
        <v>131</v>
      </c>
      <c r="J215" s="278">
        <v>42430</v>
      </c>
      <c r="K215" s="279">
        <v>97</v>
      </c>
      <c r="L215" s="275" t="s">
        <v>111</v>
      </c>
      <c r="M215" s="275" t="s">
        <v>42</v>
      </c>
      <c r="N215" s="278">
        <v>42496</v>
      </c>
      <c r="O215" s="278" t="s">
        <v>268</v>
      </c>
      <c r="P215" s="279">
        <v>31</v>
      </c>
      <c r="Q215" s="278" t="s">
        <v>34</v>
      </c>
      <c r="R215" s="275">
        <v>48765.01</v>
      </c>
      <c r="S215" s="275" t="s">
        <v>100</v>
      </c>
      <c r="T215" s="275">
        <v>48765.01</v>
      </c>
      <c r="U215" s="275" t="s">
        <v>100</v>
      </c>
      <c r="V215" s="283">
        <v>48765.01</v>
      </c>
      <c r="W215" s="275" t="s">
        <v>100</v>
      </c>
      <c r="X215" s="275" t="s">
        <v>107</v>
      </c>
      <c r="Y215" s="275">
        <v>48.77</v>
      </c>
      <c r="Z215" s="275">
        <v>1</v>
      </c>
      <c r="AA215" s="282" t="s">
        <v>630</v>
      </c>
      <c r="AB215" s="289" t="s">
        <v>418</v>
      </c>
      <c r="AC215" s="275" t="s">
        <v>2201</v>
      </c>
      <c r="AD215" s="290" t="s">
        <v>350</v>
      </c>
      <c r="AE215" s="292"/>
      <c r="AF215" s="292" t="s">
        <v>2134</v>
      </c>
      <c r="AG215" s="292"/>
    </row>
    <row r="216" spans="1:33" x14ac:dyDescent="0.25">
      <c r="A216" s="275">
        <v>8243</v>
      </c>
      <c r="B216" s="275" t="s">
        <v>120</v>
      </c>
      <c r="C216" s="275" t="s">
        <v>14</v>
      </c>
      <c r="D216" s="275">
        <v>1516</v>
      </c>
      <c r="E216" s="275" t="s">
        <v>132</v>
      </c>
      <c r="F216" s="275" t="s">
        <v>14</v>
      </c>
      <c r="G216" s="276">
        <v>82430160080122</v>
      </c>
      <c r="H216" s="277" t="s">
        <v>55</v>
      </c>
      <c r="I216" s="277" t="s">
        <v>299</v>
      </c>
      <c r="J216" s="278">
        <v>42461</v>
      </c>
      <c r="K216" s="279">
        <v>66</v>
      </c>
      <c r="L216" s="275" t="s">
        <v>111</v>
      </c>
      <c r="M216" s="275" t="s">
        <v>42</v>
      </c>
      <c r="N216" s="278">
        <v>42524</v>
      </c>
      <c r="O216" s="278" t="s">
        <v>268</v>
      </c>
      <c r="P216" s="279">
        <v>3</v>
      </c>
      <c r="Q216" s="278" t="s">
        <v>33</v>
      </c>
      <c r="R216" s="275">
        <v>53027.519999999997</v>
      </c>
      <c r="S216" s="275" t="s">
        <v>100</v>
      </c>
      <c r="T216" s="275">
        <v>53027.519999999997</v>
      </c>
      <c r="U216" s="275" t="s">
        <v>100</v>
      </c>
      <c r="V216" s="283">
        <v>53027.519999999997</v>
      </c>
      <c r="W216" s="275" t="s">
        <v>100</v>
      </c>
      <c r="X216" s="275" t="s">
        <v>107</v>
      </c>
      <c r="Y216" s="275">
        <v>53.03</v>
      </c>
      <c r="Z216" s="275">
        <v>1</v>
      </c>
      <c r="AA216" s="282" t="s">
        <v>630</v>
      </c>
      <c r="AB216" s="289" t="s">
        <v>418</v>
      </c>
      <c r="AC216" s="275" t="s">
        <v>2291</v>
      </c>
      <c r="AD216" s="290" t="s">
        <v>350</v>
      </c>
      <c r="AE216" s="292"/>
      <c r="AF216" s="292" t="s">
        <v>2134</v>
      </c>
      <c r="AG216" s="292"/>
    </row>
    <row r="217" spans="1:33" x14ac:dyDescent="0.25">
      <c r="A217" s="275">
        <v>8243</v>
      </c>
      <c r="B217" s="275" t="s">
        <v>120</v>
      </c>
      <c r="C217" s="275" t="s">
        <v>14</v>
      </c>
      <c r="D217" s="275">
        <v>1516</v>
      </c>
      <c r="E217" s="275" t="s">
        <v>132</v>
      </c>
      <c r="F217" s="275" t="s">
        <v>14</v>
      </c>
      <c r="G217" s="276">
        <v>82430160080038</v>
      </c>
      <c r="H217" s="277" t="s">
        <v>55</v>
      </c>
      <c r="I217" s="277" t="s">
        <v>299</v>
      </c>
      <c r="J217" s="278">
        <v>42461</v>
      </c>
      <c r="K217" s="279">
        <v>66</v>
      </c>
      <c r="L217" s="275" t="s">
        <v>111</v>
      </c>
      <c r="M217" s="275" t="s">
        <v>42</v>
      </c>
      <c r="N217" s="278">
        <v>42524</v>
      </c>
      <c r="O217" s="278" t="s">
        <v>268</v>
      </c>
      <c r="P217" s="279">
        <v>3</v>
      </c>
      <c r="Q217" s="278" t="s">
        <v>33</v>
      </c>
      <c r="R217" s="275">
        <v>96509</v>
      </c>
      <c r="S217" s="275" t="s">
        <v>100</v>
      </c>
      <c r="T217" s="275">
        <v>96509</v>
      </c>
      <c r="U217" s="275" t="s">
        <v>100</v>
      </c>
      <c r="V217" s="283">
        <v>96509</v>
      </c>
      <c r="W217" s="275" t="s">
        <v>100</v>
      </c>
      <c r="X217" s="275" t="s">
        <v>107</v>
      </c>
      <c r="Y217" s="275">
        <v>96.51</v>
      </c>
      <c r="Z217" s="275">
        <v>1</v>
      </c>
      <c r="AA217" s="282" t="s">
        <v>630</v>
      </c>
      <c r="AB217" s="289" t="s">
        <v>418</v>
      </c>
      <c r="AC217" s="275" t="s">
        <v>2326</v>
      </c>
      <c r="AD217" s="290" t="s">
        <v>350</v>
      </c>
      <c r="AE217" s="292"/>
      <c r="AF217" s="292" t="s">
        <v>2134</v>
      </c>
      <c r="AG217" s="292"/>
    </row>
    <row r="218" spans="1:33" x14ac:dyDescent="0.25">
      <c r="A218" s="275">
        <v>8243</v>
      </c>
      <c r="B218" s="275" t="s">
        <v>120</v>
      </c>
      <c r="C218" s="275" t="s">
        <v>14</v>
      </c>
      <c r="D218" s="275">
        <v>1516</v>
      </c>
      <c r="E218" s="275" t="s">
        <v>132</v>
      </c>
      <c r="F218" s="275" t="s">
        <v>14</v>
      </c>
      <c r="G218" s="276">
        <v>82430169002864</v>
      </c>
      <c r="H218" s="277" t="s">
        <v>60</v>
      </c>
      <c r="I218" s="277" t="s">
        <v>2329</v>
      </c>
      <c r="J218" s="278">
        <v>42461</v>
      </c>
      <c r="K218" s="279">
        <v>66</v>
      </c>
      <c r="L218" s="275" t="s">
        <v>111</v>
      </c>
      <c r="M218" s="275" t="s">
        <v>42</v>
      </c>
      <c r="N218" s="278">
        <v>42524</v>
      </c>
      <c r="O218" s="278" t="s">
        <v>268</v>
      </c>
      <c r="P218" s="279">
        <v>3</v>
      </c>
      <c r="Q218" s="278" t="s">
        <v>33</v>
      </c>
      <c r="R218" s="275">
        <v>110570.84</v>
      </c>
      <c r="S218" s="275" t="s">
        <v>100</v>
      </c>
      <c r="T218" s="275">
        <v>110570.84</v>
      </c>
      <c r="U218" s="275" t="s">
        <v>100</v>
      </c>
      <c r="V218" s="283">
        <v>110570.84</v>
      </c>
      <c r="W218" s="275" t="s">
        <v>100</v>
      </c>
      <c r="X218" s="275" t="s">
        <v>107</v>
      </c>
      <c r="Y218" s="275">
        <v>110.57</v>
      </c>
      <c r="Z218" s="275">
        <v>1</v>
      </c>
      <c r="AA218" s="282" t="s">
        <v>630</v>
      </c>
      <c r="AB218" s="289" t="s">
        <v>418</v>
      </c>
      <c r="AC218" s="275" t="s">
        <v>2291</v>
      </c>
      <c r="AD218" s="290" t="s">
        <v>350</v>
      </c>
      <c r="AE218" s="292"/>
      <c r="AF218" s="292" t="s">
        <v>2134</v>
      </c>
      <c r="AG218" s="292"/>
    </row>
    <row r="219" spans="1:33" x14ac:dyDescent="0.25">
      <c r="A219" s="275">
        <v>8243</v>
      </c>
      <c r="B219" s="275" t="s">
        <v>120</v>
      </c>
      <c r="C219" s="275" t="s">
        <v>14</v>
      </c>
      <c r="D219" s="275">
        <v>1516</v>
      </c>
      <c r="E219" s="275" t="s">
        <v>132</v>
      </c>
      <c r="F219" s="275" t="s">
        <v>14</v>
      </c>
      <c r="G219" s="276">
        <v>82430160080034</v>
      </c>
      <c r="H219" s="277" t="s">
        <v>55</v>
      </c>
      <c r="I219" s="277" t="s">
        <v>299</v>
      </c>
      <c r="J219" s="278">
        <v>42461</v>
      </c>
      <c r="K219" s="279">
        <v>66</v>
      </c>
      <c r="L219" s="275" t="s">
        <v>111</v>
      </c>
      <c r="M219" s="275" t="s">
        <v>42</v>
      </c>
      <c r="N219" s="278">
        <v>42524</v>
      </c>
      <c r="O219" s="278" t="s">
        <v>268</v>
      </c>
      <c r="P219" s="279">
        <v>3</v>
      </c>
      <c r="Q219" s="278" t="s">
        <v>33</v>
      </c>
      <c r="R219" s="275">
        <v>134535.16</v>
      </c>
      <c r="S219" s="275" t="s">
        <v>100</v>
      </c>
      <c r="T219" s="275">
        <v>134535.16</v>
      </c>
      <c r="U219" s="275" t="s">
        <v>100</v>
      </c>
      <c r="V219" s="283">
        <v>134535.16</v>
      </c>
      <c r="W219" s="275" t="s">
        <v>100</v>
      </c>
      <c r="X219" s="275" t="s">
        <v>107</v>
      </c>
      <c r="Y219" s="275">
        <v>134.54</v>
      </c>
      <c r="Z219" s="275">
        <v>1</v>
      </c>
      <c r="AA219" s="282" t="s">
        <v>630</v>
      </c>
      <c r="AB219" s="289" t="s">
        <v>418</v>
      </c>
      <c r="AC219" s="275" t="s">
        <v>2291</v>
      </c>
      <c r="AD219" s="290" t="s">
        <v>350</v>
      </c>
      <c r="AE219" s="292"/>
      <c r="AF219" s="292" t="s">
        <v>2134</v>
      </c>
      <c r="AG219" s="292"/>
    </row>
    <row r="220" spans="1:33" x14ac:dyDescent="0.25">
      <c r="A220" s="275">
        <v>8243</v>
      </c>
      <c r="B220" s="275" t="s">
        <v>120</v>
      </c>
      <c r="C220" s="275" t="s">
        <v>14</v>
      </c>
      <c r="D220" s="275">
        <v>1516</v>
      </c>
      <c r="E220" s="275" t="s">
        <v>132</v>
      </c>
      <c r="F220" s="275" t="s">
        <v>14</v>
      </c>
      <c r="G220" s="276">
        <v>82430160080109</v>
      </c>
      <c r="H220" s="277" t="s">
        <v>55</v>
      </c>
      <c r="I220" s="277" t="s">
        <v>299</v>
      </c>
      <c r="J220" s="278">
        <v>42461</v>
      </c>
      <c r="K220" s="279">
        <v>66</v>
      </c>
      <c r="L220" s="275" t="s">
        <v>111</v>
      </c>
      <c r="M220" s="275" t="s">
        <v>42</v>
      </c>
      <c r="N220" s="278">
        <v>42524</v>
      </c>
      <c r="O220" s="278" t="s">
        <v>268</v>
      </c>
      <c r="P220" s="279">
        <v>3</v>
      </c>
      <c r="Q220" s="278" t="s">
        <v>33</v>
      </c>
      <c r="R220" s="275">
        <v>163246.74</v>
      </c>
      <c r="S220" s="275" t="s">
        <v>100</v>
      </c>
      <c r="T220" s="275">
        <v>163246.74</v>
      </c>
      <c r="U220" s="275" t="s">
        <v>100</v>
      </c>
      <c r="V220" s="283">
        <v>163246.74</v>
      </c>
      <c r="W220" s="275" t="s">
        <v>100</v>
      </c>
      <c r="X220" s="275" t="s">
        <v>107</v>
      </c>
      <c r="Y220" s="275">
        <v>163.25</v>
      </c>
      <c r="Z220" s="275">
        <v>1</v>
      </c>
      <c r="AA220" s="282" t="s">
        <v>630</v>
      </c>
      <c r="AB220" s="289" t="s">
        <v>418</v>
      </c>
      <c r="AC220" s="275" t="s">
        <v>2291</v>
      </c>
      <c r="AD220" s="290" t="s">
        <v>350</v>
      </c>
      <c r="AE220" s="292"/>
      <c r="AF220" s="292" t="s">
        <v>2134</v>
      </c>
      <c r="AG220" s="292"/>
    </row>
    <row r="221" spans="1:33" x14ac:dyDescent="0.25">
      <c r="A221" s="275">
        <v>8243</v>
      </c>
      <c r="B221" s="275" t="s">
        <v>120</v>
      </c>
      <c r="C221" s="275" t="s">
        <v>14</v>
      </c>
      <c r="D221" s="275">
        <v>1750</v>
      </c>
      <c r="E221" s="275" t="s">
        <v>159</v>
      </c>
      <c r="F221" s="275" t="s">
        <v>18</v>
      </c>
      <c r="G221" s="276">
        <v>82430160079750</v>
      </c>
      <c r="H221" s="277" t="s">
        <v>56</v>
      </c>
      <c r="I221" s="277" t="s">
        <v>300</v>
      </c>
      <c r="J221" s="278">
        <v>42461</v>
      </c>
      <c r="K221" s="279">
        <v>66</v>
      </c>
      <c r="L221" s="275" t="s">
        <v>111</v>
      </c>
      <c r="M221" s="275" t="s">
        <v>42</v>
      </c>
      <c r="N221" s="278">
        <v>42523</v>
      </c>
      <c r="O221" s="278" t="s">
        <v>268</v>
      </c>
      <c r="P221" s="279">
        <v>4</v>
      </c>
      <c r="Q221" s="278" t="s">
        <v>33</v>
      </c>
      <c r="R221" s="275">
        <v>3997.65</v>
      </c>
      <c r="S221" s="275" t="s">
        <v>100</v>
      </c>
      <c r="T221" s="275">
        <v>3997.65</v>
      </c>
      <c r="U221" s="275" t="s">
        <v>100</v>
      </c>
      <c r="V221" s="283">
        <v>3997.65</v>
      </c>
      <c r="W221" s="275" t="s">
        <v>100</v>
      </c>
      <c r="X221" s="275" t="s">
        <v>114</v>
      </c>
      <c r="Y221" s="275">
        <v>4</v>
      </c>
      <c r="Z221" s="275">
        <v>1</v>
      </c>
      <c r="AA221" s="282" t="s">
        <v>629</v>
      </c>
      <c r="AB221" s="289" t="s">
        <v>2330</v>
      </c>
      <c r="AC221" s="275" t="s">
        <v>2284</v>
      </c>
      <c r="AD221" s="290" t="s">
        <v>349</v>
      </c>
      <c r="AE221" s="292"/>
      <c r="AF221" s="292"/>
      <c r="AG221" s="292"/>
    </row>
    <row r="222" spans="1:33" x14ac:dyDescent="0.25">
      <c r="A222" s="275">
        <v>8243</v>
      </c>
      <c r="B222" s="275" t="s">
        <v>120</v>
      </c>
      <c r="C222" s="275" t="s">
        <v>14</v>
      </c>
      <c r="D222" s="275">
        <v>260</v>
      </c>
      <c r="E222" s="275" t="s">
        <v>113</v>
      </c>
      <c r="F222" s="275" t="s">
        <v>23</v>
      </c>
      <c r="G222" s="276">
        <v>82430160081016</v>
      </c>
      <c r="H222" s="277" t="s">
        <v>56</v>
      </c>
      <c r="I222" s="277" t="s">
        <v>300</v>
      </c>
      <c r="J222" s="278">
        <v>42461</v>
      </c>
      <c r="K222" s="279">
        <v>66</v>
      </c>
      <c r="L222" s="275" t="s">
        <v>127</v>
      </c>
      <c r="M222" s="275" t="s">
        <v>128</v>
      </c>
      <c r="N222" s="278">
        <v>42527</v>
      </c>
      <c r="O222" s="278" t="s">
        <v>268</v>
      </c>
      <c r="P222" s="279">
        <v>0</v>
      </c>
      <c r="Q222" s="278" t="s">
        <v>33</v>
      </c>
      <c r="R222" s="275">
        <v>18850</v>
      </c>
      <c r="S222" s="275" t="s">
        <v>100</v>
      </c>
      <c r="T222" s="275">
        <v>18850</v>
      </c>
      <c r="U222" s="275" t="s">
        <v>100</v>
      </c>
      <c r="V222" s="283">
        <v>18850</v>
      </c>
      <c r="W222" s="275" t="s">
        <v>100</v>
      </c>
      <c r="X222" s="275" t="s">
        <v>114</v>
      </c>
      <c r="Y222" s="275">
        <v>18.850000000000001</v>
      </c>
      <c r="Z222" s="275">
        <v>1</v>
      </c>
      <c r="AA222" s="282" t="s">
        <v>630</v>
      </c>
      <c r="AB222" s="289" t="s">
        <v>408</v>
      </c>
      <c r="AC222" s="275" t="s">
        <v>356</v>
      </c>
      <c r="AD222" s="290" t="s">
        <v>350</v>
      </c>
      <c r="AE222" s="292" t="s">
        <v>69</v>
      </c>
      <c r="AF222" s="292" t="s">
        <v>2134</v>
      </c>
      <c r="AG222" s="292" t="s">
        <v>2134</v>
      </c>
    </row>
    <row r="223" spans="1:33" x14ac:dyDescent="0.25">
      <c r="A223" s="275">
        <v>8243</v>
      </c>
      <c r="B223" s="275" t="s">
        <v>120</v>
      </c>
      <c r="C223" s="275" t="s">
        <v>14</v>
      </c>
      <c r="D223" s="275">
        <v>413</v>
      </c>
      <c r="E223" s="275" t="s">
        <v>136</v>
      </c>
      <c r="F223" s="275" t="s">
        <v>13</v>
      </c>
      <c r="G223" s="276">
        <v>82430160075069</v>
      </c>
      <c r="H223" s="277" t="s">
        <v>56</v>
      </c>
      <c r="I223" s="277" t="s">
        <v>300</v>
      </c>
      <c r="J223" s="278">
        <v>42361</v>
      </c>
      <c r="K223" s="279">
        <v>166</v>
      </c>
      <c r="L223" s="275" t="s">
        <v>122</v>
      </c>
      <c r="M223" s="275" t="s">
        <v>41</v>
      </c>
      <c r="N223" s="278">
        <v>42404</v>
      </c>
      <c r="O223" s="278" t="s">
        <v>266</v>
      </c>
      <c r="P223" s="279">
        <v>123</v>
      </c>
      <c r="Q223" s="278" t="s">
        <v>38</v>
      </c>
      <c r="R223" s="275">
        <v>19548.47</v>
      </c>
      <c r="S223" s="275" t="s">
        <v>100</v>
      </c>
      <c r="T223" s="275">
        <v>19548.47</v>
      </c>
      <c r="U223" s="275" t="s">
        <v>100</v>
      </c>
      <c r="V223" s="283">
        <v>19548.47</v>
      </c>
      <c r="W223" s="275" t="s">
        <v>100</v>
      </c>
      <c r="X223" s="275" t="s">
        <v>114</v>
      </c>
      <c r="Y223" s="275">
        <v>19.55</v>
      </c>
      <c r="Z223" s="275">
        <v>1</v>
      </c>
      <c r="AA223" s="282" t="s">
        <v>630</v>
      </c>
      <c r="AB223" s="289" t="s">
        <v>428</v>
      </c>
      <c r="AC223" s="275" t="s">
        <v>367</v>
      </c>
      <c r="AD223" s="290" t="s">
        <v>350</v>
      </c>
      <c r="AE223" s="292" t="s">
        <v>69</v>
      </c>
      <c r="AF223" s="292" t="s">
        <v>2134</v>
      </c>
      <c r="AG223" s="292" t="s">
        <v>2134</v>
      </c>
    </row>
    <row r="224" spans="1:33" x14ac:dyDescent="0.25">
      <c r="A224" s="275">
        <v>8243</v>
      </c>
      <c r="B224" s="275" t="s">
        <v>120</v>
      </c>
      <c r="C224" s="275" t="s">
        <v>14</v>
      </c>
      <c r="D224" s="275">
        <v>413</v>
      </c>
      <c r="E224" s="275" t="s">
        <v>136</v>
      </c>
      <c r="F224" s="275" t="s">
        <v>13</v>
      </c>
      <c r="G224" s="276">
        <v>82430160079028</v>
      </c>
      <c r="H224" s="277" t="s">
        <v>55</v>
      </c>
      <c r="I224" s="277" t="s">
        <v>131</v>
      </c>
      <c r="J224" s="278">
        <v>42430</v>
      </c>
      <c r="K224" s="279">
        <v>97</v>
      </c>
      <c r="L224" s="275" t="s">
        <v>111</v>
      </c>
      <c r="M224" s="275" t="s">
        <v>42</v>
      </c>
      <c r="N224" s="278">
        <v>42496</v>
      </c>
      <c r="O224" s="278" t="s">
        <v>268</v>
      </c>
      <c r="P224" s="279">
        <v>31</v>
      </c>
      <c r="Q224" s="278" t="s">
        <v>34</v>
      </c>
      <c r="R224" s="275">
        <v>24000</v>
      </c>
      <c r="S224" s="275" t="s">
        <v>100</v>
      </c>
      <c r="T224" s="275">
        <v>24000</v>
      </c>
      <c r="U224" s="275" t="s">
        <v>100</v>
      </c>
      <c r="V224" s="283">
        <v>24000</v>
      </c>
      <c r="W224" s="275" t="s">
        <v>100</v>
      </c>
      <c r="X224" s="275" t="s">
        <v>114</v>
      </c>
      <c r="Y224" s="275">
        <v>24</v>
      </c>
      <c r="Z224" s="275">
        <v>1</v>
      </c>
      <c r="AA224" s="282" t="s">
        <v>630</v>
      </c>
      <c r="AB224" s="289" t="s">
        <v>428</v>
      </c>
      <c r="AC224" s="275" t="s">
        <v>360</v>
      </c>
      <c r="AD224" s="290" t="s">
        <v>350</v>
      </c>
      <c r="AE224" s="292" t="s">
        <v>795</v>
      </c>
      <c r="AF224" s="292" t="s">
        <v>2134</v>
      </c>
      <c r="AG224" s="292" t="s">
        <v>2134</v>
      </c>
    </row>
    <row r="225" spans="1:33" x14ac:dyDescent="0.25">
      <c r="A225" s="275">
        <v>8243</v>
      </c>
      <c r="B225" s="275" t="s">
        <v>120</v>
      </c>
      <c r="C225" s="275" t="s">
        <v>14</v>
      </c>
      <c r="D225" s="275">
        <v>635</v>
      </c>
      <c r="E225" s="275" t="s">
        <v>142</v>
      </c>
      <c r="F225" s="275" t="s">
        <v>16</v>
      </c>
      <c r="G225" s="276">
        <v>82430169002902</v>
      </c>
      <c r="H225" s="277" t="s">
        <v>55</v>
      </c>
      <c r="I225" s="277" t="s">
        <v>298</v>
      </c>
      <c r="J225" s="278">
        <v>42461</v>
      </c>
      <c r="K225" s="279">
        <v>66</v>
      </c>
      <c r="L225" s="275" t="s">
        <v>158</v>
      </c>
      <c r="M225" s="275" t="s">
        <v>41</v>
      </c>
      <c r="N225" s="278">
        <v>42527</v>
      </c>
      <c r="O225" s="278" t="s">
        <v>268</v>
      </c>
      <c r="P225" s="279">
        <v>0</v>
      </c>
      <c r="Q225" s="278" t="s">
        <v>33</v>
      </c>
      <c r="R225" s="275">
        <v>840.93</v>
      </c>
      <c r="S225" s="275" t="s">
        <v>100</v>
      </c>
      <c r="T225" s="275">
        <v>840.93</v>
      </c>
      <c r="U225" s="275" t="s">
        <v>100</v>
      </c>
      <c r="V225" s="283">
        <v>840.93</v>
      </c>
      <c r="W225" s="275" t="s">
        <v>100</v>
      </c>
      <c r="X225" s="275" t="s">
        <v>114</v>
      </c>
      <c r="Y225" s="275">
        <v>0.84</v>
      </c>
      <c r="Z225" s="275">
        <v>1</v>
      </c>
      <c r="AA225" s="282" t="s">
        <v>631</v>
      </c>
      <c r="AB225" s="289" t="s">
        <v>429</v>
      </c>
      <c r="AC225" s="275" t="s">
        <v>2331</v>
      </c>
      <c r="AD225" s="290" t="s">
        <v>349</v>
      </c>
      <c r="AE225" s="292"/>
      <c r="AF225" s="292" t="s">
        <v>2134</v>
      </c>
      <c r="AG225" s="292"/>
    </row>
    <row r="226" spans="1:33" x14ac:dyDescent="0.25">
      <c r="A226" s="275">
        <v>8243</v>
      </c>
      <c r="B226" s="275" t="s">
        <v>120</v>
      </c>
      <c r="C226" s="275" t="s">
        <v>14</v>
      </c>
      <c r="D226" s="275">
        <v>635</v>
      </c>
      <c r="E226" s="275" t="s">
        <v>142</v>
      </c>
      <c r="F226" s="275" t="s">
        <v>16</v>
      </c>
      <c r="G226" s="276">
        <v>82430160082759</v>
      </c>
      <c r="H226" s="277" t="s">
        <v>55</v>
      </c>
      <c r="I226" s="277" t="s">
        <v>299</v>
      </c>
      <c r="J226" s="278">
        <v>42493</v>
      </c>
      <c r="K226" s="279">
        <v>34</v>
      </c>
      <c r="L226" s="275" t="s">
        <v>127</v>
      </c>
      <c r="M226" s="275" t="s">
        <v>128</v>
      </c>
      <c r="N226" s="278">
        <v>42525</v>
      </c>
      <c r="O226" s="278" t="s">
        <v>268</v>
      </c>
      <c r="P226" s="279">
        <v>2</v>
      </c>
      <c r="Q226" s="278" t="s">
        <v>33</v>
      </c>
      <c r="R226" s="275">
        <v>48853.33</v>
      </c>
      <c r="S226" s="275" t="s">
        <v>100</v>
      </c>
      <c r="T226" s="275">
        <v>48853.33</v>
      </c>
      <c r="U226" s="275" t="s">
        <v>100</v>
      </c>
      <c r="V226" s="283">
        <v>48853.33</v>
      </c>
      <c r="W226" s="275" t="s">
        <v>100</v>
      </c>
      <c r="X226" s="275" t="s">
        <v>114</v>
      </c>
      <c r="Y226" s="275">
        <v>48.85</v>
      </c>
      <c r="Z226" s="275">
        <v>1</v>
      </c>
      <c r="AA226" s="282" t="s">
        <v>630</v>
      </c>
      <c r="AB226" s="289" t="s">
        <v>429</v>
      </c>
      <c r="AC226" s="275" t="s">
        <v>2332</v>
      </c>
      <c r="AD226" s="290" t="s">
        <v>350</v>
      </c>
      <c r="AE226" s="292"/>
      <c r="AF226" s="292" t="s">
        <v>2134</v>
      </c>
      <c r="AG226" s="292"/>
    </row>
    <row r="227" spans="1:33" x14ac:dyDescent="0.25">
      <c r="A227" s="275">
        <v>8243</v>
      </c>
      <c r="B227" s="275" t="s">
        <v>120</v>
      </c>
      <c r="C227" s="275" t="s">
        <v>14</v>
      </c>
      <c r="D227" s="275">
        <v>635</v>
      </c>
      <c r="E227" s="275" t="s">
        <v>142</v>
      </c>
      <c r="F227" s="275" t="s">
        <v>16</v>
      </c>
      <c r="G227" s="276">
        <v>82430160076487</v>
      </c>
      <c r="H227" s="277" t="s">
        <v>55</v>
      </c>
      <c r="I227" s="277" t="s">
        <v>298</v>
      </c>
      <c r="J227" s="278">
        <v>42361</v>
      </c>
      <c r="K227" s="279">
        <v>166</v>
      </c>
      <c r="L227" s="275" t="s">
        <v>127</v>
      </c>
      <c r="M227" s="275" t="s">
        <v>128</v>
      </c>
      <c r="N227" s="278">
        <v>42525</v>
      </c>
      <c r="O227" s="278" t="s">
        <v>268</v>
      </c>
      <c r="P227" s="279">
        <v>2</v>
      </c>
      <c r="Q227" s="278" t="s">
        <v>33</v>
      </c>
      <c r="R227" s="275">
        <v>51764.1</v>
      </c>
      <c r="S227" s="275" t="s">
        <v>100</v>
      </c>
      <c r="T227" s="275">
        <v>51764.1</v>
      </c>
      <c r="U227" s="275" t="s">
        <v>100</v>
      </c>
      <c r="V227" s="283">
        <v>51764.1</v>
      </c>
      <c r="W227" s="275" t="s">
        <v>100</v>
      </c>
      <c r="X227" s="275" t="s">
        <v>114</v>
      </c>
      <c r="Y227" s="275">
        <v>51.76</v>
      </c>
      <c r="Z227" s="275">
        <v>1</v>
      </c>
      <c r="AA227" s="282" t="s">
        <v>630</v>
      </c>
      <c r="AB227" s="289" t="s">
        <v>429</v>
      </c>
      <c r="AC227" s="275" t="s">
        <v>1053</v>
      </c>
      <c r="AD227" s="290" t="s">
        <v>350</v>
      </c>
      <c r="AE227" s="292"/>
      <c r="AF227" s="292" t="s">
        <v>2134</v>
      </c>
      <c r="AG227" s="292"/>
    </row>
    <row r="228" spans="1:33" x14ac:dyDescent="0.25">
      <c r="A228" s="275">
        <v>8243</v>
      </c>
      <c r="B228" s="275" t="s">
        <v>120</v>
      </c>
      <c r="C228" s="275" t="s">
        <v>14</v>
      </c>
      <c r="D228" s="275">
        <v>635</v>
      </c>
      <c r="E228" s="275" t="s">
        <v>142</v>
      </c>
      <c r="F228" s="275" t="s">
        <v>16</v>
      </c>
      <c r="G228" s="276">
        <v>82430160082748</v>
      </c>
      <c r="H228" s="277" t="s">
        <v>55</v>
      </c>
      <c r="I228" s="277" t="s">
        <v>299</v>
      </c>
      <c r="J228" s="278">
        <v>42493</v>
      </c>
      <c r="K228" s="279">
        <v>34</v>
      </c>
      <c r="L228" s="275" t="s">
        <v>127</v>
      </c>
      <c r="M228" s="275" t="s">
        <v>128</v>
      </c>
      <c r="N228" s="278">
        <v>42525</v>
      </c>
      <c r="O228" s="278" t="s">
        <v>268</v>
      </c>
      <c r="P228" s="279">
        <v>2</v>
      </c>
      <c r="Q228" s="278" t="s">
        <v>33</v>
      </c>
      <c r="R228" s="275">
        <v>53820.67</v>
      </c>
      <c r="S228" s="275" t="s">
        <v>100</v>
      </c>
      <c r="T228" s="275">
        <v>53820.67</v>
      </c>
      <c r="U228" s="275" t="s">
        <v>100</v>
      </c>
      <c r="V228" s="283">
        <v>53820.67</v>
      </c>
      <c r="W228" s="275" t="s">
        <v>100</v>
      </c>
      <c r="X228" s="275" t="s">
        <v>114</v>
      </c>
      <c r="Y228" s="275">
        <v>53.82</v>
      </c>
      <c r="Z228" s="275">
        <v>1</v>
      </c>
      <c r="AA228" s="282" t="s">
        <v>630</v>
      </c>
      <c r="AB228" s="289" t="s">
        <v>429</v>
      </c>
      <c r="AC228" s="275" t="s">
        <v>2333</v>
      </c>
      <c r="AD228" s="290" t="s">
        <v>350</v>
      </c>
      <c r="AE228" s="292"/>
      <c r="AF228" s="292" t="s">
        <v>2134</v>
      </c>
      <c r="AG228" s="292"/>
    </row>
    <row r="229" spans="1:33" x14ac:dyDescent="0.25">
      <c r="A229" s="275">
        <v>8243</v>
      </c>
      <c r="B229" s="275" t="s">
        <v>120</v>
      </c>
      <c r="C229" s="275" t="s">
        <v>14</v>
      </c>
      <c r="D229" s="275">
        <v>635</v>
      </c>
      <c r="E229" s="275" t="s">
        <v>142</v>
      </c>
      <c r="F229" s="275" t="s">
        <v>16</v>
      </c>
      <c r="G229" s="276">
        <v>82430160073786</v>
      </c>
      <c r="H229" s="277" t="s">
        <v>55</v>
      </c>
      <c r="I229" s="277" t="s">
        <v>301</v>
      </c>
      <c r="J229" s="278">
        <v>42339</v>
      </c>
      <c r="K229" s="279">
        <v>188</v>
      </c>
      <c r="L229" s="275" t="s">
        <v>122</v>
      </c>
      <c r="M229" s="275" t="s">
        <v>41</v>
      </c>
      <c r="N229" s="278">
        <v>42368</v>
      </c>
      <c r="O229" s="278" t="s">
        <v>273</v>
      </c>
      <c r="P229" s="279">
        <v>159</v>
      </c>
      <c r="Q229" s="278" t="s">
        <v>39</v>
      </c>
      <c r="R229" s="275">
        <v>65709.990000000005</v>
      </c>
      <c r="S229" s="275" t="s">
        <v>100</v>
      </c>
      <c r="T229" s="275">
        <v>65709.990000000005</v>
      </c>
      <c r="U229" s="275" t="s">
        <v>100</v>
      </c>
      <c r="V229" s="283">
        <v>65709.990000000005</v>
      </c>
      <c r="W229" s="275" t="s">
        <v>100</v>
      </c>
      <c r="X229" s="275" t="s">
        <v>114</v>
      </c>
      <c r="Y229" s="275">
        <v>65.709999999999994</v>
      </c>
      <c r="Z229" s="275">
        <v>1</v>
      </c>
      <c r="AA229" s="282" t="s">
        <v>630</v>
      </c>
      <c r="AB229" s="289" t="s">
        <v>1028</v>
      </c>
      <c r="AC229" s="275" t="s">
        <v>377</v>
      </c>
      <c r="AD229" s="290" t="s">
        <v>350</v>
      </c>
      <c r="AE229" s="292"/>
      <c r="AF229" s="292" t="s">
        <v>2134</v>
      </c>
      <c r="AG229" s="292"/>
    </row>
    <row r="230" spans="1:33" x14ac:dyDescent="0.25">
      <c r="A230" s="275">
        <v>8243</v>
      </c>
      <c r="B230" s="275" t="s">
        <v>120</v>
      </c>
      <c r="C230" s="275" t="s">
        <v>14</v>
      </c>
      <c r="D230" s="275">
        <v>635</v>
      </c>
      <c r="E230" s="275" t="s">
        <v>142</v>
      </c>
      <c r="F230" s="275" t="s">
        <v>16</v>
      </c>
      <c r="G230" s="276">
        <v>82430160073825</v>
      </c>
      <c r="H230" s="277" t="s">
        <v>55</v>
      </c>
      <c r="I230" s="277" t="s">
        <v>301</v>
      </c>
      <c r="J230" s="278">
        <v>42339</v>
      </c>
      <c r="K230" s="279">
        <v>188</v>
      </c>
      <c r="L230" s="275" t="s">
        <v>122</v>
      </c>
      <c r="M230" s="275" t="s">
        <v>41</v>
      </c>
      <c r="N230" s="278">
        <v>42368</v>
      </c>
      <c r="O230" s="278" t="s">
        <v>273</v>
      </c>
      <c r="P230" s="279">
        <v>159</v>
      </c>
      <c r="Q230" s="278" t="s">
        <v>39</v>
      </c>
      <c r="R230" s="275">
        <v>67672.63</v>
      </c>
      <c r="S230" s="275" t="s">
        <v>100</v>
      </c>
      <c r="T230" s="275">
        <v>67672.63</v>
      </c>
      <c r="U230" s="275" t="s">
        <v>100</v>
      </c>
      <c r="V230" s="283">
        <v>67672.63</v>
      </c>
      <c r="W230" s="275" t="s">
        <v>100</v>
      </c>
      <c r="X230" s="275" t="s">
        <v>114</v>
      </c>
      <c r="Y230" s="275">
        <v>67.67</v>
      </c>
      <c r="Z230" s="275">
        <v>1</v>
      </c>
      <c r="AA230" s="282" t="s">
        <v>630</v>
      </c>
      <c r="AB230" s="289" t="s">
        <v>1028</v>
      </c>
      <c r="AC230" s="275" t="s">
        <v>377</v>
      </c>
      <c r="AD230" s="290" t="s">
        <v>350</v>
      </c>
      <c r="AE230" s="292"/>
      <c r="AF230" s="292" t="s">
        <v>2134</v>
      </c>
      <c r="AG230" s="292"/>
    </row>
    <row r="231" spans="1:33" x14ac:dyDescent="0.25">
      <c r="A231" s="275">
        <v>8243</v>
      </c>
      <c r="B231" s="275" t="s">
        <v>120</v>
      </c>
      <c r="C231" s="275" t="s">
        <v>14</v>
      </c>
      <c r="D231" s="275">
        <v>635</v>
      </c>
      <c r="E231" s="275" t="s">
        <v>142</v>
      </c>
      <c r="F231" s="275" t="s">
        <v>16</v>
      </c>
      <c r="G231" s="276">
        <v>82430160074215</v>
      </c>
      <c r="H231" s="277" t="s">
        <v>55</v>
      </c>
      <c r="I231" s="277" t="s">
        <v>301</v>
      </c>
      <c r="J231" s="278">
        <v>42339</v>
      </c>
      <c r="K231" s="279">
        <v>188</v>
      </c>
      <c r="L231" s="275" t="s">
        <v>122</v>
      </c>
      <c r="M231" s="275" t="s">
        <v>41</v>
      </c>
      <c r="N231" s="278">
        <v>42368</v>
      </c>
      <c r="O231" s="278" t="s">
        <v>273</v>
      </c>
      <c r="P231" s="279">
        <v>159</v>
      </c>
      <c r="Q231" s="278" t="s">
        <v>39</v>
      </c>
      <c r="R231" s="275">
        <v>92900.56</v>
      </c>
      <c r="S231" s="275" t="s">
        <v>100</v>
      </c>
      <c r="T231" s="275">
        <v>92900.56</v>
      </c>
      <c r="U231" s="275" t="s">
        <v>100</v>
      </c>
      <c r="V231" s="283">
        <v>92900.56</v>
      </c>
      <c r="W231" s="275" t="s">
        <v>100</v>
      </c>
      <c r="X231" s="275" t="s">
        <v>114</v>
      </c>
      <c r="Y231" s="275">
        <v>92.9</v>
      </c>
      <c r="Z231" s="275">
        <v>1</v>
      </c>
      <c r="AA231" s="282" t="s">
        <v>630</v>
      </c>
      <c r="AB231" s="289" t="s">
        <v>1028</v>
      </c>
      <c r="AC231" s="275" t="s">
        <v>377</v>
      </c>
      <c r="AD231" s="290" t="s">
        <v>350</v>
      </c>
      <c r="AE231" s="292"/>
      <c r="AF231" s="292" t="s">
        <v>2134</v>
      </c>
      <c r="AG231" s="292"/>
    </row>
    <row r="232" spans="1:33" x14ac:dyDescent="0.25">
      <c r="A232" s="275">
        <v>8243</v>
      </c>
      <c r="B232" s="275" t="s">
        <v>120</v>
      </c>
      <c r="C232" s="275" t="s">
        <v>14</v>
      </c>
      <c r="D232" s="275">
        <v>635</v>
      </c>
      <c r="E232" s="275" t="s">
        <v>142</v>
      </c>
      <c r="F232" s="275" t="s">
        <v>16</v>
      </c>
      <c r="G232" s="276">
        <v>82430160073782</v>
      </c>
      <c r="H232" s="277" t="s">
        <v>55</v>
      </c>
      <c r="I232" s="277" t="s">
        <v>301</v>
      </c>
      <c r="J232" s="278">
        <v>42339</v>
      </c>
      <c r="K232" s="279">
        <v>188</v>
      </c>
      <c r="L232" s="275" t="s">
        <v>122</v>
      </c>
      <c r="M232" s="275" t="s">
        <v>41</v>
      </c>
      <c r="N232" s="278">
        <v>42368</v>
      </c>
      <c r="O232" s="278" t="s">
        <v>273</v>
      </c>
      <c r="P232" s="279">
        <v>159</v>
      </c>
      <c r="Q232" s="278" t="s">
        <v>39</v>
      </c>
      <c r="R232" s="275">
        <v>99741.67</v>
      </c>
      <c r="S232" s="275" t="s">
        <v>100</v>
      </c>
      <c r="T232" s="275">
        <v>99741.67</v>
      </c>
      <c r="U232" s="275" t="s">
        <v>100</v>
      </c>
      <c r="V232" s="283">
        <v>99741.67</v>
      </c>
      <c r="W232" s="275" t="s">
        <v>100</v>
      </c>
      <c r="X232" s="275" t="s">
        <v>114</v>
      </c>
      <c r="Y232" s="275">
        <v>99.74</v>
      </c>
      <c r="Z232" s="275">
        <v>1</v>
      </c>
      <c r="AA232" s="282" t="s">
        <v>630</v>
      </c>
      <c r="AB232" s="289" t="s">
        <v>1028</v>
      </c>
      <c r="AC232" s="275" t="s">
        <v>377</v>
      </c>
      <c r="AD232" s="290" t="s">
        <v>350</v>
      </c>
      <c r="AE232" s="292"/>
      <c r="AF232" s="292" t="s">
        <v>2134</v>
      </c>
      <c r="AG232" s="292"/>
    </row>
    <row r="233" spans="1:33" x14ac:dyDescent="0.25">
      <c r="A233" s="275">
        <v>8243</v>
      </c>
      <c r="B233" s="275" t="s">
        <v>120</v>
      </c>
      <c r="C233" s="275" t="s">
        <v>14</v>
      </c>
      <c r="D233" s="275">
        <v>635</v>
      </c>
      <c r="E233" s="275" t="s">
        <v>142</v>
      </c>
      <c r="F233" s="275" t="s">
        <v>16</v>
      </c>
      <c r="G233" s="276">
        <v>82430160073780</v>
      </c>
      <c r="H233" s="277" t="s">
        <v>55</v>
      </c>
      <c r="I233" s="277" t="s">
        <v>299</v>
      </c>
      <c r="J233" s="278">
        <v>42339</v>
      </c>
      <c r="K233" s="279">
        <v>188</v>
      </c>
      <c r="L233" s="275" t="s">
        <v>127</v>
      </c>
      <c r="M233" s="275" t="s">
        <v>128</v>
      </c>
      <c r="N233" s="278">
        <v>42403</v>
      </c>
      <c r="O233" s="278" t="s">
        <v>266</v>
      </c>
      <c r="P233" s="279">
        <v>124</v>
      </c>
      <c r="Q233" s="278" t="s">
        <v>38</v>
      </c>
      <c r="R233" s="275">
        <v>112932.8</v>
      </c>
      <c r="S233" s="275" t="s">
        <v>100</v>
      </c>
      <c r="T233" s="275">
        <v>112932.8</v>
      </c>
      <c r="U233" s="275" t="s">
        <v>100</v>
      </c>
      <c r="V233" s="283">
        <v>112932.8</v>
      </c>
      <c r="W233" s="275" t="s">
        <v>100</v>
      </c>
      <c r="X233" s="275" t="s">
        <v>114</v>
      </c>
      <c r="Y233" s="275">
        <v>112.93</v>
      </c>
      <c r="Z233" s="275">
        <v>1</v>
      </c>
      <c r="AA233" s="282" t="s">
        <v>630</v>
      </c>
      <c r="AB233" s="289" t="s">
        <v>429</v>
      </c>
      <c r="AC233" s="275" t="s">
        <v>1052</v>
      </c>
      <c r="AD233" s="290" t="s">
        <v>350</v>
      </c>
      <c r="AE233" s="292"/>
      <c r="AF233" s="292" t="s">
        <v>2134</v>
      </c>
      <c r="AG233" s="292"/>
    </row>
    <row r="234" spans="1:33" x14ac:dyDescent="0.25">
      <c r="A234" s="275">
        <v>8243</v>
      </c>
      <c r="B234" s="275" t="s">
        <v>120</v>
      </c>
      <c r="C234" s="275" t="s">
        <v>14</v>
      </c>
      <c r="D234" s="275">
        <v>635</v>
      </c>
      <c r="E234" s="275" t="s">
        <v>142</v>
      </c>
      <c r="F234" s="275" t="s">
        <v>16</v>
      </c>
      <c r="G234" s="276">
        <v>82430160082410</v>
      </c>
      <c r="H234" s="277" t="s">
        <v>55</v>
      </c>
      <c r="I234" s="277" t="s">
        <v>299</v>
      </c>
      <c r="J234" s="278">
        <v>42493</v>
      </c>
      <c r="K234" s="279">
        <v>34</v>
      </c>
      <c r="L234" s="275" t="s">
        <v>127</v>
      </c>
      <c r="M234" s="275" t="s">
        <v>128</v>
      </c>
      <c r="N234" s="278">
        <v>42525</v>
      </c>
      <c r="O234" s="278" t="s">
        <v>268</v>
      </c>
      <c r="P234" s="279">
        <v>2</v>
      </c>
      <c r="Q234" s="278" t="s">
        <v>33</v>
      </c>
      <c r="R234" s="275">
        <v>114647.44</v>
      </c>
      <c r="S234" s="275" t="s">
        <v>100</v>
      </c>
      <c r="T234" s="275">
        <v>114647.44</v>
      </c>
      <c r="U234" s="275" t="s">
        <v>100</v>
      </c>
      <c r="V234" s="283">
        <v>114647.44</v>
      </c>
      <c r="W234" s="275" t="s">
        <v>100</v>
      </c>
      <c r="X234" s="275" t="s">
        <v>114</v>
      </c>
      <c r="Y234" s="275">
        <v>114.65</v>
      </c>
      <c r="Z234" s="275">
        <v>1</v>
      </c>
      <c r="AA234" s="282" t="s">
        <v>630</v>
      </c>
      <c r="AB234" s="289" t="s">
        <v>429</v>
      </c>
      <c r="AC234" s="275" t="s">
        <v>2334</v>
      </c>
      <c r="AD234" s="290" t="s">
        <v>350</v>
      </c>
      <c r="AE234" s="292"/>
      <c r="AF234" s="292" t="s">
        <v>2134</v>
      </c>
      <c r="AG234" s="292"/>
    </row>
    <row r="235" spans="1:33" x14ac:dyDescent="0.25">
      <c r="A235" s="275">
        <v>8243</v>
      </c>
      <c r="B235" s="275" t="s">
        <v>120</v>
      </c>
      <c r="C235" s="275" t="s">
        <v>14</v>
      </c>
      <c r="D235" s="275">
        <v>635</v>
      </c>
      <c r="E235" s="275" t="s">
        <v>142</v>
      </c>
      <c r="F235" s="275" t="s">
        <v>16</v>
      </c>
      <c r="G235" s="276">
        <v>82430160073779</v>
      </c>
      <c r="H235" s="277" t="s">
        <v>55</v>
      </c>
      <c r="I235" s="277" t="s">
        <v>299</v>
      </c>
      <c r="J235" s="278">
        <v>42339</v>
      </c>
      <c r="K235" s="279">
        <v>188</v>
      </c>
      <c r="L235" s="275" t="s">
        <v>127</v>
      </c>
      <c r="M235" s="275" t="s">
        <v>128</v>
      </c>
      <c r="N235" s="278">
        <v>42403</v>
      </c>
      <c r="O235" s="278" t="s">
        <v>266</v>
      </c>
      <c r="P235" s="279">
        <v>124</v>
      </c>
      <c r="Q235" s="278" t="s">
        <v>38</v>
      </c>
      <c r="R235" s="275">
        <v>169951.25</v>
      </c>
      <c r="S235" s="275" t="s">
        <v>100</v>
      </c>
      <c r="T235" s="275">
        <v>169951.25</v>
      </c>
      <c r="U235" s="275" t="s">
        <v>100</v>
      </c>
      <c r="V235" s="283">
        <v>169951.25</v>
      </c>
      <c r="W235" s="275" t="s">
        <v>100</v>
      </c>
      <c r="X235" s="275" t="s">
        <v>114</v>
      </c>
      <c r="Y235" s="275">
        <v>169.95</v>
      </c>
      <c r="Z235" s="275">
        <v>1</v>
      </c>
      <c r="AA235" s="282" t="s">
        <v>630</v>
      </c>
      <c r="AB235" s="289" t="s">
        <v>429</v>
      </c>
      <c r="AC235" s="275" t="s">
        <v>1051</v>
      </c>
      <c r="AD235" s="290" t="s">
        <v>350</v>
      </c>
      <c r="AE235" s="292"/>
      <c r="AF235" s="292" t="s">
        <v>2134</v>
      </c>
      <c r="AG235" s="292"/>
    </row>
    <row r="236" spans="1:33" x14ac:dyDescent="0.25">
      <c r="A236" s="275">
        <v>8243</v>
      </c>
      <c r="B236" s="275" t="s">
        <v>120</v>
      </c>
      <c r="C236" s="275" t="s">
        <v>14</v>
      </c>
      <c r="D236" s="275">
        <v>692</v>
      </c>
      <c r="E236" s="275" t="s">
        <v>187</v>
      </c>
      <c r="F236" s="275" t="s">
        <v>16</v>
      </c>
      <c r="G236" s="276">
        <v>82430169002813</v>
      </c>
      <c r="H236" s="277" t="s">
        <v>55</v>
      </c>
      <c r="I236" s="277" t="s">
        <v>276</v>
      </c>
      <c r="J236" s="278">
        <v>42430</v>
      </c>
      <c r="K236" s="279">
        <v>97</v>
      </c>
      <c r="L236" s="275" t="s">
        <v>118</v>
      </c>
      <c r="M236" s="275" t="s">
        <v>41</v>
      </c>
      <c r="N236" s="278">
        <v>42465</v>
      </c>
      <c r="O236" s="278" t="s">
        <v>266</v>
      </c>
      <c r="P236" s="279">
        <v>62</v>
      </c>
      <c r="Q236" s="278" t="s">
        <v>35</v>
      </c>
      <c r="R236" s="275">
        <v>45415</v>
      </c>
      <c r="S236" s="275" t="s">
        <v>100</v>
      </c>
      <c r="T236" s="275">
        <v>45415</v>
      </c>
      <c r="U236" s="275" t="s">
        <v>100</v>
      </c>
      <c r="V236" s="283">
        <v>45415</v>
      </c>
      <c r="W236" s="275" t="s">
        <v>100</v>
      </c>
      <c r="X236" s="275" t="s">
        <v>114</v>
      </c>
      <c r="Y236" s="275">
        <v>45.42</v>
      </c>
      <c r="Z236" s="275">
        <v>1</v>
      </c>
      <c r="AA236" s="282" t="s">
        <v>630</v>
      </c>
      <c r="AB236" s="289" t="s">
        <v>430</v>
      </c>
      <c r="AC236" s="275" t="s">
        <v>2335</v>
      </c>
      <c r="AD236" s="290" t="s">
        <v>350</v>
      </c>
      <c r="AE236" s="292"/>
      <c r="AF236" s="292" t="s">
        <v>2134</v>
      </c>
      <c r="AG236" s="292"/>
    </row>
    <row r="237" spans="1:33" x14ac:dyDescent="0.25">
      <c r="A237" s="275">
        <v>8243</v>
      </c>
      <c r="B237" s="275" t="s">
        <v>120</v>
      </c>
      <c r="C237" s="275" t="s">
        <v>14</v>
      </c>
      <c r="D237" s="275">
        <v>692</v>
      </c>
      <c r="E237" s="275" t="s">
        <v>187</v>
      </c>
      <c r="F237" s="275" t="s">
        <v>16</v>
      </c>
      <c r="G237" s="276">
        <v>82430169002632</v>
      </c>
      <c r="H237" s="277" t="s">
        <v>56</v>
      </c>
      <c r="I237" s="277" t="s">
        <v>276</v>
      </c>
      <c r="J237" s="278">
        <v>42339</v>
      </c>
      <c r="K237" s="279">
        <v>188</v>
      </c>
      <c r="L237" s="275" t="s">
        <v>118</v>
      </c>
      <c r="M237" s="275" t="s">
        <v>41</v>
      </c>
      <c r="N237" s="278">
        <v>42403</v>
      </c>
      <c r="O237" s="278" t="s">
        <v>266</v>
      </c>
      <c r="P237" s="279">
        <v>124</v>
      </c>
      <c r="Q237" s="278" t="s">
        <v>38</v>
      </c>
      <c r="R237" s="275">
        <v>63990</v>
      </c>
      <c r="S237" s="275" t="s">
        <v>100</v>
      </c>
      <c r="T237" s="275">
        <v>63990</v>
      </c>
      <c r="U237" s="275" t="s">
        <v>100</v>
      </c>
      <c r="V237" s="283">
        <v>63990</v>
      </c>
      <c r="W237" s="275" t="s">
        <v>100</v>
      </c>
      <c r="X237" s="275" t="s">
        <v>114</v>
      </c>
      <c r="Y237" s="275">
        <v>63.99</v>
      </c>
      <c r="Z237" s="275">
        <v>1</v>
      </c>
      <c r="AA237" s="282" t="s">
        <v>630</v>
      </c>
      <c r="AB237" s="289" t="s">
        <v>430</v>
      </c>
      <c r="AC237" s="275" t="s">
        <v>2336</v>
      </c>
      <c r="AD237" s="290" t="s">
        <v>350</v>
      </c>
      <c r="AE237" s="292"/>
      <c r="AF237" s="292" t="s">
        <v>2134</v>
      </c>
      <c r="AG237" s="292"/>
    </row>
    <row r="238" spans="1:33" x14ac:dyDescent="0.25">
      <c r="A238" s="275">
        <v>8243</v>
      </c>
      <c r="B238" s="275" t="s">
        <v>120</v>
      </c>
      <c r="C238" s="275" t="s">
        <v>14</v>
      </c>
      <c r="D238" s="275">
        <v>692</v>
      </c>
      <c r="E238" s="275" t="s">
        <v>187</v>
      </c>
      <c r="F238" s="275" t="s">
        <v>16</v>
      </c>
      <c r="G238" s="276">
        <v>82430169002857</v>
      </c>
      <c r="H238" s="277" t="s">
        <v>60</v>
      </c>
      <c r="I238" s="277" t="s">
        <v>302</v>
      </c>
      <c r="J238" s="278">
        <v>42461</v>
      </c>
      <c r="K238" s="279">
        <v>66</v>
      </c>
      <c r="L238" s="275" t="s">
        <v>118</v>
      </c>
      <c r="M238" s="275" t="s">
        <v>41</v>
      </c>
      <c r="N238" s="278">
        <v>42524</v>
      </c>
      <c r="O238" s="278" t="s">
        <v>268</v>
      </c>
      <c r="P238" s="279">
        <v>3</v>
      </c>
      <c r="Q238" s="278" t="s">
        <v>33</v>
      </c>
      <c r="R238" s="275">
        <v>75087.5</v>
      </c>
      <c r="S238" s="275" t="s">
        <v>100</v>
      </c>
      <c r="T238" s="275">
        <v>75087.5</v>
      </c>
      <c r="U238" s="275" t="s">
        <v>100</v>
      </c>
      <c r="V238" s="283">
        <v>75087.5</v>
      </c>
      <c r="W238" s="275" t="s">
        <v>100</v>
      </c>
      <c r="X238" s="275" t="s">
        <v>114</v>
      </c>
      <c r="Y238" s="275">
        <v>75.09</v>
      </c>
      <c r="Z238" s="275">
        <v>1</v>
      </c>
      <c r="AA238" s="282" t="s">
        <v>630</v>
      </c>
      <c r="AB238" s="289" t="s">
        <v>416</v>
      </c>
      <c r="AC238" s="275" t="s">
        <v>2337</v>
      </c>
      <c r="AD238" s="290" t="s">
        <v>350</v>
      </c>
      <c r="AE238" s="292"/>
      <c r="AF238" s="292" t="s">
        <v>2134</v>
      </c>
      <c r="AG238" s="292"/>
    </row>
    <row r="239" spans="1:33" x14ac:dyDescent="0.25">
      <c r="A239" s="275">
        <v>8243</v>
      </c>
      <c r="B239" s="275" t="s">
        <v>120</v>
      </c>
      <c r="C239" s="275" t="s">
        <v>14</v>
      </c>
      <c r="D239" s="275">
        <v>693</v>
      </c>
      <c r="E239" s="275" t="s">
        <v>177</v>
      </c>
      <c r="F239" s="275" t="s">
        <v>16</v>
      </c>
      <c r="G239" s="276">
        <v>82430160077892</v>
      </c>
      <c r="H239" s="277" t="s">
        <v>56</v>
      </c>
      <c r="I239" s="277" t="s">
        <v>300</v>
      </c>
      <c r="J239" s="278">
        <v>42401</v>
      </c>
      <c r="K239" s="279">
        <v>126</v>
      </c>
      <c r="L239" s="275" t="s">
        <v>127</v>
      </c>
      <c r="M239" s="275" t="s">
        <v>128</v>
      </c>
      <c r="N239" s="278">
        <v>42465</v>
      </c>
      <c r="O239" s="278" t="s">
        <v>266</v>
      </c>
      <c r="P239" s="279">
        <v>62</v>
      </c>
      <c r="Q239" s="278" t="s">
        <v>35</v>
      </c>
      <c r="R239" s="275">
        <v>13451.11</v>
      </c>
      <c r="S239" s="275" t="s">
        <v>100</v>
      </c>
      <c r="T239" s="275">
        <v>13451.11</v>
      </c>
      <c r="U239" s="275" t="s">
        <v>100</v>
      </c>
      <c r="V239" s="283">
        <v>13451.11</v>
      </c>
      <c r="W239" s="275" t="s">
        <v>100</v>
      </c>
      <c r="X239" s="275" t="s">
        <v>114</v>
      </c>
      <c r="Y239" s="275">
        <v>13.45</v>
      </c>
      <c r="Z239" s="275">
        <v>1</v>
      </c>
      <c r="AA239" s="282" t="s">
        <v>630</v>
      </c>
      <c r="AB239" s="289" t="s">
        <v>409</v>
      </c>
      <c r="AC239" s="275" t="s">
        <v>1803</v>
      </c>
      <c r="AD239" s="290" t="s">
        <v>350</v>
      </c>
      <c r="AE239" s="292" t="s">
        <v>69</v>
      </c>
      <c r="AF239" s="292" t="s">
        <v>2134</v>
      </c>
      <c r="AG239" s="292" t="s">
        <v>2134</v>
      </c>
    </row>
    <row r="240" spans="1:33" x14ac:dyDescent="0.25">
      <c r="A240" s="275">
        <v>8243</v>
      </c>
      <c r="B240" s="275" t="s">
        <v>120</v>
      </c>
      <c r="C240" s="275" t="s">
        <v>14</v>
      </c>
      <c r="D240" s="275">
        <v>787</v>
      </c>
      <c r="E240" s="275" t="s">
        <v>157</v>
      </c>
      <c r="F240" s="275" t="s">
        <v>16</v>
      </c>
      <c r="G240" s="276">
        <v>82430169002784</v>
      </c>
      <c r="H240" s="277" t="s">
        <v>56</v>
      </c>
      <c r="I240" s="277" t="s">
        <v>300</v>
      </c>
      <c r="J240" s="278">
        <v>42401</v>
      </c>
      <c r="K240" s="279">
        <v>126</v>
      </c>
      <c r="L240" s="275" t="s">
        <v>118</v>
      </c>
      <c r="M240" s="275" t="s">
        <v>41</v>
      </c>
      <c r="N240" s="278">
        <v>42465</v>
      </c>
      <c r="O240" s="278" t="s">
        <v>266</v>
      </c>
      <c r="P240" s="279">
        <v>62</v>
      </c>
      <c r="Q240" s="278" t="s">
        <v>35</v>
      </c>
      <c r="R240" s="275">
        <v>4380.25</v>
      </c>
      <c r="S240" s="275" t="s">
        <v>100</v>
      </c>
      <c r="T240" s="275">
        <v>4380.25</v>
      </c>
      <c r="U240" s="275" t="s">
        <v>100</v>
      </c>
      <c r="V240" s="283">
        <v>4380.25</v>
      </c>
      <c r="W240" s="275" t="s">
        <v>100</v>
      </c>
      <c r="X240" s="275" t="s">
        <v>114</v>
      </c>
      <c r="Y240" s="275">
        <v>4.38</v>
      </c>
      <c r="Z240" s="275">
        <v>1</v>
      </c>
      <c r="AA240" s="282" t="s">
        <v>629</v>
      </c>
      <c r="AB240" s="289" t="s">
        <v>413</v>
      </c>
      <c r="AC240" s="275" t="s">
        <v>1804</v>
      </c>
      <c r="AD240" s="290" t="s">
        <v>349</v>
      </c>
      <c r="AE240" s="292"/>
      <c r="AF240" s="292" t="s">
        <v>2134</v>
      </c>
      <c r="AG240" s="292"/>
    </row>
    <row r="241" spans="1:33" x14ac:dyDescent="0.25">
      <c r="A241" s="275">
        <v>8243</v>
      </c>
      <c r="B241" s="275" t="s">
        <v>120</v>
      </c>
      <c r="C241" s="275" t="s">
        <v>14</v>
      </c>
      <c r="D241" s="275">
        <v>787</v>
      </c>
      <c r="E241" s="275" t="s">
        <v>157</v>
      </c>
      <c r="F241" s="275" t="s">
        <v>16</v>
      </c>
      <c r="G241" s="276">
        <v>82430169002883</v>
      </c>
      <c r="H241" s="277" t="s">
        <v>55</v>
      </c>
      <c r="I241" s="277" t="s">
        <v>131</v>
      </c>
      <c r="J241" s="278">
        <v>42461</v>
      </c>
      <c r="K241" s="279">
        <v>66</v>
      </c>
      <c r="L241" s="275" t="s">
        <v>118</v>
      </c>
      <c r="M241" s="275" t="s">
        <v>41</v>
      </c>
      <c r="N241" s="278">
        <v>42495</v>
      </c>
      <c r="O241" s="278" t="s">
        <v>268</v>
      </c>
      <c r="P241" s="279">
        <v>32</v>
      </c>
      <c r="Q241" s="278" t="s">
        <v>34</v>
      </c>
      <c r="R241" s="275">
        <v>4626.0200000000004</v>
      </c>
      <c r="S241" s="275" t="s">
        <v>100</v>
      </c>
      <c r="T241" s="275">
        <v>4626.0200000000004</v>
      </c>
      <c r="U241" s="275" t="s">
        <v>100</v>
      </c>
      <c r="V241" s="283">
        <v>4626.0200000000004</v>
      </c>
      <c r="W241" s="275" t="s">
        <v>100</v>
      </c>
      <c r="X241" s="275" t="s">
        <v>114</v>
      </c>
      <c r="Y241" s="275">
        <v>4.63</v>
      </c>
      <c r="Z241" s="275">
        <v>1</v>
      </c>
      <c r="AA241" s="282" t="s">
        <v>629</v>
      </c>
      <c r="AB241" s="289" t="s">
        <v>419</v>
      </c>
      <c r="AC241" s="275" t="s">
        <v>2202</v>
      </c>
      <c r="AD241" s="290" t="s">
        <v>349</v>
      </c>
      <c r="AE241" s="292"/>
      <c r="AF241" s="292" t="s">
        <v>2134</v>
      </c>
      <c r="AG241" s="292"/>
    </row>
    <row r="242" spans="1:33" x14ac:dyDescent="0.25">
      <c r="A242" s="275">
        <v>8243</v>
      </c>
      <c r="B242" s="275" t="s">
        <v>120</v>
      </c>
      <c r="C242" s="275" t="s">
        <v>14</v>
      </c>
      <c r="D242" s="275">
        <v>787</v>
      </c>
      <c r="E242" s="275" t="s">
        <v>157</v>
      </c>
      <c r="F242" s="275" t="s">
        <v>16</v>
      </c>
      <c r="G242" s="276">
        <v>82430169002829</v>
      </c>
      <c r="H242" s="277" t="s">
        <v>56</v>
      </c>
      <c r="I242" s="277" t="s">
        <v>300</v>
      </c>
      <c r="J242" s="278">
        <v>42430</v>
      </c>
      <c r="K242" s="279">
        <v>97</v>
      </c>
      <c r="L242" s="275" t="s">
        <v>118</v>
      </c>
      <c r="M242" s="275" t="s">
        <v>41</v>
      </c>
      <c r="N242" s="278">
        <v>42465</v>
      </c>
      <c r="O242" s="278" t="s">
        <v>266</v>
      </c>
      <c r="P242" s="279">
        <v>62</v>
      </c>
      <c r="Q242" s="278" t="s">
        <v>35</v>
      </c>
      <c r="R242" s="275">
        <v>8999.34</v>
      </c>
      <c r="S242" s="275" t="s">
        <v>100</v>
      </c>
      <c r="T242" s="275">
        <v>8999.34</v>
      </c>
      <c r="U242" s="275" t="s">
        <v>100</v>
      </c>
      <c r="V242" s="283">
        <v>8999.34</v>
      </c>
      <c r="W242" s="275" t="s">
        <v>100</v>
      </c>
      <c r="X242" s="275" t="s">
        <v>114</v>
      </c>
      <c r="Y242" s="275">
        <v>9</v>
      </c>
      <c r="Z242" s="275">
        <v>1</v>
      </c>
      <c r="AA242" s="282" t="s">
        <v>629</v>
      </c>
      <c r="AB242" s="289" t="s">
        <v>413</v>
      </c>
      <c r="AC242" s="275" t="s">
        <v>1804</v>
      </c>
      <c r="AD242" s="290" t="s">
        <v>349</v>
      </c>
      <c r="AE242" s="292"/>
      <c r="AF242" s="292" t="s">
        <v>2134</v>
      </c>
      <c r="AG242" s="292"/>
    </row>
    <row r="243" spans="1:33" x14ac:dyDescent="0.25">
      <c r="A243" s="275">
        <v>8243</v>
      </c>
      <c r="B243" s="275" t="s">
        <v>120</v>
      </c>
      <c r="C243" s="275" t="s">
        <v>14</v>
      </c>
      <c r="D243" s="275">
        <v>787</v>
      </c>
      <c r="E243" s="275" t="s">
        <v>157</v>
      </c>
      <c r="F243" s="275" t="s">
        <v>16</v>
      </c>
      <c r="G243" s="276">
        <v>82430169002912</v>
      </c>
      <c r="H243" s="277" t="s">
        <v>60</v>
      </c>
      <c r="I243" s="277" t="s">
        <v>276</v>
      </c>
      <c r="J243" s="278">
        <v>42493</v>
      </c>
      <c r="K243" s="279">
        <v>34</v>
      </c>
      <c r="L243" s="275" t="s">
        <v>127</v>
      </c>
      <c r="M243" s="275" t="s">
        <v>128</v>
      </c>
      <c r="N243" s="278">
        <v>42524</v>
      </c>
      <c r="O243" s="278" t="s">
        <v>268</v>
      </c>
      <c r="P243" s="279">
        <v>3</v>
      </c>
      <c r="Q243" s="278" t="s">
        <v>33</v>
      </c>
      <c r="R243" s="275">
        <v>25853</v>
      </c>
      <c r="S243" s="275" t="s">
        <v>100</v>
      </c>
      <c r="T243" s="275">
        <v>25853</v>
      </c>
      <c r="U243" s="275" t="s">
        <v>100</v>
      </c>
      <c r="V243" s="283">
        <v>25853</v>
      </c>
      <c r="W243" s="275" t="s">
        <v>100</v>
      </c>
      <c r="X243" s="275" t="s">
        <v>114</v>
      </c>
      <c r="Y243" s="275">
        <v>25.85</v>
      </c>
      <c r="Z243" s="275">
        <v>1</v>
      </c>
      <c r="AA243" s="282" t="s">
        <v>630</v>
      </c>
      <c r="AB243" s="289" t="s">
        <v>419</v>
      </c>
      <c r="AC243" s="275" t="s">
        <v>2338</v>
      </c>
      <c r="AD243" s="290" t="s">
        <v>350</v>
      </c>
      <c r="AE243" s="292"/>
      <c r="AF243" s="292" t="s">
        <v>2134</v>
      </c>
      <c r="AG243" s="292"/>
    </row>
    <row r="244" spans="1:33" x14ac:dyDescent="0.25">
      <c r="A244" s="275">
        <v>8243</v>
      </c>
      <c r="B244" s="275" t="s">
        <v>120</v>
      </c>
      <c r="C244" s="275" t="s">
        <v>14</v>
      </c>
      <c r="D244" s="275">
        <v>8104</v>
      </c>
      <c r="E244" s="275" t="s">
        <v>140</v>
      </c>
      <c r="F244" s="275" t="s">
        <v>22</v>
      </c>
      <c r="G244" s="276">
        <v>82430169002711</v>
      </c>
      <c r="H244" s="277" t="s">
        <v>55</v>
      </c>
      <c r="I244" s="277" t="s">
        <v>298</v>
      </c>
      <c r="J244" s="278">
        <v>42361</v>
      </c>
      <c r="K244" s="279">
        <v>166</v>
      </c>
      <c r="L244" s="275" t="s">
        <v>111</v>
      </c>
      <c r="M244" s="275" t="s">
        <v>42</v>
      </c>
      <c r="N244" s="278">
        <v>42432</v>
      </c>
      <c r="O244" s="278" t="s">
        <v>266</v>
      </c>
      <c r="P244" s="279">
        <v>95</v>
      </c>
      <c r="Q244" s="278" t="s">
        <v>36</v>
      </c>
      <c r="R244" s="275">
        <v>43303.1</v>
      </c>
      <c r="S244" s="275" t="s">
        <v>100</v>
      </c>
      <c r="T244" s="275">
        <v>43303.1</v>
      </c>
      <c r="U244" s="275" t="s">
        <v>100</v>
      </c>
      <c r="V244" s="283">
        <v>43303.1</v>
      </c>
      <c r="W244" s="275" t="s">
        <v>100</v>
      </c>
      <c r="X244" s="275" t="s">
        <v>114</v>
      </c>
      <c r="Y244" s="275">
        <v>43.3</v>
      </c>
      <c r="Z244" s="275">
        <v>1</v>
      </c>
      <c r="AA244" s="282" t="s">
        <v>630</v>
      </c>
      <c r="AB244" s="289" t="s">
        <v>1038</v>
      </c>
      <c r="AC244" s="275" t="s">
        <v>375</v>
      </c>
      <c r="AD244" s="290" t="s">
        <v>350</v>
      </c>
      <c r="AE244" s="292"/>
      <c r="AF244" s="292" t="s">
        <v>2134</v>
      </c>
      <c r="AG244" s="292"/>
    </row>
    <row r="245" spans="1:33" x14ac:dyDescent="0.25">
      <c r="A245" s="275">
        <v>8243</v>
      </c>
      <c r="B245" s="275" t="s">
        <v>120</v>
      </c>
      <c r="C245" s="275" t="s">
        <v>14</v>
      </c>
      <c r="D245" s="275">
        <v>8104</v>
      </c>
      <c r="E245" s="275" t="s">
        <v>140</v>
      </c>
      <c r="F245" s="275" t="s">
        <v>22</v>
      </c>
      <c r="G245" s="276">
        <v>82430160063472</v>
      </c>
      <c r="H245" s="277" t="s">
        <v>55</v>
      </c>
      <c r="I245" s="277" t="s">
        <v>298</v>
      </c>
      <c r="J245" s="278">
        <v>42180</v>
      </c>
      <c r="K245" s="279">
        <v>347</v>
      </c>
      <c r="L245" s="275" t="s">
        <v>122</v>
      </c>
      <c r="M245" s="275" t="s">
        <v>41</v>
      </c>
      <c r="N245" s="278">
        <v>42250</v>
      </c>
      <c r="O245" s="278" t="s">
        <v>1238</v>
      </c>
      <c r="P245" s="279">
        <v>277</v>
      </c>
      <c r="Q245" s="278" t="s">
        <v>37</v>
      </c>
      <c r="R245" s="275">
        <v>67936</v>
      </c>
      <c r="S245" s="275" t="s">
        <v>100</v>
      </c>
      <c r="T245" s="275">
        <v>67936</v>
      </c>
      <c r="U245" s="275" t="s">
        <v>100</v>
      </c>
      <c r="V245" s="283">
        <v>67936</v>
      </c>
      <c r="W245" s="275" t="s">
        <v>100</v>
      </c>
      <c r="X245" s="275" t="s">
        <v>114</v>
      </c>
      <c r="Y245" s="275">
        <v>67.94</v>
      </c>
      <c r="Z245" s="275">
        <v>1</v>
      </c>
      <c r="AA245" s="282" t="s">
        <v>630</v>
      </c>
      <c r="AB245" s="289" t="s">
        <v>1038</v>
      </c>
      <c r="AC245" s="275" t="s">
        <v>1055</v>
      </c>
      <c r="AD245" s="290" t="s">
        <v>350</v>
      </c>
      <c r="AE245" s="292"/>
      <c r="AF245" s="292" t="s">
        <v>2134</v>
      </c>
      <c r="AG245" s="292"/>
    </row>
    <row r="246" spans="1:33" x14ac:dyDescent="0.25">
      <c r="A246" s="275">
        <v>8243</v>
      </c>
      <c r="B246" s="275" t="s">
        <v>120</v>
      </c>
      <c r="C246" s="275" t="s">
        <v>14</v>
      </c>
      <c r="D246" s="275">
        <v>8205</v>
      </c>
      <c r="E246" s="275" t="s">
        <v>130</v>
      </c>
      <c r="F246" s="275" t="s">
        <v>14</v>
      </c>
      <c r="G246" s="276">
        <v>82430160082387</v>
      </c>
      <c r="H246" s="277" t="s">
        <v>56</v>
      </c>
      <c r="I246" s="277" t="s">
        <v>300</v>
      </c>
      <c r="J246" s="278">
        <v>42494</v>
      </c>
      <c r="K246" s="279">
        <v>33</v>
      </c>
      <c r="L246" s="275" t="s">
        <v>105</v>
      </c>
      <c r="M246" s="275" t="s">
        <v>41</v>
      </c>
      <c r="N246" s="278">
        <v>42524</v>
      </c>
      <c r="O246" s="278" t="s">
        <v>268</v>
      </c>
      <c r="P246" s="279">
        <v>3</v>
      </c>
      <c r="Q246" s="278" t="s">
        <v>33</v>
      </c>
      <c r="R246" s="275">
        <v>15825</v>
      </c>
      <c r="S246" s="275" t="s">
        <v>100</v>
      </c>
      <c r="T246" s="275">
        <v>15825</v>
      </c>
      <c r="U246" s="275" t="s">
        <v>100</v>
      </c>
      <c r="V246" s="283">
        <v>15825</v>
      </c>
      <c r="W246" s="275" t="s">
        <v>100</v>
      </c>
      <c r="X246" s="275" t="s">
        <v>107</v>
      </c>
      <c r="Y246" s="275">
        <v>15.83</v>
      </c>
      <c r="Z246" s="275">
        <v>1</v>
      </c>
      <c r="AA246" s="282" t="s">
        <v>630</v>
      </c>
      <c r="AB246" s="289" t="s">
        <v>2312</v>
      </c>
      <c r="AC246" s="275" t="s">
        <v>2339</v>
      </c>
      <c r="AD246" s="290" t="s">
        <v>350</v>
      </c>
      <c r="AE246" s="292"/>
      <c r="AF246" s="292" t="s">
        <v>2134</v>
      </c>
      <c r="AG246" s="292"/>
    </row>
    <row r="247" spans="1:33" x14ac:dyDescent="0.25">
      <c r="A247" s="275">
        <v>8243</v>
      </c>
      <c r="B247" s="275" t="s">
        <v>120</v>
      </c>
      <c r="C247" s="275" t="s">
        <v>14</v>
      </c>
      <c r="D247" s="275">
        <v>8205</v>
      </c>
      <c r="E247" s="275" t="s">
        <v>130</v>
      </c>
      <c r="F247" s="275" t="s">
        <v>14</v>
      </c>
      <c r="G247" s="276">
        <v>82430160082392</v>
      </c>
      <c r="H247" s="277" t="s">
        <v>56</v>
      </c>
      <c r="I247" s="277" t="s">
        <v>300</v>
      </c>
      <c r="J247" s="278">
        <v>42494</v>
      </c>
      <c r="K247" s="279">
        <v>33</v>
      </c>
      <c r="L247" s="275" t="s">
        <v>105</v>
      </c>
      <c r="M247" s="275" t="s">
        <v>41</v>
      </c>
      <c r="N247" s="278">
        <v>42524</v>
      </c>
      <c r="O247" s="278" t="s">
        <v>268</v>
      </c>
      <c r="P247" s="279">
        <v>3</v>
      </c>
      <c r="Q247" s="278" t="s">
        <v>33</v>
      </c>
      <c r="R247" s="275">
        <v>17935</v>
      </c>
      <c r="S247" s="275" t="s">
        <v>100</v>
      </c>
      <c r="T247" s="275">
        <v>17935</v>
      </c>
      <c r="U247" s="275" t="s">
        <v>100</v>
      </c>
      <c r="V247" s="283">
        <v>17935</v>
      </c>
      <c r="W247" s="275" t="s">
        <v>100</v>
      </c>
      <c r="X247" s="275" t="s">
        <v>107</v>
      </c>
      <c r="Y247" s="275">
        <v>17.940000000000001</v>
      </c>
      <c r="Z247" s="275">
        <v>1</v>
      </c>
      <c r="AA247" s="282" t="s">
        <v>630</v>
      </c>
      <c r="AB247" s="289" t="s">
        <v>2312</v>
      </c>
      <c r="AC247" s="275" t="s">
        <v>2339</v>
      </c>
      <c r="AD247" s="290" t="s">
        <v>350</v>
      </c>
      <c r="AE247" s="292"/>
      <c r="AF247" s="292" t="s">
        <v>2134</v>
      </c>
      <c r="AG247" s="292"/>
    </row>
    <row r="248" spans="1:33" x14ac:dyDescent="0.25">
      <c r="A248" s="275">
        <v>8243</v>
      </c>
      <c r="B248" s="275" t="s">
        <v>120</v>
      </c>
      <c r="C248" s="275" t="s">
        <v>14</v>
      </c>
      <c r="D248" s="275">
        <v>96</v>
      </c>
      <c r="E248" s="275" t="s">
        <v>288</v>
      </c>
      <c r="F248" s="275" t="s">
        <v>17</v>
      </c>
      <c r="G248" s="276">
        <v>82430160078923</v>
      </c>
      <c r="H248" s="277" t="s">
        <v>56</v>
      </c>
      <c r="I248" s="277" t="s">
        <v>190</v>
      </c>
      <c r="J248" s="278">
        <v>42430</v>
      </c>
      <c r="K248" s="279">
        <v>97</v>
      </c>
      <c r="L248" s="275" t="s">
        <v>118</v>
      </c>
      <c r="M248" s="275" t="s">
        <v>41</v>
      </c>
      <c r="N248" s="278">
        <v>42494</v>
      </c>
      <c r="O248" s="278" t="s">
        <v>268</v>
      </c>
      <c r="P248" s="279">
        <v>33</v>
      </c>
      <c r="Q248" s="278" t="s">
        <v>34</v>
      </c>
      <c r="R248" s="275">
        <v>5250</v>
      </c>
      <c r="S248" s="275" t="s">
        <v>100</v>
      </c>
      <c r="T248" s="275">
        <v>5250</v>
      </c>
      <c r="U248" s="275" t="s">
        <v>100</v>
      </c>
      <c r="V248" s="283">
        <v>5250</v>
      </c>
      <c r="W248" s="275" t="s">
        <v>100</v>
      </c>
      <c r="X248" s="275" t="s">
        <v>114</v>
      </c>
      <c r="Y248" s="275">
        <v>5.25</v>
      </c>
      <c r="Z248" s="275">
        <v>1</v>
      </c>
      <c r="AA248" s="282" t="s">
        <v>629</v>
      </c>
      <c r="AB248" s="289" t="s">
        <v>435</v>
      </c>
      <c r="AC248" s="275" t="s">
        <v>2203</v>
      </c>
      <c r="AD248" s="290" t="s">
        <v>349</v>
      </c>
      <c r="AE248" s="292"/>
      <c r="AF248" s="292" t="s">
        <v>2134</v>
      </c>
      <c r="AG248" s="292"/>
    </row>
    <row r="249" spans="1:33" x14ac:dyDescent="0.25">
      <c r="A249" s="275">
        <v>3014</v>
      </c>
      <c r="B249" s="275" t="s">
        <v>144</v>
      </c>
      <c r="C249" s="275" t="s">
        <v>16</v>
      </c>
      <c r="D249" s="275">
        <v>3019</v>
      </c>
      <c r="E249" s="275" t="s">
        <v>134</v>
      </c>
      <c r="F249" s="275" t="s">
        <v>16</v>
      </c>
      <c r="G249" s="276">
        <v>30140110121632</v>
      </c>
      <c r="H249" s="277" t="s">
        <v>59</v>
      </c>
      <c r="I249" s="277" t="s">
        <v>135</v>
      </c>
      <c r="J249" s="278">
        <v>42451</v>
      </c>
      <c r="K249" s="279">
        <v>76</v>
      </c>
      <c r="L249" s="275" t="s">
        <v>111</v>
      </c>
      <c r="M249" s="275" t="s">
        <v>42</v>
      </c>
      <c r="N249" s="278">
        <v>42527</v>
      </c>
      <c r="O249" s="278" t="s">
        <v>268</v>
      </c>
      <c r="P249" s="279">
        <v>0</v>
      </c>
      <c r="Q249" s="278" t="s">
        <v>33</v>
      </c>
      <c r="R249" s="275">
        <v>2715</v>
      </c>
      <c r="S249" s="275" t="s">
        <v>100</v>
      </c>
      <c r="T249" s="275">
        <v>2715</v>
      </c>
      <c r="U249" s="275" t="s">
        <v>100</v>
      </c>
      <c r="V249" s="283">
        <v>2715</v>
      </c>
      <c r="W249" s="275" t="s">
        <v>100</v>
      </c>
      <c r="X249" s="275" t="s">
        <v>107</v>
      </c>
      <c r="Y249" s="275">
        <v>2.72</v>
      </c>
      <c r="Z249" s="275">
        <v>1</v>
      </c>
      <c r="AA249" s="282" t="s">
        <v>629</v>
      </c>
      <c r="AB249" s="289" t="s">
        <v>906</v>
      </c>
      <c r="AC249" s="275" t="s">
        <v>2340</v>
      </c>
      <c r="AD249" s="290" t="s">
        <v>349</v>
      </c>
      <c r="AE249" s="292" t="s">
        <v>794</v>
      </c>
      <c r="AF249" s="292"/>
      <c r="AG249" s="292"/>
    </row>
    <row r="250" spans="1:33" x14ac:dyDescent="0.25">
      <c r="A250" s="275">
        <v>3014</v>
      </c>
      <c r="B250" s="275" t="s">
        <v>144</v>
      </c>
      <c r="C250" s="275" t="s">
        <v>16</v>
      </c>
      <c r="D250" s="275">
        <v>3019</v>
      </c>
      <c r="E250" s="275" t="s">
        <v>134</v>
      </c>
      <c r="F250" s="275" t="s">
        <v>16</v>
      </c>
      <c r="G250" s="276">
        <v>30143300000042</v>
      </c>
      <c r="H250" s="277" t="s">
        <v>59</v>
      </c>
      <c r="I250" s="277" t="s">
        <v>135</v>
      </c>
      <c r="J250" s="278">
        <v>42462</v>
      </c>
      <c r="K250" s="279">
        <v>65</v>
      </c>
      <c r="L250" s="275" t="s">
        <v>111</v>
      </c>
      <c r="M250" s="275" t="s">
        <v>42</v>
      </c>
      <c r="N250" s="278">
        <v>42527</v>
      </c>
      <c r="O250" s="278" t="s">
        <v>268</v>
      </c>
      <c r="P250" s="279">
        <v>0</v>
      </c>
      <c r="Q250" s="278" t="s">
        <v>33</v>
      </c>
      <c r="R250" s="275">
        <v>31119.599999999999</v>
      </c>
      <c r="S250" s="275" t="s">
        <v>100</v>
      </c>
      <c r="T250" s="275">
        <v>31119.599999999999</v>
      </c>
      <c r="U250" s="275" t="s">
        <v>100</v>
      </c>
      <c r="V250" s="283">
        <v>31119.599999999999</v>
      </c>
      <c r="W250" s="275" t="s">
        <v>100</v>
      </c>
      <c r="X250" s="275" t="s">
        <v>107</v>
      </c>
      <c r="Y250" s="275">
        <v>31.12</v>
      </c>
      <c r="Z250" s="275">
        <v>1</v>
      </c>
      <c r="AA250" s="282" t="s">
        <v>630</v>
      </c>
      <c r="AB250" s="289" t="s">
        <v>906</v>
      </c>
      <c r="AC250" s="275" t="s">
        <v>2340</v>
      </c>
      <c r="AD250" s="290" t="s">
        <v>350</v>
      </c>
      <c r="AE250" s="292" t="s">
        <v>794</v>
      </c>
      <c r="AF250" s="292" t="s">
        <v>2134</v>
      </c>
      <c r="AG250" s="292"/>
    </row>
    <row r="251" spans="1:33" x14ac:dyDescent="0.25">
      <c r="A251" s="275">
        <v>3014</v>
      </c>
      <c r="B251" s="275" t="s">
        <v>144</v>
      </c>
      <c r="C251" s="275" t="s">
        <v>16</v>
      </c>
      <c r="D251" s="275">
        <v>3022</v>
      </c>
      <c r="E251" s="275" t="s">
        <v>141</v>
      </c>
      <c r="F251" s="275" t="s">
        <v>16</v>
      </c>
      <c r="G251" s="276">
        <v>30140110122474</v>
      </c>
      <c r="H251" s="277" t="s">
        <v>59</v>
      </c>
      <c r="I251" s="277" t="s">
        <v>135</v>
      </c>
      <c r="J251" s="278">
        <v>42461</v>
      </c>
      <c r="K251" s="279">
        <v>66</v>
      </c>
      <c r="L251" s="275" t="s">
        <v>127</v>
      </c>
      <c r="M251" s="275" t="s">
        <v>128</v>
      </c>
      <c r="N251" s="278">
        <v>42527</v>
      </c>
      <c r="O251" s="278" t="s">
        <v>268</v>
      </c>
      <c r="P251" s="279">
        <v>0</v>
      </c>
      <c r="Q251" s="278" t="s">
        <v>33</v>
      </c>
      <c r="R251" s="275">
        <v>6708</v>
      </c>
      <c r="S251" s="275" t="s">
        <v>100</v>
      </c>
      <c r="T251" s="275">
        <v>6708</v>
      </c>
      <c r="U251" s="275" t="s">
        <v>100</v>
      </c>
      <c r="V251" s="283">
        <v>6708</v>
      </c>
      <c r="W251" s="275" t="s">
        <v>100</v>
      </c>
      <c r="X251" s="275" t="s">
        <v>107</v>
      </c>
      <c r="Y251" s="275">
        <v>6.71</v>
      </c>
      <c r="Z251" s="275">
        <v>1</v>
      </c>
      <c r="AA251" s="282" t="s">
        <v>629</v>
      </c>
      <c r="AB251" s="289" t="s">
        <v>463</v>
      </c>
      <c r="AC251" s="275" t="s">
        <v>994</v>
      </c>
      <c r="AD251" s="290" t="s">
        <v>349</v>
      </c>
      <c r="AE251" s="292" t="s">
        <v>794</v>
      </c>
      <c r="AF251" s="292"/>
      <c r="AG251" s="292"/>
    </row>
    <row r="252" spans="1:33" x14ac:dyDescent="0.25">
      <c r="A252" s="275">
        <v>3014</v>
      </c>
      <c r="B252" s="275" t="s">
        <v>144</v>
      </c>
      <c r="C252" s="275" t="s">
        <v>16</v>
      </c>
      <c r="D252" s="275">
        <v>3022</v>
      </c>
      <c r="E252" s="275" t="s">
        <v>141</v>
      </c>
      <c r="F252" s="275" t="s">
        <v>16</v>
      </c>
      <c r="G252" s="276">
        <v>30140110126590</v>
      </c>
      <c r="H252" s="277" t="s">
        <v>59</v>
      </c>
      <c r="I252" s="277" t="s">
        <v>135</v>
      </c>
      <c r="J252" s="278">
        <v>42514</v>
      </c>
      <c r="K252" s="279">
        <v>13</v>
      </c>
      <c r="L252" s="275" t="s">
        <v>122</v>
      </c>
      <c r="M252" s="275" t="s">
        <v>41</v>
      </c>
      <c r="N252" s="278">
        <v>42527</v>
      </c>
      <c r="O252" s="278" t="s">
        <v>268</v>
      </c>
      <c r="P252" s="279">
        <v>0</v>
      </c>
      <c r="Q252" s="278" t="s">
        <v>33</v>
      </c>
      <c r="R252" s="275">
        <v>7854</v>
      </c>
      <c r="S252" s="275" t="s">
        <v>100</v>
      </c>
      <c r="T252" s="275">
        <v>7854</v>
      </c>
      <c r="U252" s="275" t="s">
        <v>100</v>
      </c>
      <c r="V252" s="283">
        <v>7854</v>
      </c>
      <c r="W252" s="275" t="s">
        <v>100</v>
      </c>
      <c r="X252" s="275" t="s">
        <v>107</v>
      </c>
      <c r="Y252" s="275">
        <v>7.85</v>
      </c>
      <c r="Z252" s="275">
        <v>1</v>
      </c>
      <c r="AA252" s="282" t="s">
        <v>629</v>
      </c>
      <c r="AB252" s="289" t="s">
        <v>463</v>
      </c>
      <c r="AC252" s="275" t="s">
        <v>2341</v>
      </c>
      <c r="AD252" s="290" t="s">
        <v>349</v>
      </c>
      <c r="AE252" s="292" t="s">
        <v>794</v>
      </c>
      <c r="AF252" s="292" t="s">
        <v>2134</v>
      </c>
      <c r="AG252" s="292"/>
    </row>
    <row r="253" spans="1:33" x14ac:dyDescent="0.25">
      <c r="A253" s="275">
        <v>3014</v>
      </c>
      <c r="B253" s="275" t="s">
        <v>144</v>
      </c>
      <c r="C253" s="275" t="s">
        <v>16</v>
      </c>
      <c r="D253" s="275">
        <v>3022</v>
      </c>
      <c r="E253" s="275" t="s">
        <v>141</v>
      </c>
      <c r="F253" s="275" t="s">
        <v>16</v>
      </c>
      <c r="G253" s="276">
        <v>30140110121876</v>
      </c>
      <c r="H253" s="277" t="s">
        <v>59</v>
      </c>
      <c r="I253" s="277" t="s">
        <v>135</v>
      </c>
      <c r="J253" s="278">
        <v>42454</v>
      </c>
      <c r="K253" s="279">
        <v>73</v>
      </c>
      <c r="L253" s="275" t="s">
        <v>127</v>
      </c>
      <c r="M253" s="275" t="s">
        <v>128</v>
      </c>
      <c r="N253" s="278">
        <v>42527</v>
      </c>
      <c r="O253" s="278" t="s">
        <v>268</v>
      </c>
      <c r="P253" s="279">
        <v>0</v>
      </c>
      <c r="Q253" s="278" t="s">
        <v>33</v>
      </c>
      <c r="R253" s="275">
        <v>9840</v>
      </c>
      <c r="S253" s="275" t="s">
        <v>100</v>
      </c>
      <c r="T253" s="275">
        <v>9840</v>
      </c>
      <c r="U253" s="275" t="s">
        <v>100</v>
      </c>
      <c r="V253" s="283">
        <v>9840</v>
      </c>
      <c r="W253" s="275" t="s">
        <v>100</v>
      </c>
      <c r="X253" s="275" t="s">
        <v>107</v>
      </c>
      <c r="Y253" s="275">
        <v>9.84</v>
      </c>
      <c r="Z253" s="275">
        <v>1</v>
      </c>
      <c r="AA253" s="282" t="s">
        <v>629</v>
      </c>
      <c r="AB253" s="289" t="s">
        <v>463</v>
      </c>
      <c r="AC253" s="275" t="s">
        <v>994</v>
      </c>
      <c r="AD253" s="290" t="s">
        <v>349</v>
      </c>
      <c r="AE253" s="292" t="s">
        <v>794</v>
      </c>
      <c r="AF253" s="292"/>
      <c r="AG253" s="292"/>
    </row>
    <row r="254" spans="1:33" x14ac:dyDescent="0.25">
      <c r="A254" s="275">
        <v>3014</v>
      </c>
      <c r="B254" s="275" t="s">
        <v>144</v>
      </c>
      <c r="C254" s="275" t="s">
        <v>16</v>
      </c>
      <c r="D254" s="275">
        <v>3022</v>
      </c>
      <c r="E254" s="275" t="s">
        <v>141</v>
      </c>
      <c r="F254" s="275" t="s">
        <v>16</v>
      </c>
      <c r="G254" s="276">
        <v>30140110122430</v>
      </c>
      <c r="H254" s="277" t="s">
        <v>59</v>
      </c>
      <c r="I254" s="277" t="s">
        <v>135</v>
      </c>
      <c r="J254" s="278">
        <v>42461</v>
      </c>
      <c r="K254" s="279">
        <v>66</v>
      </c>
      <c r="L254" s="275" t="s">
        <v>127</v>
      </c>
      <c r="M254" s="275" t="s">
        <v>128</v>
      </c>
      <c r="N254" s="278">
        <v>42527</v>
      </c>
      <c r="O254" s="278" t="s">
        <v>268</v>
      </c>
      <c r="P254" s="279">
        <v>0</v>
      </c>
      <c r="Q254" s="278" t="s">
        <v>33</v>
      </c>
      <c r="R254" s="275">
        <v>10260</v>
      </c>
      <c r="S254" s="275" t="s">
        <v>100</v>
      </c>
      <c r="T254" s="275">
        <v>10260</v>
      </c>
      <c r="U254" s="275" t="s">
        <v>100</v>
      </c>
      <c r="V254" s="283">
        <v>10260</v>
      </c>
      <c r="W254" s="275" t="s">
        <v>100</v>
      </c>
      <c r="X254" s="275" t="s">
        <v>107</v>
      </c>
      <c r="Y254" s="275">
        <v>10.26</v>
      </c>
      <c r="Z254" s="275">
        <v>1</v>
      </c>
      <c r="AA254" s="282" t="s">
        <v>630</v>
      </c>
      <c r="AB254" s="289" t="s">
        <v>463</v>
      </c>
      <c r="AC254" s="275" t="s">
        <v>994</v>
      </c>
      <c r="AD254" s="290" t="s">
        <v>350</v>
      </c>
      <c r="AE254" s="292" t="s">
        <v>794</v>
      </c>
      <c r="AF254" s="292" t="s">
        <v>2134</v>
      </c>
      <c r="AG254" s="292"/>
    </row>
    <row r="255" spans="1:33" x14ac:dyDescent="0.25">
      <c r="A255" s="275">
        <v>3014</v>
      </c>
      <c r="B255" s="275" t="s">
        <v>144</v>
      </c>
      <c r="C255" s="275" t="s">
        <v>16</v>
      </c>
      <c r="D255" s="275">
        <v>3022</v>
      </c>
      <c r="E255" s="275" t="s">
        <v>141</v>
      </c>
      <c r="F255" s="275" t="s">
        <v>16</v>
      </c>
      <c r="G255" s="276">
        <v>30140110122426</v>
      </c>
      <c r="H255" s="277" t="s">
        <v>59</v>
      </c>
      <c r="I255" s="277" t="s">
        <v>135</v>
      </c>
      <c r="J255" s="278">
        <v>42461</v>
      </c>
      <c r="K255" s="279">
        <v>66</v>
      </c>
      <c r="L255" s="275" t="s">
        <v>127</v>
      </c>
      <c r="M255" s="275" t="s">
        <v>128</v>
      </c>
      <c r="N255" s="278">
        <v>42527</v>
      </c>
      <c r="O255" s="278" t="s">
        <v>268</v>
      </c>
      <c r="P255" s="279">
        <v>0</v>
      </c>
      <c r="Q255" s="278" t="s">
        <v>33</v>
      </c>
      <c r="R255" s="275">
        <v>10800</v>
      </c>
      <c r="S255" s="275" t="s">
        <v>100</v>
      </c>
      <c r="T255" s="275">
        <v>10800</v>
      </c>
      <c r="U255" s="275" t="s">
        <v>100</v>
      </c>
      <c r="V255" s="283">
        <v>10800</v>
      </c>
      <c r="W255" s="275" t="s">
        <v>100</v>
      </c>
      <c r="X255" s="275" t="s">
        <v>107</v>
      </c>
      <c r="Y255" s="275">
        <v>10.8</v>
      </c>
      <c r="Z255" s="275">
        <v>1</v>
      </c>
      <c r="AA255" s="282" t="s">
        <v>630</v>
      </c>
      <c r="AB255" s="289" t="s">
        <v>463</v>
      </c>
      <c r="AC255" s="275" t="s">
        <v>994</v>
      </c>
      <c r="AD255" s="290" t="s">
        <v>350</v>
      </c>
      <c r="AE255" s="292" t="s">
        <v>794</v>
      </c>
      <c r="AF255" s="292" t="s">
        <v>2134</v>
      </c>
      <c r="AG255" s="292"/>
    </row>
    <row r="256" spans="1:33" x14ac:dyDescent="0.25">
      <c r="A256" s="275">
        <v>3014</v>
      </c>
      <c r="B256" s="275" t="s">
        <v>144</v>
      </c>
      <c r="C256" s="275" t="s">
        <v>16</v>
      </c>
      <c r="D256" s="275">
        <v>3022</v>
      </c>
      <c r="E256" s="275" t="s">
        <v>141</v>
      </c>
      <c r="F256" s="275" t="s">
        <v>16</v>
      </c>
      <c r="G256" s="276">
        <v>30140110122476</v>
      </c>
      <c r="H256" s="277" t="s">
        <v>59</v>
      </c>
      <c r="I256" s="277" t="s">
        <v>135</v>
      </c>
      <c r="J256" s="278">
        <v>42461</v>
      </c>
      <c r="K256" s="279">
        <v>66</v>
      </c>
      <c r="L256" s="275" t="s">
        <v>127</v>
      </c>
      <c r="M256" s="275" t="s">
        <v>128</v>
      </c>
      <c r="N256" s="278">
        <v>42527</v>
      </c>
      <c r="O256" s="278" t="s">
        <v>268</v>
      </c>
      <c r="P256" s="279">
        <v>0</v>
      </c>
      <c r="Q256" s="278" t="s">
        <v>33</v>
      </c>
      <c r="R256" s="275">
        <v>10836</v>
      </c>
      <c r="S256" s="275" t="s">
        <v>100</v>
      </c>
      <c r="T256" s="275">
        <v>10836</v>
      </c>
      <c r="U256" s="275" t="s">
        <v>100</v>
      </c>
      <c r="V256" s="283">
        <v>10836</v>
      </c>
      <c r="W256" s="275" t="s">
        <v>100</v>
      </c>
      <c r="X256" s="275" t="s">
        <v>107</v>
      </c>
      <c r="Y256" s="275">
        <v>10.84</v>
      </c>
      <c r="Z256" s="275">
        <v>1</v>
      </c>
      <c r="AA256" s="282" t="s">
        <v>630</v>
      </c>
      <c r="AB256" s="289" t="s">
        <v>463</v>
      </c>
      <c r="AC256" s="275" t="s">
        <v>994</v>
      </c>
      <c r="AD256" s="290" t="s">
        <v>350</v>
      </c>
      <c r="AE256" s="292" t="s">
        <v>794</v>
      </c>
      <c r="AF256" s="292" t="s">
        <v>2134</v>
      </c>
      <c r="AG256" s="292"/>
    </row>
    <row r="257" spans="1:33" x14ac:dyDescent="0.25">
      <c r="A257" s="275">
        <v>3014</v>
      </c>
      <c r="B257" s="275" t="s">
        <v>144</v>
      </c>
      <c r="C257" s="275" t="s">
        <v>16</v>
      </c>
      <c r="D257" s="275">
        <v>3022</v>
      </c>
      <c r="E257" s="275" t="s">
        <v>141</v>
      </c>
      <c r="F257" s="275" t="s">
        <v>16</v>
      </c>
      <c r="G257" s="276">
        <v>30140110120153</v>
      </c>
      <c r="H257" s="277" t="s">
        <v>59</v>
      </c>
      <c r="I257" s="277" t="s">
        <v>135</v>
      </c>
      <c r="J257" s="278">
        <v>42430</v>
      </c>
      <c r="K257" s="279">
        <v>97</v>
      </c>
      <c r="L257" s="275" t="s">
        <v>111</v>
      </c>
      <c r="M257" s="275" t="s">
        <v>42</v>
      </c>
      <c r="N257" s="278">
        <v>42495</v>
      </c>
      <c r="O257" s="278" t="s">
        <v>268</v>
      </c>
      <c r="P257" s="279">
        <v>32</v>
      </c>
      <c r="Q257" s="278" t="s">
        <v>34</v>
      </c>
      <c r="R257" s="275">
        <v>13766.4</v>
      </c>
      <c r="S257" s="275" t="s">
        <v>100</v>
      </c>
      <c r="T257" s="275">
        <v>13766.4</v>
      </c>
      <c r="U257" s="275" t="s">
        <v>100</v>
      </c>
      <c r="V257" s="283">
        <v>13766.4</v>
      </c>
      <c r="W257" s="275" t="s">
        <v>100</v>
      </c>
      <c r="X257" s="275" t="s">
        <v>107</v>
      </c>
      <c r="Y257" s="275">
        <v>13.77</v>
      </c>
      <c r="Z257" s="275">
        <v>1</v>
      </c>
      <c r="AA257" s="282" t="s">
        <v>630</v>
      </c>
      <c r="AB257" s="289" t="s">
        <v>409</v>
      </c>
      <c r="AC257" s="275" t="s">
        <v>361</v>
      </c>
      <c r="AD257" s="290" t="s">
        <v>350</v>
      </c>
      <c r="AE257" s="292" t="s">
        <v>794</v>
      </c>
      <c r="AF257" s="292" t="s">
        <v>2134</v>
      </c>
      <c r="AG257" s="292"/>
    </row>
    <row r="258" spans="1:33" x14ac:dyDescent="0.25">
      <c r="A258" s="275">
        <v>3014</v>
      </c>
      <c r="B258" s="275" t="s">
        <v>144</v>
      </c>
      <c r="C258" s="275" t="s">
        <v>16</v>
      </c>
      <c r="D258" s="275">
        <v>3022</v>
      </c>
      <c r="E258" s="275" t="s">
        <v>141</v>
      </c>
      <c r="F258" s="275" t="s">
        <v>16</v>
      </c>
      <c r="G258" s="276">
        <v>30140110122429</v>
      </c>
      <c r="H258" s="277" t="s">
        <v>59</v>
      </c>
      <c r="I258" s="277" t="s">
        <v>135</v>
      </c>
      <c r="J258" s="278">
        <v>42461</v>
      </c>
      <c r="K258" s="279">
        <v>66</v>
      </c>
      <c r="L258" s="275" t="s">
        <v>127</v>
      </c>
      <c r="M258" s="275" t="s">
        <v>128</v>
      </c>
      <c r="N258" s="278">
        <v>42527</v>
      </c>
      <c r="O258" s="278" t="s">
        <v>268</v>
      </c>
      <c r="P258" s="279">
        <v>0</v>
      </c>
      <c r="Q258" s="278" t="s">
        <v>33</v>
      </c>
      <c r="R258" s="275">
        <v>19140</v>
      </c>
      <c r="S258" s="275" t="s">
        <v>100</v>
      </c>
      <c r="T258" s="275">
        <v>19140</v>
      </c>
      <c r="U258" s="275" t="s">
        <v>100</v>
      </c>
      <c r="V258" s="283">
        <v>19140</v>
      </c>
      <c r="W258" s="275" t="s">
        <v>100</v>
      </c>
      <c r="X258" s="275" t="s">
        <v>107</v>
      </c>
      <c r="Y258" s="275">
        <v>19.14</v>
      </c>
      <c r="Z258" s="275">
        <v>1</v>
      </c>
      <c r="AA258" s="282" t="s">
        <v>630</v>
      </c>
      <c r="AB258" s="289" t="s">
        <v>463</v>
      </c>
      <c r="AC258" s="275" t="s">
        <v>994</v>
      </c>
      <c r="AD258" s="290" t="s">
        <v>350</v>
      </c>
      <c r="AE258" s="292" t="s">
        <v>794</v>
      </c>
      <c r="AF258" s="292" t="s">
        <v>2134</v>
      </c>
      <c r="AG258" s="292"/>
    </row>
    <row r="259" spans="1:33" x14ac:dyDescent="0.25">
      <c r="A259" s="275">
        <v>3014</v>
      </c>
      <c r="B259" s="275" t="s">
        <v>144</v>
      </c>
      <c r="C259" s="275" t="s">
        <v>16</v>
      </c>
      <c r="D259" s="275">
        <v>3022</v>
      </c>
      <c r="E259" s="275" t="s">
        <v>141</v>
      </c>
      <c r="F259" s="275" t="s">
        <v>16</v>
      </c>
      <c r="G259" s="276">
        <v>30140110119969</v>
      </c>
      <c r="H259" s="277" t="s">
        <v>59</v>
      </c>
      <c r="I259" s="277" t="s">
        <v>135</v>
      </c>
      <c r="J259" s="278">
        <v>42429</v>
      </c>
      <c r="K259" s="279">
        <v>98</v>
      </c>
      <c r="L259" s="275" t="s">
        <v>111</v>
      </c>
      <c r="M259" s="275" t="s">
        <v>42</v>
      </c>
      <c r="N259" s="278">
        <v>42495</v>
      </c>
      <c r="O259" s="278" t="s">
        <v>268</v>
      </c>
      <c r="P259" s="279">
        <v>32</v>
      </c>
      <c r="Q259" s="278" t="s">
        <v>34</v>
      </c>
      <c r="R259" s="275">
        <v>41649.71</v>
      </c>
      <c r="S259" s="275" t="s">
        <v>100</v>
      </c>
      <c r="T259" s="275">
        <v>41649.71</v>
      </c>
      <c r="U259" s="275" t="s">
        <v>100</v>
      </c>
      <c r="V259" s="283">
        <v>41649.71</v>
      </c>
      <c r="W259" s="275" t="s">
        <v>100</v>
      </c>
      <c r="X259" s="275" t="s">
        <v>107</v>
      </c>
      <c r="Y259" s="275">
        <v>41.65</v>
      </c>
      <c r="Z259" s="275">
        <v>1</v>
      </c>
      <c r="AA259" s="282" t="s">
        <v>630</v>
      </c>
      <c r="AB259" s="289" t="s">
        <v>409</v>
      </c>
      <c r="AC259" s="275" t="s">
        <v>361</v>
      </c>
      <c r="AD259" s="290" t="s">
        <v>350</v>
      </c>
      <c r="AE259" s="292" t="s">
        <v>794</v>
      </c>
      <c r="AF259" s="292" t="s">
        <v>2134</v>
      </c>
      <c r="AG259" s="292"/>
    </row>
    <row r="260" spans="1:33" x14ac:dyDescent="0.25">
      <c r="A260" s="275">
        <v>3014</v>
      </c>
      <c r="B260" s="275" t="s">
        <v>144</v>
      </c>
      <c r="C260" s="275" t="s">
        <v>16</v>
      </c>
      <c r="D260" s="275">
        <v>3100</v>
      </c>
      <c r="E260" s="275" t="s">
        <v>274</v>
      </c>
      <c r="F260" s="275" t="s">
        <v>13</v>
      </c>
      <c r="G260" s="276">
        <v>30140110116379</v>
      </c>
      <c r="H260" s="277" t="s">
        <v>59</v>
      </c>
      <c r="I260" s="277" t="s">
        <v>135</v>
      </c>
      <c r="J260" s="278">
        <v>42362</v>
      </c>
      <c r="K260" s="279">
        <v>165</v>
      </c>
      <c r="L260" s="275" t="s">
        <v>149</v>
      </c>
      <c r="M260" s="275" t="s">
        <v>41</v>
      </c>
      <c r="N260" s="278">
        <v>42367</v>
      </c>
      <c r="O260" s="278" t="s">
        <v>273</v>
      </c>
      <c r="P260" s="279">
        <v>160</v>
      </c>
      <c r="Q260" s="278" t="s">
        <v>39</v>
      </c>
      <c r="R260" s="275">
        <v>2720</v>
      </c>
      <c r="S260" s="275" t="s">
        <v>100</v>
      </c>
      <c r="T260" s="275">
        <v>2720</v>
      </c>
      <c r="U260" s="275" t="s">
        <v>100</v>
      </c>
      <c r="V260" s="283">
        <v>2720</v>
      </c>
      <c r="W260" s="275" t="s">
        <v>100</v>
      </c>
      <c r="X260" s="275" t="s">
        <v>114</v>
      </c>
      <c r="Y260" s="275">
        <v>2.72</v>
      </c>
      <c r="Z260" s="275">
        <v>1</v>
      </c>
      <c r="AA260" s="282" t="s">
        <v>629</v>
      </c>
      <c r="AB260" s="289" t="s">
        <v>1091</v>
      </c>
      <c r="AC260" s="275" t="s">
        <v>1092</v>
      </c>
      <c r="AD260" s="290" t="s">
        <v>349</v>
      </c>
      <c r="AE260" s="292" t="s">
        <v>794</v>
      </c>
      <c r="AF260" s="292" t="s">
        <v>2134</v>
      </c>
      <c r="AG260" s="292"/>
    </row>
    <row r="261" spans="1:33" x14ac:dyDescent="0.25">
      <c r="A261" s="275">
        <v>3014</v>
      </c>
      <c r="B261" s="275" t="s">
        <v>144</v>
      </c>
      <c r="C261" s="275" t="s">
        <v>16</v>
      </c>
      <c r="D261" s="275">
        <v>635</v>
      </c>
      <c r="E261" s="275" t="s">
        <v>142</v>
      </c>
      <c r="F261" s="275" t="s">
        <v>16</v>
      </c>
      <c r="G261" s="276">
        <v>30140110122181</v>
      </c>
      <c r="H261" s="277" t="s">
        <v>59</v>
      </c>
      <c r="I261" s="277" t="s">
        <v>135</v>
      </c>
      <c r="J261" s="278">
        <v>42459</v>
      </c>
      <c r="K261" s="279">
        <v>68</v>
      </c>
      <c r="L261" s="275" t="s">
        <v>127</v>
      </c>
      <c r="M261" s="275" t="s">
        <v>128</v>
      </c>
      <c r="N261" s="278">
        <v>42466</v>
      </c>
      <c r="O261" s="278" t="s">
        <v>266</v>
      </c>
      <c r="P261" s="279">
        <v>61</v>
      </c>
      <c r="Q261" s="278" t="s">
        <v>35</v>
      </c>
      <c r="R261" s="275">
        <v>10832.4</v>
      </c>
      <c r="S261" s="275" t="s">
        <v>100</v>
      </c>
      <c r="T261" s="275">
        <v>10832.4</v>
      </c>
      <c r="U261" s="275" t="s">
        <v>100</v>
      </c>
      <c r="V261" s="283">
        <v>10832.4</v>
      </c>
      <c r="W261" s="275" t="s">
        <v>100</v>
      </c>
      <c r="X261" s="275" t="s">
        <v>107</v>
      </c>
      <c r="Y261" s="275">
        <v>10.83</v>
      </c>
      <c r="Z261" s="275">
        <v>1</v>
      </c>
      <c r="AA261" s="282" t="s">
        <v>630</v>
      </c>
      <c r="AB261" s="289" t="s">
        <v>467</v>
      </c>
      <c r="AC261" s="275" t="s">
        <v>351</v>
      </c>
      <c r="AD261" s="290" t="s">
        <v>350</v>
      </c>
      <c r="AE261" s="292"/>
      <c r="AF261" s="292" t="s">
        <v>2134</v>
      </c>
      <c r="AG261" s="292"/>
    </row>
    <row r="262" spans="1:33" x14ac:dyDescent="0.25">
      <c r="A262" s="275">
        <v>3014</v>
      </c>
      <c r="B262" s="275" t="s">
        <v>144</v>
      </c>
      <c r="C262" s="275" t="s">
        <v>16</v>
      </c>
      <c r="D262" s="275">
        <v>635</v>
      </c>
      <c r="E262" s="275" t="s">
        <v>142</v>
      </c>
      <c r="F262" s="275" t="s">
        <v>16</v>
      </c>
      <c r="G262" s="276">
        <v>30140110122497</v>
      </c>
      <c r="H262" s="277" t="s">
        <v>59</v>
      </c>
      <c r="I262" s="277" t="s">
        <v>135</v>
      </c>
      <c r="J262" s="278">
        <v>42461</v>
      </c>
      <c r="K262" s="279">
        <v>66</v>
      </c>
      <c r="L262" s="275" t="s">
        <v>127</v>
      </c>
      <c r="M262" s="275" t="s">
        <v>128</v>
      </c>
      <c r="N262" s="278">
        <v>42527</v>
      </c>
      <c r="O262" s="278" t="s">
        <v>268</v>
      </c>
      <c r="P262" s="279">
        <v>0</v>
      </c>
      <c r="Q262" s="278" t="s">
        <v>33</v>
      </c>
      <c r="R262" s="275">
        <v>10989.19</v>
      </c>
      <c r="S262" s="275" t="s">
        <v>100</v>
      </c>
      <c r="T262" s="275">
        <v>10989.19</v>
      </c>
      <c r="U262" s="275" t="s">
        <v>100</v>
      </c>
      <c r="V262" s="283">
        <v>10989.19</v>
      </c>
      <c r="W262" s="275" t="s">
        <v>100</v>
      </c>
      <c r="X262" s="275" t="s">
        <v>107</v>
      </c>
      <c r="Y262" s="275">
        <v>10.99</v>
      </c>
      <c r="Z262" s="275">
        <v>1</v>
      </c>
      <c r="AA262" s="282" t="s">
        <v>630</v>
      </c>
      <c r="AB262" s="289" t="s">
        <v>467</v>
      </c>
      <c r="AC262" s="275" t="s">
        <v>351</v>
      </c>
      <c r="AD262" s="290" t="s">
        <v>350</v>
      </c>
      <c r="AE262" s="292"/>
      <c r="AF262" s="292" t="s">
        <v>2134</v>
      </c>
      <c r="AG262" s="292"/>
    </row>
    <row r="263" spans="1:33" x14ac:dyDescent="0.25">
      <c r="A263" s="275">
        <v>3014</v>
      </c>
      <c r="B263" s="275" t="s">
        <v>144</v>
      </c>
      <c r="C263" s="275" t="s">
        <v>16</v>
      </c>
      <c r="D263" s="275">
        <v>635</v>
      </c>
      <c r="E263" s="275" t="s">
        <v>142</v>
      </c>
      <c r="F263" s="275" t="s">
        <v>16</v>
      </c>
      <c r="G263" s="276">
        <v>30140110122465</v>
      </c>
      <c r="H263" s="277" t="s">
        <v>59</v>
      </c>
      <c r="I263" s="277" t="s">
        <v>135</v>
      </c>
      <c r="J263" s="278">
        <v>42461</v>
      </c>
      <c r="K263" s="279">
        <v>66</v>
      </c>
      <c r="L263" s="275" t="s">
        <v>127</v>
      </c>
      <c r="M263" s="275" t="s">
        <v>128</v>
      </c>
      <c r="N263" s="278">
        <v>42527</v>
      </c>
      <c r="O263" s="278" t="s">
        <v>268</v>
      </c>
      <c r="P263" s="279">
        <v>0</v>
      </c>
      <c r="Q263" s="278" t="s">
        <v>33</v>
      </c>
      <c r="R263" s="275">
        <v>11365.2</v>
      </c>
      <c r="S263" s="275" t="s">
        <v>100</v>
      </c>
      <c r="T263" s="275">
        <v>11365.2</v>
      </c>
      <c r="U263" s="275" t="s">
        <v>100</v>
      </c>
      <c r="V263" s="283">
        <v>11365.2</v>
      </c>
      <c r="W263" s="275" t="s">
        <v>100</v>
      </c>
      <c r="X263" s="275" t="s">
        <v>107</v>
      </c>
      <c r="Y263" s="275">
        <v>11.37</v>
      </c>
      <c r="Z263" s="275">
        <v>1</v>
      </c>
      <c r="AA263" s="282" t="s">
        <v>630</v>
      </c>
      <c r="AB263" s="289" t="s">
        <v>467</v>
      </c>
      <c r="AC263" s="275" t="s">
        <v>351</v>
      </c>
      <c r="AD263" s="290" t="s">
        <v>350</v>
      </c>
      <c r="AE263" s="292"/>
      <c r="AF263" s="292" t="s">
        <v>2134</v>
      </c>
      <c r="AG263" s="292"/>
    </row>
    <row r="264" spans="1:33" x14ac:dyDescent="0.25">
      <c r="A264" s="275">
        <v>3014</v>
      </c>
      <c r="B264" s="275" t="s">
        <v>144</v>
      </c>
      <c r="C264" s="275" t="s">
        <v>16</v>
      </c>
      <c r="D264" s="275">
        <v>635</v>
      </c>
      <c r="E264" s="275" t="s">
        <v>142</v>
      </c>
      <c r="F264" s="275" t="s">
        <v>16</v>
      </c>
      <c r="G264" s="276">
        <v>30140110122460</v>
      </c>
      <c r="H264" s="277" t="s">
        <v>59</v>
      </c>
      <c r="I264" s="277" t="s">
        <v>135</v>
      </c>
      <c r="J264" s="278">
        <v>42461</v>
      </c>
      <c r="K264" s="279">
        <v>66</v>
      </c>
      <c r="L264" s="275" t="s">
        <v>127</v>
      </c>
      <c r="M264" s="275" t="s">
        <v>128</v>
      </c>
      <c r="N264" s="278">
        <v>42527</v>
      </c>
      <c r="O264" s="278" t="s">
        <v>268</v>
      </c>
      <c r="P264" s="279">
        <v>0</v>
      </c>
      <c r="Q264" s="278" t="s">
        <v>33</v>
      </c>
      <c r="R264" s="275">
        <v>12203.4</v>
      </c>
      <c r="S264" s="275" t="s">
        <v>100</v>
      </c>
      <c r="T264" s="275">
        <v>12203.4</v>
      </c>
      <c r="U264" s="275" t="s">
        <v>100</v>
      </c>
      <c r="V264" s="283">
        <v>12203.4</v>
      </c>
      <c r="W264" s="275" t="s">
        <v>100</v>
      </c>
      <c r="X264" s="275" t="s">
        <v>107</v>
      </c>
      <c r="Y264" s="275">
        <v>12.2</v>
      </c>
      <c r="Z264" s="275">
        <v>1</v>
      </c>
      <c r="AA264" s="282" t="s">
        <v>630</v>
      </c>
      <c r="AB264" s="289" t="s">
        <v>467</v>
      </c>
      <c r="AC264" s="275" t="s">
        <v>351</v>
      </c>
      <c r="AD264" s="290" t="s">
        <v>350</v>
      </c>
      <c r="AE264" s="292"/>
      <c r="AF264" s="292" t="s">
        <v>2134</v>
      </c>
      <c r="AG264" s="292"/>
    </row>
    <row r="265" spans="1:33" x14ac:dyDescent="0.25">
      <c r="A265" s="275">
        <v>3014</v>
      </c>
      <c r="B265" s="275" t="s">
        <v>144</v>
      </c>
      <c r="C265" s="275" t="s">
        <v>16</v>
      </c>
      <c r="D265" s="275">
        <v>635</v>
      </c>
      <c r="E265" s="275" t="s">
        <v>142</v>
      </c>
      <c r="F265" s="275" t="s">
        <v>16</v>
      </c>
      <c r="G265" s="276">
        <v>30140110112378</v>
      </c>
      <c r="H265" s="277" t="s">
        <v>59</v>
      </c>
      <c r="I265" s="277" t="s">
        <v>135</v>
      </c>
      <c r="J265" s="278">
        <v>42332</v>
      </c>
      <c r="K265" s="279">
        <v>195</v>
      </c>
      <c r="L265" s="275" t="s">
        <v>127</v>
      </c>
      <c r="M265" s="275" t="s">
        <v>128</v>
      </c>
      <c r="N265" s="278">
        <v>42368</v>
      </c>
      <c r="O265" s="278" t="s">
        <v>273</v>
      </c>
      <c r="P265" s="279">
        <v>159</v>
      </c>
      <c r="Q265" s="278" t="s">
        <v>39</v>
      </c>
      <c r="R265" s="275">
        <v>25002</v>
      </c>
      <c r="S265" s="275" t="s">
        <v>100</v>
      </c>
      <c r="T265" s="275">
        <v>25002</v>
      </c>
      <c r="U265" s="275" t="s">
        <v>100</v>
      </c>
      <c r="V265" s="283">
        <v>25002</v>
      </c>
      <c r="W265" s="275" t="s">
        <v>100</v>
      </c>
      <c r="X265" s="275" t="s">
        <v>107</v>
      </c>
      <c r="Y265" s="275">
        <v>25</v>
      </c>
      <c r="Z265" s="275">
        <v>1</v>
      </c>
      <c r="AA265" s="282" t="s">
        <v>630</v>
      </c>
      <c r="AB265" s="289" t="s">
        <v>1037</v>
      </c>
      <c r="AC265" s="275" t="s">
        <v>361</v>
      </c>
      <c r="AD265" s="290" t="s">
        <v>350</v>
      </c>
      <c r="AE265" s="292"/>
      <c r="AF265" s="292" t="s">
        <v>2134</v>
      </c>
      <c r="AG265" s="292"/>
    </row>
    <row r="266" spans="1:33" x14ac:dyDescent="0.25">
      <c r="A266" s="275">
        <v>3014</v>
      </c>
      <c r="B266" s="275" t="s">
        <v>144</v>
      </c>
      <c r="C266" s="275" t="s">
        <v>16</v>
      </c>
      <c r="D266" s="275">
        <v>692</v>
      </c>
      <c r="E266" s="275" t="s">
        <v>187</v>
      </c>
      <c r="F266" s="275" t="s">
        <v>16</v>
      </c>
      <c r="G266" s="276">
        <v>30140110099248</v>
      </c>
      <c r="H266" s="277" t="s">
        <v>59</v>
      </c>
      <c r="I266" s="277" t="s">
        <v>135</v>
      </c>
      <c r="J266" s="278">
        <v>42214</v>
      </c>
      <c r="K266" s="279">
        <v>313</v>
      </c>
      <c r="L266" s="275" t="s">
        <v>118</v>
      </c>
      <c r="M266" s="275" t="s">
        <v>41</v>
      </c>
      <c r="N266" s="278">
        <v>42221</v>
      </c>
      <c r="O266" s="278" t="s">
        <v>1238</v>
      </c>
      <c r="P266" s="279">
        <v>306</v>
      </c>
      <c r="Q266" s="278" t="s">
        <v>37</v>
      </c>
      <c r="R266" s="275">
        <v>2067.6</v>
      </c>
      <c r="S266" s="275" t="s">
        <v>100</v>
      </c>
      <c r="T266" s="275">
        <v>2067.6</v>
      </c>
      <c r="U266" s="275" t="s">
        <v>100</v>
      </c>
      <c r="V266" s="283">
        <v>2067.6</v>
      </c>
      <c r="W266" s="275" t="s">
        <v>100</v>
      </c>
      <c r="X266" s="275" t="s">
        <v>107</v>
      </c>
      <c r="Y266" s="275">
        <v>2.0699999999999998</v>
      </c>
      <c r="Z266" s="275">
        <v>1</v>
      </c>
      <c r="AA266" s="282" t="s">
        <v>629</v>
      </c>
      <c r="AB266" s="289" t="s">
        <v>413</v>
      </c>
      <c r="AC266" s="275" t="s">
        <v>1047</v>
      </c>
      <c r="AD266" s="290" t="s">
        <v>349</v>
      </c>
      <c r="AE266" s="292"/>
      <c r="AF266" s="292" t="s">
        <v>2134</v>
      </c>
      <c r="AG266" s="292" t="s">
        <v>2134</v>
      </c>
    </row>
    <row r="267" spans="1:33" x14ac:dyDescent="0.25">
      <c r="A267" s="275">
        <v>3014</v>
      </c>
      <c r="B267" s="275" t="s">
        <v>144</v>
      </c>
      <c r="C267" s="275" t="s">
        <v>16</v>
      </c>
      <c r="D267" s="275">
        <v>692</v>
      </c>
      <c r="E267" s="275" t="s">
        <v>187</v>
      </c>
      <c r="F267" s="275" t="s">
        <v>16</v>
      </c>
      <c r="G267" s="276">
        <v>30140110101776</v>
      </c>
      <c r="H267" s="277" t="s">
        <v>59</v>
      </c>
      <c r="I267" s="277" t="s">
        <v>135</v>
      </c>
      <c r="J267" s="278">
        <v>42209</v>
      </c>
      <c r="K267" s="279">
        <v>318</v>
      </c>
      <c r="L267" s="275" t="s">
        <v>158</v>
      </c>
      <c r="M267" s="275" t="s">
        <v>41</v>
      </c>
      <c r="N267" s="278">
        <v>42250</v>
      </c>
      <c r="O267" s="278" t="s">
        <v>1238</v>
      </c>
      <c r="P267" s="279">
        <v>277</v>
      </c>
      <c r="Q267" s="278" t="s">
        <v>37</v>
      </c>
      <c r="R267" s="275">
        <v>2903.26</v>
      </c>
      <c r="S267" s="275" t="s">
        <v>100</v>
      </c>
      <c r="T267" s="275">
        <v>2903.26</v>
      </c>
      <c r="U267" s="275" t="s">
        <v>100</v>
      </c>
      <c r="V267" s="283">
        <v>2903.26</v>
      </c>
      <c r="W267" s="275" t="s">
        <v>100</v>
      </c>
      <c r="X267" s="275" t="s">
        <v>107</v>
      </c>
      <c r="Y267" s="275">
        <v>2.9</v>
      </c>
      <c r="Z267" s="275">
        <v>1</v>
      </c>
      <c r="AA267" s="282" t="s">
        <v>629</v>
      </c>
      <c r="AB267" s="289" t="s">
        <v>413</v>
      </c>
      <c r="AC267" s="275" t="s">
        <v>1009</v>
      </c>
      <c r="AD267" s="290" t="s">
        <v>349</v>
      </c>
      <c r="AE267" s="292"/>
      <c r="AF267" s="292" t="s">
        <v>2134</v>
      </c>
      <c r="AG267" s="292"/>
    </row>
    <row r="268" spans="1:33" x14ac:dyDescent="0.25">
      <c r="A268" s="275">
        <v>3014</v>
      </c>
      <c r="B268" s="275" t="s">
        <v>144</v>
      </c>
      <c r="C268" s="275" t="s">
        <v>16</v>
      </c>
      <c r="D268" s="275">
        <v>692</v>
      </c>
      <c r="E268" s="275" t="s">
        <v>187</v>
      </c>
      <c r="F268" s="275" t="s">
        <v>16</v>
      </c>
      <c r="G268" s="276">
        <v>30140110099141</v>
      </c>
      <c r="H268" s="277" t="s">
        <v>59</v>
      </c>
      <c r="I268" s="277" t="s">
        <v>135</v>
      </c>
      <c r="J268" s="278">
        <v>42179</v>
      </c>
      <c r="K268" s="279">
        <v>348</v>
      </c>
      <c r="L268" s="275" t="s">
        <v>122</v>
      </c>
      <c r="M268" s="275" t="s">
        <v>41</v>
      </c>
      <c r="N268" s="278">
        <v>42221</v>
      </c>
      <c r="O268" s="278" t="s">
        <v>1238</v>
      </c>
      <c r="P268" s="279">
        <v>306</v>
      </c>
      <c r="Q268" s="278" t="s">
        <v>37</v>
      </c>
      <c r="R268" s="275">
        <v>5829</v>
      </c>
      <c r="S268" s="275" t="s">
        <v>100</v>
      </c>
      <c r="T268" s="275">
        <v>5829</v>
      </c>
      <c r="U268" s="275" t="s">
        <v>100</v>
      </c>
      <c r="V268" s="283">
        <v>5829</v>
      </c>
      <c r="W268" s="275" t="s">
        <v>100</v>
      </c>
      <c r="X268" s="275" t="s">
        <v>107</v>
      </c>
      <c r="Y268" s="275">
        <v>5.83</v>
      </c>
      <c r="Z268" s="275">
        <v>1</v>
      </c>
      <c r="AA268" s="282" t="s">
        <v>629</v>
      </c>
      <c r="AB268" s="289" t="s">
        <v>413</v>
      </c>
      <c r="AC268" s="275" t="s">
        <v>1046</v>
      </c>
      <c r="AD268" s="290" t="s">
        <v>349</v>
      </c>
      <c r="AE268" s="292"/>
      <c r="AF268" s="292" t="s">
        <v>2134</v>
      </c>
      <c r="AG268" s="292"/>
    </row>
    <row r="269" spans="1:33" x14ac:dyDescent="0.25">
      <c r="A269" s="275">
        <v>3014</v>
      </c>
      <c r="B269" s="275" t="s">
        <v>144</v>
      </c>
      <c r="C269" s="275" t="s">
        <v>16</v>
      </c>
      <c r="D269" s="275">
        <v>692</v>
      </c>
      <c r="E269" s="275" t="s">
        <v>187</v>
      </c>
      <c r="F269" s="275" t="s">
        <v>16</v>
      </c>
      <c r="G269" s="276">
        <v>30140110107144</v>
      </c>
      <c r="H269" s="277" t="s">
        <v>59</v>
      </c>
      <c r="I269" s="277" t="s">
        <v>135</v>
      </c>
      <c r="J269" s="278">
        <v>42279</v>
      </c>
      <c r="K269" s="279">
        <v>248</v>
      </c>
      <c r="L269" s="275" t="s">
        <v>122</v>
      </c>
      <c r="M269" s="275" t="s">
        <v>41</v>
      </c>
      <c r="N269" s="278">
        <v>42312</v>
      </c>
      <c r="O269" s="278" t="s">
        <v>273</v>
      </c>
      <c r="P269" s="279">
        <v>215</v>
      </c>
      <c r="Q269" s="278" t="s">
        <v>37</v>
      </c>
      <c r="R269" s="275">
        <v>11415.6</v>
      </c>
      <c r="S269" s="275" t="s">
        <v>100</v>
      </c>
      <c r="T269" s="275">
        <v>11415.6</v>
      </c>
      <c r="U269" s="275" t="s">
        <v>100</v>
      </c>
      <c r="V269" s="283">
        <v>11415.6</v>
      </c>
      <c r="W269" s="275" t="s">
        <v>100</v>
      </c>
      <c r="X269" s="275" t="s">
        <v>107</v>
      </c>
      <c r="Y269" s="275">
        <v>11.42</v>
      </c>
      <c r="Z269" s="275">
        <v>1</v>
      </c>
      <c r="AA269" s="282" t="s">
        <v>630</v>
      </c>
      <c r="AB269" s="289" t="s">
        <v>413</v>
      </c>
      <c r="AC269" s="275" t="s">
        <v>1048</v>
      </c>
      <c r="AD269" s="290" t="s">
        <v>350</v>
      </c>
      <c r="AE269" s="292"/>
      <c r="AF269" s="292" t="s">
        <v>2134</v>
      </c>
      <c r="AG269" s="292"/>
    </row>
    <row r="270" spans="1:33" x14ac:dyDescent="0.25">
      <c r="A270" s="275">
        <v>3014</v>
      </c>
      <c r="B270" s="275" t="s">
        <v>144</v>
      </c>
      <c r="C270" s="275" t="s">
        <v>16</v>
      </c>
      <c r="D270" s="275">
        <v>692</v>
      </c>
      <c r="E270" s="275" t="s">
        <v>187</v>
      </c>
      <c r="F270" s="275" t="s">
        <v>16</v>
      </c>
      <c r="G270" s="276">
        <v>30140110124264</v>
      </c>
      <c r="H270" s="277" t="s">
        <v>59</v>
      </c>
      <c r="I270" s="277" t="s">
        <v>135</v>
      </c>
      <c r="J270" s="278">
        <v>42483</v>
      </c>
      <c r="K270" s="279">
        <v>44</v>
      </c>
      <c r="L270" s="275" t="s">
        <v>118</v>
      </c>
      <c r="M270" s="275" t="s">
        <v>41</v>
      </c>
      <c r="N270" s="278">
        <v>42524</v>
      </c>
      <c r="O270" s="278" t="s">
        <v>268</v>
      </c>
      <c r="P270" s="279">
        <v>3</v>
      </c>
      <c r="Q270" s="278" t="s">
        <v>33</v>
      </c>
      <c r="R270" s="275">
        <v>12297.4</v>
      </c>
      <c r="S270" s="275" t="s">
        <v>100</v>
      </c>
      <c r="T270" s="275">
        <v>12297.4</v>
      </c>
      <c r="U270" s="275" t="s">
        <v>100</v>
      </c>
      <c r="V270" s="283">
        <v>12297.4</v>
      </c>
      <c r="W270" s="275" t="s">
        <v>100</v>
      </c>
      <c r="X270" s="275" t="s">
        <v>107</v>
      </c>
      <c r="Y270" s="275">
        <v>12.3</v>
      </c>
      <c r="Z270" s="275">
        <v>1</v>
      </c>
      <c r="AA270" s="282" t="s">
        <v>630</v>
      </c>
      <c r="AB270" s="289" t="s">
        <v>412</v>
      </c>
      <c r="AC270" s="275" t="s">
        <v>366</v>
      </c>
      <c r="AD270" s="290" t="s">
        <v>350</v>
      </c>
      <c r="AE270" s="292"/>
      <c r="AF270" s="292" t="s">
        <v>2134</v>
      </c>
      <c r="AG270" s="292"/>
    </row>
    <row r="271" spans="1:33" x14ac:dyDescent="0.25">
      <c r="A271" s="275">
        <v>3014</v>
      </c>
      <c r="B271" s="275" t="s">
        <v>144</v>
      </c>
      <c r="C271" s="275" t="s">
        <v>16</v>
      </c>
      <c r="D271" s="275">
        <v>692</v>
      </c>
      <c r="E271" s="275" t="s">
        <v>187</v>
      </c>
      <c r="F271" s="275" t="s">
        <v>16</v>
      </c>
      <c r="G271" s="276">
        <v>30140110116127</v>
      </c>
      <c r="H271" s="277" t="s">
        <v>59</v>
      </c>
      <c r="I271" s="277" t="s">
        <v>135</v>
      </c>
      <c r="J271" s="278">
        <v>42361</v>
      </c>
      <c r="K271" s="279">
        <v>166</v>
      </c>
      <c r="L271" s="275" t="s">
        <v>158</v>
      </c>
      <c r="M271" s="275" t="s">
        <v>41</v>
      </c>
      <c r="N271" s="278">
        <v>42403</v>
      </c>
      <c r="O271" s="278" t="s">
        <v>266</v>
      </c>
      <c r="P271" s="279">
        <v>124</v>
      </c>
      <c r="Q271" s="278" t="s">
        <v>38</v>
      </c>
      <c r="R271" s="275">
        <v>45352.92</v>
      </c>
      <c r="S271" s="275" t="s">
        <v>100</v>
      </c>
      <c r="T271" s="275">
        <v>45352.92</v>
      </c>
      <c r="U271" s="275" t="s">
        <v>100</v>
      </c>
      <c r="V271" s="283">
        <v>45352.92</v>
      </c>
      <c r="W271" s="275" t="s">
        <v>100</v>
      </c>
      <c r="X271" s="275" t="s">
        <v>107</v>
      </c>
      <c r="Y271" s="275">
        <v>45.35</v>
      </c>
      <c r="Z271" s="275">
        <v>1</v>
      </c>
      <c r="AA271" s="282" t="s">
        <v>630</v>
      </c>
      <c r="AB271" s="289" t="s">
        <v>412</v>
      </c>
      <c r="AC271" s="275" t="s">
        <v>1049</v>
      </c>
      <c r="AD271" s="290" t="s">
        <v>350</v>
      </c>
      <c r="AE271" s="292"/>
      <c r="AF271" s="292" t="s">
        <v>2134</v>
      </c>
      <c r="AG271" s="292"/>
    </row>
    <row r="272" spans="1:33" x14ac:dyDescent="0.25">
      <c r="A272" s="275">
        <v>3019</v>
      </c>
      <c r="B272" s="275" t="s">
        <v>134</v>
      </c>
      <c r="C272" s="275" t="s">
        <v>16</v>
      </c>
      <c r="D272" s="275">
        <v>3011</v>
      </c>
      <c r="E272" s="275" t="s">
        <v>164</v>
      </c>
      <c r="F272" s="275" t="s">
        <v>22</v>
      </c>
      <c r="G272" s="276">
        <v>30190110006457</v>
      </c>
      <c r="H272" s="277" t="s">
        <v>59</v>
      </c>
      <c r="I272" s="277" t="s">
        <v>135</v>
      </c>
      <c r="J272" s="278">
        <v>42332</v>
      </c>
      <c r="K272" s="279">
        <v>195</v>
      </c>
      <c r="L272" s="275" t="s">
        <v>118</v>
      </c>
      <c r="M272" s="275" t="s">
        <v>41</v>
      </c>
      <c r="N272" s="278">
        <v>42342</v>
      </c>
      <c r="O272" s="278" t="s">
        <v>273</v>
      </c>
      <c r="P272" s="279">
        <v>185</v>
      </c>
      <c r="Q272" s="278" t="s">
        <v>37</v>
      </c>
      <c r="R272" s="275">
        <v>5100</v>
      </c>
      <c r="S272" s="275" t="s">
        <v>100</v>
      </c>
      <c r="T272" s="275">
        <v>5100</v>
      </c>
      <c r="U272" s="275" t="s">
        <v>100</v>
      </c>
      <c r="V272" s="283">
        <v>5100</v>
      </c>
      <c r="W272" s="275" t="s">
        <v>100</v>
      </c>
      <c r="X272" s="275" t="s">
        <v>114</v>
      </c>
      <c r="Y272" s="275">
        <v>5.0999999999999996</v>
      </c>
      <c r="Z272" s="275">
        <v>1</v>
      </c>
      <c r="AA272" s="282" t="s">
        <v>629</v>
      </c>
      <c r="AB272" s="289" t="s">
        <v>474</v>
      </c>
      <c r="AC272" s="275" t="s">
        <v>1076</v>
      </c>
      <c r="AD272" s="290" t="s">
        <v>349</v>
      </c>
      <c r="AE272" s="292" t="s">
        <v>794</v>
      </c>
      <c r="AF272" s="292" t="s">
        <v>2134</v>
      </c>
      <c r="AG272" s="292"/>
    </row>
    <row r="273" spans="1:33" x14ac:dyDescent="0.25">
      <c r="A273" s="275">
        <v>3019</v>
      </c>
      <c r="B273" s="275" t="s">
        <v>134</v>
      </c>
      <c r="C273" s="275" t="s">
        <v>16</v>
      </c>
      <c r="D273" s="275">
        <v>3014</v>
      </c>
      <c r="E273" s="275" t="s">
        <v>144</v>
      </c>
      <c r="F273" s="275" t="s">
        <v>16</v>
      </c>
      <c r="G273" s="276">
        <v>30190110007094</v>
      </c>
      <c r="H273" s="277" t="s">
        <v>59</v>
      </c>
      <c r="I273" s="277" t="s">
        <v>135</v>
      </c>
      <c r="J273" s="278">
        <v>42459</v>
      </c>
      <c r="K273" s="279">
        <v>68</v>
      </c>
      <c r="L273" s="275" t="s">
        <v>127</v>
      </c>
      <c r="M273" s="275" t="s">
        <v>128</v>
      </c>
      <c r="N273" s="278">
        <v>42524</v>
      </c>
      <c r="O273" s="278" t="s">
        <v>268</v>
      </c>
      <c r="P273" s="279">
        <v>3</v>
      </c>
      <c r="Q273" s="278" t="s">
        <v>33</v>
      </c>
      <c r="R273" s="275">
        <v>780.46</v>
      </c>
      <c r="S273" s="275" t="s">
        <v>100</v>
      </c>
      <c r="T273" s="275">
        <v>780.46</v>
      </c>
      <c r="U273" s="275" t="s">
        <v>100</v>
      </c>
      <c r="V273" s="283">
        <v>780.46</v>
      </c>
      <c r="W273" s="275" t="s">
        <v>100</v>
      </c>
      <c r="X273" s="275" t="s">
        <v>107</v>
      </c>
      <c r="Y273" s="275">
        <v>0.78</v>
      </c>
      <c r="Z273" s="275">
        <v>1</v>
      </c>
      <c r="AA273" s="282" t="s">
        <v>631</v>
      </c>
      <c r="AB273" s="289" t="s">
        <v>413</v>
      </c>
      <c r="AC273" s="275" t="s">
        <v>1458</v>
      </c>
      <c r="AD273" s="290" t="s">
        <v>349</v>
      </c>
      <c r="AE273" s="292" t="s">
        <v>794</v>
      </c>
      <c r="AF273" s="292"/>
      <c r="AG273" s="292"/>
    </row>
    <row r="274" spans="1:33" x14ac:dyDescent="0.25">
      <c r="A274" s="275">
        <v>3019</v>
      </c>
      <c r="B274" s="275" t="s">
        <v>134</v>
      </c>
      <c r="C274" s="275" t="s">
        <v>16</v>
      </c>
      <c r="D274" s="275">
        <v>3014</v>
      </c>
      <c r="E274" s="275" t="s">
        <v>144</v>
      </c>
      <c r="F274" s="275" t="s">
        <v>16</v>
      </c>
      <c r="G274" s="276">
        <v>30190110007082</v>
      </c>
      <c r="H274" s="277" t="s">
        <v>59</v>
      </c>
      <c r="I274" s="277" t="s">
        <v>135</v>
      </c>
      <c r="J274" s="278">
        <v>42459</v>
      </c>
      <c r="K274" s="279">
        <v>68</v>
      </c>
      <c r="L274" s="275" t="s">
        <v>127</v>
      </c>
      <c r="M274" s="275" t="s">
        <v>128</v>
      </c>
      <c r="N274" s="278">
        <v>42524</v>
      </c>
      <c r="O274" s="278" t="s">
        <v>268</v>
      </c>
      <c r="P274" s="279">
        <v>3</v>
      </c>
      <c r="Q274" s="278" t="s">
        <v>33</v>
      </c>
      <c r="R274" s="275">
        <v>876</v>
      </c>
      <c r="S274" s="275" t="s">
        <v>100</v>
      </c>
      <c r="T274" s="275">
        <v>876</v>
      </c>
      <c r="U274" s="275" t="s">
        <v>100</v>
      </c>
      <c r="V274" s="283">
        <v>876</v>
      </c>
      <c r="W274" s="275" t="s">
        <v>100</v>
      </c>
      <c r="X274" s="275" t="s">
        <v>107</v>
      </c>
      <c r="Y274" s="275">
        <v>0.88</v>
      </c>
      <c r="Z274" s="275">
        <v>1</v>
      </c>
      <c r="AA274" s="282" t="s">
        <v>631</v>
      </c>
      <c r="AB274" s="289" t="s">
        <v>413</v>
      </c>
      <c r="AC274" s="275" t="s">
        <v>1458</v>
      </c>
      <c r="AD274" s="290" t="s">
        <v>349</v>
      </c>
      <c r="AE274" s="292" t="s">
        <v>794</v>
      </c>
      <c r="AF274" s="292"/>
      <c r="AG274" s="292"/>
    </row>
    <row r="275" spans="1:33" x14ac:dyDescent="0.25">
      <c r="A275" s="275">
        <v>3019</v>
      </c>
      <c r="B275" s="275" t="s">
        <v>134</v>
      </c>
      <c r="C275" s="275" t="s">
        <v>16</v>
      </c>
      <c r="D275" s="275">
        <v>3014</v>
      </c>
      <c r="E275" s="275" t="s">
        <v>144</v>
      </c>
      <c r="F275" s="275" t="s">
        <v>16</v>
      </c>
      <c r="G275" s="276">
        <v>30190110007113</v>
      </c>
      <c r="H275" s="277" t="s">
        <v>59</v>
      </c>
      <c r="I275" s="277" t="s">
        <v>135</v>
      </c>
      <c r="J275" s="278">
        <v>42459</v>
      </c>
      <c r="K275" s="279">
        <v>68</v>
      </c>
      <c r="L275" s="275" t="s">
        <v>127</v>
      </c>
      <c r="M275" s="275" t="s">
        <v>128</v>
      </c>
      <c r="N275" s="278">
        <v>42524</v>
      </c>
      <c r="O275" s="278" t="s">
        <v>268</v>
      </c>
      <c r="P275" s="279">
        <v>3</v>
      </c>
      <c r="Q275" s="278" t="s">
        <v>33</v>
      </c>
      <c r="R275" s="275">
        <v>922.37</v>
      </c>
      <c r="S275" s="275" t="s">
        <v>100</v>
      </c>
      <c r="T275" s="275">
        <v>922.37</v>
      </c>
      <c r="U275" s="275" t="s">
        <v>100</v>
      </c>
      <c r="V275" s="283">
        <v>922.37</v>
      </c>
      <c r="W275" s="275" t="s">
        <v>100</v>
      </c>
      <c r="X275" s="275" t="s">
        <v>107</v>
      </c>
      <c r="Y275" s="275">
        <v>0.92</v>
      </c>
      <c r="Z275" s="275">
        <v>1</v>
      </c>
      <c r="AA275" s="282" t="s">
        <v>631</v>
      </c>
      <c r="AB275" s="289" t="s">
        <v>413</v>
      </c>
      <c r="AC275" s="275" t="s">
        <v>1458</v>
      </c>
      <c r="AD275" s="290" t="s">
        <v>349</v>
      </c>
      <c r="AE275" s="292" t="s">
        <v>794</v>
      </c>
      <c r="AF275" s="292"/>
      <c r="AG275" s="292"/>
    </row>
    <row r="276" spans="1:33" x14ac:dyDescent="0.25">
      <c r="A276" s="275">
        <v>3019</v>
      </c>
      <c r="B276" s="275" t="s">
        <v>134</v>
      </c>
      <c r="C276" s="275" t="s">
        <v>16</v>
      </c>
      <c r="D276" s="275">
        <v>3014</v>
      </c>
      <c r="E276" s="275" t="s">
        <v>144</v>
      </c>
      <c r="F276" s="275" t="s">
        <v>16</v>
      </c>
      <c r="G276" s="276">
        <v>30190110007119</v>
      </c>
      <c r="H276" s="277" t="s">
        <v>59</v>
      </c>
      <c r="I276" s="277" t="s">
        <v>135</v>
      </c>
      <c r="J276" s="278">
        <v>42459</v>
      </c>
      <c r="K276" s="279">
        <v>68</v>
      </c>
      <c r="L276" s="275" t="s">
        <v>127</v>
      </c>
      <c r="M276" s="275" t="s">
        <v>128</v>
      </c>
      <c r="N276" s="278">
        <v>42524</v>
      </c>
      <c r="O276" s="278" t="s">
        <v>268</v>
      </c>
      <c r="P276" s="279">
        <v>3</v>
      </c>
      <c r="Q276" s="278" t="s">
        <v>33</v>
      </c>
      <c r="R276" s="275">
        <v>922.37</v>
      </c>
      <c r="S276" s="275" t="s">
        <v>100</v>
      </c>
      <c r="T276" s="275">
        <v>922.37</v>
      </c>
      <c r="U276" s="275" t="s">
        <v>100</v>
      </c>
      <c r="V276" s="283">
        <v>922.37</v>
      </c>
      <c r="W276" s="275" t="s">
        <v>100</v>
      </c>
      <c r="X276" s="275" t="s">
        <v>107</v>
      </c>
      <c r="Y276" s="275">
        <v>0.92</v>
      </c>
      <c r="Z276" s="275">
        <v>1</v>
      </c>
      <c r="AA276" s="282" t="s">
        <v>631</v>
      </c>
      <c r="AB276" s="289" t="s">
        <v>413</v>
      </c>
      <c r="AC276" s="275" t="s">
        <v>1458</v>
      </c>
      <c r="AD276" s="290" t="s">
        <v>349</v>
      </c>
      <c r="AE276" s="292" t="s">
        <v>794</v>
      </c>
      <c r="AF276" s="292"/>
      <c r="AG276" s="292"/>
    </row>
    <row r="277" spans="1:33" x14ac:dyDescent="0.25">
      <c r="A277" s="275">
        <v>3019</v>
      </c>
      <c r="B277" s="275" t="s">
        <v>134</v>
      </c>
      <c r="C277" s="275" t="s">
        <v>16</v>
      </c>
      <c r="D277" s="275">
        <v>3014</v>
      </c>
      <c r="E277" s="275" t="s">
        <v>144</v>
      </c>
      <c r="F277" s="275" t="s">
        <v>16</v>
      </c>
      <c r="G277" s="276">
        <v>30190110007085</v>
      </c>
      <c r="H277" s="277" t="s">
        <v>59</v>
      </c>
      <c r="I277" s="277" t="s">
        <v>135</v>
      </c>
      <c r="J277" s="278">
        <v>42459</v>
      </c>
      <c r="K277" s="279">
        <v>68</v>
      </c>
      <c r="L277" s="275" t="s">
        <v>127</v>
      </c>
      <c r="M277" s="275" t="s">
        <v>128</v>
      </c>
      <c r="N277" s="278">
        <v>42524</v>
      </c>
      <c r="O277" s="278" t="s">
        <v>268</v>
      </c>
      <c r="P277" s="279">
        <v>3</v>
      </c>
      <c r="Q277" s="278" t="s">
        <v>33</v>
      </c>
      <c r="R277" s="275">
        <v>1560.92</v>
      </c>
      <c r="S277" s="275" t="s">
        <v>100</v>
      </c>
      <c r="T277" s="275">
        <v>1560.92</v>
      </c>
      <c r="U277" s="275" t="s">
        <v>100</v>
      </c>
      <c r="V277" s="283">
        <v>1560.92</v>
      </c>
      <c r="W277" s="275" t="s">
        <v>100</v>
      </c>
      <c r="X277" s="275" t="s">
        <v>107</v>
      </c>
      <c r="Y277" s="275">
        <v>1.56</v>
      </c>
      <c r="Z277" s="275">
        <v>1</v>
      </c>
      <c r="AA277" s="282" t="s">
        <v>629</v>
      </c>
      <c r="AB277" s="289" t="s">
        <v>413</v>
      </c>
      <c r="AC277" s="275" t="s">
        <v>1458</v>
      </c>
      <c r="AD277" s="290" t="s">
        <v>349</v>
      </c>
      <c r="AE277" s="292" t="s">
        <v>794</v>
      </c>
      <c r="AF277" s="292"/>
      <c r="AG277" s="292"/>
    </row>
    <row r="278" spans="1:33" x14ac:dyDescent="0.25">
      <c r="A278" s="275">
        <v>3019</v>
      </c>
      <c r="B278" s="275" t="s">
        <v>134</v>
      </c>
      <c r="C278" s="275" t="s">
        <v>16</v>
      </c>
      <c r="D278" s="275">
        <v>3014</v>
      </c>
      <c r="E278" s="275" t="s">
        <v>144</v>
      </c>
      <c r="F278" s="275" t="s">
        <v>16</v>
      </c>
      <c r="G278" s="276">
        <v>30190110007127</v>
      </c>
      <c r="H278" s="277" t="s">
        <v>59</v>
      </c>
      <c r="I278" s="277" t="s">
        <v>135</v>
      </c>
      <c r="J278" s="278">
        <v>42459</v>
      </c>
      <c r="K278" s="279">
        <v>68</v>
      </c>
      <c r="L278" s="275" t="s">
        <v>127</v>
      </c>
      <c r="M278" s="275" t="s">
        <v>128</v>
      </c>
      <c r="N278" s="278">
        <v>42524</v>
      </c>
      <c r="O278" s="278" t="s">
        <v>268</v>
      </c>
      <c r="P278" s="279">
        <v>3</v>
      </c>
      <c r="Q278" s="278" t="s">
        <v>33</v>
      </c>
      <c r="R278" s="275">
        <v>7266</v>
      </c>
      <c r="S278" s="275" t="s">
        <v>100</v>
      </c>
      <c r="T278" s="275">
        <v>7266</v>
      </c>
      <c r="U278" s="275" t="s">
        <v>100</v>
      </c>
      <c r="V278" s="283">
        <v>7266</v>
      </c>
      <c r="W278" s="275" t="s">
        <v>100</v>
      </c>
      <c r="X278" s="275" t="s">
        <v>107</v>
      </c>
      <c r="Y278" s="275">
        <v>7.27</v>
      </c>
      <c r="Z278" s="275">
        <v>1</v>
      </c>
      <c r="AA278" s="282" t="s">
        <v>629</v>
      </c>
      <c r="AB278" s="289" t="s">
        <v>413</v>
      </c>
      <c r="AC278" s="275" t="s">
        <v>1458</v>
      </c>
      <c r="AD278" s="290" t="s">
        <v>349</v>
      </c>
      <c r="AE278" s="292" t="s">
        <v>794</v>
      </c>
      <c r="AF278" s="292"/>
      <c r="AG278" s="292"/>
    </row>
    <row r="279" spans="1:33" x14ac:dyDescent="0.25">
      <c r="A279" s="275">
        <v>3019</v>
      </c>
      <c r="B279" s="275" t="s">
        <v>134</v>
      </c>
      <c r="C279" s="275" t="s">
        <v>16</v>
      </c>
      <c r="D279" s="275">
        <v>3014</v>
      </c>
      <c r="E279" s="275" t="s">
        <v>144</v>
      </c>
      <c r="F279" s="275" t="s">
        <v>16</v>
      </c>
      <c r="G279" s="276">
        <v>30190110005982</v>
      </c>
      <c r="H279" s="277" t="s">
        <v>59</v>
      </c>
      <c r="I279" s="277" t="s">
        <v>135</v>
      </c>
      <c r="J279" s="278">
        <v>42214</v>
      </c>
      <c r="K279" s="279">
        <v>313</v>
      </c>
      <c r="L279" s="275" t="s">
        <v>127</v>
      </c>
      <c r="M279" s="275" t="s">
        <v>128</v>
      </c>
      <c r="N279" s="278">
        <v>42282</v>
      </c>
      <c r="O279" s="278" t="s">
        <v>1238</v>
      </c>
      <c r="P279" s="279">
        <v>245</v>
      </c>
      <c r="Q279" s="278" t="s">
        <v>37</v>
      </c>
      <c r="R279" s="275">
        <v>10320.31</v>
      </c>
      <c r="S279" s="275" t="s">
        <v>100</v>
      </c>
      <c r="T279" s="275">
        <v>10320.31</v>
      </c>
      <c r="U279" s="275" t="s">
        <v>100</v>
      </c>
      <c r="V279" s="283">
        <v>10320.31</v>
      </c>
      <c r="W279" s="275" t="s">
        <v>100</v>
      </c>
      <c r="X279" s="275" t="s">
        <v>107</v>
      </c>
      <c r="Y279" s="275">
        <v>10.32</v>
      </c>
      <c r="Z279" s="275">
        <v>1</v>
      </c>
      <c r="AA279" s="282" t="s">
        <v>630</v>
      </c>
      <c r="AB279" s="289" t="s">
        <v>1080</v>
      </c>
      <c r="AC279" s="275" t="s">
        <v>127</v>
      </c>
      <c r="AD279" s="290" t="s">
        <v>350</v>
      </c>
      <c r="AE279" s="292" t="s">
        <v>794</v>
      </c>
      <c r="AF279" s="292" t="s">
        <v>2134</v>
      </c>
      <c r="AG279" s="292"/>
    </row>
    <row r="280" spans="1:33" x14ac:dyDescent="0.25">
      <c r="A280" s="275">
        <v>3019</v>
      </c>
      <c r="B280" s="275" t="s">
        <v>134</v>
      </c>
      <c r="C280" s="275" t="s">
        <v>16</v>
      </c>
      <c r="D280" s="275">
        <v>3014</v>
      </c>
      <c r="E280" s="275" t="s">
        <v>144</v>
      </c>
      <c r="F280" s="275" t="s">
        <v>16</v>
      </c>
      <c r="G280" s="276">
        <v>30190110006972</v>
      </c>
      <c r="H280" s="277" t="s">
        <v>59</v>
      </c>
      <c r="I280" s="277" t="s">
        <v>135</v>
      </c>
      <c r="J280" s="278">
        <v>42424</v>
      </c>
      <c r="K280" s="279">
        <v>103</v>
      </c>
      <c r="L280" s="275" t="s">
        <v>127</v>
      </c>
      <c r="M280" s="275" t="s">
        <v>128</v>
      </c>
      <c r="N280" s="278">
        <v>42494</v>
      </c>
      <c r="O280" s="278" t="s">
        <v>268</v>
      </c>
      <c r="P280" s="279">
        <v>33</v>
      </c>
      <c r="Q280" s="278" t="s">
        <v>34</v>
      </c>
      <c r="R280" s="275">
        <v>12480</v>
      </c>
      <c r="S280" s="275" t="s">
        <v>100</v>
      </c>
      <c r="T280" s="275">
        <v>12480</v>
      </c>
      <c r="U280" s="275" t="s">
        <v>100</v>
      </c>
      <c r="V280" s="283">
        <v>12480</v>
      </c>
      <c r="W280" s="275" t="s">
        <v>100</v>
      </c>
      <c r="X280" s="275" t="s">
        <v>107</v>
      </c>
      <c r="Y280" s="275">
        <v>12.48</v>
      </c>
      <c r="Z280" s="275">
        <v>1</v>
      </c>
      <c r="AA280" s="282" t="s">
        <v>630</v>
      </c>
      <c r="AB280" s="289" t="s">
        <v>413</v>
      </c>
      <c r="AC280" s="275" t="s">
        <v>127</v>
      </c>
      <c r="AD280" s="290" t="s">
        <v>350</v>
      </c>
      <c r="AE280" s="292" t="s">
        <v>794</v>
      </c>
      <c r="AF280" s="292" t="s">
        <v>2134</v>
      </c>
      <c r="AG280" s="292"/>
    </row>
    <row r="281" spans="1:33" x14ac:dyDescent="0.25">
      <c r="A281" s="275">
        <v>3019</v>
      </c>
      <c r="B281" s="275" t="s">
        <v>134</v>
      </c>
      <c r="C281" s="275" t="s">
        <v>16</v>
      </c>
      <c r="D281" s="275">
        <v>3014</v>
      </c>
      <c r="E281" s="275" t="s">
        <v>144</v>
      </c>
      <c r="F281" s="275" t="s">
        <v>16</v>
      </c>
      <c r="G281" s="276">
        <v>30190110006974</v>
      </c>
      <c r="H281" s="277" t="s">
        <v>59</v>
      </c>
      <c r="I281" s="277" t="s">
        <v>135</v>
      </c>
      <c r="J281" s="278">
        <v>42424</v>
      </c>
      <c r="K281" s="279">
        <v>103</v>
      </c>
      <c r="L281" s="275" t="s">
        <v>127</v>
      </c>
      <c r="M281" s="275" t="s">
        <v>128</v>
      </c>
      <c r="N281" s="278">
        <v>42494</v>
      </c>
      <c r="O281" s="278" t="s">
        <v>268</v>
      </c>
      <c r="P281" s="279">
        <v>33</v>
      </c>
      <c r="Q281" s="278" t="s">
        <v>34</v>
      </c>
      <c r="R281" s="275">
        <v>19572</v>
      </c>
      <c r="S281" s="275" t="s">
        <v>100</v>
      </c>
      <c r="T281" s="275">
        <v>19572</v>
      </c>
      <c r="U281" s="275" t="s">
        <v>100</v>
      </c>
      <c r="V281" s="283">
        <v>19572</v>
      </c>
      <c r="W281" s="275" t="s">
        <v>100</v>
      </c>
      <c r="X281" s="275" t="s">
        <v>107</v>
      </c>
      <c r="Y281" s="275">
        <v>19.57</v>
      </c>
      <c r="Z281" s="275">
        <v>1</v>
      </c>
      <c r="AA281" s="282" t="s">
        <v>630</v>
      </c>
      <c r="AB281" s="289" t="s">
        <v>413</v>
      </c>
      <c r="AC281" s="275" t="s">
        <v>127</v>
      </c>
      <c r="AD281" s="290" t="s">
        <v>350</v>
      </c>
      <c r="AE281" s="292" t="s">
        <v>794</v>
      </c>
      <c r="AF281" s="292" t="s">
        <v>2134</v>
      </c>
      <c r="AG281" s="292"/>
    </row>
    <row r="282" spans="1:33" x14ac:dyDescent="0.25">
      <c r="A282" s="275">
        <v>3019</v>
      </c>
      <c r="B282" s="275" t="s">
        <v>134</v>
      </c>
      <c r="C282" s="275" t="s">
        <v>16</v>
      </c>
      <c r="D282" s="275">
        <v>3014</v>
      </c>
      <c r="E282" s="275" t="s">
        <v>144</v>
      </c>
      <c r="F282" s="275" t="s">
        <v>16</v>
      </c>
      <c r="G282" s="276">
        <v>30190110006417</v>
      </c>
      <c r="H282" s="277" t="s">
        <v>59</v>
      </c>
      <c r="I282" s="277" t="s">
        <v>135</v>
      </c>
      <c r="J282" s="278">
        <v>42307</v>
      </c>
      <c r="K282" s="279">
        <v>220</v>
      </c>
      <c r="L282" s="275" t="s">
        <v>127</v>
      </c>
      <c r="M282" s="275" t="s">
        <v>128</v>
      </c>
      <c r="N282" s="278">
        <v>42368</v>
      </c>
      <c r="O282" s="278" t="s">
        <v>273</v>
      </c>
      <c r="P282" s="279">
        <v>159</v>
      </c>
      <c r="Q282" s="278" t="s">
        <v>39</v>
      </c>
      <c r="R282" s="275">
        <v>36854.9</v>
      </c>
      <c r="S282" s="275" t="s">
        <v>100</v>
      </c>
      <c r="T282" s="275">
        <v>36854.9</v>
      </c>
      <c r="U282" s="275" t="s">
        <v>100</v>
      </c>
      <c r="V282" s="283">
        <v>36854.9</v>
      </c>
      <c r="W282" s="275" t="s">
        <v>100</v>
      </c>
      <c r="X282" s="275" t="s">
        <v>107</v>
      </c>
      <c r="Y282" s="275">
        <v>36.85</v>
      </c>
      <c r="Z282" s="275">
        <v>1</v>
      </c>
      <c r="AA282" s="282" t="s">
        <v>630</v>
      </c>
      <c r="AB282" s="289" t="s">
        <v>1080</v>
      </c>
      <c r="AC282" s="275" t="s">
        <v>127</v>
      </c>
      <c r="AD282" s="290" t="s">
        <v>350</v>
      </c>
      <c r="AE282" s="292" t="s">
        <v>794</v>
      </c>
      <c r="AF282" s="292" t="s">
        <v>2134</v>
      </c>
      <c r="AG282" s="292"/>
    </row>
    <row r="283" spans="1:33" x14ac:dyDescent="0.25">
      <c r="A283" s="275">
        <v>3019</v>
      </c>
      <c r="B283" s="275" t="s">
        <v>134</v>
      </c>
      <c r="C283" s="275" t="s">
        <v>16</v>
      </c>
      <c r="D283" s="275">
        <v>3014</v>
      </c>
      <c r="E283" s="275" t="s">
        <v>144</v>
      </c>
      <c r="F283" s="275" t="s">
        <v>16</v>
      </c>
      <c r="G283" s="276">
        <v>30190110007140</v>
      </c>
      <c r="H283" s="277" t="s">
        <v>59</v>
      </c>
      <c r="I283" s="277" t="s">
        <v>135</v>
      </c>
      <c r="J283" s="278">
        <v>42460</v>
      </c>
      <c r="K283" s="279">
        <v>67</v>
      </c>
      <c r="L283" s="275" t="s">
        <v>127</v>
      </c>
      <c r="M283" s="275" t="s">
        <v>128</v>
      </c>
      <c r="N283" s="278">
        <v>42524</v>
      </c>
      <c r="O283" s="278" t="s">
        <v>268</v>
      </c>
      <c r="P283" s="279">
        <v>3</v>
      </c>
      <c r="Q283" s="278" t="s">
        <v>33</v>
      </c>
      <c r="R283" s="275">
        <v>82436.69</v>
      </c>
      <c r="S283" s="275" t="s">
        <v>100</v>
      </c>
      <c r="T283" s="275">
        <v>82436.69</v>
      </c>
      <c r="U283" s="280" t="s">
        <v>100</v>
      </c>
      <c r="V283" s="281">
        <v>82436.69</v>
      </c>
      <c r="W283" s="275" t="s">
        <v>100</v>
      </c>
      <c r="X283" s="275" t="s">
        <v>107</v>
      </c>
      <c r="Y283" s="275">
        <v>82.44</v>
      </c>
      <c r="Z283" s="275">
        <v>1</v>
      </c>
      <c r="AA283" s="282" t="s">
        <v>630</v>
      </c>
      <c r="AB283" s="289" t="s">
        <v>413</v>
      </c>
      <c r="AC283" s="275" t="s">
        <v>1458</v>
      </c>
      <c r="AD283" s="290" t="s">
        <v>350</v>
      </c>
      <c r="AE283" s="292" t="s">
        <v>794</v>
      </c>
      <c r="AF283" s="292" t="s">
        <v>2134</v>
      </c>
      <c r="AG283" s="292"/>
    </row>
    <row r="284" spans="1:33" x14ac:dyDescent="0.25">
      <c r="A284" s="275">
        <v>3019</v>
      </c>
      <c r="B284" s="275" t="s">
        <v>134</v>
      </c>
      <c r="C284" s="275" t="s">
        <v>16</v>
      </c>
      <c r="D284" s="275">
        <v>3014</v>
      </c>
      <c r="E284" s="275" t="s">
        <v>144</v>
      </c>
      <c r="F284" s="275" t="s">
        <v>16</v>
      </c>
      <c r="G284" s="276">
        <v>30190110007135</v>
      </c>
      <c r="H284" s="277" t="s">
        <v>59</v>
      </c>
      <c r="I284" s="277" t="s">
        <v>135</v>
      </c>
      <c r="J284" s="278">
        <v>42460</v>
      </c>
      <c r="K284" s="279">
        <v>67</v>
      </c>
      <c r="L284" s="275" t="s">
        <v>127</v>
      </c>
      <c r="M284" s="275" t="s">
        <v>128</v>
      </c>
      <c r="N284" s="278">
        <v>42524</v>
      </c>
      <c r="O284" s="278" t="s">
        <v>268</v>
      </c>
      <c r="P284" s="279">
        <v>3</v>
      </c>
      <c r="Q284" s="278" t="s">
        <v>33</v>
      </c>
      <c r="R284" s="275">
        <v>88551.29</v>
      </c>
      <c r="S284" s="275" t="s">
        <v>100</v>
      </c>
      <c r="T284" s="275">
        <v>88551.29</v>
      </c>
      <c r="U284" s="280" t="s">
        <v>100</v>
      </c>
      <c r="V284" s="281">
        <v>88551.29</v>
      </c>
      <c r="W284" s="275" t="s">
        <v>100</v>
      </c>
      <c r="X284" s="275" t="s">
        <v>107</v>
      </c>
      <c r="Y284" s="275">
        <v>88.55</v>
      </c>
      <c r="Z284" s="275">
        <v>1</v>
      </c>
      <c r="AA284" s="282" t="s">
        <v>630</v>
      </c>
      <c r="AB284" s="289" t="s">
        <v>413</v>
      </c>
      <c r="AC284" s="275" t="s">
        <v>1458</v>
      </c>
      <c r="AD284" s="290" t="s">
        <v>350</v>
      </c>
      <c r="AE284" s="292" t="s">
        <v>794</v>
      </c>
      <c r="AF284" s="292" t="s">
        <v>2134</v>
      </c>
      <c r="AG284" s="292"/>
    </row>
    <row r="285" spans="1:33" x14ac:dyDescent="0.25">
      <c r="A285" s="275">
        <v>3019</v>
      </c>
      <c r="B285" s="275" t="s">
        <v>134</v>
      </c>
      <c r="C285" s="275" t="s">
        <v>16</v>
      </c>
      <c r="D285" s="275">
        <v>3014</v>
      </c>
      <c r="E285" s="275" t="s">
        <v>144</v>
      </c>
      <c r="F285" s="275" t="s">
        <v>16</v>
      </c>
      <c r="G285" s="276">
        <v>30190110006759</v>
      </c>
      <c r="H285" s="277" t="s">
        <v>59</v>
      </c>
      <c r="I285" s="277" t="s">
        <v>135</v>
      </c>
      <c r="J285" s="278">
        <v>42361</v>
      </c>
      <c r="K285" s="279">
        <v>166</v>
      </c>
      <c r="L285" s="275" t="s">
        <v>127</v>
      </c>
      <c r="M285" s="275" t="s">
        <v>128</v>
      </c>
      <c r="N285" s="278">
        <v>42432</v>
      </c>
      <c r="O285" s="278" t="s">
        <v>266</v>
      </c>
      <c r="P285" s="279">
        <v>95</v>
      </c>
      <c r="Q285" s="278" t="s">
        <v>36</v>
      </c>
      <c r="R285" s="275">
        <v>158667.01999999999</v>
      </c>
      <c r="S285" s="275" t="s">
        <v>100</v>
      </c>
      <c r="T285" s="275">
        <v>158667.01999999999</v>
      </c>
      <c r="U285" s="280" t="s">
        <v>100</v>
      </c>
      <c r="V285" s="281">
        <v>158667.01999999999</v>
      </c>
      <c r="W285" s="275" t="s">
        <v>100</v>
      </c>
      <c r="X285" s="275" t="s">
        <v>107</v>
      </c>
      <c r="Y285" s="275">
        <v>158.66999999999999</v>
      </c>
      <c r="Z285" s="275">
        <v>1</v>
      </c>
      <c r="AA285" s="282" t="s">
        <v>630</v>
      </c>
      <c r="AB285" s="289" t="s">
        <v>1080</v>
      </c>
      <c r="AC285" s="275" t="s">
        <v>127</v>
      </c>
      <c r="AD285" s="290" t="s">
        <v>350</v>
      </c>
      <c r="AE285" s="292" t="s">
        <v>794</v>
      </c>
      <c r="AF285" s="292" t="s">
        <v>2134</v>
      </c>
      <c r="AG285" s="292"/>
    </row>
    <row r="286" spans="1:33" x14ac:dyDescent="0.25">
      <c r="A286" s="275">
        <v>3019</v>
      </c>
      <c r="B286" s="275" t="s">
        <v>134</v>
      </c>
      <c r="C286" s="275" t="s">
        <v>16</v>
      </c>
      <c r="D286" s="275">
        <v>3014</v>
      </c>
      <c r="E286" s="275" t="s">
        <v>144</v>
      </c>
      <c r="F286" s="275" t="s">
        <v>16</v>
      </c>
      <c r="G286" s="276">
        <v>30190110007153</v>
      </c>
      <c r="H286" s="277" t="s">
        <v>59</v>
      </c>
      <c r="I286" s="277" t="s">
        <v>135</v>
      </c>
      <c r="J286" s="278">
        <v>42460</v>
      </c>
      <c r="K286" s="279">
        <v>67</v>
      </c>
      <c r="L286" s="275" t="s">
        <v>127</v>
      </c>
      <c r="M286" s="275" t="s">
        <v>128</v>
      </c>
      <c r="N286" s="278">
        <v>42524</v>
      </c>
      <c r="O286" s="278" t="s">
        <v>268</v>
      </c>
      <c r="P286" s="279">
        <v>3</v>
      </c>
      <c r="Q286" s="278" t="s">
        <v>33</v>
      </c>
      <c r="R286" s="275">
        <v>477793.2</v>
      </c>
      <c r="S286" s="275" t="s">
        <v>100</v>
      </c>
      <c r="T286" s="275">
        <v>477793.2</v>
      </c>
      <c r="U286" s="280" t="s">
        <v>100</v>
      </c>
      <c r="V286" s="281">
        <v>477793.2</v>
      </c>
      <c r="W286" s="275" t="s">
        <v>100</v>
      </c>
      <c r="X286" s="275" t="s">
        <v>107</v>
      </c>
      <c r="Y286" s="275">
        <v>477.79</v>
      </c>
      <c r="Z286" s="275">
        <v>1</v>
      </c>
      <c r="AA286" s="282" t="s">
        <v>630</v>
      </c>
      <c r="AB286" s="289" t="s">
        <v>413</v>
      </c>
      <c r="AC286" s="275" t="s">
        <v>1458</v>
      </c>
      <c r="AD286" s="290" t="s">
        <v>350</v>
      </c>
      <c r="AE286" s="292" t="s">
        <v>794</v>
      </c>
      <c r="AF286" s="292" t="s">
        <v>2134</v>
      </c>
      <c r="AG286" s="292"/>
    </row>
    <row r="287" spans="1:33" x14ac:dyDescent="0.25">
      <c r="A287" s="275">
        <v>3019</v>
      </c>
      <c r="B287" s="275" t="s">
        <v>134</v>
      </c>
      <c r="C287" s="275" t="s">
        <v>16</v>
      </c>
      <c r="D287" s="275">
        <v>3033</v>
      </c>
      <c r="E287" s="275" t="s">
        <v>156</v>
      </c>
      <c r="F287" s="275" t="s">
        <v>18</v>
      </c>
      <c r="G287" s="276">
        <v>30190110007194</v>
      </c>
      <c r="H287" s="277" t="s">
        <v>59</v>
      </c>
      <c r="I287" s="277" t="s">
        <v>135</v>
      </c>
      <c r="J287" s="278">
        <v>42461</v>
      </c>
      <c r="K287" s="279">
        <v>66</v>
      </c>
      <c r="L287" s="275" t="s">
        <v>118</v>
      </c>
      <c r="M287" s="275" t="s">
        <v>41</v>
      </c>
      <c r="N287" s="278">
        <v>42527</v>
      </c>
      <c r="O287" s="278" t="s">
        <v>268</v>
      </c>
      <c r="P287" s="279">
        <v>0</v>
      </c>
      <c r="Q287" s="278" t="s">
        <v>33</v>
      </c>
      <c r="R287" s="275">
        <v>1000</v>
      </c>
      <c r="S287" s="275" t="s">
        <v>100</v>
      </c>
      <c r="T287" s="275">
        <v>1000</v>
      </c>
      <c r="U287" s="280" t="s">
        <v>100</v>
      </c>
      <c r="V287" s="281">
        <v>1000</v>
      </c>
      <c r="W287" s="275" t="s">
        <v>100</v>
      </c>
      <c r="X287" s="275" t="s">
        <v>114</v>
      </c>
      <c r="Y287" s="275">
        <v>1</v>
      </c>
      <c r="Z287" s="275">
        <v>1</v>
      </c>
      <c r="AA287" s="282" t="s">
        <v>629</v>
      </c>
      <c r="AB287" s="289" t="s">
        <v>2181</v>
      </c>
      <c r="AC287" s="275" t="s">
        <v>366</v>
      </c>
      <c r="AD287" s="290" t="s">
        <v>349</v>
      </c>
      <c r="AE287" s="292" t="s">
        <v>794</v>
      </c>
      <c r="AF287" s="292" t="s">
        <v>2134</v>
      </c>
      <c r="AG287" s="292"/>
    </row>
    <row r="288" spans="1:33" x14ac:dyDescent="0.25">
      <c r="A288" s="275">
        <v>3019</v>
      </c>
      <c r="B288" s="275" t="s">
        <v>134</v>
      </c>
      <c r="C288" s="275" t="s">
        <v>16</v>
      </c>
      <c r="D288" s="275">
        <v>3033</v>
      </c>
      <c r="E288" s="275" t="s">
        <v>156</v>
      </c>
      <c r="F288" s="275" t="s">
        <v>18</v>
      </c>
      <c r="G288" s="276">
        <v>30190110007185</v>
      </c>
      <c r="H288" s="277" t="s">
        <v>59</v>
      </c>
      <c r="I288" s="277" t="s">
        <v>135</v>
      </c>
      <c r="J288" s="278">
        <v>42461</v>
      </c>
      <c r="K288" s="279">
        <v>66</v>
      </c>
      <c r="L288" s="275" t="s">
        <v>118</v>
      </c>
      <c r="M288" s="275" t="s">
        <v>41</v>
      </c>
      <c r="N288" s="278">
        <v>42527</v>
      </c>
      <c r="O288" s="278" t="s">
        <v>268</v>
      </c>
      <c r="P288" s="279">
        <v>0</v>
      </c>
      <c r="Q288" s="278" t="s">
        <v>33</v>
      </c>
      <c r="R288" s="275">
        <v>2000</v>
      </c>
      <c r="S288" s="275" t="s">
        <v>100</v>
      </c>
      <c r="T288" s="275">
        <v>2000</v>
      </c>
      <c r="U288" s="280" t="s">
        <v>100</v>
      </c>
      <c r="V288" s="281">
        <v>2000</v>
      </c>
      <c r="W288" s="275" t="s">
        <v>100</v>
      </c>
      <c r="X288" s="275" t="s">
        <v>114</v>
      </c>
      <c r="Y288" s="275">
        <v>2</v>
      </c>
      <c r="Z288" s="275">
        <v>1</v>
      </c>
      <c r="AA288" s="282" t="s">
        <v>629</v>
      </c>
      <c r="AB288" s="289" t="s">
        <v>2181</v>
      </c>
      <c r="AC288" s="275" t="s">
        <v>366</v>
      </c>
      <c r="AD288" s="290" t="s">
        <v>349</v>
      </c>
      <c r="AE288" s="292" t="s">
        <v>794</v>
      </c>
      <c r="AF288" s="292" t="s">
        <v>2134</v>
      </c>
      <c r="AG288" s="292"/>
    </row>
    <row r="289" spans="1:33" x14ac:dyDescent="0.25">
      <c r="A289" s="275">
        <v>3019</v>
      </c>
      <c r="B289" s="275" t="s">
        <v>134</v>
      </c>
      <c r="C289" s="275" t="s">
        <v>16</v>
      </c>
      <c r="D289" s="275">
        <v>3033</v>
      </c>
      <c r="E289" s="275" t="s">
        <v>156</v>
      </c>
      <c r="F289" s="275" t="s">
        <v>18</v>
      </c>
      <c r="G289" s="276">
        <v>30190110007037</v>
      </c>
      <c r="H289" s="277" t="s">
        <v>59</v>
      </c>
      <c r="I289" s="277" t="s">
        <v>135</v>
      </c>
      <c r="J289" s="278">
        <v>42451</v>
      </c>
      <c r="K289" s="279">
        <v>76</v>
      </c>
      <c r="L289" s="275" t="s">
        <v>118</v>
      </c>
      <c r="M289" s="275" t="s">
        <v>41</v>
      </c>
      <c r="N289" s="278">
        <v>42527</v>
      </c>
      <c r="O289" s="278" t="s">
        <v>268</v>
      </c>
      <c r="P289" s="279">
        <v>0</v>
      </c>
      <c r="Q289" s="278" t="s">
        <v>33</v>
      </c>
      <c r="R289" s="275">
        <v>21148.19</v>
      </c>
      <c r="S289" s="275" t="s">
        <v>100</v>
      </c>
      <c r="T289" s="275">
        <v>21148.19</v>
      </c>
      <c r="U289" s="280" t="s">
        <v>100</v>
      </c>
      <c r="V289" s="281">
        <v>21148.19</v>
      </c>
      <c r="W289" s="275" t="s">
        <v>100</v>
      </c>
      <c r="X289" s="275" t="s">
        <v>114</v>
      </c>
      <c r="Y289" s="275">
        <v>21.15</v>
      </c>
      <c r="Z289" s="275">
        <v>1</v>
      </c>
      <c r="AA289" s="282" t="s">
        <v>630</v>
      </c>
      <c r="AB289" s="289" t="s">
        <v>2181</v>
      </c>
      <c r="AC289" s="275" t="s">
        <v>366</v>
      </c>
      <c r="AD289" s="290" t="s">
        <v>350</v>
      </c>
      <c r="AE289" s="292" t="s">
        <v>794</v>
      </c>
      <c r="AF289" s="292" t="s">
        <v>2134</v>
      </c>
      <c r="AG289" s="292"/>
    </row>
    <row r="290" spans="1:33" x14ac:dyDescent="0.25">
      <c r="A290" s="275">
        <v>3019</v>
      </c>
      <c r="B290" s="275" t="s">
        <v>134</v>
      </c>
      <c r="C290" s="275" t="s">
        <v>16</v>
      </c>
      <c r="D290" s="275">
        <v>309</v>
      </c>
      <c r="E290" s="275" t="s">
        <v>123</v>
      </c>
      <c r="F290" s="275" t="s">
        <v>21</v>
      </c>
      <c r="G290" s="276">
        <v>30190110007019</v>
      </c>
      <c r="H290" s="277" t="s">
        <v>59</v>
      </c>
      <c r="I290" s="277" t="s">
        <v>135</v>
      </c>
      <c r="J290" s="278">
        <v>42451</v>
      </c>
      <c r="K290" s="279">
        <v>76</v>
      </c>
      <c r="L290" s="275" t="s">
        <v>111</v>
      </c>
      <c r="M290" s="275" t="s">
        <v>42</v>
      </c>
      <c r="N290" s="278">
        <v>42524</v>
      </c>
      <c r="O290" s="278" t="s">
        <v>268</v>
      </c>
      <c r="P290" s="279">
        <v>3</v>
      </c>
      <c r="Q290" s="278" t="s">
        <v>33</v>
      </c>
      <c r="R290" s="275">
        <v>94376</v>
      </c>
      <c r="S290" s="275" t="s">
        <v>100</v>
      </c>
      <c r="T290" s="275">
        <v>94376</v>
      </c>
      <c r="U290" s="280" t="s">
        <v>100</v>
      </c>
      <c r="V290" s="281">
        <v>94376</v>
      </c>
      <c r="W290" s="275" t="s">
        <v>100</v>
      </c>
      <c r="X290" s="275" t="s">
        <v>114</v>
      </c>
      <c r="Y290" s="275">
        <v>94.38</v>
      </c>
      <c r="Z290" s="275">
        <v>1</v>
      </c>
      <c r="AA290" s="282" t="s">
        <v>630</v>
      </c>
      <c r="AB290" s="289" t="s">
        <v>436</v>
      </c>
      <c r="AC290" s="275" t="s">
        <v>368</v>
      </c>
      <c r="AD290" s="290" t="s">
        <v>350</v>
      </c>
      <c r="AE290" s="292"/>
      <c r="AF290" s="292" t="s">
        <v>2134</v>
      </c>
      <c r="AG290" s="292"/>
    </row>
    <row r="291" spans="1:33" x14ac:dyDescent="0.25">
      <c r="A291" s="275">
        <v>3019</v>
      </c>
      <c r="B291" s="275" t="s">
        <v>134</v>
      </c>
      <c r="C291" s="275" t="s">
        <v>16</v>
      </c>
      <c r="D291" s="275">
        <v>456</v>
      </c>
      <c r="E291" s="275" t="s">
        <v>167</v>
      </c>
      <c r="F291" s="275" t="s">
        <v>14</v>
      </c>
      <c r="G291" s="276">
        <v>30190110007168</v>
      </c>
      <c r="H291" s="277" t="s">
        <v>59</v>
      </c>
      <c r="I291" s="277" t="s">
        <v>135</v>
      </c>
      <c r="J291" s="278">
        <v>42461</v>
      </c>
      <c r="K291" s="279">
        <v>66</v>
      </c>
      <c r="L291" s="275" t="s">
        <v>111</v>
      </c>
      <c r="M291" s="275" t="s">
        <v>42</v>
      </c>
      <c r="N291" s="278">
        <v>42524</v>
      </c>
      <c r="O291" s="278" t="s">
        <v>268</v>
      </c>
      <c r="P291" s="279">
        <v>3</v>
      </c>
      <c r="Q291" s="278" t="s">
        <v>33</v>
      </c>
      <c r="R291" s="275">
        <v>-1755</v>
      </c>
      <c r="S291" s="275" t="s">
        <v>100</v>
      </c>
      <c r="T291" s="275">
        <v>-1755</v>
      </c>
      <c r="U291" s="280" t="s">
        <v>100</v>
      </c>
      <c r="V291" s="281">
        <v>-1755</v>
      </c>
      <c r="W291" s="275" t="s">
        <v>100</v>
      </c>
      <c r="X291" s="275" t="s">
        <v>114</v>
      </c>
      <c r="Y291" s="275">
        <v>-1.76</v>
      </c>
      <c r="Z291" s="275">
        <v>1</v>
      </c>
      <c r="AA291" s="282" t="s">
        <v>631</v>
      </c>
      <c r="AB291" s="289" t="s">
        <v>1070</v>
      </c>
      <c r="AC291" s="275" t="s">
        <v>352</v>
      </c>
      <c r="AD291" s="290" t="s">
        <v>349</v>
      </c>
      <c r="AE291" s="292" t="s">
        <v>794</v>
      </c>
      <c r="AF291" s="292"/>
      <c r="AG291" s="292"/>
    </row>
    <row r="292" spans="1:33" x14ac:dyDescent="0.25">
      <c r="A292" s="275">
        <v>3019</v>
      </c>
      <c r="B292" s="275" t="s">
        <v>134</v>
      </c>
      <c r="C292" s="275" t="s">
        <v>16</v>
      </c>
      <c r="D292" s="275">
        <v>456</v>
      </c>
      <c r="E292" s="275" t="s">
        <v>167</v>
      </c>
      <c r="F292" s="275" t="s">
        <v>14</v>
      </c>
      <c r="G292" s="276">
        <v>30190110007180</v>
      </c>
      <c r="H292" s="277" t="s">
        <v>59</v>
      </c>
      <c r="I292" s="277" t="s">
        <v>135</v>
      </c>
      <c r="J292" s="278">
        <v>42461</v>
      </c>
      <c r="K292" s="279">
        <v>66</v>
      </c>
      <c r="L292" s="275" t="s">
        <v>111</v>
      </c>
      <c r="M292" s="275" t="s">
        <v>42</v>
      </c>
      <c r="N292" s="278">
        <v>42524</v>
      </c>
      <c r="O292" s="278" t="s">
        <v>268</v>
      </c>
      <c r="P292" s="279">
        <v>3</v>
      </c>
      <c r="Q292" s="278" t="s">
        <v>33</v>
      </c>
      <c r="R292" s="275">
        <v>-772</v>
      </c>
      <c r="S292" s="275" t="s">
        <v>100</v>
      </c>
      <c r="T292" s="275">
        <v>-772</v>
      </c>
      <c r="U292" s="280" t="s">
        <v>100</v>
      </c>
      <c r="V292" s="281">
        <v>-772</v>
      </c>
      <c r="W292" s="275" t="s">
        <v>100</v>
      </c>
      <c r="X292" s="275" t="s">
        <v>114</v>
      </c>
      <c r="Y292" s="275">
        <v>-0.77</v>
      </c>
      <c r="Z292" s="275">
        <v>1</v>
      </c>
      <c r="AA292" s="282" t="s">
        <v>631</v>
      </c>
      <c r="AB292" s="289" t="s">
        <v>1070</v>
      </c>
      <c r="AC292" s="275" t="s">
        <v>352</v>
      </c>
      <c r="AD292" s="290" t="s">
        <v>349</v>
      </c>
      <c r="AE292" s="292" t="s">
        <v>794</v>
      </c>
      <c r="AF292" s="292"/>
      <c r="AG292" s="292"/>
    </row>
    <row r="293" spans="1:33" x14ac:dyDescent="0.25">
      <c r="A293" s="275">
        <v>3019</v>
      </c>
      <c r="B293" s="275" t="s">
        <v>134</v>
      </c>
      <c r="C293" s="275" t="s">
        <v>16</v>
      </c>
      <c r="D293" s="275">
        <v>456</v>
      </c>
      <c r="E293" s="275" t="s">
        <v>167</v>
      </c>
      <c r="F293" s="275" t="s">
        <v>14</v>
      </c>
      <c r="G293" s="276">
        <v>30190110007059</v>
      </c>
      <c r="H293" s="277" t="s">
        <v>59</v>
      </c>
      <c r="I293" s="277" t="s">
        <v>135</v>
      </c>
      <c r="J293" s="278">
        <v>42459</v>
      </c>
      <c r="K293" s="279">
        <v>68</v>
      </c>
      <c r="L293" s="275" t="s">
        <v>111</v>
      </c>
      <c r="M293" s="275" t="s">
        <v>42</v>
      </c>
      <c r="N293" s="278">
        <v>42524</v>
      </c>
      <c r="O293" s="278" t="s">
        <v>268</v>
      </c>
      <c r="P293" s="279">
        <v>3</v>
      </c>
      <c r="Q293" s="278" t="s">
        <v>33</v>
      </c>
      <c r="R293" s="275">
        <v>9471</v>
      </c>
      <c r="S293" s="275" t="s">
        <v>100</v>
      </c>
      <c r="T293" s="275">
        <v>9471</v>
      </c>
      <c r="U293" s="280" t="s">
        <v>100</v>
      </c>
      <c r="V293" s="281">
        <v>9471</v>
      </c>
      <c r="W293" s="275" t="s">
        <v>100</v>
      </c>
      <c r="X293" s="275" t="s">
        <v>114</v>
      </c>
      <c r="Y293" s="275">
        <v>9.4700000000000006</v>
      </c>
      <c r="Z293" s="275">
        <v>1</v>
      </c>
      <c r="AA293" s="282" t="s">
        <v>629</v>
      </c>
      <c r="AB293" s="289" t="s">
        <v>1070</v>
      </c>
      <c r="AC293" s="275" t="s">
        <v>352</v>
      </c>
      <c r="AD293" s="290" t="s">
        <v>349</v>
      </c>
      <c r="AE293" s="292" t="s">
        <v>794</v>
      </c>
      <c r="AF293" s="292"/>
      <c r="AG293" s="292"/>
    </row>
    <row r="294" spans="1:33" x14ac:dyDescent="0.25">
      <c r="A294" s="275">
        <v>3019</v>
      </c>
      <c r="B294" s="275" t="s">
        <v>134</v>
      </c>
      <c r="C294" s="275" t="s">
        <v>16</v>
      </c>
      <c r="D294" s="275">
        <v>456</v>
      </c>
      <c r="E294" s="275" t="s">
        <v>167</v>
      </c>
      <c r="F294" s="275" t="s">
        <v>14</v>
      </c>
      <c r="G294" s="276">
        <v>30190110007046</v>
      </c>
      <c r="H294" s="277" t="s">
        <v>59</v>
      </c>
      <c r="I294" s="277" t="s">
        <v>135</v>
      </c>
      <c r="J294" s="278">
        <v>42459</v>
      </c>
      <c r="K294" s="279">
        <v>68</v>
      </c>
      <c r="L294" s="275" t="s">
        <v>111</v>
      </c>
      <c r="M294" s="275" t="s">
        <v>42</v>
      </c>
      <c r="N294" s="278">
        <v>42524</v>
      </c>
      <c r="O294" s="278" t="s">
        <v>268</v>
      </c>
      <c r="P294" s="279">
        <v>3</v>
      </c>
      <c r="Q294" s="278" t="s">
        <v>33</v>
      </c>
      <c r="R294" s="275">
        <v>9813</v>
      </c>
      <c r="S294" s="275" t="s">
        <v>100</v>
      </c>
      <c r="T294" s="275">
        <v>9813</v>
      </c>
      <c r="U294" s="280" t="s">
        <v>100</v>
      </c>
      <c r="V294" s="281">
        <v>9813</v>
      </c>
      <c r="W294" s="275" t="s">
        <v>100</v>
      </c>
      <c r="X294" s="275" t="s">
        <v>114</v>
      </c>
      <c r="Y294" s="275">
        <v>9.81</v>
      </c>
      <c r="Z294" s="275">
        <v>1</v>
      </c>
      <c r="AA294" s="282" t="s">
        <v>629</v>
      </c>
      <c r="AB294" s="289" t="s">
        <v>1070</v>
      </c>
      <c r="AC294" s="275" t="s">
        <v>352</v>
      </c>
      <c r="AD294" s="290" t="s">
        <v>349</v>
      </c>
      <c r="AE294" s="292" t="s">
        <v>794</v>
      </c>
      <c r="AF294" s="292"/>
      <c r="AG294" s="292"/>
    </row>
    <row r="295" spans="1:33" x14ac:dyDescent="0.25">
      <c r="A295" s="275">
        <v>3019</v>
      </c>
      <c r="B295" s="275" t="s">
        <v>134</v>
      </c>
      <c r="C295" s="275" t="s">
        <v>16</v>
      </c>
      <c r="D295" s="275">
        <v>456</v>
      </c>
      <c r="E295" s="275" t="s">
        <v>167</v>
      </c>
      <c r="F295" s="275" t="s">
        <v>14</v>
      </c>
      <c r="G295" s="276">
        <v>30190110007160</v>
      </c>
      <c r="H295" s="277" t="s">
        <v>59</v>
      </c>
      <c r="I295" s="277" t="s">
        <v>135</v>
      </c>
      <c r="J295" s="278">
        <v>42460</v>
      </c>
      <c r="K295" s="279">
        <v>67</v>
      </c>
      <c r="L295" s="275" t="s">
        <v>111</v>
      </c>
      <c r="M295" s="275" t="s">
        <v>42</v>
      </c>
      <c r="N295" s="278">
        <v>42524</v>
      </c>
      <c r="O295" s="278" t="s">
        <v>268</v>
      </c>
      <c r="P295" s="279">
        <v>3</v>
      </c>
      <c r="Q295" s="278" t="s">
        <v>33</v>
      </c>
      <c r="R295" s="275">
        <v>11232</v>
      </c>
      <c r="S295" s="275" t="s">
        <v>100</v>
      </c>
      <c r="T295" s="275">
        <v>11232</v>
      </c>
      <c r="U295" s="275" t="s">
        <v>100</v>
      </c>
      <c r="V295" s="283">
        <v>11232</v>
      </c>
      <c r="W295" s="275" t="s">
        <v>100</v>
      </c>
      <c r="X295" s="275" t="s">
        <v>114</v>
      </c>
      <c r="Y295" s="275">
        <v>11.23</v>
      </c>
      <c r="Z295" s="275">
        <v>1</v>
      </c>
      <c r="AA295" s="282" t="s">
        <v>630</v>
      </c>
      <c r="AB295" s="289" t="s">
        <v>1070</v>
      </c>
      <c r="AC295" s="275" t="s">
        <v>352</v>
      </c>
      <c r="AD295" s="290" t="s">
        <v>350</v>
      </c>
      <c r="AE295" s="292" t="s">
        <v>794</v>
      </c>
      <c r="AF295" s="292" t="s">
        <v>2134</v>
      </c>
      <c r="AG295" s="292"/>
    </row>
    <row r="296" spans="1:33" x14ac:dyDescent="0.25">
      <c r="A296" s="275">
        <v>3019</v>
      </c>
      <c r="B296" s="275" t="s">
        <v>134</v>
      </c>
      <c r="C296" s="275" t="s">
        <v>16</v>
      </c>
      <c r="D296" s="275">
        <v>456</v>
      </c>
      <c r="E296" s="275" t="s">
        <v>167</v>
      </c>
      <c r="F296" s="275" t="s">
        <v>14</v>
      </c>
      <c r="G296" s="276">
        <v>30190110007162</v>
      </c>
      <c r="H296" s="277" t="s">
        <v>59</v>
      </c>
      <c r="I296" s="277" t="s">
        <v>135</v>
      </c>
      <c r="J296" s="278">
        <v>42460</v>
      </c>
      <c r="K296" s="279">
        <v>67</v>
      </c>
      <c r="L296" s="275" t="s">
        <v>111</v>
      </c>
      <c r="M296" s="275" t="s">
        <v>42</v>
      </c>
      <c r="N296" s="278">
        <v>42524</v>
      </c>
      <c r="O296" s="278" t="s">
        <v>268</v>
      </c>
      <c r="P296" s="279">
        <v>3</v>
      </c>
      <c r="Q296" s="278" t="s">
        <v>33</v>
      </c>
      <c r="R296" s="275">
        <v>27111</v>
      </c>
      <c r="S296" s="275" t="s">
        <v>100</v>
      </c>
      <c r="T296" s="275">
        <v>27111</v>
      </c>
      <c r="U296" s="275" t="s">
        <v>100</v>
      </c>
      <c r="V296" s="283">
        <v>27111</v>
      </c>
      <c r="W296" s="275" t="s">
        <v>100</v>
      </c>
      <c r="X296" s="275" t="s">
        <v>114</v>
      </c>
      <c r="Y296" s="275">
        <v>27.11</v>
      </c>
      <c r="Z296" s="275">
        <v>1</v>
      </c>
      <c r="AA296" s="282" t="s">
        <v>630</v>
      </c>
      <c r="AB296" s="289" t="s">
        <v>1070</v>
      </c>
      <c r="AC296" s="275" t="s">
        <v>352</v>
      </c>
      <c r="AD296" s="290" t="s">
        <v>350</v>
      </c>
      <c r="AE296" s="292" t="s">
        <v>794</v>
      </c>
      <c r="AF296" s="292" t="s">
        <v>2134</v>
      </c>
      <c r="AG296" s="292"/>
    </row>
    <row r="297" spans="1:33" x14ac:dyDescent="0.25">
      <c r="A297" s="275">
        <v>3019</v>
      </c>
      <c r="B297" s="275" t="s">
        <v>134</v>
      </c>
      <c r="C297" s="275" t="s">
        <v>16</v>
      </c>
      <c r="D297" s="275">
        <v>456</v>
      </c>
      <c r="E297" s="275" t="s">
        <v>167</v>
      </c>
      <c r="F297" s="275" t="s">
        <v>14</v>
      </c>
      <c r="G297" s="276">
        <v>30190110006543</v>
      </c>
      <c r="H297" s="277" t="s">
        <v>59</v>
      </c>
      <c r="I297" s="277" t="s">
        <v>135</v>
      </c>
      <c r="J297" s="278">
        <v>42335</v>
      </c>
      <c r="K297" s="279">
        <v>192</v>
      </c>
      <c r="L297" s="275" t="s">
        <v>111</v>
      </c>
      <c r="M297" s="275" t="s">
        <v>42</v>
      </c>
      <c r="N297" s="278">
        <v>42404</v>
      </c>
      <c r="O297" s="278" t="s">
        <v>266</v>
      </c>
      <c r="P297" s="279">
        <v>123</v>
      </c>
      <c r="Q297" s="278" t="s">
        <v>38</v>
      </c>
      <c r="R297" s="275">
        <v>52430.94</v>
      </c>
      <c r="S297" s="275" t="s">
        <v>100</v>
      </c>
      <c r="T297" s="275">
        <v>52430.94</v>
      </c>
      <c r="U297" s="275" t="s">
        <v>100</v>
      </c>
      <c r="V297" s="283">
        <v>52430.94</v>
      </c>
      <c r="W297" s="275" t="s">
        <v>100</v>
      </c>
      <c r="X297" s="275" t="s">
        <v>114</v>
      </c>
      <c r="Y297" s="275">
        <v>52.43</v>
      </c>
      <c r="Z297" s="275">
        <v>1</v>
      </c>
      <c r="AA297" s="282" t="s">
        <v>630</v>
      </c>
      <c r="AB297" s="289" t="s">
        <v>1070</v>
      </c>
      <c r="AC297" s="275" t="s">
        <v>1071</v>
      </c>
      <c r="AD297" s="290" t="s">
        <v>350</v>
      </c>
      <c r="AE297" s="292" t="s">
        <v>794</v>
      </c>
      <c r="AF297" s="292" t="s">
        <v>2134</v>
      </c>
      <c r="AG297" s="292"/>
    </row>
    <row r="298" spans="1:33" x14ac:dyDescent="0.25">
      <c r="A298" s="275">
        <v>3019</v>
      </c>
      <c r="B298" s="275" t="s">
        <v>134</v>
      </c>
      <c r="C298" s="275" t="s">
        <v>16</v>
      </c>
      <c r="D298" s="275">
        <v>692</v>
      </c>
      <c r="E298" s="275" t="s">
        <v>187</v>
      </c>
      <c r="F298" s="275" t="s">
        <v>16</v>
      </c>
      <c r="G298" s="276">
        <v>30190110005756</v>
      </c>
      <c r="H298" s="277" t="s">
        <v>59</v>
      </c>
      <c r="I298" s="277" t="s">
        <v>135</v>
      </c>
      <c r="J298" s="278">
        <v>42214</v>
      </c>
      <c r="K298" s="279">
        <v>313</v>
      </c>
      <c r="L298" s="275" t="s">
        <v>127</v>
      </c>
      <c r="M298" s="275" t="s">
        <v>128</v>
      </c>
      <c r="N298" s="278">
        <v>42222</v>
      </c>
      <c r="O298" s="278" t="s">
        <v>1238</v>
      </c>
      <c r="P298" s="279">
        <v>305</v>
      </c>
      <c r="Q298" s="278" t="s">
        <v>37</v>
      </c>
      <c r="R298" s="275">
        <v>11733.12</v>
      </c>
      <c r="S298" s="275" t="s">
        <v>100</v>
      </c>
      <c r="T298" s="275">
        <v>11733.12</v>
      </c>
      <c r="U298" s="275" t="s">
        <v>100</v>
      </c>
      <c r="V298" s="283">
        <v>11733.12</v>
      </c>
      <c r="W298" s="275" t="s">
        <v>100</v>
      </c>
      <c r="X298" s="275" t="s">
        <v>107</v>
      </c>
      <c r="Y298" s="275">
        <v>11.73</v>
      </c>
      <c r="Z298" s="275">
        <v>1</v>
      </c>
      <c r="AA298" s="282" t="s">
        <v>630</v>
      </c>
      <c r="AB298" s="289" t="s">
        <v>410</v>
      </c>
      <c r="AC298" s="275" t="s">
        <v>1050</v>
      </c>
      <c r="AD298" s="290" t="s">
        <v>350</v>
      </c>
      <c r="AE298" s="292"/>
      <c r="AF298" s="292" t="s">
        <v>2134</v>
      </c>
      <c r="AG298" s="292"/>
    </row>
    <row r="299" spans="1:33" x14ac:dyDescent="0.25">
      <c r="A299" s="275">
        <v>3022</v>
      </c>
      <c r="B299" s="275" t="s">
        <v>141</v>
      </c>
      <c r="C299" s="275" t="s">
        <v>16</v>
      </c>
      <c r="D299" s="275">
        <v>3014</v>
      </c>
      <c r="E299" s="275" t="s">
        <v>144</v>
      </c>
      <c r="F299" s="275" t="s">
        <v>16</v>
      </c>
      <c r="G299" s="276">
        <v>30220110054171</v>
      </c>
      <c r="H299" s="277" t="s">
        <v>59</v>
      </c>
      <c r="I299" s="277" t="s">
        <v>143</v>
      </c>
      <c r="J299" s="278">
        <v>42459</v>
      </c>
      <c r="K299" s="279">
        <v>68</v>
      </c>
      <c r="L299" s="275" t="s">
        <v>127</v>
      </c>
      <c r="M299" s="275" t="s">
        <v>128</v>
      </c>
      <c r="N299" s="278">
        <v>42524</v>
      </c>
      <c r="O299" s="278" t="s">
        <v>268</v>
      </c>
      <c r="P299" s="279">
        <v>3</v>
      </c>
      <c r="Q299" s="278" t="s">
        <v>33</v>
      </c>
      <c r="R299" s="275">
        <v>9325.2000000000007</v>
      </c>
      <c r="S299" s="275" t="s">
        <v>100</v>
      </c>
      <c r="T299" s="275">
        <v>9325.2000000000007</v>
      </c>
      <c r="U299" s="275" t="s">
        <v>100</v>
      </c>
      <c r="V299" s="283">
        <v>9325.2000000000007</v>
      </c>
      <c r="W299" s="275" t="s">
        <v>100</v>
      </c>
      <c r="X299" s="275" t="s">
        <v>107</v>
      </c>
      <c r="Y299" s="275">
        <v>9.33</v>
      </c>
      <c r="Z299" s="275">
        <v>1</v>
      </c>
      <c r="AA299" s="282" t="s">
        <v>629</v>
      </c>
      <c r="AB299" s="289" t="s">
        <v>413</v>
      </c>
      <c r="AC299" s="275" t="s">
        <v>1458</v>
      </c>
      <c r="AD299" s="290" t="s">
        <v>349</v>
      </c>
      <c r="AE299" s="292" t="s">
        <v>794</v>
      </c>
      <c r="AF299" s="292"/>
      <c r="AG299" s="292"/>
    </row>
    <row r="300" spans="1:33" x14ac:dyDescent="0.25">
      <c r="A300" s="275">
        <v>3022</v>
      </c>
      <c r="B300" s="275" t="s">
        <v>141</v>
      </c>
      <c r="C300" s="275" t="s">
        <v>16</v>
      </c>
      <c r="D300" s="275">
        <v>3014</v>
      </c>
      <c r="E300" s="275" t="s">
        <v>144</v>
      </c>
      <c r="F300" s="275" t="s">
        <v>16</v>
      </c>
      <c r="G300" s="276">
        <v>30220120002166</v>
      </c>
      <c r="H300" s="277" t="s">
        <v>59</v>
      </c>
      <c r="I300" s="277" t="s">
        <v>143</v>
      </c>
      <c r="J300" s="278">
        <v>42459</v>
      </c>
      <c r="K300" s="279">
        <v>68</v>
      </c>
      <c r="L300" s="275" t="s">
        <v>127</v>
      </c>
      <c r="M300" s="275" t="s">
        <v>128</v>
      </c>
      <c r="N300" s="278">
        <v>42524</v>
      </c>
      <c r="O300" s="278" t="s">
        <v>268</v>
      </c>
      <c r="P300" s="279">
        <v>3</v>
      </c>
      <c r="Q300" s="278" t="s">
        <v>33</v>
      </c>
      <c r="R300" s="275">
        <v>9918</v>
      </c>
      <c r="S300" s="275" t="s">
        <v>100</v>
      </c>
      <c r="T300" s="275">
        <v>9918</v>
      </c>
      <c r="U300" s="275" t="s">
        <v>100</v>
      </c>
      <c r="V300" s="283">
        <v>9918</v>
      </c>
      <c r="W300" s="275" t="s">
        <v>100</v>
      </c>
      <c r="X300" s="275" t="s">
        <v>107</v>
      </c>
      <c r="Y300" s="275">
        <v>9.92</v>
      </c>
      <c r="Z300" s="275">
        <v>1</v>
      </c>
      <c r="AA300" s="282" t="s">
        <v>629</v>
      </c>
      <c r="AB300" s="289" t="s">
        <v>413</v>
      </c>
      <c r="AC300" s="275" t="s">
        <v>1458</v>
      </c>
      <c r="AD300" s="290" t="s">
        <v>349</v>
      </c>
      <c r="AE300" s="292" t="s">
        <v>794</v>
      </c>
      <c r="AF300" s="292"/>
      <c r="AG300" s="292"/>
    </row>
    <row r="301" spans="1:33" x14ac:dyDescent="0.25">
      <c r="A301" s="275">
        <v>3022</v>
      </c>
      <c r="B301" s="275" t="s">
        <v>141</v>
      </c>
      <c r="C301" s="275" t="s">
        <v>16</v>
      </c>
      <c r="D301" s="275">
        <v>3014</v>
      </c>
      <c r="E301" s="275" t="s">
        <v>144</v>
      </c>
      <c r="F301" s="275" t="s">
        <v>16</v>
      </c>
      <c r="G301" s="276">
        <v>30220120002173</v>
      </c>
      <c r="H301" s="277" t="s">
        <v>59</v>
      </c>
      <c r="I301" s="277" t="s">
        <v>143</v>
      </c>
      <c r="J301" s="278">
        <v>42461</v>
      </c>
      <c r="K301" s="279">
        <v>66</v>
      </c>
      <c r="L301" s="275" t="s">
        <v>127</v>
      </c>
      <c r="M301" s="275" t="s">
        <v>128</v>
      </c>
      <c r="N301" s="278">
        <v>42524</v>
      </c>
      <c r="O301" s="278" t="s">
        <v>268</v>
      </c>
      <c r="P301" s="279">
        <v>3</v>
      </c>
      <c r="Q301" s="278" t="s">
        <v>33</v>
      </c>
      <c r="R301" s="275">
        <v>10401.6</v>
      </c>
      <c r="S301" s="275" t="s">
        <v>100</v>
      </c>
      <c r="T301" s="275">
        <v>10401.6</v>
      </c>
      <c r="U301" s="275" t="s">
        <v>100</v>
      </c>
      <c r="V301" s="283">
        <v>10401.6</v>
      </c>
      <c r="W301" s="275" t="s">
        <v>100</v>
      </c>
      <c r="X301" s="275" t="s">
        <v>107</v>
      </c>
      <c r="Y301" s="275">
        <v>10.4</v>
      </c>
      <c r="Z301" s="275">
        <v>1</v>
      </c>
      <c r="AA301" s="282" t="s">
        <v>630</v>
      </c>
      <c r="AB301" s="289" t="s">
        <v>413</v>
      </c>
      <c r="AC301" s="275" t="s">
        <v>1458</v>
      </c>
      <c r="AD301" s="290" t="s">
        <v>350</v>
      </c>
      <c r="AE301" s="292" t="s">
        <v>794</v>
      </c>
      <c r="AF301" s="292" t="s">
        <v>2134</v>
      </c>
      <c r="AG301" s="292"/>
    </row>
    <row r="302" spans="1:33" x14ac:dyDescent="0.25">
      <c r="A302" s="275">
        <v>3022</v>
      </c>
      <c r="B302" s="275" t="s">
        <v>141</v>
      </c>
      <c r="C302" s="275" t="s">
        <v>16</v>
      </c>
      <c r="D302" s="275">
        <v>3014</v>
      </c>
      <c r="E302" s="275" t="s">
        <v>144</v>
      </c>
      <c r="F302" s="275" t="s">
        <v>16</v>
      </c>
      <c r="G302" s="276">
        <v>30220120002174</v>
      </c>
      <c r="H302" s="277" t="s">
        <v>59</v>
      </c>
      <c r="I302" s="277" t="s">
        <v>143</v>
      </c>
      <c r="J302" s="278">
        <v>42461</v>
      </c>
      <c r="K302" s="279">
        <v>66</v>
      </c>
      <c r="L302" s="275" t="s">
        <v>127</v>
      </c>
      <c r="M302" s="275" t="s">
        <v>128</v>
      </c>
      <c r="N302" s="278">
        <v>42524</v>
      </c>
      <c r="O302" s="278" t="s">
        <v>268</v>
      </c>
      <c r="P302" s="279">
        <v>3</v>
      </c>
      <c r="Q302" s="278" t="s">
        <v>33</v>
      </c>
      <c r="R302" s="275">
        <v>10401.6</v>
      </c>
      <c r="S302" s="275" t="s">
        <v>100</v>
      </c>
      <c r="T302" s="275">
        <v>10401.6</v>
      </c>
      <c r="U302" s="275" t="s">
        <v>100</v>
      </c>
      <c r="V302" s="283">
        <v>10401.6</v>
      </c>
      <c r="W302" s="275" t="s">
        <v>100</v>
      </c>
      <c r="X302" s="275" t="s">
        <v>107</v>
      </c>
      <c r="Y302" s="275">
        <v>10.4</v>
      </c>
      <c r="Z302" s="275">
        <v>1</v>
      </c>
      <c r="AA302" s="282" t="s">
        <v>630</v>
      </c>
      <c r="AB302" s="289" t="s">
        <v>413</v>
      </c>
      <c r="AC302" s="275" t="s">
        <v>1458</v>
      </c>
      <c r="AD302" s="290" t="s">
        <v>350</v>
      </c>
      <c r="AE302" s="292" t="s">
        <v>794</v>
      </c>
      <c r="AF302" s="292" t="s">
        <v>2134</v>
      </c>
      <c r="AG302" s="292"/>
    </row>
    <row r="303" spans="1:33" x14ac:dyDescent="0.25">
      <c r="A303" s="275">
        <v>3022</v>
      </c>
      <c r="B303" s="275" t="s">
        <v>141</v>
      </c>
      <c r="C303" s="275" t="s">
        <v>16</v>
      </c>
      <c r="D303" s="275">
        <v>3014</v>
      </c>
      <c r="E303" s="275" t="s">
        <v>144</v>
      </c>
      <c r="F303" s="275" t="s">
        <v>16</v>
      </c>
      <c r="G303" s="276">
        <v>30220120002087</v>
      </c>
      <c r="H303" s="277" t="s">
        <v>59</v>
      </c>
      <c r="I303" s="277" t="s">
        <v>143</v>
      </c>
      <c r="J303" s="278">
        <v>42418</v>
      </c>
      <c r="K303" s="279">
        <v>109</v>
      </c>
      <c r="L303" s="275" t="s">
        <v>127</v>
      </c>
      <c r="M303" s="275" t="s">
        <v>128</v>
      </c>
      <c r="N303" s="278">
        <v>42495</v>
      </c>
      <c r="O303" s="278" t="s">
        <v>268</v>
      </c>
      <c r="P303" s="279">
        <v>32</v>
      </c>
      <c r="Q303" s="278" t="s">
        <v>34</v>
      </c>
      <c r="R303" s="275">
        <v>10624.8</v>
      </c>
      <c r="S303" s="275" t="s">
        <v>100</v>
      </c>
      <c r="T303" s="275">
        <v>10624.8</v>
      </c>
      <c r="U303" s="275" t="s">
        <v>100</v>
      </c>
      <c r="V303" s="283">
        <v>10624.8</v>
      </c>
      <c r="W303" s="275" t="s">
        <v>100</v>
      </c>
      <c r="X303" s="275" t="s">
        <v>107</v>
      </c>
      <c r="Y303" s="275">
        <v>10.62</v>
      </c>
      <c r="Z303" s="275">
        <v>1</v>
      </c>
      <c r="AA303" s="282" t="s">
        <v>630</v>
      </c>
      <c r="AB303" s="289" t="s">
        <v>413</v>
      </c>
      <c r="AC303" s="275" t="s">
        <v>127</v>
      </c>
      <c r="AD303" s="290" t="s">
        <v>350</v>
      </c>
      <c r="AE303" s="292" t="s">
        <v>794</v>
      </c>
      <c r="AF303" s="292" t="s">
        <v>2134</v>
      </c>
      <c r="AG303" s="292"/>
    </row>
    <row r="304" spans="1:33" x14ac:dyDescent="0.25">
      <c r="A304" s="275">
        <v>3022</v>
      </c>
      <c r="B304" s="275" t="s">
        <v>141</v>
      </c>
      <c r="C304" s="275" t="s">
        <v>16</v>
      </c>
      <c r="D304" s="275">
        <v>3014</v>
      </c>
      <c r="E304" s="275" t="s">
        <v>144</v>
      </c>
      <c r="F304" s="275" t="s">
        <v>16</v>
      </c>
      <c r="G304" s="276">
        <v>30220120002165</v>
      </c>
      <c r="H304" s="277" t="s">
        <v>59</v>
      </c>
      <c r="I304" s="277" t="s">
        <v>143</v>
      </c>
      <c r="J304" s="278">
        <v>42459</v>
      </c>
      <c r="K304" s="279">
        <v>68</v>
      </c>
      <c r="L304" s="275" t="s">
        <v>127</v>
      </c>
      <c r="M304" s="275" t="s">
        <v>128</v>
      </c>
      <c r="N304" s="278">
        <v>42524</v>
      </c>
      <c r="O304" s="278" t="s">
        <v>268</v>
      </c>
      <c r="P304" s="279">
        <v>3</v>
      </c>
      <c r="Q304" s="278" t="s">
        <v>33</v>
      </c>
      <c r="R304" s="275">
        <v>10624.8</v>
      </c>
      <c r="S304" s="275" t="s">
        <v>100</v>
      </c>
      <c r="T304" s="275">
        <v>10624.8</v>
      </c>
      <c r="U304" s="275" t="s">
        <v>100</v>
      </c>
      <c r="V304" s="283">
        <v>10624.8</v>
      </c>
      <c r="W304" s="275" t="s">
        <v>100</v>
      </c>
      <c r="X304" s="275" t="s">
        <v>107</v>
      </c>
      <c r="Y304" s="275">
        <v>10.62</v>
      </c>
      <c r="Z304" s="275">
        <v>1</v>
      </c>
      <c r="AA304" s="282" t="s">
        <v>630</v>
      </c>
      <c r="AB304" s="289" t="s">
        <v>413</v>
      </c>
      <c r="AC304" s="275" t="s">
        <v>1458</v>
      </c>
      <c r="AD304" s="290" t="s">
        <v>350</v>
      </c>
      <c r="AE304" s="292" t="s">
        <v>794</v>
      </c>
      <c r="AF304" s="292" t="s">
        <v>2134</v>
      </c>
      <c r="AG304" s="292"/>
    </row>
    <row r="305" spans="1:33" x14ac:dyDescent="0.25">
      <c r="A305" s="275">
        <v>3022</v>
      </c>
      <c r="B305" s="275" t="s">
        <v>141</v>
      </c>
      <c r="C305" s="275" t="s">
        <v>16</v>
      </c>
      <c r="D305" s="275">
        <v>3014</v>
      </c>
      <c r="E305" s="275" t="s">
        <v>144</v>
      </c>
      <c r="F305" s="275" t="s">
        <v>16</v>
      </c>
      <c r="G305" s="276">
        <v>30220110046880</v>
      </c>
      <c r="H305" s="277" t="s">
        <v>59</v>
      </c>
      <c r="I305" s="277" t="s">
        <v>143</v>
      </c>
      <c r="J305" s="278">
        <v>42297</v>
      </c>
      <c r="K305" s="279">
        <v>230</v>
      </c>
      <c r="L305" s="275" t="s">
        <v>127</v>
      </c>
      <c r="M305" s="275" t="s">
        <v>128</v>
      </c>
      <c r="N305" s="278">
        <v>42368</v>
      </c>
      <c r="O305" s="278" t="s">
        <v>273</v>
      </c>
      <c r="P305" s="279">
        <v>159</v>
      </c>
      <c r="Q305" s="278" t="s">
        <v>39</v>
      </c>
      <c r="R305" s="275">
        <v>10898.28</v>
      </c>
      <c r="S305" s="275" t="s">
        <v>100</v>
      </c>
      <c r="T305" s="275">
        <v>10898.28</v>
      </c>
      <c r="U305" s="275" t="s">
        <v>100</v>
      </c>
      <c r="V305" s="283">
        <v>10898.28</v>
      </c>
      <c r="W305" s="275" t="s">
        <v>100</v>
      </c>
      <c r="X305" s="275" t="s">
        <v>107</v>
      </c>
      <c r="Y305" s="275">
        <v>10.9</v>
      </c>
      <c r="Z305" s="275">
        <v>1</v>
      </c>
      <c r="AA305" s="282" t="s">
        <v>630</v>
      </c>
      <c r="AB305" s="289" t="s">
        <v>1080</v>
      </c>
      <c r="AC305" s="275" t="s">
        <v>127</v>
      </c>
      <c r="AD305" s="290" t="s">
        <v>350</v>
      </c>
      <c r="AE305" s="292" t="s">
        <v>794</v>
      </c>
      <c r="AF305" s="292" t="s">
        <v>2134</v>
      </c>
      <c r="AG305" s="292"/>
    </row>
    <row r="306" spans="1:33" x14ac:dyDescent="0.25">
      <c r="A306" s="275">
        <v>3022</v>
      </c>
      <c r="B306" s="275" t="s">
        <v>141</v>
      </c>
      <c r="C306" s="275" t="s">
        <v>16</v>
      </c>
      <c r="D306" s="275">
        <v>3014</v>
      </c>
      <c r="E306" s="275" t="s">
        <v>144</v>
      </c>
      <c r="F306" s="275" t="s">
        <v>16</v>
      </c>
      <c r="G306" s="276">
        <v>30220120002175</v>
      </c>
      <c r="H306" s="277" t="s">
        <v>59</v>
      </c>
      <c r="I306" s="277" t="s">
        <v>143</v>
      </c>
      <c r="J306" s="278">
        <v>42461</v>
      </c>
      <c r="K306" s="279">
        <v>66</v>
      </c>
      <c r="L306" s="275" t="s">
        <v>127</v>
      </c>
      <c r="M306" s="275" t="s">
        <v>128</v>
      </c>
      <c r="N306" s="278">
        <v>42524</v>
      </c>
      <c r="O306" s="278" t="s">
        <v>268</v>
      </c>
      <c r="P306" s="279">
        <v>3</v>
      </c>
      <c r="Q306" s="278" t="s">
        <v>33</v>
      </c>
      <c r="R306" s="275">
        <v>10956</v>
      </c>
      <c r="S306" s="275" t="s">
        <v>100</v>
      </c>
      <c r="T306" s="275">
        <v>10956</v>
      </c>
      <c r="U306" s="275" t="s">
        <v>100</v>
      </c>
      <c r="V306" s="283">
        <v>10956</v>
      </c>
      <c r="W306" s="275" t="s">
        <v>100</v>
      </c>
      <c r="X306" s="275" t="s">
        <v>107</v>
      </c>
      <c r="Y306" s="275">
        <v>10.96</v>
      </c>
      <c r="Z306" s="275">
        <v>1</v>
      </c>
      <c r="AA306" s="282" t="s">
        <v>630</v>
      </c>
      <c r="AB306" s="289" t="s">
        <v>413</v>
      </c>
      <c r="AC306" s="275" t="s">
        <v>1458</v>
      </c>
      <c r="AD306" s="290" t="s">
        <v>350</v>
      </c>
      <c r="AE306" s="292" t="s">
        <v>794</v>
      </c>
      <c r="AF306" s="292" t="s">
        <v>2134</v>
      </c>
      <c r="AG306" s="292"/>
    </row>
    <row r="307" spans="1:33" x14ac:dyDescent="0.25">
      <c r="A307" s="275">
        <v>3022</v>
      </c>
      <c r="B307" s="275" t="s">
        <v>141</v>
      </c>
      <c r="C307" s="275" t="s">
        <v>16</v>
      </c>
      <c r="D307" s="275">
        <v>3014</v>
      </c>
      <c r="E307" s="275" t="s">
        <v>144</v>
      </c>
      <c r="F307" s="275" t="s">
        <v>16</v>
      </c>
      <c r="G307" s="276">
        <v>30220120002172</v>
      </c>
      <c r="H307" s="277" t="s">
        <v>59</v>
      </c>
      <c r="I307" s="277" t="s">
        <v>143</v>
      </c>
      <c r="J307" s="278">
        <v>42461</v>
      </c>
      <c r="K307" s="279">
        <v>66</v>
      </c>
      <c r="L307" s="275" t="s">
        <v>127</v>
      </c>
      <c r="M307" s="275" t="s">
        <v>128</v>
      </c>
      <c r="N307" s="278">
        <v>42524</v>
      </c>
      <c r="O307" s="278" t="s">
        <v>268</v>
      </c>
      <c r="P307" s="279">
        <v>3</v>
      </c>
      <c r="Q307" s="278" t="s">
        <v>33</v>
      </c>
      <c r="R307" s="275">
        <v>12936</v>
      </c>
      <c r="S307" s="275" t="s">
        <v>100</v>
      </c>
      <c r="T307" s="275">
        <v>12936</v>
      </c>
      <c r="U307" s="275" t="s">
        <v>100</v>
      </c>
      <c r="V307" s="283">
        <v>12936</v>
      </c>
      <c r="W307" s="275" t="s">
        <v>100</v>
      </c>
      <c r="X307" s="275" t="s">
        <v>107</v>
      </c>
      <c r="Y307" s="275">
        <v>12.94</v>
      </c>
      <c r="Z307" s="275">
        <v>1</v>
      </c>
      <c r="AA307" s="282" t="s">
        <v>630</v>
      </c>
      <c r="AB307" s="289" t="s">
        <v>413</v>
      </c>
      <c r="AC307" s="275" t="s">
        <v>1458</v>
      </c>
      <c r="AD307" s="290" t="s">
        <v>350</v>
      </c>
      <c r="AE307" s="292" t="s">
        <v>794</v>
      </c>
      <c r="AF307" s="292" t="s">
        <v>2134</v>
      </c>
      <c r="AG307" s="292"/>
    </row>
    <row r="308" spans="1:33" x14ac:dyDescent="0.25">
      <c r="A308" s="275">
        <v>3022</v>
      </c>
      <c r="B308" s="275" t="s">
        <v>141</v>
      </c>
      <c r="C308" s="275" t="s">
        <v>16</v>
      </c>
      <c r="D308" s="275">
        <v>3014</v>
      </c>
      <c r="E308" s="275" t="s">
        <v>144</v>
      </c>
      <c r="F308" s="275" t="s">
        <v>16</v>
      </c>
      <c r="G308" s="276">
        <v>30220120002082</v>
      </c>
      <c r="H308" s="277" t="s">
        <v>59</v>
      </c>
      <c r="I308" s="277" t="s">
        <v>143</v>
      </c>
      <c r="J308" s="278">
        <v>42418</v>
      </c>
      <c r="K308" s="279">
        <v>109</v>
      </c>
      <c r="L308" s="275" t="s">
        <v>127</v>
      </c>
      <c r="M308" s="275" t="s">
        <v>128</v>
      </c>
      <c r="N308" s="278">
        <v>42495</v>
      </c>
      <c r="O308" s="278" t="s">
        <v>268</v>
      </c>
      <c r="P308" s="279">
        <v>32</v>
      </c>
      <c r="Q308" s="278" t="s">
        <v>34</v>
      </c>
      <c r="R308" s="275">
        <v>16720.400000000001</v>
      </c>
      <c r="S308" s="275" t="s">
        <v>100</v>
      </c>
      <c r="T308" s="275">
        <v>16720.400000000001</v>
      </c>
      <c r="U308" s="275" t="s">
        <v>100</v>
      </c>
      <c r="V308" s="283">
        <v>16720.400000000001</v>
      </c>
      <c r="W308" s="275" t="s">
        <v>100</v>
      </c>
      <c r="X308" s="275" t="s">
        <v>107</v>
      </c>
      <c r="Y308" s="275">
        <v>16.72</v>
      </c>
      <c r="Z308" s="275">
        <v>1</v>
      </c>
      <c r="AA308" s="282" t="s">
        <v>630</v>
      </c>
      <c r="AB308" s="289" t="s">
        <v>413</v>
      </c>
      <c r="AC308" s="275" t="s">
        <v>127</v>
      </c>
      <c r="AD308" s="290" t="s">
        <v>350</v>
      </c>
      <c r="AE308" s="292" t="s">
        <v>794</v>
      </c>
      <c r="AF308" s="292" t="s">
        <v>2134</v>
      </c>
      <c r="AG308" s="292"/>
    </row>
    <row r="309" spans="1:33" x14ac:dyDescent="0.25">
      <c r="A309" s="275">
        <v>3022</v>
      </c>
      <c r="B309" s="275" t="s">
        <v>141</v>
      </c>
      <c r="C309" s="275" t="s">
        <v>16</v>
      </c>
      <c r="D309" s="275">
        <v>3014</v>
      </c>
      <c r="E309" s="275" t="s">
        <v>144</v>
      </c>
      <c r="F309" s="275" t="s">
        <v>16</v>
      </c>
      <c r="G309" s="276">
        <v>30220120002164</v>
      </c>
      <c r="H309" s="277" t="s">
        <v>59</v>
      </c>
      <c r="I309" s="277" t="s">
        <v>143</v>
      </c>
      <c r="J309" s="278">
        <v>42451</v>
      </c>
      <c r="K309" s="279">
        <v>76</v>
      </c>
      <c r="L309" s="275" t="s">
        <v>127</v>
      </c>
      <c r="M309" s="275" t="s">
        <v>128</v>
      </c>
      <c r="N309" s="278">
        <v>42524</v>
      </c>
      <c r="O309" s="278" t="s">
        <v>268</v>
      </c>
      <c r="P309" s="279">
        <v>3</v>
      </c>
      <c r="Q309" s="278" t="s">
        <v>33</v>
      </c>
      <c r="R309" s="275">
        <v>16720.400000000001</v>
      </c>
      <c r="S309" s="275" t="s">
        <v>100</v>
      </c>
      <c r="T309" s="275">
        <v>16720.400000000001</v>
      </c>
      <c r="U309" s="275" t="s">
        <v>100</v>
      </c>
      <c r="V309" s="283">
        <v>16720.400000000001</v>
      </c>
      <c r="W309" s="275" t="s">
        <v>100</v>
      </c>
      <c r="X309" s="275" t="s">
        <v>107</v>
      </c>
      <c r="Y309" s="275">
        <v>16.72</v>
      </c>
      <c r="Z309" s="275">
        <v>1</v>
      </c>
      <c r="AA309" s="282" t="s">
        <v>630</v>
      </c>
      <c r="AB309" s="289" t="s">
        <v>413</v>
      </c>
      <c r="AC309" s="275" t="s">
        <v>1458</v>
      </c>
      <c r="AD309" s="290" t="s">
        <v>350</v>
      </c>
      <c r="AE309" s="292" t="s">
        <v>794</v>
      </c>
      <c r="AF309" s="292" t="s">
        <v>2134</v>
      </c>
      <c r="AG309" s="292"/>
    </row>
    <row r="310" spans="1:33" x14ac:dyDescent="0.25">
      <c r="A310" s="275">
        <v>3022</v>
      </c>
      <c r="B310" s="275" t="s">
        <v>141</v>
      </c>
      <c r="C310" s="275" t="s">
        <v>16</v>
      </c>
      <c r="D310" s="275">
        <v>3014</v>
      </c>
      <c r="E310" s="275" t="s">
        <v>144</v>
      </c>
      <c r="F310" s="275" t="s">
        <v>16</v>
      </c>
      <c r="G310" s="276">
        <v>30220120002167</v>
      </c>
      <c r="H310" s="277" t="s">
        <v>59</v>
      </c>
      <c r="I310" s="277" t="s">
        <v>143</v>
      </c>
      <c r="J310" s="278">
        <v>42460</v>
      </c>
      <c r="K310" s="279">
        <v>67</v>
      </c>
      <c r="L310" s="275" t="s">
        <v>127</v>
      </c>
      <c r="M310" s="275" t="s">
        <v>128</v>
      </c>
      <c r="N310" s="278">
        <v>42524</v>
      </c>
      <c r="O310" s="278" t="s">
        <v>268</v>
      </c>
      <c r="P310" s="279">
        <v>3</v>
      </c>
      <c r="Q310" s="278" t="s">
        <v>33</v>
      </c>
      <c r="R310" s="275">
        <v>16720.400000000001</v>
      </c>
      <c r="S310" s="275" t="s">
        <v>100</v>
      </c>
      <c r="T310" s="275">
        <v>16720.400000000001</v>
      </c>
      <c r="U310" s="275" t="s">
        <v>100</v>
      </c>
      <c r="V310" s="283">
        <v>16720.400000000001</v>
      </c>
      <c r="W310" s="275" t="s">
        <v>100</v>
      </c>
      <c r="X310" s="275" t="s">
        <v>107</v>
      </c>
      <c r="Y310" s="275">
        <v>16.72</v>
      </c>
      <c r="Z310" s="275">
        <v>1</v>
      </c>
      <c r="AA310" s="282" t="s">
        <v>630</v>
      </c>
      <c r="AB310" s="289" t="s">
        <v>413</v>
      </c>
      <c r="AC310" s="275" t="s">
        <v>1458</v>
      </c>
      <c r="AD310" s="290" t="s">
        <v>350</v>
      </c>
      <c r="AE310" s="292" t="s">
        <v>794</v>
      </c>
      <c r="AF310" s="292" t="s">
        <v>2134</v>
      </c>
      <c r="AG310" s="292"/>
    </row>
    <row r="311" spans="1:33" x14ac:dyDescent="0.25">
      <c r="A311" s="275">
        <v>3022</v>
      </c>
      <c r="B311" s="275" t="s">
        <v>141</v>
      </c>
      <c r="C311" s="275" t="s">
        <v>16</v>
      </c>
      <c r="D311" s="275">
        <v>3014</v>
      </c>
      <c r="E311" s="275" t="s">
        <v>144</v>
      </c>
      <c r="F311" s="275" t="s">
        <v>16</v>
      </c>
      <c r="G311" s="276">
        <v>30220110054481</v>
      </c>
      <c r="H311" s="277" t="s">
        <v>59</v>
      </c>
      <c r="I311" s="277" t="s">
        <v>143</v>
      </c>
      <c r="J311" s="278">
        <v>42460</v>
      </c>
      <c r="K311" s="279">
        <v>67</v>
      </c>
      <c r="L311" s="275" t="s">
        <v>127</v>
      </c>
      <c r="M311" s="275" t="s">
        <v>128</v>
      </c>
      <c r="N311" s="278">
        <v>42524</v>
      </c>
      <c r="O311" s="278" t="s">
        <v>268</v>
      </c>
      <c r="P311" s="279">
        <v>3</v>
      </c>
      <c r="Q311" s="278" t="s">
        <v>33</v>
      </c>
      <c r="R311" s="275">
        <v>28590</v>
      </c>
      <c r="S311" s="275" t="s">
        <v>100</v>
      </c>
      <c r="T311" s="275">
        <v>28590</v>
      </c>
      <c r="U311" s="275" t="s">
        <v>100</v>
      </c>
      <c r="V311" s="283">
        <v>28590</v>
      </c>
      <c r="W311" s="275" t="s">
        <v>100</v>
      </c>
      <c r="X311" s="275" t="s">
        <v>107</v>
      </c>
      <c r="Y311" s="275">
        <v>28.59</v>
      </c>
      <c r="Z311" s="275">
        <v>1</v>
      </c>
      <c r="AA311" s="282" t="s">
        <v>630</v>
      </c>
      <c r="AB311" s="289" t="s">
        <v>413</v>
      </c>
      <c r="AC311" s="275" t="s">
        <v>1458</v>
      </c>
      <c r="AD311" s="290" t="s">
        <v>350</v>
      </c>
      <c r="AE311" s="292" t="s">
        <v>794</v>
      </c>
      <c r="AF311" s="292" t="s">
        <v>2134</v>
      </c>
      <c r="AG311" s="292"/>
    </row>
    <row r="312" spans="1:33" x14ac:dyDescent="0.25">
      <c r="A312" s="275">
        <v>3022</v>
      </c>
      <c r="B312" s="275" t="s">
        <v>141</v>
      </c>
      <c r="C312" s="275" t="s">
        <v>16</v>
      </c>
      <c r="D312" s="275">
        <v>3014</v>
      </c>
      <c r="E312" s="275" t="s">
        <v>144</v>
      </c>
      <c r="F312" s="275" t="s">
        <v>16</v>
      </c>
      <c r="G312" s="276">
        <v>30220110054664</v>
      </c>
      <c r="H312" s="277" t="s">
        <v>59</v>
      </c>
      <c r="I312" s="277" t="s">
        <v>143</v>
      </c>
      <c r="J312" s="278">
        <v>42461</v>
      </c>
      <c r="K312" s="279">
        <v>66</v>
      </c>
      <c r="L312" s="275" t="s">
        <v>127</v>
      </c>
      <c r="M312" s="275" t="s">
        <v>128</v>
      </c>
      <c r="N312" s="278">
        <v>42524</v>
      </c>
      <c r="O312" s="278" t="s">
        <v>268</v>
      </c>
      <c r="P312" s="279">
        <v>3</v>
      </c>
      <c r="Q312" s="278" t="s">
        <v>33</v>
      </c>
      <c r="R312" s="275">
        <v>129696</v>
      </c>
      <c r="S312" s="275" t="s">
        <v>100</v>
      </c>
      <c r="T312" s="275">
        <v>129696</v>
      </c>
      <c r="U312" s="275" t="s">
        <v>100</v>
      </c>
      <c r="V312" s="283">
        <v>129696</v>
      </c>
      <c r="W312" s="275" t="s">
        <v>100</v>
      </c>
      <c r="X312" s="275" t="s">
        <v>107</v>
      </c>
      <c r="Y312" s="275">
        <v>129.69999999999999</v>
      </c>
      <c r="Z312" s="275">
        <v>1</v>
      </c>
      <c r="AA312" s="282" t="s">
        <v>630</v>
      </c>
      <c r="AB312" s="289" t="s">
        <v>413</v>
      </c>
      <c r="AC312" s="275" t="s">
        <v>1458</v>
      </c>
      <c r="AD312" s="290" t="s">
        <v>350</v>
      </c>
      <c r="AE312" s="292" t="s">
        <v>794</v>
      </c>
      <c r="AF312" s="292" t="s">
        <v>2134</v>
      </c>
      <c r="AG312" s="292"/>
    </row>
    <row r="313" spans="1:33" x14ac:dyDescent="0.25">
      <c r="A313" s="275">
        <v>3022</v>
      </c>
      <c r="B313" s="275" t="s">
        <v>141</v>
      </c>
      <c r="C313" s="275" t="s">
        <v>16</v>
      </c>
      <c r="D313" s="275">
        <v>3033</v>
      </c>
      <c r="E313" s="275" t="s">
        <v>156</v>
      </c>
      <c r="F313" s="275" t="s">
        <v>18</v>
      </c>
      <c r="G313" s="276">
        <v>30220110055669</v>
      </c>
      <c r="H313" s="277" t="s">
        <v>59</v>
      </c>
      <c r="I313" s="277" t="s">
        <v>143</v>
      </c>
      <c r="J313" s="278">
        <v>42488</v>
      </c>
      <c r="K313" s="279">
        <v>39</v>
      </c>
      <c r="L313" s="275" t="s">
        <v>111</v>
      </c>
      <c r="M313" s="275" t="s">
        <v>42</v>
      </c>
      <c r="N313" s="278">
        <v>42495</v>
      </c>
      <c r="O313" s="278" t="s">
        <v>268</v>
      </c>
      <c r="P313" s="279">
        <v>32</v>
      </c>
      <c r="Q313" s="278" t="s">
        <v>34</v>
      </c>
      <c r="R313" s="275">
        <v>15120</v>
      </c>
      <c r="S313" s="275" t="s">
        <v>100</v>
      </c>
      <c r="T313" s="275">
        <v>15120</v>
      </c>
      <c r="U313" s="275" t="s">
        <v>100</v>
      </c>
      <c r="V313" s="283">
        <v>15120</v>
      </c>
      <c r="W313" s="275" t="s">
        <v>100</v>
      </c>
      <c r="X313" s="275" t="s">
        <v>114</v>
      </c>
      <c r="Y313" s="275">
        <v>15.12</v>
      </c>
      <c r="Z313" s="275">
        <v>1</v>
      </c>
      <c r="AA313" s="282" t="s">
        <v>630</v>
      </c>
      <c r="AB313" s="289" t="s">
        <v>2181</v>
      </c>
      <c r="AC313" s="275" t="s">
        <v>2185</v>
      </c>
      <c r="AD313" s="290" t="s">
        <v>350</v>
      </c>
      <c r="AE313" s="292" t="s">
        <v>794</v>
      </c>
      <c r="AF313" s="292" t="s">
        <v>2134</v>
      </c>
      <c r="AG313" s="292"/>
    </row>
    <row r="314" spans="1:33" x14ac:dyDescent="0.25">
      <c r="A314" s="275">
        <v>3022</v>
      </c>
      <c r="B314" s="275" t="s">
        <v>141</v>
      </c>
      <c r="C314" s="275" t="s">
        <v>16</v>
      </c>
      <c r="D314" s="275">
        <v>3033</v>
      </c>
      <c r="E314" s="275" t="s">
        <v>156</v>
      </c>
      <c r="F314" s="275" t="s">
        <v>18</v>
      </c>
      <c r="G314" s="276">
        <v>30220110055992</v>
      </c>
      <c r="H314" s="277" t="s">
        <v>59</v>
      </c>
      <c r="I314" s="277" t="s">
        <v>143</v>
      </c>
      <c r="J314" s="278">
        <v>42489</v>
      </c>
      <c r="K314" s="279">
        <v>38</v>
      </c>
      <c r="L314" s="275" t="s">
        <v>111</v>
      </c>
      <c r="M314" s="275" t="s">
        <v>42</v>
      </c>
      <c r="N314" s="278">
        <v>42495</v>
      </c>
      <c r="O314" s="278" t="s">
        <v>268</v>
      </c>
      <c r="P314" s="279">
        <v>32</v>
      </c>
      <c r="Q314" s="278" t="s">
        <v>34</v>
      </c>
      <c r="R314" s="275">
        <v>28980</v>
      </c>
      <c r="S314" s="275" t="s">
        <v>100</v>
      </c>
      <c r="T314" s="275">
        <v>28980</v>
      </c>
      <c r="U314" s="275" t="s">
        <v>100</v>
      </c>
      <c r="V314" s="283">
        <v>28980</v>
      </c>
      <c r="W314" s="275" t="s">
        <v>100</v>
      </c>
      <c r="X314" s="275" t="s">
        <v>114</v>
      </c>
      <c r="Y314" s="275">
        <v>28.98</v>
      </c>
      <c r="Z314" s="275">
        <v>1</v>
      </c>
      <c r="AA314" s="282" t="s">
        <v>630</v>
      </c>
      <c r="AB314" s="289" t="s">
        <v>2181</v>
      </c>
      <c r="AC314" s="275" t="s">
        <v>2185</v>
      </c>
      <c r="AD314" s="290" t="s">
        <v>350</v>
      </c>
      <c r="AE314" s="292" t="s">
        <v>794</v>
      </c>
      <c r="AF314" s="292" t="s">
        <v>2134</v>
      </c>
      <c r="AG314" s="292"/>
    </row>
    <row r="315" spans="1:33" x14ac:dyDescent="0.25">
      <c r="A315" s="275">
        <v>3022</v>
      </c>
      <c r="B315" s="275" t="s">
        <v>141</v>
      </c>
      <c r="C315" s="275" t="s">
        <v>16</v>
      </c>
      <c r="D315" s="275">
        <v>3904</v>
      </c>
      <c r="E315" s="275" t="s">
        <v>2122</v>
      </c>
      <c r="F315" s="275" t="s">
        <v>16</v>
      </c>
      <c r="G315" s="276">
        <v>30220110057373</v>
      </c>
      <c r="H315" s="277" t="s">
        <v>59</v>
      </c>
      <c r="I315" s="277" t="s">
        <v>143</v>
      </c>
      <c r="J315" s="278">
        <v>42521</v>
      </c>
      <c r="K315" s="279">
        <v>6</v>
      </c>
      <c r="L315" s="275" t="s">
        <v>118</v>
      </c>
      <c r="M315" s="275" t="s">
        <v>41</v>
      </c>
      <c r="N315" s="278">
        <v>42524</v>
      </c>
      <c r="O315" s="278" t="s">
        <v>268</v>
      </c>
      <c r="P315" s="279">
        <v>3</v>
      </c>
      <c r="Q315" s="278" t="s">
        <v>33</v>
      </c>
      <c r="R315" s="275">
        <v>5040</v>
      </c>
      <c r="S315" s="275" t="s">
        <v>100</v>
      </c>
      <c r="T315" s="275">
        <v>5040</v>
      </c>
      <c r="U315" s="275" t="s">
        <v>100</v>
      </c>
      <c r="V315" s="283">
        <v>5040</v>
      </c>
      <c r="W315" s="275" t="s">
        <v>100</v>
      </c>
      <c r="X315" s="275" t="s">
        <v>107</v>
      </c>
      <c r="Y315" s="275">
        <v>5.04</v>
      </c>
      <c r="Z315" s="275">
        <v>1</v>
      </c>
      <c r="AA315" s="282" t="s">
        <v>629</v>
      </c>
      <c r="AB315" s="289" t="s">
        <v>2342</v>
      </c>
      <c r="AC315" s="275" t="s">
        <v>2343</v>
      </c>
      <c r="AD315" s="290" t="s">
        <v>349</v>
      </c>
      <c r="AE315" s="292"/>
      <c r="AF315" s="292" t="s">
        <v>2134</v>
      </c>
      <c r="AG315" s="292"/>
    </row>
    <row r="316" spans="1:33" x14ac:dyDescent="0.25">
      <c r="A316" s="275">
        <v>3022</v>
      </c>
      <c r="B316" s="275" t="s">
        <v>141</v>
      </c>
      <c r="C316" s="275" t="s">
        <v>16</v>
      </c>
      <c r="D316" s="275">
        <v>3904</v>
      </c>
      <c r="E316" s="275" t="s">
        <v>2122</v>
      </c>
      <c r="F316" s="275" t="s">
        <v>16</v>
      </c>
      <c r="G316" s="276">
        <v>30220110057366</v>
      </c>
      <c r="H316" s="277" t="s">
        <v>59</v>
      </c>
      <c r="I316" s="277" t="s">
        <v>143</v>
      </c>
      <c r="J316" s="278">
        <v>42521</v>
      </c>
      <c r="K316" s="279">
        <v>6</v>
      </c>
      <c r="L316" s="275" t="s">
        <v>118</v>
      </c>
      <c r="M316" s="275" t="s">
        <v>41</v>
      </c>
      <c r="N316" s="278">
        <v>42524</v>
      </c>
      <c r="O316" s="278" t="s">
        <v>268</v>
      </c>
      <c r="P316" s="279">
        <v>3</v>
      </c>
      <c r="Q316" s="278" t="s">
        <v>33</v>
      </c>
      <c r="R316" s="275">
        <v>7680</v>
      </c>
      <c r="S316" s="275" t="s">
        <v>100</v>
      </c>
      <c r="T316" s="275">
        <v>7680</v>
      </c>
      <c r="U316" s="275" t="s">
        <v>100</v>
      </c>
      <c r="V316" s="283">
        <v>7680</v>
      </c>
      <c r="W316" s="275" t="s">
        <v>100</v>
      </c>
      <c r="X316" s="275" t="s">
        <v>107</v>
      </c>
      <c r="Y316" s="275">
        <v>7.68</v>
      </c>
      <c r="Z316" s="275">
        <v>1</v>
      </c>
      <c r="AA316" s="282" t="s">
        <v>629</v>
      </c>
      <c r="AB316" s="289" t="s">
        <v>2342</v>
      </c>
      <c r="AC316" s="275" t="s">
        <v>2343</v>
      </c>
      <c r="AD316" s="290" t="s">
        <v>349</v>
      </c>
      <c r="AE316" s="292"/>
      <c r="AF316" s="292" t="s">
        <v>2134</v>
      </c>
      <c r="AG316" s="292"/>
    </row>
    <row r="317" spans="1:33" x14ac:dyDescent="0.25">
      <c r="A317" s="275">
        <v>3022</v>
      </c>
      <c r="B317" s="275" t="s">
        <v>141</v>
      </c>
      <c r="C317" s="275" t="s">
        <v>16</v>
      </c>
      <c r="D317" s="275">
        <v>429</v>
      </c>
      <c r="E317" s="275" t="s">
        <v>162</v>
      </c>
      <c r="F317" s="275" t="s">
        <v>13</v>
      </c>
      <c r="G317" s="276">
        <v>30220110054142</v>
      </c>
      <c r="H317" s="277" t="s">
        <v>59</v>
      </c>
      <c r="I317" s="277" t="s">
        <v>143</v>
      </c>
      <c r="J317" s="278">
        <v>42458</v>
      </c>
      <c r="K317" s="279">
        <v>69</v>
      </c>
      <c r="L317" s="275" t="s">
        <v>111</v>
      </c>
      <c r="M317" s="275" t="s">
        <v>42</v>
      </c>
      <c r="N317" s="278">
        <v>42524</v>
      </c>
      <c r="O317" s="278" t="s">
        <v>268</v>
      </c>
      <c r="P317" s="279">
        <v>3</v>
      </c>
      <c r="Q317" s="278" t="s">
        <v>33</v>
      </c>
      <c r="R317" s="275">
        <v>4500</v>
      </c>
      <c r="S317" s="275" t="s">
        <v>100</v>
      </c>
      <c r="T317" s="275">
        <v>4500</v>
      </c>
      <c r="U317" s="275" t="s">
        <v>100</v>
      </c>
      <c r="V317" s="283">
        <v>4500</v>
      </c>
      <c r="W317" s="275" t="s">
        <v>100</v>
      </c>
      <c r="X317" s="275" t="s">
        <v>114</v>
      </c>
      <c r="Y317" s="275">
        <v>4.5</v>
      </c>
      <c r="Z317" s="275">
        <v>1</v>
      </c>
      <c r="AA317" s="282" t="s">
        <v>629</v>
      </c>
      <c r="AB317" s="289" t="s">
        <v>456</v>
      </c>
      <c r="AC317" s="275" t="s">
        <v>2344</v>
      </c>
      <c r="AD317" s="290" t="s">
        <v>349</v>
      </c>
      <c r="AE317" s="292" t="s">
        <v>794</v>
      </c>
      <c r="AF317" s="292"/>
      <c r="AG317" s="292"/>
    </row>
    <row r="318" spans="1:33" x14ac:dyDescent="0.25">
      <c r="A318" s="275">
        <v>3022</v>
      </c>
      <c r="B318" s="275" t="s">
        <v>141</v>
      </c>
      <c r="C318" s="275" t="s">
        <v>16</v>
      </c>
      <c r="D318" s="275">
        <v>456</v>
      </c>
      <c r="E318" s="275" t="s">
        <v>167</v>
      </c>
      <c r="F318" s="275" t="s">
        <v>14</v>
      </c>
      <c r="G318" s="276">
        <v>30220110054584</v>
      </c>
      <c r="H318" s="277" t="s">
        <v>59</v>
      </c>
      <c r="I318" s="277" t="s">
        <v>143</v>
      </c>
      <c r="J318" s="278">
        <v>42461</v>
      </c>
      <c r="K318" s="279">
        <v>66</v>
      </c>
      <c r="L318" s="275" t="s">
        <v>111</v>
      </c>
      <c r="M318" s="275" t="s">
        <v>42</v>
      </c>
      <c r="N318" s="278">
        <v>42524</v>
      </c>
      <c r="O318" s="278" t="s">
        <v>268</v>
      </c>
      <c r="P318" s="279">
        <v>3</v>
      </c>
      <c r="Q318" s="278" t="s">
        <v>33</v>
      </c>
      <c r="R318" s="275">
        <v>28024.5</v>
      </c>
      <c r="S318" s="275" t="s">
        <v>100</v>
      </c>
      <c r="T318" s="275">
        <v>28024.5</v>
      </c>
      <c r="U318" s="275" t="s">
        <v>100</v>
      </c>
      <c r="V318" s="283">
        <v>28024.5</v>
      </c>
      <c r="W318" s="275" t="s">
        <v>100</v>
      </c>
      <c r="X318" s="275" t="s">
        <v>114</v>
      </c>
      <c r="Y318" s="275">
        <v>28.02</v>
      </c>
      <c r="Z318" s="275">
        <v>1</v>
      </c>
      <c r="AA318" s="282" t="s">
        <v>630</v>
      </c>
      <c r="AB318" s="289" t="s">
        <v>1070</v>
      </c>
      <c r="AC318" s="275" t="s">
        <v>352</v>
      </c>
      <c r="AD318" s="290" t="s">
        <v>350</v>
      </c>
      <c r="AE318" s="292" t="s">
        <v>794</v>
      </c>
      <c r="AF318" s="292" t="s">
        <v>2134</v>
      </c>
      <c r="AG318" s="292"/>
    </row>
    <row r="319" spans="1:33" x14ac:dyDescent="0.25">
      <c r="A319" s="275">
        <v>3022</v>
      </c>
      <c r="B319" s="275" t="s">
        <v>141</v>
      </c>
      <c r="C319" s="275" t="s">
        <v>16</v>
      </c>
      <c r="D319" s="275">
        <v>456</v>
      </c>
      <c r="E319" s="275" t="s">
        <v>167</v>
      </c>
      <c r="F319" s="275" t="s">
        <v>14</v>
      </c>
      <c r="G319" s="276">
        <v>30220110054586</v>
      </c>
      <c r="H319" s="277" t="s">
        <v>59</v>
      </c>
      <c r="I319" s="277" t="s">
        <v>143</v>
      </c>
      <c r="J319" s="278">
        <v>42461</v>
      </c>
      <c r="K319" s="279">
        <v>66</v>
      </c>
      <c r="L319" s="275" t="s">
        <v>111</v>
      </c>
      <c r="M319" s="275" t="s">
        <v>42</v>
      </c>
      <c r="N319" s="278">
        <v>42524</v>
      </c>
      <c r="O319" s="278" t="s">
        <v>268</v>
      </c>
      <c r="P319" s="279">
        <v>3</v>
      </c>
      <c r="Q319" s="278" t="s">
        <v>33</v>
      </c>
      <c r="R319" s="275">
        <v>35325</v>
      </c>
      <c r="S319" s="275" t="s">
        <v>100</v>
      </c>
      <c r="T319" s="275">
        <v>35325</v>
      </c>
      <c r="U319" s="275" t="s">
        <v>100</v>
      </c>
      <c r="V319" s="283">
        <v>35325</v>
      </c>
      <c r="W319" s="275" t="s">
        <v>100</v>
      </c>
      <c r="X319" s="275" t="s">
        <v>114</v>
      </c>
      <c r="Y319" s="275">
        <v>35.33</v>
      </c>
      <c r="Z319" s="275">
        <v>1</v>
      </c>
      <c r="AA319" s="282" t="s">
        <v>630</v>
      </c>
      <c r="AB319" s="289" t="s">
        <v>1070</v>
      </c>
      <c r="AC319" s="275" t="s">
        <v>352</v>
      </c>
      <c r="AD319" s="290" t="s">
        <v>350</v>
      </c>
      <c r="AE319" s="292" t="s">
        <v>794</v>
      </c>
      <c r="AF319" s="292" t="s">
        <v>2134</v>
      </c>
      <c r="AG319" s="292"/>
    </row>
    <row r="320" spans="1:33" x14ac:dyDescent="0.25">
      <c r="A320" s="275">
        <v>3022</v>
      </c>
      <c r="B320" s="275" t="s">
        <v>141</v>
      </c>
      <c r="C320" s="275" t="s">
        <v>16</v>
      </c>
      <c r="D320" s="275">
        <v>456</v>
      </c>
      <c r="E320" s="275" t="s">
        <v>167</v>
      </c>
      <c r="F320" s="275" t="s">
        <v>14</v>
      </c>
      <c r="G320" s="276">
        <v>30220110054590</v>
      </c>
      <c r="H320" s="277" t="s">
        <v>59</v>
      </c>
      <c r="I320" s="277" t="s">
        <v>143</v>
      </c>
      <c r="J320" s="278">
        <v>42461</v>
      </c>
      <c r="K320" s="279">
        <v>66</v>
      </c>
      <c r="L320" s="275" t="s">
        <v>111</v>
      </c>
      <c r="M320" s="275" t="s">
        <v>42</v>
      </c>
      <c r="N320" s="278">
        <v>42524</v>
      </c>
      <c r="O320" s="278" t="s">
        <v>268</v>
      </c>
      <c r="P320" s="279">
        <v>3</v>
      </c>
      <c r="Q320" s="278" t="s">
        <v>33</v>
      </c>
      <c r="R320" s="275">
        <v>39093</v>
      </c>
      <c r="S320" s="275" t="s">
        <v>100</v>
      </c>
      <c r="T320" s="275">
        <v>39093</v>
      </c>
      <c r="U320" s="275" t="s">
        <v>100</v>
      </c>
      <c r="V320" s="283">
        <v>39093</v>
      </c>
      <c r="W320" s="275" t="s">
        <v>100</v>
      </c>
      <c r="X320" s="275" t="s">
        <v>114</v>
      </c>
      <c r="Y320" s="275">
        <v>39.090000000000003</v>
      </c>
      <c r="Z320" s="275">
        <v>1</v>
      </c>
      <c r="AA320" s="282" t="s">
        <v>630</v>
      </c>
      <c r="AB320" s="289" t="s">
        <v>1070</v>
      </c>
      <c r="AC320" s="275" t="s">
        <v>352</v>
      </c>
      <c r="AD320" s="290" t="s">
        <v>350</v>
      </c>
      <c r="AE320" s="292" t="s">
        <v>794</v>
      </c>
      <c r="AF320" s="292" t="s">
        <v>2134</v>
      </c>
      <c r="AG320" s="292"/>
    </row>
    <row r="321" spans="1:33" x14ac:dyDescent="0.25">
      <c r="A321" s="275">
        <v>3022</v>
      </c>
      <c r="B321" s="275" t="s">
        <v>141</v>
      </c>
      <c r="C321" s="275" t="s">
        <v>16</v>
      </c>
      <c r="D321" s="275">
        <v>635</v>
      </c>
      <c r="E321" s="275" t="s">
        <v>142</v>
      </c>
      <c r="F321" s="275" t="s">
        <v>16</v>
      </c>
      <c r="G321" s="276">
        <v>30220110054359</v>
      </c>
      <c r="H321" s="277" t="s">
        <v>59</v>
      </c>
      <c r="I321" s="277" t="s">
        <v>143</v>
      </c>
      <c r="J321" s="278">
        <v>42460</v>
      </c>
      <c r="K321" s="279">
        <v>67</v>
      </c>
      <c r="L321" s="275" t="s">
        <v>127</v>
      </c>
      <c r="M321" s="275" t="s">
        <v>128</v>
      </c>
      <c r="N321" s="278">
        <v>42527</v>
      </c>
      <c r="O321" s="278" t="s">
        <v>268</v>
      </c>
      <c r="P321" s="279">
        <v>0</v>
      </c>
      <c r="Q321" s="278" t="s">
        <v>33</v>
      </c>
      <c r="R321" s="275">
        <v>715.97</v>
      </c>
      <c r="S321" s="275" t="s">
        <v>100</v>
      </c>
      <c r="T321" s="275">
        <v>715.97</v>
      </c>
      <c r="U321" s="275" t="s">
        <v>100</v>
      </c>
      <c r="V321" s="283">
        <v>715.97</v>
      </c>
      <c r="W321" s="275" t="s">
        <v>100</v>
      </c>
      <c r="X321" s="275" t="s">
        <v>107</v>
      </c>
      <c r="Y321" s="275">
        <v>0.72</v>
      </c>
      <c r="Z321" s="275">
        <v>1</v>
      </c>
      <c r="AA321" s="282" t="s">
        <v>631</v>
      </c>
      <c r="AB321" s="289" t="s">
        <v>445</v>
      </c>
      <c r="AC321" s="275" t="s">
        <v>2345</v>
      </c>
      <c r="AD321" s="290" t="s">
        <v>349</v>
      </c>
      <c r="AE321" s="292"/>
      <c r="AF321" s="292"/>
      <c r="AG321" s="292"/>
    </row>
    <row r="322" spans="1:33" x14ac:dyDescent="0.25">
      <c r="A322" s="275">
        <v>3022</v>
      </c>
      <c r="B322" s="275" t="s">
        <v>141</v>
      </c>
      <c r="C322" s="275" t="s">
        <v>16</v>
      </c>
      <c r="D322" s="275">
        <v>635</v>
      </c>
      <c r="E322" s="275" t="s">
        <v>142</v>
      </c>
      <c r="F322" s="275" t="s">
        <v>16</v>
      </c>
      <c r="G322" s="276">
        <v>30220110055673</v>
      </c>
      <c r="H322" s="277" t="s">
        <v>59</v>
      </c>
      <c r="I322" s="277" t="s">
        <v>143</v>
      </c>
      <c r="J322" s="278">
        <v>42488</v>
      </c>
      <c r="K322" s="279">
        <v>39</v>
      </c>
      <c r="L322" s="275" t="s">
        <v>127</v>
      </c>
      <c r="M322" s="275" t="s">
        <v>128</v>
      </c>
      <c r="N322" s="278">
        <v>42527</v>
      </c>
      <c r="O322" s="278" t="s">
        <v>268</v>
      </c>
      <c r="P322" s="279">
        <v>0</v>
      </c>
      <c r="Q322" s="278" t="s">
        <v>33</v>
      </c>
      <c r="R322" s="275">
        <v>3446.82</v>
      </c>
      <c r="S322" s="275" t="s">
        <v>100</v>
      </c>
      <c r="T322" s="275">
        <v>3446.82</v>
      </c>
      <c r="U322" s="275" t="s">
        <v>100</v>
      </c>
      <c r="V322" s="283">
        <v>3446.82</v>
      </c>
      <c r="W322" s="275" t="s">
        <v>100</v>
      </c>
      <c r="X322" s="275" t="s">
        <v>107</v>
      </c>
      <c r="Y322" s="275">
        <v>3.45</v>
      </c>
      <c r="Z322" s="275">
        <v>1</v>
      </c>
      <c r="AA322" s="282" t="s">
        <v>629</v>
      </c>
      <c r="AB322" s="289" t="s">
        <v>467</v>
      </c>
      <c r="AC322" s="275" t="s">
        <v>2346</v>
      </c>
      <c r="AD322" s="290" t="s">
        <v>349</v>
      </c>
      <c r="AE322" s="292"/>
      <c r="AF322" s="292"/>
      <c r="AG322" s="292"/>
    </row>
    <row r="323" spans="1:33" x14ac:dyDescent="0.25">
      <c r="A323" s="275">
        <v>3022</v>
      </c>
      <c r="B323" s="275" t="s">
        <v>141</v>
      </c>
      <c r="C323" s="275" t="s">
        <v>16</v>
      </c>
      <c r="D323" s="275">
        <v>635</v>
      </c>
      <c r="E323" s="275" t="s">
        <v>142</v>
      </c>
      <c r="F323" s="275" t="s">
        <v>16</v>
      </c>
      <c r="G323" s="276">
        <v>30220110054400</v>
      </c>
      <c r="H323" s="277" t="s">
        <v>59</v>
      </c>
      <c r="I323" s="277" t="s">
        <v>143</v>
      </c>
      <c r="J323" s="278">
        <v>42460</v>
      </c>
      <c r="K323" s="279">
        <v>67</v>
      </c>
      <c r="L323" s="275" t="s">
        <v>127</v>
      </c>
      <c r="M323" s="275" t="s">
        <v>128</v>
      </c>
      <c r="N323" s="278">
        <v>42527</v>
      </c>
      <c r="O323" s="278" t="s">
        <v>268</v>
      </c>
      <c r="P323" s="279">
        <v>0</v>
      </c>
      <c r="Q323" s="278" t="s">
        <v>33</v>
      </c>
      <c r="R323" s="275">
        <v>4896</v>
      </c>
      <c r="S323" s="275" t="s">
        <v>100</v>
      </c>
      <c r="T323" s="275">
        <v>4896</v>
      </c>
      <c r="U323" s="275" t="s">
        <v>100</v>
      </c>
      <c r="V323" s="283">
        <v>4896</v>
      </c>
      <c r="W323" s="275" t="s">
        <v>100</v>
      </c>
      <c r="X323" s="275" t="s">
        <v>107</v>
      </c>
      <c r="Y323" s="275">
        <v>4.9000000000000004</v>
      </c>
      <c r="Z323" s="275">
        <v>1</v>
      </c>
      <c r="AA323" s="282" t="s">
        <v>629</v>
      </c>
      <c r="AB323" s="289" t="s">
        <v>445</v>
      </c>
      <c r="AC323" s="275" t="s">
        <v>2186</v>
      </c>
      <c r="AD323" s="290" t="s">
        <v>349</v>
      </c>
      <c r="AE323" s="292"/>
      <c r="AF323" s="292"/>
      <c r="AG323" s="292"/>
    </row>
    <row r="324" spans="1:33" x14ac:dyDescent="0.25">
      <c r="A324" s="275">
        <v>3022</v>
      </c>
      <c r="B324" s="275" t="s">
        <v>141</v>
      </c>
      <c r="C324" s="275" t="s">
        <v>16</v>
      </c>
      <c r="D324" s="275">
        <v>635</v>
      </c>
      <c r="E324" s="275" t="s">
        <v>142</v>
      </c>
      <c r="F324" s="275" t="s">
        <v>16</v>
      </c>
      <c r="G324" s="276">
        <v>30220110055960</v>
      </c>
      <c r="H324" s="277" t="s">
        <v>59</v>
      </c>
      <c r="I324" s="277" t="s">
        <v>143</v>
      </c>
      <c r="J324" s="278">
        <v>42489</v>
      </c>
      <c r="K324" s="279">
        <v>38</v>
      </c>
      <c r="L324" s="275" t="s">
        <v>127</v>
      </c>
      <c r="M324" s="275" t="s">
        <v>128</v>
      </c>
      <c r="N324" s="278">
        <v>42527</v>
      </c>
      <c r="O324" s="278" t="s">
        <v>268</v>
      </c>
      <c r="P324" s="279">
        <v>0</v>
      </c>
      <c r="Q324" s="278" t="s">
        <v>33</v>
      </c>
      <c r="R324" s="275">
        <v>6329.38</v>
      </c>
      <c r="S324" s="275" t="s">
        <v>100</v>
      </c>
      <c r="T324" s="275">
        <v>6329.38</v>
      </c>
      <c r="U324" s="275" t="s">
        <v>100</v>
      </c>
      <c r="V324" s="283">
        <v>6329.38</v>
      </c>
      <c r="W324" s="275" t="s">
        <v>100</v>
      </c>
      <c r="X324" s="275" t="s">
        <v>107</v>
      </c>
      <c r="Y324" s="275">
        <v>6.33</v>
      </c>
      <c r="Z324" s="275">
        <v>1</v>
      </c>
      <c r="AA324" s="282" t="s">
        <v>629</v>
      </c>
      <c r="AB324" s="289" t="s">
        <v>467</v>
      </c>
      <c r="AC324" s="275" t="s">
        <v>2347</v>
      </c>
      <c r="AD324" s="290" t="s">
        <v>349</v>
      </c>
      <c r="AE324" s="292"/>
      <c r="AF324" s="292"/>
      <c r="AG324" s="292"/>
    </row>
    <row r="325" spans="1:33" x14ac:dyDescent="0.25">
      <c r="A325" s="275">
        <v>3022</v>
      </c>
      <c r="B325" s="275" t="s">
        <v>141</v>
      </c>
      <c r="C325" s="275" t="s">
        <v>16</v>
      </c>
      <c r="D325" s="275">
        <v>635</v>
      </c>
      <c r="E325" s="275" t="s">
        <v>142</v>
      </c>
      <c r="F325" s="275" t="s">
        <v>16</v>
      </c>
      <c r="G325" s="276">
        <v>30220110054262</v>
      </c>
      <c r="H325" s="277" t="s">
        <v>59</v>
      </c>
      <c r="I325" s="277" t="s">
        <v>143</v>
      </c>
      <c r="J325" s="278">
        <v>42459</v>
      </c>
      <c r="K325" s="279">
        <v>68</v>
      </c>
      <c r="L325" s="275" t="s">
        <v>127</v>
      </c>
      <c r="M325" s="275" t="s">
        <v>128</v>
      </c>
      <c r="N325" s="278">
        <v>42527</v>
      </c>
      <c r="O325" s="278" t="s">
        <v>268</v>
      </c>
      <c r="P325" s="279">
        <v>0</v>
      </c>
      <c r="Q325" s="278" t="s">
        <v>33</v>
      </c>
      <c r="R325" s="275">
        <v>9696</v>
      </c>
      <c r="S325" s="275" t="s">
        <v>100</v>
      </c>
      <c r="T325" s="275">
        <v>9696</v>
      </c>
      <c r="U325" s="275" t="s">
        <v>100</v>
      </c>
      <c r="V325" s="283">
        <v>9696</v>
      </c>
      <c r="W325" s="275" t="s">
        <v>100</v>
      </c>
      <c r="X325" s="275" t="s">
        <v>107</v>
      </c>
      <c r="Y325" s="275">
        <v>9.6999999999999993</v>
      </c>
      <c r="Z325" s="275">
        <v>1</v>
      </c>
      <c r="AA325" s="282" t="s">
        <v>629</v>
      </c>
      <c r="AB325" s="289" t="s">
        <v>445</v>
      </c>
      <c r="AC325" s="275" t="s">
        <v>351</v>
      </c>
      <c r="AD325" s="290" t="s">
        <v>349</v>
      </c>
      <c r="AE325" s="292"/>
      <c r="AF325" s="292"/>
      <c r="AG325" s="292"/>
    </row>
    <row r="326" spans="1:33" x14ac:dyDescent="0.25">
      <c r="A326" s="275">
        <v>3022</v>
      </c>
      <c r="B326" s="275" t="s">
        <v>141</v>
      </c>
      <c r="C326" s="275" t="s">
        <v>16</v>
      </c>
      <c r="D326" s="275">
        <v>635</v>
      </c>
      <c r="E326" s="275" t="s">
        <v>142</v>
      </c>
      <c r="F326" s="275" t="s">
        <v>16</v>
      </c>
      <c r="G326" s="276">
        <v>30220110055954</v>
      </c>
      <c r="H326" s="277" t="s">
        <v>59</v>
      </c>
      <c r="I326" s="277" t="s">
        <v>143</v>
      </c>
      <c r="J326" s="278">
        <v>42489</v>
      </c>
      <c r="K326" s="279">
        <v>38</v>
      </c>
      <c r="L326" s="275" t="s">
        <v>127</v>
      </c>
      <c r="M326" s="275" t="s">
        <v>128</v>
      </c>
      <c r="N326" s="278">
        <v>42527</v>
      </c>
      <c r="O326" s="278" t="s">
        <v>268</v>
      </c>
      <c r="P326" s="279">
        <v>0</v>
      </c>
      <c r="Q326" s="278" t="s">
        <v>33</v>
      </c>
      <c r="R326" s="275">
        <v>9696</v>
      </c>
      <c r="S326" s="275" t="s">
        <v>100</v>
      </c>
      <c r="T326" s="275">
        <v>9696</v>
      </c>
      <c r="U326" s="275" t="s">
        <v>100</v>
      </c>
      <c r="V326" s="283">
        <v>9696</v>
      </c>
      <c r="W326" s="275" t="s">
        <v>100</v>
      </c>
      <c r="X326" s="275" t="s">
        <v>107</v>
      </c>
      <c r="Y326" s="275">
        <v>9.6999999999999993</v>
      </c>
      <c r="Z326" s="275">
        <v>1</v>
      </c>
      <c r="AA326" s="282" t="s">
        <v>629</v>
      </c>
      <c r="AB326" s="289" t="s">
        <v>467</v>
      </c>
      <c r="AC326" s="275" t="s">
        <v>2348</v>
      </c>
      <c r="AD326" s="290" t="s">
        <v>349</v>
      </c>
      <c r="AE326" s="292"/>
      <c r="AF326" s="292"/>
      <c r="AG326" s="292"/>
    </row>
    <row r="327" spans="1:33" x14ac:dyDescent="0.25">
      <c r="A327" s="275">
        <v>3022</v>
      </c>
      <c r="B327" s="275" t="s">
        <v>141</v>
      </c>
      <c r="C327" s="275" t="s">
        <v>16</v>
      </c>
      <c r="D327" s="275">
        <v>635</v>
      </c>
      <c r="E327" s="275" t="s">
        <v>142</v>
      </c>
      <c r="F327" s="275" t="s">
        <v>16</v>
      </c>
      <c r="G327" s="276">
        <v>30220110055962</v>
      </c>
      <c r="H327" s="277" t="s">
        <v>59</v>
      </c>
      <c r="I327" s="277" t="s">
        <v>143</v>
      </c>
      <c r="J327" s="278">
        <v>42489</v>
      </c>
      <c r="K327" s="279">
        <v>38</v>
      </c>
      <c r="L327" s="275" t="s">
        <v>127</v>
      </c>
      <c r="M327" s="275" t="s">
        <v>128</v>
      </c>
      <c r="N327" s="278">
        <v>42527</v>
      </c>
      <c r="O327" s="278" t="s">
        <v>268</v>
      </c>
      <c r="P327" s="279">
        <v>0</v>
      </c>
      <c r="Q327" s="278" t="s">
        <v>33</v>
      </c>
      <c r="R327" s="275">
        <v>10800</v>
      </c>
      <c r="S327" s="275" t="s">
        <v>100</v>
      </c>
      <c r="T327" s="275">
        <v>10800</v>
      </c>
      <c r="U327" s="275" t="s">
        <v>100</v>
      </c>
      <c r="V327" s="283">
        <v>10800</v>
      </c>
      <c r="W327" s="275" t="s">
        <v>100</v>
      </c>
      <c r="X327" s="275" t="s">
        <v>107</v>
      </c>
      <c r="Y327" s="275">
        <v>10.8</v>
      </c>
      <c r="Z327" s="275">
        <v>1</v>
      </c>
      <c r="AA327" s="282" t="s">
        <v>630</v>
      </c>
      <c r="AB327" s="289" t="s">
        <v>467</v>
      </c>
      <c r="AC327" s="275" t="s">
        <v>351</v>
      </c>
      <c r="AD327" s="290" t="s">
        <v>350</v>
      </c>
      <c r="AE327" s="292"/>
      <c r="AF327" s="292" t="s">
        <v>2134</v>
      </c>
      <c r="AG327" s="292"/>
    </row>
    <row r="328" spans="1:33" x14ac:dyDescent="0.25">
      <c r="A328" s="275">
        <v>3022</v>
      </c>
      <c r="B328" s="275" t="s">
        <v>141</v>
      </c>
      <c r="C328" s="275" t="s">
        <v>16</v>
      </c>
      <c r="D328" s="275">
        <v>635</v>
      </c>
      <c r="E328" s="275" t="s">
        <v>142</v>
      </c>
      <c r="F328" s="275" t="s">
        <v>16</v>
      </c>
      <c r="G328" s="276">
        <v>30220110054339</v>
      </c>
      <c r="H328" s="277" t="s">
        <v>59</v>
      </c>
      <c r="I328" s="277" t="s">
        <v>143</v>
      </c>
      <c r="J328" s="278">
        <v>42460</v>
      </c>
      <c r="K328" s="279">
        <v>67</v>
      </c>
      <c r="L328" s="275" t="s">
        <v>127</v>
      </c>
      <c r="M328" s="275" t="s">
        <v>128</v>
      </c>
      <c r="N328" s="278">
        <v>42495</v>
      </c>
      <c r="O328" s="278" t="s">
        <v>268</v>
      </c>
      <c r="P328" s="279">
        <v>32</v>
      </c>
      <c r="Q328" s="278" t="s">
        <v>34</v>
      </c>
      <c r="R328" s="275">
        <v>13200</v>
      </c>
      <c r="S328" s="275" t="s">
        <v>100</v>
      </c>
      <c r="T328" s="275">
        <v>13200</v>
      </c>
      <c r="U328" s="275" t="s">
        <v>100</v>
      </c>
      <c r="V328" s="283">
        <v>13200</v>
      </c>
      <c r="W328" s="275" t="s">
        <v>100</v>
      </c>
      <c r="X328" s="275" t="s">
        <v>107</v>
      </c>
      <c r="Y328" s="275">
        <v>13.2</v>
      </c>
      <c r="Z328" s="275">
        <v>1</v>
      </c>
      <c r="AA328" s="282" t="s">
        <v>630</v>
      </c>
      <c r="AB328" s="289" t="s">
        <v>445</v>
      </c>
      <c r="AC328" s="275" t="s">
        <v>351</v>
      </c>
      <c r="AD328" s="290" t="s">
        <v>350</v>
      </c>
      <c r="AE328" s="292"/>
      <c r="AF328" s="292" t="s">
        <v>2134</v>
      </c>
      <c r="AG328" s="292"/>
    </row>
    <row r="329" spans="1:33" x14ac:dyDescent="0.25">
      <c r="A329" s="275">
        <v>3022</v>
      </c>
      <c r="B329" s="275" t="s">
        <v>141</v>
      </c>
      <c r="C329" s="275" t="s">
        <v>16</v>
      </c>
      <c r="D329" s="275">
        <v>635</v>
      </c>
      <c r="E329" s="275" t="s">
        <v>142</v>
      </c>
      <c r="F329" s="275" t="s">
        <v>16</v>
      </c>
      <c r="G329" s="276">
        <v>30220110050593</v>
      </c>
      <c r="H329" s="277" t="s">
        <v>59</v>
      </c>
      <c r="I329" s="277" t="s">
        <v>143</v>
      </c>
      <c r="J329" s="278">
        <v>42357</v>
      </c>
      <c r="K329" s="279">
        <v>170</v>
      </c>
      <c r="L329" s="275" t="s">
        <v>127</v>
      </c>
      <c r="M329" s="275" t="s">
        <v>128</v>
      </c>
      <c r="N329" s="278">
        <v>42403</v>
      </c>
      <c r="O329" s="278" t="s">
        <v>266</v>
      </c>
      <c r="P329" s="279">
        <v>124</v>
      </c>
      <c r="Q329" s="278" t="s">
        <v>38</v>
      </c>
      <c r="R329" s="275">
        <v>22410</v>
      </c>
      <c r="S329" s="275" t="s">
        <v>100</v>
      </c>
      <c r="T329" s="275">
        <v>22410</v>
      </c>
      <c r="U329" s="275" t="s">
        <v>100</v>
      </c>
      <c r="V329" s="283">
        <v>22410</v>
      </c>
      <c r="W329" s="275" t="s">
        <v>100</v>
      </c>
      <c r="X329" s="275" t="s">
        <v>107</v>
      </c>
      <c r="Y329" s="275">
        <v>22.41</v>
      </c>
      <c r="Z329" s="275">
        <v>1</v>
      </c>
      <c r="AA329" s="282" t="s">
        <v>630</v>
      </c>
      <c r="AB329" s="289" t="s">
        <v>413</v>
      </c>
      <c r="AC329" s="275" t="s">
        <v>1044</v>
      </c>
      <c r="AD329" s="290" t="s">
        <v>350</v>
      </c>
      <c r="AE329" s="292"/>
      <c r="AF329" s="292" t="s">
        <v>2134</v>
      </c>
      <c r="AG329" s="292"/>
    </row>
    <row r="330" spans="1:33" x14ac:dyDescent="0.25">
      <c r="A330" s="275">
        <v>3022</v>
      </c>
      <c r="B330" s="275" t="s">
        <v>141</v>
      </c>
      <c r="C330" s="275" t="s">
        <v>16</v>
      </c>
      <c r="D330" s="275">
        <v>635</v>
      </c>
      <c r="E330" s="275" t="s">
        <v>142</v>
      </c>
      <c r="F330" s="275" t="s">
        <v>16</v>
      </c>
      <c r="G330" s="276">
        <v>30220110051917</v>
      </c>
      <c r="H330" s="277" t="s">
        <v>59</v>
      </c>
      <c r="I330" s="277" t="s">
        <v>143</v>
      </c>
      <c r="J330" s="278">
        <v>42399</v>
      </c>
      <c r="K330" s="279">
        <v>128</v>
      </c>
      <c r="L330" s="275" t="s">
        <v>127</v>
      </c>
      <c r="M330" s="275" t="s">
        <v>128</v>
      </c>
      <c r="N330" s="278">
        <v>42432</v>
      </c>
      <c r="O330" s="278" t="s">
        <v>266</v>
      </c>
      <c r="P330" s="279">
        <v>95</v>
      </c>
      <c r="Q330" s="278" t="s">
        <v>36</v>
      </c>
      <c r="R330" s="275">
        <v>38556</v>
      </c>
      <c r="S330" s="275" t="s">
        <v>100</v>
      </c>
      <c r="T330" s="275">
        <v>38556</v>
      </c>
      <c r="U330" s="275" t="s">
        <v>100</v>
      </c>
      <c r="V330" s="283">
        <v>38556</v>
      </c>
      <c r="W330" s="275" t="s">
        <v>100</v>
      </c>
      <c r="X330" s="275" t="s">
        <v>107</v>
      </c>
      <c r="Y330" s="275">
        <v>38.56</v>
      </c>
      <c r="Z330" s="275">
        <v>1</v>
      </c>
      <c r="AA330" s="282" t="s">
        <v>630</v>
      </c>
      <c r="AB330" s="289" t="s">
        <v>445</v>
      </c>
      <c r="AC330" s="275" t="s">
        <v>1409</v>
      </c>
      <c r="AD330" s="290" t="s">
        <v>350</v>
      </c>
      <c r="AE330" s="292"/>
      <c r="AF330" s="292" t="s">
        <v>2134</v>
      </c>
      <c r="AG330" s="292"/>
    </row>
    <row r="331" spans="1:33" x14ac:dyDescent="0.25">
      <c r="A331" s="275">
        <v>3022</v>
      </c>
      <c r="B331" s="275" t="s">
        <v>141</v>
      </c>
      <c r="C331" s="275" t="s">
        <v>16</v>
      </c>
      <c r="D331" s="275">
        <v>635</v>
      </c>
      <c r="E331" s="275" t="s">
        <v>142</v>
      </c>
      <c r="F331" s="275" t="s">
        <v>16</v>
      </c>
      <c r="G331" s="276">
        <v>30220110055574</v>
      </c>
      <c r="H331" s="277" t="s">
        <v>59</v>
      </c>
      <c r="I331" s="277" t="s">
        <v>143</v>
      </c>
      <c r="J331" s="278">
        <v>42487</v>
      </c>
      <c r="K331" s="279">
        <v>40</v>
      </c>
      <c r="L331" s="275" t="s">
        <v>127</v>
      </c>
      <c r="M331" s="275" t="s">
        <v>128</v>
      </c>
      <c r="N331" s="278">
        <v>42527</v>
      </c>
      <c r="O331" s="278" t="s">
        <v>268</v>
      </c>
      <c r="P331" s="279">
        <v>0</v>
      </c>
      <c r="Q331" s="278" t="s">
        <v>33</v>
      </c>
      <c r="R331" s="275">
        <v>63810</v>
      </c>
      <c r="S331" s="275" t="s">
        <v>100</v>
      </c>
      <c r="T331" s="275">
        <v>63810</v>
      </c>
      <c r="U331" s="275" t="s">
        <v>100</v>
      </c>
      <c r="V331" s="283">
        <v>63810</v>
      </c>
      <c r="W331" s="275" t="s">
        <v>100</v>
      </c>
      <c r="X331" s="275" t="s">
        <v>107</v>
      </c>
      <c r="Y331" s="275">
        <v>63.81</v>
      </c>
      <c r="Z331" s="275">
        <v>1</v>
      </c>
      <c r="AA331" s="282" t="s">
        <v>630</v>
      </c>
      <c r="AB331" s="289" t="s">
        <v>467</v>
      </c>
      <c r="AC331" s="275" t="s">
        <v>351</v>
      </c>
      <c r="AD331" s="290" t="s">
        <v>350</v>
      </c>
      <c r="AE331" s="292"/>
      <c r="AF331" s="292" t="s">
        <v>2134</v>
      </c>
      <c r="AG331" s="292"/>
    </row>
    <row r="332" spans="1:33" x14ac:dyDescent="0.25">
      <c r="A332" s="275">
        <v>3022</v>
      </c>
      <c r="B332" s="275" t="s">
        <v>141</v>
      </c>
      <c r="C332" s="275" t="s">
        <v>16</v>
      </c>
      <c r="D332" s="275">
        <v>635</v>
      </c>
      <c r="E332" s="275" t="s">
        <v>142</v>
      </c>
      <c r="F332" s="275" t="s">
        <v>16</v>
      </c>
      <c r="G332" s="276">
        <v>30220110055575</v>
      </c>
      <c r="H332" s="277" t="s">
        <v>59</v>
      </c>
      <c r="I332" s="277" t="s">
        <v>143</v>
      </c>
      <c r="J332" s="278">
        <v>42487</v>
      </c>
      <c r="K332" s="279">
        <v>40</v>
      </c>
      <c r="L332" s="275" t="s">
        <v>127</v>
      </c>
      <c r="M332" s="275" t="s">
        <v>128</v>
      </c>
      <c r="N332" s="278">
        <v>42527</v>
      </c>
      <c r="O332" s="278" t="s">
        <v>268</v>
      </c>
      <c r="P332" s="279">
        <v>0</v>
      </c>
      <c r="Q332" s="278" t="s">
        <v>33</v>
      </c>
      <c r="R332" s="275">
        <v>63810</v>
      </c>
      <c r="S332" s="275" t="s">
        <v>100</v>
      </c>
      <c r="T332" s="275">
        <v>63810</v>
      </c>
      <c r="U332" s="275" t="s">
        <v>100</v>
      </c>
      <c r="V332" s="283">
        <v>63810</v>
      </c>
      <c r="W332" s="275" t="s">
        <v>100</v>
      </c>
      <c r="X332" s="275" t="s">
        <v>107</v>
      </c>
      <c r="Y332" s="275">
        <v>63.81</v>
      </c>
      <c r="Z332" s="275">
        <v>1</v>
      </c>
      <c r="AA332" s="282" t="s">
        <v>630</v>
      </c>
      <c r="AB332" s="289" t="s">
        <v>467</v>
      </c>
      <c r="AC332" s="275" t="s">
        <v>351</v>
      </c>
      <c r="AD332" s="290" t="s">
        <v>350</v>
      </c>
      <c r="AE332" s="292"/>
      <c r="AF332" s="292" t="s">
        <v>2134</v>
      </c>
      <c r="AG332" s="292"/>
    </row>
    <row r="333" spans="1:33" x14ac:dyDescent="0.25">
      <c r="A333" s="275">
        <v>3022</v>
      </c>
      <c r="B333" s="275" t="s">
        <v>141</v>
      </c>
      <c r="C333" s="275" t="s">
        <v>16</v>
      </c>
      <c r="D333" s="275">
        <v>635</v>
      </c>
      <c r="E333" s="275" t="s">
        <v>142</v>
      </c>
      <c r="F333" s="275" t="s">
        <v>16</v>
      </c>
      <c r="G333" s="276">
        <v>30220110055584</v>
      </c>
      <c r="H333" s="277" t="s">
        <v>59</v>
      </c>
      <c r="I333" s="277" t="s">
        <v>143</v>
      </c>
      <c r="J333" s="278">
        <v>42487</v>
      </c>
      <c r="K333" s="279">
        <v>40</v>
      </c>
      <c r="L333" s="275" t="s">
        <v>127</v>
      </c>
      <c r="M333" s="275" t="s">
        <v>128</v>
      </c>
      <c r="N333" s="278">
        <v>42527</v>
      </c>
      <c r="O333" s="278" t="s">
        <v>268</v>
      </c>
      <c r="P333" s="279">
        <v>0</v>
      </c>
      <c r="Q333" s="278" t="s">
        <v>33</v>
      </c>
      <c r="R333" s="275">
        <v>64560</v>
      </c>
      <c r="S333" s="275" t="s">
        <v>100</v>
      </c>
      <c r="T333" s="275">
        <v>64560</v>
      </c>
      <c r="U333" s="275" t="s">
        <v>100</v>
      </c>
      <c r="V333" s="283">
        <v>64560</v>
      </c>
      <c r="W333" s="275" t="s">
        <v>100</v>
      </c>
      <c r="X333" s="275" t="s">
        <v>107</v>
      </c>
      <c r="Y333" s="275">
        <v>64.56</v>
      </c>
      <c r="Z333" s="275">
        <v>1</v>
      </c>
      <c r="AA333" s="282" t="s">
        <v>630</v>
      </c>
      <c r="AB333" s="289" t="s">
        <v>467</v>
      </c>
      <c r="AC333" s="275" t="s">
        <v>2349</v>
      </c>
      <c r="AD333" s="290" t="s">
        <v>350</v>
      </c>
      <c r="AE333" s="292"/>
      <c r="AF333" s="292" t="s">
        <v>2134</v>
      </c>
      <c r="AG333" s="292"/>
    </row>
    <row r="334" spans="1:33" x14ac:dyDescent="0.25">
      <c r="A334" s="275">
        <v>3022</v>
      </c>
      <c r="B334" s="275" t="s">
        <v>141</v>
      </c>
      <c r="C334" s="275" t="s">
        <v>16</v>
      </c>
      <c r="D334" s="275">
        <v>635</v>
      </c>
      <c r="E334" s="275" t="s">
        <v>142</v>
      </c>
      <c r="F334" s="275" t="s">
        <v>16</v>
      </c>
      <c r="G334" s="276">
        <v>30220110055605</v>
      </c>
      <c r="H334" s="277" t="s">
        <v>59</v>
      </c>
      <c r="I334" s="277" t="s">
        <v>143</v>
      </c>
      <c r="J334" s="278">
        <v>42487</v>
      </c>
      <c r="K334" s="279">
        <v>40</v>
      </c>
      <c r="L334" s="275" t="s">
        <v>127</v>
      </c>
      <c r="M334" s="275" t="s">
        <v>128</v>
      </c>
      <c r="N334" s="278">
        <v>42527</v>
      </c>
      <c r="O334" s="278" t="s">
        <v>268</v>
      </c>
      <c r="P334" s="279">
        <v>0</v>
      </c>
      <c r="Q334" s="278" t="s">
        <v>33</v>
      </c>
      <c r="R334" s="275">
        <v>64560</v>
      </c>
      <c r="S334" s="275" t="s">
        <v>100</v>
      </c>
      <c r="T334" s="275">
        <v>64560</v>
      </c>
      <c r="U334" s="275" t="s">
        <v>100</v>
      </c>
      <c r="V334" s="283">
        <v>64560</v>
      </c>
      <c r="W334" s="275" t="s">
        <v>100</v>
      </c>
      <c r="X334" s="275" t="s">
        <v>107</v>
      </c>
      <c r="Y334" s="275">
        <v>64.56</v>
      </c>
      <c r="Z334" s="275">
        <v>1</v>
      </c>
      <c r="AA334" s="282" t="s">
        <v>630</v>
      </c>
      <c r="AB334" s="289" t="s">
        <v>467</v>
      </c>
      <c r="AC334" s="275" t="s">
        <v>2350</v>
      </c>
      <c r="AD334" s="290" t="s">
        <v>350</v>
      </c>
      <c r="AE334" s="292"/>
      <c r="AF334" s="292" t="s">
        <v>2134</v>
      </c>
      <c r="AG334" s="292"/>
    </row>
    <row r="335" spans="1:33" x14ac:dyDescent="0.25">
      <c r="A335" s="275">
        <v>3022</v>
      </c>
      <c r="B335" s="275" t="s">
        <v>141</v>
      </c>
      <c r="C335" s="275" t="s">
        <v>16</v>
      </c>
      <c r="D335" s="275">
        <v>635</v>
      </c>
      <c r="E335" s="275" t="s">
        <v>142</v>
      </c>
      <c r="F335" s="275" t="s">
        <v>16</v>
      </c>
      <c r="G335" s="276">
        <v>30220110050148</v>
      </c>
      <c r="H335" s="277" t="s">
        <v>59</v>
      </c>
      <c r="I335" s="277" t="s">
        <v>143</v>
      </c>
      <c r="J335" s="278">
        <v>42355</v>
      </c>
      <c r="K335" s="279">
        <v>172</v>
      </c>
      <c r="L335" s="275" t="s">
        <v>127</v>
      </c>
      <c r="M335" s="275" t="s">
        <v>128</v>
      </c>
      <c r="N335" s="278">
        <v>42403</v>
      </c>
      <c r="O335" s="278" t="s">
        <v>266</v>
      </c>
      <c r="P335" s="279">
        <v>124</v>
      </c>
      <c r="Q335" s="278" t="s">
        <v>38</v>
      </c>
      <c r="R335" s="275">
        <v>85910.399999999994</v>
      </c>
      <c r="S335" s="275" t="s">
        <v>100</v>
      </c>
      <c r="T335" s="275">
        <v>85910.399999999994</v>
      </c>
      <c r="U335" s="275" t="s">
        <v>100</v>
      </c>
      <c r="V335" s="283">
        <v>85910.399999999994</v>
      </c>
      <c r="W335" s="275" t="s">
        <v>100</v>
      </c>
      <c r="X335" s="275" t="s">
        <v>107</v>
      </c>
      <c r="Y335" s="275">
        <v>85.91</v>
      </c>
      <c r="Z335" s="275">
        <v>1</v>
      </c>
      <c r="AA335" s="282" t="s">
        <v>630</v>
      </c>
      <c r="AB335" s="289" t="s">
        <v>413</v>
      </c>
      <c r="AC335" s="275" t="s">
        <v>1043</v>
      </c>
      <c r="AD335" s="290" t="s">
        <v>350</v>
      </c>
      <c r="AE335" s="292"/>
      <c r="AF335" s="292" t="s">
        <v>2134</v>
      </c>
      <c r="AG335" s="292"/>
    </row>
    <row r="336" spans="1:33" x14ac:dyDescent="0.25">
      <c r="A336" s="275">
        <v>3022</v>
      </c>
      <c r="B336" s="275" t="s">
        <v>141</v>
      </c>
      <c r="C336" s="275" t="s">
        <v>16</v>
      </c>
      <c r="D336" s="275">
        <v>692</v>
      </c>
      <c r="E336" s="275" t="s">
        <v>187</v>
      </c>
      <c r="F336" s="275" t="s">
        <v>16</v>
      </c>
      <c r="G336" s="276">
        <v>30220110054660</v>
      </c>
      <c r="H336" s="277" t="s">
        <v>59</v>
      </c>
      <c r="I336" s="277" t="s">
        <v>143</v>
      </c>
      <c r="J336" s="278">
        <v>42461</v>
      </c>
      <c r="K336" s="279">
        <v>66</v>
      </c>
      <c r="L336" s="275" t="s">
        <v>161</v>
      </c>
      <c r="M336" s="275" t="s">
        <v>128</v>
      </c>
      <c r="N336" s="278">
        <v>42524</v>
      </c>
      <c r="O336" s="278" t="s">
        <v>268</v>
      </c>
      <c r="P336" s="279">
        <v>3</v>
      </c>
      <c r="Q336" s="278" t="s">
        <v>33</v>
      </c>
      <c r="R336" s="275">
        <v>91116.65</v>
      </c>
      <c r="S336" s="275" t="s">
        <v>100</v>
      </c>
      <c r="T336" s="275">
        <v>91116.65</v>
      </c>
      <c r="U336" s="275" t="s">
        <v>100</v>
      </c>
      <c r="V336" s="283">
        <v>91116.65</v>
      </c>
      <c r="W336" s="275" t="s">
        <v>100</v>
      </c>
      <c r="X336" s="275" t="s">
        <v>107</v>
      </c>
      <c r="Y336" s="275">
        <v>91.12</v>
      </c>
      <c r="Z336" s="275">
        <v>1</v>
      </c>
      <c r="AA336" s="282" t="s">
        <v>630</v>
      </c>
      <c r="AB336" s="289" t="s">
        <v>412</v>
      </c>
      <c r="AC336" s="275" t="s">
        <v>2351</v>
      </c>
      <c r="AD336" s="290" t="s">
        <v>350</v>
      </c>
      <c r="AE336" s="292"/>
      <c r="AF336" s="292" t="s">
        <v>2134</v>
      </c>
      <c r="AG336" s="292"/>
    </row>
    <row r="337" spans="1:33" x14ac:dyDescent="0.25">
      <c r="A337" s="275">
        <v>3022</v>
      </c>
      <c r="B337" s="275" t="s">
        <v>141</v>
      </c>
      <c r="C337" s="275" t="s">
        <v>16</v>
      </c>
      <c r="D337" s="275">
        <v>692</v>
      </c>
      <c r="E337" s="275" t="s">
        <v>187</v>
      </c>
      <c r="F337" s="275" t="s">
        <v>16</v>
      </c>
      <c r="G337" s="276">
        <v>30220110056825</v>
      </c>
      <c r="H337" s="277" t="s">
        <v>59</v>
      </c>
      <c r="I337" s="277" t="s">
        <v>143</v>
      </c>
      <c r="J337" s="278">
        <v>42517</v>
      </c>
      <c r="K337" s="279">
        <v>10</v>
      </c>
      <c r="L337" s="275" t="s">
        <v>127</v>
      </c>
      <c r="M337" s="275" t="s">
        <v>128</v>
      </c>
      <c r="N337" s="278">
        <v>42524</v>
      </c>
      <c r="O337" s="278" t="s">
        <v>268</v>
      </c>
      <c r="P337" s="279">
        <v>3</v>
      </c>
      <c r="Q337" s="278" t="s">
        <v>33</v>
      </c>
      <c r="R337" s="275">
        <v>94734.85</v>
      </c>
      <c r="S337" s="275" t="s">
        <v>100</v>
      </c>
      <c r="T337" s="275">
        <v>94734.85</v>
      </c>
      <c r="U337" s="275" t="s">
        <v>100</v>
      </c>
      <c r="V337" s="283">
        <v>94734.85</v>
      </c>
      <c r="W337" s="275" t="s">
        <v>100</v>
      </c>
      <c r="X337" s="275" t="s">
        <v>107</v>
      </c>
      <c r="Y337" s="275">
        <v>94.73</v>
      </c>
      <c r="Z337" s="275">
        <v>1</v>
      </c>
      <c r="AA337" s="282" t="s">
        <v>630</v>
      </c>
      <c r="AB337" s="289" t="s">
        <v>412</v>
      </c>
      <c r="AC337" s="275" t="s">
        <v>2352</v>
      </c>
      <c r="AD337" s="290" t="s">
        <v>350</v>
      </c>
      <c r="AE337" s="292"/>
      <c r="AF337" s="292" t="s">
        <v>2134</v>
      </c>
      <c r="AG337" s="292"/>
    </row>
    <row r="338" spans="1:33" x14ac:dyDescent="0.25">
      <c r="A338" s="275">
        <v>3027</v>
      </c>
      <c r="B338" s="275" t="s">
        <v>154</v>
      </c>
      <c r="C338" s="275" t="s">
        <v>13</v>
      </c>
      <c r="D338" s="275">
        <v>3011</v>
      </c>
      <c r="E338" s="275" t="s">
        <v>164</v>
      </c>
      <c r="F338" s="275" t="s">
        <v>22</v>
      </c>
      <c r="G338" s="276">
        <v>302714000009465</v>
      </c>
      <c r="H338" s="277" t="s">
        <v>59</v>
      </c>
      <c r="I338" s="277" t="s">
        <v>275</v>
      </c>
      <c r="J338" s="278">
        <v>42451</v>
      </c>
      <c r="K338" s="279">
        <v>76</v>
      </c>
      <c r="L338" s="275" t="s">
        <v>122</v>
      </c>
      <c r="M338" s="275" t="s">
        <v>41</v>
      </c>
      <c r="N338" s="278">
        <v>42495</v>
      </c>
      <c r="O338" s="278" t="s">
        <v>268</v>
      </c>
      <c r="P338" s="279">
        <v>32</v>
      </c>
      <c r="Q338" s="278" t="s">
        <v>34</v>
      </c>
      <c r="R338" s="275">
        <v>11750</v>
      </c>
      <c r="S338" s="275" t="s">
        <v>100</v>
      </c>
      <c r="T338" s="275">
        <v>11750</v>
      </c>
      <c r="U338" s="275" t="s">
        <v>100</v>
      </c>
      <c r="V338" s="283">
        <v>11750</v>
      </c>
      <c r="W338" s="275" t="s">
        <v>100</v>
      </c>
      <c r="X338" s="275" t="s">
        <v>114</v>
      </c>
      <c r="Y338" s="275">
        <v>11.75</v>
      </c>
      <c r="Z338" s="275">
        <v>1</v>
      </c>
      <c r="AA338" s="282" t="s">
        <v>630</v>
      </c>
      <c r="AB338" s="289" t="s">
        <v>474</v>
      </c>
      <c r="AC338" s="275" t="s">
        <v>2187</v>
      </c>
      <c r="AD338" s="290" t="s">
        <v>350</v>
      </c>
      <c r="AE338" s="292" t="s">
        <v>794</v>
      </c>
      <c r="AF338" s="292" t="s">
        <v>2134</v>
      </c>
      <c r="AG338" s="292"/>
    </row>
    <row r="339" spans="1:33" x14ac:dyDescent="0.25">
      <c r="A339" s="275">
        <v>3027</v>
      </c>
      <c r="B339" s="275" t="s">
        <v>154</v>
      </c>
      <c r="C339" s="275" t="s">
        <v>13</v>
      </c>
      <c r="D339" s="275">
        <v>3011</v>
      </c>
      <c r="E339" s="275" t="s">
        <v>164</v>
      </c>
      <c r="F339" s="275" t="s">
        <v>22</v>
      </c>
      <c r="G339" s="276">
        <v>302714000009722</v>
      </c>
      <c r="H339" s="277" t="s">
        <v>59</v>
      </c>
      <c r="I339" s="277" t="s">
        <v>275</v>
      </c>
      <c r="J339" s="278">
        <v>42482</v>
      </c>
      <c r="K339" s="279">
        <v>45</v>
      </c>
      <c r="L339" s="275" t="s">
        <v>105</v>
      </c>
      <c r="M339" s="275" t="s">
        <v>41</v>
      </c>
      <c r="N339" s="278">
        <v>42527</v>
      </c>
      <c r="O339" s="278" t="s">
        <v>268</v>
      </c>
      <c r="P339" s="279">
        <v>0</v>
      </c>
      <c r="Q339" s="278" t="s">
        <v>33</v>
      </c>
      <c r="R339" s="275">
        <v>15557.57</v>
      </c>
      <c r="S339" s="275" t="s">
        <v>100</v>
      </c>
      <c r="T339" s="275">
        <v>15557.57</v>
      </c>
      <c r="U339" s="275" t="s">
        <v>100</v>
      </c>
      <c r="V339" s="283">
        <v>15557.57</v>
      </c>
      <c r="W339" s="275" t="s">
        <v>100</v>
      </c>
      <c r="X339" s="275" t="s">
        <v>114</v>
      </c>
      <c r="Y339" s="275">
        <v>15.56</v>
      </c>
      <c r="Z339" s="275">
        <v>1</v>
      </c>
      <c r="AA339" s="282" t="s">
        <v>630</v>
      </c>
      <c r="AB339" s="289" t="s">
        <v>474</v>
      </c>
      <c r="AC339" s="275" t="s">
        <v>2353</v>
      </c>
      <c r="AD339" s="290" t="s">
        <v>350</v>
      </c>
      <c r="AE339" s="292" t="s">
        <v>794</v>
      </c>
      <c r="AF339" s="292" t="s">
        <v>2134</v>
      </c>
      <c r="AG339" s="292"/>
    </row>
    <row r="340" spans="1:33" x14ac:dyDescent="0.25">
      <c r="A340" s="275">
        <v>3027</v>
      </c>
      <c r="B340" s="275" t="s">
        <v>154</v>
      </c>
      <c r="C340" s="275" t="s">
        <v>13</v>
      </c>
      <c r="D340" s="275">
        <v>3011</v>
      </c>
      <c r="E340" s="275" t="s">
        <v>164</v>
      </c>
      <c r="F340" s="275" t="s">
        <v>22</v>
      </c>
      <c r="G340" s="276">
        <v>302714000009723</v>
      </c>
      <c r="H340" s="277" t="s">
        <v>59</v>
      </c>
      <c r="I340" s="277" t="s">
        <v>275</v>
      </c>
      <c r="J340" s="278">
        <v>42482</v>
      </c>
      <c r="K340" s="279">
        <v>45</v>
      </c>
      <c r="L340" s="275" t="s">
        <v>105</v>
      </c>
      <c r="M340" s="275" t="s">
        <v>41</v>
      </c>
      <c r="N340" s="278">
        <v>42527</v>
      </c>
      <c r="O340" s="278" t="s">
        <v>268</v>
      </c>
      <c r="P340" s="279">
        <v>0</v>
      </c>
      <c r="Q340" s="278" t="s">
        <v>33</v>
      </c>
      <c r="R340" s="275">
        <v>17437.59</v>
      </c>
      <c r="S340" s="275" t="s">
        <v>100</v>
      </c>
      <c r="T340" s="275">
        <v>17437.59</v>
      </c>
      <c r="U340" s="275" t="s">
        <v>100</v>
      </c>
      <c r="V340" s="283">
        <v>17437.59</v>
      </c>
      <c r="W340" s="275" t="s">
        <v>100</v>
      </c>
      <c r="X340" s="275" t="s">
        <v>114</v>
      </c>
      <c r="Y340" s="275">
        <v>17.440000000000001</v>
      </c>
      <c r="Z340" s="275">
        <v>1</v>
      </c>
      <c r="AA340" s="282" t="s">
        <v>630</v>
      </c>
      <c r="AB340" s="289" t="s">
        <v>474</v>
      </c>
      <c r="AC340" s="275" t="s">
        <v>2353</v>
      </c>
      <c r="AD340" s="290" t="s">
        <v>350</v>
      </c>
      <c r="AE340" s="292" t="s">
        <v>794</v>
      </c>
      <c r="AF340" s="292" t="s">
        <v>2134</v>
      </c>
      <c r="AG340" s="292"/>
    </row>
    <row r="341" spans="1:33" x14ac:dyDescent="0.25">
      <c r="A341" s="275">
        <v>3027</v>
      </c>
      <c r="B341" s="275" t="s">
        <v>154</v>
      </c>
      <c r="C341" s="275" t="s">
        <v>13</v>
      </c>
      <c r="D341" s="275">
        <v>3014</v>
      </c>
      <c r="E341" s="275" t="s">
        <v>144</v>
      </c>
      <c r="F341" s="275" t="s">
        <v>16</v>
      </c>
      <c r="G341" s="276">
        <v>302714200000709</v>
      </c>
      <c r="H341" s="277" t="s">
        <v>59</v>
      </c>
      <c r="I341" s="277" t="s">
        <v>275</v>
      </c>
      <c r="J341" s="278">
        <v>42461</v>
      </c>
      <c r="K341" s="279">
        <v>66</v>
      </c>
      <c r="L341" s="275" t="s">
        <v>127</v>
      </c>
      <c r="M341" s="275" t="s">
        <v>128</v>
      </c>
      <c r="N341" s="278">
        <v>42524</v>
      </c>
      <c r="O341" s="278" t="s">
        <v>268</v>
      </c>
      <c r="P341" s="279">
        <v>3</v>
      </c>
      <c r="Q341" s="278" t="s">
        <v>33</v>
      </c>
      <c r="R341" s="275">
        <v>38360</v>
      </c>
      <c r="S341" s="275" t="s">
        <v>100</v>
      </c>
      <c r="T341" s="275">
        <v>38360</v>
      </c>
      <c r="U341" s="275" t="s">
        <v>100</v>
      </c>
      <c r="V341" s="283">
        <v>38360</v>
      </c>
      <c r="W341" s="275" t="s">
        <v>100</v>
      </c>
      <c r="X341" s="275" t="s">
        <v>114</v>
      </c>
      <c r="Y341" s="275">
        <v>38.36</v>
      </c>
      <c r="Z341" s="275">
        <v>1</v>
      </c>
      <c r="AA341" s="282" t="s">
        <v>630</v>
      </c>
      <c r="AB341" s="289" t="s">
        <v>413</v>
      </c>
      <c r="AC341" s="275" t="s">
        <v>1458</v>
      </c>
      <c r="AD341" s="290" t="s">
        <v>350</v>
      </c>
      <c r="AE341" s="292" t="s">
        <v>794</v>
      </c>
      <c r="AF341" s="292" t="s">
        <v>2134</v>
      </c>
      <c r="AG341" s="292"/>
    </row>
    <row r="342" spans="1:33" x14ac:dyDescent="0.25">
      <c r="A342" s="275">
        <v>3027</v>
      </c>
      <c r="B342" s="275" t="s">
        <v>154</v>
      </c>
      <c r="C342" s="275" t="s">
        <v>13</v>
      </c>
      <c r="D342" s="275">
        <v>413</v>
      </c>
      <c r="E342" s="275" t="s">
        <v>136</v>
      </c>
      <c r="F342" s="275" t="s">
        <v>13</v>
      </c>
      <c r="G342" s="276">
        <v>302714200000695</v>
      </c>
      <c r="H342" s="277" t="s">
        <v>59</v>
      </c>
      <c r="I342" s="277" t="s">
        <v>275</v>
      </c>
      <c r="J342" s="278">
        <v>42429</v>
      </c>
      <c r="K342" s="279">
        <v>98</v>
      </c>
      <c r="L342" s="275" t="s">
        <v>111</v>
      </c>
      <c r="M342" s="275" t="s">
        <v>42</v>
      </c>
      <c r="N342" s="278">
        <v>42496</v>
      </c>
      <c r="O342" s="278" t="s">
        <v>268</v>
      </c>
      <c r="P342" s="279">
        <v>31</v>
      </c>
      <c r="Q342" s="278" t="s">
        <v>34</v>
      </c>
      <c r="R342" s="275">
        <v>97006.76</v>
      </c>
      <c r="S342" s="275" t="s">
        <v>100</v>
      </c>
      <c r="T342" s="275">
        <v>97006.76</v>
      </c>
      <c r="U342" s="275" t="s">
        <v>100</v>
      </c>
      <c r="V342" s="283">
        <v>97006.76</v>
      </c>
      <c r="W342" s="275" t="s">
        <v>100</v>
      </c>
      <c r="X342" s="275" t="s">
        <v>107</v>
      </c>
      <c r="Y342" s="275">
        <v>97.01</v>
      </c>
      <c r="Z342" s="275">
        <v>1</v>
      </c>
      <c r="AA342" s="282" t="s">
        <v>630</v>
      </c>
      <c r="AB342" s="289" t="s">
        <v>428</v>
      </c>
      <c r="AC342" s="275" t="s">
        <v>360</v>
      </c>
      <c r="AD342" s="290" t="s">
        <v>350</v>
      </c>
      <c r="AE342" s="292" t="s">
        <v>284</v>
      </c>
      <c r="AF342" s="292" t="s">
        <v>2134</v>
      </c>
      <c r="AG342" s="292" t="s">
        <v>2134</v>
      </c>
    </row>
    <row r="343" spans="1:33" x14ac:dyDescent="0.25">
      <c r="A343" s="275">
        <v>3027</v>
      </c>
      <c r="B343" s="275" t="s">
        <v>154</v>
      </c>
      <c r="C343" s="275" t="s">
        <v>13</v>
      </c>
      <c r="D343" s="275">
        <v>420</v>
      </c>
      <c r="E343" s="275" t="s">
        <v>148</v>
      </c>
      <c r="F343" s="275" t="s">
        <v>13</v>
      </c>
      <c r="G343" s="276">
        <v>302714000009202</v>
      </c>
      <c r="H343" s="277" t="s">
        <v>59</v>
      </c>
      <c r="I343" s="277" t="s">
        <v>275</v>
      </c>
      <c r="J343" s="278">
        <v>42419</v>
      </c>
      <c r="K343" s="279">
        <v>108</v>
      </c>
      <c r="L343" s="275" t="s">
        <v>149</v>
      </c>
      <c r="M343" s="275" t="s">
        <v>41</v>
      </c>
      <c r="N343" s="278">
        <v>42494</v>
      </c>
      <c r="O343" s="278" t="s">
        <v>268</v>
      </c>
      <c r="P343" s="279">
        <v>33</v>
      </c>
      <c r="Q343" s="278" t="s">
        <v>34</v>
      </c>
      <c r="R343" s="275">
        <v>9667.9</v>
      </c>
      <c r="S343" s="275" t="s">
        <v>100</v>
      </c>
      <c r="T343" s="275">
        <v>9667.9</v>
      </c>
      <c r="U343" s="275" t="s">
        <v>100</v>
      </c>
      <c r="V343" s="283">
        <v>9667.9</v>
      </c>
      <c r="W343" s="275" t="s">
        <v>100</v>
      </c>
      <c r="X343" s="275" t="s">
        <v>107</v>
      </c>
      <c r="Y343" s="275">
        <v>9.67</v>
      </c>
      <c r="Z343" s="275">
        <v>1</v>
      </c>
      <c r="AA343" s="282" t="s">
        <v>629</v>
      </c>
      <c r="AB343" s="289" t="s">
        <v>444</v>
      </c>
      <c r="AC343" s="275" t="s">
        <v>352</v>
      </c>
      <c r="AD343" s="290" t="s">
        <v>349</v>
      </c>
      <c r="AE343" s="292"/>
      <c r="AF343" s="292" t="s">
        <v>2134</v>
      </c>
      <c r="AG343" s="292"/>
    </row>
    <row r="344" spans="1:33" x14ac:dyDescent="0.25">
      <c r="A344" s="275">
        <v>3027</v>
      </c>
      <c r="B344" s="275" t="s">
        <v>154</v>
      </c>
      <c r="C344" s="275" t="s">
        <v>13</v>
      </c>
      <c r="D344" s="275">
        <v>420</v>
      </c>
      <c r="E344" s="275" t="s">
        <v>148</v>
      </c>
      <c r="F344" s="275" t="s">
        <v>13</v>
      </c>
      <c r="G344" s="276">
        <v>302714000008260</v>
      </c>
      <c r="H344" s="277" t="s">
        <v>59</v>
      </c>
      <c r="I344" s="277" t="s">
        <v>275</v>
      </c>
      <c r="J344" s="278">
        <v>42333</v>
      </c>
      <c r="K344" s="279">
        <v>194</v>
      </c>
      <c r="L344" s="275" t="s">
        <v>111</v>
      </c>
      <c r="M344" s="275" t="s">
        <v>42</v>
      </c>
      <c r="N344" s="278">
        <v>42403</v>
      </c>
      <c r="O344" s="278" t="s">
        <v>266</v>
      </c>
      <c r="P344" s="279">
        <v>124</v>
      </c>
      <c r="Q344" s="278" t="s">
        <v>38</v>
      </c>
      <c r="R344" s="275">
        <v>16456</v>
      </c>
      <c r="S344" s="275" t="s">
        <v>100</v>
      </c>
      <c r="T344" s="275">
        <v>16456</v>
      </c>
      <c r="U344" s="275" t="s">
        <v>100</v>
      </c>
      <c r="V344" s="283">
        <v>16456</v>
      </c>
      <c r="W344" s="275" t="s">
        <v>100</v>
      </c>
      <c r="X344" s="275" t="s">
        <v>107</v>
      </c>
      <c r="Y344" s="275">
        <v>16.46</v>
      </c>
      <c r="Z344" s="275">
        <v>1</v>
      </c>
      <c r="AA344" s="282" t="s">
        <v>630</v>
      </c>
      <c r="AB344" s="289" t="s">
        <v>444</v>
      </c>
      <c r="AC344" s="275" t="s">
        <v>352</v>
      </c>
      <c r="AD344" s="290" t="s">
        <v>350</v>
      </c>
      <c r="AE344" s="292"/>
      <c r="AF344" s="292" t="s">
        <v>2134</v>
      </c>
      <c r="AG344" s="292"/>
    </row>
    <row r="345" spans="1:33" x14ac:dyDescent="0.25">
      <c r="A345" s="275">
        <v>3027</v>
      </c>
      <c r="B345" s="275" t="s">
        <v>154</v>
      </c>
      <c r="C345" s="275" t="s">
        <v>13</v>
      </c>
      <c r="D345" s="275">
        <v>692</v>
      </c>
      <c r="E345" s="275" t="s">
        <v>187</v>
      </c>
      <c r="F345" s="275" t="s">
        <v>16</v>
      </c>
      <c r="G345" s="276">
        <v>302714000008915</v>
      </c>
      <c r="H345" s="277" t="s">
        <v>59</v>
      </c>
      <c r="I345" s="277" t="s">
        <v>275</v>
      </c>
      <c r="J345" s="278">
        <v>42397</v>
      </c>
      <c r="K345" s="279">
        <v>130</v>
      </c>
      <c r="L345" s="275" t="s">
        <v>127</v>
      </c>
      <c r="M345" s="275" t="s">
        <v>128</v>
      </c>
      <c r="N345" s="278">
        <v>42432</v>
      </c>
      <c r="O345" s="278" t="s">
        <v>266</v>
      </c>
      <c r="P345" s="279">
        <v>95</v>
      </c>
      <c r="Q345" s="278" t="s">
        <v>36</v>
      </c>
      <c r="R345" s="275">
        <v>11176.58</v>
      </c>
      <c r="S345" s="275" t="s">
        <v>100</v>
      </c>
      <c r="T345" s="275">
        <v>11176.58</v>
      </c>
      <c r="U345" s="275" t="s">
        <v>100</v>
      </c>
      <c r="V345" s="283">
        <v>11176.58</v>
      </c>
      <c r="W345" s="275" t="s">
        <v>100</v>
      </c>
      <c r="X345" s="275" t="s">
        <v>114</v>
      </c>
      <c r="Y345" s="275">
        <v>11.18</v>
      </c>
      <c r="Z345" s="275">
        <v>1</v>
      </c>
      <c r="AA345" s="282" t="s">
        <v>630</v>
      </c>
      <c r="AB345" s="289" t="s">
        <v>416</v>
      </c>
      <c r="AC345" s="275" t="s">
        <v>1410</v>
      </c>
      <c r="AD345" s="290" t="s">
        <v>350</v>
      </c>
      <c r="AE345" s="292"/>
      <c r="AF345" s="292" t="s">
        <v>2134</v>
      </c>
      <c r="AG345" s="292"/>
    </row>
    <row r="346" spans="1:33" x14ac:dyDescent="0.25">
      <c r="A346" s="275">
        <v>3027</v>
      </c>
      <c r="B346" s="275" t="s">
        <v>154</v>
      </c>
      <c r="C346" s="275" t="s">
        <v>13</v>
      </c>
      <c r="D346" s="275">
        <v>692</v>
      </c>
      <c r="E346" s="275" t="s">
        <v>187</v>
      </c>
      <c r="F346" s="275" t="s">
        <v>16</v>
      </c>
      <c r="G346" s="276">
        <v>302714000009317</v>
      </c>
      <c r="H346" s="277" t="s">
        <v>59</v>
      </c>
      <c r="I346" s="277" t="s">
        <v>275</v>
      </c>
      <c r="J346" s="278">
        <v>42429</v>
      </c>
      <c r="K346" s="279">
        <v>98</v>
      </c>
      <c r="L346" s="275" t="s">
        <v>118</v>
      </c>
      <c r="M346" s="275" t="s">
        <v>41</v>
      </c>
      <c r="N346" s="278">
        <v>42465</v>
      </c>
      <c r="O346" s="278" t="s">
        <v>266</v>
      </c>
      <c r="P346" s="279">
        <v>62</v>
      </c>
      <c r="Q346" s="278" t="s">
        <v>35</v>
      </c>
      <c r="R346" s="275">
        <v>11300</v>
      </c>
      <c r="S346" s="275" t="s">
        <v>100</v>
      </c>
      <c r="T346" s="275">
        <v>11300</v>
      </c>
      <c r="U346" s="275" t="s">
        <v>100</v>
      </c>
      <c r="V346" s="283">
        <v>11300</v>
      </c>
      <c r="W346" s="275" t="s">
        <v>100</v>
      </c>
      <c r="X346" s="275" t="s">
        <v>114</v>
      </c>
      <c r="Y346" s="275">
        <v>11.3</v>
      </c>
      <c r="Z346" s="275">
        <v>1</v>
      </c>
      <c r="AA346" s="282" t="s">
        <v>630</v>
      </c>
      <c r="AB346" s="289" t="s">
        <v>410</v>
      </c>
      <c r="AC346" s="275" t="s">
        <v>366</v>
      </c>
      <c r="AD346" s="290" t="s">
        <v>350</v>
      </c>
      <c r="AE346" s="292"/>
      <c r="AF346" s="292" t="s">
        <v>2134</v>
      </c>
      <c r="AG346" s="292"/>
    </row>
    <row r="347" spans="1:33" x14ac:dyDescent="0.25">
      <c r="A347" s="275">
        <v>3027</v>
      </c>
      <c r="B347" s="275" t="s">
        <v>154</v>
      </c>
      <c r="C347" s="275" t="s">
        <v>13</v>
      </c>
      <c r="D347" s="275">
        <v>692</v>
      </c>
      <c r="E347" s="275" t="s">
        <v>187</v>
      </c>
      <c r="F347" s="275" t="s">
        <v>16</v>
      </c>
      <c r="G347" s="276">
        <v>302714000009316</v>
      </c>
      <c r="H347" s="277" t="s">
        <v>59</v>
      </c>
      <c r="I347" s="277" t="s">
        <v>275</v>
      </c>
      <c r="J347" s="278">
        <v>42429</v>
      </c>
      <c r="K347" s="279">
        <v>98</v>
      </c>
      <c r="L347" s="275" t="s">
        <v>118</v>
      </c>
      <c r="M347" s="275" t="s">
        <v>41</v>
      </c>
      <c r="N347" s="278">
        <v>42465</v>
      </c>
      <c r="O347" s="278" t="s">
        <v>266</v>
      </c>
      <c r="P347" s="279">
        <v>62</v>
      </c>
      <c r="Q347" s="278" t="s">
        <v>35</v>
      </c>
      <c r="R347" s="275">
        <v>12430</v>
      </c>
      <c r="S347" s="275" t="s">
        <v>100</v>
      </c>
      <c r="T347" s="275">
        <v>12430</v>
      </c>
      <c r="U347" s="275" t="s">
        <v>100</v>
      </c>
      <c r="V347" s="283">
        <v>12430</v>
      </c>
      <c r="W347" s="275" t="s">
        <v>100</v>
      </c>
      <c r="X347" s="275" t="s">
        <v>114</v>
      </c>
      <c r="Y347" s="275">
        <v>12.43</v>
      </c>
      <c r="Z347" s="275">
        <v>1</v>
      </c>
      <c r="AA347" s="282" t="s">
        <v>630</v>
      </c>
      <c r="AB347" s="289" t="s">
        <v>410</v>
      </c>
      <c r="AC347" s="275" t="s">
        <v>366</v>
      </c>
      <c r="AD347" s="290" t="s">
        <v>350</v>
      </c>
      <c r="AE347" s="292"/>
      <c r="AF347" s="292" t="s">
        <v>2134</v>
      </c>
      <c r="AG347" s="292"/>
    </row>
    <row r="348" spans="1:33" x14ac:dyDescent="0.25">
      <c r="A348" s="275">
        <v>3033</v>
      </c>
      <c r="B348" s="275" t="s">
        <v>156</v>
      </c>
      <c r="C348" s="275" t="s">
        <v>18</v>
      </c>
      <c r="D348" s="275">
        <v>1750</v>
      </c>
      <c r="E348" s="275" t="s">
        <v>159</v>
      </c>
      <c r="F348" s="275" t="s">
        <v>18</v>
      </c>
      <c r="G348" s="276">
        <v>333201600000396</v>
      </c>
      <c r="H348" s="277" t="s">
        <v>59</v>
      </c>
      <c r="I348" s="277" t="s">
        <v>160</v>
      </c>
      <c r="J348" s="278">
        <v>42464</v>
      </c>
      <c r="K348" s="279">
        <v>63</v>
      </c>
      <c r="L348" s="275" t="s">
        <v>111</v>
      </c>
      <c r="M348" s="275" t="s">
        <v>42</v>
      </c>
      <c r="N348" s="278">
        <v>42527</v>
      </c>
      <c r="O348" s="278" t="s">
        <v>268</v>
      </c>
      <c r="P348" s="279">
        <v>0</v>
      </c>
      <c r="Q348" s="278" t="s">
        <v>33</v>
      </c>
      <c r="R348" s="275">
        <v>12189.54</v>
      </c>
      <c r="S348" s="275" t="s">
        <v>100</v>
      </c>
      <c r="T348" s="275">
        <v>12189.54</v>
      </c>
      <c r="U348" s="275" t="s">
        <v>100</v>
      </c>
      <c r="V348" s="283">
        <v>12189.54</v>
      </c>
      <c r="W348" s="275" t="s">
        <v>100</v>
      </c>
      <c r="X348" s="275" t="s">
        <v>107</v>
      </c>
      <c r="Y348" s="275">
        <v>12.19</v>
      </c>
      <c r="Z348" s="275">
        <v>1</v>
      </c>
      <c r="AA348" s="282" t="s">
        <v>630</v>
      </c>
      <c r="AB348" s="289" t="s">
        <v>479</v>
      </c>
      <c r="AC348" s="275" t="s">
        <v>357</v>
      </c>
      <c r="AD348" s="290" t="s">
        <v>350</v>
      </c>
      <c r="AE348" s="292"/>
      <c r="AF348" s="292" t="s">
        <v>2134</v>
      </c>
      <c r="AG348" s="292"/>
    </row>
    <row r="349" spans="1:33" x14ac:dyDescent="0.25">
      <c r="A349" s="275">
        <v>3033</v>
      </c>
      <c r="B349" s="275" t="s">
        <v>156</v>
      </c>
      <c r="C349" s="275" t="s">
        <v>18</v>
      </c>
      <c r="D349" s="275">
        <v>1750</v>
      </c>
      <c r="E349" s="275" t="s">
        <v>159</v>
      </c>
      <c r="F349" s="275" t="s">
        <v>18</v>
      </c>
      <c r="G349" s="276">
        <v>333201600000065</v>
      </c>
      <c r="H349" s="277" t="s">
        <v>59</v>
      </c>
      <c r="I349" s="277" t="s">
        <v>160</v>
      </c>
      <c r="J349" s="278">
        <v>42403</v>
      </c>
      <c r="K349" s="279">
        <v>124</v>
      </c>
      <c r="L349" s="275" t="s">
        <v>111</v>
      </c>
      <c r="M349" s="275" t="s">
        <v>42</v>
      </c>
      <c r="N349" s="278">
        <v>42465</v>
      </c>
      <c r="O349" s="278" t="s">
        <v>266</v>
      </c>
      <c r="P349" s="279">
        <v>62</v>
      </c>
      <c r="Q349" s="278" t="s">
        <v>35</v>
      </c>
      <c r="R349" s="275">
        <v>13694.67</v>
      </c>
      <c r="S349" s="275" t="s">
        <v>100</v>
      </c>
      <c r="T349" s="275">
        <v>13694.67</v>
      </c>
      <c r="U349" s="275" t="s">
        <v>100</v>
      </c>
      <c r="V349" s="283">
        <v>13694.67</v>
      </c>
      <c r="W349" s="275" t="s">
        <v>100</v>
      </c>
      <c r="X349" s="275" t="s">
        <v>107</v>
      </c>
      <c r="Y349" s="275">
        <v>13.69</v>
      </c>
      <c r="Z349" s="275">
        <v>1</v>
      </c>
      <c r="AA349" s="282" t="s">
        <v>630</v>
      </c>
      <c r="AB349" s="289" t="s">
        <v>1814</v>
      </c>
      <c r="AC349" s="275" t="s">
        <v>357</v>
      </c>
      <c r="AD349" s="290" t="s">
        <v>350</v>
      </c>
      <c r="AE349" s="292"/>
      <c r="AF349" s="292" t="s">
        <v>2134</v>
      </c>
      <c r="AG349" s="292"/>
    </row>
    <row r="350" spans="1:33" x14ac:dyDescent="0.25">
      <c r="A350" s="275">
        <v>3033</v>
      </c>
      <c r="B350" s="275" t="s">
        <v>156</v>
      </c>
      <c r="C350" s="275" t="s">
        <v>18</v>
      </c>
      <c r="D350" s="275">
        <v>1750</v>
      </c>
      <c r="E350" s="275" t="s">
        <v>159</v>
      </c>
      <c r="F350" s="275" t="s">
        <v>18</v>
      </c>
      <c r="G350" s="276">
        <v>333201600000421</v>
      </c>
      <c r="H350" s="277" t="s">
        <v>59</v>
      </c>
      <c r="I350" s="277" t="s">
        <v>160</v>
      </c>
      <c r="J350" s="278">
        <v>42464</v>
      </c>
      <c r="K350" s="279">
        <v>63</v>
      </c>
      <c r="L350" s="275" t="s">
        <v>111</v>
      </c>
      <c r="M350" s="275" t="s">
        <v>42</v>
      </c>
      <c r="N350" s="278">
        <v>42527</v>
      </c>
      <c r="O350" s="278" t="s">
        <v>268</v>
      </c>
      <c r="P350" s="279">
        <v>0</v>
      </c>
      <c r="Q350" s="278" t="s">
        <v>33</v>
      </c>
      <c r="R350" s="275">
        <v>16689.64</v>
      </c>
      <c r="S350" s="275" t="s">
        <v>100</v>
      </c>
      <c r="T350" s="275">
        <v>16689.64</v>
      </c>
      <c r="U350" s="275" t="s">
        <v>100</v>
      </c>
      <c r="V350" s="283">
        <v>16689.64</v>
      </c>
      <c r="W350" s="275" t="s">
        <v>100</v>
      </c>
      <c r="X350" s="275" t="s">
        <v>107</v>
      </c>
      <c r="Y350" s="275">
        <v>16.690000000000001</v>
      </c>
      <c r="Z350" s="275">
        <v>1</v>
      </c>
      <c r="AA350" s="282" t="s">
        <v>630</v>
      </c>
      <c r="AB350" s="289" t="s">
        <v>479</v>
      </c>
      <c r="AC350" s="275" t="s">
        <v>357</v>
      </c>
      <c r="AD350" s="290" t="s">
        <v>350</v>
      </c>
      <c r="AE350" s="292"/>
      <c r="AF350" s="292" t="s">
        <v>2134</v>
      </c>
      <c r="AG350" s="292"/>
    </row>
    <row r="351" spans="1:33" x14ac:dyDescent="0.25">
      <c r="A351" s="275">
        <v>3033</v>
      </c>
      <c r="B351" s="275" t="s">
        <v>156</v>
      </c>
      <c r="C351" s="275" t="s">
        <v>18</v>
      </c>
      <c r="D351" s="275">
        <v>1750</v>
      </c>
      <c r="E351" s="275" t="s">
        <v>159</v>
      </c>
      <c r="F351" s="275" t="s">
        <v>18</v>
      </c>
      <c r="G351" s="276">
        <v>333201600000403</v>
      </c>
      <c r="H351" s="277" t="s">
        <v>59</v>
      </c>
      <c r="I351" s="277" t="s">
        <v>160</v>
      </c>
      <c r="J351" s="278">
        <v>42464</v>
      </c>
      <c r="K351" s="279">
        <v>63</v>
      </c>
      <c r="L351" s="275" t="s">
        <v>111</v>
      </c>
      <c r="M351" s="275" t="s">
        <v>42</v>
      </c>
      <c r="N351" s="278">
        <v>42527</v>
      </c>
      <c r="O351" s="278" t="s">
        <v>268</v>
      </c>
      <c r="P351" s="279">
        <v>0</v>
      </c>
      <c r="Q351" s="278" t="s">
        <v>33</v>
      </c>
      <c r="R351" s="275">
        <v>35350.15</v>
      </c>
      <c r="S351" s="275" t="s">
        <v>100</v>
      </c>
      <c r="T351" s="275">
        <v>35350.15</v>
      </c>
      <c r="U351" s="275" t="s">
        <v>100</v>
      </c>
      <c r="V351" s="283">
        <v>35350.15</v>
      </c>
      <c r="W351" s="275" t="s">
        <v>100</v>
      </c>
      <c r="X351" s="275" t="s">
        <v>107</v>
      </c>
      <c r="Y351" s="275">
        <v>35.35</v>
      </c>
      <c r="Z351" s="275">
        <v>1</v>
      </c>
      <c r="AA351" s="282" t="s">
        <v>630</v>
      </c>
      <c r="AB351" s="289" t="s">
        <v>479</v>
      </c>
      <c r="AC351" s="275" t="s">
        <v>357</v>
      </c>
      <c r="AD351" s="290" t="s">
        <v>350</v>
      </c>
      <c r="AE351" s="292"/>
      <c r="AF351" s="292" t="s">
        <v>2134</v>
      </c>
      <c r="AG351" s="292"/>
    </row>
    <row r="352" spans="1:33" x14ac:dyDescent="0.25">
      <c r="A352" s="275">
        <v>3033</v>
      </c>
      <c r="B352" s="275" t="s">
        <v>156</v>
      </c>
      <c r="C352" s="275" t="s">
        <v>18</v>
      </c>
      <c r="D352" s="275">
        <v>1750</v>
      </c>
      <c r="E352" s="275" t="s">
        <v>159</v>
      </c>
      <c r="F352" s="275" t="s">
        <v>18</v>
      </c>
      <c r="G352" s="276">
        <v>333201600000402</v>
      </c>
      <c r="H352" s="277" t="s">
        <v>59</v>
      </c>
      <c r="I352" s="277" t="s">
        <v>160</v>
      </c>
      <c r="J352" s="278">
        <v>42464</v>
      </c>
      <c r="K352" s="279">
        <v>63</v>
      </c>
      <c r="L352" s="275" t="s">
        <v>111</v>
      </c>
      <c r="M352" s="275" t="s">
        <v>42</v>
      </c>
      <c r="N352" s="278">
        <v>42527</v>
      </c>
      <c r="O352" s="278" t="s">
        <v>268</v>
      </c>
      <c r="P352" s="279">
        <v>0</v>
      </c>
      <c r="Q352" s="278" t="s">
        <v>33</v>
      </c>
      <c r="R352" s="275">
        <v>45336.28</v>
      </c>
      <c r="S352" s="275" t="s">
        <v>100</v>
      </c>
      <c r="T352" s="275">
        <v>45336.28</v>
      </c>
      <c r="U352" s="275" t="s">
        <v>100</v>
      </c>
      <c r="V352" s="283">
        <v>45336.28</v>
      </c>
      <c r="W352" s="275" t="s">
        <v>100</v>
      </c>
      <c r="X352" s="275" t="s">
        <v>107</v>
      </c>
      <c r="Y352" s="275">
        <v>45.34</v>
      </c>
      <c r="Z352" s="275">
        <v>1</v>
      </c>
      <c r="AA352" s="282" t="s">
        <v>630</v>
      </c>
      <c r="AB352" s="289" t="s">
        <v>479</v>
      </c>
      <c r="AC352" s="275" t="s">
        <v>357</v>
      </c>
      <c r="AD352" s="290" t="s">
        <v>350</v>
      </c>
      <c r="AE352" s="292"/>
      <c r="AF352" s="292" t="s">
        <v>2134</v>
      </c>
      <c r="AG352" s="292"/>
    </row>
    <row r="353" spans="1:33" x14ac:dyDescent="0.25">
      <c r="A353" s="275">
        <v>3033</v>
      </c>
      <c r="B353" s="275" t="s">
        <v>156</v>
      </c>
      <c r="C353" s="275" t="s">
        <v>18</v>
      </c>
      <c r="D353" s="275">
        <v>420</v>
      </c>
      <c r="E353" s="275" t="s">
        <v>148</v>
      </c>
      <c r="F353" s="275" t="s">
        <v>13</v>
      </c>
      <c r="G353" s="276">
        <v>333201600000059</v>
      </c>
      <c r="H353" s="277" t="s">
        <v>59</v>
      </c>
      <c r="I353" s="277" t="s">
        <v>160</v>
      </c>
      <c r="J353" s="278">
        <v>42402</v>
      </c>
      <c r="K353" s="279">
        <v>125</v>
      </c>
      <c r="L353" s="275" t="s">
        <v>149</v>
      </c>
      <c r="M353" s="275" t="s">
        <v>41</v>
      </c>
      <c r="N353" s="278">
        <v>42465</v>
      </c>
      <c r="O353" s="278" t="s">
        <v>266</v>
      </c>
      <c r="P353" s="279">
        <v>62</v>
      </c>
      <c r="Q353" s="278" t="s">
        <v>35</v>
      </c>
      <c r="R353" s="275">
        <v>9500</v>
      </c>
      <c r="S353" s="275" t="s">
        <v>100</v>
      </c>
      <c r="T353" s="275">
        <v>9500</v>
      </c>
      <c r="U353" s="275" t="s">
        <v>100</v>
      </c>
      <c r="V353" s="283">
        <v>9500</v>
      </c>
      <c r="W353" s="275" t="s">
        <v>100</v>
      </c>
      <c r="X353" s="275" t="s">
        <v>114</v>
      </c>
      <c r="Y353" s="275">
        <v>9.5</v>
      </c>
      <c r="Z353" s="275">
        <v>1</v>
      </c>
      <c r="AA353" s="282" t="s">
        <v>629</v>
      </c>
      <c r="AB353" s="289" t="s">
        <v>444</v>
      </c>
      <c r="AC353" s="275" t="s">
        <v>352</v>
      </c>
      <c r="AD353" s="290" t="s">
        <v>349</v>
      </c>
      <c r="AE353" s="292"/>
      <c r="AF353" s="292" t="s">
        <v>2134</v>
      </c>
      <c r="AG353" s="292"/>
    </row>
    <row r="354" spans="1:33" x14ac:dyDescent="0.25">
      <c r="A354" s="275">
        <v>3033</v>
      </c>
      <c r="B354" s="275" t="s">
        <v>156</v>
      </c>
      <c r="C354" s="275" t="s">
        <v>18</v>
      </c>
      <c r="D354" s="275">
        <v>420</v>
      </c>
      <c r="E354" s="275" t="s">
        <v>148</v>
      </c>
      <c r="F354" s="275" t="s">
        <v>13</v>
      </c>
      <c r="G354" s="276">
        <v>333201500001859</v>
      </c>
      <c r="H354" s="277" t="s">
        <v>59</v>
      </c>
      <c r="I354" s="277" t="s">
        <v>160</v>
      </c>
      <c r="J354" s="278">
        <v>42340</v>
      </c>
      <c r="K354" s="279">
        <v>187</v>
      </c>
      <c r="L354" s="275" t="s">
        <v>111</v>
      </c>
      <c r="M354" s="275" t="s">
        <v>42</v>
      </c>
      <c r="N354" s="278">
        <v>42403</v>
      </c>
      <c r="O354" s="278" t="s">
        <v>266</v>
      </c>
      <c r="P354" s="279">
        <v>124</v>
      </c>
      <c r="Q354" s="278" t="s">
        <v>38</v>
      </c>
      <c r="R354" s="275">
        <v>10824.5</v>
      </c>
      <c r="S354" s="275" t="s">
        <v>100</v>
      </c>
      <c r="T354" s="275">
        <v>10824.5</v>
      </c>
      <c r="U354" s="275" t="s">
        <v>100</v>
      </c>
      <c r="V354" s="283">
        <v>10824.5</v>
      </c>
      <c r="W354" s="275" t="s">
        <v>100</v>
      </c>
      <c r="X354" s="275" t="s">
        <v>114</v>
      </c>
      <c r="Y354" s="275">
        <v>10.82</v>
      </c>
      <c r="Z354" s="275">
        <v>1</v>
      </c>
      <c r="AA354" s="282" t="s">
        <v>630</v>
      </c>
      <c r="AB354" s="289" t="s">
        <v>444</v>
      </c>
      <c r="AC354" s="275" t="s">
        <v>1059</v>
      </c>
      <c r="AD354" s="290" t="s">
        <v>350</v>
      </c>
      <c r="AE354" s="292"/>
      <c r="AF354" s="292" t="s">
        <v>2134</v>
      </c>
      <c r="AG354" s="292"/>
    </row>
    <row r="355" spans="1:33" x14ac:dyDescent="0.25">
      <c r="A355" s="275">
        <v>1710</v>
      </c>
      <c r="B355" s="275" t="s">
        <v>181</v>
      </c>
      <c r="C355" s="275" t="s">
        <v>20</v>
      </c>
      <c r="D355" s="275">
        <v>260</v>
      </c>
      <c r="E355" s="275" t="s">
        <v>113</v>
      </c>
      <c r="F355" s="275" t="s">
        <v>23</v>
      </c>
      <c r="G355" s="276">
        <v>17100131600515</v>
      </c>
      <c r="H355" s="277" t="s">
        <v>55</v>
      </c>
      <c r="I355" s="277" t="s">
        <v>182</v>
      </c>
      <c r="J355" s="278">
        <v>42459</v>
      </c>
      <c r="K355" s="279">
        <v>68</v>
      </c>
      <c r="L355" s="275" t="s">
        <v>127</v>
      </c>
      <c r="M355" s="275" t="s">
        <v>128</v>
      </c>
      <c r="N355" s="278">
        <v>42495</v>
      </c>
      <c r="O355" s="278" t="s">
        <v>268</v>
      </c>
      <c r="P355" s="279">
        <v>32</v>
      </c>
      <c r="Q355" s="278" t="s">
        <v>34</v>
      </c>
      <c r="R355" s="275">
        <v>55965.62</v>
      </c>
      <c r="S355" s="275" t="s">
        <v>100</v>
      </c>
      <c r="T355" s="275">
        <v>55965.62</v>
      </c>
      <c r="U355" s="275" t="s">
        <v>100</v>
      </c>
      <c r="V355" s="283">
        <v>55965.62</v>
      </c>
      <c r="W355" s="275" t="s">
        <v>100</v>
      </c>
      <c r="X355" s="275" t="s">
        <v>114</v>
      </c>
      <c r="Y355" s="275">
        <v>55.97</v>
      </c>
      <c r="Z355" s="275">
        <v>1</v>
      </c>
      <c r="AA355" s="282" t="s">
        <v>630</v>
      </c>
      <c r="AB355" s="289" t="s">
        <v>442</v>
      </c>
      <c r="AC355" s="275" t="s">
        <v>354</v>
      </c>
      <c r="AD355" s="290" t="s">
        <v>350</v>
      </c>
      <c r="AE355" s="292"/>
      <c r="AF355" s="292" t="s">
        <v>2134</v>
      </c>
      <c r="AG355" s="292"/>
    </row>
    <row r="356" spans="1:33" x14ac:dyDescent="0.25">
      <c r="A356" s="275">
        <v>1710</v>
      </c>
      <c r="B356" s="275" t="s">
        <v>181</v>
      </c>
      <c r="C356" s="275" t="s">
        <v>20</v>
      </c>
      <c r="D356" s="275">
        <v>692</v>
      </c>
      <c r="E356" s="275" t="s">
        <v>187</v>
      </c>
      <c r="F356" s="275" t="s">
        <v>16</v>
      </c>
      <c r="G356" s="276">
        <v>17100111507225</v>
      </c>
      <c r="H356" s="277" t="s">
        <v>55</v>
      </c>
      <c r="I356" s="277" t="s">
        <v>182</v>
      </c>
      <c r="J356" s="278">
        <v>42362</v>
      </c>
      <c r="K356" s="279">
        <v>165</v>
      </c>
      <c r="L356" s="275" t="s">
        <v>111</v>
      </c>
      <c r="M356" s="275" t="s">
        <v>42</v>
      </c>
      <c r="N356" s="278">
        <v>42432</v>
      </c>
      <c r="O356" s="278" t="s">
        <v>266</v>
      </c>
      <c r="P356" s="279">
        <v>95</v>
      </c>
      <c r="Q356" s="278" t="s">
        <v>36</v>
      </c>
      <c r="R356" s="275">
        <v>11550.08</v>
      </c>
      <c r="S356" s="275" t="s">
        <v>100</v>
      </c>
      <c r="T356" s="275">
        <v>11550.08</v>
      </c>
      <c r="U356" s="275" t="s">
        <v>100</v>
      </c>
      <c r="V356" s="283">
        <v>11550.08</v>
      </c>
      <c r="W356" s="275" t="s">
        <v>100</v>
      </c>
      <c r="X356" s="275" t="s">
        <v>114</v>
      </c>
      <c r="Y356" s="275">
        <v>11.55</v>
      </c>
      <c r="Z356" s="275">
        <v>1</v>
      </c>
      <c r="AA356" s="282" t="s">
        <v>630</v>
      </c>
      <c r="AB356" s="289" t="s">
        <v>416</v>
      </c>
      <c r="AC356" s="275" t="s">
        <v>370</v>
      </c>
      <c r="AD356" s="290" t="s">
        <v>350</v>
      </c>
      <c r="AE356" s="292"/>
      <c r="AF356" s="292" t="s">
        <v>2134</v>
      </c>
      <c r="AG356" s="292"/>
    </row>
    <row r="357" spans="1:33" x14ac:dyDescent="0.25">
      <c r="A357" s="275">
        <v>1710</v>
      </c>
      <c r="B357" s="275" t="s">
        <v>181</v>
      </c>
      <c r="C357" s="275" t="s">
        <v>20</v>
      </c>
      <c r="D357" s="275">
        <v>692</v>
      </c>
      <c r="E357" s="275" t="s">
        <v>187</v>
      </c>
      <c r="F357" s="275" t="s">
        <v>16</v>
      </c>
      <c r="G357" s="276">
        <v>17100111600369</v>
      </c>
      <c r="H357" s="277" t="s">
        <v>55</v>
      </c>
      <c r="I357" s="277" t="s">
        <v>182</v>
      </c>
      <c r="J357" s="278">
        <v>42402</v>
      </c>
      <c r="K357" s="279">
        <v>125</v>
      </c>
      <c r="L357" s="275" t="s">
        <v>111</v>
      </c>
      <c r="M357" s="275" t="s">
        <v>42</v>
      </c>
      <c r="N357" s="278">
        <v>42432</v>
      </c>
      <c r="O357" s="278" t="s">
        <v>266</v>
      </c>
      <c r="P357" s="279">
        <v>95</v>
      </c>
      <c r="Q357" s="278" t="s">
        <v>36</v>
      </c>
      <c r="R357" s="275">
        <v>25551.69</v>
      </c>
      <c r="S357" s="275" t="s">
        <v>100</v>
      </c>
      <c r="T357" s="275">
        <v>25551.69</v>
      </c>
      <c r="U357" s="275" t="s">
        <v>100</v>
      </c>
      <c r="V357" s="283">
        <v>25551.69</v>
      </c>
      <c r="W357" s="275" t="s">
        <v>100</v>
      </c>
      <c r="X357" s="275" t="s">
        <v>114</v>
      </c>
      <c r="Y357" s="275">
        <v>25.55</v>
      </c>
      <c r="Z357" s="275">
        <v>1</v>
      </c>
      <c r="AA357" s="282" t="s">
        <v>630</v>
      </c>
      <c r="AB357" s="289" t="s">
        <v>416</v>
      </c>
      <c r="AC357" s="275" t="s">
        <v>1407</v>
      </c>
      <c r="AD357" s="290" t="s">
        <v>350</v>
      </c>
      <c r="AE357" s="292"/>
      <c r="AF357" s="292" t="s">
        <v>2134</v>
      </c>
      <c r="AG357" s="292"/>
    </row>
    <row r="358" spans="1:33" x14ac:dyDescent="0.25">
      <c r="A358" s="275">
        <v>1710</v>
      </c>
      <c r="B358" s="275" t="s">
        <v>181</v>
      </c>
      <c r="C358" s="275" t="s">
        <v>20</v>
      </c>
      <c r="D358" s="275">
        <v>692</v>
      </c>
      <c r="E358" s="275" t="s">
        <v>187</v>
      </c>
      <c r="F358" s="275" t="s">
        <v>16</v>
      </c>
      <c r="G358" s="276">
        <v>17100111507227</v>
      </c>
      <c r="H358" s="277" t="s">
        <v>55</v>
      </c>
      <c r="I358" s="277" t="s">
        <v>182</v>
      </c>
      <c r="J358" s="278">
        <v>42362</v>
      </c>
      <c r="K358" s="279">
        <v>165</v>
      </c>
      <c r="L358" s="275" t="s">
        <v>111</v>
      </c>
      <c r="M358" s="275" t="s">
        <v>42</v>
      </c>
      <c r="N358" s="278">
        <v>42432</v>
      </c>
      <c r="O358" s="278" t="s">
        <v>266</v>
      </c>
      <c r="P358" s="279">
        <v>95</v>
      </c>
      <c r="Q358" s="278" t="s">
        <v>36</v>
      </c>
      <c r="R358" s="275">
        <v>28689.77</v>
      </c>
      <c r="S358" s="275" t="s">
        <v>100</v>
      </c>
      <c r="T358" s="275">
        <v>28689.77</v>
      </c>
      <c r="U358" s="275" t="s">
        <v>100</v>
      </c>
      <c r="V358" s="283">
        <v>28689.77</v>
      </c>
      <c r="W358" s="275" t="s">
        <v>100</v>
      </c>
      <c r="X358" s="275" t="s">
        <v>114</v>
      </c>
      <c r="Y358" s="275">
        <v>28.69</v>
      </c>
      <c r="Z358" s="275">
        <v>1</v>
      </c>
      <c r="AA358" s="282" t="s">
        <v>630</v>
      </c>
      <c r="AB358" s="289" t="s">
        <v>416</v>
      </c>
      <c r="AC358" s="275" t="s">
        <v>370</v>
      </c>
      <c r="AD358" s="290" t="s">
        <v>350</v>
      </c>
      <c r="AE358" s="292"/>
      <c r="AF358" s="292" t="s">
        <v>2134</v>
      </c>
      <c r="AG358" s="292"/>
    </row>
    <row r="359" spans="1:33" x14ac:dyDescent="0.25">
      <c r="A359" s="275">
        <v>1710</v>
      </c>
      <c r="B359" s="275" t="s">
        <v>181</v>
      </c>
      <c r="C359" s="275" t="s">
        <v>20</v>
      </c>
      <c r="D359" s="275">
        <v>692</v>
      </c>
      <c r="E359" s="275" t="s">
        <v>187</v>
      </c>
      <c r="F359" s="275" t="s">
        <v>16</v>
      </c>
      <c r="G359" s="276">
        <v>17100111601676</v>
      </c>
      <c r="H359" s="277" t="s">
        <v>55</v>
      </c>
      <c r="I359" s="277" t="s">
        <v>182</v>
      </c>
      <c r="J359" s="278">
        <v>42462</v>
      </c>
      <c r="K359" s="279">
        <v>65</v>
      </c>
      <c r="L359" s="275" t="s">
        <v>111</v>
      </c>
      <c r="M359" s="275" t="s">
        <v>42</v>
      </c>
      <c r="N359" s="278">
        <v>42494</v>
      </c>
      <c r="O359" s="278" t="s">
        <v>268</v>
      </c>
      <c r="P359" s="279">
        <v>33</v>
      </c>
      <c r="Q359" s="278" t="s">
        <v>34</v>
      </c>
      <c r="R359" s="275">
        <v>33047.79</v>
      </c>
      <c r="S359" s="275" t="s">
        <v>100</v>
      </c>
      <c r="T359" s="275">
        <v>33047.79</v>
      </c>
      <c r="U359" s="275" t="s">
        <v>100</v>
      </c>
      <c r="V359" s="283">
        <v>33047.79</v>
      </c>
      <c r="W359" s="275" t="s">
        <v>100</v>
      </c>
      <c r="X359" s="275" t="s">
        <v>114</v>
      </c>
      <c r="Y359" s="275">
        <v>33.049999999999997</v>
      </c>
      <c r="Z359" s="275">
        <v>1</v>
      </c>
      <c r="AA359" s="282" t="s">
        <v>630</v>
      </c>
      <c r="AB359" s="289" t="s">
        <v>410</v>
      </c>
      <c r="AC359" s="275" t="s">
        <v>2179</v>
      </c>
      <c r="AD359" s="290" t="s">
        <v>350</v>
      </c>
      <c r="AE359" s="292"/>
      <c r="AF359" s="292" t="s">
        <v>2134</v>
      </c>
      <c r="AG359" s="292"/>
    </row>
    <row r="360" spans="1:33" x14ac:dyDescent="0.25">
      <c r="A360" s="275">
        <v>1710</v>
      </c>
      <c r="B360" s="275" t="s">
        <v>181</v>
      </c>
      <c r="C360" s="275" t="s">
        <v>20</v>
      </c>
      <c r="D360" s="275">
        <v>692</v>
      </c>
      <c r="E360" s="275" t="s">
        <v>187</v>
      </c>
      <c r="F360" s="275" t="s">
        <v>16</v>
      </c>
      <c r="G360" s="276">
        <v>17100111600372</v>
      </c>
      <c r="H360" s="277" t="s">
        <v>55</v>
      </c>
      <c r="I360" s="277" t="s">
        <v>182</v>
      </c>
      <c r="J360" s="278">
        <v>42402</v>
      </c>
      <c r="K360" s="279">
        <v>125</v>
      </c>
      <c r="L360" s="275" t="s">
        <v>111</v>
      </c>
      <c r="M360" s="275" t="s">
        <v>42</v>
      </c>
      <c r="N360" s="278">
        <v>42432</v>
      </c>
      <c r="O360" s="278" t="s">
        <v>266</v>
      </c>
      <c r="P360" s="279">
        <v>95</v>
      </c>
      <c r="Q360" s="278" t="s">
        <v>36</v>
      </c>
      <c r="R360" s="275">
        <v>33429.83</v>
      </c>
      <c r="S360" s="275" t="s">
        <v>100</v>
      </c>
      <c r="T360" s="275">
        <v>33429.83</v>
      </c>
      <c r="U360" s="275" t="s">
        <v>100</v>
      </c>
      <c r="V360" s="283">
        <v>33429.83</v>
      </c>
      <c r="W360" s="275" t="s">
        <v>100</v>
      </c>
      <c r="X360" s="275" t="s">
        <v>114</v>
      </c>
      <c r="Y360" s="275">
        <v>33.43</v>
      </c>
      <c r="Z360" s="275">
        <v>1</v>
      </c>
      <c r="AA360" s="282" t="s">
        <v>630</v>
      </c>
      <c r="AB360" s="289" t="s">
        <v>416</v>
      </c>
      <c r="AC360" s="275" t="s">
        <v>1392</v>
      </c>
      <c r="AD360" s="290" t="s">
        <v>350</v>
      </c>
      <c r="AE360" s="292"/>
      <c r="AF360" s="292" t="s">
        <v>2134</v>
      </c>
      <c r="AG360" s="292"/>
    </row>
    <row r="361" spans="1:33" x14ac:dyDescent="0.25">
      <c r="A361" s="275">
        <v>1710</v>
      </c>
      <c r="B361" s="275" t="s">
        <v>181</v>
      </c>
      <c r="C361" s="275" t="s">
        <v>20</v>
      </c>
      <c r="D361" s="275">
        <v>692</v>
      </c>
      <c r="E361" s="275" t="s">
        <v>187</v>
      </c>
      <c r="F361" s="275" t="s">
        <v>16</v>
      </c>
      <c r="G361" s="276">
        <v>17100111600973</v>
      </c>
      <c r="H361" s="277" t="s">
        <v>55</v>
      </c>
      <c r="I361" s="277" t="s">
        <v>182</v>
      </c>
      <c r="J361" s="278">
        <v>42430</v>
      </c>
      <c r="K361" s="279">
        <v>97</v>
      </c>
      <c r="L361" s="275" t="s">
        <v>111</v>
      </c>
      <c r="M361" s="275" t="s">
        <v>42</v>
      </c>
      <c r="N361" s="278">
        <v>42465</v>
      </c>
      <c r="O361" s="278" t="s">
        <v>266</v>
      </c>
      <c r="P361" s="279">
        <v>62</v>
      </c>
      <c r="Q361" s="278" t="s">
        <v>35</v>
      </c>
      <c r="R361" s="275">
        <v>34041.54</v>
      </c>
      <c r="S361" s="275" t="s">
        <v>100</v>
      </c>
      <c r="T361" s="275">
        <v>34041.54</v>
      </c>
      <c r="U361" s="275" t="s">
        <v>100</v>
      </c>
      <c r="V361" s="283">
        <v>34041.54</v>
      </c>
      <c r="W361" s="275" t="s">
        <v>100</v>
      </c>
      <c r="X361" s="275" t="s">
        <v>114</v>
      </c>
      <c r="Y361" s="275">
        <v>34.04</v>
      </c>
      <c r="Z361" s="275">
        <v>1</v>
      </c>
      <c r="AA361" s="282" t="s">
        <v>630</v>
      </c>
      <c r="AB361" s="289" t="s">
        <v>410</v>
      </c>
      <c r="AC361" s="275" t="s">
        <v>1801</v>
      </c>
      <c r="AD361" s="290" t="s">
        <v>350</v>
      </c>
      <c r="AE361" s="292"/>
      <c r="AF361" s="292" t="s">
        <v>2134</v>
      </c>
      <c r="AG361" s="292"/>
    </row>
    <row r="362" spans="1:33" x14ac:dyDescent="0.25">
      <c r="A362" s="275">
        <v>1710</v>
      </c>
      <c r="B362" s="275" t="s">
        <v>181</v>
      </c>
      <c r="C362" s="275" t="s">
        <v>20</v>
      </c>
      <c r="D362" s="275">
        <v>692</v>
      </c>
      <c r="E362" s="275" t="s">
        <v>187</v>
      </c>
      <c r="F362" s="275" t="s">
        <v>16</v>
      </c>
      <c r="G362" s="276">
        <v>17100111602392</v>
      </c>
      <c r="H362" s="277" t="s">
        <v>55</v>
      </c>
      <c r="I362" s="277" t="s">
        <v>182</v>
      </c>
      <c r="J362" s="278">
        <v>42493</v>
      </c>
      <c r="K362" s="279">
        <v>34</v>
      </c>
      <c r="L362" s="275" t="s">
        <v>127</v>
      </c>
      <c r="M362" s="275" t="s">
        <v>128</v>
      </c>
      <c r="N362" s="278">
        <v>42524</v>
      </c>
      <c r="O362" s="278" t="s">
        <v>268</v>
      </c>
      <c r="P362" s="279">
        <v>3</v>
      </c>
      <c r="Q362" s="278" t="s">
        <v>33</v>
      </c>
      <c r="R362" s="275">
        <v>41726.31</v>
      </c>
      <c r="S362" s="275" t="s">
        <v>100</v>
      </c>
      <c r="T362" s="275">
        <v>41726.31</v>
      </c>
      <c r="U362" s="275" t="s">
        <v>100</v>
      </c>
      <c r="V362" s="283">
        <v>41726.31</v>
      </c>
      <c r="W362" s="275" t="s">
        <v>100</v>
      </c>
      <c r="X362" s="275" t="s">
        <v>114</v>
      </c>
      <c r="Y362" s="275">
        <v>41.73</v>
      </c>
      <c r="Z362" s="275">
        <v>1</v>
      </c>
      <c r="AA362" s="282" t="s">
        <v>630</v>
      </c>
      <c r="AB362" s="289" t="s">
        <v>410</v>
      </c>
      <c r="AC362" s="275" t="s">
        <v>351</v>
      </c>
      <c r="AD362" s="290" t="s">
        <v>350</v>
      </c>
      <c r="AE362" s="292"/>
      <c r="AF362" s="292" t="s">
        <v>2134</v>
      </c>
      <c r="AG362" s="292"/>
    </row>
    <row r="363" spans="1:33" x14ac:dyDescent="0.25">
      <c r="A363" s="275">
        <v>1710</v>
      </c>
      <c r="B363" s="275" t="s">
        <v>181</v>
      </c>
      <c r="C363" s="275" t="s">
        <v>20</v>
      </c>
      <c r="D363" s="275">
        <v>692</v>
      </c>
      <c r="E363" s="275" t="s">
        <v>187</v>
      </c>
      <c r="F363" s="275" t="s">
        <v>16</v>
      </c>
      <c r="G363" s="276">
        <v>17100111602391</v>
      </c>
      <c r="H363" s="277" t="s">
        <v>55</v>
      </c>
      <c r="I363" s="277" t="s">
        <v>182</v>
      </c>
      <c r="J363" s="278">
        <v>42493</v>
      </c>
      <c r="K363" s="279">
        <v>34</v>
      </c>
      <c r="L363" s="275" t="s">
        <v>158</v>
      </c>
      <c r="M363" s="275" t="s">
        <v>41</v>
      </c>
      <c r="N363" s="278">
        <v>42524</v>
      </c>
      <c r="O363" s="278" t="s">
        <v>268</v>
      </c>
      <c r="P363" s="279">
        <v>3</v>
      </c>
      <c r="Q363" s="278" t="s">
        <v>33</v>
      </c>
      <c r="R363" s="275">
        <v>46001.45</v>
      </c>
      <c r="S363" s="275" t="s">
        <v>100</v>
      </c>
      <c r="T363" s="275">
        <v>46001.45</v>
      </c>
      <c r="U363" s="275" t="s">
        <v>100</v>
      </c>
      <c r="V363" s="283">
        <v>46001.45</v>
      </c>
      <c r="W363" s="275" t="s">
        <v>100</v>
      </c>
      <c r="X363" s="275" t="s">
        <v>114</v>
      </c>
      <c r="Y363" s="275">
        <v>46</v>
      </c>
      <c r="Z363" s="275">
        <v>1</v>
      </c>
      <c r="AA363" s="282" t="s">
        <v>630</v>
      </c>
      <c r="AB363" s="289" t="s">
        <v>410</v>
      </c>
      <c r="AC363" s="275" t="s">
        <v>2354</v>
      </c>
      <c r="AD363" s="290" t="s">
        <v>350</v>
      </c>
      <c r="AE363" s="292"/>
      <c r="AF363" s="292" t="s">
        <v>2134</v>
      </c>
      <c r="AG363" s="292"/>
    </row>
    <row r="364" spans="1:33" x14ac:dyDescent="0.25">
      <c r="A364" s="275">
        <v>1710</v>
      </c>
      <c r="B364" s="275" t="s">
        <v>181</v>
      </c>
      <c r="C364" s="275" t="s">
        <v>20</v>
      </c>
      <c r="D364" s="275">
        <v>692</v>
      </c>
      <c r="E364" s="275" t="s">
        <v>187</v>
      </c>
      <c r="F364" s="275" t="s">
        <v>16</v>
      </c>
      <c r="G364" s="276">
        <v>17100111600974</v>
      </c>
      <c r="H364" s="277" t="s">
        <v>55</v>
      </c>
      <c r="I364" s="277" t="s">
        <v>182</v>
      </c>
      <c r="J364" s="278">
        <v>42430</v>
      </c>
      <c r="K364" s="279">
        <v>97</v>
      </c>
      <c r="L364" s="275" t="s">
        <v>158</v>
      </c>
      <c r="M364" s="275" t="s">
        <v>41</v>
      </c>
      <c r="N364" s="278">
        <v>42465</v>
      </c>
      <c r="O364" s="278" t="s">
        <v>266</v>
      </c>
      <c r="P364" s="279">
        <v>62</v>
      </c>
      <c r="Q364" s="278" t="s">
        <v>35</v>
      </c>
      <c r="R364" s="275">
        <v>51185.06</v>
      </c>
      <c r="S364" s="275" t="s">
        <v>100</v>
      </c>
      <c r="T364" s="275">
        <v>51185.06</v>
      </c>
      <c r="U364" s="275" t="s">
        <v>100</v>
      </c>
      <c r="V364" s="283">
        <v>51185.06</v>
      </c>
      <c r="W364" s="275" t="s">
        <v>100</v>
      </c>
      <c r="X364" s="275" t="s">
        <v>114</v>
      </c>
      <c r="Y364" s="275">
        <v>51.19</v>
      </c>
      <c r="Z364" s="275">
        <v>1</v>
      </c>
      <c r="AA364" s="282" t="s">
        <v>630</v>
      </c>
      <c r="AB364" s="289" t="s">
        <v>410</v>
      </c>
      <c r="AC364" s="275" t="s">
        <v>1802</v>
      </c>
      <c r="AD364" s="290" t="s">
        <v>350</v>
      </c>
      <c r="AE364" s="292"/>
      <c r="AF364" s="292" t="s">
        <v>2134</v>
      </c>
      <c r="AG364" s="292"/>
    </row>
    <row r="365" spans="1:33" x14ac:dyDescent="0.25">
      <c r="A365" s="275">
        <v>1710</v>
      </c>
      <c r="B365" s="275" t="s">
        <v>181</v>
      </c>
      <c r="C365" s="275" t="s">
        <v>20</v>
      </c>
      <c r="D365" s="275">
        <v>692</v>
      </c>
      <c r="E365" s="275" t="s">
        <v>187</v>
      </c>
      <c r="F365" s="275" t="s">
        <v>16</v>
      </c>
      <c r="G365" s="276">
        <v>17100111601674</v>
      </c>
      <c r="H365" s="277" t="s">
        <v>55</v>
      </c>
      <c r="I365" s="277" t="s">
        <v>182</v>
      </c>
      <c r="J365" s="278">
        <v>42462</v>
      </c>
      <c r="K365" s="279">
        <v>65</v>
      </c>
      <c r="L365" s="275" t="s">
        <v>111</v>
      </c>
      <c r="M365" s="275" t="s">
        <v>42</v>
      </c>
      <c r="N365" s="278">
        <v>42494</v>
      </c>
      <c r="O365" s="278" t="s">
        <v>268</v>
      </c>
      <c r="P365" s="279">
        <v>33</v>
      </c>
      <c r="Q365" s="278" t="s">
        <v>34</v>
      </c>
      <c r="R365" s="275">
        <v>65753.58</v>
      </c>
      <c r="S365" s="275" t="s">
        <v>100</v>
      </c>
      <c r="T365" s="275">
        <v>65753.58</v>
      </c>
      <c r="U365" s="275" t="s">
        <v>100</v>
      </c>
      <c r="V365" s="283">
        <v>65753.58</v>
      </c>
      <c r="W365" s="275" t="s">
        <v>100</v>
      </c>
      <c r="X365" s="275" t="s">
        <v>114</v>
      </c>
      <c r="Y365" s="275">
        <v>65.75</v>
      </c>
      <c r="Z365" s="275">
        <v>1</v>
      </c>
      <c r="AA365" s="282" t="s">
        <v>630</v>
      </c>
      <c r="AB365" s="289" t="s">
        <v>410</v>
      </c>
      <c r="AC365" s="275" t="s">
        <v>2180</v>
      </c>
      <c r="AD365" s="290" t="s">
        <v>350</v>
      </c>
      <c r="AE365" s="292"/>
      <c r="AF365" s="292" t="s">
        <v>2134</v>
      </c>
      <c r="AG365" s="292"/>
    </row>
    <row r="366" spans="1:33" x14ac:dyDescent="0.25">
      <c r="A366" s="275">
        <v>1710</v>
      </c>
      <c r="B366" s="275" t="s">
        <v>181</v>
      </c>
      <c r="C366" s="275" t="s">
        <v>20</v>
      </c>
      <c r="D366" s="275">
        <v>692</v>
      </c>
      <c r="E366" s="275" t="s">
        <v>187</v>
      </c>
      <c r="F366" s="275" t="s">
        <v>16</v>
      </c>
      <c r="G366" s="276">
        <v>17100111600371</v>
      </c>
      <c r="H366" s="277" t="s">
        <v>55</v>
      </c>
      <c r="I366" s="277" t="s">
        <v>182</v>
      </c>
      <c r="J366" s="278">
        <v>42402</v>
      </c>
      <c r="K366" s="279">
        <v>125</v>
      </c>
      <c r="L366" s="275" t="s">
        <v>111</v>
      </c>
      <c r="M366" s="275" t="s">
        <v>42</v>
      </c>
      <c r="N366" s="278">
        <v>42432</v>
      </c>
      <c r="O366" s="278" t="s">
        <v>266</v>
      </c>
      <c r="P366" s="279">
        <v>95</v>
      </c>
      <c r="Q366" s="278" t="s">
        <v>36</v>
      </c>
      <c r="R366" s="275">
        <v>113647.87</v>
      </c>
      <c r="S366" s="275" t="s">
        <v>100</v>
      </c>
      <c r="T366" s="275">
        <v>113647.87</v>
      </c>
      <c r="U366" s="275" t="s">
        <v>100</v>
      </c>
      <c r="V366" s="283">
        <v>113647.87</v>
      </c>
      <c r="W366" s="275" t="s">
        <v>100</v>
      </c>
      <c r="X366" s="275" t="s">
        <v>114</v>
      </c>
      <c r="Y366" s="275">
        <v>113.65</v>
      </c>
      <c r="Z366" s="275">
        <v>1</v>
      </c>
      <c r="AA366" s="282" t="s">
        <v>630</v>
      </c>
      <c r="AB366" s="289" t="s">
        <v>416</v>
      </c>
      <c r="AC366" s="275" t="s">
        <v>370</v>
      </c>
      <c r="AD366" s="290" t="s">
        <v>350</v>
      </c>
      <c r="AE366" s="292"/>
      <c r="AF366" s="292" t="s">
        <v>2134</v>
      </c>
      <c r="AG366" s="292"/>
    </row>
    <row r="367" spans="1:33" x14ac:dyDescent="0.25">
      <c r="A367" s="275">
        <v>1710</v>
      </c>
      <c r="B367" s="275" t="s">
        <v>181</v>
      </c>
      <c r="C367" s="275" t="s">
        <v>20</v>
      </c>
      <c r="D367" s="275">
        <v>692</v>
      </c>
      <c r="E367" s="275" t="s">
        <v>187</v>
      </c>
      <c r="F367" s="275" t="s">
        <v>16</v>
      </c>
      <c r="G367" s="276">
        <v>17100111600972</v>
      </c>
      <c r="H367" s="277" t="s">
        <v>55</v>
      </c>
      <c r="I367" s="277" t="s">
        <v>182</v>
      </c>
      <c r="J367" s="278">
        <v>42430</v>
      </c>
      <c r="K367" s="279">
        <v>97</v>
      </c>
      <c r="L367" s="275" t="s">
        <v>111</v>
      </c>
      <c r="M367" s="275" t="s">
        <v>42</v>
      </c>
      <c r="N367" s="278">
        <v>42465</v>
      </c>
      <c r="O367" s="278" t="s">
        <v>266</v>
      </c>
      <c r="P367" s="279">
        <v>62</v>
      </c>
      <c r="Q367" s="278" t="s">
        <v>35</v>
      </c>
      <c r="R367" s="275">
        <v>118605.41</v>
      </c>
      <c r="S367" s="275" t="s">
        <v>100</v>
      </c>
      <c r="T367" s="275">
        <v>118605.41</v>
      </c>
      <c r="U367" s="275" t="s">
        <v>100</v>
      </c>
      <c r="V367" s="283">
        <v>118605.41</v>
      </c>
      <c r="W367" s="275" t="s">
        <v>100</v>
      </c>
      <c r="X367" s="275" t="s">
        <v>114</v>
      </c>
      <c r="Y367" s="275">
        <v>118.61</v>
      </c>
      <c r="Z367" s="275">
        <v>1</v>
      </c>
      <c r="AA367" s="282" t="s">
        <v>630</v>
      </c>
      <c r="AB367" s="289" t="s">
        <v>410</v>
      </c>
      <c r="AC367" s="275" t="s">
        <v>1800</v>
      </c>
      <c r="AD367" s="290" t="s">
        <v>350</v>
      </c>
      <c r="AE367" s="292"/>
      <c r="AF367" s="292" t="s">
        <v>2134</v>
      </c>
      <c r="AG367" s="292"/>
    </row>
    <row r="368" spans="1:33" x14ac:dyDescent="0.25">
      <c r="A368" s="275">
        <v>1710</v>
      </c>
      <c r="B368" s="275" t="s">
        <v>181</v>
      </c>
      <c r="C368" s="275" t="s">
        <v>20</v>
      </c>
      <c r="D368" s="275">
        <v>95</v>
      </c>
      <c r="E368" s="275" t="s">
        <v>153</v>
      </c>
      <c r="F368" s="275" t="s">
        <v>17</v>
      </c>
      <c r="G368" s="276">
        <v>17100121600010</v>
      </c>
      <c r="H368" s="277" t="s">
        <v>55</v>
      </c>
      <c r="I368" s="277" t="s">
        <v>182</v>
      </c>
      <c r="J368" s="278">
        <v>42460</v>
      </c>
      <c r="K368" s="279">
        <v>67</v>
      </c>
      <c r="L368" s="275" t="s">
        <v>111</v>
      </c>
      <c r="M368" s="275" t="s">
        <v>42</v>
      </c>
      <c r="N368" s="278">
        <v>42524</v>
      </c>
      <c r="O368" s="278" t="s">
        <v>268</v>
      </c>
      <c r="P368" s="279">
        <v>3</v>
      </c>
      <c r="Q368" s="278" t="s">
        <v>33</v>
      </c>
      <c r="R368" s="275">
        <v>224741.18</v>
      </c>
      <c r="S368" s="275" t="s">
        <v>100</v>
      </c>
      <c r="T368" s="275">
        <v>224741.18</v>
      </c>
      <c r="U368" s="275" t="s">
        <v>100</v>
      </c>
      <c r="V368" s="283">
        <v>224741.18</v>
      </c>
      <c r="W368" s="275" t="s">
        <v>100</v>
      </c>
      <c r="X368" s="275" t="s">
        <v>114</v>
      </c>
      <c r="Y368" s="275">
        <v>224.74</v>
      </c>
      <c r="Z368" s="275">
        <v>1</v>
      </c>
      <c r="AA368" s="282" t="s">
        <v>630</v>
      </c>
      <c r="AB368" s="289" t="s">
        <v>422</v>
      </c>
      <c r="AC368" s="275" t="s">
        <v>361</v>
      </c>
      <c r="AD368" s="290" t="s">
        <v>350</v>
      </c>
      <c r="AE368" s="292"/>
      <c r="AF368" s="292" t="s">
        <v>2134</v>
      </c>
      <c r="AG368" s="292"/>
    </row>
    <row r="369" spans="1:33" x14ac:dyDescent="0.25">
      <c r="A369" s="275">
        <v>1730</v>
      </c>
      <c r="B369" s="275" t="s">
        <v>172</v>
      </c>
      <c r="C369" s="275" t="s">
        <v>18</v>
      </c>
      <c r="D369" s="275">
        <v>1750</v>
      </c>
      <c r="E369" s="275" t="s">
        <v>159</v>
      </c>
      <c r="F369" s="275" t="s">
        <v>18</v>
      </c>
      <c r="G369" s="276">
        <v>7229</v>
      </c>
      <c r="H369" s="277" t="s">
        <v>55</v>
      </c>
      <c r="I369" s="277" t="s">
        <v>173</v>
      </c>
      <c r="J369" s="278">
        <v>42464</v>
      </c>
      <c r="K369" s="279">
        <v>63</v>
      </c>
      <c r="L369" s="275" t="s">
        <v>111</v>
      </c>
      <c r="M369" s="275" t="s">
        <v>42</v>
      </c>
      <c r="N369" s="278">
        <v>42527</v>
      </c>
      <c r="O369" s="278" t="s">
        <v>268</v>
      </c>
      <c r="P369" s="279">
        <v>0</v>
      </c>
      <c r="Q369" s="278" t="s">
        <v>33</v>
      </c>
      <c r="R369" s="275">
        <v>516.35</v>
      </c>
      <c r="S369" s="275" t="s">
        <v>100</v>
      </c>
      <c r="T369" s="275">
        <v>516.35</v>
      </c>
      <c r="U369" s="275" t="s">
        <v>100</v>
      </c>
      <c r="V369" s="283">
        <v>516.35</v>
      </c>
      <c r="W369" s="275" t="s">
        <v>100</v>
      </c>
      <c r="X369" s="275" t="s">
        <v>107</v>
      </c>
      <c r="Y369" s="275">
        <v>0.52</v>
      </c>
      <c r="Z369" s="275">
        <v>1</v>
      </c>
      <c r="AA369" s="282" t="s">
        <v>631</v>
      </c>
      <c r="AB369" s="289" t="s">
        <v>470</v>
      </c>
      <c r="AC369" s="275" t="s">
        <v>357</v>
      </c>
      <c r="AD369" s="290" t="s">
        <v>349</v>
      </c>
      <c r="AE369" s="292"/>
      <c r="AF369" s="292"/>
      <c r="AG369" s="292"/>
    </row>
    <row r="370" spans="1:33" x14ac:dyDescent="0.25">
      <c r="A370" s="275">
        <v>1730</v>
      </c>
      <c r="B370" s="275" t="s">
        <v>172</v>
      </c>
      <c r="C370" s="275" t="s">
        <v>18</v>
      </c>
      <c r="D370" s="275">
        <v>1750</v>
      </c>
      <c r="E370" s="275" t="s">
        <v>159</v>
      </c>
      <c r="F370" s="275" t="s">
        <v>18</v>
      </c>
      <c r="G370" s="276">
        <v>7207</v>
      </c>
      <c r="H370" s="277" t="s">
        <v>55</v>
      </c>
      <c r="I370" s="277" t="s">
        <v>173</v>
      </c>
      <c r="J370" s="278">
        <v>42464</v>
      </c>
      <c r="K370" s="279">
        <v>63</v>
      </c>
      <c r="L370" s="275" t="s">
        <v>111</v>
      </c>
      <c r="M370" s="275" t="s">
        <v>42</v>
      </c>
      <c r="N370" s="278">
        <v>42527</v>
      </c>
      <c r="O370" s="278" t="s">
        <v>268</v>
      </c>
      <c r="P370" s="279">
        <v>0</v>
      </c>
      <c r="Q370" s="278" t="s">
        <v>33</v>
      </c>
      <c r="R370" s="275">
        <v>2151.38</v>
      </c>
      <c r="S370" s="275" t="s">
        <v>100</v>
      </c>
      <c r="T370" s="275">
        <v>2151.38</v>
      </c>
      <c r="U370" s="275" t="s">
        <v>100</v>
      </c>
      <c r="V370" s="283">
        <v>2151.38</v>
      </c>
      <c r="W370" s="275" t="s">
        <v>100</v>
      </c>
      <c r="X370" s="275" t="s">
        <v>107</v>
      </c>
      <c r="Y370" s="275">
        <v>2.15</v>
      </c>
      <c r="Z370" s="275">
        <v>1</v>
      </c>
      <c r="AA370" s="282" t="s">
        <v>629</v>
      </c>
      <c r="AB370" s="289" t="s">
        <v>470</v>
      </c>
      <c r="AC370" s="275" t="s">
        <v>357</v>
      </c>
      <c r="AD370" s="290" t="s">
        <v>349</v>
      </c>
      <c r="AE370" s="292"/>
      <c r="AF370" s="292"/>
      <c r="AG370" s="292"/>
    </row>
    <row r="371" spans="1:33" x14ac:dyDescent="0.25">
      <c r="A371" s="275">
        <v>1730</v>
      </c>
      <c r="B371" s="275" t="s">
        <v>172</v>
      </c>
      <c r="C371" s="275" t="s">
        <v>18</v>
      </c>
      <c r="D371" s="275">
        <v>1750</v>
      </c>
      <c r="E371" s="275" t="s">
        <v>159</v>
      </c>
      <c r="F371" s="275" t="s">
        <v>18</v>
      </c>
      <c r="G371" s="276">
        <v>7378</v>
      </c>
      <c r="H371" s="277" t="s">
        <v>55</v>
      </c>
      <c r="I371" s="277" t="s">
        <v>173</v>
      </c>
      <c r="J371" s="278">
        <v>42493</v>
      </c>
      <c r="K371" s="279">
        <v>34</v>
      </c>
      <c r="L371" s="275" t="s">
        <v>111</v>
      </c>
      <c r="M371" s="275" t="s">
        <v>42</v>
      </c>
      <c r="N371" s="278">
        <v>42527</v>
      </c>
      <c r="O371" s="278" t="s">
        <v>268</v>
      </c>
      <c r="P371" s="279">
        <v>0</v>
      </c>
      <c r="Q371" s="278" t="s">
        <v>33</v>
      </c>
      <c r="R371" s="275">
        <v>4336.16</v>
      </c>
      <c r="S371" s="275" t="s">
        <v>100</v>
      </c>
      <c r="T371" s="275">
        <v>4336.16</v>
      </c>
      <c r="U371" s="275" t="s">
        <v>100</v>
      </c>
      <c r="V371" s="283">
        <v>4336.16</v>
      </c>
      <c r="W371" s="275" t="s">
        <v>100</v>
      </c>
      <c r="X371" s="275" t="s">
        <v>107</v>
      </c>
      <c r="Y371" s="275">
        <v>4.34</v>
      </c>
      <c r="Z371" s="275">
        <v>1</v>
      </c>
      <c r="AA371" s="282" t="s">
        <v>629</v>
      </c>
      <c r="AB371" s="289" t="s">
        <v>470</v>
      </c>
      <c r="AC371" s="275" t="s">
        <v>357</v>
      </c>
      <c r="AD371" s="290" t="s">
        <v>349</v>
      </c>
      <c r="AE371" s="292"/>
      <c r="AF371" s="292"/>
      <c r="AG371" s="292"/>
    </row>
    <row r="372" spans="1:33" x14ac:dyDescent="0.25">
      <c r="A372" s="275">
        <v>1730</v>
      </c>
      <c r="B372" s="275" t="s">
        <v>172</v>
      </c>
      <c r="C372" s="275" t="s">
        <v>18</v>
      </c>
      <c r="D372" s="275">
        <v>1750</v>
      </c>
      <c r="E372" s="275" t="s">
        <v>159</v>
      </c>
      <c r="F372" s="275" t="s">
        <v>18</v>
      </c>
      <c r="G372" s="276">
        <v>7222</v>
      </c>
      <c r="H372" s="277" t="s">
        <v>55</v>
      </c>
      <c r="I372" s="277" t="s">
        <v>173</v>
      </c>
      <c r="J372" s="278">
        <v>42464</v>
      </c>
      <c r="K372" s="279">
        <v>63</v>
      </c>
      <c r="L372" s="275" t="s">
        <v>111</v>
      </c>
      <c r="M372" s="275" t="s">
        <v>42</v>
      </c>
      <c r="N372" s="278">
        <v>42527</v>
      </c>
      <c r="O372" s="278" t="s">
        <v>268</v>
      </c>
      <c r="P372" s="279">
        <v>0</v>
      </c>
      <c r="Q372" s="278" t="s">
        <v>33</v>
      </c>
      <c r="R372" s="275">
        <v>5169.12</v>
      </c>
      <c r="S372" s="275" t="s">
        <v>100</v>
      </c>
      <c r="T372" s="275">
        <v>5169.12</v>
      </c>
      <c r="U372" s="275" t="s">
        <v>100</v>
      </c>
      <c r="V372" s="283">
        <v>5169.12</v>
      </c>
      <c r="W372" s="275" t="s">
        <v>100</v>
      </c>
      <c r="X372" s="275" t="s">
        <v>107</v>
      </c>
      <c r="Y372" s="275">
        <v>5.17</v>
      </c>
      <c r="Z372" s="275">
        <v>1</v>
      </c>
      <c r="AA372" s="282" t="s">
        <v>629</v>
      </c>
      <c r="AB372" s="289" t="s">
        <v>470</v>
      </c>
      <c r="AC372" s="275" t="s">
        <v>357</v>
      </c>
      <c r="AD372" s="290" t="s">
        <v>349</v>
      </c>
      <c r="AE372" s="292"/>
      <c r="AF372" s="292"/>
      <c r="AG372" s="292"/>
    </row>
    <row r="373" spans="1:33" x14ac:dyDescent="0.25">
      <c r="A373" s="275">
        <v>1730</v>
      </c>
      <c r="B373" s="275" t="s">
        <v>172</v>
      </c>
      <c r="C373" s="275" t="s">
        <v>18</v>
      </c>
      <c r="D373" s="275">
        <v>1750</v>
      </c>
      <c r="E373" s="275" t="s">
        <v>159</v>
      </c>
      <c r="F373" s="275" t="s">
        <v>18</v>
      </c>
      <c r="G373" s="276">
        <v>7224</v>
      </c>
      <c r="H373" s="277" t="s">
        <v>55</v>
      </c>
      <c r="I373" s="277" t="s">
        <v>173</v>
      </c>
      <c r="J373" s="278">
        <v>42464</v>
      </c>
      <c r="K373" s="279">
        <v>63</v>
      </c>
      <c r="L373" s="275" t="s">
        <v>111</v>
      </c>
      <c r="M373" s="275" t="s">
        <v>42</v>
      </c>
      <c r="N373" s="278">
        <v>42527</v>
      </c>
      <c r="O373" s="278" t="s">
        <v>268</v>
      </c>
      <c r="P373" s="279">
        <v>0</v>
      </c>
      <c r="Q373" s="278" t="s">
        <v>33</v>
      </c>
      <c r="R373" s="275">
        <v>5720</v>
      </c>
      <c r="S373" s="275" t="s">
        <v>100</v>
      </c>
      <c r="T373" s="275">
        <v>5720</v>
      </c>
      <c r="U373" s="275" t="s">
        <v>100</v>
      </c>
      <c r="V373" s="283">
        <v>5720</v>
      </c>
      <c r="W373" s="275" t="s">
        <v>100</v>
      </c>
      <c r="X373" s="275" t="s">
        <v>107</v>
      </c>
      <c r="Y373" s="275">
        <v>5.72</v>
      </c>
      <c r="Z373" s="275">
        <v>1</v>
      </c>
      <c r="AA373" s="282" t="s">
        <v>629</v>
      </c>
      <c r="AB373" s="289" t="s">
        <v>470</v>
      </c>
      <c r="AC373" s="275" t="s">
        <v>357</v>
      </c>
      <c r="AD373" s="290" t="s">
        <v>349</v>
      </c>
      <c r="AE373" s="292"/>
      <c r="AF373" s="292"/>
      <c r="AG373" s="292"/>
    </row>
    <row r="374" spans="1:33" x14ac:dyDescent="0.25">
      <c r="A374" s="275">
        <v>1730</v>
      </c>
      <c r="B374" s="275" t="s">
        <v>172</v>
      </c>
      <c r="C374" s="275" t="s">
        <v>18</v>
      </c>
      <c r="D374" s="275">
        <v>1750</v>
      </c>
      <c r="E374" s="275" t="s">
        <v>159</v>
      </c>
      <c r="F374" s="275" t="s">
        <v>18</v>
      </c>
      <c r="G374" s="276">
        <v>7174</v>
      </c>
      <c r="H374" s="277" t="s">
        <v>55</v>
      </c>
      <c r="I374" s="277" t="s">
        <v>173</v>
      </c>
      <c r="J374" s="278">
        <v>42464</v>
      </c>
      <c r="K374" s="279">
        <v>63</v>
      </c>
      <c r="L374" s="275" t="s">
        <v>118</v>
      </c>
      <c r="M374" s="275" t="s">
        <v>41</v>
      </c>
      <c r="N374" s="278">
        <v>42527</v>
      </c>
      <c r="O374" s="278" t="s">
        <v>268</v>
      </c>
      <c r="P374" s="279">
        <v>0</v>
      </c>
      <c r="Q374" s="278" t="s">
        <v>33</v>
      </c>
      <c r="R374" s="275">
        <v>17400</v>
      </c>
      <c r="S374" s="275" t="s">
        <v>100</v>
      </c>
      <c r="T374" s="275">
        <v>17400</v>
      </c>
      <c r="U374" s="275" t="s">
        <v>100</v>
      </c>
      <c r="V374" s="283">
        <v>17400</v>
      </c>
      <c r="W374" s="275" t="s">
        <v>100</v>
      </c>
      <c r="X374" s="275" t="s">
        <v>107</v>
      </c>
      <c r="Y374" s="275">
        <v>17.399999999999999</v>
      </c>
      <c r="Z374" s="275">
        <v>1</v>
      </c>
      <c r="AA374" s="282" t="s">
        <v>630</v>
      </c>
      <c r="AB374" s="289" t="s">
        <v>470</v>
      </c>
      <c r="AC374" s="275" t="s">
        <v>2355</v>
      </c>
      <c r="AD374" s="290" t="s">
        <v>350</v>
      </c>
      <c r="AE374" s="292"/>
      <c r="AF374" s="292" t="s">
        <v>2134</v>
      </c>
      <c r="AG374" s="292"/>
    </row>
    <row r="375" spans="1:33" x14ac:dyDescent="0.25">
      <c r="A375" s="275">
        <v>1730</v>
      </c>
      <c r="B375" s="275" t="s">
        <v>172</v>
      </c>
      <c r="C375" s="275" t="s">
        <v>18</v>
      </c>
      <c r="D375" s="275">
        <v>1750</v>
      </c>
      <c r="E375" s="275" t="s">
        <v>159</v>
      </c>
      <c r="F375" s="275" t="s">
        <v>18</v>
      </c>
      <c r="G375" s="276">
        <v>7258</v>
      </c>
      <c r="H375" s="277" t="s">
        <v>55</v>
      </c>
      <c r="I375" s="277" t="s">
        <v>173</v>
      </c>
      <c r="J375" s="278">
        <v>42464</v>
      </c>
      <c r="K375" s="279">
        <v>63</v>
      </c>
      <c r="L375" s="275" t="s">
        <v>111</v>
      </c>
      <c r="M375" s="275" t="s">
        <v>42</v>
      </c>
      <c r="N375" s="278">
        <v>42527</v>
      </c>
      <c r="O375" s="278" t="s">
        <v>268</v>
      </c>
      <c r="P375" s="279">
        <v>0</v>
      </c>
      <c r="Q375" s="278" t="s">
        <v>33</v>
      </c>
      <c r="R375" s="275">
        <v>20000</v>
      </c>
      <c r="S375" s="275" t="s">
        <v>100</v>
      </c>
      <c r="T375" s="275">
        <v>20000</v>
      </c>
      <c r="U375" s="275" t="s">
        <v>100</v>
      </c>
      <c r="V375" s="283">
        <v>20000</v>
      </c>
      <c r="W375" s="275" t="s">
        <v>100</v>
      </c>
      <c r="X375" s="275" t="s">
        <v>107</v>
      </c>
      <c r="Y375" s="275">
        <v>20</v>
      </c>
      <c r="Z375" s="275">
        <v>1</v>
      </c>
      <c r="AA375" s="282" t="s">
        <v>630</v>
      </c>
      <c r="AB375" s="289" t="s">
        <v>470</v>
      </c>
      <c r="AC375" s="275" t="s">
        <v>357</v>
      </c>
      <c r="AD375" s="290" t="s">
        <v>350</v>
      </c>
      <c r="AE375" s="292"/>
      <c r="AF375" s="292" t="s">
        <v>2134</v>
      </c>
      <c r="AG375" s="292"/>
    </row>
    <row r="376" spans="1:33" x14ac:dyDescent="0.25">
      <c r="A376" s="275">
        <v>1730</v>
      </c>
      <c r="B376" s="275" t="s">
        <v>172</v>
      </c>
      <c r="C376" s="275" t="s">
        <v>18</v>
      </c>
      <c r="D376" s="275">
        <v>635</v>
      </c>
      <c r="E376" s="275" t="s">
        <v>142</v>
      </c>
      <c r="F376" s="275" t="s">
        <v>16</v>
      </c>
      <c r="G376" s="276">
        <v>7001</v>
      </c>
      <c r="H376" s="277" t="s">
        <v>55</v>
      </c>
      <c r="I376" s="277" t="s">
        <v>173</v>
      </c>
      <c r="J376" s="278">
        <v>42431</v>
      </c>
      <c r="K376" s="279">
        <v>96</v>
      </c>
      <c r="L376" s="275" t="s">
        <v>111</v>
      </c>
      <c r="M376" s="275" t="s">
        <v>42</v>
      </c>
      <c r="N376" s="278">
        <v>42465</v>
      </c>
      <c r="O376" s="278" t="s">
        <v>266</v>
      </c>
      <c r="P376" s="279">
        <v>62</v>
      </c>
      <c r="Q376" s="278" t="s">
        <v>35</v>
      </c>
      <c r="R376" s="275">
        <v>13656</v>
      </c>
      <c r="S376" s="275" t="s">
        <v>100</v>
      </c>
      <c r="T376" s="275">
        <v>13656</v>
      </c>
      <c r="U376" s="275" t="s">
        <v>100</v>
      </c>
      <c r="V376" s="283">
        <v>13656</v>
      </c>
      <c r="W376" s="275" t="s">
        <v>100</v>
      </c>
      <c r="X376" s="275" t="s">
        <v>114</v>
      </c>
      <c r="Y376" s="275">
        <v>13.66</v>
      </c>
      <c r="Z376" s="275">
        <v>1</v>
      </c>
      <c r="AA376" s="282" t="s">
        <v>630</v>
      </c>
      <c r="AB376" s="289" t="s">
        <v>457</v>
      </c>
      <c r="AC376" s="275" t="s">
        <v>1188</v>
      </c>
      <c r="AD376" s="290" t="s">
        <v>350</v>
      </c>
      <c r="AE376" s="292"/>
      <c r="AF376" s="292" t="s">
        <v>2134</v>
      </c>
      <c r="AG376" s="292"/>
    </row>
    <row r="377" spans="1:33" x14ac:dyDescent="0.25">
      <c r="A377" s="275">
        <v>1730</v>
      </c>
      <c r="B377" s="275" t="s">
        <v>172</v>
      </c>
      <c r="C377" s="275" t="s">
        <v>18</v>
      </c>
      <c r="D377" s="275">
        <v>635</v>
      </c>
      <c r="E377" s="275" t="s">
        <v>142</v>
      </c>
      <c r="F377" s="275" t="s">
        <v>16</v>
      </c>
      <c r="G377" s="276">
        <v>6902</v>
      </c>
      <c r="H377" s="277" t="s">
        <v>55</v>
      </c>
      <c r="I377" s="277" t="s">
        <v>173</v>
      </c>
      <c r="J377" s="278">
        <v>42402</v>
      </c>
      <c r="K377" s="279">
        <v>125</v>
      </c>
      <c r="L377" s="275" t="s">
        <v>111</v>
      </c>
      <c r="M377" s="275" t="s">
        <v>42</v>
      </c>
      <c r="N377" s="278">
        <v>42465</v>
      </c>
      <c r="O377" s="278" t="s">
        <v>266</v>
      </c>
      <c r="P377" s="279">
        <v>62</v>
      </c>
      <c r="Q377" s="278" t="s">
        <v>35</v>
      </c>
      <c r="R377" s="275">
        <v>14704</v>
      </c>
      <c r="S377" s="275" t="s">
        <v>100</v>
      </c>
      <c r="T377" s="275">
        <v>14704</v>
      </c>
      <c r="U377" s="275" t="s">
        <v>100</v>
      </c>
      <c r="V377" s="283">
        <v>14704</v>
      </c>
      <c r="W377" s="275" t="s">
        <v>100</v>
      </c>
      <c r="X377" s="275" t="s">
        <v>114</v>
      </c>
      <c r="Y377" s="275">
        <v>14.7</v>
      </c>
      <c r="Z377" s="275">
        <v>1</v>
      </c>
      <c r="AA377" s="282" t="s">
        <v>630</v>
      </c>
      <c r="AB377" s="289" t="s">
        <v>457</v>
      </c>
      <c r="AC377" s="275" t="s">
        <v>1188</v>
      </c>
      <c r="AD377" s="290" t="s">
        <v>350</v>
      </c>
      <c r="AE377" s="292"/>
      <c r="AF377" s="292" t="s">
        <v>2134</v>
      </c>
      <c r="AG377" s="292"/>
    </row>
    <row r="378" spans="1:33" x14ac:dyDescent="0.25">
      <c r="A378" s="275">
        <v>1730</v>
      </c>
      <c r="B378" s="275" t="s">
        <v>172</v>
      </c>
      <c r="C378" s="275" t="s">
        <v>18</v>
      </c>
      <c r="D378" s="275">
        <v>635</v>
      </c>
      <c r="E378" s="275" t="s">
        <v>142</v>
      </c>
      <c r="F378" s="275" t="s">
        <v>16</v>
      </c>
      <c r="G378" s="276">
        <v>7000</v>
      </c>
      <c r="H378" s="277" t="s">
        <v>55</v>
      </c>
      <c r="I378" s="277" t="s">
        <v>173</v>
      </c>
      <c r="J378" s="278">
        <v>42431</v>
      </c>
      <c r="K378" s="279">
        <v>96</v>
      </c>
      <c r="L378" s="275" t="s">
        <v>111</v>
      </c>
      <c r="M378" s="275" t="s">
        <v>42</v>
      </c>
      <c r="N378" s="278">
        <v>42465</v>
      </c>
      <c r="O378" s="278" t="s">
        <v>266</v>
      </c>
      <c r="P378" s="279">
        <v>62</v>
      </c>
      <c r="Q378" s="278" t="s">
        <v>35</v>
      </c>
      <c r="R378" s="275">
        <v>34274</v>
      </c>
      <c r="S378" s="275" t="s">
        <v>100</v>
      </c>
      <c r="T378" s="275">
        <v>34274</v>
      </c>
      <c r="U378" s="275" t="s">
        <v>100</v>
      </c>
      <c r="V378" s="283">
        <v>34274</v>
      </c>
      <c r="W378" s="275" t="s">
        <v>100</v>
      </c>
      <c r="X378" s="275" t="s">
        <v>114</v>
      </c>
      <c r="Y378" s="275">
        <v>34.270000000000003</v>
      </c>
      <c r="Z378" s="275">
        <v>1</v>
      </c>
      <c r="AA378" s="282" t="s">
        <v>630</v>
      </c>
      <c r="AB378" s="289" t="s">
        <v>457</v>
      </c>
      <c r="AC378" s="275" t="s">
        <v>1045</v>
      </c>
      <c r="AD378" s="290" t="s">
        <v>350</v>
      </c>
      <c r="AE378" s="292"/>
      <c r="AF378" s="292" t="s">
        <v>2134</v>
      </c>
      <c r="AG378" s="292"/>
    </row>
    <row r="379" spans="1:33" x14ac:dyDescent="0.25">
      <c r="A379" s="275">
        <v>1730</v>
      </c>
      <c r="B379" s="275" t="s">
        <v>172</v>
      </c>
      <c r="C379" s="275" t="s">
        <v>18</v>
      </c>
      <c r="D379" s="275">
        <v>635</v>
      </c>
      <c r="E379" s="275" t="s">
        <v>142</v>
      </c>
      <c r="F379" s="275" t="s">
        <v>16</v>
      </c>
      <c r="G379" s="276">
        <v>6887</v>
      </c>
      <c r="H379" s="277" t="s">
        <v>55</v>
      </c>
      <c r="I379" s="277" t="s">
        <v>173</v>
      </c>
      <c r="J379" s="278">
        <v>42402</v>
      </c>
      <c r="K379" s="279">
        <v>125</v>
      </c>
      <c r="L379" s="275" t="s">
        <v>111</v>
      </c>
      <c r="M379" s="275" t="s">
        <v>42</v>
      </c>
      <c r="N379" s="278">
        <v>42465</v>
      </c>
      <c r="O379" s="278" t="s">
        <v>266</v>
      </c>
      <c r="P379" s="279">
        <v>62</v>
      </c>
      <c r="Q379" s="278" t="s">
        <v>35</v>
      </c>
      <c r="R379" s="275">
        <v>38920</v>
      </c>
      <c r="S379" s="275" t="s">
        <v>100</v>
      </c>
      <c r="T379" s="275">
        <v>38920</v>
      </c>
      <c r="U379" s="275" t="s">
        <v>100</v>
      </c>
      <c r="V379" s="283">
        <v>38920</v>
      </c>
      <c r="W379" s="275" t="s">
        <v>100</v>
      </c>
      <c r="X379" s="275" t="s">
        <v>114</v>
      </c>
      <c r="Y379" s="275">
        <v>38.92</v>
      </c>
      <c r="Z379" s="275">
        <v>1</v>
      </c>
      <c r="AA379" s="282" t="s">
        <v>630</v>
      </c>
      <c r="AB379" s="289" t="s">
        <v>457</v>
      </c>
      <c r="AC379" s="275" t="s">
        <v>1045</v>
      </c>
      <c r="AD379" s="290" t="s">
        <v>350</v>
      </c>
      <c r="AE379" s="292"/>
      <c r="AF379" s="292" t="s">
        <v>2134</v>
      </c>
      <c r="AG379" s="292"/>
    </row>
    <row r="380" spans="1:33" x14ac:dyDescent="0.25">
      <c r="A380" s="275">
        <v>1730</v>
      </c>
      <c r="B380" s="275" t="s">
        <v>172</v>
      </c>
      <c r="C380" s="275" t="s">
        <v>18</v>
      </c>
      <c r="D380" s="275">
        <v>635</v>
      </c>
      <c r="E380" s="275" t="s">
        <v>142</v>
      </c>
      <c r="F380" s="275" t="s">
        <v>16</v>
      </c>
      <c r="G380" s="276">
        <v>7020</v>
      </c>
      <c r="H380" s="277" t="s">
        <v>55</v>
      </c>
      <c r="I380" s="277" t="s">
        <v>173</v>
      </c>
      <c r="J380" s="278">
        <v>42431</v>
      </c>
      <c r="K380" s="279">
        <v>96</v>
      </c>
      <c r="L380" s="275" t="s">
        <v>111</v>
      </c>
      <c r="M380" s="275" t="s">
        <v>42</v>
      </c>
      <c r="N380" s="278">
        <v>42465</v>
      </c>
      <c r="O380" s="278" t="s">
        <v>266</v>
      </c>
      <c r="P380" s="279">
        <v>62</v>
      </c>
      <c r="Q380" s="278" t="s">
        <v>35</v>
      </c>
      <c r="R380" s="275">
        <v>49339</v>
      </c>
      <c r="S380" s="275" t="s">
        <v>100</v>
      </c>
      <c r="T380" s="275">
        <v>49339</v>
      </c>
      <c r="U380" s="275" t="s">
        <v>100</v>
      </c>
      <c r="V380" s="283">
        <v>49339</v>
      </c>
      <c r="W380" s="275" t="s">
        <v>100</v>
      </c>
      <c r="X380" s="275" t="s">
        <v>114</v>
      </c>
      <c r="Y380" s="275">
        <v>49.34</v>
      </c>
      <c r="Z380" s="275">
        <v>1</v>
      </c>
      <c r="AA380" s="282" t="s">
        <v>630</v>
      </c>
      <c r="AB380" s="289" t="s">
        <v>457</v>
      </c>
      <c r="AC380" s="275" t="s">
        <v>1045</v>
      </c>
      <c r="AD380" s="290" t="s">
        <v>350</v>
      </c>
      <c r="AE380" s="292"/>
      <c r="AF380" s="292" t="s">
        <v>2134</v>
      </c>
      <c r="AG380" s="292"/>
    </row>
    <row r="381" spans="1:33" x14ac:dyDescent="0.25">
      <c r="A381" s="275">
        <v>1730</v>
      </c>
      <c r="B381" s="275" t="s">
        <v>172</v>
      </c>
      <c r="C381" s="275" t="s">
        <v>18</v>
      </c>
      <c r="D381" s="275">
        <v>635</v>
      </c>
      <c r="E381" s="275" t="s">
        <v>142</v>
      </c>
      <c r="F381" s="275" t="s">
        <v>16</v>
      </c>
      <c r="G381" s="276">
        <v>6889</v>
      </c>
      <c r="H381" s="277" t="s">
        <v>55</v>
      </c>
      <c r="I381" s="277" t="s">
        <v>173</v>
      </c>
      <c r="J381" s="278">
        <v>42402</v>
      </c>
      <c r="K381" s="279">
        <v>125</v>
      </c>
      <c r="L381" s="275" t="s">
        <v>111</v>
      </c>
      <c r="M381" s="275" t="s">
        <v>42</v>
      </c>
      <c r="N381" s="278">
        <v>42465</v>
      </c>
      <c r="O381" s="278" t="s">
        <v>266</v>
      </c>
      <c r="P381" s="279">
        <v>62</v>
      </c>
      <c r="Q381" s="278" t="s">
        <v>35</v>
      </c>
      <c r="R381" s="275">
        <v>51620</v>
      </c>
      <c r="S381" s="275" t="s">
        <v>100</v>
      </c>
      <c r="T381" s="275">
        <v>51620</v>
      </c>
      <c r="U381" s="275" t="s">
        <v>100</v>
      </c>
      <c r="V381" s="283">
        <v>51620</v>
      </c>
      <c r="W381" s="275" t="s">
        <v>100</v>
      </c>
      <c r="X381" s="275" t="s">
        <v>114</v>
      </c>
      <c r="Y381" s="275">
        <v>51.62</v>
      </c>
      <c r="Z381" s="275">
        <v>1</v>
      </c>
      <c r="AA381" s="282" t="s">
        <v>630</v>
      </c>
      <c r="AB381" s="289" t="s">
        <v>457</v>
      </c>
      <c r="AC381" s="275" t="s">
        <v>1188</v>
      </c>
      <c r="AD381" s="290" t="s">
        <v>350</v>
      </c>
      <c r="AE381" s="292"/>
      <c r="AF381" s="292" t="s">
        <v>2134</v>
      </c>
      <c r="AG381" s="292"/>
    </row>
    <row r="382" spans="1:33" x14ac:dyDescent="0.25">
      <c r="A382" s="275">
        <v>1730</v>
      </c>
      <c r="B382" s="275" t="s">
        <v>172</v>
      </c>
      <c r="C382" s="275" t="s">
        <v>18</v>
      </c>
      <c r="D382" s="275">
        <v>8243</v>
      </c>
      <c r="E382" s="275" t="s">
        <v>120</v>
      </c>
      <c r="F382" s="275" t="s">
        <v>14</v>
      </c>
      <c r="G382" s="276">
        <v>7228</v>
      </c>
      <c r="H382" s="277" t="s">
        <v>55</v>
      </c>
      <c r="I382" s="277" t="s">
        <v>173</v>
      </c>
      <c r="J382" s="278">
        <v>42464</v>
      </c>
      <c r="K382" s="279">
        <v>63</v>
      </c>
      <c r="L382" s="275" t="s">
        <v>118</v>
      </c>
      <c r="M382" s="275" t="s">
        <v>41</v>
      </c>
      <c r="N382" s="278">
        <v>42524</v>
      </c>
      <c r="O382" s="278" t="s">
        <v>268</v>
      </c>
      <c r="P382" s="279">
        <v>3</v>
      </c>
      <c r="Q382" s="278" t="s">
        <v>33</v>
      </c>
      <c r="R382" s="275">
        <v>15690</v>
      </c>
      <c r="S382" s="275" t="s">
        <v>100</v>
      </c>
      <c r="T382" s="275">
        <v>15690</v>
      </c>
      <c r="U382" s="275" t="s">
        <v>100</v>
      </c>
      <c r="V382" s="283">
        <v>15690</v>
      </c>
      <c r="W382" s="275" t="s">
        <v>100</v>
      </c>
      <c r="X382" s="275" t="s">
        <v>114</v>
      </c>
      <c r="Y382" s="275">
        <v>15.69</v>
      </c>
      <c r="Z382" s="275">
        <v>1</v>
      </c>
      <c r="AA382" s="282" t="s">
        <v>630</v>
      </c>
      <c r="AB382" s="289" t="s">
        <v>426</v>
      </c>
      <c r="AC382" s="275" t="s">
        <v>2356</v>
      </c>
      <c r="AD382" s="290" t="s">
        <v>350</v>
      </c>
      <c r="AE382" s="292"/>
      <c r="AF382" s="292" t="s">
        <v>2134</v>
      </c>
      <c r="AG382" s="292"/>
    </row>
    <row r="383" spans="1:33" x14ac:dyDescent="0.25">
      <c r="A383" s="275">
        <v>1750</v>
      </c>
      <c r="B383" s="275" t="s">
        <v>159</v>
      </c>
      <c r="C383" s="275" t="s">
        <v>18</v>
      </c>
      <c r="D383" s="275">
        <v>1350</v>
      </c>
      <c r="E383" s="275" t="s">
        <v>124</v>
      </c>
      <c r="F383" s="275" t="s">
        <v>21</v>
      </c>
      <c r="G383" s="276">
        <v>17500110073253</v>
      </c>
      <c r="H383" s="277" t="s">
        <v>55</v>
      </c>
      <c r="I383" s="277" t="s">
        <v>693</v>
      </c>
      <c r="J383" s="278">
        <v>42249</v>
      </c>
      <c r="K383" s="279">
        <v>278</v>
      </c>
      <c r="L383" s="275" t="s">
        <v>127</v>
      </c>
      <c r="M383" s="275" t="s">
        <v>128</v>
      </c>
      <c r="N383" s="278">
        <v>42312</v>
      </c>
      <c r="O383" s="278" t="s">
        <v>273</v>
      </c>
      <c r="P383" s="279">
        <v>215</v>
      </c>
      <c r="Q383" s="278" t="s">
        <v>37</v>
      </c>
      <c r="R383" s="275">
        <v>16750.5</v>
      </c>
      <c r="S383" s="275" t="s">
        <v>100</v>
      </c>
      <c r="T383" s="275">
        <v>16750.5</v>
      </c>
      <c r="U383" s="275" t="s">
        <v>100</v>
      </c>
      <c r="V383" s="283">
        <v>16750.5</v>
      </c>
      <c r="W383" s="275" t="s">
        <v>100</v>
      </c>
      <c r="X383" s="275" t="s">
        <v>114</v>
      </c>
      <c r="Y383" s="275">
        <v>16.75</v>
      </c>
      <c r="Z383" s="275">
        <v>1</v>
      </c>
      <c r="AA383" s="282" t="s">
        <v>630</v>
      </c>
      <c r="AB383" s="289" t="s">
        <v>411</v>
      </c>
      <c r="AC383" s="275" t="s">
        <v>362</v>
      </c>
      <c r="AD383" s="290" t="s">
        <v>350</v>
      </c>
      <c r="AE383" s="292"/>
      <c r="AF383" s="292" t="s">
        <v>2134</v>
      </c>
      <c r="AG383" s="292"/>
    </row>
    <row r="384" spans="1:33" x14ac:dyDescent="0.25">
      <c r="A384" s="275">
        <v>1750</v>
      </c>
      <c r="B384" s="275" t="s">
        <v>159</v>
      </c>
      <c r="C384" s="275" t="s">
        <v>18</v>
      </c>
      <c r="D384" s="275">
        <v>1730</v>
      </c>
      <c r="E384" s="275" t="s">
        <v>172</v>
      </c>
      <c r="F384" s="275" t="s">
        <v>18</v>
      </c>
      <c r="G384" s="276">
        <v>175001300000966</v>
      </c>
      <c r="H384" s="277" t="s">
        <v>60</v>
      </c>
      <c r="I384" s="277" t="s">
        <v>289</v>
      </c>
      <c r="J384" s="278">
        <v>42461</v>
      </c>
      <c r="K384" s="279">
        <v>66</v>
      </c>
      <c r="L384" s="275" t="s">
        <v>118</v>
      </c>
      <c r="M384" s="275" t="s">
        <v>41</v>
      </c>
      <c r="N384" s="278">
        <v>42527</v>
      </c>
      <c r="O384" s="278" t="s">
        <v>268</v>
      </c>
      <c r="P384" s="279">
        <v>0</v>
      </c>
      <c r="Q384" s="278" t="s">
        <v>33</v>
      </c>
      <c r="R384" s="275">
        <v>5511.24</v>
      </c>
      <c r="S384" s="275" t="s">
        <v>100</v>
      </c>
      <c r="T384" s="275">
        <v>5511.24</v>
      </c>
      <c r="U384" s="275" t="s">
        <v>100</v>
      </c>
      <c r="V384" s="283">
        <v>5511.24</v>
      </c>
      <c r="W384" s="275" t="s">
        <v>100</v>
      </c>
      <c r="X384" s="275" t="s">
        <v>107</v>
      </c>
      <c r="Y384" s="275">
        <v>5.51</v>
      </c>
      <c r="Z384" s="275">
        <v>1</v>
      </c>
      <c r="AA384" s="282" t="s">
        <v>629</v>
      </c>
      <c r="AB384" s="289" t="s">
        <v>437</v>
      </c>
      <c r="AC384" s="275" t="s">
        <v>2357</v>
      </c>
      <c r="AD384" s="290" t="s">
        <v>349</v>
      </c>
      <c r="AE384" s="292"/>
      <c r="AF384" s="292" t="s">
        <v>2134</v>
      </c>
      <c r="AG384" s="292"/>
    </row>
    <row r="385" spans="1:33" x14ac:dyDescent="0.25">
      <c r="A385" s="275">
        <v>1750</v>
      </c>
      <c r="B385" s="275" t="s">
        <v>159</v>
      </c>
      <c r="C385" s="275" t="s">
        <v>18</v>
      </c>
      <c r="D385" s="275">
        <v>1730</v>
      </c>
      <c r="E385" s="275" t="s">
        <v>172</v>
      </c>
      <c r="F385" s="275" t="s">
        <v>18</v>
      </c>
      <c r="G385" s="276">
        <v>175001300000976</v>
      </c>
      <c r="H385" s="277" t="s">
        <v>60</v>
      </c>
      <c r="I385" s="277" t="s">
        <v>289</v>
      </c>
      <c r="J385" s="278">
        <v>42492</v>
      </c>
      <c r="K385" s="279">
        <v>35</v>
      </c>
      <c r="L385" s="275" t="s">
        <v>118</v>
      </c>
      <c r="M385" s="275" t="s">
        <v>41</v>
      </c>
      <c r="N385" s="278">
        <v>42527</v>
      </c>
      <c r="O385" s="278" t="s">
        <v>268</v>
      </c>
      <c r="P385" s="279">
        <v>0</v>
      </c>
      <c r="Q385" s="278" t="s">
        <v>33</v>
      </c>
      <c r="R385" s="275">
        <v>5511.24</v>
      </c>
      <c r="S385" s="275" t="s">
        <v>100</v>
      </c>
      <c r="T385" s="275">
        <v>5511.24</v>
      </c>
      <c r="U385" s="275" t="s">
        <v>100</v>
      </c>
      <c r="V385" s="283">
        <v>5511.24</v>
      </c>
      <c r="W385" s="275" t="s">
        <v>100</v>
      </c>
      <c r="X385" s="275" t="s">
        <v>107</v>
      </c>
      <c r="Y385" s="275">
        <v>5.51</v>
      </c>
      <c r="Z385" s="275">
        <v>1</v>
      </c>
      <c r="AA385" s="282" t="s">
        <v>629</v>
      </c>
      <c r="AB385" s="289" t="s">
        <v>437</v>
      </c>
      <c r="AC385" s="275" t="s">
        <v>2357</v>
      </c>
      <c r="AD385" s="290" t="s">
        <v>349</v>
      </c>
      <c r="AE385" s="292"/>
      <c r="AF385" s="292" t="s">
        <v>2134</v>
      </c>
      <c r="AG385" s="292"/>
    </row>
    <row r="386" spans="1:33" x14ac:dyDescent="0.25">
      <c r="A386" s="275">
        <v>1750</v>
      </c>
      <c r="B386" s="275" t="s">
        <v>159</v>
      </c>
      <c r="C386" s="275" t="s">
        <v>18</v>
      </c>
      <c r="D386" s="275">
        <v>8104</v>
      </c>
      <c r="E386" s="275" t="s">
        <v>140</v>
      </c>
      <c r="F386" s="275" t="s">
        <v>22</v>
      </c>
      <c r="G386" s="276">
        <v>17500110081715</v>
      </c>
      <c r="H386" s="277" t="s">
        <v>57</v>
      </c>
      <c r="I386" s="277" t="s">
        <v>830</v>
      </c>
      <c r="J386" s="278">
        <v>42492</v>
      </c>
      <c r="K386" s="279">
        <v>35</v>
      </c>
      <c r="L386" s="275" t="s">
        <v>111</v>
      </c>
      <c r="M386" s="275" t="s">
        <v>42</v>
      </c>
      <c r="N386" s="278">
        <v>42524</v>
      </c>
      <c r="O386" s="278" t="s">
        <v>268</v>
      </c>
      <c r="P386" s="279">
        <v>3</v>
      </c>
      <c r="Q386" s="278" t="s">
        <v>33</v>
      </c>
      <c r="R386" s="275">
        <v>120971.15</v>
      </c>
      <c r="S386" s="275" t="s">
        <v>100</v>
      </c>
      <c r="T386" s="275">
        <v>120971.15</v>
      </c>
      <c r="U386" s="275" t="s">
        <v>100</v>
      </c>
      <c r="V386" s="283">
        <v>120971.15</v>
      </c>
      <c r="W386" s="275" t="s">
        <v>100</v>
      </c>
      <c r="X386" s="275" t="s">
        <v>114</v>
      </c>
      <c r="Y386" s="275">
        <v>120.97</v>
      </c>
      <c r="Z386" s="275">
        <v>1</v>
      </c>
      <c r="AA386" s="282" t="s">
        <v>630</v>
      </c>
      <c r="AB386" s="289" t="s">
        <v>439</v>
      </c>
      <c r="AC386" s="275" t="s">
        <v>2280</v>
      </c>
      <c r="AD386" s="290" t="s">
        <v>350</v>
      </c>
      <c r="AE386" s="292"/>
      <c r="AF386" s="292" t="s">
        <v>2134</v>
      </c>
      <c r="AG386" s="292"/>
    </row>
    <row r="387" spans="1:33" x14ac:dyDescent="0.25">
      <c r="A387" s="275">
        <v>1750</v>
      </c>
      <c r="B387" s="275" t="s">
        <v>159</v>
      </c>
      <c r="C387" s="275" t="s">
        <v>18</v>
      </c>
      <c r="D387" s="275">
        <v>8104</v>
      </c>
      <c r="E387" s="275" t="s">
        <v>140</v>
      </c>
      <c r="F387" s="275" t="s">
        <v>22</v>
      </c>
      <c r="G387" s="276">
        <v>17500110080795</v>
      </c>
      <c r="H387" s="277" t="s">
        <v>57</v>
      </c>
      <c r="I387" s="277" t="s">
        <v>830</v>
      </c>
      <c r="J387" s="278">
        <v>42461</v>
      </c>
      <c r="K387" s="279">
        <v>66</v>
      </c>
      <c r="L387" s="275" t="s">
        <v>105</v>
      </c>
      <c r="M387" s="275" t="s">
        <v>41</v>
      </c>
      <c r="N387" s="278">
        <v>42524</v>
      </c>
      <c r="O387" s="278" t="s">
        <v>268</v>
      </c>
      <c r="P387" s="279">
        <v>3</v>
      </c>
      <c r="Q387" s="278" t="s">
        <v>33</v>
      </c>
      <c r="R387" s="275">
        <v>138552.16</v>
      </c>
      <c r="S387" s="275" t="s">
        <v>100</v>
      </c>
      <c r="T387" s="275">
        <v>138552.16</v>
      </c>
      <c r="U387" s="275" t="s">
        <v>100</v>
      </c>
      <c r="V387" s="283">
        <v>138552.16</v>
      </c>
      <c r="W387" s="275" t="s">
        <v>100</v>
      </c>
      <c r="X387" s="275" t="s">
        <v>114</v>
      </c>
      <c r="Y387" s="275">
        <v>138.55000000000001</v>
      </c>
      <c r="Z387" s="275">
        <v>1</v>
      </c>
      <c r="AA387" s="282" t="s">
        <v>630</v>
      </c>
      <c r="AB387" s="289" t="s">
        <v>439</v>
      </c>
      <c r="AC387" s="275" t="s">
        <v>2358</v>
      </c>
      <c r="AD387" s="290" t="s">
        <v>350</v>
      </c>
      <c r="AE387" s="292"/>
      <c r="AF387" s="292" t="s">
        <v>2134</v>
      </c>
      <c r="AG387" s="292"/>
    </row>
    <row r="388" spans="1:33" x14ac:dyDescent="0.25">
      <c r="A388" s="275">
        <v>1750</v>
      </c>
      <c r="B388" s="275" t="s">
        <v>159</v>
      </c>
      <c r="C388" s="275" t="s">
        <v>18</v>
      </c>
      <c r="D388" s="275">
        <v>8104</v>
      </c>
      <c r="E388" s="275" t="s">
        <v>140</v>
      </c>
      <c r="F388" s="275" t="s">
        <v>22</v>
      </c>
      <c r="G388" s="276">
        <v>17500110079456</v>
      </c>
      <c r="H388" s="277" t="s">
        <v>57</v>
      </c>
      <c r="I388" s="277" t="s">
        <v>830</v>
      </c>
      <c r="J388" s="278">
        <v>42401</v>
      </c>
      <c r="K388" s="279">
        <v>126</v>
      </c>
      <c r="L388" s="275" t="s">
        <v>105</v>
      </c>
      <c r="M388" s="275" t="s">
        <v>41</v>
      </c>
      <c r="N388" s="278">
        <v>42466</v>
      </c>
      <c r="O388" s="278" t="s">
        <v>266</v>
      </c>
      <c r="P388" s="279">
        <v>61</v>
      </c>
      <c r="Q388" s="278" t="s">
        <v>35</v>
      </c>
      <c r="R388" s="275">
        <v>139135</v>
      </c>
      <c r="S388" s="275" t="s">
        <v>100</v>
      </c>
      <c r="T388" s="275">
        <v>139135</v>
      </c>
      <c r="U388" s="275" t="s">
        <v>100</v>
      </c>
      <c r="V388" s="283">
        <v>139135</v>
      </c>
      <c r="W388" s="275" t="s">
        <v>100</v>
      </c>
      <c r="X388" s="275" t="s">
        <v>114</v>
      </c>
      <c r="Y388" s="275">
        <v>139.13999999999999</v>
      </c>
      <c r="Z388" s="275">
        <v>1</v>
      </c>
      <c r="AA388" s="282" t="s">
        <v>630</v>
      </c>
      <c r="AB388" s="289" t="s">
        <v>439</v>
      </c>
      <c r="AC388" s="275" t="s">
        <v>2358</v>
      </c>
      <c r="AD388" s="290" t="s">
        <v>350</v>
      </c>
      <c r="AE388" s="292"/>
      <c r="AF388" s="292" t="s">
        <v>2134</v>
      </c>
      <c r="AG388" s="292"/>
    </row>
    <row r="389" spans="1:33" x14ac:dyDescent="0.25">
      <c r="A389" s="275">
        <v>1750</v>
      </c>
      <c r="B389" s="275" t="s">
        <v>159</v>
      </c>
      <c r="C389" s="275" t="s">
        <v>18</v>
      </c>
      <c r="D389" s="275">
        <v>8104</v>
      </c>
      <c r="E389" s="275" t="s">
        <v>140</v>
      </c>
      <c r="F389" s="275" t="s">
        <v>22</v>
      </c>
      <c r="G389" s="276">
        <v>17500110080050</v>
      </c>
      <c r="H389" s="277" t="s">
        <v>55</v>
      </c>
      <c r="I389" s="277" t="s">
        <v>693</v>
      </c>
      <c r="J389" s="278">
        <v>42430</v>
      </c>
      <c r="K389" s="279">
        <v>97</v>
      </c>
      <c r="L389" s="275" t="s">
        <v>105</v>
      </c>
      <c r="M389" s="275" t="s">
        <v>41</v>
      </c>
      <c r="N389" s="278">
        <v>42466</v>
      </c>
      <c r="O389" s="278" t="s">
        <v>266</v>
      </c>
      <c r="P389" s="279">
        <v>61</v>
      </c>
      <c r="Q389" s="278" t="s">
        <v>35</v>
      </c>
      <c r="R389" s="275">
        <v>139928.38</v>
      </c>
      <c r="S389" s="275" t="s">
        <v>100</v>
      </c>
      <c r="T389" s="275">
        <v>139928.38</v>
      </c>
      <c r="U389" s="275" t="s">
        <v>100</v>
      </c>
      <c r="V389" s="283">
        <v>139928.38</v>
      </c>
      <c r="W389" s="275" t="s">
        <v>100</v>
      </c>
      <c r="X389" s="275" t="s">
        <v>114</v>
      </c>
      <c r="Y389" s="275">
        <v>139.93</v>
      </c>
      <c r="Z389" s="275">
        <v>1</v>
      </c>
      <c r="AA389" s="282" t="s">
        <v>630</v>
      </c>
      <c r="AB389" s="289" t="s">
        <v>439</v>
      </c>
      <c r="AC389" s="275" t="s">
        <v>2358</v>
      </c>
      <c r="AD389" s="290" t="s">
        <v>350</v>
      </c>
      <c r="AE389" s="292"/>
      <c r="AF389" s="292" t="s">
        <v>2134</v>
      </c>
      <c r="AG389" s="292"/>
    </row>
    <row r="390" spans="1:33" x14ac:dyDescent="0.25">
      <c r="A390" s="275">
        <v>1750</v>
      </c>
      <c r="B390" s="275" t="s">
        <v>159</v>
      </c>
      <c r="C390" s="275" t="s">
        <v>18</v>
      </c>
      <c r="D390" s="275">
        <v>8104</v>
      </c>
      <c r="E390" s="275" t="s">
        <v>140</v>
      </c>
      <c r="F390" s="275" t="s">
        <v>22</v>
      </c>
      <c r="G390" s="276">
        <v>17500110073142</v>
      </c>
      <c r="H390" s="277" t="s">
        <v>57</v>
      </c>
      <c r="I390" s="277" t="s">
        <v>830</v>
      </c>
      <c r="J390" s="278">
        <v>42249</v>
      </c>
      <c r="K390" s="279">
        <v>278</v>
      </c>
      <c r="L390" s="275" t="s">
        <v>105</v>
      </c>
      <c r="M390" s="275" t="s">
        <v>41</v>
      </c>
      <c r="N390" s="278">
        <v>42313</v>
      </c>
      <c r="O390" s="278" t="s">
        <v>273</v>
      </c>
      <c r="P390" s="279">
        <v>214</v>
      </c>
      <c r="Q390" s="278" t="s">
        <v>37</v>
      </c>
      <c r="R390" s="275">
        <v>146654.26</v>
      </c>
      <c r="S390" s="275" t="s">
        <v>100</v>
      </c>
      <c r="T390" s="275">
        <v>146654.26</v>
      </c>
      <c r="U390" s="275" t="s">
        <v>100</v>
      </c>
      <c r="V390" s="283">
        <v>146654.26</v>
      </c>
      <c r="W390" s="275" t="s">
        <v>100</v>
      </c>
      <c r="X390" s="275" t="s">
        <v>114</v>
      </c>
      <c r="Y390" s="275">
        <v>146.65</v>
      </c>
      <c r="Z390" s="275">
        <v>1</v>
      </c>
      <c r="AA390" s="282" t="s">
        <v>630</v>
      </c>
      <c r="AB390" s="289" t="s">
        <v>1038</v>
      </c>
      <c r="AC390" s="275" t="s">
        <v>2358</v>
      </c>
      <c r="AD390" s="290" t="s">
        <v>350</v>
      </c>
      <c r="AE390" s="292"/>
      <c r="AF390" s="292" t="s">
        <v>2134</v>
      </c>
      <c r="AG390" s="292"/>
    </row>
    <row r="391" spans="1:33" x14ac:dyDescent="0.25">
      <c r="A391" s="275">
        <v>1750</v>
      </c>
      <c r="B391" s="275" t="s">
        <v>159</v>
      </c>
      <c r="C391" s="275" t="s">
        <v>18</v>
      </c>
      <c r="D391" s="275">
        <v>8243</v>
      </c>
      <c r="E391" s="275" t="s">
        <v>120</v>
      </c>
      <c r="F391" s="275" t="s">
        <v>14</v>
      </c>
      <c r="G391" s="276">
        <v>17500110081410</v>
      </c>
      <c r="H391" s="277" t="s">
        <v>55</v>
      </c>
      <c r="I391" s="277" t="s">
        <v>693</v>
      </c>
      <c r="J391" s="278">
        <v>42461</v>
      </c>
      <c r="K391" s="279">
        <v>66</v>
      </c>
      <c r="L391" s="275" t="s">
        <v>105</v>
      </c>
      <c r="M391" s="275" t="s">
        <v>41</v>
      </c>
      <c r="N391" s="278">
        <v>42524</v>
      </c>
      <c r="O391" s="278" t="s">
        <v>268</v>
      </c>
      <c r="P391" s="279">
        <v>3</v>
      </c>
      <c r="Q391" s="278" t="s">
        <v>33</v>
      </c>
      <c r="R391" s="275">
        <v>12614</v>
      </c>
      <c r="S391" s="275" t="s">
        <v>100</v>
      </c>
      <c r="T391" s="275">
        <v>12614</v>
      </c>
      <c r="U391" s="275" t="s">
        <v>100</v>
      </c>
      <c r="V391" s="283">
        <v>12614</v>
      </c>
      <c r="W391" s="275" t="s">
        <v>100</v>
      </c>
      <c r="X391" s="275" t="s">
        <v>114</v>
      </c>
      <c r="Y391" s="275">
        <v>12.61</v>
      </c>
      <c r="Z391" s="275">
        <v>1</v>
      </c>
      <c r="AA391" s="282" t="s">
        <v>630</v>
      </c>
      <c r="AB391" s="289" t="s">
        <v>1033</v>
      </c>
      <c r="AC391" s="275" t="s">
        <v>2359</v>
      </c>
      <c r="AD391" s="290" t="s">
        <v>350</v>
      </c>
      <c r="AE391" s="292"/>
      <c r="AF391" s="292" t="s">
        <v>2134</v>
      </c>
      <c r="AG391" s="292"/>
    </row>
    <row r="392" spans="1:33" x14ac:dyDescent="0.25">
      <c r="A392" s="275">
        <v>1750</v>
      </c>
      <c r="B392" s="275" t="s">
        <v>159</v>
      </c>
      <c r="C392" s="275" t="s">
        <v>18</v>
      </c>
      <c r="D392" s="275">
        <v>8243</v>
      </c>
      <c r="E392" s="275" t="s">
        <v>120</v>
      </c>
      <c r="F392" s="275" t="s">
        <v>14</v>
      </c>
      <c r="G392" s="276">
        <v>17500110081411</v>
      </c>
      <c r="H392" s="277" t="s">
        <v>55</v>
      </c>
      <c r="I392" s="277" t="s">
        <v>693</v>
      </c>
      <c r="J392" s="278">
        <v>42461</v>
      </c>
      <c r="K392" s="279">
        <v>66</v>
      </c>
      <c r="L392" s="275" t="s">
        <v>105</v>
      </c>
      <c r="M392" s="275" t="s">
        <v>41</v>
      </c>
      <c r="N392" s="278">
        <v>42524</v>
      </c>
      <c r="O392" s="278" t="s">
        <v>268</v>
      </c>
      <c r="P392" s="279">
        <v>3</v>
      </c>
      <c r="Q392" s="278" t="s">
        <v>33</v>
      </c>
      <c r="R392" s="275">
        <v>17493</v>
      </c>
      <c r="S392" s="275" t="s">
        <v>100</v>
      </c>
      <c r="T392" s="275">
        <v>17493</v>
      </c>
      <c r="U392" s="275" t="s">
        <v>100</v>
      </c>
      <c r="V392" s="283">
        <v>17493</v>
      </c>
      <c r="W392" s="275" t="s">
        <v>100</v>
      </c>
      <c r="X392" s="275" t="s">
        <v>114</v>
      </c>
      <c r="Y392" s="275">
        <v>17.489999999999998</v>
      </c>
      <c r="Z392" s="275">
        <v>1</v>
      </c>
      <c r="AA392" s="282" t="s">
        <v>630</v>
      </c>
      <c r="AB392" s="289" t="s">
        <v>1033</v>
      </c>
      <c r="AC392" s="275" t="s">
        <v>2360</v>
      </c>
      <c r="AD392" s="290" t="s">
        <v>350</v>
      </c>
      <c r="AE392" s="292"/>
      <c r="AF392" s="292" t="s">
        <v>2134</v>
      </c>
      <c r="AG392" s="292"/>
    </row>
    <row r="393" spans="1:33" x14ac:dyDescent="0.25">
      <c r="A393" s="275">
        <v>1516</v>
      </c>
      <c r="B393" s="275" t="s">
        <v>132</v>
      </c>
      <c r="C393" s="275" t="s">
        <v>14</v>
      </c>
      <c r="D393" s="275">
        <v>8243</v>
      </c>
      <c r="E393" s="275" t="s">
        <v>120</v>
      </c>
      <c r="F393" s="275" t="s">
        <v>14</v>
      </c>
      <c r="G393" s="276">
        <v>310041658</v>
      </c>
      <c r="H393" s="277" t="s">
        <v>57</v>
      </c>
      <c r="I393" s="277" t="s">
        <v>133</v>
      </c>
      <c r="J393" s="278">
        <v>42464</v>
      </c>
      <c r="K393" s="279">
        <v>63</v>
      </c>
      <c r="L393" s="275" t="s">
        <v>127</v>
      </c>
      <c r="M393" s="275" t="s">
        <v>128</v>
      </c>
      <c r="N393" s="278">
        <v>42524</v>
      </c>
      <c r="O393" s="278" t="s">
        <v>268</v>
      </c>
      <c r="P393" s="279">
        <v>3</v>
      </c>
      <c r="Q393" s="278" t="s">
        <v>33</v>
      </c>
      <c r="R393" s="275">
        <v>3811.49</v>
      </c>
      <c r="S393" s="275" t="s">
        <v>100</v>
      </c>
      <c r="T393" s="275">
        <v>3811.49</v>
      </c>
      <c r="U393" s="275" t="s">
        <v>100</v>
      </c>
      <c r="V393" s="283">
        <v>3811.49</v>
      </c>
      <c r="W393" s="275" t="s">
        <v>100</v>
      </c>
      <c r="X393" s="275" t="s">
        <v>107</v>
      </c>
      <c r="Y393" s="275">
        <v>3.81</v>
      </c>
      <c r="Z393" s="275">
        <v>1</v>
      </c>
      <c r="AA393" s="282" t="s">
        <v>629</v>
      </c>
      <c r="AB393" s="289" t="s">
        <v>2142</v>
      </c>
      <c r="AC393" s="275" t="s">
        <v>2361</v>
      </c>
      <c r="AD393" s="290" t="s">
        <v>349</v>
      </c>
      <c r="AE393" s="292"/>
      <c r="AF393" s="292"/>
      <c r="AG393" s="292"/>
    </row>
    <row r="394" spans="1:33" x14ac:dyDescent="0.25">
      <c r="A394" s="275">
        <v>1516</v>
      </c>
      <c r="B394" s="275" t="s">
        <v>132</v>
      </c>
      <c r="C394" s="275" t="s">
        <v>14</v>
      </c>
      <c r="D394" s="275">
        <v>8243</v>
      </c>
      <c r="E394" s="275" t="s">
        <v>120</v>
      </c>
      <c r="F394" s="275" t="s">
        <v>14</v>
      </c>
      <c r="G394" s="276">
        <v>310041390</v>
      </c>
      <c r="H394" s="277" t="s">
        <v>57</v>
      </c>
      <c r="I394" s="277" t="s">
        <v>133</v>
      </c>
      <c r="J394" s="278">
        <v>42431</v>
      </c>
      <c r="K394" s="279">
        <v>96</v>
      </c>
      <c r="L394" s="275" t="s">
        <v>105</v>
      </c>
      <c r="M394" s="275" t="s">
        <v>41</v>
      </c>
      <c r="N394" s="278">
        <v>42495</v>
      </c>
      <c r="O394" s="278" t="s">
        <v>268</v>
      </c>
      <c r="P394" s="279">
        <v>32</v>
      </c>
      <c r="Q394" s="278" t="s">
        <v>34</v>
      </c>
      <c r="R394" s="275">
        <v>28455.279999999999</v>
      </c>
      <c r="S394" s="275" t="s">
        <v>100</v>
      </c>
      <c r="T394" s="275">
        <v>28455.279999999999</v>
      </c>
      <c r="U394" s="275" t="s">
        <v>100</v>
      </c>
      <c r="V394" s="283">
        <v>28455.279999999999</v>
      </c>
      <c r="W394" s="275" t="s">
        <v>100</v>
      </c>
      <c r="X394" s="275" t="s">
        <v>107</v>
      </c>
      <c r="Y394" s="275">
        <v>28.46</v>
      </c>
      <c r="Z394" s="275">
        <v>1</v>
      </c>
      <c r="AA394" s="282" t="s">
        <v>630</v>
      </c>
      <c r="AB394" s="289" t="s">
        <v>2153</v>
      </c>
      <c r="AC394" s="275" t="s">
        <v>2182</v>
      </c>
      <c r="AD394" s="290" t="s">
        <v>350</v>
      </c>
      <c r="AE394" s="292"/>
      <c r="AF394" s="292" t="s">
        <v>2134</v>
      </c>
      <c r="AG394" s="292"/>
    </row>
    <row r="395" spans="1:33" x14ac:dyDescent="0.25">
      <c r="A395" s="275">
        <v>1516</v>
      </c>
      <c r="B395" s="275" t="s">
        <v>132</v>
      </c>
      <c r="C395" s="275" t="s">
        <v>14</v>
      </c>
      <c r="D395" s="275">
        <v>8243</v>
      </c>
      <c r="E395" s="275" t="s">
        <v>120</v>
      </c>
      <c r="F395" s="275" t="s">
        <v>14</v>
      </c>
      <c r="G395" s="276">
        <v>310041842</v>
      </c>
      <c r="H395" s="277" t="s">
        <v>57</v>
      </c>
      <c r="I395" s="277" t="s">
        <v>133</v>
      </c>
      <c r="J395" s="278">
        <v>42464</v>
      </c>
      <c r="K395" s="279">
        <v>63</v>
      </c>
      <c r="L395" s="275" t="s">
        <v>127</v>
      </c>
      <c r="M395" s="275" t="s">
        <v>128</v>
      </c>
      <c r="N395" s="278">
        <v>42524</v>
      </c>
      <c r="O395" s="278" t="s">
        <v>268</v>
      </c>
      <c r="P395" s="279">
        <v>3</v>
      </c>
      <c r="Q395" s="278" t="s">
        <v>33</v>
      </c>
      <c r="R395" s="275">
        <v>37394.559999999998</v>
      </c>
      <c r="S395" s="275" t="s">
        <v>100</v>
      </c>
      <c r="T395" s="275">
        <v>37394.559999999998</v>
      </c>
      <c r="U395" s="275" t="s">
        <v>100</v>
      </c>
      <c r="V395" s="283">
        <v>37394.559999999998</v>
      </c>
      <c r="W395" s="275" t="s">
        <v>100</v>
      </c>
      <c r="X395" s="275" t="s">
        <v>107</v>
      </c>
      <c r="Y395" s="275">
        <v>37.39</v>
      </c>
      <c r="Z395" s="275">
        <v>1</v>
      </c>
      <c r="AA395" s="282" t="s">
        <v>630</v>
      </c>
      <c r="AB395" s="289" t="s">
        <v>2142</v>
      </c>
      <c r="AC395" s="275" t="s">
        <v>2362</v>
      </c>
      <c r="AD395" s="290" t="s">
        <v>350</v>
      </c>
      <c r="AE395" s="292"/>
      <c r="AF395" s="292" t="s">
        <v>2134</v>
      </c>
      <c r="AG395" s="292"/>
    </row>
    <row r="396" spans="1:33" x14ac:dyDescent="0.25">
      <c r="A396" s="275">
        <v>1516</v>
      </c>
      <c r="B396" s="275" t="s">
        <v>132</v>
      </c>
      <c r="C396" s="275" t="s">
        <v>14</v>
      </c>
      <c r="D396" s="275">
        <v>8243</v>
      </c>
      <c r="E396" s="275" t="s">
        <v>120</v>
      </c>
      <c r="F396" s="275" t="s">
        <v>14</v>
      </c>
      <c r="G396" s="276">
        <v>310041830</v>
      </c>
      <c r="H396" s="277" t="s">
        <v>57</v>
      </c>
      <c r="I396" s="277" t="s">
        <v>133</v>
      </c>
      <c r="J396" s="278">
        <v>42464</v>
      </c>
      <c r="K396" s="279">
        <v>63</v>
      </c>
      <c r="L396" s="275" t="s">
        <v>127</v>
      </c>
      <c r="M396" s="275" t="s">
        <v>128</v>
      </c>
      <c r="N396" s="278">
        <v>42524</v>
      </c>
      <c r="O396" s="278" t="s">
        <v>268</v>
      </c>
      <c r="P396" s="279">
        <v>3</v>
      </c>
      <c r="Q396" s="278" t="s">
        <v>33</v>
      </c>
      <c r="R396" s="275">
        <v>39534.97</v>
      </c>
      <c r="S396" s="275" t="s">
        <v>100</v>
      </c>
      <c r="T396" s="275">
        <v>39534.97</v>
      </c>
      <c r="U396" s="275" t="s">
        <v>100</v>
      </c>
      <c r="V396" s="283">
        <v>39534.97</v>
      </c>
      <c r="W396" s="275" t="s">
        <v>100</v>
      </c>
      <c r="X396" s="275" t="s">
        <v>107</v>
      </c>
      <c r="Y396" s="275">
        <v>39.53</v>
      </c>
      <c r="Z396" s="275">
        <v>1</v>
      </c>
      <c r="AA396" s="282" t="s">
        <v>630</v>
      </c>
      <c r="AB396" s="289" t="s">
        <v>2142</v>
      </c>
      <c r="AC396" s="275" t="s">
        <v>2363</v>
      </c>
      <c r="AD396" s="290" t="s">
        <v>350</v>
      </c>
      <c r="AE396" s="292"/>
      <c r="AF396" s="292" t="s">
        <v>2134</v>
      </c>
      <c r="AG396" s="292"/>
    </row>
    <row r="397" spans="1:33" x14ac:dyDescent="0.25">
      <c r="A397" s="275">
        <v>1516</v>
      </c>
      <c r="B397" s="275" t="s">
        <v>132</v>
      </c>
      <c r="C397" s="275" t="s">
        <v>14</v>
      </c>
      <c r="D397" s="275">
        <v>8243</v>
      </c>
      <c r="E397" s="275" t="s">
        <v>120</v>
      </c>
      <c r="F397" s="275" t="s">
        <v>14</v>
      </c>
      <c r="G397" s="276">
        <v>310041225</v>
      </c>
      <c r="H397" s="277" t="s">
        <v>57</v>
      </c>
      <c r="I397" s="277" t="s">
        <v>133</v>
      </c>
      <c r="J397" s="278">
        <v>42404</v>
      </c>
      <c r="K397" s="279">
        <v>123</v>
      </c>
      <c r="L397" s="275" t="s">
        <v>127</v>
      </c>
      <c r="M397" s="275" t="s">
        <v>128</v>
      </c>
      <c r="N397" s="278">
        <v>42466</v>
      </c>
      <c r="O397" s="278" t="s">
        <v>266</v>
      </c>
      <c r="P397" s="279">
        <v>61</v>
      </c>
      <c r="Q397" s="278" t="s">
        <v>35</v>
      </c>
      <c r="R397" s="275">
        <v>47122.36</v>
      </c>
      <c r="S397" s="275" t="s">
        <v>100</v>
      </c>
      <c r="T397" s="275">
        <v>47122.36</v>
      </c>
      <c r="U397" s="275" t="s">
        <v>100</v>
      </c>
      <c r="V397" s="283">
        <v>47122.36</v>
      </c>
      <c r="W397" s="275" t="s">
        <v>100</v>
      </c>
      <c r="X397" s="275" t="s">
        <v>107</v>
      </c>
      <c r="Y397" s="275">
        <v>47.12</v>
      </c>
      <c r="Z397" s="275">
        <v>1</v>
      </c>
      <c r="AA397" s="282" t="s">
        <v>630</v>
      </c>
      <c r="AB397" s="289" t="s">
        <v>426</v>
      </c>
      <c r="AC397" s="275" t="s">
        <v>1806</v>
      </c>
      <c r="AD397" s="290" t="s">
        <v>350</v>
      </c>
      <c r="AE397" s="292"/>
      <c r="AF397" s="292" t="s">
        <v>2134</v>
      </c>
      <c r="AG397" s="292"/>
    </row>
    <row r="398" spans="1:33" x14ac:dyDescent="0.25">
      <c r="A398" s="275">
        <v>1516</v>
      </c>
      <c r="B398" s="275" t="s">
        <v>132</v>
      </c>
      <c r="C398" s="275" t="s">
        <v>14</v>
      </c>
      <c r="D398" s="275">
        <v>8243</v>
      </c>
      <c r="E398" s="275" t="s">
        <v>120</v>
      </c>
      <c r="F398" s="275" t="s">
        <v>14</v>
      </c>
      <c r="G398" s="276">
        <v>310041518</v>
      </c>
      <c r="H398" s="277" t="s">
        <v>57</v>
      </c>
      <c r="I398" s="277" t="s">
        <v>133</v>
      </c>
      <c r="J398" s="278">
        <v>42431</v>
      </c>
      <c r="K398" s="279">
        <v>96</v>
      </c>
      <c r="L398" s="275" t="s">
        <v>111</v>
      </c>
      <c r="M398" s="275" t="s">
        <v>42</v>
      </c>
      <c r="N398" s="278">
        <v>42495</v>
      </c>
      <c r="O398" s="278" t="s">
        <v>268</v>
      </c>
      <c r="P398" s="279">
        <v>32</v>
      </c>
      <c r="Q398" s="278" t="s">
        <v>34</v>
      </c>
      <c r="R398" s="275">
        <v>55258.66</v>
      </c>
      <c r="S398" s="275" t="s">
        <v>100</v>
      </c>
      <c r="T398" s="275">
        <v>55258.66</v>
      </c>
      <c r="U398" s="275" t="s">
        <v>100</v>
      </c>
      <c r="V398" s="283">
        <v>55258.66</v>
      </c>
      <c r="W398" s="275" t="s">
        <v>100</v>
      </c>
      <c r="X398" s="275" t="s">
        <v>107</v>
      </c>
      <c r="Y398" s="275">
        <v>55.26</v>
      </c>
      <c r="Z398" s="275">
        <v>1</v>
      </c>
      <c r="AA398" s="282" t="s">
        <v>630</v>
      </c>
      <c r="AB398" s="289" t="s">
        <v>2153</v>
      </c>
      <c r="AC398" s="275" t="s">
        <v>2183</v>
      </c>
      <c r="AD398" s="290" t="s">
        <v>350</v>
      </c>
      <c r="AE398" s="292"/>
      <c r="AF398" s="292" t="s">
        <v>2134</v>
      </c>
      <c r="AG398" s="292"/>
    </row>
    <row r="399" spans="1:33" x14ac:dyDescent="0.25">
      <c r="A399" s="275">
        <v>1516</v>
      </c>
      <c r="B399" s="275" t="s">
        <v>132</v>
      </c>
      <c r="C399" s="275" t="s">
        <v>14</v>
      </c>
      <c r="D399" s="275">
        <v>8243</v>
      </c>
      <c r="E399" s="275" t="s">
        <v>120</v>
      </c>
      <c r="F399" s="275" t="s">
        <v>14</v>
      </c>
      <c r="G399" s="276">
        <v>310040840</v>
      </c>
      <c r="H399" s="277" t="s">
        <v>57</v>
      </c>
      <c r="I399" s="277" t="s">
        <v>133</v>
      </c>
      <c r="J399" s="278">
        <v>42366</v>
      </c>
      <c r="K399" s="279">
        <v>161</v>
      </c>
      <c r="L399" s="275" t="s">
        <v>111</v>
      </c>
      <c r="M399" s="275" t="s">
        <v>42</v>
      </c>
      <c r="N399" s="278">
        <v>42432</v>
      </c>
      <c r="O399" s="278" t="s">
        <v>266</v>
      </c>
      <c r="P399" s="279">
        <v>95</v>
      </c>
      <c r="Q399" s="278" t="s">
        <v>36</v>
      </c>
      <c r="R399" s="275">
        <v>55669.88</v>
      </c>
      <c r="S399" s="275" t="s">
        <v>100</v>
      </c>
      <c r="T399" s="275">
        <v>55669.88</v>
      </c>
      <c r="U399" s="275" t="s">
        <v>100</v>
      </c>
      <c r="V399" s="283">
        <v>55669.88</v>
      </c>
      <c r="W399" s="275" t="s">
        <v>100</v>
      </c>
      <c r="X399" s="275" t="s">
        <v>107</v>
      </c>
      <c r="Y399" s="275">
        <v>55.67</v>
      </c>
      <c r="Z399" s="275">
        <v>1</v>
      </c>
      <c r="AA399" s="282" t="s">
        <v>630</v>
      </c>
      <c r="AB399" s="289" t="s">
        <v>426</v>
      </c>
      <c r="AC399" s="275" t="s">
        <v>1408</v>
      </c>
      <c r="AD399" s="290" t="s">
        <v>350</v>
      </c>
      <c r="AE399" s="292"/>
      <c r="AF399" s="292" t="s">
        <v>2134</v>
      </c>
      <c r="AG399" s="292"/>
    </row>
    <row r="400" spans="1:33" x14ac:dyDescent="0.25">
      <c r="A400" s="275">
        <v>1516</v>
      </c>
      <c r="B400" s="275" t="s">
        <v>132</v>
      </c>
      <c r="C400" s="275" t="s">
        <v>14</v>
      </c>
      <c r="D400" s="275">
        <v>8243</v>
      </c>
      <c r="E400" s="275" t="s">
        <v>120</v>
      </c>
      <c r="F400" s="275" t="s">
        <v>14</v>
      </c>
      <c r="G400" s="276">
        <v>310040813</v>
      </c>
      <c r="H400" s="284" t="s">
        <v>57</v>
      </c>
      <c r="I400" s="284" t="s">
        <v>133</v>
      </c>
      <c r="J400" s="278">
        <v>42366</v>
      </c>
      <c r="K400" s="279">
        <v>161</v>
      </c>
      <c r="L400" s="275" t="s">
        <v>111</v>
      </c>
      <c r="M400" s="275" t="s">
        <v>42</v>
      </c>
      <c r="N400" s="278">
        <v>42432</v>
      </c>
      <c r="O400" s="278" t="s">
        <v>266</v>
      </c>
      <c r="P400" s="279">
        <v>95</v>
      </c>
      <c r="Q400" s="278" t="s">
        <v>36</v>
      </c>
      <c r="R400" s="275">
        <v>58965.19</v>
      </c>
      <c r="S400" s="275" t="s">
        <v>100</v>
      </c>
      <c r="T400" s="275">
        <v>58965.19</v>
      </c>
      <c r="U400" s="275" t="s">
        <v>100</v>
      </c>
      <c r="V400" s="283">
        <v>58965.19</v>
      </c>
      <c r="W400" s="275" t="s">
        <v>100</v>
      </c>
      <c r="X400" s="275" t="s">
        <v>107</v>
      </c>
      <c r="Y400" s="275">
        <v>58.97</v>
      </c>
      <c r="Z400" s="275">
        <v>1</v>
      </c>
      <c r="AA400" s="282" t="s">
        <v>630</v>
      </c>
      <c r="AB400" s="289" t="s">
        <v>426</v>
      </c>
      <c r="AC400" s="275" t="s">
        <v>1408</v>
      </c>
      <c r="AD400" s="290" t="s">
        <v>350</v>
      </c>
      <c r="AE400" s="292"/>
      <c r="AF400" s="292" t="s">
        <v>2134</v>
      </c>
      <c r="AG400" s="292"/>
    </row>
    <row r="401" spans="1:33" x14ac:dyDescent="0.25">
      <c r="A401" s="275">
        <v>1516</v>
      </c>
      <c r="B401" s="275" t="s">
        <v>132</v>
      </c>
      <c r="C401" s="275" t="s">
        <v>14</v>
      </c>
      <c r="D401" s="275">
        <v>8243</v>
      </c>
      <c r="E401" s="275" t="s">
        <v>120</v>
      </c>
      <c r="F401" s="275" t="s">
        <v>14</v>
      </c>
      <c r="G401" s="276">
        <v>310040837</v>
      </c>
      <c r="H401" s="284" t="s">
        <v>57</v>
      </c>
      <c r="I401" s="284" t="s">
        <v>133</v>
      </c>
      <c r="J401" s="278">
        <v>42366</v>
      </c>
      <c r="K401" s="279">
        <v>161</v>
      </c>
      <c r="L401" s="275" t="s">
        <v>111</v>
      </c>
      <c r="M401" s="275" t="s">
        <v>42</v>
      </c>
      <c r="N401" s="278">
        <v>42432</v>
      </c>
      <c r="O401" s="278" t="s">
        <v>266</v>
      </c>
      <c r="P401" s="279">
        <v>95</v>
      </c>
      <c r="Q401" s="278" t="s">
        <v>36</v>
      </c>
      <c r="R401" s="275">
        <v>76734.39</v>
      </c>
      <c r="S401" s="275" t="s">
        <v>100</v>
      </c>
      <c r="T401" s="275">
        <v>76734.39</v>
      </c>
      <c r="U401" s="275" t="s">
        <v>100</v>
      </c>
      <c r="V401" s="283">
        <v>76734.39</v>
      </c>
      <c r="W401" s="275" t="s">
        <v>100</v>
      </c>
      <c r="X401" s="275" t="s">
        <v>107</v>
      </c>
      <c r="Y401" s="275">
        <v>76.73</v>
      </c>
      <c r="Z401" s="275">
        <v>1</v>
      </c>
      <c r="AA401" s="282" t="s">
        <v>630</v>
      </c>
      <c r="AB401" s="289" t="s">
        <v>426</v>
      </c>
      <c r="AC401" s="275" t="s">
        <v>1408</v>
      </c>
      <c r="AD401" s="290" t="s">
        <v>350</v>
      </c>
      <c r="AE401" s="292"/>
      <c r="AF401" s="292" t="s">
        <v>2134</v>
      </c>
      <c r="AG401" s="292"/>
    </row>
    <row r="402" spans="1:33" x14ac:dyDescent="0.25">
      <c r="A402" s="275">
        <v>1516</v>
      </c>
      <c r="B402" s="275" t="s">
        <v>132</v>
      </c>
      <c r="C402" s="275" t="s">
        <v>14</v>
      </c>
      <c r="D402" s="275">
        <v>8243</v>
      </c>
      <c r="E402" s="275" t="s">
        <v>120</v>
      </c>
      <c r="F402" s="275" t="s">
        <v>14</v>
      </c>
      <c r="G402" s="276">
        <v>310040839</v>
      </c>
      <c r="H402" s="277" t="s">
        <v>57</v>
      </c>
      <c r="I402" s="277" t="s">
        <v>133</v>
      </c>
      <c r="J402" s="278">
        <v>42366</v>
      </c>
      <c r="K402" s="279">
        <v>161</v>
      </c>
      <c r="L402" s="275" t="s">
        <v>111</v>
      </c>
      <c r="M402" s="275" t="s">
        <v>42</v>
      </c>
      <c r="N402" s="278">
        <v>42432</v>
      </c>
      <c r="O402" s="278" t="s">
        <v>266</v>
      </c>
      <c r="P402" s="279">
        <v>95</v>
      </c>
      <c r="Q402" s="278" t="s">
        <v>36</v>
      </c>
      <c r="R402" s="275">
        <v>84670.42</v>
      </c>
      <c r="S402" s="275" t="s">
        <v>100</v>
      </c>
      <c r="T402" s="275">
        <v>84670.42</v>
      </c>
      <c r="U402" s="275" t="s">
        <v>100</v>
      </c>
      <c r="V402" s="283">
        <v>84670.42</v>
      </c>
      <c r="W402" s="275" t="s">
        <v>100</v>
      </c>
      <c r="X402" s="275" t="s">
        <v>107</v>
      </c>
      <c r="Y402" s="275">
        <v>84.67</v>
      </c>
      <c r="Z402" s="275">
        <v>1</v>
      </c>
      <c r="AA402" s="282" t="s">
        <v>630</v>
      </c>
      <c r="AB402" s="289" t="s">
        <v>426</v>
      </c>
      <c r="AC402" s="275" t="s">
        <v>1408</v>
      </c>
      <c r="AD402" s="290" t="s">
        <v>350</v>
      </c>
      <c r="AE402" s="292"/>
      <c r="AF402" s="292" t="s">
        <v>2134</v>
      </c>
      <c r="AG402" s="292"/>
    </row>
    <row r="403" spans="1:33" x14ac:dyDescent="0.25">
      <c r="A403" s="275">
        <v>1516</v>
      </c>
      <c r="B403" s="275" t="s">
        <v>132</v>
      </c>
      <c r="C403" s="275" t="s">
        <v>14</v>
      </c>
      <c r="D403" s="275">
        <v>8243</v>
      </c>
      <c r="E403" s="275" t="s">
        <v>120</v>
      </c>
      <c r="F403" s="275" t="s">
        <v>14</v>
      </c>
      <c r="G403" s="276">
        <v>310040836</v>
      </c>
      <c r="H403" s="277" t="s">
        <v>57</v>
      </c>
      <c r="I403" s="277" t="s">
        <v>133</v>
      </c>
      <c r="J403" s="278">
        <v>42366</v>
      </c>
      <c r="K403" s="279">
        <v>161</v>
      </c>
      <c r="L403" s="275" t="s">
        <v>111</v>
      </c>
      <c r="M403" s="275" t="s">
        <v>42</v>
      </c>
      <c r="N403" s="278">
        <v>42432</v>
      </c>
      <c r="O403" s="278" t="s">
        <v>266</v>
      </c>
      <c r="P403" s="279">
        <v>95</v>
      </c>
      <c r="Q403" s="278" t="s">
        <v>36</v>
      </c>
      <c r="R403" s="275">
        <v>97340.55</v>
      </c>
      <c r="S403" s="275" t="s">
        <v>100</v>
      </c>
      <c r="T403" s="275">
        <v>97340.55</v>
      </c>
      <c r="U403" s="275" t="s">
        <v>100</v>
      </c>
      <c r="V403" s="283">
        <v>97340.55</v>
      </c>
      <c r="W403" s="275" t="s">
        <v>100</v>
      </c>
      <c r="X403" s="275" t="s">
        <v>107</v>
      </c>
      <c r="Y403" s="275">
        <v>97.34</v>
      </c>
      <c r="Z403" s="275">
        <v>1</v>
      </c>
      <c r="AA403" s="282" t="s">
        <v>630</v>
      </c>
      <c r="AB403" s="289" t="s">
        <v>426</v>
      </c>
      <c r="AC403" s="275" t="s">
        <v>1408</v>
      </c>
      <c r="AD403" s="290" t="s">
        <v>350</v>
      </c>
      <c r="AE403" s="292"/>
      <c r="AF403" s="292" t="s">
        <v>2134</v>
      </c>
      <c r="AG403" s="292"/>
    </row>
    <row r="404" spans="1:33" x14ac:dyDescent="0.25">
      <c r="A404" s="275">
        <v>1516</v>
      </c>
      <c r="B404" s="275" t="s">
        <v>132</v>
      </c>
      <c r="C404" s="275" t="s">
        <v>14</v>
      </c>
      <c r="D404" s="275">
        <v>8243</v>
      </c>
      <c r="E404" s="275" t="s">
        <v>120</v>
      </c>
      <c r="F404" s="275" t="s">
        <v>14</v>
      </c>
      <c r="G404" s="276">
        <v>310040835</v>
      </c>
      <c r="H404" s="277" t="s">
        <v>57</v>
      </c>
      <c r="I404" s="277" t="s">
        <v>133</v>
      </c>
      <c r="J404" s="278">
        <v>42366</v>
      </c>
      <c r="K404" s="279">
        <v>161</v>
      </c>
      <c r="L404" s="275" t="s">
        <v>111</v>
      </c>
      <c r="M404" s="275" t="s">
        <v>42</v>
      </c>
      <c r="N404" s="278">
        <v>42432</v>
      </c>
      <c r="O404" s="278" t="s">
        <v>266</v>
      </c>
      <c r="P404" s="279">
        <v>95</v>
      </c>
      <c r="Q404" s="278" t="s">
        <v>36</v>
      </c>
      <c r="R404" s="275">
        <v>114797.7</v>
      </c>
      <c r="S404" s="275" t="s">
        <v>100</v>
      </c>
      <c r="T404" s="275">
        <v>114797.7</v>
      </c>
      <c r="U404" s="275" t="s">
        <v>100</v>
      </c>
      <c r="V404" s="283">
        <v>114797.7</v>
      </c>
      <c r="W404" s="275" t="s">
        <v>100</v>
      </c>
      <c r="X404" s="275" t="s">
        <v>107</v>
      </c>
      <c r="Y404" s="275">
        <v>114.8</v>
      </c>
      <c r="Z404" s="275">
        <v>1</v>
      </c>
      <c r="AA404" s="282" t="s">
        <v>630</v>
      </c>
      <c r="AB404" s="289" t="s">
        <v>426</v>
      </c>
      <c r="AC404" s="275" t="s">
        <v>1408</v>
      </c>
      <c r="AD404" s="290" t="s">
        <v>350</v>
      </c>
      <c r="AE404" s="292"/>
      <c r="AF404" s="292" t="s">
        <v>2134</v>
      </c>
      <c r="AG404" s="292"/>
    </row>
    <row r="405" spans="1:33" x14ac:dyDescent="0.25">
      <c r="A405" s="275">
        <v>1516</v>
      </c>
      <c r="B405" s="275" t="s">
        <v>132</v>
      </c>
      <c r="C405" s="275" t="s">
        <v>14</v>
      </c>
      <c r="D405" s="275">
        <v>8243</v>
      </c>
      <c r="E405" s="275" t="s">
        <v>120</v>
      </c>
      <c r="F405" s="275" t="s">
        <v>14</v>
      </c>
      <c r="G405" s="276">
        <v>201600443</v>
      </c>
      <c r="H405" s="277" t="s">
        <v>57</v>
      </c>
      <c r="I405" s="277" t="s">
        <v>133</v>
      </c>
      <c r="J405" s="278">
        <v>42464</v>
      </c>
      <c r="K405" s="279">
        <v>63</v>
      </c>
      <c r="L405" s="275" t="s">
        <v>111</v>
      </c>
      <c r="M405" s="275" t="s">
        <v>42</v>
      </c>
      <c r="N405" s="278">
        <v>42524</v>
      </c>
      <c r="O405" s="278" t="s">
        <v>268</v>
      </c>
      <c r="P405" s="279">
        <v>3</v>
      </c>
      <c r="Q405" s="278" t="s">
        <v>33</v>
      </c>
      <c r="R405" s="275">
        <v>128044</v>
      </c>
      <c r="S405" s="275" t="s">
        <v>100</v>
      </c>
      <c r="T405" s="275">
        <v>128044</v>
      </c>
      <c r="U405" s="275" t="s">
        <v>100</v>
      </c>
      <c r="V405" s="283">
        <v>128044</v>
      </c>
      <c r="W405" s="275" t="s">
        <v>100</v>
      </c>
      <c r="X405" s="275" t="s">
        <v>107</v>
      </c>
      <c r="Y405" s="275">
        <v>128.04</v>
      </c>
      <c r="Z405" s="275">
        <v>1</v>
      </c>
      <c r="AA405" s="282" t="s">
        <v>630</v>
      </c>
      <c r="AB405" s="289" t="s">
        <v>2142</v>
      </c>
      <c r="AC405" s="275" t="s">
        <v>2364</v>
      </c>
      <c r="AD405" s="290" t="s">
        <v>350</v>
      </c>
      <c r="AE405" s="292"/>
      <c r="AF405" s="292" t="s">
        <v>2134</v>
      </c>
      <c r="AG405" s="292"/>
    </row>
    <row r="406" spans="1:33" x14ac:dyDescent="0.25">
      <c r="A406" s="275">
        <v>1516</v>
      </c>
      <c r="B406" s="275" t="s">
        <v>132</v>
      </c>
      <c r="C406" s="275" t="s">
        <v>14</v>
      </c>
      <c r="D406" s="275">
        <v>8243</v>
      </c>
      <c r="E406" s="275" t="s">
        <v>120</v>
      </c>
      <c r="F406" s="275" t="s">
        <v>14</v>
      </c>
      <c r="G406" s="276">
        <v>310040834</v>
      </c>
      <c r="H406" s="277" t="s">
        <v>57</v>
      </c>
      <c r="I406" s="277" t="s">
        <v>133</v>
      </c>
      <c r="J406" s="278">
        <v>42366</v>
      </c>
      <c r="K406" s="279">
        <v>161</v>
      </c>
      <c r="L406" s="275" t="s">
        <v>111</v>
      </c>
      <c r="M406" s="275" t="s">
        <v>42</v>
      </c>
      <c r="N406" s="278">
        <v>42432</v>
      </c>
      <c r="O406" s="278" t="s">
        <v>266</v>
      </c>
      <c r="P406" s="279">
        <v>95</v>
      </c>
      <c r="Q406" s="278" t="s">
        <v>36</v>
      </c>
      <c r="R406" s="275">
        <v>129866.2</v>
      </c>
      <c r="S406" s="275" t="s">
        <v>100</v>
      </c>
      <c r="T406" s="275">
        <v>129866.2</v>
      </c>
      <c r="U406" s="275" t="s">
        <v>100</v>
      </c>
      <c r="V406" s="283">
        <v>129866.2</v>
      </c>
      <c r="W406" s="275" t="s">
        <v>100</v>
      </c>
      <c r="X406" s="275" t="s">
        <v>107</v>
      </c>
      <c r="Y406" s="275">
        <v>129.87</v>
      </c>
      <c r="Z406" s="275">
        <v>1</v>
      </c>
      <c r="AA406" s="282" t="s">
        <v>630</v>
      </c>
      <c r="AB406" s="289" t="s">
        <v>426</v>
      </c>
      <c r="AC406" s="275" t="s">
        <v>1408</v>
      </c>
      <c r="AD406" s="290" t="s">
        <v>350</v>
      </c>
      <c r="AE406" s="292"/>
      <c r="AF406" s="292" t="s">
        <v>2134</v>
      </c>
      <c r="AG406" s="292"/>
    </row>
    <row r="407" spans="1:33" x14ac:dyDescent="0.25">
      <c r="A407" s="275">
        <v>1516</v>
      </c>
      <c r="B407" s="275" t="s">
        <v>132</v>
      </c>
      <c r="C407" s="275" t="s">
        <v>14</v>
      </c>
      <c r="D407" s="275">
        <v>8243</v>
      </c>
      <c r="E407" s="275" t="s">
        <v>120</v>
      </c>
      <c r="F407" s="275" t="s">
        <v>14</v>
      </c>
      <c r="G407" s="276">
        <v>310040838</v>
      </c>
      <c r="H407" s="277" t="s">
        <v>57</v>
      </c>
      <c r="I407" s="277" t="s">
        <v>133</v>
      </c>
      <c r="J407" s="278">
        <v>42366</v>
      </c>
      <c r="K407" s="279">
        <v>161</v>
      </c>
      <c r="L407" s="275" t="s">
        <v>111</v>
      </c>
      <c r="M407" s="275" t="s">
        <v>42</v>
      </c>
      <c r="N407" s="278">
        <v>42432</v>
      </c>
      <c r="O407" s="278" t="s">
        <v>266</v>
      </c>
      <c r="P407" s="279">
        <v>95</v>
      </c>
      <c r="Q407" s="278" t="s">
        <v>36</v>
      </c>
      <c r="R407" s="275">
        <v>130253.6</v>
      </c>
      <c r="S407" s="275" t="s">
        <v>100</v>
      </c>
      <c r="T407" s="275">
        <v>130253.6</v>
      </c>
      <c r="U407" s="275" t="s">
        <v>100</v>
      </c>
      <c r="V407" s="283">
        <v>130253.6</v>
      </c>
      <c r="W407" s="275" t="s">
        <v>100</v>
      </c>
      <c r="X407" s="275" t="s">
        <v>107</v>
      </c>
      <c r="Y407" s="275">
        <v>130.25</v>
      </c>
      <c r="Z407" s="275">
        <v>1</v>
      </c>
      <c r="AA407" s="282" t="s">
        <v>630</v>
      </c>
      <c r="AB407" s="289" t="s">
        <v>426</v>
      </c>
      <c r="AC407" s="275" t="s">
        <v>1408</v>
      </c>
      <c r="AD407" s="290" t="s">
        <v>350</v>
      </c>
      <c r="AE407" s="292"/>
      <c r="AF407" s="292" t="s">
        <v>2134</v>
      </c>
      <c r="AG407" s="292"/>
    </row>
    <row r="408" spans="1:33" x14ac:dyDescent="0.25">
      <c r="A408" s="275">
        <v>1516</v>
      </c>
      <c r="B408" s="275" t="s">
        <v>132</v>
      </c>
      <c r="C408" s="275" t="s">
        <v>14</v>
      </c>
      <c r="D408" s="275">
        <v>8243</v>
      </c>
      <c r="E408" s="275" t="s">
        <v>120</v>
      </c>
      <c r="F408" s="275" t="s">
        <v>14</v>
      </c>
      <c r="G408" s="276">
        <v>201600438</v>
      </c>
      <c r="H408" s="277" t="s">
        <v>57</v>
      </c>
      <c r="I408" s="277" t="s">
        <v>133</v>
      </c>
      <c r="J408" s="278">
        <v>42464</v>
      </c>
      <c r="K408" s="279">
        <v>63</v>
      </c>
      <c r="L408" s="275" t="s">
        <v>111</v>
      </c>
      <c r="M408" s="275" t="s">
        <v>42</v>
      </c>
      <c r="N408" s="278">
        <v>42524</v>
      </c>
      <c r="O408" s="278" t="s">
        <v>268</v>
      </c>
      <c r="P408" s="279">
        <v>3</v>
      </c>
      <c r="Q408" s="278" t="s">
        <v>33</v>
      </c>
      <c r="R408" s="275">
        <v>138464.59</v>
      </c>
      <c r="S408" s="275" t="s">
        <v>100</v>
      </c>
      <c r="T408" s="275">
        <v>138464.59</v>
      </c>
      <c r="U408" s="275" t="s">
        <v>100</v>
      </c>
      <c r="V408" s="283">
        <v>138464.59</v>
      </c>
      <c r="W408" s="275" t="s">
        <v>100</v>
      </c>
      <c r="X408" s="275" t="s">
        <v>107</v>
      </c>
      <c r="Y408" s="275">
        <v>138.46</v>
      </c>
      <c r="Z408" s="275">
        <v>1</v>
      </c>
      <c r="AA408" s="282" t="s">
        <v>630</v>
      </c>
      <c r="AB408" s="289" t="s">
        <v>2142</v>
      </c>
      <c r="AC408" s="275" t="s">
        <v>2365</v>
      </c>
      <c r="AD408" s="290" t="s">
        <v>350</v>
      </c>
      <c r="AE408" s="292"/>
      <c r="AF408" s="292" t="s">
        <v>2134</v>
      </c>
      <c r="AG408" s="292"/>
    </row>
    <row r="409" spans="1:33" x14ac:dyDescent="0.25">
      <c r="A409" s="275">
        <v>1516</v>
      </c>
      <c r="B409" s="275" t="s">
        <v>132</v>
      </c>
      <c r="C409" s="275" t="s">
        <v>14</v>
      </c>
      <c r="D409" s="275">
        <v>8243</v>
      </c>
      <c r="E409" s="275" t="s">
        <v>120</v>
      </c>
      <c r="F409" s="275" t="s">
        <v>14</v>
      </c>
      <c r="G409" s="276">
        <v>310040833</v>
      </c>
      <c r="H409" s="277" t="s">
        <v>57</v>
      </c>
      <c r="I409" s="277" t="s">
        <v>133</v>
      </c>
      <c r="J409" s="278">
        <v>42366</v>
      </c>
      <c r="K409" s="279">
        <v>161</v>
      </c>
      <c r="L409" s="275" t="s">
        <v>111</v>
      </c>
      <c r="M409" s="275" t="s">
        <v>42</v>
      </c>
      <c r="N409" s="278">
        <v>42432</v>
      </c>
      <c r="O409" s="278" t="s">
        <v>266</v>
      </c>
      <c r="P409" s="279">
        <v>95</v>
      </c>
      <c r="Q409" s="278" t="s">
        <v>36</v>
      </c>
      <c r="R409" s="275">
        <v>192604.79999999999</v>
      </c>
      <c r="S409" s="275" t="s">
        <v>100</v>
      </c>
      <c r="T409" s="275">
        <v>192604.79999999999</v>
      </c>
      <c r="U409" s="275" t="s">
        <v>100</v>
      </c>
      <c r="V409" s="283">
        <v>192604.79999999999</v>
      </c>
      <c r="W409" s="275" t="s">
        <v>100</v>
      </c>
      <c r="X409" s="275" t="s">
        <v>107</v>
      </c>
      <c r="Y409" s="275">
        <v>192.6</v>
      </c>
      <c r="Z409" s="275">
        <v>1</v>
      </c>
      <c r="AA409" s="282" t="s">
        <v>630</v>
      </c>
      <c r="AB409" s="289" t="s">
        <v>426</v>
      </c>
      <c r="AC409" s="275" t="s">
        <v>1408</v>
      </c>
      <c r="AD409" s="290" t="s">
        <v>350</v>
      </c>
      <c r="AE409" s="292"/>
      <c r="AF409" s="292" t="s">
        <v>2134</v>
      </c>
      <c r="AG409" s="292"/>
    </row>
    <row r="410" spans="1:33" x14ac:dyDescent="0.25">
      <c r="A410" s="275">
        <v>1516</v>
      </c>
      <c r="B410" s="275" t="s">
        <v>132</v>
      </c>
      <c r="C410" s="275" t="s">
        <v>14</v>
      </c>
      <c r="D410" s="275">
        <v>8243</v>
      </c>
      <c r="E410" s="275" t="s">
        <v>120</v>
      </c>
      <c r="F410" s="275" t="s">
        <v>14</v>
      </c>
      <c r="G410" s="276">
        <v>201600437</v>
      </c>
      <c r="H410" s="277" t="s">
        <v>57</v>
      </c>
      <c r="I410" s="277" t="s">
        <v>133</v>
      </c>
      <c r="J410" s="278">
        <v>42464</v>
      </c>
      <c r="K410" s="279">
        <v>63</v>
      </c>
      <c r="L410" s="275" t="s">
        <v>127</v>
      </c>
      <c r="M410" s="275" t="s">
        <v>128</v>
      </c>
      <c r="N410" s="278">
        <v>42524</v>
      </c>
      <c r="O410" s="278" t="s">
        <v>268</v>
      </c>
      <c r="P410" s="279">
        <v>3</v>
      </c>
      <c r="Q410" s="278" t="s">
        <v>33</v>
      </c>
      <c r="R410" s="275">
        <v>265341.81</v>
      </c>
      <c r="S410" s="275" t="s">
        <v>100</v>
      </c>
      <c r="T410" s="275">
        <v>265341.81</v>
      </c>
      <c r="U410" s="275" t="s">
        <v>100</v>
      </c>
      <c r="V410" s="283">
        <v>265341.81</v>
      </c>
      <c r="W410" s="275" t="s">
        <v>100</v>
      </c>
      <c r="X410" s="275" t="s">
        <v>107</v>
      </c>
      <c r="Y410" s="275">
        <v>265.33999999999997</v>
      </c>
      <c r="Z410" s="275">
        <v>1</v>
      </c>
      <c r="AA410" s="282" t="s">
        <v>630</v>
      </c>
      <c r="AB410" s="289" t="s">
        <v>2142</v>
      </c>
      <c r="AC410" s="275" t="s">
        <v>2363</v>
      </c>
      <c r="AD410" s="290" t="s">
        <v>350</v>
      </c>
      <c r="AE410" s="292"/>
      <c r="AF410" s="292" t="s">
        <v>2134</v>
      </c>
      <c r="AG410" s="292"/>
    </row>
    <row r="411" spans="1:33" x14ac:dyDescent="0.25">
      <c r="A411" s="275">
        <v>1340</v>
      </c>
      <c r="B411" s="275" t="s">
        <v>146</v>
      </c>
      <c r="C411" s="275" t="s">
        <v>21</v>
      </c>
      <c r="D411" s="275">
        <v>1320</v>
      </c>
      <c r="E411" s="275" t="s">
        <v>188</v>
      </c>
      <c r="F411" s="275" t="s">
        <v>21</v>
      </c>
      <c r="G411" s="276">
        <v>13400110070161</v>
      </c>
      <c r="H411" s="277" t="s">
        <v>55</v>
      </c>
      <c r="I411" s="277" t="s">
        <v>291</v>
      </c>
      <c r="J411" s="278">
        <v>42464</v>
      </c>
      <c r="K411" s="279">
        <v>63</v>
      </c>
      <c r="L411" s="275" t="s">
        <v>127</v>
      </c>
      <c r="M411" s="275" t="s">
        <v>128</v>
      </c>
      <c r="N411" s="278">
        <v>42527</v>
      </c>
      <c r="O411" s="278" t="s">
        <v>268</v>
      </c>
      <c r="P411" s="279">
        <v>0</v>
      </c>
      <c r="Q411" s="278" t="s">
        <v>33</v>
      </c>
      <c r="R411" s="275">
        <v>357</v>
      </c>
      <c r="S411" s="275" t="s">
        <v>100</v>
      </c>
      <c r="T411" s="275">
        <v>357</v>
      </c>
      <c r="U411" s="275" t="s">
        <v>100</v>
      </c>
      <c r="V411" s="283">
        <v>357</v>
      </c>
      <c r="W411" s="275" t="s">
        <v>100</v>
      </c>
      <c r="X411" s="275" t="s">
        <v>107</v>
      </c>
      <c r="Y411" s="275">
        <v>0.36</v>
      </c>
      <c r="Z411" s="275">
        <v>1</v>
      </c>
      <c r="AA411" s="282" t="s">
        <v>631</v>
      </c>
      <c r="AB411" s="289" t="s">
        <v>436</v>
      </c>
      <c r="AC411" s="275" t="s">
        <v>2366</v>
      </c>
      <c r="AD411" s="290" t="s">
        <v>349</v>
      </c>
      <c r="AE411" s="292"/>
      <c r="AF411" s="292"/>
      <c r="AG411" s="292"/>
    </row>
    <row r="412" spans="1:33" x14ac:dyDescent="0.25">
      <c r="A412" s="275">
        <v>1340</v>
      </c>
      <c r="B412" s="275" t="s">
        <v>146</v>
      </c>
      <c r="C412" s="275" t="s">
        <v>21</v>
      </c>
      <c r="D412" s="275">
        <v>1350</v>
      </c>
      <c r="E412" s="275" t="s">
        <v>124</v>
      </c>
      <c r="F412" s="275" t="s">
        <v>21</v>
      </c>
      <c r="G412" s="276">
        <v>13400110070113</v>
      </c>
      <c r="H412" s="277" t="s">
        <v>55</v>
      </c>
      <c r="I412" s="277" t="s">
        <v>291</v>
      </c>
      <c r="J412" s="278">
        <v>42464</v>
      </c>
      <c r="K412" s="279">
        <v>63</v>
      </c>
      <c r="L412" s="275" t="s">
        <v>111</v>
      </c>
      <c r="M412" s="275" t="s">
        <v>42</v>
      </c>
      <c r="N412" s="278">
        <v>42527</v>
      </c>
      <c r="O412" s="278" t="s">
        <v>268</v>
      </c>
      <c r="P412" s="279">
        <v>0</v>
      </c>
      <c r="Q412" s="278" t="s">
        <v>33</v>
      </c>
      <c r="R412" s="275">
        <v>778.4</v>
      </c>
      <c r="S412" s="275" t="s">
        <v>100</v>
      </c>
      <c r="T412" s="275">
        <v>778.4</v>
      </c>
      <c r="U412" s="275" t="s">
        <v>100</v>
      </c>
      <c r="V412" s="283">
        <v>778.4</v>
      </c>
      <c r="W412" s="275" t="s">
        <v>100</v>
      </c>
      <c r="X412" s="275" t="s">
        <v>107</v>
      </c>
      <c r="Y412" s="275">
        <v>0.78</v>
      </c>
      <c r="Z412" s="275">
        <v>1</v>
      </c>
      <c r="AA412" s="282" t="s">
        <v>631</v>
      </c>
      <c r="AB412" s="289" t="s">
        <v>411</v>
      </c>
      <c r="AC412" s="275" t="s">
        <v>358</v>
      </c>
      <c r="AD412" s="290" t="s">
        <v>349</v>
      </c>
      <c r="AE412" s="292"/>
      <c r="AF412" s="292"/>
      <c r="AG412" s="292"/>
    </row>
    <row r="413" spans="1:33" x14ac:dyDescent="0.25">
      <c r="A413" s="275">
        <v>1340</v>
      </c>
      <c r="B413" s="275" t="s">
        <v>146</v>
      </c>
      <c r="C413" s="275" t="s">
        <v>21</v>
      </c>
      <c r="D413" s="275">
        <v>1350</v>
      </c>
      <c r="E413" s="275" t="s">
        <v>124</v>
      </c>
      <c r="F413" s="275" t="s">
        <v>21</v>
      </c>
      <c r="G413" s="276">
        <v>13400110070112</v>
      </c>
      <c r="H413" s="277" t="s">
        <v>55</v>
      </c>
      <c r="I413" s="277" t="s">
        <v>291</v>
      </c>
      <c r="J413" s="278">
        <v>42464</v>
      </c>
      <c r="K413" s="279">
        <v>63</v>
      </c>
      <c r="L413" s="275" t="s">
        <v>111</v>
      </c>
      <c r="M413" s="275" t="s">
        <v>42</v>
      </c>
      <c r="N413" s="278">
        <v>42527</v>
      </c>
      <c r="O413" s="278" t="s">
        <v>268</v>
      </c>
      <c r="P413" s="279">
        <v>0</v>
      </c>
      <c r="Q413" s="278" t="s">
        <v>33</v>
      </c>
      <c r="R413" s="275">
        <v>909.9</v>
      </c>
      <c r="S413" s="275" t="s">
        <v>100</v>
      </c>
      <c r="T413" s="275">
        <v>909.9</v>
      </c>
      <c r="U413" s="275" t="s">
        <v>100</v>
      </c>
      <c r="V413" s="283">
        <v>909.9</v>
      </c>
      <c r="W413" s="275" t="s">
        <v>100</v>
      </c>
      <c r="X413" s="275" t="s">
        <v>107</v>
      </c>
      <c r="Y413" s="275">
        <v>0.91</v>
      </c>
      <c r="Z413" s="275">
        <v>1</v>
      </c>
      <c r="AA413" s="282" t="s">
        <v>631</v>
      </c>
      <c r="AB413" s="289" t="s">
        <v>411</v>
      </c>
      <c r="AC413" s="275" t="s">
        <v>358</v>
      </c>
      <c r="AD413" s="290" t="s">
        <v>349</v>
      </c>
      <c r="AE413" s="292"/>
      <c r="AF413" s="292"/>
      <c r="AG413" s="292"/>
    </row>
    <row r="414" spans="1:33" x14ac:dyDescent="0.25">
      <c r="A414" s="275">
        <v>1340</v>
      </c>
      <c r="B414" s="275" t="s">
        <v>146</v>
      </c>
      <c r="C414" s="275" t="s">
        <v>21</v>
      </c>
      <c r="D414" s="275">
        <v>1350</v>
      </c>
      <c r="E414" s="275" t="s">
        <v>124</v>
      </c>
      <c r="F414" s="275" t="s">
        <v>21</v>
      </c>
      <c r="G414" s="276">
        <v>13400110070153</v>
      </c>
      <c r="H414" s="277" t="s">
        <v>57</v>
      </c>
      <c r="I414" s="277" t="s">
        <v>290</v>
      </c>
      <c r="J414" s="278">
        <v>42464</v>
      </c>
      <c r="K414" s="279">
        <v>63</v>
      </c>
      <c r="L414" s="275" t="s">
        <v>111</v>
      </c>
      <c r="M414" s="275" t="s">
        <v>42</v>
      </c>
      <c r="N414" s="278">
        <v>42527</v>
      </c>
      <c r="O414" s="278" t="s">
        <v>268</v>
      </c>
      <c r="P414" s="279">
        <v>0</v>
      </c>
      <c r="Q414" s="278" t="s">
        <v>33</v>
      </c>
      <c r="R414" s="275">
        <v>2033.83</v>
      </c>
      <c r="S414" s="275" t="s">
        <v>100</v>
      </c>
      <c r="T414" s="275">
        <v>2033.83</v>
      </c>
      <c r="U414" s="275" t="s">
        <v>100</v>
      </c>
      <c r="V414" s="283">
        <v>2033.83</v>
      </c>
      <c r="W414" s="275" t="s">
        <v>100</v>
      </c>
      <c r="X414" s="275" t="s">
        <v>107</v>
      </c>
      <c r="Y414" s="275">
        <v>2.0299999999999998</v>
      </c>
      <c r="Z414" s="275">
        <v>1</v>
      </c>
      <c r="AA414" s="282" t="s">
        <v>629</v>
      </c>
      <c r="AB414" s="289" t="s">
        <v>411</v>
      </c>
      <c r="AC414" s="275" t="s">
        <v>358</v>
      </c>
      <c r="AD414" s="290" t="s">
        <v>349</v>
      </c>
      <c r="AE414" s="292"/>
      <c r="AF414" s="292"/>
      <c r="AG414" s="292"/>
    </row>
    <row r="415" spans="1:33" x14ac:dyDescent="0.25">
      <c r="A415" s="275">
        <v>1340</v>
      </c>
      <c r="B415" s="275" t="s">
        <v>146</v>
      </c>
      <c r="C415" s="275" t="s">
        <v>21</v>
      </c>
      <c r="D415" s="275">
        <v>1350</v>
      </c>
      <c r="E415" s="275" t="s">
        <v>124</v>
      </c>
      <c r="F415" s="275" t="s">
        <v>21</v>
      </c>
      <c r="G415" s="276">
        <v>13400110070111</v>
      </c>
      <c r="H415" s="277" t="s">
        <v>55</v>
      </c>
      <c r="I415" s="277" t="s">
        <v>291</v>
      </c>
      <c r="J415" s="278">
        <v>42464</v>
      </c>
      <c r="K415" s="279">
        <v>63</v>
      </c>
      <c r="L415" s="275" t="s">
        <v>111</v>
      </c>
      <c r="M415" s="275" t="s">
        <v>42</v>
      </c>
      <c r="N415" s="278">
        <v>42527</v>
      </c>
      <c r="O415" s="278" t="s">
        <v>268</v>
      </c>
      <c r="P415" s="279">
        <v>0</v>
      </c>
      <c r="Q415" s="278" t="s">
        <v>33</v>
      </c>
      <c r="R415" s="275">
        <v>2592</v>
      </c>
      <c r="S415" s="275" t="s">
        <v>100</v>
      </c>
      <c r="T415" s="275">
        <v>2592</v>
      </c>
      <c r="U415" s="275" t="s">
        <v>100</v>
      </c>
      <c r="V415" s="283">
        <v>2592</v>
      </c>
      <c r="W415" s="275" t="s">
        <v>100</v>
      </c>
      <c r="X415" s="275" t="s">
        <v>107</v>
      </c>
      <c r="Y415" s="275">
        <v>2.59</v>
      </c>
      <c r="Z415" s="275">
        <v>1</v>
      </c>
      <c r="AA415" s="282" t="s">
        <v>629</v>
      </c>
      <c r="AB415" s="289" t="s">
        <v>411</v>
      </c>
      <c r="AC415" s="275" t="s">
        <v>358</v>
      </c>
      <c r="AD415" s="290" t="s">
        <v>349</v>
      </c>
      <c r="AE415" s="292"/>
      <c r="AF415" s="292"/>
      <c r="AG415" s="292"/>
    </row>
    <row r="416" spans="1:33" x14ac:dyDescent="0.25">
      <c r="A416" s="275">
        <v>1340</v>
      </c>
      <c r="B416" s="275" t="s">
        <v>146</v>
      </c>
      <c r="C416" s="275" t="s">
        <v>21</v>
      </c>
      <c r="D416" s="275">
        <v>1350</v>
      </c>
      <c r="E416" s="275" t="s">
        <v>124</v>
      </c>
      <c r="F416" s="275" t="s">
        <v>21</v>
      </c>
      <c r="G416" s="276">
        <v>13400110069932</v>
      </c>
      <c r="H416" s="277" t="s">
        <v>55</v>
      </c>
      <c r="I416" s="277" t="s">
        <v>291</v>
      </c>
      <c r="J416" s="278">
        <v>42464</v>
      </c>
      <c r="K416" s="279">
        <v>63</v>
      </c>
      <c r="L416" s="275" t="s">
        <v>111</v>
      </c>
      <c r="M416" s="275" t="s">
        <v>42</v>
      </c>
      <c r="N416" s="278">
        <v>42527</v>
      </c>
      <c r="O416" s="278" t="s">
        <v>268</v>
      </c>
      <c r="P416" s="279">
        <v>0</v>
      </c>
      <c r="Q416" s="278" t="s">
        <v>33</v>
      </c>
      <c r="R416" s="275">
        <v>79943.149999999994</v>
      </c>
      <c r="S416" s="275" t="s">
        <v>100</v>
      </c>
      <c r="T416" s="275">
        <v>79943.149999999994</v>
      </c>
      <c r="U416" s="275" t="s">
        <v>100</v>
      </c>
      <c r="V416" s="283">
        <v>79943.149999999994</v>
      </c>
      <c r="W416" s="275" t="s">
        <v>100</v>
      </c>
      <c r="X416" s="275" t="s">
        <v>107</v>
      </c>
      <c r="Y416" s="275">
        <v>79.94</v>
      </c>
      <c r="Z416" s="275">
        <v>1</v>
      </c>
      <c r="AA416" s="282" t="s">
        <v>630</v>
      </c>
      <c r="AB416" s="289" t="s">
        <v>411</v>
      </c>
      <c r="AC416" s="275" t="s">
        <v>358</v>
      </c>
      <c r="AD416" s="290" t="s">
        <v>350</v>
      </c>
      <c r="AE416" s="292"/>
      <c r="AF416" s="292" t="s">
        <v>2134</v>
      </c>
      <c r="AG416" s="292"/>
    </row>
    <row r="417" spans="1:33" x14ac:dyDescent="0.25">
      <c r="A417" s="275">
        <v>1340</v>
      </c>
      <c r="B417" s="275" t="s">
        <v>146</v>
      </c>
      <c r="C417" s="275" t="s">
        <v>21</v>
      </c>
      <c r="D417" s="275">
        <v>1350</v>
      </c>
      <c r="E417" s="275" t="s">
        <v>124</v>
      </c>
      <c r="F417" s="275" t="s">
        <v>21</v>
      </c>
      <c r="G417" s="276">
        <v>13400110070154</v>
      </c>
      <c r="H417" s="277" t="s">
        <v>57</v>
      </c>
      <c r="I417" s="277" t="s">
        <v>290</v>
      </c>
      <c r="J417" s="278">
        <v>42464</v>
      </c>
      <c r="K417" s="279">
        <v>63</v>
      </c>
      <c r="L417" s="275" t="s">
        <v>111</v>
      </c>
      <c r="M417" s="275" t="s">
        <v>42</v>
      </c>
      <c r="N417" s="278">
        <v>42527</v>
      </c>
      <c r="O417" s="278" t="s">
        <v>268</v>
      </c>
      <c r="P417" s="279">
        <v>0</v>
      </c>
      <c r="Q417" s="278" t="s">
        <v>33</v>
      </c>
      <c r="R417" s="275">
        <v>91979.66</v>
      </c>
      <c r="S417" s="275" t="s">
        <v>100</v>
      </c>
      <c r="T417" s="275">
        <v>91979.66</v>
      </c>
      <c r="U417" s="275" t="s">
        <v>100</v>
      </c>
      <c r="V417" s="283">
        <v>91979.66</v>
      </c>
      <c r="W417" s="275" t="s">
        <v>100</v>
      </c>
      <c r="X417" s="275" t="s">
        <v>107</v>
      </c>
      <c r="Y417" s="275">
        <v>91.98</v>
      </c>
      <c r="Z417" s="275">
        <v>1</v>
      </c>
      <c r="AA417" s="282" t="s">
        <v>630</v>
      </c>
      <c r="AB417" s="289" t="s">
        <v>411</v>
      </c>
      <c r="AC417" s="275" t="s">
        <v>358</v>
      </c>
      <c r="AD417" s="290" t="s">
        <v>350</v>
      </c>
      <c r="AE417" s="292"/>
      <c r="AF417" s="292" t="s">
        <v>2134</v>
      </c>
      <c r="AG417" s="292"/>
    </row>
    <row r="418" spans="1:33" x14ac:dyDescent="0.25">
      <c r="A418" s="275">
        <v>1340</v>
      </c>
      <c r="B418" s="275" t="s">
        <v>146</v>
      </c>
      <c r="C418" s="275" t="s">
        <v>21</v>
      </c>
      <c r="D418" s="275">
        <v>413</v>
      </c>
      <c r="E418" s="275" t="s">
        <v>136</v>
      </c>
      <c r="F418" s="275" t="s">
        <v>13</v>
      </c>
      <c r="G418" s="276">
        <v>13400110070162</v>
      </c>
      <c r="H418" s="277" t="s">
        <v>55</v>
      </c>
      <c r="I418" s="277" t="s">
        <v>291</v>
      </c>
      <c r="J418" s="278">
        <v>42464</v>
      </c>
      <c r="K418" s="279">
        <v>63</v>
      </c>
      <c r="L418" s="275" t="s">
        <v>111</v>
      </c>
      <c r="M418" s="275" t="s">
        <v>42</v>
      </c>
      <c r="N418" s="278">
        <v>42527</v>
      </c>
      <c r="O418" s="278" t="s">
        <v>268</v>
      </c>
      <c r="P418" s="279">
        <v>0</v>
      </c>
      <c r="Q418" s="278" t="s">
        <v>33</v>
      </c>
      <c r="R418" s="275">
        <v>52925</v>
      </c>
      <c r="S418" s="275" t="s">
        <v>100</v>
      </c>
      <c r="T418" s="275">
        <v>52925</v>
      </c>
      <c r="U418" s="275" t="s">
        <v>100</v>
      </c>
      <c r="V418" s="283">
        <v>52925</v>
      </c>
      <c r="W418" s="275" t="s">
        <v>100</v>
      </c>
      <c r="X418" s="275" t="s">
        <v>114</v>
      </c>
      <c r="Y418" s="275">
        <v>52.93</v>
      </c>
      <c r="Z418" s="275">
        <v>1</v>
      </c>
      <c r="AA418" s="282" t="s">
        <v>630</v>
      </c>
      <c r="AB418" s="289" t="s">
        <v>428</v>
      </c>
      <c r="AC418" s="275" t="s">
        <v>360</v>
      </c>
      <c r="AD418" s="290" t="s">
        <v>350</v>
      </c>
      <c r="AE418" s="292" t="s">
        <v>284</v>
      </c>
      <c r="AF418" s="292" t="s">
        <v>2134</v>
      </c>
      <c r="AG418" s="292" t="s">
        <v>2134</v>
      </c>
    </row>
    <row r="419" spans="1:33" x14ac:dyDescent="0.25">
      <c r="A419" s="275">
        <v>1340</v>
      </c>
      <c r="B419" s="275" t="s">
        <v>146</v>
      </c>
      <c r="C419" s="275" t="s">
        <v>21</v>
      </c>
      <c r="D419" s="275">
        <v>787</v>
      </c>
      <c r="E419" s="275" t="s">
        <v>157</v>
      </c>
      <c r="F419" s="275" t="s">
        <v>16</v>
      </c>
      <c r="G419" s="276">
        <v>13400130001059</v>
      </c>
      <c r="H419" s="277" t="s">
        <v>55</v>
      </c>
      <c r="I419" s="277" t="s">
        <v>787</v>
      </c>
      <c r="J419" s="278">
        <v>42310</v>
      </c>
      <c r="K419" s="279">
        <v>217</v>
      </c>
      <c r="L419" s="275" t="s">
        <v>158</v>
      </c>
      <c r="M419" s="275" t="s">
        <v>41</v>
      </c>
      <c r="N419" s="278">
        <v>42367</v>
      </c>
      <c r="O419" s="278" t="s">
        <v>273</v>
      </c>
      <c r="P419" s="279">
        <v>160</v>
      </c>
      <c r="Q419" s="278" t="s">
        <v>39</v>
      </c>
      <c r="R419" s="275">
        <v>115000</v>
      </c>
      <c r="S419" s="275" t="s">
        <v>100</v>
      </c>
      <c r="T419" s="275">
        <v>115000</v>
      </c>
      <c r="U419" s="275" t="s">
        <v>100</v>
      </c>
      <c r="V419" s="283">
        <v>115000</v>
      </c>
      <c r="W419" s="275" t="s">
        <v>100</v>
      </c>
      <c r="X419" s="275" t="s">
        <v>114</v>
      </c>
      <c r="Y419" s="275">
        <v>115</v>
      </c>
      <c r="Z419" s="275">
        <v>1</v>
      </c>
      <c r="AA419" s="282" t="s">
        <v>630</v>
      </c>
      <c r="AB419" s="289" t="s">
        <v>413</v>
      </c>
      <c r="AC419" s="275" t="s">
        <v>1063</v>
      </c>
      <c r="AD419" s="290" t="s">
        <v>350</v>
      </c>
      <c r="AE419" s="292"/>
      <c r="AF419" s="292" t="s">
        <v>2134</v>
      </c>
      <c r="AG419" s="292"/>
    </row>
    <row r="420" spans="1:33" x14ac:dyDescent="0.25">
      <c r="A420" s="275">
        <v>1340</v>
      </c>
      <c r="B420" s="275" t="s">
        <v>146</v>
      </c>
      <c r="C420" s="275" t="s">
        <v>21</v>
      </c>
      <c r="D420" s="275">
        <v>8110</v>
      </c>
      <c r="E420" s="275" t="s">
        <v>116</v>
      </c>
      <c r="F420" s="275" t="s">
        <v>15</v>
      </c>
      <c r="G420" s="276">
        <v>13400110070043</v>
      </c>
      <c r="H420" s="277" t="s">
        <v>55</v>
      </c>
      <c r="I420" s="277" t="s">
        <v>291</v>
      </c>
      <c r="J420" s="278">
        <v>42464</v>
      </c>
      <c r="K420" s="279">
        <v>63</v>
      </c>
      <c r="L420" s="275" t="s">
        <v>118</v>
      </c>
      <c r="M420" s="275" t="s">
        <v>41</v>
      </c>
      <c r="N420" s="278">
        <v>42525</v>
      </c>
      <c r="O420" s="278" t="s">
        <v>268</v>
      </c>
      <c r="P420" s="279">
        <v>2</v>
      </c>
      <c r="Q420" s="278" t="s">
        <v>33</v>
      </c>
      <c r="R420" s="275">
        <v>9216.8700000000008</v>
      </c>
      <c r="S420" s="275" t="s">
        <v>100</v>
      </c>
      <c r="T420" s="275">
        <v>9216.8700000000008</v>
      </c>
      <c r="U420" s="275" t="s">
        <v>100</v>
      </c>
      <c r="V420" s="283">
        <v>9216.8700000000008</v>
      </c>
      <c r="W420" s="275" t="s">
        <v>100</v>
      </c>
      <c r="X420" s="275" t="s">
        <v>114</v>
      </c>
      <c r="Y420" s="275">
        <v>9.2200000000000006</v>
      </c>
      <c r="Z420" s="275">
        <v>1</v>
      </c>
      <c r="AA420" s="282" t="s">
        <v>629</v>
      </c>
      <c r="AB420" s="289" t="s">
        <v>447</v>
      </c>
      <c r="AC420" s="275" t="s">
        <v>2367</v>
      </c>
      <c r="AD420" s="290" t="s">
        <v>349</v>
      </c>
      <c r="AE420" s="292"/>
      <c r="AF420" s="292" t="s">
        <v>2134</v>
      </c>
      <c r="AG420" s="292"/>
    </row>
    <row r="421" spans="1:33" x14ac:dyDescent="0.25">
      <c r="A421" s="275">
        <v>1340</v>
      </c>
      <c r="B421" s="275" t="s">
        <v>146</v>
      </c>
      <c r="C421" s="275" t="s">
        <v>21</v>
      </c>
      <c r="D421" s="275">
        <v>8110</v>
      </c>
      <c r="E421" s="275" t="s">
        <v>116</v>
      </c>
      <c r="F421" s="275" t="s">
        <v>15</v>
      </c>
      <c r="G421" s="276">
        <v>13400110070955</v>
      </c>
      <c r="H421" s="277" t="s">
        <v>55</v>
      </c>
      <c r="I421" s="277" t="s">
        <v>291</v>
      </c>
      <c r="J421" s="278">
        <v>42523</v>
      </c>
      <c r="K421" s="279">
        <v>4</v>
      </c>
      <c r="L421" s="275" t="s">
        <v>118</v>
      </c>
      <c r="M421" s="275" t="s">
        <v>41</v>
      </c>
      <c r="N421" s="278">
        <v>42525</v>
      </c>
      <c r="O421" s="278" t="s">
        <v>268</v>
      </c>
      <c r="P421" s="279">
        <v>2</v>
      </c>
      <c r="Q421" s="278" t="s">
        <v>33</v>
      </c>
      <c r="R421" s="275">
        <v>9874.61</v>
      </c>
      <c r="S421" s="275" t="s">
        <v>100</v>
      </c>
      <c r="T421" s="275">
        <v>9874.61</v>
      </c>
      <c r="U421" s="275" t="s">
        <v>100</v>
      </c>
      <c r="V421" s="283">
        <v>9874.61</v>
      </c>
      <c r="W421" s="275" t="s">
        <v>100</v>
      </c>
      <c r="X421" s="275" t="s">
        <v>114</v>
      </c>
      <c r="Y421" s="275">
        <v>9.8699999999999992</v>
      </c>
      <c r="Z421" s="275">
        <v>1</v>
      </c>
      <c r="AA421" s="282" t="s">
        <v>629</v>
      </c>
      <c r="AB421" s="289" t="s">
        <v>447</v>
      </c>
      <c r="AC421" s="275" t="s">
        <v>2184</v>
      </c>
      <c r="AD421" s="290" t="s">
        <v>349</v>
      </c>
      <c r="AE421" s="292"/>
      <c r="AF421" s="292" t="s">
        <v>2134</v>
      </c>
      <c r="AG421" s="292"/>
    </row>
    <row r="422" spans="1:33" x14ac:dyDescent="0.25">
      <c r="A422" s="275">
        <v>1340</v>
      </c>
      <c r="B422" s="275" t="s">
        <v>146</v>
      </c>
      <c r="C422" s="275" t="s">
        <v>21</v>
      </c>
      <c r="D422" s="275">
        <v>8110</v>
      </c>
      <c r="E422" s="275" t="s">
        <v>116</v>
      </c>
      <c r="F422" s="275" t="s">
        <v>15</v>
      </c>
      <c r="G422" s="276">
        <v>13400110070560</v>
      </c>
      <c r="H422" s="277" t="s">
        <v>55</v>
      </c>
      <c r="I422" s="277" t="s">
        <v>291</v>
      </c>
      <c r="J422" s="278">
        <v>42493</v>
      </c>
      <c r="K422" s="279">
        <v>34</v>
      </c>
      <c r="L422" s="275" t="s">
        <v>118</v>
      </c>
      <c r="M422" s="275" t="s">
        <v>41</v>
      </c>
      <c r="N422" s="278">
        <v>42495</v>
      </c>
      <c r="O422" s="278" t="s">
        <v>268</v>
      </c>
      <c r="P422" s="279">
        <v>32</v>
      </c>
      <c r="Q422" s="278" t="s">
        <v>34</v>
      </c>
      <c r="R422" s="275">
        <v>18524.919999999998</v>
      </c>
      <c r="S422" s="275" t="s">
        <v>100</v>
      </c>
      <c r="T422" s="275">
        <v>18524.919999999998</v>
      </c>
      <c r="U422" s="275" t="s">
        <v>100</v>
      </c>
      <c r="V422" s="283">
        <v>18524.919999999998</v>
      </c>
      <c r="W422" s="275" t="s">
        <v>100</v>
      </c>
      <c r="X422" s="275" t="s">
        <v>114</v>
      </c>
      <c r="Y422" s="275">
        <v>18.52</v>
      </c>
      <c r="Z422" s="275">
        <v>1</v>
      </c>
      <c r="AA422" s="282" t="s">
        <v>630</v>
      </c>
      <c r="AB422" s="289" t="s">
        <v>447</v>
      </c>
      <c r="AC422" s="275" t="s">
        <v>2184</v>
      </c>
      <c r="AD422" s="290" t="s">
        <v>350</v>
      </c>
      <c r="AE422" s="292"/>
      <c r="AF422" s="292" t="s">
        <v>2134</v>
      </c>
      <c r="AG422" s="292"/>
    </row>
    <row r="423" spans="1:33" x14ac:dyDescent="0.25">
      <c r="A423" s="275">
        <v>1340</v>
      </c>
      <c r="B423" s="275" t="s">
        <v>146</v>
      </c>
      <c r="C423" s="275" t="s">
        <v>21</v>
      </c>
      <c r="D423" s="275">
        <v>8110</v>
      </c>
      <c r="E423" s="275" t="s">
        <v>116</v>
      </c>
      <c r="F423" s="275" t="s">
        <v>15</v>
      </c>
      <c r="G423" s="276">
        <v>13400110070042</v>
      </c>
      <c r="H423" s="277" t="s">
        <v>55</v>
      </c>
      <c r="I423" s="277" t="s">
        <v>291</v>
      </c>
      <c r="J423" s="278">
        <v>42464</v>
      </c>
      <c r="K423" s="279">
        <v>63</v>
      </c>
      <c r="L423" s="275" t="s">
        <v>118</v>
      </c>
      <c r="M423" s="275" t="s">
        <v>41</v>
      </c>
      <c r="N423" s="278">
        <v>42525</v>
      </c>
      <c r="O423" s="278" t="s">
        <v>268</v>
      </c>
      <c r="P423" s="279">
        <v>2</v>
      </c>
      <c r="Q423" s="278" t="s">
        <v>33</v>
      </c>
      <c r="R423" s="275">
        <v>21004.99</v>
      </c>
      <c r="S423" s="275" t="s">
        <v>100</v>
      </c>
      <c r="T423" s="275">
        <v>21004.99</v>
      </c>
      <c r="U423" s="275" t="s">
        <v>100</v>
      </c>
      <c r="V423" s="283">
        <v>21004.99</v>
      </c>
      <c r="W423" s="275" t="s">
        <v>100</v>
      </c>
      <c r="X423" s="275" t="s">
        <v>114</v>
      </c>
      <c r="Y423" s="275">
        <v>21</v>
      </c>
      <c r="Z423" s="275">
        <v>1</v>
      </c>
      <c r="AA423" s="282" t="s">
        <v>630</v>
      </c>
      <c r="AB423" s="289" t="s">
        <v>447</v>
      </c>
      <c r="AC423" s="275" t="s">
        <v>2367</v>
      </c>
      <c r="AD423" s="290" t="s">
        <v>350</v>
      </c>
      <c r="AE423" s="292"/>
      <c r="AF423" s="292" t="s">
        <v>2134</v>
      </c>
      <c r="AG423" s="292"/>
    </row>
    <row r="424" spans="1:33" x14ac:dyDescent="0.25">
      <c r="A424" s="275">
        <v>1970</v>
      </c>
      <c r="B424" s="275" t="s">
        <v>180</v>
      </c>
      <c r="C424" s="275" t="s">
        <v>23</v>
      </c>
      <c r="D424" s="275">
        <v>795</v>
      </c>
      <c r="E424" s="275" t="s">
        <v>264</v>
      </c>
      <c r="F424" s="275" t="s">
        <v>14</v>
      </c>
      <c r="G424" s="276">
        <v>19700120000255</v>
      </c>
      <c r="H424" s="277" t="s">
        <v>1061</v>
      </c>
      <c r="I424" s="277" t="s">
        <v>265</v>
      </c>
      <c r="J424" s="278">
        <v>42430</v>
      </c>
      <c r="K424" s="279">
        <v>97</v>
      </c>
      <c r="L424" s="275" t="s">
        <v>105</v>
      </c>
      <c r="M424" s="275" t="s">
        <v>41</v>
      </c>
      <c r="N424" s="278">
        <v>42493</v>
      </c>
      <c r="O424" s="278" t="s">
        <v>268</v>
      </c>
      <c r="P424" s="279">
        <v>34</v>
      </c>
      <c r="Q424" s="278" t="s">
        <v>34</v>
      </c>
      <c r="R424" s="275">
        <v>1473.81</v>
      </c>
      <c r="S424" s="275" t="s">
        <v>100</v>
      </c>
      <c r="T424" s="275">
        <v>1473.81</v>
      </c>
      <c r="U424" s="275" t="s">
        <v>186</v>
      </c>
      <c r="V424" s="283">
        <v>1122.8221850422481</v>
      </c>
      <c r="W424" s="275" t="s">
        <v>100</v>
      </c>
      <c r="X424" s="275" t="s">
        <v>114</v>
      </c>
      <c r="Y424" s="275">
        <v>1.47</v>
      </c>
      <c r="Z424" s="275">
        <v>1</v>
      </c>
      <c r="AA424" s="282" t="s">
        <v>629</v>
      </c>
      <c r="AB424" s="289" t="s">
        <v>414</v>
      </c>
      <c r="AC424" s="275" t="s">
        <v>2141</v>
      </c>
      <c r="AD424" s="290" t="s">
        <v>349</v>
      </c>
      <c r="AE424" s="292"/>
      <c r="AF424" s="292" t="s">
        <v>2134</v>
      </c>
      <c r="AG424" s="292"/>
    </row>
    <row r="425" spans="1:33" x14ac:dyDescent="0.25">
      <c r="A425" s="275">
        <v>1970</v>
      </c>
      <c r="B425" s="275" t="s">
        <v>180</v>
      </c>
      <c r="C425" s="275" t="s">
        <v>23</v>
      </c>
      <c r="D425" s="275">
        <v>795</v>
      </c>
      <c r="E425" s="275" t="s">
        <v>264</v>
      </c>
      <c r="F425" s="275" t="s">
        <v>14</v>
      </c>
      <c r="G425" s="276">
        <v>19700120000269</v>
      </c>
      <c r="H425" s="277" t="s">
        <v>1061</v>
      </c>
      <c r="I425" s="277" t="s">
        <v>265</v>
      </c>
      <c r="J425" s="278">
        <v>42492</v>
      </c>
      <c r="K425" s="279">
        <v>35</v>
      </c>
      <c r="L425" s="275" t="s">
        <v>118</v>
      </c>
      <c r="M425" s="275" t="s">
        <v>41</v>
      </c>
      <c r="N425" s="278">
        <v>42523</v>
      </c>
      <c r="O425" s="278" t="s">
        <v>268</v>
      </c>
      <c r="P425" s="279">
        <v>4</v>
      </c>
      <c r="Q425" s="278" t="s">
        <v>33</v>
      </c>
      <c r="R425" s="275">
        <v>2448.91</v>
      </c>
      <c r="S425" s="275" t="s">
        <v>100</v>
      </c>
      <c r="T425" s="275">
        <v>2448.91</v>
      </c>
      <c r="U425" s="275" t="s">
        <v>186</v>
      </c>
      <c r="V425" s="283">
        <v>1865.7021442192761</v>
      </c>
      <c r="W425" s="275" t="s">
        <v>100</v>
      </c>
      <c r="X425" s="275" t="s">
        <v>114</v>
      </c>
      <c r="Y425" s="275">
        <v>2.4500000000000002</v>
      </c>
      <c r="Z425" s="275">
        <v>1</v>
      </c>
      <c r="AA425" s="282" t="s">
        <v>629</v>
      </c>
      <c r="AB425" s="289" t="s">
        <v>414</v>
      </c>
      <c r="AC425" s="275" t="s">
        <v>2141</v>
      </c>
      <c r="AD425" s="290" t="s">
        <v>349</v>
      </c>
      <c r="AE425" s="292"/>
      <c r="AF425" s="292" t="s">
        <v>2134</v>
      </c>
      <c r="AG425" s="292"/>
    </row>
    <row r="426" spans="1:33" x14ac:dyDescent="0.25">
      <c r="A426" s="275">
        <v>1970</v>
      </c>
      <c r="B426" s="275" t="s">
        <v>180</v>
      </c>
      <c r="C426" s="275" t="s">
        <v>23</v>
      </c>
      <c r="D426" s="275">
        <v>795</v>
      </c>
      <c r="E426" s="275" t="s">
        <v>264</v>
      </c>
      <c r="F426" s="275" t="s">
        <v>14</v>
      </c>
      <c r="G426" s="276">
        <v>19700120000260</v>
      </c>
      <c r="H426" s="277" t="s">
        <v>1061</v>
      </c>
      <c r="I426" s="277" t="s">
        <v>265</v>
      </c>
      <c r="J426" s="278">
        <v>42461</v>
      </c>
      <c r="K426" s="279">
        <v>66</v>
      </c>
      <c r="L426" s="275" t="s">
        <v>118</v>
      </c>
      <c r="M426" s="275" t="s">
        <v>41</v>
      </c>
      <c r="N426" s="278">
        <v>42493</v>
      </c>
      <c r="O426" s="278" t="s">
        <v>268</v>
      </c>
      <c r="P426" s="279">
        <v>34</v>
      </c>
      <c r="Q426" s="278" t="s">
        <v>34</v>
      </c>
      <c r="R426" s="275">
        <v>3366.24</v>
      </c>
      <c r="S426" s="275" t="s">
        <v>100</v>
      </c>
      <c r="T426" s="275">
        <v>3366.24</v>
      </c>
      <c r="U426" s="275" t="s">
        <v>186</v>
      </c>
      <c r="V426" s="283">
        <v>2564.5700274639312</v>
      </c>
      <c r="W426" s="275" t="s">
        <v>100</v>
      </c>
      <c r="X426" s="275" t="s">
        <v>114</v>
      </c>
      <c r="Y426" s="275">
        <v>3.37</v>
      </c>
      <c r="Z426" s="275">
        <v>1</v>
      </c>
      <c r="AA426" s="282" t="s">
        <v>629</v>
      </c>
      <c r="AB426" s="289" t="s">
        <v>414</v>
      </c>
      <c r="AC426" s="275" t="s">
        <v>2141</v>
      </c>
      <c r="AD426" s="290" t="s">
        <v>349</v>
      </c>
      <c r="AE426" s="292"/>
      <c r="AF426" s="292" t="s">
        <v>2134</v>
      </c>
      <c r="AG426" s="292"/>
    </row>
    <row r="427" spans="1:33" x14ac:dyDescent="0.25">
      <c r="A427" s="275">
        <v>1970</v>
      </c>
      <c r="B427" s="275" t="s">
        <v>180</v>
      </c>
      <c r="C427" s="275" t="s">
        <v>23</v>
      </c>
      <c r="D427" s="275">
        <v>795</v>
      </c>
      <c r="E427" s="275" t="s">
        <v>264</v>
      </c>
      <c r="F427" s="275" t="s">
        <v>14</v>
      </c>
      <c r="G427" s="276">
        <v>19700120000259</v>
      </c>
      <c r="H427" s="277" t="s">
        <v>1061</v>
      </c>
      <c r="I427" s="277" t="s">
        <v>265</v>
      </c>
      <c r="J427" s="278">
        <v>42461</v>
      </c>
      <c r="K427" s="279">
        <v>66</v>
      </c>
      <c r="L427" s="275" t="s">
        <v>105</v>
      </c>
      <c r="M427" s="275" t="s">
        <v>41</v>
      </c>
      <c r="N427" s="278">
        <v>42493</v>
      </c>
      <c r="O427" s="278" t="s">
        <v>268</v>
      </c>
      <c r="P427" s="279">
        <v>34</v>
      </c>
      <c r="Q427" s="278" t="s">
        <v>34</v>
      </c>
      <c r="R427" s="275">
        <v>4127.67</v>
      </c>
      <c r="S427" s="275" t="s">
        <v>100</v>
      </c>
      <c r="T427" s="275">
        <v>4127.67</v>
      </c>
      <c r="U427" s="275" t="s">
        <v>186</v>
      </c>
      <c r="V427" s="283">
        <v>3144.6654918431386</v>
      </c>
      <c r="W427" s="275" t="s">
        <v>100</v>
      </c>
      <c r="X427" s="275" t="s">
        <v>114</v>
      </c>
      <c r="Y427" s="275">
        <v>4.13</v>
      </c>
      <c r="Z427" s="275">
        <v>1</v>
      </c>
      <c r="AA427" s="282" t="s">
        <v>629</v>
      </c>
      <c r="AB427" s="289" t="s">
        <v>414</v>
      </c>
      <c r="AC427" s="275" t="s">
        <v>2141</v>
      </c>
      <c r="AD427" s="290" t="s">
        <v>349</v>
      </c>
      <c r="AE427" s="292"/>
      <c r="AF427" s="292" t="s">
        <v>2134</v>
      </c>
      <c r="AG427" s="292"/>
    </row>
    <row r="428" spans="1:33" x14ac:dyDescent="0.25">
      <c r="A428" s="275">
        <v>1970</v>
      </c>
      <c r="B428" s="275" t="s">
        <v>180</v>
      </c>
      <c r="C428" s="275" t="s">
        <v>23</v>
      </c>
      <c r="D428" s="275">
        <v>795</v>
      </c>
      <c r="E428" s="275" t="s">
        <v>264</v>
      </c>
      <c r="F428" s="275" t="s">
        <v>14</v>
      </c>
      <c r="G428" s="276">
        <v>19700120000254</v>
      </c>
      <c r="H428" s="277" t="s">
        <v>1061</v>
      </c>
      <c r="I428" s="277" t="s">
        <v>265</v>
      </c>
      <c r="J428" s="278">
        <v>42430</v>
      </c>
      <c r="K428" s="279">
        <v>97</v>
      </c>
      <c r="L428" s="275" t="s">
        <v>105</v>
      </c>
      <c r="M428" s="275" t="s">
        <v>41</v>
      </c>
      <c r="N428" s="278">
        <v>42493</v>
      </c>
      <c r="O428" s="278" t="s">
        <v>268</v>
      </c>
      <c r="P428" s="279">
        <v>34</v>
      </c>
      <c r="Q428" s="278" t="s">
        <v>34</v>
      </c>
      <c r="R428" s="275">
        <v>4190.2299999999996</v>
      </c>
      <c r="S428" s="275" t="s">
        <v>100</v>
      </c>
      <c r="T428" s="275">
        <v>4190.2299999999996</v>
      </c>
      <c r="U428" s="275" t="s">
        <v>186</v>
      </c>
      <c r="V428" s="283">
        <v>3192.3268293942765</v>
      </c>
      <c r="W428" s="275" t="s">
        <v>100</v>
      </c>
      <c r="X428" s="275" t="s">
        <v>114</v>
      </c>
      <c r="Y428" s="275">
        <v>4.1900000000000004</v>
      </c>
      <c r="Z428" s="275">
        <v>1</v>
      </c>
      <c r="AA428" s="282" t="s">
        <v>629</v>
      </c>
      <c r="AB428" s="289" t="s">
        <v>414</v>
      </c>
      <c r="AC428" s="275" t="s">
        <v>2141</v>
      </c>
      <c r="AD428" s="290" t="s">
        <v>349</v>
      </c>
      <c r="AE428" s="292"/>
      <c r="AF428" s="292" t="s">
        <v>2134</v>
      </c>
      <c r="AG428" s="292"/>
    </row>
    <row r="429" spans="1:33" x14ac:dyDescent="0.25">
      <c r="A429" s="275">
        <v>1970</v>
      </c>
      <c r="B429" s="275" t="s">
        <v>180</v>
      </c>
      <c r="C429" s="275" t="s">
        <v>23</v>
      </c>
      <c r="D429" s="275">
        <v>795</v>
      </c>
      <c r="E429" s="275" t="s">
        <v>264</v>
      </c>
      <c r="F429" s="275" t="s">
        <v>14</v>
      </c>
      <c r="G429" s="276">
        <v>19700120000251</v>
      </c>
      <c r="H429" s="277" t="s">
        <v>1061</v>
      </c>
      <c r="I429" s="277" t="s">
        <v>265</v>
      </c>
      <c r="J429" s="278">
        <v>42401</v>
      </c>
      <c r="K429" s="279">
        <v>126</v>
      </c>
      <c r="L429" s="275" t="s">
        <v>105</v>
      </c>
      <c r="M429" s="275" t="s">
        <v>41</v>
      </c>
      <c r="N429" s="278">
        <v>42493</v>
      </c>
      <c r="O429" s="278" t="s">
        <v>268</v>
      </c>
      <c r="P429" s="279">
        <v>34</v>
      </c>
      <c r="Q429" s="278" t="s">
        <v>34</v>
      </c>
      <c r="R429" s="275">
        <v>7825.16</v>
      </c>
      <c r="S429" s="275" t="s">
        <v>100</v>
      </c>
      <c r="T429" s="275">
        <v>7825.16</v>
      </c>
      <c r="U429" s="275" t="s">
        <v>186</v>
      </c>
      <c r="V429" s="283">
        <v>5961.5983400202176</v>
      </c>
      <c r="W429" s="275" t="s">
        <v>100</v>
      </c>
      <c r="X429" s="275" t="s">
        <v>114</v>
      </c>
      <c r="Y429" s="275">
        <v>7.83</v>
      </c>
      <c r="Z429" s="275">
        <v>1</v>
      </c>
      <c r="AA429" s="282" t="s">
        <v>629</v>
      </c>
      <c r="AB429" s="289" t="s">
        <v>414</v>
      </c>
      <c r="AC429" s="275" t="s">
        <v>2141</v>
      </c>
      <c r="AD429" s="290" t="s">
        <v>349</v>
      </c>
      <c r="AE429" s="292"/>
      <c r="AF429" s="292" t="s">
        <v>2134</v>
      </c>
      <c r="AG429" s="292"/>
    </row>
    <row r="430" spans="1:33" x14ac:dyDescent="0.25">
      <c r="A430" s="275">
        <v>247</v>
      </c>
      <c r="B430" s="275" t="s">
        <v>198</v>
      </c>
      <c r="C430" s="275" t="s">
        <v>23</v>
      </c>
      <c r="D430" s="275">
        <v>1960</v>
      </c>
      <c r="E430" s="275" t="s">
        <v>151</v>
      </c>
      <c r="F430" s="275" t="s">
        <v>22</v>
      </c>
      <c r="G430" s="276" t="s">
        <v>2368</v>
      </c>
      <c r="H430" s="277" t="s">
        <v>59</v>
      </c>
      <c r="I430" s="277" t="s">
        <v>203</v>
      </c>
      <c r="J430" s="278">
        <v>42493</v>
      </c>
      <c r="K430" s="279">
        <v>34</v>
      </c>
      <c r="L430" s="275" t="s">
        <v>127</v>
      </c>
      <c r="M430" s="275" t="s">
        <v>128</v>
      </c>
      <c r="N430" s="278">
        <v>42524</v>
      </c>
      <c r="O430" s="278" t="s">
        <v>268</v>
      </c>
      <c r="P430" s="279">
        <v>3</v>
      </c>
      <c r="Q430" s="278" t="s">
        <v>33</v>
      </c>
      <c r="R430" s="275">
        <v>22950</v>
      </c>
      <c r="S430" s="275" t="s">
        <v>100</v>
      </c>
      <c r="T430" s="275">
        <v>22950</v>
      </c>
      <c r="U430" s="275" t="s">
        <v>100</v>
      </c>
      <c r="V430" s="283">
        <v>22950</v>
      </c>
      <c r="W430" s="275" t="s">
        <v>100</v>
      </c>
      <c r="X430" s="275" t="s">
        <v>114</v>
      </c>
      <c r="Y430" s="275">
        <v>22.95</v>
      </c>
      <c r="Z430" s="275">
        <v>1</v>
      </c>
      <c r="AA430" s="282" t="s">
        <v>630</v>
      </c>
      <c r="AB430" s="289" t="s">
        <v>2369</v>
      </c>
      <c r="AC430" s="275" t="s">
        <v>2370</v>
      </c>
      <c r="AD430" s="290" t="s">
        <v>350</v>
      </c>
      <c r="AE430" s="292" t="s">
        <v>65</v>
      </c>
      <c r="AF430" s="292" t="s">
        <v>2134</v>
      </c>
      <c r="AG430" s="292"/>
    </row>
    <row r="431" spans="1:33" x14ac:dyDescent="0.25">
      <c r="A431" s="275">
        <v>3802</v>
      </c>
      <c r="B431" s="275" t="s">
        <v>169</v>
      </c>
      <c r="C431" s="275" t="s">
        <v>16</v>
      </c>
      <c r="D431" s="275">
        <v>413</v>
      </c>
      <c r="E431" s="275" t="s">
        <v>136</v>
      </c>
      <c r="F431" s="275" t="s">
        <v>13</v>
      </c>
      <c r="G431" s="276">
        <v>701600607</v>
      </c>
      <c r="H431" s="277" t="s">
        <v>277</v>
      </c>
      <c r="I431" s="277" t="s">
        <v>171</v>
      </c>
      <c r="J431" s="278">
        <v>42402</v>
      </c>
      <c r="K431" s="279">
        <v>125</v>
      </c>
      <c r="L431" s="275" t="s">
        <v>118</v>
      </c>
      <c r="M431" s="275" t="s">
        <v>41</v>
      </c>
      <c r="N431" s="278">
        <v>42527</v>
      </c>
      <c r="O431" s="278" t="s">
        <v>268</v>
      </c>
      <c r="P431" s="279">
        <v>0</v>
      </c>
      <c r="Q431" s="278" t="s">
        <v>33</v>
      </c>
      <c r="R431" s="275">
        <v>4800</v>
      </c>
      <c r="S431" s="275" t="s">
        <v>100</v>
      </c>
      <c r="T431" s="275">
        <v>4800</v>
      </c>
      <c r="U431" s="275" t="s">
        <v>100</v>
      </c>
      <c r="V431" s="283">
        <v>4800</v>
      </c>
      <c r="W431" s="275" t="s">
        <v>100</v>
      </c>
      <c r="X431" s="275" t="s">
        <v>114</v>
      </c>
      <c r="Y431" s="275">
        <v>4.8</v>
      </c>
      <c r="Z431" s="275">
        <v>1</v>
      </c>
      <c r="AA431" s="282" t="s">
        <v>629</v>
      </c>
      <c r="AB431" s="289" t="s">
        <v>428</v>
      </c>
      <c r="AC431" s="275" t="s">
        <v>366</v>
      </c>
      <c r="AD431" s="290" t="s">
        <v>349</v>
      </c>
      <c r="AE431" s="292" t="s">
        <v>795</v>
      </c>
      <c r="AF431" s="292" t="s">
        <v>2134</v>
      </c>
      <c r="AG431" s="292" t="s">
        <v>2134</v>
      </c>
    </row>
    <row r="432" spans="1:33" x14ac:dyDescent="0.25">
      <c r="A432" s="275">
        <v>3904</v>
      </c>
      <c r="B432" s="275" t="s">
        <v>2122</v>
      </c>
      <c r="C432" s="275" t="s">
        <v>16</v>
      </c>
      <c r="D432" s="275">
        <v>3022</v>
      </c>
      <c r="E432" s="275" t="s">
        <v>141</v>
      </c>
      <c r="F432" s="275" t="s">
        <v>16</v>
      </c>
      <c r="G432" s="276">
        <v>100022</v>
      </c>
      <c r="H432" s="277" t="s">
        <v>55</v>
      </c>
      <c r="I432" s="277" t="s">
        <v>166</v>
      </c>
      <c r="J432" s="278">
        <v>42430</v>
      </c>
      <c r="K432" s="279">
        <v>97</v>
      </c>
      <c r="L432" s="275" t="s">
        <v>111</v>
      </c>
      <c r="M432" s="275" t="s">
        <v>42</v>
      </c>
      <c r="N432" s="278">
        <v>42496</v>
      </c>
      <c r="O432" s="278" t="s">
        <v>268</v>
      </c>
      <c r="P432" s="279">
        <v>31</v>
      </c>
      <c r="Q432" s="278" t="s">
        <v>34</v>
      </c>
      <c r="R432" s="275">
        <v>22176</v>
      </c>
      <c r="S432" s="275" t="s">
        <v>100</v>
      </c>
      <c r="T432" s="275">
        <v>22176</v>
      </c>
      <c r="U432" s="275" t="s">
        <v>100</v>
      </c>
      <c r="V432" s="283">
        <v>22176</v>
      </c>
      <c r="W432" s="275" t="s">
        <v>100</v>
      </c>
      <c r="X432" s="275" t="s">
        <v>107</v>
      </c>
      <c r="Y432" s="275">
        <v>22.18</v>
      </c>
      <c r="Z432" s="275">
        <v>1</v>
      </c>
      <c r="AA432" s="282" t="s">
        <v>630</v>
      </c>
      <c r="AB432" s="289" t="s">
        <v>409</v>
      </c>
      <c r="AC432" s="275" t="s">
        <v>361</v>
      </c>
      <c r="AD432" s="290" t="s">
        <v>350</v>
      </c>
      <c r="AE432" s="292" t="s">
        <v>794</v>
      </c>
      <c r="AF432" s="292" t="s">
        <v>2134</v>
      </c>
      <c r="AG432" s="292"/>
    </row>
    <row r="433" spans="1:33" x14ac:dyDescent="0.25">
      <c r="A433" s="275">
        <v>3904</v>
      </c>
      <c r="B433" s="275" t="s">
        <v>2122</v>
      </c>
      <c r="C433" s="275" t="s">
        <v>16</v>
      </c>
      <c r="D433" s="275">
        <v>3022</v>
      </c>
      <c r="E433" s="275" t="s">
        <v>141</v>
      </c>
      <c r="F433" s="275" t="s">
        <v>16</v>
      </c>
      <c r="G433" s="276">
        <v>100017</v>
      </c>
      <c r="H433" s="277" t="s">
        <v>55</v>
      </c>
      <c r="I433" s="277" t="s">
        <v>166</v>
      </c>
      <c r="J433" s="278">
        <v>42430</v>
      </c>
      <c r="K433" s="279">
        <v>97</v>
      </c>
      <c r="L433" s="275" t="s">
        <v>111</v>
      </c>
      <c r="M433" s="275" t="s">
        <v>42</v>
      </c>
      <c r="N433" s="278">
        <v>42496</v>
      </c>
      <c r="O433" s="278" t="s">
        <v>268</v>
      </c>
      <c r="P433" s="279">
        <v>31</v>
      </c>
      <c r="Q433" s="278" t="s">
        <v>34</v>
      </c>
      <c r="R433" s="275">
        <v>28800</v>
      </c>
      <c r="S433" s="275" t="s">
        <v>100</v>
      </c>
      <c r="T433" s="275">
        <v>28800</v>
      </c>
      <c r="U433" s="275" t="s">
        <v>100</v>
      </c>
      <c r="V433" s="283">
        <v>28800</v>
      </c>
      <c r="W433" s="275" t="s">
        <v>100</v>
      </c>
      <c r="X433" s="275" t="s">
        <v>107</v>
      </c>
      <c r="Y433" s="275">
        <v>28.8</v>
      </c>
      <c r="Z433" s="275">
        <v>1</v>
      </c>
      <c r="AA433" s="282" t="s">
        <v>630</v>
      </c>
      <c r="AB433" s="289" t="s">
        <v>409</v>
      </c>
      <c r="AC433" s="275" t="s">
        <v>361</v>
      </c>
      <c r="AD433" s="290" t="s">
        <v>350</v>
      </c>
      <c r="AE433" s="292" t="s">
        <v>794</v>
      </c>
      <c r="AF433" s="292" t="s">
        <v>2134</v>
      </c>
      <c r="AG433" s="292"/>
    </row>
    <row r="434" spans="1:33" x14ac:dyDescent="0.25">
      <c r="A434" s="275">
        <v>3904</v>
      </c>
      <c r="B434" s="275" t="s">
        <v>2122</v>
      </c>
      <c r="C434" s="275" t="s">
        <v>16</v>
      </c>
      <c r="D434" s="275">
        <v>3022</v>
      </c>
      <c r="E434" s="275" t="s">
        <v>141</v>
      </c>
      <c r="F434" s="275" t="s">
        <v>16</v>
      </c>
      <c r="G434" s="276">
        <v>100019</v>
      </c>
      <c r="H434" s="277" t="s">
        <v>55</v>
      </c>
      <c r="I434" s="277" t="s">
        <v>166</v>
      </c>
      <c r="J434" s="278">
        <v>42430</v>
      </c>
      <c r="K434" s="279">
        <v>97</v>
      </c>
      <c r="L434" s="275" t="s">
        <v>111</v>
      </c>
      <c r="M434" s="275" t="s">
        <v>42</v>
      </c>
      <c r="N434" s="278">
        <v>42496</v>
      </c>
      <c r="O434" s="278" t="s">
        <v>268</v>
      </c>
      <c r="P434" s="279">
        <v>31</v>
      </c>
      <c r="Q434" s="278" t="s">
        <v>34</v>
      </c>
      <c r="R434" s="275">
        <v>32616</v>
      </c>
      <c r="S434" s="275" t="s">
        <v>100</v>
      </c>
      <c r="T434" s="275">
        <v>32616</v>
      </c>
      <c r="U434" s="275" t="s">
        <v>100</v>
      </c>
      <c r="V434" s="283">
        <v>32616</v>
      </c>
      <c r="W434" s="275" t="s">
        <v>100</v>
      </c>
      <c r="X434" s="275" t="s">
        <v>107</v>
      </c>
      <c r="Y434" s="275">
        <v>32.619999999999997</v>
      </c>
      <c r="Z434" s="275">
        <v>1</v>
      </c>
      <c r="AA434" s="282" t="s">
        <v>630</v>
      </c>
      <c r="AB434" s="289" t="s">
        <v>409</v>
      </c>
      <c r="AC434" s="275" t="s">
        <v>361</v>
      </c>
      <c r="AD434" s="290" t="s">
        <v>350</v>
      </c>
      <c r="AE434" s="292" t="s">
        <v>794</v>
      </c>
      <c r="AF434" s="292" t="s">
        <v>2134</v>
      </c>
      <c r="AG434" s="292"/>
    </row>
    <row r="435" spans="1:33" x14ac:dyDescent="0.25">
      <c r="A435" s="275">
        <v>3904</v>
      </c>
      <c r="B435" s="275" t="s">
        <v>2122</v>
      </c>
      <c r="C435" s="275" t="s">
        <v>16</v>
      </c>
      <c r="D435" s="275">
        <v>3022</v>
      </c>
      <c r="E435" s="275" t="s">
        <v>141</v>
      </c>
      <c r="F435" s="275" t="s">
        <v>16</v>
      </c>
      <c r="G435" s="276">
        <v>100021</v>
      </c>
      <c r="H435" s="277" t="s">
        <v>55</v>
      </c>
      <c r="I435" s="277" t="s">
        <v>166</v>
      </c>
      <c r="J435" s="278">
        <v>42430</v>
      </c>
      <c r="K435" s="279">
        <v>97</v>
      </c>
      <c r="L435" s="275" t="s">
        <v>111</v>
      </c>
      <c r="M435" s="275" t="s">
        <v>42</v>
      </c>
      <c r="N435" s="278">
        <v>42496</v>
      </c>
      <c r="O435" s="278" t="s">
        <v>268</v>
      </c>
      <c r="P435" s="279">
        <v>31</v>
      </c>
      <c r="Q435" s="278" t="s">
        <v>34</v>
      </c>
      <c r="R435" s="275">
        <v>68323.8</v>
      </c>
      <c r="S435" s="275" t="s">
        <v>100</v>
      </c>
      <c r="T435" s="275">
        <v>68323.8</v>
      </c>
      <c r="U435" s="275" t="s">
        <v>100</v>
      </c>
      <c r="V435" s="283">
        <v>68323.8</v>
      </c>
      <c r="W435" s="275" t="s">
        <v>100</v>
      </c>
      <c r="X435" s="275" t="s">
        <v>107</v>
      </c>
      <c r="Y435" s="275">
        <v>68.319999999999993</v>
      </c>
      <c r="Z435" s="275">
        <v>1</v>
      </c>
      <c r="AA435" s="282" t="s">
        <v>630</v>
      </c>
      <c r="AB435" s="289" t="s">
        <v>409</v>
      </c>
      <c r="AC435" s="275" t="s">
        <v>361</v>
      </c>
      <c r="AD435" s="290" t="s">
        <v>350</v>
      </c>
      <c r="AE435" s="292" t="s">
        <v>794</v>
      </c>
      <c r="AF435" s="292" t="s">
        <v>2134</v>
      </c>
      <c r="AG435" s="292"/>
    </row>
    <row r="436" spans="1:33" x14ac:dyDescent="0.25">
      <c r="A436" s="275">
        <v>3904</v>
      </c>
      <c r="B436" s="275" t="s">
        <v>2122</v>
      </c>
      <c r="C436" s="275" t="s">
        <v>16</v>
      </c>
      <c r="D436" s="275">
        <v>3022</v>
      </c>
      <c r="E436" s="275" t="s">
        <v>141</v>
      </c>
      <c r="F436" s="275" t="s">
        <v>16</v>
      </c>
      <c r="G436" s="276" t="s">
        <v>2371</v>
      </c>
      <c r="H436" s="277" t="s">
        <v>55</v>
      </c>
      <c r="I436" s="277" t="s">
        <v>166</v>
      </c>
      <c r="J436" s="278">
        <v>42464</v>
      </c>
      <c r="K436" s="279">
        <v>63</v>
      </c>
      <c r="L436" s="275" t="s">
        <v>127</v>
      </c>
      <c r="M436" s="275" t="s">
        <v>128</v>
      </c>
      <c r="N436" s="278">
        <v>42527</v>
      </c>
      <c r="O436" s="278" t="s">
        <v>268</v>
      </c>
      <c r="P436" s="279">
        <v>0</v>
      </c>
      <c r="Q436" s="278" t="s">
        <v>33</v>
      </c>
      <c r="R436" s="275">
        <v>84000</v>
      </c>
      <c r="S436" s="275" t="s">
        <v>100</v>
      </c>
      <c r="T436" s="275">
        <v>84000</v>
      </c>
      <c r="U436" s="275" t="s">
        <v>100</v>
      </c>
      <c r="V436" s="283">
        <v>84000</v>
      </c>
      <c r="W436" s="275" t="s">
        <v>100</v>
      </c>
      <c r="X436" s="275" t="s">
        <v>107</v>
      </c>
      <c r="Y436" s="275">
        <v>84</v>
      </c>
      <c r="Z436" s="275">
        <v>1</v>
      </c>
      <c r="AA436" s="282" t="s">
        <v>630</v>
      </c>
      <c r="AB436" s="289" t="s">
        <v>409</v>
      </c>
      <c r="AC436" s="275" t="s">
        <v>2372</v>
      </c>
      <c r="AD436" s="290" t="s">
        <v>350</v>
      </c>
      <c r="AE436" s="292" t="s">
        <v>794</v>
      </c>
      <c r="AF436" s="292" t="s">
        <v>2134</v>
      </c>
      <c r="AG436" s="292"/>
    </row>
    <row r="437" spans="1:33" x14ac:dyDescent="0.25">
      <c r="A437" s="275">
        <v>413</v>
      </c>
      <c r="B437" s="275" t="s">
        <v>136</v>
      </c>
      <c r="C437" s="275" t="s">
        <v>13</v>
      </c>
      <c r="D437" s="275">
        <v>1320</v>
      </c>
      <c r="E437" s="275" t="s">
        <v>188</v>
      </c>
      <c r="F437" s="275" t="s">
        <v>21</v>
      </c>
      <c r="G437" s="276">
        <v>4130110135682</v>
      </c>
      <c r="H437" s="277" t="s">
        <v>55</v>
      </c>
      <c r="I437" s="277" t="s">
        <v>294</v>
      </c>
      <c r="J437" s="278">
        <v>42458</v>
      </c>
      <c r="K437" s="279">
        <v>69</v>
      </c>
      <c r="L437" s="275" t="s">
        <v>127</v>
      </c>
      <c r="M437" s="275" t="s">
        <v>128</v>
      </c>
      <c r="N437" s="278">
        <v>42524</v>
      </c>
      <c r="O437" s="278" t="s">
        <v>268</v>
      </c>
      <c r="P437" s="279">
        <v>3</v>
      </c>
      <c r="Q437" s="278" t="s">
        <v>33</v>
      </c>
      <c r="R437" s="275">
        <v>-3300</v>
      </c>
      <c r="S437" s="275" t="s">
        <v>100</v>
      </c>
      <c r="T437" s="275">
        <v>-3300</v>
      </c>
      <c r="U437" s="275" t="s">
        <v>100</v>
      </c>
      <c r="V437" s="283">
        <v>-3300</v>
      </c>
      <c r="W437" s="275" t="s">
        <v>100</v>
      </c>
      <c r="X437" s="275" t="s">
        <v>114</v>
      </c>
      <c r="Y437" s="275">
        <v>-3.3</v>
      </c>
      <c r="Z437" s="275">
        <v>1</v>
      </c>
      <c r="AA437" s="282" t="s">
        <v>631</v>
      </c>
      <c r="AB437" s="289" t="s">
        <v>436</v>
      </c>
      <c r="AC437" s="275" t="s">
        <v>2373</v>
      </c>
      <c r="AD437" s="290" t="s">
        <v>349</v>
      </c>
      <c r="AE437" s="292"/>
      <c r="AF437" s="292"/>
      <c r="AG437" s="292"/>
    </row>
    <row r="438" spans="1:33" x14ac:dyDescent="0.25">
      <c r="A438" s="275">
        <v>413</v>
      </c>
      <c r="B438" s="275" t="s">
        <v>136</v>
      </c>
      <c r="C438" s="275" t="s">
        <v>13</v>
      </c>
      <c r="D438" s="275">
        <v>1320</v>
      </c>
      <c r="E438" s="275" t="s">
        <v>188</v>
      </c>
      <c r="F438" s="275" t="s">
        <v>21</v>
      </c>
      <c r="G438" s="276">
        <v>4130110135683</v>
      </c>
      <c r="H438" s="277" t="s">
        <v>55</v>
      </c>
      <c r="I438" s="277" t="s">
        <v>294</v>
      </c>
      <c r="J438" s="278">
        <v>42458</v>
      </c>
      <c r="K438" s="279">
        <v>69</v>
      </c>
      <c r="L438" s="275" t="s">
        <v>127</v>
      </c>
      <c r="M438" s="275" t="s">
        <v>128</v>
      </c>
      <c r="N438" s="278">
        <v>42524</v>
      </c>
      <c r="O438" s="278" t="s">
        <v>268</v>
      </c>
      <c r="P438" s="279">
        <v>3</v>
      </c>
      <c r="Q438" s="278" t="s">
        <v>33</v>
      </c>
      <c r="R438" s="275">
        <v>3300</v>
      </c>
      <c r="S438" s="275" t="s">
        <v>100</v>
      </c>
      <c r="T438" s="275">
        <v>3300</v>
      </c>
      <c r="U438" s="275" t="s">
        <v>100</v>
      </c>
      <c r="V438" s="283">
        <v>3300</v>
      </c>
      <c r="W438" s="275" t="s">
        <v>100</v>
      </c>
      <c r="X438" s="275" t="s">
        <v>114</v>
      </c>
      <c r="Y438" s="275">
        <v>3.3</v>
      </c>
      <c r="Z438" s="275">
        <v>1</v>
      </c>
      <c r="AA438" s="282" t="s">
        <v>629</v>
      </c>
      <c r="AB438" s="289" t="s">
        <v>436</v>
      </c>
      <c r="AC438" s="275" t="s">
        <v>2373</v>
      </c>
      <c r="AD438" s="290" t="s">
        <v>349</v>
      </c>
      <c r="AE438" s="292"/>
      <c r="AF438" s="292"/>
      <c r="AG438" s="292"/>
    </row>
    <row r="439" spans="1:33" x14ac:dyDescent="0.25">
      <c r="A439" s="275">
        <v>413</v>
      </c>
      <c r="B439" s="275" t="s">
        <v>136</v>
      </c>
      <c r="C439" s="275" t="s">
        <v>13</v>
      </c>
      <c r="D439" s="275">
        <v>1340</v>
      </c>
      <c r="E439" s="275" t="s">
        <v>146</v>
      </c>
      <c r="F439" s="275" t="s">
        <v>21</v>
      </c>
      <c r="G439" s="276">
        <v>4130110135729</v>
      </c>
      <c r="H439" s="277" t="s">
        <v>55</v>
      </c>
      <c r="I439" s="277" t="s">
        <v>2374</v>
      </c>
      <c r="J439" s="278">
        <v>42458</v>
      </c>
      <c r="K439" s="279">
        <v>69</v>
      </c>
      <c r="L439" s="275" t="s">
        <v>111</v>
      </c>
      <c r="M439" s="275" t="s">
        <v>42</v>
      </c>
      <c r="N439" s="278">
        <v>42524</v>
      </c>
      <c r="O439" s="278" t="s">
        <v>268</v>
      </c>
      <c r="P439" s="279">
        <v>3</v>
      </c>
      <c r="Q439" s="278" t="s">
        <v>33</v>
      </c>
      <c r="R439" s="275">
        <v>-17267.099999999999</v>
      </c>
      <c r="S439" s="275" t="s">
        <v>100</v>
      </c>
      <c r="T439" s="275">
        <v>-17267.099999999999</v>
      </c>
      <c r="U439" s="275" t="s">
        <v>100</v>
      </c>
      <c r="V439" s="283">
        <v>-17267.099999999999</v>
      </c>
      <c r="W439" s="275" t="s">
        <v>100</v>
      </c>
      <c r="X439" s="275" t="s">
        <v>114</v>
      </c>
      <c r="Y439" s="275">
        <v>-17.27</v>
      </c>
      <c r="Z439" s="275">
        <v>1</v>
      </c>
      <c r="AA439" s="282" t="s">
        <v>631</v>
      </c>
      <c r="AB439" s="289" t="s">
        <v>415</v>
      </c>
      <c r="AC439" s="275" t="s">
        <v>2375</v>
      </c>
      <c r="AD439" s="290" t="s">
        <v>349</v>
      </c>
      <c r="AE439" s="292"/>
      <c r="AF439" s="292"/>
      <c r="AG439" s="292"/>
    </row>
    <row r="440" spans="1:33" x14ac:dyDescent="0.25">
      <c r="A440" s="275">
        <v>413</v>
      </c>
      <c r="B440" s="275" t="s">
        <v>136</v>
      </c>
      <c r="C440" s="275" t="s">
        <v>13</v>
      </c>
      <c r="D440" s="275">
        <v>1340</v>
      </c>
      <c r="E440" s="275" t="s">
        <v>146</v>
      </c>
      <c r="F440" s="275" t="s">
        <v>21</v>
      </c>
      <c r="G440" s="276">
        <v>4130110135869</v>
      </c>
      <c r="H440" s="277" t="s">
        <v>57</v>
      </c>
      <c r="I440" s="277" t="s">
        <v>293</v>
      </c>
      <c r="J440" s="278">
        <v>42459</v>
      </c>
      <c r="K440" s="279">
        <v>68</v>
      </c>
      <c r="L440" s="275" t="s">
        <v>127</v>
      </c>
      <c r="M440" s="275" t="s">
        <v>128</v>
      </c>
      <c r="N440" s="278">
        <v>42524</v>
      </c>
      <c r="O440" s="278" t="s">
        <v>268</v>
      </c>
      <c r="P440" s="279">
        <v>3</v>
      </c>
      <c r="Q440" s="278" t="s">
        <v>33</v>
      </c>
      <c r="R440" s="275">
        <v>98.5</v>
      </c>
      <c r="S440" s="275" t="s">
        <v>100</v>
      </c>
      <c r="T440" s="275">
        <v>98.5</v>
      </c>
      <c r="U440" s="275" t="s">
        <v>100</v>
      </c>
      <c r="V440" s="283">
        <v>98.5</v>
      </c>
      <c r="W440" s="275" t="s">
        <v>100</v>
      </c>
      <c r="X440" s="275" t="s">
        <v>114</v>
      </c>
      <c r="Y440" s="275">
        <v>0.1</v>
      </c>
      <c r="Z440" s="275">
        <v>1</v>
      </c>
      <c r="AA440" s="282" t="s">
        <v>631</v>
      </c>
      <c r="AB440" s="289" t="s">
        <v>415</v>
      </c>
      <c r="AC440" s="275" t="s">
        <v>2376</v>
      </c>
      <c r="AD440" s="290" t="s">
        <v>349</v>
      </c>
      <c r="AE440" s="292"/>
      <c r="AF440" s="292"/>
      <c r="AG440" s="292"/>
    </row>
    <row r="441" spans="1:33" x14ac:dyDescent="0.25">
      <c r="A441" s="275">
        <v>413</v>
      </c>
      <c r="B441" s="275" t="s">
        <v>136</v>
      </c>
      <c r="C441" s="275" t="s">
        <v>13</v>
      </c>
      <c r="D441" s="275">
        <v>1340</v>
      </c>
      <c r="E441" s="275" t="s">
        <v>146</v>
      </c>
      <c r="F441" s="275" t="s">
        <v>21</v>
      </c>
      <c r="G441" s="276">
        <v>4130110135101</v>
      </c>
      <c r="H441" s="277" t="s">
        <v>57</v>
      </c>
      <c r="I441" s="277" t="s">
        <v>293</v>
      </c>
      <c r="J441" s="278">
        <v>42451</v>
      </c>
      <c r="K441" s="279">
        <v>76</v>
      </c>
      <c r="L441" s="275" t="s">
        <v>127</v>
      </c>
      <c r="M441" s="275" t="s">
        <v>128</v>
      </c>
      <c r="N441" s="278">
        <v>42524</v>
      </c>
      <c r="O441" s="278" t="s">
        <v>268</v>
      </c>
      <c r="P441" s="279">
        <v>3</v>
      </c>
      <c r="Q441" s="278" t="s">
        <v>33</v>
      </c>
      <c r="R441" s="275">
        <v>1477.19</v>
      </c>
      <c r="S441" s="275" t="s">
        <v>100</v>
      </c>
      <c r="T441" s="275">
        <v>1477.19</v>
      </c>
      <c r="U441" s="275" t="s">
        <v>100</v>
      </c>
      <c r="V441" s="283">
        <v>1477.19</v>
      </c>
      <c r="W441" s="275" t="s">
        <v>100</v>
      </c>
      <c r="X441" s="275" t="s">
        <v>114</v>
      </c>
      <c r="Y441" s="275">
        <v>1.48</v>
      </c>
      <c r="Z441" s="275">
        <v>1</v>
      </c>
      <c r="AA441" s="282" t="s">
        <v>629</v>
      </c>
      <c r="AB441" s="289" t="s">
        <v>415</v>
      </c>
      <c r="AC441" s="275" t="s">
        <v>2376</v>
      </c>
      <c r="AD441" s="290" t="s">
        <v>349</v>
      </c>
      <c r="AE441" s="292"/>
      <c r="AF441" s="292"/>
      <c r="AG441" s="292"/>
    </row>
    <row r="442" spans="1:33" x14ac:dyDescent="0.25">
      <c r="A442" s="275">
        <v>413</v>
      </c>
      <c r="B442" s="275" t="s">
        <v>136</v>
      </c>
      <c r="C442" s="275" t="s">
        <v>13</v>
      </c>
      <c r="D442" s="275">
        <v>1340</v>
      </c>
      <c r="E442" s="275" t="s">
        <v>146</v>
      </c>
      <c r="F442" s="275" t="s">
        <v>21</v>
      </c>
      <c r="G442" s="276">
        <v>4130110135665</v>
      </c>
      <c r="H442" s="277" t="s">
        <v>1061</v>
      </c>
      <c r="I442" s="277" t="s">
        <v>67</v>
      </c>
      <c r="J442" s="278">
        <v>42458</v>
      </c>
      <c r="K442" s="279">
        <v>69</v>
      </c>
      <c r="L442" s="275" t="s">
        <v>127</v>
      </c>
      <c r="M442" s="275" t="s">
        <v>128</v>
      </c>
      <c r="N442" s="278">
        <v>42524</v>
      </c>
      <c r="O442" s="278" t="s">
        <v>268</v>
      </c>
      <c r="P442" s="279">
        <v>3</v>
      </c>
      <c r="Q442" s="278" t="s">
        <v>33</v>
      </c>
      <c r="R442" s="275">
        <v>1632.96</v>
      </c>
      <c r="S442" s="275" t="s">
        <v>100</v>
      </c>
      <c r="T442" s="275">
        <v>1632.96</v>
      </c>
      <c r="U442" s="275" t="s">
        <v>100</v>
      </c>
      <c r="V442" s="283">
        <v>1632.96</v>
      </c>
      <c r="W442" s="275" t="s">
        <v>100</v>
      </c>
      <c r="X442" s="275" t="s">
        <v>114</v>
      </c>
      <c r="Y442" s="275">
        <v>1.63</v>
      </c>
      <c r="Z442" s="275">
        <v>1</v>
      </c>
      <c r="AA442" s="282" t="s">
        <v>629</v>
      </c>
      <c r="AB442" s="289" t="s">
        <v>415</v>
      </c>
      <c r="AC442" s="275" t="s">
        <v>2377</v>
      </c>
      <c r="AD442" s="290" t="s">
        <v>349</v>
      </c>
      <c r="AE442" s="292"/>
      <c r="AF442" s="292"/>
      <c r="AG442" s="292"/>
    </row>
    <row r="443" spans="1:33" x14ac:dyDescent="0.25">
      <c r="A443" s="275">
        <v>413</v>
      </c>
      <c r="B443" s="275" t="s">
        <v>136</v>
      </c>
      <c r="C443" s="275" t="s">
        <v>13</v>
      </c>
      <c r="D443" s="275">
        <v>1340</v>
      </c>
      <c r="E443" s="275" t="s">
        <v>146</v>
      </c>
      <c r="F443" s="275" t="s">
        <v>21</v>
      </c>
      <c r="G443" s="276">
        <v>4130110135827</v>
      </c>
      <c r="H443" s="285" t="s">
        <v>57</v>
      </c>
      <c r="I443" s="285" t="s">
        <v>293</v>
      </c>
      <c r="J443" s="278">
        <v>42459</v>
      </c>
      <c r="K443" s="279">
        <v>68</v>
      </c>
      <c r="L443" s="275" t="s">
        <v>127</v>
      </c>
      <c r="M443" s="275" t="s">
        <v>128</v>
      </c>
      <c r="N443" s="278">
        <v>42524</v>
      </c>
      <c r="O443" s="278" t="s">
        <v>268</v>
      </c>
      <c r="P443" s="279">
        <v>3</v>
      </c>
      <c r="Q443" s="278" t="s">
        <v>33</v>
      </c>
      <c r="R443" s="275">
        <v>2144.65</v>
      </c>
      <c r="S443" s="275" t="s">
        <v>100</v>
      </c>
      <c r="T443" s="275">
        <v>2144.65</v>
      </c>
      <c r="U443" s="275" t="s">
        <v>100</v>
      </c>
      <c r="V443" s="283">
        <v>2144.65</v>
      </c>
      <c r="W443" s="275" t="s">
        <v>100</v>
      </c>
      <c r="X443" s="275" t="s">
        <v>114</v>
      </c>
      <c r="Y443" s="275">
        <v>2.14</v>
      </c>
      <c r="Z443" s="275">
        <v>1</v>
      </c>
      <c r="AA443" s="282" t="s">
        <v>629</v>
      </c>
      <c r="AB443" s="289" t="s">
        <v>415</v>
      </c>
      <c r="AC443" s="275" t="s">
        <v>2378</v>
      </c>
      <c r="AD443" s="290" t="s">
        <v>349</v>
      </c>
      <c r="AE443" s="292"/>
      <c r="AF443" s="292"/>
      <c r="AG443" s="292"/>
    </row>
    <row r="444" spans="1:33" x14ac:dyDescent="0.25">
      <c r="A444" s="275">
        <v>413</v>
      </c>
      <c r="B444" s="275" t="s">
        <v>136</v>
      </c>
      <c r="C444" s="275" t="s">
        <v>13</v>
      </c>
      <c r="D444" s="275">
        <v>1340</v>
      </c>
      <c r="E444" s="275" t="s">
        <v>146</v>
      </c>
      <c r="F444" s="275" t="s">
        <v>21</v>
      </c>
      <c r="G444" s="276">
        <v>4130110135697</v>
      </c>
      <c r="H444" s="277" t="s">
        <v>1061</v>
      </c>
      <c r="I444" s="277" t="s">
        <v>67</v>
      </c>
      <c r="J444" s="278">
        <v>42458</v>
      </c>
      <c r="K444" s="279">
        <v>69</v>
      </c>
      <c r="L444" s="275" t="s">
        <v>127</v>
      </c>
      <c r="M444" s="275" t="s">
        <v>128</v>
      </c>
      <c r="N444" s="278">
        <v>42524</v>
      </c>
      <c r="O444" s="278" t="s">
        <v>268</v>
      </c>
      <c r="P444" s="279">
        <v>3</v>
      </c>
      <c r="Q444" s="278" t="s">
        <v>33</v>
      </c>
      <c r="R444" s="275">
        <v>2857.68</v>
      </c>
      <c r="S444" s="275" t="s">
        <v>100</v>
      </c>
      <c r="T444" s="275">
        <v>2857.68</v>
      </c>
      <c r="U444" s="275" t="s">
        <v>100</v>
      </c>
      <c r="V444" s="283">
        <v>2857.68</v>
      </c>
      <c r="W444" s="275" t="s">
        <v>100</v>
      </c>
      <c r="X444" s="275" t="s">
        <v>114</v>
      </c>
      <c r="Y444" s="275">
        <v>2.86</v>
      </c>
      <c r="Z444" s="275">
        <v>1</v>
      </c>
      <c r="AA444" s="282" t="s">
        <v>629</v>
      </c>
      <c r="AB444" s="289" t="s">
        <v>415</v>
      </c>
      <c r="AC444" s="275" t="s">
        <v>2379</v>
      </c>
      <c r="AD444" s="290" t="s">
        <v>349</v>
      </c>
      <c r="AE444" s="292"/>
      <c r="AF444" s="292"/>
      <c r="AG444" s="292"/>
    </row>
    <row r="445" spans="1:33" x14ac:dyDescent="0.25">
      <c r="A445" s="275">
        <v>413</v>
      </c>
      <c r="B445" s="275" t="s">
        <v>136</v>
      </c>
      <c r="C445" s="275" t="s">
        <v>13</v>
      </c>
      <c r="D445" s="275">
        <v>1340</v>
      </c>
      <c r="E445" s="275" t="s">
        <v>146</v>
      </c>
      <c r="F445" s="275" t="s">
        <v>21</v>
      </c>
      <c r="G445" s="276">
        <v>4130110135813</v>
      </c>
      <c r="H445" s="277" t="s">
        <v>1061</v>
      </c>
      <c r="I445" s="277" t="s">
        <v>67</v>
      </c>
      <c r="J445" s="278">
        <v>42459</v>
      </c>
      <c r="K445" s="279">
        <v>68</v>
      </c>
      <c r="L445" s="275" t="s">
        <v>127</v>
      </c>
      <c r="M445" s="275" t="s">
        <v>128</v>
      </c>
      <c r="N445" s="278">
        <v>42524</v>
      </c>
      <c r="O445" s="278" t="s">
        <v>268</v>
      </c>
      <c r="P445" s="279">
        <v>3</v>
      </c>
      <c r="Q445" s="278" t="s">
        <v>33</v>
      </c>
      <c r="R445" s="275">
        <v>3239.45</v>
      </c>
      <c r="S445" s="275" t="s">
        <v>100</v>
      </c>
      <c r="T445" s="275">
        <v>3239.45</v>
      </c>
      <c r="U445" s="275" t="s">
        <v>100</v>
      </c>
      <c r="V445" s="283">
        <v>3239.45</v>
      </c>
      <c r="W445" s="275" t="s">
        <v>100</v>
      </c>
      <c r="X445" s="275" t="s">
        <v>114</v>
      </c>
      <c r="Y445" s="275">
        <v>3.24</v>
      </c>
      <c r="Z445" s="275">
        <v>1</v>
      </c>
      <c r="AA445" s="282" t="s">
        <v>629</v>
      </c>
      <c r="AB445" s="289" t="s">
        <v>415</v>
      </c>
      <c r="AC445" s="275" t="s">
        <v>2378</v>
      </c>
      <c r="AD445" s="290" t="s">
        <v>349</v>
      </c>
      <c r="AE445" s="292"/>
      <c r="AF445" s="292"/>
      <c r="AG445" s="292"/>
    </row>
    <row r="446" spans="1:33" x14ac:dyDescent="0.25">
      <c r="A446" s="275">
        <v>413</v>
      </c>
      <c r="B446" s="275" t="s">
        <v>136</v>
      </c>
      <c r="C446" s="275" t="s">
        <v>13</v>
      </c>
      <c r="D446" s="275">
        <v>1340</v>
      </c>
      <c r="E446" s="275" t="s">
        <v>146</v>
      </c>
      <c r="F446" s="275" t="s">
        <v>21</v>
      </c>
      <c r="G446" s="276">
        <v>4130110135870</v>
      </c>
      <c r="H446" s="277" t="s">
        <v>57</v>
      </c>
      <c r="I446" s="277" t="s">
        <v>293</v>
      </c>
      <c r="J446" s="278">
        <v>42459</v>
      </c>
      <c r="K446" s="279">
        <v>68</v>
      </c>
      <c r="L446" s="275" t="s">
        <v>127</v>
      </c>
      <c r="M446" s="275" t="s">
        <v>128</v>
      </c>
      <c r="N446" s="278">
        <v>42524</v>
      </c>
      <c r="O446" s="278" t="s">
        <v>268</v>
      </c>
      <c r="P446" s="279">
        <v>3</v>
      </c>
      <c r="Q446" s="278" t="s">
        <v>33</v>
      </c>
      <c r="R446" s="275">
        <v>4959</v>
      </c>
      <c r="S446" s="275" t="s">
        <v>100</v>
      </c>
      <c r="T446" s="275">
        <v>4959</v>
      </c>
      <c r="U446" s="275" t="s">
        <v>100</v>
      </c>
      <c r="V446" s="283">
        <v>4959</v>
      </c>
      <c r="W446" s="275" t="s">
        <v>100</v>
      </c>
      <c r="X446" s="275" t="s">
        <v>114</v>
      </c>
      <c r="Y446" s="275">
        <v>4.96</v>
      </c>
      <c r="Z446" s="275">
        <v>1</v>
      </c>
      <c r="AA446" s="282" t="s">
        <v>629</v>
      </c>
      <c r="AB446" s="289" t="s">
        <v>415</v>
      </c>
      <c r="AC446" s="275" t="s">
        <v>2378</v>
      </c>
      <c r="AD446" s="290" t="s">
        <v>349</v>
      </c>
      <c r="AE446" s="292"/>
      <c r="AF446" s="292"/>
      <c r="AG446" s="292"/>
    </row>
    <row r="447" spans="1:33" x14ac:dyDescent="0.25">
      <c r="A447" s="275">
        <v>413</v>
      </c>
      <c r="B447" s="275" t="s">
        <v>136</v>
      </c>
      <c r="C447" s="275" t="s">
        <v>13</v>
      </c>
      <c r="D447" s="275">
        <v>1340</v>
      </c>
      <c r="E447" s="275" t="s">
        <v>146</v>
      </c>
      <c r="F447" s="275" t="s">
        <v>21</v>
      </c>
      <c r="G447" s="276">
        <v>4130110135214</v>
      </c>
      <c r="H447" s="277" t="s">
        <v>55</v>
      </c>
      <c r="I447" s="277" t="s">
        <v>2374</v>
      </c>
      <c r="J447" s="278">
        <v>42451</v>
      </c>
      <c r="K447" s="279">
        <v>76</v>
      </c>
      <c r="L447" s="275" t="s">
        <v>111</v>
      </c>
      <c r="M447" s="275" t="s">
        <v>42</v>
      </c>
      <c r="N447" s="278">
        <v>42524</v>
      </c>
      <c r="O447" s="278" t="s">
        <v>268</v>
      </c>
      <c r="P447" s="279">
        <v>3</v>
      </c>
      <c r="Q447" s="278" t="s">
        <v>33</v>
      </c>
      <c r="R447" s="275">
        <v>6780</v>
      </c>
      <c r="S447" s="275" t="s">
        <v>100</v>
      </c>
      <c r="T447" s="275">
        <v>6780</v>
      </c>
      <c r="U447" s="275" t="s">
        <v>100</v>
      </c>
      <c r="V447" s="283">
        <v>6780</v>
      </c>
      <c r="W447" s="275" t="s">
        <v>100</v>
      </c>
      <c r="X447" s="275" t="s">
        <v>114</v>
      </c>
      <c r="Y447" s="275">
        <v>6.78</v>
      </c>
      <c r="Z447" s="275">
        <v>1</v>
      </c>
      <c r="AA447" s="282" t="s">
        <v>629</v>
      </c>
      <c r="AB447" s="289" t="s">
        <v>415</v>
      </c>
      <c r="AC447" s="275" t="s">
        <v>2375</v>
      </c>
      <c r="AD447" s="290" t="s">
        <v>349</v>
      </c>
      <c r="AE447" s="292"/>
      <c r="AF447" s="292"/>
      <c r="AG447" s="292"/>
    </row>
    <row r="448" spans="1:33" x14ac:dyDescent="0.25">
      <c r="A448" s="275">
        <v>413</v>
      </c>
      <c r="B448" s="275" t="s">
        <v>136</v>
      </c>
      <c r="C448" s="275" t="s">
        <v>13</v>
      </c>
      <c r="D448" s="275">
        <v>1340</v>
      </c>
      <c r="E448" s="275" t="s">
        <v>146</v>
      </c>
      <c r="F448" s="275" t="s">
        <v>21</v>
      </c>
      <c r="G448" s="276">
        <v>4130110135690</v>
      </c>
      <c r="H448" s="277" t="s">
        <v>1061</v>
      </c>
      <c r="I448" s="277" t="s">
        <v>67</v>
      </c>
      <c r="J448" s="278">
        <v>42458</v>
      </c>
      <c r="K448" s="279">
        <v>69</v>
      </c>
      <c r="L448" s="275" t="s">
        <v>127</v>
      </c>
      <c r="M448" s="275" t="s">
        <v>128</v>
      </c>
      <c r="N448" s="278">
        <v>42524</v>
      </c>
      <c r="O448" s="278" t="s">
        <v>268</v>
      </c>
      <c r="P448" s="279">
        <v>3</v>
      </c>
      <c r="Q448" s="278" t="s">
        <v>33</v>
      </c>
      <c r="R448" s="275">
        <v>7387.2</v>
      </c>
      <c r="S448" s="275" t="s">
        <v>100</v>
      </c>
      <c r="T448" s="275">
        <v>7387.2</v>
      </c>
      <c r="U448" s="275" t="s">
        <v>100</v>
      </c>
      <c r="V448" s="283">
        <v>7387.2</v>
      </c>
      <c r="W448" s="275" t="s">
        <v>100</v>
      </c>
      <c r="X448" s="275" t="s">
        <v>114</v>
      </c>
      <c r="Y448" s="275">
        <v>7.39</v>
      </c>
      <c r="Z448" s="275">
        <v>1</v>
      </c>
      <c r="AA448" s="282" t="s">
        <v>629</v>
      </c>
      <c r="AB448" s="289" t="s">
        <v>415</v>
      </c>
      <c r="AC448" s="275" t="s">
        <v>2378</v>
      </c>
      <c r="AD448" s="290" t="s">
        <v>349</v>
      </c>
      <c r="AE448" s="292"/>
      <c r="AF448" s="292"/>
      <c r="AG448" s="292"/>
    </row>
    <row r="449" spans="1:33" x14ac:dyDescent="0.25">
      <c r="A449" s="275">
        <v>413</v>
      </c>
      <c r="B449" s="275" t="s">
        <v>136</v>
      </c>
      <c r="C449" s="275" t="s">
        <v>13</v>
      </c>
      <c r="D449" s="275">
        <v>1340</v>
      </c>
      <c r="E449" s="275" t="s">
        <v>146</v>
      </c>
      <c r="F449" s="275" t="s">
        <v>21</v>
      </c>
      <c r="G449" s="276">
        <v>4130110135692</v>
      </c>
      <c r="H449" s="277" t="s">
        <v>1061</v>
      </c>
      <c r="I449" s="277" t="s">
        <v>67</v>
      </c>
      <c r="J449" s="278">
        <v>42458</v>
      </c>
      <c r="K449" s="279">
        <v>69</v>
      </c>
      <c r="L449" s="275" t="s">
        <v>127</v>
      </c>
      <c r="M449" s="275" t="s">
        <v>128</v>
      </c>
      <c r="N449" s="278">
        <v>42524</v>
      </c>
      <c r="O449" s="278" t="s">
        <v>268</v>
      </c>
      <c r="P449" s="279">
        <v>3</v>
      </c>
      <c r="Q449" s="278" t="s">
        <v>33</v>
      </c>
      <c r="R449" s="275">
        <v>7387.2</v>
      </c>
      <c r="S449" s="275" t="s">
        <v>100</v>
      </c>
      <c r="T449" s="275">
        <v>7387.2</v>
      </c>
      <c r="U449" s="275" t="s">
        <v>100</v>
      </c>
      <c r="V449" s="283">
        <v>7387.2</v>
      </c>
      <c r="W449" s="275" t="s">
        <v>100</v>
      </c>
      <c r="X449" s="275" t="s">
        <v>114</v>
      </c>
      <c r="Y449" s="275">
        <v>7.39</v>
      </c>
      <c r="Z449" s="275">
        <v>1</v>
      </c>
      <c r="AA449" s="282" t="s">
        <v>629</v>
      </c>
      <c r="AB449" s="289" t="s">
        <v>415</v>
      </c>
      <c r="AC449" s="275" t="s">
        <v>2376</v>
      </c>
      <c r="AD449" s="290" t="s">
        <v>349</v>
      </c>
      <c r="AE449" s="292"/>
      <c r="AF449" s="292"/>
      <c r="AG449" s="292"/>
    </row>
    <row r="450" spans="1:33" x14ac:dyDescent="0.25">
      <c r="A450" s="275">
        <v>413</v>
      </c>
      <c r="B450" s="275" t="s">
        <v>136</v>
      </c>
      <c r="C450" s="275" t="s">
        <v>13</v>
      </c>
      <c r="D450" s="275">
        <v>1340</v>
      </c>
      <c r="E450" s="275" t="s">
        <v>146</v>
      </c>
      <c r="F450" s="275" t="s">
        <v>21</v>
      </c>
      <c r="G450" s="276">
        <v>4130110135685</v>
      </c>
      <c r="H450" s="277" t="s">
        <v>1061</v>
      </c>
      <c r="I450" s="277" t="s">
        <v>67</v>
      </c>
      <c r="J450" s="278">
        <v>42458</v>
      </c>
      <c r="K450" s="279">
        <v>69</v>
      </c>
      <c r="L450" s="275" t="s">
        <v>127</v>
      </c>
      <c r="M450" s="275" t="s">
        <v>128</v>
      </c>
      <c r="N450" s="278">
        <v>42524</v>
      </c>
      <c r="O450" s="278" t="s">
        <v>268</v>
      </c>
      <c r="P450" s="279">
        <v>3</v>
      </c>
      <c r="Q450" s="278" t="s">
        <v>33</v>
      </c>
      <c r="R450" s="275">
        <v>7756.56</v>
      </c>
      <c r="S450" s="275" t="s">
        <v>100</v>
      </c>
      <c r="T450" s="275">
        <v>7756.56</v>
      </c>
      <c r="U450" s="275" t="s">
        <v>100</v>
      </c>
      <c r="V450" s="283">
        <v>7756.56</v>
      </c>
      <c r="W450" s="275" t="s">
        <v>100</v>
      </c>
      <c r="X450" s="275" t="s">
        <v>114</v>
      </c>
      <c r="Y450" s="275">
        <v>7.76</v>
      </c>
      <c r="Z450" s="275">
        <v>1</v>
      </c>
      <c r="AA450" s="282" t="s">
        <v>629</v>
      </c>
      <c r="AB450" s="289" t="s">
        <v>415</v>
      </c>
      <c r="AC450" s="275" t="s">
        <v>2378</v>
      </c>
      <c r="AD450" s="290" t="s">
        <v>349</v>
      </c>
      <c r="AE450" s="292"/>
      <c r="AF450" s="292"/>
      <c r="AG450" s="292"/>
    </row>
    <row r="451" spans="1:33" x14ac:dyDescent="0.25">
      <c r="A451" s="275">
        <v>413</v>
      </c>
      <c r="B451" s="275" t="s">
        <v>136</v>
      </c>
      <c r="C451" s="275" t="s">
        <v>13</v>
      </c>
      <c r="D451" s="275">
        <v>1340</v>
      </c>
      <c r="E451" s="275" t="s">
        <v>146</v>
      </c>
      <c r="F451" s="275" t="s">
        <v>21</v>
      </c>
      <c r="G451" s="276">
        <v>4130110135693</v>
      </c>
      <c r="H451" s="277" t="s">
        <v>1061</v>
      </c>
      <c r="I451" s="277" t="s">
        <v>67</v>
      </c>
      <c r="J451" s="278">
        <v>42458</v>
      </c>
      <c r="K451" s="279">
        <v>69</v>
      </c>
      <c r="L451" s="275" t="s">
        <v>127</v>
      </c>
      <c r="M451" s="275" t="s">
        <v>128</v>
      </c>
      <c r="N451" s="278">
        <v>42524</v>
      </c>
      <c r="O451" s="278" t="s">
        <v>268</v>
      </c>
      <c r="P451" s="279">
        <v>3</v>
      </c>
      <c r="Q451" s="278" t="s">
        <v>33</v>
      </c>
      <c r="R451" s="275">
        <v>7776</v>
      </c>
      <c r="S451" s="275" t="s">
        <v>100</v>
      </c>
      <c r="T451" s="275">
        <v>7776</v>
      </c>
      <c r="U451" s="275" t="s">
        <v>100</v>
      </c>
      <c r="V451" s="283">
        <v>7776</v>
      </c>
      <c r="W451" s="275" t="s">
        <v>100</v>
      </c>
      <c r="X451" s="275" t="s">
        <v>114</v>
      </c>
      <c r="Y451" s="275">
        <v>7.78</v>
      </c>
      <c r="Z451" s="275">
        <v>1</v>
      </c>
      <c r="AA451" s="282" t="s">
        <v>629</v>
      </c>
      <c r="AB451" s="289" t="s">
        <v>415</v>
      </c>
      <c r="AC451" s="275" t="s">
        <v>2378</v>
      </c>
      <c r="AD451" s="290" t="s">
        <v>349</v>
      </c>
      <c r="AE451" s="292"/>
      <c r="AF451" s="292"/>
      <c r="AG451" s="292"/>
    </row>
    <row r="452" spans="1:33" x14ac:dyDescent="0.25">
      <c r="A452" s="275">
        <v>413</v>
      </c>
      <c r="B452" s="275" t="s">
        <v>136</v>
      </c>
      <c r="C452" s="275" t="s">
        <v>13</v>
      </c>
      <c r="D452" s="275">
        <v>1340</v>
      </c>
      <c r="E452" s="275" t="s">
        <v>146</v>
      </c>
      <c r="F452" s="275" t="s">
        <v>21</v>
      </c>
      <c r="G452" s="276">
        <v>4130110135667</v>
      </c>
      <c r="H452" s="277" t="s">
        <v>1061</v>
      </c>
      <c r="I452" s="277" t="s">
        <v>67</v>
      </c>
      <c r="J452" s="278">
        <v>42458</v>
      </c>
      <c r="K452" s="279">
        <v>69</v>
      </c>
      <c r="L452" s="275" t="s">
        <v>127</v>
      </c>
      <c r="M452" s="275" t="s">
        <v>128</v>
      </c>
      <c r="N452" s="278">
        <v>42524</v>
      </c>
      <c r="O452" s="278" t="s">
        <v>268</v>
      </c>
      <c r="P452" s="279">
        <v>3</v>
      </c>
      <c r="Q452" s="278" t="s">
        <v>33</v>
      </c>
      <c r="R452" s="275">
        <v>8573.0400000000009</v>
      </c>
      <c r="S452" s="275" t="s">
        <v>100</v>
      </c>
      <c r="T452" s="275">
        <v>8573.0400000000009</v>
      </c>
      <c r="U452" s="275" t="s">
        <v>100</v>
      </c>
      <c r="V452" s="283">
        <v>8573.0400000000009</v>
      </c>
      <c r="W452" s="275" t="s">
        <v>100</v>
      </c>
      <c r="X452" s="275" t="s">
        <v>114</v>
      </c>
      <c r="Y452" s="275">
        <v>8.57</v>
      </c>
      <c r="Z452" s="275">
        <v>1</v>
      </c>
      <c r="AA452" s="282" t="s">
        <v>629</v>
      </c>
      <c r="AB452" s="289" t="s">
        <v>415</v>
      </c>
      <c r="AC452" s="275" t="s">
        <v>2378</v>
      </c>
      <c r="AD452" s="290" t="s">
        <v>349</v>
      </c>
      <c r="AE452" s="292"/>
      <c r="AF452" s="292"/>
      <c r="AG452" s="292"/>
    </row>
    <row r="453" spans="1:33" x14ac:dyDescent="0.25">
      <c r="A453" s="275">
        <v>413</v>
      </c>
      <c r="B453" s="275" t="s">
        <v>136</v>
      </c>
      <c r="C453" s="275" t="s">
        <v>13</v>
      </c>
      <c r="D453" s="275">
        <v>1340</v>
      </c>
      <c r="E453" s="275" t="s">
        <v>146</v>
      </c>
      <c r="F453" s="275" t="s">
        <v>21</v>
      </c>
      <c r="G453" s="276">
        <v>4130110135680</v>
      </c>
      <c r="H453" s="277" t="s">
        <v>1061</v>
      </c>
      <c r="I453" s="277" t="s">
        <v>67</v>
      </c>
      <c r="J453" s="278">
        <v>42458</v>
      </c>
      <c r="K453" s="279">
        <v>69</v>
      </c>
      <c r="L453" s="275" t="s">
        <v>127</v>
      </c>
      <c r="M453" s="275" t="s">
        <v>128</v>
      </c>
      <c r="N453" s="278">
        <v>42524</v>
      </c>
      <c r="O453" s="278" t="s">
        <v>268</v>
      </c>
      <c r="P453" s="279">
        <v>3</v>
      </c>
      <c r="Q453" s="278" t="s">
        <v>33</v>
      </c>
      <c r="R453" s="275">
        <v>8573.0400000000009</v>
      </c>
      <c r="S453" s="275" t="s">
        <v>100</v>
      </c>
      <c r="T453" s="275">
        <v>8573.0400000000009</v>
      </c>
      <c r="U453" s="275" t="s">
        <v>100</v>
      </c>
      <c r="V453" s="283">
        <v>8573.0400000000009</v>
      </c>
      <c r="W453" s="275" t="s">
        <v>100</v>
      </c>
      <c r="X453" s="275" t="s">
        <v>114</v>
      </c>
      <c r="Y453" s="275">
        <v>8.57</v>
      </c>
      <c r="Z453" s="275">
        <v>1</v>
      </c>
      <c r="AA453" s="282" t="s">
        <v>629</v>
      </c>
      <c r="AB453" s="289" t="s">
        <v>415</v>
      </c>
      <c r="AC453" s="275" t="s">
        <v>2378</v>
      </c>
      <c r="AD453" s="290" t="s">
        <v>349</v>
      </c>
      <c r="AE453" s="292"/>
      <c r="AF453" s="292"/>
      <c r="AG453" s="292"/>
    </row>
    <row r="454" spans="1:33" x14ac:dyDescent="0.25">
      <c r="A454" s="275">
        <v>413</v>
      </c>
      <c r="B454" s="275" t="s">
        <v>136</v>
      </c>
      <c r="C454" s="275" t="s">
        <v>13</v>
      </c>
      <c r="D454" s="275">
        <v>1340</v>
      </c>
      <c r="E454" s="275" t="s">
        <v>146</v>
      </c>
      <c r="F454" s="275" t="s">
        <v>21</v>
      </c>
      <c r="G454" s="276">
        <v>4130110135686</v>
      </c>
      <c r="H454" s="277" t="s">
        <v>1061</v>
      </c>
      <c r="I454" s="277" t="s">
        <v>67</v>
      </c>
      <c r="J454" s="278">
        <v>42458</v>
      </c>
      <c r="K454" s="279">
        <v>69</v>
      </c>
      <c r="L454" s="275" t="s">
        <v>127</v>
      </c>
      <c r="M454" s="275" t="s">
        <v>128</v>
      </c>
      <c r="N454" s="278">
        <v>42524</v>
      </c>
      <c r="O454" s="278" t="s">
        <v>268</v>
      </c>
      <c r="P454" s="279">
        <v>3</v>
      </c>
      <c r="Q454" s="278" t="s">
        <v>33</v>
      </c>
      <c r="R454" s="275">
        <v>8573.0400000000009</v>
      </c>
      <c r="S454" s="275" t="s">
        <v>100</v>
      </c>
      <c r="T454" s="275">
        <v>8573.0400000000009</v>
      </c>
      <c r="U454" s="275" t="s">
        <v>100</v>
      </c>
      <c r="V454" s="283">
        <v>8573.0400000000009</v>
      </c>
      <c r="W454" s="275" t="s">
        <v>100</v>
      </c>
      <c r="X454" s="275" t="s">
        <v>114</v>
      </c>
      <c r="Y454" s="275">
        <v>8.57</v>
      </c>
      <c r="Z454" s="275">
        <v>1</v>
      </c>
      <c r="AA454" s="282" t="s">
        <v>629</v>
      </c>
      <c r="AB454" s="289" t="s">
        <v>415</v>
      </c>
      <c r="AC454" s="275" t="s">
        <v>2378</v>
      </c>
      <c r="AD454" s="290" t="s">
        <v>349</v>
      </c>
      <c r="AE454" s="292"/>
      <c r="AF454" s="292"/>
      <c r="AG454" s="292"/>
    </row>
    <row r="455" spans="1:33" x14ac:dyDescent="0.25">
      <c r="A455" s="275">
        <v>413</v>
      </c>
      <c r="B455" s="275" t="s">
        <v>136</v>
      </c>
      <c r="C455" s="275" t="s">
        <v>13</v>
      </c>
      <c r="D455" s="275">
        <v>1340</v>
      </c>
      <c r="E455" s="275" t="s">
        <v>146</v>
      </c>
      <c r="F455" s="275" t="s">
        <v>21</v>
      </c>
      <c r="G455" s="276">
        <v>4130110135689</v>
      </c>
      <c r="H455" s="277" t="s">
        <v>1061</v>
      </c>
      <c r="I455" s="277" t="s">
        <v>67</v>
      </c>
      <c r="J455" s="278">
        <v>42458</v>
      </c>
      <c r="K455" s="279">
        <v>69</v>
      </c>
      <c r="L455" s="275" t="s">
        <v>127</v>
      </c>
      <c r="M455" s="275" t="s">
        <v>128</v>
      </c>
      <c r="N455" s="278">
        <v>42524</v>
      </c>
      <c r="O455" s="278" t="s">
        <v>268</v>
      </c>
      <c r="P455" s="279">
        <v>3</v>
      </c>
      <c r="Q455" s="278" t="s">
        <v>33</v>
      </c>
      <c r="R455" s="275">
        <v>8573.0400000000009</v>
      </c>
      <c r="S455" s="275" t="s">
        <v>100</v>
      </c>
      <c r="T455" s="275">
        <v>8573.0400000000009</v>
      </c>
      <c r="U455" s="275" t="s">
        <v>100</v>
      </c>
      <c r="V455" s="283">
        <v>8573.0400000000009</v>
      </c>
      <c r="W455" s="275" t="s">
        <v>100</v>
      </c>
      <c r="X455" s="275" t="s">
        <v>114</v>
      </c>
      <c r="Y455" s="275">
        <v>8.57</v>
      </c>
      <c r="Z455" s="275">
        <v>1</v>
      </c>
      <c r="AA455" s="282" t="s">
        <v>629</v>
      </c>
      <c r="AB455" s="289" t="s">
        <v>415</v>
      </c>
      <c r="AC455" s="275" t="s">
        <v>2378</v>
      </c>
      <c r="AD455" s="290" t="s">
        <v>349</v>
      </c>
      <c r="AE455" s="292"/>
      <c r="AF455" s="292"/>
      <c r="AG455" s="292"/>
    </row>
    <row r="456" spans="1:33" x14ac:dyDescent="0.25">
      <c r="A456" s="275">
        <v>413</v>
      </c>
      <c r="B456" s="275" t="s">
        <v>136</v>
      </c>
      <c r="C456" s="275" t="s">
        <v>13</v>
      </c>
      <c r="D456" s="275">
        <v>1340</v>
      </c>
      <c r="E456" s="275" t="s">
        <v>146</v>
      </c>
      <c r="F456" s="275" t="s">
        <v>21</v>
      </c>
      <c r="G456" s="276">
        <v>4130110135675</v>
      </c>
      <c r="H456" s="277" t="s">
        <v>1061</v>
      </c>
      <c r="I456" s="277" t="s">
        <v>67</v>
      </c>
      <c r="J456" s="278">
        <v>42458</v>
      </c>
      <c r="K456" s="279">
        <v>69</v>
      </c>
      <c r="L456" s="275" t="s">
        <v>127</v>
      </c>
      <c r="M456" s="275" t="s">
        <v>128</v>
      </c>
      <c r="N456" s="278">
        <v>42524</v>
      </c>
      <c r="O456" s="278" t="s">
        <v>268</v>
      </c>
      <c r="P456" s="279">
        <v>3</v>
      </c>
      <c r="Q456" s="278" t="s">
        <v>33</v>
      </c>
      <c r="R456" s="275">
        <v>8845.2000000000007</v>
      </c>
      <c r="S456" s="275" t="s">
        <v>100</v>
      </c>
      <c r="T456" s="275">
        <v>8845.2000000000007</v>
      </c>
      <c r="U456" s="275" t="s">
        <v>100</v>
      </c>
      <c r="V456" s="283">
        <v>8845.2000000000007</v>
      </c>
      <c r="W456" s="275" t="s">
        <v>100</v>
      </c>
      <c r="X456" s="275" t="s">
        <v>114</v>
      </c>
      <c r="Y456" s="275">
        <v>8.85</v>
      </c>
      <c r="Z456" s="275">
        <v>1</v>
      </c>
      <c r="AA456" s="282" t="s">
        <v>629</v>
      </c>
      <c r="AB456" s="289" t="s">
        <v>415</v>
      </c>
      <c r="AC456" s="275" t="s">
        <v>2379</v>
      </c>
      <c r="AD456" s="290" t="s">
        <v>349</v>
      </c>
      <c r="AE456" s="292"/>
      <c r="AF456" s="292"/>
      <c r="AG456" s="292"/>
    </row>
    <row r="457" spans="1:33" x14ac:dyDescent="0.25">
      <c r="A457" s="275">
        <v>413</v>
      </c>
      <c r="B457" s="275" t="s">
        <v>136</v>
      </c>
      <c r="C457" s="275" t="s">
        <v>13</v>
      </c>
      <c r="D457" s="275">
        <v>1340</v>
      </c>
      <c r="E457" s="275" t="s">
        <v>146</v>
      </c>
      <c r="F457" s="275" t="s">
        <v>21</v>
      </c>
      <c r="G457" s="276">
        <v>4130110133916</v>
      </c>
      <c r="H457" s="277" t="s">
        <v>1061</v>
      </c>
      <c r="I457" s="277" t="s">
        <v>67</v>
      </c>
      <c r="J457" s="278">
        <v>42451</v>
      </c>
      <c r="K457" s="279">
        <v>76</v>
      </c>
      <c r="L457" s="275" t="s">
        <v>127</v>
      </c>
      <c r="M457" s="275" t="s">
        <v>128</v>
      </c>
      <c r="N457" s="278">
        <v>42524</v>
      </c>
      <c r="O457" s="278" t="s">
        <v>268</v>
      </c>
      <c r="P457" s="279">
        <v>3</v>
      </c>
      <c r="Q457" s="278" t="s">
        <v>33</v>
      </c>
      <c r="R457" s="275">
        <v>12546.24</v>
      </c>
      <c r="S457" s="275" t="s">
        <v>100</v>
      </c>
      <c r="T457" s="275">
        <v>12546.24</v>
      </c>
      <c r="U457" s="275" t="s">
        <v>100</v>
      </c>
      <c r="V457" s="283">
        <v>12546.24</v>
      </c>
      <c r="W457" s="275" t="s">
        <v>100</v>
      </c>
      <c r="X457" s="275" t="s">
        <v>114</v>
      </c>
      <c r="Y457" s="275">
        <v>12.55</v>
      </c>
      <c r="Z457" s="275">
        <v>1</v>
      </c>
      <c r="AA457" s="282" t="s">
        <v>630</v>
      </c>
      <c r="AB457" s="289" t="s">
        <v>415</v>
      </c>
      <c r="AC457" s="275" t="s">
        <v>2380</v>
      </c>
      <c r="AD457" s="290" t="s">
        <v>350</v>
      </c>
      <c r="AE457" s="292"/>
      <c r="AF457" s="292" t="s">
        <v>2134</v>
      </c>
      <c r="AG457" s="292"/>
    </row>
    <row r="458" spans="1:33" x14ac:dyDescent="0.25">
      <c r="A458" s="275">
        <v>413</v>
      </c>
      <c r="B458" s="275" t="s">
        <v>136</v>
      </c>
      <c r="C458" s="275" t="s">
        <v>13</v>
      </c>
      <c r="D458" s="275">
        <v>1340</v>
      </c>
      <c r="E458" s="275" t="s">
        <v>146</v>
      </c>
      <c r="F458" s="275" t="s">
        <v>21</v>
      </c>
      <c r="G458" s="276">
        <v>4130110135250</v>
      </c>
      <c r="H458" s="277" t="s">
        <v>55</v>
      </c>
      <c r="I458" s="277" t="s">
        <v>2374</v>
      </c>
      <c r="J458" s="278">
        <v>42451</v>
      </c>
      <c r="K458" s="279">
        <v>76</v>
      </c>
      <c r="L458" s="275" t="s">
        <v>111</v>
      </c>
      <c r="M458" s="275" t="s">
        <v>42</v>
      </c>
      <c r="N458" s="278">
        <v>42524</v>
      </c>
      <c r="O458" s="278" t="s">
        <v>268</v>
      </c>
      <c r="P458" s="279">
        <v>3</v>
      </c>
      <c r="Q458" s="278" t="s">
        <v>33</v>
      </c>
      <c r="R458" s="275">
        <v>16475.34</v>
      </c>
      <c r="S458" s="275" t="s">
        <v>100</v>
      </c>
      <c r="T458" s="275">
        <v>16475.34</v>
      </c>
      <c r="U458" s="275" t="s">
        <v>100</v>
      </c>
      <c r="V458" s="283">
        <v>16475.34</v>
      </c>
      <c r="W458" s="275" t="s">
        <v>100</v>
      </c>
      <c r="X458" s="275" t="s">
        <v>114</v>
      </c>
      <c r="Y458" s="275">
        <v>16.48</v>
      </c>
      <c r="Z458" s="275">
        <v>1</v>
      </c>
      <c r="AA458" s="282" t="s">
        <v>630</v>
      </c>
      <c r="AB458" s="289" t="s">
        <v>415</v>
      </c>
      <c r="AC458" s="275" t="s">
        <v>2375</v>
      </c>
      <c r="AD458" s="290" t="s">
        <v>350</v>
      </c>
      <c r="AE458" s="292"/>
      <c r="AF458" s="292" t="s">
        <v>2134</v>
      </c>
      <c r="AG458" s="292"/>
    </row>
    <row r="459" spans="1:33" x14ac:dyDescent="0.25">
      <c r="A459" s="275">
        <v>413</v>
      </c>
      <c r="B459" s="275" t="s">
        <v>136</v>
      </c>
      <c r="C459" s="275" t="s">
        <v>13</v>
      </c>
      <c r="D459" s="275">
        <v>1340</v>
      </c>
      <c r="E459" s="275" t="s">
        <v>146</v>
      </c>
      <c r="F459" s="275" t="s">
        <v>21</v>
      </c>
      <c r="G459" s="276">
        <v>4130110135764</v>
      </c>
      <c r="H459" s="277" t="s">
        <v>55</v>
      </c>
      <c r="I459" s="277" t="s">
        <v>2374</v>
      </c>
      <c r="J459" s="278">
        <v>42459</v>
      </c>
      <c r="K459" s="279">
        <v>68</v>
      </c>
      <c r="L459" s="275" t="s">
        <v>111</v>
      </c>
      <c r="M459" s="275" t="s">
        <v>42</v>
      </c>
      <c r="N459" s="278">
        <v>42524</v>
      </c>
      <c r="O459" s="278" t="s">
        <v>268</v>
      </c>
      <c r="P459" s="279">
        <v>3</v>
      </c>
      <c r="Q459" s="278" t="s">
        <v>33</v>
      </c>
      <c r="R459" s="275">
        <v>16943.25</v>
      </c>
      <c r="S459" s="275" t="s">
        <v>100</v>
      </c>
      <c r="T459" s="275">
        <v>16943.25</v>
      </c>
      <c r="U459" s="275" t="s">
        <v>100</v>
      </c>
      <c r="V459" s="283">
        <v>16943.25</v>
      </c>
      <c r="W459" s="275" t="s">
        <v>100</v>
      </c>
      <c r="X459" s="275" t="s">
        <v>114</v>
      </c>
      <c r="Y459" s="275">
        <v>16.940000000000001</v>
      </c>
      <c r="Z459" s="275">
        <v>1</v>
      </c>
      <c r="AA459" s="282" t="s">
        <v>630</v>
      </c>
      <c r="AB459" s="289" t="s">
        <v>415</v>
      </c>
      <c r="AC459" s="275" t="s">
        <v>2375</v>
      </c>
      <c r="AD459" s="290" t="s">
        <v>350</v>
      </c>
      <c r="AE459" s="292"/>
      <c r="AF459" s="292" t="s">
        <v>2134</v>
      </c>
      <c r="AG459" s="292"/>
    </row>
    <row r="460" spans="1:33" x14ac:dyDescent="0.25">
      <c r="A460" s="275">
        <v>413</v>
      </c>
      <c r="B460" s="275" t="s">
        <v>136</v>
      </c>
      <c r="C460" s="275" t="s">
        <v>13</v>
      </c>
      <c r="D460" s="275">
        <v>1340</v>
      </c>
      <c r="E460" s="275" t="s">
        <v>146</v>
      </c>
      <c r="F460" s="275" t="s">
        <v>21</v>
      </c>
      <c r="G460" s="276">
        <v>4130110135694</v>
      </c>
      <c r="H460" s="277" t="s">
        <v>1061</v>
      </c>
      <c r="I460" s="277" t="s">
        <v>67</v>
      </c>
      <c r="J460" s="278">
        <v>42458</v>
      </c>
      <c r="K460" s="279">
        <v>69</v>
      </c>
      <c r="L460" s="275" t="s">
        <v>127</v>
      </c>
      <c r="M460" s="275" t="s">
        <v>128</v>
      </c>
      <c r="N460" s="278">
        <v>42524</v>
      </c>
      <c r="O460" s="278" t="s">
        <v>268</v>
      </c>
      <c r="P460" s="279">
        <v>3</v>
      </c>
      <c r="Q460" s="278" t="s">
        <v>33</v>
      </c>
      <c r="R460" s="275">
        <v>19051.2</v>
      </c>
      <c r="S460" s="275" t="s">
        <v>100</v>
      </c>
      <c r="T460" s="275">
        <v>19051.2</v>
      </c>
      <c r="U460" s="275" t="s">
        <v>100</v>
      </c>
      <c r="V460" s="283">
        <v>19051.2</v>
      </c>
      <c r="W460" s="275" t="s">
        <v>100</v>
      </c>
      <c r="X460" s="275" t="s">
        <v>114</v>
      </c>
      <c r="Y460" s="275">
        <v>19.05</v>
      </c>
      <c r="Z460" s="275">
        <v>1</v>
      </c>
      <c r="AA460" s="282" t="s">
        <v>630</v>
      </c>
      <c r="AB460" s="289" t="s">
        <v>415</v>
      </c>
      <c r="AC460" s="275" t="s">
        <v>2378</v>
      </c>
      <c r="AD460" s="290" t="s">
        <v>350</v>
      </c>
      <c r="AE460" s="292"/>
      <c r="AF460" s="292" t="s">
        <v>2134</v>
      </c>
      <c r="AG460" s="292"/>
    </row>
    <row r="461" spans="1:33" x14ac:dyDescent="0.25">
      <c r="A461" s="275">
        <v>413</v>
      </c>
      <c r="B461" s="275" t="s">
        <v>136</v>
      </c>
      <c r="C461" s="275" t="s">
        <v>13</v>
      </c>
      <c r="D461" s="275">
        <v>1340</v>
      </c>
      <c r="E461" s="275" t="s">
        <v>146</v>
      </c>
      <c r="F461" s="275" t="s">
        <v>21</v>
      </c>
      <c r="G461" s="276">
        <v>4130110135075</v>
      </c>
      <c r="H461" s="277" t="s">
        <v>55</v>
      </c>
      <c r="I461" s="277" t="s">
        <v>2374</v>
      </c>
      <c r="J461" s="278">
        <v>42451</v>
      </c>
      <c r="K461" s="279">
        <v>76</v>
      </c>
      <c r="L461" s="275" t="s">
        <v>111</v>
      </c>
      <c r="M461" s="275" t="s">
        <v>42</v>
      </c>
      <c r="N461" s="278">
        <v>42524</v>
      </c>
      <c r="O461" s="278" t="s">
        <v>268</v>
      </c>
      <c r="P461" s="279">
        <v>3</v>
      </c>
      <c r="Q461" s="278" t="s">
        <v>33</v>
      </c>
      <c r="R461" s="275">
        <v>25953.16</v>
      </c>
      <c r="S461" s="275" t="s">
        <v>100</v>
      </c>
      <c r="T461" s="275">
        <v>25953.16</v>
      </c>
      <c r="U461" s="275" t="s">
        <v>100</v>
      </c>
      <c r="V461" s="283">
        <v>25953.16</v>
      </c>
      <c r="W461" s="275" t="s">
        <v>100</v>
      </c>
      <c r="X461" s="275" t="s">
        <v>114</v>
      </c>
      <c r="Y461" s="275">
        <v>25.95</v>
      </c>
      <c r="Z461" s="275">
        <v>1</v>
      </c>
      <c r="AA461" s="282" t="s">
        <v>630</v>
      </c>
      <c r="AB461" s="289" t="s">
        <v>415</v>
      </c>
      <c r="AC461" s="275" t="s">
        <v>2381</v>
      </c>
      <c r="AD461" s="290" t="s">
        <v>350</v>
      </c>
      <c r="AE461" s="292"/>
      <c r="AF461" s="292" t="s">
        <v>2134</v>
      </c>
      <c r="AG461" s="292"/>
    </row>
    <row r="462" spans="1:33" x14ac:dyDescent="0.25">
      <c r="A462" s="275">
        <v>413</v>
      </c>
      <c r="B462" s="275" t="s">
        <v>136</v>
      </c>
      <c r="C462" s="275" t="s">
        <v>13</v>
      </c>
      <c r="D462" s="275">
        <v>1340</v>
      </c>
      <c r="E462" s="275" t="s">
        <v>146</v>
      </c>
      <c r="F462" s="275" t="s">
        <v>21</v>
      </c>
      <c r="G462" s="276">
        <v>4130110135247</v>
      </c>
      <c r="H462" s="277" t="s">
        <v>55</v>
      </c>
      <c r="I462" s="277" t="s">
        <v>2374</v>
      </c>
      <c r="J462" s="278">
        <v>42451</v>
      </c>
      <c r="K462" s="279">
        <v>76</v>
      </c>
      <c r="L462" s="275" t="s">
        <v>111</v>
      </c>
      <c r="M462" s="275" t="s">
        <v>42</v>
      </c>
      <c r="N462" s="278">
        <v>42524</v>
      </c>
      <c r="O462" s="278" t="s">
        <v>268</v>
      </c>
      <c r="P462" s="279">
        <v>3</v>
      </c>
      <c r="Q462" s="278" t="s">
        <v>33</v>
      </c>
      <c r="R462" s="275">
        <v>35027.79</v>
      </c>
      <c r="S462" s="275" t="s">
        <v>100</v>
      </c>
      <c r="T462" s="275">
        <v>35027.79</v>
      </c>
      <c r="U462" s="275" t="s">
        <v>100</v>
      </c>
      <c r="V462" s="283">
        <v>35027.79</v>
      </c>
      <c r="W462" s="275" t="s">
        <v>100</v>
      </c>
      <c r="X462" s="275" t="s">
        <v>114</v>
      </c>
      <c r="Y462" s="275">
        <v>35.03</v>
      </c>
      <c r="Z462" s="275">
        <v>1</v>
      </c>
      <c r="AA462" s="282" t="s">
        <v>630</v>
      </c>
      <c r="AB462" s="289" t="s">
        <v>415</v>
      </c>
      <c r="AC462" s="275" t="s">
        <v>2375</v>
      </c>
      <c r="AD462" s="290" t="s">
        <v>350</v>
      </c>
      <c r="AE462" s="292"/>
      <c r="AF462" s="292" t="s">
        <v>2134</v>
      </c>
      <c r="AG462" s="292"/>
    </row>
    <row r="463" spans="1:33" x14ac:dyDescent="0.25">
      <c r="A463" s="275">
        <v>413</v>
      </c>
      <c r="B463" s="275" t="s">
        <v>136</v>
      </c>
      <c r="C463" s="275" t="s">
        <v>13</v>
      </c>
      <c r="D463" s="275">
        <v>1340</v>
      </c>
      <c r="E463" s="275" t="s">
        <v>146</v>
      </c>
      <c r="F463" s="275" t="s">
        <v>21</v>
      </c>
      <c r="G463" s="276">
        <v>4130110135246</v>
      </c>
      <c r="H463" s="277" t="s">
        <v>55</v>
      </c>
      <c r="I463" s="277" t="s">
        <v>2374</v>
      </c>
      <c r="J463" s="278">
        <v>42451</v>
      </c>
      <c r="K463" s="279">
        <v>76</v>
      </c>
      <c r="L463" s="275" t="s">
        <v>111</v>
      </c>
      <c r="M463" s="275" t="s">
        <v>42</v>
      </c>
      <c r="N463" s="278">
        <v>42524</v>
      </c>
      <c r="O463" s="278" t="s">
        <v>268</v>
      </c>
      <c r="P463" s="279">
        <v>3</v>
      </c>
      <c r="Q463" s="278" t="s">
        <v>33</v>
      </c>
      <c r="R463" s="275">
        <v>38571.75</v>
      </c>
      <c r="S463" s="275" t="s">
        <v>100</v>
      </c>
      <c r="T463" s="275">
        <v>38571.75</v>
      </c>
      <c r="U463" s="275" t="s">
        <v>100</v>
      </c>
      <c r="V463" s="283">
        <v>38571.75</v>
      </c>
      <c r="W463" s="275" t="s">
        <v>100</v>
      </c>
      <c r="X463" s="275" t="s">
        <v>114</v>
      </c>
      <c r="Y463" s="275">
        <v>38.57</v>
      </c>
      <c r="Z463" s="275">
        <v>1</v>
      </c>
      <c r="AA463" s="282" t="s">
        <v>630</v>
      </c>
      <c r="AB463" s="289" t="s">
        <v>415</v>
      </c>
      <c r="AC463" s="275" t="s">
        <v>2381</v>
      </c>
      <c r="AD463" s="290" t="s">
        <v>350</v>
      </c>
      <c r="AE463" s="292"/>
      <c r="AF463" s="292" t="s">
        <v>2134</v>
      </c>
      <c r="AG463" s="292"/>
    </row>
    <row r="464" spans="1:33" x14ac:dyDescent="0.25">
      <c r="A464" s="275">
        <v>413</v>
      </c>
      <c r="B464" s="275" t="s">
        <v>136</v>
      </c>
      <c r="C464" s="275" t="s">
        <v>13</v>
      </c>
      <c r="D464" s="275">
        <v>1350</v>
      </c>
      <c r="E464" s="275" t="s">
        <v>124</v>
      </c>
      <c r="F464" s="275" t="s">
        <v>21</v>
      </c>
      <c r="G464" s="276">
        <v>4130110135785</v>
      </c>
      <c r="H464" s="277" t="s">
        <v>55</v>
      </c>
      <c r="I464" s="277" t="s">
        <v>294</v>
      </c>
      <c r="J464" s="278">
        <v>42459</v>
      </c>
      <c r="K464" s="279">
        <v>68</v>
      </c>
      <c r="L464" s="275" t="s">
        <v>111</v>
      </c>
      <c r="M464" s="275" t="s">
        <v>42</v>
      </c>
      <c r="N464" s="278">
        <v>42527</v>
      </c>
      <c r="O464" s="278" t="s">
        <v>268</v>
      </c>
      <c r="P464" s="279">
        <v>0</v>
      </c>
      <c r="Q464" s="278" t="s">
        <v>33</v>
      </c>
      <c r="R464" s="275">
        <v>-3391.94</v>
      </c>
      <c r="S464" s="275" t="s">
        <v>100</v>
      </c>
      <c r="T464" s="275">
        <v>-3391.94</v>
      </c>
      <c r="U464" s="275" t="s">
        <v>100</v>
      </c>
      <c r="V464" s="283">
        <v>-3391.94</v>
      </c>
      <c r="W464" s="275" t="s">
        <v>100</v>
      </c>
      <c r="X464" s="275" t="s">
        <v>114</v>
      </c>
      <c r="Y464" s="275">
        <v>-3.39</v>
      </c>
      <c r="Z464" s="275">
        <v>1</v>
      </c>
      <c r="AA464" s="282" t="s">
        <v>631</v>
      </c>
      <c r="AB464" s="289" t="s">
        <v>411</v>
      </c>
      <c r="AC464" s="275" t="s">
        <v>358</v>
      </c>
      <c r="AD464" s="290" t="s">
        <v>349</v>
      </c>
      <c r="AE464" s="292"/>
      <c r="AF464" s="292"/>
      <c r="AG464" s="292"/>
    </row>
    <row r="465" spans="1:33" x14ac:dyDescent="0.25">
      <c r="A465" s="275">
        <v>413</v>
      </c>
      <c r="B465" s="275" t="s">
        <v>136</v>
      </c>
      <c r="C465" s="275" t="s">
        <v>13</v>
      </c>
      <c r="D465" s="275">
        <v>1350</v>
      </c>
      <c r="E465" s="275" t="s">
        <v>124</v>
      </c>
      <c r="F465" s="275" t="s">
        <v>21</v>
      </c>
      <c r="G465" s="276">
        <v>4130130014864</v>
      </c>
      <c r="H465" s="277" t="s">
        <v>2382</v>
      </c>
      <c r="I465" s="277" t="s">
        <v>150</v>
      </c>
      <c r="J465" s="278">
        <v>42451</v>
      </c>
      <c r="K465" s="279">
        <v>76</v>
      </c>
      <c r="L465" s="275" t="s">
        <v>127</v>
      </c>
      <c r="M465" s="275" t="s">
        <v>128</v>
      </c>
      <c r="N465" s="278">
        <v>42527</v>
      </c>
      <c r="O465" s="278" t="s">
        <v>268</v>
      </c>
      <c r="P465" s="279">
        <v>0</v>
      </c>
      <c r="Q465" s="278" t="s">
        <v>33</v>
      </c>
      <c r="R465" s="275">
        <v>-13.39</v>
      </c>
      <c r="S465" s="275" t="s">
        <v>100</v>
      </c>
      <c r="T465" s="275">
        <v>-13.39</v>
      </c>
      <c r="U465" s="275" t="s">
        <v>100</v>
      </c>
      <c r="V465" s="283">
        <v>-13.39</v>
      </c>
      <c r="W465" s="275" t="s">
        <v>100</v>
      </c>
      <c r="X465" s="275" t="s">
        <v>114</v>
      </c>
      <c r="Y465" s="275">
        <v>-0.01</v>
      </c>
      <c r="Z465" s="275">
        <v>1</v>
      </c>
      <c r="AA465" s="282" t="s">
        <v>631</v>
      </c>
      <c r="AB465" s="289" t="s">
        <v>411</v>
      </c>
      <c r="AC465" s="275" t="s">
        <v>362</v>
      </c>
      <c r="AD465" s="290" t="s">
        <v>349</v>
      </c>
      <c r="AE465" s="292"/>
      <c r="AF465" s="292"/>
      <c r="AG465" s="292"/>
    </row>
    <row r="466" spans="1:33" x14ac:dyDescent="0.25">
      <c r="A466" s="275">
        <v>413</v>
      </c>
      <c r="B466" s="275" t="s">
        <v>136</v>
      </c>
      <c r="C466" s="275" t="s">
        <v>13</v>
      </c>
      <c r="D466" s="275">
        <v>1350</v>
      </c>
      <c r="E466" s="275" t="s">
        <v>124</v>
      </c>
      <c r="F466" s="275" t="s">
        <v>21</v>
      </c>
      <c r="G466" s="276">
        <v>4130130014714</v>
      </c>
      <c r="H466" s="277" t="s">
        <v>60</v>
      </c>
      <c r="I466" s="277" t="s">
        <v>2383</v>
      </c>
      <c r="J466" s="278">
        <v>42451</v>
      </c>
      <c r="K466" s="279">
        <v>76</v>
      </c>
      <c r="L466" s="275" t="s">
        <v>127</v>
      </c>
      <c r="M466" s="275" t="s">
        <v>128</v>
      </c>
      <c r="N466" s="278">
        <v>42527</v>
      </c>
      <c r="O466" s="278" t="s">
        <v>268</v>
      </c>
      <c r="P466" s="279">
        <v>0</v>
      </c>
      <c r="Q466" s="278" t="s">
        <v>33</v>
      </c>
      <c r="R466" s="275">
        <v>0</v>
      </c>
      <c r="S466" s="275" t="s">
        <v>100</v>
      </c>
      <c r="T466" s="275">
        <v>0</v>
      </c>
      <c r="U466" s="275" t="s">
        <v>100</v>
      </c>
      <c r="V466" s="283">
        <v>0</v>
      </c>
      <c r="W466" s="275" t="s">
        <v>100</v>
      </c>
      <c r="X466" s="275" t="s">
        <v>114</v>
      </c>
      <c r="Y466" s="275">
        <v>0</v>
      </c>
      <c r="Z466" s="275">
        <v>1</v>
      </c>
      <c r="AA466" s="282" t="s">
        <v>631</v>
      </c>
      <c r="AB466" s="289" t="s">
        <v>411</v>
      </c>
      <c r="AC466" s="275" t="s">
        <v>362</v>
      </c>
      <c r="AD466" s="290" t="s">
        <v>349</v>
      </c>
      <c r="AE466" s="292"/>
      <c r="AF466" s="292"/>
      <c r="AG466" s="292"/>
    </row>
    <row r="467" spans="1:33" x14ac:dyDescent="0.25">
      <c r="A467" s="275">
        <v>413</v>
      </c>
      <c r="B467" s="275" t="s">
        <v>136</v>
      </c>
      <c r="C467" s="275" t="s">
        <v>13</v>
      </c>
      <c r="D467" s="275">
        <v>1350</v>
      </c>
      <c r="E467" s="275" t="s">
        <v>124</v>
      </c>
      <c r="F467" s="275" t="s">
        <v>21</v>
      </c>
      <c r="G467" s="276">
        <v>4130130014924</v>
      </c>
      <c r="H467" s="277" t="s">
        <v>60</v>
      </c>
      <c r="I467" s="277" t="s">
        <v>2383</v>
      </c>
      <c r="J467" s="278">
        <v>42457</v>
      </c>
      <c r="K467" s="279">
        <v>70</v>
      </c>
      <c r="L467" s="275" t="s">
        <v>127</v>
      </c>
      <c r="M467" s="275" t="s">
        <v>128</v>
      </c>
      <c r="N467" s="278">
        <v>42527</v>
      </c>
      <c r="O467" s="278" t="s">
        <v>268</v>
      </c>
      <c r="P467" s="279">
        <v>0</v>
      </c>
      <c r="Q467" s="278" t="s">
        <v>33</v>
      </c>
      <c r="R467" s="275">
        <v>60</v>
      </c>
      <c r="S467" s="275" t="s">
        <v>100</v>
      </c>
      <c r="T467" s="275">
        <v>60</v>
      </c>
      <c r="U467" s="275" t="s">
        <v>100</v>
      </c>
      <c r="V467" s="283">
        <v>60</v>
      </c>
      <c r="W467" s="275" t="s">
        <v>100</v>
      </c>
      <c r="X467" s="275" t="s">
        <v>114</v>
      </c>
      <c r="Y467" s="275">
        <v>0.06</v>
      </c>
      <c r="Z467" s="275">
        <v>1</v>
      </c>
      <c r="AA467" s="282" t="s">
        <v>631</v>
      </c>
      <c r="AB467" s="289" t="s">
        <v>411</v>
      </c>
      <c r="AC467" s="275" t="s">
        <v>362</v>
      </c>
      <c r="AD467" s="290" t="s">
        <v>349</v>
      </c>
      <c r="AE467" s="292"/>
      <c r="AF467" s="292"/>
      <c r="AG467" s="292"/>
    </row>
    <row r="468" spans="1:33" x14ac:dyDescent="0.25">
      <c r="A468" s="275">
        <v>413</v>
      </c>
      <c r="B468" s="275" t="s">
        <v>136</v>
      </c>
      <c r="C468" s="275" t="s">
        <v>13</v>
      </c>
      <c r="D468" s="275">
        <v>1350</v>
      </c>
      <c r="E468" s="275" t="s">
        <v>124</v>
      </c>
      <c r="F468" s="275" t="s">
        <v>21</v>
      </c>
      <c r="G468" s="276">
        <v>4130130014928</v>
      </c>
      <c r="H468" s="277" t="s">
        <v>60</v>
      </c>
      <c r="I468" s="277" t="s">
        <v>2383</v>
      </c>
      <c r="J468" s="278">
        <v>42457</v>
      </c>
      <c r="K468" s="279">
        <v>70</v>
      </c>
      <c r="L468" s="275" t="s">
        <v>127</v>
      </c>
      <c r="M468" s="275" t="s">
        <v>128</v>
      </c>
      <c r="N468" s="278">
        <v>42527</v>
      </c>
      <c r="O468" s="278" t="s">
        <v>268</v>
      </c>
      <c r="P468" s="279">
        <v>0</v>
      </c>
      <c r="Q468" s="278" t="s">
        <v>33</v>
      </c>
      <c r="R468" s="275">
        <v>60</v>
      </c>
      <c r="S468" s="275" t="s">
        <v>100</v>
      </c>
      <c r="T468" s="275">
        <v>60</v>
      </c>
      <c r="U468" s="275" t="s">
        <v>100</v>
      </c>
      <c r="V468" s="283">
        <v>60</v>
      </c>
      <c r="W468" s="275" t="s">
        <v>100</v>
      </c>
      <c r="X468" s="275" t="s">
        <v>114</v>
      </c>
      <c r="Y468" s="275">
        <v>0.06</v>
      </c>
      <c r="Z468" s="275">
        <v>1</v>
      </c>
      <c r="AA468" s="282" t="s">
        <v>631</v>
      </c>
      <c r="AB468" s="289" t="s">
        <v>411</v>
      </c>
      <c r="AC468" s="275" t="s">
        <v>362</v>
      </c>
      <c r="AD468" s="290" t="s">
        <v>349</v>
      </c>
      <c r="AE468" s="292"/>
      <c r="AF468" s="292"/>
      <c r="AG468" s="292"/>
    </row>
    <row r="469" spans="1:33" x14ac:dyDescent="0.25">
      <c r="A469" s="275">
        <v>413</v>
      </c>
      <c r="B469" s="275" t="s">
        <v>136</v>
      </c>
      <c r="C469" s="275" t="s">
        <v>13</v>
      </c>
      <c r="D469" s="275">
        <v>1350</v>
      </c>
      <c r="E469" s="275" t="s">
        <v>124</v>
      </c>
      <c r="F469" s="275" t="s">
        <v>21</v>
      </c>
      <c r="G469" s="276">
        <v>4130130014918</v>
      </c>
      <c r="H469" s="284" t="s">
        <v>60</v>
      </c>
      <c r="I469" s="284" t="s">
        <v>2383</v>
      </c>
      <c r="J469" s="278">
        <v>42457</v>
      </c>
      <c r="K469" s="279">
        <v>70</v>
      </c>
      <c r="L469" s="275" t="s">
        <v>127</v>
      </c>
      <c r="M469" s="275" t="s">
        <v>128</v>
      </c>
      <c r="N469" s="278">
        <v>42527</v>
      </c>
      <c r="O469" s="278" t="s">
        <v>268</v>
      </c>
      <c r="P469" s="279">
        <v>0</v>
      </c>
      <c r="Q469" s="278" t="s">
        <v>33</v>
      </c>
      <c r="R469" s="275">
        <v>122.4</v>
      </c>
      <c r="S469" s="275" t="s">
        <v>100</v>
      </c>
      <c r="T469" s="275">
        <v>122.4</v>
      </c>
      <c r="U469" s="275" t="s">
        <v>100</v>
      </c>
      <c r="V469" s="283">
        <v>122.4</v>
      </c>
      <c r="W469" s="275" t="s">
        <v>100</v>
      </c>
      <c r="X469" s="275" t="s">
        <v>114</v>
      </c>
      <c r="Y469" s="275">
        <v>0.12</v>
      </c>
      <c r="Z469" s="275">
        <v>1</v>
      </c>
      <c r="AA469" s="282" t="s">
        <v>631</v>
      </c>
      <c r="AB469" s="289" t="s">
        <v>411</v>
      </c>
      <c r="AC469" s="275" t="s">
        <v>362</v>
      </c>
      <c r="AD469" s="290" t="s">
        <v>349</v>
      </c>
      <c r="AE469" s="292"/>
      <c r="AF469" s="292"/>
      <c r="AG469" s="292"/>
    </row>
    <row r="470" spans="1:33" x14ac:dyDescent="0.25">
      <c r="A470" s="275">
        <v>413</v>
      </c>
      <c r="B470" s="275" t="s">
        <v>136</v>
      </c>
      <c r="C470" s="275" t="s">
        <v>13</v>
      </c>
      <c r="D470" s="275">
        <v>1350</v>
      </c>
      <c r="E470" s="275" t="s">
        <v>124</v>
      </c>
      <c r="F470" s="275" t="s">
        <v>21</v>
      </c>
      <c r="G470" s="276">
        <v>4130130014911</v>
      </c>
      <c r="H470" s="284" t="s">
        <v>60</v>
      </c>
      <c r="I470" s="284" t="s">
        <v>2383</v>
      </c>
      <c r="J470" s="278">
        <v>42457</v>
      </c>
      <c r="K470" s="279">
        <v>70</v>
      </c>
      <c r="L470" s="275" t="s">
        <v>127</v>
      </c>
      <c r="M470" s="275" t="s">
        <v>128</v>
      </c>
      <c r="N470" s="278">
        <v>42527</v>
      </c>
      <c r="O470" s="278" t="s">
        <v>268</v>
      </c>
      <c r="P470" s="279">
        <v>0</v>
      </c>
      <c r="Q470" s="278" t="s">
        <v>33</v>
      </c>
      <c r="R470" s="275">
        <v>200</v>
      </c>
      <c r="S470" s="275" t="s">
        <v>100</v>
      </c>
      <c r="T470" s="275">
        <v>200</v>
      </c>
      <c r="U470" s="275" t="s">
        <v>100</v>
      </c>
      <c r="V470" s="283">
        <v>200</v>
      </c>
      <c r="W470" s="275" t="s">
        <v>100</v>
      </c>
      <c r="X470" s="275" t="s">
        <v>114</v>
      </c>
      <c r="Y470" s="275">
        <v>0.2</v>
      </c>
      <c r="Z470" s="275">
        <v>1</v>
      </c>
      <c r="AA470" s="282" t="s">
        <v>631</v>
      </c>
      <c r="AB470" s="289" t="s">
        <v>411</v>
      </c>
      <c r="AC470" s="275" t="s">
        <v>362</v>
      </c>
      <c r="AD470" s="290" t="s">
        <v>349</v>
      </c>
      <c r="AE470" s="292"/>
      <c r="AF470" s="292"/>
      <c r="AG470" s="292"/>
    </row>
    <row r="471" spans="1:33" x14ac:dyDescent="0.25">
      <c r="A471" s="275">
        <v>413</v>
      </c>
      <c r="B471" s="275" t="s">
        <v>136</v>
      </c>
      <c r="C471" s="275" t="s">
        <v>13</v>
      </c>
      <c r="D471" s="275">
        <v>1350</v>
      </c>
      <c r="E471" s="275" t="s">
        <v>124</v>
      </c>
      <c r="F471" s="275" t="s">
        <v>21</v>
      </c>
      <c r="G471" s="276">
        <v>4130110135971</v>
      </c>
      <c r="H471" s="277" t="s">
        <v>55</v>
      </c>
      <c r="I471" s="277" t="s">
        <v>294</v>
      </c>
      <c r="J471" s="278">
        <v>42460</v>
      </c>
      <c r="K471" s="279">
        <v>67</v>
      </c>
      <c r="L471" s="275" t="s">
        <v>111</v>
      </c>
      <c r="M471" s="275" t="s">
        <v>42</v>
      </c>
      <c r="N471" s="278">
        <v>42527</v>
      </c>
      <c r="O471" s="278" t="s">
        <v>268</v>
      </c>
      <c r="P471" s="279">
        <v>0</v>
      </c>
      <c r="Q471" s="278" t="s">
        <v>33</v>
      </c>
      <c r="R471" s="275">
        <v>317.91000000000003</v>
      </c>
      <c r="S471" s="275" t="s">
        <v>100</v>
      </c>
      <c r="T471" s="275">
        <v>317.91000000000003</v>
      </c>
      <c r="U471" s="275" t="s">
        <v>100</v>
      </c>
      <c r="V471" s="283">
        <v>317.91000000000003</v>
      </c>
      <c r="W471" s="275" t="s">
        <v>100</v>
      </c>
      <c r="X471" s="275" t="s">
        <v>114</v>
      </c>
      <c r="Y471" s="275">
        <v>0.32</v>
      </c>
      <c r="Z471" s="275">
        <v>1</v>
      </c>
      <c r="AA471" s="282" t="s">
        <v>631</v>
      </c>
      <c r="AB471" s="289" t="s">
        <v>411</v>
      </c>
      <c r="AC471" s="275" t="s">
        <v>358</v>
      </c>
      <c r="AD471" s="290" t="s">
        <v>349</v>
      </c>
      <c r="AE471" s="292"/>
      <c r="AF471" s="292"/>
      <c r="AG471" s="292"/>
    </row>
    <row r="472" spans="1:33" x14ac:dyDescent="0.25">
      <c r="A472" s="275">
        <v>413</v>
      </c>
      <c r="B472" s="275" t="s">
        <v>136</v>
      </c>
      <c r="C472" s="275" t="s">
        <v>13</v>
      </c>
      <c r="D472" s="275">
        <v>1350</v>
      </c>
      <c r="E472" s="275" t="s">
        <v>124</v>
      </c>
      <c r="F472" s="275" t="s">
        <v>21</v>
      </c>
      <c r="G472" s="276">
        <v>4130110135857</v>
      </c>
      <c r="H472" s="277" t="s">
        <v>56</v>
      </c>
      <c r="I472" s="277" t="s">
        <v>295</v>
      </c>
      <c r="J472" s="278">
        <v>42459</v>
      </c>
      <c r="K472" s="279">
        <v>68</v>
      </c>
      <c r="L472" s="275" t="s">
        <v>127</v>
      </c>
      <c r="M472" s="275" t="s">
        <v>128</v>
      </c>
      <c r="N472" s="278">
        <v>42527</v>
      </c>
      <c r="O472" s="278" t="s">
        <v>268</v>
      </c>
      <c r="P472" s="279">
        <v>0</v>
      </c>
      <c r="Q472" s="278" t="s">
        <v>33</v>
      </c>
      <c r="R472" s="275">
        <v>516.9</v>
      </c>
      <c r="S472" s="275" t="s">
        <v>100</v>
      </c>
      <c r="T472" s="275">
        <v>516.9</v>
      </c>
      <c r="U472" s="275" t="s">
        <v>100</v>
      </c>
      <c r="V472" s="283">
        <v>516.9</v>
      </c>
      <c r="W472" s="275" t="s">
        <v>100</v>
      </c>
      <c r="X472" s="275" t="s">
        <v>114</v>
      </c>
      <c r="Y472" s="275">
        <v>0.52</v>
      </c>
      <c r="Z472" s="275">
        <v>1</v>
      </c>
      <c r="AA472" s="282" t="s">
        <v>631</v>
      </c>
      <c r="AB472" s="289" t="s">
        <v>411</v>
      </c>
      <c r="AC472" s="275" t="s">
        <v>362</v>
      </c>
      <c r="AD472" s="290" t="s">
        <v>349</v>
      </c>
      <c r="AE472" s="292"/>
      <c r="AF472" s="292"/>
      <c r="AG472" s="292"/>
    </row>
    <row r="473" spans="1:33" x14ac:dyDescent="0.25">
      <c r="A473" s="275">
        <v>413</v>
      </c>
      <c r="B473" s="275" t="s">
        <v>136</v>
      </c>
      <c r="C473" s="275" t="s">
        <v>13</v>
      </c>
      <c r="D473" s="275">
        <v>1350</v>
      </c>
      <c r="E473" s="275" t="s">
        <v>124</v>
      </c>
      <c r="F473" s="275" t="s">
        <v>21</v>
      </c>
      <c r="G473" s="276">
        <v>4130110135786</v>
      </c>
      <c r="H473" s="284" t="s">
        <v>55</v>
      </c>
      <c r="I473" s="284" t="s">
        <v>294</v>
      </c>
      <c r="J473" s="278">
        <v>42459</v>
      </c>
      <c r="K473" s="279">
        <v>68</v>
      </c>
      <c r="L473" s="275" t="s">
        <v>111</v>
      </c>
      <c r="M473" s="275" t="s">
        <v>42</v>
      </c>
      <c r="N473" s="278">
        <v>42527</v>
      </c>
      <c r="O473" s="278" t="s">
        <v>268</v>
      </c>
      <c r="P473" s="279">
        <v>0</v>
      </c>
      <c r="Q473" s="278" t="s">
        <v>33</v>
      </c>
      <c r="R473" s="275">
        <v>555.29</v>
      </c>
      <c r="S473" s="275" t="s">
        <v>100</v>
      </c>
      <c r="T473" s="275">
        <v>555.29</v>
      </c>
      <c r="U473" s="275" t="s">
        <v>100</v>
      </c>
      <c r="V473" s="283">
        <v>555.29</v>
      </c>
      <c r="W473" s="275" t="s">
        <v>100</v>
      </c>
      <c r="X473" s="275" t="s">
        <v>114</v>
      </c>
      <c r="Y473" s="275">
        <v>0.56000000000000005</v>
      </c>
      <c r="Z473" s="275">
        <v>1</v>
      </c>
      <c r="AA473" s="282" t="s">
        <v>631</v>
      </c>
      <c r="AB473" s="289" t="s">
        <v>411</v>
      </c>
      <c r="AC473" s="275" t="s">
        <v>358</v>
      </c>
      <c r="AD473" s="290" t="s">
        <v>349</v>
      </c>
      <c r="AE473" s="292"/>
      <c r="AF473" s="292"/>
      <c r="AG473" s="292"/>
    </row>
    <row r="474" spans="1:33" x14ac:dyDescent="0.25">
      <c r="A474" s="275">
        <v>413</v>
      </c>
      <c r="B474" s="275" t="s">
        <v>136</v>
      </c>
      <c r="C474" s="275" t="s">
        <v>13</v>
      </c>
      <c r="D474" s="275">
        <v>1350</v>
      </c>
      <c r="E474" s="275" t="s">
        <v>124</v>
      </c>
      <c r="F474" s="275" t="s">
        <v>21</v>
      </c>
      <c r="G474" s="276">
        <v>4130110134100</v>
      </c>
      <c r="H474" s="284" t="s">
        <v>55</v>
      </c>
      <c r="I474" s="284" t="s">
        <v>294</v>
      </c>
      <c r="J474" s="278">
        <v>42451</v>
      </c>
      <c r="K474" s="279">
        <v>76</v>
      </c>
      <c r="L474" s="275" t="s">
        <v>127</v>
      </c>
      <c r="M474" s="275" t="s">
        <v>128</v>
      </c>
      <c r="N474" s="278">
        <v>42527</v>
      </c>
      <c r="O474" s="278" t="s">
        <v>268</v>
      </c>
      <c r="P474" s="279">
        <v>0</v>
      </c>
      <c r="Q474" s="278" t="s">
        <v>33</v>
      </c>
      <c r="R474" s="275">
        <v>570</v>
      </c>
      <c r="S474" s="275" t="s">
        <v>100</v>
      </c>
      <c r="T474" s="275">
        <v>570</v>
      </c>
      <c r="U474" s="275" t="s">
        <v>100</v>
      </c>
      <c r="V474" s="283">
        <v>570</v>
      </c>
      <c r="W474" s="275" t="s">
        <v>100</v>
      </c>
      <c r="X474" s="275" t="s">
        <v>114</v>
      </c>
      <c r="Y474" s="275">
        <v>0.56999999999999995</v>
      </c>
      <c r="Z474" s="275">
        <v>1</v>
      </c>
      <c r="AA474" s="282" t="s">
        <v>631</v>
      </c>
      <c r="AB474" s="289" t="s">
        <v>411</v>
      </c>
      <c r="AC474" s="275" t="s">
        <v>362</v>
      </c>
      <c r="AD474" s="290" t="s">
        <v>349</v>
      </c>
      <c r="AE474" s="292"/>
      <c r="AF474" s="292"/>
      <c r="AG474" s="292"/>
    </row>
    <row r="475" spans="1:33" x14ac:dyDescent="0.25">
      <c r="A475" s="275">
        <v>413</v>
      </c>
      <c r="B475" s="275" t="s">
        <v>136</v>
      </c>
      <c r="C475" s="275" t="s">
        <v>13</v>
      </c>
      <c r="D475" s="275">
        <v>1350</v>
      </c>
      <c r="E475" s="275" t="s">
        <v>124</v>
      </c>
      <c r="F475" s="275" t="s">
        <v>21</v>
      </c>
      <c r="G475" s="276">
        <v>4130110134574</v>
      </c>
      <c r="H475" s="277" t="s">
        <v>56</v>
      </c>
      <c r="I475" s="277" t="s">
        <v>295</v>
      </c>
      <c r="J475" s="278">
        <v>42451</v>
      </c>
      <c r="K475" s="279">
        <v>76</v>
      </c>
      <c r="L475" s="275" t="s">
        <v>127</v>
      </c>
      <c r="M475" s="275" t="s">
        <v>128</v>
      </c>
      <c r="N475" s="278">
        <v>42527</v>
      </c>
      <c r="O475" s="278" t="s">
        <v>268</v>
      </c>
      <c r="P475" s="279">
        <v>0</v>
      </c>
      <c r="Q475" s="278" t="s">
        <v>33</v>
      </c>
      <c r="R475" s="275">
        <v>676.76</v>
      </c>
      <c r="S475" s="275" t="s">
        <v>100</v>
      </c>
      <c r="T475" s="275">
        <v>676.76</v>
      </c>
      <c r="U475" s="275" t="s">
        <v>100</v>
      </c>
      <c r="V475" s="283">
        <v>676.76</v>
      </c>
      <c r="W475" s="275" t="s">
        <v>100</v>
      </c>
      <c r="X475" s="275" t="s">
        <v>114</v>
      </c>
      <c r="Y475" s="275">
        <v>0.68</v>
      </c>
      <c r="Z475" s="275">
        <v>1</v>
      </c>
      <c r="AA475" s="282" t="s">
        <v>631</v>
      </c>
      <c r="AB475" s="289" t="s">
        <v>411</v>
      </c>
      <c r="AC475" s="275" t="s">
        <v>362</v>
      </c>
      <c r="AD475" s="290" t="s">
        <v>349</v>
      </c>
      <c r="AE475" s="292"/>
      <c r="AF475" s="292"/>
      <c r="AG475" s="292"/>
    </row>
    <row r="476" spans="1:33" x14ac:dyDescent="0.25">
      <c r="A476" s="275">
        <v>413</v>
      </c>
      <c r="B476" s="275" t="s">
        <v>136</v>
      </c>
      <c r="C476" s="275" t="s">
        <v>13</v>
      </c>
      <c r="D476" s="275">
        <v>1350</v>
      </c>
      <c r="E476" s="275" t="s">
        <v>124</v>
      </c>
      <c r="F476" s="275" t="s">
        <v>21</v>
      </c>
      <c r="G476" s="276">
        <v>4130130014901</v>
      </c>
      <c r="H476" s="277" t="s">
        <v>60</v>
      </c>
      <c r="I476" s="277" t="s">
        <v>2383</v>
      </c>
      <c r="J476" s="278">
        <v>42457</v>
      </c>
      <c r="K476" s="279">
        <v>70</v>
      </c>
      <c r="L476" s="275" t="s">
        <v>127</v>
      </c>
      <c r="M476" s="275" t="s">
        <v>128</v>
      </c>
      <c r="N476" s="278">
        <v>42527</v>
      </c>
      <c r="O476" s="278" t="s">
        <v>268</v>
      </c>
      <c r="P476" s="279">
        <v>0</v>
      </c>
      <c r="Q476" s="278" t="s">
        <v>33</v>
      </c>
      <c r="R476" s="275">
        <v>713.79</v>
      </c>
      <c r="S476" s="275" t="s">
        <v>100</v>
      </c>
      <c r="T476" s="275">
        <v>713.79</v>
      </c>
      <c r="U476" s="275" t="s">
        <v>100</v>
      </c>
      <c r="V476" s="283">
        <v>713.79</v>
      </c>
      <c r="W476" s="275" t="s">
        <v>100</v>
      </c>
      <c r="X476" s="275" t="s">
        <v>114</v>
      </c>
      <c r="Y476" s="275">
        <v>0.71</v>
      </c>
      <c r="Z476" s="275">
        <v>1</v>
      </c>
      <c r="AA476" s="282" t="s">
        <v>631</v>
      </c>
      <c r="AB476" s="289" t="s">
        <v>411</v>
      </c>
      <c r="AC476" s="275" t="s">
        <v>362</v>
      </c>
      <c r="AD476" s="290" t="s">
        <v>349</v>
      </c>
      <c r="AE476" s="292"/>
      <c r="AF476" s="292"/>
      <c r="AG476" s="292"/>
    </row>
    <row r="477" spans="1:33" x14ac:dyDescent="0.25">
      <c r="A477" s="275">
        <v>413</v>
      </c>
      <c r="B477" s="275" t="s">
        <v>136</v>
      </c>
      <c r="C477" s="275" t="s">
        <v>13</v>
      </c>
      <c r="D477" s="275">
        <v>1350</v>
      </c>
      <c r="E477" s="275" t="s">
        <v>124</v>
      </c>
      <c r="F477" s="275" t="s">
        <v>21</v>
      </c>
      <c r="G477" s="276">
        <v>4130110135755</v>
      </c>
      <c r="H477" s="277" t="s">
        <v>55</v>
      </c>
      <c r="I477" s="277" t="s">
        <v>294</v>
      </c>
      <c r="J477" s="278">
        <v>42458</v>
      </c>
      <c r="K477" s="279">
        <v>69</v>
      </c>
      <c r="L477" s="275" t="s">
        <v>111</v>
      </c>
      <c r="M477" s="275" t="s">
        <v>42</v>
      </c>
      <c r="N477" s="278">
        <v>42527</v>
      </c>
      <c r="O477" s="278" t="s">
        <v>268</v>
      </c>
      <c r="P477" s="279">
        <v>0</v>
      </c>
      <c r="Q477" s="278" t="s">
        <v>33</v>
      </c>
      <c r="R477" s="275">
        <v>800</v>
      </c>
      <c r="S477" s="275" t="s">
        <v>100</v>
      </c>
      <c r="T477" s="275">
        <v>800</v>
      </c>
      <c r="U477" s="275" t="s">
        <v>100</v>
      </c>
      <c r="V477" s="283">
        <v>800</v>
      </c>
      <c r="W477" s="275" t="s">
        <v>100</v>
      </c>
      <c r="X477" s="275" t="s">
        <v>114</v>
      </c>
      <c r="Y477" s="275">
        <v>0.8</v>
      </c>
      <c r="Z477" s="275">
        <v>1</v>
      </c>
      <c r="AA477" s="282" t="s">
        <v>631</v>
      </c>
      <c r="AB477" s="289" t="s">
        <v>411</v>
      </c>
      <c r="AC477" s="275" t="s">
        <v>358</v>
      </c>
      <c r="AD477" s="290" t="s">
        <v>349</v>
      </c>
      <c r="AE477" s="292"/>
      <c r="AF477" s="292"/>
      <c r="AG477" s="292"/>
    </row>
    <row r="478" spans="1:33" x14ac:dyDescent="0.25">
      <c r="A478" s="275">
        <v>413</v>
      </c>
      <c r="B478" s="275" t="s">
        <v>136</v>
      </c>
      <c r="C478" s="275" t="s">
        <v>13</v>
      </c>
      <c r="D478" s="275">
        <v>1350</v>
      </c>
      <c r="E478" s="275" t="s">
        <v>124</v>
      </c>
      <c r="F478" s="275" t="s">
        <v>21</v>
      </c>
      <c r="G478" s="276">
        <v>4130110135724</v>
      </c>
      <c r="H478" s="277" t="s">
        <v>1061</v>
      </c>
      <c r="I478" s="277" t="s">
        <v>653</v>
      </c>
      <c r="J478" s="278">
        <v>42458</v>
      </c>
      <c r="K478" s="279">
        <v>69</v>
      </c>
      <c r="L478" s="275" t="s">
        <v>127</v>
      </c>
      <c r="M478" s="275" t="s">
        <v>128</v>
      </c>
      <c r="N478" s="278">
        <v>42527</v>
      </c>
      <c r="O478" s="278" t="s">
        <v>268</v>
      </c>
      <c r="P478" s="279">
        <v>0</v>
      </c>
      <c r="Q478" s="278" t="s">
        <v>33</v>
      </c>
      <c r="R478" s="275">
        <v>1004.3</v>
      </c>
      <c r="S478" s="275" t="s">
        <v>100</v>
      </c>
      <c r="T478" s="275">
        <v>1004.3</v>
      </c>
      <c r="U478" s="275" t="s">
        <v>100</v>
      </c>
      <c r="V478" s="283">
        <v>1004.3</v>
      </c>
      <c r="W478" s="275" t="s">
        <v>100</v>
      </c>
      <c r="X478" s="275" t="s">
        <v>114</v>
      </c>
      <c r="Y478" s="275">
        <v>1</v>
      </c>
      <c r="Z478" s="275">
        <v>1</v>
      </c>
      <c r="AA478" s="282" t="s">
        <v>629</v>
      </c>
      <c r="AB478" s="289" t="s">
        <v>411</v>
      </c>
      <c r="AC478" s="275" t="s">
        <v>362</v>
      </c>
      <c r="AD478" s="290" t="s">
        <v>349</v>
      </c>
      <c r="AE478" s="292"/>
      <c r="AF478" s="292"/>
      <c r="AG478" s="292"/>
    </row>
    <row r="479" spans="1:33" x14ac:dyDescent="0.25">
      <c r="A479" s="275">
        <v>413</v>
      </c>
      <c r="B479" s="275" t="s">
        <v>136</v>
      </c>
      <c r="C479" s="275" t="s">
        <v>13</v>
      </c>
      <c r="D479" s="275">
        <v>1350</v>
      </c>
      <c r="E479" s="275" t="s">
        <v>124</v>
      </c>
      <c r="F479" s="275" t="s">
        <v>21</v>
      </c>
      <c r="G479" s="276">
        <v>4130110135972</v>
      </c>
      <c r="H479" s="277" t="s">
        <v>60</v>
      </c>
      <c r="I479" s="277" t="s">
        <v>2384</v>
      </c>
      <c r="J479" s="278">
        <v>42460</v>
      </c>
      <c r="K479" s="279">
        <v>67</v>
      </c>
      <c r="L479" s="275" t="s">
        <v>111</v>
      </c>
      <c r="M479" s="275" t="s">
        <v>42</v>
      </c>
      <c r="N479" s="278">
        <v>42527</v>
      </c>
      <c r="O479" s="278" t="s">
        <v>268</v>
      </c>
      <c r="P479" s="279">
        <v>0</v>
      </c>
      <c r="Q479" s="278" t="s">
        <v>33</v>
      </c>
      <c r="R479" s="275">
        <v>1017.65</v>
      </c>
      <c r="S479" s="275" t="s">
        <v>100</v>
      </c>
      <c r="T479" s="275">
        <v>1017.65</v>
      </c>
      <c r="U479" s="275" t="s">
        <v>100</v>
      </c>
      <c r="V479" s="283">
        <v>1017.65</v>
      </c>
      <c r="W479" s="275" t="s">
        <v>100</v>
      </c>
      <c r="X479" s="275" t="s">
        <v>114</v>
      </c>
      <c r="Y479" s="275">
        <v>1.02</v>
      </c>
      <c r="Z479" s="275">
        <v>1</v>
      </c>
      <c r="AA479" s="282" t="s">
        <v>629</v>
      </c>
      <c r="AB479" s="289" t="s">
        <v>411</v>
      </c>
      <c r="AC479" s="275" t="s">
        <v>358</v>
      </c>
      <c r="AD479" s="290" t="s">
        <v>349</v>
      </c>
      <c r="AE479" s="292"/>
      <c r="AF479" s="292"/>
      <c r="AG479" s="292"/>
    </row>
    <row r="480" spans="1:33" x14ac:dyDescent="0.25">
      <c r="A480" s="275">
        <v>413</v>
      </c>
      <c r="B480" s="275" t="s">
        <v>136</v>
      </c>
      <c r="C480" s="275" t="s">
        <v>13</v>
      </c>
      <c r="D480" s="275">
        <v>1350</v>
      </c>
      <c r="E480" s="275" t="s">
        <v>124</v>
      </c>
      <c r="F480" s="275" t="s">
        <v>21</v>
      </c>
      <c r="G480" s="276">
        <v>4130110135884</v>
      </c>
      <c r="H480" s="277" t="s">
        <v>57</v>
      </c>
      <c r="I480" s="277" t="s">
        <v>293</v>
      </c>
      <c r="J480" s="278">
        <v>42459</v>
      </c>
      <c r="K480" s="279">
        <v>68</v>
      </c>
      <c r="L480" s="275" t="s">
        <v>127</v>
      </c>
      <c r="M480" s="275" t="s">
        <v>128</v>
      </c>
      <c r="N480" s="278">
        <v>42527</v>
      </c>
      <c r="O480" s="278" t="s">
        <v>268</v>
      </c>
      <c r="P480" s="279">
        <v>0</v>
      </c>
      <c r="Q480" s="278" t="s">
        <v>33</v>
      </c>
      <c r="R480" s="275">
        <v>1019.46</v>
      </c>
      <c r="S480" s="275" t="s">
        <v>100</v>
      </c>
      <c r="T480" s="275">
        <v>1019.46</v>
      </c>
      <c r="U480" s="275" t="s">
        <v>100</v>
      </c>
      <c r="V480" s="283">
        <v>1019.46</v>
      </c>
      <c r="W480" s="275" t="s">
        <v>100</v>
      </c>
      <c r="X480" s="275" t="s">
        <v>114</v>
      </c>
      <c r="Y480" s="275">
        <v>1.02</v>
      </c>
      <c r="Z480" s="275">
        <v>1</v>
      </c>
      <c r="AA480" s="282" t="s">
        <v>629</v>
      </c>
      <c r="AB480" s="289" t="s">
        <v>411</v>
      </c>
      <c r="AC480" s="275" t="s">
        <v>362</v>
      </c>
      <c r="AD480" s="290" t="s">
        <v>349</v>
      </c>
      <c r="AE480" s="292"/>
      <c r="AF480" s="292"/>
      <c r="AG480" s="292"/>
    </row>
    <row r="481" spans="1:33" x14ac:dyDescent="0.25">
      <c r="A481" s="275">
        <v>413</v>
      </c>
      <c r="B481" s="275" t="s">
        <v>136</v>
      </c>
      <c r="C481" s="275" t="s">
        <v>13</v>
      </c>
      <c r="D481" s="275">
        <v>1350</v>
      </c>
      <c r="E481" s="275" t="s">
        <v>124</v>
      </c>
      <c r="F481" s="275" t="s">
        <v>21</v>
      </c>
      <c r="G481" s="276">
        <v>4130110135895</v>
      </c>
      <c r="H481" s="277" t="s">
        <v>55</v>
      </c>
      <c r="I481" s="277" t="s">
        <v>294</v>
      </c>
      <c r="J481" s="278">
        <v>42459</v>
      </c>
      <c r="K481" s="279">
        <v>68</v>
      </c>
      <c r="L481" s="275" t="s">
        <v>127</v>
      </c>
      <c r="M481" s="275" t="s">
        <v>128</v>
      </c>
      <c r="N481" s="278">
        <v>42527</v>
      </c>
      <c r="O481" s="278" t="s">
        <v>268</v>
      </c>
      <c r="P481" s="279">
        <v>0</v>
      </c>
      <c r="Q481" s="278" t="s">
        <v>33</v>
      </c>
      <c r="R481" s="275">
        <v>1196.05</v>
      </c>
      <c r="S481" s="275" t="s">
        <v>100</v>
      </c>
      <c r="T481" s="275">
        <v>1196.05</v>
      </c>
      <c r="U481" s="275" t="s">
        <v>100</v>
      </c>
      <c r="V481" s="283">
        <v>1196.05</v>
      </c>
      <c r="W481" s="275" t="s">
        <v>100</v>
      </c>
      <c r="X481" s="275" t="s">
        <v>114</v>
      </c>
      <c r="Y481" s="275">
        <v>1.2</v>
      </c>
      <c r="Z481" s="275">
        <v>1</v>
      </c>
      <c r="AA481" s="282" t="s">
        <v>629</v>
      </c>
      <c r="AB481" s="289" t="s">
        <v>411</v>
      </c>
      <c r="AC481" s="275" t="s">
        <v>362</v>
      </c>
      <c r="AD481" s="290" t="s">
        <v>349</v>
      </c>
      <c r="AE481" s="292"/>
      <c r="AF481" s="292"/>
      <c r="AG481" s="292"/>
    </row>
    <row r="482" spans="1:33" x14ac:dyDescent="0.25">
      <c r="A482" s="275">
        <v>413</v>
      </c>
      <c r="B482" s="275" t="s">
        <v>136</v>
      </c>
      <c r="C482" s="275" t="s">
        <v>13</v>
      </c>
      <c r="D482" s="275">
        <v>1350</v>
      </c>
      <c r="E482" s="275" t="s">
        <v>124</v>
      </c>
      <c r="F482" s="275" t="s">
        <v>21</v>
      </c>
      <c r="G482" s="276">
        <v>4130110135716</v>
      </c>
      <c r="H482" s="277" t="s">
        <v>2382</v>
      </c>
      <c r="I482" s="277" t="s">
        <v>150</v>
      </c>
      <c r="J482" s="278">
        <v>42458</v>
      </c>
      <c r="K482" s="279">
        <v>69</v>
      </c>
      <c r="L482" s="275" t="s">
        <v>127</v>
      </c>
      <c r="M482" s="275" t="s">
        <v>128</v>
      </c>
      <c r="N482" s="278">
        <v>42527</v>
      </c>
      <c r="O482" s="278" t="s">
        <v>268</v>
      </c>
      <c r="P482" s="279">
        <v>0</v>
      </c>
      <c r="Q482" s="278" t="s">
        <v>33</v>
      </c>
      <c r="R482" s="275">
        <v>1241.6199999999999</v>
      </c>
      <c r="S482" s="275" t="s">
        <v>100</v>
      </c>
      <c r="T482" s="275">
        <v>1241.6199999999999</v>
      </c>
      <c r="U482" s="275" t="s">
        <v>100</v>
      </c>
      <c r="V482" s="283">
        <v>1241.6199999999999</v>
      </c>
      <c r="W482" s="275" t="s">
        <v>100</v>
      </c>
      <c r="X482" s="275" t="s">
        <v>114</v>
      </c>
      <c r="Y482" s="275">
        <v>1.24</v>
      </c>
      <c r="Z482" s="275">
        <v>1</v>
      </c>
      <c r="AA482" s="282" t="s">
        <v>629</v>
      </c>
      <c r="AB482" s="289" t="s">
        <v>411</v>
      </c>
      <c r="AC482" s="275" t="s">
        <v>362</v>
      </c>
      <c r="AD482" s="290" t="s">
        <v>349</v>
      </c>
      <c r="AE482" s="292"/>
      <c r="AF482" s="292"/>
      <c r="AG482" s="292"/>
    </row>
    <row r="483" spans="1:33" x14ac:dyDescent="0.25">
      <c r="A483" s="275">
        <v>413</v>
      </c>
      <c r="B483" s="275" t="s">
        <v>136</v>
      </c>
      <c r="C483" s="275" t="s">
        <v>13</v>
      </c>
      <c r="D483" s="275">
        <v>1350</v>
      </c>
      <c r="E483" s="275" t="s">
        <v>124</v>
      </c>
      <c r="F483" s="275" t="s">
        <v>21</v>
      </c>
      <c r="G483" s="276">
        <v>4130110134729</v>
      </c>
      <c r="H483" s="277" t="s">
        <v>2382</v>
      </c>
      <c r="I483" s="277" t="s">
        <v>150</v>
      </c>
      <c r="J483" s="278">
        <v>42451</v>
      </c>
      <c r="K483" s="279">
        <v>76</v>
      </c>
      <c r="L483" s="275" t="s">
        <v>127</v>
      </c>
      <c r="M483" s="275" t="s">
        <v>128</v>
      </c>
      <c r="N483" s="278">
        <v>42527</v>
      </c>
      <c r="O483" s="278" t="s">
        <v>268</v>
      </c>
      <c r="P483" s="279">
        <v>0</v>
      </c>
      <c r="Q483" s="278" t="s">
        <v>33</v>
      </c>
      <c r="R483" s="275">
        <v>1632.87</v>
      </c>
      <c r="S483" s="275" t="s">
        <v>100</v>
      </c>
      <c r="T483" s="275">
        <v>1632.87</v>
      </c>
      <c r="U483" s="275" t="s">
        <v>100</v>
      </c>
      <c r="V483" s="283">
        <v>1632.87</v>
      </c>
      <c r="W483" s="275" t="s">
        <v>100</v>
      </c>
      <c r="X483" s="275" t="s">
        <v>114</v>
      </c>
      <c r="Y483" s="275">
        <v>1.63</v>
      </c>
      <c r="Z483" s="275">
        <v>1</v>
      </c>
      <c r="AA483" s="282" t="s">
        <v>629</v>
      </c>
      <c r="AB483" s="289" t="s">
        <v>411</v>
      </c>
      <c r="AC483" s="275" t="s">
        <v>362</v>
      </c>
      <c r="AD483" s="290" t="s">
        <v>349</v>
      </c>
      <c r="AE483" s="292"/>
      <c r="AF483" s="292"/>
      <c r="AG483" s="292"/>
    </row>
    <row r="484" spans="1:33" x14ac:dyDescent="0.25">
      <c r="A484" s="275">
        <v>413</v>
      </c>
      <c r="B484" s="275" t="s">
        <v>136</v>
      </c>
      <c r="C484" s="275" t="s">
        <v>13</v>
      </c>
      <c r="D484" s="275">
        <v>1350</v>
      </c>
      <c r="E484" s="275" t="s">
        <v>124</v>
      </c>
      <c r="F484" s="275" t="s">
        <v>21</v>
      </c>
      <c r="G484" s="276">
        <v>4130110135068</v>
      </c>
      <c r="H484" s="277" t="s">
        <v>2382</v>
      </c>
      <c r="I484" s="277" t="s">
        <v>150</v>
      </c>
      <c r="J484" s="278">
        <v>42451</v>
      </c>
      <c r="K484" s="279">
        <v>76</v>
      </c>
      <c r="L484" s="275" t="s">
        <v>127</v>
      </c>
      <c r="M484" s="275" t="s">
        <v>128</v>
      </c>
      <c r="N484" s="278">
        <v>42527</v>
      </c>
      <c r="O484" s="278" t="s">
        <v>268</v>
      </c>
      <c r="P484" s="279">
        <v>0</v>
      </c>
      <c r="Q484" s="278" t="s">
        <v>33</v>
      </c>
      <c r="R484" s="275">
        <v>1635.11</v>
      </c>
      <c r="S484" s="275" t="s">
        <v>100</v>
      </c>
      <c r="T484" s="275">
        <v>1635.11</v>
      </c>
      <c r="U484" s="275" t="s">
        <v>100</v>
      </c>
      <c r="V484" s="283">
        <v>1635.11</v>
      </c>
      <c r="W484" s="275" t="s">
        <v>100</v>
      </c>
      <c r="X484" s="275" t="s">
        <v>114</v>
      </c>
      <c r="Y484" s="275">
        <v>1.64</v>
      </c>
      <c r="Z484" s="275">
        <v>1</v>
      </c>
      <c r="AA484" s="282" t="s">
        <v>629</v>
      </c>
      <c r="AB484" s="289" t="s">
        <v>411</v>
      </c>
      <c r="AC484" s="275" t="s">
        <v>362</v>
      </c>
      <c r="AD484" s="290" t="s">
        <v>349</v>
      </c>
      <c r="AE484" s="292"/>
      <c r="AF484" s="292"/>
      <c r="AG484" s="292"/>
    </row>
    <row r="485" spans="1:33" x14ac:dyDescent="0.25">
      <c r="A485" s="275">
        <v>413</v>
      </c>
      <c r="B485" s="275" t="s">
        <v>136</v>
      </c>
      <c r="C485" s="275" t="s">
        <v>13</v>
      </c>
      <c r="D485" s="275">
        <v>1350</v>
      </c>
      <c r="E485" s="275" t="s">
        <v>124</v>
      </c>
      <c r="F485" s="275" t="s">
        <v>21</v>
      </c>
      <c r="G485" s="276">
        <v>4130110135904</v>
      </c>
      <c r="H485" s="277" t="s">
        <v>55</v>
      </c>
      <c r="I485" s="277" t="s">
        <v>294</v>
      </c>
      <c r="J485" s="278">
        <v>42459</v>
      </c>
      <c r="K485" s="279">
        <v>68</v>
      </c>
      <c r="L485" s="275" t="s">
        <v>127</v>
      </c>
      <c r="M485" s="275" t="s">
        <v>128</v>
      </c>
      <c r="N485" s="278">
        <v>42527</v>
      </c>
      <c r="O485" s="278" t="s">
        <v>268</v>
      </c>
      <c r="P485" s="279">
        <v>0</v>
      </c>
      <c r="Q485" s="278" t="s">
        <v>33</v>
      </c>
      <c r="R485" s="275">
        <v>1663.55</v>
      </c>
      <c r="S485" s="275" t="s">
        <v>100</v>
      </c>
      <c r="T485" s="275">
        <v>1663.55</v>
      </c>
      <c r="U485" s="275" t="s">
        <v>100</v>
      </c>
      <c r="V485" s="283">
        <v>1663.55</v>
      </c>
      <c r="W485" s="275" t="s">
        <v>100</v>
      </c>
      <c r="X485" s="275" t="s">
        <v>114</v>
      </c>
      <c r="Y485" s="275">
        <v>1.66</v>
      </c>
      <c r="Z485" s="275">
        <v>1</v>
      </c>
      <c r="AA485" s="282" t="s">
        <v>629</v>
      </c>
      <c r="AB485" s="289" t="s">
        <v>411</v>
      </c>
      <c r="AC485" s="275" t="s">
        <v>362</v>
      </c>
      <c r="AD485" s="290" t="s">
        <v>349</v>
      </c>
      <c r="AE485" s="292"/>
      <c r="AF485" s="292"/>
      <c r="AG485" s="292"/>
    </row>
    <row r="486" spans="1:33" x14ac:dyDescent="0.25">
      <c r="A486" s="275">
        <v>413</v>
      </c>
      <c r="B486" s="275" t="s">
        <v>136</v>
      </c>
      <c r="C486" s="275" t="s">
        <v>13</v>
      </c>
      <c r="D486" s="275">
        <v>1350</v>
      </c>
      <c r="E486" s="275" t="s">
        <v>124</v>
      </c>
      <c r="F486" s="275" t="s">
        <v>21</v>
      </c>
      <c r="G486" s="276">
        <v>4130110135733</v>
      </c>
      <c r="H486" s="277" t="s">
        <v>55</v>
      </c>
      <c r="I486" s="277" t="s">
        <v>294</v>
      </c>
      <c r="J486" s="278">
        <v>42458</v>
      </c>
      <c r="K486" s="279">
        <v>69</v>
      </c>
      <c r="L486" s="275" t="s">
        <v>127</v>
      </c>
      <c r="M486" s="275" t="s">
        <v>128</v>
      </c>
      <c r="N486" s="278">
        <v>42527</v>
      </c>
      <c r="O486" s="278" t="s">
        <v>268</v>
      </c>
      <c r="P486" s="279">
        <v>0</v>
      </c>
      <c r="Q486" s="278" t="s">
        <v>33</v>
      </c>
      <c r="R486" s="275">
        <v>2070</v>
      </c>
      <c r="S486" s="275" t="s">
        <v>100</v>
      </c>
      <c r="T486" s="275">
        <v>2070</v>
      </c>
      <c r="U486" s="275" t="s">
        <v>100</v>
      </c>
      <c r="V486" s="283">
        <v>2070</v>
      </c>
      <c r="W486" s="275" t="s">
        <v>100</v>
      </c>
      <c r="X486" s="275" t="s">
        <v>114</v>
      </c>
      <c r="Y486" s="275">
        <v>2.0699999999999998</v>
      </c>
      <c r="Z486" s="275">
        <v>1</v>
      </c>
      <c r="AA486" s="282" t="s">
        <v>629</v>
      </c>
      <c r="AB486" s="289" t="s">
        <v>411</v>
      </c>
      <c r="AC486" s="275" t="s">
        <v>362</v>
      </c>
      <c r="AD486" s="290" t="s">
        <v>349</v>
      </c>
      <c r="AE486" s="292"/>
      <c r="AF486" s="292"/>
      <c r="AG486" s="292"/>
    </row>
    <row r="487" spans="1:33" x14ac:dyDescent="0.25">
      <c r="A487" s="275">
        <v>413</v>
      </c>
      <c r="B487" s="275" t="s">
        <v>136</v>
      </c>
      <c r="C487" s="275" t="s">
        <v>13</v>
      </c>
      <c r="D487" s="275">
        <v>1350</v>
      </c>
      <c r="E487" s="275" t="s">
        <v>124</v>
      </c>
      <c r="F487" s="275" t="s">
        <v>21</v>
      </c>
      <c r="G487" s="276">
        <v>4130110135882</v>
      </c>
      <c r="H487" s="277" t="s">
        <v>57</v>
      </c>
      <c r="I487" s="277" t="s">
        <v>293</v>
      </c>
      <c r="J487" s="278">
        <v>42459</v>
      </c>
      <c r="K487" s="279">
        <v>68</v>
      </c>
      <c r="L487" s="275" t="s">
        <v>127</v>
      </c>
      <c r="M487" s="275" t="s">
        <v>128</v>
      </c>
      <c r="N487" s="278">
        <v>42527</v>
      </c>
      <c r="O487" s="278" t="s">
        <v>268</v>
      </c>
      <c r="P487" s="279">
        <v>0</v>
      </c>
      <c r="Q487" s="278" t="s">
        <v>33</v>
      </c>
      <c r="R487" s="275">
        <v>2080</v>
      </c>
      <c r="S487" s="275" t="s">
        <v>100</v>
      </c>
      <c r="T487" s="275">
        <v>2080</v>
      </c>
      <c r="U487" s="275" t="s">
        <v>100</v>
      </c>
      <c r="V487" s="283">
        <v>2080</v>
      </c>
      <c r="W487" s="275" t="s">
        <v>100</v>
      </c>
      <c r="X487" s="275" t="s">
        <v>114</v>
      </c>
      <c r="Y487" s="275">
        <v>2.08</v>
      </c>
      <c r="Z487" s="275">
        <v>1</v>
      </c>
      <c r="AA487" s="282" t="s">
        <v>629</v>
      </c>
      <c r="AB487" s="289" t="s">
        <v>411</v>
      </c>
      <c r="AC487" s="275" t="s">
        <v>362</v>
      </c>
      <c r="AD487" s="290" t="s">
        <v>349</v>
      </c>
      <c r="AE487" s="292"/>
      <c r="AF487" s="292"/>
      <c r="AG487" s="292"/>
    </row>
    <row r="488" spans="1:33" x14ac:dyDescent="0.25">
      <c r="A488" s="275">
        <v>413</v>
      </c>
      <c r="B488" s="275" t="s">
        <v>136</v>
      </c>
      <c r="C488" s="275" t="s">
        <v>13</v>
      </c>
      <c r="D488" s="275">
        <v>1350</v>
      </c>
      <c r="E488" s="275" t="s">
        <v>124</v>
      </c>
      <c r="F488" s="275" t="s">
        <v>21</v>
      </c>
      <c r="G488" s="276">
        <v>4130130014862</v>
      </c>
      <c r="H488" s="277" t="s">
        <v>2382</v>
      </c>
      <c r="I488" s="277" t="s">
        <v>150</v>
      </c>
      <c r="J488" s="278">
        <v>42451</v>
      </c>
      <c r="K488" s="279">
        <v>76</v>
      </c>
      <c r="L488" s="275" t="s">
        <v>127</v>
      </c>
      <c r="M488" s="275" t="s">
        <v>128</v>
      </c>
      <c r="N488" s="278">
        <v>42527</v>
      </c>
      <c r="O488" s="278" t="s">
        <v>268</v>
      </c>
      <c r="P488" s="279">
        <v>0</v>
      </c>
      <c r="Q488" s="278" t="s">
        <v>33</v>
      </c>
      <c r="R488" s="275">
        <v>2095.5</v>
      </c>
      <c r="S488" s="275" t="s">
        <v>100</v>
      </c>
      <c r="T488" s="275">
        <v>2095.5</v>
      </c>
      <c r="U488" s="275" t="s">
        <v>100</v>
      </c>
      <c r="V488" s="283">
        <v>2095.5</v>
      </c>
      <c r="W488" s="275" t="s">
        <v>100</v>
      </c>
      <c r="X488" s="275" t="s">
        <v>114</v>
      </c>
      <c r="Y488" s="275">
        <v>2.1</v>
      </c>
      <c r="Z488" s="275">
        <v>1</v>
      </c>
      <c r="AA488" s="282" t="s">
        <v>629</v>
      </c>
      <c r="AB488" s="289" t="s">
        <v>411</v>
      </c>
      <c r="AC488" s="275" t="s">
        <v>362</v>
      </c>
      <c r="AD488" s="290" t="s">
        <v>349</v>
      </c>
      <c r="AE488" s="292"/>
      <c r="AF488" s="292"/>
      <c r="AG488" s="292"/>
    </row>
    <row r="489" spans="1:33" x14ac:dyDescent="0.25">
      <c r="A489" s="275">
        <v>413</v>
      </c>
      <c r="B489" s="275" t="s">
        <v>136</v>
      </c>
      <c r="C489" s="275" t="s">
        <v>13</v>
      </c>
      <c r="D489" s="275">
        <v>1350</v>
      </c>
      <c r="E489" s="275" t="s">
        <v>124</v>
      </c>
      <c r="F489" s="275" t="s">
        <v>21</v>
      </c>
      <c r="G489" s="276">
        <v>4130110135754</v>
      </c>
      <c r="H489" s="277" t="s">
        <v>55</v>
      </c>
      <c r="I489" s="277" t="s">
        <v>294</v>
      </c>
      <c r="J489" s="278">
        <v>42458</v>
      </c>
      <c r="K489" s="279">
        <v>69</v>
      </c>
      <c r="L489" s="275" t="s">
        <v>111</v>
      </c>
      <c r="M489" s="275" t="s">
        <v>42</v>
      </c>
      <c r="N489" s="278">
        <v>42527</v>
      </c>
      <c r="O489" s="278" t="s">
        <v>268</v>
      </c>
      <c r="P489" s="279">
        <v>0</v>
      </c>
      <c r="Q489" s="278" t="s">
        <v>33</v>
      </c>
      <c r="R489" s="275">
        <v>2112</v>
      </c>
      <c r="S489" s="275" t="s">
        <v>100</v>
      </c>
      <c r="T489" s="275">
        <v>2112</v>
      </c>
      <c r="U489" s="275" t="s">
        <v>100</v>
      </c>
      <c r="V489" s="283">
        <v>2112</v>
      </c>
      <c r="W489" s="275" t="s">
        <v>100</v>
      </c>
      <c r="X489" s="275" t="s">
        <v>114</v>
      </c>
      <c r="Y489" s="275">
        <v>2.11</v>
      </c>
      <c r="Z489" s="275">
        <v>1</v>
      </c>
      <c r="AA489" s="282" t="s">
        <v>629</v>
      </c>
      <c r="AB489" s="289" t="s">
        <v>411</v>
      </c>
      <c r="AC489" s="275" t="s">
        <v>358</v>
      </c>
      <c r="AD489" s="290" t="s">
        <v>349</v>
      </c>
      <c r="AE489" s="292"/>
      <c r="AF489" s="292"/>
      <c r="AG489" s="292"/>
    </row>
    <row r="490" spans="1:33" x14ac:dyDescent="0.25">
      <c r="A490" s="275">
        <v>413</v>
      </c>
      <c r="B490" s="275" t="s">
        <v>136</v>
      </c>
      <c r="C490" s="275" t="s">
        <v>13</v>
      </c>
      <c r="D490" s="275">
        <v>1350</v>
      </c>
      <c r="E490" s="275" t="s">
        <v>124</v>
      </c>
      <c r="F490" s="275" t="s">
        <v>21</v>
      </c>
      <c r="G490" s="276">
        <v>4130110135551</v>
      </c>
      <c r="H490" s="277" t="s">
        <v>56</v>
      </c>
      <c r="I490" s="277" t="s">
        <v>295</v>
      </c>
      <c r="J490" s="278">
        <v>42452</v>
      </c>
      <c r="K490" s="279">
        <v>75</v>
      </c>
      <c r="L490" s="275" t="s">
        <v>127</v>
      </c>
      <c r="M490" s="275" t="s">
        <v>128</v>
      </c>
      <c r="N490" s="278">
        <v>42527</v>
      </c>
      <c r="O490" s="278" t="s">
        <v>268</v>
      </c>
      <c r="P490" s="279">
        <v>0</v>
      </c>
      <c r="Q490" s="278" t="s">
        <v>33</v>
      </c>
      <c r="R490" s="275">
        <v>2130</v>
      </c>
      <c r="S490" s="275" t="s">
        <v>100</v>
      </c>
      <c r="T490" s="275">
        <v>2130</v>
      </c>
      <c r="U490" s="275" t="s">
        <v>100</v>
      </c>
      <c r="V490" s="283">
        <v>2130</v>
      </c>
      <c r="W490" s="275" t="s">
        <v>100</v>
      </c>
      <c r="X490" s="275" t="s">
        <v>114</v>
      </c>
      <c r="Y490" s="275">
        <v>2.13</v>
      </c>
      <c r="Z490" s="275">
        <v>1</v>
      </c>
      <c r="AA490" s="282" t="s">
        <v>629</v>
      </c>
      <c r="AB490" s="289" t="s">
        <v>411</v>
      </c>
      <c r="AC490" s="275" t="s">
        <v>362</v>
      </c>
      <c r="AD490" s="290" t="s">
        <v>349</v>
      </c>
      <c r="AE490" s="292"/>
      <c r="AF490" s="292"/>
      <c r="AG490" s="292"/>
    </row>
    <row r="491" spans="1:33" x14ac:dyDescent="0.25">
      <c r="A491" s="275">
        <v>413</v>
      </c>
      <c r="B491" s="275" t="s">
        <v>136</v>
      </c>
      <c r="C491" s="275" t="s">
        <v>13</v>
      </c>
      <c r="D491" s="275">
        <v>1350</v>
      </c>
      <c r="E491" s="275" t="s">
        <v>124</v>
      </c>
      <c r="F491" s="275" t="s">
        <v>21</v>
      </c>
      <c r="G491" s="276">
        <v>4130110134948</v>
      </c>
      <c r="H491" s="277" t="s">
        <v>1061</v>
      </c>
      <c r="I491" s="277" t="s">
        <v>67</v>
      </c>
      <c r="J491" s="278">
        <v>42451</v>
      </c>
      <c r="K491" s="279">
        <v>76</v>
      </c>
      <c r="L491" s="275" t="s">
        <v>127</v>
      </c>
      <c r="M491" s="275" t="s">
        <v>128</v>
      </c>
      <c r="N491" s="278">
        <v>42527</v>
      </c>
      <c r="O491" s="278" t="s">
        <v>268</v>
      </c>
      <c r="P491" s="279">
        <v>0</v>
      </c>
      <c r="Q491" s="278" t="s">
        <v>33</v>
      </c>
      <c r="R491" s="275">
        <v>2270.5300000000002</v>
      </c>
      <c r="S491" s="275" t="s">
        <v>100</v>
      </c>
      <c r="T491" s="275">
        <v>2270.5300000000002</v>
      </c>
      <c r="U491" s="275" t="s">
        <v>100</v>
      </c>
      <c r="V491" s="283">
        <v>2270.5300000000002</v>
      </c>
      <c r="W491" s="275" t="s">
        <v>100</v>
      </c>
      <c r="X491" s="275" t="s">
        <v>114</v>
      </c>
      <c r="Y491" s="275">
        <v>2.27</v>
      </c>
      <c r="Z491" s="275">
        <v>1</v>
      </c>
      <c r="AA491" s="282" t="s">
        <v>629</v>
      </c>
      <c r="AB491" s="289" t="s">
        <v>411</v>
      </c>
      <c r="AC491" s="275" t="s">
        <v>362</v>
      </c>
      <c r="AD491" s="290" t="s">
        <v>349</v>
      </c>
      <c r="AE491" s="292"/>
      <c r="AF491" s="292"/>
      <c r="AG491" s="292"/>
    </row>
    <row r="492" spans="1:33" x14ac:dyDescent="0.25">
      <c r="A492" s="275">
        <v>413</v>
      </c>
      <c r="B492" s="275" t="s">
        <v>136</v>
      </c>
      <c r="C492" s="275" t="s">
        <v>13</v>
      </c>
      <c r="D492" s="275">
        <v>1350</v>
      </c>
      <c r="E492" s="275" t="s">
        <v>124</v>
      </c>
      <c r="F492" s="275" t="s">
        <v>21</v>
      </c>
      <c r="G492" s="276">
        <v>4130110135696</v>
      </c>
      <c r="H492" s="277" t="s">
        <v>1061</v>
      </c>
      <c r="I492" s="277" t="s">
        <v>67</v>
      </c>
      <c r="J492" s="278">
        <v>42458</v>
      </c>
      <c r="K492" s="279">
        <v>69</v>
      </c>
      <c r="L492" s="275" t="s">
        <v>127</v>
      </c>
      <c r="M492" s="275" t="s">
        <v>128</v>
      </c>
      <c r="N492" s="278">
        <v>42527</v>
      </c>
      <c r="O492" s="278" t="s">
        <v>268</v>
      </c>
      <c r="P492" s="279">
        <v>0</v>
      </c>
      <c r="Q492" s="278" t="s">
        <v>33</v>
      </c>
      <c r="R492" s="275">
        <v>2278.65</v>
      </c>
      <c r="S492" s="275" t="s">
        <v>100</v>
      </c>
      <c r="T492" s="275">
        <v>2278.65</v>
      </c>
      <c r="U492" s="275" t="s">
        <v>100</v>
      </c>
      <c r="V492" s="283">
        <v>2278.65</v>
      </c>
      <c r="W492" s="275" t="s">
        <v>100</v>
      </c>
      <c r="X492" s="275" t="s">
        <v>114</v>
      </c>
      <c r="Y492" s="275">
        <v>2.2799999999999998</v>
      </c>
      <c r="Z492" s="275">
        <v>1</v>
      </c>
      <c r="AA492" s="282" t="s">
        <v>629</v>
      </c>
      <c r="AB492" s="289" t="s">
        <v>411</v>
      </c>
      <c r="AC492" s="275" t="s">
        <v>362</v>
      </c>
      <c r="AD492" s="290" t="s">
        <v>349</v>
      </c>
      <c r="AE492" s="292"/>
      <c r="AF492" s="292"/>
      <c r="AG492" s="292"/>
    </row>
    <row r="493" spans="1:33" x14ac:dyDescent="0.25">
      <c r="A493" s="275">
        <v>413</v>
      </c>
      <c r="B493" s="275" t="s">
        <v>136</v>
      </c>
      <c r="C493" s="275" t="s">
        <v>13</v>
      </c>
      <c r="D493" s="275">
        <v>1350</v>
      </c>
      <c r="E493" s="275" t="s">
        <v>124</v>
      </c>
      <c r="F493" s="275" t="s">
        <v>21</v>
      </c>
      <c r="G493" s="276">
        <v>4130130014904</v>
      </c>
      <c r="H493" s="277" t="s">
        <v>60</v>
      </c>
      <c r="I493" s="277" t="s">
        <v>2383</v>
      </c>
      <c r="J493" s="278">
        <v>42457</v>
      </c>
      <c r="K493" s="279">
        <v>70</v>
      </c>
      <c r="L493" s="275" t="s">
        <v>127</v>
      </c>
      <c r="M493" s="275" t="s">
        <v>128</v>
      </c>
      <c r="N493" s="278">
        <v>42527</v>
      </c>
      <c r="O493" s="278" t="s">
        <v>268</v>
      </c>
      <c r="P493" s="279">
        <v>0</v>
      </c>
      <c r="Q493" s="278" t="s">
        <v>33</v>
      </c>
      <c r="R493" s="275">
        <v>2292.4299999999998</v>
      </c>
      <c r="S493" s="275" t="s">
        <v>100</v>
      </c>
      <c r="T493" s="275">
        <v>2292.4299999999998</v>
      </c>
      <c r="U493" s="275" t="s">
        <v>100</v>
      </c>
      <c r="V493" s="283">
        <v>2292.4299999999998</v>
      </c>
      <c r="W493" s="275" t="s">
        <v>100</v>
      </c>
      <c r="X493" s="275" t="s">
        <v>114</v>
      </c>
      <c r="Y493" s="275">
        <v>2.29</v>
      </c>
      <c r="Z493" s="275">
        <v>1</v>
      </c>
      <c r="AA493" s="282" t="s">
        <v>629</v>
      </c>
      <c r="AB493" s="289" t="s">
        <v>411</v>
      </c>
      <c r="AC493" s="275" t="s">
        <v>362</v>
      </c>
      <c r="AD493" s="290" t="s">
        <v>349</v>
      </c>
      <c r="AE493" s="292"/>
      <c r="AF493" s="292"/>
      <c r="AG493" s="292"/>
    </row>
    <row r="494" spans="1:33" x14ac:dyDescent="0.25">
      <c r="A494" s="275">
        <v>413</v>
      </c>
      <c r="B494" s="275" t="s">
        <v>136</v>
      </c>
      <c r="C494" s="275" t="s">
        <v>13</v>
      </c>
      <c r="D494" s="275">
        <v>1350</v>
      </c>
      <c r="E494" s="275" t="s">
        <v>124</v>
      </c>
      <c r="F494" s="275" t="s">
        <v>21</v>
      </c>
      <c r="G494" s="276">
        <v>4130130014902</v>
      </c>
      <c r="H494" s="277" t="s">
        <v>60</v>
      </c>
      <c r="I494" s="277" t="s">
        <v>2383</v>
      </c>
      <c r="J494" s="278">
        <v>42457</v>
      </c>
      <c r="K494" s="279">
        <v>70</v>
      </c>
      <c r="L494" s="275" t="s">
        <v>127</v>
      </c>
      <c r="M494" s="275" t="s">
        <v>128</v>
      </c>
      <c r="N494" s="278">
        <v>42527</v>
      </c>
      <c r="O494" s="278" t="s">
        <v>268</v>
      </c>
      <c r="P494" s="279">
        <v>0</v>
      </c>
      <c r="Q494" s="278" t="s">
        <v>33</v>
      </c>
      <c r="R494" s="275">
        <v>2608.5</v>
      </c>
      <c r="S494" s="275" t="s">
        <v>100</v>
      </c>
      <c r="T494" s="275">
        <v>2608.5</v>
      </c>
      <c r="U494" s="275" t="s">
        <v>100</v>
      </c>
      <c r="V494" s="283">
        <v>2608.5</v>
      </c>
      <c r="W494" s="275" t="s">
        <v>100</v>
      </c>
      <c r="X494" s="275" t="s">
        <v>114</v>
      </c>
      <c r="Y494" s="275">
        <v>2.61</v>
      </c>
      <c r="Z494" s="275">
        <v>1</v>
      </c>
      <c r="AA494" s="282" t="s">
        <v>629</v>
      </c>
      <c r="AB494" s="289" t="s">
        <v>411</v>
      </c>
      <c r="AC494" s="275" t="s">
        <v>362</v>
      </c>
      <c r="AD494" s="290" t="s">
        <v>349</v>
      </c>
      <c r="AE494" s="292"/>
      <c r="AF494" s="292"/>
      <c r="AG494" s="292"/>
    </row>
    <row r="495" spans="1:33" x14ac:dyDescent="0.25">
      <c r="A495" s="275">
        <v>413</v>
      </c>
      <c r="B495" s="275" t="s">
        <v>136</v>
      </c>
      <c r="C495" s="275" t="s">
        <v>13</v>
      </c>
      <c r="D495" s="275">
        <v>1350</v>
      </c>
      <c r="E495" s="275" t="s">
        <v>124</v>
      </c>
      <c r="F495" s="275" t="s">
        <v>21</v>
      </c>
      <c r="G495" s="276">
        <v>4130130014903</v>
      </c>
      <c r="H495" s="277" t="s">
        <v>60</v>
      </c>
      <c r="I495" s="277" t="s">
        <v>2383</v>
      </c>
      <c r="J495" s="278">
        <v>42457</v>
      </c>
      <c r="K495" s="279">
        <v>70</v>
      </c>
      <c r="L495" s="275" t="s">
        <v>127</v>
      </c>
      <c r="M495" s="275" t="s">
        <v>128</v>
      </c>
      <c r="N495" s="278">
        <v>42527</v>
      </c>
      <c r="O495" s="278" t="s">
        <v>268</v>
      </c>
      <c r="P495" s="279">
        <v>0</v>
      </c>
      <c r="Q495" s="278" t="s">
        <v>33</v>
      </c>
      <c r="R495" s="275">
        <v>2677.98</v>
      </c>
      <c r="S495" s="275" t="s">
        <v>100</v>
      </c>
      <c r="T495" s="275">
        <v>2677.98</v>
      </c>
      <c r="U495" s="275" t="s">
        <v>100</v>
      </c>
      <c r="V495" s="283">
        <v>2677.98</v>
      </c>
      <c r="W495" s="275" t="s">
        <v>100</v>
      </c>
      <c r="X495" s="275" t="s">
        <v>114</v>
      </c>
      <c r="Y495" s="275">
        <v>2.68</v>
      </c>
      <c r="Z495" s="275">
        <v>1</v>
      </c>
      <c r="AA495" s="282" t="s">
        <v>629</v>
      </c>
      <c r="AB495" s="289" t="s">
        <v>411</v>
      </c>
      <c r="AC495" s="275" t="s">
        <v>362</v>
      </c>
      <c r="AD495" s="290" t="s">
        <v>349</v>
      </c>
      <c r="AE495" s="292"/>
      <c r="AF495" s="292"/>
      <c r="AG495" s="292"/>
    </row>
    <row r="496" spans="1:33" x14ac:dyDescent="0.25">
      <c r="A496" s="275">
        <v>413</v>
      </c>
      <c r="B496" s="275" t="s">
        <v>136</v>
      </c>
      <c r="C496" s="275" t="s">
        <v>13</v>
      </c>
      <c r="D496" s="275">
        <v>1350</v>
      </c>
      <c r="E496" s="275" t="s">
        <v>124</v>
      </c>
      <c r="F496" s="275" t="s">
        <v>21</v>
      </c>
      <c r="G496" s="276">
        <v>4130110135873</v>
      </c>
      <c r="H496" s="277" t="s">
        <v>55</v>
      </c>
      <c r="I496" s="277" t="s">
        <v>294</v>
      </c>
      <c r="J496" s="278">
        <v>42459</v>
      </c>
      <c r="K496" s="279">
        <v>68</v>
      </c>
      <c r="L496" s="275" t="s">
        <v>127</v>
      </c>
      <c r="M496" s="275" t="s">
        <v>128</v>
      </c>
      <c r="N496" s="278">
        <v>42527</v>
      </c>
      <c r="O496" s="278" t="s">
        <v>268</v>
      </c>
      <c r="P496" s="279">
        <v>0</v>
      </c>
      <c r="Q496" s="278" t="s">
        <v>33</v>
      </c>
      <c r="R496" s="275">
        <v>2901.44</v>
      </c>
      <c r="S496" s="275" t="s">
        <v>100</v>
      </c>
      <c r="T496" s="275">
        <v>2901.44</v>
      </c>
      <c r="U496" s="275" t="s">
        <v>100</v>
      </c>
      <c r="V496" s="283">
        <v>2901.44</v>
      </c>
      <c r="W496" s="275" t="s">
        <v>100</v>
      </c>
      <c r="X496" s="275" t="s">
        <v>114</v>
      </c>
      <c r="Y496" s="275">
        <v>2.9</v>
      </c>
      <c r="Z496" s="275">
        <v>1</v>
      </c>
      <c r="AA496" s="282" t="s">
        <v>629</v>
      </c>
      <c r="AB496" s="289" t="s">
        <v>411</v>
      </c>
      <c r="AC496" s="275" t="s">
        <v>362</v>
      </c>
      <c r="AD496" s="290" t="s">
        <v>349</v>
      </c>
      <c r="AE496" s="292"/>
      <c r="AF496" s="292"/>
      <c r="AG496" s="292"/>
    </row>
    <row r="497" spans="1:33" x14ac:dyDescent="0.25">
      <c r="A497" s="275">
        <v>413</v>
      </c>
      <c r="B497" s="275" t="s">
        <v>136</v>
      </c>
      <c r="C497" s="275" t="s">
        <v>13</v>
      </c>
      <c r="D497" s="275">
        <v>1350</v>
      </c>
      <c r="E497" s="275" t="s">
        <v>124</v>
      </c>
      <c r="F497" s="275" t="s">
        <v>21</v>
      </c>
      <c r="G497" s="276">
        <v>4130110135970</v>
      </c>
      <c r="H497" s="277" t="s">
        <v>55</v>
      </c>
      <c r="I497" s="277" t="s">
        <v>294</v>
      </c>
      <c r="J497" s="278">
        <v>42460</v>
      </c>
      <c r="K497" s="279">
        <v>67</v>
      </c>
      <c r="L497" s="275" t="s">
        <v>111</v>
      </c>
      <c r="M497" s="275" t="s">
        <v>42</v>
      </c>
      <c r="N497" s="278">
        <v>42527</v>
      </c>
      <c r="O497" s="278" t="s">
        <v>268</v>
      </c>
      <c r="P497" s="279">
        <v>0</v>
      </c>
      <c r="Q497" s="278" t="s">
        <v>33</v>
      </c>
      <c r="R497" s="275">
        <v>2949</v>
      </c>
      <c r="S497" s="275" t="s">
        <v>100</v>
      </c>
      <c r="T497" s="275">
        <v>2949</v>
      </c>
      <c r="U497" s="275" t="s">
        <v>100</v>
      </c>
      <c r="V497" s="283">
        <v>2949</v>
      </c>
      <c r="W497" s="275" t="s">
        <v>100</v>
      </c>
      <c r="X497" s="275" t="s">
        <v>114</v>
      </c>
      <c r="Y497" s="275">
        <v>2.95</v>
      </c>
      <c r="Z497" s="275">
        <v>1</v>
      </c>
      <c r="AA497" s="282" t="s">
        <v>629</v>
      </c>
      <c r="AB497" s="289" t="s">
        <v>411</v>
      </c>
      <c r="AC497" s="275" t="s">
        <v>358</v>
      </c>
      <c r="AD497" s="290" t="s">
        <v>349</v>
      </c>
      <c r="AE497" s="292"/>
      <c r="AF497" s="292"/>
      <c r="AG497" s="292"/>
    </row>
    <row r="498" spans="1:33" x14ac:dyDescent="0.25">
      <c r="A498" s="275">
        <v>413</v>
      </c>
      <c r="B498" s="275" t="s">
        <v>136</v>
      </c>
      <c r="C498" s="275" t="s">
        <v>13</v>
      </c>
      <c r="D498" s="275">
        <v>1350</v>
      </c>
      <c r="E498" s="275" t="s">
        <v>124</v>
      </c>
      <c r="F498" s="275" t="s">
        <v>21</v>
      </c>
      <c r="G498" s="276">
        <v>4130110135982</v>
      </c>
      <c r="H498" s="277" t="s">
        <v>55</v>
      </c>
      <c r="I498" s="277" t="s">
        <v>294</v>
      </c>
      <c r="J498" s="278">
        <v>42460</v>
      </c>
      <c r="K498" s="279">
        <v>67</v>
      </c>
      <c r="L498" s="275" t="s">
        <v>111</v>
      </c>
      <c r="M498" s="275" t="s">
        <v>42</v>
      </c>
      <c r="N498" s="278">
        <v>42527</v>
      </c>
      <c r="O498" s="278" t="s">
        <v>268</v>
      </c>
      <c r="P498" s="279">
        <v>0</v>
      </c>
      <c r="Q498" s="278" t="s">
        <v>33</v>
      </c>
      <c r="R498" s="275">
        <v>3058.06</v>
      </c>
      <c r="S498" s="275" t="s">
        <v>100</v>
      </c>
      <c r="T498" s="275">
        <v>3058.06</v>
      </c>
      <c r="U498" s="275" t="s">
        <v>100</v>
      </c>
      <c r="V498" s="283">
        <v>3058.06</v>
      </c>
      <c r="W498" s="275" t="s">
        <v>100</v>
      </c>
      <c r="X498" s="275" t="s">
        <v>114</v>
      </c>
      <c r="Y498" s="275">
        <v>3.06</v>
      </c>
      <c r="Z498" s="275">
        <v>1</v>
      </c>
      <c r="AA498" s="282" t="s">
        <v>629</v>
      </c>
      <c r="AB498" s="289" t="s">
        <v>411</v>
      </c>
      <c r="AC498" s="275" t="s">
        <v>358</v>
      </c>
      <c r="AD498" s="290" t="s">
        <v>349</v>
      </c>
      <c r="AE498" s="292"/>
      <c r="AF498" s="292"/>
      <c r="AG498" s="292"/>
    </row>
    <row r="499" spans="1:33" x14ac:dyDescent="0.25">
      <c r="A499" s="275">
        <v>413</v>
      </c>
      <c r="B499" s="275" t="s">
        <v>136</v>
      </c>
      <c r="C499" s="275" t="s">
        <v>13</v>
      </c>
      <c r="D499" s="275">
        <v>1350</v>
      </c>
      <c r="E499" s="275" t="s">
        <v>124</v>
      </c>
      <c r="F499" s="275" t="s">
        <v>21</v>
      </c>
      <c r="G499" s="276">
        <v>4130110135717</v>
      </c>
      <c r="H499" s="277" t="s">
        <v>56</v>
      </c>
      <c r="I499" s="277" t="s">
        <v>295</v>
      </c>
      <c r="J499" s="278">
        <v>42458</v>
      </c>
      <c r="K499" s="279">
        <v>69</v>
      </c>
      <c r="L499" s="275" t="s">
        <v>127</v>
      </c>
      <c r="M499" s="275" t="s">
        <v>128</v>
      </c>
      <c r="N499" s="278">
        <v>42527</v>
      </c>
      <c r="O499" s="278" t="s">
        <v>268</v>
      </c>
      <c r="P499" s="279">
        <v>0</v>
      </c>
      <c r="Q499" s="278" t="s">
        <v>33</v>
      </c>
      <c r="R499" s="275">
        <v>3214.3</v>
      </c>
      <c r="S499" s="275" t="s">
        <v>100</v>
      </c>
      <c r="T499" s="275">
        <v>3214.3</v>
      </c>
      <c r="U499" s="275" t="s">
        <v>100</v>
      </c>
      <c r="V499" s="283">
        <v>3214.3</v>
      </c>
      <c r="W499" s="275" t="s">
        <v>100</v>
      </c>
      <c r="X499" s="275" t="s">
        <v>114</v>
      </c>
      <c r="Y499" s="275">
        <v>3.21</v>
      </c>
      <c r="Z499" s="275">
        <v>1</v>
      </c>
      <c r="AA499" s="282" t="s">
        <v>629</v>
      </c>
      <c r="AB499" s="289" t="s">
        <v>411</v>
      </c>
      <c r="AC499" s="275" t="s">
        <v>362</v>
      </c>
      <c r="AD499" s="290" t="s">
        <v>349</v>
      </c>
      <c r="AE499" s="292"/>
      <c r="AF499" s="292"/>
      <c r="AG499" s="292"/>
    </row>
    <row r="500" spans="1:33" x14ac:dyDescent="0.25">
      <c r="A500" s="275">
        <v>413</v>
      </c>
      <c r="B500" s="275" t="s">
        <v>136</v>
      </c>
      <c r="C500" s="275" t="s">
        <v>13</v>
      </c>
      <c r="D500" s="275">
        <v>1350</v>
      </c>
      <c r="E500" s="275" t="s">
        <v>124</v>
      </c>
      <c r="F500" s="275" t="s">
        <v>21</v>
      </c>
      <c r="G500" s="276">
        <v>4130110135798</v>
      </c>
      <c r="H500" s="277" t="s">
        <v>55</v>
      </c>
      <c r="I500" s="277" t="s">
        <v>294</v>
      </c>
      <c r="J500" s="278">
        <v>42459</v>
      </c>
      <c r="K500" s="279">
        <v>68</v>
      </c>
      <c r="L500" s="275" t="s">
        <v>111</v>
      </c>
      <c r="M500" s="275" t="s">
        <v>42</v>
      </c>
      <c r="N500" s="278">
        <v>42527</v>
      </c>
      <c r="O500" s="278" t="s">
        <v>268</v>
      </c>
      <c r="P500" s="279">
        <v>0</v>
      </c>
      <c r="Q500" s="278" t="s">
        <v>33</v>
      </c>
      <c r="R500" s="275">
        <v>3220</v>
      </c>
      <c r="S500" s="275" t="s">
        <v>100</v>
      </c>
      <c r="T500" s="275">
        <v>3220</v>
      </c>
      <c r="U500" s="275" t="s">
        <v>100</v>
      </c>
      <c r="V500" s="283">
        <v>3220</v>
      </c>
      <c r="W500" s="275" t="s">
        <v>100</v>
      </c>
      <c r="X500" s="275" t="s">
        <v>114</v>
      </c>
      <c r="Y500" s="275">
        <v>3.22</v>
      </c>
      <c r="Z500" s="275">
        <v>1</v>
      </c>
      <c r="AA500" s="282" t="s">
        <v>629</v>
      </c>
      <c r="AB500" s="289" t="s">
        <v>411</v>
      </c>
      <c r="AC500" s="275" t="s">
        <v>358</v>
      </c>
      <c r="AD500" s="290" t="s">
        <v>349</v>
      </c>
      <c r="AE500" s="292"/>
      <c r="AF500" s="292"/>
      <c r="AG500" s="292"/>
    </row>
    <row r="501" spans="1:33" x14ac:dyDescent="0.25">
      <c r="A501" s="275">
        <v>413</v>
      </c>
      <c r="B501" s="275" t="s">
        <v>136</v>
      </c>
      <c r="C501" s="275" t="s">
        <v>13</v>
      </c>
      <c r="D501" s="275">
        <v>1350</v>
      </c>
      <c r="E501" s="275" t="s">
        <v>124</v>
      </c>
      <c r="F501" s="275" t="s">
        <v>21</v>
      </c>
      <c r="G501" s="276">
        <v>4130110135976</v>
      </c>
      <c r="H501" s="277" t="s">
        <v>55</v>
      </c>
      <c r="I501" s="277" t="s">
        <v>294</v>
      </c>
      <c r="J501" s="278">
        <v>42460</v>
      </c>
      <c r="K501" s="279">
        <v>67</v>
      </c>
      <c r="L501" s="275" t="s">
        <v>111</v>
      </c>
      <c r="M501" s="275" t="s">
        <v>42</v>
      </c>
      <c r="N501" s="278">
        <v>42527</v>
      </c>
      <c r="O501" s="278" t="s">
        <v>268</v>
      </c>
      <c r="P501" s="279">
        <v>0</v>
      </c>
      <c r="Q501" s="278" t="s">
        <v>33</v>
      </c>
      <c r="R501" s="275">
        <v>3221.46</v>
      </c>
      <c r="S501" s="275" t="s">
        <v>100</v>
      </c>
      <c r="T501" s="275">
        <v>3221.46</v>
      </c>
      <c r="U501" s="275" t="s">
        <v>100</v>
      </c>
      <c r="V501" s="283">
        <v>3221.46</v>
      </c>
      <c r="W501" s="275" t="s">
        <v>100</v>
      </c>
      <c r="X501" s="275" t="s">
        <v>114</v>
      </c>
      <c r="Y501" s="275">
        <v>3.22</v>
      </c>
      <c r="Z501" s="275">
        <v>1</v>
      </c>
      <c r="AA501" s="282" t="s">
        <v>629</v>
      </c>
      <c r="AB501" s="289" t="s">
        <v>411</v>
      </c>
      <c r="AC501" s="275" t="s">
        <v>358</v>
      </c>
      <c r="AD501" s="290" t="s">
        <v>349</v>
      </c>
      <c r="AE501" s="292"/>
      <c r="AF501" s="292"/>
      <c r="AG501" s="292"/>
    </row>
    <row r="502" spans="1:33" x14ac:dyDescent="0.25">
      <c r="A502" s="275">
        <v>413</v>
      </c>
      <c r="B502" s="275" t="s">
        <v>136</v>
      </c>
      <c r="C502" s="275" t="s">
        <v>13</v>
      </c>
      <c r="D502" s="275">
        <v>1350</v>
      </c>
      <c r="E502" s="275" t="s">
        <v>124</v>
      </c>
      <c r="F502" s="275" t="s">
        <v>21</v>
      </c>
      <c r="G502" s="276">
        <v>4130110135806</v>
      </c>
      <c r="H502" s="277" t="s">
        <v>55</v>
      </c>
      <c r="I502" s="277" t="s">
        <v>294</v>
      </c>
      <c r="J502" s="278">
        <v>42459</v>
      </c>
      <c r="K502" s="279">
        <v>68</v>
      </c>
      <c r="L502" s="275" t="s">
        <v>111</v>
      </c>
      <c r="M502" s="275" t="s">
        <v>42</v>
      </c>
      <c r="N502" s="278">
        <v>42527</v>
      </c>
      <c r="O502" s="278" t="s">
        <v>268</v>
      </c>
      <c r="P502" s="279">
        <v>0</v>
      </c>
      <c r="Q502" s="278" t="s">
        <v>33</v>
      </c>
      <c r="R502" s="275">
        <v>3600</v>
      </c>
      <c r="S502" s="275" t="s">
        <v>100</v>
      </c>
      <c r="T502" s="275">
        <v>3600</v>
      </c>
      <c r="U502" s="275" t="s">
        <v>100</v>
      </c>
      <c r="V502" s="283">
        <v>3600</v>
      </c>
      <c r="W502" s="275" t="s">
        <v>100</v>
      </c>
      <c r="X502" s="275" t="s">
        <v>114</v>
      </c>
      <c r="Y502" s="275">
        <v>3.6</v>
      </c>
      <c r="Z502" s="275">
        <v>1</v>
      </c>
      <c r="AA502" s="282" t="s">
        <v>629</v>
      </c>
      <c r="AB502" s="289" t="s">
        <v>411</v>
      </c>
      <c r="AC502" s="275" t="s">
        <v>358</v>
      </c>
      <c r="AD502" s="290" t="s">
        <v>349</v>
      </c>
      <c r="AE502" s="292"/>
      <c r="AF502" s="292"/>
      <c r="AG502" s="292"/>
    </row>
    <row r="503" spans="1:33" x14ac:dyDescent="0.25">
      <c r="A503" s="275">
        <v>413</v>
      </c>
      <c r="B503" s="275" t="s">
        <v>136</v>
      </c>
      <c r="C503" s="275" t="s">
        <v>13</v>
      </c>
      <c r="D503" s="275">
        <v>1350</v>
      </c>
      <c r="E503" s="275" t="s">
        <v>124</v>
      </c>
      <c r="F503" s="275" t="s">
        <v>21</v>
      </c>
      <c r="G503" s="276">
        <v>4130110135715</v>
      </c>
      <c r="H503" s="277" t="s">
        <v>56</v>
      </c>
      <c r="I503" s="277" t="s">
        <v>295</v>
      </c>
      <c r="J503" s="278">
        <v>42458</v>
      </c>
      <c r="K503" s="279">
        <v>69</v>
      </c>
      <c r="L503" s="275" t="s">
        <v>127</v>
      </c>
      <c r="M503" s="275" t="s">
        <v>128</v>
      </c>
      <c r="N503" s="278">
        <v>42527</v>
      </c>
      <c r="O503" s="278" t="s">
        <v>268</v>
      </c>
      <c r="P503" s="279">
        <v>0</v>
      </c>
      <c r="Q503" s="278" t="s">
        <v>33</v>
      </c>
      <c r="R503" s="275">
        <v>3628.3</v>
      </c>
      <c r="S503" s="275" t="s">
        <v>100</v>
      </c>
      <c r="T503" s="275">
        <v>3628.3</v>
      </c>
      <c r="U503" s="275" t="s">
        <v>100</v>
      </c>
      <c r="V503" s="283">
        <v>3628.3</v>
      </c>
      <c r="W503" s="275" t="s">
        <v>100</v>
      </c>
      <c r="X503" s="275" t="s">
        <v>114</v>
      </c>
      <c r="Y503" s="275">
        <v>3.63</v>
      </c>
      <c r="Z503" s="275">
        <v>1</v>
      </c>
      <c r="AA503" s="282" t="s">
        <v>629</v>
      </c>
      <c r="AB503" s="289" t="s">
        <v>411</v>
      </c>
      <c r="AC503" s="275" t="s">
        <v>362</v>
      </c>
      <c r="AD503" s="290" t="s">
        <v>349</v>
      </c>
      <c r="AE503" s="292"/>
      <c r="AF503" s="292"/>
      <c r="AG503" s="292"/>
    </row>
    <row r="504" spans="1:33" x14ac:dyDescent="0.25">
      <c r="A504" s="275">
        <v>413</v>
      </c>
      <c r="B504" s="275" t="s">
        <v>136</v>
      </c>
      <c r="C504" s="275" t="s">
        <v>13</v>
      </c>
      <c r="D504" s="275">
        <v>1350</v>
      </c>
      <c r="E504" s="275" t="s">
        <v>124</v>
      </c>
      <c r="F504" s="275" t="s">
        <v>21</v>
      </c>
      <c r="G504" s="276">
        <v>4130110135800</v>
      </c>
      <c r="H504" s="277" t="s">
        <v>55</v>
      </c>
      <c r="I504" s="277" t="s">
        <v>294</v>
      </c>
      <c r="J504" s="278">
        <v>42459</v>
      </c>
      <c r="K504" s="279">
        <v>68</v>
      </c>
      <c r="L504" s="275" t="s">
        <v>111</v>
      </c>
      <c r="M504" s="275" t="s">
        <v>42</v>
      </c>
      <c r="N504" s="278">
        <v>42527</v>
      </c>
      <c r="O504" s="278" t="s">
        <v>268</v>
      </c>
      <c r="P504" s="279">
        <v>0</v>
      </c>
      <c r="Q504" s="278" t="s">
        <v>33</v>
      </c>
      <c r="R504" s="275">
        <v>3678.48</v>
      </c>
      <c r="S504" s="275" t="s">
        <v>100</v>
      </c>
      <c r="T504" s="275">
        <v>3678.48</v>
      </c>
      <c r="U504" s="275" t="s">
        <v>100</v>
      </c>
      <c r="V504" s="283">
        <v>3678.48</v>
      </c>
      <c r="W504" s="275" t="s">
        <v>100</v>
      </c>
      <c r="X504" s="275" t="s">
        <v>114</v>
      </c>
      <c r="Y504" s="275">
        <v>3.68</v>
      </c>
      <c r="Z504" s="275">
        <v>1</v>
      </c>
      <c r="AA504" s="282" t="s">
        <v>629</v>
      </c>
      <c r="AB504" s="289" t="s">
        <v>411</v>
      </c>
      <c r="AC504" s="275" t="s">
        <v>358</v>
      </c>
      <c r="AD504" s="290" t="s">
        <v>349</v>
      </c>
      <c r="AE504" s="292"/>
      <c r="AF504" s="292"/>
      <c r="AG504" s="292"/>
    </row>
    <row r="505" spans="1:33" x14ac:dyDescent="0.25">
      <c r="A505" s="275">
        <v>413</v>
      </c>
      <c r="B505" s="275" t="s">
        <v>136</v>
      </c>
      <c r="C505" s="275" t="s">
        <v>13</v>
      </c>
      <c r="D505" s="275">
        <v>1350</v>
      </c>
      <c r="E505" s="275" t="s">
        <v>124</v>
      </c>
      <c r="F505" s="275" t="s">
        <v>21</v>
      </c>
      <c r="G505" s="276">
        <v>4130110135987</v>
      </c>
      <c r="H505" s="277" t="s">
        <v>55</v>
      </c>
      <c r="I505" s="277" t="s">
        <v>294</v>
      </c>
      <c r="J505" s="278">
        <v>42460</v>
      </c>
      <c r="K505" s="279">
        <v>67</v>
      </c>
      <c r="L505" s="275" t="s">
        <v>111</v>
      </c>
      <c r="M505" s="275" t="s">
        <v>42</v>
      </c>
      <c r="N505" s="278">
        <v>42527</v>
      </c>
      <c r="O505" s="278" t="s">
        <v>268</v>
      </c>
      <c r="P505" s="279">
        <v>0</v>
      </c>
      <c r="Q505" s="278" t="s">
        <v>33</v>
      </c>
      <c r="R505" s="275">
        <v>3692.48</v>
      </c>
      <c r="S505" s="275" t="s">
        <v>100</v>
      </c>
      <c r="T505" s="275">
        <v>3692.48</v>
      </c>
      <c r="U505" s="275" t="s">
        <v>100</v>
      </c>
      <c r="V505" s="283">
        <v>3692.48</v>
      </c>
      <c r="W505" s="275" t="s">
        <v>100</v>
      </c>
      <c r="X505" s="275" t="s">
        <v>114</v>
      </c>
      <c r="Y505" s="275">
        <v>3.69</v>
      </c>
      <c r="Z505" s="275">
        <v>1</v>
      </c>
      <c r="AA505" s="282" t="s">
        <v>629</v>
      </c>
      <c r="AB505" s="289" t="s">
        <v>411</v>
      </c>
      <c r="AC505" s="275" t="s">
        <v>358</v>
      </c>
      <c r="AD505" s="290" t="s">
        <v>349</v>
      </c>
      <c r="AE505" s="292"/>
      <c r="AF505" s="292"/>
      <c r="AG505" s="292"/>
    </row>
    <row r="506" spans="1:33" x14ac:dyDescent="0.25">
      <c r="A506" s="275">
        <v>413</v>
      </c>
      <c r="B506" s="275" t="s">
        <v>136</v>
      </c>
      <c r="C506" s="275" t="s">
        <v>13</v>
      </c>
      <c r="D506" s="275">
        <v>1350</v>
      </c>
      <c r="E506" s="275" t="s">
        <v>124</v>
      </c>
      <c r="F506" s="275" t="s">
        <v>21</v>
      </c>
      <c r="G506" s="276">
        <v>4130130014898</v>
      </c>
      <c r="H506" s="277" t="s">
        <v>60</v>
      </c>
      <c r="I506" s="277" t="s">
        <v>2383</v>
      </c>
      <c r="J506" s="278">
        <v>42457</v>
      </c>
      <c r="K506" s="279">
        <v>70</v>
      </c>
      <c r="L506" s="275" t="s">
        <v>127</v>
      </c>
      <c r="M506" s="275" t="s">
        <v>128</v>
      </c>
      <c r="N506" s="278">
        <v>42527</v>
      </c>
      <c r="O506" s="278" t="s">
        <v>268</v>
      </c>
      <c r="P506" s="279">
        <v>0</v>
      </c>
      <c r="Q506" s="278" t="s">
        <v>33</v>
      </c>
      <c r="R506" s="275">
        <v>3774.48</v>
      </c>
      <c r="S506" s="275" t="s">
        <v>100</v>
      </c>
      <c r="T506" s="275">
        <v>3774.48</v>
      </c>
      <c r="U506" s="275" t="s">
        <v>100</v>
      </c>
      <c r="V506" s="283">
        <v>3774.48</v>
      </c>
      <c r="W506" s="275" t="s">
        <v>100</v>
      </c>
      <c r="X506" s="275" t="s">
        <v>114</v>
      </c>
      <c r="Y506" s="275">
        <v>3.77</v>
      </c>
      <c r="Z506" s="275">
        <v>1</v>
      </c>
      <c r="AA506" s="282" t="s">
        <v>629</v>
      </c>
      <c r="AB506" s="289" t="s">
        <v>411</v>
      </c>
      <c r="AC506" s="275" t="s">
        <v>362</v>
      </c>
      <c r="AD506" s="290" t="s">
        <v>349</v>
      </c>
      <c r="AE506" s="292"/>
      <c r="AF506" s="292"/>
      <c r="AG506" s="292"/>
    </row>
    <row r="507" spans="1:33" x14ac:dyDescent="0.25">
      <c r="A507" s="275">
        <v>413</v>
      </c>
      <c r="B507" s="275" t="s">
        <v>136</v>
      </c>
      <c r="C507" s="275" t="s">
        <v>13</v>
      </c>
      <c r="D507" s="275">
        <v>1350</v>
      </c>
      <c r="E507" s="275" t="s">
        <v>124</v>
      </c>
      <c r="F507" s="275" t="s">
        <v>21</v>
      </c>
      <c r="G507" s="276">
        <v>4130110135552</v>
      </c>
      <c r="H507" s="277" t="s">
        <v>56</v>
      </c>
      <c r="I507" s="277" t="s">
        <v>295</v>
      </c>
      <c r="J507" s="278">
        <v>42452</v>
      </c>
      <c r="K507" s="279">
        <v>75</v>
      </c>
      <c r="L507" s="275" t="s">
        <v>127</v>
      </c>
      <c r="M507" s="275" t="s">
        <v>128</v>
      </c>
      <c r="N507" s="278">
        <v>42527</v>
      </c>
      <c r="O507" s="278" t="s">
        <v>268</v>
      </c>
      <c r="P507" s="279">
        <v>0</v>
      </c>
      <c r="Q507" s="278" t="s">
        <v>33</v>
      </c>
      <c r="R507" s="275">
        <v>3820</v>
      </c>
      <c r="S507" s="275" t="s">
        <v>100</v>
      </c>
      <c r="T507" s="275">
        <v>3820</v>
      </c>
      <c r="U507" s="275" t="s">
        <v>100</v>
      </c>
      <c r="V507" s="283">
        <v>3820</v>
      </c>
      <c r="W507" s="275" t="s">
        <v>100</v>
      </c>
      <c r="X507" s="275" t="s">
        <v>114</v>
      </c>
      <c r="Y507" s="275">
        <v>3.82</v>
      </c>
      <c r="Z507" s="275">
        <v>1</v>
      </c>
      <c r="AA507" s="282" t="s">
        <v>629</v>
      </c>
      <c r="AB507" s="289" t="s">
        <v>411</v>
      </c>
      <c r="AC507" s="275" t="s">
        <v>362</v>
      </c>
      <c r="AD507" s="290" t="s">
        <v>349</v>
      </c>
      <c r="AE507" s="292"/>
      <c r="AF507" s="292"/>
      <c r="AG507" s="292"/>
    </row>
    <row r="508" spans="1:33" x14ac:dyDescent="0.25">
      <c r="A508" s="275">
        <v>413</v>
      </c>
      <c r="B508" s="275" t="s">
        <v>136</v>
      </c>
      <c r="C508" s="275" t="s">
        <v>13</v>
      </c>
      <c r="D508" s="275">
        <v>1350</v>
      </c>
      <c r="E508" s="275" t="s">
        <v>124</v>
      </c>
      <c r="F508" s="275" t="s">
        <v>21</v>
      </c>
      <c r="G508" s="276">
        <v>4130110134015</v>
      </c>
      <c r="H508" s="277" t="s">
        <v>1061</v>
      </c>
      <c r="I508" s="277" t="s">
        <v>67</v>
      </c>
      <c r="J508" s="278">
        <v>42451</v>
      </c>
      <c r="K508" s="279">
        <v>76</v>
      </c>
      <c r="L508" s="275" t="s">
        <v>127</v>
      </c>
      <c r="M508" s="275" t="s">
        <v>128</v>
      </c>
      <c r="N508" s="278">
        <v>42527</v>
      </c>
      <c r="O508" s="278" t="s">
        <v>268</v>
      </c>
      <c r="P508" s="279">
        <v>0</v>
      </c>
      <c r="Q508" s="278" t="s">
        <v>33</v>
      </c>
      <c r="R508" s="275">
        <v>3871.46</v>
      </c>
      <c r="S508" s="275" t="s">
        <v>100</v>
      </c>
      <c r="T508" s="275">
        <v>3871.46</v>
      </c>
      <c r="U508" s="275" t="s">
        <v>100</v>
      </c>
      <c r="V508" s="283">
        <v>3871.46</v>
      </c>
      <c r="W508" s="275" t="s">
        <v>100</v>
      </c>
      <c r="X508" s="275" t="s">
        <v>114</v>
      </c>
      <c r="Y508" s="275">
        <v>3.87</v>
      </c>
      <c r="Z508" s="275">
        <v>1</v>
      </c>
      <c r="AA508" s="282" t="s">
        <v>629</v>
      </c>
      <c r="AB508" s="289" t="s">
        <v>411</v>
      </c>
      <c r="AC508" s="275" t="s">
        <v>362</v>
      </c>
      <c r="AD508" s="290" t="s">
        <v>349</v>
      </c>
      <c r="AE508" s="292"/>
      <c r="AF508" s="292"/>
      <c r="AG508" s="292"/>
    </row>
    <row r="509" spans="1:33" x14ac:dyDescent="0.25">
      <c r="A509" s="275">
        <v>413</v>
      </c>
      <c r="B509" s="275" t="s">
        <v>136</v>
      </c>
      <c r="C509" s="275" t="s">
        <v>13</v>
      </c>
      <c r="D509" s="275">
        <v>1350</v>
      </c>
      <c r="E509" s="275" t="s">
        <v>124</v>
      </c>
      <c r="F509" s="275" t="s">
        <v>21</v>
      </c>
      <c r="G509" s="276">
        <v>4130110135803</v>
      </c>
      <c r="H509" s="277" t="s">
        <v>55</v>
      </c>
      <c r="I509" s="277" t="s">
        <v>294</v>
      </c>
      <c r="J509" s="278">
        <v>42459</v>
      </c>
      <c r="K509" s="279">
        <v>68</v>
      </c>
      <c r="L509" s="275" t="s">
        <v>111</v>
      </c>
      <c r="M509" s="275" t="s">
        <v>42</v>
      </c>
      <c r="N509" s="278">
        <v>42527</v>
      </c>
      <c r="O509" s="278" t="s">
        <v>268</v>
      </c>
      <c r="P509" s="279">
        <v>0</v>
      </c>
      <c r="Q509" s="278" t="s">
        <v>33</v>
      </c>
      <c r="R509" s="275">
        <v>3881.25</v>
      </c>
      <c r="S509" s="275" t="s">
        <v>100</v>
      </c>
      <c r="T509" s="275">
        <v>3881.25</v>
      </c>
      <c r="U509" s="275" t="s">
        <v>100</v>
      </c>
      <c r="V509" s="283">
        <v>3881.25</v>
      </c>
      <c r="W509" s="275" t="s">
        <v>100</v>
      </c>
      <c r="X509" s="275" t="s">
        <v>114</v>
      </c>
      <c r="Y509" s="275">
        <v>3.88</v>
      </c>
      <c r="Z509" s="275">
        <v>1</v>
      </c>
      <c r="AA509" s="282" t="s">
        <v>629</v>
      </c>
      <c r="AB509" s="289" t="s">
        <v>411</v>
      </c>
      <c r="AC509" s="275" t="s">
        <v>358</v>
      </c>
      <c r="AD509" s="290" t="s">
        <v>349</v>
      </c>
      <c r="AE509" s="292"/>
      <c r="AF509" s="292"/>
      <c r="AG509" s="292"/>
    </row>
    <row r="510" spans="1:33" x14ac:dyDescent="0.25">
      <c r="A510" s="275">
        <v>413</v>
      </c>
      <c r="B510" s="275" t="s">
        <v>136</v>
      </c>
      <c r="C510" s="275" t="s">
        <v>13</v>
      </c>
      <c r="D510" s="275">
        <v>1350</v>
      </c>
      <c r="E510" s="275" t="s">
        <v>124</v>
      </c>
      <c r="F510" s="275" t="s">
        <v>21</v>
      </c>
      <c r="G510" s="276">
        <v>4130110135867</v>
      </c>
      <c r="H510" s="277" t="s">
        <v>55</v>
      </c>
      <c r="I510" s="277" t="s">
        <v>294</v>
      </c>
      <c r="J510" s="278">
        <v>42459</v>
      </c>
      <c r="K510" s="279">
        <v>68</v>
      </c>
      <c r="L510" s="275" t="s">
        <v>127</v>
      </c>
      <c r="M510" s="275" t="s">
        <v>128</v>
      </c>
      <c r="N510" s="278">
        <v>42527</v>
      </c>
      <c r="O510" s="278" t="s">
        <v>268</v>
      </c>
      <c r="P510" s="279">
        <v>0</v>
      </c>
      <c r="Q510" s="278" t="s">
        <v>33</v>
      </c>
      <c r="R510" s="275">
        <v>3995.27</v>
      </c>
      <c r="S510" s="275" t="s">
        <v>100</v>
      </c>
      <c r="T510" s="275">
        <v>3995.27</v>
      </c>
      <c r="U510" s="275" t="s">
        <v>100</v>
      </c>
      <c r="V510" s="283">
        <v>3995.27</v>
      </c>
      <c r="W510" s="275" t="s">
        <v>100</v>
      </c>
      <c r="X510" s="275" t="s">
        <v>114</v>
      </c>
      <c r="Y510" s="275">
        <v>4</v>
      </c>
      <c r="Z510" s="275">
        <v>1</v>
      </c>
      <c r="AA510" s="282" t="s">
        <v>629</v>
      </c>
      <c r="AB510" s="289" t="s">
        <v>411</v>
      </c>
      <c r="AC510" s="275" t="s">
        <v>362</v>
      </c>
      <c r="AD510" s="290" t="s">
        <v>349</v>
      </c>
      <c r="AE510" s="292"/>
      <c r="AF510" s="292"/>
      <c r="AG510" s="292"/>
    </row>
    <row r="511" spans="1:33" x14ac:dyDescent="0.25">
      <c r="A511" s="275">
        <v>413</v>
      </c>
      <c r="B511" s="275" t="s">
        <v>136</v>
      </c>
      <c r="C511" s="275" t="s">
        <v>13</v>
      </c>
      <c r="D511" s="275">
        <v>1350</v>
      </c>
      <c r="E511" s="275" t="s">
        <v>124</v>
      </c>
      <c r="F511" s="275" t="s">
        <v>21</v>
      </c>
      <c r="G511" s="276">
        <v>4130110135968</v>
      </c>
      <c r="H511" s="277" t="s">
        <v>55</v>
      </c>
      <c r="I511" s="277" t="s">
        <v>294</v>
      </c>
      <c r="J511" s="278">
        <v>42460</v>
      </c>
      <c r="K511" s="279">
        <v>67</v>
      </c>
      <c r="L511" s="275" t="s">
        <v>111</v>
      </c>
      <c r="M511" s="275" t="s">
        <v>42</v>
      </c>
      <c r="N511" s="278">
        <v>42527</v>
      </c>
      <c r="O511" s="278" t="s">
        <v>268</v>
      </c>
      <c r="P511" s="279">
        <v>0</v>
      </c>
      <c r="Q511" s="278" t="s">
        <v>33</v>
      </c>
      <c r="R511" s="275">
        <v>4178.1000000000004</v>
      </c>
      <c r="S511" s="275" t="s">
        <v>100</v>
      </c>
      <c r="T511" s="275">
        <v>4178.1000000000004</v>
      </c>
      <c r="U511" s="275" t="s">
        <v>100</v>
      </c>
      <c r="V511" s="283">
        <v>4178.1000000000004</v>
      </c>
      <c r="W511" s="275" t="s">
        <v>100</v>
      </c>
      <c r="X511" s="275" t="s">
        <v>114</v>
      </c>
      <c r="Y511" s="275">
        <v>4.18</v>
      </c>
      <c r="Z511" s="275">
        <v>1</v>
      </c>
      <c r="AA511" s="282" t="s">
        <v>629</v>
      </c>
      <c r="AB511" s="289" t="s">
        <v>411</v>
      </c>
      <c r="AC511" s="275" t="s">
        <v>358</v>
      </c>
      <c r="AD511" s="290" t="s">
        <v>349</v>
      </c>
      <c r="AE511" s="292"/>
      <c r="AF511" s="292"/>
      <c r="AG511" s="292"/>
    </row>
    <row r="512" spans="1:33" x14ac:dyDescent="0.25">
      <c r="A512" s="275">
        <v>413</v>
      </c>
      <c r="B512" s="275" t="s">
        <v>136</v>
      </c>
      <c r="C512" s="275" t="s">
        <v>13</v>
      </c>
      <c r="D512" s="275">
        <v>1350</v>
      </c>
      <c r="E512" s="275" t="s">
        <v>124</v>
      </c>
      <c r="F512" s="275" t="s">
        <v>21</v>
      </c>
      <c r="G512" s="276">
        <v>4130110135067</v>
      </c>
      <c r="H512" s="277" t="s">
        <v>1061</v>
      </c>
      <c r="I512" s="277" t="s">
        <v>67</v>
      </c>
      <c r="J512" s="278">
        <v>42451</v>
      </c>
      <c r="K512" s="279">
        <v>76</v>
      </c>
      <c r="L512" s="275" t="s">
        <v>127</v>
      </c>
      <c r="M512" s="275" t="s">
        <v>128</v>
      </c>
      <c r="N512" s="278">
        <v>42527</v>
      </c>
      <c r="O512" s="278" t="s">
        <v>268</v>
      </c>
      <c r="P512" s="279">
        <v>0</v>
      </c>
      <c r="Q512" s="278" t="s">
        <v>33</v>
      </c>
      <c r="R512" s="275">
        <v>4186.07</v>
      </c>
      <c r="S512" s="275" t="s">
        <v>100</v>
      </c>
      <c r="T512" s="275">
        <v>4186.07</v>
      </c>
      <c r="U512" s="275" t="s">
        <v>100</v>
      </c>
      <c r="V512" s="283">
        <v>4186.07</v>
      </c>
      <c r="W512" s="275" t="s">
        <v>100</v>
      </c>
      <c r="X512" s="275" t="s">
        <v>114</v>
      </c>
      <c r="Y512" s="275">
        <v>4.1900000000000004</v>
      </c>
      <c r="Z512" s="275">
        <v>1</v>
      </c>
      <c r="AA512" s="282" t="s">
        <v>629</v>
      </c>
      <c r="AB512" s="289" t="s">
        <v>411</v>
      </c>
      <c r="AC512" s="275" t="s">
        <v>362</v>
      </c>
      <c r="AD512" s="290" t="s">
        <v>349</v>
      </c>
      <c r="AE512" s="292"/>
      <c r="AF512" s="292"/>
      <c r="AG512" s="292"/>
    </row>
    <row r="513" spans="1:33" x14ac:dyDescent="0.25">
      <c r="A513" s="275">
        <v>413</v>
      </c>
      <c r="B513" s="275" t="s">
        <v>136</v>
      </c>
      <c r="C513" s="275" t="s">
        <v>13</v>
      </c>
      <c r="D513" s="275">
        <v>1350</v>
      </c>
      <c r="E513" s="275" t="s">
        <v>124</v>
      </c>
      <c r="F513" s="275" t="s">
        <v>21</v>
      </c>
      <c r="G513" s="276">
        <v>4130110135925</v>
      </c>
      <c r="H513" s="277" t="s">
        <v>55</v>
      </c>
      <c r="I513" s="277" t="s">
        <v>294</v>
      </c>
      <c r="J513" s="278">
        <v>42459</v>
      </c>
      <c r="K513" s="279">
        <v>68</v>
      </c>
      <c r="L513" s="275" t="s">
        <v>111</v>
      </c>
      <c r="M513" s="275" t="s">
        <v>42</v>
      </c>
      <c r="N513" s="278">
        <v>42527</v>
      </c>
      <c r="O513" s="278" t="s">
        <v>268</v>
      </c>
      <c r="P513" s="279">
        <v>0</v>
      </c>
      <c r="Q513" s="278" t="s">
        <v>33</v>
      </c>
      <c r="R513" s="275">
        <v>4346.6899999999996</v>
      </c>
      <c r="S513" s="275" t="s">
        <v>100</v>
      </c>
      <c r="T513" s="275">
        <v>4346.6899999999996</v>
      </c>
      <c r="U513" s="275" t="s">
        <v>100</v>
      </c>
      <c r="V513" s="283">
        <v>4346.6899999999996</v>
      </c>
      <c r="W513" s="275" t="s">
        <v>100</v>
      </c>
      <c r="X513" s="275" t="s">
        <v>114</v>
      </c>
      <c r="Y513" s="275">
        <v>4.3499999999999996</v>
      </c>
      <c r="Z513" s="275">
        <v>1</v>
      </c>
      <c r="AA513" s="282" t="s">
        <v>629</v>
      </c>
      <c r="AB513" s="289" t="s">
        <v>411</v>
      </c>
      <c r="AC513" s="275" t="s">
        <v>358</v>
      </c>
      <c r="AD513" s="290" t="s">
        <v>349</v>
      </c>
      <c r="AE513" s="292"/>
      <c r="AF513" s="292"/>
      <c r="AG513" s="292"/>
    </row>
    <row r="514" spans="1:33" x14ac:dyDescent="0.25">
      <c r="A514" s="275">
        <v>413</v>
      </c>
      <c r="B514" s="275" t="s">
        <v>136</v>
      </c>
      <c r="C514" s="275" t="s">
        <v>13</v>
      </c>
      <c r="D514" s="275">
        <v>1350</v>
      </c>
      <c r="E514" s="275" t="s">
        <v>124</v>
      </c>
      <c r="F514" s="275" t="s">
        <v>21</v>
      </c>
      <c r="G514" s="276">
        <v>4130110135759</v>
      </c>
      <c r="H514" s="277" t="s">
        <v>55</v>
      </c>
      <c r="I514" s="277" t="s">
        <v>294</v>
      </c>
      <c r="J514" s="278">
        <v>42458</v>
      </c>
      <c r="K514" s="279">
        <v>69</v>
      </c>
      <c r="L514" s="275" t="s">
        <v>111</v>
      </c>
      <c r="M514" s="275" t="s">
        <v>42</v>
      </c>
      <c r="N514" s="278">
        <v>42527</v>
      </c>
      <c r="O514" s="278" t="s">
        <v>268</v>
      </c>
      <c r="P514" s="279">
        <v>0</v>
      </c>
      <c r="Q514" s="278" t="s">
        <v>33</v>
      </c>
      <c r="R514" s="275">
        <v>5500</v>
      </c>
      <c r="S514" s="275" t="s">
        <v>100</v>
      </c>
      <c r="T514" s="275">
        <v>5500</v>
      </c>
      <c r="U514" s="275" t="s">
        <v>100</v>
      </c>
      <c r="V514" s="283">
        <v>5500</v>
      </c>
      <c r="W514" s="275" t="s">
        <v>100</v>
      </c>
      <c r="X514" s="275" t="s">
        <v>114</v>
      </c>
      <c r="Y514" s="275">
        <v>5.5</v>
      </c>
      <c r="Z514" s="275">
        <v>1</v>
      </c>
      <c r="AA514" s="282" t="s">
        <v>629</v>
      </c>
      <c r="AB514" s="289" t="s">
        <v>411</v>
      </c>
      <c r="AC514" s="275" t="s">
        <v>358</v>
      </c>
      <c r="AD514" s="290" t="s">
        <v>349</v>
      </c>
      <c r="AE514" s="292"/>
      <c r="AF514" s="292"/>
      <c r="AG514" s="292"/>
    </row>
    <row r="515" spans="1:33" x14ac:dyDescent="0.25">
      <c r="A515" s="275">
        <v>413</v>
      </c>
      <c r="B515" s="275" t="s">
        <v>136</v>
      </c>
      <c r="C515" s="275" t="s">
        <v>13</v>
      </c>
      <c r="D515" s="275">
        <v>1350</v>
      </c>
      <c r="E515" s="275" t="s">
        <v>124</v>
      </c>
      <c r="F515" s="275" t="s">
        <v>21</v>
      </c>
      <c r="G515" s="276">
        <v>4130110134954</v>
      </c>
      <c r="H515" s="277" t="s">
        <v>56</v>
      </c>
      <c r="I515" s="277" t="s">
        <v>295</v>
      </c>
      <c r="J515" s="278">
        <v>42451</v>
      </c>
      <c r="K515" s="279">
        <v>76</v>
      </c>
      <c r="L515" s="275" t="s">
        <v>127</v>
      </c>
      <c r="M515" s="275" t="s">
        <v>128</v>
      </c>
      <c r="N515" s="278">
        <v>42527</v>
      </c>
      <c r="O515" s="278" t="s">
        <v>268</v>
      </c>
      <c r="P515" s="279">
        <v>0</v>
      </c>
      <c r="Q515" s="278" t="s">
        <v>33</v>
      </c>
      <c r="R515" s="275">
        <v>6120</v>
      </c>
      <c r="S515" s="275" t="s">
        <v>100</v>
      </c>
      <c r="T515" s="275">
        <v>6120</v>
      </c>
      <c r="U515" s="275" t="s">
        <v>100</v>
      </c>
      <c r="V515" s="283">
        <v>6120</v>
      </c>
      <c r="W515" s="275" t="s">
        <v>100</v>
      </c>
      <c r="X515" s="275" t="s">
        <v>114</v>
      </c>
      <c r="Y515" s="275">
        <v>6.12</v>
      </c>
      <c r="Z515" s="275">
        <v>1</v>
      </c>
      <c r="AA515" s="282" t="s">
        <v>629</v>
      </c>
      <c r="AB515" s="289" t="s">
        <v>411</v>
      </c>
      <c r="AC515" s="275" t="s">
        <v>362</v>
      </c>
      <c r="AD515" s="290" t="s">
        <v>349</v>
      </c>
      <c r="AE515" s="292"/>
      <c r="AF515" s="292"/>
      <c r="AG515" s="292"/>
    </row>
    <row r="516" spans="1:33" x14ac:dyDescent="0.25">
      <c r="A516" s="275">
        <v>413</v>
      </c>
      <c r="B516" s="275" t="s">
        <v>136</v>
      </c>
      <c r="C516" s="275" t="s">
        <v>13</v>
      </c>
      <c r="D516" s="275">
        <v>1350</v>
      </c>
      <c r="E516" s="275" t="s">
        <v>124</v>
      </c>
      <c r="F516" s="275" t="s">
        <v>21</v>
      </c>
      <c r="G516" s="276">
        <v>4130110134956</v>
      </c>
      <c r="H516" s="277" t="s">
        <v>56</v>
      </c>
      <c r="I516" s="277" t="s">
        <v>295</v>
      </c>
      <c r="J516" s="278">
        <v>42451</v>
      </c>
      <c r="K516" s="279">
        <v>76</v>
      </c>
      <c r="L516" s="275" t="s">
        <v>127</v>
      </c>
      <c r="M516" s="275" t="s">
        <v>128</v>
      </c>
      <c r="N516" s="278">
        <v>42527</v>
      </c>
      <c r="O516" s="278" t="s">
        <v>268</v>
      </c>
      <c r="P516" s="279">
        <v>0</v>
      </c>
      <c r="Q516" s="278" t="s">
        <v>33</v>
      </c>
      <c r="R516" s="275">
        <v>6120</v>
      </c>
      <c r="S516" s="275" t="s">
        <v>100</v>
      </c>
      <c r="T516" s="275">
        <v>6120</v>
      </c>
      <c r="U516" s="275" t="s">
        <v>100</v>
      </c>
      <c r="V516" s="283">
        <v>6120</v>
      </c>
      <c r="W516" s="275" t="s">
        <v>100</v>
      </c>
      <c r="X516" s="275" t="s">
        <v>114</v>
      </c>
      <c r="Y516" s="275">
        <v>6.12</v>
      </c>
      <c r="Z516" s="275">
        <v>1</v>
      </c>
      <c r="AA516" s="282" t="s">
        <v>629</v>
      </c>
      <c r="AB516" s="289" t="s">
        <v>411</v>
      </c>
      <c r="AC516" s="275" t="s">
        <v>362</v>
      </c>
      <c r="AD516" s="290" t="s">
        <v>349</v>
      </c>
      <c r="AE516" s="292"/>
      <c r="AF516" s="292"/>
      <c r="AG516" s="292"/>
    </row>
    <row r="517" spans="1:33" x14ac:dyDescent="0.25">
      <c r="A517" s="275">
        <v>413</v>
      </c>
      <c r="B517" s="275" t="s">
        <v>136</v>
      </c>
      <c r="C517" s="275" t="s">
        <v>13</v>
      </c>
      <c r="D517" s="275">
        <v>1350</v>
      </c>
      <c r="E517" s="275" t="s">
        <v>124</v>
      </c>
      <c r="F517" s="275" t="s">
        <v>21</v>
      </c>
      <c r="G517" s="276">
        <v>4130110135103</v>
      </c>
      <c r="H517" s="277" t="s">
        <v>1061</v>
      </c>
      <c r="I517" s="277" t="s">
        <v>67</v>
      </c>
      <c r="J517" s="278">
        <v>42451</v>
      </c>
      <c r="K517" s="279">
        <v>76</v>
      </c>
      <c r="L517" s="275" t="s">
        <v>111</v>
      </c>
      <c r="M517" s="275" t="s">
        <v>42</v>
      </c>
      <c r="N517" s="278">
        <v>42527</v>
      </c>
      <c r="O517" s="278" t="s">
        <v>268</v>
      </c>
      <c r="P517" s="279">
        <v>0</v>
      </c>
      <c r="Q517" s="278" t="s">
        <v>33</v>
      </c>
      <c r="R517" s="275">
        <v>6266.09</v>
      </c>
      <c r="S517" s="275" t="s">
        <v>100</v>
      </c>
      <c r="T517" s="275">
        <v>6266.09</v>
      </c>
      <c r="U517" s="275" t="s">
        <v>100</v>
      </c>
      <c r="V517" s="283">
        <v>6266.09</v>
      </c>
      <c r="W517" s="275" t="s">
        <v>100</v>
      </c>
      <c r="X517" s="275" t="s">
        <v>114</v>
      </c>
      <c r="Y517" s="275">
        <v>6.27</v>
      </c>
      <c r="Z517" s="275">
        <v>1</v>
      </c>
      <c r="AA517" s="282" t="s">
        <v>629</v>
      </c>
      <c r="AB517" s="289" t="s">
        <v>411</v>
      </c>
      <c r="AC517" s="275" t="s">
        <v>362</v>
      </c>
      <c r="AD517" s="290" t="s">
        <v>349</v>
      </c>
      <c r="AE517" s="292"/>
      <c r="AF517" s="292"/>
      <c r="AG517" s="292"/>
    </row>
    <row r="518" spans="1:33" x14ac:dyDescent="0.25">
      <c r="A518" s="275">
        <v>413</v>
      </c>
      <c r="B518" s="275" t="s">
        <v>136</v>
      </c>
      <c r="C518" s="275" t="s">
        <v>13</v>
      </c>
      <c r="D518" s="275">
        <v>1350</v>
      </c>
      <c r="E518" s="275" t="s">
        <v>124</v>
      </c>
      <c r="F518" s="275" t="s">
        <v>21</v>
      </c>
      <c r="G518" s="276">
        <v>4130110135856</v>
      </c>
      <c r="H518" s="277" t="s">
        <v>55</v>
      </c>
      <c r="I518" s="277" t="s">
        <v>294</v>
      </c>
      <c r="J518" s="278">
        <v>42459</v>
      </c>
      <c r="K518" s="279">
        <v>68</v>
      </c>
      <c r="L518" s="275" t="s">
        <v>127</v>
      </c>
      <c r="M518" s="275" t="s">
        <v>128</v>
      </c>
      <c r="N518" s="278">
        <v>42527</v>
      </c>
      <c r="O518" s="278" t="s">
        <v>268</v>
      </c>
      <c r="P518" s="279">
        <v>0</v>
      </c>
      <c r="Q518" s="278" t="s">
        <v>33</v>
      </c>
      <c r="R518" s="275">
        <v>6416.93</v>
      </c>
      <c r="S518" s="275" t="s">
        <v>100</v>
      </c>
      <c r="T518" s="275">
        <v>6416.93</v>
      </c>
      <c r="U518" s="275" t="s">
        <v>100</v>
      </c>
      <c r="V518" s="283">
        <v>6416.93</v>
      </c>
      <c r="W518" s="275" t="s">
        <v>100</v>
      </c>
      <c r="X518" s="275" t="s">
        <v>114</v>
      </c>
      <c r="Y518" s="275">
        <v>6.42</v>
      </c>
      <c r="Z518" s="275">
        <v>1</v>
      </c>
      <c r="AA518" s="282" t="s">
        <v>629</v>
      </c>
      <c r="AB518" s="289" t="s">
        <v>411</v>
      </c>
      <c r="AC518" s="275" t="s">
        <v>362</v>
      </c>
      <c r="AD518" s="290" t="s">
        <v>349</v>
      </c>
      <c r="AE518" s="292"/>
      <c r="AF518" s="292"/>
      <c r="AG518" s="292"/>
    </row>
    <row r="519" spans="1:33" x14ac:dyDescent="0.25">
      <c r="A519" s="275">
        <v>413</v>
      </c>
      <c r="B519" s="275" t="s">
        <v>136</v>
      </c>
      <c r="C519" s="275" t="s">
        <v>13</v>
      </c>
      <c r="D519" s="275">
        <v>1350</v>
      </c>
      <c r="E519" s="275" t="s">
        <v>124</v>
      </c>
      <c r="F519" s="275" t="s">
        <v>21</v>
      </c>
      <c r="G519" s="276">
        <v>4130110135549</v>
      </c>
      <c r="H519" s="277" t="s">
        <v>56</v>
      </c>
      <c r="I519" s="277" t="s">
        <v>295</v>
      </c>
      <c r="J519" s="278">
        <v>42452</v>
      </c>
      <c r="K519" s="279">
        <v>75</v>
      </c>
      <c r="L519" s="275" t="s">
        <v>127</v>
      </c>
      <c r="M519" s="275" t="s">
        <v>128</v>
      </c>
      <c r="N519" s="278">
        <v>42527</v>
      </c>
      <c r="O519" s="278" t="s">
        <v>268</v>
      </c>
      <c r="P519" s="279">
        <v>0</v>
      </c>
      <c r="Q519" s="278" t="s">
        <v>33</v>
      </c>
      <c r="R519" s="275">
        <v>7242</v>
      </c>
      <c r="S519" s="275" t="s">
        <v>100</v>
      </c>
      <c r="T519" s="275">
        <v>7242</v>
      </c>
      <c r="U519" s="275" t="s">
        <v>100</v>
      </c>
      <c r="V519" s="283">
        <v>7242</v>
      </c>
      <c r="W519" s="275" t="s">
        <v>100</v>
      </c>
      <c r="X519" s="275" t="s">
        <v>114</v>
      </c>
      <c r="Y519" s="275">
        <v>7.24</v>
      </c>
      <c r="Z519" s="275">
        <v>1</v>
      </c>
      <c r="AA519" s="282" t="s">
        <v>629</v>
      </c>
      <c r="AB519" s="289" t="s">
        <v>411</v>
      </c>
      <c r="AC519" s="275" t="s">
        <v>362</v>
      </c>
      <c r="AD519" s="290" t="s">
        <v>349</v>
      </c>
      <c r="AE519" s="292"/>
      <c r="AF519" s="292"/>
      <c r="AG519" s="292"/>
    </row>
    <row r="520" spans="1:33" x14ac:dyDescent="0.25">
      <c r="A520" s="275">
        <v>413</v>
      </c>
      <c r="B520" s="275" t="s">
        <v>136</v>
      </c>
      <c r="C520" s="275" t="s">
        <v>13</v>
      </c>
      <c r="D520" s="275">
        <v>1350</v>
      </c>
      <c r="E520" s="275" t="s">
        <v>124</v>
      </c>
      <c r="F520" s="275" t="s">
        <v>21</v>
      </c>
      <c r="G520" s="276">
        <v>4130110135790</v>
      </c>
      <c r="H520" s="277" t="s">
        <v>1061</v>
      </c>
      <c r="I520" s="277" t="s">
        <v>67</v>
      </c>
      <c r="J520" s="278">
        <v>42459</v>
      </c>
      <c r="K520" s="279">
        <v>68</v>
      </c>
      <c r="L520" s="275" t="s">
        <v>111</v>
      </c>
      <c r="M520" s="275" t="s">
        <v>42</v>
      </c>
      <c r="N520" s="278">
        <v>42527</v>
      </c>
      <c r="O520" s="278" t="s">
        <v>268</v>
      </c>
      <c r="P520" s="279">
        <v>0</v>
      </c>
      <c r="Q520" s="278" t="s">
        <v>33</v>
      </c>
      <c r="R520" s="275">
        <v>7523.62</v>
      </c>
      <c r="S520" s="275" t="s">
        <v>100</v>
      </c>
      <c r="T520" s="275">
        <v>7523.62</v>
      </c>
      <c r="U520" s="275" t="s">
        <v>100</v>
      </c>
      <c r="V520" s="283">
        <v>7523.62</v>
      </c>
      <c r="W520" s="275" t="s">
        <v>100</v>
      </c>
      <c r="X520" s="275" t="s">
        <v>114</v>
      </c>
      <c r="Y520" s="275">
        <v>7.52</v>
      </c>
      <c r="Z520" s="275">
        <v>1</v>
      </c>
      <c r="AA520" s="282" t="s">
        <v>629</v>
      </c>
      <c r="AB520" s="289" t="s">
        <v>411</v>
      </c>
      <c r="AC520" s="275" t="s">
        <v>358</v>
      </c>
      <c r="AD520" s="290" t="s">
        <v>349</v>
      </c>
      <c r="AE520" s="292"/>
      <c r="AF520" s="292"/>
      <c r="AG520" s="292"/>
    </row>
    <row r="521" spans="1:33" x14ac:dyDescent="0.25">
      <c r="A521" s="275">
        <v>413</v>
      </c>
      <c r="B521" s="275" t="s">
        <v>136</v>
      </c>
      <c r="C521" s="275" t="s">
        <v>13</v>
      </c>
      <c r="D521" s="275">
        <v>1350</v>
      </c>
      <c r="E521" s="275" t="s">
        <v>124</v>
      </c>
      <c r="F521" s="275" t="s">
        <v>21</v>
      </c>
      <c r="G521" s="276">
        <v>4130110135795</v>
      </c>
      <c r="H521" s="277" t="s">
        <v>55</v>
      </c>
      <c r="I521" s="277" t="s">
        <v>294</v>
      </c>
      <c r="J521" s="278">
        <v>42459</v>
      </c>
      <c r="K521" s="279">
        <v>68</v>
      </c>
      <c r="L521" s="275" t="s">
        <v>111</v>
      </c>
      <c r="M521" s="275" t="s">
        <v>42</v>
      </c>
      <c r="N521" s="278">
        <v>42527</v>
      </c>
      <c r="O521" s="278" t="s">
        <v>268</v>
      </c>
      <c r="P521" s="279">
        <v>0</v>
      </c>
      <c r="Q521" s="278" t="s">
        <v>33</v>
      </c>
      <c r="R521" s="275">
        <v>7629.44</v>
      </c>
      <c r="S521" s="275" t="s">
        <v>100</v>
      </c>
      <c r="T521" s="275">
        <v>7629.44</v>
      </c>
      <c r="U521" s="275" t="s">
        <v>100</v>
      </c>
      <c r="V521" s="283">
        <v>7629.44</v>
      </c>
      <c r="W521" s="275" t="s">
        <v>100</v>
      </c>
      <c r="X521" s="275" t="s">
        <v>114</v>
      </c>
      <c r="Y521" s="275">
        <v>7.63</v>
      </c>
      <c r="Z521" s="275">
        <v>1</v>
      </c>
      <c r="AA521" s="282" t="s">
        <v>629</v>
      </c>
      <c r="AB521" s="289" t="s">
        <v>411</v>
      </c>
      <c r="AC521" s="275" t="s">
        <v>358</v>
      </c>
      <c r="AD521" s="290" t="s">
        <v>349</v>
      </c>
      <c r="AE521" s="292"/>
      <c r="AF521" s="292"/>
      <c r="AG521" s="292"/>
    </row>
    <row r="522" spans="1:33" x14ac:dyDescent="0.25">
      <c r="A522" s="275">
        <v>413</v>
      </c>
      <c r="B522" s="275" t="s">
        <v>136</v>
      </c>
      <c r="C522" s="275" t="s">
        <v>13</v>
      </c>
      <c r="D522" s="275">
        <v>1350</v>
      </c>
      <c r="E522" s="275" t="s">
        <v>124</v>
      </c>
      <c r="F522" s="275" t="s">
        <v>21</v>
      </c>
      <c r="G522" s="276">
        <v>4130110135791</v>
      </c>
      <c r="H522" s="277" t="s">
        <v>1061</v>
      </c>
      <c r="I522" s="277" t="s">
        <v>67</v>
      </c>
      <c r="J522" s="278">
        <v>42459</v>
      </c>
      <c r="K522" s="279">
        <v>68</v>
      </c>
      <c r="L522" s="275" t="s">
        <v>111</v>
      </c>
      <c r="M522" s="275" t="s">
        <v>42</v>
      </c>
      <c r="N522" s="278">
        <v>42527</v>
      </c>
      <c r="O522" s="278" t="s">
        <v>268</v>
      </c>
      <c r="P522" s="279">
        <v>0</v>
      </c>
      <c r="Q522" s="278" t="s">
        <v>33</v>
      </c>
      <c r="R522" s="275">
        <v>8417.34</v>
      </c>
      <c r="S522" s="275" t="s">
        <v>100</v>
      </c>
      <c r="T522" s="275">
        <v>8417.34</v>
      </c>
      <c r="U522" s="275" t="s">
        <v>100</v>
      </c>
      <c r="V522" s="283">
        <v>8417.34</v>
      </c>
      <c r="W522" s="275" t="s">
        <v>100</v>
      </c>
      <c r="X522" s="275" t="s">
        <v>114</v>
      </c>
      <c r="Y522" s="275">
        <v>8.42</v>
      </c>
      <c r="Z522" s="275">
        <v>1</v>
      </c>
      <c r="AA522" s="282" t="s">
        <v>629</v>
      </c>
      <c r="AB522" s="289" t="s">
        <v>411</v>
      </c>
      <c r="AC522" s="275" t="s">
        <v>358</v>
      </c>
      <c r="AD522" s="290" t="s">
        <v>349</v>
      </c>
      <c r="AE522" s="292"/>
      <c r="AF522" s="292"/>
      <c r="AG522" s="292"/>
    </row>
    <row r="523" spans="1:33" x14ac:dyDescent="0.25">
      <c r="A523" s="275">
        <v>413</v>
      </c>
      <c r="B523" s="275" t="s">
        <v>136</v>
      </c>
      <c r="C523" s="275" t="s">
        <v>13</v>
      </c>
      <c r="D523" s="275">
        <v>1350</v>
      </c>
      <c r="E523" s="275" t="s">
        <v>124</v>
      </c>
      <c r="F523" s="275" t="s">
        <v>21</v>
      </c>
      <c r="G523" s="276">
        <v>4130110135921</v>
      </c>
      <c r="H523" s="277" t="s">
        <v>57</v>
      </c>
      <c r="I523" s="277" t="s">
        <v>293</v>
      </c>
      <c r="J523" s="278">
        <v>42459</v>
      </c>
      <c r="K523" s="279">
        <v>68</v>
      </c>
      <c r="L523" s="275" t="s">
        <v>127</v>
      </c>
      <c r="M523" s="275" t="s">
        <v>128</v>
      </c>
      <c r="N523" s="278">
        <v>42527</v>
      </c>
      <c r="O523" s="278" t="s">
        <v>268</v>
      </c>
      <c r="P523" s="279">
        <v>0</v>
      </c>
      <c r="Q523" s="278" t="s">
        <v>33</v>
      </c>
      <c r="R523" s="275">
        <v>8848.5</v>
      </c>
      <c r="S523" s="275" t="s">
        <v>100</v>
      </c>
      <c r="T523" s="275">
        <v>8848.5</v>
      </c>
      <c r="U523" s="275" t="s">
        <v>100</v>
      </c>
      <c r="V523" s="283">
        <v>8848.5</v>
      </c>
      <c r="W523" s="275" t="s">
        <v>100</v>
      </c>
      <c r="X523" s="275" t="s">
        <v>114</v>
      </c>
      <c r="Y523" s="275">
        <v>8.85</v>
      </c>
      <c r="Z523" s="275">
        <v>1</v>
      </c>
      <c r="AA523" s="282" t="s">
        <v>629</v>
      </c>
      <c r="AB523" s="289" t="s">
        <v>411</v>
      </c>
      <c r="AC523" s="275" t="s">
        <v>362</v>
      </c>
      <c r="AD523" s="290" t="s">
        <v>349</v>
      </c>
      <c r="AE523" s="292"/>
      <c r="AF523" s="292"/>
      <c r="AG523" s="292"/>
    </row>
    <row r="524" spans="1:33" x14ac:dyDescent="0.25">
      <c r="A524" s="275">
        <v>413</v>
      </c>
      <c r="B524" s="275" t="s">
        <v>136</v>
      </c>
      <c r="C524" s="275" t="s">
        <v>13</v>
      </c>
      <c r="D524" s="275">
        <v>1350</v>
      </c>
      <c r="E524" s="275" t="s">
        <v>124</v>
      </c>
      <c r="F524" s="275" t="s">
        <v>21</v>
      </c>
      <c r="G524" s="276">
        <v>4130110135794</v>
      </c>
      <c r="H524" s="277" t="s">
        <v>55</v>
      </c>
      <c r="I524" s="277" t="s">
        <v>294</v>
      </c>
      <c r="J524" s="278">
        <v>42459</v>
      </c>
      <c r="K524" s="279">
        <v>68</v>
      </c>
      <c r="L524" s="275" t="s">
        <v>111</v>
      </c>
      <c r="M524" s="275" t="s">
        <v>42</v>
      </c>
      <c r="N524" s="278">
        <v>42527</v>
      </c>
      <c r="O524" s="278" t="s">
        <v>268</v>
      </c>
      <c r="P524" s="279">
        <v>0</v>
      </c>
      <c r="Q524" s="278" t="s">
        <v>33</v>
      </c>
      <c r="R524" s="275">
        <v>8991.84</v>
      </c>
      <c r="S524" s="275" t="s">
        <v>100</v>
      </c>
      <c r="T524" s="275">
        <v>8991.84</v>
      </c>
      <c r="U524" s="275" t="s">
        <v>100</v>
      </c>
      <c r="V524" s="283">
        <v>8991.84</v>
      </c>
      <c r="W524" s="275" t="s">
        <v>100</v>
      </c>
      <c r="X524" s="275" t="s">
        <v>114</v>
      </c>
      <c r="Y524" s="275">
        <v>8.99</v>
      </c>
      <c r="Z524" s="275">
        <v>1</v>
      </c>
      <c r="AA524" s="282" t="s">
        <v>629</v>
      </c>
      <c r="AB524" s="289" t="s">
        <v>411</v>
      </c>
      <c r="AC524" s="275" t="s">
        <v>358</v>
      </c>
      <c r="AD524" s="290" t="s">
        <v>349</v>
      </c>
      <c r="AE524" s="292"/>
      <c r="AF524" s="292"/>
      <c r="AG524" s="292"/>
    </row>
    <row r="525" spans="1:33" x14ac:dyDescent="0.25">
      <c r="A525" s="275">
        <v>413</v>
      </c>
      <c r="B525" s="275" t="s">
        <v>136</v>
      </c>
      <c r="C525" s="275" t="s">
        <v>13</v>
      </c>
      <c r="D525" s="275">
        <v>1350</v>
      </c>
      <c r="E525" s="275" t="s">
        <v>124</v>
      </c>
      <c r="F525" s="275" t="s">
        <v>21</v>
      </c>
      <c r="G525" s="276">
        <v>4130110135652</v>
      </c>
      <c r="H525" s="277" t="s">
        <v>1061</v>
      </c>
      <c r="I525" s="277" t="s">
        <v>67</v>
      </c>
      <c r="J525" s="278">
        <v>42464</v>
      </c>
      <c r="K525" s="279">
        <v>63</v>
      </c>
      <c r="L525" s="275" t="s">
        <v>111</v>
      </c>
      <c r="M525" s="275" t="s">
        <v>42</v>
      </c>
      <c r="N525" s="278">
        <v>42527</v>
      </c>
      <c r="O525" s="278" t="s">
        <v>268</v>
      </c>
      <c r="P525" s="279">
        <v>0</v>
      </c>
      <c r="Q525" s="278" t="s">
        <v>33</v>
      </c>
      <c r="R525" s="275">
        <v>9180</v>
      </c>
      <c r="S525" s="275" t="s">
        <v>100</v>
      </c>
      <c r="T525" s="275">
        <v>9180</v>
      </c>
      <c r="U525" s="275" t="s">
        <v>100</v>
      </c>
      <c r="V525" s="283">
        <v>9180</v>
      </c>
      <c r="W525" s="275" t="s">
        <v>100</v>
      </c>
      <c r="X525" s="275" t="s">
        <v>114</v>
      </c>
      <c r="Y525" s="275">
        <v>9.18</v>
      </c>
      <c r="Z525" s="275">
        <v>1</v>
      </c>
      <c r="AA525" s="282" t="s">
        <v>629</v>
      </c>
      <c r="AB525" s="289" t="s">
        <v>411</v>
      </c>
      <c r="AC525" s="275" t="s">
        <v>358</v>
      </c>
      <c r="AD525" s="290" t="s">
        <v>349</v>
      </c>
      <c r="AE525" s="292"/>
      <c r="AF525" s="292"/>
      <c r="AG525" s="292"/>
    </row>
    <row r="526" spans="1:33" x14ac:dyDescent="0.25">
      <c r="A526" s="275">
        <v>413</v>
      </c>
      <c r="B526" s="275" t="s">
        <v>136</v>
      </c>
      <c r="C526" s="275" t="s">
        <v>13</v>
      </c>
      <c r="D526" s="275">
        <v>1350</v>
      </c>
      <c r="E526" s="275" t="s">
        <v>124</v>
      </c>
      <c r="F526" s="275" t="s">
        <v>21</v>
      </c>
      <c r="G526" s="276">
        <v>4130110135712</v>
      </c>
      <c r="H526" s="277" t="s">
        <v>55</v>
      </c>
      <c r="I526" s="277" t="s">
        <v>294</v>
      </c>
      <c r="J526" s="278">
        <v>42458</v>
      </c>
      <c r="K526" s="279">
        <v>69</v>
      </c>
      <c r="L526" s="275" t="s">
        <v>127</v>
      </c>
      <c r="M526" s="275" t="s">
        <v>128</v>
      </c>
      <c r="N526" s="278">
        <v>42527</v>
      </c>
      <c r="O526" s="278" t="s">
        <v>268</v>
      </c>
      <c r="P526" s="279">
        <v>0</v>
      </c>
      <c r="Q526" s="278" t="s">
        <v>33</v>
      </c>
      <c r="R526" s="275">
        <v>9200</v>
      </c>
      <c r="S526" s="275" t="s">
        <v>100</v>
      </c>
      <c r="T526" s="275">
        <v>9200</v>
      </c>
      <c r="U526" s="275" t="s">
        <v>100</v>
      </c>
      <c r="V526" s="283">
        <v>9200</v>
      </c>
      <c r="W526" s="275" t="s">
        <v>100</v>
      </c>
      <c r="X526" s="275" t="s">
        <v>114</v>
      </c>
      <c r="Y526" s="275">
        <v>9.1999999999999993</v>
      </c>
      <c r="Z526" s="275">
        <v>1</v>
      </c>
      <c r="AA526" s="282" t="s">
        <v>629</v>
      </c>
      <c r="AB526" s="289" t="s">
        <v>411</v>
      </c>
      <c r="AC526" s="275" t="s">
        <v>362</v>
      </c>
      <c r="AD526" s="290" t="s">
        <v>349</v>
      </c>
      <c r="AE526" s="292"/>
      <c r="AF526" s="292"/>
      <c r="AG526" s="292"/>
    </row>
    <row r="527" spans="1:33" x14ac:dyDescent="0.25">
      <c r="A527" s="275">
        <v>413</v>
      </c>
      <c r="B527" s="275" t="s">
        <v>136</v>
      </c>
      <c r="C527" s="275" t="s">
        <v>13</v>
      </c>
      <c r="D527" s="275">
        <v>1350</v>
      </c>
      <c r="E527" s="275" t="s">
        <v>124</v>
      </c>
      <c r="F527" s="275" t="s">
        <v>21</v>
      </c>
      <c r="G527" s="276">
        <v>4130110135661</v>
      </c>
      <c r="H527" s="277" t="s">
        <v>1061</v>
      </c>
      <c r="I527" s="277" t="s">
        <v>67</v>
      </c>
      <c r="J527" s="278">
        <v>42464</v>
      </c>
      <c r="K527" s="279">
        <v>63</v>
      </c>
      <c r="L527" s="275" t="s">
        <v>111</v>
      </c>
      <c r="M527" s="275" t="s">
        <v>42</v>
      </c>
      <c r="N527" s="278">
        <v>42527</v>
      </c>
      <c r="O527" s="278" t="s">
        <v>268</v>
      </c>
      <c r="P527" s="279">
        <v>0</v>
      </c>
      <c r="Q527" s="278" t="s">
        <v>33</v>
      </c>
      <c r="R527" s="275">
        <v>9504</v>
      </c>
      <c r="S527" s="275" t="s">
        <v>100</v>
      </c>
      <c r="T527" s="275">
        <v>9504</v>
      </c>
      <c r="U527" s="275" t="s">
        <v>100</v>
      </c>
      <c r="V527" s="283">
        <v>9504</v>
      </c>
      <c r="W527" s="275" t="s">
        <v>100</v>
      </c>
      <c r="X527" s="275" t="s">
        <v>114</v>
      </c>
      <c r="Y527" s="275">
        <v>9.5</v>
      </c>
      <c r="Z527" s="275">
        <v>1</v>
      </c>
      <c r="AA527" s="282" t="s">
        <v>629</v>
      </c>
      <c r="AB527" s="289" t="s">
        <v>411</v>
      </c>
      <c r="AC527" s="275" t="s">
        <v>362</v>
      </c>
      <c r="AD527" s="290" t="s">
        <v>349</v>
      </c>
      <c r="AE527" s="292"/>
      <c r="AF527" s="292"/>
      <c r="AG527" s="292"/>
    </row>
    <row r="528" spans="1:33" x14ac:dyDescent="0.25">
      <c r="A528" s="275">
        <v>413</v>
      </c>
      <c r="B528" s="275" t="s">
        <v>136</v>
      </c>
      <c r="C528" s="275" t="s">
        <v>13</v>
      </c>
      <c r="D528" s="275">
        <v>1350</v>
      </c>
      <c r="E528" s="275" t="s">
        <v>124</v>
      </c>
      <c r="F528" s="275" t="s">
        <v>21</v>
      </c>
      <c r="G528" s="276">
        <v>4130130014899</v>
      </c>
      <c r="H528" s="277" t="s">
        <v>60</v>
      </c>
      <c r="I528" s="277" t="s">
        <v>2383</v>
      </c>
      <c r="J528" s="278">
        <v>42457</v>
      </c>
      <c r="K528" s="279">
        <v>70</v>
      </c>
      <c r="L528" s="275" t="s">
        <v>127</v>
      </c>
      <c r="M528" s="275" t="s">
        <v>128</v>
      </c>
      <c r="N528" s="278">
        <v>42527</v>
      </c>
      <c r="O528" s="278" t="s">
        <v>268</v>
      </c>
      <c r="P528" s="279">
        <v>0</v>
      </c>
      <c r="Q528" s="278" t="s">
        <v>33</v>
      </c>
      <c r="R528" s="275">
        <v>9526</v>
      </c>
      <c r="S528" s="275" t="s">
        <v>100</v>
      </c>
      <c r="T528" s="275">
        <v>9526</v>
      </c>
      <c r="U528" s="275" t="s">
        <v>100</v>
      </c>
      <c r="V528" s="283">
        <v>9526</v>
      </c>
      <c r="W528" s="275" t="s">
        <v>100</v>
      </c>
      <c r="X528" s="275" t="s">
        <v>114</v>
      </c>
      <c r="Y528" s="275">
        <v>9.5299999999999994</v>
      </c>
      <c r="Z528" s="275">
        <v>1</v>
      </c>
      <c r="AA528" s="282" t="s">
        <v>629</v>
      </c>
      <c r="AB528" s="289" t="s">
        <v>411</v>
      </c>
      <c r="AC528" s="275" t="s">
        <v>362</v>
      </c>
      <c r="AD528" s="290" t="s">
        <v>349</v>
      </c>
      <c r="AE528" s="292"/>
      <c r="AF528" s="292"/>
      <c r="AG528" s="292"/>
    </row>
    <row r="529" spans="1:33" x14ac:dyDescent="0.25">
      <c r="A529" s="275">
        <v>413</v>
      </c>
      <c r="B529" s="275" t="s">
        <v>136</v>
      </c>
      <c r="C529" s="275" t="s">
        <v>13</v>
      </c>
      <c r="D529" s="275">
        <v>1350</v>
      </c>
      <c r="E529" s="275" t="s">
        <v>124</v>
      </c>
      <c r="F529" s="275" t="s">
        <v>21</v>
      </c>
      <c r="G529" s="276">
        <v>4130110135804</v>
      </c>
      <c r="H529" s="277" t="s">
        <v>55</v>
      </c>
      <c r="I529" s="277" t="s">
        <v>294</v>
      </c>
      <c r="J529" s="278">
        <v>42459</v>
      </c>
      <c r="K529" s="279">
        <v>68</v>
      </c>
      <c r="L529" s="275" t="s">
        <v>111</v>
      </c>
      <c r="M529" s="275" t="s">
        <v>42</v>
      </c>
      <c r="N529" s="278">
        <v>42527</v>
      </c>
      <c r="O529" s="278" t="s">
        <v>268</v>
      </c>
      <c r="P529" s="279">
        <v>0</v>
      </c>
      <c r="Q529" s="278" t="s">
        <v>33</v>
      </c>
      <c r="R529" s="275">
        <v>9550</v>
      </c>
      <c r="S529" s="275" t="s">
        <v>100</v>
      </c>
      <c r="T529" s="275">
        <v>9550</v>
      </c>
      <c r="U529" s="275" t="s">
        <v>100</v>
      </c>
      <c r="V529" s="283">
        <v>9550</v>
      </c>
      <c r="W529" s="275" t="s">
        <v>100</v>
      </c>
      <c r="X529" s="275" t="s">
        <v>114</v>
      </c>
      <c r="Y529" s="275">
        <v>9.5500000000000007</v>
      </c>
      <c r="Z529" s="275">
        <v>1</v>
      </c>
      <c r="AA529" s="282" t="s">
        <v>629</v>
      </c>
      <c r="AB529" s="289" t="s">
        <v>411</v>
      </c>
      <c r="AC529" s="275" t="s">
        <v>358</v>
      </c>
      <c r="AD529" s="290" t="s">
        <v>349</v>
      </c>
      <c r="AE529" s="292"/>
      <c r="AF529" s="292"/>
      <c r="AG529" s="292"/>
    </row>
    <row r="530" spans="1:33" x14ac:dyDescent="0.25">
      <c r="A530" s="275">
        <v>413</v>
      </c>
      <c r="B530" s="275" t="s">
        <v>136</v>
      </c>
      <c r="C530" s="275" t="s">
        <v>13</v>
      </c>
      <c r="D530" s="275">
        <v>1350</v>
      </c>
      <c r="E530" s="275" t="s">
        <v>124</v>
      </c>
      <c r="F530" s="275" t="s">
        <v>21</v>
      </c>
      <c r="G530" s="276">
        <v>4130110135812</v>
      </c>
      <c r="H530" s="277" t="s">
        <v>55</v>
      </c>
      <c r="I530" s="277" t="s">
        <v>294</v>
      </c>
      <c r="J530" s="278">
        <v>42459</v>
      </c>
      <c r="K530" s="279">
        <v>68</v>
      </c>
      <c r="L530" s="275" t="s">
        <v>127</v>
      </c>
      <c r="M530" s="275" t="s">
        <v>128</v>
      </c>
      <c r="N530" s="278">
        <v>42527</v>
      </c>
      <c r="O530" s="278" t="s">
        <v>268</v>
      </c>
      <c r="P530" s="279">
        <v>0</v>
      </c>
      <c r="Q530" s="278" t="s">
        <v>33</v>
      </c>
      <c r="R530" s="275">
        <v>9600</v>
      </c>
      <c r="S530" s="275" t="s">
        <v>100</v>
      </c>
      <c r="T530" s="275">
        <v>9600</v>
      </c>
      <c r="U530" s="275" t="s">
        <v>100</v>
      </c>
      <c r="V530" s="283">
        <v>9600</v>
      </c>
      <c r="W530" s="275" t="s">
        <v>100</v>
      </c>
      <c r="X530" s="275" t="s">
        <v>114</v>
      </c>
      <c r="Y530" s="275">
        <v>9.6</v>
      </c>
      <c r="Z530" s="275">
        <v>1</v>
      </c>
      <c r="AA530" s="282" t="s">
        <v>629</v>
      </c>
      <c r="AB530" s="289" t="s">
        <v>411</v>
      </c>
      <c r="AC530" s="275" t="s">
        <v>362</v>
      </c>
      <c r="AD530" s="290" t="s">
        <v>349</v>
      </c>
      <c r="AE530" s="292"/>
      <c r="AF530" s="292"/>
      <c r="AG530" s="292"/>
    </row>
    <row r="531" spans="1:33" x14ac:dyDescent="0.25">
      <c r="A531" s="275">
        <v>413</v>
      </c>
      <c r="B531" s="275" t="s">
        <v>136</v>
      </c>
      <c r="C531" s="275" t="s">
        <v>13</v>
      </c>
      <c r="D531" s="275">
        <v>1350</v>
      </c>
      <c r="E531" s="275" t="s">
        <v>124</v>
      </c>
      <c r="F531" s="275" t="s">
        <v>21</v>
      </c>
      <c r="G531" s="276">
        <v>4130110135808</v>
      </c>
      <c r="H531" s="277" t="s">
        <v>2382</v>
      </c>
      <c r="I531" s="277" t="s">
        <v>150</v>
      </c>
      <c r="J531" s="278">
        <v>42459</v>
      </c>
      <c r="K531" s="279">
        <v>68</v>
      </c>
      <c r="L531" s="275" t="s">
        <v>127</v>
      </c>
      <c r="M531" s="275" t="s">
        <v>128</v>
      </c>
      <c r="N531" s="278">
        <v>42527</v>
      </c>
      <c r="O531" s="278" t="s">
        <v>268</v>
      </c>
      <c r="P531" s="279">
        <v>0</v>
      </c>
      <c r="Q531" s="278" t="s">
        <v>33</v>
      </c>
      <c r="R531" s="275">
        <v>10400</v>
      </c>
      <c r="S531" s="275" t="s">
        <v>100</v>
      </c>
      <c r="T531" s="275">
        <v>10400</v>
      </c>
      <c r="U531" s="275" t="s">
        <v>100</v>
      </c>
      <c r="V531" s="283">
        <v>10400</v>
      </c>
      <c r="W531" s="275" t="s">
        <v>100</v>
      </c>
      <c r="X531" s="275" t="s">
        <v>114</v>
      </c>
      <c r="Y531" s="275">
        <v>10.4</v>
      </c>
      <c r="Z531" s="275">
        <v>1</v>
      </c>
      <c r="AA531" s="282" t="s">
        <v>630</v>
      </c>
      <c r="AB531" s="289" t="s">
        <v>411</v>
      </c>
      <c r="AC531" s="275" t="s">
        <v>362</v>
      </c>
      <c r="AD531" s="290" t="s">
        <v>350</v>
      </c>
      <c r="AE531" s="292"/>
      <c r="AF531" s="292" t="s">
        <v>2134</v>
      </c>
      <c r="AG531" s="292"/>
    </row>
    <row r="532" spans="1:33" x14ac:dyDescent="0.25">
      <c r="A532" s="275">
        <v>413</v>
      </c>
      <c r="B532" s="275" t="s">
        <v>136</v>
      </c>
      <c r="C532" s="275" t="s">
        <v>13</v>
      </c>
      <c r="D532" s="275">
        <v>1350</v>
      </c>
      <c r="E532" s="275" t="s">
        <v>124</v>
      </c>
      <c r="F532" s="275" t="s">
        <v>21</v>
      </c>
      <c r="G532" s="276">
        <v>4130110135719</v>
      </c>
      <c r="H532" s="277" t="s">
        <v>55</v>
      </c>
      <c r="I532" s="277" t="s">
        <v>294</v>
      </c>
      <c r="J532" s="278">
        <v>42458</v>
      </c>
      <c r="K532" s="279">
        <v>69</v>
      </c>
      <c r="L532" s="275" t="s">
        <v>127</v>
      </c>
      <c r="M532" s="275" t="s">
        <v>128</v>
      </c>
      <c r="N532" s="278">
        <v>42527</v>
      </c>
      <c r="O532" s="278" t="s">
        <v>268</v>
      </c>
      <c r="P532" s="279">
        <v>0</v>
      </c>
      <c r="Q532" s="278" t="s">
        <v>33</v>
      </c>
      <c r="R532" s="275">
        <v>10560</v>
      </c>
      <c r="S532" s="275" t="s">
        <v>100</v>
      </c>
      <c r="T532" s="275">
        <v>10560</v>
      </c>
      <c r="U532" s="275" t="s">
        <v>100</v>
      </c>
      <c r="V532" s="283">
        <v>10560</v>
      </c>
      <c r="W532" s="275" t="s">
        <v>100</v>
      </c>
      <c r="X532" s="275" t="s">
        <v>114</v>
      </c>
      <c r="Y532" s="275">
        <v>10.56</v>
      </c>
      <c r="Z532" s="275">
        <v>1</v>
      </c>
      <c r="AA532" s="282" t="s">
        <v>630</v>
      </c>
      <c r="AB532" s="289" t="s">
        <v>411</v>
      </c>
      <c r="AC532" s="275" t="s">
        <v>362</v>
      </c>
      <c r="AD532" s="290" t="s">
        <v>350</v>
      </c>
      <c r="AE532" s="292"/>
      <c r="AF532" s="292" t="s">
        <v>2134</v>
      </c>
      <c r="AG532" s="292"/>
    </row>
    <row r="533" spans="1:33" x14ac:dyDescent="0.25">
      <c r="A533" s="275">
        <v>413</v>
      </c>
      <c r="B533" s="275" t="s">
        <v>136</v>
      </c>
      <c r="C533" s="275" t="s">
        <v>13</v>
      </c>
      <c r="D533" s="275">
        <v>1350</v>
      </c>
      <c r="E533" s="275" t="s">
        <v>124</v>
      </c>
      <c r="F533" s="275" t="s">
        <v>21</v>
      </c>
      <c r="G533" s="276">
        <v>4130130015028</v>
      </c>
      <c r="H533" s="277" t="s">
        <v>60</v>
      </c>
      <c r="I533" s="277" t="s">
        <v>2383</v>
      </c>
      <c r="J533" s="278">
        <v>42460</v>
      </c>
      <c r="K533" s="279">
        <v>67</v>
      </c>
      <c r="L533" s="275" t="s">
        <v>111</v>
      </c>
      <c r="M533" s="275" t="s">
        <v>42</v>
      </c>
      <c r="N533" s="278">
        <v>42527</v>
      </c>
      <c r="O533" s="278" t="s">
        <v>268</v>
      </c>
      <c r="P533" s="279">
        <v>0</v>
      </c>
      <c r="Q533" s="278" t="s">
        <v>33</v>
      </c>
      <c r="R533" s="275">
        <v>11189.34</v>
      </c>
      <c r="S533" s="275" t="s">
        <v>100</v>
      </c>
      <c r="T533" s="275">
        <v>11189.34</v>
      </c>
      <c r="U533" s="275" t="s">
        <v>100</v>
      </c>
      <c r="V533" s="283">
        <v>11189.34</v>
      </c>
      <c r="W533" s="275" t="s">
        <v>100</v>
      </c>
      <c r="X533" s="275" t="s">
        <v>114</v>
      </c>
      <c r="Y533" s="275">
        <v>11.19</v>
      </c>
      <c r="Z533" s="275">
        <v>1</v>
      </c>
      <c r="AA533" s="282" t="s">
        <v>630</v>
      </c>
      <c r="AB533" s="289" t="s">
        <v>411</v>
      </c>
      <c r="AC533" s="275" t="s">
        <v>358</v>
      </c>
      <c r="AD533" s="290" t="s">
        <v>350</v>
      </c>
      <c r="AE533" s="292"/>
      <c r="AF533" s="292" t="s">
        <v>2134</v>
      </c>
      <c r="AG533" s="292"/>
    </row>
    <row r="534" spans="1:33" x14ac:dyDescent="0.25">
      <c r="A534" s="275">
        <v>413</v>
      </c>
      <c r="B534" s="275" t="s">
        <v>136</v>
      </c>
      <c r="C534" s="275" t="s">
        <v>13</v>
      </c>
      <c r="D534" s="275">
        <v>1350</v>
      </c>
      <c r="E534" s="275" t="s">
        <v>124</v>
      </c>
      <c r="F534" s="275" t="s">
        <v>21</v>
      </c>
      <c r="G534" s="276">
        <v>4130130014848</v>
      </c>
      <c r="H534" s="277" t="s">
        <v>2382</v>
      </c>
      <c r="I534" s="277" t="s">
        <v>150</v>
      </c>
      <c r="J534" s="278">
        <v>42451</v>
      </c>
      <c r="K534" s="279">
        <v>76</v>
      </c>
      <c r="L534" s="275" t="s">
        <v>127</v>
      </c>
      <c r="M534" s="275" t="s">
        <v>128</v>
      </c>
      <c r="N534" s="278">
        <v>42527</v>
      </c>
      <c r="O534" s="278" t="s">
        <v>268</v>
      </c>
      <c r="P534" s="279">
        <v>0</v>
      </c>
      <c r="Q534" s="278" t="s">
        <v>33</v>
      </c>
      <c r="R534" s="275">
        <v>11650.62</v>
      </c>
      <c r="S534" s="275" t="s">
        <v>100</v>
      </c>
      <c r="T534" s="275">
        <v>11650.62</v>
      </c>
      <c r="U534" s="275" t="s">
        <v>100</v>
      </c>
      <c r="V534" s="283">
        <v>11650.62</v>
      </c>
      <c r="W534" s="275" t="s">
        <v>100</v>
      </c>
      <c r="X534" s="275" t="s">
        <v>114</v>
      </c>
      <c r="Y534" s="275">
        <v>11.65</v>
      </c>
      <c r="Z534" s="275">
        <v>1</v>
      </c>
      <c r="AA534" s="282" t="s">
        <v>630</v>
      </c>
      <c r="AB534" s="289" t="s">
        <v>411</v>
      </c>
      <c r="AC534" s="275" t="s">
        <v>362</v>
      </c>
      <c r="AD534" s="290" t="s">
        <v>350</v>
      </c>
      <c r="AE534" s="292"/>
      <c r="AF534" s="292" t="s">
        <v>2134</v>
      </c>
      <c r="AG534" s="292"/>
    </row>
    <row r="535" spans="1:33" x14ac:dyDescent="0.25">
      <c r="A535" s="275">
        <v>413</v>
      </c>
      <c r="B535" s="275" t="s">
        <v>136</v>
      </c>
      <c r="C535" s="275" t="s">
        <v>13</v>
      </c>
      <c r="D535" s="275">
        <v>1350</v>
      </c>
      <c r="E535" s="275" t="s">
        <v>124</v>
      </c>
      <c r="F535" s="275" t="s">
        <v>21</v>
      </c>
      <c r="G535" s="276">
        <v>4130110130129</v>
      </c>
      <c r="H535" s="277" t="s">
        <v>55</v>
      </c>
      <c r="I535" s="277" t="s">
        <v>294</v>
      </c>
      <c r="J535" s="278">
        <v>42397</v>
      </c>
      <c r="K535" s="279">
        <v>130</v>
      </c>
      <c r="L535" s="275" t="s">
        <v>127</v>
      </c>
      <c r="M535" s="275" t="s">
        <v>128</v>
      </c>
      <c r="N535" s="278">
        <v>42465</v>
      </c>
      <c r="O535" s="278" t="s">
        <v>266</v>
      </c>
      <c r="P535" s="279">
        <v>62</v>
      </c>
      <c r="Q535" s="278" t="s">
        <v>35</v>
      </c>
      <c r="R535" s="275">
        <v>12516</v>
      </c>
      <c r="S535" s="275" t="s">
        <v>100</v>
      </c>
      <c r="T535" s="275">
        <v>12516</v>
      </c>
      <c r="U535" s="275" t="s">
        <v>100</v>
      </c>
      <c r="V535" s="283">
        <v>12516</v>
      </c>
      <c r="W535" s="275" t="s">
        <v>100</v>
      </c>
      <c r="X535" s="275" t="s">
        <v>114</v>
      </c>
      <c r="Y535" s="275">
        <v>12.52</v>
      </c>
      <c r="Z535" s="275">
        <v>1</v>
      </c>
      <c r="AA535" s="282" t="s">
        <v>630</v>
      </c>
      <c r="AB535" s="289" t="s">
        <v>411</v>
      </c>
      <c r="AC535" s="275" t="s">
        <v>372</v>
      </c>
      <c r="AD535" s="290" t="s">
        <v>350</v>
      </c>
      <c r="AE535" s="292"/>
      <c r="AF535" s="292" t="s">
        <v>2134</v>
      </c>
      <c r="AG535" s="292"/>
    </row>
    <row r="536" spans="1:33" x14ac:dyDescent="0.25">
      <c r="A536" s="275">
        <v>413</v>
      </c>
      <c r="B536" s="275" t="s">
        <v>136</v>
      </c>
      <c r="C536" s="275" t="s">
        <v>13</v>
      </c>
      <c r="D536" s="275">
        <v>1350</v>
      </c>
      <c r="E536" s="275" t="s">
        <v>124</v>
      </c>
      <c r="F536" s="275" t="s">
        <v>21</v>
      </c>
      <c r="G536" s="276">
        <v>4130110134962</v>
      </c>
      <c r="H536" s="277" t="s">
        <v>56</v>
      </c>
      <c r="I536" s="277" t="s">
        <v>295</v>
      </c>
      <c r="J536" s="278">
        <v>42451</v>
      </c>
      <c r="K536" s="279">
        <v>76</v>
      </c>
      <c r="L536" s="275" t="s">
        <v>127</v>
      </c>
      <c r="M536" s="275" t="s">
        <v>128</v>
      </c>
      <c r="N536" s="278">
        <v>42527</v>
      </c>
      <c r="O536" s="278" t="s">
        <v>268</v>
      </c>
      <c r="P536" s="279">
        <v>0</v>
      </c>
      <c r="Q536" s="278" t="s">
        <v>33</v>
      </c>
      <c r="R536" s="275">
        <v>12680</v>
      </c>
      <c r="S536" s="275" t="s">
        <v>100</v>
      </c>
      <c r="T536" s="275">
        <v>12680</v>
      </c>
      <c r="U536" s="275" t="s">
        <v>100</v>
      </c>
      <c r="V536" s="283">
        <v>12680</v>
      </c>
      <c r="W536" s="275" t="s">
        <v>100</v>
      </c>
      <c r="X536" s="275" t="s">
        <v>114</v>
      </c>
      <c r="Y536" s="275">
        <v>12.68</v>
      </c>
      <c r="Z536" s="275">
        <v>1</v>
      </c>
      <c r="AA536" s="282" t="s">
        <v>630</v>
      </c>
      <c r="AB536" s="289" t="s">
        <v>411</v>
      </c>
      <c r="AC536" s="275" t="s">
        <v>362</v>
      </c>
      <c r="AD536" s="290" t="s">
        <v>350</v>
      </c>
      <c r="AE536" s="292"/>
      <c r="AF536" s="292" t="s">
        <v>2134</v>
      </c>
      <c r="AG536" s="292"/>
    </row>
    <row r="537" spans="1:33" x14ac:dyDescent="0.25">
      <c r="A537" s="275">
        <v>413</v>
      </c>
      <c r="B537" s="275" t="s">
        <v>136</v>
      </c>
      <c r="C537" s="275" t="s">
        <v>13</v>
      </c>
      <c r="D537" s="275">
        <v>1350</v>
      </c>
      <c r="E537" s="275" t="s">
        <v>124</v>
      </c>
      <c r="F537" s="275" t="s">
        <v>21</v>
      </c>
      <c r="G537" s="276">
        <v>4130110134963</v>
      </c>
      <c r="H537" s="277" t="s">
        <v>56</v>
      </c>
      <c r="I537" s="277" t="s">
        <v>295</v>
      </c>
      <c r="J537" s="278">
        <v>42451</v>
      </c>
      <c r="K537" s="279">
        <v>76</v>
      </c>
      <c r="L537" s="275" t="s">
        <v>127</v>
      </c>
      <c r="M537" s="275" t="s">
        <v>128</v>
      </c>
      <c r="N537" s="278">
        <v>42527</v>
      </c>
      <c r="O537" s="278" t="s">
        <v>268</v>
      </c>
      <c r="P537" s="279">
        <v>0</v>
      </c>
      <c r="Q537" s="278" t="s">
        <v>33</v>
      </c>
      <c r="R537" s="275">
        <v>12680</v>
      </c>
      <c r="S537" s="275" t="s">
        <v>100</v>
      </c>
      <c r="T537" s="275">
        <v>12680</v>
      </c>
      <c r="U537" s="275" t="s">
        <v>100</v>
      </c>
      <c r="V537" s="283">
        <v>12680</v>
      </c>
      <c r="W537" s="275" t="s">
        <v>100</v>
      </c>
      <c r="X537" s="275" t="s">
        <v>114</v>
      </c>
      <c r="Y537" s="275">
        <v>12.68</v>
      </c>
      <c r="Z537" s="275">
        <v>1</v>
      </c>
      <c r="AA537" s="282" t="s">
        <v>630</v>
      </c>
      <c r="AB537" s="289" t="s">
        <v>411</v>
      </c>
      <c r="AC537" s="275" t="s">
        <v>362</v>
      </c>
      <c r="AD537" s="290" t="s">
        <v>350</v>
      </c>
      <c r="AE537" s="292"/>
      <c r="AF537" s="292" t="s">
        <v>2134</v>
      </c>
      <c r="AG537" s="292"/>
    </row>
    <row r="538" spans="1:33" x14ac:dyDescent="0.25">
      <c r="A538" s="275">
        <v>413</v>
      </c>
      <c r="B538" s="275" t="s">
        <v>136</v>
      </c>
      <c r="C538" s="275" t="s">
        <v>13</v>
      </c>
      <c r="D538" s="275">
        <v>1350</v>
      </c>
      <c r="E538" s="275" t="s">
        <v>124</v>
      </c>
      <c r="F538" s="275" t="s">
        <v>21</v>
      </c>
      <c r="G538" s="276">
        <v>4130110127176</v>
      </c>
      <c r="H538" s="277" t="s">
        <v>54</v>
      </c>
      <c r="I538" s="277" t="s">
        <v>653</v>
      </c>
      <c r="J538" s="278">
        <v>42362</v>
      </c>
      <c r="K538" s="279">
        <v>165</v>
      </c>
      <c r="L538" s="275" t="s">
        <v>111</v>
      </c>
      <c r="M538" s="275" t="s">
        <v>42</v>
      </c>
      <c r="N538" s="278">
        <v>42432</v>
      </c>
      <c r="O538" s="278" t="s">
        <v>266</v>
      </c>
      <c r="P538" s="279">
        <v>95</v>
      </c>
      <c r="Q538" s="278" t="s">
        <v>36</v>
      </c>
      <c r="R538" s="275">
        <v>12920</v>
      </c>
      <c r="S538" s="275" t="s">
        <v>100</v>
      </c>
      <c r="T538" s="275">
        <v>12920</v>
      </c>
      <c r="U538" s="275" t="s">
        <v>100</v>
      </c>
      <c r="V538" s="283">
        <v>12920</v>
      </c>
      <c r="W538" s="275" t="s">
        <v>100</v>
      </c>
      <c r="X538" s="275" t="s">
        <v>114</v>
      </c>
      <c r="Y538" s="275">
        <v>12.92</v>
      </c>
      <c r="Z538" s="275">
        <v>1</v>
      </c>
      <c r="AA538" s="282" t="s">
        <v>630</v>
      </c>
      <c r="AB538" s="289" t="s">
        <v>411</v>
      </c>
      <c r="AC538" s="275" t="s">
        <v>358</v>
      </c>
      <c r="AD538" s="290" t="s">
        <v>350</v>
      </c>
      <c r="AE538" s="292"/>
      <c r="AF538" s="292" t="s">
        <v>2134</v>
      </c>
      <c r="AG538" s="292"/>
    </row>
    <row r="539" spans="1:33" x14ac:dyDescent="0.25">
      <c r="A539" s="275">
        <v>413</v>
      </c>
      <c r="B539" s="275" t="s">
        <v>136</v>
      </c>
      <c r="C539" s="275" t="s">
        <v>13</v>
      </c>
      <c r="D539" s="275">
        <v>1350</v>
      </c>
      <c r="E539" s="275" t="s">
        <v>124</v>
      </c>
      <c r="F539" s="275" t="s">
        <v>21</v>
      </c>
      <c r="G539" s="276">
        <v>4130110135553</v>
      </c>
      <c r="H539" s="277" t="s">
        <v>56</v>
      </c>
      <c r="I539" s="277" t="s">
        <v>295</v>
      </c>
      <c r="J539" s="278">
        <v>42452</v>
      </c>
      <c r="K539" s="279">
        <v>75</v>
      </c>
      <c r="L539" s="275" t="s">
        <v>127</v>
      </c>
      <c r="M539" s="275" t="s">
        <v>128</v>
      </c>
      <c r="N539" s="278">
        <v>42527</v>
      </c>
      <c r="O539" s="278" t="s">
        <v>268</v>
      </c>
      <c r="P539" s="279">
        <v>0</v>
      </c>
      <c r="Q539" s="278" t="s">
        <v>33</v>
      </c>
      <c r="R539" s="275">
        <v>12988</v>
      </c>
      <c r="S539" s="275" t="s">
        <v>100</v>
      </c>
      <c r="T539" s="275">
        <v>12988</v>
      </c>
      <c r="U539" s="275" t="s">
        <v>100</v>
      </c>
      <c r="V539" s="283">
        <v>12988</v>
      </c>
      <c r="W539" s="275" t="s">
        <v>100</v>
      </c>
      <c r="X539" s="275" t="s">
        <v>114</v>
      </c>
      <c r="Y539" s="275">
        <v>12.99</v>
      </c>
      <c r="Z539" s="275">
        <v>1</v>
      </c>
      <c r="AA539" s="282" t="s">
        <v>630</v>
      </c>
      <c r="AB539" s="289" t="s">
        <v>411</v>
      </c>
      <c r="AC539" s="275" t="s">
        <v>362</v>
      </c>
      <c r="AD539" s="290" t="s">
        <v>350</v>
      </c>
      <c r="AE539" s="292"/>
      <c r="AF539" s="292" t="s">
        <v>2134</v>
      </c>
      <c r="AG539" s="292"/>
    </row>
    <row r="540" spans="1:33" x14ac:dyDescent="0.25">
      <c r="A540" s="275">
        <v>413</v>
      </c>
      <c r="B540" s="275" t="s">
        <v>136</v>
      </c>
      <c r="C540" s="275" t="s">
        <v>13</v>
      </c>
      <c r="D540" s="275">
        <v>1350</v>
      </c>
      <c r="E540" s="275" t="s">
        <v>124</v>
      </c>
      <c r="F540" s="275" t="s">
        <v>21</v>
      </c>
      <c r="G540" s="276">
        <v>4130110135784</v>
      </c>
      <c r="H540" s="277" t="s">
        <v>55</v>
      </c>
      <c r="I540" s="277" t="s">
        <v>294</v>
      </c>
      <c r="J540" s="278">
        <v>42459</v>
      </c>
      <c r="K540" s="279">
        <v>68</v>
      </c>
      <c r="L540" s="275" t="s">
        <v>111</v>
      </c>
      <c r="M540" s="275" t="s">
        <v>42</v>
      </c>
      <c r="N540" s="278">
        <v>42527</v>
      </c>
      <c r="O540" s="278" t="s">
        <v>268</v>
      </c>
      <c r="P540" s="279">
        <v>0</v>
      </c>
      <c r="Q540" s="278" t="s">
        <v>33</v>
      </c>
      <c r="R540" s="275">
        <v>13494</v>
      </c>
      <c r="S540" s="275" t="s">
        <v>100</v>
      </c>
      <c r="T540" s="275">
        <v>13494</v>
      </c>
      <c r="U540" s="275" t="s">
        <v>100</v>
      </c>
      <c r="V540" s="283">
        <v>13494</v>
      </c>
      <c r="W540" s="275" t="s">
        <v>100</v>
      </c>
      <c r="X540" s="275" t="s">
        <v>114</v>
      </c>
      <c r="Y540" s="275">
        <v>13.49</v>
      </c>
      <c r="Z540" s="275">
        <v>1</v>
      </c>
      <c r="AA540" s="282" t="s">
        <v>630</v>
      </c>
      <c r="AB540" s="289" t="s">
        <v>411</v>
      </c>
      <c r="AC540" s="275" t="s">
        <v>358</v>
      </c>
      <c r="AD540" s="290" t="s">
        <v>350</v>
      </c>
      <c r="AE540" s="292"/>
      <c r="AF540" s="292" t="s">
        <v>2134</v>
      </c>
      <c r="AG540" s="292"/>
    </row>
    <row r="541" spans="1:33" x14ac:dyDescent="0.25">
      <c r="A541" s="275">
        <v>413</v>
      </c>
      <c r="B541" s="275" t="s">
        <v>136</v>
      </c>
      <c r="C541" s="275" t="s">
        <v>13</v>
      </c>
      <c r="D541" s="275">
        <v>1350</v>
      </c>
      <c r="E541" s="275" t="s">
        <v>124</v>
      </c>
      <c r="F541" s="275" t="s">
        <v>21</v>
      </c>
      <c r="G541" s="276">
        <v>4130110135787</v>
      </c>
      <c r="H541" s="277" t="s">
        <v>55</v>
      </c>
      <c r="I541" s="277" t="s">
        <v>294</v>
      </c>
      <c r="J541" s="278">
        <v>42459</v>
      </c>
      <c r="K541" s="279">
        <v>68</v>
      </c>
      <c r="L541" s="275" t="s">
        <v>111</v>
      </c>
      <c r="M541" s="275" t="s">
        <v>42</v>
      </c>
      <c r="N541" s="278">
        <v>42527</v>
      </c>
      <c r="O541" s="278" t="s">
        <v>268</v>
      </c>
      <c r="P541" s="279">
        <v>0</v>
      </c>
      <c r="Q541" s="278" t="s">
        <v>33</v>
      </c>
      <c r="R541" s="275">
        <v>14000</v>
      </c>
      <c r="S541" s="275" t="s">
        <v>100</v>
      </c>
      <c r="T541" s="275">
        <v>14000</v>
      </c>
      <c r="U541" s="275" t="s">
        <v>100</v>
      </c>
      <c r="V541" s="283">
        <v>14000</v>
      </c>
      <c r="W541" s="275" t="s">
        <v>100</v>
      </c>
      <c r="X541" s="275" t="s">
        <v>114</v>
      </c>
      <c r="Y541" s="275">
        <v>14</v>
      </c>
      <c r="Z541" s="275">
        <v>1</v>
      </c>
      <c r="AA541" s="282" t="s">
        <v>630</v>
      </c>
      <c r="AB541" s="289" t="s">
        <v>411</v>
      </c>
      <c r="AC541" s="275" t="s">
        <v>358</v>
      </c>
      <c r="AD541" s="290" t="s">
        <v>350</v>
      </c>
      <c r="AE541" s="292"/>
      <c r="AF541" s="292" t="s">
        <v>2134</v>
      </c>
      <c r="AG541" s="292"/>
    </row>
    <row r="542" spans="1:33" x14ac:dyDescent="0.25">
      <c r="A542" s="275">
        <v>413</v>
      </c>
      <c r="B542" s="275" t="s">
        <v>136</v>
      </c>
      <c r="C542" s="275" t="s">
        <v>13</v>
      </c>
      <c r="D542" s="275">
        <v>1350</v>
      </c>
      <c r="E542" s="275" t="s">
        <v>124</v>
      </c>
      <c r="F542" s="275" t="s">
        <v>21</v>
      </c>
      <c r="G542" s="276">
        <v>4130110135815</v>
      </c>
      <c r="H542" s="277" t="s">
        <v>55</v>
      </c>
      <c r="I542" s="277" t="s">
        <v>294</v>
      </c>
      <c r="J542" s="278">
        <v>42459</v>
      </c>
      <c r="K542" s="279">
        <v>68</v>
      </c>
      <c r="L542" s="275" t="s">
        <v>127</v>
      </c>
      <c r="M542" s="275" t="s">
        <v>128</v>
      </c>
      <c r="N542" s="278">
        <v>42527</v>
      </c>
      <c r="O542" s="278" t="s">
        <v>268</v>
      </c>
      <c r="P542" s="279">
        <v>0</v>
      </c>
      <c r="Q542" s="278" t="s">
        <v>33</v>
      </c>
      <c r="R542" s="275">
        <v>14200</v>
      </c>
      <c r="S542" s="275" t="s">
        <v>100</v>
      </c>
      <c r="T542" s="275">
        <v>14200</v>
      </c>
      <c r="U542" s="275" t="s">
        <v>100</v>
      </c>
      <c r="V542" s="283">
        <v>14200</v>
      </c>
      <c r="W542" s="275" t="s">
        <v>100</v>
      </c>
      <c r="X542" s="275" t="s">
        <v>114</v>
      </c>
      <c r="Y542" s="275">
        <v>14.2</v>
      </c>
      <c r="Z542" s="275">
        <v>1</v>
      </c>
      <c r="AA542" s="282" t="s">
        <v>630</v>
      </c>
      <c r="AB542" s="289" t="s">
        <v>411</v>
      </c>
      <c r="AC542" s="275" t="s">
        <v>362</v>
      </c>
      <c r="AD542" s="290" t="s">
        <v>350</v>
      </c>
      <c r="AE542" s="292"/>
      <c r="AF542" s="292" t="s">
        <v>2134</v>
      </c>
      <c r="AG542" s="292"/>
    </row>
    <row r="543" spans="1:33" x14ac:dyDescent="0.25">
      <c r="A543" s="275">
        <v>413</v>
      </c>
      <c r="B543" s="275" t="s">
        <v>136</v>
      </c>
      <c r="C543" s="275" t="s">
        <v>13</v>
      </c>
      <c r="D543" s="275">
        <v>1350</v>
      </c>
      <c r="E543" s="275" t="s">
        <v>124</v>
      </c>
      <c r="F543" s="275" t="s">
        <v>21</v>
      </c>
      <c r="G543" s="276">
        <v>4130110134004</v>
      </c>
      <c r="H543" s="277" t="s">
        <v>1061</v>
      </c>
      <c r="I543" s="277" t="s">
        <v>653</v>
      </c>
      <c r="J543" s="278">
        <v>42451</v>
      </c>
      <c r="K543" s="279">
        <v>76</v>
      </c>
      <c r="L543" s="275" t="s">
        <v>127</v>
      </c>
      <c r="M543" s="275" t="s">
        <v>128</v>
      </c>
      <c r="N543" s="278">
        <v>42527</v>
      </c>
      <c r="O543" s="278" t="s">
        <v>268</v>
      </c>
      <c r="P543" s="279">
        <v>0</v>
      </c>
      <c r="Q543" s="278" t="s">
        <v>33</v>
      </c>
      <c r="R543" s="275">
        <v>14280</v>
      </c>
      <c r="S543" s="275" t="s">
        <v>100</v>
      </c>
      <c r="T543" s="275">
        <v>14280</v>
      </c>
      <c r="U543" s="275" t="s">
        <v>100</v>
      </c>
      <c r="V543" s="283">
        <v>14280</v>
      </c>
      <c r="W543" s="275" t="s">
        <v>100</v>
      </c>
      <c r="X543" s="275" t="s">
        <v>114</v>
      </c>
      <c r="Y543" s="275">
        <v>14.28</v>
      </c>
      <c r="Z543" s="275">
        <v>1</v>
      </c>
      <c r="AA543" s="282" t="s">
        <v>630</v>
      </c>
      <c r="AB543" s="289" t="s">
        <v>411</v>
      </c>
      <c r="AC543" s="275" t="s">
        <v>362</v>
      </c>
      <c r="AD543" s="290" t="s">
        <v>350</v>
      </c>
      <c r="AE543" s="292"/>
      <c r="AF543" s="292" t="s">
        <v>2134</v>
      </c>
      <c r="AG543" s="292"/>
    </row>
    <row r="544" spans="1:33" x14ac:dyDescent="0.25">
      <c r="A544" s="275">
        <v>413</v>
      </c>
      <c r="B544" s="275" t="s">
        <v>136</v>
      </c>
      <c r="C544" s="275" t="s">
        <v>13</v>
      </c>
      <c r="D544" s="275">
        <v>1350</v>
      </c>
      <c r="E544" s="275" t="s">
        <v>124</v>
      </c>
      <c r="F544" s="275" t="s">
        <v>21</v>
      </c>
      <c r="G544" s="276">
        <v>4130110135783</v>
      </c>
      <c r="H544" s="277" t="s">
        <v>55</v>
      </c>
      <c r="I544" s="277" t="s">
        <v>294</v>
      </c>
      <c r="J544" s="278">
        <v>42459</v>
      </c>
      <c r="K544" s="279">
        <v>68</v>
      </c>
      <c r="L544" s="275" t="s">
        <v>111</v>
      </c>
      <c r="M544" s="275" t="s">
        <v>42</v>
      </c>
      <c r="N544" s="278">
        <v>42527</v>
      </c>
      <c r="O544" s="278" t="s">
        <v>268</v>
      </c>
      <c r="P544" s="279">
        <v>0</v>
      </c>
      <c r="Q544" s="278" t="s">
        <v>33</v>
      </c>
      <c r="R544" s="275">
        <v>14784</v>
      </c>
      <c r="S544" s="275" t="s">
        <v>100</v>
      </c>
      <c r="T544" s="275">
        <v>14784</v>
      </c>
      <c r="U544" s="275" t="s">
        <v>100</v>
      </c>
      <c r="V544" s="283">
        <v>14784</v>
      </c>
      <c r="W544" s="275" t="s">
        <v>100</v>
      </c>
      <c r="X544" s="275" t="s">
        <v>114</v>
      </c>
      <c r="Y544" s="275">
        <v>14.78</v>
      </c>
      <c r="Z544" s="275">
        <v>1</v>
      </c>
      <c r="AA544" s="282" t="s">
        <v>630</v>
      </c>
      <c r="AB544" s="289" t="s">
        <v>411</v>
      </c>
      <c r="AC544" s="275" t="s">
        <v>358</v>
      </c>
      <c r="AD544" s="290" t="s">
        <v>350</v>
      </c>
      <c r="AE544" s="292"/>
      <c r="AF544" s="292" t="s">
        <v>2134</v>
      </c>
      <c r="AG544" s="292"/>
    </row>
    <row r="545" spans="1:33" x14ac:dyDescent="0.25">
      <c r="A545" s="275">
        <v>413</v>
      </c>
      <c r="B545" s="275" t="s">
        <v>136</v>
      </c>
      <c r="C545" s="275" t="s">
        <v>13</v>
      </c>
      <c r="D545" s="275">
        <v>1350</v>
      </c>
      <c r="E545" s="275" t="s">
        <v>124</v>
      </c>
      <c r="F545" s="275" t="s">
        <v>21</v>
      </c>
      <c r="G545" s="276">
        <v>4130110135749</v>
      </c>
      <c r="H545" s="277" t="s">
        <v>55</v>
      </c>
      <c r="I545" s="277" t="s">
        <v>294</v>
      </c>
      <c r="J545" s="278">
        <v>42458</v>
      </c>
      <c r="K545" s="279">
        <v>69</v>
      </c>
      <c r="L545" s="275" t="s">
        <v>111</v>
      </c>
      <c r="M545" s="275" t="s">
        <v>42</v>
      </c>
      <c r="N545" s="278">
        <v>42527</v>
      </c>
      <c r="O545" s="278" t="s">
        <v>268</v>
      </c>
      <c r="P545" s="279">
        <v>0</v>
      </c>
      <c r="Q545" s="278" t="s">
        <v>33</v>
      </c>
      <c r="R545" s="275">
        <v>16092</v>
      </c>
      <c r="S545" s="275" t="s">
        <v>100</v>
      </c>
      <c r="T545" s="275">
        <v>16092</v>
      </c>
      <c r="U545" s="275" t="s">
        <v>100</v>
      </c>
      <c r="V545" s="283">
        <v>16092</v>
      </c>
      <c r="W545" s="275" t="s">
        <v>100</v>
      </c>
      <c r="X545" s="275" t="s">
        <v>114</v>
      </c>
      <c r="Y545" s="275">
        <v>16.09</v>
      </c>
      <c r="Z545" s="275">
        <v>1</v>
      </c>
      <c r="AA545" s="282" t="s">
        <v>630</v>
      </c>
      <c r="AB545" s="289" t="s">
        <v>411</v>
      </c>
      <c r="AC545" s="275" t="s">
        <v>358</v>
      </c>
      <c r="AD545" s="290" t="s">
        <v>350</v>
      </c>
      <c r="AE545" s="292"/>
      <c r="AF545" s="292" t="s">
        <v>2134</v>
      </c>
      <c r="AG545" s="292"/>
    </row>
    <row r="546" spans="1:33" x14ac:dyDescent="0.25">
      <c r="A546" s="275">
        <v>413</v>
      </c>
      <c r="B546" s="275" t="s">
        <v>136</v>
      </c>
      <c r="C546" s="275" t="s">
        <v>13</v>
      </c>
      <c r="D546" s="275">
        <v>1350</v>
      </c>
      <c r="E546" s="275" t="s">
        <v>124</v>
      </c>
      <c r="F546" s="275" t="s">
        <v>21</v>
      </c>
      <c r="G546" s="276">
        <v>4130110135807</v>
      </c>
      <c r="H546" s="277" t="s">
        <v>55</v>
      </c>
      <c r="I546" s="277" t="s">
        <v>294</v>
      </c>
      <c r="J546" s="278">
        <v>42459</v>
      </c>
      <c r="K546" s="279">
        <v>68</v>
      </c>
      <c r="L546" s="275" t="s">
        <v>111</v>
      </c>
      <c r="M546" s="275" t="s">
        <v>42</v>
      </c>
      <c r="N546" s="278">
        <v>42527</v>
      </c>
      <c r="O546" s="278" t="s">
        <v>268</v>
      </c>
      <c r="P546" s="279">
        <v>0</v>
      </c>
      <c r="Q546" s="278" t="s">
        <v>33</v>
      </c>
      <c r="R546" s="275">
        <v>16720</v>
      </c>
      <c r="S546" s="275" t="s">
        <v>100</v>
      </c>
      <c r="T546" s="275">
        <v>16720</v>
      </c>
      <c r="U546" s="275" t="s">
        <v>100</v>
      </c>
      <c r="V546" s="283">
        <v>16720</v>
      </c>
      <c r="W546" s="275" t="s">
        <v>100</v>
      </c>
      <c r="X546" s="275" t="s">
        <v>114</v>
      </c>
      <c r="Y546" s="275">
        <v>16.72</v>
      </c>
      <c r="Z546" s="275">
        <v>1</v>
      </c>
      <c r="AA546" s="282" t="s">
        <v>630</v>
      </c>
      <c r="AB546" s="289" t="s">
        <v>411</v>
      </c>
      <c r="AC546" s="275" t="s">
        <v>358</v>
      </c>
      <c r="AD546" s="290" t="s">
        <v>350</v>
      </c>
      <c r="AE546" s="292"/>
      <c r="AF546" s="292" t="s">
        <v>2134</v>
      </c>
      <c r="AG546" s="292"/>
    </row>
    <row r="547" spans="1:33" x14ac:dyDescent="0.25">
      <c r="A547" s="275">
        <v>413</v>
      </c>
      <c r="B547" s="275" t="s">
        <v>136</v>
      </c>
      <c r="C547" s="275" t="s">
        <v>13</v>
      </c>
      <c r="D547" s="275">
        <v>1350</v>
      </c>
      <c r="E547" s="275" t="s">
        <v>124</v>
      </c>
      <c r="F547" s="275" t="s">
        <v>21</v>
      </c>
      <c r="G547" s="276">
        <v>4130110135805</v>
      </c>
      <c r="H547" s="277" t="s">
        <v>55</v>
      </c>
      <c r="I547" s="277" t="s">
        <v>294</v>
      </c>
      <c r="J547" s="278">
        <v>42459</v>
      </c>
      <c r="K547" s="279">
        <v>68</v>
      </c>
      <c r="L547" s="275" t="s">
        <v>111</v>
      </c>
      <c r="M547" s="275" t="s">
        <v>42</v>
      </c>
      <c r="N547" s="278">
        <v>42527</v>
      </c>
      <c r="O547" s="278" t="s">
        <v>268</v>
      </c>
      <c r="P547" s="279">
        <v>0</v>
      </c>
      <c r="Q547" s="278" t="s">
        <v>33</v>
      </c>
      <c r="R547" s="275">
        <v>17241.84</v>
      </c>
      <c r="S547" s="275" t="s">
        <v>100</v>
      </c>
      <c r="T547" s="275">
        <v>17241.84</v>
      </c>
      <c r="U547" s="275" t="s">
        <v>100</v>
      </c>
      <c r="V547" s="283">
        <v>17241.84</v>
      </c>
      <c r="W547" s="275" t="s">
        <v>100</v>
      </c>
      <c r="X547" s="275" t="s">
        <v>114</v>
      </c>
      <c r="Y547" s="275">
        <v>17.239999999999998</v>
      </c>
      <c r="Z547" s="275">
        <v>1</v>
      </c>
      <c r="AA547" s="282" t="s">
        <v>630</v>
      </c>
      <c r="AB547" s="289" t="s">
        <v>411</v>
      </c>
      <c r="AC547" s="275" t="s">
        <v>358</v>
      </c>
      <c r="AD547" s="290" t="s">
        <v>350</v>
      </c>
      <c r="AE547" s="292"/>
      <c r="AF547" s="292" t="s">
        <v>2134</v>
      </c>
      <c r="AG547" s="292"/>
    </row>
    <row r="548" spans="1:33" x14ac:dyDescent="0.25">
      <c r="A548" s="275">
        <v>413</v>
      </c>
      <c r="B548" s="275" t="s">
        <v>136</v>
      </c>
      <c r="C548" s="275" t="s">
        <v>13</v>
      </c>
      <c r="D548" s="275">
        <v>1350</v>
      </c>
      <c r="E548" s="275" t="s">
        <v>124</v>
      </c>
      <c r="F548" s="275" t="s">
        <v>21</v>
      </c>
      <c r="G548" s="276">
        <v>4130110135760</v>
      </c>
      <c r="H548" s="277" t="s">
        <v>1061</v>
      </c>
      <c r="I548" s="277" t="s">
        <v>67</v>
      </c>
      <c r="J548" s="278">
        <v>42458</v>
      </c>
      <c r="K548" s="279">
        <v>69</v>
      </c>
      <c r="L548" s="275" t="s">
        <v>111</v>
      </c>
      <c r="M548" s="275" t="s">
        <v>42</v>
      </c>
      <c r="N548" s="278">
        <v>42527</v>
      </c>
      <c r="O548" s="278" t="s">
        <v>268</v>
      </c>
      <c r="P548" s="279">
        <v>0</v>
      </c>
      <c r="Q548" s="278" t="s">
        <v>33</v>
      </c>
      <c r="R548" s="275">
        <v>17880</v>
      </c>
      <c r="S548" s="275" t="s">
        <v>100</v>
      </c>
      <c r="T548" s="275">
        <v>17880</v>
      </c>
      <c r="U548" s="275" t="s">
        <v>100</v>
      </c>
      <c r="V548" s="283">
        <v>17880</v>
      </c>
      <c r="W548" s="275" t="s">
        <v>100</v>
      </c>
      <c r="X548" s="275" t="s">
        <v>114</v>
      </c>
      <c r="Y548" s="275">
        <v>17.88</v>
      </c>
      <c r="Z548" s="275">
        <v>1</v>
      </c>
      <c r="AA548" s="282" t="s">
        <v>630</v>
      </c>
      <c r="AB548" s="289" t="s">
        <v>411</v>
      </c>
      <c r="AC548" s="275" t="s">
        <v>358</v>
      </c>
      <c r="AD548" s="290" t="s">
        <v>350</v>
      </c>
      <c r="AE548" s="292"/>
      <c r="AF548" s="292" t="s">
        <v>2134</v>
      </c>
      <c r="AG548" s="292"/>
    </row>
    <row r="549" spans="1:33" x14ac:dyDescent="0.25">
      <c r="A549" s="275">
        <v>413</v>
      </c>
      <c r="B549" s="275" t="s">
        <v>136</v>
      </c>
      <c r="C549" s="275" t="s">
        <v>13</v>
      </c>
      <c r="D549" s="275">
        <v>1350</v>
      </c>
      <c r="E549" s="275" t="s">
        <v>124</v>
      </c>
      <c r="F549" s="275" t="s">
        <v>21</v>
      </c>
      <c r="G549" s="276">
        <v>4130110135741</v>
      </c>
      <c r="H549" s="277" t="s">
        <v>55</v>
      </c>
      <c r="I549" s="277" t="s">
        <v>294</v>
      </c>
      <c r="J549" s="278">
        <v>42458</v>
      </c>
      <c r="K549" s="279">
        <v>69</v>
      </c>
      <c r="L549" s="275" t="s">
        <v>127</v>
      </c>
      <c r="M549" s="275" t="s">
        <v>128</v>
      </c>
      <c r="N549" s="278">
        <v>42527</v>
      </c>
      <c r="O549" s="278" t="s">
        <v>268</v>
      </c>
      <c r="P549" s="279">
        <v>0</v>
      </c>
      <c r="Q549" s="278" t="s">
        <v>33</v>
      </c>
      <c r="R549" s="275">
        <v>18240</v>
      </c>
      <c r="S549" s="275" t="s">
        <v>100</v>
      </c>
      <c r="T549" s="275">
        <v>18240</v>
      </c>
      <c r="U549" s="275" t="s">
        <v>100</v>
      </c>
      <c r="V549" s="283">
        <v>18240</v>
      </c>
      <c r="W549" s="275" t="s">
        <v>100</v>
      </c>
      <c r="X549" s="275" t="s">
        <v>114</v>
      </c>
      <c r="Y549" s="275">
        <v>18.239999999999998</v>
      </c>
      <c r="Z549" s="275">
        <v>1</v>
      </c>
      <c r="AA549" s="282" t="s">
        <v>630</v>
      </c>
      <c r="AB549" s="289" t="s">
        <v>411</v>
      </c>
      <c r="AC549" s="275" t="s">
        <v>362</v>
      </c>
      <c r="AD549" s="290" t="s">
        <v>350</v>
      </c>
      <c r="AE549" s="292"/>
      <c r="AF549" s="292" t="s">
        <v>2134</v>
      </c>
      <c r="AG549" s="292"/>
    </row>
    <row r="550" spans="1:33" x14ac:dyDescent="0.25">
      <c r="A550" s="275">
        <v>413</v>
      </c>
      <c r="B550" s="275" t="s">
        <v>136</v>
      </c>
      <c r="C550" s="275" t="s">
        <v>13</v>
      </c>
      <c r="D550" s="275">
        <v>1350</v>
      </c>
      <c r="E550" s="275" t="s">
        <v>124</v>
      </c>
      <c r="F550" s="275" t="s">
        <v>21</v>
      </c>
      <c r="G550" s="276">
        <v>4130110135788</v>
      </c>
      <c r="H550" s="277" t="s">
        <v>1061</v>
      </c>
      <c r="I550" s="277" t="s">
        <v>67</v>
      </c>
      <c r="J550" s="278">
        <v>42459</v>
      </c>
      <c r="K550" s="279">
        <v>68</v>
      </c>
      <c r="L550" s="275" t="s">
        <v>111</v>
      </c>
      <c r="M550" s="275" t="s">
        <v>42</v>
      </c>
      <c r="N550" s="278">
        <v>42527</v>
      </c>
      <c r="O550" s="278" t="s">
        <v>268</v>
      </c>
      <c r="P550" s="279">
        <v>0</v>
      </c>
      <c r="Q550" s="278" t="s">
        <v>33</v>
      </c>
      <c r="R550" s="275">
        <v>18774</v>
      </c>
      <c r="S550" s="275" t="s">
        <v>100</v>
      </c>
      <c r="T550" s="275">
        <v>18774</v>
      </c>
      <c r="U550" s="275" t="s">
        <v>100</v>
      </c>
      <c r="V550" s="283">
        <v>18774</v>
      </c>
      <c r="W550" s="275" t="s">
        <v>100</v>
      </c>
      <c r="X550" s="275" t="s">
        <v>114</v>
      </c>
      <c r="Y550" s="275">
        <v>18.77</v>
      </c>
      <c r="Z550" s="275">
        <v>1</v>
      </c>
      <c r="AA550" s="282" t="s">
        <v>630</v>
      </c>
      <c r="AB550" s="289" t="s">
        <v>411</v>
      </c>
      <c r="AC550" s="275" t="s">
        <v>358</v>
      </c>
      <c r="AD550" s="290" t="s">
        <v>350</v>
      </c>
      <c r="AE550" s="292"/>
      <c r="AF550" s="292" t="s">
        <v>2134</v>
      </c>
      <c r="AG550" s="292"/>
    </row>
    <row r="551" spans="1:33" x14ac:dyDescent="0.25">
      <c r="A551" s="275">
        <v>413</v>
      </c>
      <c r="B551" s="275" t="s">
        <v>136</v>
      </c>
      <c r="C551" s="275" t="s">
        <v>13</v>
      </c>
      <c r="D551" s="275">
        <v>1350</v>
      </c>
      <c r="E551" s="275" t="s">
        <v>124</v>
      </c>
      <c r="F551" s="275" t="s">
        <v>21</v>
      </c>
      <c r="G551" s="276">
        <v>4130110135789</v>
      </c>
      <c r="H551" s="277" t="s">
        <v>1061</v>
      </c>
      <c r="I551" s="277" t="s">
        <v>67</v>
      </c>
      <c r="J551" s="278">
        <v>42459</v>
      </c>
      <c r="K551" s="279">
        <v>68</v>
      </c>
      <c r="L551" s="275" t="s">
        <v>111</v>
      </c>
      <c r="M551" s="275" t="s">
        <v>42</v>
      </c>
      <c r="N551" s="278">
        <v>42527</v>
      </c>
      <c r="O551" s="278" t="s">
        <v>268</v>
      </c>
      <c r="P551" s="279">
        <v>0</v>
      </c>
      <c r="Q551" s="278" t="s">
        <v>33</v>
      </c>
      <c r="R551" s="275">
        <v>19668</v>
      </c>
      <c r="S551" s="275" t="s">
        <v>100</v>
      </c>
      <c r="T551" s="275">
        <v>19668</v>
      </c>
      <c r="U551" s="275" t="s">
        <v>100</v>
      </c>
      <c r="V551" s="283">
        <v>19668</v>
      </c>
      <c r="W551" s="275" t="s">
        <v>100</v>
      </c>
      <c r="X551" s="275" t="s">
        <v>114</v>
      </c>
      <c r="Y551" s="275">
        <v>19.670000000000002</v>
      </c>
      <c r="Z551" s="275">
        <v>1</v>
      </c>
      <c r="AA551" s="282" t="s">
        <v>630</v>
      </c>
      <c r="AB551" s="289" t="s">
        <v>411</v>
      </c>
      <c r="AC551" s="275" t="s">
        <v>358</v>
      </c>
      <c r="AD551" s="290" t="s">
        <v>350</v>
      </c>
      <c r="AE551" s="292"/>
      <c r="AF551" s="292" t="s">
        <v>2134</v>
      </c>
      <c r="AG551" s="292"/>
    </row>
    <row r="552" spans="1:33" x14ac:dyDescent="0.25">
      <c r="A552" s="275">
        <v>413</v>
      </c>
      <c r="B552" s="275" t="s">
        <v>136</v>
      </c>
      <c r="C552" s="275" t="s">
        <v>13</v>
      </c>
      <c r="D552" s="275">
        <v>1350</v>
      </c>
      <c r="E552" s="275" t="s">
        <v>124</v>
      </c>
      <c r="F552" s="275" t="s">
        <v>21</v>
      </c>
      <c r="G552" s="276">
        <v>4130130014838</v>
      </c>
      <c r="H552" s="277" t="s">
        <v>2382</v>
      </c>
      <c r="I552" s="277" t="s">
        <v>150</v>
      </c>
      <c r="J552" s="278">
        <v>42451</v>
      </c>
      <c r="K552" s="279">
        <v>76</v>
      </c>
      <c r="L552" s="275" t="s">
        <v>127</v>
      </c>
      <c r="M552" s="275" t="s">
        <v>128</v>
      </c>
      <c r="N552" s="278">
        <v>42527</v>
      </c>
      <c r="O552" s="278" t="s">
        <v>268</v>
      </c>
      <c r="P552" s="279">
        <v>0</v>
      </c>
      <c r="Q552" s="278" t="s">
        <v>33</v>
      </c>
      <c r="R552" s="275">
        <v>20569.87</v>
      </c>
      <c r="S552" s="275" t="s">
        <v>100</v>
      </c>
      <c r="T552" s="275">
        <v>20569.87</v>
      </c>
      <c r="U552" s="275" t="s">
        <v>100</v>
      </c>
      <c r="V552" s="283">
        <v>20569.87</v>
      </c>
      <c r="W552" s="275" t="s">
        <v>100</v>
      </c>
      <c r="X552" s="275" t="s">
        <v>114</v>
      </c>
      <c r="Y552" s="275">
        <v>20.57</v>
      </c>
      <c r="Z552" s="275">
        <v>1</v>
      </c>
      <c r="AA552" s="282" t="s">
        <v>630</v>
      </c>
      <c r="AB552" s="289" t="s">
        <v>411</v>
      </c>
      <c r="AC552" s="275" t="s">
        <v>362</v>
      </c>
      <c r="AD552" s="290" t="s">
        <v>350</v>
      </c>
      <c r="AE552" s="292"/>
      <c r="AF552" s="292" t="s">
        <v>2134</v>
      </c>
      <c r="AG552" s="292"/>
    </row>
    <row r="553" spans="1:33" x14ac:dyDescent="0.25">
      <c r="A553" s="275">
        <v>413</v>
      </c>
      <c r="B553" s="275" t="s">
        <v>136</v>
      </c>
      <c r="C553" s="275" t="s">
        <v>13</v>
      </c>
      <c r="D553" s="275">
        <v>1350</v>
      </c>
      <c r="E553" s="275" t="s">
        <v>124</v>
      </c>
      <c r="F553" s="275" t="s">
        <v>21</v>
      </c>
      <c r="G553" s="276">
        <v>4130130014429</v>
      </c>
      <c r="H553" s="277" t="s">
        <v>2382</v>
      </c>
      <c r="I553" s="277" t="s">
        <v>1060</v>
      </c>
      <c r="J553" s="278">
        <v>42390</v>
      </c>
      <c r="K553" s="279">
        <v>137</v>
      </c>
      <c r="L553" s="275" t="s">
        <v>111</v>
      </c>
      <c r="M553" s="275" t="s">
        <v>42</v>
      </c>
      <c r="N553" s="278">
        <v>42465</v>
      </c>
      <c r="O553" s="278" t="s">
        <v>266</v>
      </c>
      <c r="P553" s="279">
        <v>62</v>
      </c>
      <c r="Q553" s="278" t="s">
        <v>35</v>
      </c>
      <c r="R553" s="275">
        <v>24404.14</v>
      </c>
      <c r="S553" s="275" t="s">
        <v>100</v>
      </c>
      <c r="T553" s="275">
        <v>24404.14</v>
      </c>
      <c r="U553" s="275" t="s">
        <v>100</v>
      </c>
      <c r="V553" s="283">
        <v>24404.14</v>
      </c>
      <c r="W553" s="275" t="s">
        <v>100</v>
      </c>
      <c r="X553" s="275" t="s">
        <v>114</v>
      </c>
      <c r="Y553" s="275">
        <v>24.4</v>
      </c>
      <c r="Z553" s="275">
        <v>1</v>
      </c>
      <c r="AA553" s="282" t="s">
        <v>630</v>
      </c>
      <c r="AB553" s="289" t="s">
        <v>411</v>
      </c>
      <c r="AC553" s="275" t="s">
        <v>358</v>
      </c>
      <c r="AD553" s="290" t="s">
        <v>350</v>
      </c>
      <c r="AE553" s="292"/>
      <c r="AF553" s="292" t="s">
        <v>2134</v>
      </c>
      <c r="AG553" s="292"/>
    </row>
    <row r="554" spans="1:33" x14ac:dyDescent="0.25">
      <c r="A554" s="275">
        <v>413</v>
      </c>
      <c r="B554" s="275" t="s">
        <v>136</v>
      </c>
      <c r="C554" s="275" t="s">
        <v>13</v>
      </c>
      <c r="D554" s="275">
        <v>1350</v>
      </c>
      <c r="E554" s="275" t="s">
        <v>124</v>
      </c>
      <c r="F554" s="275" t="s">
        <v>21</v>
      </c>
      <c r="G554" s="276">
        <v>4130110135744</v>
      </c>
      <c r="H554" s="277" t="s">
        <v>55</v>
      </c>
      <c r="I554" s="277" t="s">
        <v>294</v>
      </c>
      <c r="J554" s="278">
        <v>42458</v>
      </c>
      <c r="K554" s="279">
        <v>69</v>
      </c>
      <c r="L554" s="275" t="s">
        <v>127</v>
      </c>
      <c r="M554" s="275" t="s">
        <v>128</v>
      </c>
      <c r="N554" s="278">
        <v>42527</v>
      </c>
      <c r="O554" s="278" t="s">
        <v>268</v>
      </c>
      <c r="P554" s="279">
        <v>0</v>
      </c>
      <c r="Q554" s="278" t="s">
        <v>33</v>
      </c>
      <c r="R554" s="275">
        <v>25536</v>
      </c>
      <c r="S554" s="275" t="s">
        <v>100</v>
      </c>
      <c r="T554" s="275">
        <v>25536</v>
      </c>
      <c r="U554" s="275" t="s">
        <v>100</v>
      </c>
      <c r="V554" s="283">
        <v>25536</v>
      </c>
      <c r="W554" s="275" t="s">
        <v>100</v>
      </c>
      <c r="X554" s="275" t="s">
        <v>114</v>
      </c>
      <c r="Y554" s="275">
        <v>25.54</v>
      </c>
      <c r="Z554" s="275">
        <v>1</v>
      </c>
      <c r="AA554" s="282" t="s">
        <v>630</v>
      </c>
      <c r="AB554" s="289" t="s">
        <v>411</v>
      </c>
      <c r="AC554" s="275" t="s">
        <v>362</v>
      </c>
      <c r="AD554" s="290" t="s">
        <v>350</v>
      </c>
      <c r="AE554" s="292"/>
      <c r="AF554" s="292" t="s">
        <v>2134</v>
      </c>
      <c r="AG554" s="292"/>
    </row>
    <row r="555" spans="1:33" x14ac:dyDescent="0.25">
      <c r="A555" s="275">
        <v>413</v>
      </c>
      <c r="B555" s="275" t="s">
        <v>136</v>
      </c>
      <c r="C555" s="275" t="s">
        <v>13</v>
      </c>
      <c r="D555" s="275">
        <v>1350</v>
      </c>
      <c r="E555" s="275" t="s">
        <v>124</v>
      </c>
      <c r="F555" s="275" t="s">
        <v>21</v>
      </c>
      <c r="G555" s="276">
        <v>4130110135802</v>
      </c>
      <c r="H555" s="277" t="s">
        <v>55</v>
      </c>
      <c r="I555" s="277" t="s">
        <v>294</v>
      </c>
      <c r="J555" s="278">
        <v>42459</v>
      </c>
      <c r="K555" s="279">
        <v>68</v>
      </c>
      <c r="L555" s="275" t="s">
        <v>111</v>
      </c>
      <c r="M555" s="275" t="s">
        <v>42</v>
      </c>
      <c r="N555" s="278">
        <v>42527</v>
      </c>
      <c r="O555" s="278" t="s">
        <v>268</v>
      </c>
      <c r="P555" s="279">
        <v>0</v>
      </c>
      <c r="Q555" s="278" t="s">
        <v>33</v>
      </c>
      <c r="R555" s="275">
        <v>27600</v>
      </c>
      <c r="S555" s="275" t="s">
        <v>100</v>
      </c>
      <c r="T555" s="275">
        <v>27600</v>
      </c>
      <c r="U555" s="275" t="s">
        <v>100</v>
      </c>
      <c r="V555" s="283">
        <v>27600</v>
      </c>
      <c r="W555" s="275" t="s">
        <v>100</v>
      </c>
      <c r="X555" s="275" t="s">
        <v>114</v>
      </c>
      <c r="Y555" s="275">
        <v>27.6</v>
      </c>
      <c r="Z555" s="275">
        <v>1</v>
      </c>
      <c r="AA555" s="282" t="s">
        <v>630</v>
      </c>
      <c r="AB555" s="289" t="s">
        <v>411</v>
      </c>
      <c r="AC555" s="275" t="s">
        <v>358</v>
      </c>
      <c r="AD555" s="290" t="s">
        <v>350</v>
      </c>
      <c r="AE555" s="292"/>
      <c r="AF555" s="292" t="s">
        <v>2134</v>
      </c>
      <c r="AG555" s="292"/>
    </row>
    <row r="556" spans="1:33" x14ac:dyDescent="0.25">
      <c r="A556" s="275">
        <v>413</v>
      </c>
      <c r="B556" s="275" t="s">
        <v>136</v>
      </c>
      <c r="C556" s="275" t="s">
        <v>13</v>
      </c>
      <c r="D556" s="275">
        <v>1350</v>
      </c>
      <c r="E556" s="275" t="s">
        <v>124</v>
      </c>
      <c r="F556" s="275" t="s">
        <v>21</v>
      </c>
      <c r="G556" s="276">
        <v>4130110135756</v>
      </c>
      <c r="H556" s="277" t="s">
        <v>55</v>
      </c>
      <c r="I556" s="277" t="s">
        <v>294</v>
      </c>
      <c r="J556" s="278">
        <v>42458</v>
      </c>
      <c r="K556" s="279">
        <v>69</v>
      </c>
      <c r="L556" s="275" t="s">
        <v>111</v>
      </c>
      <c r="M556" s="275" t="s">
        <v>42</v>
      </c>
      <c r="N556" s="278">
        <v>42527</v>
      </c>
      <c r="O556" s="278" t="s">
        <v>268</v>
      </c>
      <c r="P556" s="279">
        <v>0</v>
      </c>
      <c r="Q556" s="278" t="s">
        <v>33</v>
      </c>
      <c r="R556" s="275">
        <v>30389</v>
      </c>
      <c r="S556" s="275" t="s">
        <v>100</v>
      </c>
      <c r="T556" s="275">
        <v>30389</v>
      </c>
      <c r="U556" s="275" t="s">
        <v>100</v>
      </c>
      <c r="V556" s="283">
        <v>30389</v>
      </c>
      <c r="W556" s="275" t="s">
        <v>100</v>
      </c>
      <c r="X556" s="275" t="s">
        <v>114</v>
      </c>
      <c r="Y556" s="275">
        <v>30.39</v>
      </c>
      <c r="Z556" s="275">
        <v>1</v>
      </c>
      <c r="AA556" s="282" t="s">
        <v>630</v>
      </c>
      <c r="AB556" s="289" t="s">
        <v>411</v>
      </c>
      <c r="AC556" s="275" t="s">
        <v>358</v>
      </c>
      <c r="AD556" s="290" t="s">
        <v>350</v>
      </c>
      <c r="AE556" s="292"/>
      <c r="AF556" s="292" t="s">
        <v>2134</v>
      </c>
      <c r="AG556" s="292"/>
    </row>
    <row r="557" spans="1:33" x14ac:dyDescent="0.25">
      <c r="A557" s="275">
        <v>413</v>
      </c>
      <c r="B557" s="275" t="s">
        <v>136</v>
      </c>
      <c r="C557" s="275" t="s">
        <v>13</v>
      </c>
      <c r="D557" s="275">
        <v>1350</v>
      </c>
      <c r="E557" s="275" t="s">
        <v>124</v>
      </c>
      <c r="F557" s="275" t="s">
        <v>21</v>
      </c>
      <c r="G557" s="276">
        <v>4130110135758</v>
      </c>
      <c r="H557" s="277" t="s">
        <v>55</v>
      </c>
      <c r="I557" s="277" t="s">
        <v>294</v>
      </c>
      <c r="J557" s="278">
        <v>42458</v>
      </c>
      <c r="K557" s="279">
        <v>69</v>
      </c>
      <c r="L557" s="275" t="s">
        <v>111</v>
      </c>
      <c r="M557" s="275" t="s">
        <v>42</v>
      </c>
      <c r="N557" s="278">
        <v>42527</v>
      </c>
      <c r="O557" s="278" t="s">
        <v>268</v>
      </c>
      <c r="P557" s="279">
        <v>0</v>
      </c>
      <c r="Q557" s="278" t="s">
        <v>33</v>
      </c>
      <c r="R557" s="275">
        <v>125581</v>
      </c>
      <c r="S557" s="275" t="s">
        <v>100</v>
      </c>
      <c r="T557" s="275">
        <v>125581</v>
      </c>
      <c r="U557" s="275" t="s">
        <v>100</v>
      </c>
      <c r="V557" s="283">
        <v>125581</v>
      </c>
      <c r="W557" s="275" t="s">
        <v>100</v>
      </c>
      <c r="X557" s="275" t="s">
        <v>114</v>
      </c>
      <c r="Y557" s="275">
        <v>125.58</v>
      </c>
      <c r="Z557" s="275">
        <v>1</v>
      </c>
      <c r="AA557" s="282" t="s">
        <v>630</v>
      </c>
      <c r="AB557" s="289" t="s">
        <v>411</v>
      </c>
      <c r="AC557" s="275" t="s">
        <v>358</v>
      </c>
      <c r="AD557" s="290" t="s">
        <v>350</v>
      </c>
      <c r="AE557" s="292"/>
      <c r="AF557" s="292" t="s">
        <v>2134</v>
      </c>
      <c r="AG557" s="292"/>
    </row>
    <row r="558" spans="1:33" x14ac:dyDescent="0.25">
      <c r="A558" s="275">
        <v>413</v>
      </c>
      <c r="B558" s="275" t="s">
        <v>136</v>
      </c>
      <c r="C558" s="275" t="s">
        <v>13</v>
      </c>
      <c r="D558" s="275">
        <v>1516</v>
      </c>
      <c r="E558" s="275" t="s">
        <v>132</v>
      </c>
      <c r="F558" s="275" t="s">
        <v>14</v>
      </c>
      <c r="G558" s="276">
        <v>4130110135112</v>
      </c>
      <c r="H558" s="277" t="s">
        <v>57</v>
      </c>
      <c r="I558" s="277" t="s">
        <v>293</v>
      </c>
      <c r="J558" s="278">
        <v>42451</v>
      </c>
      <c r="K558" s="279">
        <v>76</v>
      </c>
      <c r="L558" s="275" t="s">
        <v>111</v>
      </c>
      <c r="M558" s="275" t="s">
        <v>42</v>
      </c>
      <c r="N558" s="278">
        <v>42524</v>
      </c>
      <c r="O558" s="278" t="s">
        <v>268</v>
      </c>
      <c r="P558" s="279">
        <v>3</v>
      </c>
      <c r="Q558" s="278" t="s">
        <v>33</v>
      </c>
      <c r="R558" s="275">
        <v>4016.08</v>
      </c>
      <c r="S558" s="275" t="s">
        <v>100</v>
      </c>
      <c r="T558" s="275">
        <v>4016.08</v>
      </c>
      <c r="U558" s="275" t="s">
        <v>100</v>
      </c>
      <c r="V558" s="283">
        <v>4016.08</v>
      </c>
      <c r="W558" s="275" t="s">
        <v>100</v>
      </c>
      <c r="X558" s="275" t="s">
        <v>114</v>
      </c>
      <c r="Y558" s="275">
        <v>4.0199999999999996</v>
      </c>
      <c r="Z558" s="275">
        <v>1</v>
      </c>
      <c r="AA558" s="282" t="s">
        <v>629</v>
      </c>
      <c r="AB558" s="289" t="s">
        <v>2153</v>
      </c>
      <c r="AC558" s="275" t="s">
        <v>352</v>
      </c>
      <c r="AD558" s="290" t="s">
        <v>349</v>
      </c>
      <c r="AE558" s="292"/>
      <c r="AF558" s="292"/>
      <c r="AG558" s="292"/>
    </row>
    <row r="559" spans="1:33" x14ac:dyDescent="0.25">
      <c r="A559" s="275">
        <v>413</v>
      </c>
      <c r="B559" s="275" t="s">
        <v>136</v>
      </c>
      <c r="C559" s="275" t="s">
        <v>13</v>
      </c>
      <c r="D559" s="275">
        <v>1516</v>
      </c>
      <c r="E559" s="275" t="s">
        <v>132</v>
      </c>
      <c r="F559" s="275" t="s">
        <v>14</v>
      </c>
      <c r="G559" s="276">
        <v>4130110135109</v>
      </c>
      <c r="H559" s="277" t="s">
        <v>57</v>
      </c>
      <c r="I559" s="277" t="s">
        <v>293</v>
      </c>
      <c r="J559" s="278">
        <v>42451</v>
      </c>
      <c r="K559" s="279">
        <v>76</v>
      </c>
      <c r="L559" s="275" t="s">
        <v>111</v>
      </c>
      <c r="M559" s="275" t="s">
        <v>42</v>
      </c>
      <c r="N559" s="278">
        <v>42524</v>
      </c>
      <c r="O559" s="278" t="s">
        <v>268</v>
      </c>
      <c r="P559" s="279">
        <v>3</v>
      </c>
      <c r="Q559" s="278" t="s">
        <v>33</v>
      </c>
      <c r="R559" s="275">
        <v>14640</v>
      </c>
      <c r="S559" s="275" t="s">
        <v>100</v>
      </c>
      <c r="T559" s="275">
        <v>14640</v>
      </c>
      <c r="U559" s="275" t="s">
        <v>100</v>
      </c>
      <c r="V559" s="283">
        <v>14640</v>
      </c>
      <c r="W559" s="275" t="s">
        <v>100</v>
      </c>
      <c r="X559" s="275" t="s">
        <v>114</v>
      </c>
      <c r="Y559" s="275">
        <v>14.64</v>
      </c>
      <c r="Z559" s="275">
        <v>1</v>
      </c>
      <c r="AA559" s="282" t="s">
        <v>630</v>
      </c>
      <c r="AB559" s="289" t="s">
        <v>2153</v>
      </c>
      <c r="AC559" s="275" t="s">
        <v>352</v>
      </c>
      <c r="AD559" s="290" t="s">
        <v>350</v>
      </c>
      <c r="AE559" s="292"/>
      <c r="AF559" s="292" t="s">
        <v>2134</v>
      </c>
      <c r="AG559" s="292"/>
    </row>
    <row r="560" spans="1:33" x14ac:dyDescent="0.25">
      <c r="A560" s="275">
        <v>413</v>
      </c>
      <c r="B560" s="275" t="s">
        <v>136</v>
      </c>
      <c r="C560" s="275" t="s">
        <v>13</v>
      </c>
      <c r="D560" s="275">
        <v>1545</v>
      </c>
      <c r="E560" s="275" t="s">
        <v>108</v>
      </c>
      <c r="F560" s="275" t="s">
        <v>14</v>
      </c>
      <c r="G560" s="276">
        <v>4130110139926</v>
      </c>
      <c r="H560" s="277" t="s">
        <v>54</v>
      </c>
      <c r="I560" s="277" t="s">
        <v>2138</v>
      </c>
      <c r="J560" s="278">
        <v>42489</v>
      </c>
      <c r="K560" s="279">
        <v>38</v>
      </c>
      <c r="L560" s="275" t="s">
        <v>118</v>
      </c>
      <c r="M560" s="275" t="s">
        <v>41</v>
      </c>
      <c r="N560" s="278">
        <v>42493</v>
      </c>
      <c r="O560" s="278" t="s">
        <v>268</v>
      </c>
      <c r="P560" s="279">
        <v>34</v>
      </c>
      <c r="Q560" s="278" t="s">
        <v>34</v>
      </c>
      <c r="R560" s="275">
        <v>1452.73</v>
      </c>
      <c r="S560" s="275" t="s">
        <v>100</v>
      </c>
      <c r="T560" s="275">
        <v>1452.73</v>
      </c>
      <c r="U560" s="275" t="s">
        <v>100</v>
      </c>
      <c r="V560" s="283">
        <v>1452.73</v>
      </c>
      <c r="W560" s="275" t="s">
        <v>100</v>
      </c>
      <c r="X560" s="275" t="s">
        <v>114</v>
      </c>
      <c r="Y560" s="275">
        <v>1.45</v>
      </c>
      <c r="Z560" s="275">
        <v>1</v>
      </c>
      <c r="AA560" s="282" t="s">
        <v>629</v>
      </c>
      <c r="AB560" s="289" t="s">
        <v>407</v>
      </c>
      <c r="AC560" s="275" t="s">
        <v>2139</v>
      </c>
      <c r="AD560" s="290" t="s">
        <v>349</v>
      </c>
      <c r="AE560" s="292"/>
      <c r="AF560" s="292" t="s">
        <v>2134</v>
      </c>
      <c r="AG560" s="292"/>
    </row>
    <row r="561" spans="1:33" x14ac:dyDescent="0.25">
      <c r="A561" s="275">
        <v>413</v>
      </c>
      <c r="B561" s="275" t="s">
        <v>136</v>
      </c>
      <c r="C561" s="275" t="s">
        <v>13</v>
      </c>
      <c r="D561" s="275">
        <v>1750</v>
      </c>
      <c r="E561" s="275" t="s">
        <v>159</v>
      </c>
      <c r="F561" s="275" t="s">
        <v>18</v>
      </c>
      <c r="G561" s="276">
        <v>4130110136001</v>
      </c>
      <c r="H561" s="277" t="s">
        <v>55</v>
      </c>
      <c r="I561" s="277" t="s">
        <v>2385</v>
      </c>
      <c r="J561" s="278">
        <v>42460</v>
      </c>
      <c r="K561" s="279">
        <v>67</v>
      </c>
      <c r="L561" s="275" t="s">
        <v>111</v>
      </c>
      <c r="M561" s="275" t="s">
        <v>42</v>
      </c>
      <c r="N561" s="278">
        <v>42527</v>
      </c>
      <c r="O561" s="278" t="s">
        <v>268</v>
      </c>
      <c r="P561" s="279">
        <v>0</v>
      </c>
      <c r="Q561" s="278" t="s">
        <v>33</v>
      </c>
      <c r="R561" s="275">
        <v>153.56</v>
      </c>
      <c r="S561" s="275" t="s">
        <v>100</v>
      </c>
      <c r="T561" s="275">
        <v>153.56</v>
      </c>
      <c r="U561" s="275" t="s">
        <v>100</v>
      </c>
      <c r="V561" s="283">
        <v>153.56</v>
      </c>
      <c r="W561" s="275" t="s">
        <v>100</v>
      </c>
      <c r="X561" s="275" t="s">
        <v>114</v>
      </c>
      <c r="Y561" s="275">
        <v>0.15</v>
      </c>
      <c r="Z561" s="275">
        <v>1</v>
      </c>
      <c r="AA561" s="282" t="s">
        <v>631</v>
      </c>
      <c r="AB561" s="289" t="s">
        <v>885</v>
      </c>
      <c r="AC561" s="275" t="s">
        <v>357</v>
      </c>
      <c r="AD561" s="290" t="s">
        <v>349</v>
      </c>
      <c r="AE561" s="292"/>
      <c r="AF561" s="292"/>
      <c r="AG561" s="292"/>
    </row>
    <row r="562" spans="1:33" x14ac:dyDescent="0.25">
      <c r="A562" s="275">
        <v>413</v>
      </c>
      <c r="B562" s="275" t="s">
        <v>136</v>
      </c>
      <c r="C562" s="275" t="s">
        <v>13</v>
      </c>
      <c r="D562" s="275">
        <v>1750</v>
      </c>
      <c r="E562" s="275" t="s">
        <v>159</v>
      </c>
      <c r="F562" s="275" t="s">
        <v>18</v>
      </c>
      <c r="G562" s="276">
        <v>4130110136003</v>
      </c>
      <c r="H562" s="277" t="s">
        <v>55</v>
      </c>
      <c r="I562" s="277" t="s">
        <v>2385</v>
      </c>
      <c r="J562" s="278">
        <v>42460</v>
      </c>
      <c r="K562" s="279">
        <v>67</v>
      </c>
      <c r="L562" s="275" t="s">
        <v>111</v>
      </c>
      <c r="M562" s="275" t="s">
        <v>42</v>
      </c>
      <c r="N562" s="278">
        <v>42527</v>
      </c>
      <c r="O562" s="278" t="s">
        <v>268</v>
      </c>
      <c r="P562" s="279">
        <v>0</v>
      </c>
      <c r="Q562" s="278" t="s">
        <v>33</v>
      </c>
      <c r="R562" s="275">
        <v>891.55</v>
      </c>
      <c r="S562" s="275" t="s">
        <v>100</v>
      </c>
      <c r="T562" s="275">
        <v>891.55</v>
      </c>
      <c r="U562" s="275" t="s">
        <v>100</v>
      </c>
      <c r="V562" s="283">
        <v>891.55</v>
      </c>
      <c r="W562" s="275" t="s">
        <v>100</v>
      </c>
      <c r="X562" s="275" t="s">
        <v>114</v>
      </c>
      <c r="Y562" s="275">
        <v>0.89</v>
      </c>
      <c r="Z562" s="275">
        <v>1</v>
      </c>
      <c r="AA562" s="282" t="s">
        <v>631</v>
      </c>
      <c r="AB562" s="289" t="s">
        <v>885</v>
      </c>
      <c r="AC562" s="275" t="s">
        <v>357</v>
      </c>
      <c r="AD562" s="290" t="s">
        <v>349</v>
      </c>
      <c r="AE562" s="292"/>
      <c r="AF562" s="292"/>
      <c r="AG562" s="292"/>
    </row>
    <row r="563" spans="1:33" x14ac:dyDescent="0.25">
      <c r="A563" s="275">
        <v>413</v>
      </c>
      <c r="B563" s="275" t="s">
        <v>136</v>
      </c>
      <c r="C563" s="275" t="s">
        <v>13</v>
      </c>
      <c r="D563" s="275">
        <v>1750</v>
      </c>
      <c r="E563" s="275" t="s">
        <v>159</v>
      </c>
      <c r="F563" s="275" t="s">
        <v>18</v>
      </c>
      <c r="G563" s="276">
        <v>4130110136012</v>
      </c>
      <c r="H563" s="277" t="s">
        <v>1061</v>
      </c>
      <c r="I563" s="277" t="s">
        <v>67</v>
      </c>
      <c r="J563" s="278">
        <v>42460</v>
      </c>
      <c r="K563" s="279">
        <v>67</v>
      </c>
      <c r="L563" s="275" t="s">
        <v>111</v>
      </c>
      <c r="M563" s="275" t="s">
        <v>42</v>
      </c>
      <c r="N563" s="278">
        <v>42527</v>
      </c>
      <c r="O563" s="278" t="s">
        <v>268</v>
      </c>
      <c r="P563" s="279">
        <v>0</v>
      </c>
      <c r="Q563" s="278" t="s">
        <v>33</v>
      </c>
      <c r="R563" s="275">
        <v>2475.67</v>
      </c>
      <c r="S563" s="275" t="s">
        <v>100</v>
      </c>
      <c r="T563" s="275">
        <v>2475.67</v>
      </c>
      <c r="U563" s="275" t="s">
        <v>100</v>
      </c>
      <c r="V563" s="283">
        <v>2475.67</v>
      </c>
      <c r="W563" s="275" t="s">
        <v>100</v>
      </c>
      <c r="X563" s="275" t="s">
        <v>114</v>
      </c>
      <c r="Y563" s="275">
        <v>2.48</v>
      </c>
      <c r="Z563" s="275">
        <v>1</v>
      </c>
      <c r="AA563" s="282" t="s">
        <v>629</v>
      </c>
      <c r="AB563" s="289" t="s">
        <v>2386</v>
      </c>
      <c r="AC563" s="275" t="s">
        <v>357</v>
      </c>
      <c r="AD563" s="290" t="s">
        <v>349</v>
      </c>
      <c r="AE563" s="292"/>
      <c r="AF563" s="292"/>
      <c r="AG563" s="292"/>
    </row>
    <row r="564" spans="1:33" x14ac:dyDescent="0.25">
      <c r="A564" s="275">
        <v>413</v>
      </c>
      <c r="B564" s="275" t="s">
        <v>136</v>
      </c>
      <c r="C564" s="275" t="s">
        <v>13</v>
      </c>
      <c r="D564" s="275">
        <v>1750</v>
      </c>
      <c r="E564" s="275" t="s">
        <v>159</v>
      </c>
      <c r="F564" s="275" t="s">
        <v>18</v>
      </c>
      <c r="G564" s="276">
        <v>4130110136000</v>
      </c>
      <c r="H564" s="277" t="s">
        <v>55</v>
      </c>
      <c r="I564" s="277" t="s">
        <v>2385</v>
      </c>
      <c r="J564" s="278">
        <v>42460</v>
      </c>
      <c r="K564" s="279">
        <v>67</v>
      </c>
      <c r="L564" s="275" t="s">
        <v>111</v>
      </c>
      <c r="M564" s="275" t="s">
        <v>42</v>
      </c>
      <c r="N564" s="278">
        <v>42527</v>
      </c>
      <c r="O564" s="278" t="s">
        <v>268</v>
      </c>
      <c r="P564" s="279">
        <v>0</v>
      </c>
      <c r="Q564" s="278" t="s">
        <v>33</v>
      </c>
      <c r="R564" s="275">
        <v>3234</v>
      </c>
      <c r="S564" s="275" t="s">
        <v>100</v>
      </c>
      <c r="T564" s="275">
        <v>3234</v>
      </c>
      <c r="U564" s="275" t="s">
        <v>100</v>
      </c>
      <c r="V564" s="283">
        <v>3234</v>
      </c>
      <c r="W564" s="275" t="s">
        <v>100</v>
      </c>
      <c r="X564" s="275" t="s">
        <v>114</v>
      </c>
      <c r="Y564" s="275">
        <v>3.23</v>
      </c>
      <c r="Z564" s="275">
        <v>1</v>
      </c>
      <c r="AA564" s="282" t="s">
        <v>629</v>
      </c>
      <c r="AB564" s="289" t="s">
        <v>885</v>
      </c>
      <c r="AC564" s="275" t="s">
        <v>357</v>
      </c>
      <c r="AD564" s="290" t="s">
        <v>349</v>
      </c>
      <c r="AE564" s="292"/>
      <c r="AF564" s="292"/>
      <c r="AG564" s="292"/>
    </row>
    <row r="565" spans="1:33" x14ac:dyDescent="0.25">
      <c r="A565" s="275">
        <v>413</v>
      </c>
      <c r="B565" s="275" t="s">
        <v>136</v>
      </c>
      <c r="C565" s="275" t="s">
        <v>13</v>
      </c>
      <c r="D565" s="275">
        <v>1750</v>
      </c>
      <c r="E565" s="275" t="s">
        <v>159</v>
      </c>
      <c r="F565" s="275" t="s">
        <v>18</v>
      </c>
      <c r="G565" s="276">
        <v>4130110135974</v>
      </c>
      <c r="H565" s="277" t="s">
        <v>1061</v>
      </c>
      <c r="I565" s="277" t="s">
        <v>67</v>
      </c>
      <c r="J565" s="278">
        <v>42460</v>
      </c>
      <c r="K565" s="279">
        <v>67</v>
      </c>
      <c r="L565" s="275" t="s">
        <v>111</v>
      </c>
      <c r="M565" s="275" t="s">
        <v>42</v>
      </c>
      <c r="N565" s="278">
        <v>42527</v>
      </c>
      <c r="O565" s="278" t="s">
        <v>268</v>
      </c>
      <c r="P565" s="279">
        <v>0</v>
      </c>
      <c r="Q565" s="278" t="s">
        <v>33</v>
      </c>
      <c r="R565" s="275">
        <v>11823.6</v>
      </c>
      <c r="S565" s="275" t="s">
        <v>100</v>
      </c>
      <c r="T565" s="275">
        <v>11823.6</v>
      </c>
      <c r="U565" s="275" t="s">
        <v>100</v>
      </c>
      <c r="V565" s="283">
        <v>11823.6</v>
      </c>
      <c r="W565" s="275" t="s">
        <v>100</v>
      </c>
      <c r="X565" s="275" t="s">
        <v>114</v>
      </c>
      <c r="Y565" s="275">
        <v>11.82</v>
      </c>
      <c r="Z565" s="275">
        <v>1</v>
      </c>
      <c r="AA565" s="282" t="s">
        <v>630</v>
      </c>
      <c r="AB565" s="289" t="s">
        <v>885</v>
      </c>
      <c r="AC565" s="275" t="s">
        <v>2310</v>
      </c>
      <c r="AD565" s="290" t="s">
        <v>350</v>
      </c>
      <c r="AE565" s="292"/>
      <c r="AF565" s="292" t="s">
        <v>2134</v>
      </c>
      <c r="AG565" s="292"/>
    </row>
    <row r="566" spans="1:33" x14ac:dyDescent="0.25">
      <c r="A566" s="275">
        <v>413</v>
      </c>
      <c r="B566" s="275" t="s">
        <v>136</v>
      </c>
      <c r="C566" s="275" t="s">
        <v>13</v>
      </c>
      <c r="D566" s="275">
        <v>1750</v>
      </c>
      <c r="E566" s="275" t="s">
        <v>159</v>
      </c>
      <c r="F566" s="275" t="s">
        <v>18</v>
      </c>
      <c r="G566" s="276">
        <v>4130110135990</v>
      </c>
      <c r="H566" s="277" t="s">
        <v>1061</v>
      </c>
      <c r="I566" s="277" t="s">
        <v>67</v>
      </c>
      <c r="J566" s="278">
        <v>42460</v>
      </c>
      <c r="K566" s="279">
        <v>67</v>
      </c>
      <c r="L566" s="275" t="s">
        <v>111</v>
      </c>
      <c r="M566" s="275" t="s">
        <v>42</v>
      </c>
      <c r="N566" s="278">
        <v>42527</v>
      </c>
      <c r="O566" s="278" t="s">
        <v>268</v>
      </c>
      <c r="P566" s="279">
        <v>0</v>
      </c>
      <c r="Q566" s="278" t="s">
        <v>33</v>
      </c>
      <c r="R566" s="275">
        <v>12217.72</v>
      </c>
      <c r="S566" s="275" t="s">
        <v>100</v>
      </c>
      <c r="T566" s="275">
        <v>12217.72</v>
      </c>
      <c r="U566" s="275" t="s">
        <v>100</v>
      </c>
      <c r="V566" s="283">
        <v>12217.72</v>
      </c>
      <c r="W566" s="275" t="s">
        <v>100</v>
      </c>
      <c r="X566" s="275" t="s">
        <v>114</v>
      </c>
      <c r="Y566" s="275">
        <v>12.22</v>
      </c>
      <c r="Z566" s="275">
        <v>1</v>
      </c>
      <c r="AA566" s="282" t="s">
        <v>630</v>
      </c>
      <c r="AB566" s="289" t="s">
        <v>885</v>
      </c>
      <c r="AC566" s="275" t="s">
        <v>357</v>
      </c>
      <c r="AD566" s="290" t="s">
        <v>350</v>
      </c>
      <c r="AE566" s="292"/>
      <c r="AF566" s="292" t="s">
        <v>2134</v>
      </c>
      <c r="AG566" s="292"/>
    </row>
    <row r="567" spans="1:33" x14ac:dyDescent="0.25">
      <c r="A567" s="275">
        <v>413</v>
      </c>
      <c r="B567" s="275" t="s">
        <v>136</v>
      </c>
      <c r="C567" s="275" t="s">
        <v>13</v>
      </c>
      <c r="D567" s="275">
        <v>1960</v>
      </c>
      <c r="E567" s="275" t="s">
        <v>151</v>
      </c>
      <c r="F567" s="275" t="s">
        <v>22</v>
      </c>
      <c r="G567" s="276">
        <v>4130110137263</v>
      </c>
      <c r="H567" s="277" t="s">
        <v>1061</v>
      </c>
      <c r="I567" s="277" t="s">
        <v>67</v>
      </c>
      <c r="J567" s="278">
        <v>42482</v>
      </c>
      <c r="K567" s="279">
        <v>45</v>
      </c>
      <c r="L567" s="275" t="s">
        <v>127</v>
      </c>
      <c r="M567" s="275" t="s">
        <v>128</v>
      </c>
      <c r="N567" s="278">
        <v>42524</v>
      </c>
      <c r="O567" s="278" t="s">
        <v>268</v>
      </c>
      <c r="P567" s="279">
        <v>3</v>
      </c>
      <c r="Q567" s="278" t="s">
        <v>33</v>
      </c>
      <c r="R567" s="275">
        <v>4785.3999999999996</v>
      </c>
      <c r="S567" s="275" t="s">
        <v>100</v>
      </c>
      <c r="T567" s="275">
        <v>4785.3999999999996</v>
      </c>
      <c r="U567" s="275" t="s">
        <v>100</v>
      </c>
      <c r="V567" s="283">
        <v>4785.3999999999996</v>
      </c>
      <c r="W567" s="275" t="s">
        <v>100</v>
      </c>
      <c r="X567" s="275" t="s">
        <v>114</v>
      </c>
      <c r="Y567" s="275">
        <v>4.79</v>
      </c>
      <c r="Z567" s="275">
        <v>1</v>
      </c>
      <c r="AA567" s="282" t="s">
        <v>629</v>
      </c>
      <c r="AB567" s="289" t="s">
        <v>2369</v>
      </c>
      <c r="AC567" s="275" t="s">
        <v>2387</v>
      </c>
      <c r="AD567" s="290" t="s">
        <v>349</v>
      </c>
      <c r="AE567" s="292" t="s">
        <v>65</v>
      </c>
      <c r="AF567" s="292"/>
      <c r="AG567" s="292"/>
    </row>
    <row r="568" spans="1:33" x14ac:dyDescent="0.25">
      <c r="A568" s="275">
        <v>413</v>
      </c>
      <c r="B568" s="275" t="s">
        <v>136</v>
      </c>
      <c r="C568" s="275" t="s">
        <v>13</v>
      </c>
      <c r="D568" s="275">
        <v>1970</v>
      </c>
      <c r="E568" s="275" t="s">
        <v>180</v>
      </c>
      <c r="F568" s="275" t="s">
        <v>23</v>
      </c>
      <c r="G568" s="276">
        <v>4130110135946</v>
      </c>
      <c r="H568" s="277" t="s">
        <v>1061</v>
      </c>
      <c r="I568" s="277" t="s">
        <v>67</v>
      </c>
      <c r="J568" s="278">
        <v>42460</v>
      </c>
      <c r="K568" s="279">
        <v>67</v>
      </c>
      <c r="L568" s="275" t="s">
        <v>122</v>
      </c>
      <c r="M568" s="275" t="s">
        <v>41</v>
      </c>
      <c r="N568" s="278">
        <v>42524</v>
      </c>
      <c r="O568" s="278" t="s">
        <v>268</v>
      </c>
      <c r="P568" s="279">
        <v>3</v>
      </c>
      <c r="Q568" s="278" t="s">
        <v>33</v>
      </c>
      <c r="R568" s="275">
        <v>5949.51</v>
      </c>
      <c r="S568" s="275" t="s">
        <v>100</v>
      </c>
      <c r="T568" s="275">
        <v>5949.51</v>
      </c>
      <c r="U568" s="275" t="s">
        <v>100</v>
      </c>
      <c r="V568" s="283">
        <v>5949.51</v>
      </c>
      <c r="W568" s="275" t="s">
        <v>100</v>
      </c>
      <c r="X568" s="275" t="s">
        <v>114</v>
      </c>
      <c r="Y568" s="275">
        <v>5.95</v>
      </c>
      <c r="Z568" s="275">
        <v>1</v>
      </c>
      <c r="AA568" s="282" t="s">
        <v>629</v>
      </c>
      <c r="AB568" s="289" t="s">
        <v>2369</v>
      </c>
      <c r="AC568" s="275" t="s">
        <v>2388</v>
      </c>
      <c r="AD568" s="290" t="s">
        <v>349</v>
      </c>
      <c r="AE568" s="292" t="s">
        <v>65</v>
      </c>
      <c r="AF568" s="292" t="s">
        <v>2134</v>
      </c>
      <c r="AG568" s="292"/>
    </row>
    <row r="569" spans="1:33" x14ac:dyDescent="0.25">
      <c r="A569" s="275">
        <v>413</v>
      </c>
      <c r="B569" s="275" t="s">
        <v>136</v>
      </c>
      <c r="C569" s="275" t="s">
        <v>13</v>
      </c>
      <c r="D569" s="275">
        <v>1970</v>
      </c>
      <c r="E569" s="275" t="s">
        <v>180</v>
      </c>
      <c r="F569" s="275" t="s">
        <v>23</v>
      </c>
      <c r="G569" s="276">
        <v>4130110127123</v>
      </c>
      <c r="H569" s="277" t="s">
        <v>1061</v>
      </c>
      <c r="I569" s="277" t="s">
        <v>67</v>
      </c>
      <c r="J569" s="278">
        <v>42361</v>
      </c>
      <c r="K569" s="279">
        <v>166</v>
      </c>
      <c r="L569" s="275" t="s">
        <v>122</v>
      </c>
      <c r="M569" s="275" t="s">
        <v>41</v>
      </c>
      <c r="N569" s="278">
        <v>42495</v>
      </c>
      <c r="O569" s="278" t="s">
        <v>268</v>
      </c>
      <c r="P569" s="279">
        <v>32</v>
      </c>
      <c r="Q569" s="278" t="s">
        <v>34</v>
      </c>
      <c r="R569" s="275">
        <v>7140</v>
      </c>
      <c r="S569" s="275" t="s">
        <v>100</v>
      </c>
      <c r="T569" s="275">
        <v>7140</v>
      </c>
      <c r="U569" s="275" t="s">
        <v>100</v>
      </c>
      <c r="V569" s="283">
        <v>7140</v>
      </c>
      <c r="W569" s="275" t="s">
        <v>100</v>
      </c>
      <c r="X569" s="275" t="s">
        <v>114</v>
      </c>
      <c r="Y569" s="275">
        <v>7.14</v>
      </c>
      <c r="Z569" s="275">
        <v>1</v>
      </c>
      <c r="AA569" s="282" t="s">
        <v>629</v>
      </c>
      <c r="AB569" s="289" t="s">
        <v>455</v>
      </c>
      <c r="AC569" s="275" t="s">
        <v>2140</v>
      </c>
      <c r="AD569" s="290" t="s">
        <v>349</v>
      </c>
      <c r="AE569" s="292" t="s">
        <v>65</v>
      </c>
      <c r="AF569" s="292" t="s">
        <v>2134</v>
      </c>
      <c r="AG569" s="292" t="s">
        <v>2134</v>
      </c>
    </row>
    <row r="570" spans="1:33" x14ac:dyDescent="0.25">
      <c r="A570" s="275">
        <v>413</v>
      </c>
      <c r="B570" s="275" t="s">
        <v>136</v>
      </c>
      <c r="C570" s="275" t="s">
        <v>13</v>
      </c>
      <c r="D570" s="275">
        <v>1970</v>
      </c>
      <c r="E570" s="275" t="s">
        <v>180</v>
      </c>
      <c r="F570" s="275" t="s">
        <v>23</v>
      </c>
      <c r="G570" s="276">
        <v>4130110127131</v>
      </c>
      <c r="H570" s="277" t="s">
        <v>1061</v>
      </c>
      <c r="I570" s="277" t="s">
        <v>67</v>
      </c>
      <c r="J570" s="278">
        <v>42362</v>
      </c>
      <c r="K570" s="279">
        <v>165</v>
      </c>
      <c r="L570" s="275" t="s">
        <v>122</v>
      </c>
      <c r="M570" s="275" t="s">
        <v>41</v>
      </c>
      <c r="N570" s="278">
        <v>42495</v>
      </c>
      <c r="O570" s="278" t="s">
        <v>268</v>
      </c>
      <c r="P570" s="279">
        <v>32</v>
      </c>
      <c r="Q570" s="278" t="s">
        <v>34</v>
      </c>
      <c r="R570" s="275">
        <v>15600</v>
      </c>
      <c r="S570" s="275" t="s">
        <v>100</v>
      </c>
      <c r="T570" s="275">
        <v>15600</v>
      </c>
      <c r="U570" s="275" t="s">
        <v>100</v>
      </c>
      <c r="V570" s="283">
        <v>15600</v>
      </c>
      <c r="W570" s="275" t="s">
        <v>100</v>
      </c>
      <c r="X570" s="275" t="s">
        <v>114</v>
      </c>
      <c r="Y570" s="275">
        <v>15.6</v>
      </c>
      <c r="Z570" s="275">
        <v>1</v>
      </c>
      <c r="AA570" s="282" t="s">
        <v>630</v>
      </c>
      <c r="AB570" s="289" t="s">
        <v>455</v>
      </c>
      <c r="AC570" s="275" t="s">
        <v>2140</v>
      </c>
      <c r="AD570" s="290" t="s">
        <v>350</v>
      </c>
      <c r="AE570" s="292" t="s">
        <v>65</v>
      </c>
      <c r="AF570" s="292" t="s">
        <v>2134</v>
      </c>
      <c r="AG570" s="292" t="s">
        <v>2134</v>
      </c>
    </row>
    <row r="571" spans="1:33" x14ac:dyDescent="0.25">
      <c r="A571" s="275">
        <v>413</v>
      </c>
      <c r="B571" s="275" t="s">
        <v>136</v>
      </c>
      <c r="C571" s="275" t="s">
        <v>13</v>
      </c>
      <c r="D571" s="275">
        <v>1970</v>
      </c>
      <c r="E571" s="275" t="s">
        <v>180</v>
      </c>
      <c r="F571" s="275" t="s">
        <v>23</v>
      </c>
      <c r="G571" s="276">
        <v>4130110127126</v>
      </c>
      <c r="H571" s="277" t="s">
        <v>1061</v>
      </c>
      <c r="I571" s="277" t="s">
        <v>67</v>
      </c>
      <c r="J571" s="278">
        <v>42361</v>
      </c>
      <c r="K571" s="279">
        <v>166</v>
      </c>
      <c r="L571" s="275" t="s">
        <v>122</v>
      </c>
      <c r="M571" s="275" t="s">
        <v>41</v>
      </c>
      <c r="N571" s="278">
        <v>42495</v>
      </c>
      <c r="O571" s="278" t="s">
        <v>268</v>
      </c>
      <c r="P571" s="279">
        <v>32</v>
      </c>
      <c r="Q571" s="278" t="s">
        <v>34</v>
      </c>
      <c r="R571" s="275">
        <v>15640</v>
      </c>
      <c r="S571" s="275" t="s">
        <v>100</v>
      </c>
      <c r="T571" s="275">
        <v>15640</v>
      </c>
      <c r="U571" s="275" t="s">
        <v>100</v>
      </c>
      <c r="V571" s="283">
        <v>15640</v>
      </c>
      <c r="W571" s="275" t="s">
        <v>100</v>
      </c>
      <c r="X571" s="275" t="s">
        <v>114</v>
      </c>
      <c r="Y571" s="275">
        <v>15.64</v>
      </c>
      <c r="Z571" s="275">
        <v>1</v>
      </c>
      <c r="AA571" s="282" t="s">
        <v>630</v>
      </c>
      <c r="AB571" s="289" t="s">
        <v>455</v>
      </c>
      <c r="AC571" s="275" t="s">
        <v>2140</v>
      </c>
      <c r="AD571" s="290" t="s">
        <v>350</v>
      </c>
      <c r="AE571" s="292" t="s">
        <v>65</v>
      </c>
      <c r="AF571" s="292" t="s">
        <v>2134</v>
      </c>
      <c r="AG571" s="292" t="s">
        <v>2134</v>
      </c>
    </row>
    <row r="572" spans="1:33" x14ac:dyDescent="0.25">
      <c r="A572" s="275">
        <v>413</v>
      </c>
      <c r="B572" s="275" t="s">
        <v>136</v>
      </c>
      <c r="C572" s="275" t="s">
        <v>13</v>
      </c>
      <c r="D572" s="275">
        <v>260</v>
      </c>
      <c r="E572" s="275" t="s">
        <v>113</v>
      </c>
      <c r="F572" s="275" t="s">
        <v>23</v>
      </c>
      <c r="G572" s="276">
        <v>4130110125254</v>
      </c>
      <c r="H572" s="277" t="s">
        <v>56</v>
      </c>
      <c r="I572" s="277" t="s">
        <v>1399</v>
      </c>
      <c r="J572" s="278">
        <v>42355</v>
      </c>
      <c r="K572" s="279">
        <v>172</v>
      </c>
      <c r="L572" s="275" t="s">
        <v>127</v>
      </c>
      <c r="M572" s="275" t="s">
        <v>128</v>
      </c>
      <c r="N572" s="278">
        <v>42432</v>
      </c>
      <c r="O572" s="278" t="s">
        <v>266</v>
      </c>
      <c r="P572" s="279">
        <v>95</v>
      </c>
      <c r="Q572" s="278" t="s">
        <v>36</v>
      </c>
      <c r="R572" s="275">
        <v>10240</v>
      </c>
      <c r="S572" s="275" t="s">
        <v>100</v>
      </c>
      <c r="T572" s="275">
        <v>10240</v>
      </c>
      <c r="U572" s="275" t="s">
        <v>100</v>
      </c>
      <c r="V572" s="283">
        <v>10240</v>
      </c>
      <c r="W572" s="275" t="s">
        <v>100</v>
      </c>
      <c r="X572" s="275" t="s">
        <v>114</v>
      </c>
      <c r="Y572" s="275">
        <v>10.24</v>
      </c>
      <c r="Z572" s="275">
        <v>1</v>
      </c>
      <c r="AA572" s="282" t="s">
        <v>630</v>
      </c>
      <c r="AB572" s="289" t="s">
        <v>442</v>
      </c>
      <c r="AC572" s="275" t="s">
        <v>354</v>
      </c>
      <c r="AD572" s="290" t="s">
        <v>350</v>
      </c>
      <c r="AE572" s="292" t="s">
        <v>69</v>
      </c>
      <c r="AF572" s="292" t="s">
        <v>2134</v>
      </c>
      <c r="AG572" s="292" t="s">
        <v>2134</v>
      </c>
    </row>
    <row r="573" spans="1:33" x14ac:dyDescent="0.25">
      <c r="A573" s="275">
        <v>413</v>
      </c>
      <c r="B573" s="275" t="s">
        <v>136</v>
      </c>
      <c r="C573" s="275" t="s">
        <v>13</v>
      </c>
      <c r="D573" s="275">
        <v>260</v>
      </c>
      <c r="E573" s="275" t="s">
        <v>113</v>
      </c>
      <c r="F573" s="275" t="s">
        <v>23</v>
      </c>
      <c r="G573" s="276">
        <v>4130110127092</v>
      </c>
      <c r="H573" s="277" t="s">
        <v>55</v>
      </c>
      <c r="I573" s="277" t="s">
        <v>147</v>
      </c>
      <c r="J573" s="278">
        <v>42361</v>
      </c>
      <c r="K573" s="279">
        <v>166</v>
      </c>
      <c r="L573" s="275" t="s">
        <v>127</v>
      </c>
      <c r="M573" s="275" t="s">
        <v>128</v>
      </c>
      <c r="N573" s="278">
        <v>42432</v>
      </c>
      <c r="O573" s="278" t="s">
        <v>266</v>
      </c>
      <c r="P573" s="279">
        <v>95</v>
      </c>
      <c r="Q573" s="278" t="s">
        <v>36</v>
      </c>
      <c r="R573" s="275">
        <v>16740.099999999999</v>
      </c>
      <c r="S573" s="275" t="s">
        <v>100</v>
      </c>
      <c r="T573" s="275">
        <v>16740.099999999999</v>
      </c>
      <c r="U573" s="275" t="s">
        <v>100</v>
      </c>
      <c r="V573" s="283">
        <v>16740.099999999999</v>
      </c>
      <c r="W573" s="275" t="s">
        <v>100</v>
      </c>
      <c r="X573" s="275" t="s">
        <v>114</v>
      </c>
      <c r="Y573" s="275">
        <v>16.739999999999998</v>
      </c>
      <c r="Z573" s="275">
        <v>1</v>
      </c>
      <c r="AA573" s="282" t="s">
        <v>630</v>
      </c>
      <c r="AB573" s="289" t="s">
        <v>442</v>
      </c>
      <c r="AC573" s="275" t="s">
        <v>354</v>
      </c>
      <c r="AD573" s="290" t="s">
        <v>350</v>
      </c>
      <c r="AE573" s="292" t="s">
        <v>69</v>
      </c>
      <c r="AF573" s="292" t="s">
        <v>2134</v>
      </c>
      <c r="AG573" s="292" t="s">
        <v>2134</v>
      </c>
    </row>
    <row r="574" spans="1:33" x14ac:dyDescent="0.25">
      <c r="A574" s="275">
        <v>413</v>
      </c>
      <c r="B574" s="275" t="s">
        <v>136</v>
      </c>
      <c r="C574" s="275" t="s">
        <v>13</v>
      </c>
      <c r="D574" s="275">
        <v>260</v>
      </c>
      <c r="E574" s="275" t="s">
        <v>113</v>
      </c>
      <c r="F574" s="275" t="s">
        <v>23</v>
      </c>
      <c r="G574" s="276">
        <v>4130110130198</v>
      </c>
      <c r="H574" s="277" t="s">
        <v>57</v>
      </c>
      <c r="I574" s="277" t="s">
        <v>293</v>
      </c>
      <c r="J574" s="278">
        <v>42398</v>
      </c>
      <c r="K574" s="279">
        <v>129</v>
      </c>
      <c r="L574" s="275" t="s">
        <v>127</v>
      </c>
      <c r="M574" s="275" t="s">
        <v>128</v>
      </c>
      <c r="N574" s="278">
        <v>42466</v>
      </c>
      <c r="O574" s="278" t="s">
        <v>266</v>
      </c>
      <c r="P574" s="279">
        <v>61</v>
      </c>
      <c r="Q574" s="278" t="s">
        <v>35</v>
      </c>
      <c r="R574" s="275">
        <v>39297.79</v>
      </c>
      <c r="S574" s="275" t="s">
        <v>100</v>
      </c>
      <c r="T574" s="275">
        <v>39297.79</v>
      </c>
      <c r="U574" s="275" t="s">
        <v>100</v>
      </c>
      <c r="V574" s="283">
        <v>39297.79</v>
      </c>
      <c r="W574" s="275" t="s">
        <v>100</v>
      </c>
      <c r="X574" s="275" t="s">
        <v>114</v>
      </c>
      <c r="Y574" s="275">
        <v>39.299999999999997</v>
      </c>
      <c r="Z574" s="275">
        <v>1</v>
      </c>
      <c r="AA574" s="282" t="s">
        <v>630</v>
      </c>
      <c r="AB574" s="289" t="s">
        <v>442</v>
      </c>
      <c r="AC574" s="275" t="s">
        <v>354</v>
      </c>
      <c r="AD574" s="290" t="s">
        <v>350</v>
      </c>
      <c r="AE574" s="292" t="s">
        <v>69</v>
      </c>
      <c r="AF574" s="292" t="s">
        <v>2134</v>
      </c>
      <c r="AG574" s="292" t="s">
        <v>2134</v>
      </c>
    </row>
    <row r="575" spans="1:33" x14ac:dyDescent="0.25">
      <c r="A575" s="275">
        <v>413</v>
      </c>
      <c r="B575" s="275" t="s">
        <v>136</v>
      </c>
      <c r="C575" s="275" t="s">
        <v>13</v>
      </c>
      <c r="D575" s="275">
        <v>3014</v>
      </c>
      <c r="E575" s="275" t="s">
        <v>144</v>
      </c>
      <c r="F575" s="275" t="s">
        <v>16</v>
      </c>
      <c r="G575" s="276">
        <v>4130110135964</v>
      </c>
      <c r="H575" s="277" t="s">
        <v>57</v>
      </c>
      <c r="I575" s="277" t="s">
        <v>293</v>
      </c>
      <c r="J575" s="278">
        <v>42460</v>
      </c>
      <c r="K575" s="279">
        <v>67</v>
      </c>
      <c r="L575" s="275" t="s">
        <v>127</v>
      </c>
      <c r="M575" s="275" t="s">
        <v>128</v>
      </c>
      <c r="N575" s="278">
        <v>42524</v>
      </c>
      <c r="O575" s="278" t="s">
        <v>268</v>
      </c>
      <c r="P575" s="279">
        <v>3</v>
      </c>
      <c r="Q575" s="278" t="s">
        <v>33</v>
      </c>
      <c r="R575" s="275">
        <v>810.87</v>
      </c>
      <c r="S575" s="275" t="s">
        <v>100</v>
      </c>
      <c r="T575" s="275">
        <v>810.87</v>
      </c>
      <c r="U575" s="275" t="s">
        <v>100</v>
      </c>
      <c r="V575" s="283">
        <v>810.87</v>
      </c>
      <c r="W575" s="275" t="s">
        <v>100</v>
      </c>
      <c r="X575" s="275" t="s">
        <v>114</v>
      </c>
      <c r="Y575" s="275">
        <v>0.81</v>
      </c>
      <c r="Z575" s="275">
        <v>1</v>
      </c>
      <c r="AA575" s="282" t="s">
        <v>631</v>
      </c>
      <c r="AB575" s="289" t="s">
        <v>413</v>
      </c>
      <c r="AC575" s="275" t="s">
        <v>1458</v>
      </c>
      <c r="AD575" s="290" t="s">
        <v>349</v>
      </c>
      <c r="AE575" s="292" t="s">
        <v>794</v>
      </c>
      <c r="AF575" s="292"/>
      <c r="AG575" s="292"/>
    </row>
    <row r="576" spans="1:33" x14ac:dyDescent="0.25">
      <c r="A576" s="275">
        <v>413</v>
      </c>
      <c r="B576" s="275" t="s">
        <v>136</v>
      </c>
      <c r="C576" s="275" t="s">
        <v>13</v>
      </c>
      <c r="D576" s="275">
        <v>3014</v>
      </c>
      <c r="E576" s="275" t="s">
        <v>144</v>
      </c>
      <c r="F576" s="275" t="s">
        <v>16</v>
      </c>
      <c r="G576" s="276">
        <v>4130110135831</v>
      </c>
      <c r="H576" s="277" t="s">
        <v>57</v>
      </c>
      <c r="I576" s="277" t="s">
        <v>293</v>
      </c>
      <c r="J576" s="278">
        <v>42459</v>
      </c>
      <c r="K576" s="279">
        <v>68</v>
      </c>
      <c r="L576" s="275" t="s">
        <v>127</v>
      </c>
      <c r="M576" s="275" t="s">
        <v>128</v>
      </c>
      <c r="N576" s="278">
        <v>42524</v>
      </c>
      <c r="O576" s="278" t="s">
        <v>268</v>
      </c>
      <c r="P576" s="279">
        <v>3</v>
      </c>
      <c r="Q576" s="278" t="s">
        <v>33</v>
      </c>
      <c r="R576" s="275">
        <v>2000</v>
      </c>
      <c r="S576" s="275" t="s">
        <v>100</v>
      </c>
      <c r="T576" s="275">
        <v>2000</v>
      </c>
      <c r="U576" s="275" t="s">
        <v>100</v>
      </c>
      <c r="V576" s="283">
        <v>2000</v>
      </c>
      <c r="W576" s="275" t="s">
        <v>100</v>
      </c>
      <c r="X576" s="275" t="s">
        <v>114</v>
      </c>
      <c r="Y576" s="275">
        <v>2</v>
      </c>
      <c r="Z576" s="275">
        <v>1</v>
      </c>
      <c r="AA576" s="282" t="s">
        <v>629</v>
      </c>
      <c r="AB576" s="289" t="s">
        <v>413</v>
      </c>
      <c r="AC576" s="275" t="s">
        <v>1458</v>
      </c>
      <c r="AD576" s="290" t="s">
        <v>349</v>
      </c>
      <c r="AE576" s="292" t="s">
        <v>794</v>
      </c>
      <c r="AF576" s="292"/>
      <c r="AG576" s="292"/>
    </row>
    <row r="577" spans="1:33" x14ac:dyDescent="0.25">
      <c r="A577" s="275">
        <v>413</v>
      </c>
      <c r="B577" s="275" t="s">
        <v>136</v>
      </c>
      <c r="C577" s="275" t="s">
        <v>13</v>
      </c>
      <c r="D577" s="275">
        <v>3014</v>
      </c>
      <c r="E577" s="275" t="s">
        <v>144</v>
      </c>
      <c r="F577" s="275" t="s">
        <v>16</v>
      </c>
      <c r="G577" s="276">
        <v>4130110135826</v>
      </c>
      <c r="H577" s="277" t="s">
        <v>57</v>
      </c>
      <c r="I577" s="277" t="s">
        <v>293</v>
      </c>
      <c r="J577" s="278">
        <v>42459</v>
      </c>
      <c r="K577" s="279">
        <v>68</v>
      </c>
      <c r="L577" s="275" t="s">
        <v>127</v>
      </c>
      <c r="M577" s="275" t="s">
        <v>128</v>
      </c>
      <c r="N577" s="278">
        <v>42524</v>
      </c>
      <c r="O577" s="278" t="s">
        <v>268</v>
      </c>
      <c r="P577" s="279">
        <v>3</v>
      </c>
      <c r="Q577" s="278" t="s">
        <v>33</v>
      </c>
      <c r="R577" s="275">
        <v>4000</v>
      </c>
      <c r="S577" s="275" t="s">
        <v>100</v>
      </c>
      <c r="T577" s="275">
        <v>4000</v>
      </c>
      <c r="U577" s="275" t="s">
        <v>100</v>
      </c>
      <c r="V577" s="283">
        <v>4000</v>
      </c>
      <c r="W577" s="275" t="s">
        <v>100</v>
      </c>
      <c r="X577" s="275" t="s">
        <v>114</v>
      </c>
      <c r="Y577" s="275">
        <v>4</v>
      </c>
      <c r="Z577" s="275">
        <v>1</v>
      </c>
      <c r="AA577" s="282" t="s">
        <v>629</v>
      </c>
      <c r="AB577" s="289" t="s">
        <v>413</v>
      </c>
      <c r="AC577" s="275" t="s">
        <v>1458</v>
      </c>
      <c r="AD577" s="290" t="s">
        <v>349</v>
      </c>
      <c r="AE577" s="292" t="s">
        <v>794</v>
      </c>
      <c r="AF577" s="292"/>
      <c r="AG577" s="292"/>
    </row>
    <row r="578" spans="1:33" x14ac:dyDescent="0.25">
      <c r="A578" s="275">
        <v>413</v>
      </c>
      <c r="B578" s="275" t="s">
        <v>136</v>
      </c>
      <c r="C578" s="275" t="s">
        <v>13</v>
      </c>
      <c r="D578" s="275">
        <v>3036</v>
      </c>
      <c r="E578" s="275" t="s">
        <v>202</v>
      </c>
      <c r="F578" s="275" t="s">
        <v>23</v>
      </c>
      <c r="G578" s="276">
        <v>4130110129581</v>
      </c>
      <c r="H578" s="277" t="s">
        <v>54</v>
      </c>
      <c r="I578" s="277" t="s">
        <v>1396</v>
      </c>
      <c r="J578" s="278">
        <v>42395</v>
      </c>
      <c r="K578" s="279">
        <v>132</v>
      </c>
      <c r="L578" s="275" t="s">
        <v>158</v>
      </c>
      <c r="M578" s="275" t="s">
        <v>41</v>
      </c>
      <c r="N578" s="278">
        <v>42433</v>
      </c>
      <c r="O578" s="278" t="s">
        <v>266</v>
      </c>
      <c r="P578" s="279">
        <v>94</v>
      </c>
      <c r="Q578" s="278" t="s">
        <v>36</v>
      </c>
      <c r="R578" s="275">
        <v>2375.2399999999998</v>
      </c>
      <c r="S578" s="275" t="s">
        <v>100</v>
      </c>
      <c r="T578" s="275">
        <v>2375.2399999999998</v>
      </c>
      <c r="U578" s="275" t="s">
        <v>100</v>
      </c>
      <c r="V578" s="283">
        <v>2375.2399999999998</v>
      </c>
      <c r="W578" s="275" t="s">
        <v>100</v>
      </c>
      <c r="X578" s="275" t="s">
        <v>114</v>
      </c>
      <c r="Y578" s="275">
        <v>2.38</v>
      </c>
      <c r="Z578" s="275">
        <v>1</v>
      </c>
      <c r="AA578" s="282" t="s">
        <v>629</v>
      </c>
      <c r="AB578" s="289" t="s">
        <v>1397</v>
      </c>
      <c r="AC578" s="275" t="s">
        <v>1398</v>
      </c>
      <c r="AD578" s="290" t="s">
        <v>349</v>
      </c>
      <c r="AE578" s="292" t="s">
        <v>794</v>
      </c>
      <c r="AF578" s="292" t="s">
        <v>2134</v>
      </c>
      <c r="AG578" s="292"/>
    </row>
    <row r="579" spans="1:33" x14ac:dyDescent="0.25">
      <c r="A579" s="275">
        <v>413</v>
      </c>
      <c r="B579" s="275" t="s">
        <v>136</v>
      </c>
      <c r="C579" s="275" t="s">
        <v>13</v>
      </c>
      <c r="D579" s="275">
        <v>3036</v>
      </c>
      <c r="E579" s="275" t="s">
        <v>202</v>
      </c>
      <c r="F579" s="275" t="s">
        <v>23</v>
      </c>
      <c r="G579" s="276">
        <v>4130110128680</v>
      </c>
      <c r="H579" s="277" t="s">
        <v>54</v>
      </c>
      <c r="I579" s="277" t="s">
        <v>1396</v>
      </c>
      <c r="J579" s="278">
        <v>42390</v>
      </c>
      <c r="K579" s="279">
        <v>137</v>
      </c>
      <c r="L579" s="275" t="s">
        <v>158</v>
      </c>
      <c r="M579" s="275" t="s">
        <v>41</v>
      </c>
      <c r="N579" s="278">
        <v>42433</v>
      </c>
      <c r="O579" s="278" t="s">
        <v>266</v>
      </c>
      <c r="P579" s="279">
        <v>94</v>
      </c>
      <c r="Q579" s="278" t="s">
        <v>36</v>
      </c>
      <c r="R579" s="275">
        <v>4045.11</v>
      </c>
      <c r="S579" s="275" t="s">
        <v>100</v>
      </c>
      <c r="T579" s="275">
        <v>4045.11</v>
      </c>
      <c r="U579" s="275" t="s">
        <v>100</v>
      </c>
      <c r="V579" s="283">
        <v>4045.11</v>
      </c>
      <c r="W579" s="275" t="s">
        <v>100</v>
      </c>
      <c r="X579" s="275" t="s">
        <v>114</v>
      </c>
      <c r="Y579" s="275">
        <v>4.05</v>
      </c>
      <c r="Z579" s="275">
        <v>1</v>
      </c>
      <c r="AA579" s="282" t="s">
        <v>629</v>
      </c>
      <c r="AB579" s="289" t="s">
        <v>1397</v>
      </c>
      <c r="AC579" s="275" t="s">
        <v>1398</v>
      </c>
      <c r="AD579" s="290" t="s">
        <v>349</v>
      </c>
      <c r="AE579" s="292" t="s">
        <v>794</v>
      </c>
      <c r="AF579" s="292" t="s">
        <v>2134</v>
      </c>
      <c r="AG579" s="292"/>
    </row>
    <row r="580" spans="1:33" x14ac:dyDescent="0.25">
      <c r="A580" s="275">
        <v>413</v>
      </c>
      <c r="B580" s="275" t="s">
        <v>136</v>
      </c>
      <c r="C580" s="275" t="s">
        <v>13</v>
      </c>
      <c r="D580" s="275">
        <v>3036</v>
      </c>
      <c r="E580" s="275" t="s">
        <v>202</v>
      </c>
      <c r="F580" s="275" t="s">
        <v>23</v>
      </c>
      <c r="G580" s="276">
        <v>4130110129693</v>
      </c>
      <c r="H580" s="277" t="s">
        <v>54</v>
      </c>
      <c r="I580" s="277" t="s">
        <v>1396</v>
      </c>
      <c r="J580" s="278">
        <v>42395</v>
      </c>
      <c r="K580" s="279">
        <v>132</v>
      </c>
      <c r="L580" s="275" t="s">
        <v>158</v>
      </c>
      <c r="M580" s="275" t="s">
        <v>41</v>
      </c>
      <c r="N580" s="278">
        <v>42433</v>
      </c>
      <c r="O580" s="278" t="s">
        <v>266</v>
      </c>
      <c r="P580" s="279">
        <v>94</v>
      </c>
      <c r="Q580" s="278" t="s">
        <v>36</v>
      </c>
      <c r="R580" s="275">
        <v>5557.96</v>
      </c>
      <c r="S580" s="275" t="s">
        <v>100</v>
      </c>
      <c r="T580" s="275">
        <v>5557.96</v>
      </c>
      <c r="U580" s="275" t="s">
        <v>100</v>
      </c>
      <c r="V580" s="283">
        <v>5557.96</v>
      </c>
      <c r="W580" s="275" t="s">
        <v>100</v>
      </c>
      <c r="X580" s="275" t="s">
        <v>114</v>
      </c>
      <c r="Y580" s="275">
        <v>5.56</v>
      </c>
      <c r="Z580" s="275">
        <v>1</v>
      </c>
      <c r="AA580" s="282" t="s">
        <v>629</v>
      </c>
      <c r="AB580" s="289" t="s">
        <v>1397</v>
      </c>
      <c r="AC580" s="275" t="s">
        <v>1398</v>
      </c>
      <c r="AD580" s="290" t="s">
        <v>349</v>
      </c>
      <c r="AE580" s="292" t="s">
        <v>794</v>
      </c>
      <c r="AF580" s="292" t="s">
        <v>2134</v>
      </c>
      <c r="AG580" s="292"/>
    </row>
    <row r="581" spans="1:33" x14ac:dyDescent="0.25">
      <c r="A581" s="275">
        <v>413</v>
      </c>
      <c r="B581" s="275" t="s">
        <v>136</v>
      </c>
      <c r="C581" s="275" t="s">
        <v>13</v>
      </c>
      <c r="D581" s="275">
        <v>3036</v>
      </c>
      <c r="E581" s="275" t="s">
        <v>202</v>
      </c>
      <c r="F581" s="275" t="s">
        <v>23</v>
      </c>
      <c r="G581" s="276">
        <v>4130110129193</v>
      </c>
      <c r="H581" s="277" t="s">
        <v>54</v>
      </c>
      <c r="I581" s="277" t="s">
        <v>1396</v>
      </c>
      <c r="J581" s="278">
        <v>42390</v>
      </c>
      <c r="K581" s="279">
        <v>137</v>
      </c>
      <c r="L581" s="275" t="s">
        <v>158</v>
      </c>
      <c r="M581" s="275" t="s">
        <v>41</v>
      </c>
      <c r="N581" s="278">
        <v>42433</v>
      </c>
      <c r="O581" s="278" t="s">
        <v>266</v>
      </c>
      <c r="P581" s="279">
        <v>94</v>
      </c>
      <c r="Q581" s="278" t="s">
        <v>36</v>
      </c>
      <c r="R581" s="275">
        <v>6624.91</v>
      </c>
      <c r="S581" s="275" t="s">
        <v>100</v>
      </c>
      <c r="T581" s="275">
        <v>6624.91</v>
      </c>
      <c r="U581" s="275" t="s">
        <v>100</v>
      </c>
      <c r="V581" s="283">
        <v>6624.91</v>
      </c>
      <c r="W581" s="275" t="s">
        <v>100</v>
      </c>
      <c r="X581" s="275" t="s">
        <v>114</v>
      </c>
      <c r="Y581" s="275">
        <v>6.62</v>
      </c>
      <c r="Z581" s="275">
        <v>1</v>
      </c>
      <c r="AA581" s="282" t="s">
        <v>629</v>
      </c>
      <c r="AB581" s="289" t="s">
        <v>1397</v>
      </c>
      <c r="AC581" s="275" t="s">
        <v>1398</v>
      </c>
      <c r="AD581" s="290" t="s">
        <v>349</v>
      </c>
      <c r="AE581" s="292" t="s">
        <v>794</v>
      </c>
      <c r="AF581" s="292" t="s">
        <v>2134</v>
      </c>
      <c r="AG581" s="292"/>
    </row>
    <row r="582" spans="1:33" x14ac:dyDescent="0.25">
      <c r="A582" s="275">
        <v>413</v>
      </c>
      <c r="B582" s="275" t="s">
        <v>136</v>
      </c>
      <c r="C582" s="275" t="s">
        <v>13</v>
      </c>
      <c r="D582" s="275">
        <v>3036</v>
      </c>
      <c r="E582" s="275" t="s">
        <v>202</v>
      </c>
      <c r="F582" s="275" t="s">
        <v>23</v>
      </c>
      <c r="G582" s="276">
        <v>4130110129179</v>
      </c>
      <c r="H582" s="277" t="s">
        <v>54</v>
      </c>
      <c r="I582" s="277" t="s">
        <v>1396</v>
      </c>
      <c r="J582" s="278">
        <v>42390</v>
      </c>
      <c r="K582" s="279">
        <v>137</v>
      </c>
      <c r="L582" s="275" t="s">
        <v>158</v>
      </c>
      <c r="M582" s="275" t="s">
        <v>41</v>
      </c>
      <c r="N582" s="278">
        <v>42433</v>
      </c>
      <c r="O582" s="278" t="s">
        <v>266</v>
      </c>
      <c r="P582" s="279">
        <v>94</v>
      </c>
      <c r="Q582" s="278" t="s">
        <v>36</v>
      </c>
      <c r="R582" s="275">
        <v>8120.14</v>
      </c>
      <c r="S582" s="275" t="s">
        <v>100</v>
      </c>
      <c r="T582" s="275">
        <v>8120.14</v>
      </c>
      <c r="U582" s="275" t="s">
        <v>100</v>
      </c>
      <c r="V582" s="283">
        <v>8120.14</v>
      </c>
      <c r="W582" s="275" t="s">
        <v>100</v>
      </c>
      <c r="X582" s="275" t="s">
        <v>114</v>
      </c>
      <c r="Y582" s="275">
        <v>8.1199999999999992</v>
      </c>
      <c r="Z582" s="275">
        <v>1</v>
      </c>
      <c r="AA582" s="282" t="s">
        <v>629</v>
      </c>
      <c r="AB582" s="289" t="s">
        <v>1397</v>
      </c>
      <c r="AC582" s="275" t="s">
        <v>1398</v>
      </c>
      <c r="AD582" s="290" t="s">
        <v>349</v>
      </c>
      <c r="AE582" s="292" t="s">
        <v>794</v>
      </c>
      <c r="AF582" s="292" t="s">
        <v>2134</v>
      </c>
      <c r="AG582" s="292"/>
    </row>
    <row r="583" spans="1:33" x14ac:dyDescent="0.25">
      <c r="A583" s="275">
        <v>413</v>
      </c>
      <c r="B583" s="275" t="s">
        <v>136</v>
      </c>
      <c r="C583" s="275" t="s">
        <v>13</v>
      </c>
      <c r="D583" s="275">
        <v>3036</v>
      </c>
      <c r="E583" s="275" t="s">
        <v>202</v>
      </c>
      <c r="F583" s="275" t="s">
        <v>23</v>
      </c>
      <c r="G583" s="276">
        <v>4130110129529</v>
      </c>
      <c r="H583" s="277" t="s">
        <v>54</v>
      </c>
      <c r="I583" s="277" t="s">
        <v>1396</v>
      </c>
      <c r="J583" s="278">
        <v>42394</v>
      </c>
      <c r="K583" s="279">
        <v>133</v>
      </c>
      <c r="L583" s="275" t="s">
        <v>158</v>
      </c>
      <c r="M583" s="275" t="s">
        <v>41</v>
      </c>
      <c r="N583" s="278">
        <v>42433</v>
      </c>
      <c r="O583" s="278" t="s">
        <v>266</v>
      </c>
      <c r="P583" s="279">
        <v>94</v>
      </c>
      <c r="Q583" s="278" t="s">
        <v>36</v>
      </c>
      <c r="R583" s="275">
        <v>12592.46</v>
      </c>
      <c r="S583" s="275" t="s">
        <v>100</v>
      </c>
      <c r="T583" s="275">
        <v>12592.46</v>
      </c>
      <c r="U583" s="275" t="s">
        <v>100</v>
      </c>
      <c r="V583" s="283">
        <v>12592.46</v>
      </c>
      <c r="W583" s="275" t="s">
        <v>100</v>
      </c>
      <c r="X583" s="275" t="s">
        <v>114</v>
      </c>
      <c r="Y583" s="275">
        <v>12.59</v>
      </c>
      <c r="Z583" s="275">
        <v>1</v>
      </c>
      <c r="AA583" s="282" t="s">
        <v>630</v>
      </c>
      <c r="AB583" s="289" t="s">
        <v>1397</v>
      </c>
      <c r="AC583" s="275" t="s">
        <v>1398</v>
      </c>
      <c r="AD583" s="290" t="s">
        <v>350</v>
      </c>
      <c r="AE583" s="292" t="s">
        <v>794</v>
      </c>
      <c r="AF583" s="292" t="s">
        <v>2134</v>
      </c>
      <c r="AG583" s="292"/>
    </row>
    <row r="584" spans="1:33" x14ac:dyDescent="0.25">
      <c r="A584" s="275">
        <v>413</v>
      </c>
      <c r="B584" s="275" t="s">
        <v>136</v>
      </c>
      <c r="C584" s="275" t="s">
        <v>13</v>
      </c>
      <c r="D584" s="275">
        <v>309</v>
      </c>
      <c r="E584" s="275" t="s">
        <v>123</v>
      </c>
      <c r="F584" s="275" t="s">
        <v>21</v>
      </c>
      <c r="G584" s="276">
        <v>4130130014916</v>
      </c>
      <c r="H584" s="277" t="s">
        <v>60</v>
      </c>
      <c r="I584" s="277" t="s">
        <v>2383</v>
      </c>
      <c r="J584" s="278">
        <v>42457</v>
      </c>
      <c r="K584" s="279">
        <v>70</v>
      </c>
      <c r="L584" s="275" t="s">
        <v>111</v>
      </c>
      <c r="M584" s="275" t="s">
        <v>42</v>
      </c>
      <c r="N584" s="278">
        <v>42524</v>
      </c>
      <c r="O584" s="278" t="s">
        <v>268</v>
      </c>
      <c r="P584" s="279">
        <v>3</v>
      </c>
      <c r="Q584" s="278" t="s">
        <v>33</v>
      </c>
      <c r="R584" s="275">
        <v>60</v>
      </c>
      <c r="S584" s="275" t="s">
        <v>100</v>
      </c>
      <c r="T584" s="275">
        <v>60</v>
      </c>
      <c r="U584" s="275" t="s">
        <v>100</v>
      </c>
      <c r="V584" s="283">
        <v>60</v>
      </c>
      <c r="W584" s="275" t="s">
        <v>100</v>
      </c>
      <c r="X584" s="275" t="s">
        <v>114</v>
      </c>
      <c r="Y584" s="275">
        <v>0.06</v>
      </c>
      <c r="Z584" s="275">
        <v>1</v>
      </c>
      <c r="AA584" s="282" t="s">
        <v>631</v>
      </c>
      <c r="AB584" s="289" t="s">
        <v>436</v>
      </c>
      <c r="AC584" s="275" t="s">
        <v>368</v>
      </c>
      <c r="AD584" s="290" t="s">
        <v>349</v>
      </c>
      <c r="AE584" s="292"/>
      <c r="AF584" s="292"/>
      <c r="AG584" s="292"/>
    </row>
    <row r="585" spans="1:33" x14ac:dyDescent="0.25">
      <c r="A585" s="275">
        <v>413</v>
      </c>
      <c r="B585" s="275" t="s">
        <v>136</v>
      </c>
      <c r="C585" s="275" t="s">
        <v>13</v>
      </c>
      <c r="D585" s="275">
        <v>420</v>
      </c>
      <c r="E585" s="275" t="s">
        <v>148</v>
      </c>
      <c r="F585" s="275" t="s">
        <v>13</v>
      </c>
      <c r="G585" s="276">
        <v>4130110134407</v>
      </c>
      <c r="H585" s="277" t="s">
        <v>57</v>
      </c>
      <c r="I585" s="277" t="s">
        <v>293</v>
      </c>
      <c r="J585" s="278">
        <v>42451</v>
      </c>
      <c r="K585" s="279">
        <v>76</v>
      </c>
      <c r="L585" s="275" t="s">
        <v>127</v>
      </c>
      <c r="M585" s="275" t="s">
        <v>128</v>
      </c>
      <c r="N585" s="278">
        <v>42524</v>
      </c>
      <c r="O585" s="278" t="s">
        <v>268</v>
      </c>
      <c r="P585" s="279">
        <v>3</v>
      </c>
      <c r="Q585" s="278" t="s">
        <v>33</v>
      </c>
      <c r="R585" s="275">
        <v>259.63</v>
      </c>
      <c r="S585" s="275" t="s">
        <v>100</v>
      </c>
      <c r="T585" s="275">
        <v>259.63</v>
      </c>
      <c r="U585" s="275" t="s">
        <v>100</v>
      </c>
      <c r="V585" s="283">
        <v>259.63</v>
      </c>
      <c r="W585" s="275" t="s">
        <v>100</v>
      </c>
      <c r="X585" s="275" t="s">
        <v>107</v>
      </c>
      <c r="Y585" s="275">
        <v>0.26</v>
      </c>
      <c r="Z585" s="275">
        <v>1</v>
      </c>
      <c r="AA585" s="282" t="s">
        <v>631</v>
      </c>
      <c r="AB585" s="289" t="s">
        <v>444</v>
      </c>
      <c r="AC585" s="275" t="s">
        <v>1997</v>
      </c>
      <c r="AD585" s="290" t="s">
        <v>349</v>
      </c>
      <c r="AE585" s="292"/>
      <c r="AF585" s="292"/>
      <c r="AG585" s="292"/>
    </row>
    <row r="586" spans="1:33" x14ac:dyDescent="0.25">
      <c r="A586" s="275">
        <v>413</v>
      </c>
      <c r="B586" s="275" t="s">
        <v>136</v>
      </c>
      <c r="C586" s="275" t="s">
        <v>13</v>
      </c>
      <c r="D586" s="275">
        <v>420</v>
      </c>
      <c r="E586" s="275" t="s">
        <v>148</v>
      </c>
      <c r="F586" s="275" t="s">
        <v>13</v>
      </c>
      <c r="G586" s="276">
        <v>4130130014913</v>
      </c>
      <c r="H586" s="277" t="s">
        <v>60</v>
      </c>
      <c r="I586" s="277" t="s">
        <v>2383</v>
      </c>
      <c r="J586" s="278">
        <v>42457</v>
      </c>
      <c r="K586" s="279">
        <v>70</v>
      </c>
      <c r="L586" s="275" t="s">
        <v>149</v>
      </c>
      <c r="M586" s="275" t="s">
        <v>41</v>
      </c>
      <c r="N586" s="278">
        <v>42524</v>
      </c>
      <c r="O586" s="278" t="s">
        <v>268</v>
      </c>
      <c r="P586" s="279">
        <v>3</v>
      </c>
      <c r="Q586" s="278" t="s">
        <v>33</v>
      </c>
      <c r="R586" s="275">
        <v>300</v>
      </c>
      <c r="S586" s="275" t="s">
        <v>100</v>
      </c>
      <c r="T586" s="275">
        <v>300</v>
      </c>
      <c r="U586" s="275" t="s">
        <v>100</v>
      </c>
      <c r="V586" s="283">
        <v>300</v>
      </c>
      <c r="W586" s="275" t="s">
        <v>100</v>
      </c>
      <c r="X586" s="275" t="s">
        <v>107</v>
      </c>
      <c r="Y586" s="275">
        <v>0.3</v>
      </c>
      <c r="Z586" s="275">
        <v>1</v>
      </c>
      <c r="AA586" s="282" t="s">
        <v>631</v>
      </c>
      <c r="AB586" s="289" t="s">
        <v>444</v>
      </c>
      <c r="AC586" s="275" t="s">
        <v>1997</v>
      </c>
      <c r="AD586" s="290" t="s">
        <v>349</v>
      </c>
      <c r="AE586" s="292"/>
      <c r="AF586" s="292" t="s">
        <v>2134</v>
      </c>
      <c r="AG586" s="292"/>
    </row>
    <row r="587" spans="1:33" x14ac:dyDescent="0.25">
      <c r="A587" s="275">
        <v>413</v>
      </c>
      <c r="B587" s="275" t="s">
        <v>136</v>
      </c>
      <c r="C587" s="275" t="s">
        <v>13</v>
      </c>
      <c r="D587" s="275">
        <v>420</v>
      </c>
      <c r="E587" s="275" t="s">
        <v>148</v>
      </c>
      <c r="F587" s="275" t="s">
        <v>13</v>
      </c>
      <c r="G587" s="276">
        <v>4130130014912</v>
      </c>
      <c r="H587" s="277" t="s">
        <v>60</v>
      </c>
      <c r="I587" s="277" t="s">
        <v>2383</v>
      </c>
      <c r="J587" s="278">
        <v>42457</v>
      </c>
      <c r="K587" s="279">
        <v>70</v>
      </c>
      <c r="L587" s="275" t="s">
        <v>149</v>
      </c>
      <c r="M587" s="275" t="s">
        <v>41</v>
      </c>
      <c r="N587" s="278">
        <v>42524</v>
      </c>
      <c r="O587" s="278" t="s">
        <v>268</v>
      </c>
      <c r="P587" s="279">
        <v>3</v>
      </c>
      <c r="Q587" s="278" t="s">
        <v>33</v>
      </c>
      <c r="R587" s="275">
        <v>1055.6400000000001</v>
      </c>
      <c r="S587" s="275" t="s">
        <v>100</v>
      </c>
      <c r="T587" s="275">
        <v>1055.6400000000001</v>
      </c>
      <c r="U587" s="275" t="s">
        <v>100</v>
      </c>
      <c r="V587" s="283">
        <v>1055.6400000000001</v>
      </c>
      <c r="W587" s="275" t="s">
        <v>100</v>
      </c>
      <c r="X587" s="275" t="s">
        <v>107</v>
      </c>
      <c r="Y587" s="275">
        <v>1.06</v>
      </c>
      <c r="Z587" s="275">
        <v>1</v>
      </c>
      <c r="AA587" s="282" t="s">
        <v>629</v>
      </c>
      <c r="AB587" s="289" t="s">
        <v>444</v>
      </c>
      <c r="AC587" s="275" t="s">
        <v>1997</v>
      </c>
      <c r="AD587" s="290" t="s">
        <v>349</v>
      </c>
      <c r="AE587" s="292"/>
      <c r="AF587" s="292" t="s">
        <v>2134</v>
      </c>
      <c r="AG587" s="292"/>
    </row>
    <row r="588" spans="1:33" x14ac:dyDescent="0.25">
      <c r="A588" s="275">
        <v>413</v>
      </c>
      <c r="B588" s="275" t="s">
        <v>136</v>
      </c>
      <c r="C588" s="275" t="s">
        <v>13</v>
      </c>
      <c r="D588" s="275">
        <v>420</v>
      </c>
      <c r="E588" s="275" t="s">
        <v>148</v>
      </c>
      <c r="F588" s="275" t="s">
        <v>13</v>
      </c>
      <c r="G588" s="276">
        <v>4130130014934</v>
      </c>
      <c r="H588" s="277" t="s">
        <v>60</v>
      </c>
      <c r="I588" s="277" t="s">
        <v>2383</v>
      </c>
      <c r="J588" s="278">
        <v>42457</v>
      </c>
      <c r="K588" s="279">
        <v>70</v>
      </c>
      <c r="L588" s="275" t="s">
        <v>149</v>
      </c>
      <c r="M588" s="275" t="s">
        <v>41</v>
      </c>
      <c r="N588" s="278">
        <v>42524</v>
      </c>
      <c r="O588" s="278" t="s">
        <v>268</v>
      </c>
      <c r="P588" s="279">
        <v>3</v>
      </c>
      <c r="Q588" s="278" t="s">
        <v>33</v>
      </c>
      <c r="R588" s="275">
        <v>5155</v>
      </c>
      <c r="S588" s="275" t="s">
        <v>100</v>
      </c>
      <c r="T588" s="275">
        <v>5155</v>
      </c>
      <c r="U588" s="275" t="s">
        <v>100</v>
      </c>
      <c r="V588" s="283">
        <v>5155</v>
      </c>
      <c r="W588" s="275" t="s">
        <v>100</v>
      </c>
      <c r="X588" s="275" t="s">
        <v>107</v>
      </c>
      <c r="Y588" s="275">
        <v>5.16</v>
      </c>
      <c r="Z588" s="275">
        <v>1</v>
      </c>
      <c r="AA588" s="282" t="s">
        <v>629</v>
      </c>
      <c r="AB588" s="289" t="s">
        <v>444</v>
      </c>
      <c r="AC588" s="275" t="s">
        <v>1997</v>
      </c>
      <c r="AD588" s="290" t="s">
        <v>349</v>
      </c>
      <c r="AE588" s="292"/>
      <c r="AF588" s="292" t="s">
        <v>2134</v>
      </c>
      <c r="AG588" s="292"/>
    </row>
    <row r="589" spans="1:33" x14ac:dyDescent="0.25">
      <c r="A589" s="275">
        <v>413</v>
      </c>
      <c r="B589" s="275" t="s">
        <v>136</v>
      </c>
      <c r="C589" s="275" t="s">
        <v>13</v>
      </c>
      <c r="D589" s="275">
        <v>420</v>
      </c>
      <c r="E589" s="275" t="s">
        <v>148</v>
      </c>
      <c r="F589" s="275" t="s">
        <v>13</v>
      </c>
      <c r="G589" s="276">
        <v>4130130014935</v>
      </c>
      <c r="H589" s="277" t="s">
        <v>60</v>
      </c>
      <c r="I589" s="277" t="s">
        <v>2383</v>
      </c>
      <c r="J589" s="278">
        <v>42457</v>
      </c>
      <c r="K589" s="279">
        <v>70</v>
      </c>
      <c r="L589" s="275" t="s">
        <v>149</v>
      </c>
      <c r="M589" s="275" t="s">
        <v>41</v>
      </c>
      <c r="N589" s="278">
        <v>42524</v>
      </c>
      <c r="O589" s="278" t="s">
        <v>268</v>
      </c>
      <c r="P589" s="279">
        <v>3</v>
      </c>
      <c r="Q589" s="278" t="s">
        <v>33</v>
      </c>
      <c r="R589" s="275">
        <v>5828</v>
      </c>
      <c r="S589" s="275" t="s">
        <v>100</v>
      </c>
      <c r="T589" s="275">
        <v>5828</v>
      </c>
      <c r="U589" s="275" t="s">
        <v>100</v>
      </c>
      <c r="V589" s="283">
        <v>5828</v>
      </c>
      <c r="W589" s="275" t="s">
        <v>100</v>
      </c>
      <c r="X589" s="275" t="s">
        <v>107</v>
      </c>
      <c r="Y589" s="275">
        <v>5.83</v>
      </c>
      <c r="Z589" s="275">
        <v>1</v>
      </c>
      <c r="AA589" s="282" t="s">
        <v>629</v>
      </c>
      <c r="AB589" s="289" t="s">
        <v>444</v>
      </c>
      <c r="AC589" s="275" t="s">
        <v>1997</v>
      </c>
      <c r="AD589" s="290" t="s">
        <v>349</v>
      </c>
      <c r="AE589" s="292"/>
      <c r="AF589" s="292" t="s">
        <v>2134</v>
      </c>
      <c r="AG589" s="292"/>
    </row>
    <row r="590" spans="1:33" x14ac:dyDescent="0.25">
      <c r="A590" s="275">
        <v>413</v>
      </c>
      <c r="B590" s="275" t="s">
        <v>136</v>
      </c>
      <c r="C590" s="275" t="s">
        <v>13</v>
      </c>
      <c r="D590" s="275">
        <v>420</v>
      </c>
      <c r="E590" s="275" t="s">
        <v>148</v>
      </c>
      <c r="F590" s="275" t="s">
        <v>13</v>
      </c>
      <c r="G590" s="276">
        <v>4130110134405</v>
      </c>
      <c r="H590" s="277" t="s">
        <v>57</v>
      </c>
      <c r="I590" s="277" t="s">
        <v>293</v>
      </c>
      <c r="J590" s="278">
        <v>42451</v>
      </c>
      <c r="K590" s="279">
        <v>76</v>
      </c>
      <c r="L590" s="275" t="s">
        <v>149</v>
      </c>
      <c r="M590" s="275" t="s">
        <v>41</v>
      </c>
      <c r="N590" s="278">
        <v>42524</v>
      </c>
      <c r="O590" s="278" t="s">
        <v>268</v>
      </c>
      <c r="P590" s="279">
        <v>3</v>
      </c>
      <c r="Q590" s="278" t="s">
        <v>33</v>
      </c>
      <c r="R590" s="275">
        <v>8780.94</v>
      </c>
      <c r="S590" s="275" t="s">
        <v>100</v>
      </c>
      <c r="T590" s="275">
        <v>8780.94</v>
      </c>
      <c r="U590" s="275" t="s">
        <v>100</v>
      </c>
      <c r="V590" s="283">
        <v>8780.94</v>
      </c>
      <c r="W590" s="275" t="s">
        <v>100</v>
      </c>
      <c r="X590" s="275" t="s">
        <v>107</v>
      </c>
      <c r="Y590" s="275">
        <v>8.7799999999999994</v>
      </c>
      <c r="Z590" s="275">
        <v>1</v>
      </c>
      <c r="AA590" s="282" t="s">
        <v>629</v>
      </c>
      <c r="AB590" s="289" t="s">
        <v>444</v>
      </c>
      <c r="AC590" s="275" t="s">
        <v>1997</v>
      </c>
      <c r="AD590" s="290" t="s">
        <v>349</v>
      </c>
      <c r="AE590" s="292"/>
      <c r="AF590" s="292" t="s">
        <v>2134</v>
      </c>
      <c r="AG590" s="292"/>
    </row>
    <row r="591" spans="1:33" x14ac:dyDescent="0.25">
      <c r="A591" s="275">
        <v>413</v>
      </c>
      <c r="B591" s="275" t="s">
        <v>136</v>
      </c>
      <c r="C591" s="275" t="s">
        <v>13</v>
      </c>
      <c r="D591" s="275">
        <v>420</v>
      </c>
      <c r="E591" s="275" t="s">
        <v>148</v>
      </c>
      <c r="F591" s="275" t="s">
        <v>13</v>
      </c>
      <c r="G591" s="276">
        <v>4130130015018</v>
      </c>
      <c r="H591" s="277" t="s">
        <v>60</v>
      </c>
      <c r="I591" s="277" t="s">
        <v>2383</v>
      </c>
      <c r="J591" s="278">
        <v>42459</v>
      </c>
      <c r="K591" s="279">
        <v>68</v>
      </c>
      <c r="L591" s="275" t="s">
        <v>149</v>
      </c>
      <c r="M591" s="275" t="s">
        <v>41</v>
      </c>
      <c r="N591" s="278">
        <v>42524</v>
      </c>
      <c r="O591" s="278" t="s">
        <v>268</v>
      </c>
      <c r="P591" s="279">
        <v>3</v>
      </c>
      <c r="Q591" s="278" t="s">
        <v>33</v>
      </c>
      <c r="R591" s="275">
        <v>46794.17</v>
      </c>
      <c r="S591" s="275" t="s">
        <v>100</v>
      </c>
      <c r="T591" s="275">
        <v>46794.17</v>
      </c>
      <c r="U591" s="275" t="s">
        <v>100</v>
      </c>
      <c r="V591" s="283">
        <v>46794.17</v>
      </c>
      <c r="W591" s="275" t="s">
        <v>100</v>
      </c>
      <c r="X591" s="275" t="s">
        <v>107</v>
      </c>
      <c r="Y591" s="275">
        <v>46.79</v>
      </c>
      <c r="Z591" s="275">
        <v>1</v>
      </c>
      <c r="AA591" s="282" t="s">
        <v>630</v>
      </c>
      <c r="AB591" s="289" t="s">
        <v>444</v>
      </c>
      <c r="AC591" s="275" t="s">
        <v>1997</v>
      </c>
      <c r="AD591" s="290" t="s">
        <v>350</v>
      </c>
      <c r="AE591" s="292"/>
      <c r="AF591" s="292" t="s">
        <v>2134</v>
      </c>
      <c r="AG591" s="292"/>
    </row>
    <row r="592" spans="1:33" x14ac:dyDescent="0.25">
      <c r="A592" s="275">
        <v>413</v>
      </c>
      <c r="B592" s="275" t="s">
        <v>136</v>
      </c>
      <c r="C592" s="275" t="s">
        <v>13</v>
      </c>
      <c r="D592" s="275">
        <v>429</v>
      </c>
      <c r="E592" s="275" t="s">
        <v>162</v>
      </c>
      <c r="F592" s="275" t="s">
        <v>13</v>
      </c>
      <c r="G592" s="276">
        <v>4130130014946</v>
      </c>
      <c r="H592" s="277" t="s">
        <v>60</v>
      </c>
      <c r="I592" s="277" t="s">
        <v>2383</v>
      </c>
      <c r="J592" s="278">
        <v>42457</v>
      </c>
      <c r="K592" s="279">
        <v>70</v>
      </c>
      <c r="L592" s="275" t="s">
        <v>111</v>
      </c>
      <c r="M592" s="275" t="s">
        <v>42</v>
      </c>
      <c r="N592" s="278">
        <v>42527</v>
      </c>
      <c r="O592" s="278" t="s">
        <v>268</v>
      </c>
      <c r="P592" s="279">
        <v>0</v>
      </c>
      <c r="Q592" s="278" t="s">
        <v>33</v>
      </c>
      <c r="R592" s="275">
        <v>60</v>
      </c>
      <c r="S592" s="275" t="s">
        <v>100</v>
      </c>
      <c r="T592" s="275">
        <v>60</v>
      </c>
      <c r="U592" s="275" t="s">
        <v>100</v>
      </c>
      <c r="V592" s="283">
        <v>60</v>
      </c>
      <c r="W592" s="275" t="s">
        <v>100</v>
      </c>
      <c r="X592" s="275" t="s">
        <v>107</v>
      </c>
      <c r="Y592" s="275">
        <v>0.06</v>
      </c>
      <c r="Z592" s="275">
        <v>1</v>
      </c>
      <c r="AA592" s="282" t="s">
        <v>631</v>
      </c>
      <c r="AB592" s="289" t="s">
        <v>456</v>
      </c>
      <c r="AC592" s="275" t="s">
        <v>2389</v>
      </c>
      <c r="AD592" s="290" t="s">
        <v>349</v>
      </c>
      <c r="AE592" s="292" t="s">
        <v>794</v>
      </c>
      <c r="AF592" s="292"/>
      <c r="AG592" s="292"/>
    </row>
    <row r="593" spans="1:33" x14ac:dyDescent="0.25">
      <c r="A593" s="275">
        <v>413</v>
      </c>
      <c r="B593" s="275" t="s">
        <v>136</v>
      </c>
      <c r="C593" s="275" t="s">
        <v>13</v>
      </c>
      <c r="D593" s="275">
        <v>635</v>
      </c>
      <c r="E593" s="275" t="s">
        <v>142</v>
      </c>
      <c r="F593" s="275" t="s">
        <v>16</v>
      </c>
      <c r="G593" s="276">
        <v>4130130015139</v>
      </c>
      <c r="H593" s="277" t="s">
        <v>60</v>
      </c>
      <c r="I593" s="277" t="s">
        <v>2383</v>
      </c>
      <c r="J593" s="278">
        <v>42486</v>
      </c>
      <c r="K593" s="279">
        <v>41</v>
      </c>
      <c r="L593" s="275" t="s">
        <v>127</v>
      </c>
      <c r="M593" s="275" t="s">
        <v>128</v>
      </c>
      <c r="N593" s="278">
        <v>42524</v>
      </c>
      <c r="O593" s="278" t="s">
        <v>268</v>
      </c>
      <c r="P593" s="279">
        <v>3</v>
      </c>
      <c r="Q593" s="278" t="s">
        <v>33</v>
      </c>
      <c r="R593" s="275">
        <v>-4873.04</v>
      </c>
      <c r="S593" s="275" t="s">
        <v>100</v>
      </c>
      <c r="T593" s="275">
        <v>-4873.04</v>
      </c>
      <c r="U593" s="275" t="s">
        <v>100</v>
      </c>
      <c r="V593" s="283">
        <v>-4873.04</v>
      </c>
      <c r="W593" s="275" t="s">
        <v>100</v>
      </c>
      <c r="X593" s="275" t="s">
        <v>114</v>
      </c>
      <c r="Y593" s="275">
        <v>-4.87</v>
      </c>
      <c r="Z593" s="275">
        <v>1</v>
      </c>
      <c r="AA593" s="282" t="s">
        <v>631</v>
      </c>
      <c r="AB593" s="289" t="s">
        <v>457</v>
      </c>
      <c r="AC593" s="275" t="s">
        <v>2390</v>
      </c>
      <c r="AD593" s="290" t="s">
        <v>349</v>
      </c>
      <c r="AE593" s="292"/>
      <c r="AF593" s="292"/>
      <c r="AG593" s="292"/>
    </row>
    <row r="594" spans="1:33" x14ac:dyDescent="0.25">
      <c r="A594" s="275">
        <v>413</v>
      </c>
      <c r="B594" s="275" t="s">
        <v>136</v>
      </c>
      <c r="C594" s="275" t="s">
        <v>13</v>
      </c>
      <c r="D594" s="275">
        <v>692</v>
      </c>
      <c r="E594" s="275" t="s">
        <v>187</v>
      </c>
      <c r="F594" s="275" t="s">
        <v>16</v>
      </c>
      <c r="G594" s="276">
        <v>4130110135871</v>
      </c>
      <c r="H594" s="277" t="s">
        <v>57</v>
      </c>
      <c r="I594" s="277" t="s">
        <v>293</v>
      </c>
      <c r="J594" s="278">
        <v>42459</v>
      </c>
      <c r="K594" s="279">
        <v>68</v>
      </c>
      <c r="L594" s="275" t="s">
        <v>118</v>
      </c>
      <c r="M594" s="275" t="s">
        <v>41</v>
      </c>
      <c r="N594" s="278">
        <v>42524</v>
      </c>
      <c r="O594" s="278" t="s">
        <v>268</v>
      </c>
      <c r="P594" s="279">
        <v>3</v>
      </c>
      <c r="Q594" s="278" t="s">
        <v>33</v>
      </c>
      <c r="R594" s="275">
        <v>433.75</v>
      </c>
      <c r="S594" s="275" t="s">
        <v>100</v>
      </c>
      <c r="T594" s="275">
        <v>433.75</v>
      </c>
      <c r="U594" s="275" t="s">
        <v>100</v>
      </c>
      <c r="V594" s="283">
        <v>433.75</v>
      </c>
      <c r="W594" s="275" t="s">
        <v>100</v>
      </c>
      <c r="X594" s="275" t="s">
        <v>114</v>
      </c>
      <c r="Y594" s="275">
        <v>0.43</v>
      </c>
      <c r="Z594" s="275">
        <v>1</v>
      </c>
      <c r="AA594" s="282" t="s">
        <v>631</v>
      </c>
      <c r="AB594" s="289" t="s">
        <v>410</v>
      </c>
      <c r="AC594" s="275" t="s">
        <v>366</v>
      </c>
      <c r="AD594" s="290" t="s">
        <v>349</v>
      </c>
      <c r="AE594" s="292"/>
      <c r="AF594" s="292" t="s">
        <v>2134</v>
      </c>
      <c r="AG594" s="292"/>
    </row>
    <row r="595" spans="1:33" x14ac:dyDescent="0.25">
      <c r="A595" s="275">
        <v>413</v>
      </c>
      <c r="B595" s="275" t="s">
        <v>136</v>
      </c>
      <c r="C595" s="275" t="s">
        <v>13</v>
      </c>
      <c r="D595" s="275">
        <v>692</v>
      </c>
      <c r="E595" s="275" t="s">
        <v>187</v>
      </c>
      <c r="F595" s="275" t="s">
        <v>16</v>
      </c>
      <c r="G595" s="276">
        <v>4130130014655</v>
      </c>
      <c r="H595" s="277" t="s">
        <v>57</v>
      </c>
      <c r="I595" s="277" t="s">
        <v>293</v>
      </c>
      <c r="J595" s="278">
        <v>42418</v>
      </c>
      <c r="K595" s="279">
        <v>109</v>
      </c>
      <c r="L595" s="275" t="s">
        <v>111</v>
      </c>
      <c r="M595" s="275" t="s">
        <v>42</v>
      </c>
      <c r="N595" s="278">
        <v>42432</v>
      </c>
      <c r="O595" s="278" t="s">
        <v>266</v>
      </c>
      <c r="P595" s="279">
        <v>95</v>
      </c>
      <c r="Q595" s="278" t="s">
        <v>36</v>
      </c>
      <c r="R595" s="275">
        <v>29514.81</v>
      </c>
      <c r="S595" s="275" t="s">
        <v>100</v>
      </c>
      <c r="T595" s="275">
        <v>29514.81</v>
      </c>
      <c r="U595" s="275" t="s">
        <v>100</v>
      </c>
      <c r="V595" s="283">
        <v>29514.81</v>
      </c>
      <c r="W595" s="275" t="s">
        <v>100</v>
      </c>
      <c r="X595" s="275" t="s">
        <v>114</v>
      </c>
      <c r="Y595" s="275">
        <v>29.51</v>
      </c>
      <c r="Z595" s="275">
        <v>1</v>
      </c>
      <c r="AA595" s="282" t="s">
        <v>630</v>
      </c>
      <c r="AB595" s="289" t="s">
        <v>410</v>
      </c>
      <c r="AC595" s="275" t="s">
        <v>560</v>
      </c>
      <c r="AD595" s="290" t="s">
        <v>350</v>
      </c>
      <c r="AE595" s="292"/>
      <c r="AF595" s="292" t="s">
        <v>2134</v>
      </c>
      <c r="AG595" s="292"/>
    </row>
    <row r="596" spans="1:33" x14ac:dyDescent="0.25">
      <c r="A596" s="275">
        <v>413</v>
      </c>
      <c r="B596" s="275" t="s">
        <v>136</v>
      </c>
      <c r="C596" s="275" t="s">
        <v>13</v>
      </c>
      <c r="D596" s="275">
        <v>693</v>
      </c>
      <c r="E596" s="275" t="s">
        <v>177</v>
      </c>
      <c r="F596" s="275" t="s">
        <v>16</v>
      </c>
      <c r="G596" s="276">
        <v>4130130014873</v>
      </c>
      <c r="H596" s="277" t="s">
        <v>1061</v>
      </c>
      <c r="I596" s="277" t="s">
        <v>67</v>
      </c>
      <c r="J596" s="278">
        <v>42451</v>
      </c>
      <c r="K596" s="279">
        <v>76</v>
      </c>
      <c r="L596" s="275" t="s">
        <v>118</v>
      </c>
      <c r="M596" s="275" t="s">
        <v>41</v>
      </c>
      <c r="N596" s="278">
        <v>42524</v>
      </c>
      <c r="O596" s="278" t="s">
        <v>268</v>
      </c>
      <c r="P596" s="279">
        <v>3</v>
      </c>
      <c r="Q596" s="278" t="s">
        <v>33</v>
      </c>
      <c r="R596" s="275">
        <v>224.2</v>
      </c>
      <c r="S596" s="275" t="s">
        <v>100</v>
      </c>
      <c r="T596" s="275">
        <v>224.2</v>
      </c>
      <c r="U596" s="275" t="s">
        <v>100</v>
      </c>
      <c r="V596" s="283">
        <v>224.2</v>
      </c>
      <c r="W596" s="275" t="s">
        <v>100</v>
      </c>
      <c r="X596" s="275" t="s">
        <v>114</v>
      </c>
      <c r="Y596" s="275">
        <v>0.22</v>
      </c>
      <c r="Z596" s="275">
        <v>1</v>
      </c>
      <c r="AA596" s="282" t="s">
        <v>631</v>
      </c>
      <c r="AB596" s="289" t="s">
        <v>514</v>
      </c>
      <c r="AC596" s="275" t="s">
        <v>2391</v>
      </c>
      <c r="AD596" s="290" t="s">
        <v>349</v>
      </c>
      <c r="AE596" s="292"/>
      <c r="AF596" s="292" t="s">
        <v>2134</v>
      </c>
      <c r="AG596" s="292"/>
    </row>
    <row r="597" spans="1:33" x14ac:dyDescent="0.25">
      <c r="A597" s="275">
        <v>413</v>
      </c>
      <c r="B597" s="275" t="s">
        <v>136</v>
      </c>
      <c r="C597" s="275" t="s">
        <v>13</v>
      </c>
      <c r="D597" s="275">
        <v>795</v>
      </c>
      <c r="E597" s="275" t="s">
        <v>264</v>
      </c>
      <c r="F597" s="275" t="s">
        <v>14</v>
      </c>
      <c r="G597" s="276">
        <v>4130130014860</v>
      </c>
      <c r="H597" s="277" t="s">
        <v>2382</v>
      </c>
      <c r="I597" s="277" t="s">
        <v>1060</v>
      </c>
      <c r="J597" s="278">
        <v>42451</v>
      </c>
      <c r="K597" s="279">
        <v>76</v>
      </c>
      <c r="L597" s="275" t="s">
        <v>118</v>
      </c>
      <c r="M597" s="275" t="s">
        <v>41</v>
      </c>
      <c r="N597" s="278">
        <v>42493</v>
      </c>
      <c r="O597" s="278" t="s">
        <v>268</v>
      </c>
      <c r="P597" s="279">
        <v>34</v>
      </c>
      <c r="Q597" s="278" t="s">
        <v>34</v>
      </c>
      <c r="R597" s="275">
        <v>1330</v>
      </c>
      <c r="S597" s="275" t="s">
        <v>100</v>
      </c>
      <c r="T597" s="275">
        <v>1330</v>
      </c>
      <c r="U597" s="275" t="s">
        <v>100</v>
      </c>
      <c r="V597" s="283">
        <v>1330</v>
      </c>
      <c r="W597" s="275" t="s">
        <v>100</v>
      </c>
      <c r="X597" s="275" t="s">
        <v>114</v>
      </c>
      <c r="Y597" s="275">
        <v>1.33</v>
      </c>
      <c r="Z597" s="275">
        <v>1</v>
      </c>
      <c r="AA597" s="282" t="s">
        <v>629</v>
      </c>
      <c r="AB597" s="289" t="s">
        <v>414</v>
      </c>
      <c r="AC597" s="275" t="s">
        <v>2141</v>
      </c>
      <c r="AD597" s="290" t="s">
        <v>349</v>
      </c>
      <c r="AE597" s="292"/>
      <c r="AF597" s="292" t="s">
        <v>2134</v>
      </c>
      <c r="AG597" s="292"/>
    </row>
    <row r="598" spans="1:33" x14ac:dyDescent="0.25">
      <c r="A598" s="275">
        <v>413</v>
      </c>
      <c r="B598" s="275" t="s">
        <v>136</v>
      </c>
      <c r="C598" s="275" t="s">
        <v>13</v>
      </c>
      <c r="D598" s="275">
        <v>795</v>
      </c>
      <c r="E598" s="275" t="s">
        <v>264</v>
      </c>
      <c r="F598" s="275" t="s">
        <v>14</v>
      </c>
      <c r="G598" s="276">
        <v>4130130014861</v>
      </c>
      <c r="H598" s="277" t="s">
        <v>2382</v>
      </c>
      <c r="I598" s="277" t="s">
        <v>1060</v>
      </c>
      <c r="J598" s="278">
        <v>42451</v>
      </c>
      <c r="K598" s="279">
        <v>76</v>
      </c>
      <c r="L598" s="275" t="s">
        <v>118</v>
      </c>
      <c r="M598" s="275" t="s">
        <v>41</v>
      </c>
      <c r="N598" s="278">
        <v>42493</v>
      </c>
      <c r="O598" s="278" t="s">
        <v>268</v>
      </c>
      <c r="P598" s="279">
        <v>34</v>
      </c>
      <c r="Q598" s="278" t="s">
        <v>34</v>
      </c>
      <c r="R598" s="275">
        <v>1384</v>
      </c>
      <c r="S598" s="275" t="s">
        <v>100</v>
      </c>
      <c r="T598" s="275">
        <v>1384</v>
      </c>
      <c r="U598" s="275" t="s">
        <v>100</v>
      </c>
      <c r="V598" s="283">
        <v>1384</v>
      </c>
      <c r="W598" s="275" t="s">
        <v>100</v>
      </c>
      <c r="X598" s="275" t="s">
        <v>114</v>
      </c>
      <c r="Y598" s="275">
        <v>1.38</v>
      </c>
      <c r="Z598" s="275">
        <v>1</v>
      </c>
      <c r="AA598" s="282" t="s">
        <v>629</v>
      </c>
      <c r="AB598" s="289" t="s">
        <v>414</v>
      </c>
      <c r="AC598" s="275" t="s">
        <v>2141</v>
      </c>
      <c r="AD598" s="290" t="s">
        <v>349</v>
      </c>
      <c r="AE598" s="292"/>
      <c r="AF598" s="292" t="s">
        <v>2134</v>
      </c>
      <c r="AG598" s="292"/>
    </row>
    <row r="599" spans="1:33" x14ac:dyDescent="0.25">
      <c r="A599" s="275">
        <v>413</v>
      </c>
      <c r="B599" s="275" t="s">
        <v>136</v>
      </c>
      <c r="C599" s="275" t="s">
        <v>13</v>
      </c>
      <c r="D599" s="275">
        <v>795</v>
      </c>
      <c r="E599" s="275" t="s">
        <v>264</v>
      </c>
      <c r="F599" s="275" t="s">
        <v>14</v>
      </c>
      <c r="G599" s="276">
        <v>4130110135814</v>
      </c>
      <c r="H599" s="277" t="s">
        <v>56</v>
      </c>
      <c r="I599" s="277" t="s">
        <v>295</v>
      </c>
      <c r="J599" s="278">
        <v>42459</v>
      </c>
      <c r="K599" s="279">
        <v>68</v>
      </c>
      <c r="L599" s="275" t="s">
        <v>118</v>
      </c>
      <c r="M599" s="275" t="s">
        <v>41</v>
      </c>
      <c r="N599" s="278">
        <v>42493</v>
      </c>
      <c r="O599" s="278" t="s">
        <v>268</v>
      </c>
      <c r="P599" s="279">
        <v>34</v>
      </c>
      <c r="Q599" s="278" t="s">
        <v>34</v>
      </c>
      <c r="R599" s="275">
        <v>4922.66</v>
      </c>
      <c r="S599" s="275" t="s">
        <v>100</v>
      </c>
      <c r="T599" s="275">
        <v>4922.66</v>
      </c>
      <c r="U599" s="275" t="s">
        <v>100</v>
      </c>
      <c r="V599" s="283">
        <v>4922.66</v>
      </c>
      <c r="W599" s="275" t="s">
        <v>100</v>
      </c>
      <c r="X599" s="275" t="s">
        <v>114</v>
      </c>
      <c r="Y599" s="275">
        <v>4.92</v>
      </c>
      <c r="Z599" s="275">
        <v>1</v>
      </c>
      <c r="AA599" s="282" t="s">
        <v>629</v>
      </c>
      <c r="AB599" s="289" t="s">
        <v>414</v>
      </c>
      <c r="AC599" s="275" t="s">
        <v>2141</v>
      </c>
      <c r="AD599" s="290" t="s">
        <v>349</v>
      </c>
      <c r="AE599" s="292"/>
      <c r="AF599" s="292" t="s">
        <v>2134</v>
      </c>
      <c r="AG599" s="292"/>
    </row>
    <row r="600" spans="1:33" x14ac:dyDescent="0.25">
      <c r="A600" s="275">
        <v>413</v>
      </c>
      <c r="B600" s="275" t="s">
        <v>136</v>
      </c>
      <c r="C600" s="275" t="s">
        <v>13</v>
      </c>
      <c r="D600" s="275">
        <v>8104</v>
      </c>
      <c r="E600" s="275" t="s">
        <v>140</v>
      </c>
      <c r="F600" s="275" t="s">
        <v>22</v>
      </c>
      <c r="G600" s="276">
        <v>4130110135746</v>
      </c>
      <c r="H600" s="277" t="s">
        <v>55</v>
      </c>
      <c r="I600" s="277" t="s">
        <v>2385</v>
      </c>
      <c r="J600" s="278">
        <v>42458</v>
      </c>
      <c r="K600" s="279">
        <v>69</v>
      </c>
      <c r="L600" s="275" t="s">
        <v>111</v>
      </c>
      <c r="M600" s="275" t="s">
        <v>42</v>
      </c>
      <c r="N600" s="278">
        <v>42524</v>
      </c>
      <c r="O600" s="278" t="s">
        <v>268</v>
      </c>
      <c r="P600" s="279">
        <v>3</v>
      </c>
      <c r="Q600" s="278" t="s">
        <v>33</v>
      </c>
      <c r="R600" s="275">
        <v>46.85</v>
      </c>
      <c r="S600" s="275" t="s">
        <v>100</v>
      </c>
      <c r="T600" s="275">
        <v>46.85</v>
      </c>
      <c r="U600" s="275" t="s">
        <v>100</v>
      </c>
      <c r="V600" s="283">
        <v>46.85</v>
      </c>
      <c r="W600" s="275" t="s">
        <v>100</v>
      </c>
      <c r="X600" s="275" t="s">
        <v>114</v>
      </c>
      <c r="Y600" s="275">
        <v>0.05</v>
      </c>
      <c r="Z600" s="275">
        <v>1</v>
      </c>
      <c r="AA600" s="282" t="s">
        <v>631</v>
      </c>
      <c r="AB600" s="289" t="s">
        <v>439</v>
      </c>
      <c r="AC600" s="275" t="s">
        <v>2392</v>
      </c>
      <c r="AD600" s="290" t="s">
        <v>349</v>
      </c>
      <c r="AE600" s="292"/>
      <c r="AF600" s="292"/>
      <c r="AG600" s="292"/>
    </row>
    <row r="601" spans="1:33" x14ac:dyDescent="0.25">
      <c r="A601" s="275">
        <v>413</v>
      </c>
      <c r="B601" s="275" t="s">
        <v>136</v>
      </c>
      <c r="C601" s="275" t="s">
        <v>13</v>
      </c>
      <c r="D601" s="275">
        <v>8104</v>
      </c>
      <c r="E601" s="275" t="s">
        <v>140</v>
      </c>
      <c r="F601" s="275" t="s">
        <v>22</v>
      </c>
      <c r="G601" s="276">
        <v>4130110135397</v>
      </c>
      <c r="H601" s="277" t="s">
        <v>55</v>
      </c>
      <c r="I601" s="277" t="s">
        <v>294</v>
      </c>
      <c r="J601" s="278">
        <v>42451</v>
      </c>
      <c r="K601" s="279">
        <v>76</v>
      </c>
      <c r="L601" s="275" t="s">
        <v>111</v>
      </c>
      <c r="M601" s="275" t="s">
        <v>42</v>
      </c>
      <c r="N601" s="278">
        <v>42524</v>
      </c>
      <c r="O601" s="278" t="s">
        <v>268</v>
      </c>
      <c r="P601" s="279">
        <v>3</v>
      </c>
      <c r="Q601" s="278" t="s">
        <v>33</v>
      </c>
      <c r="R601" s="275">
        <v>521.54</v>
      </c>
      <c r="S601" s="275" t="s">
        <v>100</v>
      </c>
      <c r="T601" s="275">
        <v>521.54</v>
      </c>
      <c r="U601" s="275" t="s">
        <v>100</v>
      </c>
      <c r="V601" s="283">
        <v>521.54</v>
      </c>
      <c r="W601" s="275" t="s">
        <v>100</v>
      </c>
      <c r="X601" s="275" t="s">
        <v>114</v>
      </c>
      <c r="Y601" s="275">
        <v>0.52</v>
      </c>
      <c r="Z601" s="275">
        <v>1</v>
      </c>
      <c r="AA601" s="282" t="s">
        <v>631</v>
      </c>
      <c r="AB601" s="289" t="s">
        <v>439</v>
      </c>
      <c r="AC601" s="275" t="s">
        <v>2393</v>
      </c>
      <c r="AD601" s="290" t="s">
        <v>349</v>
      </c>
      <c r="AE601" s="292"/>
      <c r="AF601" s="292"/>
      <c r="AG601" s="292"/>
    </row>
    <row r="602" spans="1:33" x14ac:dyDescent="0.25">
      <c r="A602" s="275">
        <v>413</v>
      </c>
      <c r="B602" s="275" t="s">
        <v>136</v>
      </c>
      <c r="C602" s="275" t="s">
        <v>13</v>
      </c>
      <c r="D602" s="275">
        <v>8104</v>
      </c>
      <c r="E602" s="275" t="s">
        <v>140</v>
      </c>
      <c r="F602" s="275" t="s">
        <v>22</v>
      </c>
      <c r="G602" s="276">
        <v>4130130015022</v>
      </c>
      <c r="H602" s="277" t="s">
        <v>60</v>
      </c>
      <c r="I602" s="277" t="s">
        <v>2383</v>
      </c>
      <c r="J602" s="278">
        <v>42459</v>
      </c>
      <c r="K602" s="279">
        <v>68</v>
      </c>
      <c r="L602" s="275" t="s">
        <v>111</v>
      </c>
      <c r="M602" s="275" t="s">
        <v>42</v>
      </c>
      <c r="N602" s="278">
        <v>42524</v>
      </c>
      <c r="O602" s="278" t="s">
        <v>268</v>
      </c>
      <c r="P602" s="279">
        <v>3</v>
      </c>
      <c r="Q602" s="278" t="s">
        <v>33</v>
      </c>
      <c r="R602" s="275">
        <v>2365.4699999999998</v>
      </c>
      <c r="S602" s="275" t="s">
        <v>100</v>
      </c>
      <c r="T602" s="275">
        <v>2365.4699999999998</v>
      </c>
      <c r="U602" s="275" t="s">
        <v>100</v>
      </c>
      <c r="V602" s="283">
        <v>2365.4699999999998</v>
      </c>
      <c r="W602" s="275" t="s">
        <v>100</v>
      </c>
      <c r="X602" s="275" t="s">
        <v>114</v>
      </c>
      <c r="Y602" s="275">
        <v>2.37</v>
      </c>
      <c r="Z602" s="275">
        <v>1</v>
      </c>
      <c r="AA602" s="282" t="s">
        <v>629</v>
      </c>
      <c r="AB602" s="289" t="s">
        <v>439</v>
      </c>
      <c r="AC602" s="275" t="s">
        <v>2393</v>
      </c>
      <c r="AD602" s="290" t="s">
        <v>349</v>
      </c>
      <c r="AE602" s="292"/>
      <c r="AF602" s="292"/>
      <c r="AG602" s="292"/>
    </row>
    <row r="603" spans="1:33" x14ac:dyDescent="0.25">
      <c r="A603" s="275">
        <v>413</v>
      </c>
      <c r="B603" s="275" t="s">
        <v>136</v>
      </c>
      <c r="C603" s="275" t="s">
        <v>13</v>
      </c>
      <c r="D603" s="275">
        <v>8104</v>
      </c>
      <c r="E603" s="275" t="s">
        <v>140</v>
      </c>
      <c r="F603" s="275" t="s">
        <v>22</v>
      </c>
      <c r="G603" s="276">
        <v>4130110134955</v>
      </c>
      <c r="H603" s="277" t="s">
        <v>57</v>
      </c>
      <c r="I603" s="277" t="s">
        <v>293</v>
      </c>
      <c r="J603" s="278">
        <v>42451</v>
      </c>
      <c r="K603" s="279">
        <v>76</v>
      </c>
      <c r="L603" s="275" t="s">
        <v>111</v>
      </c>
      <c r="M603" s="275" t="s">
        <v>42</v>
      </c>
      <c r="N603" s="278">
        <v>42524</v>
      </c>
      <c r="O603" s="278" t="s">
        <v>268</v>
      </c>
      <c r="P603" s="279">
        <v>3</v>
      </c>
      <c r="Q603" s="278" t="s">
        <v>33</v>
      </c>
      <c r="R603" s="275">
        <v>4545.2</v>
      </c>
      <c r="S603" s="275" t="s">
        <v>100</v>
      </c>
      <c r="T603" s="275">
        <v>4545.2</v>
      </c>
      <c r="U603" s="275" t="s">
        <v>100</v>
      </c>
      <c r="V603" s="283">
        <v>4545.2</v>
      </c>
      <c r="W603" s="275" t="s">
        <v>100</v>
      </c>
      <c r="X603" s="275" t="s">
        <v>114</v>
      </c>
      <c r="Y603" s="275">
        <v>4.55</v>
      </c>
      <c r="Z603" s="275">
        <v>1</v>
      </c>
      <c r="AA603" s="282" t="s">
        <v>629</v>
      </c>
      <c r="AB603" s="289" t="s">
        <v>439</v>
      </c>
      <c r="AC603" s="275" t="s">
        <v>2394</v>
      </c>
      <c r="AD603" s="290" t="s">
        <v>349</v>
      </c>
      <c r="AE603" s="292"/>
      <c r="AF603" s="292"/>
      <c r="AG603" s="292"/>
    </row>
    <row r="604" spans="1:33" x14ac:dyDescent="0.25">
      <c r="A604" s="275">
        <v>413</v>
      </c>
      <c r="B604" s="275" t="s">
        <v>136</v>
      </c>
      <c r="C604" s="275" t="s">
        <v>13</v>
      </c>
      <c r="D604" s="275">
        <v>8104</v>
      </c>
      <c r="E604" s="275" t="s">
        <v>140</v>
      </c>
      <c r="F604" s="275" t="s">
        <v>22</v>
      </c>
      <c r="G604" s="276">
        <v>4130110118819</v>
      </c>
      <c r="H604" s="277" t="s">
        <v>55</v>
      </c>
      <c r="I604" s="277" t="s">
        <v>147</v>
      </c>
      <c r="J604" s="278">
        <v>42304</v>
      </c>
      <c r="K604" s="279">
        <v>223</v>
      </c>
      <c r="L604" s="275" t="s">
        <v>118</v>
      </c>
      <c r="M604" s="275" t="s">
        <v>41</v>
      </c>
      <c r="N604" s="278">
        <v>42367</v>
      </c>
      <c r="O604" s="278" t="s">
        <v>273</v>
      </c>
      <c r="P604" s="279">
        <v>160</v>
      </c>
      <c r="Q604" s="278" t="s">
        <v>39</v>
      </c>
      <c r="R604" s="275">
        <v>7401.1</v>
      </c>
      <c r="S604" s="275" t="s">
        <v>100</v>
      </c>
      <c r="T604" s="275">
        <v>7401.1</v>
      </c>
      <c r="U604" s="275" t="s">
        <v>100</v>
      </c>
      <c r="V604" s="283">
        <v>7401.1</v>
      </c>
      <c r="W604" s="275" t="s">
        <v>100</v>
      </c>
      <c r="X604" s="275" t="s">
        <v>114</v>
      </c>
      <c r="Y604" s="275">
        <v>7.4</v>
      </c>
      <c r="Z604" s="275">
        <v>1</v>
      </c>
      <c r="AA604" s="282" t="s">
        <v>629</v>
      </c>
      <c r="AB604" s="289" t="s">
        <v>1038</v>
      </c>
      <c r="AC604" s="275" t="s">
        <v>1039</v>
      </c>
      <c r="AD604" s="290" t="s">
        <v>349</v>
      </c>
      <c r="AE604" s="292"/>
      <c r="AF604" s="292" t="s">
        <v>2134</v>
      </c>
      <c r="AG604" s="292"/>
    </row>
    <row r="605" spans="1:33" x14ac:dyDescent="0.25">
      <c r="A605" s="275">
        <v>413</v>
      </c>
      <c r="B605" s="275" t="s">
        <v>136</v>
      </c>
      <c r="C605" s="275" t="s">
        <v>13</v>
      </c>
      <c r="D605" s="275">
        <v>8104</v>
      </c>
      <c r="E605" s="275" t="s">
        <v>140</v>
      </c>
      <c r="F605" s="275" t="s">
        <v>22</v>
      </c>
      <c r="G605" s="276">
        <v>4130110134966</v>
      </c>
      <c r="H605" s="277" t="s">
        <v>57</v>
      </c>
      <c r="I605" s="277" t="s">
        <v>293</v>
      </c>
      <c r="J605" s="278">
        <v>42451</v>
      </c>
      <c r="K605" s="279">
        <v>76</v>
      </c>
      <c r="L605" s="275" t="s">
        <v>111</v>
      </c>
      <c r="M605" s="275" t="s">
        <v>42</v>
      </c>
      <c r="N605" s="278">
        <v>42524</v>
      </c>
      <c r="O605" s="278" t="s">
        <v>268</v>
      </c>
      <c r="P605" s="279">
        <v>3</v>
      </c>
      <c r="Q605" s="278" t="s">
        <v>33</v>
      </c>
      <c r="R605" s="275">
        <v>7636</v>
      </c>
      <c r="S605" s="275" t="s">
        <v>100</v>
      </c>
      <c r="T605" s="275">
        <v>7636</v>
      </c>
      <c r="U605" s="275" t="s">
        <v>100</v>
      </c>
      <c r="V605" s="283">
        <v>7636</v>
      </c>
      <c r="W605" s="275" t="s">
        <v>100</v>
      </c>
      <c r="X605" s="275" t="s">
        <v>114</v>
      </c>
      <c r="Y605" s="275">
        <v>7.64</v>
      </c>
      <c r="Z605" s="275">
        <v>1</v>
      </c>
      <c r="AA605" s="282" t="s">
        <v>629</v>
      </c>
      <c r="AB605" s="289" t="s">
        <v>439</v>
      </c>
      <c r="AC605" s="275" t="s">
        <v>2280</v>
      </c>
      <c r="AD605" s="290" t="s">
        <v>349</v>
      </c>
      <c r="AE605" s="292"/>
      <c r="AF605" s="292"/>
      <c r="AG605" s="292"/>
    </row>
    <row r="606" spans="1:33" x14ac:dyDescent="0.25">
      <c r="A606" s="275">
        <v>413</v>
      </c>
      <c r="B606" s="275" t="s">
        <v>136</v>
      </c>
      <c r="C606" s="275" t="s">
        <v>13</v>
      </c>
      <c r="D606" s="275">
        <v>8104</v>
      </c>
      <c r="E606" s="275" t="s">
        <v>140</v>
      </c>
      <c r="F606" s="275" t="s">
        <v>22</v>
      </c>
      <c r="G606" s="276">
        <v>4130130014982</v>
      </c>
      <c r="H606" s="277" t="s">
        <v>55</v>
      </c>
      <c r="I606" s="277" t="s">
        <v>2385</v>
      </c>
      <c r="J606" s="278">
        <v>42457</v>
      </c>
      <c r="K606" s="279">
        <v>70</v>
      </c>
      <c r="L606" s="275" t="s">
        <v>111</v>
      </c>
      <c r="M606" s="275" t="s">
        <v>42</v>
      </c>
      <c r="N606" s="278">
        <v>42524</v>
      </c>
      <c r="O606" s="278" t="s">
        <v>268</v>
      </c>
      <c r="P606" s="279">
        <v>3</v>
      </c>
      <c r="Q606" s="278" t="s">
        <v>33</v>
      </c>
      <c r="R606" s="275">
        <v>7904.24</v>
      </c>
      <c r="S606" s="275" t="s">
        <v>100</v>
      </c>
      <c r="T606" s="275">
        <v>7904.24</v>
      </c>
      <c r="U606" s="275" t="s">
        <v>100</v>
      </c>
      <c r="V606" s="283">
        <v>7904.24</v>
      </c>
      <c r="W606" s="275" t="s">
        <v>100</v>
      </c>
      <c r="X606" s="275" t="s">
        <v>114</v>
      </c>
      <c r="Y606" s="275">
        <v>7.9</v>
      </c>
      <c r="Z606" s="275">
        <v>1</v>
      </c>
      <c r="AA606" s="282" t="s">
        <v>629</v>
      </c>
      <c r="AB606" s="289" t="s">
        <v>439</v>
      </c>
      <c r="AC606" s="275" t="s">
        <v>2393</v>
      </c>
      <c r="AD606" s="290" t="s">
        <v>349</v>
      </c>
      <c r="AE606" s="292"/>
      <c r="AF606" s="292"/>
      <c r="AG606" s="292"/>
    </row>
    <row r="607" spans="1:33" x14ac:dyDescent="0.25">
      <c r="A607" s="275">
        <v>413</v>
      </c>
      <c r="B607" s="275" t="s">
        <v>136</v>
      </c>
      <c r="C607" s="275" t="s">
        <v>13</v>
      </c>
      <c r="D607" s="275">
        <v>8104</v>
      </c>
      <c r="E607" s="275" t="s">
        <v>140</v>
      </c>
      <c r="F607" s="275" t="s">
        <v>22</v>
      </c>
      <c r="G607" s="276">
        <v>4130110134959</v>
      </c>
      <c r="H607" s="277" t="s">
        <v>57</v>
      </c>
      <c r="I607" s="277" t="s">
        <v>293</v>
      </c>
      <c r="J607" s="278">
        <v>42451</v>
      </c>
      <c r="K607" s="279">
        <v>76</v>
      </c>
      <c r="L607" s="275" t="s">
        <v>111</v>
      </c>
      <c r="M607" s="275" t="s">
        <v>42</v>
      </c>
      <c r="N607" s="278">
        <v>42524</v>
      </c>
      <c r="O607" s="278" t="s">
        <v>268</v>
      </c>
      <c r="P607" s="279">
        <v>3</v>
      </c>
      <c r="Q607" s="278" t="s">
        <v>33</v>
      </c>
      <c r="R607" s="275">
        <v>10707</v>
      </c>
      <c r="S607" s="275" t="s">
        <v>100</v>
      </c>
      <c r="T607" s="275">
        <v>10707</v>
      </c>
      <c r="U607" s="275" t="s">
        <v>100</v>
      </c>
      <c r="V607" s="283">
        <v>10707</v>
      </c>
      <c r="W607" s="275" t="s">
        <v>100</v>
      </c>
      <c r="X607" s="275" t="s">
        <v>114</v>
      </c>
      <c r="Y607" s="275">
        <v>10.71</v>
      </c>
      <c r="Z607" s="275">
        <v>1</v>
      </c>
      <c r="AA607" s="282" t="s">
        <v>630</v>
      </c>
      <c r="AB607" s="289" t="s">
        <v>439</v>
      </c>
      <c r="AC607" s="275" t="s">
        <v>2280</v>
      </c>
      <c r="AD607" s="290" t="s">
        <v>350</v>
      </c>
      <c r="AE607" s="292"/>
      <c r="AF607" s="292" t="s">
        <v>2134</v>
      </c>
      <c r="AG607" s="292"/>
    </row>
    <row r="608" spans="1:33" x14ac:dyDescent="0.25">
      <c r="A608" s="275">
        <v>413</v>
      </c>
      <c r="B608" s="275" t="s">
        <v>136</v>
      </c>
      <c r="C608" s="275" t="s">
        <v>13</v>
      </c>
      <c r="D608" s="275">
        <v>8104</v>
      </c>
      <c r="E608" s="275" t="s">
        <v>140</v>
      </c>
      <c r="F608" s="275" t="s">
        <v>22</v>
      </c>
      <c r="G608" s="276">
        <v>4130110126999</v>
      </c>
      <c r="H608" s="277" t="s">
        <v>56</v>
      </c>
      <c r="I608" s="277" t="s">
        <v>1399</v>
      </c>
      <c r="J608" s="278">
        <v>42361</v>
      </c>
      <c r="K608" s="279">
        <v>166</v>
      </c>
      <c r="L608" s="275" t="s">
        <v>111</v>
      </c>
      <c r="M608" s="275" t="s">
        <v>42</v>
      </c>
      <c r="N608" s="278">
        <v>42432</v>
      </c>
      <c r="O608" s="278" t="s">
        <v>266</v>
      </c>
      <c r="P608" s="279">
        <v>95</v>
      </c>
      <c r="Q608" s="278" t="s">
        <v>36</v>
      </c>
      <c r="R608" s="275">
        <v>10752</v>
      </c>
      <c r="S608" s="275" t="s">
        <v>100</v>
      </c>
      <c r="T608" s="275">
        <v>10752</v>
      </c>
      <c r="U608" s="275" t="s">
        <v>100</v>
      </c>
      <c r="V608" s="283">
        <v>10752</v>
      </c>
      <c r="W608" s="275" t="s">
        <v>100</v>
      </c>
      <c r="X608" s="275" t="s">
        <v>114</v>
      </c>
      <c r="Y608" s="275">
        <v>10.75</v>
      </c>
      <c r="Z608" s="275">
        <v>1</v>
      </c>
      <c r="AA608" s="282" t="s">
        <v>630</v>
      </c>
      <c r="AB608" s="289" t="s">
        <v>1038</v>
      </c>
      <c r="AC608" s="275" t="s">
        <v>1056</v>
      </c>
      <c r="AD608" s="290" t="s">
        <v>350</v>
      </c>
      <c r="AE608" s="292"/>
      <c r="AF608" s="292" t="s">
        <v>2134</v>
      </c>
      <c r="AG608" s="292"/>
    </row>
    <row r="609" spans="1:33" x14ac:dyDescent="0.25">
      <c r="A609" s="275">
        <v>413</v>
      </c>
      <c r="B609" s="275" t="s">
        <v>136</v>
      </c>
      <c r="C609" s="275" t="s">
        <v>13</v>
      </c>
      <c r="D609" s="275">
        <v>8105</v>
      </c>
      <c r="E609" s="275" t="s">
        <v>176</v>
      </c>
      <c r="F609" s="275" t="s">
        <v>22</v>
      </c>
      <c r="G609" s="276">
        <v>4130110135859</v>
      </c>
      <c r="H609" s="277" t="s">
        <v>57</v>
      </c>
      <c r="I609" s="277" t="s">
        <v>293</v>
      </c>
      <c r="J609" s="278">
        <v>42459</v>
      </c>
      <c r="K609" s="279">
        <v>68</v>
      </c>
      <c r="L609" s="275" t="s">
        <v>111</v>
      </c>
      <c r="M609" s="275" t="s">
        <v>42</v>
      </c>
      <c r="N609" s="278">
        <v>42524</v>
      </c>
      <c r="O609" s="278" t="s">
        <v>268</v>
      </c>
      <c r="P609" s="279">
        <v>3</v>
      </c>
      <c r="Q609" s="278" t="s">
        <v>33</v>
      </c>
      <c r="R609" s="275">
        <v>2000</v>
      </c>
      <c r="S609" s="275" t="s">
        <v>100</v>
      </c>
      <c r="T609" s="275">
        <v>2000</v>
      </c>
      <c r="U609" s="275" t="s">
        <v>100</v>
      </c>
      <c r="V609" s="283">
        <v>2000</v>
      </c>
      <c r="W609" s="275" t="s">
        <v>100</v>
      </c>
      <c r="X609" s="275" t="s">
        <v>114</v>
      </c>
      <c r="Y609" s="275">
        <v>2</v>
      </c>
      <c r="Z609" s="275">
        <v>1</v>
      </c>
      <c r="AA609" s="282" t="s">
        <v>629</v>
      </c>
      <c r="AB609" s="289" t="s">
        <v>446</v>
      </c>
      <c r="AC609" s="275" t="s">
        <v>1310</v>
      </c>
      <c r="AD609" s="290" t="s">
        <v>349</v>
      </c>
      <c r="AE609" s="292"/>
      <c r="AF609" s="292"/>
      <c r="AG609" s="292"/>
    </row>
    <row r="610" spans="1:33" x14ac:dyDescent="0.25">
      <c r="A610" s="275">
        <v>413</v>
      </c>
      <c r="B610" s="275" t="s">
        <v>136</v>
      </c>
      <c r="C610" s="275" t="s">
        <v>13</v>
      </c>
      <c r="D610" s="275">
        <v>8243</v>
      </c>
      <c r="E610" s="275" t="s">
        <v>120</v>
      </c>
      <c r="F610" s="275" t="s">
        <v>14</v>
      </c>
      <c r="G610" s="276">
        <v>4130110135975</v>
      </c>
      <c r="H610" s="277" t="s">
        <v>55</v>
      </c>
      <c r="I610" s="277" t="s">
        <v>294</v>
      </c>
      <c r="J610" s="278">
        <v>42460</v>
      </c>
      <c r="K610" s="279">
        <v>67</v>
      </c>
      <c r="L610" s="275" t="s">
        <v>111</v>
      </c>
      <c r="M610" s="275" t="s">
        <v>42</v>
      </c>
      <c r="N610" s="278">
        <v>42524</v>
      </c>
      <c r="O610" s="278" t="s">
        <v>268</v>
      </c>
      <c r="P610" s="279">
        <v>3</v>
      </c>
      <c r="Q610" s="278" t="s">
        <v>33</v>
      </c>
      <c r="R610" s="275">
        <v>-4268.8</v>
      </c>
      <c r="S610" s="275" t="s">
        <v>100</v>
      </c>
      <c r="T610" s="275">
        <v>-4268.8</v>
      </c>
      <c r="U610" s="275" t="s">
        <v>100</v>
      </c>
      <c r="V610" s="283">
        <v>-4268.8</v>
      </c>
      <c r="W610" s="275" t="s">
        <v>100</v>
      </c>
      <c r="X610" s="275" t="s">
        <v>114</v>
      </c>
      <c r="Y610" s="275">
        <v>-4.2699999999999996</v>
      </c>
      <c r="Z610" s="275">
        <v>1</v>
      </c>
      <c r="AA610" s="282" t="s">
        <v>631</v>
      </c>
      <c r="AB610" s="289" t="s">
        <v>426</v>
      </c>
      <c r="AC610" s="275" t="s">
        <v>2395</v>
      </c>
      <c r="AD610" s="290" t="s">
        <v>349</v>
      </c>
      <c r="AE610" s="292"/>
      <c r="AF610" s="292"/>
      <c r="AG610" s="292"/>
    </row>
    <row r="611" spans="1:33" x14ac:dyDescent="0.25">
      <c r="A611" s="275">
        <v>413</v>
      </c>
      <c r="B611" s="275" t="s">
        <v>136</v>
      </c>
      <c r="C611" s="275" t="s">
        <v>13</v>
      </c>
      <c r="D611" s="275">
        <v>8243</v>
      </c>
      <c r="E611" s="275" t="s">
        <v>120</v>
      </c>
      <c r="F611" s="275" t="s">
        <v>14</v>
      </c>
      <c r="G611" s="276">
        <v>4130110132843</v>
      </c>
      <c r="H611" s="277" t="s">
        <v>57</v>
      </c>
      <c r="I611" s="277" t="s">
        <v>152</v>
      </c>
      <c r="J611" s="278">
        <v>42426</v>
      </c>
      <c r="K611" s="279">
        <v>101</v>
      </c>
      <c r="L611" s="275" t="s">
        <v>111</v>
      </c>
      <c r="M611" s="275" t="s">
        <v>42</v>
      </c>
      <c r="N611" s="278">
        <v>42496</v>
      </c>
      <c r="O611" s="278" t="s">
        <v>268</v>
      </c>
      <c r="P611" s="279">
        <v>31</v>
      </c>
      <c r="Q611" s="278" t="s">
        <v>34</v>
      </c>
      <c r="R611" s="275">
        <v>-760</v>
      </c>
      <c r="S611" s="275" t="s">
        <v>100</v>
      </c>
      <c r="T611" s="275">
        <v>-760</v>
      </c>
      <c r="U611" s="275" t="s">
        <v>100</v>
      </c>
      <c r="V611" s="283">
        <v>-760</v>
      </c>
      <c r="W611" s="275" t="s">
        <v>100</v>
      </c>
      <c r="X611" s="275" t="s">
        <v>114</v>
      </c>
      <c r="Y611" s="275">
        <v>-0.76</v>
      </c>
      <c r="Z611" s="275">
        <v>1</v>
      </c>
      <c r="AA611" s="282" t="s">
        <v>631</v>
      </c>
      <c r="AB611" s="289" t="s">
        <v>2142</v>
      </c>
      <c r="AC611" s="275" t="s">
        <v>2143</v>
      </c>
      <c r="AD611" s="290" t="s">
        <v>349</v>
      </c>
      <c r="AE611" s="292"/>
      <c r="AF611" s="292"/>
      <c r="AG611" s="292"/>
    </row>
    <row r="612" spans="1:33" x14ac:dyDescent="0.25">
      <c r="A612" s="275">
        <v>413</v>
      </c>
      <c r="B612" s="275" t="s">
        <v>136</v>
      </c>
      <c r="C612" s="275" t="s">
        <v>13</v>
      </c>
      <c r="D612" s="275">
        <v>8243</v>
      </c>
      <c r="E612" s="275" t="s">
        <v>120</v>
      </c>
      <c r="F612" s="275" t="s">
        <v>14</v>
      </c>
      <c r="G612" s="276">
        <v>4130110132844</v>
      </c>
      <c r="H612" s="277" t="s">
        <v>57</v>
      </c>
      <c r="I612" s="277" t="s">
        <v>152</v>
      </c>
      <c r="J612" s="278">
        <v>42426</v>
      </c>
      <c r="K612" s="279">
        <v>101</v>
      </c>
      <c r="L612" s="275" t="s">
        <v>111</v>
      </c>
      <c r="M612" s="275" t="s">
        <v>42</v>
      </c>
      <c r="N612" s="278">
        <v>42496</v>
      </c>
      <c r="O612" s="278" t="s">
        <v>268</v>
      </c>
      <c r="P612" s="279">
        <v>31</v>
      </c>
      <c r="Q612" s="278" t="s">
        <v>34</v>
      </c>
      <c r="R612" s="275">
        <v>-154</v>
      </c>
      <c r="S612" s="275" t="s">
        <v>100</v>
      </c>
      <c r="T612" s="275">
        <v>-154</v>
      </c>
      <c r="U612" s="275" t="s">
        <v>100</v>
      </c>
      <c r="V612" s="283">
        <v>-154</v>
      </c>
      <c r="W612" s="275" t="s">
        <v>100</v>
      </c>
      <c r="X612" s="275" t="s">
        <v>114</v>
      </c>
      <c r="Y612" s="275">
        <v>-0.15</v>
      </c>
      <c r="Z612" s="275">
        <v>1</v>
      </c>
      <c r="AA612" s="282" t="s">
        <v>631</v>
      </c>
      <c r="AB612" s="289" t="s">
        <v>2142</v>
      </c>
      <c r="AC612" s="275" t="s">
        <v>2144</v>
      </c>
      <c r="AD612" s="290" t="s">
        <v>349</v>
      </c>
      <c r="AE612" s="292"/>
      <c r="AF612" s="292"/>
      <c r="AG612" s="292"/>
    </row>
    <row r="613" spans="1:33" x14ac:dyDescent="0.25">
      <c r="A613" s="275">
        <v>413</v>
      </c>
      <c r="B613" s="275" t="s">
        <v>136</v>
      </c>
      <c r="C613" s="275" t="s">
        <v>13</v>
      </c>
      <c r="D613" s="275">
        <v>8243</v>
      </c>
      <c r="E613" s="275" t="s">
        <v>120</v>
      </c>
      <c r="F613" s="275" t="s">
        <v>14</v>
      </c>
      <c r="G613" s="276">
        <v>4130130014857</v>
      </c>
      <c r="H613" s="277" t="s">
        <v>2382</v>
      </c>
      <c r="I613" s="277" t="s">
        <v>150</v>
      </c>
      <c r="J613" s="278">
        <v>42451</v>
      </c>
      <c r="K613" s="279">
        <v>76</v>
      </c>
      <c r="L613" s="275" t="s">
        <v>111</v>
      </c>
      <c r="M613" s="275" t="s">
        <v>42</v>
      </c>
      <c r="N613" s="278">
        <v>42524</v>
      </c>
      <c r="O613" s="278" t="s">
        <v>268</v>
      </c>
      <c r="P613" s="279">
        <v>3</v>
      </c>
      <c r="Q613" s="278" t="s">
        <v>33</v>
      </c>
      <c r="R613" s="275">
        <v>1292</v>
      </c>
      <c r="S613" s="275" t="s">
        <v>100</v>
      </c>
      <c r="T613" s="275">
        <v>1292</v>
      </c>
      <c r="U613" s="275" t="s">
        <v>100</v>
      </c>
      <c r="V613" s="283">
        <v>1292</v>
      </c>
      <c r="W613" s="275" t="s">
        <v>100</v>
      </c>
      <c r="X613" s="275" t="s">
        <v>114</v>
      </c>
      <c r="Y613" s="275">
        <v>1.29</v>
      </c>
      <c r="Z613" s="275">
        <v>1</v>
      </c>
      <c r="AA613" s="282" t="s">
        <v>629</v>
      </c>
      <c r="AB613" s="289" t="s">
        <v>426</v>
      </c>
      <c r="AC613" s="275" t="s">
        <v>2145</v>
      </c>
      <c r="AD613" s="290" t="s">
        <v>349</v>
      </c>
      <c r="AE613" s="292"/>
      <c r="AF613" s="292"/>
      <c r="AG613" s="292"/>
    </row>
    <row r="614" spans="1:33" x14ac:dyDescent="0.25">
      <c r="A614" s="275">
        <v>413</v>
      </c>
      <c r="B614" s="275" t="s">
        <v>136</v>
      </c>
      <c r="C614" s="275" t="s">
        <v>13</v>
      </c>
      <c r="D614" s="275">
        <v>8243</v>
      </c>
      <c r="E614" s="275" t="s">
        <v>120</v>
      </c>
      <c r="F614" s="275" t="s">
        <v>14</v>
      </c>
      <c r="G614" s="276">
        <v>4130130014700</v>
      </c>
      <c r="H614" s="277" t="s">
        <v>2382</v>
      </c>
      <c r="I614" s="277" t="s">
        <v>1060</v>
      </c>
      <c r="J614" s="278">
        <v>42426</v>
      </c>
      <c r="K614" s="279">
        <v>101</v>
      </c>
      <c r="L614" s="275" t="s">
        <v>105</v>
      </c>
      <c r="M614" s="275" t="s">
        <v>41</v>
      </c>
      <c r="N614" s="278">
        <v>42496</v>
      </c>
      <c r="O614" s="278" t="s">
        <v>268</v>
      </c>
      <c r="P614" s="279">
        <v>31</v>
      </c>
      <c r="Q614" s="278" t="s">
        <v>34</v>
      </c>
      <c r="R614" s="275">
        <v>1634</v>
      </c>
      <c r="S614" s="275" t="s">
        <v>100</v>
      </c>
      <c r="T614" s="275">
        <v>1634</v>
      </c>
      <c r="U614" s="275" t="s">
        <v>100</v>
      </c>
      <c r="V614" s="283">
        <v>1634</v>
      </c>
      <c r="W614" s="275" t="s">
        <v>100</v>
      </c>
      <c r="X614" s="275" t="s">
        <v>114</v>
      </c>
      <c r="Y614" s="275">
        <v>1.63</v>
      </c>
      <c r="Z614" s="275">
        <v>1</v>
      </c>
      <c r="AA614" s="282" t="s">
        <v>629</v>
      </c>
      <c r="AB614" s="289" t="s">
        <v>2142</v>
      </c>
      <c r="AC614" s="275" t="s">
        <v>2145</v>
      </c>
      <c r="AD614" s="290" t="s">
        <v>349</v>
      </c>
      <c r="AE614" s="292"/>
      <c r="AF614" s="292" t="s">
        <v>2134</v>
      </c>
      <c r="AG614" s="292"/>
    </row>
    <row r="615" spans="1:33" x14ac:dyDescent="0.25">
      <c r="A615" s="275">
        <v>413</v>
      </c>
      <c r="B615" s="275" t="s">
        <v>136</v>
      </c>
      <c r="C615" s="275" t="s">
        <v>13</v>
      </c>
      <c r="D615" s="275">
        <v>8243</v>
      </c>
      <c r="E615" s="275" t="s">
        <v>120</v>
      </c>
      <c r="F615" s="275" t="s">
        <v>14</v>
      </c>
      <c r="G615" s="276">
        <v>4130110134852</v>
      </c>
      <c r="H615" s="277" t="s">
        <v>2382</v>
      </c>
      <c r="I615" s="277" t="s">
        <v>150</v>
      </c>
      <c r="J615" s="278">
        <v>42451</v>
      </c>
      <c r="K615" s="279">
        <v>76</v>
      </c>
      <c r="L615" s="275" t="s">
        <v>122</v>
      </c>
      <c r="M615" s="275" t="s">
        <v>41</v>
      </c>
      <c r="N615" s="278">
        <v>42524</v>
      </c>
      <c r="O615" s="278" t="s">
        <v>268</v>
      </c>
      <c r="P615" s="279">
        <v>3</v>
      </c>
      <c r="Q615" s="278" t="s">
        <v>33</v>
      </c>
      <c r="R615" s="275">
        <v>4560</v>
      </c>
      <c r="S615" s="275" t="s">
        <v>100</v>
      </c>
      <c r="T615" s="275">
        <v>4560</v>
      </c>
      <c r="U615" s="275" t="s">
        <v>100</v>
      </c>
      <c r="V615" s="283">
        <v>4560</v>
      </c>
      <c r="W615" s="275" t="s">
        <v>100</v>
      </c>
      <c r="X615" s="275" t="s">
        <v>114</v>
      </c>
      <c r="Y615" s="275">
        <v>4.5599999999999996</v>
      </c>
      <c r="Z615" s="275">
        <v>1</v>
      </c>
      <c r="AA615" s="282" t="s">
        <v>629</v>
      </c>
      <c r="AB615" s="289" t="s">
        <v>426</v>
      </c>
      <c r="AC615" s="275" t="s">
        <v>2396</v>
      </c>
      <c r="AD615" s="290" t="s">
        <v>349</v>
      </c>
      <c r="AE615" s="292"/>
      <c r="AF615" s="292" t="s">
        <v>2134</v>
      </c>
      <c r="AG615" s="292"/>
    </row>
    <row r="616" spans="1:33" x14ac:dyDescent="0.25">
      <c r="A616" s="275">
        <v>413</v>
      </c>
      <c r="B616" s="275" t="s">
        <v>136</v>
      </c>
      <c r="C616" s="275" t="s">
        <v>13</v>
      </c>
      <c r="D616" s="275">
        <v>8243</v>
      </c>
      <c r="E616" s="275" t="s">
        <v>120</v>
      </c>
      <c r="F616" s="275" t="s">
        <v>14</v>
      </c>
      <c r="G616" s="276">
        <v>4130110135306</v>
      </c>
      <c r="H616" s="277" t="s">
        <v>55</v>
      </c>
      <c r="I616" s="277" t="s">
        <v>294</v>
      </c>
      <c r="J616" s="278">
        <v>42451</v>
      </c>
      <c r="K616" s="279">
        <v>76</v>
      </c>
      <c r="L616" s="275" t="s">
        <v>111</v>
      </c>
      <c r="M616" s="275" t="s">
        <v>42</v>
      </c>
      <c r="N616" s="278">
        <v>42524</v>
      </c>
      <c r="O616" s="278" t="s">
        <v>268</v>
      </c>
      <c r="P616" s="279">
        <v>3</v>
      </c>
      <c r="Q616" s="278" t="s">
        <v>33</v>
      </c>
      <c r="R616" s="275">
        <v>4708.0200000000004</v>
      </c>
      <c r="S616" s="275" t="s">
        <v>100</v>
      </c>
      <c r="T616" s="275">
        <v>4708.0200000000004</v>
      </c>
      <c r="U616" s="275" t="s">
        <v>100</v>
      </c>
      <c r="V616" s="283">
        <v>4708.0200000000004</v>
      </c>
      <c r="W616" s="275" t="s">
        <v>100</v>
      </c>
      <c r="X616" s="275" t="s">
        <v>114</v>
      </c>
      <c r="Y616" s="275">
        <v>4.71</v>
      </c>
      <c r="Z616" s="275">
        <v>1</v>
      </c>
      <c r="AA616" s="282" t="s">
        <v>629</v>
      </c>
      <c r="AB616" s="289" t="s">
        <v>426</v>
      </c>
      <c r="AC616" s="275" t="s">
        <v>2397</v>
      </c>
      <c r="AD616" s="290" t="s">
        <v>349</v>
      </c>
      <c r="AE616" s="292"/>
      <c r="AF616" s="292"/>
      <c r="AG616" s="292"/>
    </row>
    <row r="617" spans="1:33" x14ac:dyDescent="0.25">
      <c r="A617" s="275">
        <v>413</v>
      </c>
      <c r="B617" s="275" t="s">
        <v>136</v>
      </c>
      <c r="C617" s="275" t="s">
        <v>13</v>
      </c>
      <c r="D617" s="275">
        <v>8243</v>
      </c>
      <c r="E617" s="275" t="s">
        <v>120</v>
      </c>
      <c r="F617" s="275" t="s">
        <v>14</v>
      </c>
      <c r="G617" s="276">
        <v>4130110135775</v>
      </c>
      <c r="H617" s="277" t="s">
        <v>57</v>
      </c>
      <c r="I617" s="277" t="s">
        <v>293</v>
      </c>
      <c r="J617" s="278">
        <v>42459</v>
      </c>
      <c r="K617" s="279">
        <v>68</v>
      </c>
      <c r="L617" s="275" t="s">
        <v>122</v>
      </c>
      <c r="M617" s="275" t="s">
        <v>41</v>
      </c>
      <c r="N617" s="278">
        <v>42524</v>
      </c>
      <c r="O617" s="278" t="s">
        <v>268</v>
      </c>
      <c r="P617" s="279">
        <v>3</v>
      </c>
      <c r="Q617" s="278" t="s">
        <v>33</v>
      </c>
      <c r="R617" s="275">
        <v>9407.31</v>
      </c>
      <c r="S617" s="275" t="s">
        <v>100</v>
      </c>
      <c r="T617" s="275">
        <v>9407.31</v>
      </c>
      <c r="U617" s="275" t="s">
        <v>100</v>
      </c>
      <c r="V617" s="283">
        <v>9407.31</v>
      </c>
      <c r="W617" s="275" t="s">
        <v>100</v>
      </c>
      <c r="X617" s="275" t="s">
        <v>114</v>
      </c>
      <c r="Y617" s="275">
        <v>9.41</v>
      </c>
      <c r="Z617" s="275">
        <v>1</v>
      </c>
      <c r="AA617" s="282" t="s">
        <v>629</v>
      </c>
      <c r="AB617" s="289" t="s">
        <v>426</v>
      </c>
      <c r="AC617" s="275" t="s">
        <v>2398</v>
      </c>
      <c r="AD617" s="290" t="s">
        <v>349</v>
      </c>
      <c r="AE617" s="292"/>
      <c r="AF617" s="292" t="s">
        <v>2134</v>
      </c>
      <c r="AG617" s="292"/>
    </row>
    <row r="618" spans="1:33" x14ac:dyDescent="0.25">
      <c r="A618" s="275">
        <v>413</v>
      </c>
      <c r="B618" s="275" t="s">
        <v>136</v>
      </c>
      <c r="C618" s="275" t="s">
        <v>13</v>
      </c>
      <c r="D618" s="275">
        <v>8243</v>
      </c>
      <c r="E618" s="275" t="s">
        <v>120</v>
      </c>
      <c r="F618" s="275" t="s">
        <v>14</v>
      </c>
      <c r="G618" s="276">
        <v>4130110126894</v>
      </c>
      <c r="H618" s="277" t="s">
        <v>55</v>
      </c>
      <c r="I618" s="277" t="s">
        <v>147</v>
      </c>
      <c r="J618" s="278">
        <v>42361</v>
      </c>
      <c r="K618" s="279">
        <v>166</v>
      </c>
      <c r="L618" s="275" t="s">
        <v>111</v>
      </c>
      <c r="M618" s="275" t="s">
        <v>42</v>
      </c>
      <c r="N618" s="278">
        <v>42432</v>
      </c>
      <c r="O618" s="278" t="s">
        <v>266</v>
      </c>
      <c r="P618" s="279">
        <v>95</v>
      </c>
      <c r="Q618" s="278" t="s">
        <v>36</v>
      </c>
      <c r="R618" s="275">
        <v>10060.799999999999</v>
      </c>
      <c r="S618" s="275" t="s">
        <v>100</v>
      </c>
      <c r="T618" s="275">
        <v>10060.799999999999</v>
      </c>
      <c r="U618" s="275" t="s">
        <v>100</v>
      </c>
      <c r="V618" s="283">
        <v>10060.799999999999</v>
      </c>
      <c r="W618" s="275" t="s">
        <v>100</v>
      </c>
      <c r="X618" s="275" t="s">
        <v>114</v>
      </c>
      <c r="Y618" s="275">
        <v>10.06</v>
      </c>
      <c r="Z618" s="275">
        <v>1</v>
      </c>
      <c r="AA618" s="282" t="s">
        <v>630</v>
      </c>
      <c r="AB618" s="289" t="s">
        <v>426</v>
      </c>
      <c r="AC618" s="275" t="s">
        <v>2399</v>
      </c>
      <c r="AD618" s="290" t="s">
        <v>350</v>
      </c>
      <c r="AE618" s="292"/>
      <c r="AF618" s="292" t="s">
        <v>2134</v>
      </c>
      <c r="AG618" s="292"/>
    </row>
    <row r="619" spans="1:33" x14ac:dyDescent="0.25">
      <c r="A619" s="275">
        <v>413</v>
      </c>
      <c r="B619" s="275" t="s">
        <v>136</v>
      </c>
      <c r="C619" s="275" t="s">
        <v>13</v>
      </c>
      <c r="D619" s="275">
        <v>8243</v>
      </c>
      <c r="E619" s="275" t="s">
        <v>120</v>
      </c>
      <c r="F619" s="275" t="s">
        <v>14</v>
      </c>
      <c r="G619" s="276">
        <v>4130110135868</v>
      </c>
      <c r="H619" s="277" t="s">
        <v>57</v>
      </c>
      <c r="I619" s="277" t="s">
        <v>293</v>
      </c>
      <c r="J619" s="278">
        <v>42459</v>
      </c>
      <c r="K619" s="279">
        <v>68</v>
      </c>
      <c r="L619" s="275" t="s">
        <v>118</v>
      </c>
      <c r="M619" s="275" t="s">
        <v>41</v>
      </c>
      <c r="N619" s="278">
        <v>42524</v>
      </c>
      <c r="O619" s="278" t="s">
        <v>268</v>
      </c>
      <c r="P619" s="279">
        <v>3</v>
      </c>
      <c r="Q619" s="278" t="s">
        <v>33</v>
      </c>
      <c r="R619" s="275">
        <v>10689.84</v>
      </c>
      <c r="S619" s="275" t="s">
        <v>100</v>
      </c>
      <c r="T619" s="275">
        <v>10689.84</v>
      </c>
      <c r="U619" s="275" t="s">
        <v>100</v>
      </c>
      <c r="V619" s="283">
        <v>10689.84</v>
      </c>
      <c r="W619" s="275" t="s">
        <v>100</v>
      </c>
      <c r="X619" s="275" t="s">
        <v>114</v>
      </c>
      <c r="Y619" s="275">
        <v>10.69</v>
      </c>
      <c r="Z619" s="275">
        <v>1</v>
      </c>
      <c r="AA619" s="282" t="s">
        <v>630</v>
      </c>
      <c r="AB619" s="289" t="s">
        <v>426</v>
      </c>
      <c r="AC619" s="275" t="s">
        <v>2400</v>
      </c>
      <c r="AD619" s="290" t="s">
        <v>350</v>
      </c>
      <c r="AE619" s="292"/>
      <c r="AF619" s="292" t="s">
        <v>2134</v>
      </c>
      <c r="AG619" s="292"/>
    </row>
    <row r="620" spans="1:33" x14ac:dyDescent="0.25">
      <c r="A620" s="275">
        <v>413</v>
      </c>
      <c r="B620" s="275" t="s">
        <v>136</v>
      </c>
      <c r="C620" s="275" t="s">
        <v>13</v>
      </c>
      <c r="D620" s="275">
        <v>8243</v>
      </c>
      <c r="E620" s="275" t="s">
        <v>120</v>
      </c>
      <c r="F620" s="275" t="s">
        <v>14</v>
      </c>
      <c r="G620" s="276">
        <v>4130110128795</v>
      </c>
      <c r="H620" s="277" t="s">
        <v>57</v>
      </c>
      <c r="I620" s="277" t="s">
        <v>293</v>
      </c>
      <c r="J620" s="278">
        <v>42390</v>
      </c>
      <c r="K620" s="279">
        <v>137</v>
      </c>
      <c r="L620" s="275" t="s">
        <v>111</v>
      </c>
      <c r="M620" s="275" t="s">
        <v>42</v>
      </c>
      <c r="N620" s="278">
        <v>42465</v>
      </c>
      <c r="O620" s="278" t="s">
        <v>266</v>
      </c>
      <c r="P620" s="279">
        <v>62</v>
      </c>
      <c r="Q620" s="278" t="s">
        <v>35</v>
      </c>
      <c r="R620" s="275">
        <v>10885.09</v>
      </c>
      <c r="S620" s="275" t="s">
        <v>100</v>
      </c>
      <c r="T620" s="275">
        <v>10885.09</v>
      </c>
      <c r="U620" s="275" t="s">
        <v>100</v>
      </c>
      <c r="V620" s="283">
        <v>10885.09</v>
      </c>
      <c r="W620" s="275" t="s">
        <v>100</v>
      </c>
      <c r="X620" s="275" t="s">
        <v>114</v>
      </c>
      <c r="Y620" s="275">
        <v>10.89</v>
      </c>
      <c r="Z620" s="275">
        <v>1</v>
      </c>
      <c r="AA620" s="282" t="s">
        <v>630</v>
      </c>
      <c r="AB620" s="289" t="s">
        <v>426</v>
      </c>
      <c r="AC620" s="275" t="s">
        <v>1400</v>
      </c>
      <c r="AD620" s="290" t="s">
        <v>350</v>
      </c>
      <c r="AE620" s="292"/>
      <c r="AF620" s="292" t="s">
        <v>2134</v>
      </c>
      <c r="AG620" s="292"/>
    </row>
    <row r="621" spans="1:33" x14ac:dyDescent="0.25">
      <c r="A621" s="275">
        <v>413</v>
      </c>
      <c r="B621" s="275" t="s">
        <v>136</v>
      </c>
      <c r="C621" s="275" t="s">
        <v>13</v>
      </c>
      <c r="D621" s="275">
        <v>8243</v>
      </c>
      <c r="E621" s="275" t="s">
        <v>120</v>
      </c>
      <c r="F621" s="275" t="s">
        <v>14</v>
      </c>
      <c r="G621" s="276">
        <v>4130110128772</v>
      </c>
      <c r="H621" s="277" t="s">
        <v>57</v>
      </c>
      <c r="I621" s="277" t="s">
        <v>293</v>
      </c>
      <c r="J621" s="278">
        <v>42390</v>
      </c>
      <c r="K621" s="279">
        <v>137</v>
      </c>
      <c r="L621" s="275" t="s">
        <v>111</v>
      </c>
      <c r="M621" s="275" t="s">
        <v>42</v>
      </c>
      <c r="N621" s="278">
        <v>42465</v>
      </c>
      <c r="O621" s="278" t="s">
        <v>266</v>
      </c>
      <c r="P621" s="279">
        <v>62</v>
      </c>
      <c r="Q621" s="278" t="s">
        <v>35</v>
      </c>
      <c r="R621" s="275">
        <v>11897.82</v>
      </c>
      <c r="S621" s="275" t="s">
        <v>100</v>
      </c>
      <c r="T621" s="275">
        <v>11897.82</v>
      </c>
      <c r="U621" s="275" t="s">
        <v>100</v>
      </c>
      <c r="V621" s="283">
        <v>11897.82</v>
      </c>
      <c r="W621" s="275" t="s">
        <v>100</v>
      </c>
      <c r="X621" s="275" t="s">
        <v>114</v>
      </c>
      <c r="Y621" s="275">
        <v>11.9</v>
      </c>
      <c r="Z621" s="275">
        <v>1</v>
      </c>
      <c r="AA621" s="282" t="s">
        <v>630</v>
      </c>
      <c r="AB621" s="289" t="s">
        <v>426</v>
      </c>
      <c r="AC621" s="275" t="s">
        <v>1400</v>
      </c>
      <c r="AD621" s="290" t="s">
        <v>350</v>
      </c>
      <c r="AE621" s="292"/>
      <c r="AF621" s="292" t="s">
        <v>2134</v>
      </c>
      <c r="AG621" s="292"/>
    </row>
    <row r="622" spans="1:33" x14ac:dyDescent="0.25">
      <c r="A622" s="275">
        <v>413</v>
      </c>
      <c r="B622" s="275" t="s">
        <v>136</v>
      </c>
      <c r="C622" s="275" t="s">
        <v>13</v>
      </c>
      <c r="D622" s="275">
        <v>8243</v>
      </c>
      <c r="E622" s="275" t="s">
        <v>120</v>
      </c>
      <c r="F622" s="275" t="s">
        <v>14</v>
      </c>
      <c r="G622" s="276">
        <v>4130110135289</v>
      </c>
      <c r="H622" s="277" t="s">
        <v>55</v>
      </c>
      <c r="I622" s="277" t="s">
        <v>294</v>
      </c>
      <c r="J622" s="278">
        <v>42451</v>
      </c>
      <c r="K622" s="279">
        <v>76</v>
      </c>
      <c r="L622" s="275" t="s">
        <v>122</v>
      </c>
      <c r="M622" s="275" t="s">
        <v>41</v>
      </c>
      <c r="N622" s="278">
        <v>42524</v>
      </c>
      <c r="O622" s="278" t="s">
        <v>268</v>
      </c>
      <c r="P622" s="279">
        <v>3</v>
      </c>
      <c r="Q622" s="278" t="s">
        <v>33</v>
      </c>
      <c r="R622" s="275">
        <v>16483</v>
      </c>
      <c r="S622" s="275" t="s">
        <v>100</v>
      </c>
      <c r="T622" s="275">
        <v>16483</v>
      </c>
      <c r="U622" s="275" t="s">
        <v>100</v>
      </c>
      <c r="V622" s="283">
        <v>16483</v>
      </c>
      <c r="W622" s="275" t="s">
        <v>100</v>
      </c>
      <c r="X622" s="275" t="s">
        <v>114</v>
      </c>
      <c r="Y622" s="275">
        <v>16.48</v>
      </c>
      <c r="Z622" s="275">
        <v>1</v>
      </c>
      <c r="AA622" s="282" t="s">
        <v>630</v>
      </c>
      <c r="AB622" s="289" t="s">
        <v>426</v>
      </c>
      <c r="AC622" s="275" t="s">
        <v>2401</v>
      </c>
      <c r="AD622" s="290" t="s">
        <v>350</v>
      </c>
      <c r="AE622" s="292"/>
      <c r="AF622" s="292" t="s">
        <v>2134</v>
      </c>
      <c r="AG622" s="292"/>
    </row>
    <row r="623" spans="1:33" x14ac:dyDescent="0.25">
      <c r="A623" s="275">
        <v>413</v>
      </c>
      <c r="B623" s="275" t="s">
        <v>136</v>
      </c>
      <c r="C623" s="275" t="s">
        <v>13</v>
      </c>
      <c r="D623" s="275">
        <v>8243</v>
      </c>
      <c r="E623" s="275" t="s">
        <v>120</v>
      </c>
      <c r="F623" s="275" t="s">
        <v>14</v>
      </c>
      <c r="G623" s="276">
        <v>4130110128816</v>
      </c>
      <c r="H623" s="277" t="s">
        <v>57</v>
      </c>
      <c r="I623" s="277" t="s">
        <v>293</v>
      </c>
      <c r="J623" s="278">
        <v>42390</v>
      </c>
      <c r="K623" s="279">
        <v>137</v>
      </c>
      <c r="L623" s="275" t="s">
        <v>111</v>
      </c>
      <c r="M623" s="275" t="s">
        <v>42</v>
      </c>
      <c r="N623" s="278">
        <v>42465</v>
      </c>
      <c r="O623" s="278" t="s">
        <v>266</v>
      </c>
      <c r="P623" s="279">
        <v>62</v>
      </c>
      <c r="Q623" s="278" t="s">
        <v>35</v>
      </c>
      <c r="R623" s="275">
        <v>18368.82</v>
      </c>
      <c r="S623" s="275" t="s">
        <v>100</v>
      </c>
      <c r="T623" s="275">
        <v>18368.82</v>
      </c>
      <c r="U623" s="275" t="s">
        <v>100</v>
      </c>
      <c r="V623" s="283">
        <v>18368.82</v>
      </c>
      <c r="W623" s="275" t="s">
        <v>100</v>
      </c>
      <c r="X623" s="275" t="s">
        <v>114</v>
      </c>
      <c r="Y623" s="275">
        <v>18.37</v>
      </c>
      <c r="Z623" s="275">
        <v>1</v>
      </c>
      <c r="AA623" s="282" t="s">
        <v>630</v>
      </c>
      <c r="AB623" s="289" t="s">
        <v>426</v>
      </c>
      <c r="AC623" s="275" t="s">
        <v>1400</v>
      </c>
      <c r="AD623" s="290" t="s">
        <v>350</v>
      </c>
      <c r="AE623" s="292"/>
      <c r="AF623" s="292" t="s">
        <v>2134</v>
      </c>
      <c r="AG623" s="292"/>
    </row>
    <row r="624" spans="1:33" x14ac:dyDescent="0.25">
      <c r="A624" s="275">
        <v>413</v>
      </c>
      <c r="B624" s="275" t="s">
        <v>136</v>
      </c>
      <c r="C624" s="275" t="s">
        <v>13</v>
      </c>
      <c r="D624" s="275">
        <v>8243</v>
      </c>
      <c r="E624" s="275" t="s">
        <v>120</v>
      </c>
      <c r="F624" s="275" t="s">
        <v>14</v>
      </c>
      <c r="G624" s="276">
        <v>4130110128759</v>
      </c>
      <c r="H624" s="277" t="s">
        <v>57</v>
      </c>
      <c r="I624" s="277" t="s">
        <v>293</v>
      </c>
      <c r="J624" s="278">
        <v>42390</v>
      </c>
      <c r="K624" s="279">
        <v>137</v>
      </c>
      <c r="L624" s="275" t="s">
        <v>127</v>
      </c>
      <c r="M624" s="275" t="s">
        <v>128</v>
      </c>
      <c r="N624" s="278">
        <v>42465</v>
      </c>
      <c r="O624" s="278" t="s">
        <v>266</v>
      </c>
      <c r="P624" s="279">
        <v>62</v>
      </c>
      <c r="Q624" s="278" t="s">
        <v>35</v>
      </c>
      <c r="R624" s="275">
        <v>18977.09</v>
      </c>
      <c r="S624" s="275" t="s">
        <v>100</v>
      </c>
      <c r="T624" s="275">
        <v>18977.09</v>
      </c>
      <c r="U624" s="275" t="s">
        <v>100</v>
      </c>
      <c r="V624" s="283">
        <v>18977.09</v>
      </c>
      <c r="W624" s="275" t="s">
        <v>100</v>
      </c>
      <c r="X624" s="275" t="s">
        <v>114</v>
      </c>
      <c r="Y624" s="275">
        <v>18.98</v>
      </c>
      <c r="Z624" s="275">
        <v>1</v>
      </c>
      <c r="AA624" s="282" t="s">
        <v>630</v>
      </c>
      <c r="AB624" s="289" t="s">
        <v>426</v>
      </c>
      <c r="AC624" s="275" t="s">
        <v>1795</v>
      </c>
      <c r="AD624" s="290" t="s">
        <v>350</v>
      </c>
      <c r="AE624" s="292"/>
      <c r="AF624" s="292" t="s">
        <v>2134</v>
      </c>
      <c r="AG624" s="292"/>
    </row>
    <row r="625" spans="1:33" x14ac:dyDescent="0.25">
      <c r="A625" s="275">
        <v>413</v>
      </c>
      <c r="B625" s="275" t="s">
        <v>136</v>
      </c>
      <c r="C625" s="275" t="s">
        <v>13</v>
      </c>
      <c r="D625" s="275">
        <v>8243</v>
      </c>
      <c r="E625" s="275" t="s">
        <v>120</v>
      </c>
      <c r="F625" s="275" t="s">
        <v>14</v>
      </c>
      <c r="G625" s="276">
        <v>4130110127060</v>
      </c>
      <c r="H625" s="277" t="s">
        <v>57</v>
      </c>
      <c r="I625" s="277" t="s">
        <v>293</v>
      </c>
      <c r="J625" s="278">
        <v>42361</v>
      </c>
      <c r="K625" s="279">
        <v>166</v>
      </c>
      <c r="L625" s="275" t="s">
        <v>111</v>
      </c>
      <c r="M625" s="275" t="s">
        <v>42</v>
      </c>
      <c r="N625" s="278">
        <v>42432</v>
      </c>
      <c r="O625" s="278" t="s">
        <v>266</v>
      </c>
      <c r="P625" s="279">
        <v>95</v>
      </c>
      <c r="Q625" s="278" t="s">
        <v>36</v>
      </c>
      <c r="R625" s="275">
        <v>21124.39</v>
      </c>
      <c r="S625" s="275" t="s">
        <v>100</v>
      </c>
      <c r="T625" s="275">
        <v>21124.39</v>
      </c>
      <c r="U625" s="275" t="s">
        <v>100</v>
      </c>
      <c r="V625" s="283">
        <v>21124.39</v>
      </c>
      <c r="W625" s="275" t="s">
        <v>100</v>
      </c>
      <c r="X625" s="275" t="s">
        <v>114</v>
      </c>
      <c r="Y625" s="275">
        <v>21.12</v>
      </c>
      <c r="Z625" s="275">
        <v>1</v>
      </c>
      <c r="AA625" s="282" t="s">
        <v>630</v>
      </c>
      <c r="AB625" s="289" t="s">
        <v>426</v>
      </c>
      <c r="AC625" s="275" t="s">
        <v>1400</v>
      </c>
      <c r="AD625" s="290" t="s">
        <v>350</v>
      </c>
      <c r="AE625" s="292"/>
      <c r="AF625" s="292" t="s">
        <v>2134</v>
      </c>
      <c r="AG625" s="292"/>
    </row>
    <row r="626" spans="1:33" x14ac:dyDescent="0.25">
      <c r="A626" s="275">
        <v>413</v>
      </c>
      <c r="B626" s="275" t="s">
        <v>136</v>
      </c>
      <c r="C626" s="275" t="s">
        <v>13</v>
      </c>
      <c r="D626" s="275">
        <v>8243</v>
      </c>
      <c r="E626" s="275" t="s">
        <v>120</v>
      </c>
      <c r="F626" s="275" t="s">
        <v>14</v>
      </c>
      <c r="G626" s="276">
        <v>4130110128755</v>
      </c>
      <c r="H626" s="277" t="s">
        <v>57</v>
      </c>
      <c r="I626" s="277" t="s">
        <v>293</v>
      </c>
      <c r="J626" s="278">
        <v>42390</v>
      </c>
      <c r="K626" s="279">
        <v>137</v>
      </c>
      <c r="L626" s="275" t="s">
        <v>111</v>
      </c>
      <c r="M626" s="275" t="s">
        <v>42</v>
      </c>
      <c r="N626" s="278">
        <v>42465</v>
      </c>
      <c r="O626" s="278" t="s">
        <v>266</v>
      </c>
      <c r="P626" s="279">
        <v>62</v>
      </c>
      <c r="Q626" s="278" t="s">
        <v>35</v>
      </c>
      <c r="R626" s="275">
        <v>21217.05</v>
      </c>
      <c r="S626" s="275" t="s">
        <v>100</v>
      </c>
      <c r="T626" s="275">
        <v>21217.05</v>
      </c>
      <c r="U626" s="275" t="s">
        <v>100</v>
      </c>
      <c r="V626" s="283">
        <v>21217.05</v>
      </c>
      <c r="W626" s="275" t="s">
        <v>100</v>
      </c>
      <c r="X626" s="275" t="s">
        <v>114</v>
      </c>
      <c r="Y626" s="275">
        <v>21.22</v>
      </c>
      <c r="Z626" s="275">
        <v>1</v>
      </c>
      <c r="AA626" s="282" t="s">
        <v>630</v>
      </c>
      <c r="AB626" s="289" t="s">
        <v>426</v>
      </c>
      <c r="AC626" s="275" t="s">
        <v>1807</v>
      </c>
      <c r="AD626" s="290" t="s">
        <v>350</v>
      </c>
      <c r="AE626" s="292"/>
      <c r="AF626" s="292" t="s">
        <v>2134</v>
      </c>
      <c r="AG626" s="292"/>
    </row>
    <row r="627" spans="1:33" x14ac:dyDescent="0.25">
      <c r="A627" s="275">
        <v>413</v>
      </c>
      <c r="B627" s="275" t="s">
        <v>136</v>
      </c>
      <c r="C627" s="275" t="s">
        <v>13</v>
      </c>
      <c r="D627" s="275">
        <v>8243</v>
      </c>
      <c r="E627" s="275" t="s">
        <v>120</v>
      </c>
      <c r="F627" s="275" t="s">
        <v>14</v>
      </c>
      <c r="G627" s="276">
        <v>4130110128780</v>
      </c>
      <c r="H627" s="277" t="s">
        <v>57</v>
      </c>
      <c r="I627" s="277" t="s">
        <v>293</v>
      </c>
      <c r="J627" s="278">
        <v>42390</v>
      </c>
      <c r="K627" s="279">
        <v>137</v>
      </c>
      <c r="L627" s="275" t="s">
        <v>111</v>
      </c>
      <c r="M627" s="275" t="s">
        <v>42</v>
      </c>
      <c r="N627" s="278">
        <v>42465</v>
      </c>
      <c r="O627" s="278" t="s">
        <v>266</v>
      </c>
      <c r="P627" s="279">
        <v>62</v>
      </c>
      <c r="Q627" s="278" t="s">
        <v>35</v>
      </c>
      <c r="R627" s="275">
        <v>22119.919999999998</v>
      </c>
      <c r="S627" s="275" t="s">
        <v>100</v>
      </c>
      <c r="T627" s="275">
        <v>22119.919999999998</v>
      </c>
      <c r="U627" s="275" t="s">
        <v>100</v>
      </c>
      <c r="V627" s="283">
        <v>22119.919999999998</v>
      </c>
      <c r="W627" s="275" t="s">
        <v>100</v>
      </c>
      <c r="X627" s="275" t="s">
        <v>114</v>
      </c>
      <c r="Y627" s="275">
        <v>22.12</v>
      </c>
      <c r="Z627" s="275">
        <v>1</v>
      </c>
      <c r="AA627" s="282" t="s">
        <v>630</v>
      </c>
      <c r="AB627" s="289" t="s">
        <v>426</v>
      </c>
      <c r="AC627" s="275" t="s">
        <v>1400</v>
      </c>
      <c r="AD627" s="290" t="s">
        <v>350</v>
      </c>
      <c r="AE627" s="292"/>
      <c r="AF627" s="292" t="s">
        <v>2134</v>
      </c>
      <c r="AG627" s="292"/>
    </row>
    <row r="628" spans="1:33" x14ac:dyDescent="0.25">
      <c r="A628" s="275">
        <v>413</v>
      </c>
      <c r="B628" s="275" t="s">
        <v>136</v>
      </c>
      <c r="C628" s="275" t="s">
        <v>13</v>
      </c>
      <c r="D628" s="275">
        <v>8243</v>
      </c>
      <c r="E628" s="275" t="s">
        <v>120</v>
      </c>
      <c r="F628" s="275" t="s">
        <v>14</v>
      </c>
      <c r="G628" s="276">
        <v>4130110131475</v>
      </c>
      <c r="H628" s="277" t="s">
        <v>54</v>
      </c>
      <c r="I628" s="277" t="s">
        <v>2138</v>
      </c>
      <c r="J628" s="278">
        <v>42418</v>
      </c>
      <c r="K628" s="279">
        <v>109</v>
      </c>
      <c r="L628" s="275" t="s">
        <v>111</v>
      </c>
      <c r="M628" s="275" t="s">
        <v>42</v>
      </c>
      <c r="N628" s="278">
        <v>42496</v>
      </c>
      <c r="O628" s="278" t="s">
        <v>268</v>
      </c>
      <c r="P628" s="279">
        <v>31</v>
      </c>
      <c r="Q628" s="278" t="s">
        <v>34</v>
      </c>
      <c r="R628" s="275">
        <v>24545.599999999999</v>
      </c>
      <c r="S628" s="275" t="s">
        <v>100</v>
      </c>
      <c r="T628" s="275">
        <v>24545.599999999999</v>
      </c>
      <c r="U628" s="280" t="s">
        <v>100</v>
      </c>
      <c r="V628" s="281">
        <v>24545.599999999999</v>
      </c>
      <c r="W628" s="275" t="s">
        <v>100</v>
      </c>
      <c r="X628" s="275" t="s">
        <v>114</v>
      </c>
      <c r="Y628" s="275">
        <v>24.55</v>
      </c>
      <c r="Z628" s="275">
        <v>1</v>
      </c>
      <c r="AA628" s="282" t="s">
        <v>630</v>
      </c>
      <c r="AB628" s="289" t="s">
        <v>2142</v>
      </c>
      <c r="AC628" s="275" t="s">
        <v>2146</v>
      </c>
      <c r="AD628" s="290" t="s">
        <v>350</v>
      </c>
      <c r="AE628" s="292"/>
      <c r="AF628" s="292" t="s">
        <v>2134</v>
      </c>
      <c r="AG628" s="292"/>
    </row>
    <row r="629" spans="1:33" x14ac:dyDescent="0.25">
      <c r="A629" s="275">
        <v>413</v>
      </c>
      <c r="B629" s="275" t="s">
        <v>136</v>
      </c>
      <c r="C629" s="275" t="s">
        <v>13</v>
      </c>
      <c r="D629" s="275">
        <v>8243</v>
      </c>
      <c r="E629" s="275" t="s">
        <v>120</v>
      </c>
      <c r="F629" s="275" t="s">
        <v>14</v>
      </c>
      <c r="G629" s="276">
        <v>4130110135302</v>
      </c>
      <c r="H629" s="277" t="s">
        <v>55</v>
      </c>
      <c r="I629" s="277" t="s">
        <v>294</v>
      </c>
      <c r="J629" s="278">
        <v>42451</v>
      </c>
      <c r="K629" s="279">
        <v>76</v>
      </c>
      <c r="L629" s="275" t="s">
        <v>111</v>
      </c>
      <c r="M629" s="275" t="s">
        <v>42</v>
      </c>
      <c r="N629" s="278">
        <v>42524</v>
      </c>
      <c r="O629" s="278" t="s">
        <v>268</v>
      </c>
      <c r="P629" s="279">
        <v>3</v>
      </c>
      <c r="Q629" s="278" t="s">
        <v>33</v>
      </c>
      <c r="R629" s="275">
        <v>35000</v>
      </c>
      <c r="S629" s="275" t="s">
        <v>100</v>
      </c>
      <c r="T629" s="275">
        <v>35000</v>
      </c>
      <c r="U629" s="280" t="s">
        <v>100</v>
      </c>
      <c r="V629" s="281">
        <v>35000</v>
      </c>
      <c r="W629" s="275" t="s">
        <v>100</v>
      </c>
      <c r="X629" s="275" t="s">
        <v>114</v>
      </c>
      <c r="Y629" s="275">
        <v>35</v>
      </c>
      <c r="Z629" s="275">
        <v>1</v>
      </c>
      <c r="AA629" s="282" t="s">
        <v>630</v>
      </c>
      <c r="AB629" s="289" t="s">
        <v>426</v>
      </c>
      <c r="AC629" s="275" t="s">
        <v>2402</v>
      </c>
      <c r="AD629" s="290" t="s">
        <v>350</v>
      </c>
      <c r="AE629" s="292"/>
      <c r="AF629" s="292" t="s">
        <v>2134</v>
      </c>
      <c r="AG629" s="292"/>
    </row>
    <row r="630" spans="1:33" x14ac:dyDescent="0.25">
      <c r="A630" s="275">
        <v>413</v>
      </c>
      <c r="B630" s="275" t="s">
        <v>136</v>
      </c>
      <c r="C630" s="275" t="s">
        <v>13</v>
      </c>
      <c r="D630" s="275">
        <v>96</v>
      </c>
      <c r="E630" s="275" t="s">
        <v>288</v>
      </c>
      <c r="F630" s="275" t="s">
        <v>17</v>
      </c>
      <c r="G630" s="276">
        <v>4130110131135</v>
      </c>
      <c r="H630" s="277" t="s">
        <v>54</v>
      </c>
      <c r="I630" s="277" t="s">
        <v>2138</v>
      </c>
      <c r="J630" s="278">
        <v>42418</v>
      </c>
      <c r="K630" s="279">
        <v>109</v>
      </c>
      <c r="L630" s="275" t="s">
        <v>158</v>
      </c>
      <c r="M630" s="275" t="s">
        <v>41</v>
      </c>
      <c r="N630" s="278">
        <v>42494</v>
      </c>
      <c r="O630" s="278" t="s">
        <v>268</v>
      </c>
      <c r="P630" s="279">
        <v>33</v>
      </c>
      <c r="Q630" s="278" t="s">
        <v>34</v>
      </c>
      <c r="R630" s="275">
        <v>7124</v>
      </c>
      <c r="S630" s="275" t="s">
        <v>100</v>
      </c>
      <c r="T630" s="275">
        <v>7124</v>
      </c>
      <c r="U630" s="275" t="s">
        <v>100</v>
      </c>
      <c r="V630" s="283">
        <v>7124</v>
      </c>
      <c r="W630" s="275" t="s">
        <v>100</v>
      </c>
      <c r="X630" s="275" t="s">
        <v>114</v>
      </c>
      <c r="Y630" s="275">
        <v>7.12</v>
      </c>
      <c r="Z630" s="275">
        <v>1</v>
      </c>
      <c r="AA630" s="282" t="s">
        <v>629</v>
      </c>
      <c r="AB630" s="289" t="s">
        <v>435</v>
      </c>
      <c r="AC630" s="275" t="s">
        <v>2147</v>
      </c>
      <c r="AD630" s="290" t="s">
        <v>349</v>
      </c>
      <c r="AE630" s="292"/>
      <c r="AF630" s="292" t="s">
        <v>2134</v>
      </c>
      <c r="AG630" s="292"/>
    </row>
    <row r="631" spans="1:33" x14ac:dyDescent="0.25">
      <c r="A631" s="275">
        <v>417</v>
      </c>
      <c r="B631" s="275" t="s">
        <v>178</v>
      </c>
      <c r="C631" s="275" t="s">
        <v>13</v>
      </c>
      <c r="D631" s="275">
        <v>413</v>
      </c>
      <c r="E631" s="275" t="s">
        <v>136</v>
      </c>
      <c r="F631" s="275" t="s">
        <v>13</v>
      </c>
      <c r="G631" s="276">
        <v>4170130000724</v>
      </c>
      <c r="H631" s="277" t="s">
        <v>55</v>
      </c>
      <c r="I631" s="277" t="s">
        <v>296</v>
      </c>
      <c r="J631" s="278">
        <v>42459</v>
      </c>
      <c r="K631" s="279">
        <v>68</v>
      </c>
      <c r="L631" s="275" t="s">
        <v>111</v>
      </c>
      <c r="M631" s="275" t="s">
        <v>42</v>
      </c>
      <c r="N631" s="278">
        <v>42527</v>
      </c>
      <c r="O631" s="278" t="s">
        <v>268</v>
      </c>
      <c r="P631" s="279">
        <v>0</v>
      </c>
      <c r="Q631" s="278" t="s">
        <v>33</v>
      </c>
      <c r="R631" s="275">
        <v>33660.75</v>
      </c>
      <c r="S631" s="275" t="s">
        <v>100</v>
      </c>
      <c r="T631" s="275">
        <v>33660.75</v>
      </c>
      <c r="U631" s="275" t="s">
        <v>100</v>
      </c>
      <c r="V631" s="283">
        <v>33660.75</v>
      </c>
      <c r="W631" s="275" t="s">
        <v>100</v>
      </c>
      <c r="X631" s="275" t="s">
        <v>107</v>
      </c>
      <c r="Y631" s="275">
        <v>33.659999999999997</v>
      </c>
      <c r="Z631" s="275">
        <v>1</v>
      </c>
      <c r="AA631" s="282" t="s">
        <v>630</v>
      </c>
      <c r="AB631" s="289" t="s">
        <v>425</v>
      </c>
      <c r="AC631" s="275" t="s">
        <v>2403</v>
      </c>
      <c r="AD631" s="290" t="s">
        <v>350</v>
      </c>
      <c r="AE631" s="292" t="s">
        <v>2404</v>
      </c>
      <c r="AF631" s="292" t="s">
        <v>2134</v>
      </c>
      <c r="AG631" s="292" t="s">
        <v>2134</v>
      </c>
    </row>
    <row r="632" spans="1:33" x14ac:dyDescent="0.25">
      <c r="A632" s="275">
        <v>417</v>
      </c>
      <c r="B632" s="275" t="s">
        <v>178</v>
      </c>
      <c r="C632" s="275" t="s">
        <v>13</v>
      </c>
      <c r="D632" s="275">
        <v>420</v>
      </c>
      <c r="E632" s="275" t="s">
        <v>148</v>
      </c>
      <c r="F632" s="275" t="s">
        <v>13</v>
      </c>
      <c r="G632" s="276">
        <v>81600579</v>
      </c>
      <c r="H632" s="277" t="s">
        <v>55</v>
      </c>
      <c r="I632" s="277" t="s">
        <v>296</v>
      </c>
      <c r="J632" s="278">
        <v>42419</v>
      </c>
      <c r="K632" s="279">
        <v>108</v>
      </c>
      <c r="L632" s="275" t="s">
        <v>149</v>
      </c>
      <c r="M632" s="275" t="s">
        <v>41</v>
      </c>
      <c r="N632" s="278">
        <v>42494</v>
      </c>
      <c r="O632" s="278" t="s">
        <v>268</v>
      </c>
      <c r="P632" s="279">
        <v>33</v>
      </c>
      <c r="Q632" s="278" t="s">
        <v>34</v>
      </c>
      <c r="R632" s="275">
        <v>1745</v>
      </c>
      <c r="S632" s="275" t="s">
        <v>100</v>
      </c>
      <c r="T632" s="275">
        <v>1745</v>
      </c>
      <c r="U632" s="275" t="s">
        <v>100</v>
      </c>
      <c r="V632" s="283">
        <v>1745</v>
      </c>
      <c r="W632" s="275" t="s">
        <v>100</v>
      </c>
      <c r="X632" s="275" t="s">
        <v>107</v>
      </c>
      <c r="Y632" s="275">
        <v>1.75</v>
      </c>
      <c r="Z632" s="275">
        <v>1</v>
      </c>
      <c r="AA632" s="282" t="s">
        <v>629</v>
      </c>
      <c r="AB632" s="289" t="s">
        <v>444</v>
      </c>
      <c r="AC632" s="275" t="s">
        <v>352</v>
      </c>
      <c r="AD632" s="290" t="s">
        <v>349</v>
      </c>
      <c r="AE632" s="292"/>
      <c r="AF632" s="292" t="s">
        <v>2134</v>
      </c>
      <c r="AG632" s="292"/>
    </row>
    <row r="633" spans="1:33" x14ac:dyDescent="0.25">
      <c r="A633" s="275">
        <v>417</v>
      </c>
      <c r="B633" s="275" t="s">
        <v>178</v>
      </c>
      <c r="C633" s="275" t="s">
        <v>13</v>
      </c>
      <c r="D633" s="275">
        <v>420</v>
      </c>
      <c r="E633" s="275" t="s">
        <v>148</v>
      </c>
      <c r="F633" s="275" t="s">
        <v>13</v>
      </c>
      <c r="G633" s="276">
        <v>4170310003062</v>
      </c>
      <c r="H633" s="285" t="s">
        <v>55</v>
      </c>
      <c r="I633" s="285" t="s">
        <v>296</v>
      </c>
      <c r="J633" s="278">
        <v>42397</v>
      </c>
      <c r="K633" s="279">
        <v>130</v>
      </c>
      <c r="L633" s="275" t="s">
        <v>149</v>
      </c>
      <c r="M633" s="275" t="s">
        <v>41</v>
      </c>
      <c r="N633" s="278">
        <v>42465</v>
      </c>
      <c r="O633" s="278" t="s">
        <v>266</v>
      </c>
      <c r="P633" s="279">
        <v>62</v>
      </c>
      <c r="Q633" s="278" t="s">
        <v>35</v>
      </c>
      <c r="R633" s="275">
        <v>2310</v>
      </c>
      <c r="S633" s="275" t="s">
        <v>100</v>
      </c>
      <c r="T633" s="275">
        <v>2310</v>
      </c>
      <c r="U633" s="275" t="s">
        <v>100</v>
      </c>
      <c r="V633" s="283">
        <v>2310</v>
      </c>
      <c r="W633" s="275" t="s">
        <v>100</v>
      </c>
      <c r="X633" s="275" t="s">
        <v>107</v>
      </c>
      <c r="Y633" s="275">
        <v>2.31</v>
      </c>
      <c r="Z633" s="275">
        <v>1</v>
      </c>
      <c r="AA633" s="282" t="s">
        <v>629</v>
      </c>
      <c r="AB633" s="289" t="s">
        <v>444</v>
      </c>
      <c r="AC633" s="275" t="s">
        <v>352</v>
      </c>
      <c r="AD633" s="290" t="s">
        <v>349</v>
      </c>
      <c r="AE633" s="292"/>
      <c r="AF633" s="292" t="s">
        <v>2134</v>
      </c>
      <c r="AG633" s="292"/>
    </row>
    <row r="634" spans="1:33" x14ac:dyDescent="0.25">
      <c r="A634" s="275">
        <v>417</v>
      </c>
      <c r="B634" s="275" t="s">
        <v>178</v>
      </c>
      <c r="C634" s="275" t="s">
        <v>13</v>
      </c>
      <c r="D634" s="275">
        <v>420</v>
      </c>
      <c r="E634" s="275" t="s">
        <v>148</v>
      </c>
      <c r="F634" s="275" t="s">
        <v>13</v>
      </c>
      <c r="G634" s="276">
        <v>4170310003093</v>
      </c>
      <c r="H634" s="277" t="s">
        <v>55</v>
      </c>
      <c r="I634" s="277" t="s">
        <v>296</v>
      </c>
      <c r="J634" s="278">
        <v>42418</v>
      </c>
      <c r="K634" s="279">
        <v>109</v>
      </c>
      <c r="L634" s="275" t="s">
        <v>149</v>
      </c>
      <c r="M634" s="275" t="s">
        <v>41</v>
      </c>
      <c r="N634" s="278">
        <v>42494</v>
      </c>
      <c r="O634" s="278" t="s">
        <v>268</v>
      </c>
      <c r="P634" s="279">
        <v>33</v>
      </c>
      <c r="Q634" s="278" t="s">
        <v>34</v>
      </c>
      <c r="R634" s="275">
        <v>9242</v>
      </c>
      <c r="S634" s="275" t="s">
        <v>100</v>
      </c>
      <c r="T634" s="275">
        <v>9242</v>
      </c>
      <c r="U634" s="275" t="s">
        <v>100</v>
      </c>
      <c r="V634" s="283">
        <v>9242</v>
      </c>
      <c r="W634" s="275" t="s">
        <v>100</v>
      </c>
      <c r="X634" s="275" t="s">
        <v>107</v>
      </c>
      <c r="Y634" s="275">
        <v>9.24</v>
      </c>
      <c r="Z634" s="275">
        <v>1</v>
      </c>
      <c r="AA634" s="282" t="s">
        <v>629</v>
      </c>
      <c r="AB634" s="289" t="s">
        <v>444</v>
      </c>
      <c r="AC634" s="275" t="s">
        <v>352</v>
      </c>
      <c r="AD634" s="290" t="s">
        <v>349</v>
      </c>
      <c r="AE634" s="292"/>
      <c r="AF634" s="292" t="s">
        <v>2134</v>
      </c>
      <c r="AG634" s="292"/>
    </row>
    <row r="635" spans="1:33" x14ac:dyDescent="0.25">
      <c r="A635" s="275">
        <v>420</v>
      </c>
      <c r="B635" s="275" t="s">
        <v>148</v>
      </c>
      <c r="C635" s="275" t="s">
        <v>13</v>
      </c>
      <c r="D635" s="275">
        <v>1340</v>
      </c>
      <c r="E635" s="275" t="s">
        <v>146</v>
      </c>
      <c r="F635" s="275" t="s">
        <v>21</v>
      </c>
      <c r="G635" s="276">
        <v>4200110017791</v>
      </c>
      <c r="H635" s="277" t="s">
        <v>54</v>
      </c>
      <c r="I635" s="277" t="s">
        <v>1078</v>
      </c>
      <c r="J635" s="278">
        <v>42339</v>
      </c>
      <c r="K635" s="279">
        <v>188</v>
      </c>
      <c r="L635" s="275" t="s">
        <v>127</v>
      </c>
      <c r="M635" s="275" t="s">
        <v>128</v>
      </c>
      <c r="N635" s="278">
        <v>42403</v>
      </c>
      <c r="O635" s="278" t="s">
        <v>266</v>
      </c>
      <c r="P635" s="279">
        <v>124</v>
      </c>
      <c r="Q635" s="278" t="s">
        <v>38</v>
      </c>
      <c r="R635" s="275">
        <v>10110</v>
      </c>
      <c r="S635" s="275" t="s">
        <v>100</v>
      </c>
      <c r="T635" s="275">
        <v>10110</v>
      </c>
      <c r="U635" s="275" t="s">
        <v>100</v>
      </c>
      <c r="V635" s="283">
        <v>10110</v>
      </c>
      <c r="W635" s="275" t="s">
        <v>100</v>
      </c>
      <c r="X635" s="275" t="s">
        <v>114</v>
      </c>
      <c r="Y635" s="275">
        <v>10.11</v>
      </c>
      <c r="Z635" s="275">
        <v>1</v>
      </c>
      <c r="AA635" s="282" t="s">
        <v>630</v>
      </c>
      <c r="AB635" s="289" t="s">
        <v>1077</v>
      </c>
      <c r="AC635" s="275" t="s">
        <v>1079</v>
      </c>
      <c r="AD635" s="290" t="s">
        <v>350</v>
      </c>
      <c r="AE635" s="292"/>
      <c r="AF635" s="292" t="s">
        <v>2134</v>
      </c>
      <c r="AG635" s="292"/>
    </row>
    <row r="636" spans="1:33" x14ac:dyDescent="0.25">
      <c r="A636" s="275">
        <v>420</v>
      </c>
      <c r="B636" s="275" t="s">
        <v>148</v>
      </c>
      <c r="C636" s="275" t="s">
        <v>13</v>
      </c>
      <c r="D636" s="275">
        <v>1350</v>
      </c>
      <c r="E636" s="275" t="s">
        <v>124</v>
      </c>
      <c r="F636" s="275" t="s">
        <v>21</v>
      </c>
      <c r="G636" s="276">
        <v>4200110017787</v>
      </c>
      <c r="H636" s="277" t="s">
        <v>54</v>
      </c>
      <c r="I636" s="277" t="s">
        <v>765</v>
      </c>
      <c r="J636" s="278">
        <v>42339</v>
      </c>
      <c r="K636" s="279">
        <v>188</v>
      </c>
      <c r="L636" s="275" t="s">
        <v>111</v>
      </c>
      <c r="M636" s="275" t="s">
        <v>42</v>
      </c>
      <c r="N636" s="278">
        <v>42403</v>
      </c>
      <c r="O636" s="278" t="s">
        <v>266</v>
      </c>
      <c r="P636" s="279">
        <v>124</v>
      </c>
      <c r="Q636" s="278" t="s">
        <v>38</v>
      </c>
      <c r="R636" s="275">
        <v>10200</v>
      </c>
      <c r="S636" s="275" t="s">
        <v>100</v>
      </c>
      <c r="T636" s="275">
        <v>10200</v>
      </c>
      <c r="U636" s="275" t="s">
        <v>100</v>
      </c>
      <c r="V636" s="283">
        <v>10200</v>
      </c>
      <c r="W636" s="275" t="s">
        <v>100</v>
      </c>
      <c r="X636" s="275" t="s">
        <v>114</v>
      </c>
      <c r="Y636" s="275">
        <v>10.199999999999999</v>
      </c>
      <c r="Z636" s="275">
        <v>1</v>
      </c>
      <c r="AA636" s="282" t="s">
        <v>630</v>
      </c>
      <c r="AB636" s="289" t="s">
        <v>411</v>
      </c>
      <c r="AC636" s="275" t="s">
        <v>358</v>
      </c>
      <c r="AD636" s="290" t="s">
        <v>350</v>
      </c>
      <c r="AE636" s="292"/>
      <c r="AF636" s="292" t="s">
        <v>2134</v>
      </c>
      <c r="AG636" s="292"/>
    </row>
    <row r="637" spans="1:33" x14ac:dyDescent="0.25">
      <c r="A637" s="275">
        <v>420</v>
      </c>
      <c r="B637" s="275" t="s">
        <v>148</v>
      </c>
      <c r="C637" s="275" t="s">
        <v>13</v>
      </c>
      <c r="D637" s="275">
        <v>1960</v>
      </c>
      <c r="E637" s="275" t="s">
        <v>151</v>
      </c>
      <c r="F637" s="275" t="s">
        <v>22</v>
      </c>
      <c r="G637" s="276">
        <v>4200110017796</v>
      </c>
      <c r="H637" s="277" t="s">
        <v>1061</v>
      </c>
      <c r="I637" s="277" t="s">
        <v>1087</v>
      </c>
      <c r="J637" s="278">
        <v>42339</v>
      </c>
      <c r="K637" s="279">
        <v>188</v>
      </c>
      <c r="L637" s="275" t="s">
        <v>118</v>
      </c>
      <c r="M637" s="275" t="s">
        <v>41</v>
      </c>
      <c r="N637" s="278">
        <v>42403</v>
      </c>
      <c r="O637" s="278" t="s">
        <v>266</v>
      </c>
      <c r="P637" s="279">
        <v>124</v>
      </c>
      <c r="Q637" s="278" t="s">
        <v>38</v>
      </c>
      <c r="R637" s="275">
        <v>15000</v>
      </c>
      <c r="S637" s="275" t="s">
        <v>100</v>
      </c>
      <c r="T637" s="275">
        <v>15000</v>
      </c>
      <c r="U637" s="275" t="s">
        <v>100</v>
      </c>
      <c r="V637" s="283">
        <v>15000</v>
      </c>
      <c r="W637" s="275" t="s">
        <v>100</v>
      </c>
      <c r="X637" s="275" t="s">
        <v>114</v>
      </c>
      <c r="Y637" s="275">
        <v>15</v>
      </c>
      <c r="Z637" s="275">
        <v>1</v>
      </c>
      <c r="AA637" s="282" t="s">
        <v>630</v>
      </c>
      <c r="AB637" s="289" t="s">
        <v>1088</v>
      </c>
      <c r="AC637" s="275" t="s">
        <v>1090</v>
      </c>
      <c r="AD637" s="290" t="s">
        <v>350</v>
      </c>
      <c r="AE637" s="292" t="s">
        <v>65</v>
      </c>
      <c r="AF637" s="292" t="s">
        <v>2134</v>
      </c>
      <c r="AG637" s="292"/>
    </row>
    <row r="638" spans="1:33" x14ac:dyDescent="0.25">
      <c r="A638" s="275">
        <v>420</v>
      </c>
      <c r="B638" s="275" t="s">
        <v>148</v>
      </c>
      <c r="C638" s="275" t="s">
        <v>13</v>
      </c>
      <c r="D638" s="275">
        <v>1960</v>
      </c>
      <c r="E638" s="275" t="s">
        <v>151</v>
      </c>
      <c r="F638" s="275" t="s">
        <v>22</v>
      </c>
      <c r="G638" s="276">
        <v>4200110017795</v>
      </c>
      <c r="H638" s="277" t="s">
        <v>1061</v>
      </c>
      <c r="I638" s="277" t="s">
        <v>1087</v>
      </c>
      <c r="J638" s="278">
        <v>42339</v>
      </c>
      <c r="K638" s="279">
        <v>188</v>
      </c>
      <c r="L638" s="275" t="s">
        <v>118</v>
      </c>
      <c r="M638" s="275" t="s">
        <v>41</v>
      </c>
      <c r="N638" s="278">
        <v>42403</v>
      </c>
      <c r="O638" s="278" t="s">
        <v>266</v>
      </c>
      <c r="P638" s="279">
        <v>124</v>
      </c>
      <c r="Q638" s="278" t="s">
        <v>38</v>
      </c>
      <c r="R638" s="275">
        <v>15750</v>
      </c>
      <c r="S638" s="275" t="s">
        <v>100</v>
      </c>
      <c r="T638" s="275">
        <v>15750</v>
      </c>
      <c r="U638" s="275" t="s">
        <v>100</v>
      </c>
      <c r="V638" s="283">
        <v>15750</v>
      </c>
      <c r="W638" s="275" t="s">
        <v>100</v>
      </c>
      <c r="X638" s="275" t="s">
        <v>114</v>
      </c>
      <c r="Y638" s="275">
        <v>15.75</v>
      </c>
      <c r="Z638" s="275">
        <v>1</v>
      </c>
      <c r="AA638" s="282" t="s">
        <v>630</v>
      </c>
      <c r="AB638" s="289" t="s">
        <v>1088</v>
      </c>
      <c r="AC638" s="275" t="s">
        <v>1089</v>
      </c>
      <c r="AD638" s="290" t="s">
        <v>350</v>
      </c>
      <c r="AE638" s="292" t="s">
        <v>65</v>
      </c>
      <c r="AF638" s="292" t="s">
        <v>2134</v>
      </c>
      <c r="AG638" s="292"/>
    </row>
    <row r="639" spans="1:33" x14ac:dyDescent="0.25">
      <c r="A639" s="275">
        <v>420</v>
      </c>
      <c r="B639" s="275" t="s">
        <v>148</v>
      </c>
      <c r="C639" s="275" t="s">
        <v>13</v>
      </c>
      <c r="D639" s="275">
        <v>1970</v>
      </c>
      <c r="E639" s="275" t="s">
        <v>180</v>
      </c>
      <c r="F639" s="275" t="s">
        <v>23</v>
      </c>
      <c r="G639" s="276">
        <v>4200110018375</v>
      </c>
      <c r="H639" s="277" t="s">
        <v>1061</v>
      </c>
      <c r="I639" s="277" t="s">
        <v>2148</v>
      </c>
      <c r="J639" s="278">
        <v>42361</v>
      </c>
      <c r="K639" s="279">
        <v>166</v>
      </c>
      <c r="L639" s="275" t="s">
        <v>149</v>
      </c>
      <c r="M639" s="275" t="s">
        <v>41</v>
      </c>
      <c r="N639" s="278">
        <v>42495</v>
      </c>
      <c r="O639" s="278" t="s">
        <v>268</v>
      </c>
      <c r="P639" s="279">
        <v>32</v>
      </c>
      <c r="Q639" s="278" t="s">
        <v>34</v>
      </c>
      <c r="R639" s="275">
        <v>3822.14</v>
      </c>
      <c r="S639" s="275" t="s">
        <v>100</v>
      </c>
      <c r="T639" s="275">
        <v>3822.14</v>
      </c>
      <c r="U639" s="275" t="s">
        <v>100</v>
      </c>
      <c r="V639" s="283">
        <v>3822.14</v>
      </c>
      <c r="W639" s="275" t="s">
        <v>100</v>
      </c>
      <c r="X639" s="275" t="s">
        <v>114</v>
      </c>
      <c r="Y639" s="275">
        <v>3.82</v>
      </c>
      <c r="Z639" s="275">
        <v>1</v>
      </c>
      <c r="AA639" s="282" t="s">
        <v>629</v>
      </c>
      <c r="AB639" s="289" t="s">
        <v>455</v>
      </c>
      <c r="AC639" s="275" t="s">
        <v>1179</v>
      </c>
      <c r="AD639" s="290" t="s">
        <v>349</v>
      </c>
      <c r="AE639" s="292" t="s">
        <v>65</v>
      </c>
      <c r="AF639" s="292" t="s">
        <v>2134</v>
      </c>
      <c r="AG639" s="292"/>
    </row>
    <row r="640" spans="1:33" x14ac:dyDescent="0.25">
      <c r="A640" s="275">
        <v>420</v>
      </c>
      <c r="B640" s="275" t="s">
        <v>148</v>
      </c>
      <c r="C640" s="275" t="s">
        <v>13</v>
      </c>
      <c r="D640" s="275">
        <v>3011</v>
      </c>
      <c r="E640" s="275" t="s">
        <v>164</v>
      </c>
      <c r="F640" s="275" t="s">
        <v>22</v>
      </c>
      <c r="G640" s="276">
        <v>4200110020317</v>
      </c>
      <c r="H640" s="277" t="s">
        <v>55</v>
      </c>
      <c r="I640" s="277" t="s">
        <v>2405</v>
      </c>
      <c r="J640" s="278">
        <v>42490</v>
      </c>
      <c r="K640" s="279">
        <v>37</v>
      </c>
      <c r="L640" s="275" t="s">
        <v>118</v>
      </c>
      <c r="M640" s="275" t="s">
        <v>41</v>
      </c>
      <c r="N640" s="278">
        <v>42527</v>
      </c>
      <c r="O640" s="278" t="s">
        <v>268</v>
      </c>
      <c r="P640" s="279">
        <v>0</v>
      </c>
      <c r="Q640" s="278" t="s">
        <v>33</v>
      </c>
      <c r="R640" s="275">
        <v>-15765.79</v>
      </c>
      <c r="S640" s="275" t="s">
        <v>100</v>
      </c>
      <c r="T640" s="275">
        <v>-15765.79</v>
      </c>
      <c r="U640" s="275" t="s">
        <v>100</v>
      </c>
      <c r="V640" s="283">
        <v>-15765.79</v>
      </c>
      <c r="W640" s="275" t="s">
        <v>100</v>
      </c>
      <c r="X640" s="275" t="s">
        <v>114</v>
      </c>
      <c r="Y640" s="275">
        <v>-15.77</v>
      </c>
      <c r="Z640" s="275">
        <v>1</v>
      </c>
      <c r="AA640" s="282" t="s">
        <v>631</v>
      </c>
      <c r="AB640" s="289" t="s">
        <v>474</v>
      </c>
      <c r="AC640" s="275" t="s">
        <v>2150</v>
      </c>
      <c r="AD640" s="290" t="s">
        <v>349</v>
      </c>
      <c r="AE640" s="292" t="s">
        <v>794</v>
      </c>
      <c r="AF640" s="292" t="s">
        <v>2134</v>
      </c>
      <c r="AG640" s="292"/>
    </row>
    <row r="641" spans="1:33" x14ac:dyDescent="0.25">
      <c r="A641" s="275">
        <v>420</v>
      </c>
      <c r="B641" s="275" t="s">
        <v>148</v>
      </c>
      <c r="C641" s="275" t="s">
        <v>13</v>
      </c>
      <c r="D641" s="275">
        <v>3011</v>
      </c>
      <c r="E641" s="275" t="s">
        <v>164</v>
      </c>
      <c r="F641" s="275" t="s">
        <v>22</v>
      </c>
      <c r="G641" s="276">
        <v>4200110019869</v>
      </c>
      <c r="H641" s="277" t="s">
        <v>55</v>
      </c>
      <c r="I641" s="277" t="s">
        <v>2149</v>
      </c>
      <c r="J641" s="278">
        <v>42460</v>
      </c>
      <c r="K641" s="279">
        <v>67</v>
      </c>
      <c r="L641" s="275" t="s">
        <v>118</v>
      </c>
      <c r="M641" s="275" t="s">
        <v>41</v>
      </c>
      <c r="N641" s="278">
        <v>42495</v>
      </c>
      <c r="O641" s="278" t="s">
        <v>268</v>
      </c>
      <c r="P641" s="279">
        <v>32</v>
      </c>
      <c r="Q641" s="278" t="s">
        <v>34</v>
      </c>
      <c r="R641" s="275">
        <v>-13046.15</v>
      </c>
      <c r="S641" s="275" t="s">
        <v>100</v>
      </c>
      <c r="T641" s="275">
        <v>-13046.15</v>
      </c>
      <c r="U641" s="275" t="s">
        <v>100</v>
      </c>
      <c r="V641" s="283">
        <v>-13046.15</v>
      </c>
      <c r="W641" s="275" t="s">
        <v>100</v>
      </c>
      <c r="X641" s="275" t="s">
        <v>114</v>
      </c>
      <c r="Y641" s="275">
        <v>-13.05</v>
      </c>
      <c r="Z641" s="275">
        <v>1</v>
      </c>
      <c r="AA641" s="282" t="s">
        <v>631</v>
      </c>
      <c r="AB641" s="289" t="s">
        <v>474</v>
      </c>
      <c r="AC641" s="275" t="s">
        <v>2150</v>
      </c>
      <c r="AD641" s="290" t="s">
        <v>349</v>
      </c>
      <c r="AE641" s="292" t="s">
        <v>794</v>
      </c>
      <c r="AF641" s="292" t="s">
        <v>2134</v>
      </c>
      <c r="AG641" s="292"/>
    </row>
    <row r="642" spans="1:33" x14ac:dyDescent="0.25">
      <c r="A642" s="275">
        <v>283</v>
      </c>
      <c r="B642" s="275" t="s">
        <v>109</v>
      </c>
      <c r="C642" s="275" t="s">
        <v>14</v>
      </c>
      <c r="D642" s="275">
        <v>1516</v>
      </c>
      <c r="E642" s="275" t="s">
        <v>132</v>
      </c>
      <c r="F642" s="275" t="s">
        <v>14</v>
      </c>
      <c r="G642" s="276">
        <v>2830169002690</v>
      </c>
      <c r="H642" s="277" t="s">
        <v>55</v>
      </c>
      <c r="I642" s="277" t="s">
        <v>276</v>
      </c>
      <c r="J642" s="278">
        <v>42461</v>
      </c>
      <c r="K642" s="279">
        <v>66</v>
      </c>
      <c r="L642" s="275" t="s">
        <v>111</v>
      </c>
      <c r="M642" s="275" t="s">
        <v>42</v>
      </c>
      <c r="N642" s="278">
        <v>42524</v>
      </c>
      <c r="O642" s="278" t="s">
        <v>268</v>
      </c>
      <c r="P642" s="279">
        <v>3</v>
      </c>
      <c r="Q642" s="278" t="s">
        <v>33</v>
      </c>
      <c r="R642" s="275">
        <v>5265.75</v>
      </c>
      <c r="S642" s="275" t="s">
        <v>100</v>
      </c>
      <c r="T642" s="275">
        <v>5265.75</v>
      </c>
      <c r="U642" s="275" t="s">
        <v>100</v>
      </c>
      <c r="V642" s="283">
        <v>5265.75</v>
      </c>
      <c r="W642" s="275" t="s">
        <v>100</v>
      </c>
      <c r="X642" s="275" t="s">
        <v>107</v>
      </c>
      <c r="Y642" s="275">
        <v>5.27</v>
      </c>
      <c r="Z642" s="275">
        <v>1</v>
      </c>
      <c r="AA642" s="282" t="s">
        <v>629</v>
      </c>
      <c r="AB642" s="289" t="s">
        <v>2153</v>
      </c>
      <c r="AC642" s="275" t="s">
        <v>352</v>
      </c>
      <c r="AD642" s="290" t="s">
        <v>349</v>
      </c>
      <c r="AE642" s="292"/>
      <c r="AF642" s="292"/>
      <c r="AG642" s="292"/>
    </row>
    <row r="643" spans="1:33" x14ac:dyDescent="0.25">
      <c r="A643" s="275">
        <v>283</v>
      </c>
      <c r="B643" s="275" t="s">
        <v>109</v>
      </c>
      <c r="C643" s="275" t="s">
        <v>14</v>
      </c>
      <c r="D643" s="275">
        <v>635</v>
      </c>
      <c r="E643" s="275" t="s">
        <v>142</v>
      </c>
      <c r="F643" s="275" t="s">
        <v>16</v>
      </c>
      <c r="G643" s="276">
        <v>2830169002755</v>
      </c>
      <c r="H643" s="277" t="s">
        <v>55</v>
      </c>
      <c r="I643" s="277" t="s">
        <v>276</v>
      </c>
      <c r="J643" s="278">
        <v>42492</v>
      </c>
      <c r="K643" s="279">
        <v>35</v>
      </c>
      <c r="L643" s="275" t="s">
        <v>158</v>
      </c>
      <c r="M643" s="275" t="s">
        <v>41</v>
      </c>
      <c r="N643" s="278">
        <v>42524</v>
      </c>
      <c r="O643" s="278" t="s">
        <v>268</v>
      </c>
      <c r="P643" s="279">
        <v>3</v>
      </c>
      <c r="Q643" s="278" t="s">
        <v>33</v>
      </c>
      <c r="R643" s="275">
        <v>16295</v>
      </c>
      <c r="S643" s="275" t="s">
        <v>100</v>
      </c>
      <c r="T643" s="275">
        <v>16295</v>
      </c>
      <c r="U643" s="275" t="s">
        <v>100</v>
      </c>
      <c r="V643" s="283">
        <v>16295</v>
      </c>
      <c r="W643" s="275" t="s">
        <v>100</v>
      </c>
      <c r="X643" s="275" t="s">
        <v>114</v>
      </c>
      <c r="Y643" s="275">
        <v>16.3</v>
      </c>
      <c r="Z643" s="275">
        <v>1</v>
      </c>
      <c r="AA643" s="282" t="s">
        <v>630</v>
      </c>
      <c r="AB643" s="289" t="s">
        <v>429</v>
      </c>
      <c r="AC643" s="275" t="s">
        <v>2406</v>
      </c>
      <c r="AD643" s="290" t="s">
        <v>350</v>
      </c>
      <c r="AE643" s="292"/>
      <c r="AF643" s="292" t="s">
        <v>2134</v>
      </c>
      <c r="AG643" s="292"/>
    </row>
    <row r="644" spans="1:33" x14ac:dyDescent="0.25">
      <c r="A644" s="275">
        <v>283</v>
      </c>
      <c r="B644" s="275" t="s">
        <v>109</v>
      </c>
      <c r="C644" s="275" t="s">
        <v>14</v>
      </c>
      <c r="D644" s="275">
        <v>8205</v>
      </c>
      <c r="E644" s="275" t="s">
        <v>130</v>
      </c>
      <c r="F644" s="275" t="s">
        <v>14</v>
      </c>
      <c r="G644" s="276">
        <v>2830169002713</v>
      </c>
      <c r="H644" s="277" t="s">
        <v>55</v>
      </c>
      <c r="I644" s="277" t="s">
        <v>276</v>
      </c>
      <c r="J644" s="278">
        <v>42461</v>
      </c>
      <c r="K644" s="279">
        <v>66</v>
      </c>
      <c r="L644" s="275" t="s">
        <v>118</v>
      </c>
      <c r="M644" s="275" t="s">
        <v>41</v>
      </c>
      <c r="N644" s="278">
        <v>42524</v>
      </c>
      <c r="O644" s="278" t="s">
        <v>268</v>
      </c>
      <c r="P644" s="279">
        <v>3</v>
      </c>
      <c r="Q644" s="278" t="s">
        <v>33</v>
      </c>
      <c r="R644" s="275">
        <v>14416.67</v>
      </c>
      <c r="S644" s="275" t="s">
        <v>100</v>
      </c>
      <c r="T644" s="275">
        <v>14416.67</v>
      </c>
      <c r="U644" s="275" t="s">
        <v>100</v>
      </c>
      <c r="V644" s="283">
        <v>14416.67</v>
      </c>
      <c r="W644" s="275" t="s">
        <v>100</v>
      </c>
      <c r="X644" s="275" t="s">
        <v>107</v>
      </c>
      <c r="Y644" s="275">
        <v>14.42</v>
      </c>
      <c r="Z644" s="275">
        <v>1</v>
      </c>
      <c r="AA644" s="282" t="s">
        <v>630</v>
      </c>
      <c r="AB644" s="289" t="s">
        <v>2312</v>
      </c>
      <c r="AC644" s="275" t="s">
        <v>2407</v>
      </c>
      <c r="AD644" s="290" t="s">
        <v>350</v>
      </c>
      <c r="AE644" s="292"/>
      <c r="AF644" s="292" t="s">
        <v>2134</v>
      </c>
      <c r="AG644" s="292"/>
    </row>
    <row r="645" spans="1:33" x14ac:dyDescent="0.25">
      <c r="A645" s="275">
        <v>283</v>
      </c>
      <c r="B645" s="275" t="s">
        <v>109</v>
      </c>
      <c r="C645" s="275" t="s">
        <v>14</v>
      </c>
      <c r="D645" s="275">
        <v>8205</v>
      </c>
      <c r="E645" s="275" t="s">
        <v>130</v>
      </c>
      <c r="F645" s="275" t="s">
        <v>14</v>
      </c>
      <c r="G645" s="276">
        <v>2830169002642</v>
      </c>
      <c r="H645" s="277" t="s">
        <v>55</v>
      </c>
      <c r="I645" s="277" t="s">
        <v>110</v>
      </c>
      <c r="J645" s="278">
        <v>42430</v>
      </c>
      <c r="K645" s="279">
        <v>97</v>
      </c>
      <c r="L645" s="275" t="s">
        <v>111</v>
      </c>
      <c r="M645" s="275" t="s">
        <v>42</v>
      </c>
      <c r="N645" s="278">
        <v>42465</v>
      </c>
      <c r="O645" s="278" t="s">
        <v>266</v>
      </c>
      <c r="P645" s="279">
        <v>62</v>
      </c>
      <c r="Q645" s="278" t="s">
        <v>35</v>
      </c>
      <c r="R645" s="275">
        <v>28833.34</v>
      </c>
      <c r="S645" s="275" t="s">
        <v>100</v>
      </c>
      <c r="T645" s="275">
        <v>28833.34</v>
      </c>
      <c r="U645" s="275" t="s">
        <v>100</v>
      </c>
      <c r="V645" s="283">
        <v>28833.34</v>
      </c>
      <c r="W645" s="275" t="s">
        <v>100</v>
      </c>
      <c r="X645" s="275" t="s">
        <v>107</v>
      </c>
      <c r="Y645" s="275">
        <v>28.83</v>
      </c>
      <c r="Z645" s="275">
        <v>1</v>
      </c>
      <c r="AA645" s="282" t="s">
        <v>630</v>
      </c>
      <c r="AB645" s="289" t="s">
        <v>582</v>
      </c>
      <c r="AC645" s="275" t="s">
        <v>1810</v>
      </c>
      <c r="AD645" s="290" t="s">
        <v>350</v>
      </c>
      <c r="AE645" s="292"/>
      <c r="AF645" s="292" t="s">
        <v>2134</v>
      </c>
      <c r="AG645" s="292"/>
    </row>
    <row r="646" spans="1:33" x14ac:dyDescent="0.25">
      <c r="A646" s="275">
        <v>283</v>
      </c>
      <c r="B646" s="275" t="s">
        <v>109</v>
      </c>
      <c r="C646" s="275" t="s">
        <v>14</v>
      </c>
      <c r="D646" s="275">
        <v>8243</v>
      </c>
      <c r="E646" s="275" t="s">
        <v>120</v>
      </c>
      <c r="F646" s="275" t="s">
        <v>14</v>
      </c>
      <c r="G646" s="276">
        <v>2830169002722</v>
      </c>
      <c r="H646" s="277" t="s">
        <v>55</v>
      </c>
      <c r="I646" s="277" t="s">
        <v>276</v>
      </c>
      <c r="J646" s="278">
        <v>42461</v>
      </c>
      <c r="K646" s="279">
        <v>66</v>
      </c>
      <c r="L646" s="275" t="s">
        <v>111</v>
      </c>
      <c r="M646" s="275" t="s">
        <v>42</v>
      </c>
      <c r="N646" s="278">
        <v>42527</v>
      </c>
      <c r="O646" s="278" t="s">
        <v>268</v>
      </c>
      <c r="P646" s="279">
        <v>0</v>
      </c>
      <c r="Q646" s="278" t="s">
        <v>33</v>
      </c>
      <c r="R646" s="275">
        <v>357</v>
      </c>
      <c r="S646" s="275" t="s">
        <v>100</v>
      </c>
      <c r="T646" s="275">
        <v>357</v>
      </c>
      <c r="U646" s="275" t="s">
        <v>100</v>
      </c>
      <c r="V646" s="283">
        <v>357</v>
      </c>
      <c r="W646" s="275" t="s">
        <v>100</v>
      </c>
      <c r="X646" s="275" t="s">
        <v>107</v>
      </c>
      <c r="Y646" s="275">
        <v>0.36</v>
      </c>
      <c r="Z646" s="275">
        <v>1</v>
      </c>
      <c r="AA646" s="282" t="s">
        <v>631</v>
      </c>
      <c r="AB646" s="289" t="s">
        <v>426</v>
      </c>
      <c r="AC646" s="275" t="s">
        <v>2397</v>
      </c>
      <c r="AD646" s="290" t="s">
        <v>349</v>
      </c>
      <c r="AE646" s="292"/>
      <c r="AF646" s="292"/>
      <c r="AG646" s="292"/>
    </row>
    <row r="647" spans="1:33" x14ac:dyDescent="0.25">
      <c r="A647" s="275">
        <v>283</v>
      </c>
      <c r="B647" s="275" t="s">
        <v>109</v>
      </c>
      <c r="C647" s="275" t="s">
        <v>14</v>
      </c>
      <c r="D647" s="275">
        <v>8243</v>
      </c>
      <c r="E647" s="275" t="s">
        <v>120</v>
      </c>
      <c r="F647" s="275" t="s">
        <v>14</v>
      </c>
      <c r="G647" s="276">
        <v>2830169002729</v>
      </c>
      <c r="H647" s="277" t="s">
        <v>55</v>
      </c>
      <c r="I647" s="277" t="s">
        <v>276</v>
      </c>
      <c r="J647" s="278">
        <v>42461</v>
      </c>
      <c r="K647" s="279">
        <v>66</v>
      </c>
      <c r="L647" s="275" t="s">
        <v>111</v>
      </c>
      <c r="M647" s="275" t="s">
        <v>42</v>
      </c>
      <c r="N647" s="278">
        <v>42527</v>
      </c>
      <c r="O647" s="278" t="s">
        <v>268</v>
      </c>
      <c r="P647" s="279">
        <v>0</v>
      </c>
      <c r="Q647" s="278" t="s">
        <v>33</v>
      </c>
      <c r="R647" s="275">
        <v>2063.46</v>
      </c>
      <c r="S647" s="275" t="s">
        <v>100</v>
      </c>
      <c r="T647" s="275">
        <v>2063.46</v>
      </c>
      <c r="U647" s="275" t="s">
        <v>100</v>
      </c>
      <c r="V647" s="283">
        <v>2063.46</v>
      </c>
      <c r="W647" s="275" t="s">
        <v>100</v>
      </c>
      <c r="X647" s="275" t="s">
        <v>107</v>
      </c>
      <c r="Y647" s="275">
        <v>2.06</v>
      </c>
      <c r="Z647" s="275">
        <v>1</v>
      </c>
      <c r="AA647" s="282" t="s">
        <v>629</v>
      </c>
      <c r="AB647" s="289" t="s">
        <v>426</v>
      </c>
      <c r="AC647" s="275" t="s">
        <v>2408</v>
      </c>
      <c r="AD647" s="290" t="s">
        <v>349</v>
      </c>
      <c r="AE647" s="292"/>
      <c r="AF647" s="292"/>
      <c r="AG647" s="292"/>
    </row>
    <row r="648" spans="1:33" x14ac:dyDescent="0.25">
      <c r="A648" s="275">
        <v>420</v>
      </c>
      <c r="B648" s="275" t="s">
        <v>148</v>
      </c>
      <c r="C648" s="275" t="s">
        <v>13</v>
      </c>
      <c r="D648" s="275">
        <v>3011</v>
      </c>
      <c r="E648" s="275" t="s">
        <v>164</v>
      </c>
      <c r="F648" s="275" t="s">
        <v>22</v>
      </c>
      <c r="G648" s="276">
        <v>4200110019868</v>
      </c>
      <c r="H648" s="277" t="s">
        <v>55</v>
      </c>
      <c r="I648" s="277" t="s">
        <v>2149</v>
      </c>
      <c r="J648" s="278">
        <v>42460</v>
      </c>
      <c r="K648" s="279">
        <v>67</v>
      </c>
      <c r="L648" s="275" t="s">
        <v>118</v>
      </c>
      <c r="M648" s="275" t="s">
        <v>41</v>
      </c>
      <c r="N648" s="278">
        <v>42495</v>
      </c>
      <c r="O648" s="278" t="s">
        <v>268</v>
      </c>
      <c r="P648" s="279">
        <v>32</v>
      </c>
      <c r="Q648" s="278" t="s">
        <v>34</v>
      </c>
      <c r="R648" s="275">
        <v>326153.78000000003</v>
      </c>
      <c r="S648" s="275" t="s">
        <v>100</v>
      </c>
      <c r="T648" s="275">
        <v>326153.78000000003</v>
      </c>
      <c r="U648" s="275" t="s">
        <v>100</v>
      </c>
      <c r="V648" s="283">
        <v>326153.78000000003</v>
      </c>
      <c r="W648" s="275" t="s">
        <v>100</v>
      </c>
      <c r="X648" s="275" t="s">
        <v>114</v>
      </c>
      <c r="Y648" s="275">
        <v>326.14999999999998</v>
      </c>
      <c r="Z648" s="275">
        <v>1</v>
      </c>
      <c r="AA648" s="282" t="s">
        <v>630</v>
      </c>
      <c r="AB648" s="289" t="s">
        <v>474</v>
      </c>
      <c r="AC648" s="275" t="s">
        <v>2150</v>
      </c>
      <c r="AD648" s="290" t="s">
        <v>350</v>
      </c>
      <c r="AE648" s="292" t="s">
        <v>794</v>
      </c>
      <c r="AF648" s="292" t="s">
        <v>2134</v>
      </c>
      <c r="AG648" s="292"/>
    </row>
    <row r="649" spans="1:33" x14ac:dyDescent="0.25">
      <c r="A649" s="275">
        <v>420</v>
      </c>
      <c r="B649" s="275" t="s">
        <v>148</v>
      </c>
      <c r="C649" s="275" t="s">
        <v>13</v>
      </c>
      <c r="D649" s="275">
        <v>3011</v>
      </c>
      <c r="E649" s="275" t="s">
        <v>164</v>
      </c>
      <c r="F649" s="275" t="s">
        <v>22</v>
      </c>
      <c r="G649" s="276">
        <v>4200110020316</v>
      </c>
      <c r="H649" s="277" t="s">
        <v>55</v>
      </c>
      <c r="I649" s="277" t="s">
        <v>2405</v>
      </c>
      <c r="J649" s="278">
        <v>42490</v>
      </c>
      <c r="K649" s="279">
        <v>37</v>
      </c>
      <c r="L649" s="275" t="s">
        <v>118</v>
      </c>
      <c r="M649" s="275" t="s">
        <v>41</v>
      </c>
      <c r="N649" s="278">
        <v>42527</v>
      </c>
      <c r="O649" s="278" t="s">
        <v>268</v>
      </c>
      <c r="P649" s="279">
        <v>0</v>
      </c>
      <c r="Q649" s="278" t="s">
        <v>33</v>
      </c>
      <c r="R649" s="275">
        <v>394144.71</v>
      </c>
      <c r="S649" s="275" t="s">
        <v>100</v>
      </c>
      <c r="T649" s="275">
        <v>394144.71</v>
      </c>
      <c r="U649" s="275" t="s">
        <v>100</v>
      </c>
      <c r="V649" s="283">
        <v>394144.71</v>
      </c>
      <c r="W649" s="275" t="s">
        <v>100</v>
      </c>
      <c r="X649" s="275" t="s">
        <v>114</v>
      </c>
      <c r="Y649" s="275">
        <v>394.14</v>
      </c>
      <c r="Z649" s="275">
        <v>1</v>
      </c>
      <c r="AA649" s="282" t="s">
        <v>630</v>
      </c>
      <c r="AB649" s="289" t="s">
        <v>474</v>
      </c>
      <c r="AC649" s="275" t="s">
        <v>2150</v>
      </c>
      <c r="AD649" s="290" t="s">
        <v>350</v>
      </c>
      <c r="AE649" s="292" t="s">
        <v>794</v>
      </c>
      <c r="AF649" s="292" t="s">
        <v>2134</v>
      </c>
      <c r="AG649" s="292"/>
    </row>
    <row r="650" spans="1:33" x14ac:dyDescent="0.25">
      <c r="A650" s="275">
        <v>420</v>
      </c>
      <c r="B650" s="275" t="s">
        <v>148</v>
      </c>
      <c r="C650" s="275" t="s">
        <v>13</v>
      </c>
      <c r="D650" s="275">
        <v>3071</v>
      </c>
      <c r="E650" s="275" t="s">
        <v>139</v>
      </c>
      <c r="F650" s="275" t="s">
        <v>21</v>
      </c>
      <c r="G650" s="276">
        <v>4200110020728</v>
      </c>
      <c r="H650" s="277" t="s">
        <v>55</v>
      </c>
      <c r="I650" s="277" t="s">
        <v>2409</v>
      </c>
      <c r="J650" s="278">
        <v>42515</v>
      </c>
      <c r="K650" s="279">
        <v>12</v>
      </c>
      <c r="L650" s="275" t="s">
        <v>149</v>
      </c>
      <c r="M650" s="275" t="s">
        <v>41</v>
      </c>
      <c r="N650" s="278">
        <v>42523</v>
      </c>
      <c r="O650" s="278" t="s">
        <v>268</v>
      </c>
      <c r="P650" s="279">
        <v>4</v>
      </c>
      <c r="Q650" s="278" t="s">
        <v>33</v>
      </c>
      <c r="R650" s="275">
        <v>1023.28</v>
      </c>
      <c r="S650" s="275" t="s">
        <v>100</v>
      </c>
      <c r="T650" s="275">
        <v>1023.28</v>
      </c>
      <c r="U650" s="275" t="s">
        <v>100</v>
      </c>
      <c r="V650" s="283">
        <v>1023.28</v>
      </c>
      <c r="W650" s="275" t="s">
        <v>100</v>
      </c>
      <c r="X650" s="275" t="s">
        <v>114</v>
      </c>
      <c r="Y650" s="275">
        <v>1.02</v>
      </c>
      <c r="Z650" s="275">
        <v>1</v>
      </c>
      <c r="AA650" s="282" t="s">
        <v>629</v>
      </c>
      <c r="AB650" s="289" t="s">
        <v>443</v>
      </c>
      <c r="AC650" s="275" t="s">
        <v>1987</v>
      </c>
      <c r="AD650" s="290" t="s">
        <v>349</v>
      </c>
      <c r="AE650" s="292" t="s">
        <v>794</v>
      </c>
      <c r="AF650" s="292" t="s">
        <v>2134</v>
      </c>
      <c r="AG650" s="292"/>
    </row>
    <row r="651" spans="1:33" x14ac:dyDescent="0.25">
      <c r="A651" s="275">
        <v>420</v>
      </c>
      <c r="B651" s="275" t="s">
        <v>148</v>
      </c>
      <c r="C651" s="275" t="s">
        <v>13</v>
      </c>
      <c r="D651" s="275">
        <v>3071</v>
      </c>
      <c r="E651" s="275" t="s">
        <v>139</v>
      </c>
      <c r="F651" s="275" t="s">
        <v>21</v>
      </c>
      <c r="G651" s="276">
        <v>4200110020907</v>
      </c>
      <c r="H651" s="277" t="s">
        <v>55</v>
      </c>
      <c r="I651" s="277" t="s">
        <v>2409</v>
      </c>
      <c r="J651" s="278">
        <v>42522</v>
      </c>
      <c r="K651" s="279">
        <v>5</v>
      </c>
      <c r="L651" s="275" t="s">
        <v>149</v>
      </c>
      <c r="M651" s="275" t="s">
        <v>41</v>
      </c>
      <c r="N651" s="278">
        <v>42523</v>
      </c>
      <c r="O651" s="278" t="s">
        <v>268</v>
      </c>
      <c r="P651" s="279">
        <v>4</v>
      </c>
      <c r="Q651" s="278" t="s">
        <v>33</v>
      </c>
      <c r="R651" s="275">
        <v>6375</v>
      </c>
      <c r="S651" s="275" t="s">
        <v>100</v>
      </c>
      <c r="T651" s="275">
        <v>6375</v>
      </c>
      <c r="U651" s="275" t="s">
        <v>100</v>
      </c>
      <c r="V651" s="283">
        <v>6375</v>
      </c>
      <c r="W651" s="275" t="s">
        <v>100</v>
      </c>
      <c r="X651" s="275" t="s">
        <v>114</v>
      </c>
      <c r="Y651" s="275">
        <v>6.38</v>
      </c>
      <c r="Z651" s="275">
        <v>1</v>
      </c>
      <c r="AA651" s="282" t="s">
        <v>629</v>
      </c>
      <c r="AB651" s="289" t="s">
        <v>443</v>
      </c>
      <c r="AC651" s="275" t="s">
        <v>1987</v>
      </c>
      <c r="AD651" s="290" t="s">
        <v>349</v>
      </c>
      <c r="AE651" s="292" t="s">
        <v>794</v>
      </c>
      <c r="AF651" s="292" t="s">
        <v>2134</v>
      </c>
      <c r="AG651" s="292"/>
    </row>
    <row r="652" spans="1:33" x14ac:dyDescent="0.25">
      <c r="A652" s="275">
        <v>420</v>
      </c>
      <c r="B652" s="275" t="s">
        <v>148</v>
      </c>
      <c r="C652" s="275" t="s">
        <v>13</v>
      </c>
      <c r="D652" s="275">
        <v>3071</v>
      </c>
      <c r="E652" s="275" t="s">
        <v>139</v>
      </c>
      <c r="F652" s="275" t="s">
        <v>21</v>
      </c>
      <c r="G652" s="276">
        <v>4200110020327</v>
      </c>
      <c r="H652" s="277" t="s">
        <v>55</v>
      </c>
      <c r="I652" s="277" t="s">
        <v>2409</v>
      </c>
      <c r="J652" s="278">
        <v>42492</v>
      </c>
      <c r="K652" s="279">
        <v>35</v>
      </c>
      <c r="L652" s="275" t="s">
        <v>111</v>
      </c>
      <c r="M652" s="275" t="s">
        <v>42</v>
      </c>
      <c r="N652" s="278">
        <v>42523</v>
      </c>
      <c r="O652" s="278" t="s">
        <v>268</v>
      </c>
      <c r="P652" s="279">
        <v>4</v>
      </c>
      <c r="Q652" s="278" t="s">
        <v>33</v>
      </c>
      <c r="R652" s="275">
        <v>12750</v>
      </c>
      <c r="S652" s="275" t="s">
        <v>100</v>
      </c>
      <c r="T652" s="275">
        <v>12750</v>
      </c>
      <c r="U652" s="275" t="s">
        <v>100</v>
      </c>
      <c r="V652" s="283">
        <v>12750</v>
      </c>
      <c r="W652" s="275" t="s">
        <v>100</v>
      </c>
      <c r="X652" s="275" t="s">
        <v>114</v>
      </c>
      <c r="Y652" s="275">
        <v>12.75</v>
      </c>
      <c r="Z652" s="275">
        <v>1</v>
      </c>
      <c r="AA652" s="282" t="s">
        <v>630</v>
      </c>
      <c r="AB652" s="289" t="s">
        <v>443</v>
      </c>
      <c r="AC652" s="275" t="s">
        <v>2410</v>
      </c>
      <c r="AD652" s="290" t="s">
        <v>350</v>
      </c>
      <c r="AE652" s="292" t="s">
        <v>794</v>
      </c>
      <c r="AF652" s="292" t="s">
        <v>2134</v>
      </c>
      <c r="AG652" s="292"/>
    </row>
    <row r="653" spans="1:33" x14ac:dyDescent="0.25">
      <c r="A653" s="275">
        <v>420</v>
      </c>
      <c r="B653" s="275" t="s">
        <v>148</v>
      </c>
      <c r="C653" s="275" t="s">
        <v>13</v>
      </c>
      <c r="D653" s="275">
        <v>413</v>
      </c>
      <c r="E653" s="275" t="s">
        <v>136</v>
      </c>
      <c r="F653" s="275" t="s">
        <v>13</v>
      </c>
      <c r="G653" s="276" t="s">
        <v>2411</v>
      </c>
      <c r="H653" s="277" t="s">
        <v>55</v>
      </c>
      <c r="I653" s="277" t="s">
        <v>2409</v>
      </c>
      <c r="J653" s="278">
        <v>42493</v>
      </c>
      <c r="K653" s="279">
        <v>34</v>
      </c>
      <c r="L653" s="275" t="s">
        <v>111</v>
      </c>
      <c r="M653" s="275" t="s">
        <v>42</v>
      </c>
      <c r="N653" s="278">
        <v>42527</v>
      </c>
      <c r="O653" s="278" t="s">
        <v>268</v>
      </c>
      <c r="P653" s="279">
        <v>0</v>
      </c>
      <c r="Q653" s="278" t="s">
        <v>33</v>
      </c>
      <c r="R653" s="275">
        <v>-7875.84</v>
      </c>
      <c r="S653" s="275" t="s">
        <v>100</v>
      </c>
      <c r="T653" s="275">
        <v>-7875.84</v>
      </c>
      <c r="U653" s="275" t="s">
        <v>100</v>
      </c>
      <c r="V653" s="283">
        <v>-7875.84</v>
      </c>
      <c r="W653" s="275" t="s">
        <v>100</v>
      </c>
      <c r="X653" s="275" t="s">
        <v>107</v>
      </c>
      <c r="Y653" s="275">
        <v>-7.88</v>
      </c>
      <c r="Z653" s="275">
        <v>1</v>
      </c>
      <c r="AA653" s="282" t="s">
        <v>631</v>
      </c>
      <c r="AB653" s="289" t="s">
        <v>584</v>
      </c>
      <c r="AC653" s="275" t="s">
        <v>358</v>
      </c>
      <c r="AD653" s="290" t="s">
        <v>349</v>
      </c>
      <c r="AE653" s="292"/>
      <c r="AF653" s="292"/>
      <c r="AG653" s="292"/>
    </row>
    <row r="654" spans="1:33" x14ac:dyDescent="0.25">
      <c r="A654" s="275">
        <v>420</v>
      </c>
      <c r="B654" s="275" t="s">
        <v>148</v>
      </c>
      <c r="C654" s="275" t="s">
        <v>13</v>
      </c>
      <c r="D654" s="275">
        <v>795</v>
      </c>
      <c r="E654" s="275" t="s">
        <v>264</v>
      </c>
      <c r="F654" s="275" t="s">
        <v>14</v>
      </c>
      <c r="G654" s="276">
        <v>4200110019911</v>
      </c>
      <c r="H654" s="277" t="s">
        <v>55</v>
      </c>
      <c r="I654" s="277" t="s">
        <v>1393</v>
      </c>
      <c r="J654" s="278">
        <v>42461</v>
      </c>
      <c r="K654" s="279">
        <v>66</v>
      </c>
      <c r="L654" s="275" t="s">
        <v>118</v>
      </c>
      <c r="M654" s="275" t="s">
        <v>41</v>
      </c>
      <c r="N654" s="278">
        <v>42493</v>
      </c>
      <c r="O654" s="278" t="s">
        <v>268</v>
      </c>
      <c r="P654" s="279">
        <v>34</v>
      </c>
      <c r="Q654" s="278" t="s">
        <v>34</v>
      </c>
      <c r="R654" s="275">
        <v>12270</v>
      </c>
      <c r="S654" s="275" t="s">
        <v>100</v>
      </c>
      <c r="T654" s="275">
        <v>12270</v>
      </c>
      <c r="U654" s="275" t="s">
        <v>100</v>
      </c>
      <c r="V654" s="283">
        <v>12270</v>
      </c>
      <c r="W654" s="275" t="s">
        <v>100</v>
      </c>
      <c r="X654" s="275" t="s">
        <v>114</v>
      </c>
      <c r="Y654" s="275">
        <v>12.27</v>
      </c>
      <c r="Z654" s="275">
        <v>1</v>
      </c>
      <c r="AA654" s="282" t="s">
        <v>630</v>
      </c>
      <c r="AB654" s="289" t="s">
        <v>414</v>
      </c>
      <c r="AC654" s="275" t="s">
        <v>2141</v>
      </c>
      <c r="AD654" s="290" t="s">
        <v>350</v>
      </c>
      <c r="AE654" s="292"/>
      <c r="AF654" s="292" t="s">
        <v>2134</v>
      </c>
      <c r="AG654" s="292"/>
    </row>
    <row r="655" spans="1:33" x14ac:dyDescent="0.25">
      <c r="A655" s="275">
        <v>420</v>
      </c>
      <c r="B655" s="275" t="s">
        <v>148</v>
      </c>
      <c r="C655" s="275" t="s">
        <v>13</v>
      </c>
      <c r="D655" s="275">
        <v>795</v>
      </c>
      <c r="E655" s="275" t="s">
        <v>264</v>
      </c>
      <c r="F655" s="275" t="s">
        <v>14</v>
      </c>
      <c r="G655" s="276">
        <v>4200110019735</v>
      </c>
      <c r="H655" s="277" t="s">
        <v>56</v>
      </c>
      <c r="I655" s="277" t="s">
        <v>2152</v>
      </c>
      <c r="J655" s="278">
        <v>42451</v>
      </c>
      <c r="K655" s="279">
        <v>76</v>
      </c>
      <c r="L655" s="275" t="s">
        <v>118</v>
      </c>
      <c r="M655" s="275" t="s">
        <v>41</v>
      </c>
      <c r="N655" s="278">
        <v>42493</v>
      </c>
      <c r="O655" s="278" t="s">
        <v>268</v>
      </c>
      <c r="P655" s="279">
        <v>34</v>
      </c>
      <c r="Q655" s="278" t="s">
        <v>34</v>
      </c>
      <c r="R655" s="275">
        <v>19004.5</v>
      </c>
      <c r="S655" s="275" t="s">
        <v>100</v>
      </c>
      <c r="T655" s="275">
        <v>19004.5</v>
      </c>
      <c r="U655" s="275" t="s">
        <v>100</v>
      </c>
      <c r="V655" s="283">
        <v>19004.5</v>
      </c>
      <c r="W655" s="275" t="s">
        <v>100</v>
      </c>
      <c r="X655" s="275" t="s">
        <v>114</v>
      </c>
      <c r="Y655" s="275">
        <v>19</v>
      </c>
      <c r="Z655" s="275">
        <v>1</v>
      </c>
      <c r="AA655" s="282" t="s">
        <v>630</v>
      </c>
      <c r="AB655" s="289" t="s">
        <v>414</v>
      </c>
      <c r="AC655" s="275" t="s">
        <v>2141</v>
      </c>
      <c r="AD655" s="290" t="s">
        <v>350</v>
      </c>
      <c r="AE655" s="292"/>
      <c r="AF655" s="292" t="s">
        <v>2134</v>
      </c>
      <c r="AG655" s="292"/>
    </row>
    <row r="656" spans="1:33" x14ac:dyDescent="0.25">
      <c r="A656" s="275">
        <v>420</v>
      </c>
      <c r="B656" s="275" t="s">
        <v>148</v>
      </c>
      <c r="C656" s="275" t="s">
        <v>13</v>
      </c>
      <c r="D656" s="275">
        <v>8243</v>
      </c>
      <c r="E656" s="275" t="s">
        <v>120</v>
      </c>
      <c r="F656" s="275" t="s">
        <v>14</v>
      </c>
      <c r="G656" s="276">
        <v>4200110019936</v>
      </c>
      <c r="H656" s="277" t="s">
        <v>1061</v>
      </c>
      <c r="I656" s="277" t="s">
        <v>2412</v>
      </c>
      <c r="J656" s="278">
        <v>42461</v>
      </c>
      <c r="K656" s="279">
        <v>66</v>
      </c>
      <c r="L656" s="275" t="s">
        <v>111</v>
      </c>
      <c r="M656" s="275" t="s">
        <v>42</v>
      </c>
      <c r="N656" s="278">
        <v>42524</v>
      </c>
      <c r="O656" s="278" t="s">
        <v>268</v>
      </c>
      <c r="P656" s="279">
        <v>3</v>
      </c>
      <c r="Q656" s="278" t="s">
        <v>33</v>
      </c>
      <c r="R656" s="275">
        <v>1043.47</v>
      </c>
      <c r="S656" s="275" t="s">
        <v>100</v>
      </c>
      <c r="T656" s="275">
        <v>1043.47</v>
      </c>
      <c r="U656" s="275" t="s">
        <v>100</v>
      </c>
      <c r="V656" s="283">
        <v>1043.47</v>
      </c>
      <c r="W656" s="275" t="s">
        <v>100</v>
      </c>
      <c r="X656" s="275" t="s">
        <v>114</v>
      </c>
      <c r="Y656" s="275">
        <v>1.04</v>
      </c>
      <c r="Z656" s="275">
        <v>1</v>
      </c>
      <c r="AA656" s="282" t="s">
        <v>629</v>
      </c>
      <c r="AB656" s="289" t="s">
        <v>426</v>
      </c>
      <c r="AC656" s="275" t="s">
        <v>2281</v>
      </c>
      <c r="AD656" s="290" t="s">
        <v>349</v>
      </c>
      <c r="AE656" s="292"/>
      <c r="AF656" s="292"/>
      <c r="AG656" s="292"/>
    </row>
    <row r="657" spans="1:33" x14ac:dyDescent="0.25">
      <c r="A657" s="275">
        <v>420</v>
      </c>
      <c r="B657" s="275" t="s">
        <v>148</v>
      </c>
      <c r="C657" s="275" t="s">
        <v>13</v>
      </c>
      <c r="D657" s="275">
        <v>8243</v>
      </c>
      <c r="E657" s="275" t="s">
        <v>120</v>
      </c>
      <c r="F657" s="275" t="s">
        <v>14</v>
      </c>
      <c r="G657" s="276">
        <v>4200110019756</v>
      </c>
      <c r="H657" s="277" t="s">
        <v>1061</v>
      </c>
      <c r="I657" s="277" t="s">
        <v>2412</v>
      </c>
      <c r="J657" s="278">
        <v>42451</v>
      </c>
      <c r="K657" s="279">
        <v>76</v>
      </c>
      <c r="L657" s="275" t="s">
        <v>111</v>
      </c>
      <c r="M657" s="275" t="s">
        <v>42</v>
      </c>
      <c r="N657" s="278">
        <v>42524</v>
      </c>
      <c r="O657" s="278" t="s">
        <v>268</v>
      </c>
      <c r="P657" s="279">
        <v>3</v>
      </c>
      <c r="Q657" s="278" t="s">
        <v>33</v>
      </c>
      <c r="R657" s="275">
        <v>1751.2</v>
      </c>
      <c r="S657" s="275" t="s">
        <v>100</v>
      </c>
      <c r="T657" s="275">
        <v>1751.2</v>
      </c>
      <c r="U657" s="275" t="s">
        <v>100</v>
      </c>
      <c r="V657" s="283">
        <v>1751.2</v>
      </c>
      <c r="W657" s="275" t="s">
        <v>100</v>
      </c>
      <c r="X657" s="275" t="s">
        <v>114</v>
      </c>
      <c r="Y657" s="275">
        <v>1.75</v>
      </c>
      <c r="Z657" s="275">
        <v>1</v>
      </c>
      <c r="AA657" s="282" t="s">
        <v>629</v>
      </c>
      <c r="AB657" s="289" t="s">
        <v>426</v>
      </c>
      <c r="AC657" s="275" t="s">
        <v>2281</v>
      </c>
      <c r="AD657" s="290" t="s">
        <v>349</v>
      </c>
      <c r="AE657" s="292"/>
      <c r="AF657" s="292"/>
      <c r="AG657" s="292"/>
    </row>
    <row r="658" spans="1:33" x14ac:dyDescent="0.25">
      <c r="A658" s="275">
        <v>420</v>
      </c>
      <c r="B658" s="275" t="s">
        <v>148</v>
      </c>
      <c r="C658" s="275" t="s">
        <v>13</v>
      </c>
      <c r="D658" s="275">
        <v>8243</v>
      </c>
      <c r="E658" s="275" t="s">
        <v>120</v>
      </c>
      <c r="F658" s="275" t="s">
        <v>14</v>
      </c>
      <c r="G658" s="276">
        <v>4200110019903</v>
      </c>
      <c r="H658" s="277" t="s">
        <v>1061</v>
      </c>
      <c r="I658" s="277" t="s">
        <v>2413</v>
      </c>
      <c r="J658" s="278">
        <v>42461</v>
      </c>
      <c r="K658" s="279">
        <v>66</v>
      </c>
      <c r="L658" s="275" t="s">
        <v>158</v>
      </c>
      <c r="M658" s="275" t="s">
        <v>41</v>
      </c>
      <c r="N658" s="278">
        <v>42524</v>
      </c>
      <c r="O658" s="278" t="s">
        <v>268</v>
      </c>
      <c r="P658" s="279">
        <v>3</v>
      </c>
      <c r="Q658" s="278" t="s">
        <v>33</v>
      </c>
      <c r="R658" s="275">
        <v>1765.95</v>
      </c>
      <c r="S658" s="275" t="s">
        <v>100</v>
      </c>
      <c r="T658" s="275">
        <v>1765.95</v>
      </c>
      <c r="U658" s="275" t="s">
        <v>100</v>
      </c>
      <c r="V658" s="283">
        <v>1765.95</v>
      </c>
      <c r="W658" s="275" t="s">
        <v>100</v>
      </c>
      <c r="X658" s="275" t="s">
        <v>114</v>
      </c>
      <c r="Y658" s="275">
        <v>1.77</v>
      </c>
      <c r="Z658" s="275">
        <v>1</v>
      </c>
      <c r="AA658" s="282" t="s">
        <v>629</v>
      </c>
      <c r="AB658" s="289" t="s">
        <v>426</v>
      </c>
      <c r="AC658" s="275" t="s">
        <v>2414</v>
      </c>
      <c r="AD658" s="290" t="s">
        <v>349</v>
      </c>
      <c r="AE658" s="292"/>
      <c r="AF658" s="292" t="s">
        <v>2134</v>
      </c>
      <c r="AG658" s="292"/>
    </row>
    <row r="659" spans="1:33" x14ac:dyDescent="0.25">
      <c r="A659" s="275">
        <v>420</v>
      </c>
      <c r="B659" s="275" t="s">
        <v>148</v>
      </c>
      <c r="C659" s="275" t="s">
        <v>13</v>
      </c>
      <c r="D659" s="275">
        <v>8243</v>
      </c>
      <c r="E659" s="275" t="s">
        <v>120</v>
      </c>
      <c r="F659" s="275" t="s">
        <v>14</v>
      </c>
      <c r="G659" s="276">
        <v>4200110019933</v>
      </c>
      <c r="H659" s="277" t="s">
        <v>1061</v>
      </c>
      <c r="I659" s="277" t="s">
        <v>2412</v>
      </c>
      <c r="J659" s="278">
        <v>42461</v>
      </c>
      <c r="K659" s="279">
        <v>66</v>
      </c>
      <c r="L659" s="275" t="s">
        <v>111</v>
      </c>
      <c r="M659" s="275" t="s">
        <v>42</v>
      </c>
      <c r="N659" s="278">
        <v>42524</v>
      </c>
      <c r="O659" s="278" t="s">
        <v>268</v>
      </c>
      <c r="P659" s="279">
        <v>3</v>
      </c>
      <c r="Q659" s="278" t="s">
        <v>33</v>
      </c>
      <c r="R659" s="275">
        <v>2025.12</v>
      </c>
      <c r="S659" s="275" t="s">
        <v>100</v>
      </c>
      <c r="T659" s="275">
        <v>2025.12</v>
      </c>
      <c r="U659" s="275" t="s">
        <v>100</v>
      </c>
      <c r="V659" s="283">
        <v>2025.12</v>
      </c>
      <c r="W659" s="275" t="s">
        <v>100</v>
      </c>
      <c r="X659" s="275" t="s">
        <v>114</v>
      </c>
      <c r="Y659" s="275">
        <v>2.0299999999999998</v>
      </c>
      <c r="Z659" s="275">
        <v>1</v>
      </c>
      <c r="AA659" s="282" t="s">
        <v>629</v>
      </c>
      <c r="AB659" s="289" t="s">
        <v>426</v>
      </c>
      <c r="AC659" s="275" t="s">
        <v>2281</v>
      </c>
      <c r="AD659" s="290" t="s">
        <v>349</v>
      </c>
      <c r="AE659" s="292"/>
      <c r="AF659" s="292"/>
      <c r="AG659" s="292"/>
    </row>
    <row r="660" spans="1:33" x14ac:dyDescent="0.25">
      <c r="A660" s="275">
        <v>420</v>
      </c>
      <c r="B660" s="275" t="s">
        <v>148</v>
      </c>
      <c r="C660" s="275" t="s">
        <v>13</v>
      </c>
      <c r="D660" s="275">
        <v>8243</v>
      </c>
      <c r="E660" s="275" t="s">
        <v>120</v>
      </c>
      <c r="F660" s="275" t="s">
        <v>14</v>
      </c>
      <c r="G660" s="276">
        <v>4200110019910</v>
      </c>
      <c r="H660" s="277" t="s">
        <v>1061</v>
      </c>
      <c r="I660" s="277" t="s">
        <v>2415</v>
      </c>
      <c r="J660" s="278">
        <v>42461</v>
      </c>
      <c r="K660" s="279">
        <v>66</v>
      </c>
      <c r="L660" s="275" t="s">
        <v>111</v>
      </c>
      <c r="M660" s="275" t="s">
        <v>42</v>
      </c>
      <c r="N660" s="278">
        <v>42524</v>
      </c>
      <c r="O660" s="278" t="s">
        <v>268</v>
      </c>
      <c r="P660" s="279">
        <v>3</v>
      </c>
      <c r="Q660" s="278" t="s">
        <v>33</v>
      </c>
      <c r="R660" s="275">
        <v>10316.799999999999</v>
      </c>
      <c r="S660" s="275" t="s">
        <v>100</v>
      </c>
      <c r="T660" s="275">
        <v>10316.799999999999</v>
      </c>
      <c r="U660" s="275" t="s">
        <v>100</v>
      </c>
      <c r="V660" s="283">
        <v>10316.799999999999</v>
      </c>
      <c r="W660" s="275" t="s">
        <v>100</v>
      </c>
      <c r="X660" s="275" t="s">
        <v>114</v>
      </c>
      <c r="Y660" s="275">
        <v>10.32</v>
      </c>
      <c r="Z660" s="275">
        <v>1</v>
      </c>
      <c r="AA660" s="282" t="s">
        <v>630</v>
      </c>
      <c r="AB660" s="289" t="s">
        <v>426</v>
      </c>
      <c r="AC660" s="275" t="s">
        <v>2281</v>
      </c>
      <c r="AD660" s="290" t="s">
        <v>350</v>
      </c>
      <c r="AE660" s="292"/>
      <c r="AF660" s="292" t="s">
        <v>2134</v>
      </c>
      <c r="AG660" s="292"/>
    </row>
    <row r="661" spans="1:33" x14ac:dyDescent="0.25">
      <c r="A661" s="275">
        <v>420</v>
      </c>
      <c r="B661" s="275" t="s">
        <v>148</v>
      </c>
      <c r="C661" s="275" t="s">
        <v>13</v>
      </c>
      <c r="D661" s="275">
        <v>8243</v>
      </c>
      <c r="E661" s="275" t="s">
        <v>120</v>
      </c>
      <c r="F661" s="275" t="s">
        <v>14</v>
      </c>
      <c r="G661" s="276">
        <v>4200110018394</v>
      </c>
      <c r="H661" s="277" t="s">
        <v>57</v>
      </c>
      <c r="I661" s="277" t="s">
        <v>1394</v>
      </c>
      <c r="J661" s="278">
        <v>42361</v>
      </c>
      <c r="K661" s="279">
        <v>166</v>
      </c>
      <c r="L661" s="275" t="s">
        <v>127</v>
      </c>
      <c r="M661" s="275" t="s">
        <v>128</v>
      </c>
      <c r="N661" s="278">
        <v>42432</v>
      </c>
      <c r="O661" s="278" t="s">
        <v>266</v>
      </c>
      <c r="P661" s="279">
        <v>95</v>
      </c>
      <c r="Q661" s="278" t="s">
        <v>36</v>
      </c>
      <c r="R661" s="275">
        <v>15525.41</v>
      </c>
      <c r="S661" s="275" t="s">
        <v>100</v>
      </c>
      <c r="T661" s="275">
        <v>15525.41</v>
      </c>
      <c r="U661" s="275" t="s">
        <v>100</v>
      </c>
      <c r="V661" s="283">
        <v>15525.41</v>
      </c>
      <c r="W661" s="275" t="s">
        <v>100</v>
      </c>
      <c r="X661" s="275" t="s">
        <v>114</v>
      </c>
      <c r="Y661" s="275">
        <v>15.53</v>
      </c>
      <c r="Z661" s="275">
        <v>1</v>
      </c>
      <c r="AA661" s="282" t="s">
        <v>630</v>
      </c>
      <c r="AB661" s="289" t="s">
        <v>1033</v>
      </c>
      <c r="AC661" s="275" t="s">
        <v>1395</v>
      </c>
      <c r="AD661" s="290" t="s">
        <v>350</v>
      </c>
      <c r="AE661" s="292"/>
      <c r="AF661" s="292" t="s">
        <v>2134</v>
      </c>
      <c r="AG661" s="292"/>
    </row>
    <row r="662" spans="1:33" x14ac:dyDescent="0.25">
      <c r="A662" s="275">
        <v>429</v>
      </c>
      <c r="B662" s="275" t="s">
        <v>162</v>
      </c>
      <c r="C662" s="275" t="s">
        <v>13</v>
      </c>
      <c r="D662" s="275">
        <v>3027</v>
      </c>
      <c r="E662" s="275" t="s">
        <v>154</v>
      </c>
      <c r="F662" s="275" t="s">
        <v>13</v>
      </c>
      <c r="G662" s="276">
        <v>80802384</v>
      </c>
      <c r="H662" s="277" t="s">
        <v>59</v>
      </c>
      <c r="I662" s="277" t="s">
        <v>155</v>
      </c>
      <c r="J662" s="278">
        <v>42430</v>
      </c>
      <c r="K662" s="279">
        <v>97</v>
      </c>
      <c r="L662" s="275" t="s">
        <v>149</v>
      </c>
      <c r="M662" s="275" t="s">
        <v>41</v>
      </c>
      <c r="N662" s="278">
        <v>42465</v>
      </c>
      <c r="O662" s="278" t="s">
        <v>266</v>
      </c>
      <c r="P662" s="279">
        <v>62</v>
      </c>
      <c r="Q662" s="278" t="s">
        <v>35</v>
      </c>
      <c r="R662" s="275">
        <v>12000</v>
      </c>
      <c r="S662" s="275" t="s">
        <v>100</v>
      </c>
      <c r="T662" s="275">
        <v>12000</v>
      </c>
      <c r="U662" s="275" t="s">
        <v>100</v>
      </c>
      <c r="V662" s="283">
        <v>12000</v>
      </c>
      <c r="W662" s="275" t="s">
        <v>100</v>
      </c>
      <c r="X662" s="275" t="s">
        <v>107</v>
      </c>
      <c r="Y662" s="275">
        <v>12</v>
      </c>
      <c r="Z662" s="275">
        <v>1</v>
      </c>
      <c r="AA662" s="282" t="s">
        <v>630</v>
      </c>
      <c r="AB662" s="289" t="s">
        <v>458</v>
      </c>
      <c r="AC662" s="275" t="s">
        <v>352</v>
      </c>
      <c r="AD662" s="290" t="s">
        <v>350</v>
      </c>
      <c r="AE662" s="292" t="s">
        <v>794</v>
      </c>
      <c r="AF662" s="292" t="s">
        <v>2134</v>
      </c>
      <c r="AG662" s="292"/>
    </row>
    <row r="663" spans="1:33" x14ac:dyDescent="0.25">
      <c r="A663" s="275">
        <v>429</v>
      </c>
      <c r="B663" s="275" t="s">
        <v>162</v>
      </c>
      <c r="C663" s="275" t="s">
        <v>13</v>
      </c>
      <c r="D663" s="275">
        <v>3027</v>
      </c>
      <c r="E663" s="275" t="s">
        <v>154</v>
      </c>
      <c r="F663" s="275" t="s">
        <v>13</v>
      </c>
      <c r="G663" s="276">
        <v>80802426</v>
      </c>
      <c r="H663" s="277" t="s">
        <v>59</v>
      </c>
      <c r="I663" s="277" t="s">
        <v>155</v>
      </c>
      <c r="J663" s="278">
        <v>42461</v>
      </c>
      <c r="K663" s="279">
        <v>66</v>
      </c>
      <c r="L663" s="275" t="s">
        <v>111</v>
      </c>
      <c r="M663" s="275" t="s">
        <v>42</v>
      </c>
      <c r="N663" s="278">
        <v>42524</v>
      </c>
      <c r="O663" s="278" t="s">
        <v>268</v>
      </c>
      <c r="P663" s="279">
        <v>3</v>
      </c>
      <c r="Q663" s="278" t="s">
        <v>33</v>
      </c>
      <c r="R663" s="275">
        <v>15600</v>
      </c>
      <c r="S663" s="275" t="s">
        <v>100</v>
      </c>
      <c r="T663" s="275">
        <v>15600</v>
      </c>
      <c r="U663" s="275" t="s">
        <v>100</v>
      </c>
      <c r="V663" s="283">
        <v>15600</v>
      </c>
      <c r="W663" s="275" t="s">
        <v>100</v>
      </c>
      <c r="X663" s="275" t="s">
        <v>107</v>
      </c>
      <c r="Y663" s="275">
        <v>15.6</v>
      </c>
      <c r="Z663" s="275">
        <v>1</v>
      </c>
      <c r="AA663" s="282" t="s">
        <v>630</v>
      </c>
      <c r="AB663" s="289" t="s">
        <v>458</v>
      </c>
      <c r="AC663" s="275" t="s">
        <v>352</v>
      </c>
      <c r="AD663" s="290" t="s">
        <v>350</v>
      </c>
      <c r="AE663" s="292" t="s">
        <v>794</v>
      </c>
      <c r="AF663" s="292" t="s">
        <v>2134</v>
      </c>
      <c r="AG663" s="292"/>
    </row>
    <row r="664" spans="1:33" x14ac:dyDescent="0.25">
      <c r="A664" s="275">
        <v>429</v>
      </c>
      <c r="B664" s="275" t="s">
        <v>162</v>
      </c>
      <c r="C664" s="275" t="s">
        <v>13</v>
      </c>
      <c r="D664" s="275">
        <v>3027</v>
      </c>
      <c r="E664" s="275" t="s">
        <v>154</v>
      </c>
      <c r="F664" s="275" t="s">
        <v>13</v>
      </c>
      <c r="G664" s="276">
        <v>20161077</v>
      </c>
      <c r="H664" s="277" t="s">
        <v>59</v>
      </c>
      <c r="I664" s="277" t="s">
        <v>155</v>
      </c>
      <c r="J664" s="278">
        <v>42461</v>
      </c>
      <c r="K664" s="279">
        <v>66</v>
      </c>
      <c r="L664" s="275" t="s">
        <v>127</v>
      </c>
      <c r="M664" s="275" t="s">
        <v>128</v>
      </c>
      <c r="N664" s="278">
        <v>42524</v>
      </c>
      <c r="O664" s="278" t="s">
        <v>268</v>
      </c>
      <c r="P664" s="279">
        <v>3</v>
      </c>
      <c r="Q664" s="278" t="s">
        <v>33</v>
      </c>
      <c r="R664" s="275">
        <v>44181</v>
      </c>
      <c r="S664" s="275" t="s">
        <v>100</v>
      </c>
      <c r="T664" s="275">
        <v>44181</v>
      </c>
      <c r="U664" s="275" t="s">
        <v>100</v>
      </c>
      <c r="V664" s="283">
        <v>44181</v>
      </c>
      <c r="W664" s="275" t="s">
        <v>100</v>
      </c>
      <c r="X664" s="275" t="s">
        <v>107</v>
      </c>
      <c r="Y664" s="275">
        <v>44.18</v>
      </c>
      <c r="Z664" s="275">
        <v>1</v>
      </c>
      <c r="AA664" s="282" t="s">
        <v>630</v>
      </c>
      <c r="AB664" s="289" t="s">
        <v>458</v>
      </c>
      <c r="AC664" s="275" t="s">
        <v>2416</v>
      </c>
      <c r="AD664" s="290" t="s">
        <v>350</v>
      </c>
      <c r="AE664" s="292" t="s">
        <v>794</v>
      </c>
      <c r="AF664" s="292" t="s">
        <v>2134</v>
      </c>
      <c r="AG664" s="292"/>
    </row>
    <row r="665" spans="1:33" x14ac:dyDescent="0.25">
      <c r="A665" s="275">
        <v>429</v>
      </c>
      <c r="B665" s="275" t="s">
        <v>162</v>
      </c>
      <c r="C665" s="275" t="s">
        <v>13</v>
      </c>
      <c r="D665" s="275">
        <v>3071</v>
      </c>
      <c r="E665" s="275" t="s">
        <v>139</v>
      </c>
      <c r="F665" s="275" t="s">
        <v>21</v>
      </c>
      <c r="G665" s="276">
        <v>80802594</v>
      </c>
      <c r="H665" s="277" t="s">
        <v>59</v>
      </c>
      <c r="I665" s="277" t="s">
        <v>155</v>
      </c>
      <c r="J665" s="278">
        <v>42522</v>
      </c>
      <c r="K665" s="279">
        <v>5</v>
      </c>
      <c r="L665" s="275" t="s">
        <v>118</v>
      </c>
      <c r="M665" s="275" t="s">
        <v>41</v>
      </c>
      <c r="N665" s="278">
        <v>42523</v>
      </c>
      <c r="O665" s="278" t="s">
        <v>268</v>
      </c>
      <c r="P665" s="279">
        <v>4</v>
      </c>
      <c r="Q665" s="278" t="s">
        <v>33</v>
      </c>
      <c r="R665" s="275">
        <v>550</v>
      </c>
      <c r="S665" s="275" t="s">
        <v>100</v>
      </c>
      <c r="T665" s="275">
        <v>550</v>
      </c>
      <c r="U665" s="275" t="s">
        <v>100</v>
      </c>
      <c r="V665" s="283">
        <v>550</v>
      </c>
      <c r="W665" s="275" t="s">
        <v>100</v>
      </c>
      <c r="X665" s="275" t="s">
        <v>114</v>
      </c>
      <c r="Y665" s="275">
        <v>0.55000000000000004</v>
      </c>
      <c r="Z665" s="275">
        <v>1</v>
      </c>
      <c r="AA665" s="282" t="s">
        <v>631</v>
      </c>
      <c r="AB665" s="289" t="s">
        <v>443</v>
      </c>
      <c r="AC665" s="275" t="s">
        <v>2417</v>
      </c>
      <c r="AD665" s="290" t="s">
        <v>349</v>
      </c>
      <c r="AE665" s="292" t="s">
        <v>794</v>
      </c>
      <c r="AF665" s="292" t="s">
        <v>2134</v>
      </c>
      <c r="AG665" s="292"/>
    </row>
    <row r="666" spans="1:33" x14ac:dyDescent="0.25">
      <c r="A666" s="275">
        <v>429</v>
      </c>
      <c r="B666" s="275" t="s">
        <v>162</v>
      </c>
      <c r="C666" s="275" t="s">
        <v>13</v>
      </c>
      <c r="D666" s="275">
        <v>3074</v>
      </c>
      <c r="E666" s="275" t="s">
        <v>240</v>
      </c>
      <c r="F666" s="275" t="s">
        <v>21</v>
      </c>
      <c r="G666" s="276">
        <v>80802233</v>
      </c>
      <c r="H666" s="277" t="s">
        <v>59</v>
      </c>
      <c r="I666" s="277" t="s">
        <v>155</v>
      </c>
      <c r="J666" s="278">
        <v>42361</v>
      </c>
      <c r="K666" s="279">
        <v>166</v>
      </c>
      <c r="L666" s="275" t="s">
        <v>122</v>
      </c>
      <c r="M666" s="275" t="s">
        <v>41</v>
      </c>
      <c r="N666" s="278">
        <v>42402</v>
      </c>
      <c r="O666" s="278" t="s">
        <v>266</v>
      </c>
      <c r="P666" s="279">
        <v>125</v>
      </c>
      <c r="Q666" s="278" t="s">
        <v>38</v>
      </c>
      <c r="R666" s="275">
        <v>7840</v>
      </c>
      <c r="S666" s="275" t="s">
        <v>100</v>
      </c>
      <c r="T666" s="275">
        <v>7840</v>
      </c>
      <c r="U666" s="275" t="s">
        <v>100</v>
      </c>
      <c r="V666" s="283">
        <v>7840</v>
      </c>
      <c r="W666" s="275" t="s">
        <v>100</v>
      </c>
      <c r="X666" s="275" t="s">
        <v>114</v>
      </c>
      <c r="Y666" s="275">
        <v>7.84</v>
      </c>
      <c r="Z666" s="275">
        <v>1</v>
      </c>
      <c r="AA666" s="282" t="s">
        <v>629</v>
      </c>
      <c r="AB666" s="289" t="s">
        <v>1085</v>
      </c>
      <c r="AC666" s="275" t="s">
        <v>1086</v>
      </c>
      <c r="AD666" s="290" t="s">
        <v>349</v>
      </c>
      <c r="AE666" s="292" t="s">
        <v>794</v>
      </c>
      <c r="AF666" s="292" t="s">
        <v>2134</v>
      </c>
      <c r="AG666" s="292" t="s">
        <v>2134</v>
      </c>
    </row>
    <row r="667" spans="1:33" x14ac:dyDescent="0.25">
      <c r="A667" s="275">
        <v>429</v>
      </c>
      <c r="B667" s="275" t="s">
        <v>162</v>
      </c>
      <c r="C667" s="275" t="s">
        <v>13</v>
      </c>
      <c r="D667" s="275">
        <v>3074</v>
      </c>
      <c r="E667" s="275" t="s">
        <v>240</v>
      </c>
      <c r="F667" s="275" t="s">
        <v>21</v>
      </c>
      <c r="G667" s="276">
        <v>80802234</v>
      </c>
      <c r="H667" s="277" t="s">
        <v>59</v>
      </c>
      <c r="I667" s="277" t="s">
        <v>155</v>
      </c>
      <c r="J667" s="278">
        <v>42361</v>
      </c>
      <c r="K667" s="279">
        <v>166</v>
      </c>
      <c r="L667" s="275" t="s">
        <v>122</v>
      </c>
      <c r="M667" s="275" t="s">
        <v>41</v>
      </c>
      <c r="N667" s="278">
        <v>42402</v>
      </c>
      <c r="O667" s="278" t="s">
        <v>266</v>
      </c>
      <c r="P667" s="279">
        <v>125</v>
      </c>
      <c r="Q667" s="278" t="s">
        <v>38</v>
      </c>
      <c r="R667" s="275">
        <v>8500</v>
      </c>
      <c r="S667" s="275" t="s">
        <v>100</v>
      </c>
      <c r="T667" s="275">
        <v>8500</v>
      </c>
      <c r="U667" s="275" t="s">
        <v>100</v>
      </c>
      <c r="V667" s="283">
        <v>8500</v>
      </c>
      <c r="W667" s="275" t="s">
        <v>100</v>
      </c>
      <c r="X667" s="275" t="s">
        <v>114</v>
      </c>
      <c r="Y667" s="275">
        <v>8.5</v>
      </c>
      <c r="Z667" s="275">
        <v>1</v>
      </c>
      <c r="AA667" s="282" t="s">
        <v>629</v>
      </c>
      <c r="AB667" s="289" t="s">
        <v>1085</v>
      </c>
      <c r="AC667" s="275" t="s">
        <v>1086</v>
      </c>
      <c r="AD667" s="290" t="s">
        <v>349</v>
      </c>
      <c r="AE667" s="292" t="s">
        <v>794</v>
      </c>
      <c r="AF667" s="292" t="s">
        <v>2134</v>
      </c>
      <c r="AG667" s="292" t="s">
        <v>2134</v>
      </c>
    </row>
    <row r="668" spans="1:33" x14ac:dyDescent="0.25">
      <c r="A668" s="275">
        <v>429</v>
      </c>
      <c r="B668" s="275" t="s">
        <v>162</v>
      </c>
      <c r="C668" s="275" t="s">
        <v>13</v>
      </c>
      <c r="D668" s="275">
        <v>309</v>
      </c>
      <c r="E668" s="275" t="s">
        <v>123</v>
      </c>
      <c r="F668" s="275" t="s">
        <v>21</v>
      </c>
      <c r="G668" s="276">
        <v>80802126</v>
      </c>
      <c r="H668" s="277" t="s">
        <v>59</v>
      </c>
      <c r="I668" s="277" t="s">
        <v>155</v>
      </c>
      <c r="J668" s="278">
        <v>42339</v>
      </c>
      <c r="K668" s="279">
        <v>188</v>
      </c>
      <c r="L668" s="275" t="s">
        <v>127</v>
      </c>
      <c r="M668" s="275" t="s">
        <v>128</v>
      </c>
      <c r="N668" s="278">
        <v>42403</v>
      </c>
      <c r="O668" s="278" t="s">
        <v>266</v>
      </c>
      <c r="P668" s="279">
        <v>124</v>
      </c>
      <c r="Q668" s="278" t="s">
        <v>38</v>
      </c>
      <c r="R668" s="275">
        <v>10867.5</v>
      </c>
      <c r="S668" s="275" t="s">
        <v>100</v>
      </c>
      <c r="T668" s="275">
        <v>10867.5</v>
      </c>
      <c r="U668" s="275" t="s">
        <v>100</v>
      </c>
      <c r="V668" s="283">
        <v>10867.5</v>
      </c>
      <c r="W668" s="275" t="s">
        <v>100</v>
      </c>
      <c r="X668" s="275" t="s">
        <v>114</v>
      </c>
      <c r="Y668" s="275">
        <v>10.87</v>
      </c>
      <c r="Z668" s="275">
        <v>1</v>
      </c>
      <c r="AA668" s="282" t="s">
        <v>630</v>
      </c>
      <c r="AB668" s="289" t="s">
        <v>436</v>
      </c>
      <c r="AC668" s="275" t="s">
        <v>1066</v>
      </c>
      <c r="AD668" s="290" t="s">
        <v>350</v>
      </c>
      <c r="AE668" s="292"/>
      <c r="AF668" s="292" t="s">
        <v>2134</v>
      </c>
      <c r="AG668" s="292"/>
    </row>
    <row r="669" spans="1:33" x14ac:dyDescent="0.25">
      <c r="A669" s="275">
        <v>429</v>
      </c>
      <c r="B669" s="275" t="s">
        <v>162</v>
      </c>
      <c r="C669" s="275" t="s">
        <v>13</v>
      </c>
      <c r="D669" s="275">
        <v>413</v>
      </c>
      <c r="E669" s="275" t="s">
        <v>136</v>
      </c>
      <c r="F669" s="275" t="s">
        <v>13</v>
      </c>
      <c r="G669" s="276">
        <v>74701955</v>
      </c>
      <c r="H669" s="277" t="s">
        <v>59</v>
      </c>
      <c r="I669" s="277" t="s">
        <v>155</v>
      </c>
      <c r="J669" s="278">
        <v>42492</v>
      </c>
      <c r="K669" s="279">
        <v>35</v>
      </c>
      <c r="L669" s="275" t="s">
        <v>111</v>
      </c>
      <c r="M669" s="275" t="s">
        <v>42</v>
      </c>
      <c r="N669" s="278">
        <v>42527</v>
      </c>
      <c r="O669" s="278" t="s">
        <v>268</v>
      </c>
      <c r="P669" s="279">
        <v>0</v>
      </c>
      <c r="Q669" s="278" t="s">
        <v>33</v>
      </c>
      <c r="R669" s="275">
        <v>-2495.4899999999998</v>
      </c>
      <c r="S669" s="275" t="s">
        <v>100</v>
      </c>
      <c r="T669" s="275">
        <v>-2495.4899999999998</v>
      </c>
      <c r="U669" s="275" t="s">
        <v>100</v>
      </c>
      <c r="V669" s="283">
        <v>-2495.4899999999998</v>
      </c>
      <c r="W669" s="275" t="s">
        <v>100</v>
      </c>
      <c r="X669" s="275" t="s">
        <v>107</v>
      </c>
      <c r="Y669" s="275">
        <v>-2.5</v>
      </c>
      <c r="Z669" s="275">
        <v>1</v>
      </c>
      <c r="AA669" s="282" t="s">
        <v>631</v>
      </c>
      <c r="AB669" s="289" t="s">
        <v>428</v>
      </c>
      <c r="AC669" s="275" t="s">
        <v>360</v>
      </c>
      <c r="AD669" s="290" t="s">
        <v>349</v>
      </c>
      <c r="AE669" s="292"/>
      <c r="AF669" s="292"/>
      <c r="AG669" s="292"/>
    </row>
    <row r="670" spans="1:33" x14ac:dyDescent="0.25">
      <c r="A670" s="275">
        <v>429</v>
      </c>
      <c r="B670" s="275" t="s">
        <v>162</v>
      </c>
      <c r="C670" s="275" t="s">
        <v>13</v>
      </c>
      <c r="D670" s="275">
        <v>413</v>
      </c>
      <c r="E670" s="275" t="s">
        <v>136</v>
      </c>
      <c r="F670" s="275" t="s">
        <v>13</v>
      </c>
      <c r="G670" s="276">
        <v>81400161</v>
      </c>
      <c r="H670" s="277" t="s">
        <v>59</v>
      </c>
      <c r="I670" s="277" t="s">
        <v>155</v>
      </c>
      <c r="J670" s="278">
        <v>42461</v>
      </c>
      <c r="K670" s="279">
        <v>66</v>
      </c>
      <c r="L670" s="275" t="s">
        <v>127</v>
      </c>
      <c r="M670" s="275" t="s">
        <v>128</v>
      </c>
      <c r="N670" s="278">
        <v>42527</v>
      </c>
      <c r="O670" s="278" t="s">
        <v>268</v>
      </c>
      <c r="P670" s="279">
        <v>0</v>
      </c>
      <c r="Q670" s="278" t="s">
        <v>33</v>
      </c>
      <c r="R670" s="275">
        <v>1665</v>
      </c>
      <c r="S670" s="275" t="s">
        <v>100</v>
      </c>
      <c r="T670" s="275">
        <v>1665</v>
      </c>
      <c r="U670" s="275" t="s">
        <v>100</v>
      </c>
      <c r="V670" s="283">
        <v>1665</v>
      </c>
      <c r="W670" s="275" t="s">
        <v>100</v>
      </c>
      <c r="X670" s="275" t="s">
        <v>107</v>
      </c>
      <c r="Y670" s="275">
        <v>1.67</v>
      </c>
      <c r="Z670" s="275">
        <v>1</v>
      </c>
      <c r="AA670" s="282" t="s">
        <v>629</v>
      </c>
      <c r="AB670" s="289" t="s">
        <v>428</v>
      </c>
      <c r="AC670" s="275" t="s">
        <v>351</v>
      </c>
      <c r="AD670" s="290" t="s">
        <v>349</v>
      </c>
      <c r="AE670" s="292"/>
      <c r="AF670" s="292"/>
      <c r="AG670" s="292"/>
    </row>
    <row r="671" spans="1:33" x14ac:dyDescent="0.25">
      <c r="A671" s="275">
        <v>429</v>
      </c>
      <c r="B671" s="275" t="s">
        <v>162</v>
      </c>
      <c r="C671" s="275" t="s">
        <v>13</v>
      </c>
      <c r="D671" s="275">
        <v>413</v>
      </c>
      <c r="E671" s="275" t="s">
        <v>136</v>
      </c>
      <c r="F671" s="275" t="s">
        <v>13</v>
      </c>
      <c r="G671" s="276">
        <v>80603618</v>
      </c>
      <c r="H671" s="277" t="s">
        <v>59</v>
      </c>
      <c r="I671" s="277" t="s">
        <v>155</v>
      </c>
      <c r="J671" s="278">
        <v>42461</v>
      </c>
      <c r="K671" s="279">
        <v>66</v>
      </c>
      <c r="L671" s="275" t="s">
        <v>111</v>
      </c>
      <c r="M671" s="275" t="s">
        <v>42</v>
      </c>
      <c r="N671" s="278">
        <v>42496</v>
      </c>
      <c r="O671" s="278" t="s">
        <v>268</v>
      </c>
      <c r="P671" s="279">
        <v>31</v>
      </c>
      <c r="Q671" s="278" t="s">
        <v>34</v>
      </c>
      <c r="R671" s="275">
        <v>2324.6999999999998</v>
      </c>
      <c r="S671" s="275" t="s">
        <v>100</v>
      </c>
      <c r="T671" s="275">
        <v>2324.6999999999998</v>
      </c>
      <c r="U671" s="275" t="s">
        <v>100</v>
      </c>
      <c r="V671" s="283">
        <v>2324.6999999999998</v>
      </c>
      <c r="W671" s="275" t="s">
        <v>100</v>
      </c>
      <c r="X671" s="275" t="s">
        <v>107</v>
      </c>
      <c r="Y671" s="275">
        <v>2.3199999999999998</v>
      </c>
      <c r="Z671" s="275">
        <v>1</v>
      </c>
      <c r="AA671" s="282" t="s">
        <v>629</v>
      </c>
      <c r="AB671" s="289" t="s">
        <v>428</v>
      </c>
      <c r="AC671" s="275" t="s">
        <v>360</v>
      </c>
      <c r="AD671" s="290" t="s">
        <v>349</v>
      </c>
      <c r="AE671" s="292"/>
      <c r="AF671" s="292"/>
      <c r="AG671" s="292"/>
    </row>
    <row r="672" spans="1:33" x14ac:dyDescent="0.25">
      <c r="A672" s="275">
        <v>429</v>
      </c>
      <c r="B672" s="275" t="s">
        <v>162</v>
      </c>
      <c r="C672" s="275" t="s">
        <v>13</v>
      </c>
      <c r="D672" s="275">
        <v>413</v>
      </c>
      <c r="E672" s="275" t="s">
        <v>136</v>
      </c>
      <c r="F672" s="275" t="s">
        <v>13</v>
      </c>
      <c r="G672" s="276">
        <v>81400062</v>
      </c>
      <c r="H672" s="277" t="s">
        <v>59</v>
      </c>
      <c r="I672" s="277" t="s">
        <v>155</v>
      </c>
      <c r="J672" s="278">
        <v>42430</v>
      </c>
      <c r="K672" s="279">
        <v>97</v>
      </c>
      <c r="L672" s="275" t="s">
        <v>127</v>
      </c>
      <c r="M672" s="275" t="s">
        <v>128</v>
      </c>
      <c r="N672" s="278">
        <v>42496</v>
      </c>
      <c r="O672" s="278" t="s">
        <v>268</v>
      </c>
      <c r="P672" s="279">
        <v>31</v>
      </c>
      <c r="Q672" s="278" t="s">
        <v>34</v>
      </c>
      <c r="R672" s="275">
        <v>15413.6</v>
      </c>
      <c r="S672" s="275" t="s">
        <v>100</v>
      </c>
      <c r="T672" s="275">
        <v>15413.6</v>
      </c>
      <c r="U672" s="275" t="s">
        <v>100</v>
      </c>
      <c r="V672" s="283">
        <v>15413.6</v>
      </c>
      <c r="W672" s="275" t="s">
        <v>100</v>
      </c>
      <c r="X672" s="275" t="s">
        <v>107</v>
      </c>
      <c r="Y672" s="275">
        <v>15.41</v>
      </c>
      <c r="Z672" s="275">
        <v>1</v>
      </c>
      <c r="AA672" s="282" t="s">
        <v>630</v>
      </c>
      <c r="AB672" s="289" t="s">
        <v>428</v>
      </c>
      <c r="AC672" s="275" t="s">
        <v>351</v>
      </c>
      <c r="AD672" s="290" t="s">
        <v>350</v>
      </c>
      <c r="AE672" s="292"/>
      <c r="AF672" s="292" t="s">
        <v>2134</v>
      </c>
      <c r="AG672" s="292"/>
    </row>
    <row r="673" spans="1:33" x14ac:dyDescent="0.25">
      <c r="A673" s="275">
        <v>429</v>
      </c>
      <c r="B673" s="275" t="s">
        <v>162</v>
      </c>
      <c r="C673" s="275" t="s">
        <v>13</v>
      </c>
      <c r="D673" s="275">
        <v>413</v>
      </c>
      <c r="E673" s="275" t="s">
        <v>136</v>
      </c>
      <c r="F673" s="275" t="s">
        <v>13</v>
      </c>
      <c r="G673" s="276">
        <v>20161071</v>
      </c>
      <c r="H673" s="277" t="s">
        <v>59</v>
      </c>
      <c r="I673" s="277" t="s">
        <v>155</v>
      </c>
      <c r="J673" s="278">
        <v>42464</v>
      </c>
      <c r="K673" s="279">
        <v>63</v>
      </c>
      <c r="L673" s="275" t="s">
        <v>111</v>
      </c>
      <c r="M673" s="275" t="s">
        <v>42</v>
      </c>
      <c r="N673" s="278">
        <v>42496</v>
      </c>
      <c r="O673" s="278" t="s">
        <v>268</v>
      </c>
      <c r="P673" s="279">
        <v>31</v>
      </c>
      <c r="Q673" s="278" t="s">
        <v>34</v>
      </c>
      <c r="R673" s="275">
        <v>25475</v>
      </c>
      <c r="S673" s="275" t="s">
        <v>100</v>
      </c>
      <c r="T673" s="275">
        <v>25475</v>
      </c>
      <c r="U673" s="275" t="s">
        <v>100</v>
      </c>
      <c r="V673" s="283">
        <v>25475</v>
      </c>
      <c r="W673" s="275" t="s">
        <v>100</v>
      </c>
      <c r="X673" s="275" t="s">
        <v>107</v>
      </c>
      <c r="Y673" s="275">
        <v>25.48</v>
      </c>
      <c r="Z673" s="275">
        <v>1</v>
      </c>
      <c r="AA673" s="282" t="s">
        <v>630</v>
      </c>
      <c r="AB673" s="289" t="s">
        <v>428</v>
      </c>
      <c r="AC673" s="275" t="s">
        <v>360</v>
      </c>
      <c r="AD673" s="290" t="s">
        <v>350</v>
      </c>
      <c r="AE673" s="292" t="s">
        <v>2404</v>
      </c>
      <c r="AF673" s="292" t="s">
        <v>2134</v>
      </c>
      <c r="AG673" s="292" t="s">
        <v>2134</v>
      </c>
    </row>
    <row r="674" spans="1:33" x14ac:dyDescent="0.25">
      <c r="A674" s="275">
        <v>429</v>
      </c>
      <c r="B674" s="275" t="s">
        <v>162</v>
      </c>
      <c r="C674" s="275" t="s">
        <v>13</v>
      </c>
      <c r="D674" s="275">
        <v>413</v>
      </c>
      <c r="E674" s="275" t="s">
        <v>136</v>
      </c>
      <c r="F674" s="275" t="s">
        <v>13</v>
      </c>
      <c r="G674" s="276">
        <v>80603752</v>
      </c>
      <c r="H674" s="277" t="s">
        <v>59</v>
      </c>
      <c r="I674" s="277" t="s">
        <v>155</v>
      </c>
      <c r="J674" s="278">
        <v>42461</v>
      </c>
      <c r="K674" s="279">
        <v>66</v>
      </c>
      <c r="L674" s="275" t="s">
        <v>122</v>
      </c>
      <c r="M674" s="275" t="s">
        <v>41</v>
      </c>
      <c r="N674" s="278">
        <v>42527</v>
      </c>
      <c r="O674" s="278" t="s">
        <v>268</v>
      </c>
      <c r="P674" s="279">
        <v>0</v>
      </c>
      <c r="Q674" s="278" t="s">
        <v>33</v>
      </c>
      <c r="R674" s="275">
        <v>31020</v>
      </c>
      <c r="S674" s="275" t="s">
        <v>100</v>
      </c>
      <c r="T674" s="275">
        <v>31020</v>
      </c>
      <c r="U674" s="275" t="s">
        <v>100</v>
      </c>
      <c r="V674" s="283">
        <v>31020</v>
      </c>
      <c r="W674" s="275" t="s">
        <v>100</v>
      </c>
      <c r="X674" s="275" t="s">
        <v>107</v>
      </c>
      <c r="Y674" s="275">
        <v>31.02</v>
      </c>
      <c r="Z674" s="275">
        <v>1</v>
      </c>
      <c r="AA674" s="282" t="s">
        <v>630</v>
      </c>
      <c r="AB674" s="289" t="s">
        <v>428</v>
      </c>
      <c r="AC674" s="275" t="s">
        <v>367</v>
      </c>
      <c r="AD674" s="290" t="s">
        <v>350</v>
      </c>
      <c r="AE674" s="292"/>
      <c r="AF674" s="292" t="s">
        <v>2134</v>
      </c>
      <c r="AG674" s="292"/>
    </row>
    <row r="675" spans="1:33" x14ac:dyDescent="0.25">
      <c r="A675" s="275">
        <v>456</v>
      </c>
      <c r="B675" s="275" t="s">
        <v>167</v>
      </c>
      <c r="C675" s="275" t="s">
        <v>14</v>
      </c>
      <c r="D675" s="275">
        <v>8243</v>
      </c>
      <c r="E675" s="275" t="s">
        <v>120</v>
      </c>
      <c r="F675" s="275" t="s">
        <v>14</v>
      </c>
      <c r="G675" s="276" t="s">
        <v>2418</v>
      </c>
      <c r="H675" s="277" t="s">
        <v>59</v>
      </c>
      <c r="I675" s="277" t="s">
        <v>168</v>
      </c>
      <c r="J675" s="278">
        <v>42466</v>
      </c>
      <c r="K675" s="279">
        <v>61</v>
      </c>
      <c r="L675" s="275" t="s">
        <v>111</v>
      </c>
      <c r="M675" s="275" t="s">
        <v>42</v>
      </c>
      <c r="N675" s="278">
        <v>42524</v>
      </c>
      <c r="O675" s="278" t="s">
        <v>268</v>
      </c>
      <c r="P675" s="279">
        <v>3</v>
      </c>
      <c r="Q675" s="278" t="s">
        <v>33</v>
      </c>
      <c r="R675" s="275">
        <v>-961.52</v>
      </c>
      <c r="S675" s="275" t="s">
        <v>100</v>
      </c>
      <c r="T675" s="275">
        <v>-961.52</v>
      </c>
      <c r="U675" s="275" t="s">
        <v>100</v>
      </c>
      <c r="V675" s="283">
        <v>-961.52</v>
      </c>
      <c r="W675" s="275" t="s">
        <v>100</v>
      </c>
      <c r="X675" s="275" t="s">
        <v>107</v>
      </c>
      <c r="Y675" s="275">
        <v>-0.96</v>
      </c>
      <c r="Z675" s="275">
        <v>1</v>
      </c>
      <c r="AA675" s="282" t="s">
        <v>631</v>
      </c>
      <c r="AB675" s="289" t="s">
        <v>426</v>
      </c>
      <c r="AC675" s="275" t="s">
        <v>2281</v>
      </c>
      <c r="AD675" s="290" t="s">
        <v>349</v>
      </c>
      <c r="AE675" s="292"/>
      <c r="AF675" s="292"/>
      <c r="AG675" s="292"/>
    </row>
    <row r="676" spans="1:33" x14ac:dyDescent="0.25">
      <c r="A676" s="275">
        <v>456</v>
      </c>
      <c r="B676" s="275" t="s">
        <v>167</v>
      </c>
      <c r="C676" s="275" t="s">
        <v>14</v>
      </c>
      <c r="D676" s="275">
        <v>8243</v>
      </c>
      <c r="E676" s="275" t="s">
        <v>120</v>
      </c>
      <c r="F676" s="275" t="s">
        <v>14</v>
      </c>
      <c r="G676" s="276">
        <v>2016030260</v>
      </c>
      <c r="H676" s="277" t="s">
        <v>59</v>
      </c>
      <c r="I676" s="277" t="s">
        <v>168</v>
      </c>
      <c r="J676" s="278">
        <v>42466</v>
      </c>
      <c r="K676" s="279">
        <v>61</v>
      </c>
      <c r="L676" s="275" t="s">
        <v>111</v>
      </c>
      <c r="M676" s="275" t="s">
        <v>42</v>
      </c>
      <c r="N676" s="278">
        <v>42524</v>
      </c>
      <c r="O676" s="278" t="s">
        <v>268</v>
      </c>
      <c r="P676" s="279">
        <v>3</v>
      </c>
      <c r="Q676" s="278" t="s">
        <v>33</v>
      </c>
      <c r="R676" s="275">
        <v>1619.59</v>
      </c>
      <c r="S676" s="275" t="s">
        <v>100</v>
      </c>
      <c r="T676" s="275">
        <v>1619.59</v>
      </c>
      <c r="U676" s="275" t="s">
        <v>100</v>
      </c>
      <c r="V676" s="283">
        <v>1619.59</v>
      </c>
      <c r="W676" s="275" t="s">
        <v>100</v>
      </c>
      <c r="X676" s="275" t="s">
        <v>107</v>
      </c>
      <c r="Y676" s="275">
        <v>1.62</v>
      </c>
      <c r="Z676" s="275">
        <v>1</v>
      </c>
      <c r="AA676" s="282" t="s">
        <v>629</v>
      </c>
      <c r="AB676" s="289" t="s">
        <v>426</v>
      </c>
      <c r="AC676" s="275" t="s">
        <v>2419</v>
      </c>
      <c r="AD676" s="290" t="s">
        <v>349</v>
      </c>
      <c r="AE676" s="292"/>
      <c r="AF676" s="292"/>
      <c r="AG676" s="292"/>
    </row>
    <row r="677" spans="1:33" x14ac:dyDescent="0.25">
      <c r="A677" s="275">
        <v>456</v>
      </c>
      <c r="B677" s="275" t="s">
        <v>167</v>
      </c>
      <c r="C677" s="275" t="s">
        <v>14</v>
      </c>
      <c r="D677" s="275">
        <v>8243</v>
      </c>
      <c r="E677" s="275" t="s">
        <v>120</v>
      </c>
      <c r="F677" s="275" t="s">
        <v>14</v>
      </c>
      <c r="G677" s="276">
        <v>2016030253</v>
      </c>
      <c r="H677" s="277" t="s">
        <v>59</v>
      </c>
      <c r="I677" s="277" t="s">
        <v>168</v>
      </c>
      <c r="J677" s="278">
        <v>42466</v>
      </c>
      <c r="K677" s="279">
        <v>61</v>
      </c>
      <c r="L677" s="275" t="s">
        <v>111</v>
      </c>
      <c r="M677" s="275" t="s">
        <v>42</v>
      </c>
      <c r="N677" s="278">
        <v>42524</v>
      </c>
      <c r="O677" s="278" t="s">
        <v>268</v>
      </c>
      <c r="P677" s="279">
        <v>3</v>
      </c>
      <c r="Q677" s="278" t="s">
        <v>33</v>
      </c>
      <c r="R677" s="275">
        <v>3383.24</v>
      </c>
      <c r="S677" s="275" t="s">
        <v>100</v>
      </c>
      <c r="T677" s="275">
        <v>3383.24</v>
      </c>
      <c r="U677" s="275" t="s">
        <v>100</v>
      </c>
      <c r="V677" s="283">
        <v>3383.24</v>
      </c>
      <c r="W677" s="275" t="s">
        <v>100</v>
      </c>
      <c r="X677" s="275" t="s">
        <v>107</v>
      </c>
      <c r="Y677" s="275">
        <v>3.38</v>
      </c>
      <c r="Z677" s="275">
        <v>1</v>
      </c>
      <c r="AA677" s="282" t="s">
        <v>629</v>
      </c>
      <c r="AB677" s="289" t="s">
        <v>426</v>
      </c>
      <c r="AC677" s="275" t="s">
        <v>2420</v>
      </c>
      <c r="AD677" s="290" t="s">
        <v>349</v>
      </c>
      <c r="AE677" s="292"/>
      <c r="AF677" s="292"/>
      <c r="AG677" s="292"/>
    </row>
    <row r="678" spans="1:33" x14ac:dyDescent="0.25">
      <c r="A678" s="275">
        <v>456</v>
      </c>
      <c r="B678" s="275" t="s">
        <v>167</v>
      </c>
      <c r="C678" s="275" t="s">
        <v>14</v>
      </c>
      <c r="D678" s="275">
        <v>8243</v>
      </c>
      <c r="E678" s="275" t="s">
        <v>120</v>
      </c>
      <c r="F678" s="275" t="s">
        <v>14</v>
      </c>
      <c r="G678" s="276">
        <v>2016030088</v>
      </c>
      <c r="H678" s="277" t="s">
        <v>59</v>
      </c>
      <c r="I678" s="277" t="s">
        <v>168</v>
      </c>
      <c r="J678" s="278">
        <v>42464</v>
      </c>
      <c r="K678" s="279">
        <v>63</v>
      </c>
      <c r="L678" s="275" t="s">
        <v>122</v>
      </c>
      <c r="M678" s="275" t="s">
        <v>41</v>
      </c>
      <c r="N678" s="278">
        <v>42524</v>
      </c>
      <c r="O678" s="278" t="s">
        <v>268</v>
      </c>
      <c r="P678" s="279">
        <v>3</v>
      </c>
      <c r="Q678" s="278" t="s">
        <v>33</v>
      </c>
      <c r="R678" s="275">
        <v>4969.4399999999996</v>
      </c>
      <c r="S678" s="275" t="s">
        <v>100</v>
      </c>
      <c r="T678" s="275">
        <v>4969.4399999999996</v>
      </c>
      <c r="U678" s="275" t="s">
        <v>100</v>
      </c>
      <c r="V678" s="283">
        <v>4969.4399999999996</v>
      </c>
      <c r="W678" s="275" t="s">
        <v>100</v>
      </c>
      <c r="X678" s="275" t="s">
        <v>107</v>
      </c>
      <c r="Y678" s="275">
        <v>4.97</v>
      </c>
      <c r="Z678" s="275">
        <v>1</v>
      </c>
      <c r="AA678" s="282" t="s">
        <v>629</v>
      </c>
      <c r="AB678" s="289" t="s">
        <v>426</v>
      </c>
      <c r="AC678" s="275" t="s">
        <v>2421</v>
      </c>
      <c r="AD678" s="290" t="s">
        <v>349</v>
      </c>
      <c r="AE678" s="292"/>
      <c r="AF678" s="292" t="s">
        <v>2134</v>
      </c>
      <c r="AG678" s="292"/>
    </row>
    <row r="679" spans="1:33" x14ac:dyDescent="0.25">
      <c r="A679" s="275">
        <v>456</v>
      </c>
      <c r="B679" s="275" t="s">
        <v>167</v>
      </c>
      <c r="C679" s="275" t="s">
        <v>14</v>
      </c>
      <c r="D679" s="275">
        <v>8243</v>
      </c>
      <c r="E679" s="275" t="s">
        <v>120</v>
      </c>
      <c r="F679" s="275" t="s">
        <v>14</v>
      </c>
      <c r="G679" s="276">
        <v>2016030256</v>
      </c>
      <c r="H679" s="277" t="s">
        <v>59</v>
      </c>
      <c r="I679" s="277" t="s">
        <v>168</v>
      </c>
      <c r="J679" s="278">
        <v>42466</v>
      </c>
      <c r="K679" s="279">
        <v>61</v>
      </c>
      <c r="L679" s="275" t="s">
        <v>111</v>
      </c>
      <c r="M679" s="275" t="s">
        <v>42</v>
      </c>
      <c r="N679" s="278">
        <v>42524</v>
      </c>
      <c r="O679" s="278" t="s">
        <v>268</v>
      </c>
      <c r="P679" s="279">
        <v>3</v>
      </c>
      <c r="Q679" s="278" t="s">
        <v>33</v>
      </c>
      <c r="R679" s="275">
        <v>5697.72</v>
      </c>
      <c r="S679" s="275" t="s">
        <v>100</v>
      </c>
      <c r="T679" s="275">
        <v>5697.72</v>
      </c>
      <c r="U679" s="275" t="s">
        <v>100</v>
      </c>
      <c r="V679" s="283">
        <v>5697.72</v>
      </c>
      <c r="W679" s="275" t="s">
        <v>100</v>
      </c>
      <c r="X679" s="275" t="s">
        <v>107</v>
      </c>
      <c r="Y679" s="275">
        <v>5.7</v>
      </c>
      <c r="Z679" s="275">
        <v>1</v>
      </c>
      <c r="AA679" s="282" t="s">
        <v>629</v>
      </c>
      <c r="AB679" s="289" t="s">
        <v>426</v>
      </c>
      <c r="AC679" s="275" t="s">
        <v>2420</v>
      </c>
      <c r="AD679" s="290" t="s">
        <v>349</v>
      </c>
      <c r="AE679" s="292"/>
      <c r="AF679" s="292"/>
      <c r="AG679" s="292"/>
    </row>
    <row r="680" spans="1:33" x14ac:dyDescent="0.25">
      <c r="A680" s="275">
        <v>456</v>
      </c>
      <c r="B680" s="275" t="s">
        <v>167</v>
      </c>
      <c r="C680" s="275" t="s">
        <v>14</v>
      </c>
      <c r="D680" s="275">
        <v>8243</v>
      </c>
      <c r="E680" s="275" t="s">
        <v>120</v>
      </c>
      <c r="F680" s="275" t="s">
        <v>14</v>
      </c>
      <c r="G680" s="276">
        <v>2016020129</v>
      </c>
      <c r="H680" s="277" t="s">
        <v>59</v>
      </c>
      <c r="I680" s="277" t="s">
        <v>168</v>
      </c>
      <c r="J680" s="278">
        <v>42431</v>
      </c>
      <c r="K680" s="279">
        <v>96</v>
      </c>
      <c r="L680" s="275" t="s">
        <v>105</v>
      </c>
      <c r="M680" s="275" t="s">
        <v>41</v>
      </c>
      <c r="N680" s="278">
        <v>42495</v>
      </c>
      <c r="O680" s="278" t="s">
        <v>268</v>
      </c>
      <c r="P680" s="279">
        <v>32</v>
      </c>
      <c r="Q680" s="278" t="s">
        <v>34</v>
      </c>
      <c r="R680" s="275">
        <v>6878.75</v>
      </c>
      <c r="S680" s="275" t="s">
        <v>100</v>
      </c>
      <c r="T680" s="275">
        <v>6878.75</v>
      </c>
      <c r="U680" s="275" t="s">
        <v>100</v>
      </c>
      <c r="V680" s="283">
        <v>6878.75</v>
      </c>
      <c r="W680" s="275" t="s">
        <v>100</v>
      </c>
      <c r="X680" s="275" t="s">
        <v>107</v>
      </c>
      <c r="Y680" s="275">
        <v>6.88</v>
      </c>
      <c r="Z680" s="275">
        <v>1</v>
      </c>
      <c r="AA680" s="282" t="s">
        <v>629</v>
      </c>
      <c r="AB680" s="289" t="s">
        <v>2153</v>
      </c>
      <c r="AC680" s="275" t="s">
        <v>2154</v>
      </c>
      <c r="AD680" s="290" t="s">
        <v>349</v>
      </c>
      <c r="AE680" s="292"/>
      <c r="AF680" s="292" t="s">
        <v>2134</v>
      </c>
      <c r="AG680" s="292"/>
    </row>
    <row r="681" spans="1:33" x14ac:dyDescent="0.25">
      <c r="A681" s="275">
        <v>456</v>
      </c>
      <c r="B681" s="275" t="s">
        <v>167</v>
      </c>
      <c r="C681" s="275" t="s">
        <v>14</v>
      </c>
      <c r="D681" s="275">
        <v>8243</v>
      </c>
      <c r="E681" s="275" t="s">
        <v>120</v>
      </c>
      <c r="F681" s="275" t="s">
        <v>14</v>
      </c>
      <c r="G681" s="276">
        <v>2015110217</v>
      </c>
      <c r="H681" s="277" t="s">
        <v>59</v>
      </c>
      <c r="I681" s="277" t="s">
        <v>168</v>
      </c>
      <c r="J681" s="278">
        <v>42340</v>
      </c>
      <c r="K681" s="279">
        <v>187</v>
      </c>
      <c r="L681" s="275" t="s">
        <v>158</v>
      </c>
      <c r="M681" s="275" t="s">
        <v>41</v>
      </c>
      <c r="N681" s="278">
        <v>42403</v>
      </c>
      <c r="O681" s="278" t="s">
        <v>266</v>
      </c>
      <c r="P681" s="279">
        <v>124</v>
      </c>
      <c r="Q681" s="278" t="s">
        <v>38</v>
      </c>
      <c r="R681" s="275">
        <v>11052.64</v>
      </c>
      <c r="S681" s="275" t="s">
        <v>100</v>
      </c>
      <c r="T681" s="275">
        <v>11052.64</v>
      </c>
      <c r="U681" s="275" t="s">
        <v>100</v>
      </c>
      <c r="V681" s="283">
        <v>11052.64</v>
      </c>
      <c r="W681" s="275" t="s">
        <v>100</v>
      </c>
      <c r="X681" s="275" t="s">
        <v>107</v>
      </c>
      <c r="Y681" s="275">
        <v>11.05</v>
      </c>
      <c r="Z681" s="275">
        <v>1</v>
      </c>
      <c r="AA681" s="282" t="s">
        <v>630</v>
      </c>
      <c r="AB681" s="289" t="s">
        <v>426</v>
      </c>
      <c r="AC681" s="275" t="s">
        <v>1062</v>
      </c>
      <c r="AD681" s="290" t="s">
        <v>350</v>
      </c>
      <c r="AE681" s="292"/>
      <c r="AF681" s="292" t="s">
        <v>2134</v>
      </c>
      <c r="AG681" s="292"/>
    </row>
    <row r="682" spans="1:33" x14ac:dyDescent="0.25">
      <c r="A682" s="275">
        <v>456</v>
      </c>
      <c r="B682" s="275" t="s">
        <v>167</v>
      </c>
      <c r="C682" s="275" t="s">
        <v>14</v>
      </c>
      <c r="D682" s="275">
        <v>8243</v>
      </c>
      <c r="E682" s="275" t="s">
        <v>120</v>
      </c>
      <c r="F682" s="275" t="s">
        <v>14</v>
      </c>
      <c r="G682" s="276">
        <v>2016030123</v>
      </c>
      <c r="H682" s="277" t="s">
        <v>59</v>
      </c>
      <c r="I682" s="277" t="s">
        <v>168</v>
      </c>
      <c r="J682" s="278">
        <v>42464</v>
      </c>
      <c r="K682" s="279">
        <v>63</v>
      </c>
      <c r="L682" s="275" t="s">
        <v>127</v>
      </c>
      <c r="M682" s="275" t="s">
        <v>128</v>
      </c>
      <c r="N682" s="278">
        <v>42524</v>
      </c>
      <c r="O682" s="278" t="s">
        <v>268</v>
      </c>
      <c r="P682" s="279">
        <v>3</v>
      </c>
      <c r="Q682" s="278" t="s">
        <v>33</v>
      </c>
      <c r="R682" s="275">
        <v>12128.48</v>
      </c>
      <c r="S682" s="275" t="s">
        <v>100</v>
      </c>
      <c r="T682" s="275">
        <v>12128.48</v>
      </c>
      <c r="U682" s="275" t="s">
        <v>100</v>
      </c>
      <c r="V682" s="283">
        <v>12128.48</v>
      </c>
      <c r="W682" s="275" t="s">
        <v>100</v>
      </c>
      <c r="X682" s="275" t="s">
        <v>107</v>
      </c>
      <c r="Y682" s="275">
        <v>12.13</v>
      </c>
      <c r="Z682" s="275">
        <v>1</v>
      </c>
      <c r="AA682" s="282" t="s">
        <v>630</v>
      </c>
      <c r="AB682" s="289" t="s">
        <v>426</v>
      </c>
      <c r="AC682" s="275" t="s">
        <v>2422</v>
      </c>
      <c r="AD682" s="290" t="s">
        <v>350</v>
      </c>
      <c r="AE682" s="292"/>
      <c r="AF682" s="292" t="s">
        <v>2134</v>
      </c>
      <c r="AG682" s="292"/>
    </row>
    <row r="683" spans="1:33" x14ac:dyDescent="0.25">
      <c r="A683" s="275">
        <v>456</v>
      </c>
      <c r="B683" s="275" t="s">
        <v>167</v>
      </c>
      <c r="C683" s="275" t="s">
        <v>14</v>
      </c>
      <c r="D683" s="275">
        <v>8243</v>
      </c>
      <c r="E683" s="275" t="s">
        <v>120</v>
      </c>
      <c r="F683" s="275" t="s">
        <v>14</v>
      </c>
      <c r="G683" s="276">
        <v>2016020180</v>
      </c>
      <c r="H683" s="277" t="s">
        <v>59</v>
      </c>
      <c r="I683" s="277" t="s">
        <v>168</v>
      </c>
      <c r="J683" s="278">
        <v>42431</v>
      </c>
      <c r="K683" s="279">
        <v>96</v>
      </c>
      <c r="L683" s="275" t="s">
        <v>127</v>
      </c>
      <c r="M683" s="275" t="s">
        <v>128</v>
      </c>
      <c r="N683" s="278">
        <v>42495</v>
      </c>
      <c r="O683" s="278" t="s">
        <v>268</v>
      </c>
      <c r="P683" s="279">
        <v>32</v>
      </c>
      <c r="Q683" s="278" t="s">
        <v>34</v>
      </c>
      <c r="R683" s="275">
        <v>13302.62</v>
      </c>
      <c r="S683" s="275" t="s">
        <v>100</v>
      </c>
      <c r="T683" s="275">
        <v>13302.62</v>
      </c>
      <c r="U683" s="275" t="s">
        <v>100</v>
      </c>
      <c r="V683" s="283">
        <v>13302.62</v>
      </c>
      <c r="W683" s="275" t="s">
        <v>100</v>
      </c>
      <c r="X683" s="275" t="s">
        <v>107</v>
      </c>
      <c r="Y683" s="275">
        <v>13.3</v>
      </c>
      <c r="Z683" s="275">
        <v>1</v>
      </c>
      <c r="AA683" s="282" t="s">
        <v>630</v>
      </c>
      <c r="AB683" s="289" t="s">
        <v>2153</v>
      </c>
      <c r="AC683" s="275" t="s">
        <v>2155</v>
      </c>
      <c r="AD683" s="290" t="s">
        <v>350</v>
      </c>
      <c r="AE683" s="292"/>
      <c r="AF683" s="292" t="s">
        <v>2134</v>
      </c>
      <c r="AG683" s="292"/>
    </row>
    <row r="684" spans="1:33" x14ac:dyDescent="0.25">
      <c r="A684" s="275">
        <v>456</v>
      </c>
      <c r="B684" s="275" t="s">
        <v>167</v>
      </c>
      <c r="C684" s="275" t="s">
        <v>14</v>
      </c>
      <c r="D684" s="275">
        <v>8243</v>
      </c>
      <c r="E684" s="275" t="s">
        <v>120</v>
      </c>
      <c r="F684" s="275" t="s">
        <v>14</v>
      </c>
      <c r="G684" s="276">
        <v>2016020119</v>
      </c>
      <c r="H684" s="277" t="s">
        <v>59</v>
      </c>
      <c r="I684" s="277" t="s">
        <v>168</v>
      </c>
      <c r="J684" s="278">
        <v>42431</v>
      </c>
      <c r="K684" s="279">
        <v>96</v>
      </c>
      <c r="L684" s="275" t="s">
        <v>127</v>
      </c>
      <c r="M684" s="275" t="s">
        <v>128</v>
      </c>
      <c r="N684" s="278">
        <v>42495</v>
      </c>
      <c r="O684" s="278" t="s">
        <v>268</v>
      </c>
      <c r="P684" s="279">
        <v>32</v>
      </c>
      <c r="Q684" s="278" t="s">
        <v>34</v>
      </c>
      <c r="R684" s="275">
        <v>13425.44</v>
      </c>
      <c r="S684" s="275" t="s">
        <v>100</v>
      </c>
      <c r="T684" s="275">
        <v>13425.44</v>
      </c>
      <c r="U684" s="275" t="s">
        <v>100</v>
      </c>
      <c r="V684" s="283">
        <v>13425.44</v>
      </c>
      <c r="W684" s="275" t="s">
        <v>100</v>
      </c>
      <c r="X684" s="275" t="s">
        <v>107</v>
      </c>
      <c r="Y684" s="275">
        <v>13.43</v>
      </c>
      <c r="Z684" s="275">
        <v>1</v>
      </c>
      <c r="AA684" s="282" t="s">
        <v>630</v>
      </c>
      <c r="AB684" s="289" t="s">
        <v>2153</v>
      </c>
      <c r="AC684" s="275" t="s">
        <v>2154</v>
      </c>
      <c r="AD684" s="290" t="s">
        <v>350</v>
      </c>
      <c r="AE684" s="292"/>
      <c r="AF684" s="292" t="s">
        <v>2134</v>
      </c>
      <c r="AG684" s="292"/>
    </row>
    <row r="685" spans="1:33" x14ac:dyDescent="0.25">
      <c r="A685" s="275">
        <v>456</v>
      </c>
      <c r="B685" s="275" t="s">
        <v>167</v>
      </c>
      <c r="C685" s="275" t="s">
        <v>14</v>
      </c>
      <c r="D685" s="275">
        <v>8243</v>
      </c>
      <c r="E685" s="275" t="s">
        <v>120</v>
      </c>
      <c r="F685" s="275" t="s">
        <v>14</v>
      </c>
      <c r="G685" s="276">
        <v>2016030020</v>
      </c>
      <c r="H685" s="277" t="s">
        <v>59</v>
      </c>
      <c r="I685" s="277" t="s">
        <v>168</v>
      </c>
      <c r="J685" s="278">
        <v>42464</v>
      </c>
      <c r="K685" s="279">
        <v>63</v>
      </c>
      <c r="L685" s="275" t="s">
        <v>111</v>
      </c>
      <c r="M685" s="275" t="s">
        <v>42</v>
      </c>
      <c r="N685" s="278">
        <v>42524</v>
      </c>
      <c r="O685" s="278" t="s">
        <v>268</v>
      </c>
      <c r="P685" s="279">
        <v>3</v>
      </c>
      <c r="Q685" s="278" t="s">
        <v>33</v>
      </c>
      <c r="R685" s="275">
        <v>17345.8</v>
      </c>
      <c r="S685" s="275" t="s">
        <v>100</v>
      </c>
      <c r="T685" s="275">
        <v>17345.8</v>
      </c>
      <c r="U685" s="275" t="s">
        <v>100</v>
      </c>
      <c r="V685" s="283">
        <v>17345.8</v>
      </c>
      <c r="W685" s="275" t="s">
        <v>100</v>
      </c>
      <c r="X685" s="275" t="s">
        <v>107</v>
      </c>
      <c r="Y685" s="275">
        <v>17.350000000000001</v>
      </c>
      <c r="Z685" s="275">
        <v>1</v>
      </c>
      <c r="AA685" s="282" t="s">
        <v>630</v>
      </c>
      <c r="AB685" s="289" t="s">
        <v>426</v>
      </c>
      <c r="AC685" s="275" t="s">
        <v>2281</v>
      </c>
      <c r="AD685" s="290" t="s">
        <v>350</v>
      </c>
      <c r="AE685" s="292"/>
      <c r="AF685" s="292" t="s">
        <v>2134</v>
      </c>
      <c r="AG685" s="292"/>
    </row>
    <row r="686" spans="1:33" x14ac:dyDescent="0.25">
      <c r="A686" s="275">
        <v>456</v>
      </c>
      <c r="B686" s="275" t="s">
        <v>167</v>
      </c>
      <c r="C686" s="275" t="s">
        <v>14</v>
      </c>
      <c r="D686" s="275">
        <v>8243</v>
      </c>
      <c r="E686" s="275" t="s">
        <v>120</v>
      </c>
      <c r="F686" s="275" t="s">
        <v>14</v>
      </c>
      <c r="G686" s="276">
        <v>2016030098</v>
      </c>
      <c r="H686" s="277" t="s">
        <v>59</v>
      </c>
      <c r="I686" s="277" t="s">
        <v>168</v>
      </c>
      <c r="J686" s="278">
        <v>42464</v>
      </c>
      <c r="K686" s="279">
        <v>63</v>
      </c>
      <c r="L686" s="275" t="s">
        <v>122</v>
      </c>
      <c r="M686" s="275" t="s">
        <v>41</v>
      </c>
      <c r="N686" s="278">
        <v>42524</v>
      </c>
      <c r="O686" s="278" t="s">
        <v>268</v>
      </c>
      <c r="P686" s="279">
        <v>3</v>
      </c>
      <c r="Q686" s="278" t="s">
        <v>33</v>
      </c>
      <c r="R686" s="275">
        <v>18793</v>
      </c>
      <c r="S686" s="275" t="s">
        <v>100</v>
      </c>
      <c r="T686" s="275">
        <v>18793</v>
      </c>
      <c r="U686" s="275" t="s">
        <v>100</v>
      </c>
      <c r="V686" s="283">
        <v>18793</v>
      </c>
      <c r="W686" s="275" t="s">
        <v>100</v>
      </c>
      <c r="X686" s="275" t="s">
        <v>107</v>
      </c>
      <c r="Y686" s="275">
        <v>18.79</v>
      </c>
      <c r="Z686" s="275">
        <v>1</v>
      </c>
      <c r="AA686" s="282" t="s">
        <v>630</v>
      </c>
      <c r="AB686" s="289" t="s">
        <v>426</v>
      </c>
      <c r="AC686" s="275" t="s">
        <v>2422</v>
      </c>
      <c r="AD686" s="290" t="s">
        <v>350</v>
      </c>
      <c r="AE686" s="292"/>
      <c r="AF686" s="292" t="s">
        <v>2134</v>
      </c>
      <c r="AG686" s="292"/>
    </row>
    <row r="687" spans="1:33" x14ac:dyDescent="0.25">
      <c r="A687" s="275">
        <v>456</v>
      </c>
      <c r="B687" s="275" t="s">
        <v>167</v>
      </c>
      <c r="C687" s="275" t="s">
        <v>14</v>
      </c>
      <c r="D687" s="275">
        <v>8243</v>
      </c>
      <c r="E687" s="275" t="s">
        <v>120</v>
      </c>
      <c r="F687" s="275" t="s">
        <v>14</v>
      </c>
      <c r="G687" s="276">
        <v>2016030017</v>
      </c>
      <c r="H687" s="277" t="s">
        <v>59</v>
      </c>
      <c r="I687" s="277" t="s">
        <v>168</v>
      </c>
      <c r="J687" s="278">
        <v>42464</v>
      </c>
      <c r="K687" s="279">
        <v>63</v>
      </c>
      <c r="L687" s="275" t="s">
        <v>161</v>
      </c>
      <c r="M687" s="275" t="s">
        <v>128</v>
      </c>
      <c r="N687" s="278">
        <v>42524</v>
      </c>
      <c r="O687" s="278" t="s">
        <v>268</v>
      </c>
      <c r="P687" s="279">
        <v>3</v>
      </c>
      <c r="Q687" s="278" t="s">
        <v>33</v>
      </c>
      <c r="R687" s="275">
        <v>20197.939999999999</v>
      </c>
      <c r="S687" s="275" t="s">
        <v>100</v>
      </c>
      <c r="T687" s="275">
        <v>20197.939999999999</v>
      </c>
      <c r="U687" s="275" t="s">
        <v>100</v>
      </c>
      <c r="V687" s="283">
        <v>20197.939999999999</v>
      </c>
      <c r="W687" s="275" t="s">
        <v>100</v>
      </c>
      <c r="X687" s="275" t="s">
        <v>107</v>
      </c>
      <c r="Y687" s="275">
        <v>20.2</v>
      </c>
      <c r="Z687" s="275">
        <v>1</v>
      </c>
      <c r="AA687" s="282" t="s">
        <v>630</v>
      </c>
      <c r="AB687" s="289" t="s">
        <v>426</v>
      </c>
      <c r="AC687" s="275" t="s">
        <v>2423</v>
      </c>
      <c r="AD687" s="290" t="s">
        <v>350</v>
      </c>
      <c r="AE687" s="292"/>
      <c r="AF687" s="292" t="s">
        <v>2134</v>
      </c>
      <c r="AG687" s="292"/>
    </row>
    <row r="688" spans="1:33" x14ac:dyDescent="0.25">
      <c r="A688" s="275">
        <v>456</v>
      </c>
      <c r="B688" s="275" t="s">
        <v>167</v>
      </c>
      <c r="C688" s="275" t="s">
        <v>14</v>
      </c>
      <c r="D688" s="275">
        <v>8243</v>
      </c>
      <c r="E688" s="275" t="s">
        <v>120</v>
      </c>
      <c r="F688" s="275" t="s">
        <v>14</v>
      </c>
      <c r="G688" s="276">
        <v>2016020123</v>
      </c>
      <c r="H688" s="277" t="s">
        <v>59</v>
      </c>
      <c r="I688" s="277" t="s">
        <v>168</v>
      </c>
      <c r="J688" s="278">
        <v>42431</v>
      </c>
      <c r="K688" s="279">
        <v>96</v>
      </c>
      <c r="L688" s="275" t="s">
        <v>105</v>
      </c>
      <c r="M688" s="275" t="s">
        <v>41</v>
      </c>
      <c r="N688" s="278">
        <v>42495</v>
      </c>
      <c r="O688" s="278" t="s">
        <v>268</v>
      </c>
      <c r="P688" s="279">
        <v>32</v>
      </c>
      <c r="Q688" s="278" t="s">
        <v>34</v>
      </c>
      <c r="R688" s="275">
        <v>25396.09</v>
      </c>
      <c r="S688" s="275" t="s">
        <v>100</v>
      </c>
      <c r="T688" s="275">
        <v>25396.09</v>
      </c>
      <c r="U688" s="275" t="s">
        <v>100</v>
      </c>
      <c r="V688" s="283">
        <v>25396.09</v>
      </c>
      <c r="W688" s="275" t="s">
        <v>100</v>
      </c>
      <c r="X688" s="275" t="s">
        <v>107</v>
      </c>
      <c r="Y688" s="275">
        <v>25.4</v>
      </c>
      <c r="Z688" s="275">
        <v>1</v>
      </c>
      <c r="AA688" s="282" t="s">
        <v>630</v>
      </c>
      <c r="AB688" s="289" t="s">
        <v>2153</v>
      </c>
      <c r="AC688" s="275" t="s">
        <v>2156</v>
      </c>
      <c r="AD688" s="290" t="s">
        <v>350</v>
      </c>
      <c r="AE688" s="292"/>
      <c r="AF688" s="292" t="s">
        <v>2134</v>
      </c>
      <c r="AG688" s="292"/>
    </row>
    <row r="689" spans="1:33" x14ac:dyDescent="0.25">
      <c r="A689" s="275">
        <v>456</v>
      </c>
      <c r="B689" s="275" t="s">
        <v>167</v>
      </c>
      <c r="C689" s="275" t="s">
        <v>14</v>
      </c>
      <c r="D689" s="275">
        <v>8243</v>
      </c>
      <c r="E689" s="275" t="s">
        <v>120</v>
      </c>
      <c r="F689" s="275" t="s">
        <v>14</v>
      </c>
      <c r="G689" s="276">
        <v>2016030198</v>
      </c>
      <c r="H689" s="277" t="s">
        <v>59</v>
      </c>
      <c r="I689" s="277" t="s">
        <v>168</v>
      </c>
      <c r="J689" s="278">
        <v>42464</v>
      </c>
      <c r="K689" s="279">
        <v>63</v>
      </c>
      <c r="L689" s="275" t="s">
        <v>111</v>
      </c>
      <c r="M689" s="275" t="s">
        <v>42</v>
      </c>
      <c r="N689" s="278">
        <v>42524</v>
      </c>
      <c r="O689" s="278" t="s">
        <v>268</v>
      </c>
      <c r="P689" s="279">
        <v>3</v>
      </c>
      <c r="Q689" s="278" t="s">
        <v>33</v>
      </c>
      <c r="R689" s="275">
        <v>30835.88</v>
      </c>
      <c r="S689" s="275" t="s">
        <v>100</v>
      </c>
      <c r="T689" s="275">
        <v>30835.88</v>
      </c>
      <c r="U689" s="275" t="s">
        <v>100</v>
      </c>
      <c r="V689" s="283">
        <v>30835.88</v>
      </c>
      <c r="W689" s="275" t="s">
        <v>100</v>
      </c>
      <c r="X689" s="275" t="s">
        <v>107</v>
      </c>
      <c r="Y689" s="275">
        <v>30.84</v>
      </c>
      <c r="Z689" s="275">
        <v>1</v>
      </c>
      <c r="AA689" s="282" t="s">
        <v>630</v>
      </c>
      <c r="AB689" s="289" t="s">
        <v>426</v>
      </c>
      <c r="AC689" s="275" t="s">
        <v>2281</v>
      </c>
      <c r="AD689" s="290" t="s">
        <v>350</v>
      </c>
      <c r="AE689" s="292"/>
      <c r="AF689" s="292" t="s">
        <v>2134</v>
      </c>
      <c r="AG689" s="292"/>
    </row>
    <row r="690" spans="1:33" x14ac:dyDescent="0.25">
      <c r="A690" s="275">
        <v>456</v>
      </c>
      <c r="B690" s="275" t="s">
        <v>167</v>
      </c>
      <c r="C690" s="275" t="s">
        <v>14</v>
      </c>
      <c r="D690" s="275">
        <v>8243</v>
      </c>
      <c r="E690" s="275" t="s">
        <v>120</v>
      </c>
      <c r="F690" s="275" t="s">
        <v>14</v>
      </c>
      <c r="G690" s="276">
        <v>2016030101</v>
      </c>
      <c r="H690" s="277" t="s">
        <v>59</v>
      </c>
      <c r="I690" s="277" t="s">
        <v>168</v>
      </c>
      <c r="J690" s="278">
        <v>42464</v>
      </c>
      <c r="K690" s="279">
        <v>63</v>
      </c>
      <c r="L690" s="275" t="s">
        <v>127</v>
      </c>
      <c r="M690" s="275" t="s">
        <v>128</v>
      </c>
      <c r="N690" s="278">
        <v>42524</v>
      </c>
      <c r="O690" s="278" t="s">
        <v>268</v>
      </c>
      <c r="P690" s="279">
        <v>3</v>
      </c>
      <c r="Q690" s="278" t="s">
        <v>33</v>
      </c>
      <c r="R690" s="275">
        <v>44415.32</v>
      </c>
      <c r="S690" s="275" t="s">
        <v>100</v>
      </c>
      <c r="T690" s="275">
        <v>44415.32</v>
      </c>
      <c r="U690" s="275" t="s">
        <v>100</v>
      </c>
      <c r="V690" s="283">
        <v>44415.32</v>
      </c>
      <c r="W690" s="275" t="s">
        <v>100</v>
      </c>
      <c r="X690" s="275" t="s">
        <v>107</v>
      </c>
      <c r="Y690" s="275">
        <v>44.42</v>
      </c>
      <c r="Z690" s="275">
        <v>1</v>
      </c>
      <c r="AA690" s="282" t="s">
        <v>630</v>
      </c>
      <c r="AB690" s="289" t="s">
        <v>426</v>
      </c>
      <c r="AC690" s="275" t="s">
        <v>2422</v>
      </c>
      <c r="AD690" s="290" t="s">
        <v>350</v>
      </c>
      <c r="AE690" s="292"/>
      <c r="AF690" s="292" t="s">
        <v>2134</v>
      </c>
      <c r="AG690" s="292"/>
    </row>
    <row r="691" spans="1:33" x14ac:dyDescent="0.25">
      <c r="A691" s="275">
        <v>456</v>
      </c>
      <c r="B691" s="275" t="s">
        <v>167</v>
      </c>
      <c r="C691" s="275" t="s">
        <v>14</v>
      </c>
      <c r="D691" s="275">
        <v>8243</v>
      </c>
      <c r="E691" s="275" t="s">
        <v>120</v>
      </c>
      <c r="F691" s="275" t="s">
        <v>14</v>
      </c>
      <c r="G691" s="276">
        <v>2016020128</v>
      </c>
      <c r="H691" s="277" t="s">
        <v>59</v>
      </c>
      <c r="I691" s="277" t="s">
        <v>168</v>
      </c>
      <c r="J691" s="278">
        <v>42431</v>
      </c>
      <c r="K691" s="279">
        <v>96</v>
      </c>
      <c r="L691" s="275" t="s">
        <v>105</v>
      </c>
      <c r="M691" s="275" t="s">
        <v>41</v>
      </c>
      <c r="N691" s="278">
        <v>42495</v>
      </c>
      <c r="O691" s="278" t="s">
        <v>268</v>
      </c>
      <c r="P691" s="279">
        <v>32</v>
      </c>
      <c r="Q691" s="278" t="s">
        <v>34</v>
      </c>
      <c r="R691" s="275">
        <v>61293.53</v>
      </c>
      <c r="S691" s="275" t="s">
        <v>100</v>
      </c>
      <c r="T691" s="275">
        <v>61293.53</v>
      </c>
      <c r="U691" s="275" t="s">
        <v>100</v>
      </c>
      <c r="V691" s="283">
        <v>61293.53</v>
      </c>
      <c r="W691" s="275" t="s">
        <v>100</v>
      </c>
      <c r="X691" s="275" t="s">
        <v>107</v>
      </c>
      <c r="Y691" s="275">
        <v>61.29</v>
      </c>
      <c r="Z691" s="275">
        <v>1</v>
      </c>
      <c r="AA691" s="282" t="s">
        <v>630</v>
      </c>
      <c r="AB691" s="289" t="s">
        <v>2153</v>
      </c>
      <c r="AC691" s="275" t="s">
        <v>2154</v>
      </c>
      <c r="AD691" s="290" t="s">
        <v>350</v>
      </c>
      <c r="AE691" s="292"/>
      <c r="AF691" s="292" t="s">
        <v>2134</v>
      </c>
      <c r="AG691" s="292"/>
    </row>
    <row r="692" spans="1:33" x14ac:dyDescent="0.25">
      <c r="A692" s="275">
        <v>456</v>
      </c>
      <c r="B692" s="275" t="s">
        <v>167</v>
      </c>
      <c r="C692" s="275" t="s">
        <v>14</v>
      </c>
      <c r="D692" s="275">
        <v>8243</v>
      </c>
      <c r="E692" s="275" t="s">
        <v>120</v>
      </c>
      <c r="F692" s="275" t="s">
        <v>14</v>
      </c>
      <c r="G692" s="276">
        <v>2016030097</v>
      </c>
      <c r="H692" s="277" t="s">
        <v>59</v>
      </c>
      <c r="I692" s="277" t="s">
        <v>168</v>
      </c>
      <c r="J692" s="278">
        <v>42464</v>
      </c>
      <c r="K692" s="279">
        <v>63</v>
      </c>
      <c r="L692" s="275" t="s">
        <v>122</v>
      </c>
      <c r="M692" s="275" t="s">
        <v>41</v>
      </c>
      <c r="N692" s="278">
        <v>42524</v>
      </c>
      <c r="O692" s="278" t="s">
        <v>268</v>
      </c>
      <c r="P692" s="279">
        <v>3</v>
      </c>
      <c r="Q692" s="278" t="s">
        <v>33</v>
      </c>
      <c r="R692" s="275">
        <v>78113.539999999994</v>
      </c>
      <c r="S692" s="275" t="s">
        <v>100</v>
      </c>
      <c r="T692" s="275">
        <v>78113.539999999994</v>
      </c>
      <c r="U692" s="275" t="s">
        <v>100</v>
      </c>
      <c r="V692" s="283">
        <v>78113.539999999994</v>
      </c>
      <c r="W692" s="275" t="s">
        <v>100</v>
      </c>
      <c r="X692" s="275" t="s">
        <v>107</v>
      </c>
      <c r="Y692" s="275">
        <v>78.11</v>
      </c>
      <c r="Z692" s="275">
        <v>1</v>
      </c>
      <c r="AA692" s="282" t="s">
        <v>630</v>
      </c>
      <c r="AB692" s="289" t="s">
        <v>426</v>
      </c>
      <c r="AC692" s="275" t="s">
        <v>2424</v>
      </c>
      <c r="AD692" s="290" t="s">
        <v>350</v>
      </c>
      <c r="AE692" s="292"/>
      <c r="AF692" s="292" t="s">
        <v>2134</v>
      </c>
      <c r="AG692" s="292"/>
    </row>
    <row r="693" spans="1:33" x14ac:dyDescent="0.25">
      <c r="A693" s="275">
        <v>456</v>
      </c>
      <c r="B693" s="275" t="s">
        <v>167</v>
      </c>
      <c r="C693" s="275" t="s">
        <v>14</v>
      </c>
      <c r="D693" s="275">
        <v>8243</v>
      </c>
      <c r="E693" s="275" t="s">
        <v>120</v>
      </c>
      <c r="F693" s="275" t="s">
        <v>14</v>
      </c>
      <c r="G693" s="276">
        <v>2016020149</v>
      </c>
      <c r="H693" s="277" t="s">
        <v>59</v>
      </c>
      <c r="I693" s="277" t="s">
        <v>168</v>
      </c>
      <c r="J693" s="278">
        <v>42431</v>
      </c>
      <c r="K693" s="279">
        <v>96</v>
      </c>
      <c r="L693" s="275" t="s">
        <v>105</v>
      </c>
      <c r="M693" s="275" t="s">
        <v>41</v>
      </c>
      <c r="N693" s="278">
        <v>42495</v>
      </c>
      <c r="O693" s="278" t="s">
        <v>268</v>
      </c>
      <c r="P693" s="279">
        <v>32</v>
      </c>
      <c r="Q693" s="278" t="s">
        <v>34</v>
      </c>
      <c r="R693" s="275">
        <v>252574.07999999999</v>
      </c>
      <c r="S693" s="275" t="s">
        <v>100</v>
      </c>
      <c r="T693" s="275">
        <v>252574.07999999999</v>
      </c>
      <c r="U693" s="275" t="s">
        <v>100</v>
      </c>
      <c r="V693" s="283">
        <v>252574.07999999999</v>
      </c>
      <c r="W693" s="275" t="s">
        <v>100</v>
      </c>
      <c r="X693" s="275" t="s">
        <v>107</v>
      </c>
      <c r="Y693" s="275">
        <v>252.57</v>
      </c>
      <c r="Z693" s="275">
        <v>1</v>
      </c>
      <c r="AA693" s="282" t="s">
        <v>630</v>
      </c>
      <c r="AB693" s="289" t="s">
        <v>2153</v>
      </c>
      <c r="AC693" s="275" t="s">
        <v>2154</v>
      </c>
      <c r="AD693" s="290" t="s">
        <v>350</v>
      </c>
      <c r="AE693" s="292"/>
      <c r="AF693" s="292" t="s">
        <v>2134</v>
      </c>
      <c r="AG693" s="292"/>
    </row>
    <row r="694" spans="1:33" x14ac:dyDescent="0.25">
      <c r="A694" s="275">
        <v>688</v>
      </c>
      <c r="B694" s="275" t="s">
        <v>1797</v>
      </c>
      <c r="C694" s="275" t="s">
        <v>16</v>
      </c>
      <c r="D694" s="275">
        <v>692</v>
      </c>
      <c r="E694" s="275" t="s">
        <v>187</v>
      </c>
      <c r="F694" s="275" t="s">
        <v>16</v>
      </c>
      <c r="G694" s="276">
        <v>68801111600017</v>
      </c>
      <c r="H694" s="277" t="s">
        <v>57</v>
      </c>
      <c r="I694" s="277" t="s">
        <v>191</v>
      </c>
      <c r="J694" s="278">
        <v>42418</v>
      </c>
      <c r="K694" s="279">
        <v>109</v>
      </c>
      <c r="L694" s="275" t="s">
        <v>158</v>
      </c>
      <c r="M694" s="275" t="s">
        <v>41</v>
      </c>
      <c r="N694" s="278">
        <v>42465</v>
      </c>
      <c r="O694" s="278" t="s">
        <v>266</v>
      </c>
      <c r="P694" s="279">
        <v>62</v>
      </c>
      <c r="Q694" s="278" t="s">
        <v>35</v>
      </c>
      <c r="R694" s="275">
        <v>-15949.92</v>
      </c>
      <c r="S694" s="275" t="s">
        <v>100</v>
      </c>
      <c r="T694" s="275">
        <v>-15949.92</v>
      </c>
      <c r="U694" s="275" t="s">
        <v>100</v>
      </c>
      <c r="V694" s="283">
        <v>-15949.92</v>
      </c>
      <c r="W694" s="275" t="s">
        <v>100</v>
      </c>
      <c r="X694" s="275" t="s">
        <v>107</v>
      </c>
      <c r="Y694" s="275">
        <v>-15.95</v>
      </c>
      <c r="Z694" s="275">
        <v>1</v>
      </c>
      <c r="AA694" s="282" t="s">
        <v>631</v>
      </c>
      <c r="AB694" s="289" t="s">
        <v>410</v>
      </c>
      <c r="AC694" s="275" t="s">
        <v>1798</v>
      </c>
      <c r="AD694" s="290" t="s">
        <v>349</v>
      </c>
      <c r="AE694" s="292"/>
      <c r="AF694" s="292" t="s">
        <v>2134</v>
      </c>
      <c r="AG694" s="292"/>
    </row>
    <row r="695" spans="1:33" x14ac:dyDescent="0.25">
      <c r="A695" s="275">
        <v>688</v>
      </c>
      <c r="B695" s="275" t="s">
        <v>1797</v>
      </c>
      <c r="C695" s="275" t="s">
        <v>16</v>
      </c>
      <c r="D695" s="275">
        <v>692</v>
      </c>
      <c r="E695" s="275" t="s">
        <v>187</v>
      </c>
      <c r="F695" s="275" t="s">
        <v>16</v>
      </c>
      <c r="G695" s="276">
        <v>68801111600029</v>
      </c>
      <c r="H695" s="277" t="s">
        <v>57</v>
      </c>
      <c r="I695" s="277" t="s">
        <v>191</v>
      </c>
      <c r="J695" s="278">
        <v>42451</v>
      </c>
      <c r="K695" s="279">
        <v>76</v>
      </c>
      <c r="L695" s="275" t="s">
        <v>158</v>
      </c>
      <c r="M695" s="275" t="s">
        <v>41</v>
      </c>
      <c r="N695" s="278">
        <v>42494</v>
      </c>
      <c r="O695" s="278" t="s">
        <v>268</v>
      </c>
      <c r="P695" s="279">
        <v>33</v>
      </c>
      <c r="Q695" s="278" t="s">
        <v>34</v>
      </c>
      <c r="R695" s="275">
        <v>2197.61</v>
      </c>
      <c r="S695" s="275" t="s">
        <v>100</v>
      </c>
      <c r="T695" s="275">
        <v>2197.61</v>
      </c>
      <c r="U695" s="275" t="s">
        <v>100</v>
      </c>
      <c r="V695" s="283">
        <v>2197.61</v>
      </c>
      <c r="W695" s="275" t="s">
        <v>100</v>
      </c>
      <c r="X695" s="275" t="s">
        <v>107</v>
      </c>
      <c r="Y695" s="275">
        <v>2.2000000000000002</v>
      </c>
      <c r="Z695" s="275">
        <v>1</v>
      </c>
      <c r="AA695" s="282" t="s">
        <v>629</v>
      </c>
      <c r="AB695" s="289" t="s">
        <v>410</v>
      </c>
      <c r="AC695" s="275" t="s">
        <v>2172</v>
      </c>
      <c r="AD695" s="290" t="s">
        <v>349</v>
      </c>
      <c r="AE695" s="292"/>
      <c r="AF695" s="292" t="s">
        <v>2134</v>
      </c>
      <c r="AG695" s="292"/>
    </row>
    <row r="696" spans="1:33" x14ac:dyDescent="0.25">
      <c r="A696" s="275">
        <v>688</v>
      </c>
      <c r="B696" s="275" t="s">
        <v>1797</v>
      </c>
      <c r="C696" s="275" t="s">
        <v>16</v>
      </c>
      <c r="D696" s="275">
        <v>692</v>
      </c>
      <c r="E696" s="275" t="s">
        <v>187</v>
      </c>
      <c r="F696" s="275" t="s">
        <v>16</v>
      </c>
      <c r="G696" s="276">
        <v>68801111600129</v>
      </c>
      <c r="H696" s="277" t="s">
        <v>277</v>
      </c>
      <c r="I696" s="277" t="s">
        <v>278</v>
      </c>
      <c r="J696" s="278">
        <v>42513</v>
      </c>
      <c r="K696" s="279">
        <v>14</v>
      </c>
      <c r="L696" s="275" t="s">
        <v>158</v>
      </c>
      <c r="M696" s="275" t="s">
        <v>41</v>
      </c>
      <c r="N696" s="278">
        <v>42524</v>
      </c>
      <c r="O696" s="278" t="s">
        <v>268</v>
      </c>
      <c r="P696" s="279">
        <v>3</v>
      </c>
      <c r="Q696" s="278" t="s">
        <v>33</v>
      </c>
      <c r="R696" s="275">
        <v>15783.62</v>
      </c>
      <c r="S696" s="275" t="s">
        <v>100</v>
      </c>
      <c r="T696" s="275">
        <v>15783.62</v>
      </c>
      <c r="U696" s="275" t="s">
        <v>100</v>
      </c>
      <c r="V696" s="283">
        <v>15783.62</v>
      </c>
      <c r="W696" s="275" t="s">
        <v>100</v>
      </c>
      <c r="X696" s="275" t="s">
        <v>107</v>
      </c>
      <c r="Y696" s="275">
        <v>15.78</v>
      </c>
      <c r="Z696" s="275">
        <v>1</v>
      </c>
      <c r="AA696" s="282" t="s">
        <v>630</v>
      </c>
      <c r="AB696" s="289" t="s">
        <v>410</v>
      </c>
      <c r="AC696" s="275" t="s">
        <v>2425</v>
      </c>
      <c r="AD696" s="290" t="s">
        <v>350</v>
      </c>
      <c r="AE696" s="292"/>
      <c r="AF696" s="292" t="s">
        <v>2134</v>
      </c>
      <c r="AG696" s="292"/>
    </row>
    <row r="697" spans="1:33" x14ac:dyDescent="0.25">
      <c r="A697" s="275">
        <v>688</v>
      </c>
      <c r="B697" s="275" t="s">
        <v>1797</v>
      </c>
      <c r="C697" s="275" t="s">
        <v>16</v>
      </c>
      <c r="D697" s="275">
        <v>692</v>
      </c>
      <c r="E697" s="275" t="s">
        <v>187</v>
      </c>
      <c r="F697" s="275" t="s">
        <v>16</v>
      </c>
      <c r="G697" s="276">
        <v>68801111600098</v>
      </c>
      <c r="H697" s="277" t="s">
        <v>277</v>
      </c>
      <c r="I697" s="277" t="s">
        <v>278</v>
      </c>
      <c r="J697" s="278">
        <v>42482</v>
      </c>
      <c r="K697" s="279">
        <v>45</v>
      </c>
      <c r="L697" s="275" t="s">
        <v>127</v>
      </c>
      <c r="M697" s="275" t="s">
        <v>128</v>
      </c>
      <c r="N697" s="278">
        <v>42524</v>
      </c>
      <c r="O697" s="278" t="s">
        <v>268</v>
      </c>
      <c r="P697" s="279">
        <v>3</v>
      </c>
      <c r="Q697" s="278" t="s">
        <v>33</v>
      </c>
      <c r="R697" s="275">
        <v>48023.02</v>
      </c>
      <c r="S697" s="275" t="s">
        <v>100</v>
      </c>
      <c r="T697" s="275">
        <v>48023.02</v>
      </c>
      <c r="U697" s="275" t="s">
        <v>100</v>
      </c>
      <c r="V697" s="283">
        <v>48023.02</v>
      </c>
      <c r="W697" s="275" t="s">
        <v>100</v>
      </c>
      <c r="X697" s="275" t="s">
        <v>107</v>
      </c>
      <c r="Y697" s="275">
        <v>48.02</v>
      </c>
      <c r="Z697" s="275">
        <v>1</v>
      </c>
      <c r="AA697" s="282" t="s">
        <v>630</v>
      </c>
      <c r="AB697" s="289" t="s">
        <v>410</v>
      </c>
      <c r="AC697" s="275" t="s">
        <v>2426</v>
      </c>
      <c r="AD697" s="290" t="s">
        <v>350</v>
      </c>
      <c r="AE697" s="292"/>
      <c r="AF697" s="292" t="s">
        <v>2134</v>
      </c>
      <c r="AG697" s="292"/>
    </row>
    <row r="698" spans="1:33" x14ac:dyDescent="0.25">
      <c r="A698" s="275">
        <v>692</v>
      </c>
      <c r="B698" s="275" t="s">
        <v>187</v>
      </c>
      <c r="C698" s="275" t="s">
        <v>16</v>
      </c>
      <c r="D698" s="275">
        <v>1750</v>
      </c>
      <c r="E698" s="275" t="s">
        <v>159</v>
      </c>
      <c r="F698" s="275" t="s">
        <v>18</v>
      </c>
      <c r="G698" s="276">
        <v>69201111601728</v>
      </c>
      <c r="H698" s="277" t="s">
        <v>277</v>
      </c>
      <c r="I698" s="277" t="s">
        <v>278</v>
      </c>
      <c r="J698" s="278">
        <v>42451</v>
      </c>
      <c r="K698" s="279">
        <v>76</v>
      </c>
      <c r="L698" s="275" t="s">
        <v>111</v>
      </c>
      <c r="M698" s="275" t="s">
        <v>42</v>
      </c>
      <c r="N698" s="278">
        <v>42523</v>
      </c>
      <c r="O698" s="278" t="s">
        <v>268</v>
      </c>
      <c r="P698" s="279">
        <v>4</v>
      </c>
      <c r="Q698" s="278" t="s">
        <v>33</v>
      </c>
      <c r="R698" s="275">
        <v>15241.71</v>
      </c>
      <c r="S698" s="275" t="s">
        <v>100</v>
      </c>
      <c r="T698" s="275">
        <v>15241.71</v>
      </c>
      <c r="U698" s="275" t="s">
        <v>100</v>
      </c>
      <c r="V698" s="283">
        <v>15241.71</v>
      </c>
      <c r="W698" s="275" t="s">
        <v>100</v>
      </c>
      <c r="X698" s="275" t="s">
        <v>114</v>
      </c>
      <c r="Y698" s="275">
        <v>15.24</v>
      </c>
      <c r="Z698" s="275">
        <v>1</v>
      </c>
      <c r="AA698" s="282" t="s">
        <v>630</v>
      </c>
      <c r="AB698" s="289" t="s">
        <v>2427</v>
      </c>
      <c r="AC698" s="275" t="s">
        <v>357</v>
      </c>
      <c r="AD698" s="290" t="s">
        <v>350</v>
      </c>
      <c r="AE698" s="292"/>
      <c r="AF698" s="292" t="s">
        <v>2134</v>
      </c>
      <c r="AG698" s="292"/>
    </row>
    <row r="699" spans="1:33" x14ac:dyDescent="0.25">
      <c r="A699" s="275">
        <v>692</v>
      </c>
      <c r="B699" s="275" t="s">
        <v>187</v>
      </c>
      <c r="C699" s="275" t="s">
        <v>16</v>
      </c>
      <c r="D699" s="275">
        <v>3014</v>
      </c>
      <c r="E699" s="275" t="s">
        <v>144</v>
      </c>
      <c r="F699" s="275" t="s">
        <v>16</v>
      </c>
      <c r="G699" s="276">
        <v>69201111601683</v>
      </c>
      <c r="H699" s="277" t="s">
        <v>57</v>
      </c>
      <c r="I699" s="277" t="s">
        <v>191</v>
      </c>
      <c r="J699" s="278">
        <v>42451</v>
      </c>
      <c r="K699" s="279">
        <v>76</v>
      </c>
      <c r="L699" s="275" t="s">
        <v>127</v>
      </c>
      <c r="M699" s="275" t="s">
        <v>128</v>
      </c>
      <c r="N699" s="278">
        <v>42524</v>
      </c>
      <c r="O699" s="278" t="s">
        <v>268</v>
      </c>
      <c r="P699" s="279">
        <v>3</v>
      </c>
      <c r="Q699" s="278" t="s">
        <v>33</v>
      </c>
      <c r="R699" s="275">
        <v>960</v>
      </c>
      <c r="S699" s="275" t="s">
        <v>100</v>
      </c>
      <c r="T699" s="275">
        <v>960</v>
      </c>
      <c r="U699" s="275" t="s">
        <v>100</v>
      </c>
      <c r="V699" s="283">
        <v>960</v>
      </c>
      <c r="W699" s="275" t="s">
        <v>100</v>
      </c>
      <c r="X699" s="275" t="s">
        <v>107</v>
      </c>
      <c r="Y699" s="275">
        <v>0.96</v>
      </c>
      <c r="Z699" s="275">
        <v>1</v>
      </c>
      <c r="AA699" s="282" t="s">
        <v>631</v>
      </c>
      <c r="AB699" s="289" t="s">
        <v>413</v>
      </c>
      <c r="AC699" s="275" t="s">
        <v>1458</v>
      </c>
      <c r="AD699" s="290" t="s">
        <v>349</v>
      </c>
      <c r="AE699" s="292" t="s">
        <v>794</v>
      </c>
      <c r="AF699" s="292"/>
      <c r="AG699" s="292"/>
    </row>
    <row r="700" spans="1:33" x14ac:dyDescent="0.25">
      <c r="A700" s="275">
        <v>692</v>
      </c>
      <c r="B700" s="275" t="s">
        <v>187</v>
      </c>
      <c r="C700" s="275" t="s">
        <v>16</v>
      </c>
      <c r="D700" s="275">
        <v>3014</v>
      </c>
      <c r="E700" s="275" t="s">
        <v>144</v>
      </c>
      <c r="F700" s="275" t="s">
        <v>16</v>
      </c>
      <c r="G700" s="276">
        <v>69201111505082</v>
      </c>
      <c r="H700" s="277" t="s">
        <v>57</v>
      </c>
      <c r="I700" s="277" t="s">
        <v>191</v>
      </c>
      <c r="J700" s="278">
        <v>42311</v>
      </c>
      <c r="K700" s="279">
        <v>216</v>
      </c>
      <c r="L700" s="275" t="s">
        <v>127</v>
      </c>
      <c r="M700" s="275" t="s">
        <v>128</v>
      </c>
      <c r="N700" s="278">
        <v>42368</v>
      </c>
      <c r="O700" s="278" t="s">
        <v>273</v>
      </c>
      <c r="P700" s="279">
        <v>159</v>
      </c>
      <c r="Q700" s="278" t="s">
        <v>39</v>
      </c>
      <c r="R700" s="275">
        <v>22680</v>
      </c>
      <c r="S700" s="275" t="s">
        <v>100</v>
      </c>
      <c r="T700" s="275">
        <v>22680</v>
      </c>
      <c r="U700" s="275" t="s">
        <v>100</v>
      </c>
      <c r="V700" s="283">
        <v>22680</v>
      </c>
      <c r="W700" s="275" t="s">
        <v>100</v>
      </c>
      <c r="X700" s="275" t="s">
        <v>107</v>
      </c>
      <c r="Y700" s="275">
        <v>22.68</v>
      </c>
      <c r="Z700" s="275">
        <v>1</v>
      </c>
      <c r="AA700" s="282" t="s">
        <v>630</v>
      </c>
      <c r="AB700" s="289" t="s">
        <v>1080</v>
      </c>
      <c r="AC700" s="275" t="s">
        <v>127</v>
      </c>
      <c r="AD700" s="290" t="s">
        <v>350</v>
      </c>
      <c r="AE700" s="292" t="s">
        <v>794</v>
      </c>
      <c r="AF700" s="292" t="s">
        <v>2134</v>
      </c>
      <c r="AG700" s="292"/>
    </row>
    <row r="701" spans="1:33" x14ac:dyDescent="0.25">
      <c r="A701" s="275">
        <v>692</v>
      </c>
      <c r="B701" s="275" t="s">
        <v>187</v>
      </c>
      <c r="C701" s="275" t="s">
        <v>16</v>
      </c>
      <c r="D701" s="275">
        <v>3014</v>
      </c>
      <c r="E701" s="275" t="s">
        <v>144</v>
      </c>
      <c r="F701" s="275" t="s">
        <v>16</v>
      </c>
      <c r="G701" s="276">
        <v>69201111508519</v>
      </c>
      <c r="H701" s="277" t="s">
        <v>57</v>
      </c>
      <c r="I701" s="277" t="s">
        <v>191</v>
      </c>
      <c r="J701" s="278">
        <v>42360</v>
      </c>
      <c r="K701" s="279">
        <v>167</v>
      </c>
      <c r="L701" s="275" t="s">
        <v>127</v>
      </c>
      <c r="M701" s="275" t="s">
        <v>128</v>
      </c>
      <c r="N701" s="278">
        <v>42433</v>
      </c>
      <c r="O701" s="278" t="s">
        <v>266</v>
      </c>
      <c r="P701" s="279">
        <v>94</v>
      </c>
      <c r="Q701" s="278" t="s">
        <v>36</v>
      </c>
      <c r="R701" s="275">
        <v>33800.400000000001</v>
      </c>
      <c r="S701" s="275" t="s">
        <v>100</v>
      </c>
      <c r="T701" s="275">
        <v>33800.400000000001</v>
      </c>
      <c r="U701" s="275" t="s">
        <v>100</v>
      </c>
      <c r="V701" s="283">
        <v>33800.400000000001</v>
      </c>
      <c r="W701" s="275" t="s">
        <v>100</v>
      </c>
      <c r="X701" s="275" t="s">
        <v>107</v>
      </c>
      <c r="Y701" s="275">
        <v>33.799999999999997</v>
      </c>
      <c r="Z701" s="275">
        <v>1</v>
      </c>
      <c r="AA701" s="282" t="s">
        <v>630</v>
      </c>
      <c r="AB701" s="289" t="s">
        <v>1080</v>
      </c>
      <c r="AC701" s="275" t="s">
        <v>127</v>
      </c>
      <c r="AD701" s="290" t="s">
        <v>350</v>
      </c>
      <c r="AE701" s="292" t="s">
        <v>794</v>
      </c>
      <c r="AF701" s="292" t="s">
        <v>2134</v>
      </c>
      <c r="AG701" s="292"/>
    </row>
    <row r="702" spans="1:33" x14ac:dyDescent="0.25">
      <c r="A702" s="275">
        <v>692</v>
      </c>
      <c r="B702" s="275" t="s">
        <v>187</v>
      </c>
      <c r="C702" s="275" t="s">
        <v>16</v>
      </c>
      <c r="D702" s="275">
        <v>3014</v>
      </c>
      <c r="E702" s="275" t="s">
        <v>144</v>
      </c>
      <c r="F702" s="275" t="s">
        <v>16</v>
      </c>
      <c r="G702" s="276">
        <v>69201111601063</v>
      </c>
      <c r="H702" s="277" t="s">
        <v>277</v>
      </c>
      <c r="I702" s="277" t="s">
        <v>278</v>
      </c>
      <c r="J702" s="278">
        <v>42423</v>
      </c>
      <c r="K702" s="279">
        <v>104</v>
      </c>
      <c r="L702" s="275" t="s">
        <v>127</v>
      </c>
      <c r="M702" s="275" t="s">
        <v>128</v>
      </c>
      <c r="N702" s="278">
        <v>42495</v>
      </c>
      <c r="O702" s="278" t="s">
        <v>268</v>
      </c>
      <c r="P702" s="279">
        <v>32</v>
      </c>
      <c r="Q702" s="278" t="s">
        <v>34</v>
      </c>
      <c r="R702" s="275">
        <v>145200</v>
      </c>
      <c r="S702" s="275" t="s">
        <v>100</v>
      </c>
      <c r="T702" s="275">
        <v>145200</v>
      </c>
      <c r="U702" s="275" t="s">
        <v>100</v>
      </c>
      <c r="V702" s="283">
        <v>145200</v>
      </c>
      <c r="W702" s="275" t="s">
        <v>100</v>
      </c>
      <c r="X702" s="275" t="s">
        <v>107</v>
      </c>
      <c r="Y702" s="275">
        <v>145.19999999999999</v>
      </c>
      <c r="Z702" s="275">
        <v>1</v>
      </c>
      <c r="AA702" s="282" t="s">
        <v>630</v>
      </c>
      <c r="AB702" s="289" t="s">
        <v>413</v>
      </c>
      <c r="AC702" s="275" t="s">
        <v>2428</v>
      </c>
      <c r="AD702" s="290" t="s">
        <v>350</v>
      </c>
      <c r="AE702" s="292" t="s">
        <v>794</v>
      </c>
      <c r="AF702" s="292" t="s">
        <v>2134</v>
      </c>
      <c r="AG702" s="292"/>
    </row>
    <row r="703" spans="1:33" x14ac:dyDescent="0.25">
      <c r="A703" s="275">
        <v>692</v>
      </c>
      <c r="B703" s="275" t="s">
        <v>187</v>
      </c>
      <c r="C703" s="275" t="s">
        <v>16</v>
      </c>
      <c r="D703" s="275">
        <v>3022</v>
      </c>
      <c r="E703" s="275" t="s">
        <v>141</v>
      </c>
      <c r="F703" s="275" t="s">
        <v>16</v>
      </c>
      <c r="G703" s="276">
        <v>69201111601943</v>
      </c>
      <c r="H703" s="277" t="s">
        <v>57</v>
      </c>
      <c r="I703" s="277" t="s">
        <v>191</v>
      </c>
      <c r="J703" s="278">
        <v>42451</v>
      </c>
      <c r="K703" s="279">
        <v>76</v>
      </c>
      <c r="L703" s="275" t="s">
        <v>127</v>
      </c>
      <c r="M703" s="275" t="s">
        <v>128</v>
      </c>
      <c r="N703" s="278">
        <v>42527</v>
      </c>
      <c r="O703" s="278" t="s">
        <v>268</v>
      </c>
      <c r="P703" s="279">
        <v>0</v>
      </c>
      <c r="Q703" s="278" t="s">
        <v>33</v>
      </c>
      <c r="R703" s="275">
        <v>828</v>
      </c>
      <c r="S703" s="275" t="s">
        <v>100</v>
      </c>
      <c r="T703" s="275">
        <v>828</v>
      </c>
      <c r="U703" s="275" t="s">
        <v>100</v>
      </c>
      <c r="V703" s="283">
        <v>828</v>
      </c>
      <c r="W703" s="275" t="s">
        <v>100</v>
      </c>
      <c r="X703" s="275" t="s">
        <v>107</v>
      </c>
      <c r="Y703" s="275">
        <v>0.83</v>
      </c>
      <c r="Z703" s="275">
        <v>1</v>
      </c>
      <c r="AA703" s="282" t="s">
        <v>631</v>
      </c>
      <c r="AB703" s="289" t="s">
        <v>409</v>
      </c>
      <c r="AC703" s="275" t="s">
        <v>1458</v>
      </c>
      <c r="AD703" s="290" t="s">
        <v>349</v>
      </c>
      <c r="AE703" s="292" t="s">
        <v>794</v>
      </c>
      <c r="AF703" s="292"/>
      <c r="AG703" s="292"/>
    </row>
    <row r="704" spans="1:33" x14ac:dyDescent="0.25">
      <c r="A704" s="275">
        <v>692</v>
      </c>
      <c r="B704" s="275" t="s">
        <v>187</v>
      </c>
      <c r="C704" s="275" t="s">
        <v>16</v>
      </c>
      <c r="D704" s="275">
        <v>3022</v>
      </c>
      <c r="E704" s="275" t="s">
        <v>141</v>
      </c>
      <c r="F704" s="275" t="s">
        <v>16</v>
      </c>
      <c r="G704" s="276">
        <v>69201111602039</v>
      </c>
      <c r="H704" s="277" t="s">
        <v>57</v>
      </c>
      <c r="I704" s="277" t="s">
        <v>191</v>
      </c>
      <c r="J704" s="278">
        <v>42452</v>
      </c>
      <c r="K704" s="279">
        <v>75</v>
      </c>
      <c r="L704" s="275" t="s">
        <v>127</v>
      </c>
      <c r="M704" s="275" t="s">
        <v>128</v>
      </c>
      <c r="N704" s="278">
        <v>42527</v>
      </c>
      <c r="O704" s="278" t="s">
        <v>268</v>
      </c>
      <c r="P704" s="279">
        <v>0</v>
      </c>
      <c r="Q704" s="278" t="s">
        <v>33</v>
      </c>
      <c r="R704" s="275">
        <v>1010.65</v>
      </c>
      <c r="S704" s="275" t="s">
        <v>100</v>
      </c>
      <c r="T704" s="275">
        <v>1010.65</v>
      </c>
      <c r="U704" s="275" t="s">
        <v>100</v>
      </c>
      <c r="V704" s="283">
        <v>1010.65</v>
      </c>
      <c r="W704" s="275" t="s">
        <v>100</v>
      </c>
      <c r="X704" s="275" t="s">
        <v>107</v>
      </c>
      <c r="Y704" s="275">
        <v>1.01</v>
      </c>
      <c r="Z704" s="275">
        <v>1</v>
      </c>
      <c r="AA704" s="282" t="s">
        <v>629</v>
      </c>
      <c r="AB704" s="289" t="s">
        <v>409</v>
      </c>
      <c r="AC704" s="275" t="s">
        <v>1458</v>
      </c>
      <c r="AD704" s="290" t="s">
        <v>349</v>
      </c>
      <c r="AE704" s="292" t="s">
        <v>794</v>
      </c>
      <c r="AF704" s="292"/>
      <c r="AG704" s="292"/>
    </row>
    <row r="705" spans="1:33" x14ac:dyDescent="0.25">
      <c r="A705" s="275">
        <v>692</v>
      </c>
      <c r="B705" s="275" t="s">
        <v>187</v>
      </c>
      <c r="C705" s="275" t="s">
        <v>16</v>
      </c>
      <c r="D705" s="275">
        <v>3022</v>
      </c>
      <c r="E705" s="275" t="s">
        <v>141</v>
      </c>
      <c r="F705" s="275" t="s">
        <v>16</v>
      </c>
      <c r="G705" s="276">
        <v>69201111601749</v>
      </c>
      <c r="H705" s="277" t="s">
        <v>57</v>
      </c>
      <c r="I705" s="277" t="s">
        <v>191</v>
      </c>
      <c r="J705" s="278">
        <v>42451</v>
      </c>
      <c r="K705" s="279">
        <v>76</v>
      </c>
      <c r="L705" s="275" t="s">
        <v>111</v>
      </c>
      <c r="M705" s="275" t="s">
        <v>42</v>
      </c>
      <c r="N705" s="278">
        <v>42527</v>
      </c>
      <c r="O705" s="278" t="s">
        <v>268</v>
      </c>
      <c r="P705" s="279">
        <v>0</v>
      </c>
      <c r="Q705" s="278" t="s">
        <v>33</v>
      </c>
      <c r="R705" s="275">
        <v>1121.5899999999999</v>
      </c>
      <c r="S705" s="275" t="s">
        <v>100</v>
      </c>
      <c r="T705" s="275">
        <v>1121.5899999999999</v>
      </c>
      <c r="U705" s="275" t="s">
        <v>100</v>
      </c>
      <c r="V705" s="283">
        <v>1121.5899999999999</v>
      </c>
      <c r="W705" s="275" t="s">
        <v>100</v>
      </c>
      <c r="X705" s="275" t="s">
        <v>107</v>
      </c>
      <c r="Y705" s="275">
        <v>1.1200000000000001</v>
      </c>
      <c r="Z705" s="275">
        <v>1</v>
      </c>
      <c r="AA705" s="282" t="s">
        <v>629</v>
      </c>
      <c r="AB705" s="289" t="s">
        <v>409</v>
      </c>
      <c r="AC705" s="275" t="s">
        <v>1458</v>
      </c>
      <c r="AD705" s="290" t="s">
        <v>349</v>
      </c>
      <c r="AE705" s="292" t="s">
        <v>794</v>
      </c>
      <c r="AF705" s="292"/>
      <c r="AG705" s="292"/>
    </row>
    <row r="706" spans="1:33" x14ac:dyDescent="0.25">
      <c r="A706" s="275">
        <v>692</v>
      </c>
      <c r="B706" s="275" t="s">
        <v>187</v>
      </c>
      <c r="C706" s="275" t="s">
        <v>16</v>
      </c>
      <c r="D706" s="275">
        <v>3022</v>
      </c>
      <c r="E706" s="275" t="s">
        <v>141</v>
      </c>
      <c r="F706" s="275" t="s">
        <v>16</v>
      </c>
      <c r="G706" s="276">
        <v>69201111601685</v>
      </c>
      <c r="H706" s="277" t="s">
        <v>57</v>
      </c>
      <c r="I706" s="277" t="s">
        <v>191</v>
      </c>
      <c r="J706" s="278">
        <v>42451</v>
      </c>
      <c r="K706" s="279">
        <v>76</v>
      </c>
      <c r="L706" s="275" t="s">
        <v>127</v>
      </c>
      <c r="M706" s="275" t="s">
        <v>128</v>
      </c>
      <c r="N706" s="278">
        <v>42527</v>
      </c>
      <c r="O706" s="278" t="s">
        <v>268</v>
      </c>
      <c r="P706" s="279">
        <v>0</v>
      </c>
      <c r="Q706" s="278" t="s">
        <v>33</v>
      </c>
      <c r="R706" s="275">
        <v>1128</v>
      </c>
      <c r="S706" s="275" t="s">
        <v>100</v>
      </c>
      <c r="T706" s="275">
        <v>1128</v>
      </c>
      <c r="U706" s="275" t="s">
        <v>100</v>
      </c>
      <c r="V706" s="283">
        <v>1128</v>
      </c>
      <c r="W706" s="275" t="s">
        <v>100</v>
      </c>
      <c r="X706" s="275" t="s">
        <v>107</v>
      </c>
      <c r="Y706" s="275">
        <v>1.1299999999999999</v>
      </c>
      <c r="Z706" s="275">
        <v>1</v>
      </c>
      <c r="AA706" s="282" t="s">
        <v>629</v>
      </c>
      <c r="AB706" s="289" t="s">
        <v>409</v>
      </c>
      <c r="AC706" s="275" t="s">
        <v>2372</v>
      </c>
      <c r="AD706" s="290" t="s">
        <v>349</v>
      </c>
      <c r="AE706" s="292" t="s">
        <v>794</v>
      </c>
      <c r="AF706" s="292"/>
      <c r="AG706" s="292"/>
    </row>
    <row r="707" spans="1:33" x14ac:dyDescent="0.25">
      <c r="A707" s="275">
        <v>692</v>
      </c>
      <c r="B707" s="275" t="s">
        <v>187</v>
      </c>
      <c r="C707" s="275" t="s">
        <v>16</v>
      </c>
      <c r="D707" s="275">
        <v>3022</v>
      </c>
      <c r="E707" s="275" t="s">
        <v>141</v>
      </c>
      <c r="F707" s="275" t="s">
        <v>16</v>
      </c>
      <c r="G707" s="276">
        <v>69201111601739</v>
      </c>
      <c r="H707" s="277" t="s">
        <v>57</v>
      </c>
      <c r="I707" s="277" t="s">
        <v>191</v>
      </c>
      <c r="J707" s="278">
        <v>42451</v>
      </c>
      <c r="K707" s="279">
        <v>76</v>
      </c>
      <c r="L707" s="275" t="s">
        <v>127</v>
      </c>
      <c r="M707" s="275" t="s">
        <v>128</v>
      </c>
      <c r="N707" s="278">
        <v>42527</v>
      </c>
      <c r="O707" s="278" t="s">
        <v>268</v>
      </c>
      <c r="P707" s="279">
        <v>0</v>
      </c>
      <c r="Q707" s="278" t="s">
        <v>33</v>
      </c>
      <c r="R707" s="275">
        <v>4063.5</v>
      </c>
      <c r="S707" s="275" t="s">
        <v>100</v>
      </c>
      <c r="T707" s="275">
        <v>4063.5</v>
      </c>
      <c r="U707" s="275" t="s">
        <v>100</v>
      </c>
      <c r="V707" s="283">
        <v>4063.5</v>
      </c>
      <c r="W707" s="275" t="s">
        <v>100</v>
      </c>
      <c r="X707" s="275" t="s">
        <v>107</v>
      </c>
      <c r="Y707" s="275">
        <v>4.0599999999999996</v>
      </c>
      <c r="Z707" s="275">
        <v>1</v>
      </c>
      <c r="AA707" s="282" t="s">
        <v>629</v>
      </c>
      <c r="AB707" s="289" t="s">
        <v>409</v>
      </c>
      <c r="AC707" s="275" t="s">
        <v>1458</v>
      </c>
      <c r="AD707" s="290" t="s">
        <v>349</v>
      </c>
      <c r="AE707" s="292" t="s">
        <v>794</v>
      </c>
      <c r="AF707" s="292"/>
      <c r="AG707" s="292"/>
    </row>
    <row r="708" spans="1:33" x14ac:dyDescent="0.25">
      <c r="A708" s="275">
        <v>692</v>
      </c>
      <c r="B708" s="275" t="s">
        <v>187</v>
      </c>
      <c r="C708" s="275" t="s">
        <v>16</v>
      </c>
      <c r="D708" s="275">
        <v>3022</v>
      </c>
      <c r="E708" s="275" t="s">
        <v>141</v>
      </c>
      <c r="F708" s="275" t="s">
        <v>16</v>
      </c>
      <c r="G708" s="276">
        <v>69201111601719</v>
      </c>
      <c r="H708" s="277" t="s">
        <v>57</v>
      </c>
      <c r="I708" s="277" t="s">
        <v>191</v>
      </c>
      <c r="J708" s="278">
        <v>42451</v>
      </c>
      <c r="K708" s="279">
        <v>76</v>
      </c>
      <c r="L708" s="275" t="s">
        <v>127</v>
      </c>
      <c r="M708" s="275" t="s">
        <v>128</v>
      </c>
      <c r="N708" s="278">
        <v>42527</v>
      </c>
      <c r="O708" s="278" t="s">
        <v>268</v>
      </c>
      <c r="P708" s="279">
        <v>0</v>
      </c>
      <c r="Q708" s="278" t="s">
        <v>33</v>
      </c>
      <c r="R708" s="275">
        <v>4519.9399999999996</v>
      </c>
      <c r="S708" s="275" t="s">
        <v>100</v>
      </c>
      <c r="T708" s="275">
        <v>4519.9399999999996</v>
      </c>
      <c r="U708" s="275" t="s">
        <v>100</v>
      </c>
      <c r="V708" s="283">
        <v>4519.9399999999996</v>
      </c>
      <c r="W708" s="275" t="s">
        <v>100</v>
      </c>
      <c r="X708" s="275" t="s">
        <v>107</v>
      </c>
      <c r="Y708" s="275">
        <v>4.5199999999999996</v>
      </c>
      <c r="Z708" s="275">
        <v>1</v>
      </c>
      <c r="AA708" s="282" t="s">
        <v>629</v>
      </c>
      <c r="AB708" s="289" t="s">
        <v>409</v>
      </c>
      <c r="AC708" s="275" t="s">
        <v>1458</v>
      </c>
      <c r="AD708" s="290" t="s">
        <v>349</v>
      </c>
      <c r="AE708" s="292" t="s">
        <v>794</v>
      </c>
      <c r="AF708" s="292"/>
      <c r="AG708" s="292"/>
    </row>
    <row r="709" spans="1:33" x14ac:dyDescent="0.25">
      <c r="A709" s="275">
        <v>692</v>
      </c>
      <c r="B709" s="275" t="s">
        <v>187</v>
      </c>
      <c r="C709" s="275" t="s">
        <v>16</v>
      </c>
      <c r="D709" s="275">
        <v>3022</v>
      </c>
      <c r="E709" s="275" t="s">
        <v>141</v>
      </c>
      <c r="F709" s="275" t="s">
        <v>16</v>
      </c>
      <c r="G709" s="276">
        <v>69201111601684</v>
      </c>
      <c r="H709" s="277" t="s">
        <v>57</v>
      </c>
      <c r="I709" s="277" t="s">
        <v>191</v>
      </c>
      <c r="J709" s="278">
        <v>42451</v>
      </c>
      <c r="K709" s="279">
        <v>76</v>
      </c>
      <c r="L709" s="275" t="s">
        <v>127</v>
      </c>
      <c r="M709" s="275" t="s">
        <v>128</v>
      </c>
      <c r="N709" s="278">
        <v>42527</v>
      </c>
      <c r="O709" s="278" t="s">
        <v>268</v>
      </c>
      <c r="P709" s="279">
        <v>0</v>
      </c>
      <c r="Q709" s="278" t="s">
        <v>33</v>
      </c>
      <c r="R709" s="275">
        <v>5781</v>
      </c>
      <c r="S709" s="275" t="s">
        <v>100</v>
      </c>
      <c r="T709" s="275">
        <v>5781</v>
      </c>
      <c r="U709" s="275" t="s">
        <v>100</v>
      </c>
      <c r="V709" s="283">
        <v>5781</v>
      </c>
      <c r="W709" s="275" t="s">
        <v>100</v>
      </c>
      <c r="X709" s="275" t="s">
        <v>107</v>
      </c>
      <c r="Y709" s="275">
        <v>5.78</v>
      </c>
      <c r="Z709" s="275">
        <v>1</v>
      </c>
      <c r="AA709" s="282" t="s">
        <v>629</v>
      </c>
      <c r="AB709" s="289" t="s">
        <v>409</v>
      </c>
      <c r="AC709" s="275" t="s">
        <v>2372</v>
      </c>
      <c r="AD709" s="290" t="s">
        <v>349</v>
      </c>
      <c r="AE709" s="292" t="s">
        <v>794</v>
      </c>
      <c r="AF709" s="292"/>
      <c r="AG709" s="292"/>
    </row>
    <row r="710" spans="1:33" x14ac:dyDescent="0.25">
      <c r="A710" s="275">
        <v>692</v>
      </c>
      <c r="B710" s="275" t="s">
        <v>187</v>
      </c>
      <c r="C710" s="275" t="s">
        <v>16</v>
      </c>
      <c r="D710" s="275">
        <v>3022</v>
      </c>
      <c r="E710" s="275" t="s">
        <v>141</v>
      </c>
      <c r="F710" s="275" t="s">
        <v>16</v>
      </c>
      <c r="G710" s="276">
        <v>69201111601930</v>
      </c>
      <c r="H710" s="277" t="s">
        <v>57</v>
      </c>
      <c r="I710" s="277" t="s">
        <v>191</v>
      </c>
      <c r="J710" s="278">
        <v>42451</v>
      </c>
      <c r="K710" s="279">
        <v>76</v>
      </c>
      <c r="L710" s="275" t="s">
        <v>127</v>
      </c>
      <c r="M710" s="275" t="s">
        <v>128</v>
      </c>
      <c r="N710" s="278">
        <v>42527</v>
      </c>
      <c r="O710" s="278" t="s">
        <v>268</v>
      </c>
      <c r="P710" s="279">
        <v>0</v>
      </c>
      <c r="Q710" s="278" t="s">
        <v>33</v>
      </c>
      <c r="R710" s="275">
        <v>5841</v>
      </c>
      <c r="S710" s="275" t="s">
        <v>100</v>
      </c>
      <c r="T710" s="275">
        <v>5841</v>
      </c>
      <c r="U710" s="275" t="s">
        <v>100</v>
      </c>
      <c r="V710" s="283">
        <v>5841</v>
      </c>
      <c r="W710" s="275" t="s">
        <v>100</v>
      </c>
      <c r="X710" s="275" t="s">
        <v>107</v>
      </c>
      <c r="Y710" s="275">
        <v>5.84</v>
      </c>
      <c r="Z710" s="275">
        <v>1</v>
      </c>
      <c r="AA710" s="282" t="s">
        <v>629</v>
      </c>
      <c r="AB710" s="289" t="s">
        <v>409</v>
      </c>
      <c r="AC710" s="275" t="s">
        <v>1458</v>
      </c>
      <c r="AD710" s="290" t="s">
        <v>349</v>
      </c>
      <c r="AE710" s="292" t="s">
        <v>794</v>
      </c>
      <c r="AF710" s="292"/>
      <c r="AG710" s="292"/>
    </row>
    <row r="711" spans="1:33" x14ac:dyDescent="0.25">
      <c r="A711" s="275">
        <v>692</v>
      </c>
      <c r="B711" s="275" t="s">
        <v>187</v>
      </c>
      <c r="C711" s="275" t="s">
        <v>16</v>
      </c>
      <c r="D711" s="275">
        <v>3022</v>
      </c>
      <c r="E711" s="275" t="s">
        <v>141</v>
      </c>
      <c r="F711" s="275" t="s">
        <v>16</v>
      </c>
      <c r="G711" s="276">
        <v>69201111601747</v>
      </c>
      <c r="H711" s="277" t="s">
        <v>57</v>
      </c>
      <c r="I711" s="277" t="s">
        <v>191</v>
      </c>
      <c r="J711" s="278">
        <v>42451</v>
      </c>
      <c r="K711" s="279">
        <v>76</v>
      </c>
      <c r="L711" s="275" t="s">
        <v>127</v>
      </c>
      <c r="M711" s="275" t="s">
        <v>128</v>
      </c>
      <c r="N711" s="278">
        <v>42527</v>
      </c>
      <c r="O711" s="278" t="s">
        <v>268</v>
      </c>
      <c r="P711" s="279">
        <v>0</v>
      </c>
      <c r="Q711" s="278" t="s">
        <v>33</v>
      </c>
      <c r="R711" s="275">
        <v>8520</v>
      </c>
      <c r="S711" s="275" t="s">
        <v>100</v>
      </c>
      <c r="T711" s="275">
        <v>8520</v>
      </c>
      <c r="U711" s="275" t="s">
        <v>100</v>
      </c>
      <c r="V711" s="283">
        <v>8520</v>
      </c>
      <c r="W711" s="275" t="s">
        <v>100</v>
      </c>
      <c r="X711" s="275" t="s">
        <v>107</v>
      </c>
      <c r="Y711" s="275">
        <v>8.52</v>
      </c>
      <c r="Z711" s="275">
        <v>1</v>
      </c>
      <c r="AA711" s="282" t="s">
        <v>629</v>
      </c>
      <c r="AB711" s="289" t="s">
        <v>409</v>
      </c>
      <c r="AC711" s="275" t="s">
        <v>2305</v>
      </c>
      <c r="AD711" s="290" t="s">
        <v>349</v>
      </c>
      <c r="AE711" s="292" t="s">
        <v>794</v>
      </c>
      <c r="AF711" s="292"/>
      <c r="AG711" s="292"/>
    </row>
    <row r="712" spans="1:33" x14ac:dyDescent="0.25">
      <c r="A712" s="275">
        <v>692</v>
      </c>
      <c r="B712" s="275" t="s">
        <v>187</v>
      </c>
      <c r="C712" s="275" t="s">
        <v>16</v>
      </c>
      <c r="D712" s="275">
        <v>3022</v>
      </c>
      <c r="E712" s="275" t="s">
        <v>141</v>
      </c>
      <c r="F712" s="275" t="s">
        <v>16</v>
      </c>
      <c r="G712" s="276">
        <v>69201111600267</v>
      </c>
      <c r="H712" s="277" t="s">
        <v>57</v>
      </c>
      <c r="I712" s="277" t="s">
        <v>191</v>
      </c>
      <c r="J712" s="278">
        <v>42395</v>
      </c>
      <c r="K712" s="279">
        <v>132</v>
      </c>
      <c r="L712" s="275" t="s">
        <v>127</v>
      </c>
      <c r="M712" s="275" t="s">
        <v>128</v>
      </c>
      <c r="N712" s="278">
        <v>42433</v>
      </c>
      <c r="O712" s="278" t="s">
        <v>266</v>
      </c>
      <c r="P712" s="279">
        <v>94</v>
      </c>
      <c r="Q712" s="278" t="s">
        <v>36</v>
      </c>
      <c r="R712" s="275">
        <v>13425.74</v>
      </c>
      <c r="S712" s="275" t="s">
        <v>100</v>
      </c>
      <c r="T712" s="275">
        <v>13425.74</v>
      </c>
      <c r="U712" s="275" t="s">
        <v>100</v>
      </c>
      <c r="V712" s="283">
        <v>13425.74</v>
      </c>
      <c r="W712" s="275" t="s">
        <v>100</v>
      </c>
      <c r="X712" s="275" t="s">
        <v>107</v>
      </c>
      <c r="Y712" s="275">
        <v>13.43</v>
      </c>
      <c r="Z712" s="275">
        <v>1</v>
      </c>
      <c r="AA712" s="282" t="s">
        <v>630</v>
      </c>
      <c r="AB712" s="289" t="s">
        <v>1042</v>
      </c>
      <c r="AC712" s="275" t="s">
        <v>1458</v>
      </c>
      <c r="AD712" s="290" t="s">
        <v>350</v>
      </c>
      <c r="AE712" s="292" t="s">
        <v>794</v>
      </c>
      <c r="AF712" s="292" t="s">
        <v>2134</v>
      </c>
      <c r="AG712" s="292"/>
    </row>
    <row r="713" spans="1:33" x14ac:dyDescent="0.25">
      <c r="A713" s="275">
        <v>692</v>
      </c>
      <c r="B713" s="275" t="s">
        <v>187</v>
      </c>
      <c r="C713" s="275" t="s">
        <v>16</v>
      </c>
      <c r="D713" s="275">
        <v>3022</v>
      </c>
      <c r="E713" s="275" t="s">
        <v>141</v>
      </c>
      <c r="F713" s="275" t="s">
        <v>16</v>
      </c>
      <c r="G713" s="276">
        <v>69201111602066</v>
      </c>
      <c r="H713" s="277" t="s">
        <v>57</v>
      </c>
      <c r="I713" s="277" t="s">
        <v>191</v>
      </c>
      <c r="J713" s="278">
        <v>42453</v>
      </c>
      <c r="K713" s="279">
        <v>74</v>
      </c>
      <c r="L713" s="275" t="s">
        <v>127</v>
      </c>
      <c r="M713" s="275" t="s">
        <v>128</v>
      </c>
      <c r="N713" s="278">
        <v>42527</v>
      </c>
      <c r="O713" s="278" t="s">
        <v>268</v>
      </c>
      <c r="P713" s="279">
        <v>0</v>
      </c>
      <c r="Q713" s="278" t="s">
        <v>33</v>
      </c>
      <c r="R713" s="275">
        <v>18141.080000000002</v>
      </c>
      <c r="S713" s="275" t="s">
        <v>100</v>
      </c>
      <c r="T713" s="275">
        <v>18141.080000000002</v>
      </c>
      <c r="U713" s="275" t="s">
        <v>100</v>
      </c>
      <c r="V713" s="283">
        <v>18141.080000000002</v>
      </c>
      <c r="W713" s="275" t="s">
        <v>100</v>
      </c>
      <c r="X713" s="275" t="s">
        <v>107</v>
      </c>
      <c r="Y713" s="275">
        <v>18.14</v>
      </c>
      <c r="Z713" s="275">
        <v>1</v>
      </c>
      <c r="AA713" s="282" t="s">
        <v>630</v>
      </c>
      <c r="AB713" s="289" t="s">
        <v>409</v>
      </c>
      <c r="AC713" s="275" t="s">
        <v>1458</v>
      </c>
      <c r="AD713" s="290" t="s">
        <v>350</v>
      </c>
      <c r="AE713" s="292" t="s">
        <v>794</v>
      </c>
      <c r="AF713" s="292" t="s">
        <v>2134</v>
      </c>
      <c r="AG713" s="292"/>
    </row>
    <row r="714" spans="1:33" x14ac:dyDescent="0.25">
      <c r="A714" s="275">
        <v>692</v>
      </c>
      <c r="B714" s="275" t="s">
        <v>187</v>
      </c>
      <c r="C714" s="275" t="s">
        <v>16</v>
      </c>
      <c r="D714" s="275">
        <v>3022</v>
      </c>
      <c r="E714" s="275" t="s">
        <v>141</v>
      </c>
      <c r="F714" s="275" t="s">
        <v>16</v>
      </c>
      <c r="G714" s="276">
        <v>69201111600157</v>
      </c>
      <c r="H714" s="277" t="s">
        <v>57</v>
      </c>
      <c r="I714" s="277" t="s">
        <v>191</v>
      </c>
      <c r="J714" s="278">
        <v>42394</v>
      </c>
      <c r="K714" s="279">
        <v>133</v>
      </c>
      <c r="L714" s="275" t="s">
        <v>118</v>
      </c>
      <c r="M714" s="275" t="s">
        <v>41</v>
      </c>
      <c r="N714" s="278">
        <v>42433</v>
      </c>
      <c r="O714" s="278" t="s">
        <v>266</v>
      </c>
      <c r="P714" s="279">
        <v>94</v>
      </c>
      <c r="Q714" s="278" t="s">
        <v>36</v>
      </c>
      <c r="R714" s="275">
        <v>19533.259999999998</v>
      </c>
      <c r="S714" s="275" t="s">
        <v>100</v>
      </c>
      <c r="T714" s="275">
        <v>19533.259999999998</v>
      </c>
      <c r="U714" s="275" t="s">
        <v>100</v>
      </c>
      <c r="V714" s="283">
        <v>19533.259999999998</v>
      </c>
      <c r="W714" s="275" t="s">
        <v>100</v>
      </c>
      <c r="X714" s="275" t="s">
        <v>107</v>
      </c>
      <c r="Y714" s="275">
        <v>19.53</v>
      </c>
      <c r="Z714" s="275">
        <v>1</v>
      </c>
      <c r="AA714" s="282" t="s">
        <v>630</v>
      </c>
      <c r="AB714" s="289" t="s">
        <v>1042</v>
      </c>
      <c r="AC714" s="275" t="s">
        <v>2429</v>
      </c>
      <c r="AD714" s="290" t="s">
        <v>350</v>
      </c>
      <c r="AE714" s="292" t="s">
        <v>794</v>
      </c>
      <c r="AF714" s="292" t="s">
        <v>2134</v>
      </c>
      <c r="AG714" s="292"/>
    </row>
    <row r="715" spans="1:33" x14ac:dyDescent="0.25">
      <c r="A715" s="275">
        <v>692</v>
      </c>
      <c r="B715" s="275" t="s">
        <v>187</v>
      </c>
      <c r="C715" s="275" t="s">
        <v>16</v>
      </c>
      <c r="D715" s="275">
        <v>635</v>
      </c>
      <c r="E715" s="275" t="s">
        <v>142</v>
      </c>
      <c r="F715" s="275" t="s">
        <v>16</v>
      </c>
      <c r="G715" s="276">
        <v>69201111601375</v>
      </c>
      <c r="H715" s="277" t="s">
        <v>57</v>
      </c>
      <c r="I715" s="277" t="s">
        <v>191</v>
      </c>
      <c r="J715" s="278">
        <v>42425</v>
      </c>
      <c r="K715" s="279">
        <v>102</v>
      </c>
      <c r="L715" s="275" t="s">
        <v>127</v>
      </c>
      <c r="M715" s="275" t="s">
        <v>128</v>
      </c>
      <c r="N715" s="278">
        <v>42465</v>
      </c>
      <c r="O715" s="278" t="s">
        <v>266</v>
      </c>
      <c r="P715" s="279">
        <v>62</v>
      </c>
      <c r="Q715" s="278" t="s">
        <v>35</v>
      </c>
      <c r="R715" s="275">
        <v>4411.2</v>
      </c>
      <c r="S715" s="275" t="s">
        <v>100</v>
      </c>
      <c r="T715" s="275">
        <v>4411.2</v>
      </c>
      <c r="U715" s="275" t="s">
        <v>100</v>
      </c>
      <c r="V715" s="283">
        <v>4411.2</v>
      </c>
      <c r="W715" s="275" t="s">
        <v>100</v>
      </c>
      <c r="X715" s="275" t="s">
        <v>107</v>
      </c>
      <c r="Y715" s="275">
        <v>4.41</v>
      </c>
      <c r="Z715" s="275">
        <v>1</v>
      </c>
      <c r="AA715" s="282" t="s">
        <v>629</v>
      </c>
      <c r="AB715" s="289" t="s">
        <v>467</v>
      </c>
      <c r="AC715" s="275" t="s">
        <v>2430</v>
      </c>
      <c r="AD715" s="290" t="s">
        <v>349</v>
      </c>
      <c r="AE715" s="292"/>
      <c r="AF715" s="292"/>
      <c r="AG715" s="292"/>
    </row>
    <row r="716" spans="1:33" x14ac:dyDescent="0.25">
      <c r="A716" s="275">
        <v>692</v>
      </c>
      <c r="B716" s="275" t="s">
        <v>187</v>
      </c>
      <c r="C716" s="275" t="s">
        <v>16</v>
      </c>
      <c r="D716" s="275">
        <v>635</v>
      </c>
      <c r="E716" s="275" t="s">
        <v>142</v>
      </c>
      <c r="F716" s="275" t="s">
        <v>16</v>
      </c>
      <c r="G716" s="276">
        <v>69201111603143</v>
      </c>
      <c r="H716" s="277" t="s">
        <v>57</v>
      </c>
      <c r="I716" s="277" t="s">
        <v>191</v>
      </c>
      <c r="J716" s="278">
        <v>42487</v>
      </c>
      <c r="K716" s="279">
        <v>40</v>
      </c>
      <c r="L716" s="275" t="s">
        <v>127</v>
      </c>
      <c r="M716" s="275" t="s">
        <v>128</v>
      </c>
      <c r="N716" s="278">
        <v>42527</v>
      </c>
      <c r="O716" s="278" t="s">
        <v>268</v>
      </c>
      <c r="P716" s="279">
        <v>0</v>
      </c>
      <c r="Q716" s="278" t="s">
        <v>33</v>
      </c>
      <c r="R716" s="275">
        <v>4411.2</v>
      </c>
      <c r="S716" s="275" t="s">
        <v>100</v>
      </c>
      <c r="T716" s="275">
        <v>4411.2</v>
      </c>
      <c r="U716" s="275" t="s">
        <v>100</v>
      </c>
      <c r="V716" s="283">
        <v>4411.2</v>
      </c>
      <c r="W716" s="275" t="s">
        <v>100</v>
      </c>
      <c r="X716" s="275" t="s">
        <v>107</v>
      </c>
      <c r="Y716" s="275">
        <v>4.41</v>
      </c>
      <c r="Z716" s="275">
        <v>1</v>
      </c>
      <c r="AA716" s="282" t="s">
        <v>629</v>
      </c>
      <c r="AB716" s="289" t="s">
        <v>467</v>
      </c>
      <c r="AC716" s="275" t="s">
        <v>2431</v>
      </c>
      <c r="AD716" s="290" t="s">
        <v>349</v>
      </c>
      <c r="AE716" s="292"/>
      <c r="AF716" s="292"/>
      <c r="AG716" s="292"/>
    </row>
    <row r="717" spans="1:33" x14ac:dyDescent="0.25">
      <c r="A717" s="275">
        <v>692</v>
      </c>
      <c r="B717" s="275" t="s">
        <v>187</v>
      </c>
      <c r="C717" s="275" t="s">
        <v>16</v>
      </c>
      <c r="D717" s="275">
        <v>635</v>
      </c>
      <c r="E717" s="275" t="s">
        <v>142</v>
      </c>
      <c r="F717" s="275" t="s">
        <v>16</v>
      </c>
      <c r="G717" s="276">
        <v>69201111602388</v>
      </c>
      <c r="H717" s="277" t="s">
        <v>57</v>
      </c>
      <c r="I717" s="277" t="s">
        <v>191</v>
      </c>
      <c r="J717" s="278">
        <v>42459</v>
      </c>
      <c r="K717" s="279">
        <v>68</v>
      </c>
      <c r="L717" s="275" t="s">
        <v>127</v>
      </c>
      <c r="M717" s="275" t="s">
        <v>128</v>
      </c>
      <c r="N717" s="278">
        <v>42495</v>
      </c>
      <c r="O717" s="278" t="s">
        <v>268</v>
      </c>
      <c r="P717" s="279">
        <v>32</v>
      </c>
      <c r="Q717" s="278" t="s">
        <v>34</v>
      </c>
      <c r="R717" s="275">
        <v>11700</v>
      </c>
      <c r="S717" s="275" t="s">
        <v>100</v>
      </c>
      <c r="T717" s="275">
        <v>11700</v>
      </c>
      <c r="U717" s="275" t="s">
        <v>100</v>
      </c>
      <c r="V717" s="283">
        <v>11700</v>
      </c>
      <c r="W717" s="275" t="s">
        <v>100</v>
      </c>
      <c r="X717" s="275" t="s">
        <v>107</v>
      </c>
      <c r="Y717" s="275">
        <v>11.7</v>
      </c>
      <c r="Z717" s="275">
        <v>1</v>
      </c>
      <c r="AA717" s="282" t="s">
        <v>630</v>
      </c>
      <c r="AB717" s="289" t="s">
        <v>467</v>
      </c>
      <c r="AC717" s="275" t="s">
        <v>2432</v>
      </c>
      <c r="AD717" s="290" t="s">
        <v>350</v>
      </c>
      <c r="AE717" s="292"/>
      <c r="AF717" s="292" t="s">
        <v>2134</v>
      </c>
      <c r="AG717" s="292"/>
    </row>
    <row r="718" spans="1:33" x14ac:dyDescent="0.25">
      <c r="A718" s="275">
        <v>692</v>
      </c>
      <c r="B718" s="275" t="s">
        <v>187</v>
      </c>
      <c r="C718" s="275" t="s">
        <v>16</v>
      </c>
      <c r="D718" s="275">
        <v>635</v>
      </c>
      <c r="E718" s="275" t="s">
        <v>142</v>
      </c>
      <c r="F718" s="275" t="s">
        <v>16</v>
      </c>
      <c r="G718" s="276">
        <v>69201111601272</v>
      </c>
      <c r="H718" s="277" t="s">
        <v>57</v>
      </c>
      <c r="I718" s="277" t="s">
        <v>191</v>
      </c>
      <c r="J718" s="278">
        <v>42424</v>
      </c>
      <c r="K718" s="279">
        <v>103</v>
      </c>
      <c r="L718" s="275" t="s">
        <v>127</v>
      </c>
      <c r="M718" s="275" t="s">
        <v>128</v>
      </c>
      <c r="N718" s="278">
        <v>42465</v>
      </c>
      <c r="O718" s="278" t="s">
        <v>266</v>
      </c>
      <c r="P718" s="279">
        <v>62</v>
      </c>
      <c r="Q718" s="278" t="s">
        <v>35</v>
      </c>
      <c r="R718" s="275">
        <v>14766</v>
      </c>
      <c r="S718" s="275" t="s">
        <v>100</v>
      </c>
      <c r="T718" s="275">
        <v>14766</v>
      </c>
      <c r="U718" s="275" t="s">
        <v>100</v>
      </c>
      <c r="V718" s="283">
        <v>14766</v>
      </c>
      <c r="W718" s="275" t="s">
        <v>100</v>
      </c>
      <c r="X718" s="275" t="s">
        <v>107</v>
      </c>
      <c r="Y718" s="275">
        <v>14.77</v>
      </c>
      <c r="Z718" s="275">
        <v>1</v>
      </c>
      <c r="AA718" s="282" t="s">
        <v>630</v>
      </c>
      <c r="AB718" s="289" t="s">
        <v>467</v>
      </c>
      <c r="AC718" s="275" t="s">
        <v>2433</v>
      </c>
      <c r="AD718" s="290" t="s">
        <v>350</v>
      </c>
      <c r="AE718" s="292"/>
      <c r="AF718" s="292" t="s">
        <v>2134</v>
      </c>
      <c r="AG718" s="292"/>
    </row>
    <row r="719" spans="1:33" x14ac:dyDescent="0.25">
      <c r="A719" s="275">
        <v>692</v>
      </c>
      <c r="B719" s="275" t="s">
        <v>187</v>
      </c>
      <c r="C719" s="275" t="s">
        <v>16</v>
      </c>
      <c r="D719" s="275">
        <v>635</v>
      </c>
      <c r="E719" s="275" t="s">
        <v>142</v>
      </c>
      <c r="F719" s="275" t="s">
        <v>16</v>
      </c>
      <c r="G719" s="276">
        <v>69201111602383</v>
      </c>
      <c r="H719" s="277" t="s">
        <v>57</v>
      </c>
      <c r="I719" s="277" t="s">
        <v>191</v>
      </c>
      <c r="J719" s="278">
        <v>42459</v>
      </c>
      <c r="K719" s="279">
        <v>68</v>
      </c>
      <c r="L719" s="275" t="s">
        <v>127</v>
      </c>
      <c r="M719" s="275" t="s">
        <v>128</v>
      </c>
      <c r="N719" s="278">
        <v>42495</v>
      </c>
      <c r="O719" s="278" t="s">
        <v>268</v>
      </c>
      <c r="P719" s="279">
        <v>32</v>
      </c>
      <c r="Q719" s="278" t="s">
        <v>34</v>
      </c>
      <c r="R719" s="275">
        <v>18450</v>
      </c>
      <c r="S719" s="275" t="s">
        <v>100</v>
      </c>
      <c r="T719" s="275">
        <v>18450</v>
      </c>
      <c r="U719" s="275" t="s">
        <v>100</v>
      </c>
      <c r="V719" s="283">
        <v>18450</v>
      </c>
      <c r="W719" s="275" t="s">
        <v>100</v>
      </c>
      <c r="X719" s="275" t="s">
        <v>107</v>
      </c>
      <c r="Y719" s="275">
        <v>18.45</v>
      </c>
      <c r="Z719" s="275">
        <v>1</v>
      </c>
      <c r="AA719" s="282" t="s">
        <v>630</v>
      </c>
      <c r="AB719" s="289" t="s">
        <v>467</v>
      </c>
      <c r="AC719" s="275" t="s">
        <v>2434</v>
      </c>
      <c r="AD719" s="290" t="s">
        <v>350</v>
      </c>
      <c r="AE719" s="292"/>
      <c r="AF719" s="292" t="s">
        <v>2134</v>
      </c>
      <c r="AG719" s="292"/>
    </row>
    <row r="720" spans="1:33" x14ac:dyDescent="0.25">
      <c r="A720" s="275">
        <v>692</v>
      </c>
      <c r="B720" s="275" t="s">
        <v>187</v>
      </c>
      <c r="C720" s="275" t="s">
        <v>16</v>
      </c>
      <c r="D720" s="275">
        <v>635</v>
      </c>
      <c r="E720" s="275" t="s">
        <v>142</v>
      </c>
      <c r="F720" s="275" t="s">
        <v>16</v>
      </c>
      <c r="G720" s="276">
        <v>69201111503053</v>
      </c>
      <c r="H720" s="277" t="s">
        <v>57</v>
      </c>
      <c r="I720" s="277" t="s">
        <v>191</v>
      </c>
      <c r="J720" s="278">
        <v>42220</v>
      </c>
      <c r="K720" s="279">
        <v>307</v>
      </c>
      <c r="L720" s="275" t="s">
        <v>127</v>
      </c>
      <c r="M720" s="275" t="s">
        <v>128</v>
      </c>
      <c r="N720" s="278">
        <v>42251</v>
      </c>
      <c r="O720" s="278" t="s">
        <v>1238</v>
      </c>
      <c r="P720" s="279">
        <v>276</v>
      </c>
      <c r="Q720" s="278" t="s">
        <v>37</v>
      </c>
      <c r="R720" s="275">
        <v>39885.050000000003</v>
      </c>
      <c r="S720" s="275" t="s">
        <v>100</v>
      </c>
      <c r="T720" s="275">
        <v>39885.050000000003</v>
      </c>
      <c r="U720" s="275" t="s">
        <v>100</v>
      </c>
      <c r="V720" s="283">
        <v>39885.050000000003</v>
      </c>
      <c r="W720" s="275" t="s">
        <v>100</v>
      </c>
      <c r="X720" s="275" t="s">
        <v>107</v>
      </c>
      <c r="Y720" s="275">
        <v>39.89</v>
      </c>
      <c r="Z720" s="275">
        <v>1</v>
      </c>
      <c r="AA720" s="282" t="s">
        <v>630</v>
      </c>
      <c r="AB720" s="289" t="s">
        <v>1028</v>
      </c>
      <c r="AC720" s="275" t="s">
        <v>351</v>
      </c>
      <c r="AD720" s="290" t="s">
        <v>350</v>
      </c>
      <c r="AE720" s="292"/>
      <c r="AF720" s="292" t="s">
        <v>2134</v>
      </c>
      <c r="AG720" s="292"/>
    </row>
    <row r="721" spans="1:33" x14ac:dyDescent="0.25">
      <c r="A721" s="275">
        <v>692</v>
      </c>
      <c r="B721" s="275" t="s">
        <v>187</v>
      </c>
      <c r="C721" s="275" t="s">
        <v>16</v>
      </c>
      <c r="D721" s="275">
        <v>635</v>
      </c>
      <c r="E721" s="275" t="s">
        <v>142</v>
      </c>
      <c r="F721" s="275" t="s">
        <v>16</v>
      </c>
      <c r="G721" s="276">
        <v>69201111601331</v>
      </c>
      <c r="H721" s="277" t="s">
        <v>57</v>
      </c>
      <c r="I721" s="277" t="s">
        <v>191</v>
      </c>
      <c r="J721" s="278">
        <v>42425</v>
      </c>
      <c r="K721" s="279">
        <v>102</v>
      </c>
      <c r="L721" s="275" t="s">
        <v>127</v>
      </c>
      <c r="M721" s="275" t="s">
        <v>128</v>
      </c>
      <c r="N721" s="278">
        <v>42465</v>
      </c>
      <c r="O721" s="278" t="s">
        <v>266</v>
      </c>
      <c r="P721" s="279">
        <v>62</v>
      </c>
      <c r="Q721" s="278" t="s">
        <v>35</v>
      </c>
      <c r="R721" s="275">
        <v>42192</v>
      </c>
      <c r="S721" s="275" t="s">
        <v>100</v>
      </c>
      <c r="T721" s="275">
        <v>42192</v>
      </c>
      <c r="U721" s="275" t="s">
        <v>100</v>
      </c>
      <c r="V721" s="283">
        <v>42192</v>
      </c>
      <c r="W721" s="275" t="s">
        <v>100</v>
      </c>
      <c r="X721" s="275" t="s">
        <v>107</v>
      </c>
      <c r="Y721" s="275">
        <v>42.19</v>
      </c>
      <c r="Z721" s="275">
        <v>1</v>
      </c>
      <c r="AA721" s="282" t="s">
        <v>630</v>
      </c>
      <c r="AB721" s="289" t="s">
        <v>467</v>
      </c>
      <c r="AC721" s="275" t="s">
        <v>2435</v>
      </c>
      <c r="AD721" s="290" t="s">
        <v>350</v>
      </c>
      <c r="AE721" s="292"/>
      <c r="AF721" s="292" t="s">
        <v>2134</v>
      </c>
      <c r="AG721" s="292"/>
    </row>
    <row r="722" spans="1:33" x14ac:dyDescent="0.25">
      <c r="A722" s="275">
        <v>692</v>
      </c>
      <c r="B722" s="275" t="s">
        <v>187</v>
      </c>
      <c r="C722" s="275" t="s">
        <v>16</v>
      </c>
      <c r="D722" s="275">
        <v>635</v>
      </c>
      <c r="E722" s="275" t="s">
        <v>142</v>
      </c>
      <c r="F722" s="275" t="s">
        <v>16</v>
      </c>
      <c r="G722" s="276">
        <v>69201111603296</v>
      </c>
      <c r="H722" s="277" t="s">
        <v>57</v>
      </c>
      <c r="I722" s="277" t="s">
        <v>191</v>
      </c>
      <c r="J722" s="278">
        <v>42488</v>
      </c>
      <c r="K722" s="279">
        <v>39</v>
      </c>
      <c r="L722" s="275" t="s">
        <v>127</v>
      </c>
      <c r="M722" s="275" t="s">
        <v>128</v>
      </c>
      <c r="N722" s="278">
        <v>42527</v>
      </c>
      <c r="O722" s="278" t="s">
        <v>268</v>
      </c>
      <c r="P722" s="279">
        <v>0</v>
      </c>
      <c r="Q722" s="278" t="s">
        <v>33</v>
      </c>
      <c r="R722" s="275">
        <v>43164</v>
      </c>
      <c r="S722" s="275" t="s">
        <v>100</v>
      </c>
      <c r="T722" s="275">
        <v>43164</v>
      </c>
      <c r="U722" s="275" t="s">
        <v>100</v>
      </c>
      <c r="V722" s="283">
        <v>43164</v>
      </c>
      <c r="W722" s="275" t="s">
        <v>100</v>
      </c>
      <c r="X722" s="275" t="s">
        <v>107</v>
      </c>
      <c r="Y722" s="275">
        <v>43.16</v>
      </c>
      <c r="Z722" s="275">
        <v>1</v>
      </c>
      <c r="AA722" s="282" t="s">
        <v>630</v>
      </c>
      <c r="AB722" s="289" t="s">
        <v>467</v>
      </c>
      <c r="AC722" s="275" t="s">
        <v>2436</v>
      </c>
      <c r="AD722" s="290" t="s">
        <v>350</v>
      </c>
      <c r="AE722" s="292"/>
      <c r="AF722" s="292" t="s">
        <v>2134</v>
      </c>
      <c r="AG722" s="292"/>
    </row>
    <row r="723" spans="1:33" x14ac:dyDescent="0.25">
      <c r="A723" s="275">
        <v>692</v>
      </c>
      <c r="B723" s="275" t="s">
        <v>187</v>
      </c>
      <c r="C723" s="275" t="s">
        <v>16</v>
      </c>
      <c r="D723" s="275">
        <v>635</v>
      </c>
      <c r="E723" s="275" t="s">
        <v>142</v>
      </c>
      <c r="F723" s="275" t="s">
        <v>16</v>
      </c>
      <c r="G723" s="276">
        <v>69201111603477</v>
      </c>
      <c r="H723" s="277" t="s">
        <v>57</v>
      </c>
      <c r="I723" s="277" t="s">
        <v>191</v>
      </c>
      <c r="J723" s="278">
        <v>42489</v>
      </c>
      <c r="K723" s="279">
        <v>38</v>
      </c>
      <c r="L723" s="275" t="s">
        <v>127</v>
      </c>
      <c r="M723" s="275" t="s">
        <v>128</v>
      </c>
      <c r="N723" s="278">
        <v>42527</v>
      </c>
      <c r="O723" s="278" t="s">
        <v>268</v>
      </c>
      <c r="P723" s="279">
        <v>0</v>
      </c>
      <c r="Q723" s="278" t="s">
        <v>33</v>
      </c>
      <c r="R723" s="275">
        <v>43164</v>
      </c>
      <c r="S723" s="275" t="s">
        <v>100</v>
      </c>
      <c r="T723" s="275">
        <v>43164</v>
      </c>
      <c r="U723" s="275" t="s">
        <v>100</v>
      </c>
      <c r="V723" s="283">
        <v>43164</v>
      </c>
      <c r="W723" s="275" t="s">
        <v>100</v>
      </c>
      <c r="X723" s="275" t="s">
        <v>107</v>
      </c>
      <c r="Y723" s="275">
        <v>43.16</v>
      </c>
      <c r="Z723" s="275">
        <v>1</v>
      </c>
      <c r="AA723" s="282" t="s">
        <v>630</v>
      </c>
      <c r="AB723" s="289" t="s">
        <v>467</v>
      </c>
      <c r="AC723" s="275" t="s">
        <v>2437</v>
      </c>
      <c r="AD723" s="290" t="s">
        <v>350</v>
      </c>
      <c r="AE723" s="292"/>
      <c r="AF723" s="292" t="s">
        <v>2134</v>
      </c>
      <c r="AG723" s="292"/>
    </row>
    <row r="724" spans="1:33" x14ac:dyDescent="0.25">
      <c r="A724" s="275">
        <v>692</v>
      </c>
      <c r="B724" s="275" t="s">
        <v>187</v>
      </c>
      <c r="C724" s="275" t="s">
        <v>16</v>
      </c>
      <c r="D724" s="275">
        <v>635</v>
      </c>
      <c r="E724" s="275" t="s">
        <v>142</v>
      </c>
      <c r="F724" s="275" t="s">
        <v>16</v>
      </c>
      <c r="G724" s="276">
        <v>69201111503045</v>
      </c>
      <c r="H724" s="277" t="s">
        <v>57</v>
      </c>
      <c r="I724" s="277" t="s">
        <v>191</v>
      </c>
      <c r="J724" s="278">
        <v>42220</v>
      </c>
      <c r="K724" s="279">
        <v>307</v>
      </c>
      <c r="L724" s="275" t="s">
        <v>127</v>
      </c>
      <c r="M724" s="275" t="s">
        <v>128</v>
      </c>
      <c r="N724" s="278">
        <v>42251</v>
      </c>
      <c r="O724" s="278" t="s">
        <v>1238</v>
      </c>
      <c r="P724" s="279">
        <v>276</v>
      </c>
      <c r="Q724" s="278" t="s">
        <v>37</v>
      </c>
      <c r="R724" s="275">
        <v>47232</v>
      </c>
      <c r="S724" s="275" t="s">
        <v>100</v>
      </c>
      <c r="T724" s="275">
        <v>47232</v>
      </c>
      <c r="U724" s="275" t="s">
        <v>100</v>
      </c>
      <c r="V724" s="283">
        <v>47232</v>
      </c>
      <c r="W724" s="275" t="s">
        <v>100</v>
      </c>
      <c r="X724" s="275" t="s">
        <v>107</v>
      </c>
      <c r="Y724" s="275">
        <v>47.23</v>
      </c>
      <c r="Z724" s="275">
        <v>1</v>
      </c>
      <c r="AA724" s="282" t="s">
        <v>630</v>
      </c>
      <c r="AB724" s="289" t="s">
        <v>1028</v>
      </c>
      <c r="AC724" s="275" t="s">
        <v>351</v>
      </c>
      <c r="AD724" s="290" t="s">
        <v>350</v>
      </c>
      <c r="AE724" s="292"/>
      <c r="AF724" s="292" t="s">
        <v>2134</v>
      </c>
      <c r="AG724" s="292"/>
    </row>
    <row r="725" spans="1:33" x14ac:dyDescent="0.25">
      <c r="A725" s="275">
        <v>692</v>
      </c>
      <c r="B725" s="275" t="s">
        <v>187</v>
      </c>
      <c r="C725" s="275" t="s">
        <v>16</v>
      </c>
      <c r="D725" s="275">
        <v>635</v>
      </c>
      <c r="E725" s="275" t="s">
        <v>142</v>
      </c>
      <c r="F725" s="275" t="s">
        <v>16</v>
      </c>
      <c r="G725" s="276">
        <v>69201111601721</v>
      </c>
      <c r="H725" s="277" t="s">
        <v>57</v>
      </c>
      <c r="I725" s="277" t="s">
        <v>191</v>
      </c>
      <c r="J725" s="278">
        <v>42451</v>
      </c>
      <c r="K725" s="279">
        <v>76</v>
      </c>
      <c r="L725" s="275" t="s">
        <v>127</v>
      </c>
      <c r="M725" s="275" t="s">
        <v>128</v>
      </c>
      <c r="N725" s="278">
        <v>42495</v>
      </c>
      <c r="O725" s="278" t="s">
        <v>268</v>
      </c>
      <c r="P725" s="279">
        <v>32</v>
      </c>
      <c r="Q725" s="278" t="s">
        <v>34</v>
      </c>
      <c r="R725" s="275">
        <v>47966.400000000001</v>
      </c>
      <c r="S725" s="275" t="s">
        <v>100</v>
      </c>
      <c r="T725" s="275">
        <v>47966.400000000001</v>
      </c>
      <c r="U725" s="275" t="s">
        <v>100</v>
      </c>
      <c r="V725" s="283">
        <v>47966.400000000001</v>
      </c>
      <c r="W725" s="275" t="s">
        <v>100</v>
      </c>
      <c r="X725" s="275" t="s">
        <v>107</v>
      </c>
      <c r="Y725" s="275">
        <v>47.97</v>
      </c>
      <c r="Z725" s="275">
        <v>1</v>
      </c>
      <c r="AA725" s="282" t="s">
        <v>630</v>
      </c>
      <c r="AB725" s="289" t="s">
        <v>467</v>
      </c>
      <c r="AC725" s="275" t="s">
        <v>2438</v>
      </c>
      <c r="AD725" s="290" t="s">
        <v>350</v>
      </c>
      <c r="AE725" s="292"/>
      <c r="AF725" s="292" t="s">
        <v>2134</v>
      </c>
      <c r="AG725" s="292"/>
    </row>
    <row r="726" spans="1:33" x14ac:dyDescent="0.25">
      <c r="A726" s="275">
        <v>692</v>
      </c>
      <c r="B726" s="275" t="s">
        <v>187</v>
      </c>
      <c r="C726" s="275" t="s">
        <v>16</v>
      </c>
      <c r="D726" s="275">
        <v>635</v>
      </c>
      <c r="E726" s="275" t="s">
        <v>142</v>
      </c>
      <c r="F726" s="275" t="s">
        <v>16</v>
      </c>
      <c r="G726" s="276">
        <v>69201111603265</v>
      </c>
      <c r="H726" s="277" t="s">
        <v>57</v>
      </c>
      <c r="I726" s="277" t="s">
        <v>191</v>
      </c>
      <c r="J726" s="278">
        <v>42487</v>
      </c>
      <c r="K726" s="279">
        <v>40</v>
      </c>
      <c r="L726" s="275" t="s">
        <v>127</v>
      </c>
      <c r="M726" s="275" t="s">
        <v>128</v>
      </c>
      <c r="N726" s="278">
        <v>42527</v>
      </c>
      <c r="O726" s="278" t="s">
        <v>268</v>
      </c>
      <c r="P726" s="279">
        <v>0</v>
      </c>
      <c r="Q726" s="278" t="s">
        <v>33</v>
      </c>
      <c r="R726" s="275">
        <v>57882.6</v>
      </c>
      <c r="S726" s="275" t="s">
        <v>100</v>
      </c>
      <c r="T726" s="275">
        <v>57882.6</v>
      </c>
      <c r="U726" s="275" t="s">
        <v>100</v>
      </c>
      <c r="V726" s="283">
        <v>57882.6</v>
      </c>
      <c r="W726" s="275" t="s">
        <v>100</v>
      </c>
      <c r="X726" s="275" t="s">
        <v>107</v>
      </c>
      <c r="Y726" s="275">
        <v>57.88</v>
      </c>
      <c r="Z726" s="275">
        <v>1</v>
      </c>
      <c r="AA726" s="282" t="s">
        <v>630</v>
      </c>
      <c r="AB726" s="289" t="s">
        <v>467</v>
      </c>
      <c r="AC726" s="275" t="s">
        <v>2439</v>
      </c>
      <c r="AD726" s="290" t="s">
        <v>350</v>
      </c>
      <c r="AE726" s="292"/>
      <c r="AF726" s="292" t="s">
        <v>2134</v>
      </c>
      <c r="AG726" s="292"/>
    </row>
    <row r="727" spans="1:33" x14ac:dyDescent="0.25">
      <c r="A727" s="275">
        <v>692</v>
      </c>
      <c r="B727" s="275" t="s">
        <v>187</v>
      </c>
      <c r="C727" s="275" t="s">
        <v>16</v>
      </c>
      <c r="D727" s="275">
        <v>8243</v>
      </c>
      <c r="E727" s="275" t="s">
        <v>120</v>
      </c>
      <c r="F727" s="275" t="s">
        <v>14</v>
      </c>
      <c r="G727" s="276">
        <v>69201111600167</v>
      </c>
      <c r="H727" s="277" t="s">
        <v>57</v>
      </c>
      <c r="I727" s="277" t="s">
        <v>191</v>
      </c>
      <c r="J727" s="278">
        <v>42402</v>
      </c>
      <c r="K727" s="279">
        <v>125</v>
      </c>
      <c r="L727" s="275" t="s">
        <v>127</v>
      </c>
      <c r="M727" s="275" t="s">
        <v>128</v>
      </c>
      <c r="N727" s="278">
        <v>42465</v>
      </c>
      <c r="O727" s="278" t="s">
        <v>266</v>
      </c>
      <c r="P727" s="279">
        <v>62</v>
      </c>
      <c r="Q727" s="278" t="s">
        <v>35</v>
      </c>
      <c r="R727" s="275">
        <v>62636.21</v>
      </c>
      <c r="S727" s="275" t="s">
        <v>100</v>
      </c>
      <c r="T727" s="275">
        <v>62636.21</v>
      </c>
      <c r="U727" s="275" t="s">
        <v>100</v>
      </c>
      <c r="V727" s="283">
        <v>62636.21</v>
      </c>
      <c r="W727" s="275" t="s">
        <v>100</v>
      </c>
      <c r="X727" s="275" t="s">
        <v>114</v>
      </c>
      <c r="Y727" s="275">
        <v>62.64</v>
      </c>
      <c r="Z727" s="275">
        <v>1</v>
      </c>
      <c r="AA727" s="282" t="s">
        <v>630</v>
      </c>
      <c r="AB727" s="289" t="s">
        <v>1033</v>
      </c>
      <c r="AC727" s="275" t="s">
        <v>1808</v>
      </c>
      <c r="AD727" s="290" t="s">
        <v>350</v>
      </c>
      <c r="AE727" s="292"/>
      <c r="AF727" s="292" t="s">
        <v>2134</v>
      </c>
      <c r="AG727" s="292"/>
    </row>
    <row r="728" spans="1:33" x14ac:dyDescent="0.25">
      <c r="A728" s="275">
        <v>692</v>
      </c>
      <c r="B728" s="275" t="s">
        <v>187</v>
      </c>
      <c r="C728" s="275" t="s">
        <v>16</v>
      </c>
      <c r="D728" s="275">
        <v>8243</v>
      </c>
      <c r="E728" s="275" t="s">
        <v>120</v>
      </c>
      <c r="F728" s="275" t="s">
        <v>14</v>
      </c>
      <c r="G728" s="276">
        <v>69201111602342</v>
      </c>
      <c r="H728" s="277" t="s">
        <v>57</v>
      </c>
      <c r="I728" s="277" t="s">
        <v>191</v>
      </c>
      <c r="J728" s="278">
        <v>42464</v>
      </c>
      <c r="K728" s="279">
        <v>63</v>
      </c>
      <c r="L728" s="275" t="s">
        <v>127</v>
      </c>
      <c r="M728" s="275" t="s">
        <v>128</v>
      </c>
      <c r="N728" s="278">
        <v>42524</v>
      </c>
      <c r="O728" s="278" t="s">
        <v>268</v>
      </c>
      <c r="P728" s="279">
        <v>3</v>
      </c>
      <c r="Q728" s="278" t="s">
        <v>33</v>
      </c>
      <c r="R728" s="275">
        <v>72186.240000000005</v>
      </c>
      <c r="S728" s="275" t="s">
        <v>100</v>
      </c>
      <c r="T728" s="275">
        <v>72186.240000000005</v>
      </c>
      <c r="U728" s="275" t="s">
        <v>100</v>
      </c>
      <c r="V728" s="283">
        <v>72186.240000000005</v>
      </c>
      <c r="W728" s="275" t="s">
        <v>100</v>
      </c>
      <c r="X728" s="275" t="s">
        <v>114</v>
      </c>
      <c r="Y728" s="275">
        <v>72.19</v>
      </c>
      <c r="Z728" s="275">
        <v>1</v>
      </c>
      <c r="AA728" s="282" t="s">
        <v>630</v>
      </c>
      <c r="AB728" s="289" t="s">
        <v>1033</v>
      </c>
      <c r="AC728" s="275" t="s">
        <v>1808</v>
      </c>
      <c r="AD728" s="290" t="s">
        <v>350</v>
      </c>
      <c r="AE728" s="292"/>
      <c r="AF728" s="292" t="s">
        <v>2134</v>
      </c>
      <c r="AG728" s="292"/>
    </row>
    <row r="729" spans="1:33" x14ac:dyDescent="0.25">
      <c r="A729" s="275">
        <v>692</v>
      </c>
      <c r="B729" s="275" t="s">
        <v>187</v>
      </c>
      <c r="C729" s="275" t="s">
        <v>16</v>
      </c>
      <c r="D729" s="275">
        <v>95</v>
      </c>
      <c r="E729" s="275" t="s">
        <v>153</v>
      </c>
      <c r="F729" s="275" t="s">
        <v>17</v>
      </c>
      <c r="G729" s="276">
        <v>69201111506947</v>
      </c>
      <c r="H729" s="277" t="s">
        <v>277</v>
      </c>
      <c r="I729" s="277" t="s">
        <v>278</v>
      </c>
      <c r="J729" s="278">
        <v>42340</v>
      </c>
      <c r="K729" s="279">
        <v>187</v>
      </c>
      <c r="L729" s="275" t="s">
        <v>111</v>
      </c>
      <c r="M729" s="275" t="s">
        <v>42</v>
      </c>
      <c r="N729" s="278">
        <v>42403</v>
      </c>
      <c r="O729" s="278" t="s">
        <v>266</v>
      </c>
      <c r="P729" s="279">
        <v>124</v>
      </c>
      <c r="Q729" s="278" t="s">
        <v>38</v>
      </c>
      <c r="R729" s="275">
        <v>20183.95</v>
      </c>
      <c r="S729" s="275" t="s">
        <v>100</v>
      </c>
      <c r="T729" s="275">
        <v>20183.95</v>
      </c>
      <c r="U729" s="275" t="s">
        <v>100</v>
      </c>
      <c r="V729" s="283">
        <v>20183.95</v>
      </c>
      <c r="W729" s="275" t="s">
        <v>100</v>
      </c>
      <c r="X729" s="275" t="s">
        <v>114</v>
      </c>
      <c r="Y729" s="275">
        <v>20.18</v>
      </c>
      <c r="Z729" s="275">
        <v>1</v>
      </c>
      <c r="AA729" s="282" t="s">
        <v>630</v>
      </c>
      <c r="AB729" s="289" t="s">
        <v>468</v>
      </c>
      <c r="AC729" s="275" t="s">
        <v>1073</v>
      </c>
      <c r="AD729" s="290" t="s">
        <v>350</v>
      </c>
      <c r="AE729" s="292"/>
      <c r="AF729" s="292" t="s">
        <v>2134</v>
      </c>
      <c r="AG729" s="292"/>
    </row>
    <row r="730" spans="1:33" x14ac:dyDescent="0.25">
      <c r="A730" s="275">
        <v>693</v>
      </c>
      <c r="B730" s="275" t="s">
        <v>177</v>
      </c>
      <c r="C730" s="275" t="s">
        <v>16</v>
      </c>
      <c r="D730" s="275">
        <v>1350</v>
      </c>
      <c r="E730" s="275" t="s">
        <v>124</v>
      </c>
      <c r="F730" s="275" t="s">
        <v>21</v>
      </c>
      <c r="G730" s="276">
        <v>69301111600626</v>
      </c>
      <c r="H730" s="277" t="s">
        <v>56</v>
      </c>
      <c r="I730" s="277" t="s">
        <v>179</v>
      </c>
      <c r="J730" s="278">
        <v>42451</v>
      </c>
      <c r="K730" s="279">
        <v>76</v>
      </c>
      <c r="L730" s="275" t="s">
        <v>111</v>
      </c>
      <c r="M730" s="275" t="s">
        <v>42</v>
      </c>
      <c r="N730" s="278">
        <v>42527</v>
      </c>
      <c r="O730" s="278" t="s">
        <v>268</v>
      </c>
      <c r="P730" s="279">
        <v>0</v>
      </c>
      <c r="Q730" s="278" t="s">
        <v>33</v>
      </c>
      <c r="R730" s="275">
        <v>7551</v>
      </c>
      <c r="S730" s="275" t="s">
        <v>100</v>
      </c>
      <c r="T730" s="275">
        <v>7551</v>
      </c>
      <c r="U730" s="275" t="s">
        <v>100</v>
      </c>
      <c r="V730" s="283">
        <v>7551</v>
      </c>
      <c r="W730" s="275" t="s">
        <v>100</v>
      </c>
      <c r="X730" s="275" t="s">
        <v>114</v>
      </c>
      <c r="Y730" s="275">
        <v>7.55</v>
      </c>
      <c r="Z730" s="275">
        <v>1</v>
      </c>
      <c r="AA730" s="282" t="s">
        <v>629</v>
      </c>
      <c r="AB730" s="289" t="s">
        <v>411</v>
      </c>
      <c r="AC730" s="275" t="s">
        <v>358</v>
      </c>
      <c r="AD730" s="290" t="s">
        <v>349</v>
      </c>
      <c r="AE730" s="292"/>
      <c r="AF730" s="292"/>
      <c r="AG730" s="292"/>
    </row>
    <row r="731" spans="1:33" x14ac:dyDescent="0.25">
      <c r="A731" s="275">
        <v>693</v>
      </c>
      <c r="B731" s="275" t="s">
        <v>177</v>
      </c>
      <c r="C731" s="275" t="s">
        <v>16</v>
      </c>
      <c r="D731" s="275">
        <v>1350</v>
      </c>
      <c r="E731" s="275" t="s">
        <v>124</v>
      </c>
      <c r="F731" s="275" t="s">
        <v>21</v>
      </c>
      <c r="G731" s="276">
        <v>69301111600625</v>
      </c>
      <c r="H731" s="277" t="s">
        <v>56</v>
      </c>
      <c r="I731" s="277" t="s">
        <v>179</v>
      </c>
      <c r="J731" s="278">
        <v>42451</v>
      </c>
      <c r="K731" s="279">
        <v>76</v>
      </c>
      <c r="L731" s="275" t="s">
        <v>111</v>
      </c>
      <c r="M731" s="275" t="s">
        <v>42</v>
      </c>
      <c r="N731" s="278">
        <v>42527</v>
      </c>
      <c r="O731" s="278" t="s">
        <v>268</v>
      </c>
      <c r="P731" s="279">
        <v>0</v>
      </c>
      <c r="Q731" s="278" t="s">
        <v>33</v>
      </c>
      <c r="R731" s="275">
        <v>9090</v>
      </c>
      <c r="S731" s="275" t="s">
        <v>100</v>
      </c>
      <c r="T731" s="275">
        <v>9090</v>
      </c>
      <c r="U731" s="275" t="s">
        <v>100</v>
      </c>
      <c r="V731" s="283">
        <v>9090</v>
      </c>
      <c r="W731" s="275" t="s">
        <v>100</v>
      </c>
      <c r="X731" s="275" t="s">
        <v>114</v>
      </c>
      <c r="Y731" s="275">
        <v>9.09</v>
      </c>
      <c r="Z731" s="275">
        <v>1</v>
      </c>
      <c r="AA731" s="282" t="s">
        <v>629</v>
      </c>
      <c r="AB731" s="289" t="s">
        <v>411</v>
      </c>
      <c r="AC731" s="275" t="s">
        <v>358</v>
      </c>
      <c r="AD731" s="290" t="s">
        <v>349</v>
      </c>
      <c r="AE731" s="292"/>
      <c r="AF731" s="292"/>
      <c r="AG731" s="292"/>
    </row>
    <row r="732" spans="1:33" x14ac:dyDescent="0.25">
      <c r="A732" s="275">
        <v>693</v>
      </c>
      <c r="B732" s="275" t="s">
        <v>177</v>
      </c>
      <c r="C732" s="275" t="s">
        <v>16</v>
      </c>
      <c r="D732" s="275">
        <v>1350</v>
      </c>
      <c r="E732" s="275" t="s">
        <v>124</v>
      </c>
      <c r="F732" s="275" t="s">
        <v>21</v>
      </c>
      <c r="G732" s="276">
        <v>69301111600628</v>
      </c>
      <c r="H732" s="277" t="s">
        <v>56</v>
      </c>
      <c r="I732" s="277" t="s">
        <v>179</v>
      </c>
      <c r="J732" s="278">
        <v>42451</v>
      </c>
      <c r="K732" s="279">
        <v>76</v>
      </c>
      <c r="L732" s="275" t="s">
        <v>111</v>
      </c>
      <c r="M732" s="275" t="s">
        <v>42</v>
      </c>
      <c r="N732" s="278">
        <v>42527</v>
      </c>
      <c r="O732" s="278" t="s">
        <v>268</v>
      </c>
      <c r="P732" s="279">
        <v>0</v>
      </c>
      <c r="Q732" s="278" t="s">
        <v>33</v>
      </c>
      <c r="R732" s="275">
        <v>13843.5</v>
      </c>
      <c r="S732" s="275" t="s">
        <v>100</v>
      </c>
      <c r="T732" s="275">
        <v>13843.5</v>
      </c>
      <c r="U732" s="275" t="s">
        <v>100</v>
      </c>
      <c r="V732" s="283">
        <v>13843.5</v>
      </c>
      <c r="W732" s="275" t="s">
        <v>100</v>
      </c>
      <c r="X732" s="275" t="s">
        <v>114</v>
      </c>
      <c r="Y732" s="275">
        <v>13.84</v>
      </c>
      <c r="Z732" s="275">
        <v>1</v>
      </c>
      <c r="AA732" s="282" t="s">
        <v>630</v>
      </c>
      <c r="AB732" s="289" t="s">
        <v>411</v>
      </c>
      <c r="AC732" s="275" t="s">
        <v>358</v>
      </c>
      <c r="AD732" s="290" t="s">
        <v>350</v>
      </c>
      <c r="AE732" s="292"/>
      <c r="AF732" s="292" t="s">
        <v>2134</v>
      </c>
      <c r="AG732" s="292"/>
    </row>
    <row r="733" spans="1:33" x14ac:dyDescent="0.25">
      <c r="A733" s="275">
        <v>693</v>
      </c>
      <c r="B733" s="275" t="s">
        <v>177</v>
      </c>
      <c r="C733" s="275" t="s">
        <v>16</v>
      </c>
      <c r="D733" s="275">
        <v>1350</v>
      </c>
      <c r="E733" s="275" t="s">
        <v>124</v>
      </c>
      <c r="F733" s="275" t="s">
        <v>21</v>
      </c>
      <c r="G733" s="276">
        <v>69301111600627</v>
      </c>
      <c r="H733" s="277" t="s">
        <v>56</v>
      </c>
      <c r="I733" s="277" t="s">
        <v>179</v>
      </c>
      <c r="J733" s="278">
        <v>42451</v>
      </c>
      <c r="K733" s="279">
        <v>76</v>
      </c>
      <c r="L733" s="275" t="s">
        <v>111</v>
      </c>
      <c r="M733" s="275" t="s">
        <v>42</v>
      </c>
      <c r="N733" s="278">
        <v>42527</v>
      </c>
      <c r="O733" s="278" t="s">
        <v>268</v>
      </c>
      <c r="P733" s="279">
        <v>0</v>
      </c>
      <c r="Q733" s="278" t="s">
        <v>33</v>
      </c>
      <c r="R733" s="275">
        <v>16665</v>
      </c>
      <c r="S733" s="275" t="s">
        <v>100</v>
      </c>
      <c r="T733" s="275">
        <v>16665</v>
      </c>
      <c r="U733" s="275" t="s">
        <v>100</v>
      </c>
      <c r="V733" s="283">
        <v>16665</v>
      </c>
      <c r="W733" s="275" t="s">
        <v>100</v>
      </c>
      <c r="X733" s="275" t="s">
        <v>114</v>
      </c>
      <c r="Y733" s="275">
        <v>16.670000000000002</v>
      </c>
      <c r="Z733" s="275">
        <v>1</v>
      </c>
      <c r="AA733" s="282" t="s">
        <v>630</v>
      </c>
      <c r="AB733" s="289" t="s">
        <v>411</v>
      </c>
      <c r="AC733" s="275" t="s">
        <v>358</v>
      </c>
      <c r="AD733" s="290" t="s">
        <v>350</v>
      </c>
      <c r="AE733" s="292"/>
      <c r="AF733" s="292" t="s">
        <v>2134</v>
      </c>
      <c r="AG733" s="292"/>
    </row>
    <row r="734" spans="1:33" x14ac:dyDescent="0.25">
      <c r="A734" s="275">
        <v>693</v>
      </c>
      <c r="B734" s="275" t="s">
        <v>177</v>
      </c>
      <c r="C734" s="275" t="s">
        <v>16</v>
      </c>
      <c r="D734" s="275">
        <v>260</v>
      </c>
      <c r="E734" s="275" t="s">
        <v>113</v>
      </c>
      <c r="F734" s="275" t="s">
        <v>23</v>
      </c>
      <c r="G734" s="276">
        <v>69301111600674</v>
      </c>
      <c r="H734" s="277" t="s">
        <v>56</v>
      </c>
      <c r="I734" s="277" t="s">
        <v>179</v>
      </c>
      <c r="J734" s="278">
        <v>42452</v>
      </c>
      <c r="K734" s="279">
        <v>75</v>
      </c>
      <c r="L734" s="275" t="s">
        <v>111</v>
      </c>
      <c r="M734" s="275" t="s">
        <v>42</v>
      </c>
      <c r="N734" s="278">
        <v>42527</v>
      </c>
      <c r="O734" s="278" t="s">
        <v>268</v>
      </c>
      <c r="P734" s="279">
        <v>0</v>
      </c>
      <c r="Q734" s="278" t="s">
        <v>33</v>
      </c>
      <c r="R734" s="275">
        <v>11240</v>
      </c>
      <c r="S734" s="275" t="s">
        <v>100</v>
      </c>
      <c r="T734" s="275">
        <v>11240</v>
      </c>
      <c r="U734" s="275" t="s">
        <v>100</v>
      </c>
      <c r="V734" s="283">
        <v>11240</v>
      </c>
      <c r="W734" s="275" t="s">
        <v>100</v>
      </c>
      <c r="X734" s="275" t="s">
        <v>114</v>
      </c>
      <c r="Y734" s="275">
        <v>11.24</v>
      </c>
      <c r="Z734" s="275">
        <v>1</v>
      </c>
      <c r="AA734" s="282" t="s">
        <v>630</v>
      </c>
      <c r="AB734" s="289" t="s">
        <v>408</v>
      </c>
      <c r="AC734" s="275" t="s">
        <v>355</v>
      </c>
      <c r="AD734" s="290" t="s">
        <v>350</v>
      </c>
      <c r="AE734" s="292"/>
      <c r="AF734" s="292" t="s">
        <v>2134</v>
      </c>
      <c r="AG734" s="292"/>
    </row>
    <row r="735" spans="1:33" x14ac:dyDescent="0.25">
      <c r="A735" s="275">
        <v>693</v>
      </c>
      <c r="B735" s="275" t="s">
        <v>177</v>
      </c>
      <c r="C735" s="275" t="s">
        <v>16</v>
      </c>
      <c r="D735" s="275">
        <v>260</v>
      </c>
      <c r="E735" s="275" t="s">
        <v>113</v>
      </c>
      <c r="F735" s="275" t="s">
        <v>23</v>
      </c>
      <c r="G735" s="276">
        <v>69301111600675</v>
      </c>
      <c r="H735" s="277" t="s">
        <v>56</v>
      </c>
      <c r="I735" s="277" t="s">
        <v>179</v>
      </c>
      <c r="J735" s="278">
        <v>42452</v>
      </c>
      <c r="K735" s="279">
        <v>75</v>
      </c>
      <c r="L735" s="275" t="s">
        <v>127</v>
      </c>
      <c r="M735" s="275" t="s">
        <v>128</v>
      </c>
      <c r="N735" s="278">
        <v>42527</v>
      </c>
      <c r="O735" s="278" t="s">
        <v>268</v>
      </c>
      <c r="P735" s="279">
        <v>0</v>
      </c>
      <c r="Q735" s="278" t="s">
        <v>33</v>
      </c>
      <c r="R735" s="275">
        <v>16940</v>
      </c>
      <c r="S735" s="275" t="s">
        <v>100</v>
      </c>
      <c r="T735" s="275">
        <v>16940</v>
      </c>
      <c r="U735" s="275" t="s">
        <v>100</v>
      </c>
      <c r="V735" s="283">
        <v>16940</v>
      </c>
      <c r="W735" s="275" t="s">
        <v>100</v>
      </c>
      <c r="X735" s="275" t="s">
        <v>114</v>
      </c>
      <c r="Y735" s="275">
        <v>16.940000000000001</v>
      </c>
      <c r="Z735" s="275">
        <v>1</v>
      </c>
      <c r="AA735" s="282" t="s">
        <v>630</v>
      </c>
      <c r="AB735" s="289" t="s">
        <v>408</v>
      </c>
      <c r="AC735" s="275" t="s">
        <v>354</v>
      </c>
      <c r="AD735" s="290" t="s">
        <v>350</v>
      </c>
      <c r="AE735" s="292"/>
      <c r="AF735" s="292" t="s">
        <v>2134</v>
      </c>
      <c r="AG735" s="292"/>
    </row>
    <row r="736" spans="1:33" x14ac:dyDescent="0.25">
      <c r="A736" s="275">
        <v>693</v>
      </c>
      <c r="B736" s="275" t="s">
        <v>177</v>
      </c>
      <c r="C736" s="275" t="s">
        <v>16</v>
      </c>
      <c r="D736" s="275">
        <v>3014</v>
      </c>
      <c r="E736" s="275" t="s">
        <v>144</v>
      </c>
      <c r="F736" s="275" t="s">
        <v>16</v>
      </c>
      <c r="G736" s="276">
        <v>69301111600790</v>
      </c>
      <c r="H736" s="277" t="s">
        <v>56</v>
      </c>
      <c r="I736" s="277" t="s">
        <v>179</v>
      </c>
      <c r="J736" s="278">
        <v>42462</v>
      </c>
      <c r="K736" s="279">
        <v>65</v>
      </c>
      <c r="L736" s="275" t="s">
        <v>127</v>
      </c>
      <c r="M736" s="275" t="s">
        <v>128</v>
      </c>
      <c r="N736" s="278">
        <v>42524</v>
      </c>
      <c r="O736" s="278" t="s">
        <v>268</v>
      </c>
      <c r="P736" s="279">
        <v>3</v>
      </c>
      <c r="Q736" s="278" t="s">
        <v>33</v>
      </c>
      <c r="R736" s="275">
        <v>94464</v>
      </c>
      <c r="S736" s="275" t="s">
        <v>100</v>
      </c>
      <c r="T736" s="275">
        <v>94464</v>
      </c>
      <c r="U736" s="275" t="s">
        <v>100</v>
      </c>
      <c r="V736" s="283">
        <v>94464</v>
      </c>
      <c r="W736" s="275" t="s">
        <v>100</v>
      </c>
      <c r="X736" s="275" t="s">
        <v>107</v>
      </c>
      <c r="Y736" s="275">
        <v>94.46</v>
      </c>
      <c r="Z736" s="275">
        <v>1</v>
      </c>
      <c r="AA736" s="282" t="s">
        <v>630</v>
      </c>
      <c r="AB736" s="289" t="s">
        <v>413</v>
      </c>
      <c r="AC736" s="275" t="s">
        <v>1458</v>
      </c>
      <c r="AD736" s="290" t="s">
        <v>350</v>
      </c>
      <c r="AE736" s="292" t="s">
        <v>794</v>
      </c>
      <c r="AF736" s="292" t="s">
        <v>2134</v>
      </c>
      <c r="AG736" s="292"/>
    </row>
    <row r="737" spans="1:33" x14ac:dyDescent="0.25">
      <c r="A737" s="275">
        <v>693</v>
      </c>
      <c r="B737" s="275" t="s">
        <v>177</v>
      </c>
      <c r="C737" s="275" t="s">
        <v>16</v>
      </c>
      <c r="D737" s="275">
        <v>420</v>
      </c>
      <c r="E737" s="275" t="s">
        <v>148</v>
      </c>
      <c r="F737" s="275" t="s">
        <v>13</v>
      </c>
      <c r="G737" s="276">
        <v>69301111601095</v>
      </c>
      <c r="H737" s="277" t="s">
        <v>56</v>
      </c>
      <c r="I737" s="277" t="s">
        <v>179</v>
      </c>
      <c r="J737" s="278">
        <v>42490</v>
      </c>
      <c r="K737" s="279">
        <v>37</v>
      </c>
      <c r="L737" s="275" t="s">
        <v>127</v>
      </c>
      <c r="M737" s="275" t="s">
        <v>128</v>
      </c>
      <c r="N737" s="278">
        <v>42494</v>
      </c>
      <c r="O737" s="278" t="s">
        <v>268</v>
      </c>
      <c r="P737" s="279">
        <v>33</v>
      </c>
      <c r="Q737" s="278" t="s">
        <v>34</v>
      </c>
      <c r="R737" s="275">
        <v>10934</v>
      </c>
      <c r="S737" s="275" t="s">
        <v>100</v>
      </c>
      <c r="T737" s="275">
        <v>10934</v>
      </c>
      <c r="U737" s="280" t="s">
        <v>100</v>
      </c>
      <c r="V737" s="281">
        <v>10934</v>
      </c>
      <c r="W737" s="275" t="s">
        <v>100</v>
      </c>
      <c r="X737" s="275" t="s">
        <v>114</v>
      </c>
      <c r="Y737" s="275">
        <v>10.93</v>
      </c>
      <c r="Z737" s="275">
        <v>1</v>
      </c>
      <c r="AA737" s="282" t="s">
        <v>630</v>
      </c>
      <c r="AB737" s="289" t="s">
        <v>444</v>
      </c>
      <c r="AC737" s="275" t="s">
        <v>352</v>
      </c>
      <c r="AD737" s="290" t="s">
        <v>350</v>
      </c>
      <c r="AE737" s="292"/>
      <c r="AF737" s="292" t="s">
        <v>2134</v>
      </c>
      <c r="AG737" s="292"/>
    </row>
    <row r="738" spans="1:33" x14ac:dyDescent="0.25">
      <c r="A738" s="275">
        <v>693</v>
      </c>
      <c r="B738" s="275" t="s">
        <v>177</v>
      </c>
      <c r="C738" s="275" t="s">
        <v>16</v>
      </c>
      <c r="D738" s="275">
        <v>420</v>
      </c>
      <c r="E738" s="275" t="s">
        <v>148</v>
      </c>
      <c r="F738" s="275" t="s">
        <v>13</v>
      </c>
      <c r="G738" s="276">
        <v>69301111601093</v>
      </c>
      <c r="H738" s="277" t="s">
        <v>56</v>
      </c>
      <c r="I738" s="277" t="s">
        <v>179</v>
      </c>
      <c r="J738" s="278">
        <v>42490</v>
      </c>
      <c r="K738" s="279">
        <v>37</v>
      </c>
      <c r="L738" s="275" t="s">
        <v>127</v>
      </c>
      <c r="M738" s="275" t="s">
        <v>128</v>
      </c>
      <c r="N738" s="278">
        <v>42494</v>
      </c>
      <c r="O738" s="278" t="s">
        <v>268</v>
      </c>
      <c r="P738" s="279">
        <v>33</v>
      </c>
      <c r="Q738" s="278" t="s">
        <v>34</v>
      </c>
      <c r="R738" s="275">
        <v>11715</v>
      </c>
      <c r="S738" s="275" t="s">
        <v>100</v>
      </c>
      <c r="T738" s="275">
        <v>11715</v>
      </c>
      <c r="U738" s="275" t="s">
        <v>100</v>
      </c>
      <c r="V738" s="283">
        <v>11715</v>
      </c>
      <c r="W738" s="275" t="s">
        <v>100</v>
      </c>
      <c r="X738" s="275" t="s">
        <v>114</v>
      </c>
      <c r="Y738" s="275">
        <v>11.72</v>
      </c>
      <c r="Z738" s="275">
        <v>1</v>
      </c>
      <c r="AA738" s="282" t="s">
        <v>630</v>
      </c>
      <c r="AB738" s="289" t="s">
        <v>444</v>
      </c>
      <c r="AC738" s="275" t="s">
        <v>352</v>
      </c>
      <c r="AD738" s="290" t="s">
        <v>350</v>
      </c>
      <c r="AE738" s="292"/>
      <c r="AF738" s="292" t="s">
        <v>2134</v>
      </c>
      <c r="AG738" s="292"/>
    </row>
    <row r="739" spans="1:33" x14ac:dyDescent="0.25">
      <c r="A739" s="275">
        <v>693</v>
      </c>
      <c r="B739" s="275" t="s">
        <v>177</v>
      </c>
      <c r="C739" s="275" t="s">
        <v>16</v>
      </c>
      <c r="D739" s="275">
        <v>8104</v>
      </c>
      <c r="E739" s="275" t="s">
        <v>140</v>
      </c>
      <c r="F739" s="275" t="s">
        <v>22</v>
      </c>
      <c r="G739" s="276">
        <v>69301111600645</v>
      </c>
      <c r="H739" s="277" t="s">
        <v>56</v>
      </c>
      <c r="I739" s="277" t="s">
        <v>179</v>
      </c>
      <c r="J739" s="278">
        <v>42451</v>
      </c>
      <c r="K739" s="279">
        <v>76</v>
      </c>
      <c r="L739" s="275" t="s">
        <v>105</v>
      </c>
      <c r="M739" s="275" t="s">
        <v>41</v>
      </c>
      <c r="N739" s="278">
        <v>42524</v>
      </c>
      <c r="O739" s="278" t="s">
        <v>268</v>
      </c>
      <c r="P739" s="279">
        <v>3</v>
      </c>
      <c r="Q739" s="278" t="s">
        <v>33</v>
      </c>
      <c r="R739" s="275">
        <v>13734</v>
      </c>
      <c r="S739" s="275" t="s">
        <v>100</v>
      </c>
      <c r="T739" s="275">
        <v>13734</v>
      </c>
      <c r="U739" s="275" t="s">
        <v>100</v>
      </c>
      <c r="V739" s="283">
        <v>13734</v>
      </c>
      <c r="W739" s="275" t="s">
        <v>100</v>
      </c>
      <c r="X739" s="275" t="s">
        <v>114</v>
      </c>
      <c r="Y739" s="275">
        <v>13.73</v>
      </c>
      <c r="Z739" s="275">
        <v>1</v>
      </c>
      <c r="AA739" s="282" t="s">
        <v>630</v>
      </c>
      <c r="AB739" s="289" t="s">
        <v>439</v>
      </c>
      <c r="AC739" s="275" t="s">
        <v>2440</v>
      </c>
      <c r="AD739" s="290" t="s">
        <v>350</v>
      </c>
      <c r="AE739" s="292"/>
      <c r="AF739" s="292" t="s">
        <v>2134</v>
      </c>
      <c r="AG739" s="292"/>
    </row>
    <row r="740" spans="1:33" x14ac:dyDescent="0.25">
      <c r="A740" s="275">
        <v>693</v>
      </c>
      <c r="B740" s="275" t="s">
        <v>177</v>
      </c>
      <c r="C740" s="275" t="s">
        <v>16</v>
      </c>
      <c r="D740" s="275">
        <v>8104</v>
      </c>
      <c r="E740" s="275" t="s">
        <v>140</v>
      </c>
      <c r="F740" s="275" t="s">
        <v>22</v>
      </c>
      <c r="G740" s="276">
        <v>69301111600644</v>
      </c>
      <c r="H740" s="277" t="s">
        <v>56</v>
      </c>
      <c r="I740" s="277" t="s">
        <v>179</v>
      </c>
      <c r="J740" s="278">
        <v>42451</v>
      </c>
      <c r="K740" s="279">
        <v>76</v>
      </c>
      <c r="L740" s="275" t="s">
        <v>105</v>
      </c>
      <c r="M740" s="275" t="s">
        <v>41</v>
      </c>
      <c r="N740" s="278">
        <v>42524</v>
      </c>
      <c r="O740" s="278" t="s">
        <v>268</v>
      </c>
      <c r="P740" s="279">
        <v>3</v>
      </c>
      <c r="Q740" s="278" t="s">
        <v>33</v>
      </c>
      <c r="R740" s="275">
        <v>16653</v>
      </c>
      <c r="S740" s="275" t="s">
        <v>100</v>
      </c>
      <c r="T740" s="275">
        <v>16653</v>
      </c>
      <c r="U740" s="275" t="s">
        <v>100</v>
      </c>
      <c r="V740" s="283">
        <v>16653</v>
      </c>
      <c r="W740" s="275" t="s">
        <v>100</v>
      </c>
      <c r="X740" s="275" t="s">
        <v>114</v>
      </c>
      <c r="Y740" s="275">
        <v>16.649999999999999</v>
      </c>
      <c r="Z740" s="275">
        <v>1</v>
      </c>
      <c r="AA740" s="282" t="s">
        <v>630</v>
      </c>
      <c r="AB740" s="289" t="s">
        <v>439</v>
      </c>
      <c r="AC740" s="275" t="s">
        <v>2440</v>
      </c>
      <c r="AD740" s="290" t="s">
        <v>350</v>
      </c>
      <c r="AE740" s="292"/>
      <c r="AF740" s="292" t="s">
        <v>2134</v>
      </c>
      <c r="AG740" s="292"/>
    </row>
    <row r="741" spans="1:33" x14ac:dyDescent="0.25">
      <c r="A741" s="275">
        <v>693</v>
      </c>
      <c r="B741" s="275" t="s">
        <v>177</v>
      </c>
      <c r="C741" s="275" t="s">
        <v>16</v>
      </c>
      <c r="D741" s="275">
        <v>8104</v>
      </c>
      <c r="E741" s="275" t="s">
        <v>140</v>
      </c>
      <c r="F741" s="275" t="s">
        <v>22</v>
      </c>
      <c r="G741" s="276">
        <v>69301111503098</v>
      </c>
      <c r="H741" s="277" t="s">
        <v>56</v>
      </c>
      <c r="I741" s="277" t="s">
        <v>179</v>
      </c>
      <c r="J741" s="278">
        <v>42339</v>
      </c>
      <c r="K741" s="279">
        <v>188</v>
      </c>
      <c r="L741" s="275" t="s">
        <v>105</v>
      </c>
      <c r="M741" s="275" t="s">
        <v>41</v>
      </c>
      <c r="N741" s="278">
        <v>42404</v>
      </c>
      <c r="O741" s="278" t="s">
        <v>266</v>
      </c>
      <c r="P741" s="279">
        <v>123</v>
      </c>
      <c r="Q741" s="278" t="s">
        <v>38</v>
      </c>
      <c r="R741" s="275">
        <v>77504</v>
      </c>
      <c r="S741" s="275" t="s">
        <v>100</v>
      </c>
      <c r="T741" s="275">
        <v>77504</v>
      </c>
      <c r="U741" s="275" t="s">
        <v>100</v>
      </c>
      <c r="V741" s="283">
        <v>77504</v>
      </c>
      <c r="W741" s="275" t="s">
        <v>100</v>
      </c>
      <c r="X741" s="275" t="s">
        <v>114</v>
      </c>
      <c r="Y741" s="275">
        <v>77.5</v>
      </c>
      <c r="Z741" s="275">
        <v>1</v>
      </c>
      <c r="AA741" s="282" t="s">
        <v>630</v>
      </c>
      <c r="AB741" s="289" t="s">
        <v>1038</v>
      </c>
      <c r="AC741" s="275" t="s">
        <v>2440</v>
      </c>
      <c r="AD741" s="290" t="s">
        <v>350</v>
      </c>
      <c r="AE741" s="292"/>
      <c r="AF741" s="292" t="s">
        <v>2134</v>
      </c>
      <c r="AG741" s="292"/>
    </row>
    <row r="742" spans="1:33" x14ac:dyDescent="0.25">
      <c r="A742" s="275">
        <v>693</v>
      </c>
      <c r="B742" s="275" t="s">
        <v>177</v>
      </c>
      <c r="C742" s="275" t="s">
        <v>16</v>
      </c>
      <c r="D742" s="275">
        <v>8104</v>
      </c>
      <c r="E742" s="275" t="s">
        <v>140</v>
      </c>
      <c r="F742" s="275" t="s">
        <v>22</v>
      </c>
      <c r="G742" s="276">
        <v>69301111503097</v>
      </c>
      <c r="H742" s="277" t="s">
        <v>56</v>
      </c>
      <c r="I742" s="277" t="s">
        <v>179</v>
      </c>
      <c r="J742" s="278">
        <v>42339</v>
      </c>
      <c r="K742" s="279">
        <v>188</v>
      </c>
      <c r="L742" s="275" t="s">
        <v>105</v>
      </c>
      <c r="M742" s="275" t="s">
        <v>41</v>
      </c>
      <c r="N742" s="278">
        <v>42404</v>
      </c>
      <c r="O742" s="278" t="s">
        <v>266</v>
      </c>
      <c r="P742" s="279">
        <v>123</v>
      </c>
      <c r="Q742" s="278" t="s">
        <v>38</v>
      </c>
      <c r="R742" s="275">
        <v>97888</v>
      </c>
      <c r="S742" s="275" t="s">
        <v>100</v>
      </c>
      <c r="T742" s="275">
        <v>97888</v>
      </c>
      <c r="U742" s="275" t="s">
        <v>100</v>
      </c>
      <c r="V742" s="283">
        <v>97888</v>
      </c>
      <c r="W742" s="275" t="s">
        <v>100</v>
      </c>
      <c r="X742" s="275" t="s">
        <v>114</v>
      </c>
      <c r="Y742" s="275">
        <v>97.89</v>
      </c>
      <c r="Z742" s="275">
        <v>1</v>
      </c>
      <c r="AA742" s="282" t="s">
        <v>630</v>
      </c>
      <c r="AB742" s="289" t="s">
        <v>1038</v>
      </c>
      <c r="AC742" s="275" t="s">
        <v>2440</v>
      </c>
      <c r="AD742" s="290" t="s">
        <v>350</v>
      </c>
      <c r="AE742" s="292"/>
      <c r="AF742" s="292" t="s">
        <v>2134</v>
      </c>
      <c r="AG742" s="292"/>
    </row>
    <row r="743" spans="1:33" x14ac:dyDescent="0.25">
      <c r="A743" s="275">
        <v>693</v>
      </c>
      <c r="B743" s="275" t="s">
        <v>177</v>
      </c>
      <c r="C743" s="275" t="s">
        <v>16</v>
      </c>
      <c r="D743" s="275">
        <v>95</v>
      </c>
      <c r="E743" s="275" t="s">
        <v>153</v>
      </c>
      <c r="F743" s="275" t="s">
        <v>17</v>
      </c>
      <c r="G743" s="276">
        <v>69301111600749</v>
      </c>
      <c r="H743" s="277" t="s">
        <v>56</v>
      </c>
      <c r="I743" s="277" t="s">
        <v>179</v>
      </c>
      <c r="J743" s="278">
        <v>42460</v>
      </c>
      <c r="K743" s="279">
        <v>67</v>
      </c>
      <c r="L743" s="275" t="s">
        <v>111</v>
      </c>
      <c r="M743" s="275" t="s">
        <v>42</v>
      </c>
      <c r="N743" s="278">
        <v>42524</v>
      </c>
      <c r="O743" s="278" t="s">
        <v>268</v>
      </c>
      <c r="P743" s="279">
        <v>3</v>
      </c>
      <c r="Q743" s="278" t="s">
        <v>33</v>
      </c>
      <c r="R743" s="275">
        <v>48000</v>
      </c>
      <c r="S743" s="275" t="s">
        <v>100</v>
      </c>
      <c r="T743" s="275">
        <v>48000</v>
      </c>
      <c r="U743" s="275" t="s">
        <v>100</v>
      </c>
      <c r="V743" s="283">
        <v>48000</v>
      </c>
      <c r="W743" s="275" t="s">
        <v>100</v>
      </c>
      <c r="X743" s="275" t="s">
        <v>114</v>
      </c>
      <c r="Y743" s="275">
        <v>48</v>
      </c>
      <c r="Z743" s="275">
        <v>1</v>
      </c>
      <c r="AA743" s="282" t="s">
        <v>630</v>
      </c>
      <c r="AB743" s="289" t="s">
        <v>422</v>
      </c>
      <c r="AC743" s="275" t="s">
        <v>364</v>
      </c>
      <c r="AD743" s="290" t="s">
        <v>350</v>
      </c>
      <c r="AE743" s="292"/>
      <c r="AF743" s="292" t="s">
        <v>2134</v>
      </c>
      <c r="AG743" s="292"/>
    </row>
    <row r="744" spans="1:33" x14ac:dyDescent="0.25">
      <c r="A744" s="275">
        <v>700</v>
      </c>
      <c r="B744" s="275" t="s">
        <v>279</v>
      </c>
      <c r="C744" s="275" t="s">
        <v>16</v>
      </c>
      <c r="D744" s="275">
        <v>3014</v>
      </c>
      <c r="E744" s="275" t="s">
        <v>144</v>
      </c>
      <c r="F744" s="275" t="s">
        <v>16</v>
      </c>
      <c r="G744" s="276">
        <v>70001111600104</v>
      </c>
      <c r="H744" s="277" t="s">
        <v>55</v>
      </c>
      <c r="I744" s="277" t="s">
        <v>280</v>
      </c>
      <c r="J744" s="278">
        <v>42460</v>
      </c>
      <c r="K744" s="279">
        <v>67</v>
      </c>
      <c r="L744" s="275" t="s">
        <v>127</v>
      </c>
      <c r="M744" s="275" t="s">
        <v>128</v>
      </c>
      <c r="N744" s="278">
        <v>42524</v>
      </c>
      <c r="O744" s="278" t="s">
        <v>268</v>
      </c>
      <c r="P744" s="279">
        <v>3</v>
      </c>
      <c r="Q744" s="278" t="s">
        <v>33</v>
      </c>
      <c r="R744" s="275">
        <v>-6342</v>
      </c>
      <c r="S744" s="275" t="s">
        <v>100</v>
      </c>
      <c r="T744" s="275">
        <v>-6342</v>
      </c>
      <c r="U744" s="275" t="s">
        <v>281</v>
      </c>
      <c r="V744" s="283">
        <v>-69042.849677756487</v>
      </c>
      <c r="W744" s="275" t="s">
        <v>100</v>
      </c>
      <c r="X744" s="275" t="s">
        <v>107</v>
      </c>
      <c r="Y744" s="275">
        <v>-6.34</v>
      </c>
      <c r="Z744" s="275">
        <v>1</v>
      </c>
      <c r="AA744" s="282" t="s">
        <v>631</v>
      </c>
      <c r="AB744" s="289" t="s">
        <v>413</v>
      </c>
      <c r="AC744" s="275" t="s">
        <v>1458</v>
      </c>
      <c r="AD744" s="290" t="s">
        <v>349</v>
      </c>
      <c r="AE744" s="292" t="s">
        <v>794</v>
      </c>
      <c r="AF744" s="292"/>
      <c r="AG744" s="292"/>
    </row>
    <row r="745" spans="1:33" x14ac:dyDescent="0.25">
      <c r="A745" s="275">
        <v>700</v>
      </c>
      <c r="B745" s="275" t="s">
        <v>279</v>
      </c>
      <c r="C745" s="275" t="s">
        <v>16</v>
      </c>
      <c r="D745" s="275">
        <v>3014</v>
      </c>
      <c r="E745" s="275" t="s">
        <v>144</v>
      </c>
      <c r="F745" s="275" t="s">
        <v>16</v>
      </c>
      <c r="G745" s="276">
        <v>70001111600119</v>
      </c>
      <c r="H745" s="277" t="s">
        <v>55</v>
      </c>
      <c r="I745" s="277" t="s">
        <v>280</v>
      </c>
      <c r="J745" s="278">
        <v>42460</v>
      </c>
      <c r="K745" s="279">
        <v>67</v>
      </c>
      <c r="L745" s="275" t="s">
        <v>127</v>
      </c>
      <c r="M745" s="275" t="s">
        <v>128</v>
      </c>
      <c r="N745" s="278">
        <v>42524</v>
      </c>
      <c r="O745" s="278" t="s">
        <v>268</v>
      </c>
      <c r="P745" s="279">
        <v>3</v>
      </c>
      <c r="Q745" s="278" t="s">
        <v>33</v>
      </c>
      <c r="R745" s="275">
        <v>-6228</v>
      </c>
      <c r="S745" s="275" t="s">
        <v>100</v>
      </c>
      <c r="T745" s="275">
        <v>-6228</v>
      </c>
      <c r="U745" s="275" t="s">
        <v>281</v>
      </c>
      <c r="V745" s="283">
        <v>-67801.776693955762</v>
      </c>
      <c r="W745" s="275" t="s">
        <v>100</v>
      </c>
      <c r="X745" s="275" t="s">
        <v>107</v>
      </c>
      <c r="Y745" s="275">
        <v>-6.23</v>
      </c>
      <c r="Z745" s="275">
        <v>1</v>
      </c>
      <c r="AA745" s="282" t="s">
        <v>631</v>
      </c>
      <c r="AB745" s="289" t="s">
        <v>413</v>
      </c>
      <c r="AC745" s="275" t="s">
        <v>1458</v>
      </c>
      <c r="AD745" s="290" t="s">
        <v>349</v>
      </c>
      <c r="AE745" s="292" t="s">
        <v>794</v>
      </c>
      <c r="AF745" s="292"/>
      <c r="AG745" s="292"/>
    </row>
    <row r="746" spans="1:33" x14ac:dyDescent="0.25">
      <c r="A746" s="275">
        <v>700</v>
      </c>
      <c r="B746" s="275" t="s">
        <v>279</v>
      </c>
      <c r="C746" s="275" t="s">
        <v>16</v>
      </c>
      <c r="D746" s="275">
        <v>3014</v>
      </c>
      <c r="E746" s="275" t="s">
        <v>144</v>
      </c>
      <c r="F746" s="275" t="s">
        <v>16</v>
      </c>
      <c r="G746" s="276">
        <v>70001111600107</v>
      </c>
      <c r="H746" s="277" t="s">
        <v>55</v>
      </c>
      <c r="I746" s="277" t="s">
        <v>280</v>
      </c>
      <c r="J746" s="278">
        <v>42460</v>
      </c>
      <c r="K746" s="279">
        <v>67</v>
      </c>
      <c r="L746" s="275" t="s">
        <v>127</v>
      </c>
      <c r="M746" s="275" t="s">
        <v>128</v>
      </c>
      <c r="N746" s="278">
        <v>42524</v>
      </c>
      <c r="O746" s="278" t="s">
        <v>268</v>
      </c>
      <c r="P746" s="279">
        <v>3</v>
      </c>
      <c r="Q746" s="278" t="s">
        <v>33</v>
      </c>
      <c r="R746" s="275">
        <v>-2540</v>
      </c>
      <c r="S746" s="275" t="s">
        <v>100</v>
      </c>
      <c r="T746" s="275">
        <v>-2540</v>
      </c>
      <c r="U746" s="275" t="s">
        <v>281</v>
      </c>
      <c r="V746" s="283">
        <v>-27651.977007489986</v>
      </c>
      <c r="W746" s="275" t="s">
        <v>100</v>
      </c>
      <c r="X746" s="275" t="s">
        <v>107</v>
      </c>
      <c r="Y746" s="275">
        <v>-2.54</v>
      </c>
      <c r="Z746" s="275">
        <v>1</v>
      </c>
      <c r="AA746" s="282" t="s">
        <v>631</v>
      </c>
      <c r="AB746" s="289" t="s">
        <v>413</v>
      </c>
      <c r="AC746" s="275" t="s">
        <v>1458</v>
      </c>
      <c r="AD746" s="290" t="s">
        <v>349</v>
      </c>
      <c r="AE746" s="292" t="s">
        <v>794</v>
      </c>
      <c r="AF746" s="292"/>
      <c r="AG746" s="292"/>
    </row>
    <row r="747" spans="1:33" x14ac:dyDescent="0.25">
      <c r="A747" s="275">
        <v>700</v>
      </c>
      <c r="B747" s="275" t="s">
        <v>279</v>
      </c>
      <c r="C747" s="275" t="s">
        <v>16</v>
      </c>
      <c r="D747" s="275">
        <v>3014</v>
      </c>
      <c r="E747" s="275" t="s">
        <v>144</v>
      </c>
      <c r="F747" s="275" t="s">
        <v>16</v>
      </c>
      <c r="G747" s="276">
        <v>70001111600108</v>
      </c>
      <c r="H747" s="277" t="s">
        <v>55</v>
      </c>
      <c r="I747" s="277" t="s">
        <v>280</v>
      </c>
      <c r="J747" s="278">
        <v>42460</v>
      </c>
      <c r="K747" s="279">
        <v>67</v>
      </c>
      <c r="L747" s="275" t="s">
        <v>127</v>
      </c>
      <c r="M747" s="275" t="s">
        <v>128</v>
      </c>
      <c r="N747" s="278">
        <v>42524</v>
      </c>
      <c r="O747" s="278" t="s">
        <v>268</v>
      </c>
      <c r="P747" s="279">
        <v>3</v>
      </c>
      <c r="Q747" s="278" t="s">
        <v>33</v>
      </c>
      <c r="R747" s="275">
        <v>18676.18</v>
      </c>
      <c r="S747" s="275" t="s">
        <v>100</v>
      </c>
      <c r="T747" s="275">
        <v>18676.18</v>
      </c>
      <c r="U747" s="275" t="s">
        <v>281</v>
      </c>
      <c r="V747" s="283">
        <v>203320.1968298206</v>
      </c>
      <c r="W747" s="275" t="s">
        <v>100</v>
      </c>
      <c r="X747" s="275" t="s">
        <v>107</v>
      </c>
      <c r="Y747" s="275">
        <v>18.68</v>
      </c>
      <c r="Z747" s="275">
        <v>1</v>
      </c>
      <c r="AA747" s="282" t="s">
        <v>630</v>
      </c>
      <c r="AB747" s="289" t="s">
        <v>413</v>
      </c>
      <c r="AC747" s="275" t="s">
        <v>1458</v>
      </c>
      <c r="AD747" s="290" t="s">
        <v>350</v>
      </c>
      <c r="AE747" s="292" t="s">
        <v>794</v>
      </c>
      <c r="AF747" s="292" t="s">
        <v>2134</v>
      </c>
      <c r="AG747" s="292"/>
    </row>
    <row r="748" spans="1:33" x14ac:dyDescent="0.25">
      <c r="A748" s="275">
        <v>700</v>
      </c>
      <c r="B748" s="275" t="s">
        <v>279</v>
      </c>
      <c r="C748" s="275" t="s">
        <v>16</v>
      </c>
      <c r="D748" s="275">
        <v>3014</v>
      </c>
      <c r="E748" s="275" t="s">
        <v>144</v>
      </c>
      <c r="F748" s="275" t="s">
        <v>16</v>
      </c>
      <c r="G748" s="276">
        <v>70001111600120</v>
      </c>
      <c r="H748" s="277" t="s">
        <v>55</v>
      </c>
      <c r="I748" s="277" t="s">
        <v>280</v>
      </c>
      <c r="J748" s="278">
        <v>42460</v>
      </c>
      <c r="K748" s="279">
        <v>67</v>
      </c>
      <c r="L748" s="275" t="s">
        <v>127</v>
      </c>
      <c r="M748" s="275" t="s">
        <v>128</v>
      </c>
      <c r="N748" s="278">
        <v>42524</v>
      </c>
      <c r="O748" s="278" t="s">
        <v>268</v>
      </c>
      <c r="P748" s="279">
        <v>3</v>
      </c>
      <c r="Q748" s="278" t="s">
        <v>33</v>
      </c>
      <c r="R748" s="275">
        <v>34803.4</v>
      </c>
      <c r="S748" s="275" t="s">
        <v>100</v>
      </c>
      <c r="T748" s="275">
        <v>34803.4</v>
      </c>
      <c r="U748" s="275" t="s">
        <v>281</v>
      </c>
      <c r="V748" s="283">
        <v>378890.87267026654</v>
      </c>
      <c r="W748" s="275" t="s">
        <v>100</v>
      </c>
      <c r="X748" s="275" t="s">
        <v>107</v>
      </c>
      <c r="Y748" s="275">
        <v>34.799999999999997</v>
      </c>
      <c r="Z748" s="275">
        <v>1</v>
      </c>
      <c r="AA748" s="282" t="s">
        <v>630</v>
      </c>
      <c r="AB748" s="289" t="s">
        <v>413</v>
      </c>
      <c r="AC748" s="275" t="s">
        <v>2296</v>
      </c>
      <c r="AD748" s="290" t="s">
        <v>350</v>
      </c>
      <c r="AE748" s="292" t="s">
        <v>794</v>
      </c>
      <c r="AF748" s="292" t="s">
        <v>2134</v>
      </c>
      <c r="AG748" s="292"/>
    </row>
    <row r="749" spans="1:33" x14ac:dyDescent="0.25">
      <c r="A749" s="275">
        <v>700</v>
      </c>
      <c r="B749" s="275" t="s">
        <v>279</v>
      </c>
      <c r="C749" s="275" t="s">
        <v>16</v>
      </c>
      <c r="D749" s="275">
        <v>3014</v>
      </c>
      <c r="E749" s="275" t="s">
        <v>144</v>
      </c>
      <c r="F749" s="275" t="s">
        <v>16</v>
      </c>
      <c r="G749" s="276">
        <v>70001111600105</v>
      </c>
      <c r="H749" s="277" t="s">
        <v>55</v>
      </c>
      <c r="I749" s="277" t="s">
        <v>280</v>
      </c>
      <c r="J749" s="278">
        <v>42460</v>
      </c>
      <c r="K749" s="279">
        <v>67</v>
      </c>
      <c r="L749" s="275" t="s">
        <v>127</v>
      </c>
      <c r="M749" s="275" t="s">
        <v>128</v>
      </c>
      <c r="N749" s="278">
        <v>42524</v>
      </c>
      <c r="O749" s="278" t="s">
        <v>268</v>
      </c>
      <c r="P749" s="279">
        <v>3</v>
      </c>
      <c r="Q749" s="278" t="s">
        <v>33</v>
      </c>
      <c r="R749" s="275">
        <v>168507.19</v>
      </c>
      <c r="S749" s="275" t="s">
        <v>100</v>
      </c>
      <c r="T749" s="275">
        <v>168507.19</v>
      </c>
      <c r="U749" s="275" t="s">
        <v>281</v>
      </c>
      <c r="V749" s="283">
        <v>1834471.2375892703</v>
      </c>
      <c r="W749" s="275" t="s">
        <v>100</v>
      </c>
      <c r="X749" s="275" t="s">
        <v>107</v>
      </c>
      <c r="Y749" s="275">
        <v>168.51</v>
      </c>
      <c r="Z749" s="275">
        <v>1</v>
      </c>
      <c r="AA749" s="282" t="s">
        <v>630</v>
      </c>
      <c r="AB749" s="289" t="s">
        <v>413</v>
      </c>
      <c r="AC749" s="275" t="s">
        <v>1458</v>
      </c>
      <c r="AD749" s="290" t="s">
        <v>350</v>
      </c>
      <c r="AE749" s="292" t="s">
        <v>794</v>
      </c>
      <c r="AF749" s="292" t="s">
        <v>2134</v>
      </c>
      <c r="AG749" s="292"/>
    </row>
    <row r="750" spans="1:33" x14ac:dyDescent="0.25">
      <c r="A750" s="275">
        <v>700</v>
      </c>
      <c r="B750" s="275" t="s">
        <v>279</v>
      </c>
      <c r="C750" s="275" t="s">
        <v>16</v>
      </c>
      <c r="D750" s="275">
        <v>8243</v>
      </c>
      <c r="E750" s="275" t="s">
        <v>120</v>
      </c>
      <c r="F750" s="275" t="s">
        <v>14</v>
      </c>
      <c r="G750" s="276">
        <v>70001111600094</v>
      </c>
      <c r="H750" s="277" t="s">
        <v>55</v>
      </c>
      <c r="I750" s="277" t="s">
        <v>280</v>
      </c>
      <c r="J750" s="278">
        <v>42459</v>
      </c>
      <c r="K750" s="279">
        <v>68</v>
      </c>
      <c r="L750" s="275" t="s">
        <v>118</v>
      </c>
      <c r="M750" s="275" t="s">
        <v>41</v>
      </c>
      <c r="N750" s="278">
        <v>42525</v>
      </c>
      <c r="O750" s="278" t="s">
        <v>268</v>
      </c>
      <c r="P750" s="279">
        <v>2</v>
      </c>
      <c r="Q750" s="278" t="s">
        <v>33</v>
      </c>
      <c r="R750" s="275">
        <v>-4620</v>
      </c>
      <c r="S750" s="275" t="s">
        <v>100</v>
      </c>
      <c r="T750" s="275">
        <v>-4620</v>
      </c>
      <c r="U750" s="275" t="s">
        <v>281</v>
      </c>
      <c r="V750" s="283">
        <v>-50296.115659292809</v>
      </c>
      <c r="W750" s="275" t="s">
        <v>100</v>
      </c>
      <c r="X750" s="275" t="s">
        <v>114</v>
      </c>
      <c r="Y750" s="275">
        <v>-4.62</v>
      </c>
      <c r="Z750" s="275">
        <v>1</v>
      </c>
      <c r="AA750" s="282" t="s">
        <v>631</v>
      </c>
      <c r="AB750" s="289" t="s">
        <v>426</v>
      </c>
      <c r="AC750" s="275" t="s">
        <v>2441</v>
      </c>
      <c r="AD750" s="290" t="s">
        <v>349</v>
      </c>
      <c r="AE750" s="292"/>
      <c r="AF750" s="292" t="s">
        <v>2134</v>
      </c>
      <c r="AG750" s="292"/>
    </row>
    <row r="751" spans="1:33" x14ac:dyDescent="0.25">
      <c r="A751" s="275">
        <v>700</v>
      </c>
      <c r="B751" s="275" t="s">
        <v>279</v>
      </c>
      <c r="C751" s="275" t="s">
        <v>16</v>
      </c>
      <c r="D751" s="275">
        <v>8243</v>
      </c>
      <c r="E751" s="275" t="s">
        <v>120</v>
      </c>
      <c r="F751" s="275" t="s">
        <v>14</v>
      </c>
      <c r="G751" s="276">
        <v>70001111600045</v>
      </c>
      <c r="H751" s="277" t="s">
        <v>55</v>
      </c>
      <c r="I751" s="277" t="s">
        <v>280</v>
      </c>
      <c r="J751" s="278">
        <v>42422</v>
      </c>
      <c r="K751" s="279">
        <v>105</v>
      </c>
      <c r="L751" s="275" t="s">
        <v>118</v>
      </c>
      <c r="M751" s="275" t="s">
        <v>41</v>
      </c>
      <c r="N751" s="278">
        <v>42495</v>
      </c>
      <c r="O751" s="278" t="s">
        <v>268</v>
      </c>
      <c r="P751" s="279">
        <v>32</v>
      </c>
      <c r="Q751" s="278" t="s">
        <v>34</v>
      </c>
      <c r="R751" s="275">
        <v>560.75</v>
      </c>
      <c r="S751" s="275" t="s">
        <v>100</v>
      </c>
      <c r="T751" s="275">
        <v>560.75</v>
      </c>
      <c r="U751" s="275" t="s">
        <v>281</v>
      </c>
      <c r="V751" s="283">
        <v>6104.6638216338624</v>
      </c>
      <c r="W751" s="275" t="s">
        <v>100</v>
      </c>
      <c r="X751" s="275" t="s">
        <v>114</v>
      </c>
      <c r="Y751" s="275">
        <v>0.56000000000000005</v>
      </c>
      <c r="Z751" s="275">
        <v>1</v>
      </c>
      <c r="AA751" s="282" t="s">
        <v>629</v>
      </c>
      <c r="AB751" s="289" t="s">
        <v>1033</v>
      </c>
      <c r="AC751" s="275" t="s">
        <v>2173</v>
      </c>
      <c r="AD751" s="290" t="s">
        <v>349</v>
      </c>
      <c r="AE751" s="292"/>
      <c r="AF751" s="292" t="s">
        <v>2134</v>
      </c>
      <c r="AG751" s="292"/>
    </row>
    <row r="752" spans="1:33" x14ac:dyDescent="0.25">
      <c r="A752" s="275">
        <v>700</v>
      </c>
      <c r="B752" s="275" t="s">
        <v>279</v>
      </c>
      <c r="C752" s="275" t="s">
        <v>16</v>
      </c>
      <c r="D752" s="275">
        <v>8243</v>
      </c>
      <c r="E752" s="275" t="s">
        <v>120</v>
      </c>
      <c r="F752" s="275" t="s">
        <v>14</v>
      </c>
      <c r="G752" s="276">
        <v>70001111600056</v>
      </c>
      <c r="H752" s="277" t="s">
        <v>55</v>
      </c>
      <c r="I752" s="277" t="s">
        <v>280</v>
      </c>
      <c r="J752" s="278">
        <v>42427</v>
      </c>
      <c r="K752" s="279">
        <v>100</v>
      </c>
      <c r="L752" s="275" t="s">
        <v>118</v>
      </c>
      <c r="M752" s="275" t="s">
        <v>41</v>
      </c>
      <c r="N752" s="278">
        <v>42495</v>
      </c>
      <c r="O752" s="278" t="s">
        <v>268</v>
      </c>
      <c r="P752" s="279">
        <v>32</v>
      </c>
      <c r="Q752" s="278" t="s">
        <v>34</v>
      </c>
      <c r="R752" s="275">
        <v>19279.37</v>
      </c>
      <c r="S752" s="275" t="s">
        <v>100</v>
      </c>
      <c r="T752" s="275">
        <v>19279.37</v>
      </c>
      <c r="U752" s="275" t="s">
        <v>281</v>
      </c>
      <c r="V752" s="283">
        <v>209886.88817279221</v>
      </c>
      <c r="W752" s="275" t="s">
        <v>100</v>
      </c>
      <c r="X752" s="275" t="s">
        <v>114</v>
      </c>
      <c r="Y752" s="275">
        <v>19.28</v>
      </c>
      <c r="Z752" s="275">
        <v>1</v>
      </c>
      <c r="AA752" s="282" t="s">
        <v>630</v>
      </c>
      <c r="AB752" s="289" t="s">
        <v>1033</v>
      </c>
      <c r="AC752" s="275" t="s">
        <v>2173</v>
      </c>
      <c r="AD752" s="290" t="s">
        <v>350</v>
      </c>
      <c r="AE752" s="292"/>
      <c r="AF752" s="292" t="s">
        <v>2134</v>
      </c>
      <c r="AG752" s="292"/>
    </row>
    <row r="753" spans="1:33" x14ac:dyDescent="0.25">
      <c r="A753" s="275">
        <v>700</v>
      </c>
      <c r="B753" s="275" t="s">
        <v>279</v>
      </c>
      <c r="C753" s="275" t="s">
        <v>16</v>
      </c>
      <c r="D753" s="275">
        <v>8243</v>
      </c>
      <c r="E753" s="275" t="s">
        <v>120</v>
      </c>
      <c r="F753" s="275" t="s">
        <v>14</v>
      </c>
      <c r="G753" s="276">
        <v>70001111600095</v>
      </c>
      <c r="H753" s="277" t="s">
        <v>55</v>
      </c>
      <c r="I753" s="277" t="s">
        <v>280</v>
      </c>
      <c r="J753" s="278">
        <v>42459</v>
      </c>
      <c r="K753" s="279">
        <v>68</v>
      </c>
      <c r="L753" s="275" t="s">
        <v>118</v>
      </c>
      <c r="M753" s="275" t="s">
        <v>41</v>
      </c>
      <c r="N753" s="278">
        <v>42525</v>
      </c>
      <c r="O753" s="278" t="s">
        <v>268</v>
      </c>
      <c r="P753" s="279">
        <v>2</v>
      </c>
      <c r="Q753" s="278" t="s">
        <v>33</v>
      </c>
      <c r="R753" s="275">
        <v>20834.86</v>
      </c>
      <c r="S753" s="275" t="s">
        <v>100</v>
      </c>
      <c r="T753" s="275">
        <v>20834.86</v>
      </c>
      <c r="U753" s="275" t="s">
        <v>281</v>
      </c>
      <c r="V753" s="283">
        <v>226820.89357254835</v>
      </c>
      <c r="W753" s="275" t="s">
        <v>100</v>
      </c>
      <c r="X753" s="275" t="s">
        <v>114</v>
      </c>
      <c r="Y753" s="275">
        <v>20.83</v>
      </c>
      <c r="Z753" s="275">
        <v>1</v>
      </c>
      <c r="AA753" s="282" t="s">
        <v>630</v>
      </c>
      <c r="AB753" s="289" t="s">
        <v>426</v>
      </c>
      <c r="AC753" s="275" t="s">
        <v>2442</v>
      </c>
      <c r="AD753" s="290" t="s">
        <v>350</v>
      </c>
      <c r="AE753" s="292"/>
      <c r="AF753" s="292" t="s">
        <v>2134</v>
      </c>
      <c r="AG753" s="292"/>
    </row>
    <row r="754" spans="1:33" x14ac:dyDescent="0.25">
      <c r="A754" s="275">
        <v>700</v>
      </c>
      <c r="B754" s="275" t="s">
        <v>279</v>
      </c>
      <c r="C754" s="275" t="s">
        <v>16</v>
      </c>
      <c r="D754" s="275">
        <v>8243</v>
      </c>
      <c r="E754" s="275" t="s">
        <v>120</v>
      </c>
      <c r="F754" s="275" t="s">
        <v>14</v>
      </c>
      <c r="G754" s="276">
        <v>70001111600043</v>
      </c>
      <c r="H754" s="277" t="s">
        <v>55</v>
      </c>
      <c r="I754" s="277" t="s">
        <v>280</v>
      </c>
      <c r="J754" s="278">
        <v>42418</v>
      </c>
      <c r="K754" s="279">
        <v>109</v>
      </c>
      <c r="L754" s="275" t="s">
        <v>127</v>
      </c>
      <c r="M754" s="275" t="s">
        <v>128</v>
      </c>
      <c r="N754" s="278">
        <v>42465</v>
      </c>
      <c r="O754" s="278" t="s">
        <v>266</v>
      </c>
      <c r="P754" s="279">
        <v>62</v>
      </c>
      <c r="Q754" s="278" t="s">
        <v>35</v>
      </c>
      <c r="R754" s="275">
        <v>25300</v>
      </c>
      <c r="S754" s="275" t="s">
        <v>100</v>
      </c>
      <c r="T754" s="275">
        <v>25300</v>
      </c>
      <c r="U754" s="275" t="s">
        <v>281</v>
      </c>
      <c r="V754" s="283">
        <v>275431.10956279398</v>
      </c>
      <c r="W754" s="275" t="s">
        <v>100</v>
      </c>
      <c r="X754" s="275" t="s">
        <v>114</v>
      </c>
      <c r="Y754" s="275">
        <v>25.3</v>
      </c>
      <c r="Z754" s="275">
        <v>1</v>
      </c>
      <c r="AA754" s="282" t="s">
        <v>630</v>
      </c>
      <c r="AB754" s="289" t="s">
        <v>1033</v>
      </c>
      <c r="AC754" s="275" t="s">
        <v>1809</v>
      </c>
      <c r="AD754" s="290" t="s">
        <v>350</v>
      </c>
      <c r="AE754" s="292"/>
      <c r="AF754" s="292" t="s">
        <v>2134</v>
      </c>
      <c r="AG754" s="292"/>
    </row>
    <row r="755" spans="1:33" x14ac:dyDescent="0.25">
      <c r="A755" s="275">
        <v>787</v>
      </c>
      <c r="B755" s="275" t="s">
        <v>157</v>
      </c>
      <c r="C755" s="275" t="s">
        <v>16</v>
      </c>
      <c r="D755" s="275">
        <v>1320</v>
      </c>
      <c r="E755" s="275" t="s">
        <v>188</v>
      </c>
      <c r="F755" s="275" t="s">
        <v>21</v>
      </c>
      <c r="G755" s="276">
        <v>78713300011837</v>
      </c>
      <c r="H755" s="277" t="s">
        <v>56</v>
      </c>
      <c r="I755" s="277" t="s">
        <v>179</v>
      </c>
      <c r="J755" s="278">
        <v>42459</v>
      </c>
      <c r="K755" s="279">
        <v>68</v>
      </c>
      <c r="L755" s="275" t="s">
        <v>111</v>
      </c>
      <c r="M755" s="275" t="s">
        <v>42</v>
      </c>
      <c r="N755" s="278">
        <v>42524</v>
      </c>
      <c r="O755" s="278" t="s">
        <v>268</v>
      </c>
      <c r="P755" s="279">
        <v>3</v>
      </c>
      <c r="Q755" s="278" t="s">
        <v>33</v>
      </c>
      <c r="R755" s="275">
        <v>-8358.75</v>
      </c>
      <c r="S755" s="275" t="s">
        <v>100</v>
      </c>
      <c r="T755" s="275">
        <v>-8358.75</v>
      </c>
      <c r="U755" s="275" t="s">
        <v>100</v>
      </c>
      <c r="V755" s="283">
        <v>-8358.75</v>
      </c>
      <c r="W755" s="275" t="s">
        <v>100</v>
      </c>
      <c r="X755" s="275" t="s">
        <v>114</v>
      </c>
      <c r="Y755" s="275">
        <v>-8.36</v>
      </c>
      <c r="Z755" s="275">
        <v>1</v>
      </c>
      <c r="AA755" s="282" t="s">
        <v>631</v>
      </c>
      <c r="AB755" s="289" t="s">
        <v>436</v>
      </c>
      <c r="AC755" s="275" t="s">
        <v>358</v>
      </c>
      <c r="AD755" s="290" t="s">
        <v>349</v>
      </c>
      <c r="AE755" s="292"/>
      <c r="AF755" s="292"/>
      <c r="AG755" s="292"/>
    </row>
    <row r="756" spans="1:33" x14ac:dyDescent="0.25">
      <c r="A756" s="275">
        <v>787</v>
      </c>
      <c r="B756" s="275" t="s">
        <v>157</v>
      </c>
      <c r="C756" s="275" t="s">
        <v>16</v>
      </c>
      <c r="D756" s="275">
        <v>1320</v>
      </c>
      <c r="E756" s="275" t="s">
        <v>188</v>
      </c>
      <c r="F756" s="275" t="s">
        <v>21</v>
      </c>
      <c r="G756" s="276">
        <v>78713300011602</v>
      </c>
      <c r="H756" s="277" t="s">
        <v>56</v>
      </c>
      <c r="I756" s="277" t="s">
        <v>179</v>
      </c>
      <c r="J756" s="278">
        <v>42418</v>
      </c>
      <c r="K756" s="279">
        <v>109</v>
      </c>
      <c r="L756" s="275" t="s">
        <v>127</v>
      </c>
      <c r="M756" s="275" t="s">
        <v>128</v>
      </c>
      <c r="N756" s="278">
        <v>42495</v>
      </c>
      <c r="O756" s="278" t="s">
        <v>268</v>
      </c>
      <c r="P756" s="279">
        <v>32</v>
      </c>
      <c r="Q756" s="278" t="s">
        <v>34</v>
      </c>
      <c r="R756" s="275">
        <v>278367.19</v>
      </c>
      <c r="S756" s="275" t="s">
        <v>100</v>
      </c>
      <c r="T756" s="275">
        <v>278367.19</v>
      </c>
      <c r="U756" s="275" t="s">
        <v>100</v>
      </c>
      <c r="V756" s="283">
        <v>278367.19</v>
      </c>
      <c r="W756" s="275" t="s">
        <v>100</v>
      </c>
      <c r="X756" s="275" t="s">
        <v>114</v>
      </c>
      <c r="Y756" s="275">
        <v>278.37</v>
      </c>
      <c r="Z756" s="275">
        <v>1</v>
      </c>
      <c r="AA756" s="282" t="s">
        <v>630</v>
      </c>
      <c r="AB756" s="289" t="s">
        <v>436</v>
      </c>
      <c r="AC756" s="275" t="s">
        <v>2174</v>
      </c>
      <c r="AD756" s="290" t="s">
        <v>350</v>
      </c>
      <c r="AE756" s="292"/>
      <c r="AF756" s="292" t="s">
        <v>2134</v>
      </c>
      <c r="AG756" s="292"/>
    </row>
    <row r="757" spans="1:33" x14ac:dyDescent="0.25">
      <c r="A757" s="275">
        <v>787</v>
      </c>
      <c r="B757" s="275" t="s">
        <v>157</v>
      </c>
      <c r="C757" s="275" t="s">
        <v>16</v>
      </c>
      <c r="D757" s="275">
        <v>1350</v>
      </c>
      <c r="E757" s="275" t="s">
        <v>124</v>
      </c>
      <c r="F757" s="275" t="s">
        <v>21</v>
      </c>
      <c r="G757" s="276">
        <v>78713300011603</v>
      </c>
      <c r="H757" s="277" t="s">
        <v>56</v>
      </c>
      <c r="I757" s="277" t="s">
        <v>179</v>
      </c>
      <c r="J757" s="278">
        <v>42418</v>
      </c>
      <c r="K757" s="279">
        <v>109</v>
      </c>
      <c r="L757" s="275" t="s">
        <v>111</v>
      </c>
      <c r="M757" s="275" t="s">
        <v>42</v>
      </c>
      <c r="N757" s="278">
        <v>42495</v>
      </c>
      <c r="O757" s="278" t="s">
        <v>268</v>
      </c>
      <c r="P757" s="279">
        <v>32</v>
      </c>
      <c r="Q757" s="278" t="s">
        <v>34</v>
      </c>
      <c r="R757" s="275">
        <v>-56249.63</v>
      </c>
      <c r="S757" s="275" t="s">
        <v>100</v>
      </c>
      <c r="T757" s="275">
        <v>-56249.63</v>
      </c>
      <c r="U757" s="275" t="s">
        <v>100</v>
      </c>
      <c r="V757" s="283">
        <v>-56249.63</v>
      </c>
      <c r="W757" s="275" t="s">
        <v>100</v>
      </c>
      <c r="X757" s="275" t="s">
        <v>114</v>
      </c>
      <c r="Y757" s="275">
        <v>-56.25</v>
      </c>
      <c r="Z757" s="275">
        <v>1</v>
      </c>
      <c r="AA757" s="282" t="s">
        <v>631</v>
      </c>
      <c r="AB757" s="289" t="s">
        <v>411</v>
      </c>
      <c r="AC757" s="275" t="s">
        <v>358</v>
      </c>
      <c r="AD757" s="290" t="s">
        <v>349</v>
      </c>
      <c r="AE757" s="292"/>
      <c r="AF757" s="292"/>
      <c r="AG757" s="292"/>
    </row>
    <row r="758" spans="1:33" x14ac:dyDescent="0.25">
      <c r="A758" s="275">
        <v>787</v>
      </c>
      <c r="B758" s="275" t="s">
        <v>157</v>
      </c>
      <c r="C758" s="275" t="s">
        <v>16</v>
      </c>
      <c r="D758" s="275">
        <v>1350</v>
      </c>
      <c r="E758" s="275" t="s">
        <v>124</v>
      </c>
      <c r="F758" s="275" t="s">
        <v>21</v>
      </c>
      <c r="G758" s="276">
        <v>78713300011870</v>
      </c>
      <c r="H758" s="277" t="s">
        <v>56</v>
      </c>
      <c r="I758" s="277" t="s">
        <v>179</v>
      </c>
      <c r="J758" s="278">
        <v>42459</v>
      </c>
      <c r="K758" s="279">
        <v>68</v>
      </c>
      <c r="L758" s="275" t="s">
        <v>111</v>
      </c>
      <c r="M758" s="275" t="s">
        <v>42</v>
      </c>
      <c r="N758" s="278">
        <v>42527</v>
      </c>
      <c r="O758" s="278" t="s">
        <v>268</v>
      </c>
      <c r="P758" s="279">
        <v>0</v>
      </c>
      <c r="Q758" s="278" t="s">
        <v>33</v>
      </c>
      <c r="R758" s="275">
        <v>26039.040000000001</v>
      </c>
      <c r="S758" s="275" t="s">
        <v>100</v>
      </c>
      <c r="T758" s="275">
        <v>26039.040000000001</v>
      </c>
      <c r="U758" s="275" t="s">
        <v>100</v>
      </c>
      <c r="V758" s="283">
        <v>26039.040000000001</v>
      </c>
      <c r="W758" s="275" t="s">
        <v>100</v>
      </c>
      <c r="X758" s="275" t="s">
        <v>114</v>
      </c>
      <c r="Y758" s="275">
        <v>26.04</v>
      </c>
      <c r="Z758" s="275">
        <v>1</v>
      </c>
      <c r="AA758" s="282" t="s">
        <v>630</v>
      </c>
      <c r="AB758" s="289" t="s">
        <v>411</v>
      </c>
      <c r="AC758" s="275" t="s">
        <v>358</v>
      </c>
      <c r="AD758" s="290" t="s">
        <v>350</v>
      </c>
      <c r="AE758" s="292"/>
      <c r="AF758" s="292" t="s">
        <v>2134</v>
      </c>
      <c r="AG758" s="292"/>
    </row>
    <row r="759" spans="1:33" x14ac:dyDescent="0.25">
      <c r="A759" s="275">
        <v>787</v>
      </c>
      <c r="B759" s="275" t="s">
        <v>157</v>
      </c>
      <c r="C759" s="275" t="s">
        <v>16</v>
      </c>
      <c r="D759" s="275">
        <v>1350</v>
      </c>
      <c r="E759" s="275" t="s">
        <v>124</v>
      </c>
      <c r="F759" s="275" t="s">
        <v>21</v>
      </c>
      <c r="G759" s="276">
        <v>78713300011903</v>
      </c>
      <c r="H759" s="277" t="s">
        <v>56</v>
      </c>
      <c r="I759" s="277" t="s">
        <v>179</v>
      </c>
      <c r="J759" s="278">
        <v>42460</v>
      </c>
      <c r="K759" s="279">
        <v>67</v>
      </c>
      <c r="L759" s="275" t="s">
        <v>127</v>
      </c>
      <c r="M759" s="275" t="s">
        <v>128</v>
      </c>
      <c r="N759" s="278">
        <v>42527</v>
      </c>
      <c r="O759" s="278" t="s">
        <v>268</v>
      </c>
      <c r="P759" s="279">
        <v>0</v>
      </c>
      <c r="Q759" s="278" t="s">
        <v>33</v>
      </c>
      <c r="R759" s="275">
        <v>38290.67</v>
      </c>
      <c r="S759" s="275" t="s">
        <v>100</v>
      </c>
      <c r="T759" s="275">
        <v>38290.67</v>
      </c>
      <c r="U759" s="275" t="s">
        <v>100</v>
      </c>
      <c r="V759" s="283">
        <v>38290.67</v>
      </c>
      <c r="W759" s="275" t="s">
        <v>100</v>
      </c>
      <c r="X759" s="275" t="s">
        <v>114</v>
      </c>
      <c r="Y759" s="275">
        <v>38.29</v>
      </c>
      <c r="Z759" s="275">
        <v>1</v>
      </c>
      <c r="AA759" s="282" t="s">
        <v>630</v>
      </c>
      <c r="AB759" s="289" t="s">
        <v>411</v>
      </c>
      <c r="AC759" s="275" t="s">
        <v>362</v>
      </c>
      <c r="AD759" s="290" t="s">
        <v>350</v>
      </c>
      <c r="AE759" s="292"/>
      <c r="AF759" s="292" t="s">
        <v>2134</v>
      </c>
      <c r="AG759" s="292"/>
    </row>
    <row r="760" spans="1:33" x14ac:dyDescent="0.25">
      <c r="A760" s="275">
        <v>787</v>
      </c>
      <c r="B760" s="275" t="s">
        <v>157</v>
      </c>
      <c r="C760" s="275" t="s">
        <v>16</v>
      </c>
      <c r="D760" s="275">
        <v>1350</v>
      </c>
      <c r="E760" s="275" t="s">
        <v>124</v>
      </c>
      <c r="F760" s="275" t="s">
        <v>21</v>
      </c>
      <c r="G760" s="276">
        <v>78713300011876</v>
      </c>
      <c r="H760" s="277" t="s">
        <v>56</v>
      </c>
      <c r="I760" s="277" t="s">
        <v>179</v>
      </c>
      <c r="J760" s="278">
        <v>42460</v>
      </c>
      <c r="K760" s="279">
        <v>67</v>
      </c>
      <c r="L760" s="275" t="s">
        <v>127</v>
      </c>
      <c r="M760" s="275" t="s">
        <v>128</v>
      </c>
      <c r="N760" s="278">
        <v>42527</v>
      </c>
      <c r="O760" s="278" t="s">
        <v>268</v>
      </c>
      <c r="P760" s="279">
        <v>0</v>
      </c>
      <c r="Q760" s="278" t="s">
        <v>33</v>
      </c>
      <c r="R760" s="275">
        <v>47930</v>
      </c>
      <c r="S760" s="275" t="s">
        <v>100</v>
      </c>
      <c r="T760" s="275">
        <v>47930</v>
      </c>
      <c r="U760" s="275" t="s">
        <v>100</v>
      </c>
      <c r="V760" s="283">
        <v>47930</v>
      </c>
      <c r="W760" s="275" t="s">
        <v>100</v>
      </c>
      <c r="X760" s="275" t="s">
        <v>114</v>
      </c>
      <c r="Y760" s="275">
        <v>47.93</v>
      </c>
      <c r="Z760" s="275">
        <v>1</v>
      </c>
      <c r="AA760" s="282" t="s">
        <v>630</v>
      </c>
      <c r="AB760" s="289" t="s">
        <v>411</v>
      </c>
      <c r="AC760" s="275" t="s">
        <v>362</v>
      </c>
      <c r="AD760" s="290" t="s">
        <v>350</v>
      </c>
      <c r="AE760" s="292"/>
      <c r="AF760" s="292" t="s">
        <v>2134</v>
      </c>
      <c r="AG760" s="292"/>
    </row>
    <row r="761" spans="1:33" x14ac:dyDescent="0.25">
      <c r="A761" s="275">
        <v>787</v>
      </c>
      <c r="B761" s="275" t="s">
        <v>157</v>
      </c>
      <c r="C761" s="275" t="s">
        <v>16</v>
      </c>
      <c r="D761" s="275">
        <v>1350</v>
      </c>
      <c r="E761" s="275" t="s">
        <v>124</v>
      </c>
      <c r="F761" s="275" t="s">
        <v>21</v>
      </c>
      <c r="G761" s="276">
        <v>78713300011891</v>
      </c>
      <c r="H761" s="277" t="s">
        <v>56</v>
      </c>
      <c r="I761" s="277" t="s">
        <v>179</v>
      </c>
      <c r="J761" s="278">
        <v>42460</v>
      </c>
      <c r="K761" s="279">
        <v>67</v>
      </c>
      <c r="L761" s="275" t="s">
        <v>127</v>
      </c>
      <c r="M761" s="275" t="s">
        <v>128</v>
      </c>
      <c r="N761" s="278">
        <v>42527</v>
      </c>
      <c r="O761" s="278" t="s">
        <v>268</v>
      </c>
      <c r="P761" s="279">
        <v>0</v>
      </c>
      <c r="Q761" s="278" t="s">
        <v>33</v>
      </c>
      <c r="R761" s="275">
        <v>50137</v>
      </c>
      <c r="S761" s="275" t="s">
        <v>100</v>
      </c>
      <c r="T761" s="275">
        <v>50137</v>
      </c>
      <c r="U761" s="275" t="s">
        <v>100</v>
      </c>
      <c r="V761" s="283">
        <v>50137</v>
      </c>
      <c r="W761" s="275" t="s">
        <v>100</v>
      </c>
      <c r="X761" s="275" t="s">
        <v>114</v>
      </c>
      <c r="Y761" s="275">
        <v>50.14</v>
      </c>
      <c r="Z761" s="275">
        <v>1</v>
      </c>
      <c r="AA761" s="282" t="s">
        <v>630</v>
      </c>
      <c r="AB761" s="289" t="s">
        <v>411</v>
      </c>
      <c r="AC761" s="275" t="s">
        <v>362</v>
      </c>
      <c r="AD761" s="290" t="s">
        <v>350</v>
      </c>
      <c r="AE761" s="292"/>
      <c r="AF761" s="292" t="s">
        <v>2134</v>
      </c>
      <c r="AG761" s="292"/>
    </row>
    <row r="762" spans="1:33" x14ac:dyDescent="0.25">
      <c r="A762" s="275">
        <v>787</v>
      </c>
      <c r="B762" s="275" t="s">
        <v>157</v>
      </c>
      <c r="C762" s="275" t="s">
        <v>16</v>
      </c>
      <c r="D762" s="275">
        <v>1350</v>
      </c>
      <c r="E762" s="275" t="s">
        <v>124</v>
      </c>
      <c r="F762" s="275" t="s">
        <v>21</v>
      </c>
      <c r="G762" s="276">
        <v>78713300011840</v>
      </c>
      <c r="H762" s="277" t="s">
        <v>56</v>
      </c>
      <c r="I762" s="277" t="s">
        <v>179</v>
      </c>
      <c r="J762" s="278">
        <v>42459</v>
      </c>
      <c r="K762" s="279">
        <v>68</v>
      </c>
      <c r="L762" s="275" t="s">
        <v>111</v>
      </c>
      <c r="M762" s="275" t="s">
        <v>42</v>
      </c>
      <c r="N762" s="278">
        <v>42527</v>
      </c>
      <c r="O762" s="278" t="s">
        <v>268</v>
      </c>
      <c r="P762" s="279">
        <v>0</v>
      </c>
      <c r="Q762" s="278" t="s">
        <v>33</v>
      </c>
      <c r="R762" s="275">
        <v>67060.87</v>
      </c>
      <c r="S762" s="275" t="s">
        <v>100</v>
      </c>
      <c r="T762" s="275">
        <v>67060.87</v>
      </c>
      <c r="U762" s="275" t="s">
        <v>100</v>
      </c>
      <c r="V762" s="283">
        <v>67060.87</v>
      </c>
      <c r="W762" s="275" t="s">
        <v>100</v>
      </c>
      <c r="X762" s="275" t="s">
        <v>114</v>
      </c>
      <c r="Y762" s="275">
        <v>67.06</v>
      </c>
      <c r="Z762" s="275">
        <v>1</v>
      </c>
      <c r="AA762" s="282" t="s">
        <v>630</v>
      </c>
      <c r="AB762" s="289" t="s">
        <v>411</v>
      </c>
      <c r="AC762" s="275" t="s">
        <v>358</v>
      </c>
      <c r="AD762" s="290" t="s">
        <v>350</v>
      </c>
      <c r="AE762" s="292"/>
      <c r="AF762" s="292" t="s">
        <v>2134</v>
      </c>
      <c r="AG762" s="292"/>
    </row>
    <row r="763" spans="1:33" x14ac:dyDescent="0.25">
      <c r="A763" s="275">
        <v>787</v>
      </c>
      <c r="B763" s="275" t="s">
        <v>157</v>
      </c>
      <c r="C763" s="275" t="s">
        <v>16</v>
      </c>
      <c r="D763" s="275">
        <v>1350</v>
      </c>
      <c r="E763" s="275" t="s">
        <v>124</v>
      </c>
      <c r="F763" s="275" t="s">
        <v>21</v>
      </c>
      <c r="G763" s="276">
        <v>78713300011004</v>
      </c>
      <c r="H763" s="277" t="s">
        <v>56</v>
      </c>
      <c r="I763" s="277" t="s">
        <v>179</v>
      </c>
      <c r="J763" s="278">
        <v>42355</v>
      </c>
      <c r="K763" s="279">
        <v>172</v>
      </c>
      <c r="L763" s="275" t="s">
        <v>111</v>
      </c>
      <c r="M763" s="275" t="s">
        <v>42</v>
      </c>
      <c r="N763" s="278">
        <v>42432</v>
      </c>
      <c r="O763" s="278" t="s">
        <v>266</v>
      </c>
      <c r="P763" s="279">
        <v>95</v>
      </c>
      <c r="Q763" s="278" t="s">
        <v>36</v>
      </c>
      <c r="R763" s="275">
        <v>73301.100000000006</v>
      </c>
      <c r="S763" s="275" t="s">
        <v>100</v>
      </c>
      <c r="T763" s="275">
        <v>73301.100000000006</v>
      </c>
      <c r="U763" s="275" t="s">
        <v>100</v>
      </c>
      <c r="V763" s="283">
        <v>73301.100000000006</v>
      </c>
      <c r="W763" s="275" t="s">
        <v>100</v>
      </c>
      <c r="X763" s="275" t="s">
        <v>114</v>
      </c>
      <c r="Y763" s="275">
        <v>73.3</v>
      </c>
      <c r="Z763" s="275">
        <v>1</v>
      </c>
      <c r="AA763" s="282" t="s">
        <v>630</v>
      </c>
      <c r="AB763" s="289" t="s">
        <v>411</v>
      </c>
      <c r="AC763" s="275" t="s">
        <v>358</v>
      </c>
      <c r="AD763" s="290" t="s">
        <v>350</v>
      </c>
      <c r="AE763" s="292"/>
      <c r="AF763" s="292" t="s">
        <v>2134</v>
      </c>
      <c r="AG763" s="292"/>
    </row>
    <row r="764" spans="1:33" x14ac:dyDescent="0.25">
      <c r="A764" s="275">
        <v>787</v>
      </c>
      <c r="B764" s="275" t="s">
        <v>157</v>
      </c>
      <c r="C764" s="275" t="s">
        <v>16</v>
      </c>
      <c r="D764" s="275">
        <v>1350</v>
      </c>
      <c r="E764" s="275" t="s">
        <v>124</v>
      </c>
      <c r="F764" s="275" t="s">
        <v>21</v>
      </c>
      <c r="G764" s="276">
        <v>78713300011327</v>
      </c>
      <c r="H764" s="277" t="s">
        <v>56</v>
      </c>
      <c r="I764" s="277" t="s">
        <v>179</v>
      </c>
      <c r="J764" s="278">
        <v>42360</v>
      </c>
      <c r="K764" s="279">
        <v>167</v>
      </c>
      <c r="L764" s="275" t="s">
        <v>111</v>
      </c>
      <c r="M764" s="275" t="s">
        <v>42</v>
      </c>
      <c r="N764" s="278">
        <v>42432</v>
      </c>
      <c r="O764" s="278" t="s">
        <v>266</v>
      </c>
      <c r="P764" s="279">
        <v>95</v>
      </c>
      <c r="Q764" s="278" t="s">
        <v>36</v>
      </c>
      <c r="R764" s="275">
        <v>140611</v>
      </c>
      <c r="S764" s="275" t="s">
        <v>100</v>
      </c>
      <c r="T764" s="275">
        <v>140611</v>
      </c>
      <c r="U764" s="275" t="s">
        <v>100</v>
      </c>
      <c r="V764" s="283">
        <v>140611</v>
      </c>
      <c r="W764" s="275" t="s">
        <v>100</v>
      </c>
      <c r="X764" s="275" t="s">
        <v>114</v>
      </c>
      <c r="Y764" s="275">
        <v>140.61000000000001</v>
      </c>
      <c r="Z764" s="275">
        <v>1</v>
      </c>
      <c r="AA764" s="282" t="s">
        <v>630</v>
      </c>
      <c r="AB764" s="289" t="s">
        <v>411</v>
      </c>
      <c r="AC764" s="275" t="s">
        <v>358</v>
      </c>
      <c r="AD764" s="290" t="s">
        <v>350</v>
      </c>
      <c r="AE764" s="292"/>
      <c r="AF764" s="292" t="s">
        <v>2134</v>
      </c>
      <c r="AG764" s="292"/>
    </row>
    <row r="765" spans="1:33" x14ac:dyDescent="0.25">
      <c r="A765" s="275">
        <v>787</v>
      </c>
      <c r="B765" s="275" t="s">
        <v>157</v>
      </c>
      <c r="C765" s="275" t="s">
        <v>16</v>
      </c>
      <c r="D765" s="275">
        <v>1350</v>
      </c>
      <c r="E765" s="275" t="s">
        <v>124</v>
      </c>
      <c r="F765" s="275" t="s">
        <v>21</v>
      </c>
      <c r="G765" s="276">
        <v>78713300010612</v>
      </c>
      <c r="H765" s="277" t="s">
        <v>56</v>
      </c>
      <c r="I765" s="277" t="s">
        <v>179</v>
      </c>
      <c r="J765" s="278">
        <v>42331</v>
      </c>
      <c r="K765" s="279">
        <v>196</v>
      </c>
      <c r="L765" s="275" t="s">
        <v>111</v>
      </c>
      <c r="M765" s="275" t="s">
        <v>42</v>
      </c>
      <c r="N765" s="278">
        <v>42403</v>
      </c>
      <c r="O765" s="278" t="s">
        <v>266</v>
      </c>
      <c r="P765" s="279">
        <v>124</v>
      </c>
      <c r="Q765" s="278" t="s">
        <v>38</v>
      </c>
      <c r="R765" s="275">
        <v>281111.96999999997</v>
      </c>
      <c r="S765" s="275" t="s">
        <v>100</v>
      </c>
      <c r="T765" s="275">
        <v>281111.96999999997</v>
      </c>
      <c r="U765" s="275" t="s">
        <v>100</v>
      </c>
      <c r="V765" s="283">
        <v>281111.96999999997</v>
      </c>
      <c r="W765" s="275" t="s">
        <v>100</v>
      </c>
      <c r="X765" s="275" t="s">
        <v>114</v>
      </c>
      <c r="Y765" s="275">
        <v>281.11</v>
      </c>
      <c r="Z765" s="275">
        <v>1</v>
      </c>
      <c r="AA765" s="282" t="s">
        <v>630</v>
      </c>
      <c r="AB765" s="289" t="s">
        <v>411</v>
      </c>
      <c r="AC765" s="275" t="s">
        <v>358</v>
      </c>
      <c r="AD765" s="290" t="s">
        <v>350</v>
      </c>
      <c r="AE765" s="292"/>
      <c r="AF765" s="292" t="s">
        <v>2134</v>
      </c>
      <c r="AG765" s="292"/>
    </row>
    <row r="766" spans="1:33" x14ac:dyDescent="0.25">
      <c r="A766" s="275">
        <v>787</v>
      </c>
      <c r="B766" s="275" t="s">
        <v>157</v>
      </c>
      <c r="C766" s="275" t="s">
        <v>16</v>
      </c>
      <c r="D766" s="275">
        <v>1350</v>
      </c>
      <c r="E766" s="275" t="s">
        <v>124</v>
      </c>
      <c r="F766" s="275" t="s">
        <v>21</v>
      </c>
      <c r="G766" s="276">
        <v>78713300011580</v>
      </c>
      <c r="H766" s="277" t="s">
        <v>56</v>
      </c>
      <c r="I766" s="277" t="s">
        <v>179</v>
      </c>
      <c r="J766" s="278">
        <v>42418</v>
      </c>
      <c r="K766" s="279">
        <v>109</v>
      </c>
      <c r="L766" s="275" t="s">
        <v>111</v>
      </c>
      <c r="M766" s="275" t="s">
        <v>42</v>
      </c>
      <c r="N766" s="278">
        <v>42495</v>
      </c>
      <c r="O766" s="278" t="s">
        <v>268</v>
      </c>
      <c r="P766" s="279">
        <v>32</v>
      </c>
      <c r="Q766" s="278" t="s">
        <v>34</v>
      </c>
      <c r="R766" s="275">
        <v>296265</v>
      </c>
      <c r="S766" s="275" t="s">
        <v>100</v>
      </c>
      <c r="T766" s="275">
        <v>296265</v>
      </c>
      <c r="U766" s="275" t="s">
        <v>100</v>
      </c>
      <c r="V766" s="283">
        <v>296265</v>
      </c>
      <c r="W766" s="275" t="s">
        <v>100</v>
      </c>
      <c r="X766" s="275" t="s">
        <v>114</v>
      </c>
      <c r="Y766" s="275">
        <v>296.27</v>
      </c>
      <c r="Z766" s="275">
        <v>1</v>
      </c>
      <c r="AA766" s="282" t="s">
        <v>630</v>
      </c>
      <c r="AB766" s="289" t="s">
        <v>411</v>
      </c>
      <c r="AC766" s="275" t="s">
        <v>358</v>
      </c>
      <c r="AD766" s="290" t="s">
        <v>350</v>
      </c>
      <c r="AE766" s="292"/>
      <c r="AF766" s="292" t="s">
        <v>2134</v>
      </c>
      <c r="AG766" s="292"/>
    </row>
    <row r="767" spans="1:33" x14ac:dyDescent="0.25">
      <c r="A767" s="275">
        <v>787</v>
      </c>
      <c r="B767" s="275" t="s">
        <v>157</v>
      </c>
      <c r="C767" s="275" t="s">
        <v>16</v>
      </c>
      <c r="D767" s="275">
        <v>1350</v>
      </c>
      <c r="E767" s="275" t="s">
        <v>124</v>
      </c>
      <c r="F767" s="275" t="s">
        <v>21</v>
      </c>
      <c r="G767" s="276">
        <v>78713300011921</v>
      </c>
      <c r="H767" s="277" t="s">
        <v>56</v>
      </c>
      <c r="I767" s="277" t="s">
        <v>179</v>
      </c>
      <c r="J767" s="278">
        <v>42460</v>
      </c>
      <c r="K767" s="279">
        <v>67</v>
      </c>
      <c r="L767" s="275" t="s">
        <v>127</v>
      </c>
      <c r="M767" s="275" t="s">
        <v>128</v>
      </c>
      <c r="N767" s="278">
        <v>42527</v>
      </c>
      <c r="O767" s="278" t="s">
        <v>268</v>
      </c>
      <c r="P767" s="279">
        <v>0</v>
      </c>
      <c r="Q767" s="278" t="s">
        <v>33</v>
      </c>
      <c r="R767" s="275">
        <v>428627</v>
      </c>
      <c r="S767" s="275" t="s">
        <v>100</v>
      </c>
      <c r="T767" s="275">
        <v>428627</v>
      </c>
      <c r="U767" s="275" t="s">
        <v>100</v>
      </c>
      <c r="V767" s="283">
        <v>428627</v>
      </c>
      <c r="W767" s="275" t="s">
        <v>100</v>
      </c>
      <c r="X767" s="275" t="s">
        <v>114</v>
      </c>
      <c r="Y767" s="275">
        <v>428.63</v>
      </c>
      <c r="Z767" s="275">
        <v>1</v>
      </c>
      <c r="AA767" s="282" t="s">
        <v>630</v>
      </c>
      <c r="AB767" s="289" t="s">
        <v>411</v>
      </c>
      <c r="AC767" s="275" t="s">
        <v>362</v>
      </c>
      <c r="AD767" s="290" t="s">
        <v>350</v>
      </c>
      <c r="AE767" s="292"/>
      <c r="AF767" s="292" t="s">
        <v>2134</v>
      </c>
      <c r="AG767" s="292"/>
    </row>
    <row r="768" spans="1:33" x14ac:dyDescent="0.25">
      <c r="A768" s="275">
        <v>787</v>
      </c>
      <c r="B768" s="275" t="s">
        <v>157</v>
      </c>
      <c r="C768" s="275" t="s">
        <v>16</v>
      </c>
      <c r="D768" s="275">
        <v>1350</v>
      </c>
      <c r="E768" s="275" t="s">
        <v>124</v>
      </c>
      <c r="F768" s="275" t="s">
        <v>21</v>
      </c>
      <c r="G768" s="276">
        <v>78713300011756</v>
      </c>
      <c r="H768" s="277" t="s">
        <v>56</v>
      </c>
      <c r="I768" s="277" t="s">
        <v>179</v>
      </c>
      <c r="J768" s="278">
        <v>42451</v>
      </c>
      <c r="K768" s="279">
        <v>76</v>
      </c>
      <c r="L768" s="275" t="s">
        <v>111</v>
      </c>
      <c r="M768" s="275" t="s">
        <v>42</v>
      </c>
      <c r="N768" s="278">
        <v>42527</v>
      </c>
      <c r="O768" s="278" t="s">
        <v>268</v>
      </c>
      <c r="P768" s="279">
        <v>0</v>
      </c>
      <c r="Q768" s="278" t="s">
        <v>33</v>
      </c>
      <c r="R768" s="275">
        <v>434976.92</v>
      </c>
      <c r="S768" s="275" t="s">
        <v>100</v>
      </c>
      <c r="T768" s="275">
        <v>434976.92</v>
      </c>
      <c r="U768" s="275" t="s">
        <v>100</v>
      </c>
      <c r="V768" s="283">
        <v>434976.92</v>
      </c>
      <c r="W768" s="275" t="s">
        <v>100</v>
      </c>
      <c r="X768" s="275" t="s">
        <v>114</v>
      </c>
      <c r="Y768" s="275">
        <v>434.98</v>
      </c>
      <c r="Z768" s="275">
        <v>1</v>
      </c>
      <c r="AA768" s="282" t="s">
        <v>630</v>
      </c>
      <c r="AB768" s="289" t="s">
        <v>411</v>
      </c>
      <c r="AC768" s="275" t="s">
        <v>358</v>
      </c>
      <c r="AD768" s="290" t="s">
        <v>350</v>
      </c>
      <c r="AE768" s="292"/>
      <c r="AF768" s="292" t="s">
        <v>2134</v>
      </c>
      <c r="AG768" s="292"/>
    </row>
    <row r="769" spans="1:33" x14ac:dyDescent="0.25">
      <c r="A769" s="275">
        <v>787</v>
      </c>
      <c r="B769" s="275" t="s">
        <v>157</v>
      </c>
      <c r="C769" s="275" t="s">
        <v>16</v>
      </c>
      <c r="D769" s="275">
        <v>1350</v>
      </c>
      <c r="E769" s="275" t="s">
        <v>124</v>
      </c>
      <c r="F769" s="275" t="s">
        <v>21</v>
      </c>
      <c r="G769" s="276">
        <v>78713300011935</v>
      </c>
      <c r="H769" s="277" t="s">
        <v>56</v>
      </c>
      <c r="I769" s="277" t="s">
        <v>179</v>
      </c>
      <c r="J769" s="278">
        <v>42460</v>
      </c>
      <c r="K769" s="279">
        <v>67</v>
      </c>
      <c r="L769" s="275" t="s">
        <v>127</v>
      </c>
      <c r="M769" s="275" t="s">
        <v>128</v>
      </c>
      <c r="N769" s="278">
        <v>42527</v>
      </c>
      <c r="O769" s="278" t="s">
        <v>268</v>
      </c>
      <c r="P769" s="279">
        <v>0</v>
      </c>
      <c r="Q769" s="278" t="s">
        <v>33</v>
      </c>
      <c r="R769" s="275">
        <v>489855.83</v>
      </c>
      <c r="S769" s="275" t="s">
        <v>100</v>
      </c>
      <c r="T769" s="275">
        <v>489855.83</v>
      </c>
      <c r="U769" s="275" t="s">
        <v>100</v>
      </c>
      <c r="V769" s="283">
        <v>489855.83</v>
      </c>
      <c r="W769" s="275" t="s">
        <v>100</v>
      </c>
      <c r="X769" s="275" t="s">
        <v>114</v>
      </c>
      <c r="Y769" s="275">
        <v>489.86</v>
      </c>
      <c r="Z769" s="275">
        <v>1</v>
      </c>
      <c r="AA769" s="282" t="s">
        <v>630</v>
      </c>
      <c r="AB769" s="289" t="s">
        <v>411</v>
      </c>
      <c r="AC769" s="275" t="s">
        <v>362</v>
      </c>
      <c r="AD769" s="290" t="s">
        <v>350</v>
      </c>
      <c r="AE769" s="292"/>
      <c r="AF769" s="292" t="s">
        <v>2134</v>
      </c>
      <c r="AG769" s="292"/>
    </row>
    <row r="770" spans="1:33" x14ac:dyDescent="0.25">
      <c r="A770" s="275">
        <v>787</v>
      </c>
      <c r="B770" s="275" t="s">
        <v>157</v>
      </c>
      <c r="C770" s="275" t="s">
        <v>16</v>
      </c>
      <c r="D770" s="275">
        <v>1730</v>
      </c>
      <c r="E770" s="275" t="s">
        <v>172</v>
      </c>
      <c r="F770" s="275" t="s">
        <v>18</v>
      </c>
      <c r="G770" s="276">
        <v>78713300011714</v>
      </c>
      <c r="H770" s="277" t="s">
        <v>56</v>
      </c>
      <c r="I770" s="277" t="s">
        <v>179</v>
      </c>
      <c r="J770" s="278">
        <v>42451</v>
      </c>
      <c r="K770" s="279">
        <v>76</v>
      </c>
      <c r="L770" s="275" t="s">
        <v>111</v>
      </c>
      <c r="M770" s="275" t="s">
        <v>42</v>
      </c>
      <c r="N770" s="278">
        <v>42527</v>
      </c>
      <c r="O770" s="278" t="s">
        <v>268</v>
      </c>
      <c r="P770" s="279">
        <v>0</v>
      </c>
      <c r="Q770" s="278" t="s">
        <v>33</v>
      </c>
      <c r="R770" s="275">
        <v>796</v>
      </c>
      <c r="S770" s="275" t="s">
        <v>100</v>
      </c>
      <c r="T770" s="275">
        <v>796</v>
      </c>
      <c r="U770" s="275" t="s">
        <v>100</v>
      </c>
      <c r="V770" s="283">
        <v>796</v>
      </c>
      <c r="W770" s="275" t="s">
        <v>100</v>
      </c>
      <c r="X770" s="275" t="s">
        <v>114</v>
      </c>
      <c r="Y770" s="275">
        <v>0.8</v>
      </c>
      <c r="Z770" s="275">
        <v>1</v>
      </c>
      <c r="AA770" s="282" t="s">
        <v>631</v>
      </c>
      <c r="AB770" s="289" t="s">
        <v>437</v>
      </c>
      <c r="AC770" s="275" t="s">
        <v>2443</v>
      </c>
      <c r="AD770" s="290" t="s">
        <v>349</v>
      </c>
      <c r="AE770" s="292"/>
      <c r="AF770" s="292"/>
      <c r="AG770" s="292"/>
    </row>
    <row r="771" spans="1:33" x14ac:dyDescent="0.25">
      <c r="A771" s="275">
        <v>787</v>
      </c>
      <c r="B771" s="275" t="s">
        <v>157</v>
      </c>
      <c r="C771" s="275" t="s">
        <v>16</v>
      </c>
      <c r="D771" s="275">
        <v>1730</v>
      </c>
      <c r="E771" s="275" t="s">
        <v>172</v>
      </c>
      <c r="F771" s="275" t="s">
        <v>18</v>
      </c>
      <c r="G771" s="276">
        <v>78713300011915</v>
      </c>
      <c r="H771" s="277" t="s">
        <v>56</v>
      </c>
      <c r="I771" s="277" t="s">
        <v>179</v>
      </c>
      <c r="J771" s="278">
        <v>42460</v>
      </c>
      <c r="K771" s="279">
        <v>67</v>
      </c>
      <c r="L771" s="275" t="s">
        <v>111</v>
      </c>
      <c r="M771" s="275" t="s">
        <v>42</v>
      </c>
      <c r="N771" s="278">
        <v>42527</v>
      </c>
      <c r="O771" s="278" t="s">
        <v>268</v>
      </c>
      <c r="P771" s="279">
        <v>0</v>
      </c>
      <c r="Q771" s="278" t="s">
        <v>33</v>
      </c>
      <c r="R771" s="275">
        <v>3703.68</v>
      </c>
      <c r="S771" s="275" t="s">
        <v>100</v>
      </c>
      <c r="T771" s="275">
        <v>3703.68</v>
      </c>
      <c r="U771" s="275" t="s">
        <v>100</v>
      </c>
      <c r="V771" s="283">
        <v>3703.68</v>
      </c>
      <c r="W771" s="275" t="s">
        <v>100</v>
      </c>
      <c r="X771" s="275" t="s">
        <v>114</v>
      </c>
      <c r="Y771" s="275">
        <v>3.7</v>
      </c>
      <c r="Z771" s="275">
        <v>1</v>
      </c>
      <c r="AA771" s="282" t="s">
        <v>629</v>
      </c>
      <c r="AB771" s="289" t="s">
        <v>437</v>
      </c>
      <c r="AC771" s="275" t="s">
        <v>2443</v>
      </c>
      <c r="AD771" s="290" t="s">
        <v>349</v>
      </c>
      <c r="AE771" s="292"/>
      <c r="AF771" s="292"/>
      <c r="AG771" s="292"/>
    </row>
    <row r="772" spans="1:33" x14ac:dyDescent="0.25">
      <c r="A772" s="275">
        <v>787</v>
      </c>
      <c r="B772" s="275" t="s">
        <v>157</v>
      </c>
      <c r="C772" s="275" t="s">
        <v>16</v>
      </c>
      <c r="D772" s="275">
        <v>1730</v>
      </c>
      <c r="E772" s="275" t="s">
        <v>172</v>
      </c>
      <c r="F772" s="275" t="s">
        <v>18</v>
      </c>
      <c r="G772" s="276">
        <v>78713300011874</v>
      </c>
      <c r="H772" s="277" t="s">
        <v>56</v>
      </c>
      <c r="I772" s="277" t="s">
        <v>179</v>
      </c>
      <c r="J772" s="278">
        <v>42460</v>
      </c>
      <c r="K772" s="279">
        <v>67</v>
      </c>
      <c r="L772" s="275" t="s">
        <v>111</v>
      </c>
      <c r="M772" s="275" t="s">
        <v>42</v>
      </c>
      <c r="N772" s="278">
        <v>42527</v>
      </c>
      <c r="O772" s="278" t="s">
        <v>268</v>
      </c>
      <c r="P772" s="279">
        <v>0</v>
      </c>
      <c r="Q772" s="278" t="s">
        <v>33</v>
      </c>
      <c r="R772" s="275">
        <v>4636</v>
      </c>
      <c r="S772" s="275" t="s">
        <v>100</v>
      </c>
      <c r="T772" s="275">
        <v>4636</v>
      </c>
      <c r="U772" s="275" t="s">
        <v>100</v>
      </c>
      <c r="V772" s="283">
        <v>4636</v>
      </c>
      <c r="W772" s="275" t="s">
        <v>100</v>
      </c>
      <c r="X772" s="275" t="s">
        <v>114</v>
      </c>
      <c r="Y772" s="275">
        <v>4.6399999999999997</v>
      </c>
      <c r="Z772" s="275">
        <v>1</v>
      </c>
      <c r="AA772" s="282" t="s">
        <v>629</v>
      </c>
      <c r="AB772" s="289" t="s">
        <v>437</v>
      </c>
      <c r="AC772" s="275" t="s">
        <v>2443</v>
      </c>
      <c r="AD772" s="290" t="s">
        <v>349</v>
      </c>
      <c r="AE772" s="292"/>
      <c r="AF772" s="292"/>
      <c r="AG772" s="292"/>
    </row>
    <row r="773" spans="1:33" x14ac:dyDescent="0.25">
      <c r="A773" s="275">
        <v>787</v>
      </c>
      <c r="B773" s="275" t="s">
        <v>157</v>
      </c>
      <c r="C773" s="275" t="s">
        <v>16</v>
      </c>
      <c r="D773" s="275">
        <v>1730</v>
      </c>
      <c r="E773" s="275" t="s">
        <v>172</v>
      </c>
      <c r="F773" s="275" t="s">
        <v>18</v>
      </c>
      <c r="G773" s="276">
        <v>78713300011889</v>
      </c>
      <c r="H773" s="277" t="s">
        <v>56</v>
      </c>
      <c r="I773" s="277" t="s">
        <v>179</v>
      </c>
      <c r="J773" s="278">
        <v>42460</v>
      </c>
      <c r="K773" s="279">
        <v>67</v>
      </c>
      <c r="L773" s="275" t="s">
        <v>111</v>
      </c>
      <c r="M773" s="275" t="s">
        <v>42</v>
      </c>
      <c r="N773" s="278">
        <v>42527</v>
      </c>
      <c r="O773" s="278" t="s">
        <v>268</v>
      </c>
      <c r="P773" s="279">
        <v>0</v>
      </c>
      <c r="Q773" s="278" t="s">
        <v>33</v>
      </c>
      <c r="R773" s="275">
        <v>4850</v>
      </c>
      <c r="S773" s="275" t="s">
        <v>100</v>
      </c>
      <c r="T773" s="275">
        <v>4850</v>
      </c>
      <c r="U773" s="275" t="s">
        <v>100</v>
      </c>
      <c r="V773" s="283">
        <v>4850</v>
      </c>
      <c r="W773" s="275" t="s">
        <v>100</v>
      </c>
      <c r="X773" s="275" t="s">
        <v>114</v>
      </c>
      <c r="Y773" s="275">
        <v>4.8499999999999996</v>
      </c>
      <c r="Z773" s="275">
        <v>1</v>
      </c>
      <c r="AA773" s="282" t="s">
        <v>629</v>
      </c>
      <c r="AB773" s="289" t="s">
        <v>437</v>
      </c>
      <c r="AC773" s="275" t="s">
        <v>2443</v>
      </c>
      <c r="AD773" s="290" t="s">
        <v>349</v>
      </c>
      <c r="AE773" s="292"/>
      <c r="AF773" s="292"/>
      <c r="AG773" s="292"/>
    </row>
    <row r="774" spans="1:33" x14ac:dyDescent="0.25">
      <c r="A774" s="275">
        <v>787</v>
      </c>
      <c r="B774" s="275" t="s">
        <v>157</v>
      </c>
      <c r="C774" s="275" t="s">
        <v>16</v>
      </c>
      <c r="D774" s="275">
        <v>1730</v>
      </c>
      <c r="E774" s="275" t="s">
        <v>172</v>
      </c>
      <c r="F774" s="275" t="s">
        <v>18</v>
      </c>
      <c r="G774" s="276">
        <v>78713300011948</v>
      </c>
      <c r="H774" s="277" t="s">
        <v>56</v>
      </c>
      <c r="I774" s="277" t="s">
        <v>179</v>
      </c>
      <c r="J774" s="278">
        <v>42460</v>
      </c>
      <c r="K774" s="279">
        <v>67</v>
      </c>
      <c r="L774" s="275" t="s">
        <v>111</v>
      </c>
      <c r="M774" s="275" t="s">
        <v>42</v>
      </c>
      <c r="N774" s="278">
        <v>42527</v>
      </c>
      <c r="O774" s="278" t="s">
        <v>268</v>
      </c>
      <c r="P774" s="279">
        <v>0</v>
      </c>
      <c r="Q774" s="278" t="s">
        <v>33</v>
      </c>
      <c r="R774" s="275">
        <v>13962.88</v>
      </c>
      <c r="S774" s="275" t="s">
        <v>100</v>
      </c>
      <c r="T774" s="275">
        <v>13962.88</v>
      </c>
      <c r="U774" s="275" t="s">
        <v>100</v>
      </c>
      <c r="V774" s="283">
        <v>13962.88</v>
      </c>
      <c r="W774" s="275" t="s">
        <v>100</v>
      </c>
      <c r="X774" s="275" t="s">
        <v>114</v>
      </c>
      <c r="Y774" s="275">
        <v>13.96</v>
      </c>
      <c r="Z774" s="275">
        <v>1</v>
      </c>
      <c r="AA774" s="282" t="s">
        <v>630</v>
      </c>
      <c r="AB774" s="289" t="s">
        <v>437</v>
      </c>
      <c r="AC774" s="275" t="s">
        <v>2443</v>
      </c>
      <c r="AD774" s="290" t="s">
        <v>350</v>
      </c>
      <c r="AE774" s="292"/>
      <c r="AF774" s="292" t="s">
        <v>2134</v>
      </c>
      <c r="AG774" s="292"/>
    </row>
    <row r="775" spans="1:33" x14ac:dyDescent="0.25">
      <c r="A775" s="275">
        <v>787</v>
      </c>
      <c r="B775" s="275" t="s">
        <v>157</v>
      </c>
      <c r="C775" s="275" t="s">
        <v>16</v>
      </c>
      <c r="D775" s="275">
        <v>1730</v>
      </c>
      <c r="E775" s="275" t="s">
        <v>172</v>
      </c>
      <c r="F775" s="275" t="s">
        <v>18</v>
      </c>
      <c r="G775" s="276">
        <v>78713300011919</v>
      </c>
      <c r="H775" s="277" t="s">
        <v>56</v>
      </c>
      <c r="I775" s="277" t="s">
        <v>179</v>
      </c>
      <c r="J775" s="278">
        <v>42460</v>
      </c>
      <c r="K775" s="279">
        <v>67</v>
      </c>
      <c r="L775" s="275" t="s">
        <v>111</v>
      </c>
      <c r="M775" s="275" t="s">
        <v>42</v>
      </c>
      <c r="N775" s="278">
        <v>42527</v>
      </c>
      <c r="O775" s="278" t="s">
        <v>268</v>
      </c>
      <c r="P775" s="279">
        <v>0</v>
      </c>
      <c r="Q775" s="278" t="s">
        <v>33</v>
      </c>
      <c r="R775" s="275">
        <v>41460</v>
      </c>
      <c r="S775" s="275" t="s">
        <v>100</v>
      </c>
      <c r="T775" s="275">
        <v>41460</v>
      </c>
      <c r="U775" s="275" t="s">
        <v>100</v>
      </c>
      <c r="V775" s="283">
        <v>41460</v>
      </c>
      <c r="W775" s="275" t="s">
        <v>100</v>
      </c>
      <c r="X775" s="275" t="s">
        <v>114</v>
      </c>
      <c r="Y775" s="275">
        <v>41.46</v>
      </c>
      <c r="Z775" s="275">
        <v>1</v>
      </c>
      <c r="AA775" s="282" t="s">
        <v>630</v>
      </c>
      <c r="AB775" s="289" t="s">
        <v>437</v>
      </c>
      <c r="AC775" s="275" t="s">
        <v>2443</v>
      </c>
      <c r="AD775" s="290" t="s">
        <v>350</v>
      </c>
      <c r="AE775" s="292"/>
      <c r="AF775" s="292" t="s">
        <v>2134</v>
      </c>
      <c r="AG775" s="292"/>
    </row>
    <row r="776" spans="1:33" x14ac:dyDescent="0.25">
      <c r="A776" s="275">
        <v>787</v>
      </c>
      <c r="B776" s="275" t="s">
        <v>157</v>
      </c>
      <c r="C776" s="275" t="s">
        <v>16</v>
      </c>
      <c r="D776" s="275">
        <v>1750</v>
      </c>
      <c r="E776" s="275" t="s">
        <v>159</v>
      </c>
      <c r="F776" s="275" t="s">
        <v>18</v>
      </c>
      <c r="G776" s="276">
        <v>78713300011706</v>
      </c>
      <c r="H776" s="277" t="s">
        <v>56</v>
      </c>
      <c r="I776" s="277" t="s">
        <v>179</v>
      </c>
      <c r="J776" s="278">
        <v>42451</v>
      </c>
      <c r="K776" s="279">
        <v>76</v>
      </c>
      <c r="L776" s="275" t="s">
        <v>111</v>
      </c>
      <c r="M776" s="275" t="s">
        <v>42</v>
      </c>
      <c r="N776" s="278">
        <v>42523</v>
      </c>
      <c r="O776" s="278" t="s">
        <v>268</v>
      </c>
      <c r="P776" s="279">
        <v>4</v>
      </c>
      <c r="Q776" s="278" t="s">
        <v>33</v>
      </c>
      <c r="R776" s="275">
        <v>26</v>
      </c>
      <c r="S776" s="275" t="s">
        <v>100</v>
      </c>
      <c r="T776" s="275">
        <v>26</v>
      </c>
      <c r="U776" s="275" t="s">
        <v>100</v>
      </c>
      <c r="V776" s="283">
        <v>26</v>
      </c>
      <c r="W776" s="275" t="s">
        <v>100</v>
      </c>
      <c r="X776" s="275" t="s">
        <v>114</v>
      </c>
      <c r="Y776" s="275">
        <v>0.03</v>
      </c>
      <c r="Z776" s="275">
        <v>1</v>
      </c>
      <c r="AA776" s="282" t="s">
        <v>631</v>
      </c>
      <c r="AB776" s="289" t="s">
        <v>2444</v>
      </c>
      <c r="AC776" s="275" t="s">
        <v>357</v>
      </c>
      <c r="AD776" s="290" t="s">
        <v>349</v>
      </c>
      <c r="AE776" s="292"/>
      <c r="AF776" s="292"/>
      <c r="AG776" s="292"/>
    </row>
    <row r="777" spans="1:33" x14ac:dyDescent="0.25">
      <c r="A777" s="275">
        <v>787</v>
      </c>
      <c r="B777" s="275" t="s">
        <v>157</v>
      </c>
      <c r="C777" s="275" t="s">
        <v>16</v>
      </c>
      <c r="D777" s="275">
        <v>1750</v>
      </c>
      <c r="E777" s="275" t="s">
        <v>159</v>
      </c>
      <c r="F777" s="275" t="s">
        <v>18</v>
      </c>
      <c r="G777" s="276">
        <v>78713300011708</v>
      </c>
      <c r="H777" s="277" t="s">
        <v>56</v>
      </c>
      <c r="I777" s="277" t="s">
        <v>179</v>
      </c>
      <c r="J777" s="278">
        <v>42451</v>
      </c>
      <c r="K777" s="279">
        <v>76</v>
      </c>
      <c r="L777" s="275" t="s">
        <v>111</v>
      </c>
      <c r="M777" s="275" t="s">
        <v>42</v>
      </c>
      <c r="N777" s="278">
        <v>42523</v>
      </c>
      <c r="O777" s="278" t="s">
        <v>268</v>
      </c>
      <c r="P777" s="279">
        <v>4</v>
      </c>
      <c r="Q777" s="278" t="s">
        <v>33</v>
      </c>
      <c r="R777" s="275">
        <v>254</v>
      </c>
      <c r="S777" s="275" t="s">
        <v>100</v>
      </c>
      <c r="T777" s="275">
        <v>254</v>
      </c>
      <c r="U777" s="275" t="s">
        <v>100</v>
      </c>
      <c r="V777" s="283">
        <v>254</v>
      </c>
      <c r="W777" s="275" t="s">
        <v>100</v>
      </c>
      <c r="X777" s="275" t="s">
        <v>114</v>
      </c>
      <c r="Y777" s="275">
        <v>0.25</v>
      </c>
      <c r="Z777" s="275">
        <v>1</v>
      </c>
      <c r="AA777" s="282" t="s">
        <v>631</v>
      </c>
      <c r="AB777" s="289" t="s">
        <v>2444</v>
      </c>
      <c r="AC777" s="275" t="s">
        <v>2445</v>
      </c>
      <c r="AD777" s="290" t="s">
        <v>349</v>
      </c>
      <c r="AE777" s="292"/>
      <c r="AF777" s="292"/>
      <c r="AG777" s="292"/>
    </row>
    <row r="778" spans="1:33" x14ac:dyDescent="0.25">
      <c r="A778" s="275">
        <v>787</v>
      </c>
      <c r="B778" s="275" t="s">
        <v>157</v>
      </c>
      <c r="C778" s="275" t="s">
        <v>16</v>
      </c>
      <c r="D778" s="275">
        <v>1750</v>
      </c>
      <c r="E778" s="275" t="s">
        <v>159</v>
      </c>
      <c r="F778" s="275" t="s">
        <v>18</v>
      </c>
      <c r="G778" s="276">
        <v>78713300011707</v>
      </c>
      <c r="H778" s="277" t="s">
        <v>56</v>
      </c>
      <c r="I778" s="277" t="s">
        <v>179</v>
      </c>
      <c r="J778" s="278">
        <v>42451</v>
      </c>
      <c r="K778" s="279">
        <v>76</v>
      </c>
      <c r="L778" s="275" t="s">
        <v>111</v>
      </c>
      <c r="M778" s="275" t="s">
        <v>42</v>
      </c>
      <c r="N778" s="278">
        <v>42523</v>
      </c>
      <c r="O778" s="278" t="s">
        <v>268</v>
      </c>
      <c r="P778" s="279">
        <v>4</v>
      </c>
      <c r="Q778" s="278" t="s">
        <v>33</v>
      </c>
      <c r="R778" s="275">
        <v>381</v>
      </c>
      <c r="S778" s="275" t="s">
        <v>100</v>
      </c>
      <c r="T778" s="275">
        <v>381</v>
      </c>
      <c r="U778" s="275" t="s">
        <v>100</v>
      </c>
      <c r="V778" s="283">
        <v>381</v>
      </c>
      <c r="W778" s="275" t="s">
        <v>100</v>
      </c>
      <c r="X778" s="275" t="s">
        <v>114</v>
      </c>
      <c r="Y778" s="275">
        <v>0.38</v>
      </c>
      <c r="Z778" s="275">
        <v>1</v>
      </c>
      <c r="AA778" s="282" t="s">
        <v>631</v>
      </c>
      <c r="AB778" s="289" t="s">
        <v>2444</v>
      </c>
      <c r="AC778" s="275" t="s">
        <v>357</v>
      </c>
      <c r="AD778" s="290" t="s">
        <v>349</v>
      </c>
      <c r="AE778" s="292"/>
      <c r="AF778" s="292"/>
      <c r="AG778" s="292"/>
    </row>
    <row r="779" spans="1:33" x14ac:dyDescent="0.25">
      <c r="A779" s="275">
        <v>787</v>
      </c>
      <c r="B779" s="275" t="s">
        <v>157</v>
      </c>
      <c r="C779" s="275" t="s">
        <v>16</v>
      </c>
      <c r="D779" s="275">
        <v>1750</v>
      </c>
      <c r="E779" s="275" t="s">
        <v>159</v>
      </c>
      <c r="F779" s="275" t="s">
        <v>18</v>
      </c>
      <c r="G779" s="276">
        <v>78713300011710</v>
      </c>
      <c r="H779" s="277" t="s">
        <v>56</v>
      </c>
      <c r="I779" s="277" t="s">
        <v>179</v>
      </c>
      <c r="J779" s="278">
        <v>42451</v>
      </c>
      <c r="K779" s="279">
        <v>76</v>
      </c>
      <c r="L779" s="275" t="s">
        <v>111</v>
      </c>
      <c r="M779" s="275" t="s">
        <v>42</v>
      </c>
      <c r="N779" s="278">
        <v>42523</v>
      </c>
      <c r="O779" s="278" t="s">
        <v>268</v>
      </c>
      <c r="P779" s="279">
        <v>4</v>
      </c>
      <c r="Q779" s="278" t="s">
        <v>33</v>
      </c>
      <c r="R779" s="275">
        <v>1471</v>
      </c>
      <c r="S779" s="275" t="s">
        <v>100</v>
      </c>
      <c r="T779" s="275">
        <v>1471</v>
      </c>
      <c r="U779" s="275" t="s">
        <v>100</v>
      </c>
      <c r="V779" s="283">
        <v>1471</v>
      </c>
      <c r="W779" s="275" t="s">
        <v>100</v>
      </c>
      <c r="X779" s="275" t="s">
        <v>114</v>
      </c>
      <c r="Y779" s="275">
        <v>1.47</v>
      </c>
      <c r="Z779" s="275">
        <v>1</v>
      </c>
      <c r="AA779" s="282" t="s">
        <v>629</v>
      </c>
      <c r="AB779" s="289" t="s">
        <v>2444</v>
      </c>
      <c r="AC779" s="275" t="s">
        <v>357</v>
      </c>
      <c r="AD779" s="290" t="s">
        <v>349</v>
      </c>
      <c r="AE779" s="292"/>
      <c r="AF779" s="292"/>
      <c r="AG779" s="292"/>
    </row>
    <row r="780" spans="1:33" x14ac:dyDescent="0.25">
      <c r="A780" s="275">
        <v>787</v>
      </c>
      <c r="B780" s="275" t="s">
        <v>157</v>
      </c>
      <c r="C780" s="275" t="s">
        <v>16</v>
      </c>
      <c r="D780" s="275">
        <v>1750</v>
      </c>
      <c r="E780" s="275" t="s">
        <v>159</v>
      </c>
      <c r="F780" s="275" t="s">
        <v>18</v>
      </c>
      <c r="G780" s="276">
        <v>78713300011709</v>
      </c>
      <c r="H780" s="277" t="s">
        <v>56</v>
      </c>
      <c r="I780" s="277" t="s">
        <v>179</v>
      </c>
      <c r="J780" s="278">
        <v>42451</v>
      </c>
      <c r="K780" s="279">
        <v>76</v>
      </c>
      <c r="L780" s="275" t="s">
        <v>111</v>
      </c>
      <c r="M780" s="275" t="s">
        <v>42</v>
      </c>
      <c r="N780" s="278">
        <v>42523</v>
      </c>
      <c r="O780" s="278" t="s">
        <v>268</v>
      </c>
      <c r="P780" s="279">
        <v>4</v>
      </c>
      <c r="Q780" s="278" t="s">
        <v>33</v>
      </c>
      <c r="R780" s="275">
        <v>2473</v>
      </c>
      <c r="S780" s="275" t="s">
        <v>100</v>
      </c>
      <c r="T780" s="275">
        <v>2473</v>
      </c>
      <c r="U780" s="275" t="s">
        <v>100</v>
      </c>
      <c r="V780" s="283">
        <v>2473</v>
      </c>
      <c r="W780" s="275" t="s">
        <v>100</v>
      </c>
      <c r="X780" s="275" t="s">
        <v>114</v>
      </c>
      <c r="Y780" s="275">
        <v>2.4700000000000002</v>
      </c>
      <c r="Z780" s="275">
        <v>1</v>
      </c>
      <c r="AA780" s="282" t="s">
        <v>629</v>
      </c>
      <c r="AB780" s="289" t="s">
        <v>2444</v>
      </c>
      <c r="AC780" s="275" t="s">
        <v>357</v>
      </c>
      <c r="AD780" s="290" t="s">
        <v>349</v>
      </c>
      <c r="AE780" s="292"/>
      <c r="AF780" s="292"/>
      <c r="AG780" s="292"/>
    </row>
    <row r="781" spans="1:33" x14ac:dyDescent="0.25">
      <c r="A781" s="275">
        <v>787</v>
      </c>
      <c r="B781" s="275" t="s">
        <v>157</v>
      </c>
      <c r="C781" s="275" t="s">
        <v>16</v>
      </c>
      <c r="D781" s="275">
        <v>1750</v>
      </c>
      <c r="E781" s="275" t="s">
        <v>159</v>
      </c>
      <c r="F781" s="275" t="s">
        <v>18</v>
      </c>
      <c r="G781" s="276">
        <v>78713300011705</v>
      </c>
      <c r="H781" s="277" t="s">
        <v>56</v>
      </c>
      <c r="I781" s="277" t="s">
        <v>179</v>
      </c>
      <c r="J781" s="278">
        <v>42451</v>
      </c>
      <c r="K781" s="279">
        <v>76</v>
      </c>
      <c r="L781" s="275" t="s">
        <v>111</v>
      </c>
      <c r="M781" s="275" t="s">
        <v>42</v>
      </c>
      <c r="N781" s="278">
        <v>42523</v>
      </c>
      <c r="O781" s="278" t="s">
        <v>268</v>
      </c>
      <c r="P781" s="279">
        <v>4</v>
      </c>
      <c r="Q781" s="278" t="s">
        <v>33</v>
      </c>
      <c r="R781" s="275">
        <v>3181</v>
      </c>
      <c r="S781" s="275" t="s">
        <v>100</v>
      </c>
      <c r="T781" s="275">
        <v>3181</v>
      </c>
      <c r="U781" s="275" t="s">
        <v>100</v>
      </c>
      <c r="V781" s="283">
        <v>3181</v>
      </c>
      <c r="W781" s="275" t="s">
        <v>100</v>
      </c>
      <c r="X781" s="275" t="s">
        <v>114</v>
      </c>
      <c r="Y781" s="275">
        <v>3.18</v>
      </c>
      <c r="Z781" s="275">
        <v>1</v>
      </c>
      <c r="AA781" s="282" t="s">
        <v>629</v>
      </c>
      <c r="AB781" s="289" t="s">
        <v>2446</v>
      </c>
      <c r="AC781" s="275" t="s">
        <v>357</v>
      </c>
      <c r="AD781" s="290" t="s">
        <v>349</v>
      </c>
      <c r="AE781" s="292"/>
      <c r="AF781" s="292"/>
      <c r="AG781" s="292"/>
    </row>
    <row r="782" spans="1:33" x14ac:dyDescent="0.25">
      <c r="A782" s="275">
        <v>787</v>
      </c>
      <c r="B782" s="275" t="s">
        <v>157</v>
      </c>
      <c r="C782" s="275" t="s">
        <v>16</v>
      </c>
      <c r="D782" s="275">
        <v>1750</v>
      </c>
      <c r="E782" s="275" t="s">
        <v>159</v>
      </c>
      <c r="F782" s="275" t="s">
        <v>18</v>
      </c>
      <c r="G782" s="276">
        <v>78713300011823</v>
      </c>
      <c r="H782" s="277" t="s">
        <v>56</v>
      </c>
      <c r="I782" s="277" t="s">
        <v>179</v>
      </c>
      <c r="J782" s="278">
        <v>42459</v>
      </c>
      <c r="K782" s="279">
        <v>68</v>
      </c>
      <c r="L782" s="275" t="s">
        <v>111</v>
      </c>
      <c r="M782" s="275" t="s">
        <v>42</v>
      </c>
      <c r="N782" s="278">
        <v>42523</v>
      </c>
      <c r="O782" s="278" t="s">
        <v>268</v>
      </c>
      <c r="P782" s="279">
        <v>4</v>
      </c>
      <c r="Q782" s="278" t="s">
        <v>33</v>
      </c>
      <c r="R782" s="275">
        <v>7000</v>
      </c>
      <c r="S782" s="275" t="s">
        <v>100</v>
      </c>
      <c r="T782" s="275">
        <v>7000</v>
      </c>
      <c r="U782" s="275" t="s">
        <v>100</v>
      </c>
      <c r="V782" s="283">
        <v>7000</v>
      </c>
      <c r="W782" s="275" t="s">
        <v>100</v>
      </c>
      <c r="X782" s="275" t="s">
        <v>114</v>
      </c>
      <c r="Y782" s="275">
        <v>7</v>
      </c>
      <c r="Z782" s="275">
        <v>1</v>
      </c>
      <c r="AA782" s="282" t="s">
        <v>629</v>
      </c>
      <c r="AB782" s="289" t="s">
        <v>2447</v>
      </c>
      <c r="AC782" s="275" t="s">
        <v>357</v>
      </c>
      <c r="AD782" s="290" t="s">
        <v>349</v>
      </c>
      <c r="AE782" s="292"/>
      <c r="AF782" s="292"/>
      <c r="AG782" s="292"/>
    </row>
    <row r="783" spans="1:33" x14ac:dyDescent="0.25">
      <c r="A783" s="275">
        <v>787</v>
      </c>
      <c r="B783" s="275" t="s">
        <v>157</v>
      </c>
      <c r="C783" s="275" t="s">
        <v>16</v>
      </c>
      <c r="D783" s="275">
        <v>1750</v>
      </c>
      <c r="E783" s="275" t="s">
        <v>159</v>
      </c>
      <c r="F783" s="275" t="s">
        <v>18</v>
      </c>
      <c r="G783" s="276">
        <v>78713300011959</v>
      </c>
      <c r="H783" s="277" t="s">
        <v>56</v>
      </c>
      <c r="I783" s="277" t="s">
        <v>179</v>
      </c>
      <c r="J783" s="278">
        <v>42460</v>
      </c>
      <c r="K783" s="279">
        <v>67</v>
      </c>
      <c r="L783" s="275" t="s">
        <v>111</v>
      </c>
      <c r="M783" s="275" t="s">
        <v>42</v>
      </c>
      <c r="N783" s="278">
        <v>42523</v>
      </c>
      <c r="O783" s="278" t="s">
        <v>268</v>
      </c>
      <c r="P783" s="279">
        <v>4</v>
      </c>
      <c r="Q783" s="278" t="s">
        <v>33</v>
      </c>
      <c r="R783" s="275">
        <v>7000</v>
      </c>
      <c r="S783" s="275" t="s">
        <v>100</v>
      </c>
      <c r="T783" s="275">
        <v>7000</v>
      </c>
      <c r="U783" s="275" t="s">
        <v>100</v>
      </c>
      <c r="V783" s="283">
        <v>7000</v>
      </c>
      <c r="W783" s="275" t="s">
        <v>100</v>
      </c>
      <c r="X783" s="275" t="s">
        <v>114</v>
      </c>
      <c r="Y783" s="275">
        <v>7</v>
      </c>
      <c r="Z783" s="275">
        <v>1</v>
      </c>
      <c r="AA783" s="282" t="s">
        <v>629</v>
      </c>
      <c r="AB783" s="289" t="s">
        <v>479</v>
      </c>
      <c r="AC783" s="275" t="s">
        <v>357</v>
      </c>
      <c r="AD783" s="290" t="s">
        <v>349</v>
      </c>
      <c r="AE783" s="292"/>
      <c r="AF783" s="292"/>
      <c r="AG783" s="292"/>
    </row>
    <row r="784" spans="1:33" x14ac:dyDescent="0.25">
      <c r="A784" s="275">
        <v>787</v>
      </c>
      <c r="B784" s="275" t="s">
        <v>157</v>
      </c>
      <c r="C784" s="275" t="s">
        <v>16</v>
      </c>
      <c r="D784" s="275">
        <v>260</v>
      </c>
      <c r="E784" s="275" t="s">
        <v>113</v>
      </c>
      <c r="F784" s="275" t="s">
        <v>23</v>
      </c>
      <c r="G784" s="276">
        <v>78713300011831</v>
      </c>
      <c r="H784" s="277" t="s">
        <v>56</v>
      </c>
      <c r="I784" s="277" t="s">
        <v>179</v>
      </c>
      <c r="J784" s="278">
        <v>42459</v>
      </c>
      <c r="K784" s="279">
        <v>68</v>
      </c>
      <c r="L784" s="275" t="s">
        <v>127</v>
      </c>
      <c r="M784" s="275" t="s">
        <v>128</v>
      </c>
      <c r="N784" s="278">
        <v>42527</v>
      </c>
      <c r="O784" s="278" t="s">
        <v>268</v>
      </c>
      <c r="P784" s="279">
        <v>0</v>
      </c>
      <c r="Q784" s="278" t="s">
        <v>33</v>
      </c>
      <c r="R784" s="275">
        <v>-54907.27</v>
      </c>
      <c r="S784" s="275" t="s">
        <v>100</v>
      </c>
      <c r="T784" s="275">
        <v>-54907.27</v>
      </c>
      <c r="U784" s="275" t="s">
        <v>100</v>
      </c>
      <c r="V784" s="283">
        <v>-54907.27</v>
      </c>
      <c r="W784" s="275" t="s">
        <v>100</v>
      </c>
      <c r="X784" s="275" t="s">
        <v>114</v>
      </c>
      <c r="Y784" s="275">
        <v>-54.91</v>
      </c>
      <c r="Z784" s="275">
        <v>1</v>
      </c>
      <c r="AA784" s="282" t="s">
        <v>631</v>
      </c>
      <c r="AB784" s="289" t="s">
        <v>408</v>
      </c>
      <c r="AC784" s="275" t="s">
        <v>356</v>
      </c>
      <c r="AD784" s="290" t="s">
        <v>349</v>
      </c>
      <c r="AE784" s="292"/>
      <c r="AF784" s="292"/>
      <c r="AG784" s="292"/>
    </row>
    <row r="785" spans="1:33" x14ac:dyDescent="0.25">
      <c r="A785" s="275">
        <v>787</v>
      </c>
      <c r="B785" s="275" t="s">
        <v>157</v>
      </c>
      <c r="C785" s="275" t="s">
        <v>16</v>
      </c>
      <c r="D785" s="275">
        <v>260</v>
      </c>
      <c r="E785" s="275" t="s">
        <v>113</v>
      </c>
      <c r="F785" s="275" t="s">
        <v>23</v>
      </c>
      <c r="G785" s="276">
        <v>78713300011760</v>
      </c>
      <c r="H785" s="277" t="s">
        <v>56</v>
      </c>
      <c r="I785" s="277" t="s">
        <v>179</v>
      </c>
      <c r="J785" s="278">
        <v>42452</v>
      </c>
      <c r="K785" s="279">
        <v>75</v>
      </c>
      <c r="L785" s="275" t="s">
        <v>111</v>
      </c>
      <c r="M785" s="275" t="s">
        <v>42</v>
      </c>
      <c r="N785" s="278">
        <v>42527</v>
      </c>
      <c r="O785" s="278" t="s">
        <v>268</v>
      </c>
      <c r="P785" s="279">
        <v>0</v>
      </c>
      <c r="Q785" s="278" t="s">
        <v>33</v>
      </c>
      <c r="R785" s="275">
        <v>14740.84</v>
      </c>
      <c r="S785" s="275" t="s">
        <v>100</v>
      </c>
      <c r="T785" s="275">
        <v>14740.84</v>
      </c>
      <c r="U785" s="275" t="s">
        <v>100</v>
      </c>
      <c r="V785" s="283">
        <v>14740.84</v>
      </c>
      <c r="W785" s="275" t="s">
        <v>100</v>
      </c>
      <c r="X785" s="275" t="s">
        <v>114</v>
      </c>
      <c r="Y785" s="275">
        <v>14.74</v>
      </c>
      <c r="Z785" s="275">
        <v>1</v>
      </c>
      <c r="AA785" s="282" t="s">
        <v>630</v>
      </c>
      <c r="AB785" s="289" t="s">
        <v>408</v>
      </c>
      <c r="AC785" s="275" t="s">
        <v>355</v>
      </c>
      <c r="AD785" s="290" t="s">
        <v>350</v>
      </c>
      <c r="AE785" s="292"/>
      <c r="AF785" s="292" t="s">
        <v>2134</v>
      </c>
      <c r="AG785" s="292"/>
    </row>
    <row r="786" spans="1:33" x14ac:dyDescent="0.25">
      <c r="A786" s="275">
        <v>787</v>
      </c>
      <c r="B786" s="275" t="s">
        <v>157</v>
      </c>
      <c r="C786" s="275" t="s">
        <v>16</v>
      </c>
      <c r="D786" s="275">
        <v>260</v>
      </c>
      <c r="E786" s="275" t="s">
        <v>113</v>
      </c>
      <c r="F786" s="275" t="s">
        <v>23</v>
      </c>
      <c r="G786" s="276">
        <v>78713300011761</v>
      </c>
      <c r="H786" s="277" t="s">
        <v>56</v>
      </c>
      <c r="I786" s="277" t="s">
        <v>179</v>
      </c>
      <c r="J786" s="278">
        <v>42452</v>
      </c>
      <c r="K786" s="279">
        <v>75</v>
      </c>
      <c r="L786" s="275" t="s">
        <v>111</v>
      </c>
      <c r="M786" s="275" t="s">
        <v>42</v>
      </c>
      <c r="N786" s="278">
        <v>42527</v>
      </c>
      <c r="O786" s="278" t="s">
        <v>268</v>
      </c>
      <c r="P786" s="279">
        <v>0</v>
      </c>
      <c r="Q786" s="278" t="s">
        <v>33</v>
      </c>
      <c r="R786" s="275">
        <v>41427.699999999997</v>
      </c>
      <c r="S786" s="275" t="s">
        <v>100</v>
      </c>
      <c r="T786" s="275">
        <v>41427.699999999997</v>
      </c>
      <c r="U786" s="275" t="s">
        <v>100</v>
      </c>
      <c r="V786" s="283">
        <v>41427.699999999997</v>
      </c>
      <c r="W786" s="275" t="s">
        <v>100</v>
      </c>
      <c r="X786" s="275" t="s">
        <v>114</v>
      </c>
      <c r="Y786" s="275">
        <v>41.43</v>
      </c>
      <c r="Z786" s="275">
        <v>1</v>
      </c>
      <c r="AA786" s="282" t="s">
        <v>630</v>
      </c>
      <c r="AB786" s="289" t="s">
        <v>408</v>
      </c>
      <c r="AC786" s="275" t="s">
        <v>355</v>
      </c>
      <c r="AD786" s="290" t="s">
        <v>350</v>
      </c>
      <c r="AE786" s="292"/>
      <c r="AF786" s="292" t="s">
        <v>2134</v>
      </c>
      <c r="AG786" s="292"/>
    </row>
    <row r="787" spans="1:33" x14ac:dyDescent="0.25">
      <c r="A787" s="275">
        <v>787</v>
      </c>
      <c r="B787" s="275" t="s">
        <v>157</v>
      </c>
      <c r="C787" s="275" t="s">
        <v>16</v>
      </c>
      <c r="D787" s="275">
        <v>3014</v>
      </c>
      <c r="E787" s="275" t="s">
        <v>144</v>
      </c>
      <c r="F787" s="275" t="s">
        <v>16</v>
      </c>
      <c r="G787" s="276">
        <v>78713300011501</v>
      </c>
      <c r="H787" s="277" t="s">
        <v>56</v>
      </c>
      <c r="I787" s="277" t="s">
        <v>179</v>
      </c>
      <c r="J787" s="278">
        <v>42397</v>
      </c>
      <c r="K787" s="279">
        <v>130</v>
      </c>
      <c r="L787" s="275" t="s">
        <v>127</v>
      </c>
      <c r="M787" s="275" t="s">
        <v>128</v>
      </c>
      <c r="N787" s="278">
        <v>42465</v>
      </c>
      <c r="O787" s="278" t="s">
        <v>266</v>
      </c>
      <c r="P787" s="279">
        <v>62</v>
      </c>
      <c r="Q787" s="278" t="s">
        <v>35</v>
      </c>
      <c r="R787" s="275">
        <v>-684000</v>
      </c>
      <c r="S787" s="275" t="s">
        <v>100</v>
      </c>
      <c r="T787" s="275">
        <v>-684000</v>
      </c>
      <c r="U787" s="275" t="s">
        <v>100</v>
      </c>
      <c r="V787" s="283">
        <v>-684000</v>
      </c>
      <c r="W787" s="275" t="s">
        <v>100</v>
      </c>
      <c r="X787" s="275" t="s">
        <v>107</v>
      </c>
      <c r="Y787" s="275">
        <v>-684</v>
      </c>
      <c r="Z787" s="275">
        <v>1</v>
      </c>
      <c r="AA787" s="282" t="s">
        <v>631</v>
      </c>
      <c r="AB787" s="289" t="s">
        <v>1080</v>
      </c>
      <c r="AC787" s="275" t="s">
        <v>127</v>
      </c>
      <c r="AD787" s="290" t="s">
        <v>349</v>
      </c>
      <c r="AE787" s="292" t="s">
        <v>794</v>
      </c>
      <c r="AF787" s="292"/>
      <c r="AG787" s="292"/>
    </row>
    <row r="788" spans="1:33" x14ac:dyDescent="0.25">
      <c r="A788" s="275">
        <v>787</v>
      </c>
      <c r="B788" s="275" t="s">
        <v>157</v>
      </c>
      <c r="C788" s="275" t="s">
        <v>16</v>
      </c>
      <c r="D788" s="275">
        <v>3014</v>
      </c>
      <c r="E788" s="275" t="s">
        <v>144</v>
      </c>
      <c r="F788" s="275" t="s">
        <v>16</v>
      </c>
      <c r="G788" s="276">
        <v>78713300011514</v>
      </c>
      <c r="H788" s="277" t="s">
        <v>56</v>
      </c>
      <c r="I788" s="277" t="s">
        <v>179</v>
      </c>
      <c r="J788" s="278">
        <v>42398</v>
      </c>
      <c r="K788" s="279">
        <v>129</v>
      </c>
      <c r="L788" s="275" t="s">
        <v>127</v>
      </c>
      <c r="M788" s="275" t="s">
        <v>128</v>
      </c>
      <c r="N788" s="278">
        <v>42465</v>
      </c>
      <c r="O788" s="278" t="s">
        <v>266</v>
      </c>
      <c r="P788" s="279">
        <v>62</v>
      </c>
      <c r="Q788" s="278" t="s">
        <v>35</v>
      </c>
      <c r="R788" s="275">
        <v>-102060</v>
      </c>
      <c r="S788" s="275" t="s">
        <v>100</v>
      </c>
      <c r="T788" s="275">
        <v>-102060</v>
      </c>
      <c r="U788" s="275" t="s">
        <v>100</v>
      </c>
      <c r="V788" s="283">
        <v>-102060</v>
      </c>
      <c r="W788" s="275" t="s">
        <v>100</v>
      </c>
      <c r="X788" s="275" t="s">
        <v>107</v>
      </c>
      <c r="Y788" s="275">
        <v>-102.06</v>
      </c>
      <c r="Z788" s="275">
        <v>1</v>
      </c>
      <c r="AA788" s="282" t="s">
        <v>631</v>
      </c>
      <c r="AB788" s="289" t="s">
        <v>1080</v>
      </c>
      <c r="AC788" s="275" t="s">
        <v>127</v>
      </c>
      <c r="AD788" s="290" t="s">
        <v>349</v>
      </c>
      <c r="AE788" s="292" t="s">
        <v>794</v>
      </c>
      <c r="AF788" s="292"/>
      <c r="AG788" s="292"/>
    </row>
    <row r="789" spans="1:33" x14ac:dyDescent="0.25">
      <c r="A789" s="275">
        <v>787</v>
      </c>
      <c r="B789" s="275" t="s">
        <v>157</v>
      </c>
      <c r="C789" s="275" t="s">
        <v>16</v>
      </c>
      <c r="D789" s="275">
        <v>3014</v>
      </c>
      <c r="E789" s="275" t="s">
        <v>144</v>
      </c>
      <c r="F789" s="275" t="s">
        <v>16</v>
      </c>
      <c r="G789" s="276">
        <v>78713300011536</v>
      </c>
      <c r="H789" s="277" t="s">
        <v>56</v>
      </c>
      <c r="I789" s="277" t="s">
        <v>179</v>
      </c>
      <c r="J789" s="278">
        <v>42398</v>
      </c>
      <c r="K789" s="279">
        <v>129</v>
      </c>
      <c r="L789" s="275" t="s">
        <v>127</v>
      </c>
      <c r="M789" s="275" t="s">
        <v>128</v>
      </c>
      <c r="N789" s="278">
        <v>42465</v>
      </c>
      <c r="O789" s="278" t="s">
        <v>266</v>
      </c>
      <c r="P789" s="279">
        <v>62</v>
      </c>
      <c r="Q789" s="278" t="s">
        <v>35</v>
      </c>
      <c r="R789" s="275">
        <v>-64260</v>
      </c>
      <c r="S789" s="275" t="s">
        <v>100</v>
      </c>
      <c r="T789" s="275">
        <v>-64260</v>
      </c>
      <c r="U789" s="275" t="s">
        <v>100</v>
      </c>
      <c r="V789" s="283">
        <v>-64260</v>
      </c>
      <c r="W789" s="275" t="s">
        <v>100</v>
      </c>
      <c r="X789" s="275" t="s">
        <v>107</v>
      </c>
      <c r="Y789" s="275">
        <v>-64.260000000000005</v>
      </c>
      <c r="Z789" s="275">
        <v>1</v>
      </c>
      <c r="AA789" s="282" t="s">
        <v>631</v>
      </c>
      <c r="AB789" s="289" t="s">
        <v>1080</v>
      </c>
      <c r="AC789" s="275" t="s">
        <v>127</v>
      </c>
      <c r="AD789" s="290" t="s">
        <v>349</v>
      </c>
      <c r="AE789" s="292" t="s">
        <v>794</v>
      </c>
      <c r="AF789" s="292"/>
      <c r="AG789" s="292"/>
    </row>
    <row r="790" spans="1:33" x14ac:dyDescent="0.25">
      <c r="A790" s="275">
        <v>787</v>
      </c>
      <c r="B790" s="275" t="s">
        <v>157</v>
      </c>
      <c r="C790" s="275" t="s">
        <v>16</v>
      </c>
      <c r="D790" s="275">
        <v>3014</v>
      </c>
      <c r="E790" s="275" t="s">
        <v>144</v>
      </c>
      <c r="F790" s="275" t="s">
        <v>16</v>
      </c>
      <c r="G790" s="276">
        <v>78713300011552</v>
      </c>
      <c r="H790" s="277" t="s">
        <v>56</v>
      </c>
      <c r="I790" s="277" t="s">
        <v>179</v>
      </c>
      <c r="J790" s="278">
        <v>42398</v>
      </c>
      <c r="K790" s="279">
        <v>129</v>
      </c>
      <c r="L790" s="275" t="s">
        <v>127</v>
      </c>
      <c r="M790" s="275" t="s">
        <v>128</v>
      </c>
      <c r="N790" s="278">
        <v>42465</v>
      </c>
      <c r="O790" s="278" t="s">
        <v>266</v>
      </c>
      <c r="P790" s="279">
        <v>62</v>
      </c>
      <c r="Q790" s="278" t="s">
        <v>35</v>
      </c>
      <c r="R790" s="275">
        <v>-16114.92</v>
      </c>
      <c r="S790" s="275" t="s">
        <v>100</v>
      </c>
      <c r="T790" s="275">
        <v>-16114.92</v>
      </c>
      <c r="U790" s="275" t="s">
        <v>100</v>
      </c>
      <c r="V790" s="283">
        <v>-16114.92</v>
      </c>
      <c r="W790" s="275" t="s">
        <v>100</v>
      </c>
      <c r="X790" s="275" t="s">
        <v>107</v>
      </c>
      <c r="Y790" s="275">
        <v>-16.11</v>
      </c>
      <c r="Z790" s="275">
        <v>1</v>
      </c>
      <c r="AA790" s="282" t="s">
        <v>631</v>
      </c>
      <c r="AB790" s="289" t="s">
        <v>1080</v>
      </c>
      <c r="AC790" s="275" t="s">
        <v>127</v>
      </c>
      <c r="AD790" s="290" t="s">
        <v>349</v>
      </c>
      <c r="AE790" s="292" t="s">
        <v>794</v>
      </c>
      <c r="AF790" s="292"/>
      <c r="AG790" s="292"/>
    </row>
    <row r="791" spans="1:33" x14ac:dyDescent="0.25">
      <c r="A791" s="275">
        <v>787</v>
      </c>
      <c r="B791" s="275" t="s">
        <v>157</v>
      </c>
      <c r="C791" s="275" t="s">
        <v>16</v>
      </c>
      <c r="D791" s="275">
        <v>3014</v>
      </c>
      <c r="E791" s="275" t="s">
        <v>144</v>
      </c>
      <c r="F791" s="275" t="s">
        <v>16</v>
      </c>
      <c r="G791" s="276">
        <v>78713300011511</v>
      </c>
      <c r="H791" s="277" t="s">
        <v>56</v>
      </c>
      <c r="I791" s="277" t="s">
        <v>179</v>
      </c>
      <c r="J791" s="278">
        <v>42397</v>
      </c>
      <c r="K791" s="279">
        <v>130</v>
      </c>
      <c r="L791" s="275" t="s">
        <v>127</v>
      </c>
      <c r="M791" s="275" t="s">
        <v>128</v>
      </c>
      <c r="N791" s="278">
        <v>42465</v>
      </c>
      <c r="O791" s="278" t="s">
        <v>266</v>
      </c>
      <c r="P791" s="279">
        <v>62</v>
      </c>
      <c r="Q791" s="278" t="s">
        <v>35</v>
      </c>
      <c r="R791" s="275">
        <v>-10018.799999999999</v>
      </c>
      <c r="S791" s="275" t="s">
        <v>100</v>
      </c>
      <c r="T791" s="275">
        <v>-10018.799999999999</v>
      </c>
      <c r="U791" s="275" t="s">
        <v>100</v>
      </c>
      <c r="V791" s="283">
        <v>-10018.799999999999</v>
      </c>
      <c r="W791" s="275" t="s">
        <v>100</v>
      </c>
      <c r="X791" s="275" t="s">
        <v>107</v>
      </c>
      <c r="Y791" s="275">
        <v>-10.02</v>
      </c>
      <c r="Z791" s="275">
        <v>1</v>
      </c>
      <c r="AA791" s="282" t="s">
        <v>631</v>
      </c>
      <c r="AB791" s="289" t="s">
        <v>1080</v>
      </c>
      <c r="AC791" s="275" t="s">
        <v>127</v>
      </c>
      <c r="AD791" s="290" t="s">
        <v>349</v>
      </c>
      <c r="AE791" s="292" t="s">
        <v>794</v>
      </c>
      <c r="AF791" s="292"/>
      <c r="AG791" s="292"/>
    </row>
    <row r="792" spans="1:33" x14ac:dyDescent="0.25">
      <c r="A792" s="275">
        <v>787</v>
      </c>
      <c r="B792" s="275" t="s">
        <v>157</v>
      </c>
      <c r="C792" s="275" t="s">
        <v>16</v>
      </c>
      <c r="D792" s="275">
        <v>3014</v>
      </c>
      <c r="E792" s="275" t="s">
        <v>144</v>
      </c>
      <c r="F792" s="275" t="s">
        <v>16</v>
      </c>
      <c r="G792" s="276">
        <v>78713300011678</v>
      </c>
      <c r="H792" s="277" t="s">
        <v>56</v>
      </c>
      <c r="I792" s="277" t="s">
        <v>179</v>
      </c>
      <c r="J792" s="278">
        <v>42451</v>
      </c>
      <c r="K792" s="279">
        <v>76</v>
      </c>
      <c r="L792" s="275" t="s">
        <v>127</v>
      </c>
      <c r="M792" s="275" t="s">
        <v>128</v>
      </c>
      <c r="N792" s="278">
        <v>42524</v>
      </c>
      <c r="O792" s="278" t="s">
        <v>268</v>
      </c>
      <c r="P792" s="279">
        <v>3</v>
      </c>
      <c r="Q792" s="278" t="s">
        <v>33</v>
      </c>
      <c r="R792" s="275">
        <v>2980.8</v>
      </c>
      <c r="S792" s="275" t="s">
        <v>100</v>
      </c>
      <c r="T792" s="275">
        <v>2980.8</v>
      </c>
      <c r="U792" s="275" t="s">
        <v>100</v>
      </c>
      <c r="V792" s="283">
        <v>2980.8</v>
      </c>
      <c r="W792" s="275" t="s">
        <v>100</v>
      </c>
      <c r="X792" s="275" t="s">
        <v>107</v>
      </c>
      <c r="Y792" s="275">
        <v>2.98</v>
      </c>
      <c r="Z792" s="275">
        <v>1</v>
      </c>
      <c r="AA792" s="282" t="s">
        <v>629</v>
      </c>
      <c r="AB792" s="289" t="s">
        <v>413</v>
      </c>
      <c r="AC792" s="275" t="s">
        <v>1458</v>
      </c>
      <c r="AD792" s="290" t="s">
        <v>349</v>
      </c>
      <c r="AE792" s="292" t="s">
        <v>794</v>
      </c>
      <c r="AF792" s="292"/>
      <c r="AG792" s="292"/>
    </row>
    <row r="793" spans="1:33" x14ac:dyDescent="0.25">
      <c r="A793" s="275">
        <v>787</v>
      </c>
      <c r="B793" s="275" t="s">
        <v>157</v>
      </c>
      <c r="C793" s="275" t="s">
        <v>16</v>
      </c>
      <c r="D793" s="275">
        <v>3014</v>
      </c>
      <c r="E793" s="275" t="s">
        <v>144</v>
      </c>
      <c r="F793" s="275" t="s">
        <v>16</v>
      </c>
      <c r="G793" s="276">
        <v>78713300011679</v>
      </c>
      <c r="H793" s="277" t="s">
        <v>56</v>
      </c>
      <c r="I793" s="277" t="s">
        <v>179</v>
      </c>
      <c r="J793" s="278">
        <v>42451</v>
      </c>
      <c r="K793" s="279">
        <v>76</v>
      </c>
      <c r="L793" s="275" t="s">
        <v>127</v>
      </c>
      <c r="M793" s="275" t="s">
        <v>128</v>
      </c>
      <c r="N793" s="278">
        <v>42524</v>
      </c>
      <c r="O793" s="278" t="s">
        <v>268</v>
      </c>
      <c r="P793" s="279">
        <v>3</v>
      </c>
      <c r="Q793" s="278" t="s">
        <v>33</v>
      </c>
      <c r="R793" s="275">
        <v>4674.8500000000004</v>
      </c>
      <c r="S793" s="275" t="s">
        <v>100</v>
      </c>
      <c r="T793" s="275">
        <v>4674.8500000000004</v>
      </c>
      <c r="U793" s="275" t="s">
        <v>100</v>
      </c>
      <c r="V793" s="283">
        <v>4674.8500000000004</v>
      </c>
      <c r="W793" s="275" t="s">
        <v>100</v>
      </c>
      <c r="X793" s="275" t="s">
        <v>107</v>
      </c>
      <c r="Y793" s="275">
        <v>4.67</v>
      </c>
      <c r="Z793" s="275">
        <v>1</v>
      </c>
      <c r="AA793" s="282" t="s">
        <v>629</v>
      </c>
      <c r="AB793" s="289" t="s">
        <v>413</v>
      </c>
      <c r="AC793" s="275" t="s">
        <v>1458</v>
      </c>
      <c r="AD793" s="290" t="s">
        <v>349</v>
      </c>
      <c r="AE793" s="292" t="s">
        <v>794</v>
      </c>
      <c r="AF793" s="292"/>
      <c r="AG793" s="292"/>
    </row>
    <row r="794" spans="1:33" x14ac:dyDescent="0.25">
      <c r="A794" s="275">
        <v>787</v>
      </c>
      <c r="B794" s="275" t="s">
        <v>157</v>
      </c>
      <c r="C794" s="275" t="s">
        <v>16</v>
      </c>
      <c r="D794" s="275">
        <v>3014</v>
      </c>
      <c r="E794" s="275" t="s">
        <v>144</v>
      </c>
      <c r="F794" s="275" t="s">
        <v>16</v>
      </c>
      <c r="G794" s="276">
        <v>78713300011540</v>
      </c>
      <c r="H794" s="277" t="s">
        <v>56</v>
      </c>
      <c r="I794" s="277" t="s">
        <v>179</v>
      </c>
      <c r="J794" s="278">
        <v>42398</v>
      </c>
      <c r="K794" s="279">
        <v>129</v>
      </c>
      <c r="L794" s="275" t="s">
        <v>127</v>
      </c>
      <c r="M794" s="275" t="s">
        <v>128</v>
      </c>
      <c r="N794" s="278">
        <v>42465</v>
      </c>
      <c r="O794" s="278" t="s">
        <v>266</v>
      </c>
      <c r="P794" s="279">
        <v>62</v>
      </c>
      <c r="Q794" s="278" t="s">
        <v>35</v>
      </c>
      <c r="R794" s="275">
        <v>32400</v>
      </c>
      <c r="S794" s="275" t="s">
        <v>100</v>
      </c>
      <c r="T794" s="275">
        <v>32400</v>
      </c>
      <c r="U794" s="275" t="s">
        <v>100</v>
      </c>
      <c r="V794" s="283">
        <v>32400</v>
      </c>
      <c r="W794" s="275" t="s">
        <v>100</v>
      </c>
      <c r="X794" s="275" t="s">
        <v>107</v>
      </c>
      <c r="Y794" s="275">
        <v>32.4</v>
      </c>
      <c r="Z794" s="275">
        <v>1</v>
      </c>
      <c r="AA794" s="282" t="s">
        <v>630</v>
      </c>
      <c r="AB794" s="289" t="s">
        <v>1080</v>
      </c>
      <c r="AC794" s="275" t="s">
        <v>127</v>
      </c>
      <c r="AD794" s="290" t="s">
        <v>350</v>
      </c>
      <c r="AE794" s="292" t="s">
        <v>794</v>
      </c>
      <c r="AF794" s="292" t="s">
        <v>2134</v>
      </c>
      <c r="AG794" s="292"/>
    </row>
    <row r="795" spans="1:33" x14ac:dyDescent="0.25">
      <c r="A795" s="275">
        <v>787</v>
      </c>
      <c r="B795" s="275" t="s">
        <v>157</v>
      </c>
      <c r="C795" s="275" t="s">
        <v>16</v>
      </c>
      <c r="D795" s="275">
        <v>3014</v>
      </c>
      <c r="E795" s="275" t="s">
        <v>144</v>
      </c>
      <c r="F795" s="275" t="s">
        <v>16</v>
      </c>
      <c r="G795" s="276">
        <v>78713300011366</v>
      </c>
      <c r="H795" s="277" t="s">
        <v>56</v>
      </c>
      <c r="I795" s="277" t="s">
        <v>179</v>
      </c>
      <c r="J795" s="278">
        <v>42360</v>
      </c>
      <c r="K795" s="279">
        <v>167</v>
      </c>
      <c r="L795" s="275" t="s">
        <v>127</v>
      </c>
      <c r="M795" s="275" t="s">
        <v>128</v>
      </c>
      <c r="N795" s="278">
        <v>42433</v>
      </c>
      <c r="O795" s="278" t="s">
        <v>266</v>
      </c>
      <c r="P795" s="279">
        <v>94</v>
      </c>
      <c r="Q795" s="278" t="s">
        <v>36</v>
      </c>
      <c r="R795" s="275">
        <v>39754.49</v>
      </c>
      <c r="S795" s="275" t="s">
        <v>100</v>
      </c>
      <c r="T795" s="275">
        <v>39754.49</v>
      </c>
      <c r="U795" s="275" t="s">
        <v>100</v>
      </c>
      <c r="V795" s="283">
        <v>39754.49</v>
      </c>
      <c r="W795" s="275" t="s">
        <v>100</v>
      </c>
      <c r="X795" s="275" t="s">
        <v>107</v>
      </c>
      <c r="Y795" s="275">
        <v>39.75</v>
      </c>
      <c r="Z795" s="275">
        <v>1</v>
      </c>
      <c r="AA795" s="282" t="s">
        <v>630</v>
      </c>
      <c r="AB795" s="289" t="s">
        <v>1080</v>
      </c>
      <c r="AC795" s="275" t="s">
        <v>127</v>
      </c>
      <c r="AD795" s="290" t="s">
        <v>350</v>
      </c>
      <c r="AE795" s="292" t="s">
        <v>794</v>
      </c>
      <c r="AF795" s="292" t="s">
        <v>2134</v>
      </c>
      <c r="AG795" s="292"/>
    </row>
    <row r="796" spans="1:33" x14ac:dyDescent="0.25">
      <c r="A796" s="275">
        <v>787</v>
      </c>
      <c r="B796" s="275" t="s">
        <v>157</v>
      </c>
      <c r="C796" s="275" t="s">
        <v>16</v>
      </c>
      <c r="D796" s="275">
        <v>3014</v>
      </c>
      <c r="E796" s="275" t="s">
        <v>144</v>
      </c>
      <c r="F796" s="275" t="s">
        <v>16</v>
      </c>
      <c r="G796" s="276">
        <v>78713300011193</v>
      </c>
      <c r="H796" s="277" t="s">
        <v>56</v>
      </c>
      <c r="I796" s="277" t="s">
        <v>179</v>
      </c>
      <c r="J796" s="278">
        <v>42355</v>
      </c>
      <c r="K796" s="279">
        <v>172</v>
      </c>
      <c r="L796" s="275" t="s">
        <v>127</v>
      </c>
      <c r="M796" s="275" t="s">
        <v>128</v>
      </c>
      <c r="N796" s="278">
        <v>42433</v>
      </c>
      <c r="O796" s="278" t="s">
        <v>266</v>
      </c>
      <c r="P796" s="279">
        <v>94</v>
      </c>
      <c r="Q796" s="278" t="s">
        <v>36</v>
      </c>
      <c r="R796" s="275">
        <v>61850.84</v>
      </c>
      <c r="S796" s="275" t="s">
        <v>100</v>
      </c>
      <c r="T796" s="275">
        <v>61850.84</v>
      </c>
      <c r="U796" s="275" t="s">
        <v>100</v>
      </c>
      <c r="V796" s="283">
        <v>61850.84</v>
      </c>
      <c r="W796" s="275" t="s">
        <v>100</v>
      </c>
      <c r="X796" s="275" t="s">
        <v>107</v>
      </c>
      <c r="Y796" s="275">
        <v>61.85</v>
      </c>
      <c r="Z796" s="275">
        <v>1</v>
      </c>
      <c r="AA796" s="282" t="s">
        <v>630</v>
      </c>
      <c r="AB796" s="289" t="s">
        <v>1080</v>
      </c>
      <c r="AC796" s="275" t="s">
        <v>127</v>
      </c>
      <c r="AD796" s="290" t="s">
        <v>350</v>
      </c>
      <c r="AE796" s="292" t="s">
        <v>794</v>
      </c>
      <c r="AF796" s="292" t="s">
        <v>2134</v>
      </c>
      <c r="AG796" s="292"/>
    </row>
    <row r="797" spans="1:33" x14ac:dyDescent="0.25">
      <c r="A797" s="275">
        <v>787</v>
      </c>
      <c r="B797" s="275" t="s">
        <v>157</v>
      </c>
      <c r="C797" s="275" t="s">
        <v>16</v>
      </c>
      <c r="D797" s="275">
        <v>3014</v>
      </c>
      <c r="E797" s="275" t="s">
        <v>144</v>
      </c>
      <c r="F797" s="275" t="s">
        <v>16</v>
      </c>
      <c r="G797" s="276">
        <v>78713300011800</v>
      </c>
      <c r="H797" s="277" t="s">
        <v>56</v>
      </c>
      <c r="I797" s="277" t="s">
        <v>179</v>
      </c>
      <c r="J797" s="278">
        <v>42454</v>
      </c>
      <c r="K797" s="279">
        <v>73</v>
      </c>
      <c r="L797" s="275" t="s">
        <v>127</v>
      </c>
      <c r="M797" s="275" t="s">
        <v>128</v>
      </c>
      <c r="N797" s="278">
        <v>42494</v>
      </c>
      <c r="O797" s="278" t="s">
        <v>268</v>
      </c>
      <c r="P797" s="279">
        <v>33</v>
      </c>
      <c r="Q797" s="278" t="s">
        <v>34</v>
      </c>
      <c r="R797" s="275">
        <v>69273.62</v>
      </c>
      <c r="S797" s="275" t="s">
        <v>100</v>
      </c>
      <c r="T797" s="275">
        <v>69273.62</v>
      </c>
      <c r="U797" s="275" t="s">
        <v>100</v>
      </c>
      <c r="V797" s="283">
        <v>69273.62</v>
      </c>
      <c r="W797" s="275" t="s">
        <v>100</v>
      </c>
      <c r="X797" s="275" t="s">
        <v>107</v>
      </c>
      <c r="Y797" s="275">
        <v>69.27</v>
      </c>
      <c r="Z797" s="275">
        <v>1</v>
      </c>
      <c r="AA797" s="282" t="s">
        <v>630</v>
      </c>
      <c r="AB797" s="289" t="s">
        <v>413</v>
      </c>
      <c r="AC797" s="275" t="s">
        <v>2175</v>
      </c>
      <c r="AD797" s="290" t="s">
        <v>350</v>
      </c>
      <c r="AE797" s="292" t="s">
        <v>794</v>
      </c>
      <c r="AF797" s="292" t="s">
        <v>2134</v>
      </c>
      <c r="AG797" s="292"/>
    </row>
    <row r="798" spans="1:33" x14ac:dyDescent="0.25">
      <c r="A798" s="275">
        <v>787</v>
      </c>
      <c r="B798" s="275" t="s">
        <v>157</v>
      </c>
      <c r="C798" s="275" t="s">
        <v>16</v>
      </c>
      <c r="D798" s="275">
        <v>3014</v>
      </c>
      <c r="E798" s="275" t="s">
        <v>144</v>
      </c>
      <c r="F798" s="275" t="s">
        <v>16</v>
      </c>
      <c r="G798" s="276">
        <v>78713300011730</v>
      </c>
      <c r="H798" s="277" t="s">
        <v>56</v>
      </c>
      <c r="I798" s="277" t="s">
        <v>179</v>
      </c>
      <c r="J798" s="278">
        <v>42451</v>
      </c>
      <c r="K798" s="279">
        <v>76</v>
      </c>
      <c r="L798" s="275" t="s">
        <v>127</v>
      </c>
      <c r="M798" s="275" t="s">
        <v>128</v>
      </c>
      <c r="N798" s="278">
        <v>42524</v>
      </c>
      <c r="O798" s="278" t="s">
        <v>268</v>
      </c>
      <c r="P798" s="279">
        <v>3</v>
      </c>
      <c r="Q798" s="278" t="s">
        <v>33</v>
      </c>
      <c r="R798" s="275">
        <v>118903.2</v>
      </c>
      <c r="S798" s="275" t="s">
        <v>100</v>
      </c>
      <c r="T798" s="275">
        <v>118903.2</v>
      </c>
      <c r="U798" s="275" t="s">
        <v>100</v>
      </c>
      <c r="V798" s="283">
        <v>118903.2</v>
      </c>
      <c r="W798" s="275" t="s">
        <v>100</v>
      </c>
      <c r="X798" s="275" t="s">
        <v>107</v>
      </c>
      <c r="Y798" s="275">
        <v>118.9</v>
      </c>
      <c r="Z798" s="275">
        <v>1</v>
      </c>
      <c r="AA798" s="282" t="s">
        <v>630</v>
      </c>
      <c r="AB798" s="289" t="s">
        <v>413</v>
      </c>
      <c r="AC798" s="275" t="s">
        <v>1458</v>
      </c>
      <c r="AD798" s="290" t="s">
        <v>350</v>
      </c>
      <c r="AE798" s="292" t="s">
        <v>794</v>
      </c>
      <c r="AF798" s="292" t="s">
        <v>2134</v>
      </c>
      <c r="AG798" s="292"/>
    </row>
    <row r="799" spans="1:33" x14ac:dyDescent="0.25">
      <c r="A799" s="275">
        <v>787</v>
      </c>
      <c r="B799" s="275" t="s">
        <v>157</v>
      </c>
      <c r="C799" s="275" t="s">
        <v>16</v>
      </c>
      <c r="D799" s="275">
        <v>3014</v>
      </c>
      <c r="E799" s="275" t="s">
        <v>144</v>
      </c>
      <c r="F799" s="275" t="s">
        <v>16</v>
      </c>
      <c r="G799" s="276">
        <v>78713300010520</v>
      </c>
      <c r="H799" s="277" t="s">
        <v>56</v>
      </c>
      <c r="I799" s="277" t="s">
        <v>179</v>
      </c>
      <c r="J799" s="278">
        <v>42307</v>
      </c>
      <c r="K799" s="279">
        <v>220</v>
      </c>
      <c r="L799" s="275" t="s">
        <v>127</v>
      </c>
      <c r="M799" s="275" t="s">
        <v>128</v>
      </c>
      <c r="N799" s="278">
        <v>42368</v>
      </c>
      <c r="O799" s="278" t="s">
        <v>273</v>
      </c>
      <c r="P799" s="279">
        <v>159</v>
      </c>
      <c r="Q799" s="278" t="s">
        <v>39</v>
      </c>
      <c r="R799" s="275">
        <v>140309.45000000001</v>
      </c>
      <c r="S799" s="275" t="s">
        <v>100</v>
      </c>
      <c r="T799" s="275">
        <v>140309.45000000001</v>
      </c>
      <c r="U799" s="275" t="s">
        <v>100</v>
      </c>
      <c r="V799" s="283">
        <v>140309.45000000001</v>
      </c>
      <c r="W799" s="275" t="s">
        <v>100</v>
      </c>
      <c r="X799" s="275" t="s">
        <v>107</v>
      </c>
      <c r="Y799" s="275">
        <v>140.31</v>
      </c>
      <c r="Z799" s="275">
        <v>1</v>
      </c>
      <c r="AA799" s="282" t="s">
        <v>630</v>
      </c>
      <c r="AB799" s="289" t="s">
        <v>1080</v>
      </c>
      <c r="AC799" s="275" t="s">
        <v>127</v>
      </c>
      <c r="AD799" s="290" t="s">
        <v>350</v>
      </c>
      <c r="AE799" s="292" t="s">
        <v>794</v>
      </c>
      <c r="AF799" s="292" t="s">
        <v>2134</v>
      </c>
      <c r="AG799" s="292"/>
    </row>
    <row r="800" spans="1:33" x14ac:dyDescent="0.25">
      <c r="A800" s="275">
        <v>787</v>
      </c>
      <c r="B800" s="275" t="s">
        <v>157</v>
      </c>
      <c r="C800" s="275" t="s">
        <v>16</v>
      </c>
      <c r="D800" s="275">
        <v>3014</v>
      </c>
      <c r="E800" s="275" t="s">
        <v>144</v>
      </c>
      <c r="F800" s="275" t="s">
        <v>16</v>
      </c>
      <c r="G800" s="276">
        <v>78713300010830</v>
      </c>
      <c r="H800" s="277" t="s">
        <v>56</v>
      </c>
      <c r="I800" s="277" t="s">
        <v>179</v>
      </c>
      <c r="J800" s="278">
        <v>42335</v>
      </c>
      <c r="K800" s="279">
        <v>192</v>
      </c>
      <c r="L800" s="275" t="s">
        <v>127</v>
      </c>
      <c r="M800" s="275" t="s">
        <v>128</v>
      </c>
      <c r="N800" s="278">
        <v>42404</v>
      </c>
      <c r="O800" s="278" t="s">
        <v>266</v>
      </c>
      <c r="P800" s="279">
        <v>123</v>
      </c>
      <c r="Q800" s="278" t="s">
        <v>38</v>
      </c>
      <c r="R800" s="275">
        <v>200196</v>
      </c>
      <c r="S800" s="275" t="s">
        <v>100</v>
      </c>
      <c r="T800" s="275">
        <v>200196</v>
      </c>
      <c r="U800" s="275" t="s">
        <v>100</v>
      </c>
      <c r="V800" s="283">
        <v>200196</v>
      </c>
      <c r="W800" s="275" t="s">
        <v>100</v>
      </c>
      <c r="X800" s="275" t="s">
        <v>107</v>
      </c>
      <c r="Y800" s="275">
        <v>200.2</v>
      </c>
      <c r="Z800" s="275">
        <v>1</v>
      </c>
      <c r="AA800" s="282" t="s">
        <v>630</v>
      </c>
      <c r="AB800" s="289" t="s">
        <v>1080</v>
      </c>
      <c r="AC800" s="275" t="s">
        <v>127</v>
      </c>
      <c r="AD800" s="290" t="s">
        <v>350</v>
      </c>
      <c r="AE800" s="292" t="s">
        <v>794</v>
      </c>
      <c r="AF800" s="292" t="s">
        <v>2134</v>
      </c>
      <c r="AG800" s="292"/>
    </row>
    <row r="801" spans="1:33" x14ac:dyDescent="0.25">
      <c r="A801" s="275">
        <v>787</v>
      </c>
      <c r="B801" s="275" t="s">
        <v>157</v>
      </c>
      <c r="C801" s="275" t="s">
        <v>16</v>
      </c>
      <c r="D801" s="275">
        <v>3014</v>
      </c>
      <c r="E801" s="275" t="s">
        <v>144</v>
      </c>
      <c r="F801" s="275" t="s">
        <v>16</v>
      </c>
      <c r="G801" s="276">
        <v>78713300011809</v>
      </c>
      <c r="H801" s="277" t="s">
        <v>56</v>
      </c>
      <c r="I801" s="277" t="s">
        <v>179</v>
      </c>
      <c r="J801" s="278">
        <v>42454</v>
      </c>
      <c r="K801" s="279">
        <v>73</v>
      </c>
      <c r="L801" s="275" t="s">
        <v>161</v>
      </c>
      <c r="M801" s="275" t="s">
        <v>128</v>
      </c>
      <c r="N801" s="278">
        <v>42524</v>
      </c>
      <c r="O801" s="278" t="s">
        <v>268</v>
      </c>
      <c r="P801" s="279">
        <v>3</v>
      </c>
      <c r="Q801" s="278" t="s">
        <v>33</v>
      </c>
      <c r="R801" s="275">
        <v>1682265.6</v>
      </c>
      <c r="S801" s="275" t="s">
        <v>100</v>
      </c>
      <c r="T801" s="275">
        <v>1682265.6</v>
      </c>
      <c r="U801" s="275" t="s">
        <v>100</v>
      </c>
      <c r="V801" s="283">
        <v>1682265.6</v>
      </c>
      <c r="W801" s="275" t="s">
        <v>100</v>
      </c>
      <c r="X801" s="275" t="s">
        <v>107</v>
      </c>
      <c r="Y801" s="275">
        <v>1682.27</v>
      </c>
      <c r="Z801" s="275">
        <v>1</v>
      </c>
      <c r="AA801" s="282" t="s">
        <v>630</v>
      </c>
      <c r="AB801" s="289" t="s">
        <v>413</v>
      </c>
      <c r="AC801" s="275" t="s">
        <v>2448</v>
      </c>
      <c r="AD801" s="290" t="s">
        <v>350</v>
      </c>
      <c r="AE801" s="292" t="s">
        <v>794</v>
      </c>
      <c r="AF801" s="292" t="s">
        <v>2134</v>
      </c>
      <c r="AG801" s="292"/>
    </row>
    <row r="802" spans="1:33" x14ac:dyDescent="0.25">
      <c r="A802" s="275">
        <v>787</v>
      </c>
      <c r="B802" s="275" t="s">
        <v>157</v>
      </c>
      <c r="C802" s="275" t="s">
        <v>16</v>
      </c>
      <c r="D802" s="275">
        <v>3019</v>
      </c>
      <c r="E802" s="275" t="s">
        <v>134</v>
      </c>
      <c r="F802" s="275" t="s">
        <v>16</v>
      </c>
      <c r="G802" s="276">
        <v>78713300011803</v>
      </c>
      <c r="H802" s="277" t="s">
        <v>56</v>
      </c>
      <c r="I802" s="277" t="s">
        <v>179</v>
      </c>
      <c r="J802" s="278">
        <v>42454</v>
      </c>
      <c r="K802" s="279">
        <v>73</v>
      </c>
      <c r="L802" s="275" t="s">
        <v>111</v>
      </c>
      <c r="M802" s="275" t="s">
        <v>42</v>
      </c>
      <c r="N802" s="278">
        <v>42523</v>
      </c>
      <c r="O802" s="278" t="s">
        <v>268</v>
      </c>
      <c r="P802" s="279">
        <v>4</v>
      </c>
      <c r="Q802" s="278" t="s">
        <v>33</v>
      </c>
      <c r="R802" s="275">
        <v>1263.8399999999999</v>
      </c>
      <c r="S802" s="275" t="s">
        <v>100</v>
      </c>
      <c r="T802" s="275">
        <v>1263.8399999999999</v>
      </c>
      <c r="U802" s="275" t="s">
        <v>100</v>
      </c>
      <c r="V802" s="283">
        <v>1263.8399999999999</v>
      </c>
      <c r="W802" s="275" t="s">
        <v>100</v>
      </c>
      <c r="X802" s="275" t="s">
        <v>107</v>
      </c>
      <c r="Y802" s="275">
        <v>1.26</v>
      </c>
      <c r="Z802" s="275">
        <v>1</v>
      </c>
      <c r="AA802" s="282" t="s">
        <v>629</v>
      </c>
      <c r="AB802" s="289" t="s">
        <v>906</v>
      </c>
      <c r="AC802" s="275" t="s">
        <v>2449</v>
      </c>
      <c r="AD802" s="290" t="s">
        <v>349</v>
      </c>
      <c r="AE802" s="292" t="s">
        <v>794</v>
      </c>
      <c r="AF802" s="292"/>
      <c r="AG802" s="292"/>
    </row>
    <row r="803" spans="1:33" x14ac:dyDescent="0.25">
      <c r="A803" s="275">
        <v>787</v>
      </c>
      <c r="B803" s="275" t="s">
        <v>157</v>
      </c>
      <c r="C803" s="275" t="s">
        <v>16</v>
      </c>
      <c r="D803" s="275">
        <v>3022</v>
      </c>
      <c r="E803" s="275" t="s">
        <v>141</v>
      </c>
      <c r="F803" s="275" t="s">
        <v>16</v>
      </c>
      <c r="G803" s="276">
        <v>78713300011734</v>
      </c>
      <c r="H803" s="277" t="s">
        <v>56</v>
      </c>
      <c r="I803" s="277" t="s">
        <v>179</v>
      </c>
      <c r="J803" s="278">
        <v>42451</v>
      </c>
      <c r="K803" s="279">
        <v>76</v>
      </c>
      <c r="L803" s="275" t="s">
        <v>158</v>
      </c>
      <c r="M803" s="275" t="s">
        <v>41</v>
      </c>
      <c r="N803" s="278">
        <v>42524</v>
      </c>
      <c r="O803" s="278" t="s">
        <v>268</v>
      </c>
      <c r="P803" s="279">
        <v>3</v>
      </c>
      <c r="Q803" s="278" t="s">
        <v>33</v>
      </c>
      <c r="R803" s="275">
        <v>-4080</v>
      </c>
      <c r="S803" s="275" t="s">
        <v>100</v>
      </c>
      <c r="T803" s="275">
        <v>-4080</v>
      </c>
      <c r="U803" s="275" t="s">
        <v>100</v>
      </c>
      <c r="V803" s="283">
        <v>-4080</v>
      </c>
      <c r="W803" s="275" t="s">
        <v>100</v>
      </c>
      <c r="X803" s="275" t="s">
        <v>107</v>
      </c>
      <c r="Y803" s="275">
        <v>-4.08</v>
      </c>
      <c r="Z803" s="275">
        <v>1</v>
      </c>
      <c r="AA803" s="282" t="s">
        <v>631</v>
      </c>
      <c r="AB803" s="289" t="s">
        <v>409</v>
      </c>
      <c r="AC803" s="275" t="s">
        <v>2450</v>
      </c>
      <c r="AD803" s="290" t="s">
        <v>349</v>
      </c>
      <c r="AE803" s="292" t="s">
        <v>794</v>
      </c>
      <c r="AF803" s="292" t="s">
        <v>2134</v>
      </c>
      <c r="AG803" s="292"/>
    </row>
    <row r="804" spans="1:33" x14ac:dyDescent="0.25">
      <c r="A804" s="275">
        <v>787</v>
      </c>
      <c r="B804" s="275" t="s">
        <v>157</v>
      </c>
      <c r="C804" s="275" t="s">
        <v>16</v>
      </c>
      <c r="D804" s="275">
        <v>309</v>
      </c>
      <c r="E804" s="275" t="s">
        <v>123</v>
      </c>
      <c r="F804" s="275" t="s">
        <v>21</v>
      </c>
      <c r="G804" s="276">
        <v>78713300011905</v>
      </c>
      <c r="H804" s="277" t="s">
        <v>56</v>
      </c>
      <c r="I804" s="277" t="s">
        <v>179</v>
      </c>
      <c r="J804" s="278">
        <v>42460</v>
      </c>
      <c r="K804" s="279">
        <v>67</v>
      </c>
      <c r="L804" s="275" t="s">
        <v>127</v>
      </c>
      <c r="M804" s="275" t="s">
        <v>128</v>
      </c>
      <c r="N804" s="278">
        <v>42524</v>
      </c>
      <c r="O804" s="278" t="s">
        <v>268</v>
      </c>
      <c r="P804" s="279">
        <v>3</v>
      </c>
      <c r="Q804" s="278" t="s">
        <v>33</v>
      </c>
      <c r="R804" s="275">
        <v>99.08</v>
      </c>
      <c r="S804" s="275" t="s">
        <v>100</v>
      </c>
      <c r="T804" s="275">
        <v>99.08</v>
      </c>
      <c r="U804" s="275" t="s">
        <v>100</v>
      </c>
      <c r="V804" s="283">
        <v>99.08</v>
      </c>
      <c r="W804" s="275" t="s">
        <v>100</v>
      </c>
      <c r="X804" s="275" t="s">
        <v>114</v>
      </c>
      <c r="Y804" s="275">
        <v>0.1</v>
      </c>
      <c r="Z804" s="275">
        <v>1</v>
      </c>
      <c r="AA804" s="282" t="s">
        <v>631</v>
      </c>
      <c r="AB804" s="289" t="s">
        <v>436</v>
      </c>
      <c r="AC804" s="275" t="s">
        <v>365</v>
      </c>
      <c r="AD804" s="290" t="s">
        <v>349</v>
      </c>
      <c r="AE804" s="292"/>
      <c r="AF804" s="292"/>
      <c r="AG804" s="292"/>
    </row>
    <row r="805" spans="1:33" x14ac:dyDescent="0.25">
      <c r="A805" s="275">
        <v>787</v>
      </c>
      <c r="B805" s="275" t="s">
        <v>157</v>
      </c>
      <c r="C805" s="275" t="s">
        <v>16</v>
      </c>
      <c r="D805" s="275">
        <v>309</v>
      </c>
      <c r="E805" s="275" t="s">
        <v>123</v>
      </c>
      <c r="F805" s="275" t="s">
        <v>21</v>
      </c>
      <c r="G805" s="276">
        <v>78713300011877</v>
      </c>
      <c r="H805" s="277" t="s">
        <v>56</v>
      </c>
      <c r="I805" s="277" t="s">
        <v>179</v>
      </c>
      <c r="J805" s="278">
        <v>42460</v>
      </c>
      <c r="K805" s="279">
        <v>67</v>
      </c>
      <c r="L805" s="275" t="s">
        <v>127</v>
      </c>
      <c r="M805" s="275" t="s">
        <v>128</v>
      </c>
      <c r="N805" s="278">
        <v>42524</v>
      </c>
      <c r="O805" s="278" t="s">
        <v>268</v>
      </c>
      <c r="P805" s="279">
        <v>3</v>
      </c>
      <c r="Q805" s="278" t="s">
        <v>33</v>
      </c>
      <c r="R805" s="275">
        <v>124</v>
      </c>
      <c r="S805" s="275" t="s">
        <v>100</v>
      </c>
      <c r="T805" s="275">
        <v>124</v>
      </c>
      <c r="U805" s="275" t="s">
        <v>100</v>
      </c>
      <c r="V805" s="283">
        <v>124</v>
      </c>
      <c r="W805" s="275" t="s">
        <v>100</v>
      </c>
      <c r="X805" s="275" t="s">
        <v>114</v>
      </c>
      <c r="Y805" s="275">
        <v>0.12</v>
      </c>
      <c r="Z805" s="275">
        <v>1</v>
      </c>
      <c r="AA805" s="282" t="s">
        <v>631</v>
      </c>
      <c r="AB805" s="289" t="s">
        <v>436</v>
      </c>
      <c r="AC805" s="275" t="s">
        <v>371</v>
      </c>
      <c r="AD805" s="290" t="s">
        <v>349</v>
      </c>
      <c r="AE805" s="292"/>
      <c r="AF805" s="292"/>
      <c r="AG805" s="292"/>
    </row>
    <row r="806" spans="1:33" x14ac:dyDescent="0.25">
      <c r="A806" s="275">
        <v>787</v>
      </c>
      <c r="B806" s="275" t="s">
        <v>157</v>
      </c>
      <c r="C806" s="275" t="s">
        <v>16</v>
      </c>
      <c r="D806" s="275">
        <v>309</v>
      </c>
      <c r="E806" s="275" t="s">
        <v>123</v>
      </c>
      <c r="F806" s="275" t="s">
        <v>21</v>
      </c>
      <c r="G806" s="276">
        <v>78713300011892</v>
      </c>
      <c r="H806" s="277" t="s">
        <v>56</v>
      </c>
      <c r="I806" s="277" t="s">
        <v>179</v>
      </c>
      <c r="J806" s="278">
        <v>42460</v>
      </c>
      <c r="K806" s="279">
        <v>67</v>
      </c>
      <c r="L806" s="275" t="s">
        <v>127</v>
      </c>
      <c r="M806" s="275" t="s">
        <v>128</v>
      </c>
      <c r="N806" s="278">
        <v>42524</v>
      </c>
      <c r="O806" s="278" t="s">
        <v>268</v>
      </c>
      <c r="P806" s="279">
        <v>3</v>
      </c>
      <c r="Q806" s="278" t="s">
        <v>33</v>
      </c>
      <c r="R806" s="275">
        <v>130</v>
      </c>
      <c r="S806" s="275" t="s">
        <v>100</v>
      </c>
      <c r="T806" s="275">
        <v>130</v>
      </c>
      <c r="U806" s="275" t="s">
        <v>100</v>
      </c>
      <c r="V806" s="283">
        <v>130</v>
      </c>
      <c r="W806" s="275" t="s">
        <v>100</v>
      </c>
      <c r="X806" s="275" t="s">
        <v>114</v>
      </c>
      <c r="Y806" s="275">
        <v>0.13</v>
      </c>
      <c r="Z806" s="275">
        <v>1</v>
      </c>
      <c r="AA806" s="282" t="s">
        <v>631</v>
      </c>
      <c r="AB806" s="289" t="s">
        <v>436</v>
      </c>
      <c r="AC806" s="275" t="s">
        <v>371</v>
      </c>
      <c r="AD806" s="290" t="s">
        <v>349</v>
      </c>
      <c r="AE806" s="292"/>
      <c r="AF806" s="292"/>
      <c r="AG806" s="292"/>
    </row>
    <row r="807" spans="1:33" x14ac:dyDescent="0.25">
      <c r="A807" s="275">
        <v>787</v>
      </c>
      <c r="B807" s="275" t="s">
        <v>157</v>
      </c>
      <c r="C807" s="275" t="s">
        <v>16</v>
      </c>
      <c r="D807" s="275">
        <v>309</v>
      </c>
      <c r="E807" s="275" t="s">
        <v>123</v>
      </c>
      <c r="F807" s="275" t="s">
        <v>21</v>
      </c>
      <c r="G807" s="276">
        <v>78713300011977</v>
      </c>
      <c r="H807" s="277" t="s">
        <v>56</v>
      </c>
      <c r="I807" s="277" t="s">
        <v>179</v>
      </c>
      <c r="J807" s="278">
        <v>42461</v>
      </c>
      <c r="K807" s="279">
        <v>66</v>
      </c>
      <c r="L807" s="275" t="s">
        <v>127</v>
      </c>
      <c r="M807" s="275" t="s">
        <v>128</v>
      </c>
      <c r="N807" s="278">
        <v>42524</v>
      </c>
      <c r="O807" s="278" t="s">
        <v>268</v>
      </c>
      <c r="P807" s="279">
        <v>3</v>
      </c>
      <c r="Q807" s="278" t="s">
        <v>33</v>
      </c>
      <c r="R807" s="275">
        <v>1109</v>
      </c>
      <c r="S807" s="275" t="s">
        <v>100</v>
      </c>
      <c r="T807" s="275">
        <v>1109</v>
      </c>
      <c r="U807" s="275" t="s">
        <v>100</v>
      </c>
      <c r="V807" s="283">
        <v>1109</v>
      </c>
      <c r="W807" s="275" t="s">
        <v>100</v>
      </c>
      <c r="X807" s="275" t="s">
        <v>114</v>
      </c>
      <c r="Y807" s="275">
        <v>1.1100000000000001</v>
      </c>
      <c r="Z807" s="275">
        <v>1</v>
      </c>
      <c r="AA807" s="282" t="s">
        <v>629</v>
      </c>
      <c r="AB807" s="289" t="s">
        <v>436</v>
      </c>
      <c r="AC807" s="275" t="s">
        <v>371</v>
      </c>
      <c r="AD807" s="290" t="s">
        <v>349</v>
      </c>
      <c r="AE807" s="292"/>
      <c r="AF807" s="292"/>
      <c r="AG807" s="292"/>
    </row>
    <row r="808" spans="1:33" x14ac:dyDescent="0.25">
      <c r="A808" s="275">
        <v>787</v>
      </c>
      <c r="B808" s="275" t="s">
        <v>157</v>
      </c>
      <c r="C808" s="275" t="s">
        <v>16</v>
      </c>
      <c r="D808" s="275">
        <v>309</v>
      </c>
      <c r="E808" s="275" t="s">
        <v>123</v>
      </c>
      <c r="F808" s="275" t="s">
        <v>21</v>
      </c>
      <c r="G808" s="276">
        <v>78713300011979</v>
      </c>
      <c r="H808" s="277" t="s">
        <v>56</v>
      </c>
      <c r="I808" s="277" t="s">
        <v>179</v>
      </c>
      <c r="J808" s="278">
        <v>42461</v>
      </c>
      <c r="K808" s="279">
        <v>66</v>
      </c>
      <c r="L808" s="275" t="s">
        <v>127</v>
      </c>
      <c r="M808" s="275" t="s">
        <v>128</v>
      </c>
      <c r="N808" s="278">
        <v>42524</v>
      </c>
      <c r="O808" s="278" t="s">
        <v>268</v>
      </c>
      <c r="P808" s="279">
        <v>3</v>
      </c>
      <c r="Q808" s="278" t="s">
        <v>33</v>
      </c>
      <c r="R808" s="275">
        <v>13873.52</v>
      </c>
      <c r="S808" s="275" t="s">
        <v>100</v>
      </c>
      <c r="T808" s="275">
        <v>13873.52</v>
      </c>
      <c r="U808" s="275" t="s">
        <v>100</v>
      </c>
      <c r="V808" s="283">
        <v>13873.52</v>
      </c>
      <c r="W808" s="275" t="s">
        <v>100</v>
      </c>
      <c r="X808" s="275" t="s">
        <v>114</v>
      </c>
      <c r="Y808" s="275">
        <v>13.87</v>
      </c>
      <c r="Z808" s="275">
        <v>1</v>
      </c>
      <c r="AA808" s="282" t="s">
        <v>630</v>
      </c>
      <c r="AB808" s="289" t="s">
        <v>436</v>
      </c>
      <c r="AC808" s="275" t="s">
        <v>365</v>
      </c>
      <c r="AD808" s="290" t="s">
        <v>350</v>
      </c>
      <c r="AE808" s="292"/>
      <c r="AF808" s="292" t="s">
        <v>2134</v>
      </c>
      <c r="AG808" s="292"/>
    </row>
    <row r="809" spans="1:33" x14ac:dyDescent="0.25">
      <c r="A809" s="275">
        <v>787</v>
      </c>
      <c r="B809" s="275" t="s">
        <v>157</v>
      </c>
      <c r="C809" s="275" t="s">
        <v>16</v>
      </c>
      <c r="D809" s="275">
        <v>3904</v>
      </c>
      <c r="E809" s="275" t="s">
        <v>2122</v>
      </c>
      <c r="F809" s="275" t="s">
        <v>16</v>
      </c>
      <c r="G809" s="276">
        <v>78713300011769</v>
      </c>
      <c r="H809" s="277" t="s">
        <v>56</v>
      </c>
      <c r="I809" s="277" t="s">
        <v>179</v>
      </c>
      <c r="J809" s="278">
        <v>42454</v>
      </c>
      <c r="K809" s="279">
        <v>73</v>
      </c>
      <c r="L809" s="275" t="s">
        <v>118</v>
      </c>
      <c r="M809" s="275" t="s">
        <v>41</v>
      </c>
      <c r="N809" s="278">
        <v>42494</v>
      </c>
      <c r="O809" s="278" t="s">
        <v>268</v>
      </c>
      <c r="P809" s="279">
        <v>33</v>
      </c>
      <c r="Q809" s="278" t="s">
        <v>34</v>
      </c>
      <c r="R809" s="275">
        <v>29612.400000000001</v>
      </c>
      <c r="S809" s="275" t="s">
        <v>100</v>
      </c>
      <c r="T809" s="275">
        <v>29612.400000000001</v>
      </c>
      <c r="U809" s="275" t="s">
        <v>100</v>
      </c>
      <c r="V809" s="283">
        <v>29612.400000000001</v>
      </c>
      <c r="W809" s="275" t="s">
        <v>100</v>
      </c>
      <c r="X809" s="275" t="s">
        <v>107</v>
      </c>
      <c r="Y809" s="275">
        <v>29.61</v>
      </c>
      <c r="Z809" s="275">
        <v>1</v>
      </c>
      <c r="AA809" s="282" t="s">
        <v>630</v>
      </c>
      <c r="AB809" s="289" t="s">
        <v>2176</v>
      </c>
      <c r="AC809" s="275" t="s">
        <v>2177</v>
      </c>
      <c r="AD809" s="290" t="s">
        <v>350</v>
      </c>
      <c r="AE809" s="292"/>
      <c r="AF809" s="292" t="s">
        <v>2134</v>
      </c>
      <c r="AG809" s="292"/>
    </row>
    <row r="810" spans="1:33" x14ac:dyDescent="0.25">
      <c r="A810" s="275">
        <v>787</v>
      </c>
      <c r="B810" s="275" t="s">
        <v>157</v>
      </c>
      <c r="C810" s="275" t="s">
        <v>16</v>
      </c>
      <c r="D810" s="275">
        <v>413</v>
      </c>
      <c r="E810" s="275" t="s">
        <v>136</v>
      </c>
      <c r="F810" s="275" t="s">
        <v>13</v>
      </c>
      <c r="G810" s="276">
        <v>78713300011906</v>
      </c>
      <c r="H810" s="277" t="s">
        <v>56</v>
      </c>
      <c r="I810" s="277" t="s">
        <v>179</v>
      </c>
      <c r="J810" s="278">
        <v>42460</v>
      </c>
      <c r="K810" s="279">
        <v>67</v>
      </c>
      <c r="L810" s="275" t="s">
        <v>111</v>
      </c>
      <c r="M810" s="275" t="s">
        <v>42</v>
      </c>
      <c r="N810" s="278">
        <v>42527</v>
      </c>
      <c r="O810" s="278" t="s">
        <v>268</v>
      </c>
      <c r="P810" s="279">
        <v>0</v>
      </c>
      <c r="Q810" s="278" t="s">
        <v>33</v>
      </c>
      <c r="R810" s="275">
        <v>53181.599999999999</v>
      </c>
      <c r="S810" s="275" t="s">
        <v>100</v>
      </c>
      <c r="T810" s="275">
        <v>53181.599999999999</v>
      </c>
      <c r="U810" s="275" t="s">
        <v>100</v>
      </c>
      <c r="V810" s="283">
        <v>53181.599999999999</v>
      </c>
      <c r="W810" s="275" t="s">
        <v>100</v>
      </c>
      <c r="X810" s="275" t="s">
        <v>114</v>
      </c>
      <c r="Y810" s="275">
        <v>53.18</v>
      </c>
      <c r="Z810" s="275">
        <v>1</v>
      </c>
      <c r="AA810" s="282" t="s">
        <v>630</v>
      </c>
      <c r="AB810" s="289" t="s">
        <v>428</v>
      </c>
      <c r="AC810" s="275" t="s">
        <v>360</v>
      </c>
      <c r="AD810" s="290" t="s">
        <v>350</v>
      </c>
      <c r="AE810" s="292" t="s">
        <v>795</v>
      </c>
      <c r="AF810" s="292" t="s">
        <v>2134</v>
      </c>
      <c r="AG810" s="292" t="s">
        <v>2134</v>
      </c>
    </row>
    <row r="811" spans="1:33" x14ac:dyDescent="0.25">
      <c r="A811" s="275">
        <v>787</v>
      </c>
      <c r="B811" s="275" t="s">
        <v>157</v>
      </c>
      <c r="C811" s="275" t="s">
        <v>16</v>
      </c>
      <c r="D811" s="275">
        <v>413</v>
      </c>
      <c r="E811" s="275" t="s">
        <v>136</v>
      </c>
      <c r="F811" s="275" t="s">
        <v>13</v>
      </c>
      <c r="G811" s="276">
        <v>78713300011878</v>
      </c>
      <c r="H811" s="277" t="s">
        <v>56</v>
      </c>
      <c r="I811" s="277" t="s">
        <v>179</v>
      </c>
      <c r="J811" s="278">
        <v>42460</v>
      </c>
      <c r="K811" s="279">
        <v>67</v>
      </c>
      <c r="L811" s="275" t="s">
        <v>111</v>
      </c>
      <c r="M811" s="275" t="s">
        <v>42</v>
      </c>
      <c r="N811" s="278">
        <v>42527</v>
      </c>
      <c r="O811" s="278" t="s">
        <v>268</v>
      </c>
      <c r="P811" s="279">
        <v>0</v>
      </c>
      <c r="Q811" s="278" t="s">
        <v>33</v>
      </c>
      <c r="R811" s="275">
        <v>66570</v>
      </c>
      <c r="S811" s="275" t="s">
        <v>100</v>
      </c>
      <c r="T811" s="275">
        <v>66570</v>
      </c>
      <c r="U811" s="275" t="s">
        <v>100</v>
      </c>
      <c r="V811" s="283">
        <v>66570</v>
      </c>
      <c r="W811" s="275" t="s">
        <v>100</v>
      </c>
      <c r="X811" s="275" t="s">
        <v>114</v>
      </c>
      <c r="Y811" s="275">
        <v>66.569999999999993</v>
      </c>
      <c r="Z811" s="275">
        <v>1</v>
      </c>
      <c r="AA811" s="282" t="s">
        <v>630</v>
      </c>
      <c r="AB811" s="289" t="s">
        <v>428</v>
      </c>
      <c r="AC811" s="275" t="s">
        <v>360</v>
      </c>
      <c r="AD811" s="290" t="s">
        <v>350</v>
      </c>
      <c r="AE811" s="292" t="s">
        <v>795</v>
      </c>
      <c r="AF811" s="292" t="s">
        <v>2134</v>
      </c>
      <c r="AG811" s="292" t="s">
        <v>2134</v>
      </c>
    </row>
    <row r="812" spans="1:33" x14ac:dyDescent="0.25">
      <c r="A812" s="275">
        <v>787</v>
      </c>
      <c r="B812" s="275" t="s">
        <v>157</v>
      </c>
      <c r="C812" s="275" t="s">
        <v>16</v>
      </c>
      <c r="D812" s="275">
        <v>413</v>
      </c>
      <c r="E812" s="275" t="s">
        <v>136</v>
      </c>
      <c r="F812" s="275" t="s">
        <v>13</v>
      </c>
      <c r="G812" s="276">
        <v>78713300011893</v>
      </c>
      <c r="H812" s="277" t="s">
        <v>56</v>
      </c>
      <c r="I812" s="277" t="s">
        <v>179</v>
      </c>
      <c r="J812" s="278">
        <v>42460</v>
      </c>
      <c r="K812" s="279">
        <v>67</v>
      </c>
      <c r="L812" s="275" t="s">
        <v>111</v>
      </c>
      <c r="M812" s="275" t="s">
        <v>42</v>
      </c>
      <c r="N812" s="278">
        <v>42527</v>
      </c>
      <c r="O812" s="278" t="s">
        <v>268</v>
      </c>
      <c r="P812" s="279">
        <v>0</v>
      </c>
      <c r="Q812" s="278" t="s">
        <v>33</v>
      </c>
      <c r="R812" s="275">
        <v>69635</v>
      </c>
      <c r="S812" s="275" t="s">
        <v>100</v>
      </c>
      <c r="T812" s="275">
        <v>69635</v>
      </c>
      <c r="U812" s="275" t="s">
        <v>100</v>
      </c>
      <c r="V812" s="283">
        <v>69635</v>
      </c>
      <c r="W812" s="275" t="s">
        <v>100</v>
      </c>
      <c r="X812" s="275" t="s">
        <v>114</v>
      </c>
      <c r="Y812" s="275">
        <v>69.64</v>
      </c>
      <c r="Z812" s="275">
        <v>1</v>
      </c>
      <c r="AA812" s="282" t="s">
        <v>630</v>
      </c>
      <c r="AB812" s="289" t="s">
        <v>428</v>
      </c>
      <c r="AC812" s="275" t="s">
        <v>360</v>
      </c>
      <c r="AD812" s="290" t="s">
        <v>350</v>
      </c>
      <c r="AE812" s="292" t="s">
        <v>795</v>
      </c>
      <c r="AF812" s="292" t="s">
        <v>2134</v>
      </c>
      <c r="AG812" s="292" t="s">
        <v>2134</v>
      </c>
    </row>
    <row r="813" spans="1:33" x14ac:dyDescent="0.25">
      <c r="A813" s="275">
        <v>787</v>
      </c>
      <c r="B813" s="275" t="s">
        <v>157</v>
      </c>
      <c r="C813" s="275" t="s">
        <v>16</v>
      </c>
      <c r="D813" s="275">
        <v>413</v>
      </c>
      <c r="E813" s="275" t="s">
        <v>136</v>
      </c>
      <c r="F813" s="275" t="s">
        <v>13</v>
      </c>
      <c r="G813" s="276">
        <v>78713300011938</v>
      </c>
      <c r="H813" s="277" t="s">
        <v>56</v>
      </c>
      <c r="I813" s="277" t="s">
        <v>179</v>
      </c>
      <c r="J813" s="278">
        <v>42460</v>
      </c>
      <c r="K813" s="279">
        <v>67</v>
      </c>
      <c r="L813" s="275" t="s">
        <v>111</v>
      </c>
      <c r="M813" s="275" t="s">
        <v>42</v>
      </c>
      <c r="N813" s="278">
        <v>42527</v>
      </c>
      <c r="O813" s="278" t="s">
        <v>268</v>
      </c>
      <c r="P813" s="279">
        <v>0</v>
      </c>
      <c r="Q813" s="278" t="s">
        <v>33</v>
      </c>
      <c r="R813" s="275">
        <v>414994.62</v>
      </c>
      <c r="S813" s="275" t="s">
        <v>100</v>
      </c>
      <c r="T813" s="275">
        <v>414994.62</v>
      </c>
      <c r="U813" s="275" t="s">
        <v>100</v>
      </c>
      <c r="V813" s="283">
        <v>414994.62</v>
      </c>
      <c r="W813" s="275" t="s">
        <v>100</v>
      </c>
      <c r="X813" s="275" t="s">
        <v>114</v>
      </c>
      <c r="Y813" s="275">
        <v>414.99</v>
      </c>
      <c r="Z813" s="275">
        <v>1</v>
      </c>
      <c r="AA813" s="282" t="s">
        <v>630</v>
      </c>
      <c r="AB813" s="289" t="s">
        <v>428</v>
      </c>
      <c r="AC813" s="275" t="s">
        <v>360</v>
      </c>
      <c r="AD813" s="290" t="s">
        <v>350</v>
      </c>
      <c r="AE813" s="292" t="s">
        <v>795</v>
      </c>
      <c r="AF813" s="292" t="s">
        <v>2134</v>
      </c>
      <c r="AG813" s="292" t="s">
        <v>2134</v>
      </c>
    </row>
    <row r="814" spans="1:33" x14ac:dyDescent="0.25">
      <c r="A814" s="275">
        <v>787</v>
      </c>
      <c r="B814" s="275" t="s">
        <v>157</v>
      </c>
      <c r="C814" s="275" t="s">
        <v>16</v>
      </c>
      <c r="D814" s="275">
        <v>413</v>
      </c>
      <c r="E814" s="275" t="s">
        <v>136</v>
      </c>
      <c r="F814" s="275" t="s">
        <v>13</v>
      </c>
      <c r="G814" s="276">
        <v>78713300011922</v>
      </c>
      <c r="H814" s="277" t="s">
        <v>56</v>
      </c>
      <c r="I814" s="277" t="s">
        <v>179</v>
      </c>
      <c r="J814" s="278">
        <v>42460</v>
      </c>
      <c r="K814" s="279">
        <v>67</v>
      </c>
      <c r="L814" s="275" t="s">
        <v>111</v>
      </c>
      <c r="M814" s="275" t="s">
        <v>42</v>
      </c>
      <c r="N814" s="278">
        <v>42527</v>
      </c>
      <c r="O814" s="278" t="s">
        <v>268</v>
      </c>
      <c r="P814" s="279">
        <v>0</v>
      </c>
      <c r="Q814" s="278" t="s">
        <v>33</v>
      </c>
      <c r="R814" s="275">
        <v>595316</v>
      </c>
      <c r="S814" s="275" t="s">
        <v>100</v>
      </c>
      <c r="T814" s="275">
        <v>595316</v>
      </c>
      <c r="U814" s="275" t="s">
        <v>100</v>
      </c>
      <c r="V814" s="283">
        <v>595316</v>
      </c>
      <c r="W814" s="275" t="s">
        <v>100</v>
      </c>
      <c r="X814" s="275" t="s">
        <v>114</v>
      </c>
      <c r="Y814" s="275">
        <v>595.32000000000005</v>
      </c>
      <c r="Z814" s="275">
        <v>1</v>
      </c>
      <c r="AA814" s="282" t="s">
        <v>630</v>
      </c>
      <c r="AB814" s="289" t="s">
        <v>428</v>
      </c>
      <c r="AC814" s="275" t="s">
        <v>360</v>
      </c>
      <c r="AD814" s="290" t="s">
        <v>350</v>
      </c>
      <c r="AE814" s="292" t="s">
        <v>795</v>
      </c>
      <c r="AF814" s="292" t="s">
        <v>2134</v>
      </c>
      <c r="AG814" s="292" t="s">
        <v>2134</v>
      </c>
    </row>
    <row r="815" spans="1:33" x14ac:dyDescent="0.25">
      <c r="A815" s="275">
        <v>787</v>
      </c>
      <c r="B815" s="275" t="s">
        <v>157</v>
      </c>
      <c r="C815" s="275" t="s">
        <v>16</v>
      </c>
      <c r="D815" s="275">
        <v>635</v>
      </c>
      <c r="E815" s="275" t="s">
        <v>142</v>
      </c>
      <c r="F815" s="275" t="s">
        <v>16</v>
      </c>
      <c r="G815" s="276">
        <v>78713300011984</v>
      </c>
      <c r="H815" s="277" t="s">
        <v>56</v>
      </c>
      <c r="I815" s="277" t="s">
        <v>179</v>
      </c>
      <c r="J815" s="278">
        <v>42486</v>
      </c>
      <c r="K815" s="279">
        <v>41</v>
      </c>
      <c r="L815" s="275" t="s">
        <v>127</v>
      </c>
      <c r="M815" s="275" t="s">
        <v>128</v>
      </c>
      <c r="N815" s="278">
        <v>42527</v>
      </c>
      <c r="O815" s="278" t="s">
        <v>268</v>
      </c>
      <c r="P815" s="279">
        <v>0</v>
      </c>
      <c r="Q815" s="278" t="s">
        <v>33</v>
      </c>
      <c r="R815" s="275">
        <v>4167.6000000000004</v>
      </c>
      <c r="S815" s="275" t="s">
        <v>100</v>
      </c>
      <c r="T815" s="275">
        <v>4167.6000000000004</v>
      </c>
      <c r="U815" s="275" t="s">
        <v>100</v>
      </c>
      <c r="V815" s="283">
        <v>4167.6000000000004</v>
      </c>
      <c r="W815" s="275" t="s">
        <v>100</v>
      </c>
      <c r="X815" s="275" t="s">
        <v>107</v>
      </c>
      <c r="Y815" s="275">
        <v>4.17</v>
      </c>
      <c r="Z815" s="275">
        <v>1</v>
      </c>
      <c r="AA815" s="282" t="s">
        <v>629</v>
      </c>
      <c r="AB815" s="289" t="s">
        <v>467</v>
      </c>
      <c r="AC815" s="275" t="s">
        <v>351</v>
      </c>
      <c r="AD815" s="290" t="s">
        <v>349</v>
      </c>
      <c r="AE815" s="292"/>
      <c r="AF815" s="292"/>
      <c r="AG815" s="292"/>
    </row>
    <row r="816" spans="1:33" x14ac:dyDescent="0.25">
      <c r="A816" s="275">
        <v>787</v>
      </c>
      <c r="B816" s="275" t="s">
        <v>157</v>
      </c>
      <c r="C816" s="275" t="s">
        <v>16</v>
      </c>
      <c r="D816" s="275">
        <v>635</v>
      </c>
      <c r="E816" s="275" t="s">
        <v>142</v>
      </c>
      <c r="F816" s="275" t="s">
        <v>16</v>
      </c>
      <c r="G816" s="276">
        <v>78713300011739</v>
      </c>
      <c r="H816" s="277" t="s">
        <v>56</v>
      </c>
      <c r="I816" s="277" t="s">
        <v>179</v>
      </c>
      <c r="J816" s="278">
        <v>42454</v>
      </c>
      <c r="K816" s="279">
        <v>73</v>
      </c>
      <c r="L816" s="275" t="s">
        <v>127</v>
      </c>
      <c r="M816" s="275" t="s">
        <v>128</v>
      </c>
      <c r="N816" s="278">
        <v>42527</v>
      </c>
      <c r="O816" s="278" t="s">
        <v>268</v>
      </c>
      <c r="P816" s="279">
        <v>0</v>
      </c>
      <c r="Q816" s="278" t="s">
        <v>33</v>
      </c>
      <c r="R816" s="275">
        <v>8335.2000000000007</v>
      </c>
      <c r="S816" s="275" t="s">
        <v>100</v>
      </c>
      <c r="T816" s="275">
        <v>8335.2000000000007</v>
      </c>
      <c r="U816" s="275" t="s">
        <v>100</v>
      </c>
      <c r="V816" s="283">
        <v>8335.2000000000007</v>
      </c>
      <c r="W816" s="275" t="s">
        <v>100</v>
      </c>
      <c r="X816" s="275" t="s">
        <v>107</v>
      </c>
      <c r="Y816" s="275">
        <v>8.34</v>
      </c>
      <c r="Z816" s="275">
        <v>1</v>
      </c>
      <c r="AA816" s="282" t="s">
        <v>629</v>
      </c>
      <c r="AB816" s="289" t="s">
        <v>445</v>
      </c>
      <c r="AC816" s="275" t="s">
        <v>351</v>
      </c>
      <c r="AD816" s="290" t="s">
        <v>349</v>
      </c>
      <c r="AE816" s="292"/>
      <c r="AF816" s="292"/>
      <c r="AG816" s="292"/>
    </row>
    <row r="817" spans="1:33" x14ac:dyDescent="0.25">
      <c r="A817" s="275">
        <v>787</v>
      </c>
      <c r="B817" s="275" t="s">
        <v>157</v>
      </c>
      <c r="C817" s="275" t="s">
        <v>16</v>
      </c>
      <c r="D817" s="275">
        <v>635</v>
      </c>
      <c r="E817" s="275" t="s">
        <v>142</v>
      </c>
      <c r="F817" s="275" t="s">
        <v>16</v>
      </c>
      <c r="G817" s="276">
        <v>78713300011820</v>
      </c>
      <c r="H817" s="277" t="s">
        <v>56</v>
      </c>
      <c r="I817" s="277" t="s">
        <v>179</v>
      </c>
      <c r="J817" s="278">
        <v>42454</v>
      </c>
      <c r="K817" s="279">
        <v>73</v>
      </c>
      <c r="L817" s="275" t="s">
        <v>127</v>
      </c>
      <c r="M817" s="275" t="s">
        <v>128</v>
      </c>
      <c r="N817" s="278">
        <v>42495</v>
      </c>
      <c r="O817" s="278" t="s">
        <v>268</v>
      </c>
      <c r="P817" s="279">
        <v>32</v>
      </c>
      <c r="Q817" s="278" t="s">
        <v>34</v>
      </c>
      <c r="R817" s="275">
        <v>11953.82</v>
      </c>
      <c r="S817" s="275" t="s">
        <v>100</v>
      </c>
      <c r="T817" s="275">
        <v>11953.82</v>
      </c>
      <c r="U817" s="275" t="s">
        <v>100</v>
      </c>
      <c r="V817" s="283">
        <v>11953.82</v>
      </c>
      <c r="W817" s="275" t="s">
        <v>100</v>
      </c>
      <c r="X817" s="275" t="s">
        <v>107</v>
      </c>
      <c r="Y817" s="275">
        <v>11.95</v>
      </c>
      <c r="Z817" s="275">
        <v>1</v>
      </c>
      <c r="AA817" s="282" t="s">
        <v>630</v>
      </c>
      <c r="AB817" s="289" t="s">
        <v>445</v>
      </c>
      <c r="AC817" s="275" t="s">
        <v>351</v>
      </c>
      <c r="AD817" s="290" t="s">
        <v>350</v>
      </c>
      <c r="AE817" s="292"/>
      <c r="AF817" s="292" t="s">
        <v>2134</v>
      </c>
      <c r="AG817" s="292"/>
    </row>
    <row r="818" spans="1:33" x14ac:dyDescent="0.25">
      <c r="A818" s="275">
        <v>787</v>
      </c>
      <c r="B818" s="275" t="s">
        <v>157</v>
      </c>
      <c r="C818" s="275" t="s">
        <v>16</v>
      </c>
      <c r="D818" s="275">
        <v>692</v>
      </c>
      <c r="E818" s="275" t="s">
        <v>187</v>
      </c>
      <c r="F818" s="275" t="s">
        <v>16</v>
      </c>
      <c r="G818" s="276">
        <v>78713300011476</v>
      </c>
      <c r="H818" s="277" t="s">
        <v>56</v>
      </c>
      <c r="I818" s="277" t="s">
        <v>179</v>
      </c>
      <c r="J818" s="278">
        <v>42396</v>
      </c>
      <c r="K818" s="279">
        <v>131</v>
      </c>
      <c r="L818" s="275" t="s">
        <v>111</v>
      </c>
      <c r="M818" s="275" t="s">
        <v>42</v>
      </c>
      <c r="N818" s="278">
        <v>42432</v>
      </c>
      <c r="O818" s="278" t="s">
        <v>266</v>
      </c>
      <c r="P818" s="279">
        <v>95</v>
      </c>
      <c r="Q818" s="278" t="s">
        <v>36</v>
      </c>
      <c r="R818" s="275">
        <v>43095.42</v>
      </c>
      <c r="S818" s="275" t="s">
        <v>100</v>
      </c>
      <c r="T818" s="275">
        <v>43095.42</v>
      </c>
      <c r="U818" s="275" t="s">
        <v>100</v>
      </c>
      <c r="V818" s="283">
        <v>43095.42</v>
      </c>
      <c r="W818" s="275" t="s">
        <v>100</v>
      </c>
      <c r="X818" s="275" t="s">
        <v>107</v>
      </c>
      <c r="Y818" s="275">
        <v>43.1</v>
      </c>
      <c r="Z818" s="275">
        <v>1</v>
      </c>
      <c r="AA818" s="282" t="s">
        <v>630</v>
      </c>
      <c r="AB818" s="289" t="s">
        <v>416</v>
      </c>
      <c r="AC818" s="275" t="s">
        <v>1392</v>
      </c>
      <c r="AD818" s="290" t="s">
        <v>350</v>
      </c>
      <c r="AE818" s="292"/>
      <c r="AF818" s="292" t="s">
        <v>2134</v>
      </c>
      <c r="AG818" s="292"/>
    </row>
    <row r="819" spans="1:33" x14ac:dyDescent="0.25">
      <c r="A819" s="275">
        <v>787</v>
      </c>
      <c r="B819" s="275" t="s">
        <v>157</v>
      </c>
      <c r="C819" s="275" t="s">
        <v>16</v>
      </c>
      <c r="D819" s="275">
        <v>8104</v>
      </c>
      <c r="E819" s="275" t="s">
        <v>140</v>
      </c>
      <c r="F819" s="275" t="s">
        <v>22</v>
      </c>
      <c r="G819" s="276">
        <v>78713300011680</v>
      </c>
      <c r="H819" s="277" t="s">
        <v>56</v>
      </c>
      <c r="I819" s="277" t="s">
        <v>179</v>
      </c>
      <c r="J819" s="278">
        <v>42451</v>
      </c>
      <c r="K819" s="279">
        <v>76</v>
      </c>
      <c r="L819" s="275" t="s">
        <v>111</v>
      </c>
      <c r="M819" s="275" t="s">
        <v>42</v>
      </c>
      <c r="N819" s="278">
        <v>42524</v>
      </c>
      <c r="O819" s="278" t="s">
        <v>268</v>
      </c>
      <c r="P819" s="279">
        <v>3</v>
      </c>
      <c r="Q819" s="278" t="s">
        <v>33</v>
      </c>
      <c r="R819" s="275">
        <v>55563.22</v>
      </c>
      <c r="S819" s="275" t="s">
        <v>100</v>
      </c>
      <c r="T819" s="275">
        <v>55563.22</v>
      </c>
      <c r="U819" s="275" t="s">
        <v>100</v>
      </c>
      <c r="V819" s="283">
        <v>55563.22</v>
      </c>
      <c r="W819" s="275" t="s">
        <v>100</v>
      </c>
      <c r="X819" s="275" t="s">
        <v>114</v>
      </c>
      <c r="Y819" s="275">
        <v>55.56</v>
      </c>
      <c r="Z819" s="275">
        <v>1</v>
      </c>
      <c r="AA819" s="282" t="s">
        <v>630</v>
      </c>
      <c r="AB819" s="289" t="s">
        <v>439</v>
      </c>
      <c r="AC819" s="275" t="s">
        <v>2280</v>
      </c>
      <c r="AD819" s="290" t="s">
        <v>350</v>
      </c>
      <c r="AE819" s="292"/>
      <c r="AF819" s="292" t="s">
        <v>2134</v>
      </c>
      <c r="AG819" s="292"/>
    </row>
    <row r="820" spans="1:33" x14ac:dyDescent="0.25">
      <c r="A820" s="275">
        <v>787</v>
      </c>
      <c r="B820" s="275" t="s">
        <v>157</v>
      </c>
      <c r="C820" s="275" t="s">
        <v>16</v>
      </c>
      <c r="D820" s="275">
        <v>95</v>
      </c>
      <c r="E820" s="275" t="s">
        <v>153</v>
      </c>
      <c r="F820" s="275" t="s">
        <v>17</v>
      </c>
      <c r="G820" s="276">
        <v>78713300010482</v>
      </c>
      <c r="H820" s="277" t="s">
        <v>56</v>
      </c>
      <c r="I820" s="277" t="s">
        <v>179</v>
      </c>
      <c r="J820" s="278">
        <v>42303</v>
      </c>
      <c r="K820" s="279">
        <v>224</v>
      </c>
      <c r="L820" s="275" t="s">
        <v>158</v>
      </c>
      <c r="M820" s="275" t="s">
        <v>41</v>
      </c>
      <c r="N820" s="278">
        <v>42367</v>
      </c>
      <c r="O820" s="278" t="s">
        <v>273</v>
      </c>
      <c r="P820" s="279">
        <v>160</v>
      </c>
      <c r="Q820" s="278" t="s">
        <v>39</v>
      </c>
      <c r="R820" s="275">
        <v>1070.04</v>
      </c>
      <c r="S820" s="275" t="s">
        <v>100</v>
      </c>
      <c r="T820" s="275">
        <v>1070.04</v>
      </c>
      <c r="U820" s="275" t="s">
        <v>100</v>
      </c>
      <c r="V820" s="283">
        <v>1070.04</v>
      </c>
      <c r="W820" s="275" t="s">
        <v>100</v>
      </c>
      <c r="X820" s="275" t="s">
        <v>114</v>
      </c>
      <c r="Y820" s="275">
        <v>1.07</v>
      </c>
      <c r="Z820" s="275">
        <v>1</v>
      </c>
      <c r="AA820" s="282" t="s">
        <v>629</v>
      </c>
      <c r="AB820" s="289" t="s">
        <v>468</v>
      </c>
      <c r="AC820" s="275" t="s">
        <v>1074</v>
      </c>
      <c r="AD820" s="290" t="s">
        <v>349</v>
      </c>
      <c r="AE820" s="292"/>
      <c r="AF820" s="292" t="s">
        <v>2134</v>
      </c>
      <c r="AG820" s="292"/>
    </row>
    <row r="821" spans="1:33" x14ac:dyDescent="0.25">
      <c r="A821" s="275">
        <v>787</v>
      </c>
      <c r="B821" s="275" t="s">
        <v>157</v>
      </c>
      <c r="C821" s="275" t="s">
        <v>16</v>
      </c>
      <c r="D821" s="275">
        <v>95</v>
      </c>
      <c r="E821" s="275" t="s">
        <v>153</v>
      </c>
      <c r="F821" s="275" t="s">
        <v>17</v>
      </c>
      <c r="G821" s="276">
        <v>78713300011676</v>
      </c>
      <c r="H821" s="277" t="s">
        <v>56</v>
      </c>
      <c r="I821" s="277" t="s">
        <v>179</v>
      </c>
      <c r="J821" s="278">
        <v>42430</v>
      </c>
      <c r="K821" s="279">
        <v>97</v>
      </c>
      <c r="L821" s="275" t="s">
        <v>127</v>
      </c>
      <c r="M821" s="275" t="s">
        <v>128</v>
      </c>
      <c r="N821" s="278">
        <v>42494</v>
      </c>
      <c r="O821" s="278" t="s">
        <v>268</v>
      </c>
      <c r="P821" s="279">
        <v>33</v>
      </c>
      <c r="Q821" s="278" t="s">
        <v>34</v>
      </c>
      <c r="R821" s="275">
        <v>83664</v>
      </c>
      <c r="S821" s="275" t="s">
        <v>100</v>
      </c>
      <c r="T821" s="275">
        <v>83664</v>
      </c>
      <c r="U821" s="275" t="s">
        <v>100</v>
      </c>
      <c r="V821" s="283">
        <v>83664</v>
      </c>
      <c r="W821" s="275" t="s">
        <v>100</v>
      </c>
      <c r="X821" s="275" t="s">
        <v>114</v>
      </c>
      <c r="Y821" s="275">
        <v>83.66</v>
      </c>
      <c r="Z821" s="275">
        <v>1</v>
      </c>
      <c r="AA821" s="282" t="s">
        <v>630</v>
      </c>
      <c r="AB821" s="289" t="s">
        <v>422</v>
      </c>
      <c r="AC821" s="275" t="s">
        <v>2178</v>
      </c>
      <c r="AD821" s="290" t="s">
        <v>350</v>
      </c>
      <c r="AE821" s="292"/>
      <c r="AF821" s="292" t="s">
        <v>2134</v>
      </c>
      <c r="AG821" s="292"/>
    </row>
    <row r="822" spans="1:33" x14ac:dyDescent="0.25">
      <c r="A822" s="275">
        <v>5601</v>
      </c>
      <c r="B822" s="275" t="s">
        <v>2157</v>
      </c>
      <c r="C822" s="275" t="s">
        <v>13</v>
      </c>
      <c r="D822" s="275">
        <v>413</v>
      </c>
      <c r="E822" s="275" t="s">
        <v>136</v>
      </c>
      <c r="F822" s="275" t="s">
        <v>13</v>
      </c>
      <c r="G822" s="276" t="s">
        <v>2158</v>
      </c>
      <c r="H822" s="277" t="s">
        <v>1103</v>
      </c>
      <c r="I822" s="277" t="s">
        <v>271</v>
      </c>
      <c r="J822" s="278">
        <v>42464</v>
      </c>
      <c r="K822" s="279">
        <v>63</v>
      </c>
      <c r="L822" s="275" t="s">
        <v>127</v>
      </c>
      <c r="M822" s="275" t="s">
        <v>128</v>
      </c>
      <c r="N822" s="278">
        <v>42496</v>
      </c>
      <c r="O822" s="278" t="s">
        <v>268</v>
      </c>
      <c r="P822" s="279">
        <v>31</v>
      </c>
      <c r="Q822" s="278" t="s">
        <v>34</v>
      </c>
      <c r="R822" s="275">
        <v>4598</v>
      </c>
      <c r="S822" s="275" t="s">
        <v>100</v>
      </c>
      <c r="T822" s="275">
        <v>4598</v>
      </c>
      <c r="U822" s="275" t="s">
        <v>100</v>
      </c>
      <c r="V822" s="283">
        <v>4598</v>
      </c>
      <c r="W822" s="275" t="s">
        <v>100</v>
      </c>
      <c r="X822" s="275" t="s">
        <v>107</v>
      </c>
      <c r="Y822" s="275">
        <v>4.5999999999999996</v>
      </c>
      <c r="Z822" s="275">
        <v>1</v>
      </c>
      <c r="AA822" s="282" t="s">
        <v>629</v>
      </c>
      <c r="AB822" s="289" t="s">
        <v>428</v>
      </c>
      <c r="AC822" s="275" t="s">
        <v>351</v>
      </c>
      <c r="AD822" s="290" t="s">
        <v>349</v>
      </c>
      <c r="AE822" s="292"/>
      <c r="AF822" s="292"/>
      <c r="AG822" s="292"/>
    </row>
    <row r="823" spans="1:33" x14ac:dyDescent="0.25">
      <c r="A823" s="275">
        <v>5601</v>
      </c>
      <c r="B823" s="275" t="s">
        <v>2157</v>
      </c>
      <c r="C823" s="275" t="s">
        <v>13</v>
      </c>
      <c r="D823" s="275">
        <v>413</v>
      </c>
      <c r="E823" s="275" t="s">
        <v>136</v>
      </c>
      <c r="F823" s="275" t="s">
        <v>13</v>
      </c>
      <c r="G823" s="276" t="s">
        <v>2159</v>
      </c>
      <c r="H823" s="277" t="s">
        <v>1103</v>
      </c>
      <c r="I823" s="277" t="s">
        <v>271</v>
      </c>
      <c r="J823" s="278">
        <v>42432</v>
      </c>
      <c r="K823" s="279">
        <v>95</v>
      </c>
      <c r="L823" s="275" t="s">
        <v>127</v>
      </c>
      <c r="M823" s="275" t="s">
        <v>128</v>
      </c>
      <c r="N823" s="278">
        <v>42496</v>
      </c>
      <c r="O823" s="278" t="s">
        <v>268</v>
      </c>
      <c r="P823" s="279">
        <v>31</v>
      </c>
      <c r="Q823" s="278" t="s">
        <v>34</v>
      </c>
      <c r="R823" s="275">
        <v>9025.39</v>
      </c>
      <c r="S823" s="275" t="s">
        <v>100</v>
      </c>
      <c r="T823" s="275">
        <v>9025.39</v>
      </c>
      <c r="U823" s="275" t="s">
        <v>100</v>
      </c>
      <c r="V823" s="283">
        <v>9025.39</v>
      </c>
      <c r="W823" s="275" t="s">
        <v>100</v>
      </c>
      <c r="X823" s="275" t="s">
        <v>107</v>
      </c>
      <c r="Y823" s="275">
        <v>9.0299999999999994</v>
      </c>
      <c r="Z823" s="275">
        <v>1</v>
      </c>
      <c r="AA823" s="282" t="s">
        <v>629</v>
      </c>
      <c r="AB823" s="289" t="s">
        <v>428</v>
      </c>
      <c r="AC823" s="275" t="s">
        <v>351</v>
      </c>
      <c r="AD823" s="290" t="s">
        <v>349</v>
      </c>
      <c r="AE823" s="292"/>
      <c r="AF823" s="292"/>
      <c r="AG823" s="292"/>
    </row>
    <row r="824" spans="1:33" x14ac:dyDescent="0.25">
      <c r="A824" s="275">
        <v>5601</v>
      </c>
      <c r="B824" s="275" t="s">
        <v>2157</v>
      </c>
      <c r="C824" s="275" t="s">
        <v>13</v>
      </c>
      <c r="D824" s="275">
        <v>413</v>
      </c>
      <c r="E824" s="275" t="s">
        <v>136</v>
      </c>
      <c r="F824" s="275" t="s">
        <v>13</v>
      </c>
      <c r="G824" s="276" t="s">
        <v>2160</v>
      </c>
      <c r="H824" s="277" t="s">
        <v>1103</v>
      </c>
      <c r="I824" s="277" t="s">
        <v>271</v>
      </c>
      <c r="J824" s="278">
        <v>42464</v>
      </c>
      <c r="K824" s="279">
        <v>63</v>
      </c>
      <c r="L824" s="275" t="s">
        <v>127</v>
      </c>
      <c r="M824" s="275" t="s">
        <v>128</v>
      </c>
      <c r="N824" s="278">
        <v>42496</v>
      </c>
      <c r="O824" s="278" t="s">
        <v>268</v>
      </c>
      <c r="P824" s="279">
        <v>31</v>
      </c>
      <c r="Q824" s="278" t="s">
        <v>34</v>
      </c>
      <c r="R824" s="275">
        <v>13135.76</v>
      </c>
      <c r="S824" s="275" t="s">
        <v>100</v>
      </c>
      <c r="T824" s="275">
        <v>13135.76</v>
      </c>
      <c r="U824" s="275" t="s">
        <v>100</v>
      </c>
      <c r="V824" s="283">
        <v>13135.76</v>
      </c>
      <c r="W824" s="275" t="s">
        <v>100</v>
      </c>
      <c r="X824" s="275" t="s">
        <v>107</v>
      </c>
      <c r="Y824" s="275">
        <v>13.14</v>
      </c>
      <c r="Z824" s="275">
        <v>1</v>
      </c>
      <c r="AA824" s="282" t="s">
        <v>630</v>
      </c>
      <c r="AB824" s="289" t="s">
        <v>428</v>
      </c>
      <c r="AC824" s="275" t="s">
        <v>351</v>
      </c>
      <c r="AD824" s="290" t="s">
        <v>350</v>
      </c>
      <c r="AE824" s="292" t="s">
        <v>795</v>
      </c>
      <c r="AF824" s="292" t="s">
        <v>2134</v>
      </c>
      <c r="AG824" s="292" t="s">
        <v>2134</v>
      </c>
    </row>
    <row r="825" spans="1:33" x14ac:dyDescent="0.25">
      <c r="A825" s="275">
        <v>5602</v>
      </c>
      <c r="B825" s="275" t="s">
        <v>2451</v>
      </c>
      <c r="C825" s="275" t="s">
        <v>13</v>
      </c>
      <c r="D825" s="275">
        <v>420</v>
      </c>
      <c r="E825" s="275" t="s">
        <v>148</v>
      </c>
      <c r="F825" s="275" t="s">
        <v>13</v>
      </c>
      <c r="G825" s="276" t="s">
        <v>2452</v>
      </c>
      <c r="H825" s="277" t="s">
        <v>1103</v>
      </c>
      <c r="I825" s="277" t="s">
        <v>271</v>
      </c>
      <c r="J825" s="278">
        <v>42464</v>
      </c>
      <c r="K825" s="279">
        <v>63</v>
      </c>
      <c r="L825" s="275" t="s">
        <v>149</v>
      </c>
      <c r="M825" s="275" t="s">
        <v>41</v>
      </c>
      <c r="N825" s="278">
        <v>42524</v>
      </c>
      <c r="O825" s="278" t="s">
        <v>268</v>
      </c>
      <c r="P825" s="279">
        <v>3</v>
      </c>
      <c r="Q825" s="278" t="s">
        <v>33</v>
      </c>
      <c r="R825" s="275">
        <v>4594.37</v>
      </c>
      <c r="S825" s="275" t="s">
        <v>100</v>
      </c>
      <c r="T825" s="275">
        <v>4594.37</v>
      </c>
      <c r="U825" s="275" t="s">
        <v>100</v>
      </c>
      <c r="V825" s="283">
        <v>4594.37</v>
      </c>
      <c r="W825" s="275" t="s">
        <v>100</v>
      </c>
      <c r="X825" s="275" t="s">
        <v>107</v>
      </c>
      <c r="Y825" s="275">
        <v>4.59</v>
      </c>
      <c r="Z825" s="275">
        <v>1</v>
      </c>
      <c r="AA825" s="282" t="s">
        <v>629</v>
      </c>
      <c r="AB825" s="289" t="s">
        <v>444</v>
      </c>
      <c r="AC825" s="275" t="s">
        <v>1997</v>
      </c>
      <c r="AD825" s="290" t="s">
        <v>349</v>
      </c>
      <c r="AE825" s="292"/>
      <c r="AF825" s="292" t="s">
        <v>2134</v>
      </c>
      <c r="AG825" s="292"/>
    </row>
    <row r="826" spans="1:33" x14ac:dyDescent="0.25">
      <c r="A826" s="275">
        <v>5701</v>
      </c>
      <c r="B826" s="275" t="s">
        <v>282</v>
      </c>
      <c r="C826" s="275" t="s">
        <v>16</v>
      </c>
      <c r="D826" s="275">
        <v>787</v>
      </c>
      <c r="E826" s="275" t="s">
        <v>157</v>
      </c>
      <c r="F826" s="275" t="s">
        <v>16</v>
      </c>
      <c r="G826" s="276" t="s">
        <v>2161</v>
      </c>
      <c r="H826" s="277" t="s">
        <v>1103</v>
      </c>
      <c r="I826" s="277" t="s">
        <v>271</v>
      </c>
      <c r="J826" s="278">
        <v>42464</v>
      </c>
      <c r="K826" s="279">
        <v>63</v>
      </c>
      <c r="L826" s="275" t="s">
        <v>158</v>
      </c>
      <c r="M826" s="275" t="s">
        <v>41</v>
      </c>
      <c r="N826" s="278">
        <v>42496</v>
      </c>
      <c r="O826" s="278" t="s">
        <v>268</v>
      </c>
      <c r="P826" s="279">
        <v>31</v>
      </c>
      <c r="Q826" s="278" t="s">
        <v>34</v>
      </c>
      <c r="R826" s="275">
        <v>1832.4</v>
      </c>
      <c r="S826" s="275" t="s">
        <v>100</v>
      </c>
      <c r="T826" s="275">
        <v>1832.4</v>
      </c>
      <c r="U826" s="275" t="s">
        <v>100</v>
      </c>
      <c r="V826" s="283">
        <v>1832.4</v>
      </c>
      <c r="W826" s="275" t="s">
        <v>100</v>
      </c>
      <c r="X826" s="275" t="s">
        <v>107</v>
      </c>
      <c r="Y826" s="275">
        <v>1.83</v>
      </c>
      <c r="Z826" s="275">
        <v>1</v>
      </c>
      <c r="AA826" s="282" t="s">
        <v>629</v>
      </c>
      <c r="AB826" s="289" t="s">
        <v>419</v>
      </c>
      <c r="AC826" s="275" t="s">
        <v>2162</v>
      </c>
      <c r="AD826" s="290" t="s">
        <v>349</v>
      </c>
      <c r="AE826" s="292"/>
      <c r="AF826" s="292" t="s">
        <v>2134</v>
      </c>
      <c r="AG826" s="292"/>
    </row>
    <row r="827" spans="1:33" x14ac:dyDescent="0.25">
      <c r="A827" s="275">
        <v>5801</v>
      </c>
      <c r="B827" s="275" t="s">
        <v>2163</v>
      </c>
      <c r="C827" s="275" t="s">
        <v>20</v>
      </c>
      <c r="D827" s="275">
        <v>1710</v>
      </c>
      <c r="E827" s="275" t="s">
        <v>181</v>
      </c>
      <c r="F827" s="275" t="s">
        <v>20</v>
      </c>
      <c r="G827" s="276" t="s">
        <v>2164</v>
      </c>
      <c r="H827" s="277" t="s">
        <v>1103</v>
      </c>
      <c r="I827" s="277" t="s">
        <v>271</v>
      </c>
      <c r="J827" s="278">
        <v>42464</v>
      </c>
      <c r="K827" s="279">
        <v>63</v>
      </c>
      <c r="L827" s="275" t="s">
        <v>118</v>
      </c>
      <c r="M827" s="275" t="s">
        <v>41</v>
      </c>
      <c r="N827" s="278">
        <v>42494</v>
      </c>
      <c r="O827" s="278" t="s">
        <v>268</v>
      </c>
      <c r="P827" s="279">
        <v>33</v>
      </c>
      <c r="Q827" s="278" t="s">
        <v>34</v>
      </c>
      <c r="R827" s="275">
        <v>2619.34</v>
      </c>
      <c r="S827" s="275" t="s">
        <v>100</v>
      </c>
      <c r="T827" s="275">
        <v>2619.34</v>
      </c>
      <c r="U827" s="275" t="s">
        <v>100</v>
      </c>
      <c r="V827" s="283">
        <v>2619.34</v>
      </c>
      <c r="W827" s="275" t="s">
        <v>100</v>
      </c>
      <c r="X827" s="275" t="s">
        <v>107</v>
      </c>
      <c r="Y827" s="275">
        <v>2.62</v>
      </c>
      <c r="Z827" s="275">
        <v>1</v>
      </c>
      <c r="AA827" s="282" t="s">
        <v>629</v>
      </c>
      <c r="AB827" s="289" t="s">
        <v>459</v>
      </c>
      <c r="AC827" s="275" t="s">
        <v>2165</v>
      </c>
      <c r="AD827" s="290" t="s">
        <v>349</v>
      </c>
      <c r="AE827" s="292"/>
      <c r="AF827" s="292" t="s">
        <v>2134</v>
      </c>
      <c r="AG827" s="292"/>
    </row>
    <row r="828" spans="1:33" x14ac:dyDescent="0.25">
      <c r="A828" s="275">
        <v>5801</v>
      </c>
      <c r="B828" s="275" t="s">
        <v>2163</v>
      </c>
      <c r="C828" s="275" t="s">
        <v>20</v>
      </c>
      <c r="D828" s="275">
        <v>1710</v>
      </c>
      <c r="E828" s="275" t="s">
        <v>181</v>
      </c>
      <c r="F828" s="275" t="s">
        <v>20</v>
      </c>
      <c r="G828" s="276" t="s">
        <v>2453</v>
      </c>
      <c r="H828" s="277" t="s">
        <v>1103</v>
      </c>
      <c r="I828" s="277" t="s">
        <v>271</v>
      </c>
      <c r="J828" s="278">
        <v>42523</v>
      </c>
      <c r="K828" s="279">
        <v>4</v>
      </c>
      <c r="L828" s="275" t="s">
        <v>118</v>
      </c>
      <c r="M828" s="275" t="s">
        <v>41</v>
      </c>
      <c r="N828" s="278">
        <v>42523</v>
      </c>
      <c r="O828" s="278" t="s">
        <v>268</v>
      </c>
      <c r="P828" s="279">
        <v>4</v>
      </c>
      <c r="Q828" s="278" t="s">
        <v>33</v>
      </c>
      <c r="R828" s="275">
        <v>2668.14</v>
      </c>
      <c r="S828" s="275" t="s">
        <v>100</v>
      </c>
      <c r="T828" s="275">
        <v>2668.14</v>
      </c>
      <c r="U828" s="275" t="s">
        <v>100</v>
      </c>
      <c r="V828" s="283">
        <v>2668.14</v>
      </c>
      <c r="W828" s="275" t="s">
        <v>100</v>
      </c>
      <c r="X828" s="275" t="s">
        <v>107</v>
      </c>
      <c r="Y828" s="275">
        <v>2.67</v>
      </c>
      <c r="Z828" s="275">
        <v>1</v>
      </c>
      <c r="AA828" s="282" t="s">
        <v>629</v>
      </c>
      <c r="AB828" s="289" t="s">
        <v>459</v>
      </c>
      <c r="AC828" s="275" t="s">
        <v>2454</v>
      </c>
      <c r="AD828" s="290" t="s">
        <v>349</v>
      </c>
      <c r="AE828" s="292"/>
      <c r="AF828" s="292" t="s">
        <v>2134</v>
      </c>
      <c r="AG828" s="292"/>
    </row>
    <row r="829" spans="1:33" x14ac:dyDescent="0.25">
      <c r="A829" s="275">
        <v>5801</v>
      </c>
      <c r="B829" s="275" t="s">
        <v>2163</v>
      </c>
      <c r="C829" s="275" t="s">
        <v>20</v>
      </c>
      <c r="D829" s="275">
        <v>1710</v>
      </c>
      <c r="E829" s="275" t="s">
        <v>181</v>
      </c>
      <c r="F829" s="275" t="s">
        <v>20</v>
      </c>
      <c r="G829" s="276" t="s">
        <v>2166</v>
      </c>
      <c r="H829" s="277" t="s">
        <v>1103</v>
      </c>
      <c r="I829" s="277" t="s">
        <v>271</v>
      </c>
      <c r="J829" s="278">
        <v>42464</v>
      </c>
      <c r="K829" s="279">
        <v>63</v>
      </c>
      <c r="L829" s="275" t="s">
        <v>118</v>
      </c>
      <c r="M829" s="275" t="s">
        <v>41</v>
      </c>
      <c r="N829" s="278">
        <v>42494</v>
      </c>
      <c r="O829" s="278" t="s">
        <v>268</v>
      </c>
      <c r="P829" s="279">
        <v>33</v>
      </c>
      <c r="Q829" s="278" t="s">
        <v>34</v>
      </c>
      <c r="R829" s="275">
        <v>2724.26</v>
      </c>
      <c r="S829" s="275" t="s">
        <v>100</v>
      </c>
      <c r="T829" s="275">
        <v>2724.26</v>
      </c>
      <c r="U829" s="275" t="s">
        <v>100</v>
      </c>
      <c r="V829" s="283">
        <v>2724.26</v>
      </c>
      <c r="W829" s="275" t="s">
        <v>100</v>
      </c>
      <c r="X829" s="275" t="s">
        <v>107</v>
      </c>
      <c r="Y829" s="275">
        <v>2.72</v>
      </c>
      <c r="Z829" s="275">
        <v>1</v>
      </c>
      <c r="AA829" s="282" t="s">
        <v>629</v>
      </c>
      <c r="AB829" s="289" t="s">
        <v>459</v>
      </c>
      <c r="AC829" s="275" t="s">
        <v>2165</v>
      </c>
      <c r="AD829" s="290" t="s">
        <v>349</v>
      </c>
      <c r="AE829" s="292"/>
      <c r="AF829" s="292" t="s">
        <v>2134</v>
      </c>
      <c r="AG829" s="292"/>
    </row>
    <row r="830" spans="1:33" x14ac:dyDescent="0.25">
      <c r="A830" s="275">
        <v>5801</v>
      </c>
      <c r="B830" s="275" t="s">
        <v>2163</v>
      </c>
      <c r="C830" s="275" t="s">
        <v>20</v>
      </c>
      <c r="D830" s="275">
        <v>1710</v>
      </c>
      <c r="E830" s="275" t="s">
        <v>181</v>
      </c>
      <c r="F830" s="275" t="s">
        <v>20</v>
      </c>
      <c r="G830" s="276" t="s">
        <v>2167</v>
      </c>
      <c r="H830" s="277" t="s">
        <v>1103</v>
      </c>
      <c r="I830" s="277" t="s">
        <v>271</v>
      </c>
      <c r="J830" s="278">
        <v>42494</v>
      </c>
      <c r="K830" s="279">
        <v>33</v>
      </c>
      <c r="L830" s="275" t="s">
        <v>118</v>
      </c>
      <c r="M830" s="275" t="s">
        <v>41</v>
      </c>
      <c r="N830" s="278">
        <v>42494</v>
      </c>
      <c r="O830" s="278" t="s">
        <v>268</v>
      </c>
      <c r="P830" s="279">
        <v>33</v>
      </c>
      <c r="Q830" s="278" t="s">
        <v>34</v>
      </c>
      <c r="R830" s="275">
        <v>2876.76</v>
      </c>
      <c r="S830" s="275" t="s">
        <v>100</v>
      </c>
      <c r="T830" s="275">
        <v>2876.76</v>
      </c>
      <c r="U830" s="275" t="s">
        <v>100</v>
      </c>
      <c r="V830" s="283">
        <v>2876.76</v>
      </c>
      <c r="W830" s="275" t="s">
        <v>100</v>
      </c>
      <c r="X830" s="275" t="s">
        <v>107</v>
      </c>
      <c r="Y830" s="275">
        <v>2.88</v>
      </c>
      <c r="Z830" s="275">
        <v>1</v>
      </c>
      <c r="AA830" s="282" t="s">
        <v>629</v>
      </c>
      <c r="AB830" s="289" t="s">
        <v>459</v>
      </c>
      <c r="AC830" s="275" t="s">
        <v>2165</v>
      </c>
      <c r="AD830" s="290" t="s">
        <v>349</v>
      </c>
      <c r="AE830" s="292"/>
      <c r="AF830" s="292" t="s">
        <v>2134</v>
      </c>
      <c r="AG830" s="292"/>
    </row>
    <row r="831" spans="1:33" x14ac:dyDescent="0.25">
      <c r="A831" s="275">
        <v>5801</v>
      </c>
      <c r="B831" s="275" t="s">
        <v>2163</v>
      </c>
      <c r="C831" s="275" t="s">
        <v>20</v>
      </c>
      <c r="D831" s="275">
        <v>1710</v>
      </c>
      <c r="E831" s="275" t="s">
        <v>181</v>
      </c>
      <c r="F831" s="275" t="s">
        <v>20</v>
      </c>
      <c r="G831" s="276" t="s">
        <v>2168</v>
      </c>
      <c r="H831" s="277" t="s">
        <v>1103</v>
      </c>
      <c r="I831" s="277" t="s">
        <v>271</v>
      </c>
      <c r="J831" s="278">
        <v>42432</v>
      </c>
      <c r="K831" s="279">
        <v>95</v>
      </c>
      <c r="L831" s="275" t="s">
        <v>118</v>
      </c>
      <c r="M831" s="275" t="s">
        <v>41</v>
      </c>
      <c r="N831" s="278">
        <v>42494</v>
      </c>
      <c r="O831" s="278" t="s">
        <v>268</v>
      </c>
      <c r="P831" s="279">
        <v>33</v>
      </c>
      <c r="Q831" s="278" t="s">
        <v>34</v>
      </c>
      <c r="R831" s="275">
        <v>5493.66</v>
      </c>
      <c r="S831" s="275" t="s">
        <v>100</v>
      </c>
      <c r="T831" s="275">
        <v>5493.66</v>
      </c>
      <c r="U831" s="275" t="s">
        <v>100</v>
      </c>
      <c r="V831" s="283">
        <v>5493.66</v>
      </c>
      <c r="W831" s="275" t="s">
        <v>100</v>
      </c>
      <c r="X831" s="275" t="s">
        <v>107</v>
      </c>
      <c r="Y831" s="275">
        <v>5.49</v>
      </c>
      <c r="Z831" s="275">
        <v>1</v>
      </c>
      <c r="AA831" s="282" t="s">
        <v>629</v>
      </c>
      <c r="AB831" s="289" t="s">
        <v>459</v>
      </c>
      <c r="AC831" s="275" t="s">
        <v>2165</v>
      </c>
      <c r="AD831" s="290" t="s">
        <v>349</v>
      </c>
      <c r="AE831" s="292"/>
      <c r="AF831" s="292" t="s">
        <v>2134</v>
      </c>
      <c r="AG831" s="292"/>
    </row>
    <row r="832" spans="1:33" x14ac:dyDescent="0.25">
      <c r="A832" s="275">
        <v>5801</v>
      </c>
      <c r="B832" s="275" t="s">
        <v>2163</v>
      </c>
      <c r="C832" s="275" t="s">
        <v>20</v>
      </c>
      <c r="D832" s="275">
        <v>1710</v>
      </c>
      <c r="E832" s="275" t="s">
        <v>181</v>
      </c>
      <c r="F832" s="275" t="s">
        <v>20</v>
      </c>
      <c r="G832" s="276" t="s">
        <v>2169</v>
      </c>
      <c r="H832" s="277" t="s">
        <v>1103</v>
      </c>
      <c r="I832" s="277" t="s">
        <v>271</v>
      </c>
      <c r="J832" s="278">
        <v>42432</v>
      </c>
      <c r="K832" s="279">
        <v>95</v>
      </c>
      <c r="L832" s="275" t="s">
        <v>118</v>
      </c>
      <c r="M832" s="275" t="s">
        <v>41</v>
      </c>
      <c r="N832" s="278">
        <v>42494</v>
      </c>
      <c r="O832" s="278" t="s">
        <v>268</v>
      </c>
      <c r="P832" s="279">
        <v>33</v>
      </c>
      <c r="Q832" s="278" t="s">
        <v>34</v>
      </c>
      <c r="R832" s="275">
        <v>18337.82</v>
      </c>
      <c r="S832" s="275" t="s">
        <v>100</v>
      </c>
      <c r="T832" s="275">
        <v>18337.82</v>
      </c>
      <c r="U832" s="275" t="s">
        <v>100</v>
      </c>
      <c r="V832" s="283">
        <v>18337.82</v>
      </c>
      <c r="W832" s="275" t="s">
        <v>100</v>
      </c>
      <c r="X832" s="275" t="s">
        <v>107</v>
      </c>
      <c r="Y832" s="275">
        <v>18.34</v>
      </c>
      <c r="Z832" s="275">
        <v>1</v>
      </c>
      <c r="AA832" s="282" t="s">
        <v>630</v>
      </c>
      <c r="AB832" s="289" t="s">
        <v>459</v>
      </c>
      <c r="AC832" s="275" t="s">
        <v>2165</v>
      </c>
      <c r="AD832" s="290" t="s">
        <v>350</v>
      </c>
      <c r="AE832" s="292"/>
      <c r="AF832" s="292" t="s">
        <v>2134</v>
      </c>
      <c r="AG832" s="292"/>
    </row>
    <row r="833" spans="1:33" x14ac:dyDescent="0.25">
      <c r="A833" s="275">
        <v>635</v>
      </c>
      <c r="B833" s="275" t="s">
        <v>142</v>
      </c>
      <c r="C833" s="275" t="s">
        <v>16</v>
      </c>
      <c r="D833" s="275">
        <v>1350</v>
      </c>
      <c r="E833" s="275" t="s">
        <v>124</v>
      </c>
      <c r="F833" s="275" t="s">
        <v>21</v>
      </c>
      <c r="G833" s="276">
        <v>63501111609431</v>
      </c>
      <c r="H833" s="277" t="s">
        <v>55</v>
      </c>
      <c r="I833" s="277" t="s">
        <v>757</v>
      </c>
      <c r="J833" s="278">
        <v>42460</v>
      </c>
      <c r="K833" s="279">
        <v>67</v>
      </c>
      <c r="L833" s="275" t="s">
        <v>111</v>
      </c>
      <c r="M833" s="275" t="s">
        <v>42</v>
      </c>
      <c r="N833" s="278">
        <v>42527</v>
      </c>
      <c r="O833" s="278" t="s">
        <v>268</v>
      </c>
      <c r="P833" s="279">
        <v>0</v>
      </c>
      <c r="Q833" s="278" t="s">
        <v>33</v>
      </c>
      <c r="R833" s="275">
        <v>404</v>
      </c>
      <c r="S833" s="275" t="s">
        <v>100</v>
      </c>
      <c r="T833" s="275">
        <v>404</v>
      </c>
      <c r="U833" s="275" t="s">
        <v>100</v>
      </c>
      <c r="V833" s="283">
        <v>404</v>
      </c>
      <c r="W833" s="275" t="s">
        <v>100</v>
      </c>
      <c r="X833" s="275" t="s">
        <v>114</v>
      </c>
      <c r="Y833" s="275">
        <v>0.4</v>
      </c>
      <c r="Z833" s="275">
        <v>1</v>
      </c>
      <c r="AA833" s="282" t="s">
        <v>631</v>
      </c>
      <c r="AB833" s="289" t="s">
        <v>411</v>
      </c>
      <c r="AC833" s="275" t="s">
        <v>358</v>
      </c>
      <c r="AD833" s="290" t="s">
        <v>349</v>
      </c>
      <c r="AE833" s="292"/>
      <c r="AF833" s="292"/>
      <c r="AG833" s="292"/>
    </row>
    <row r="834" spans="1:33" x14ac:dyDescent="0.25">
      <c r="A834" s="275">
        <v>635</v>
      </c>
      <c r="B834" s="275" t="s">
        <v>142</v>
      </c>
      <c r="C834" s="275" t="s">
        <v>16</v>
      </c>
      <c r="D834" s="275">
        <v>1350</v>
      </c>
      <c r="E834" s="275" t="s">
        <v>124</v>
      </c>
      <c r="F834" s="275" t="s">
        <v>21</v>
      </c>
      <c r="G834" s="276">
        <v>63501111609290</v>
      </c>
      <c r="H834" s="277" t="s">
        <v>55</v>
      </c>
      <c r="I834" s="277" t="s">
        <v>757</v>
      </c>
      <c r="J834" s="278">
        <v>42460</v>
      </c>
      <c r="K834" s="279">
        <v>67</v>
      </c>
      <c r="L834" s="275" t="s">
        <v>111</v>
      </c>
      <c r="M834" s="275" t="s">
        <v>42</v>
      </c>
      <c r="N834" s="278">
        <v>42527</v>
      </c>
      <c r="O834" s="278" t="s">
        <v>268</v>
      </c>
      <c r="P834" s="279">
        <v>0</v>
      </c>
      <c r="Q834" s="278" t="s">
        <v>33</v>
      </c>
      <c r="R834" s="275">
        <v>2363.7800000000002</v>
      </c>
      <c r="S834" s="275" t="s">
        <v>100</v>
      </c>
      <c r="T834" s="275">
        <v>2363.7800000000002</v>
      </c>
      <c r="U834" s="275" t="s">
        <v>100</v>
      </c>
      <c r="V834" s="283">
        <v>2363.7800000000002</v>
      </c>
      <c r="W834" s="275" t="s">
        <v>100</v>
      </c>
      <c r="X834" s="275" t="s">
        <v>114</v>
      </c>
      <c r="Y834" s="275">
        <v>2.36</v>
      </c>
      <c r="Z834" s="275">
        <v>1</v>
      </c>
      <c r="AA834" s="282" t="s">
        <v>629</v>
      </c>
      <c r="AB834" s="289" t="s">
        <v>411</v>
      </c>
      <c r="AC834" s="275" t="s">
        <v>358</v>
      </c>
      <c r="AD834" s="290" t="s">
        <v>349</v>
      </c>
      <c r="AE834" s="292"/>
      <c r="AF834" s="292"/>
      <c r="AG834" s="292"/>
    </row>
    <row r="835" spans="1:33" x14ac:dyDescent="0.25">
      <c r="A835" s="275">
        <v>635</v>
      </c>
      <c r="B835" s="275" t="s">
        <v>142</v>
      </c>
      <c r="C835" s="275" t="s">
        <v>16</v>
      </c>
      <c r="D835" s="275">
        <v>1350</v>
      </c>
      <c r="E835" s="275" t="s">
        <v>124</v>
      </c>
      <c r="F835" s="275" t="s">
        <v>21</v>
      </c>
      <c r="G835" s="276">
        <v>63501111607652</v>
      </c>
      <c r="H835" s="277" t="s">
        <v>55</v>
      </c>
      <c r="I835" s="277" t="s">
        <v>1069</v>
      </c>
      <c r="J835" s="278">
        <v>42451</v>
      </c>
      <c r="K835" s="279">
        <v>76</v>
      </c>
      <c r="L835" s="275" t="s">
        <v>111</v>
      </c>
      <c r="M835" s="275" t="s">
        <v>42</v>
      </c>
      <c r="N835" s="278">
        <v>42527</v>
      </c>
      <c r="O835" s="278" t="s">
        <v>268</v>
      </c>
      <c r="P835" s="279">
        <v>0</v>
      </c>
      <c r="Q835" s="278" t="s">
        <v>33</v>
      </c>
      <c r="R835" s="275">
        <v>2918.4</v>
      </c>
      <c r="S835" s="275" t="s">
        <v>100</v>
      </c>
      <c r="T835" s="275">
        <v>2918.4</v>
      </c>
      <c r="U835" s="275" t="s">
        <v>100</v>
      </c>
      <c r="V835" s="283">
        <v>2918.4</v>
      </c>
      <c r="W835" s="275" t="s">
        <v>100</v>
      </c>
      <c r="X835" s="275" t="s">
        <v>114</v>
      </c>
      <c r="Y835" s="275">
        <v>2.92</v>
      </c>
      <c r="Z835" s="275">
        <v>1</v>
      </c>
      <c r="AA835" s="282" t="s">
        <v>629</v>
      </c>
      <c r="AB835" s="289" t="s">
        <v>411</v>
      </c>
      <c r="AC835" s="275" t="s">
        <v>358</v>
      </c>
      <c r="AD835" s="290" t="s">
        <v>349</v>
      </c>
      <c r="AE835" s="292"/>
      <c r="AF835" s="292"/>
      <c r="AG835" s="292"/>
    </row>
    <row r="836" spans="1:33" x14ac:dyDescent="0.25">
      <c r="A836" s="275">
        <v>635</v>
      </c>
      <c r="B836" s="275" t="s">
        <v>142</v>
      </c>
      <c r="C836" s="275" t="s">
        <v>16</v>
      </c>
      <c r="D836" s="275">
        <v>1350</v>
      </c>
      <c r="E836" s="275" t="s">
        <v>124</v>
      </c>
      <c r="F836" s="275" t="s">
        <v>21</v>
      </c>
      <c r="G836" s="276">
        <v>63501111607661</v>
      </c>
      <c r="H836" s="277" t="s">
        <v>55</v>
      </c>
      <c r="I836" s="277" t="s">
        <v>1069</v>
      </c>
      <c r="J836" s="278">
        <v>42451</v>
      </c>
      <c r="K836" s="279">
        <v>76</v>
      </c>
      <c r="L836" s="275" t="s">
        <v>111</v>
      </c>
      <c r="M836" s="275" t="s">
        <v>42</v>
      </c>
      <c r="N836" s="278">
        <v>42527</v>
      </c>
      <c r="O836" s="278" t="s">
        <v>268</v>
      </c>
      <c r="P836" s="279">
        <v>0</v>
      </c>
      <c r="Q836" s="278" t="s">
        <v>33</v>
      </c>
      <c r="R836" s="275">
        <v>7465</v>
      </c>
      <c r="S836" s="275" t="s">
        <v>100</v>
      </c>
      <c r="T836" s="275">
        <v>7465</v>
      </c>
      <c r="U836" s="275" t="s">
        <v>100</v>
      </c>
      <c r="V836" s="283">
        <v>7465</v>
      </c>
      <c r="W836" s="275" t="s">
        <v>100</v>
      </c>
      <c r="X836" s="275" t="s">
        <v>114</v>
      </c>
      <c r="Y836" s="275">
        <v>7.47</v>
      </c>
      <c r="Z836" s="275">
        <v>1</v>
      </c>
      <c r="AA836" s="282" t="s">
        <v>629</v>
      </c>
      <c r="AB836" s="289" t="s">
        <v>411</v>
      </c>
      <c r="AC836" s="275" t="s">
        <v>358</v>
      </c>
      <c r="AD836" s="290" t="s">
        <v>349</v>
      </c>
      <c r="AE836" s="292"/>
      <c r="AF836" s="292"/>
      <c r="AG836" s="292"/>
    </row>
    <row r="837" spans="1:33" x14ac:dyDescent="0.25">
      <c r="A837" s="275">
        <v>635</v>
      </c>
      <c r="B837" s="275" t="s">
        <v>142</v>
      </c>
      <c r="C837" s="275" t="s">
        <v>16</v>
      </c>
      <c r="D837" s="275">
        <v>1350</v>
      </c>
      <c r="E837" s="275" t="s">
        <v>124</v>
      </c>
      <c r="F837" s="275" t="s">
        <v>21</v>
      </c>
      <c r="G837" s="276">
        <v>63501111603686</v>
      </c>
      <c r="H837" s="277" t="s">
        <v>55</v>
      </c>
      <c r="I837" s="277" t="s">
        <v>1069</v>
      </c>
      <c r="J837" s="278">
        <v>42418</v>
      </c>
      <c r="K837" s="279">
        <v>109</v>
      </c>
      <c r="L837" s="275" t="s">
        <v>111</v>
      </c>
      <c r="M837" s="275" t="s">
        <v>42</v>
      </c>
      <c r="N837" s="278">
        <v>42495</v>
      </c>
      <c r="O837" s="278" t="s">
        <v>268</v>
      </c>
      <c r="P837" s="279">
        <v>32</v>
      </c>
      <c r="Q837" s="278" t="s">
        <v>34</v>
      </c>
      <c r="R837" s="275">
        <v>10552.4</v>
      </c>
      <c r="S837" s="275" t="s">
        <v>100</v>
      </c>
      <c r="T837" s="275">
        <v>10552.4</v>
      </c>
      <c r="U837" s="275" t="s">
        <v>100</v>
      </c>
      <c r="V837" s="283">
        <v>10552.4</v>
      </c>
      <c r="W837" s="275" t="s">
        <v>100</v>
      </c>
      <c r="X837" s="275" t="s">
        <v>114</v>
      </c>
      <c r="Y837" s="275">
        <v>10.55</v>
      </c>
      <c r="Z837" s="275">
        <v>1</v>
      </c>
      <c r="AA837" s="282" t="s">
        <v>630</v>
      </c>
      <c r="AB837" s="289" t="s">
        <v>411</v>
      </c>
      <c r="AC837" s="275" t="s">
        <v>358</v>
      </c>
      <c r="AD837" s="290" t="s">
        <v>350</v>
      </c>
      <c r="AE837" s="292"/>
      <c r="AF837" s="292" t="s">
        <v>2134</v>
      </c>
      <c r="AG837" s="292"/>
    </row>
    <row r="838" spans="1:33" x14ac:dyDescent="0.25">
      <c r="A838" s="275">
        <v>635</v>
      </c>
      <c r="B838" s="275" t="s">
        <v>142</v>
      </c>
      <c r="C838" s="275" t="s">
        <v>16</v>
      </c>
      <c r="D838" s="275">
        <v>1350</v>
      </c>
      <c r="E838" s="275" t="s">
        <v>124</v>
      </c>
      <c r="F838" s="275" t="s">
        <v>21</v>
      </c>
      <c r="G838" s="276">
        <v>63501111604686</v>
      </c>
      <c r="H838" s="277" t="s">
        <v>54</v>
      </c>
      <c r="I838" s="277" t="s">
        <v>283</v>
      </c>
      <c r="J838" s="278">
        <v>42422</v>
      </c>
      <c r="K838" s="279">
        <v>105</v>
      </c>
      <c r="L838" s="275" t="s">
        <v>111</v>
      </c>
      <c r="M838" s="275" t="s">
        <v>42</v>
      </c>
      <c r="N838" s="278">
        <v>42495</v>
      </c>
      <c r="O838" s="278" t="s">
        <v>268</v>
      </c>
      <c r="P838" s="279">
        <v>32</v>
      </c>
      <c r="Q838" s="278" t="s">
        <v>34</v>
      </c>
      <c r="R838" s="275">
        <v>10700</v>
      </c>
      <c r="S838" s="275" t="s">
        <v>100</v>
      </c>
      <c r="T838" s="275">
        <v>10700</v>
      </c>
      <c r="U838" s="275" t="s">
        <v>100</v>
      </c>
      <c r="V838" s="283">
        <v>10700</v>
      </c>
      <c r="W838" s="275" t="s">
        <v>100</v>
      </c>
      <c r="X838" s="275" t="s">
        <v>114</v>
      </c>
      <c r="Y838" s="275">
        <v>10.7</v>
      </c>
      <c r="Z838" s="275">
        <v>1</v>
      </c>
      <c r="AA838" s="282" t="s">
        <v>630</v>
      </c>
      <c r="AB838" s="289" t="s">
        <v>411</v>
      </c>
      <c r="AC838" s="275" t="s">
        <v>358</v>
      </c>
      <c r="AD838" s="290" t="s">
        <v>350</v>
      </c>
      <c r="AE838" s="292"/>
      <c r="AF838" s="292" t="s">
        <v>2134</v>
      </c>
      <c r="AG838" s="292"/>
    </row>
    <row r="839" spans="1:33" x14ac:dyDescent="0.25">
      <c r="A839" s="275">
        <v>635</v>
      </c>
      <c r="B839" s="275" t="s">
        <v>142</v>
      </c>
      <c r="C839" s="275" t="s">
        <v>16</v>
      </c>
      <c r="D839" s="275">
        <v>1350</v>
      </c>
      <c r="E839" s="275" t="s">
        <v>124</v>
      </c>
      <c r="F839" s="275" t="s">
        <v>21</v>
      </c>
      <c r="G839" s="276">
        <v>63501111604134</v>
      </c>
      <c r="H839" s="277" t="s">
        <v>54</v>
      </c>
      <c r="I839" s="277" t="s">
        <v>283</v>
      </c>
      <c r="J839" s="278">
        <v>42418</v>
      </c>
      <c r="K839" s="279">
        <v>109</v>
      </c>
      <c r="L839" s="275" t="s">
        <v>111</v>
      </c>
      <c r="M839" s="275" t="s">
        <v>42</v>
      </c>
      <c r="N839" s="278">
        <v>42495</v>
      </c>
      <c r="O839" s="278" t="s">
        <v>268</v>
      </c>
      <c r="P839" s="279">
        <v>32</v>
      </c>
      <c r="Q839" s="278" t="s">
        <v>34</v>
      </c>
      <c r="R839" s="275">
        <v>14300</v>
      </c>
      <c r="S839" s="275" t="s">
        <v>100</v>
      </c>
      <c r="T839" s="275">
        <v>14300</v>
      </c>
      <c r="U839" s="275" t="s">
        <v>100</v>
      </c>
      <c r="V839" s="283">
        <v>14300</v>
      </c>
      <c r="W839" s="275" t="s">
        <v>100</v>
      </c>
      <c r="X839" s="275" t="s">
        <v>114</v>
      </c>
      <c r="Y839" s="275">
        <v>14.3</v>
      </c>
      <c r="Z839" s="275">
        <v>1</v>
      </c>
      <c r="AA839" s="282" t="s">
        <v>630</v>
      </c>
      <c r="AB839" s="289" t="s">
        <v>411</v>
      </c>
      <c r="AC839" s="275" t="s">
        <v>358</v>
      </c>
      <c r="AD839" s="290" t="s">
        <v>350</v>
      </c>
      <c r="AE839" s="292"/>
      <c r="AF839" s="292" t="s">
        <v>2134</v>
      </c>
      <c r="AG839" s="292"/>
    </row>
    <row r="840" spans="1:33" x14ac:dyDescent="0.25">
      <c r="A840" s="275">
        <v>635</v>
      </c>
      <c r="B840" s="275" t="s">
        <v>142</v>
      </c>
      <c r="C840" s="275" t="s">
        <v>16</v>
      </c>
      <c r="D840" s="275">
        <v>1350</v>
      </c>
      <c r="E840" s="275" t="s">
        <v>124</v>
      </c>
      <c r="F840" s="275" t="s">
        <v>21</v>
      </c>
      <c r="G840" s="276">
        <v>63501111607674</v>
      </c>
      <c r="H840" s="277" t="s">
        <v>55</v>
      </c>
      <c r="I840" s="277" t="s">
        <v>1069</v>
      </c>
      <c r="J840" s="278">
        <v>42451</v>
      </c>
      <c r="K840" s="279">
        <v>76</v>
      </c>
      <c r="L840" s="275" t="s">
        <v>111</v>
      </c>
      <c r="M840" s="275" t="s">
        <v>42</v>
      </c>
      <c r="N840" s="278">
        <v>42527</v>
      </c>
      <c r="O840" s="278" t="s">
        <v>268</v>
      </c>
      <c r="P840" s="279">
        <v>0</v>
      </c>
      <c r="Q840" s="278" t="s">
        <v>33</v>
      </c>
      <c r="R840" s="275">
        <v>22721.4</v>
      </c>
      <c r="S840" s="275" t="s">
        <v>100</v>
      </c>
      <c r="T840" s="275">
        <v>22721.4</v>
      </c>
      <c r="U840" s="275" t="s">
        <v>100</v>
      </c>
      <c r="V840" s="283">
        <v>22721.4</v>
      </c>
      <c r="W840" s="275" t="s">
        <v>100</v>
      </c>
      <c r="X840" s="275" t="s">
        <v>114</v>
      </c>
      <c r="Y840" s="275">
        <v>22.72</v>
      </c>
      <c r="Z840" s="275">
        <v>1</v>
      </c>
      <c r="AA840" s="282" t="s">
        <v>630</v>
      </c>
      <c r="AB840" s="289" t="s">
        <v>411</v>
      </c>
      <c r="AC840" s="275" t="s">
        <v>358</v>
      </c>
      <c r="AD840" s="290" t="s">
        <v>350</v>
      </c>
      <c r="AE840" s="292"/>
      <c r="AF840" s="292" t="s">
        <v>2134</v>
      </c>
      <c r="AG840" s="292"/>
    </row>
    <row r="841" spans="1:33" x14ac:dyDescent="0.25">
      <c r="A841" s="275">
        <v>635</v>
      </c>
      <c r="B841" s="275" t="s">
        <v>142</v>
      </c>
      <c r="C841" s="275" t="s">
        <v>16</v>
      </c>
      <c r="D841" s="275">
        <v>1350</v>
      </c>
      <c r="E841" s="275" t="s">
        <v>124</v>
      </c>
      <c r="F841" s="275" t="s">
        <v>21</v>
      </c>
      <c r="G841" s="276">
        <v>63501111603680</v>
      </c>
      <c r="H841" s="277" t="s">
        <v>55</v>
      </c>
      <c r="I841" s="277" t="s">
        <v>1069</v>
      </c>
      <c r="J841" s="278">
        <v>42418</v>
      </c>
      <c r="K841" s="279">
        <v>109</v>
      </c>
      <c r="L841" s="275" t="s">
        <v>111</v>
      </c>
      <c r="M841" s="275" t="s">
        <v>42</v>
      </c>
      <c r="N841" s="278">
        <v>42495</v>
      </c>
      <c r="O841" s="278" t="s">
        <v>268</v>
      </c>
      <c r="P841" s="279">
        <v>32</v>
      </c>
      <c r="Q841" s="278" t="s">
        <v>34</v>
      </c>
      <c r="R841" s="275">
        <v>28889.599999999999</v>
      </c>
      <c r="S841" s="275" t="s">
        <v>100</v>
      </c>
      <c r="T841" s="275">
        <v>28889.599999999999</v>
      </c>
      <c r="U841" s="275" t="s">
        <v>100</v>
      </c>
      <c r="V841" s="283">
        <v>28889.599999999999</v>
      </c>
      <c r="W841" s="275" t="s">
        <v>100</v>
      </c>
      <c r="X841" s="275" t="s">
        <v>114</v>
      </c>
      <c r="Y841" s="275">
        <v>28.89</v>
      </c>
      <c r="Z841" s="275">
        <v>1</v>
      </c>
      <c r="AA841" s="282" t="s">
        <v>630</v>
      </c>
      <c r="AB841" s="289" t="s">
        <v>411</v>
      </c>
      <c r="AC841" s="275" t="s">
        <v>358</v>
      </c>
      <c r="AD841" s="290" t="s">
        <v>350</v>
      </c>
      <c r="AE841" s="292"/>
      <c r="AF841" s="292" t="s">
        <v>2134</v>
      </c>
      <c r="AG841" s="292"/>
    </row>
    <row r="842" spans="1:33" x14ac:dyDescent="0.25">
      <c r="A842" s="275">
        <v>635</v>
      </c>
      <c r="B842" s="275" t="s">
        <v>142</v>
      </c>
      <c r="C842" s="275" t="s">
        <v>16</v>
      </c>
      <c r="D842" s="275">
        <v>1350</v>
      </c>
      <c r="E842" s="275" t="s">
        <v>124</v>
      </c>
      <c r="F842" s="275" t="s">
        <v>21</v>
      </c>
      <c r="G842" s="276">
        <v>63501111544682</v>
      </c>
      <c r="H842" s="277" t="s">
        <v>55</v>
      </c>
      <c r="I842" s="277" t="s">
        <v>1069</v>
      </c>
      <c r="J842" s="278">
        <v>42355</v>
      </c>
      <c r="K842" s="279">
        <v>172</v>
      </c>
      <c r="L842" s="275" t="s">
        <v>127</v>
      </c>
      <c r="M842" s="275" t="s">
        <v>128</v>
      </c>
      <c r="N842" s="278">
        <v>42432</v>
      </c>
      <c r="O842" s="278" t="s">
        <v>266</v>
      </c>
      <c r="P842" s="279">
        <v>95</v>
      </c>
      <c r="Q842" s="278" t="s">
        <v>36</v>
      </c>
      <c r="R842" s="275">
        <v>35974.800000000003</v>
      </c>
      <c r="S842" s="275" t="s">
        <v>100</v>
      </c>
      <c r="T842" s="275">
        <v>35974.800000000003</v>
      </c>
      <c r="U842" s="275" t="s">
        <v>100</v>
      </c>
      <c r="V842" s="283">
        <v>35974.800000000003</v>
      </c>
      <c r="W842" s="275" t="s">
        <v>100</v>
      </c>
      <c r="X842" s="275" t="s">
        <v>114</v>
      </c>
      <c r="Y842" s="275">
        <v>35.97</v>
      </c>
      <c r="Z842" s="275">
        <v>1</v>
      </c>
      <c r="AA842" s="282" t="s">
        <v>630</v>
      </c>
      <c r="AB842" s="289" t="s">
        <v>411</v>
      </c>
      <c r="AC842" s="275" t="s">
        <v>362</v>
      </c>
      <c r="AD842" s="290" t="s">
        <v>350</v>
      </c>
      <c r="AE842" s="292"/>
      <c r="AF842" s="292" t="s">
        <v>2134</v>
      </c>
      <c r="AG842" s="292"/>
    </row>
    <row r="843" spans="1:33" x14ac:dyDescent="0.25">
      <c r="A843" s="275">
        <v>635</v>
      </c>
      <c r="B843" s="275" t="s">
        <v>142</v>
      </c>
      <c r="C843" s="275" t="s">
        <v>16</v>
      </c>
      <c r="D843" s="275">
        <v>1750</v>
      </c>
      <c r="E843" s="275" t="s">
        <v>159</v>
      </c>
      <c r="F843" s="275" t="s">
        <v>18</v>
      </c>
      <c r="G843" s="276">
        <v>63501121600662</v>
      </c>
      <c r="H843" s="277" t="s">
        <v>54</v>
      </c>
      <c r="I843" s="277" t="s">
        <v>64</v>
      </c>
      <c r="J843" s="278">
        <v>42462</v>
      </c>
      <c r="K843" s="279">
        <v>65</v>
      </c>
      <c r="L843" s="275" t="s">
        <v>111</v>
      </c>
      <c r="M843" s="275" t="s">
        <v>42</v>
      </c>
      <c r="N843" s="278">
        <v>42523</v>
      </c>
      <c r="O843" s="278" t="s">
        <v>268</v>
      </c>
      <c r="P843" s="279">
        <v>4</v>
      </c>
      <c r="Q843" s="278" t="s">
        <v>33</v>
      </c>
      <c r="R843" s="275">
        <v>2264.3200000000002</v>
      </c>
      <c r="S843" s="275" t="s">
        <v>100</v>
      </c>
      <c r="T843" s="275">
        <v>2264.3200000000002</v>
      </c>
      <c r="U843" s="275" t="s">
        <v>100</v>
      </c>
      <c r="V843" s="283">
        <v>2264.3200000000002</v>
      </c>
      <c r="W843" s="275" t="s">
        <v>100</v>
      </c>
      <c r="X843" s="275" t="s">
        <v>114</v>
      </c>
      <c r="Y843" s="275">
        <v>2.2599999999999998</v>
      </c>
      <c r="Z843" s="275">
        <v>1</v>
      </c>
      <c r="AA843" s="282" t="s">
        <v>629</v>
      </c>
      <c r="AB843" s="289" t="s">
        <v>885</v>
      </c>
      <c r="AC843" s="275" t="s">
        <v>357</v>
      </c>
      <c r="AD843" s="290" t="s">
        <v>349</v>
      </c>
      <c r="AE843" s="292"/>
      <c r="AF843" s="292"/>
      <c r="AG843" s="292"/>
    </row>
    <row r="844" spans="1:33" x14ac:dyDescent="0.25">
      <c r="A844" s="275">
        <v>635</v>
      </c>
      <c r="B844" s="275" t="s">
        <v>142</v>
      </c>
      <c r="C844" s="275" t="s">
        <v>16</v>
      </c>
      <c r="D844" s="275">
        <v>1970</v>
      </c>
      <c r="E844" s="275" t="s">
        <v>180</v>
      </c>
      <c r="F844" s="275" t="s">
        <v>23</v>
      </c>
      <c r="G844" s="276">
        <v>63501111613580</v>
      </c>
      <c r="H844" s="277" t="s">
        <v>54</v>
      </c>
      <c r="I844" s="277" t="s">
        <v>64</v>
      </c>
      <c r="J844" s="278">
        <v>42488</v>
      </c>
      <c r="K844" s="279">
        <v>39</v>
      </c>
      <c r="L844" s="275" t="s">
        <v>105</v>
      </c>
      <c r="M844" s="275" t="s">
        <v>41</v>
      </c>
      <c r="N844" s="278">
        <v>42524</v>
      </c>
      <c r="O844" s="278" t="s">
        <v>268</v>
      </c>
      <c r="P844" s="279">
        <v>3</v>
      </c>
      <c r="Q844" s="278" t="s">
        <v>33</v>
      </c>
      <c r="R844" s="275">
        <v>12330</v>
      </c>
      <c r="S844" s="275" t="s">
        <v>100</v>
      </c>
      <c r="T844" s="275">
        <v>12330</v>
      </c>
      <c r="U844" s="275" t="s">
        <v>100</v>
      </c>
      <c r="V844" s="283">
        <v>12330</v>
      </c>
      <c r="W844" s="275" t="s">
        <v>100</v>
      </c>
      <c r="X844" s="275" t="s">
        <v>114</v>
      </c>
      <c r="Y844" s="275">
        <v>12.33</v>
      </c>
      <c r="Z844" s="275">
        <v>1</v>
      </c>
      <c r="AA844" s="282" t="s">
        <v>630</v>
      </c>
      <c r="AB844" s="289" t="s">
        <v>2369</v>
      </c>
      <c r="AC844" s="275" t="s">
        <v>2455</v>
      </c>
      <c r="AD844" s="290" t="s">
        <v>350</v>
      </c>
      <c r="AE844" s="292" t="s">
        <v>65</v>
      </c>
      <c r="AF844" s="292" t="s">
        <v>2134</v>
      </c>
      <c r="AG844" s="292" t="s">
        <v>2134</v>
      </c>
    </row>
    <row r="845" spans="1:33" x14ac:dyDescent="0.25">
      <c r="A845" s="275">
        <v>635</v>
      </c>
      <c r="B845" s="275" t="s">
        <v>142</v>
      </c>
      <c r="C845" s="275" t="s">
        <v>16</v>
      </c>
      <c r="D845" s="275">
        <v>260</v>
      </c>
      <c r="E845" s="275" t="s">
        <v>113</v>
      </c>
      <c r="F845" s="275" t="s">
        <v>23</v>
      </c>
      <c r="G845" s="276">
        <v>63501111546612</v>
      </c>
      <c r="H845" s="277" t="s">
        <v>55</v>
      </c>
      <c r="I845" s="277" t="s">
        <v>719</v>
      </c>
      <c r="J845" s="278">
        <v>42360</v>
      </c>
      <c r="K845" s="279">
        <v>167</v>
      </c>
      <c r="L845" s="275" t="s">
        <v>111</v>
      </c>
      <c r="M845" s="275" t="s">
        <v>42</v>
      </c>
      <c r="N845" s="278">
        <v>42433</v>
      </c>
      <c r="O845" s="278" t="s">
        <v>266</v>
      </c>
      <c r="P845" s="279">
        <v>94</v>
      </c>
      <c r="Q845" s="278" t="s">
        <v>36</v>
      </c>
      <c r="R845" s="275">
        <v>10481</v>
      </c>
      <c r="S845" s="275" t="s">
        <v>100</v>
      </c>
      <c r="T845" s="275">
        <v>10481</v>
      </c>
      <c r="U845" s="275" t="s">
        <v>100</v>
      </c>
      <c r="V845" s="283">
        <v>10481</v>
      </c>
      <c r="W845" s="275" t="s">
        <v>100</v>
      </c>
      <c r="X845" s="275" t="s">
        <v>114</v>
      </c>
      <c r="Y845" s="275">
        <v>10.48</v>
      </c>
      <c r="Z845" s="275">
        <v>1</v>
      </c>
      <c r="AA845" s="282" t="s">
        <v>630</v>
      </c>
      <c r="AB845" s="289" t="s">
        <v>439</v>
      </c>
      <c r="AC845" s="275" t="s">
        <v>1406</v>
      </c>
      <c r="AD845" s="290" t="s">
        <v>350</v>
      </c>
      <c r="AE845" s="292" t="s">
        <v>795</v>
      </c>
      <c r="AF845" s="292" t="s">
        <v>2134</v>
      </c>
      <c r="AG845" s="292" t="s">
        <v>2134</v>
      </c>
    </row>
    <row r="846" spans="1:33" x14ac:dyDescent="0.25">
      <c r="A846" s="275">
        <v>635</v>
      </c>
      <c r="B846" s="275" t="s">
        <v>142</v>
      </c>
      <c r="C846" s="275" t="s">
        <v>16</v>
      </c>
      <c r="D846" s="275">
        <v>260</v>
      </c>
      <c r="E846" s="275" t="s">
        <v>113</v>
      </c>
      <c r="F846" s="275" t="s">
        <v>23</v>
      </c>
      <c r="G846" s="276">
        <v>63501111609393</v>
      </c>
      <c r="H846" s="277" t="s">
        <v>55</v>
      </c>
      <c r="I846" s="277" t="s">
        <v>165</v>
      </c>
      <c r="J846" s="278">
        <v>42461</v>
      </c>
      <c r="K846" s="279">
        <v>66</v>
      </c>
      <c r="L846" s="275" t="s">
        <v>127</v>
      </c>
      <c r="M846" s="275" t="s">
        <v>128</v>
      </c>
      <c r="N846" s="278">
        <v>42527</v>
      </c>
      <c r="O846" s="278" t="s">
        <v>268</v>
      </c>
      <c r="P846" s="279">
        <v>0</v>
      </c>
      <c r="Q846" s="278" t="s">
        <v>33</v>
      </c>
      <c r="R846" s="275">
        <v>11900</v>
      </c>
      <c r="S846" s="275" t="s">
        <v>100</v>
      </c>
      <c r="T846" s="275">
        <v>11900</v>
      </c>
      <c r="U846" s="275" t="s">
        <v>100</v>
      </c>
      <c r="V846" s="283">
        <v>11900</v>
      </c>
      <c r="W846" s="275" t="s">
        <v>100</v>
      </c>
      <c r="X846" s="275" t="s">
        <v>114</v>
      </c>
      <c r="Y846" s="275">
        <v>11.9</v>
      </c>
      <c r="Z846" s="275">
        <v>1</v>
      </c>
      <c r="AA846" s="282" t="s">
        <v>630</v>
      </c>
      <c r="AB846" s="289" t="s">
        <v>408</v>
      </c>
      <c r="AC846" s="275" t="s">
        <v>2456</v>
      </c>
      <c r="AD846" s="290" t="s">
        <v>350</v>
      </c>
      <c r="AE846" s="292"/>
      <c r="AF846" s="292" t="s">
        <v>2134</v>
      </c>
      <c r="AG846" s="292"/>
    </row>
    <row r="847" spans="1:33" x14ac:dyDescent="0.25">
      <c r="A847" s="275">
        <v>635</v>
      </c>
      <c r="B847" s="275" t="s">
        <v>142</v>
      </c>
      <c r="C847" s="275" t="s">
        <v>16</v>
      </c>
      <c r="D847" s="275">
        <v>260</v>
      </c>
      <c r="E847" s="275" t="s">
        <v>113</v>
      </c>
      <c r="F847" s="275" t="s">
        <v>23</v>
      </c>
      <c r="G847" s="276">
        <v>63501111604999</v>
      </c>
      <c r="H847" s="277" t="s">
        <v>54</v>
      </c>
      <c r="I847" s="277" t="s">
        <v>283</v>
      </c>
      <c r="J847" s="278">
        <v>42426</v>
      </c>
      <c r="K847" s="279">
        <v>101</v>
      </c>
      <c r="L847" s="275" t="s">
        <v>127</v>
      </c>
      <c r="M847" s="275" t="s">
        <v>128</v>
      </c>
      <c r="N847" s="278">
        <v>42495</v>
      </c>
      <c r="O847" s="278" t="s">
        <v>268</v>
      </c>
      <c r="P847" s="279">
        <v>32</v>
      </c>
      <c r="Q847" s="278" t="s">
        <v>34</v>
      </c>
      <c r="R847" s="275">
        <v>30000</v>
      </c>
      <c r="S847" s="275" t="s">
        <v>100</v>
      </c>
      <c r="T847" s="275">
        <v>30000</v>
      </c>
      <c r="U847" s="275" t="s">
        <v>100</v>
      </c>
      <c r="V847" s="283">
        <v>30000</v>
      </c>
      <c r="W847" s="275" t="s">
        <v>100</v>
      </c>
      <c r="X847" s="275" t="s">
        <v>114</v>
      </c>
      <c r="Y847" s="275">
        <v>30</v>
      </c>
      <c r="Z847" s="275">
        <v>1</v>
      </c>
      <c r="AA847" s="282" t="s">
        <v>630</v>
      </c>
      <c r="AB847" s="289" t="s">
        <v>408</v>
      </c>
      <c r="AC847" s="275" t="s">
        <v>356</v>
      </c>
      <c r="AD847" s="290" t="s">
        <v>350</v>
      </c>
      <c r="AE847" s="292" t="s">
        <v>796</v>
      </c>
      <c r="AF847" s="292" t="s">
        <v>2134</v>
      </c>
      <c r="AG847" s="292" t="s">
        <v>2134</v>
      </c>
    </row>
    <row r="848" spans="1:33" x14ac:dyDescent="0.25">
      <c r="A848" s="275">
        <v>635</v>
      </c>
      <c r="B848" s="275" t="s">
        <v>142</v>
      </c>
      <c r="C848" s="275" t="s">
        <v>16</v>
      </c>
      <c r="D848" s="275">
        <v>3014</v>
      </c>
      <c r="E848" s="275" t="s">
        <v>144</v>
      </c>
      <c r="F848" s="275" t="s">
        <v>16</v>
      </c>
      <c r="G848" s="276">
        <v>63501111608268</v>
      </c>
      <c r="H848" s="277" t="s">
        <v>54</v>
      </c>
      <c r="I848" s="277" t="s">
        <v>64</v>
      </c>
      <c r="J848" s="278">
        <v>42451</v>
      </c>
      <c r="K848" s="279">
        <v>76</v>
      </c>
      <c r="L848" s="275" t="s">
        <v>127</v>
      </c>
      <c r="M848" s="275" t="s">
        <v>128</v>
      </c>
      <c r="N848" s="278">
        <v>42527</v>
      </c>
      <c r="O848" s="278" t="s">
        <v>268</v>
      </c>
      <c r="P848" s="279">
        <v>0</v>
      </c>
      <c r="Q848" s="278" t="s">
        <v>33</v>
      </c>
      <c r="R848" s="275">
        <v>796.42</v>
      </c>
      <c r="S848" s="275" t="s">
        <v>100</v>
      </c>
      <c r="T848" s="275">
        <v>796.42</v>
      </c>
      <c r="U848" s="275" t="s">
        <v>100</v>
      </c>
      <c r="V848" s="283">
        <v>796.42</v>
      </c>
      <c r="W848" s="275" t="s">
        <v>100</v>
      </c>
      <c r="X848" s="275" t="s">
        <v>107</v>
      </c>
      <c r="Y848" s="275">
        <v>0.8</v>
      </c>
      <c r="Z848" s="275">
        <v>1</v>
      </c>
      <c r="AA848" s="282" t="s">
        <v>631</v>
      </c>
      <c r="AB848" s="289" t="s">
        <v>463</v>
      </c>
      <c r="AC848" s="275" t="s">
        <v>994</v>
      </c>
      <c r="AD848" s="290" t="s">
        <v>349</v>
      </c>
      <c r="AE848" s="292" t="s">
        <v>794</v>
      </c>
      <c r="AF848" s="292"/>
      <c r="AG848" s="292"/>
    </row>
    <row r="849" spans="1:33" x14ac:dyDescent="0.25">
      <c r="A849" s="275">
        <v>635</v>
      </c>
      <c r="B849" s="275" t="s">
        <v>142</v>
      </c>
      <c r="C849" s="275" t="s">
        <v>16</v>
      </c>
      <c r="D849" s="275">
        <v>3014</v>
      </c>
      <c r="E849" s="275" t="s">
        <v>144</v>
      </c>
      <c r="F849" s="275" t="s">
        <v>16</v>
      </c>
      <c r="G849" s="276">
        <v>63501111608267</v>
      </c>
      <c r="H849" s="277" t="s">
        <v>54</v>
      </c>
      <c r="I849" s="277" t="s">
        <v>64</v>
      </c>
      <c r="J849" s="278">
        <v>42451</v>
      </c>
      <c r="K849" s="279">
        <v>76</v>
      </c>
      <c r="L849" s="275" t="s">
        <v>127</v>
      </c>
      <c r="M849" s="275" t="s">
        <v>128</v>
      </c>
      <c r="N849" s="278">
        <v>42527</v>
      </c>
      <c r="O849" s="278" t="s">
        <v>268</v>
      </c>
      <c r="P849" s="279">
        <v>0</v>
      </c>
      <c r="Q849" s="278" t="s">
        <v>33</v>
      </c>
      <c r="R849" s="275">
        <v>1271.58</v>
      </c>
      <c r="S849" s="275" t="s">
        <v>100</v>
      </c>
      <c r="T849" s="275">
        <v>1271.58</v>
      </c>
      <c r="U849" s="275" t="s">
        <v>100</v>
      </c>
      <c r="V849" s="283">
        <v>1271.58</v>
      </c>
      <c r="W849" s="275" t="s">
        <v>100</v>
      </c>
      <c r="X849" s="275" t="s">
        <v>107</v>
      </c>
      <c r="Y849" s="275">
        <v>1.27</v>
      </c>
      <c r="Z849" s="275">
        <v>1</v>
      </c>
      <c r="AA849" s="282" t="s">
        <v>629</v>
      </c>
      <c r="AB849" s="289" t="s">
        <v>463</v>
      </c>
      <c r="AC849" s="275" t="s">
        <v>994</v>
      </c>
      <c r="AD849" s="290" t="s">
        <v>349</v>
      </c>
      <c r="AE849" s="292" t="s">
        <v>794</v>
      </c>
      <c r="AF849" s="292"/>
      <c r="AG849" s="292"/>
    </row>
    <row r="850" spans="1:33" x14ac:dyDescent="0.25">
      <c r="A850" s="275">
        <v>635</v>
      </c>
      <c r="B850" s="275" t="s">
        <v>142</v>
      </c>
      <c r="C850" s="275" t="s">
        <v>16</v>
      </c>
      <c r="D850" s="275">
        <v>3014</v>
      </c>
      <c r="E850" s="275" t="s">
        <v>144</v>
      </c>
      <c r="F850" s="275" t="s">
        <v>16</v>
      </c>
      <c r="G850" s="276">
        <v>63501111608292</v>
      </c>
      <c r="H850" s="277" t="s">
        <v>54</v>
      </c>
      <c r="I850" s="277" t="s">
        <v>64</v>
      </c>
      <c r="J850" s="278">
        <v>42451</v>
      </c>
      <c r="K850" s="279">
        <v>76</v>
      </c>
      <c r="L850" s="275" t="s">
        <v>127</v>
      </c>
      <c r="M850" s="275" t="s">
        <v>128</v>
      </c>
      <c r="N850" s="278">
        <v>42527</v>
      </c>
      <c r="O850" s="278" t="s">
        <v>268</v>
      </c>
      <c r="P850" s="279">
        <v>0</v>
      </c>
      <c r="Q850" s="278" t="s">
        <v>33</v>
      </c>
      <c r="R850" s="275">
        <v>6912</v>
      </c>
      <c r="S850" s="275" t="s">
        <v>100</v>
      </c>
      <c r="T850" s="275">
        <v>6912</v>
      </c>
      <c r="U850" s="275" t="s">
        <v>100</v>
      </c>
      <c r="V850" s="283">
        <v>6912</v>
      </c>
      <c r="W850" s="275" t="s">
        <v>100</v>
      </c>
      <c r="X850" s="275" t="s">
        <v>107</v>
      </c>
      <c r="Y850" s="275">
        <v>6.91</v>
      </c>
      <c r="Z850" s="275">
        <v>1</v>
      </c>
      <c r="AA850" s="282" t="s">
        <v>629</v>
      </c>
      <c r="AB850" s="289" t="s">
        <v>463</v>
      </c>
      <c r="AC850" s="275" t="s">
        <v>994</v>
      </c>
      <c r="AD850" s="290" t="s">
        <v>349</v>
      </c>
      <c r="AE850" s="292" t="s">
        <v>794</v>
      </c>
      <c r="AF850" s="292"/>
      <c r="AG850" s="292"/>
    </row>
    <row r="851" spans="1:33" x14ac:dyDescent="0.25">
      <c r="A851" s="275">
        <v>635</v>
      </c>
      <c r="B851" s="275" t="s">
        <v>142</v>
      </c>
      <c r="C851" s="275" t="s">
        <v>16</v>
      </c>
      <c r="D851" s="275">
        <v>3014</v>
      </c>
      <c r="E851" s="275" t="s">
        <v>144</v>
      </c>
      <c r="F851" s="275" t="s">
        <v>16</v>
      </c>
      <c r="G851" s="276">
        <v>63501111608288</v>
      </c>
      <c r="H851" s="277" t="s">
        <v>54</v>
      </c>
      <c r="I851" s="277" t="s">
        <v>64</v>
      </c>
      <c r="J851" s="278">
        <v>42451</v>
      </c>
      <c r="K851" s="279">
        <v>76</v>
      </c>
      <c r="L851" s="275" t="s">
        <v>127</v>
      </c>
      <c r="M851" s="275" t="s">
        <v>128</v>
      </c>
      <c r="N851" s="278">
        <v>42527</v>
      </c>
      <c r="O851" s="278" t="s">
        <v>268</v>
      </c>
      <c r="P851" s="279">
        <v>0</v>
      </c>
      <c r="Q851" s="278" t="s">
        <v>33</v>
      </c>
      <c r="R851" s="275">
        <v>11904</v>
      </c>
      <c r="S851" s="275" t="s">
        <v>100</v>
      </c>
      <c r="T851" s="275">
        <v>11904</v>
      </c>
      <c r="U851" s="275" t="s">
        <v>100</v>
      </c>
      <c r="V851" s="283">
        <v>11904</v>
      </c>
      <c r="W851" s="275" t="s">
        <v>100</v>
      </c>
      <c r="X851" s="275" t="s">
        <v>107</v>
      </c>
      <c r="Y851" s="275">
        <v>11.9</v>
      </c>
      <c r="Z851" s="275">
        <v>1</v>
      </c>
      <c r="AA851" s="282" t="s">
        <v>630</v>
      </c>
      <c r="AB851" s="289" t="s">
        <v>463</v>
      </c>
      <c r="AC851" s="275" t="s">
        <v>994</v>
      </c>
      <c r="AD851" s="290" t="s">
        <v>350</v>
      </c>
      <c r="AE851" s="292" t="s">
        <v>794</v>
      </c>
      <c r="AF851" s="292" t="s">
        <v>2134</v>
      </c>
      <c r="AG851" s="292"/>
    </row>
    <row r="852" spans="1:33" x14ac:dyDescent="0.25">
      <c r="A852" s="275">
        <v>635</v>
      </c>
      <c r="B852" s="275" t="s">
        <v>142</v>
      </c>
      <c r="C852" s="275" t="s">
        <v>16</v>
      </c>
      <c r="D852" s="275">
        <v>3014</v>
      </c>
      <c r="E852" s="275" t="s">
        <v>144</v>
      </c>
      <c r="F852" s="275" t="s">
        <v>16</v>
      </c>
      <c r="G852" s="276">
        <v>63501111608272</v>
      </c>
      <c r="H852" s="277" t="s">
        <v>54</v>
      </c>
      <c r="I852" s="277" t="s">
        <v>64</v>
      </c>
      <c r="J852" s="278">
        <v>42451</v>
      </c>
      <c r="K852" s="279">
        <v>76</v>
      </c>
      <c r="L852" s="275" t="s">
        <v>127</v>
      </c>
      <c r="M852" s="275" t="s">
        <v>128</v>
      </c>
      <c r="N852" s="278">
        <v>42527</v>
      </c>
      <c r="O852" s="278" t="s">
        <v>268</v>
      </c>
      <c r="P852" s="279">
        <v>0</v>
      </c>
      <c r="Q852" s="278" t="s">
        <v>33</v>
      </c>
      <c r="R852" s="275">
        <v>12852</v>
      </c>
      <c r="S852" s="275" t="s">
        <v>100</v>
      </c>
      <c r="T852" s="275">
        <v>12852</v>
      </c>
      <c r="U852" s="275" t="s">
        <v>100</v>
      </c>
      <c r="V852" s="283">
        <v>12852</v>
      </c>
      <c r="W852" s="275" t="s">
        <v>100</v>
      </c>
      <c r="X852" s="275" t="s">
        <v>107</v>
      </c>
      <c r="Y852" s="275">
        <v>12.85</v>
      </c>
      <c r="Z852" s="275">
        <v>1</v>
      </c>
      <c r="AA852" s="282" t="s">
        <v>630</v>
      </c>
      <c r="AB852" s="289" t="s">
        <v>463</v>
      </c>
      <c r="AC852" s="275" t="s">
        <v>994</v>
      </c>
      <c r="AD852" s="290" t="s">
        <v>350</v>
      </c>
      <c r="AE852" s="292" t="s">
        <v>794</v>
      </c>
      <c r="AF852" s="292" t="s">
        <v>2134</v>
      </c>
      <c r="AG852" s="292"/>
    </row>
    <row r="853" spans="1:33" x14ac:dyDescent="0.25">
      <c r="A853" s="275">
        <v>635</v>
      </c>
      <c r="B853" s="275" t="s">
        <v>142</v>
      </c>
      <c r="C853" s="275" t="s">
        <v>16</v>
      </c>
      <c r="D853" s="275">
        <v>3014</v>
      </c>
      <c r="E853" s="275" t="s">
        <v>144</v>
      </c>
      <c r="F853" s="275" t="s">
        <v>16</v>
      </c>
      <c r="G853" s="276">
        <v>63501111609522</v>
      </c>
      <c r="H853" s="277" t="s">
        <v>54</v>
      </c>
      <c r="I853" s="277" t="s">
        <v>64</v>
      </c>
      <c r="J853" s="278">
        <v>42461</v>
      </c>
      <c r="K853" s="279">
        <v>66</v>
      </c>
      <c r="L853" s="275" t="s">
        <v>127</v>
      </c>
      <c r="M853" s="275" t="s">
        <v>128</v>
      </c>
      <c r="N853" s="278">
        <v>42527</v>
      </c>
      <c r="O853" s="278" t="s">
        <v>268</v>
      </c>
      <c r="P853" s="279">
        <v>0</v>
      </c>
      <c r="Q853" s="278" t="s">
        <v>33</v>
      </c>
      <c r="R853" s="275">
        <v>13608</v>
      </c>
      <c r="S853" s="275" t="s">
        <v>100</v>
      </c>
      <c r="T853" s="275">
        <v>13608</v>
      </c>
      <c r="U853" s="275" t="s">
        <v>100</v>
      </c>
      <c r="V853" s="283">
        <v>13608</v>
      </c>
      <c r="W853" s="275" t="s">
        <v>100</v>
      </c>
      <c r="X853" s="275" t="s">
        <v>107</v>
      </c>
      <c r="Y853" s="275">
        <v>13.61</v>
      </c>
      <c r="Z853" s="275">
        <v>1</v>
      </c>
      <c r="AA853" s="282" t="s">
        <v>630</v>
      </c>
      <c r="AB853" s="289" t="s">
        <v>463</v>
      </c>
      <c r="AC853" s="275" t="s">
        <v>994</v>
      </c>
      <c r="AD853" s="290" t="s">
        <v>350</v>
      </c>
      <c r="AE853" s="292" t="s">
        <v>794</v>
      </c>
      <c r="AF853" s="292" t="s">
        <v>2134</v>
      </c>
      <c r="AG853" s="292"/>
    </row>
    <row r="854" spans="1:33" x14ac:dyDescent="0.25">
      <c r="A854" s="275">
        <v>635</v>
      </c>
      <c r="B854" s="275" t="s">
        <v>142</v>
      </c>
      <c r="C854" s="275" t="s">
        <v>16</v>
      </c>
      <c r="D854" s="275">
        <v>3014</v>
      </c>
      <c r="E854" s="275" t="s">
        <v>144</v>
      </c>
      <c r="F854" s="275" t="s">
        <v>16</v>
      </c>
      <c r="G854" s="276">
        <v>63501111532078</v>
      </c>
      <c r="H854" s="277" t="s">
        <v>54</v>
      </c>
      <c r="I854" s="277" t="s">
        <v>694</v>
      </c>
      <c r="J854" s="278">
        <v>42279</v>
      </c>
      <c r="K854" s="279">
        <v>248</v>
      </c>
      <c r="L854" s="275" t="s">
        <v>127</v>
      </c>
      <c r="M854" s="275" t="s">
        <v>128</v>
      </c>
      <c r="N854" s="278">
        <v>42342</v>
      </c>
      <c r="O854" s="278" t="s">
        <v>273</v>
      </c>
      <c r="P854" s="279">
        <v>185</v>
      </c>
      <c r="Q854" s="278" t="s">
        <v>37</v>
      </c>
      <c r="R854" s="275">
        <v>14592</v>
      </c>
      <c r="S854" s="275" t="s">
        <v>100</v>
      </c>
      <c r="T854" s="275">
        <v>14592</v>
      </c>
      <c r="U854" s="275" t="s">
        <v>100</v>
      </c>
      <c r="V854" s="283">
        <v>14592</v>
      </c>
      <c r="W854" s="275" t="s">
        <v>100</v>
      </c>
      <c r="X854" s="275" t="s">
        <v>107</v>
      </c>
      <c r="Y854" s="275">
        <v>14.59</v>
      </c>
      <c r="Z854" s="275">
        <v>1</v>
      </c>
      <c r="AA854" s="282" t="s">
        <v>630</v>
      </c>
      <c r="AB854" s="289" t="s">
        <v>1080</v>
      </c>
      <c r="AC854" s="275" t="s">
        <v>127</v>
      </c>
      <c r="AD854" s="290" t="s">
        <v>350</v>
      </c>
      <c r="AE854" s="292" t="s">
        <v>794</v>
      </c>
      <c r="AF854" s="292" t="s">
        <v>2134</v>
      </c>
      <c r="AG854" s="292"/>
    </row>
    <row r="855" spans="1:33" x14ac:dyDescent="0.25">
      <c r="A855" s="275">
        <v>635</v>
      </c>
      <c r="B855" s="275" t="s">
        <v>142</v>
      </c>
      <c r="C855" s="275" t="s">
        <v>16</v>
      </c>
      <c r="D855" s="275">
        <v>3014</v>
      </c>
      <c r="E855" s="275" t="s">
        <v>144</v>
      </c>
      <c r="F855" s="275" t="s">
        <v>16</v>
      </c>
      <c r="G855" s="276">
        <v>63501111608276</v>
      </c>
      <c r="H855" s="277" t="s">
        <v>54</v>
      </c>
      <c r="I855" s="277" t="s">
        <v>64</v>
      </c>
      <c r="J855" s="278">
        <v>42451</v>
      </c>
      <c r="K855" s="279">
        <v>76</v>
      </c>
      <c r="L855" s="275" t="s">
        <v>127</v>
      </c>
      <c r="M855" s="275" t="s">
        <v>128</v>
      </c>
      <c r="N855" s="278">
        <v>42527</v>
      </c>
      <c r="O855" s="278" t="s">
        <v>268</v>
      </c>
      <c r="P855" s="279">
        <v>0</v>
      </c>
      <c r="Q855" s="278" t="s">
        <v>33</v>
      </c>
      <c r="R855" s="275">
        <v>14742</v>
      </c>
      <c r="S855" s="275" t="s">
        <v>100</v>
      </c>
      <c r="T855" s="275">
        <v>14742</v>
      </c>
      <c r="U855" s="275" t="s">
        <v>100</v>
      </c>
      <c r="V855" s="283">
        <v>14742</v>
      </c>
      <c r="W855" s="275" t="s">
        <v>100</v>
      </c>
      <c r="X855" s="275" t="s">
        <v>107</v>
      </c>
      <c r="Y855" s="275">
        <v>14.74</v>
      </c>
      <c r="Z855" s="275">
        <v>1</v>
      </c>
      <c r="AA855" s="282" t="s">
        <v>630</v>
      </c>
      <c r="AB855" s="289" t="s">
        <v>463</v>
      </c>
      <c r="AC855" s="275" t="s">
        <v>994</v>
      </c>
      <c r="AD855" s="290" t="s">
        <v>350</v>
      </c>
      <c r="AE855" s="292" t="s">
        <v>794</v>
      </c>
      <c r="AF855" s="292" t="s">
        <v>2134</v>
      </c>
      <c r="AG855" s="292"/>
    </row>
    <row r="856" spans="1:33" x14ac:dyDescent="0.25">
      <c r="A856" s="275">
        <v>635</v>
      </c>
      <c r="B856" s="275" t="s">
        <v>142</v>
      </c>
      <c r="C856" s="275" t="s">
        <v>16</v>
      </c>
      <c r="D856" s="275">
        <v>3014</v>
      </c>
      <c r="E856" s="275" t="s">
        <v>144</v>
      </c>
      <c r="F856" s="275" t="s">
        <v>16</v>
      </c>
      <c r="G856" s="276">
        <v>63501111608291</v>
      </c>
      <c r="H856" s="277" t="s">
        <v>54</v>
      </c>
      <c r="I856" s="277" t="s">
        <v>64</v>
      </c>
      <c r="J856" s="278">
        <v>42451</v>
      </c>
      <c r="K856" s="279">
        <v>76</v>
      </c>
      <c r="L856" s="275" t="s">
        <v>127</v>
      </c>
      <c r="M856" s="275" t="s">
        <v>128</v>
      </c>
      <c r="N856" s="278">
        <v>42527</v>
      </c>
      <c r="O856" s="278" t="s">
        <v>268</v>
      </c>
      <c r="P856" s="279">
        <v>0</v>
      </c>
      <c r="Q856" s="278" t="s">
        <v>33</v>
      </c>
      <c r="R856" s="275">
        <v>15360</v>
      </c>
      <c r="S856" s="275" t="s">
        <v>100</v>
      </c>
      <c r="T856" s="275">
        <v>15360</v>
      </c>
      <c r="U856" s="275" t="s">
        <v>100</v>
      </c>
      <c r="V856" s="283">
        <v>15360</v>
      </c>
      <c r="W856" s="275" t="s">
        <v>100</v>
      </c>
      <c r="X856" s="275" t="s">
        <v>107</v>
      </c>
      <c r="Y856" s="275">
        <v>15.36</v>
      </c>
      <c r="Z856" s="275">
        <v>1</v>
      </c>
      <c r="AA856" s="282" t="s">
        <v>630</v>
      </c>
      <c r="AB856" s="289" t="s">
        <v>463</v>
      </c>
      <c r="AC856" s="275" t="s">
        <v>994</v>
      </c>
      <c r="AD856" s="290" t="s">
        <v>350</v>
      </c>
      <c r="AE856" s="292" t="s">
        <v>794</v>
      </c>
      <c r="AF856" s="292" t="s">
        <v>2134</v>
      </c>
      <c r="AG856" s="292"/>
    </row>
    <row r="857" spans="1:33" x14ac:dyDescent="0.25">
      <c r="A857" s="275">
        <v>635</v>
      </c>
      <c r="B857" s="275" t="s">
        <v>142</v>
      </c>
      <c r="C857" s="275" t="s">
        <v>16</v>
      </c>
      <c r="D857" s="275">
        <v>3014</v>
      </c>
      <c r="E857" s="275" t="s">
        <v>144</v>
      </c>
      <c r="F857" s="275" t="s">
        <v>16</v>
      </c>
      <c r="G857" s="276">
        <v>63501111608280</v>
      </c>
      <c r="H857" s="277" t="s">
        <v>54</v>
      </c>
      <c r="I857" s="277" t="s">
        <v>64</v>
      </c>
      <c r="J857" s="278">
        <v>42451</v>
      </c>
      <c r="K857" s="279">
        <v>76</v>
      </c>
      <c r="L857" s="275" t="s">
        <v>127</v>
      </c>
      <c r="M857" s="275" t="s">
        <v>128</v>
      </c>
      <c r="N857" s="278">
        <v>42527</v>
      </c>
      <c r="O857" s="278" t="s">
        <v>268</v>
      </c>
      <c r="P857" s="279">
        <v>0</v>
      </c>
      <c r="Q857" s="278" t="s">
        <v>33</v>
      </c>
      <c r="R857" s="275">
        <v>15647.42</v>
      </c>
      <c r="S857" s="275" t="s">
        <v>100</v>
      </c>
      <c r="T857" s="275">
        <v>15647.42</v>
      </c>
      <c r="U857" s="275" t="s">
        <v>100</v>
      </c>
      <c r="V857" s="283">
        <v>15647.42</v>
      </c>
      <c r="W857" s="275" t="s">
        <v>100</v>
      </c>
      <c r="X857" s="275" t="s">
        <v>107</v>
      </c>
      <c r="Y857" s="275">
        <v>15.65</v>
      </c>
      <c r="Z857" s="275">
        <v>1</v>
      </c>
      <c r="AA857" s="282" t="s">
        <v>630</v>
      </c>
      <c r="AB857" s="289" t="s">
        <v>463</v>
      </c>
      <c r="AC857" s="275" t="s">
        <v>994</v>
      </c>
      <c r="AD857" s="290" t="s">
        <v>350</v>
      </c>
      <c r="AE857" s="292" t="s">
        <v>794</v>
      </c>
      <c r="AF857" s="292" t="s">
        <v>2134</v>
      </c>
      <c r="AG857" s="292"/>
    </row>
    <row r="858" spans="1:33" x14ac:dyDescent="0.25">
      <c r="A858" s="275">
        <v>635</v>
      </c>
      <c r="B858" s="275" t="s">
        <v>142</v>
      </c>
      <c r="C858" s="275" t="s">
        <v>16</v>
      </c>
      <c r="D858" s="275">
        <v>3014</v>
      </c>
      <c r="E858" s="275" t="s">
        <v>144</v>
      </c>
      <c r="F858" s="275" t="s">
        <v>16</v>
      </c>
      <c r="G858" s="276">
        <v>63501111524586</v>
      </c>
      <c r="H858" s="277" t="s">
        <v>54</v>
      </c>
      <c r="I858" s="277" t="s">
        <v>64</v>
      </c>
      <c r="J858" s="278">
        <v>42219</v>
      </c>
      <c r="K858" s="279">
        <v>308</v>
      </c>
      <c r="L858" s="275" t="s">
        <v>127</v>
      </c>
      <c r="M858" s="275" t="s">
        <v>128</v>
      </c>
      <c r="N858" s="278">
        <v>42282</v>
      </c>
      <c r="O858" s="278" t="s">
        <v>1238</v>
      </c>
      <c r="P858" s="279">
        <v>245</v>
      </c>
      <c r="Q858" s="278" t="s">
        <v>37</v>
      </c>
      <c r="R858" s="275">
        <v>16128</v>
      </c>
      <c r="S858" s="275" t="s">
        <v>100</v>
      </c>
      <c r="T858" s="275">
        <v>16128</v>
      </c>
      <c r="U858" s="275" t="s">
        <v>100</v>
      </c>
      <c r="V858" s="283">
        <v>16128</v>
      </c>
      <c r="W858" s="275" t="s">
        <v>100</v>
      </c>
      <c r="X858" s="275" t="s">
        <v>107</v>
      </c>
      <c r="Y858" s="275">
        <v>16.13</v>
      </c>
      <c r="Z858" s="275">
        <v>1</v>
      </c>
      <c r="AA858" s="282" t="s">
        <v>630</v>
      </c>
      <c r="AB858" s="289" t="s">
        <v>1080</v>
      </c>
      <c r="AC858" s="275" t="s">
        <v>127</v>
      </c>
      <c r="AD858" s="290" t="s">
        <v>350</v>
      </c>
      <c r="AE858" s="292" t="s">
        <v>794</v>
      </c>
      <c r="AF858" s="292" t="s">
        <v>2134</v>
      </c>
      <c r="AG858" s="292"/>
    </row>
    <row r="859" spans="1:33" x14ac:dyDescent="0.25">
      <c r="A859" s="275">
        <v>635</v>
      </c>
      <c r="B859" s="275" t="s">
        <v>142</v>
      </c>
      <c r="C859" s="275" t="s">
        <v>16</v>
      </c>
      <c r="D859" s="275">
        <v>3014</v>
      </c>
      <c r="E859" s="275" t="s">
        <v>144</v>
      </c>
      <c r="F859" s="275" t="s">
        <v>16</v>
      </c>
      <c r="G859" s="276">
        <v>63501111524587</v>
      </c>
      <c r="H859" s="277" t="s">
        <v>54</v>
      </c>
      <c r="I859" s="277" t="s">
        <v>64</v>
      </c>
      <c r="J859" s="278">
        <v>42219</v>
      </c>
      <c r="K859" s="279">
        <v>308</v>
      </c>
      <c r="L859" s="275" t="s">
        <v>127</v>
      </c>
      <c r="M859" s="275" t="s">
        <v>128</v>
      </c>
      <c r="N859" s="278">
        <v>42282</v>
      </c>
      <c r="O859" s="278" t="s">
        <v>1238</v>
      </c>
      <c r="P859" s="279">
        <v>245</v>
      </c>
      <c r="Q859" s="278" t="s">
        <v>37</v>
      </c>
      <c r="R859" s="275">
        <v>16128</v>
      </c>
      <c r="S859" s="275" t="s">
        <v>100</v>
      </c>
      <c r="T859" s="275">
        <v>16128</v>
      </c>
      <c r="U859" s="275" t="s">
        <v>100</v>
      </c>
      <c r="V859" s="283">
        <v>16128</v>
      </c>
      <c r="W859" s="275" t="s">
        <v>100</v>
      </c>
      <c r="X859" s="275" t="s">
        <v>107</v>
      </c>
      <c r="Y859" s="275">
        <v>16.13</v>
      </c>
      <c r="Z859" s="275">
        <v>1</v>
      </c>
      <c r="AA859" s="282" t="s">
        <v>630</v>
      </c>
      <c r="AB859" s="289" t="s">
        <v>1080</v>
      </c>
      <c r="AC859" s="275" t="s">
        <v>127</v>
      </c>
      <c r="AD859" s="290" t="s">
        <v>350</v>
      </c>
      <c r="AE859" s="292" t="s">
        <v>794</v>
      </c>
      <c r="AF859" s="292" t="s">
        <v>2134</v>
      </c>
      <c r="AG859" s="292"/>
    </row>
    <row r="860" spans="1:33" x14ac:dyDescent="0.25">
      <c r="A860" s="275">
        <v>635</v>
      </c>
      <c r="B860" s="275" t="s">
        <v>142</v>
      </c>
      <c r="C860" s="275" t="s">
        <v>16</v>
      </c>
      <c r="D860" s="275">
        <v>3014</v>
      </c>
      <c r="E860" s="275" t="s">
        <v>144</v>
      </c>
      <c r="F860" s="275" t="s">
        <v>16</v>
      </c>
      <c r="G860" s="276">
        <v>63501111532079</v>
      </c>
      <c r="H860" s="277" t="s">
        <v>54</v>
      </c>
      <c r="I860" s="277" t="s">
        <v>694</v>
      </c>
      <c r="J860" s="278">
        <v>42279</v>
      </c>
      <c r="K860" s="279">
        <v>248</v>
      </c>
      <c r="L860" s="275" t="s">
        <v>127</v>
      </c>
      <c r="M860" s="275" t="s">
        <v>128</v>
      </c>
      <c r="N860" s="278">
        <v>42342</v>
      </c>
      <c r="O860" s="278" t="s">
        <v>273</v>
      </c>
      <c r="P860" s="279">
        <v>185</v>
      </c>
      <c r="Q860" s="278" t="s">
        <v>37</v>
      </c>
      <c r="R860" s="275">
        <v>16896</v>
      </c>
      <c r="S860" s="275" t="s">
        <v>100</v>
      </c>
      <c r="T860" s="275">
        <v>16896</v>
      </c>
      <c r="U860" s="275" t="s">
        <v>100</v>
      </c>
      <c r="V860" s="283">
        <v>16896</v>
      </c>
      <c r="W860" s="275" t="s">
        <v>100</v>
      </c>
      <c r="X860" s="275" t="s">
        <v>107</v>
      </c>
      <c r="Y860" s="275">
        <v>16.899999999999999</v>
      </c>
      <c r="Z860" s="275">
        <v>1</v>
      </c>
      <c r="AA860" s="282" t="s">
        <v>630</v>
      </c>
      <c r="AB860" s="289" t="s">
        <v>1080</v>
      </c>
      <c r="AC860" s="275" t="s">
        <v>127</v>
      </c>
      <c r="AD860" s="290" t="s">
        <v>350</v>
      </c>
      <c r="AE860" s="292" t="s">
        <v>794</v>
      </c>
      <c r="AF860" s="292" t="s">
        <v>2134</v>
      </c>
      <c r="AG860" s="292"/>
    </row>
    <row r="861" spans="1:33" x14ac:dyDescent="0.25">
      <c r="A861" s="275">
        <v>635</v>
      </c>
      <c r="B861" s="275" t="s">
        <v>142</v>
      </c>
      <c r="C861" s="275" t="s">
        <v>16</v>
      </c>
      <c r="D861" s="275">
        <v>3014</v>
      </c>
      <c r="E861" s="275" t="s">
        <v>144</v>
      </c>
      <c r="F861" s="275" t="s">
        <v>16</v>
      </c>
      <c r="G861" s="276">
        <v>63501111609507</v>
      </c>
      <c r="H861" s="277" t="s">
        <v>54</v>
      </c>
      <c r="I861" s="277" t="s">
        <v>283</v>
      </c>
      <c r="J861" s="278">
        <v>42461</v>
      </c>
      <c r="K861" s="279">
        <v>66</v>
      </c>
      <c r="L861" s="275" t="s">
        <v>127</v>
      </c>
      <c r="M861" s="275" t="s">
        <v>128</v>
      </c>
      <c r="N861" s="278">
        <v>42527</v>
      </c>
      <c r="O861" s="278" t="s">
        <v>268</v>
      </c>
      <c r="P861" s="279">
        <v>0</v>
      </c>
      <c r="Q861" s="278" t="s">
        <v>33</v>
      </c>
      <c r="R861" s="275">
        <v>22171</v>
      </c>
      <c r="S861" s="275" t="s">
        <v>100</v>
      </c>
      <c r="T861" s="275">
        <v>22171</v>
      </c>
      <c r="U861" s="275" t="s">
        <v>100</v>
      </c>
      <c r="V861" s="283">
        <v>22171</v>
      </c>
      <c r="W861" s="275" t="s">
        <v>100</v>
      </c>
      <c r="X861" s="275" t="s">
        <v>107</v>
      </c>
      <c r="Y861" s="275">
        <v>22.17</v>
      </c>
      <c r="Z861" s="275">
        <v>1</v>
      </c>
      <c r="AA861" s="282" t="s">
        <v>630</v>
      </c>
      <c r="AB861" s="289" t="s">
        <v>463</v>
      </c>
      <c r="AC861" s="275" t="s">
        <v>994</v>
      </c>
      <c r="AD861" s="290" t="s">
        <v>350</v>
      </c>
      <c r="AE861" s="292" t="s">
        <v>794</v>
      </c>
      <c r="AF861" s="292" t="s">
        <v>2134</v>
      </c>
      <c r="AG861" s="292"/>
    </row>
    <row r="862" spans="1:33" x14ac:dyDescent="0.25">
      <c r="A862" s="275">
        <v>635</v>
      </c>
      <c r="B862" s="275" t="s">
        <v>142</v>
      </c>
      <c r="C862" s="275" t="s">
        <v>16</v>
      </c>
      <c r="D862" s="275">
        <v>3014</v>
      </c>
      <c r="E862" s="275" t="s">
        <v>144</v>
      </c>
      <c r="F862" s="275" t="s">
        <v>16</v>
      </c>
      <c r="G862" s="276">
        <v>63501111607892</v>
      </c>
      <c r="H862" s="277" t="s">
        <v>54</v>
      </c>
      <c r="I862" s="277" t="s">
        <v>283</v>
      </c>
      <c r="J862" s="278">
        <v>42451</v>
      </c>
      <c r="K862" s="279">
        <v>76</v>
      </c>
      <c r="L862" s="275" t="s">
        <v>127</v>
      </c>
      <c r="M862" s="275" t="s">
        <v>128</v>
      </c>
      <c r="N862" s="278">
        <v>42527</v>
      </c>
      <c r="O862" s="278" t="s">
        <v>268</v>
      </c>
      <c r="P862" s="279">
        <v>0</v>
      </c>
      <c r="Q862" s="278" t="s">
        <v>33</v>
      </c>
      <c r="R862" s="275">
        <v>24000</v>
      </c>
      <c r="S862" s="275" t="s">
        <v>100</v>
      </c>
      <c r="T862" s="275">
        <v>24000</v>
      </c>
      <c r="U862" s="275" t="s">
        <v>100</v>
      </c>
      <c r="V862" s="283">
        <v>24000</v>
      </c>
      <c r="W862" s="275" t="s">
        <v>100</v>
      </c>
      <c r="X862" s="275" t="s">
        <v>107</v>
      </c>
      <c r="Y862" s="275">
        <v>24</v>
      </c>
      <c r="Z862" s="275">
        <v>1</v>
      </c>
      <c r="AA862" s="282" t="s">
        <v>630</v>
      </c>
      <c r="AB862" s="289" t="s">
        <v>463</v>
      </c>
      <c r="AC862" s="275" t="s">
        <v>352</v>
      </c>
      <c r="AD862" s="290" t="s">
        <v>350</v>
      </c>
      <c r="AE862" s="292" t="s">
        <v>794</v>
      </c>
      <c r="AF862" s="292" t="s">
        <v>2134</v>
      </c>
      <c r="AG862" s="292"/>
    </row>
    <row r="863" spans="1:33" x14ac:dyDescent="0.25">
      <c r="A863" s="275">
        <v>635</v>
      </c>
      <c r="B863" s="275" t="s">
        <v>142</v>
      </c>
      <c r="C863" s="275" t="s">
        <v>16</v>
      </c>
      <c r="D863" s="275">
        <v>3014</v>
      </c>
      <c r="E863" s="275" t="s">
        <v>144</v>
      </c>
      <c r="F863" s="275" t="s">
        <v>16</v>
      </c>
      <c r="G863" s="276">
        <v>63501111605178</v>
      </c>
      <c r="H863" s="277" t="s">
        <v>54</v>
      </c>
      <c r="I863" s="277" t="s">
        <v>283</v>
      </c>
      <c r="J863" s="278">
        <v>42429</v>
      </c>
      <c r="K863" s="279">
        <v>98</v>
      </c>
      <c r="L863" s="275" t="s">
        <v>127</v>
      </c>
      <c r="M863" s="275" t="s">
        <v>128</v>
      </c>
      <c r="N863" s="278">
        <v>42495</v>
      </c>
      <c r="O863" s="278" t="s">
        <v>268</v>
      </c>
      <c r="P863" s="279">
        <v>32</v>
      </c>
      <c r="Q863" s="278" t="s">
        <v>34</v>
      </c>
      <c r="R863" s="275">
        <v>24501.53</v>
      </c>
      <c r="S863" s="275" t="s">
        <v>100</v>
      </c>
      <c r="T863" s="275">
        <v>24501.53</v>
      </c>
      <c r="U863" s="275" t="s">
        <v>100</v>
      </c>
      <c r="V863" s="283">
        <v>24501.53</v>
      </c>
      <c r="W863" s="275" t="s">
        <v>100</v>
      </c>
      <c r="X863" s="275" t="s">
        <v>107</v>
      </c>
      <c r="Y863" s="275">
        <v>24.5</v>
      </c>
      <c r="Z863" s="275">
        <v>1</v>
      </c>
      <c r="AA863" s="282" t="s">
        <v>630</v>
      </c>
      <c r="AB863" s="289" t="s">
        <v>413</v>
      </c>
      <c r="AC863" s="275" t="s">
        <v>127</v>
      </c>
      <c r="AD863" s="290" t="s">
        <v>350</v>
      </c>
      <c r="AE863" s="292" t="s">
        <v>794</v>
      </c>
      <c r="AF863" s="292" t="s">
        <v>2134</v>
      </c>
      <c r="AG863" s="292"/>
    </row>
    <row r="864" spans="1:33" x14ac:dyDescent="0.25">
      <c r="A864" s="275">
        <v>635</v>
      </c>
      <c r="B864" s="275" t="s">
        <v>142</v>
      </c>
      <c r="C864" s="275" t="s">
        <v>16</v>
      </c>
      <c r="D864" s="275">
        <v>3014</v>
      </c>
      <c r="E864" s="275" t="s">
        <v>144</v>
      </c>
      <c r="F864" s="275" t="s">
        <v>16</v>
      </c>
      <c r="G864" s="276">
        <v>63501111609636</v>
      </c>
      <c r="H864" s="277" t="s">
        <v>54</v>
      </c>
      <c r="I864" s="277" t="s">
        <v>283</v>
      </c>
      <c r="J864" s="278">
        <v>42461</v>
      </c>
      <c r="K864" s="279">
        <v>66</v>
      </c>
      <c r="L864" s="275" t="s">
        <v>158</v>
      </c>
      <c r="M864" s="275" t="s">
        <v>41</v>
      </c>
      <c r="N864" s="278">
        <v>42495</v>
      </c>
      <c r="O864" s="278" t="s">
        <v>268</v>
      </c>
      <c r="P864" s="279">
        <v>32</v>
      </c>
      <c r="Q864" s="278" t="s">
        <v>34</v>
      </c>
      <c r="R864" s="275">
        <v>28272</v>
      </c>
      <c r="S864" s="275" t="s">
        <v>100</v>
      </c>
      <c r="T864" s="275">
        <v>28272</v>
      </c>
      <c r="U864" s="275" t="s">
        <v>100</v>
      </c>
      <c r="V864" s="283">
        <v>28272</v>
      </c>
      <c r="W864" s="275" t="s">
        <v>100</v>
      </c>
      <c r="X864" s="275" t="s">
        <v>107</v>
      </c>
      <c r="Y864" s="275">
        <v>28.27</v>
      </c>
      <c r="Z864" s="275">
        <v>1</v>
      </c>
      <c r="AA864" s="282" t="s">
        <v>630</v>
      </c>
      <c r="AB864" s="289" t="s">
        <v>413</v>
      </c>
      <c r="AC864" s="275" t="s">
        <v>359</v>
      </c>
      <c r="AD864" s="290" t="s">
        <v>350</v>
      </c>
      <c r="AE864" s="292" t="s">
        <v>794</v>
      </c>
      <c r="AF864" s="292" t="s">
        <v>2134</v>
      </c>
      <c r="AG864" s="292"/>
    </row>
    <row r="865" spans="1:33" x14ac:dyDescent="0.25">
      <c r="A865" s="275">
        <v>635</v>
      </c>
      <c r="B865" s="275" t="s">
        <v>142</v>
      </c>
      <c r="C865" s="275" t="s">
        <v>16</v>
      </c>
      <c r="D865" s="275">
        <v>3014</v>
      </c>
      <c r="E865" s="275" t="s">
        <v>144</v>
      </c>
      <c r="F865" s="275" t="s">
        <v>16</v>
      </c>
      <c r="G865" s="276">
        <v>63501111609562</v>
      </c>
      <c r="H865" s="277" t="s">
        <v>54</v>
      </c>
      <c r="I865" s="277" t="s">
        <v>283</v>
      </c>
      <c r="J865" s="278">
        <v>42461</v>
      </c>
      <c r="K865" s="279">
        <v>66</v>
      </c>
      <c r="L865" s="275" t="s">
        <v>127</v>
      </c>
      <c r="M865" s="275" t="s">
        <v>128</v>
      </c>
      <c r="N865" s="278">
        <v>42527</v>
      </c>
      <c r="O865" s="278" t="s">
        <v>268</v>
      </c>
      <c r="P865" s="279">
        <v>0</v>
      </c>
      <c r="Q865" s="278" t="s">
        <v>33</v>
      </c>
      <c r="R865" s="275">
        <v>38808</v>
      </c>
      <c r="S865" s="275" t="s">
        <v>100</v>
      </c>
      <c r="T865" s="275">
        <v>38808</v>
      </c>
      <c r="U865" s="275" t="s">
        <v>100</v>
      </c>
      <c r="V865" s="283">
        <v>38808</v>
      </c>
      <c r="W865" s="275" t="s">
        <v>100</v>
      </c>
      <c r="X865" s="275" t="s">
        <v>107</v>
      </c>
      <c r="Y865" s="275">
        <v>38.81</v>
      </c>
      <c r="Z865" s="275">
        <v>1</v>
      </c>
      <c r="AA865" s="282" t="s">
        <v>630</v>
      </c>
      <c r="AB865" s="289" t="s">
        <v>463</v>
      </c>
      <c r="AC865" s="275" t="s">
        <v>994</v>
      </c>
      <c r="AD865" s="290" t="s">
        <v>350</v>
      </c>
      <c r="AE865" s="292" t="s">
        <v>794</v>
      </c>
      <c r="AF865" s="292" t="s">
        <v>2134</v>
      </c>
      <c r="AG865" s="292"/>
    </row>
    <row r="866" spans="1:33" x14ac:dyDescent="0.25">
      <c r="A866" s="275">
        <v>635</v>
      </c>
      <c r="B866" s="275" t="s">
        <v>142</v>
      </c>
      <c r="C866" s="275" t="s">
        <v>16</v>
      </c>
      <c r="D866" s="275">
        <v>3014</v>
      </c>
      <c r="E866" s="275" t="s">
        <v>144</v>
      </c>
      <c r="F866" s="275" t="s">
        <v>16</v>
      </c>
      <c r="G866" s="276">
        <v>63501111609465</v>
      </c>
      <c r="H866" s="277" t="s">
        <v>54</v>
      </c>
      <c r="I866" s="277" t="s">
        <v>283</v>
      </c>
      <c r="J866" s="278">
        <v>42461</v>
      </c>
      <c r="K866" s="279">
        <v>66</v>
      </c>
      <c r="L866" s="275" t="s">
        <v>127</v>
      </c>
      <c r="M866" s="275" t="s">
        <v>128</v>
      </c>
      <c r="N866" s="278">
        <v>42527</v>
      </c>
      <c r="O866" s="278" t="s">
        <v>268</v>
      </c>
      <c r="P866" s="279">
        <v>0</v>
      </c>
      <c r="Q866" s="278" t="s">
        <v>33</v>
      </c>
      <c r="R866" s="275">
        <v>43341.599999999999</v>
      </c>
      <c r="S866" s="275" t="s">
        <v>100</v>
      </c>
      <c r="T866" s="275">
        <v>43341.599999999999</v>
      </c>
      <c r="U866" s="275" t="s">
        <v>100</v>
      </c>
      <c r="V866" s="283">
        <v>43341.599999999999</v>
      </c>
      <c r="W866" s="275" t="s">
        <v>100</v>
      </c>
      <c r="X866" s="275" t="s">
        <v>107</v>
      </c>
      <c r="Y866" s="275">
        <v>43.34</v>
      </c>
      <c r="Z866" s="275">
        <v>1</v>
      </c>
      <c r="AA866" s="282" t="s">
        <v>630</v>
      </c>
      <c r="AB866" s="289" t="s">
        <v>463</v>
      </c>
      <c r="AC866" s="275" t="s">
        <v>994</v>
      </c>
      <c r="AD866" s="290" t="s">
        <v>350</v>
      </c>
      <c r="AE866" s="292" t="s">
        <v>794</v>
      </c>
      <c r="AF866" s="292" t="s">
        <v>2134</v>
      </c>
      <c r="AG866" s="292"/>
    </row>
    <row r="867" spans="1:33" x14ac:dyDescent="0.25">
      <c r="A867" s="275">
        <v>635</v>
      </c>
      <c r="B867" s="275" t="s">
        <v>142</v>
      </c>
      <c r="C867" s="275" t="s">
        <v>16</v>
      </c>
      <c r="D867" s="275">
        <v>3014</v>
      </c>
      <c r="E867" s="275" t="s">
        <v>144</v>
      </c>
      <c r="F867" s="275" t="s">
        <v>16</v>
      </c>
      <c r="G867" s="276">
        <v>63501111607980</v>
      </c>
      <c r="H867" s="277" t="s">
        <v>54</v>
      </c>
      <c r="I867" s="277" t="s">
        <v>283</v>
      </c>
      <c r="J867" s="278">
        <v>42451</v>
      </c>
      <c r="K867" s="279">
        <v>76</v>
      </c>
      <c r="L867" s="275" t="s">
        <v>127</v>
      </c>
      <c r="M867" s="275" t="s">
        <v>128</v>
      </c>
      <c r="N867" s="278">
        <v>42527</v>
      </c>
      <c r="O867" s="278" t="s">
        <v>268</v>
      </c>
      <c r="P867" s="279">
        <v>0</v>
      </c>
      <c r="Q867" s="278" t="s">
        <v>33</v>
      </c>
      <c r="R867" s="275">
        <v>48212.160000000003</v>
      </c>
      <c r="S867" s="275" t="s">
        <v>100</v>
      </c>
      <c r="T867" s="275">
        <v>48212.160000000003</v>
      </c>
      <c r="U867" s="275" t="s">
        <v>100</v>
      </c>
      <c r="V867" s="283">
        <v>48212.160000000003</v>
      </c>
      <c r="W867" s="275" t="s">
        <v>100</v>
      </c>
      <c r="X867" s="275" t="s">
        <v>107</v>
      </c>
      <c r="Y867" s="275">
        <v>48.21</v>
      </c>
      <c r="Z867" s="275">
        <v>1</v>
      </c>
      <c r="AA867" s="282" t="s">
        <v>630</v>
      </c>
      <c r="AB867" s="289" t="s">
        <v>463</v>
      </c>
      <c r="AC867" s="275" t="s">
        <v>2296</v>
      </c>
      <c r="AD867" s="290" t="s">
        <v>350</v>
      </c>
      <c r="AE867" s="292" t="s">
        <v>794</v>
      </c>
      <c r="AF867" s="292" t="s">
        <v>2134</v>
      </c>
      <c r="AG867" s="292"/>
    </row>
    <row r="868" spans="1:33" x14ac:dyDescent="0.25">
      <c r="A868" s="275">
        <v>635</v>
      </c>
      <c r="B868" s="275" t="s">
        <v>142</v>
      </c>
      <c r="C868" s="275" t="s">
        <v>16</v>
      </c>
      <c r="D868" s="275">
        <v>3014</v>
      </c>
      <c r="E868" s="275" t="s">
        <v>144</v>
      </c>
      <c r="F868" s="275" t="s">
        <v>16</v>
      </c>
      <c r="G868" s="276">
        <v>63501111607994</v>
      </c>
      <c r="H868" s="277" t="s">
        <v>54</v>
      </c>
      <c r="I868" s="277" t="s">
        <v>283</v>
      </c>
      <c r="J868" s="278">
        <v>42451</v>
      </c>
      <c r="K868" s="279">
        <v>76</v>
      </c>
      <c r="L868" s="275" t="s">
        <v>127</v>
      </c>
      <c r="M868" s="275" t="s">
        <v>128</v>
      </c>
      <c r="N868" s="278">
        <v>42527</v>
      </c>
      <c r="O868" s="278" t="s">
        <v>268</v>
      </c>
      <c r="P868" s="279">
        <v>0</v>
      </c>
      <c r="Q868" s="278" t="s">
        <v>33</v>
      </c>
      <c r="R868" s="275">
        <v>81993.600000000006</v>
      </c>
      <c r="S868" s="275" t="s">
        <v>100</v>
      </c>
      <c r="T868" s="275">
        <v>81993.600000000006</v>
      </c>
      <c r="U868" s="275" t="s">
        <v>100</v>
      </c>
      <c r="V868" s="283">
        <v>81993.600000000006</v>
      </c>
      <c r="W868" s="275" t="s">
        <v>100</v>
      </c>
      <c r="X868" s="275" t="s">
        <v>107</v>
      </c>
      <c r="Y868" s="275">
        <v>81.99</v>
      </c>
      <c r="Z868" s="275">
        <v>1</v>
      </c>
      <c r="AA868" s="282" t="s">
        <v>630</v>
      </c>
      <c r="AB868" s="289" t="s">
        <v>463</v>
      </c>
      <c r="AC868" s="275" t="s">
        <v>994</v>
      </c>
      <c r="AD868" s="290" t="s">
        <v>350</v>
      </c>
      <c r="AE868" s="292" t="s">
        <v>794</v>
      </c>
      <c r="AF868" s="292" t="s">
        <v>2134</v>
      </c>
      <c r="AG868" s="292"/>
    </row>
    <row r="869" spans="1:33" x14ac:dyDescent="0.25">
      <c r="A869" s="275">
        <v>635</v>
      </c>
      <c r="B869" s="275" t="s">
        <v>142</v>
      </c>
      <c r="C869" s="275" t="s">
        <v>16</v>
      </c>
      <c r="D869" s="275">
        <v>3014</v>
      </c>
      <c r="E869" s="275" t="s">
        <v>144</v>
      </c>
      <c r="F869" s="275" t="s">
        <v>16</v>
      </c>
      <c r="G869" s="276">
        <v>63501111609504</v>
      </c>
      <c r="H869" s="277" t="s">
        <v>54</v>
      </c>
      <c r="I869" s="277" t="s">
        <v>283</v>
      </c>
      <c r="J869" s="278">
        <v>42461</v>
      </c>
      <c r="K869" s="279">
        <v>66</v>
      </c>
      <c r="L869" s="275" t="s">
        <v>127</v>
      </c>
      <c r="M869" s="275" t="s">
        <v>128</v>
      </c>
      <c r="N869" s="278">
        <v>42527</v>
      </c>
      <c r="O869" s="278" t="s">
        <v>268</v>
      </c>
      <c r="P869" s="279">
        <v>0</v>
      </c>
      <c r="Q869" s="278" t="s">
        <v>33</v>
      </c>
      <c r="R869" s="275">
        <v>302117.8</v>
      </c>
      <c r="S869" s="275" t="s">
        <v>100</v>
      </c>
      <c r="T869" s="275">
        <v>302117.8</v>
      </c>
      <c r="U869" s="275" t="s">
        <v>100</v>
      </c>
      <c r="V869" s="283">
        <v>302117.8</v>
      </c>
      <c r="W869" s="275" t="s">
        <v>100</v>
      </c>
      <c r="X869" s="275" t="s">
        <v>107</v>
      </c>
      <c r="Y869" s="275">
        <v>302.12</v>
      </c>
      <c r="Z869" s="275">
        <v>1</v>
      </c>
      <c r="AA869" s="282" t="s">
        <v>630</v>
      </c>
      <c r="AB869" s="289" t="s">
        <v>463</v>
      </c>
      <c r="AC869" s="275" t="s">
        <v>994</v>
      </c>
      <c r="AD869" s="290" t="s">
        <v>350</v>
      </c>
      <c r="AE869" s="292" t="s">
        <v>794</v>
      </c>
      <c r="AF869" s="292" t="s">
        <v>2134</v>
      </c>
      <c r="AG869" s="292"/>
    </row>
    <row r="870" spans="1:33" x14ac:dyDescent="0.25">
      <c r="A870" s="275">
        <v>635</v>
      </c>
      <c r="B870" s="275" t="s">
        <v>142</v>
      </c>
      <c r="C870" s="275" t="s">
        <v>16</v>
      </c>
      <c r="D870" s="275">
        <v>3022</v>
      </c>
      <c r="E870" s="275" t="s">
        <v>141</v>
      </c>
      <c r="F870" s="275" t="s">
        <v>16</v>
      </c>
      <c r="G870" s="276">
        <v>63503300004431</v>
      </c>
      <c r="H870" s="277" t="s">
        <v>60</v>
      </c>
      <c r="I870" s="277" t="s">
        <v>831</v>
      </c>
      <c r="J870" s="278">
        <v>42517</v>
      </c>
      <c r="K870" s="279">
        <v>10</v>
      </c>
      <c r="L870" s="275" t="s">
        <v>127</v>
      </c>
      <c r="M870" s="275" t="s">
        <v>128</v>
      </c>
      <c r="N870" s="278">
        <v>42524</v>
      </c>
      <c r="O870" s="278" t="s">
        <v>268</v>
      </c>
      <c r="P870" s="279">
        <v>3</v>
      </c>
      <c r="Q870" s="278" t="s">
        <v>33</v>
      </c>
      <c r="R870" s="275">
        <v>7725.6</v>
      </c>
      <c r="S870" s="275" t="s">
        <v>100</v>
      </c>
      <c r="T870" s="275">
        <v>7725.6</v>
      </c>
      <c r="U870" s="275" t="s">
        <v>100</v>
      </c>
      <c r="V870" s="283">
        <v>7725.6</v>
      </c>
      <c r="W870" s="275" t="s">
        <v>100</v>
      </c>
      <c r="X870" s="275" t="s">
        <v>107</v>
      </c>
      <c r="Y870" s="275">
        <v>7.73</v>
      </c>
      <c r="Z870" s="275">
        <v>1</v>
      </c>
      <c r="AA870" s="282" t="s">
        <v>629</v>
      </c>
      <c r="AB870" s="289" t="s">
        <v>409</v>
      </c>
      <c r="AC870" s="275" t="s">
        <v>2457</v>
      </c>
      <c r="AD870" s="290" t="s">
        <v>349</v>
      </c>
      <c r="AE870" s="292" t="s">
        <v>794</v>
      </c>
      <c r="AF870" s="292"/>
      <c r="AG870" s="292"/>
    </row>
    <row r="871" spans="1:33" x14ac:dyDescent="0.25">
      <c r="A871" s="275">
        <v>635</v>
      </c>
      <c r="B871" s="275" t="s">
        <v>142</v>
      </c>
      <c r="C871" s="275" t="s">
        <v>16</v>
      </c>
      <c r="D871" s="275">
        <v>309</v>
      </c>
      <c r="E871" s="275" t="s">
        <v>123</v>
      </c>
      <c r="F871" s="275" t="s">
        <v>21</v>
      </c>
      <c r="G871" s="276">
        <v>63501111604041</v>
      </c>
      <c r="H871" s="277" t="s">
        <v>54</v>
      </c>
      <c r="I871" s="277" t="s">
        <v>283</v>
      </c>
      <c r="J871" s="278">
        <v>42418</v>
      </c>
      <c r="K871" s="279">
        <v>109</v>
      </c>
      <c r="L871" s="275" t="s">
        <v>111</v>
      </c>
      <c r="M871" s="275" t="s">
        <v>42</v>
      </c>
      <c r="N871" s="278">
        <v>42494</v>
      </c>
      <c r="O871" s="278" t="s">
        <v>268</v>
      </c>
      <c r="P871" s="279">
        <v>33</v>
      </c>
      <c r="Q871" s="278" t="s">
        <v>34</v>
      </c>
      <c r="R871" s="275">
        <v>19000</v>
      </c>
      <c r="S871" s="275" t="s">
        <v>100</v>
      </c>
      <c r="T871" s="275">
        <v>19000</v>
      </c>
      <c r="U871" s="275" t="s">
        <v>100</v>
      </c>
      <c r="V871" s="283">
        <v>19000</v>
      </c>
      <c r="W871" s="275" t="s">
        <v>100</v>
      </c>
      <c r="X871" s="275" t="s">
        <v>114</v>
      </c>
      <c r="Y871" s="275">
        <v>19</v>
      </c>
      <c r="Z871" s="275">
        <v>1</v>
      </c>
      <c r="AA871" s="282" t="s">
        <v>630</v>
      </c>
      <c r="AB871" s="289" t="s">
        <v>436</v>
      </c>
      <c r="AC871" s="275" t="s">
        <v>2170</v>
      </c>
      <c r="AD871" s="290" t="s">
        <v>350</v>
      </c>
      <c r="AE871" s="292"/>
      <c r="AF871" s="292" t="s">
        <v>2134</v>
      </c>
      <c r="AG871" s="292"/>
    </row>
    <row r="872" spans="1:33" x14ac:dyDescent="0.25">
      <c r="A872" s="275">
        <v>635</v>
      </c>
      <c r="B872" s="275" t="s">
        <v>142</v>
      </c>
      <c r="C872" s="275" t="s">
        <v>16</v>
      </c>
      <c r="D872" s="275">
        <v>3805</v>
      </c>
      <c r="E872" s="275" t="s">
        <v>606</v>
      </c>
      <c r="F872" s="275" t="s">
        <v>16</v>
      </c>
      <c r="G872" s="276">
        <v>63501111600156</v>
      </c>
      <c r="H872" s="277" t="s">
        <v>55</v>
      </c>
      <c r="I872" s="277" t="s">
        <v>719</v>
      </c>
      <c r="J872" s="278">
        <v>42395</v>
      </c>
      <c r="K872" s="279">
        <v>132</v>
      </c>
      <c r="L872" s="275" t="s">
        <v>149</v>
      </c>
      <c r="M872" s="275" t="s">
        <v>41</v>
      </c>
      <c r="N872" s="278">
        <v>42494</v>
      </c>
      <c r="O872" s="278" t="s">
        <v>268</v>
      </c>
      <c r="P872" s="279">
        <v>33</v>
      </c>
      <c r="Q872" s="278" t="s">
        <v>34</v>
      </c>
      <c r="R872" s="275">
        <v>11508</v>
      </c>
      <c r="S872" s="275" t="s">
        <v>100</v>
      </c>
      <c r="T872" s="275">
        <v>11508</v>
      </c>
      <c r="U872" s="275" t="s">
        <v>100</v>
      </c>
      <c r="V872" s="283">
        <v>11508</v>
      </c>
      <c r="W872" s="275" t="s">
        <v>100</v>
      </c>
      <c r="X872" s="275" t="s">
        <v>107</v>
      </c>
      <c r="Y872" s="275">
        <v>11.51</v>
      </c>
      <c r="Z872" s="275">
        <v>1</v>
      </c>
      <c r="AA872" s="282" t="s">
        <v>630</v>
      </c>
      <c r="AB872" s="289" t="s">
        <v>2137</v>
      </c>
      <c r="AC872" s="275" t="s">
        <v>361</v>
      </c>
      <c r="AD872" s="290" t="s">
        <v>350</v>
      </c>
      <c r="AE872" s="292"/>
      <c r="AF872" s="292" t="s">
        <v>2134</v>
      </c>
      <c r="AG872" s="292"/>
    </row>
    <row r="873" spans="1:33" x14ac:dyDescent="0.25">
      <c r="A873" s="275">
        <v>635</v>
      </c>
      <c r="B873" s="275" t="s">
        <v>142</v>
      </c>
      <c r="C873" s="275" t="s">
        <v>16</v>
      </c>
      <c r="D873" s="275">
        <v>3805</v>
      </c>
      <c r="E873" s="275" t="s">
        <v>606</v>
      </c>
      <c r="F873" s="275" t="s">
        <v>16</v>
      </c>
      <c r="G873" s="276">
        <v>63501111545015</v>
      </c>
      <c r="H873" s="277" t="s">
        <v>55</v>
      </c>
      <c r="I873" s="277" t="s">
        <v>719</v>
      </c>
      <c r="J873" s="278">
        <v>42355</v>
      </c>
      <c r="K873" s="279">
        <v>172</v>
      </c>
      <c r="L873" s="275" t="s">
        <v>149</v>
      </c>
      <c r="M873" s="275" t="s">
        <v>41</v>
      </c>
      <c r="N873" s="278">
        <v>42494</v>
      </c>
      <c r="O873" s="278" t="s">
        <v>268</v>
      </c>
      <c r="P873" s="279">
        <v>33</v>
      </c>
      <c r="Q873" s="278" t="s">
        <v>34</v>
      </c>
      <c r="R873" s="275">
        <v>25326</v>
      </c>
      <c r="S873" s="275" t="s">
        <v>100</v>
      </c>
      <c r="T873" s="275">
        <v>25326</v>
      </c>
      <c r="U873" s="275" t="s">
        <v>100</v>
      </c>
      <c r="V873" s="283">
        <v>25326</v>
      </c>
      <c r="W873" s="275" t="s">
        <v>100</v>
      </c>
      <c r="X873" s="275" t="s">
        <v>107</v>
      </c>
      <c r="Y873" s="275">
        <v>25.33</v>
      </c>
      <c r="Z873" s="275">
        <v>1</v>
      </c>
      <c r="AA873" s="282" t="s">
        <v>630</v>
      </c>
      <c r="AB873" s="289" t="s">
        <v>2137</v>
      </c>
      <c r="AC873" s="275" t="s">
        <v>361</v>
      </c>
      <c r="AD873" s="290" t="s">
        <v>350</v>
      </c>
      <c r="AE873" s="292"/>
      <c r="AF873" s="292" t="s">
        <v>2134</v>
      </c>
      <c r="AG873" s="292"/>
    </row>
    <row r="874" spans="1:33" x14ac:dyDescent="0.25">
      <c r="A874" s="275">
        <v>635</v>
      </c>
      <c r="B874" s="275" t="s">
        <v>142</v>
      </c>
      <c r="C874" s="275" t="s">
        <v>16</v>
      </c>
      <c r="D874" s="275">
        <v>3805</v>
      </c>
      <c r="E874" s="275" t="s">
        <v>606</v>
      </c>
      <c r="F874" s="275" t="s">
        <v>16</v>
      </c>
      <c r="G874" s="276">
        <v>63501111545013</v>
      </c>
      <c r="H874" s="277" t="s">
        <v>55</v>
      </c>
      <c r="I874" s="277" t="s">
        <v>719</v>
      </c>
      <c r="J874" s="278">
        <v>42355</v>
      </c>
      <c r="K874" s="279">
        <v>172</v>
      </c>
      <c r="L874" s="275" t="s">
        <v>149</v>
      </c>
      <c r="M874" s="275" t="s">
        <v>41</v>
      </c>
      <c r="N874" s="278">
        <v>42494</v>
      </c>
      <c r="O874" s="278" t="s">
        <v>268</v>
      </c>
      <c r="P874" s="279">
        <v>33</v>
      </c>
      <c r="Q874" s="278" t="s">
        <v>34</v>
      </c>
      <c r="R874" s="275">
        <v>28128</v>
      </c>
      <c r="S874" s="275" t="s">
        <v>100</v>
      </c>
      <c r="T874" s="275">
        <v>28128</v>
      </c>
      <c r="U874" s="275" t="s">
        <v>100</v>
      </c>
      <c r="V874" s="283">
        <v>28128</v>
      </c>
      <c r="W874" s="275" t="s">
        <v>100</v>
      </c>
      <c r="X874" s="275" t="s">
        <v>107</v>
      </c>
      <c r="Y874" s="275">
        <v>28.13</v>
      </c>
      <c r="Z874" s="275">
        <v>1</v>
      </c>
      <c r="AA874" s="282" t="s">
        <v>630</v>
      </c>
      <c r="AB874" s="289" t="s">
        <v>2137</v>
      </c>
      <c r="AC874" s="275" t="s">
        <v>361</v>
      </c>
      <c r="AD874" s="290" t="s">
        <v>350</v>
      </c>
      <c r="AE874" s="292"/>
      <c r="AF874" s="292" t="s">
        <v>2134</v>
      </c>
      <c r="AG874" s="292"/>
    </row>
    <row r="875" spans="1:33" x14ac:dyDescent="0.25">
      <c r="A875" s="275">
        <v>635</v>
      </c>
      <c r="B875" s="275" t="s">
        <v>142</v>
      </c>
      <c r="C875" s="275" t="s">
        <v>16</v>
      </c>
      <c r="D875" s="275">
        <v>413</v>
      </c>
      <c r="E875" s="275" t="s">
        <v>136</v>
      </c>
      <c r="F875" s="275" t="s">
        <v>13</v>
      </c>
      <c r="G875" s="276">
        <v>63501111604348</v>
      </c>
      <c r="H875" s="277" t="s">
        <v>55</v>
      </c>
      <c r="I875" s="277" t="s">
        <v>286</v>
      </c>
      <c r="J875" s="278">
        <v>42418</v>
      </c>
      <c r="K875" s="279">
        <v>109</v>
      </c>
      <c r="L875" s="275" t="s">
        <v>122</v>
      </c>
      <c r="M875" s="275" t="s">
        <v>41</v>
      </c>
      <c r="N875" s="278">
        <v>42496</v>
      </c>
      <c r="O875" s="278" t="s">
        <v>268</v>
      </c>
      <c r="P875" s="279">
        <v>31</v>
      </c>
      <c r="Q875" s="278" t="s">
        <v>34</v>
      </c>
      <c r="R875" s="275">
        <v>1080</v>
      </c>
      <c r="S875" s="275" t="s">
        <v>100</v>
      </c>
      <c r="T875" s="275">
        <v>1080</v>
      </c>
      <c r="U875" s="275" t="s">
        <v>100</v>
      </c>
      <c r="V875" s="283">
        <v>1080</v>
      </c>
      <c r="W875" s="275" t="s">
        <v>100</v>
      </c>
      <c r="X875" s="275" t="s">
        <v>114</v>
      </c>
      <c r="Y875" s="275">
        <v>1.08</v>
      </c>
      <c r="Z875" s="275">
        <v>1</v>
      </c>
      <c r="AA875" s="282" t="s">
        <v>629</v>
      </c>
      <c r="AB875" s="289" t="s">
        <v>428</v>
      </c>
      <c r="AC875" s="275" t="s">
        <v>367</v>
      </c>
      <c r="AD875" s="290" t="s">
        <v>349</v>
      </c>
      <c r="AE875" s="292" t="s">
        <v>795</v>
      </c>
      <c r="AF875" s="292" t="s">
        <v>2134</v>
      </c>
      <c r="AG875" s="292" t="s">
        <v>2134</v>
      </c>
    </row>
    <row r="876" spans="1:33" x14ac:dyDescent="0.25">
      <c r="A876" s="275">
        <v>635</v>
      </c>
      <c r="B876" s="275" t="s">
        <v>142</v>
      </c>
      <c r="C876" s="275" t="s">
        <v>16</v>
      </c>
      <c r="D876" s="275">
        <v>413</v>
      </c>
      <c r="E876" s="275" t="s">
        <v>136</v>
      </c>
      <c r="F876" s="275" t="s">
        <v>13</v>
      </c>
      <c r="G876" s="276">
        <v>63501111609568</v>
      </c>
      <c r="H876" s="277" t="s">
        <v>55</v>
      </c>
      <c r="I876" s="277" t="s">
        <v>286</v>
      </c>
      <c r="J876" s="278">
        <v>42461</v>
      </c>
      <c r="K876" s="279">
        <v>66</v>
      </c>
      <c r="L876" s="275" t="s">
        <v>111</v>
      </c>
      <c r="M876" s="275" t="s">
        <v>42</v>
      </c>
      <c r="N876" s="278">
        <v>42527</v>
      </c>
      <c r="O876" s="278" t="s">
        <v>268</v>
      </c>
      <c r="P876" s="279">
        <v>0</v>
      </c>
      <c r="Q876" s="278" t="s">
        <v>33</v>
      </c>
      <c r="R876" s="275">
        <v>1946</v>
      </c>
      <c r="S876" s="275" t="s">
        <v>100</v>
      </c>
      <c r="T876" s="275">
        <v>1946</v>
      </c>
      <c r="U876" s="275" t="s">
        <v>100</v>
      </c>
      <c r="V876" s="283">
        <v>1946</v>
      </c>
      <c r="W876" s="275" t="s">
        <v>100</v>
      </c>
      <c r="X876" s="275" t="s">
        <v>114</v>
      </c>
      <c r="Y876" s="275">
        <v>1.95</v>
      </c>
      <c r="Z876" s="275">
        <v>1</v>
      </c>
      <c r="AA876" s="282" t="s">
        <v>629</v>
      </c>
      <c r="AB876" s="289" t="s">
        <v>428</v>
      </c>
      <c r="AC876" s="275" t="s">
        <v>360</v>
      </c>
      <c r="AD876" s="290" t="s">
        <v>349</v>
      </c>
      <c r="AE876" s="292"/>
      <c r="AF876" s="292"/>
      <c r="AG876" s="292"/>
    </row>
    <row r="877" spans="1:33" x14ac:dyDescent="0.25">
      <c r="A877" s="275">
        <v>635</v>
      </c>
      <c r="B877" s="275" t="s">
        <v>142</v>
      </c>
      <c r="C877" s="275" t="s">
        <v>16</v>
      </c>
      <c r="D877" s="275">
        <v>413</v>
      </c>
      <c r="E877" s="275" t="s">
        <v>136</v>
      </c>
      <c r="F877" s="275" t="s">
        <v>13</v>
      </c>
      <c r="G877" s="276">
        <v>63501111604349</v>
      </c>
      <c r="H877" s="277" t="s">
        <v>55</v>
      </c>
      <c r="I877" s="277" t="s">
        <v>286</v>
      </c>
      <c r="J877" s="278">
        <v>42418</v>
      </c>
      <c r="K877" s="279">
        <v>109</v>
      </c>
      <c r="L877" s="275" t="s">
        <v>122</v>
      </c>
      <c r="M877" s="275" t="s">
        <v>41</v>
      </c>
      <c r="N877" s="278">
        <v>42496</v>
      </c>
      <c r="O877" s="278" t="s">
        <v>268</v>
      </c>
      <c r="P877" s="279">
        <v>31</v>
      </c>
      <c r="Q877" s="278" t="s">
        <v>34</v>
      </c>
      <c r="R877" s="275">
        <v>2160</v>
      </c>
      <c r="S877" s="275" t="s">
        <v>100</v>
      </c>
      <c r="T877" s="275">
        <v>2160</v>
      </c>
      <c r="U877" s="275" t="s">
        <v>100</v>
      </c>
      <c r="V877" s="283">
        <v>2160</v>
      </c>
      <c r="W877" s="275" t="s">
        <v>100</v>
      </c>
      <c r="X877" s="275" t="s">
        <v>114</v>
      </c>
      <c r="Y877" s="275">
        <v>2.16</v>
      </c>
      <c r="Z877" s="275">
        <v>1</v>
      </c>
      <c r="AA877" s="282" t="s">
        <v>629</v>
      </c>
      <c r="AB877" s="289" t="s">
        <v>428</v>
      </c>
      <c r="AC877" s="275" t="s">
        <v>367</v>
      </c>
      <c r="AD877" s="290" t="s">
        <v>349</v>
      </c>
      <c r="AE877" s="292" t="s">
        <v>795</v>
      </c>
      <c r="AF877" s="292" t="s">
        <v>2134</v>
      </c>
      <c r="AG877" s="292" t="s">
        <v>2134</v>
      </c>
    </row>
    <row r="878" spans="1:33" x14ac:dyDescent="0.25">
      <c r="A878" s="275">
        <v>635</v>
      </c>
      <c r="B878" s="275" t="s">
        <v>142</v>
      </c>
      <c r="C878" s="275" t="s">
        <v>16</v>
      </c>
      <c r="D878" s="275">
        <v>413</v>
      </c>
      <c r="E878" s="275" t="s">
        <v>136</v>
      </c>
      <c r="F878" s="275" t="s">
        <v>13</v>
      </c>
      <c r="G878" s="276">
        <v>63501111609564</v>
      </c>
      <c r="H878" s="277" t="s">
        <v>55</v>
      </c>
      <c r="I878" s="277" t="s">
        <v>286</v>
      </c>
      <c r="J878" s="278">
        <v>42461</v>
      </c>
      <c r="K878" s="279">
        <v>66</v>
      </c>
      <c r="L878" s="275" t="s">
        <v>111</v>
      </c>
      <c r="M878" s="275" t="s">
        <v>42</v>
      </c>
      <c r="N878" s="278">
        <v>42527</v>
      </c>
      <c r="O878" s="278" t="s">
        <v>268</v>
      </c>
      <c r="P878" s="279">
        <v>0</v>
      </c>
      <c r="Q878" s="278" t="s">
        <v>33</v>
      </c>
      <c r="R878" s="275">
        <v>2200</v>
      </c>
      <c r="S878" s="275" t="s">
        <v>100</v>
      </c>
      <c r="T878" s="275">
        <v>2200</v>
      </c>
      <c r="U878" s="275" t="s">
        <v>100</v>
      </c>
      <c r="V878" s="283">
        <v>2200</v>
      </c>
      <c r="W878" s="275" t="s">
        <v>100</v>
      </c>
      <c r="X878" s="275" t="s">
        <v>114</v>
      </c>
      <c r="Y878" s="275">
        <v>2.2000000000000002</v>
      </c>
      <c r="Z878" s="275">
        <v>1</v>
      </c>
      <c r="AA878" s="282" t="s">
        <v>629</v>
      </c>
      <c r="AB878" s="289" t="s">
        <v>428</v>
      </c>
      <c r="AC878" s="275" t="s">
        <v>360</v>
      </c>
      <c r="AD878" s="290" t="s">
        <v>349</v>
      </c>
      <c r="AE878" s="292"/>
      <c r="AF878" s="292"/>
      <c r="AG878" s="292"/>
    </row>
    <row r="879" spans="1:33" x14ac:dyDescent="0.25">
      <c r="A879" s="275">
        <v>635</v>
      </c>
      <c r="B879" s="275" t="s">
        <v>142</v>
      </c>
      <c r="C879" s="275" t="s">
        <v>16</v>
      </c>
      <c r="D879" s="275">
        <v>413</v>
      </c>
      <c r="E879" s="275" t="s">
        <v>136</v>
      </c>
      <c r="F879" s="275" t="s">
        <v>13</v>
      </c>
      <c r="G879" s="276">
        <v>63501111609567</v>
      </c>
      <c r="H879" s="277" t="s">
        <v>55</v>
      </c>
      <c r="I879" s="277" t="s">
        <v>286</v>
      </c>
      <c r="J879" s="278">
        <v>42461</v>
      </c>
      <c r="K879" s="279">
        <v>66</v>
      </c>
      <c r="L879" s="275" t="s">
        <v>111</v>
      </c>
      <c r="M879" s="275" t="s">
        <v>42</v>
      </c>
      <c r="N879" s="278">
        <v>42527</v>
      </c>
      <c r="O879" s="278" t="s">
        <v>268</v>
      </c>
      <c r="P879" s="279">
        <v>0</v>
      </c>
      <c r="Q879" s="278" t="s">
        <v>33</v>
      </c>
      <c r="R879" s="275">
        <v>3360</v>
      </c>
      <c r="S879" s="275" t="s">
        <v>100</v>
      </c>
      <c r="T879" s="275">
        <v>3360</v>
      </c>
      <c r="U879" s="275" t="s">
        <v>100</v>
      </c>
      <c r="V879" s="283">
        <v>3360</v>
      </c>
      <c r="W879" s="275" t="s">
        <v>100</v>
      </c>
      <c r="X879" s="275" t="s">
        <v>114</v>
      </c>
      <c r="Y879" s="275">
        <v>3.36</v>
      </c>
      <c r="Z879" s="275">
        <v>1</v>
      </c>
      <c r="AA879" s="282" t="s">
        <v>629</v>
      </c>
      <c r="AB879" s="289" t="s">
        <v>428</v>
      </c>
      <c r="AC879" s="275" t="s">
        <v>360</v>
      </c>
      <c r="AD879" s="290" t="s">
        <v>349</v>
      </c>
      <c r="AE879" s="292"/>
      <c r="AF879" s="292"/>
      <c r="AG879" s="292"/>
    </row>
    <row r="880" spans="1:33" x14ac:dyDescent="0.25">
      <c r="A880" s="275">
        <v>635</v>
      </c>
      <c r="B880" s="275" t="s">
        <v>142</v>
      </c>
      <c r="C880" s="275" t="s">
        <v>16</v>
      </c>
      <c r="D880" s="275">
        <v>413</v>
      </c>
      <c r="E880" s="275" t="s">
        <v>136</v>
      </c>
      <c r="F880" s="275" t="s">
        <v>13</v>
      </c>
      <c r="G880" s="276">
        <v>63501111609403</v>
      </c>
      <c r="H880" s="277" t="s">
        <v>55</v>
      </c>
      <c r="I880" s="277" t="s">
        <v>286</v>
      </c>
      <c r="J880" s="278">
        <v>42460</v>
      </c>
      <c r="K880" s="279">
        <v>67</v>
      </c>
      <c r="L880" s="275" t="s">
        <v>111</v>
      </c>
      <c r="M880" s="275" t="s">
        <v>42</v>
      </c>
      <c r="N880" s="278">
        <v>42527</v>
      </c>
      <c r="O880" s="278" t="s">
        <v>268</v>
      </c>
      <c r="P880" s="279">
        <v>0</v>
      </c>
      <c r="Q880" s="278" t="s">
        <v>33</v>
      </c>
      <c r="R880" s="275">
        <v>35606.879999999997</v>
      </c>
      <c r="S880" s="275" t="s">
        <v>100</v>
      </c>
      <c r="T880" s="275">
        <v>35606.879999999997</v>
      </c>
      <c r="U880" s="275" t="s">
        <v>100</v>
      </c>
      <c r="V880" s="283">
        <v>35606.879999999997</v>
      </c>
      <c r="W880" s="275" t="s">
        <v>100</v>
      </c>
      <c r="X880" s="275" t="s">
        <v>114</v>
      </c>
      <c r="Y880" s="275">
        <v>35.61</v>
      </c>
      <c r="Z880" s="275">
        <v>1</v>
      </c>
      <c r="AA880" s="282" t="s">
        <v>630</v>
      </c>
      <c r="AB880" s="289" t="s">
        <v>428</v>
      </c>
      <c r="AC880" s="275" t="s">
        <v>360</v>
      </c>
      <c r="AD880" s="290" t="s">
        <v>350</v>
      </c>
      <c r="AE880" s="292"/>
      <c r="AF880" s="292" t="s">
        <v>2134</v>
      </c>
      <c r="AG880" s="292"/>
    </row>
    <row r="881" spans="1:33" x14ac:dyDescent="0.25">
      <c r="A881" s="275">
        <v>635</v>
      </c>
      <c r="B881" s="275" t="s">
        <v>142</v>
      </c>
      <c r="C881" s="275" t="s">
        <v>16</v>
      </c>
      <c r="D881" s="275">
        <v>420</v>
      </c>
      <c r="E881" s="275" t="s">
        <v>148</v>
      </c>
      <c r="F881" s="275" t="s">
        <v>13</v>
      </c>
      <c r="G881" s="276">
        <v>63501111609162</v>
      </c>
      <c r="H881" s="277" t="s">
        <v>54</v>
      </c>
      <c r="I881" s="277" t="s">
        <v>283</v>
      </c>
      <c r="J881" s="278">
        <v>42459</v>
      </c>
      <c r="K881" s="279">
        <v>68</v>
      </c>
      <c r="L881" s="275" t="s">
        <v>149</v>
      </c>
      <c r="M881" s="275" t="s">
        <v>41</v>
      </c>
      <c r="N881" s="278">
        <v>42524</v>
      </c>
      <c r="O881" s="278" t="s">
        <v>268</v>
      </c>
      <c r="P881" s="279">
        <v>3</v>
      </c>
      <c r="Q881" s="278" t="s">
        <v>33</v>
      </c>
      <c r="R881" s="275">
        <v>885.68</v>
      </c>
      <c r="S881" s="275" t="s">
        <v>100</v>
      </c>
      <c r="T881" s="275">
        <v>885.68</v>
      </c>
      <c r="U881" s="275" t="s">
        <v>100</v>
      </c>
      <c r="V881" s="283">
        <v>885.68</v>
      </c>
      <c r="W881" s="275" t="s">
        <v>100</v>
      </c>
      <c r="X881" s="275" t="s">
        <v>114</v>
      </c>
      <c r="Y881" s="275">
        <v>0.89</v>
      </c>
      <c r="Z881" s="275">
        <v>1</v>
      </c>
      <c r="AA881" s="282" t="s">
        <v>631</v>
      </c>
      <c r="AB881" s="289" t="s">
        <v>444</v>
      </c>
      <c r="AC881" s="275" t="s">
        <v>1997</v>
      </c>
      <c r="AD881" s="290" t="s">
        <v>349</v>
      </c>
      <c r="AE881" s="292"/>
      <c r="AF881" s="292" t="s">
        <v>2134</v>
      </c>
      <c r="AG881" s="292"/>
    </row>
    <row r="882" spans="1:33" x14ac:dyDescent="0.25">
      <c r="A882" s="275">
        <v>635</v>
      </c>
      <c r="B882" s="275" t="s">
        <v>142</v>
      </c>
      <c r="C882" s="275" t="s">
        <v>16</v>
      </c>
      <c r="D882" s="275">
        <v>420</v>
      </c>
      <c r="E882" s="275" t="s">
        <v>148</v>
      </c>
      <c r="F882" s="275" t="s">
        <v>13</v>
      </c>
      <c r="G882" s="276">
        <v>63501111609163</v>
      </c>
      <c r="H882" s="277" t="s">
        <v>54</v>
      </c>
      <c r="I882" s="277" t="s">
        <v>283</v>
      </c>
      <c r="J882" s="278">
        <v>42459</v>
      </c>
      <c r="K882" s="279">
        <v>68</v>
      </c>
      <c r="L882" s="275" t="s">
        <v>149</v>
      </c>
      <c r="M882" s="275" t="s">
        <v>41</v>
      </c>
      <c r="N882" s="278">
        <v>42524</v>
      </c>
      <c r="O882" s="278" t="s">
        <v>268</v>
      </c>
      <c r="P882" s="279">
        <v>3</v>
      </c>
      <c r="Q882" s="278" t="s">
        <v>33</v>
      </c>
      <c r="R882" s="275">
        <v>1757.08</v>
      </c>
      <c r="S882" s="275" t="s">
        <v>100</v>
      </c>
      <c r="T882" s="275">
        <v>1757.08</v>
      </c>
      <c r="U882" s="275" t="s">
        <v>100</v>
      </c>
      <c r="V882" s="283">
        <v>1757.08</v>
      </c>
      <c r="W882" s="275" t="s">
        <v>100</v>
      </c>
      <c r="X882" s="275" t="s">
        <v>114</v>
      </c>
      <c r="Y882" s="275">
        <v>1.76</v>
      </c>
      <c r="Z882" s="275">
        <v>1</v>
      </c>
      <c r="AA882" s="282" t="s">
        <v>629</v>
      </c>
      <c r="AB882" s="289" t="s">
        <v>444</v>
      </c>
      <c r="AC882" s="275" t="s">
        <v>1997</v>
      </c>
      <c r="AD882" s="290" t="s">
        <v>349</v>
      </c>
      <c r="AE882" s="292"/>
      <c r="AF882" s="292" t="s">
        <v>2134</v>
      </c>
      <c r="AG882" s="292"/>
    </row>
    <row r="883" spans="1:33" x14ac:dyDescent="0.25">
      <c r="A883" s="275">
        <v>635</v>
      </c>
      <c r="B883" s="275" t="s">
        <v>142</v>
      </c>
      <c r="C883" s="275" t="s">
        <v>16</v>
      </c>
      <c r="D883" s="275">
        <v>420</v>
      </c>
      <c r="E883" s="275" t="s">
        <v>148</v>
      </c>
      <c r="F883" s="275" t="s">
        <v>13</v>
      </c>
      <c r="G883" s="276">
        <v>63501111609167</v>
      </c>
      <c r="H883" s="277" t="s">
        <v>54</v>
      </c>
      <c r="I883" s="277" t="s">
        <v>283</v>
      </c>
      <c r="J883" s="278">
        <v>42459</v>
      </c>
      <c r="K883" s="279">
        <v>68</v>
      </c>
      <c r="L883" s="275" t="s">
        <v>149</v>
      </c>
      <c r="M883" s="275" t="s">
        <v>41</v>
      </c>
      <c r="N883" s="278">
        <v>42524</v>
      </c>
      <c r="O883" s="278" t="s">
        <v>268</v>
      </c>
      <c r="P883" s="279">
        <v>3</v>
      </c>
      <c r="Q883" s="278" t="s">
        <v>33</v>
      </c>
      <c r="R883" s="275">
        <v>1903.4</v>
      </c>
      <c r="S883" s="275" t="s">
        <v>100</v>
      </c>
      <c r="T883" s="275">
        <v>1903.4</v>
      </c>
      <c r="U883" s="275" t="s">
        <v>100</v>
      </c>
      <c r="V883" s="283">
        <v>1903.4</v>
      </c>
      <c r="W883" s="275" t="s">
        <v>100</v>
      </c>
      <c r="X883" s="275" t="s">
        <v>114</v>
      </c>
      <c r="Y883" s="275">
        <v>1.9</v>
      </c>
      <c r="Z883" s="275">
        <v>1</v>
      </c>
      <c r="AA883" s="282" t="s">
        <v>629</v>
      </c>
      <c r="AB883" s="289" t="s">
        <v>444</v>
      </c>
      <c r="AC883" s="275" t="s">
        <v>1997</v>
      </c>
      <c r="AD883" s="290" t="s">
        <v>349</v>
      </c>
      <c r="AE883" s="292"/>
      <c r="AF883" s="292" t="s">
        <v>2134</v>
      </c>
      <c r="AG883" s="292"/>
    </row>
    <row r="884" spans="1:33" x14ac:dyDescent="0.25">
      <c r="A884" s="275">
        <v>635</v>
      </c>
      <c r="B884" s="275" t="s">
        <v>142</v>
      </c>
      <c r="C884" s="275" t="s">
        <v>16</v>
      </c>
      <c r="D884" s="275">
        <v>420</v>
      </c>
      <c r="E884" s="275" t="s">
        <v>148</v>
      </c>
      <c r="F884" s="275" t="s">
        <v>13</v>
      </c>
      <c r="G884" s="276">
        <v>63501111609161</v>
      </c>
      <c r="H884" s="277" t="s">
        <v>54</v>
      </c>
      <c r="I884" s="277" t="s">
        <v>283</v>
      </c>
      <c r="J884" s="278">
        <v>42459</v>
      </c>
      <c r="K884" s="279">
        <v>68</v>
      </c>
      <c r="L884" s="275" t="s">
        <v>149</v>
      </c>
      <c r="M884" s="275" t="s">
        <v>41</v>
      </c>
      <c r="N884" s="278">
        <v>42524</v>
      </c>
      <c r="O884" s="278" t="s">
        <v>268</v>
      </c>
      <c r="P884" s="279">
        <v>3</v>
      </c>
      <c r="Q884" s="278" t="s">
        <v>33</v>
      </c>
      <c r="R884" s="275">
        <v>11550</v>
      </c>
      <c r="S884" s="275" t="s">
        <v>100</v>
      </c>
      <c r="T884" s="275">
        <v>11550</v>
      </c>
      <c r="U884" s="275" t="s">
        <v>100</v>
      </c>
      <c r="V884" s="283">
        <v>11550</v>
      </c>
      <c r="W884" s="275" t="s">
        <v>100</v>
      </c>
      <c r="X884" s="275" t="s">
        <v>114</v>
      </c>
      <c r="Y884" s="275">
        <v>11.55</v>
      </c>
      <c r="Z884" s="275">
        <v>1</v>
      </c>
      <c r="AA884" s="282" t="s">
        <v>630</v>
      </c>
      <c r="AB884" s="289" t="s">
        <v>444</v>
      </c>
      <c r="AC884" s="275" t="s">
        <v>1997</v>
      </c>
      <c r="AD884" s="290" t="s">
        <v>350</v>
      </c>
      <c r="AE884" s="292"/>
      <c r="AF884" s="292" t="s">
        <v>2134</v>
      </c>
      <c r="AG884" s="292"/>
    </row>
    <row r="885" spans="1:33" x14ac:dyDescent="0.25">
      <c r="A885" s="275">
        <v>635</v>
      </c>
      <c r="B885" s="275" t="s">
        <v>142</v>
      </c>
      <c r="C885" s="275" t="s">
        <v>16</v>
      </c>
      <c r="D885" s="275">
        <v>693</v>
      </c>
      <c r="E885" s="275" t="s">
        <v>177</v>
      </c>
      <c r="F885" s="275" t="s">
        <v>16</v>
      </c>
      <c r="G885" s="276">
        <v>63503300004305</v>
      </c>
      <c r="H885" s="277" t="s">
        <v>55</v>
      </c>
      <c r="I885" s="277" t="s">
        <v>719</v>
      </c>
      <c r="J885" s="278">
        <v>42492</v>
      </c>
      <c r="K885" s="279">
        <v>35</v>
      </c>
      <c r="L885" s="275" t="s">
        <v>118</v>
      </c>
      <c r="M885" s="275" t="s">
        <v>41</v>
      </c>
      <c r="N885" s="278">
        <v>42524</v>
      </c>
      <c r="O885" s="278" t="s">
        <v>268</v>
      </c>
      <c r="P885" s="279">
        <v>3</v>
      </c>
      <c r="Q885" s="278" t="s">
        <v>33</v>
      </c>
      <c r="R885" s="275">
        <v>1200</v>
      </c>
      <c r="S885" s="275" t="s">
        <v>100</v>
      </c>
      <c r="T885" s="275">
        <v>1200</v>
      </c>
      <c r="U885" s="275" t="s">
        <v>100</v>
      </c>
      <c r="V885" s="283">
        <v>1200</v>
      </c>
      <c r="W885" s="275" t="s">
        <v>100</v>
      </c>
      <c r="X885" s="275" t="s">
        <v>107</v>
      </c>
      <c r="Y885" s="275">
        <v>1.2</v>
      </c>
      <c r="Z885" s="275">
        <v>1</v>
      </c>
      <c r="AA885" s="282" t="s">
        <v>629</v>
      </c>
      <c r="AB885" s="289" t="s">
        <v>514</v>
      </c>
      <c r="AC885" s="275" t="s">
        <v>2458</v>
      </c>
      <c r="AD885" s="290" t="s">
        <v>349</v>
      </c>
      <c r="AE885" s="292"/>
      <c r="AF885" s="292" t="s">
        <v>2134</v>
      </c>
      <c r="AG885" s="292"/>
    </row>
    <row r="886" spans="1:33" x14ac:dyDescent="0.25">
      <c r="A886" s="275">
        <v>635</v>
      </c>
      <c r="B886" s="275" t="s">
        <v>142</v>
      </c>
      <c r="C886" s="275" t="s">
        <v>16</v>
      </c>
      <c r="D886" s="275">
        <v>8104</v>
      </c>
      <c r="E886" s="275" t="s">
        <v>140</v>
      </c>
      <c r="F886" s="275" t="s">
        <v>22</v>
      </c>
      <c r="G886" s="276">
        <v>63501111607969</v>
      </c>
      <c r="H886" s="277" t="s">
        <v>55</v>
      </c>
      <c r="I886" s="277" t="s">
        <v>719</v>
      </c>
      <c r="J886" s="278">
        <v>42451</v>
      </c>
      <c r="K886" s="279">
        <v>76</v>
      </c>
      <c r="L886" s="275" t="s">
        <v>118</v>
      </c>
      <c r="M886" s="275" t="s">
        <v>41</v>
      </c>
      <c r="N886" s="278">
        <v>42524</v>
      </c>
      <c r="O886" s="278" t="s">
        <v>268</v>
      </c>
      <c r="P886" s="279">
        <v>3</v>
      </c>
      <c r="Q886" s="278" t="s">
        <v>33</v>
      </c>
      <c r="R886" s="275">
        <v>948.66</v>
      </c>
      <c r="S886" s="275" t="s">
        <v>100</v>
      </c>
      <c r="T886" s="275">
        <v>948.66</v>
      </c>
      <c r="U886" s="275" t="s">
        <v>100</v>
      </c>
      <c r="V886" s="283">
        <v>948.66</v>
      </c>
      <c r="W886" s="275" t="s">
        <v>100</v>
      </c>
      <c r="X886" s="275" t="s">
        <v>114</v>
      </c>
      <c r="Y886" s="275">
        <v>0.95</v>
      </c>
      <c r="Z886" s="275">
        <v>1</v>
      </c>
      <c r="AA886" s="282" t="s">
        <v>631</v>
      </c>
      <c r="AB886" s="289" t="s">
        <v>439</v>
      </c>
      <c r="AC886" s="275" t="s">
        <v>2459</v>
      </c>
      <c r="AD886" s="290" t="s">
        <v>349</v>
      </c>
      <c r="AE886" s="292"/>
      <c r="AF886" s="292" t="s">
        <v>2134</v>
      </c>
      <c r="AG886" s="292"/>
    </row>
    <row r="887" spans="1:33" x14ac:dyDescent="0.25">
      <c r="A887" s="275">
        <v>635</v>
      </c>
      <c r="B887" s="275" t="s">
        <v>142</v>
      </c>
      <c r="C887" s="275" t="s">
        <v>16</v>
      </c>
      <c r="D887" s="275">
        <v>8104</v>
      </c>
      <c r="E887" s="275" t="s">
        <v>140</v>
      </c>
      <c r="F887" s="275" t="s">
        <v>22</v>
      </c>
      <c r="G887" s="276">
        <v>63501111608277</v>
      </c>
      <c r="H887" s="277" t="s">
        <v>55</v>
      </c>
      <c r="I887" s="277" t="s">
        <v>286</v>
      </c>
      <c r="J887" s="278">
        <v>42451</v>
      </c>
      <c r="K887" s="279">
        <v>76</v>
      </c>
      <c r="L887" s="275" t="s">
        <v>118</v>
      </c>
      <c r="M887" s="275" t="s">
        <v>41</v>
      </c>
      <c r="N887" s="278">
        <v>42524</v>
      </c>
      <c r="O887" s="278" t="s">
        <v>268</v>
      </c>
      <c r="P887" s="279">
        <v>3</v>
      </c>
      <c r="Q887" s="278" t="s">
        <v>33</v>
      </c>
      <c r="R887" s="275">
        <v>39818.230000000003</v>
      </c>
      <c r="S887" s="275" t="s">
        <v>100</v>
      </c>
      <c r="T887" s="275">
        <v>39818.230000000003</v>
      </c>
      <c r="U887" s="275" t="s">
        <v>100</v>
      </c>
      <c r="V887" s="283">
        <v>39818.230000000003</v>
      </c>
      <c r="W887" s="275" t="s">
        <v>100</v>
      </c>
      <c r="X887" s="275" t="s">
        <v>114</v>
      </c>
      <c r="Y887" s="275">
        <v>39.82</v>
      </c>
      <c r="Z887" s="275">
        <v>1</v>
      </c>
      <c r="AA887" s="282" t="s">
        <v>630</v>
      </c>
      <c r="AB887" s="289" t="s">
        <v>439</v>
      </c>
      <c r="AC887" s="275" t="s">
        <v>2460</v>
      </c>
      <c r="AD887" s="290" t="s">
        <v>350</v>
      </c>
      <c r="AE887" s="292"/>
      <c r="AF887" s="292" t="s">
        <v>2134</v>
      </c>
      <c r="AG887" s="292"/>
    </row>
    <row r="888" spans="1:33" x14ac:dyDescent="0.25">
      <c r="A888" s="275">
        <v>635</v>
      </c>
      <c r="B888" s="275" t="s">
        <v>142</v>
      </c>
      <c r="C888" s="275" t="s">
        <v>16</v>
      </c>
      <c r="D888" s="275">
        <v>8104</v>
      </c>
      <c r="E888" s="275" t="s">
        <v>140</v>
      </c>
      <c r="F888" s="275" t="s">
        <v>22</v>
      </c>
      <c r="G888" s="276">
        <v>63501111608279</v>
      </c>
      <c r="H888" s="277" t="s">
        <v>55</v>
      </c>
      <c r="I888" s="277" t="s">
        <v>286</v>
      </c>
      <c r="J888" s="278">
        <v>42451</v>
      </c>
      <c r="K888" s="279">
        <v>76</v>
      </c>
      <c r="L888" s="275" t="s">
        <v>118</v>
      </c>
      <c r="M888" s="275" t="s">
        <v>41</v>
      </c>
      <c r="N888" s="278">
        <v>42524</v>
      </c>
      <c r="O888" s="278" t="s">
        <v>268</v>
      </c>
      <c r="P888" s="279">
        <v>3</v>
      </c>
      <c r="Q888" s="278" t="s">
        <v>33</v>
      </c>
      <c r="R888" s="275">
        <v>47943</v>
      </c>
      <c r="S888" s="275" t="s">
        <v>100</v>
      </c>
      <c r="T888" s="275">
        <v>47943</v>
      </c>
      <c r="U888" s="275" t="s">
        <v>100</v>
      </c>
      <c r="V888" s="283">
        <v>47943</v>
      </c>
      <c r="W888" s="275" t="s">
        <v>100</v>
      </c>
      <c r="X888" s="275" t="s">
        <v>114</v>
      </c>
      <c r="Y888" s="275">
        <v>47.94</v>
      </c>
      <c r="Z888" s="275">
        <v>1</v>
      </c>
      <c r="AA888" s="282" t="s">
        <v>630</v>
      </c>
      <c r="AB888" s="289" t="s">
        <v>439</v>
      </c>
      <c r="AC888" s="275" t="s">
        <v>2460</v>
      </c>
      <c r="AD888" s="290" t="s">
        <v>350</v>
      </c>
      <c r="AE888" s="292"/>
      <c r="AF888" s="292" t="s">
        <v>2134</v>
      </c>
      <c r="AG888" s="292"/>
    </row>
    <row r="889" spans="1:33" x14ac:dyDescent="0.25">
      <c r="A889" s="275">
        <v>635</v>
      </c>
      <c r="B889" s="275" t="s">
        <v>142</v>
      </c>
      <c r="C889" s="275" t="s">
        <v>16</v>
      </c>
      <c r="D889" s="275">
        <v>8105</v>
      </c>
      <c r="E889" s="275" t="s">
        <v>176</v>
      </c>
      <c r="F889" s="275" t="s">
        <v>22</v>
      </c>
      <c r="G889" s="276">
        <v>63501111607557</v>
      </c>
      <c r="H889" s="277" t="s">
        <v>55</v>
      </c>
      <c r="I889" s="277" t="s">
        <v>286</v>
      </c>
      <c r="J889" s="278">
        <v>42451</v>
      </c>
      <c r="K889" s="279">
        <v>76</v>
      </c>
      <c r="L889" s="275" t="s">
        <v>111</v>
      </c>
      <c r="M889" s="275" t="s">
        <v>42</v>
      </c>
      <c r="N889" s="278">
        <v>42527</v>
      </c>
      <c r="O889" s="278" t="s">
        <v>268</v>
      </c>
      <c r="P889" s="279">
        <v>0</v>
      </c>
      <c r="Q889" s="278" t="s">
        <v>33</v>
      </c>
      <c r="R889" s="275">
        <v>36611</v>
      </c>
      <c r="S889" s="275" t="s">
        <v>100</v>
      </c>
      <c r="T889" s="275">
        <v>36611</v>
      </c>
      <c r="U889" s="275" t="s">
        <v>100</v>
      </c>
      <c r="V889" s="283">
        <v>36611</v>
      </c>
      <c r="W889" s="275" t="s">
        <v>100</v>
      </c>
      <c r="X889" s="275" t="s">
        <v>114</v>
      </c>
      <c r="Y889" s="275">
        <v>36.61</v>
      </c>
      <c r="Z889" s="275">
        <v>1</v>
      </c>
      <c r="AA889" s="282" t="s">
        <v>630</v>
      </c>
      <c r="AB889" s="289" t="s">
        <v>446</v>
      </c>
      <c r="AC889" s="275" t="s">
        <v>1813</v>
      </c>
      <c r="AD889" s="290" t="s">
        <v>350</v>
      </c>
      <c r="AE889" s="292"/>
      <c r="AF889" s="292" t="s">
        <v>2134</v>
      </c>
      <c r="AG889" s="292"/>
    </row>
    <row r="890" spans="1:33" x14ac:dyDescent="0.25">
      <c r="A890" s="275">
        <v>635</v>
      </c>
      <c r="B890" s="275" t="s">
        <v>142</v>
      </c>
      <c r="C890" s="275" t="s">
        <v>16</v>
      </c>
      <c r="D890" s="275">
        <v>8105</v>
      </c>
      <c r="E890" s="275" t="s">
        <v>176</v>
      </c>
      <c r="F890" s="275" t="s">
        <v>22</v>
      </c>
      <c r="G890" s="276">
        <v>63501111607558</v>
      </c>
      <c r="H890" s="277" t="s">
        <v>55</v>
      </c>
      <c r="I890" s="277" t="s">
        <v>286</v>
      </c>
      <c r="J890" s="278">
        <v>42451</v>
      </c>
      <c r="K890" s="279">
        <v>76</v>
      </c>
      <c r="L890" s="275" t="s">
        <v>111</v>
      </c>
      <c r="M890" s="275" t="s">
        <v>42</v>
      </c>
      <c r="N890" s="278">
        <v>42527</v>
      </c>
      <c r="O890" s="278" t="s">
        <v>268</v>
      </c>
      <c r="P890" s="279">
        <v>0</v>
      </c>
      <c r="Q890" s="278" t="s">
        <v>33</v>
      </c>
      <c r="R890" s="275">
        <v>122408</v>
      </c>
      <c r="S890" s="275" t="s">
        <v>100</v>
      </c>
      <c r="T890" s="275">
        <v>122408</v>
      </c>
      <c r="U890" s="275" t="s">
        <v>100</v>
      </c>
      <c r="V890" s="283">
        <v>122408</v>
      </c>
      <c r="W890" s="275" t="s">
        <v>100</v>
      </c>
      <c r="X890" s="275" t="s">
        <v>114</v>
      </c>
      <c r="Y890" s="275">
        <v>122.41</v>
      </c>
      <c r="Z890" s="275">
        <v>1</v>
      </c>
      <c r="AA890" s="282" t="s">
        <v>630</v>
      </c>
      <c r="AB890" s="289" t="s">
        <v>446</v>
      </c>
      <c r="AC890" s="275" t="s">
        <v>1813</v>
      </c>
      <c r="AD890" s="290" t="s">
        <v>350</v>
      </c>
      <c r="AE890" s="292"/>
      <c r="AF890" s="292" t="s">
        <v>2134</v>
      </c>
      <c r="AG890" s="292"/>
    </row>
    <row r="891" spans="1:33" x14ac:dyDescent="0.25">
      <c r="A891" s="275">
        <v>635</v>
      </c>
      <c r="B891" s="275" t="s">
        <v>142</v>
      </c>
      <c r="C891" s="275" t="s">
        <v>16</v>
      </c>
      <c r="D891" s="275">
        <v>8110</v>
      </c>
      <c r="E891" s="275" t="s">
        <v>116</v>
      </c>
      <c r="F891" s="275" t="s">
        <v>15</v>
      </c>
      <c r="G891" s="276">
        <v>63501111608307</v>
      </c>
      <c r="H891" s="277" t="s">
        <v>55</v>
      </c>
      <c r="I891" s="277" t="s">
        <v>165</v>
      </c>
      <c r="J891" s="278">
        <v>42451</v>
      </c>
      <c r="K891" s="279">
        <v>76</v>
      </c>
      <c r="L891" s="275" t="s">
        <v>118</v>
      </c>
      <c r="M891" s="275" t="s">
        <v>41</v>
      </c>
      <c r="N891" s="278">
        <v>42527</v>
      </c>
      <c r="O891" s="278" t="s">
        <v>268</v>
      </c>
      <c r="P891" s="279">
        <v>0</v>
      </c>
      <c r="Q891" s="278" t="s">
        <v>33</v>
      </c>
      <c r="R891" s="275">
        <v>10154.299999999999</v>
      </c>
      <c r="S891" s="275" t="s">
        <v>100</v>
      </c>
      <c r="T891" s="275">
        <v>10154.299999999999</v>
      </c>
      <c r="U891" s="275" t="s">
        <v>100</v>
      </c>
      <c r="V891" s="283">
        <v>10154.299999999999</v>
      </c>
      <c r="W891" s="275" t="s">
        <v>100</v>
      </c>
      <c r="X891" s="275" t="s">
        <v>114</v>
      </c>
      <c r="Y891" s="275">
        <v>10.15</v>
      </c>
      <c r="Z891" s="275">
        <v>1</v>
      </c>
      <c r="AA891" s="282" t="s">
        <v>630</v>
      </c>
      <c r="AB891" s="289" t="s">
        <v>447</v>
      </c>
      <c r="AC891" s="275" t="s">
        <v>2461</v>
      </c>
      <c r="AD891" s="290" t="s">
        <v>350</v>
      </c>
      <c r="AE891" s="292"/>
      <c r="AF891" s="292" t="s">
        <v>2134</v>
      </c>
      <c r="AG891" s="292"/>
    </row>
    <row r="892" spans="1:33" x14ac:dyDescent="0.25">
      <c r="A892" s="275">
        <v>635</v>
      </c>
      <c r="B892" s="275" t="s">
        <v>142</v>
      </c>
      <c r="C892" s="275" t="s">
        <v>16</v>
      </c>
      <c r="D892" s="275">
        <v>8243</v>
      </c>
      <c r="E892" s="275" t="s">
        <v>120</v>
      </c>
      <c r="F892" s="275" t="s">
        <v>14</v>
      </c>
      <c r="G892" s="276">
        <v>63501111603678</v>
      </c>
      <c r="H892" s="277" t="s">
        <v>55</v>
      </c>
      <c r="I892" s="277" t="s">
        <v>1069</v>
      </c>
      <c r="J892" s="278">
        <v>42418</v>
      </c>
      <c r="K892" s="279">
        <v>109</v>
      </c>
      <c r="L892" s="275" t="s">
        <v>111</v>
      </c>
      <c r="M892" s="275" t="s">
        <v>42</v>
      </c>
      <c r="N892" s="278">
        <v>42496</v>
      </c>
      <c r="O892" s="278" t="s">
        <v>268</v>
      </c>
      <c r="P892" s="279">
        <v>31</v>
      </c>
      <c r="Q892" s="278" t="s">
        <v>34</v>
      </c>
      <c r="R892" s="275">
        <v>10001.4</v>
      </c>
      <c r="S892" s="275" t="s">
        <v>100</v>
      </c>
      <c r="T892" s="275">
        <v>10001.4</v>
      </c>
      <c r="U892" s="275" t="s">
        <v>100</v>
      </c>
      <c r="V892" s="283">
        <v>10001.4</v>
      </c>
      <c r="W892" s="275" t="s">
        <v>100</v>
      </c>
      <c r="X892" s="275" t="s">
        <v>114</v>
      </c>
      <c r="Y892" s="275">
        <v>10</v>
      </c>
      <c r="Z892" s="275">
        <v>1</v>
      </c>
      <c r="AA892" s="282" t="s">
        <v>630</v>
      </c>
      <c r="AB892" s="289" t="s">
        <v>426</v>
      </c>
      <c r="AC892" s="275" t="s">
        <v>2171</v>
      </c>
      <c r="AD892" s="290" t="s">
        <v>350</v>
      </c>
      <c r="AE892" s="292"/>
      <c r="AF892" s="292" t="s">
        <v>2134</v>
      </c>
      <c r="AG892" s="292"/>
    </row>
    <row r="893" spans="1:33" x14ac:dyDescent="0.25">
      <c r="A893" s="275">
        <v>635</v>
      </c>
      <c r="B893" s="275" t="s">
        <v>142</v>
      </c>
      <c r="C893" s="275" t="s">
        <v>16</v>
      </c>
      <c r="D893" s="275">
        <v>8243</v>
      </c>
      <c r="E893" s="275" t="s">
        <v>120</v>
      </c>
      <c r="F893" s="275" t="s">
        <v>14</v>
      </c>
      <c r="G893" s="276">
        <v>63501111603679</v>
      </c>
      <c r="H893" s="277" t="s">
        <v>55</v>
      </c>
      <c r="I893" s="277" t="s">
        <v>1069</v>
      </c>
      <c r="J893" s="278">
        <v>42418</v>
      </c>
      <c r="K893" s="279">
        <v>109</v>
      </c>
      <c r="L893" s="275" t="s">
        <v>111</v>
      </c>
      <c r="M893" s="275" t="s">
        <v>42</v>
      </c>
      <c r="N893" s="278">
        <v>42496</v>
      </c>
      <c r="O893" s="278" t="s">
        <v>268</v>
      </c>
      <c r="P893" s="279">
        <v>31</v>
      </c>
      <c r="Q893" s="278" t="s">
        <v>34</v>
      </c>
      <c r="R893" s="275">
        <v>10001.4</v>
      </c>
      <c r="S893" s="275" t="s">
        <v>100</v>
      </c>
      <c r="T893" s="275">
        <v>10001.4</v>
      </c>
      <c r="U893" s="275" t="s">
        <v>100</v>
      </c>
      <c r="V893" s="283">
        <v>10001.4</v>
      </c>
      <c r="W893" s="275" t="s">
        <v>100</v>
      </c>
      <c r="X893" s="275" t="s">
        <v>114</v>
      </c>
      <c r="Y893" s="275">
        <v>10</v>
      </c>
      <c r="Z893" s="275">
        <v>1</v>
      </c>
      <c r="AA893" s="282" t="s">
        <v>630</v>
      </c>
      <c r="AB893" s="289" t="s">
        <v>426</v>
      </c>
      <c r="AC893" s="275" t="s">
        <v>2171</v>
      </c>
      <c r="AD893" s="290" t="s">
        <v>350</v>
      </c>
      <c r="AE893" s="292"/>
      <c r="AF893" s="292" t="s">
        <v>2134</v>
      </c>
      <c r="AG893" s="292"/>
    </row>
    <row r="894" spans="1:33" x14ac:dyDescent="0.25">
      <c r="A894" s="275">
        <v>635</v>
      </c>
      <c r="B894" s="275" t="s">
        <v>142</v>
      </c>
      <c r="C894" s="275" t="s">
        <v>16</v>
      </c>
      <c r="D894" s="275">
        <v>95</v>
      </c>
      <c r="E894" s="275" t="s">
        <v>153</v>
      </c>
      <c r="F894" s="275" t="s">
        <v>17</v>
      </c>
      <c r="G894" s="276">
        <v>201638634</v>
      </c>
      <c r="H894" s="277" t="s">
        <v>60</v>
      </c>
      <c r="I894" s="277" t="s">
        <v>464</v>
      </c>
      <c r="J894" s="278">
        <v>42462</v>
      </c>
      <c r="K894" s="279">
        <v>65</v>
      </c>
      <c r="L894" s="275" t="s">
        <v>111</v>
      </c>
      <c r="M894" s="275" t="s">
        <v>42</v>
      </c>
      <c r="N894" s="278">
        <v>42524</v>
      </c>
      <c r="O894" s="278" t="s">
        <v>268</v>
      </c>
      <c r="P894" s="279">
        <v>3</v>
      </c>
      <c r="Q894" s="278" t="s">
        <v>33</v>
      </c>
      <c r="R894" s="275">
        <v>1848</v>
      </c>
      <c r="S894" s="275" t="s">
        <v>100</v>
      </c>
      <c r="T894" s="275">
        <v>1848</v>
      </c>
      <c r="U894" s="275" t="s">
        <v>100</v>
      </c>
      <c r="V894" s="283">
        <v>1848</v>
      </c>
      <c r="W894" s="275" t="s">
        <v>100</v>
      </c>
      <c r="X894" s="275" t="s">
        <v>114</v>
      </c>
      <c r="Y894" s="275">
        <v>1.85</v>
      </c>
      <c r="Z894" s="275">
        <v>1</v>
      </c>
      <c r="AA894" s="282" t="s">
        <v>629</v>
      </c>
      <c r="AB894" s="289" t="s">
        <v>422</v>
      </c>
      <c r="AC894" s="275" t="s">
        <v>364</v>
      </c>
      <c r="AD894" s="290" t="s">
        <v>349</v>
      </c>
      <c r="AE894" s="292"/>
      <c r="AF894" s="292"/>
      <c r="AG894" s="292"/>
    </row>
    <row r="895" spans="1:33" x14ac:dyDescent="0.25">
      <c r="A895" s="275">
        <v>635</v>
      </c>
      <c r="B895" s="275" t="s">
        <v>142</v>
      </c>
      <c r="C895" s="275" t="s">
        <v>16</v>
      </c>
      <c r="D895" s="275">
        <v>95</v>
      </c>
      <c r="E895" s="275" t="s">
        <v>153</v>
      </c>
      <c r="F895" s="275" t="s">
        <v>17</v>
      </c>
      <c r="G895" s="276">
        <v>63503300003980</v>
      </c>
      <c r="H895" s="277" t="s">
        <v>60</v>
      </c>
      <c r="I895" s="277" t="s">
        <v>831</v>
      </c>
      <c r="J895" s="278">
        <v>42303</v>
      </c>
      <c r="K895" s="279">
        <v>224</v>
      </c>
      <c r="L895" s="275" t="s">
        <v>158</v>
      </c>
      <c r="M895" s="275" t="s">
        <v>41</v>
      </c>
      <c r="N895" s="278">
        <v>42367</v>
      </c>
      <c r="O895" s="278" t="s">
        <v>273</v>
      </c>
      <c r="P895" s="279">
        <v>160</v>
      </c>
      <c r="Q895" s="278" t="s">
        <v>39</v>
      </c>
      <c r="R895" s="275">
        <v>7399.36</v>
      </c>
      <c r="S895" s="275" t="s">
        <v>100</v>
      </c>
      <c r="T895" s="275">
        <v>7399.36</v>
      </c>
      <c r="U895" s="275" t="s">
        <v>100</v>
      </c>
      <c r="V895" s="283">
        <v>7399.36</v>
      </c>
      <c r="W895" s="275" t="s">
        <v>100</v>
      </c>
      <c r="X895" s="275" t="s">
        <v>114</v>
      </c>
      <c r="Y895" s="275">
        <v>7.4</v>
      </c>
      <c r="Z895" s="275">
        <v>1</v>
      </c>
      <c r="AA895" s="282" t="s">
        <v>629</v>
      </c>
      <c r="AB895" s="289" t="s">
        <v>468</v>
      </c>
      <c r="AC895" s="275" t="s">
        <v>1072</v>
      </c>
      <c r="AD895" s="290" t="s">
        <v>349</v>
      </c>
      <c r="AE895" s="292"/>
      <c r="AF895" s="292" t="s">
        <v>2134</v>
      </c>
      <c r="AG895" s="292"/>
    </row>
    <row r="896" spans="1:33" x14ac:dyDescent="0.25">
      <c r="A896" s="275">
        <v>260</v>
      </c>
      <c r="B896" s="275" t="s">
        <v>113</v>
      </c>
      <c r="C896" s="275" t="s">
        <v>23</v>
      </c>
      <c r="D896" s="275">
        <v>8104</v>
      </c>
      <c r="E896" s="275" t="s">
        <v>140</v>
      </c>
      <c r="F896" s="275" t="s">
        <v>22</v>
      </c>
      <c r="G896" s="276">
        <v>260013001016</v>
      </c>
      <c r="H896" s="286" t="s">
        <v>54</v>
      </c>
      <c r="I896" s="286" t="s">
        <v>645</v>
      </c>
      <c r="J896" s="278">
        <v>41946</v>
      </c>
      <c r="K896" s="279">
        <v>581</v>
      </c>
      <c r="L896" s="275" t="s">
        <v>118</v>
      </c>
      <c r="M896" s="275" t="s">
        <v>41</v>
      </c>
      <c r="N896" s="278">
        <v>42002</v>
      </c>
      <c r="O896" s="278" t="s">
        <v>138</v>
      </c>
      <c r="P896" s="279">
        <v>525</v>
      </c>
      <c r="Q896" s="278" t="s">
        <v>40</v>
      </c>
      <c r="R896" s="275">
        <v>18642</v>
      </c>
      <c r="S896" s="275" t="s">
        <v>186</v>
      </c>
      <c r="T896" s="275">
        <v>24469.38</v>
      </c>
      <c r="U896" s="275" t="s">
        <v>186</v>
      </c>
      <c r="V896" s="283">
        <v>18641.99775970382</v>
      </c>
      <c r="W896" s="275" t="s">
        <v>100</v>
      </c>
      <c r="X896" s="275" t="s">
        <v>114</v>
      </c>
      <c r="Y896" s="275">
        <v>24.47</v>
      </c>
      <c r="Z896" s="275">
        <v>1</v>
      </c>
      <c r="AA896" s="282" t="s">
        <v>630</v>
      </c>
      <c r="AB896" s="289" t="s">
        <v>1098</v>
      </c>
      <c r="AC896" s="275" t="s">
        <v>363</v>
      </c>
      <c r="AD896" s="290" t="s">
        <v>350</v>
      </c>
      <c r="AE896" s="292"/>
      <c r="AF896" s="292" t="s">
        <v>2134</v>
      </c>
      <c r="AG896" s="292"/>
    </row>
    <row r="897" spans="1:33" x14ac:dyDescent="0.25">
      <c r="A897" s="275">
        <v>260</v>
      </c>
      <c r="B897" s="275" t="s">
        <v>113</v>
      </c>
      <c r="C897" s="275" t="s">
        <v>23</v>
      </c>
      <c r="D897" s="275">
        <v>8104</v>
      </c>
      <c r="E897" s="275" t="s">
        <v>140</v>
      </c>
      <c r="F897" s="275" t="s">
        <v>22</v>
      </c>
      <c r="G897" s="276">
        <v>260013005232</v>
      </c>
      <c r="H897" s="277" t="s">
        <v>54</v>
      </c>
      <c r="I897" s="277" t="s">
        <v>884</v>
      </c>
      <c r="J897" s="278">
        <v>42339</v>
      </c>
      <c r="K897" s="279">
        <v>188</v>
      </c>
      <c r="L897" s="275" t="s">
        <v>118</v>
      </c>
      <c r="M897" s="275" t="s">
        <v>41</v>
      </c>
      <c r="N897" s="278">
        <v>42404</v>
      </c>
      <c r="O897" s="278" t="s">
        <v>266</v>
      </c>
      <c r="P897" s="279">
        <v>123</v>
      </c>
      <c r="Q897" s="278" t="s">
        <v>38</v>
      </c>
      <c r="R897" s="275">
        <v>47200</v>
      </c>
      <c r="S897" s="275" t="s">
        <v>186</v>
      </c>
      <c r="T897" s="275">
        <v>61954.45</v>
      </c>
      <c r="U897" s="275" t="s">
        <v>186</v>
      </c>
      <c r="V897" s="283">
        <v>47199.999268623971</v>
      </c>
      <c r="W897" s="275" t="s">
        <v>100</v>
      </c>
      <c r="X897" s="275" t="s">
        <v>114</v>
      </c>
      <c r="Y897" s="275">
        <v>61.95</v>
      </c>
      <c r="Z897" s="275">
        <v>1</v>
      </c>
      <c r="AA897" s="282" t="s">
        <v>630</v>
      </c>
      <c r="AB897" s="289" t="s">
        <v>1038</v>
      </c>
      <c r="AC897" s="275" t="s">
        <v>1039</v>
      </c>
      <c r="AD897" s="290" t="s">
        <v>350</v>
      </c>
      <c r="AE897" s="292"/>
      <c r="AF897" s="292" t="s">
        <v>2134</v>
      </c>
      <c r="AG897" s="292"/>
    </row>
    <row r="898" spans="1:33" x14ac:dyDescent="0.25">
      <c r="A898" s="275">
        <v>260</v>
      </c>
      <c r="B898" s="275" t="s">
        <v>113</v>
      </c>
      <c r="C898" s="275" t="s">
        <v>23</v>
      </c>
      <c r="D898" s="275">
        <v>8104</v>
      </c>
      <c r="E898" s="275" t="s">
        <v>140</v>
      </c>
      <c r="F898" s="275" t="s">
        <v>22</v>
      </c>
      <c r="G898" s="276">
        <v>260013005227</v>
      </c>
      <c r="H898" s="277" t="s">
        <v>54</v>
      </c>
      <c r="I898" s="277" t="s">
        <v>884</v>
      </c>
      <c r="J898" s="278">
        <v>42339</v>
      </c>
      <c r="K898" s="279">
        <v>188</v>
      </c>
      <c r="L898" s="275" t="s">
        <v>118</v>
      </c>
      <c r="M898" s="275" t="s">
        <v>41</v>
      </c>
      <c r="N898" s="278">
        <v>42404</v>
      </c>
      <c r="O898" s="278" t="s">
        <v>266</v>
      </c>
      <c r="P898" s="279">
        <v>123</v>
      </c>
      <c r="Q898" s="278" t="s">
        <v>38</v>
      </c>
      <c r="R898" s="275">
        <v>59000</v>
      </c>
      <c r="S898" s="275" t="s">
        <v>186</v>
      </c>
      <c r="T898" s="275">
        <v>77443.06</v>
      </c>
      <c r="U898" s="275" t="s">
        <v>186</v>
      </c>
      <c r="V898" s="283">
        <v>58999.997181154904</v>
      </c>
      <c r="W898" s="275" t="s">
        <v>100</v>
      </c>
      <c r="X898" s="275" t="s">
        <v>114</v>
      </c>
      <c r="Y898" s="275">
        <v>77.44</v>
      </c>
      <c r="Z898" s="275">
        <v>1</v>
      </c>
      <c r="AA898" s="282" t="s">
        <v>630</v>
      </c>
      <c r="AB898" s="289" t="s">
        <v>1038</v>
      </c>
      <c r="AC898" s="275" t="s">
        <v>1039</v>
      </c>
      <c r="AD898" s="290" t="s">
        <v>350</v>
      </c>
      <c r="AE898" s="292"/>
      <c r="AF898" s="292" t="s">
        <v>2134</v>
      </c>
      <c r="AG898" s="292"/>
    </row>
    <row r="899" spans="1:33" x14ac:dyDescent="0.25">
      <c r="A899" s="275">
        <v>260</v>
      </c>
      <c r="B899" s="275" t="s">
        <v>113</v>
      </c>
      <c r="C899" s="275" t="s">
        <v>23</v>
      </c>
      <c r="D899" s="275">
        <v>8104</v>
      </c>
      <c r="E899" s="275" t="s">
        <v>140</v>
      </c>
      <c r="F899" s="275" t="s">
        <v>22</v>
      </c>
      <c r="G899" s="276">
        <v>2600110043445</v>
      </c>
      <c r="H899" s="277" t="s">
        <v>54</v>
      </c>
      <c r="I899" s="277" t="s">
        <v>185</v>
      </c>
      <c r="J899" s="278">
        <v>42180</v>
      </c>
      <c r="K899" s="279">
        <v>347</v>
      </c>
      <c r="L899" s="275" t="s">
        <v>105</v>
      </c>
      <c r="M899" s="275" t="s">
        <v>41</v>
      </c>
      <c r="N899" s="278">
        <v>42251</v>
      </c>
      <c r="O899" s="278" t="s">
        <v>1238</v>
      </c>
      <c r="P899" s="279">
        <v>276</v>
      </c>
      <c r="Q899" s="278" t="s">
        <v>37</v>
      </c>
      <c r="R899" s="275">
        <v>67259.97</v>
      </c>
      <c r="S899" s="275" t="s">
        <v>186</v>
      </c>
      <c r="T899" s="275">
        <v>88285.05</v>
      </c>
      <c r="U899" s="275" t="s">
        <v>186</v>
      </c>
      <c r="V899" s="283">
        <v>67259.967531475646</v>
      </c>
      <c r="W899" s="275" t="s">
        <v>100</v>
      </c>
      <c r="X899" s="275" t="s">
        <v>114</v>
      </c>
      <c r="Y899" s="275">
        <v>88.29</v>
      </c>
      <c r="Z899" s="275">
        <v>1</v>
      </c>
      <c r="AA899" s="282" t="s">
        <v>630</v>
      </c>
      <c r="AB899" s="289" t="s">
        <v>1038</v>
      </c>
      <c r="AC899" s="275" t="s">
        <v>2462</v>
      </c>
      <c r="AD899" s="290" t="s">
        <v>350</v>
      </c>
      <c r="AE899" s="292"/>
      <c r="AF899" s="292" t="s">
        <v>2134</v>
      </c>
      <c r="AG899" s="292"/>
    </row>
    <row r="900" spans="1:33" x14ac:dyDescent="0.25">
      <c r="A900" s="275">
        <v>260</v>
      </c>
      <c r="B900" s="275" t="s">
        <v>113</v>
      </c>
      <c r="C900" s="275" t="s">
        <v>23</v>
      </c>
      <c r="D900" s="275">
        <v>8104</v>
      </c>
      <c r="E900" s="275" t="s">
        <v>140</v>
      </c>
      <c r="F900" s="275" t="s">
        <v>22</v>
      </c>
      <c r="G900" s="276">
        <v>2600110043443</v>
      </c>
      <c r="H900" s="277" t="s">
        <v>54</v>
      </c>
      <c r="I900" s="277" t="s">
        <v>185</v>
      </c>
      <c r="J900" s="278">
        <v>42180</v>
      </c>
      <c r="K900" s="279">
        <v>347</v>
      </c>
      <c r="L900" s="275" t="s">
        <v>105</v>
      </c>
      <c r="M900" s="275" t="s">
        <v>41</v>
      </c>
      <c r="N900" s="278">
        <v>42251</v>
      </c>
      <c r="O900" s="278" t="s">
        <v>1238</v>
      </c>
      <c r="P900" s="279">
        <v>276</v>
      </c>
      <c r="Q900" s="278" t="s">
        <v>37</v>
      </c>
      <c r="R900" s="275">
        <v>77563.240000000005</v>
      </c>
      <c r="S900" s="275" t="s">
        <v>186</v>
      </c>
      <c r="T900" s="275">
        <v>101809.07</v>
      </c>
      <c r="U900" s="275" t="s">
        <v>186</v>
      </c>
      <c r="V900" s="283">
        <v>77563.242503795729</v>
      </c>
      <c r="W900" s="275" t="s">
        <v>100</v>
      </c>
      <c r="X900" s="275" t="s">
        <v>114</v>
      </c>
      <c r="Y900" s="275">
        <v>101.81</v>
      </c>
      <c r="Z900" s="275">
        <v>1</v>
      </c>
      <c r="AA900" s="282" t="s">
        <v>630</v>
      </c>
      <c r="AB900" s="289" t="s">
        <v>1038</v>
      </c>
      <c r="AC900" s="275" t="s">
        <v>2462</v>
      </c>
      <c r="AD900" s="290" t="s">
        <v>350</v>
      </c>
      <c r="AE900" s="292"/>
      <c r="AF900" s="292" t="s">
        <v>2134</v>
      </c>
      <c r="AG900" s="292"/>
    </row>
    <row r="901" spans="1:33" x14ac:dyDescent="0.25">
      <c r="A901" s="275">
        <v>260</v>
      </c>
      <c r="B901" s="275" t="s">
        <v>113</v>
      </c>
      <c r="C901" s="275" t="s">
        <v>23</v>
      </c>
      <c r="D901" s="275">
        <v>8104</v>
      </c>
      <c r="E901" s="275" t="s">
        <v>140</v>
      </c>
      <c r="F901" s="275" t="s">
        <v>22</v>
      </c>
      <c r="G901" s="276">
        <v>2600110080916</v>
      </c>
      <c r="H901" s="277" t="s">
        <v>54</v>
      </c>
      <c r="I901" s="277" t="s">
        <v>185</v>
      </c>
      <c r="J901" s="278">
        <v>42461</v>
      </c>
      <c r="K901" s="279">
        <v>66</v>
      </c>
      <c r="L901" s="275" t="s">
        <v>111</v>
      </c>
      <c r="M901" s="275" t="s">
        <v>42</v>
      </c>
      <c r="N901" s="278">
        <v>42524</v>
      </c>
      <c r="O901" s="278" t="s">
        <v>268</v>
      </c>
      <c r="P901" s="279">
        <v>3</v>
      </c>
      <c r="Q901" s="278" t="s">
        <v>33</v>
      </c>
      <c r="R901" s="275">
        <v>105680.37</v>
      </c>
      <c r="S901" s="275" t="s">
        <v>186</v>
      </c>
      <c r="T901" s="275">
        <v>138715.45000000001</v>
      </c>
      <c r="U901" s="275" t="s">
        <v>186</v>
      </c>
      <c r="V901" s="283">
        <v>105680.36902186762</v>
      </c>
      <c r="W901" s="275" t="s">
        <v>100</v>
      </c>
      <c r="X901" s="275" t="s">
        <v>114</v>
      </c>
      <c r="Y901" s="275">
        <v>138.72</v>
      </c>
      <c r="Z901" s="275">
        <v>1</v>
      </c>
      <c r="AA901" s="282" t="s">
        <v>630</v>
      </c>
      <c r="AB901" s="289" t="s">
        <v>439</v>
      </c>
      <c r="AC901" s="275" t="s">
        <v>2394</v>
      </c>
      <c r="AD901" s="290" t="s">
        <v>350</v>
      </c>
      <c r="AE901" s="292"/>
      <c r="AF901" s="292" t="s">
        <v>2134</v>
      </c>
      <c r="AG901" s="292"/>
    </row>
    <row r="902" spans="1:33" x14ac:dyDescent="0.25">
      <c r="A902" s="275">
        <v>260</v>
      </c>
      <c r="B902" s="275" t="s">
        <v>113</v>
      </c>
      <c r="C902" s="275" t="s">
        <v>23</v>
      </c>
      <c r="D902" s="275">
        <v>8104</v>
      </c>
      <c r="E902" s="275" t="s">
        <v>140</v>
      </c>
      <c r="F902" s="275" t="s">
        <v>22</v>
      </c>
      <c r="G902" s="276">
        <v>260013006427</v>
      </c>
      <c r="H902" s="277" t="s">
        <v>57</v>
      </c>
      <c r="I902" s="277" t="s">
        <v>204</v>
      </c>
      <c r="J902" s="278">
        <v>42461</v>
      </c>
      <c r="K902" s="279">
        <v>66</v>
      </c>
      <c r="L902" s="275" t="s">
        <v>111</v>
      </c>
      <c r="M902" s="275" t="s">
        <v>42</v>
      </c>
      <c r="N902" s="278">
        <v>42524</v>
      </c>
      <c r="O902" s="278" t="s">
        <v>268</v>
      </c>
      <c r="P902" s="279">
        <v>3</v>
      </c>
      <c r="Q902" s="278" t="s">
        <v>33</v>
      </c>
      <c r="R902" s="275">
        <v>332181.56</v>
      </c>
      <c r="S902" s="275" t="s">
        <v>186</v>
      </c>
      <c r="T902" s="275">
        <v>436019.62</v>
      </c>
      <c r="U902" s="275" t="s">
        <v>186</v>
      </c>
      <c r="V902" s="283">
        <v>332181.55830784881</v>
      </c>
      <c r="W902" s="275" t="s">
        <v>100</v>
      </c>
      <c r="X902" s="275" t="s">
        <v>114</v>
      </c>
      <c r="Y902" s="275">
        <v>436.02</v>
      </c>
      <c r="Z902" s="275">
        <v>1</v>
      </c>
      <c r="AA902" s="282" t="s">
        <v>630</v>
      </c>
      <c r="AB902" s="289" t="s">
        <v>439</v>
      </c>
      <c r="AC902" s="275" t="s">
        <v>2280</v>
      </c>
      <c r="AD902" s="290" t="s">
        <v>350</v>
      </c>
      <c r="AE902" s="292"/>
      <c r="AF902" s="292" t="s">
        <v>2134</v>
      </c>
      <c r="AG902" s="292"/>
    </row>
    <row r="903" spans="1:33" x14ac:dyDescent="0.25">
      <c r="A903" s="275">
        <v>260</v>
      </c>
      <c r="B903" s="275" t="s">
        <v>113</v>
      </c>
      <c r="C903" s="275" t="s">
        <v>23</v>
      </c>
      <c r="D903" s="275">
        <v>8105</v>
      </c>
      <c r="E903" s="275" t="s">
        <v>176</v>
      </c>
      <c r="F903" s="275" t="s">
        <v>22</v>
      </c>
      <c r="G903" s="276">
        <v>2600110080955</v>
      </c>
      <c r="H903" s="277" t="s">
        <v>57</v>
      </c>
      <c r="I903" s="277" t="s">
        <v>209</v>
      </c>
      <c r="J903" s="278">
        <v>42461</v>
      </c>
      <c r="K903" s="279">
        <v>66</v>
      </c>
      <c r="L903" s="275" t="s">
        <v>111</v>
      </c>
      <c r="M903" s="275" t="s">
        <v>42</v>
      </c>
      <c r="N903" s="278">
        <v>42527</v>
      </c>
      <c r="O903" s="278" t="s">
        <v>268</v>
      </c>
      <c r="P903" s="279">
        <v>0</v>
      </c>
      <c r="Q903" s="278" t="s">
        <v>33</v>
      </c>
      <c r="R903" s="275">
        <v>1370.3</v>
      </c>
      <c r="S903" s="275" t="s">
        <v>186</v>
      </c>
      <c r="T903" s="275">
        <v>1798.65</v>
      </c>
      <c r="U903" s="275" t="s">
        <v>186</v>
      </c>
      <c r="V903" s="283">
        <v>1370.301547096464</v>
      </c>
      <c r="W903" s="275" t="s">
        <v>100</v>
      </c>
      <c r="X903" s="275" t="s">
        <v>114</v>
      </c>
      <c r="Y903" s="275">
        <v>1.8</v>
      </c>
      <c r="Z903" s="275">
        <v>1</v>
      </c>
      <c r="AA903" s="282" t="s">
        <v>629</v>
      </c>
      <c r="AB903" s="289" t="s">
        <v>446</v>
      </c>
      <c r="AC903" s="275" t="s">
        <v>1813</v>
      </c>
      <c r="AD903" s="290" t="s">
        <v>349</v>
      </c>
      <c r="AE903" s="292"/>
      <c r="AF903" s="292"/>
      <c r="AG903" s="292"/>
    </row>
    <row r="904" spans="1:33" x14ac:dyDescent="0.25">
      <c r="A904" s="275">
        <v>260</v>
      </c>
      <c r="B904" s="275" t="s">
        <v>113</v>
      </c>
      <c r="C904" s="275" t="s">
        <v>23</v>
      </c>
      <c r="D904" s="275">
        <v>8105</v>
      </c>
      <c r="E904" s="275" t="s">
        <v>176</v>
      </c>
      <c r="F904" s="275" t="s">
        <v>22</v>
      </c>
      <c r="G904" s="276">
        <v>2600110081348</v>
      </c>
      <c r="H904" s="277" t="s">
        <v>57</v>
      </c>
      <c r="I904" s="277" t="s">
        <v>209</v>
      </c>
      <c r="J904" s="278">
        <v>42461</v>
      </c>
      <c r="K904" s="279">
        <v>66</v>
      </c>
      <c r="L904" s="275" t="s">
        <v>111</v>
      </c>
      <c r="M904" s="275" t="s">
        <v>42</v>
      </c>
      <c r="N904" s="278">
        <v>42527</v>
      </c>
      <c r="O904" s="278" t="s">
        <v>268</v>
      </c>
      <c r="P904" s="279">
        <v>0</v>
      </c>
      <c r="Q904" s="278" t="s">
        <v>33</v>
      </c>
      <c r="R904" s="275">
        <v>2319.06</v>
      </c>
      <c r="S904" s="275" t="s">
        <v>186</v>
      </c>
      <c r="T904" s="275">
        <v>3043.98</v>
      </c>
      <c r="U904" s="275" t="s">
        <v>186</v>
      </c>
      <c r="V904" s="283">
        <v>2319.0562384736854</v>
      </c>
      <c r="W904" s="275" t="s">
        <v>100</v>
      </c>
      <c r="X904" s="275" t="s">
        <v>114</v>
      </c>
      <c r="Y904" s="275">
        <v>3.04</v>
      </c>
      <c r="Z904" s="275">
        <v>1</v>
      </c>
      <c r="AA904" s="282" t="s">
        <v>629</v>
      </c>
      <c r="AB904" s="289" t="s">
        <v>446</v>
      </c>
      <c r="AC904" s="275" t="s">
        <v>1813</v>
      </c>
      <c r="AD904" s="290" t="s">
        <v>349</v>
      </c>
      <c r="AE904" s="292"/>
      <c r="AF904" s="292"/>
      <c r="AG904" s="292"/>
    </row>
    <row r="905" spans="1:33" x14ac:dyDescent="0.25">
      <c r="A905" s="275">
        <v>260</v>
      </c>
      <c r="B905" s="275" t="s">
        <v>113</v>
      </c>
      <c r="C905" s="275" t="s">
        <v>23</v>
      </c>
      <c r="D905" s="275">
        <v>8105</v>
      </c>
      <c r="E905" s="275" t="s">
        <v>176</v>
      </c>
      <c r="F905" s="275" t="s">
        <v>22</v>
      </c>
      <c r="G905" s="276">
        <v>2600110082622</v>
      </c>
      <c r="H905" s="277" t="s">
        <v>57</v>
      </c>
      <c r="I905" s="277" t="s">
        <v>209</v>
      </c>
      <c r="J905" s="278">
        <v>42461</v>
      </c>
      <c r="K905" s="279">
        <v>66</v>
      </c>
      <c r="L905" s="275" t="s">
        <v>111</v>
      </c>
      <c r="M905" s="275" t="s">
        <v>42</v>
      </c>
      <c r="N905" s="278">
        <v>42527</v>
      </c>
      <c r="O905" s="278" t="s">
        <v>268</v>
      </c>
      <c r="P905" s="279">
        <v>0</v>
      </c>
      <c r="Q905" s="278" t="s">
        <v>33</v>
      </c>
      <c r="R905" s="275">
        <v>9016.41</v>
      </c>
      <c r="S905" s="275" t="s">
        <v>186</v>
      </c>
      <c r="T905" s="275">
        <v>11834.89</v>
      </c>
      <c r="U905" s="275" t="s">
        <v>186</v>
      </c>
      <c r="V905" s="283">
        <v>9016.4112399391033</v>
      </c>
      <c r="W905" s="275" t="s">
        <v>100</v>
      </c>
      <c r="X905" s="275" t="s">
        <v>114</v>
      </c>
      <c r="Y905" s="275">
        <v>11.83</v>
      </c>
      <c r="Z905" s="275">
        <v>1</v>
      </c>
      <c r="AA905" s="282" t="s">
        <v>629</v>
      </c>
      <c r="AB905" s="289" t="s">
        <v>446</v>
      </c>
      <c r="AC905" s="275" t="s">
        <v>1813</v>
      </c>
      <c r="AD905" s="290" t="s">
        <v>349</v>
      </c>
      <c r="AE905" s="292"/>
      <c r="AF905" s="292"/>
      <c r="AG905" s="292"/>
    </row>
    <row r="906" spans="1:33" x14ac:dyDescent="0.25">
      <c r="A906" s="275">
        <v>260</v>
      </c>
      <c r="B906" s="275" t="s">
        <v>113</v>
      </c>
      <c r="C906" s="275" t="s">
        <v>23</v>
      </c>
      <c r="D906" s="275">
        <v>8105</v>
      </c>
      <c r="E906" s="275" t="s">
        <v>176</v>
      </c>
      <c r="F906" s="275" t="s">
        <v>22</v>
      </c>
      <c r="G906" s="276">
        <v>2600110059500</v>
      </c>
      <c r="H906" s="277" t="s">
        <v>57</v>
      </c>
      <c r="I906" s="277" t="s">
        <v>259</v>
      </c>
      <c r="J906" s="278">
        <v>42310</v>
      </c>
      <c r="K906" s="279">
        <v>217</v>
      </c>
      <c r="L906" s="275" t="s">
        <v>127</v>
      </c>
      <c r="M906" s="275" t="s">
        <v>128</v>
      </c>
      <c r="N906" s="278">
        <v>42368</v>
      </c>
      <c r="O906" s="278" t="s">
        <v>273</v>
      </c>
      <c r="P906" s="279">
        <v>159</v>
      </c>
      <c r="Q906" s="278" t="s">
        <v>39</v>
      </c>
      <c r="R906" s="275">
        <v>62925.36</v>
      </c>
      <c r="S906" s="275" t="s">
        <v>186</v>
      </c>
      <c r="T906" s="275">
        <v>82595.47</v>
      </c>
      <c r="U906" s="275" t="s">
        <v>186</v>
      </c>
      <c r="V906" s="283">
        <v>62925.360867405871</v>
      </c>
      <c r="W906" s="275" t="s">
        <v>100</v>
      </c>
      <c r="X906" s="275" t="s">
        <v>114</v>
      </c>
      <c r="Y906" s="275">
        <v>82.6</v>
      </c>
      <c r="Z906" s="275">
        <v>1</v>
      </c>
      <c r="AA906" s="282" t="s">
        <v>630</v>
      </c>
      <c r="AB906" s="289" t="s">
        <v>427</v>
      </c>
      <c r="AC906" s="275" t="s">
        <v>1100</v>
      </c>
      <c r="AD906" s="290" t="s">
        <v>350</v>
      </c>
      <c r="AE906" s="292"/>
      <c r="AF906" s="292" t="s">
        <v>2134</v>
      </c>
      <c r="AG906" s="292"/>
    </row>
    <row r="907" spans="1:33" x14ac:dyDescent="0.25">
      <c r="A907" s="275">
        <v>260</v>
      </c>
      <c r="B907" s="275" t="s">
        <v>113</v>
      </c>
      <c r="C907" s="275" t="s">
        <v>23</v>
      </c>
      <c r="D907" s="275">
        <v>8110</v>
      </c>
      <c r="E907" s="275" t="s">
        <v>116</v>
      </c>
      <c r="F907" s="275" t="s">
        <v>15</v>
      </c>
      <c r="G907" s="276">
        <v>260013005049</v>
      </c>
      <c r="H907" s="277" t="s">
        <v>60</v>
      </c>
      <c r="I907" s="277" t="s">
        <v>208</v>
      </c>
      <c r="J907" s="278">
        <v>42310</v>
      </c>
      <c r="K907" s="279">
        <v>217</v>
      </c>
      <c r="L907" s="275" t="s">
        <v>158</v>
      </c>
      <c r="M907" s="275" t="s">
        <v>41</v>
      </c>
      <c r="N907" s="278">
        <v>42368</v>
      </c>
      <c r="O907" s="278" t="s">
        <v>273</v>
      </c>
      <c r="P907" s="279">
        <v>159</v>
      </c>
      <c r="Q907" s="278" t="s">
        <v>39</v>
      </c>
      <c r="R907" s="275">
        <v>4518</v>
      </c>
      <c r="S907" s="275" t="s">
        <v>186</v>
      </c>
      <c r="T907" s="275">
        <v>5930.3</v>
      </c>
      <c r="U907" s="275" t="s">
        <v>186</v>
      </c>
      <c r="V907" s="283">
        <v>4517.9992020382842</v>
      </c>
      <c r="W907" s="275" t="s">
        <v>100</v>
      </c>
      <c r="X907" s="275" t="s">
        <v>114</v>
      </c>
      <c r="Y907" s="275">
        <v>5.93</v>
      </c>
      <c r="Z907" s="275">
        <v>1</v>
      </c>
      <c r="AA907" s="282" t="s">
        <v>629</v>
      </c>
      <c r="AB907" s="289" t="s">
        <v>447</v>
      </c>
      <c r="AC907" s="275" t="s">
        <v>1101</v>
      </c>
      <c r="AD907" s="290" t="s">
        <v>349</v>
      </c>
      <c r="AE907" s="292"/>
      <c r="AF907" s="292" t="s">
        <v>2134</v>
      </c>
      <c r="AG907" s="292"/>
    </row>
    <row r="908" spans="1:33" x14ac:dyDescent="0.25">
      <c r="A908" s="275">
        <v>260</v>
      </c>
      <c r="B908" s="275" t="s">
        <v>113</v>
      </c>
      <c r="C908" s="275" t="s">
        <v>23</v>
      </c>
      <c r="D908" s="275">
        <v>8113</v>
      </c>
      <c r="E908" s="275" t="s">
        <v>201</v>
      </c>
      <c r="F908" s="275" t="s">
        <v>22</v>
      </c>
      <c r="G908" s="276">
        <v>260013005069</v>
      </c>
      <c r="H908" s="277" t="s">
        <v>60</v>
      </c>
      <c r="I908" s="277" t="s">
        <v>208</v>
      </c>
      <c r="J908" s="278">
        <v>42310</v>
      </c>
      <c r="K908" s="279">
        <v>217</v>
      </c>
      <c r="L908" s="275" t="s">
        <v>118</v>
      </c>
      <c r="M908" s="275" t="s">
        <v>41</v>
      </c>
      <c r="N908" s="278">
        <v>42367</v>
      </c>
      <c r="O908" s="278" t="s">
        <v>273</v>
      </c>
      <c r="P908" s="279">
        <v>160</v>
      </c>
      <c r="Q908" s="278" t="s">
        <v>39</v>
      </c>
      <c r="R908" s="275">
        <v>3319.77</v>
      </c>
      <c r="S908" s="275" t="s">
        <v>186</v>
      </c>
      <c r="T908" s="275">
        <v>4357.51</v>
      </c>
      <c r="U908" s="275" t="s">
        <v>186</v>
      </c>
      <c r="V908" s="283">
        <v>3319.7691015418854</v>
      </c>
      <c r="W908" s="275" t="s">
        <v>100</v>
      </c>
      <c r="X908" s="275" t="s">
        <v>114</v>
      </c>
      <c r="Y908" s="275">
        <v>4.3600000000000003</v>
      </c>
      <c r="Z908" s="275">
        <v>1</v>
      </c>
      <c r="AA908" s="282" t="s">
        <v>629</v>
      </c>
      <c r="AB908" s="289" t="s">
        <v>1038</v>
      </c>
      <c r="AC908" s="275" t="s">
        <v>1041</v>
      </c>
      <c r="AD908" s="290" t="s">
        <v>349</v>
      </c>
      <c r="AE908" s="292"/>
      <c r="AF908" s="292" t="s">
        <v>2134</v>
      </c>
      <c r="AG908" s="292"/>
    </row>
    <row r="909" spans="1:33" x14ac:dyDescent="0.25">
      <c r="A909" s="275">
        <v>260</v>
      </c>
      <c r="B909" s="275" t="s">
        <v>113</v>
      </c>
      <c r="C909" s="275" t="s">
        <v>23</v>
      </c>
      <c r="D909" s="275">
        <v>8113</v>
      </c>
      <c r="E909" s="275" t="s">
        <v>201</v>
      </c>
      <c r="F909" s="275" t="s">
        <v>22</v>
      </c>
      <c r="G909" s="276">
        <v>260013004745</v>
      </c>
      <c r="H909" s="277" t="s">
        <v>60</v>
      </c>
      <c r="I909" s="277" t="s">
        <v>208</v>
      </c>
      <c r="J909" s="278">
        <v>42278</v>
      </c>
      <c r="K909" s="279">
        <v>249</v>
      </c>
      <c r="L909" s="275" t="s">
        <v>118</v>
      </c>
      <c r="M909" s="275" t="s">
        <v>41</v>
      </c>
      <c r="N909" s="278">
        <v>42341</v>
      </c>
      <c r="O909" s="278" t="s">
        <v>273</v>
      </c>
      <c r="P909" s="279">
        <v>186</v>
      </c>
      <c r="Q909" s="278" t="s">
        <v>37</v>
      </c>
      <c r="R909" s="275">
        <v>6000</v>
      </c>
      <c r="S909" s="275" t="s">
        <v>186</v>
      </c>
      <c r="T909" s="275">
        <v>7875.57</v>
      </c>
      <c r="U909" s="275" t="s">
        <v>186</v>
      </c>
      <c r="V909" s="283">
        <v>6000.0031997701044</v>
      </c>
      <c r="W909" s="275" t="s">
        <v>100</v>
      </c>
      <c r="X909" s="275" t="s">
        <v>114</v>
      </c>
      <c r="Y909" s="275">
        <v>7.88</v>
      </c>
      <c r="Z909" s="275">
        <v>1</v>
      </c>
      <c r="AA909" s="282" t="s">
        <v>629</v>
      </c>
      <c r="AB909" s="289" t="s">
        <v>1038</v>
      </c>
      <c r="AC909" s="275" t="s">
        <v>1039</v>
      </c>
      <c r="AD909" s="290" t="s">
        <v>349</v>
      </c>
      <c r="AE909" s="292"/>
      <c r="AF909" s="292" t="s">
        <v>2134</v>
      </c>
      <c r="AG909" s="292"/>
    </row>
    <row r="910" spans="1:33" x14ac:dyDescent="0.25">
      <c r="A910" s="275">
        <v>260</v>
      </c>
      <c r="B910" s="275" t="s">
        <v>113</v>
      </c>
      <c r="C910" s="275" t="s">
        <v>23</v>
      </c>
      <c r="D910" s="275">
        <v>8243</v>
      </c>
      <c r="E910" s="275" t="s">
        <v>120</v>
      </c>
      <c r="F910" s="275" t="s">
        <v>14</v>
      </c>
      <c r="G910" s="276">
        <v>2600110084824</v>
      </c>
      <c r="H910" s="277" t="s">
        <v>54</v>
      </c>
      <c r="I910" s="277" t="s">
        <v>206</v>
      </c>
      <c r="J910" s="278">
        <v>42492</v>
      </c>
      <c r="K910" s="279">
        <v>35</v>
      </c>
      <c r="L910" s="275" t="s">
        <v>111</v>
      </c>
      <c r="M910" s="275" t="s">
        <v>42</v>
      </c>
      <c r="N910" s="278">
        <v>42524</v>
      </c>
      <c r="O910" s="278" t="s">
        <v>268</v>
      </c>
      <c r="P910" s="279">
        <v>3</v>
      </c>
      <c r="Q910" s="278" t="s">
        <v>33</v>
      </c>
      <c r="R910" s="275">
        <v>2024</v>
      </c>
      <c r="S910" s="275" t="s">
        <v>186</v>
      </c>
      <c r="T910" s="275">
        <v>2656.69</v>
      </c>
      <c r="U910" s="275" t="s">
        <v>186</v>
      </c>
      <c r="V910" s="283">
        <v>2023.9993423710587</v>
      </c>
      <c r="W910" s="275" t="s">
        <v>100</v>
      </c>
      <c r="X910" s="275" t="s">
        <v>114</v>
      </c>
      <c r="Y910" s="275">
        <v>2.66</v>
      </c>
      <c r="Z910" s="275">
        <v>1</v>
      </c>
      <c r="AA910" s="282" t="s">
        <v>629</v>
      </c>
      <c r="AB910" s="289" t="s">
        <v>426</v>
      </c>
      <c r="AC910" s="275" t="s">
        <v>2463</v>
      </c>
      <c r="AD910" s="290" t="s">
        <v>349</v>
      </c>
      <c r="AE910" s="292"/>
      <c r="AF910" s="292"/>
      <c r="AG910" s="292"/>
    </row>
    <row r="911" spans="1:33" x14ac:dyDescent="0.25">
      <c r="A911" s="275">
        <v>260</v>
      </c>
      <c r="B911" s="275" t="s">
        <v>113</v>
      </c>
      <c r="C911" s="275" t="s">
        <v>23</v>
      </c>
      <c r="D911" s="275">
        <v>8243</v>
      </c>
      <c r="E911" s="275" t="s">
        <v>120</v>
      </c>
      <c r="F911" s="275" t="s">
        <v>14</v>
      </c>
      <c r="G911" s="276">
        <v>2600110081346</v>
      </c>
      <c r="H911" s="277" t="s">
        <v>57</v>
      </c>
      <c r="I911" s="277" t="s">
        <v>209</v>
      </c>
      <c r="J911" s="278">
        <v>42461</v>
      </c>
      <c r="K911" s="279">
        <v>66</v>
      </c>
      <c r="L911" s="275" t="s">
        <v>111</v>
      </c>
      <c r="M911" s="275" t="s">
        <v>42</v>
      </c>
      <c r="N911" s="278">
        <v>42524</v>
      </c>
      <c r="O911" s="278" t="s">
        <v>268</v>
      </c>
      <c r="P911" s="279">
        <v>3</v>
      </c>
      <c r="Q911" s="278" t="s">
        <v>33</v>
      </c>
      <c r="R911" s="275">
        <v>2089.1</v>
      </c>
      <c r="S911" s="275" t="s">
        <v>186</v>
      </c>
      <c r="T911" s="275">
        <v>2742.14</v>
      </c>
      <c r="U911" s="275" t="s">
        <v>186</v>
      </c>
      <c r="V911" s="283">
        <v>2089.0994269897406</v>
      </c>
      <c r="W911" s="275" t="s">
        <v>100</v>
      </c>
      <c r="X911" s="275" t="s">
        <v>114</v>
      </c>
      <c r="Y911" s="275">
        <v>2.74</v>
      </c>
      <c r="Z911" s="275">
        <v>1</v>
      </c>
      <c r="AA911" s="282" t="s">
        <v>629</v>
      </c>
      <c r="AB911" s="289" t="s">
        <v>426</v>
      </c>
      <c r="AC911" s="275" t="s">
        <v>2281</v>
      </c>
      <c r="AD911" s="290" t="s">
        <v>349</v>
      </c>
      <c r="AE911" s="292"/>
      <c r="AF911" s="292"/>
      <c r="AG911" s="292"/>
    </row>
    <row r="912" spans="1:33" x14ac:dyDescent="0.25">
      <c r="A912" s="275">
        <v>260</v>
      </c>
      <c r="B912" s="275" t="s">
        <v>113</v>
      </c>
      <c r="C912" s="275" t="s">
        <v>23</v>
      </c>
      <c r="D912" s="275">
        <v>8310</v>
      </c>
      <c r="E912" s="275" t="s">
        <v>170</v>
      </c>
      <c r="F912" s="275" t="s">
        <v>14</v>
      </c>
      <c r="G912" s="276">
        <v>260013006325</v>
      </c>
      <c r="H912" s="277" t="s">
        <v>57</v>
      </c>
      <c r="I912" s="277" t="s">
        <v>204</v>
      </c>
      <c r="J912" s="278">
        <v>42461</v>
      </c>
      <c r="K912" s="279">
        <v>66</v>
      </c>
      <c r="L912" s="275" t="s">
        <v>158</v>
      </c>
      <c r="M912" s="275" t="s">
        <v>41</v>
      </c>
      <c r="N912" s="278">
        <v>42524</v>
      </c>
      <c r="O912" s="278" t="s">
        <v>268</v>
      </c>
      <c r="P912" s="279">
        <v>3</v>
      </c>
      <c r="Q912" s="278" t="s">
        <v>33</v>
      </c>
      <c r="R912" s="275">
        <v>784.91</v>
      </c>
      <c r="S912" s="275" t="s">
        <v>186</v>
      </c>
      <c r="T912" s="275">
        <v>1030.27</v>
      </c>
      <c r="U912" s="275" t="s">
        <v>186</v>
      </c>
      <c r="V912" s="283">
        <v>784.9112250449358</v>
      </c>
      <c r="W912" s="275" t="s">
        <v>100</v>
      </c>
      <c r="X912" s="275" t="s">
        <v>114</v>
      </c>
      <c r="Y912" s="275">
        <v>1.03</v>
      </c>
      <c r="Z912" s="275">
        <v>1</v>
      </c>
      <c r="AA912" s="282" t="s">
        <v>631</v>
      </c>
      <c r="AB912" s="289" t="s">
        <v>420</v>
      </c>
      <c r="AC912" s="275" t="s">
        <v>2464</v>
      </c>
      <c r="AD912" s="290" t="s">
        <v>349</v>
      </c>
      <c r="AE912" s="292"/>
      <c r="AF912" s="292" t="s">
        <v>2134</v>
      </c>
      <c r="AG912" s="292"/>
    </row>
    <row r="913" spans="1:33" x14ac:dyDescent="0.25">
      <c r="A913" s="275">
        <v>260</v>
      </c>
      <c r="B913" s="275" t="s">
        <v>113</v>
      </c>
      <c r="C913" s="275" t="s">
        <v>23</v>
      </c>
      <c r="D913" s="275">
        <v>8310</v>
      </c>
      <c r="E913" s="275" t="s">
        <v>170</v>
      </c>
      <c r="F913" s="275" t="s">
        <v>14</v>
      </c>
      <c r="G913" s="276">
        <v>260013006323</v>
      </c>
      <c r="H913" s="277" t="s">
        <v>57</v>
      </c>
      <c r="I913" s="277" t="s">
        <v>204</v>
      </c>
      <c r="J913" s="278">
        <v>42461</v>
      </c>
      <c r="K913" s="279">
        <v>66</v>
      </c>
      <c r="L913" s="275" t="s">
        <v>158</v>
      </c>
      <c r="M913" s="275" t="s">
        <v>41</v>
      </c>
      <c r="N913" s="278">
        <v>42524</v>
      </c>
      <c r="O913" s="278" t="s">
        <v>268</v>
      </c>
      <c r="P913" s="279">
        <v>3</v>
      </c>
      <c r="Q913" s="278" t="s">
        <v>33</v>
      </c>
      <c r="R913" s="275">
        <v>2594.0500000000002</v>
      </c>
      <c r="S913" s="275" t="s">
        <v>186</v>
      </c>
      <c r="T913" s="275">
        <v>3404.94</v>
      </c>
      <c r="U913" s="275" t="s">
        <v>186</v>
      </c>
      <c r="V913" s="283">
        <v>2594.0536234234751</v>
      </c>
      <c r="W913" s="275" t="s">
        <v>100</v>
      </c>
      <c r="X913" s="275" t="s">
        <v>114</v>
      </c>
      <c r="Y913" s="275">
        <v>3.4</v>
      </c>
      <c r="Z913" s="275">
        <v>1</v>
      </c>
      <c r="AA913" s="282" t="s">
        <v>629</v>
      </c>
      <c r="AB913" s="289" t="s">
        <v>420</v>
      </c>
      <c r="AC913" s="275" t="s">
        <v>2464</v>
      </c>
      <c r="AD913" s="290" t="s">
        <v>349</v>
      </c>
      <c r="AE913" s="292"/>
      <c r="AF913" s="292" t="s">
        <v>2134</v>
      </c>
      <c r="AG913" s="292"/>
    </row>
    <row r="914" spans="1:33" x14ac:dyDescent="0.25">
      <c r="A914" s="275">
        <v>260</v>
      </c>
      <c r="B914" s="275" t="s">
        <v>113</v>
      </c>
      <c r="C914" s="275" t="s">
        <v>23</v>
      </c>
      <c r="D914" s="275">
        <v>8310</v>
      </c>
      <c r="E914" s="275" t="s">
        <v>170</v>
      </c>
      <c r="F914" s="275" t="s">
        <v>14</v>
      </c>
      <c r="G914" s="276">
        <v>260013006324</v>
      </c>
      <c r="H914" s="277" t="s">
        <v>57</v>
      </c>
      <c r="I914" s="277" t="s">
        <v>204</v>
      </c>
      <c r="J914" s="278">
        <v>42461</v>
      </c>
      <c r="K914" s="279">
        <v>66</v>
      </c>
      <c r="L914" s="275" t="s">
        <v>158</v>
      </c>
      <c r="M914" s="275" t="s">
        <v>41</v>
      </c>
      <c r="N914" s="278">
        <v>42524</v>
      </c>
      <c r="O914" s="278" t="s">
        <v>268</v>
      </c>
      <c r="P914" s="279">
        <v>3</v>
      </c>
      <c r="Q914" s="278" t="s">
        <v>33</v>
      </c>
      <c r="R914" s="275">
        <v>7758.59</v>
      </c>
      <c r="S914" s="275" t="s">
        <v>186</v>
      </c>
      <c r="T914" s="275">
        <v>10183.879999999999</v>
      </c>
      <c r="U914" s="275" t="s">
        <v>186</v>
      </c>
      <c r="V914" s="283">
        <v>7758.5892305032858</v>
      </c>
      <c r="W914" s="275" t="s">
        <v>100</v>
      </c>
      <c r="X914" s="275" t="s">
        <v>114</v>
      </c>
      <c r="Y914" s="275">
        <v>10.18</v>
      </c>
      <c r="Z914" s="275">
        <v>1</v>
      </c>
      <c r="AA914" s="282" t="s">
        <v>629</v>
      </c>
      <c r="AB914" s="289" t="s">
        <v>420</v>
      </c>
      <c r="AC914" s="275" t="s">
        <v>2464</v>
      </c>
      <c r="AD914" s="290" t="s">
        <v>349</v>
      </c>
      <c r="AE914" s="292"/>
      <c r="AF914" s="292" t="s">
        <v>2134</v>
      </c>
      <c r="AG914" s="292"/>
    </row>
    <row r="915" spans="1:33" x14ac:dyDescent="0.25">
      <c r="A915" s="275">
        <v>260</v>
      </c>
      <c r="B915" s="275" t="s">
        <v>113</v>
      </c>
      <c r="C915" s="275" t="s">
        <v>23</v>
      </c>
      <c r="D915" s="275">
        <v>95</v>
      </c>
      <c r="E915" s="275" t="s">
        <v>153</v>
      </c>
      <c r="F915" s="275" t="s">
        <v>17</v>
      </c>
      <c r="G915" s="276">
        <v>260013006312</v>
      </c>
      <c r="H915" s="277" t="s">
        <v>54</v>
      </c>
      <c r="I915" s="277" t="s">
        <v>2465</v>
      </c>
      <c r="J915" s="278">
        <v>42461</v>
      </c>
      <c r="K915" s="279">
        <v>66</v>
      </c>
      <c r="L915" s="275" t="s">
        <v>111</v>
      </c>
      <c r="M915" s="275" t="s">
        <v>42</v>
      </c>
      <c r="N915" s="278">
        <v>42527</v>
      </c>
      <c r="O915" s="278" t="s">
        <v>268</v>
      </c>
      <c r="P915" s="279">
        <v>0</v>
      </c>
      <c r="Q915" s="278" t="s">
        <v>33</v>
      </c>
      <c r="R915" s="275">
        <v>24</v>
      </c>
      <c r="S915" s="275" t="s">
        <v>186</v>
      </c>
      <c r="T915" s="275">
        <v>31.5</v>
      </c>
      <c r="U915" s="275" t="s">
        <v>186</v>
      </c>
      <c r="V915" s="283">
        <v>23.998275781023885</v>
      </c>
      <c r="W915" s="275" t="s">
        <v>100</v>
      </c>
      <c r="X915" s="275" t="s">
        <v>114</v>
      </c>
      <c r="Y915" s="275">
        <v>0.03</v>
      </c>
      <c r="Z915" s="275">
        <v>1</v>
      </c>
      <c r="AA915" s="282" t="s">
        <v>631</v>
      </c>
      <c r="AB915" s="289" t="s">
        <v>422</v>
      </c>
      <c r="AC915" s="275" t="s">
        <v>370</v>
      </c>
      <c r="AD915" s="290" t="s">
        <v>349</v>
      </c>
      <c r="AE915" s="292"/>
      <c r="AF915" s="292"/>
      <c r="AG915" s="292"/>
    </row>
    <row r="916" spans="1:33" x14ac:dyDescent="0.25">
      <c r="A916" s="275">
        <v>260</v>
      </c>
      <c r="B916" s="275" t="s">
        <v>113</v>
      </c>
      <c r="C916" s="275" t="s">
        <v>23</v>
      </c>
      <c r="D916" s="275">
        <v>95</v>
      </c>
      <c r="E916" s="275" t="s">
        <v>153</v>
      </c>
      <c r="F916" s="275" t="s">
        <v>17</v>
      </c>
      <c r="G916" s="276">
        <v>260013006309</v>
      </c>
      <c r="H916" s="277" t="s">
        <v>54</v>
      </c>
      <c r="I916" s="277" t="s">
        <v>2465</v>
      </c>
      <c r="J916" s="278">
        <v>42461</v>
      </c>
      <c r="K916" s="279">
        <v>66</v>
      </c>
      <c r="L916" s="275" t="s">
        <v>111</v>
      </c>
      <c r="M916" s="275" t="s">
        <v>42</v>
      </c>
      <c r="N916" s="278">
        <v>42527</v>
      </c>
      <c r="O916" s="278" t="s">
        <v>268</v>
      </c>
      <c r="P916" s="279">
        <v>0</v>
      </c>
      <c r="Q916" s="278" t="s">
        <v>33</v>
      </c>
      <c r="R916" s="275">
        <v>700.49</v>
      </c>
      <c r="S916" s="275" t="s">
        <v>186</v>
      </c>
      <c r="T916" s="275">
        <v>919.46</v>
      </c>
      <c r="U916" s="275" t="s">
        <v>186</v>
      </c>
      <c r="V916" s="283">
        <v>700.49062379746738</v>
      </c>
      <c r="W916" s="275" t="s">
        <v>100</v>
      </c>
      <c r="X916" s="275" t="s">
        <v>114</v>
      </c>
      <c r="Y916" s="275">
        <v>0.92</v>
      </c>
      <c r="Z916" s="275">
        <v>1</v>
      </c>
      <c r="AA916" s="282" t="s">
        <v>631</v>
      </c>
      <c r="AB916" s="289" t="s">
        <v>422</v>
      </c>
      <c r="AC916" s="275" t="s">
        <v>370</v>
      </c>
      <c r="AD916" s="290" t="s">
        <v>349</v>
      </c>
      <c r="AE916" s="292"/>
      <c r="AF916" s="292"/>
      <c r="AG916" s="292"/>
    </row>
    <row r="917" spans="1:33" x14ac:dyDescent="0.25">
      <c r="A917" s="275">
        <v>260</v>
      </c>
      <c r="B917" s="275" t="s">
        <v>113</v>
      </c>
      <c r="C917" s="275" t="s">
        <v>23</v>
      </c>
      <c r="D917" s="275">
        <v>95</v>
      </c>
      <c r="E917" s="275" t="s">
        <v>153</v>
      </c>
      <c r="F917" s="275" t="s">
        <v>17</v>
      </c>
      <c r="G917" s="276">
        <v>260013006311</v>
      </c>
      <c r="H917" s="277" t="s">
        <v>54</v>
      </c>
      <c r="I917" s="277" t="s">
        <v>2465</v>
      </c>
      <c r="J917" s="278">
        <v>42461</v>
      </c>
      <c r="K917" s="279">
        <v>66</v>
      </c>
      <c r="L917" s="275" t="s">
        <v>111</v>
      </c>
      <c r="M917" s="275" t="s">
        <v>42</v>
      </c>
      <c r="N917" s="278">
        <v>42527</v>
      </c>
      <c r="O917" s="278" t="s">
        <v>268</v>
      </c>
      <c r="P917" s="279">
        <v>0</v>
      </c>
      <c r="Q917" s="278" t="s">
        <v>33</v>
      </c>
      <c r="R917" s="275">
        <v>1920</v>
      </c>
      <c r="S917" s="275" t="s">
        <v>186</v>
      </c>
      <c r="T917" s="275">
        <v>2520.1799999999998</v>
      </c>
      <c r="U917" s="275" t="s">
        <v>186</v>
      </c>
      <c r="V917" s="283">
        <v>1919.9991954863738</v>
      </c>
      <c r="W917" s="275" t="s">
        <v>100</v>
      </c>
      <c r="X917" s="275" t="s">
        <v>114</v>
      </c>
      <c r="Y917" s="275">
        <v>2.52</v>
      </c>
      <c r="Z917" s="275">
        <v>1</v>
      </c>
      <c r="AA917" s="282" t="s">
        <v>629</v>
      </c>
      <c r="AB917" s="289" t="s">
        <v>422</v>
      </c>
      <c r="AC917" s="275" t="s">
        <v>370</v>
      </c>
      <c r="AD917" s="290" t="s">
        <v>349</v>
      </c>
      <c r="AE917" s="292"/>
      <c r="AF917" s="292"/>
      <c r="AG917" s="292"/>
    </row>
    <row r="918" spans="1:33" x14ac:dyDescent="0.25">
      <c r="A918" s="275">
        <v>260</v>
      </c>
      <c r="B918" s="275" t="s">
        <v>113</v>
      </c>
      <c r="C918" s="275" t="s">
        <v>23</v>
      </c>
      <c r="D918" s="275">
        <v>95</v>
      </c>
      <c r="E918" s="275" t="s">
        <v>153</v>
      </c>
      <c r="F918" s="275" t="s">
        <v>17</v>
      </c>
      <c r="G918" s="276">
        <v>260013006310</v>
      </c>
      <c r="H918" s="277" t="s">
        <v>54</v>
      </c>
      <c r="I918" s="277" t="s">
        <v>2465</v>
      </c>
      <c r="J918" s="278">
        <v>42461</v>
      </c>
      <c r="K918" s="279">
        <v>66</v>
      </c>
      <c r="L918" s="275" t="s">
        <v>111</v>
      </c>
      <c r="M918" s="275" t="s">
        <v>42</v>
      </c>
      <c r="N918" s="278">
        <v>42527</v>
      </c>
      <c r="O918" s="278" t="s">
        <v>268</v>
      </c>
      <c r="P918" s="279">
        <v>0</v>
      </c>
      <c r="Q918" s="278" t="s">
        <v>33</v>
      </c>
      <c r="R918" s="275">
        <v>3648</v>
      </c>
      <c r="S918" s="275" t="s">
        <v>186</v>
      </c>
      <c r="T918" s="275">
        <v>4788.34</v>
      </c>
      <c r="U918" s="275" t="s">
        <v>186</v>
      </c>
      <c r="V918" s="283">
        <v>3647.9969477240606</v>
      </c>
      <c r="W918" s="275" t="s">
        <v>100</v>
      </c>
      <c r="X918" s="275" t="s">
        <v>114</v>
      </c>
      <c r="Y918" s="275">
        <v>4.79</v>
      </c>
      <c r="Z918" s="275">
        <v>1</v>
      </c>
      <c r="AA918" s="282" t="s">
        <v>629</v>
      </c>
      <c r="AB918" s="289" t="s">
        <v>422</v>
      </c>
      <c r="AC918" s="275" t="s">
        <v>370</v>
      </c>
      <c r="AD918" s="290" t="s">
        <v>349</v>
      </c>
      <c r="AE918" s="292"/>
      <c r="AF918" s="292"/>
      <c r="AG918" s="292"/>
    </row>
    <row r="919" spans="1:33" x14ac:dyDescent="0.25">
      <c r="A919" s="275">
        <v>260</v>
      </c>
      <c r="B919" s="275" t="s">
        <v>113</v>
      </c>
      <c r="C919" s="275" t="s">
        <v>23</v>
      </c>
      <c r="D919" s="275">
        <v>95</v>
      </c>
      <c r="E919" s="275" t="s">
        <v>153</v>
      </c>
      <c r="F919" s="275" t="s">
        <v>17</v>
      </c>
      <c r="G919" s="276">
        <v>260013006298</v>
      </c>
      <c r="H919" s="277" t="s">
        <v>54</v>
      </c>
      <c r="I919" s="277" t="s">
        <v>2465</v>
      </c>
      <c r="J919" s="278">
        <v>42461</v>
      </c>
      <c r="K919" s="279">
        <v>66</v>
      </c>
      <c r="L919" s="275" t="s">
        <v>111</v>
      </c>
      <c r="M919" s="275" t="s">
        <v>42</v>
      </c>
      <c r="N919" s="278">
        <v>42527</v>
      </c>
      <c r="O919" s="278" t="s">
        <v>268</v>
      </c>
      <c r="P919" s="279">
        <v>0</v>
      </c>
      <c r="Q919" s="278" t="s">
        <v>33</v>
      </c>
      <c r="R919" s="275">
        <v>6479.76</v>
      </c>
      <c r="S919" s="275" t="s">
        <v>186</v>
      </c>
      <c r="T919" s="275">
        <v>8505.2999999999993</v>
      </c>
      <c r="U919" s="275" t="s">
        <v>186</v>
      </c>
      <c r="V919" s="283">
        <v>6479.7630158838865</v>
      </c>
      <c r="W919" s="275" t="s">
        <v>100</v>
      </c>
      <c r="X919" s="275" t="s">
        <v>114</v>
      </c>
      <c r="Y919" s="275">
        <v>8.51</v>
      </c>
      <c r="Z919" s="275">
        <v>1</v>
      </c>
      <c r="AA919" s="282" t="s">
        <v>629</v>
      </c>
      <c r="AB919" s="289" t="s">
        <v>422</v>
      </c>
      <c r="AC919" s="275" t="s">
        <v>370</v>
      </c>
      <c r="AD919" s="290" t="s">
        <v>349</v>
      </c>
      <c r="AE919" s="292"/>
      <c r="AF919" s="292"/>
      <c r="AG919" s="292"/>
    </row>
    <row r="920" spans="1:33" x14ac:dyDescent="0.25">
      <c r="A920" s="275">
        <v>260</v>
      </c>
      <c r="B920" s="275" t="s">
        <v>113</v>
      </c>
      <c r="C920" s="275" t="s">
        <v>23</v>
      </c>
      <c r="D920" s="275">
        <v>95</v>
      </c>
      <c r="E920" s="275" t="s">
        <v>153</v>
      </c>
      <c r="F920" s="275" t="s">
        <v>17</v>
      </c>
      <c r="G920" s="276">
        <v>2600110082159</v>
      </c>
      <c r="H920" s="277" t="s">
        <v>56</v>
      </c>
      <c r="I920" s="277" t="s">
        <v>767</v>
      </c>
      <c r="J920" s="278">
        <v>42461</v>
      </c>
      <c r="K920" s="279">
        <v>66</v>
      </c>
      <c r="L920" s="275" t="s">
        <v>111</v>
      </c>
      <c r="M920" s="275" t="s">
        <v>42</v>
      </c>
      <c r="N920" s="278">
        <v>42527</v>
      </c>
      <c r="O920" s="278" t="s">
        <v>268</v>
      </c>
      <c r="P920" s="279">
        <v>0</v>
      </c>
      <c r="Q920" s="278" t="s">
        <v>33</v>
      </c>
      <c r="R920" s="275">
        <v>7460</v>
      </c>
      <c r="S920" s="275" t="s">
        <v>186</v>
      </c>
      <c r="T920" s="275">
        <v>9791.9500000000007</v>
      </c>
      <c r="U920" s="275" t="s">
        <v>186</v>
      </c>
      <c r="V920" s="283">
        <v>7459.9973502856146</v>
      </c>
      <c r="W920" s="275" t="s">
        <v>100</v>
      </c>
      <c r="X920" s="275" t="s">
        <v>114</v>
      </c>
      <c r="Y920" s="275">
        <v>9.7899999999999991</v>
      </c>
      <c r="Z920" s="275">
        <v>1</v>
      </c>
      <c r="AA920" s="282" t="s">
        <v>629</v>
      </c>
      <c r="AB920" s="289" t="s">
        <v>422</v>
      </c>
      <c r="AC920" s="275" t="s">
        <v>370</v>
      </c>
      <c r="AD920" s="290" t="s">
        <v>349</v>
      </c>
      <c r="AE920" s="292"/>
      <c r="AF920" s="292"/>
      <c r="AG920" s="292"/>
    </row>
    <row r="921" spans="1:33" x14ac:dyDescent="0.25">
      <c r="A921" s="275">
        <v>260</v>
      </c>
      <c r="B921" s="275" t="s">
        <v>113</v>
      </c>
      <c r="C921" s="275" t="s">
        <v>23</v>
      </c>
      <c r="D921" s="275">
        <v>95</v>
      </c>
      <c r="E921" s="275" t="s">
        <v>153</v>
      </c>
      <c r="F921" s="275" t="s">
        <v>17</v>
      </c>
      <c r="G921" s="276">
        <v>260013006308</v>
      </c>
      <c r="H921" s="277" t="s">
        <v>54</v>
      </c>
      <c r="I921" s="277" t="s">
        <v>2465</v>
      </c>
      <c r="J921" s="278">
        <v>42461</v>
      </c>
      <c r="K921" s="279">
        <v>66</v>
      </c>
      <c r="L921" s="275" t="s">
        <v>111</v>
      </c>
      <c r="M921" s="275" t="s">
        <v>42</v>
      </c>
      <c r="N921" s="278">
        <v>42527</v>
      </c>
      <c r="O921" s="278" t="s">
        <v>268</v>
      </c>
      <c r="P921" s="279">
        <v>0</v>
      </c>
      <c r="Q921" s="278" t="s">
        <v>33</v>
      </c>
      <c r="R921" s="275">
        <v>8020.27</v>
      </c>
      <c r="S921" s="275" t="s">
        <v>186</v>
      </c>
      <c r="T921" s="275">
        <v>10527.36</v>
      </c>
      <c r="U921" s="275" t="s">
        <v>186</v>
      </c>
      <c r="V921" s="283">
        <v>8020.2694770196704</v>
      </c>
      <c r="W921" s="275" t="s">
        <v>100</v>
      </c>
      <c r="X921" s="275" t="s">
        <v>114</v>
      </c>
      <c r="Y921" s="275">
        <v>10.53</v>
      </c>
      <c r="Z921" s="275">
        <v>1</v>
      </c>
      <c r="AA921" s="282" t="s">
        <v>629</v>
      </c>
      <c r="AB921" s="289" t="s">
        <v>422</v>
      </c>
      <c r="AC921" s="275" t="s">
        <v>354</v>
      </c>
      <c r="AD921" s="290" t="s">
        <v>349</v>
      </c>
      <c r="AE921" s="292"/>
      <c r="AF921" s="292"/>
      <c r="AG921" s="292"/>
    </row>
    <row r="922" spans="1:33" x14ac:dyDescent="0.25">
      <c r="A922" s="275">
        <v>260</v>
      </c>
      <c r="B922" s="275" t="s">
        <v>113</v>
      </c>
      <c r="C922" s="275" t="s">
        <v>23</v>
      </c>
      <c r="D922" s="275">
        <v>95</v>
      </c>
      <c r="E922" s="275" t="s">
        <v>153</v>
      </c>
      <c r="F922" s="275" t="s">
        <v>17</v>
      </c>
      <c r="G922" s="276">
        <v>260013006302</v>
      </c>
      <c r="H922" s="277" t="s">
        <v>54</v>
      </c>
      <c r="I922" s="277" t="s">
        <v>2465</v>
      </c>
      <c r="J922" s="278">
        <v>42461</v>
      </c>
      <c r="K922" s="279">
        <v>66</v>
      </c>
      <c r="L922" s="275" t="s">
        <v>111</v>
      </c>
      <c r="M922" s="275" t="s">
        <v>42</v>
      </c>
      <c r="N922" s="278">
        <v>42527</v>
      </c>
      <c r="O922" s="278" t="s">
        <v>268</v>
      </c>
      <c r="P922" s="279">
        <v>0</v>
      </c>
      <c r="Q922" s="278" t="s">
        <v>33</v>
      </c>
      <c r="R922" s="275">
        <v>8742.5300000000007</v>
      </c>
      <c r="S922" s="275" t="s">
        <v>186</v>
      </c>
      <c r="T922" s="275">
        <v>11475.4</v>
      </c>
      <c r="U922" s="275" t="s">
        <v>186</v>
      </c>
      <c r="V922" s="283">
        <v>8742.5337745257621</v>
      </c>
      <c r="W922" s="275" t="s">
        <v>100</v>
      </c>
      <c r="X922" s="275" t="s">
        <v>114</v>
      </c>
      <c r="Y922" s="275">
        <v>11.48</v>
      </c>
      <c r="Z922" s="275">
        <v>1</v>
      </c>
      <c r="AA922" s="282" t="s">
        <v>629</v>
      </c>
      <c r="AB922" s="289" t="s">
        <v>422</v>
      </c>
      <c r="AC922" s="275" t="s">
        <v>370</v>
      </c>
      <c r="AD922" s="290" t="s">
        <v>349</v>
      </c>
      <c r="AE922" s="292"/>
      <c r="AF922" s="292"/>
      <c r="AG922" s="292"/>
    </row>
    <row r="923" spans="1:33" x14ac:dyDescent="0.25">
      <c r="A923" s="275">
        <v>260</v>
      </c>
      <c r="B923" s="275" t="s">
        <v>113</v>
      </c>
      <c r="C923" s="275" t="s">
        <v>23</v>
      </c>
      <c r="D923" s="275">
        <v>95</v>
      </c>
      <c r="E923" s="275" t="s">
        <v>153</v>
      </c>
      <c r="F923" s="275" t="s">
        <v>17</v>
      </c>
      <c r="G923" s="276">
        <v>260013006306</v>
      </c>
      <c r="H923" s="277" t="s">
        <v>54</v>
      </c>
      <c r="I923" s="277" t="s">
        <v>2465</v>
      </c>
      <c r="J923" s="278">
        <v>42461</v>
      </c>
      <c r="K923" s="279">
        <v>66</v>
      </c>
      <c r="L923" s="275" t="s">
        <v>111</v>
      </c>
      <c r="M923" s="275" t="s">
        <v>42</v>
      </c>
      <c r="N923" s="278">
        <v>42527</v>
      </c>
      <c r="O923" s="278" t="s">
        <v>268</v>
      </c>
      <c r="P923" s="279">
        <v>0</v>
      </c>
      <c r="Q923" s="278" t="s">
        <v>33</v>
      </c>
      <c r="R923" s="275">
        <v>9546.4500000000007</v>
      </c>
      <c r="S923" s="275" t="s">
        <v>186</v>
      </c>
      <c r="T923" s="275">
        <v>12530.62</v>
      </c>
      <c r="U923" s="275" t="s">
        <v>186</v>
      </c>
      <c r="V923" s="283">
        <v>9546.4531576893187</v>
      </c>
      <c r="W923" s="275" t="s">
        <v>100</v>
      </c>
      <c r="X923" s="275" t="s">
        <v>114</v>
      </c>
      <c r="Y923" s="275">
        <v>12.53</v>
      </c>
      <c r="Z923" s="275">
        <v>1</v>
      </c>
      <c r="AA923" s="282" t="s">
        <v>629</v>
      </c>
      <c r="AB923" s="289" t="s">
        <v>422</v>
      </c>
      <c r="AC923" s="275" t="s">
        <v>354</v>
      </c>
      <c r="AD923" s="290" t="s">
        <v>349</v>
      </c>
      <c r="AE923" s="292"/>
      <c r="AF923" s="292"/>
      <c r="AG923" s="292"/>
    </row>
    <row r="924" spans="1:33" x14ac:dyDescent="0.25">
      <c r="A924" s="275">
        <v>260</v>
      </c>
      <c r="B924" s="275" t="s">
        <v>113</v>
      </c>
      <c r="C924" s="275" t="s">
        <v>23</v>
      </c>
      <c r="D924" s="275">
        <v>95</v>
      </c>
      <c r="E924" s="275" t="s">
        <v>153</v>
      </c>
      <c r="F924" s="275" t="s">
        <v>17</v>
      </c>
      <c r="G924" s="276">
        <v>260013006299</v>
      </c>
      <c r="H924" s="277" t="s">
        <v>54</v>
      </c>
      <c r="I924" s="277" t="s">
        <v>2465</v>
      </c>
      <c r="J924" s="278">
        <v>42461</v>
      </c>
      <c r="K924" s="279">
        <v>66</v>
      </c>
      <c r="L924" s="275" t="s">
        <v>111</v>
      </c>
      <c r="M924" s="275" t="s">
        <v>42</v>
      </c>
      <c r="N924" s="278">
        <v>42527</v>
      </c>
      <c r="O924" s="278" t="s">
        <v>268</v>
      </c>
      <c r="P924" s="279">
        <v>0</v>
      </c>
      <c r="Q924" s="278" t="s">
        <v>33</v>
      </c>
      <c r="R924" s="275">
        <v>9815.15</v>
      </c>
      <c r="S924" s="275" t="s">
        <v>186</v>
      </c>
      <c r="T924" s="275">
        <v>12883.31</v>
      </c>
      <c r="U924" s="275" t="s">
        <v>186</v>
      </c>
      <c r="V924" s="283">
        <v>9815.1500429340576</v>
      </c>
      <c r="W924" s="275" t="s">
        <v>100</v>
      </c>
      <c r="X924" s="275" t="s">
        <v>114</v>
      </c>
      <c r="Y924" s="275">
        <v>12.88</v>
      </c>
      <c r="Z924" s="275">
        <v>1</v>
      </c>
      <c r="AA924" s="282" t="s">
        <v>629</v>
      </c>
      <c r="AB924" s="289" t="s">
        <v>422</v>
      </c>
      <c r="AC924" s="275" t="s">
        <v>370</v>
      </c>
      <c r="AD924" s="290" t="s">
        <v>349</v>
      </c>
      <c r="AE924" s="292"/>
      <c r="AF924" s="292"/>
      <c r="AG924" s="292"/>
    </row>
    <row r="925" spans="1:33" x14ac:dyDescent="0.25">
      <c r="A925" s="275">
        <v>260</v>
      </c>
      <c r="B925" s="275" t="s">
        <v>113</v>
      </c>
      <c r="C925" s="275" t="s">
        <v>23</v>
      </c>
      <c r="D925" s="275">
        <v>95</v>
      </c>
      <c r="E925" s="275" t="s">
        <v>153</v>
      </c>
      <c r="F925" s="275" t="s">
        <v>17</v>
      </c>
      <c r="G925" s="276">
        <v>260013006304</v>
      </c>
      <c r="H925" s="277" t="s">
        <v>54</v>
      </c>
      <c r="I925" s="277" t="s">
        <v>2465</v>
      </c>
      <c r="J925" s="278">
        <v>42461</v>
      </c>
      <c r="K925" s="279">
        <v>66</v>
      </c>
      <c r="L925" s="275" t="s">
        <v>111</v>
      </c>
      <c r="M925" s="275" t="s">
        <v>42</v>
      </c>
      <c r="N925" s="278">
        <v>42527</v>
      </c>
      <c r="O925" s="278" t="s">
        <v>268</v>
      </c>
      <c r="P925" s="279">
        <v>0</v>
      </c>
      <c r="Q925" s="278" t="s">
        <v>33</v>
      </c>
      <c r="R925" s="275">
        <v>11352.96</v>
      </c>
      <c r="S925" s="275" t="s">
        <v>186</v>
      </c>
      <c r="T925" s="275">
        <v>14901.83</v>
      </c>
      <c r="U925" s="275" t="s">
        <v>186</v>
      </c>
      <c r="V925" s="283">
        <v>11352.959554982068</v>
      </c>
      <c r="W925" s="275" t="s">
        <v>100</v>
      </c>
      <c r="X925" s="275" t="s">
        <v>114</v>
      </c>
      <c r="Y925" s="275">
        <v>14.9</v>
      </c>
      <c r="Z925" s="275">
        <v>1</v>
      </c>
      <c r="AA925" s="282" t="s">
        <v>630</v>
      </c>
      <c r="AB925" s="289" t="s">
        <v>422</v>
      </c>
      <c r="AC925" s="275" t="s">
        <v>354</v>
      </c>
      <c r="AD925" s="290" t="s">
        <v>350</v>
      </c>
      <c r="AE925" s="292"/>
      <c r="AF925" s="292" t="s">
        <v>2134</v>
      </c>
      <c r="AG925" s="292"/>
    </row>
    <row r="926" spans="1:33" x14ac:dyDescent="0.25">
      <c r="A926" s="275">
        <v>260</v>
      </c>
      <c r="B926" s="275" t="s">
        <v>113</v>
      </c>
      <c r="C926" s="275" t="s">
        <v>23</v>
      </c>
      <c r="D926" s="275">
        <v>95</v>
      </c>
      <c r="E926" s="275" t="s">
        <v>153</v>
      </c>
      <c r="F926" s="275" t="s">
        <v>17</v>
      </c>
      <c r="G926" s="276">
        <v>260013006300</v>
      </c>
      <c r="H926" s="277" t="s">
        <v>54</v>
      </c>
      <c r="I926" s="277" t="s">
        <v>2465</v>
      </c>
      <c r="J926" s="278">
        <v>42461</v>
      </c>
      <c r="K926" s="279">
        <v>66</v>
      </c>
      <c r="L926" s="275" t="s">
        <v>111</v>
      </c>
      <c r="M926" s="275" t="s">
        <v>42</v>
      </c>
      <c r="N926" s="278">
        <v>42527</v>
      </c>
      <c r="O926" s="278" t="s">
        <v>268</v>
      </c>
      <c r="P926" s="279">
        <v>0</v>
      </c>
      <c r="Q926" s="278" t="s">
        <v>33</v>
      </c>
      <c r="R926" s="275">
        <v>12298.32</v>
      </c>
      <c r="S926" s="275" t="s">
        <v>186</v>
      </c>
      <c r="T926" s="275">
        <v>16142.7</v>
      </c>
      <c r="U926" s="275" t="s">
        <v>186</v>
      </c>
      <c r="V926" s="283">
        <v>12298.316395248708</v>
      </c>
      <c r="W926" s="275" t="s">
        <v>100</v>
      </c>
      <c r="X926" s="275" t="s">
        <v>114</v>
      </c>
      <c r="Y926" s="275">
        <v>16.14</v>
      </c>
      <c r="Z926" s="275">
        <v>1</v>
      </c>
      <c r="AA926" s="282" t="s">
        <v>630</v>
      </c>
      <c r="AB926" s="289" t="s">
        <v>422</v>
      </c>
      <c r="AC926" s="275" t="s">
        <v>370</v>
      </c>
      <c r="AD926" s="290" t="s">
        <v>350</v>
      </c>
      <c r="AE926" s="292"/>
      <c r="AF926" s="292" t="s">
        <v>2134</v>
      </c>
      <c r="AG926" s="292"/>
    </row>
    <row r="927" spans="1:33" x14ac:dyDescent="0.25">
      <c r="A927" s="275">
        <v>260</v>
      </c>
      <c r="B927" s="275" t="s">
        <v>113</v>
      </c>
      <c r="C927" s="275" t="s">
        <v>23</v>
      </c>
      <c r="D927" s="275">
        <v>95</v>
      </c>
      <c r="E927" s="275" t="s">
        <v>153</v>
      </c>
      <c r="F927" s="275" t="s">
        <v>17</v>
      </c>
      <c r="G927" s="276">
        <v>260013006307</v>
      </c>
      <c r="H927" s="277" t="s">
        <v>54</v>
      </c>
      <c r="I927" s="277" t="s">
        <v>2465</v>
      </c>
      <c r="J927" s="278">
        <v>42461</v>
      </c>
      <c r="K927" s="279">
        <v>66</v>
      </c>
      <c r="L927" s="275" t="s">
        <v>111</v>
      </c>
      <c r="M927" s="275" t="s">
        <v>42</v>
      </c>
      <c r="N927" s="278">
        <v>42527</v>
      </c>
      <c r="O927" s="278" t="s">
        <v>268</v>
      </c>
      <c r="P927" s="279">
        <v>0</v>
      </c>
      <c r="Q927" s="278" t="s">
        <v>33</v>
      </c>
      <c r="R927" s="275">
        <v>14327.47</v>
      </c>
      <c r="S927" s="275" t="s">
        <v>186</v>
      </c>
      <c r="T927" s="275">
        <v>18806.16</v>
      </c>
      <c r="U927" s="275" t="s">
        <v>186</v>
      </c>
      <c r="V927" s="283">
        <v>14327.473462287624</v>
      </c>
      <c r="W927" s="275" t="s">
        <v>100</v>
      </c>
      <c r="X927" s="275" t="s">
        <v>114</v>
      </c>
      <c r="Y927" s="275">
        <v>18.809999999999999</v>
      </c>
      <c r="Z927" s="275">
        <v>1</v>
      </c>
      <c r="AA927" s="282" t="s">
        <v>630</v>
      </c>
      <c r="AB927" s="289" t="s">
        <v>422</v>
      </c>
      <c r="AC927" s="275" t="s">
        <v>354</v>
      </c>
      <c r="AD927" s="290" t="s">
        <v>350</v>
      </c>
      <c r="AE927" s="292"/>
      <c r="AF927" s="292" t="s">
        <v>2134</v>
      </c>
      <c r="AG927" s="292"/>
    </row>
    <row r="928" spans="1:33" x14ac:dyDescent="0.25">
      <c r="A928" s="275">
        <v>260</v>
      </c>
      <c r="B928" s="275" t="s">
        <v>113</v>
      </c>
      <c r="C928" s="275" t="s">
        <v>23</v>
      </c>
      <c r="D928" s="275">
        <v>95</v>
      </c>
      <c r="E928" s="275" t="s">
        <v>153</v>
      </c>
      <c r="F928" s="275" t="s">
        <v>17</v>
      </c>
      <c r="G928" s="276">
        <v>260013006305</v>
      </c>
      <c r="H928" s="277" t="s">
        <v>54</v>
      </c>
      <c r="I928" s="277" t="s">
        <v>2465</v>
      </c>
      <c r="J928" s="278">
        <v>42461</v>
      </c>
      <c r="K928" s="279">
        <v>66</v>
      </c>
      <c r="L928" s="275" t="s">
        <v>111</v>
      </c>
      <c r="M928" s="275" t="s">
        <v>42</v>
      </c>
      <c r="N928" s="278">
        <v>42527</v>
      </c>
      <c r="O928" s="278" t="s">
        <v>268</v>
      </c>
      <c r="P928" s="279">
        <v>0</v>
      </c>
      <c r="Q928" s="278" t="s">
        <v>33</v>
      </c>
      <c r="R928" s="275">
        <v>14981.55</v>
      </c>
      <c r="S928" s="275" t="s">
        <v>186</v>
      </c>
      <c r="T928" s="275">
        <v>19664.7</v>
      </c>
      <c r="U928" s="275" t="s">
        <v>186</v>
      </c>
      <c r="V928" s="283">
        <v>14981.552182574616</v>
      </c>
      <c r="W928" s="275" t="s">
        <v>100</v>
      </c>
      <c r="X928" s="275" t="s">
        <v>114</v>
      </c>
      <c r="Y928" s="275">
        <v>19.66</v>
      </c>
      <c r="Z928" s="275">
        <v>1</v>
      </c>
      <c r="AA928" s="282" t="s">
        <v>630</v>
      </c>
      <c r="AB928" s="289" t="s">
        <v>422</v>
      </c>
      <c r="AC928" s="275" t="s">
        <v>354</v>
      </c>
      <c r="AD928" s="290" t="s">
        <v>350</v>
      </c>
      <c r="AE928" s="292"/>
      <c r="AF928" s="292" t="s">
        <v>2134</v>
      </c>
      <c r="AG928" s="292"/>
    </row>
    <row r="929" spans="1:33" x14ac:dyDescent="0.25">
      <c r="A929" s="275">
        <v>260</v>
      </c>
      <c r="B929" s="275" t="s">
        <v>113</v>
      </c>
      <c r="C929" s="275" t="s">
        <v>23</v>
      </c>
      <c r="D929" s="275">
        <v>96</v>
      </c>
      <c r="E929" s="275" t="s">
        <v>288</v>
      </c>
      <c r="F929" s="275" t="s">
        <v>17</v>
      </c>
      <c r="G929" s="276">
        <v>260013006790</v>
      </c>
      <c r="H929" s="277" t="s">
        <v>56</v>
      </c>
      <c r="I929" s="277" t="s">
        <v>304</v>
      </c>
      <c r="J929" s="278">
        <v>42522</v>
      </c>
      <c r="K929" s="279">
        <v>5</v>
      </c>
      <c r="L929" s="275" t="s">
        <v>149</v>
      </c>
      <c r="M929" s="275" t="s">
        <v>41</v>
      </c>
      <c r="N929" s="278">
        <v>42524</v>
      </c>
      <c r="O929" s="278" t="s">
        <v>268</v>
      </c>
      <c r="P929" s="279">
        <v>3</v>
      </c>
      <c r="Q929" s="278" t="s">
        <v>33</v>
      </c>
      <c r="R929" s="275">
        <v>926.15</v>
      </c>
      <c r="S929" s="275" t="s">
        <v>186</v>
      </c>
      <c r="T929" s="275">
        <v>1215.6600000000001</v>
      </c>
      <c r="U929" s="275" t="s">
        <v>186</v>
      </c>
      <c r="V929" s="283">
        <v>926.15060114157143</v>
      </c>
      <c r="W929" s="275" t="s">
        <v>100</v>
      </c>
      <c r="X929" s="275" t="s">
        <v>114</v>
      </c>
      <c r="Y929" s="275">
        <v>1.22</v>
      </c>
      <c r="Z929" s="275">
        <v>1</v>
      </c>
      <c r="AA929" s="282" t="s">
        <v>631</v>
      </c>
      <c r="AB929" s="289" t="s">
        <v>435</v>
      </c>
      <c r="AC929" s="275" t="s">
        <v>2466</v>
      </c>
      <c r="AD929" s="290" t="s">
        <v>349</v>
      </c>
      <c r="AE929" s="292"/>
      <c r="AF929" s="292" t="s">
        <v>2134</v>
      </c>
      <c r="AG929" s="292"/>
    </row>
    <row r="930" spans="1:33" x14ac:dyDescent="0.25">
      <c r="A930" s="275">
        <v>260</v>
      </c>
      <c r="B930" s="275" t="s">
        <v>113</v>
      </c>
      <c r="C930" s="275" t="s">
        <v>23</v>
      </c>
      <c r="D930" s="275">
        <v>96</v>
      </c>
      <c r="E930" s="275" t="s">
        <v>288</v>
      </c>
      <c r="F930" s="275" t="s">
        <v>17</v>
      </c>
      <c r="G930" s="276">
        <v>260013006794</v>
      </c>
      <c r="H930" s="277" t="s">
        <v>56</v>
      </c>
      <c r="I930" s="277" t="s">
        <v>304</v>
      </c>
      <c r="J930" s="278">
        <v>42522</v>
      </c>
      <c r="K930" s="279">
        <v>5</v>
      </c>
      <c r="L930" s="275" t="s">
        <v>149</v>
      </c>
      <c r="M930" s="275" t="s">
        <v>41</v>
      </c>
      <c r="N930" s="278">
        <v>42524</v>
      </c>
      <c r="O930" s="278" t="s">
        <v>268</v>
      </c>
      <c r="P930" s="279">
        <v>3</v>
      </c>
      <c r="Q930" s="278" t="s">
        <v>33</v>
      </c>
      <c r="R930" s="275">
        <v>1074.53</v>
      </c>
      <c r="S930" s="275" t="s">
        <v>186</v>
      </c>
      <c r="T930" s="275">
        <v>1410.42</v>
      </c>
      <c r="U930" s="275" t="s">
        <v>186</v>
      </c>
      <c r="V930" s="283">
        <v>1074.5285119705304</v>
      </c>
      <c r="W930" s="275" t="s">
        <v>100</v>
      </c>
      <c r="X930" s="275" t="s">
        <v>114</v>
      </c>
      <c r="Y930" s="275">
        <v>1.41</v>
      </c>
      <c r="Z930" s="275">
        <v>1</v>
      </c>
      <c r="AA930" s="282" t="s">
        <v>629</v>
      </c>
      <c r="AB930" s="289" t="s">
        <v>435</v>
      </c>
      <c r="AC930" s="275" t="s">
        <v>2466</v>
      </c>
      <c r="AD930" s="290" t="s">
        <v>349</v>
      </c>
      <c r="AE930" s="292"/>
      <c r="AF930" s="292" t="s">
        <v>2134</v>
      </c>
      <c r="AG930" s="292"/>
    </row>
    <row r="931" spans="1:33" x14ac:dyDescent="0.25">
      <c r="A931" s="275">
        <v>260</v>
      </c>
      <c r="B931" s="275" t="s">
        <v>113</v>
      </c>
      <c r="C931" s="275" t="s">
        <v>23</v>
      </c>
      <c r="D931" s="275">
        <v>96</v>
      </c>
      <c r="E931" s="275" t="s">
        <v>288</v>
      </c>
      <c r="F931" s="275" t="s">
        <v>17</v>
      </c>
      <c r="G931" s="276">
        <v>260013006803</v>
      </c>
      <c r="H931" s="277" t="s">
        <v>56</v>
      </c>
      <c r="I931" s="277" t="s">
        <v>304</v>
      </c>
      <c r="J931" s="278">
        <v>42522</v>
      </c>
      <c r="K931" s="279">
        <v>5</v>
      </c>
      <c r="L931" s="275" t="s">
        <v>149</v>
      </c>
      <c r="M931" s="275" t="s">
        <v>41</v>
      </c>
      <c r="N931" s="278">
        <v>42524</v>
      </c>
      <c r="O931" s="278" t="s">
        <v>268</v>
      </c>
      <c r="P931" s="279">
        <v>3</v>
      </c>
      <c r="Q931" s="278" t="s">
        <v>33</v>
      </c>
      <c r="R931" s="275">
        <v>1920.35</v>
      </c>
      <c r="S931" s="275" t="s">
        <v>186</v>
      </c>
      <c r="T931" s="275">
        <v>2520.64</v>
      </c>
      <c r="U931" s="275" t="s">
        <v>186</v>
      </c>
      <c r="V931" s="283">
        <v>1920.3496464977791</v>
      </c>
      <c r="W931" s="275" t="s">
        <v>100</v>
      </c>
      <c r="X931" s="275" t="s">
        <v>114</v>
      </c>
      <c r="Y931" s="275">
        <v>2.52</v>
      </c>
      <c r="Z931" s="275">
        <v>1</v>
      </c>
      <c r="AA931" s="282" t="s">
        <v>629</v>
      </c>
      <c r="AB931" s="289" t="s">
        <v>435</v>
      </c>
      <c r="AC931" s="275" t="s">
        <v>2466</v>
      </c>
      <c r="AD931" s="290" t="s">
        <v>349</v>
      </c>
      <c r="AE931" s="292"/>
      <c r="AF931" s="292" t="s">
        <v>2134</v>
      </c>
      <c r="AG931" s="292"/>
    </row>
    <row r="932" spans="1:33" x14ac:dyDescent="0.25">
      <c r="A932" s="275">
        <v>260</v>
      </c>
      <c r="B932" s="275" t="s">
        <v>113</v>
      </c>
      <c r="C932" s="275" t="s">
        <v>23</v>
      </c>
      <c r="D932" s="275">
        <v>96</v>
      </c>
      <c r="E932" s="275" t="s">
        <v>288</v>
      </c>
      <c r="F932" s="275" t="s">
        <v>17</v>
      </c>
      <c r="G932" s="276">
        <v>260013006789</v>
      </c>
      <c r="H932" s="277" t="s">
        <v>56</v>
      </c>
      <c r="I932" s="277" t="s">
        <v>304</v>
      </c>
      <c r="J932" s="278">
        <v>42522</v>
      </c>
      <c r="K932" s="279">
        <v>5</v>
      </c>
      <c r="L932" s="275" t="s">
        <v>149</v>
      </c>
      <c r="M932" s="275" t="s">
        <v>41</v>
      </c>
      <c r="N932" s="278">
        <v>42524</v>
      </c>
      <c r="O932" s="278" t="s">
        <v>268</v>
      </c>
      <c r="P932" s="279">
        <v>3</v>
      </c>
      <c r="Q932" s="278" t="s">
        <v>33</v>
      </c>
      <c r="R932" s="275">
        <v>2161.02</v>
      </c>
      <c r="S932" s="275" t="s">
        <v>186</v>
      </c>
      <c r="T932" s="275">
        <v>2836.54</v>
      </c>
      <c r="U932" s="275" t="s">
        <v>186</v>
      </c>
      <c r="V932" s="283">
        <v>2161.0180693303332</v>
      </c>
      <c r="W932" s="275" t="s">
        <v>100</v>
      </c>
      <c r="X932" s="275" t="s">
        <v>114</v>
      </c>
      <c r="Y932" s="275">
        <v>2.84</v>
      </c>
      <c r="Z932" s="275">
        <v>1</v>
      </c>
      <c r="AA932" s="282" t="s">
        <v>629</v>
      </c>
      <c r="AB932" s="289" t="s">
        <v>435</v>
      </c>
      <c r="AC932" s="275" t="s">
        <v>2466</v>
      </c>
      <c r="AD932" s="290" t="s">
        <v>349</v>
      </c>
      <c r="AE932" s="292"/>
      <c r="AF932" s="292" t="s">
        <v>2134</v>
      </c>
      <c r="AG932" s="292"/>
    </row>
    <row r="933" spans="1:33" x14ac:dyDescent="0.25">
      <c r="A933" s="275">
        <v>260</v>
      </c>
      <c r="B933" s="275" t="s">
        <v>113</v>
      </c>
      <c r="C933" s="275" t="s">
        <v>23</v>
      </c>
      <c r="D933" s="275">
        <v>96</v>
      </c>
      <c r="E933" s="275" t="s">
        <v>288</v>
      </c>
      <c r="F933" s="275" t="s">
        <v>17</v>
      </c>
      <c r="G933" s="276">
        <v>260013006697</v>
      </c>
      <c r="H933" s="277" t="s">
        <v>60</v>
      </c>
      <c r="I933" s="277" t="s">
        <v>208</v>
      </c>
      <c r="J933" s="278">
        <v>42522</v>
      </c>
      <c r="K933" s="279">
        <v>5</v>
      </c>
      <c r="L933" s="275" t="s">
        <v>149</v>
      </c>
      <c r="M933" s="275" t="s">
        <v>41</v>
      </c>
      <c r="N933" s="278">
        <v>42524</v>
      </c>
      <c r="O933" s="278" t="s">
        <v>268</v>
      </c>
      <c r="P933" s="279">
        <v>3</v>
      </c>
      <c r="Q933" s="278" t="s">
        <v>33</v>
      </c>
      <c r="R933" s="275">
        <v>2249.4699999999998</v>
      </c>
      <c r="S933" s="275" t="s">
        <v>186</v>
      </c>
      <c r="T933" s="275">
        <v>2952.64</v>
      </c>
      <c r="U933" s="275" t="s">
        <v>186</v>
      </c>
      <c r="V933" s="283">
        <v>2249.468857208964</v>
      </c>
      <c r="W933" s="275" t="s">
        <v>100</v>
      </c>
      <c r="X933" s="275" t="s">
        <v>114</v>
      </c>
      <c r="Y933" s="275">
        <v>2.95</v>
      </c>
      <c r="Z933" s="275">
        <v>1</v>
      </c>
      <c r="AA933" s="282" t="s">
        <v>629</v>
      </c>
      <c r="AB933" s="289" t="s">
        <v>435</v>
      </c>
      <c r="AC933" s="275" t="s">
        <v>2466</v>
      </c>
      <c r="AD933" s="290" t="s">
        <v>349</v>
      </c>
      <c r="AE933" s="292"/>
      <c r="AF933" s="292" t="s">
        <v>2134</v>
      </c>
      <c r="AG933" s="292"/>
    </row>
    <row r="934" spans="1:33" x14ac:dyDescent="0.25">
      <c r="A934" s="275">
        <v>260</v>
      </c>
      <c r="B934" s="275" t="s">
        <v>113</v>
      </c>
      <c r="C934" s="275" t="s">
        <v>23</v>
      </c>
      <c r="D934" s="275">
        <v>96</v>
      </c>
      <c r="E934" s="275" t="s">
        <v>288</v>
      </c>
      <c r="F934" s="275" t="s">
        <v>17</v>
      </c>
      <c r="G934" s="276">
        <v>260013006788</v>
      </c>
      <c r="H934" s="277" t="s">
        <v>56</v>
      </c>
      <c r="I934" s="277" t="s">
        <v>304</v>
      </c>
      <c r="J934" s="278">
        <v>42522</v>
      </c>
      <c r="K934" s="279">
        <v>5</v>
      </c>
      <c r="L934" s="275" t="s">
        <v>149</v>
      </c>
      <c r="M934" s="275" t="s">
        <v>41</v>
      </c>
      <c r="N934" s="278">
        <v>42524</v>
      </c>
      <c r="O934" s="278" t="s">
        <v>268</v>
      </c>
      <c r="P934" s="279">
        <v>3</v>
      </c>
      <c r="Q934" s="278" t="s">
        <v>33</v>
      </c>
      <c r="R934" s="275">
        <v>3095.36</v>
      </c>
      <c r="S934" s="275" t="s">
        <v>186</v>
      </c>
      <c r="T934" s="275">
        <v>4062.95</v>
      </c>
      <c r="U934" s="275" t="s">
        <v>186</v>
      </c>
      <c r="V934" s="283">
        <v>3095.3585582384439</v>
      </c>
      <c r="W934" s="275" t="s">
        <v>100</v>
      </c>
      <c r="X934" s="275" t="s">
        <v>114</v>
      </c>
      <c r="Y934" s="275">
        <v>4.0599999999999996</v>
      </c>
      <c r="Z934" s="275">
        <v>1</v>
      </c>
      <c r="AA934" s="282" t="s">
        <v>629</v>
      </c>
      <c r="AB934" s="289" t="s">
        <v>435</v>
      </c>
      <c r="AC934" s="275" t="s">
        <v>2466</v>
      </c>
      <c r="AD934" s="290" t="s">
        <v>349</v>
      </c>
      <c r="AE934" s="292"/>
      <c r="AF934" s="292" t="s">
        <v>2134</v>
      </c>
      <c r="AG934" s="292"/>
    </row>
    <row r="935" spans="1:33" x14ac:dyDescent="0.25">
      <c r="A935" s="275">
        <v>260</v>
      </c>
      <c r="B935" s="275" t="s">
        <v>113</v>
      </c>
      <c r="C935" s="275" t="s">
        <v>23</v>
      </c>
      <c r="D935" s="275">
        <v>96</v>
      </c>
      <c r="E935" s="275" t="s">
        <v>288</v>
      </c>
      <c r="F935" s="275" t="s">
        <v>17</v>
      </c>
      <c r="G935" s="276">
        <v>260013006696</v>
      </c>
      <c r="H935" s="277" t="s">
        <v>60</v>
      </c>
      <c r="I935" s="277" t="s">
        <v>208</v>
      </c>
      <c r="J935" s="278">
        <v>42522</v>
      </c>
      <c r="K935" s="279">
        <v>5</v>
      </c>
      <c r="L935" s="275" t="s">
        <v>149</v>
      </c>
      <c r="M935" s="275" t="s">
        <v>41</v>
      </c>
      <c r="N935" s="278">
        <v>42524</v>
      </c>
      <c r="O935" s="278" t="s">
        <v>268</v>
      </c>
      <c r="P935" s="279">
        <v>3</v>
      </c>
      <c r="Q935" s="278" t="s">
        <v>33</v>
      </c>
      <c r="R935" s="275">
        <v>4700.51</v>
      </c>
      <c r="S935" s="275" t="s">
        <v>186</v>
      </c>
      <c r="T935" s="275">
        <v>6169.86</v>
      </c>
      <c r="U935" s="275" t="s">
        <v>186</v>
      </c>
      <c r="V935" s="283">
        <v>4700.5079939780326</v>
      </c>
      <c r="W935" s="275" t="s">
        <v>100</v>
      </c>
      <c r="X935" s="275" t="s">
        <v>114</v>
      </c>
      <c r="Y935" s="275">
        <v>6.17</v>
      </c>
      <c r="Z935" s="275">
        <v>1</v>
      </c>
      <c r="AA935" s="282" t="s">
        <v>629</v>
      </c>
      <c r="AB935" s="289" t="s">
        <v>435</v>
      </c>
      <c r="AC935" s="275" t="s">
        <v>2466</v>
      </c>
      <c r="AD935" s="290" t="s">
        <v>349</v>
      </c>
      <c r="AE935" s="292"/>
      <c r="AF935" s="292" t="s">
        <v>2134</v>
      </c>
      <c r="AG935" s="292"/>
    </row>
    <row r="936" spans="1:33" x14ac:dyDescent="0.25">
      <c r="A936" s="275">
        <v>260</v>
      </c>
      <c r="B936" s="275" t="s">
        <v>113</v>
      </c>
      <c r="C936" s="275" t="s">
        <v>23</v>
      </c>
      <c r="D936" s="275">
        <v>96</v>
      </c>
      <c r="E936" s="275" t="s">
        <v>288</v>
      </c>
      <c r="F936" s="275" t="s">
        <v>17</v>
      </c>
      <c r="G936" s="276">
        <v>260013006798</v>
      </c>
      <c r="H936" s="277" t="s">
        <v>56</v>
      </c>
      <c r="I936" s="277" t="s">
        <v>304</v>
      </c>
      <c r="J936" s="278">
        <v>42522</v>
      </c>
      <c r="K936" s="279">
        <v>5</v>
      </c>
      <c r="L936" s="275" t="s">
        <v>149</v>
      </c>
      <c r="M936" s="275" t="s">
        <v>41</v>
      </c>
      <c r="N936" s="278">
        <v>42524</v>
      </c>
      <c r="O936" s="278" t="s">
        <v>268</v>
      </c>
      <c r="P936" s="279">
        <v>3</v>
      </c>
      <c r="Q936" s="278" t="s">
        <v>33</v>
      </c>
      <c r="R936" s="275">
        <v>4710.0600000000004</v>
      </c>
      <c r="S936" s="275" t="s">
        <v>186</v>
      </c>
      <c r="T936" s="275">
        <v>6182.4</v>
      </c>
      <c r="U936" s="275" t="s">
        <v>186</v>
      </c>
      <c r="V936" s="283">
        <v>4710.0615932889541</v>
      </c>
      <c r="W936" s="275" t="s">
        <v>100</v>
      </c>
      <c r="X936" s="275" t="s">
        <v>114</v>
      </c>
      <c r="Y936" s="275">
        <v>6.18</v>
      </c>
      <c r="Z936" s="275">
        <v>1</v>
      </c>
      <c r="AA936" s="282" t="s">
        <v>629</v>
      </c>
      <c r="AB936" s="289" t="s">
        <v>435</v>
      </c>
      <c r="AC936" s="275" t="s">
        <v>2466</v>
      </c>
      <c r="AD936" s="290" t="s">
        <v>349</v>
      </c>
      <c r="AE936" s="292"/>
      <c r="AF936" s="292" t="s">
        <v>2134</v>
      </c>
      <c r="AG936" s="292"/>
    </row>
    <row r="937" spans="1:33" x14ac:dyDescent="0.25">
      <c r="A937" s="275">
        <v>260</v>
      </c>
      <c r="B937" s="275" t="s">
        <v>113</v>
      </c>
      <c r="C937" s="275" t="s">
        <v>23</v>
      </c>
      <c r="D937" s="275">
        <v>96</v>
      </c>
      <c r="E937" s="275" t="s">
        <v>288</v>
      </c>
      <c r="F937" s="275" t="s">
        <v>17</v>
      </c>
      <c r="G937" s="276">
        <v>260013006793</v>
      </c>
      <c r="H937" s="277" t="s">
        <v>56</v>
      </c>
      <c r="I937" s="277" t="s">
        <v>304</v>
      </c>
      <c r="J937" s="278">
        <v>42522</v>
      </c>
      <c r="K937" s="279">
        <v>5</v>
      </c>
      <c r="L937" s="275" t="s">
        <v>149</v>
      </c>
      <c r="M937" s="275" t="s">
        <v>41</v>
      </c>
      <c r="N937" s="278">
        <v>42524</v>
      </c>
      <c r="O937" s="278" t="s">
        <v>268</v>
      </c>
      <c r="P937" s="279">
        <v>3</v>
      </c>
      <c r="Q937" s="278" t="s">
        <v>33</v>
      </c>
      <c r="R937" s="275">
        <v>7872.74</v>
      </c>
      <c r="S937" s="275" t="s">
        <v>186</v>
      </c>
      <c r="T937" s="275">
        <v>10333.709999999999</v>
      </c>
      <c r="U937" s="275" t="s">
        <v>186</v>
      </c>
      <c r="V937" s="283">
        <v>7872.7372197182322</v>
      </c>
      <c r="W937" s="275" t="s">
        <v>100</v>
      </c>
      <c r="X937" s="275" t="s">
        <v>114</v>
      </c>
      <c r="Y937" s="275">
        <v>10.33</v>
      </c>
      <c r="Z937" s="275">
        <v>1</v>
      </c>
      <c r="AA937" s="282" t="s">
        <v>629</v>
      </c>
      <c r="AB937" s="289" t="s">
        <v>435</v>
      </c>
      <c r="AC937" s="275" t="s">
        <v>2466</v>
      </c>
      <c r="AD937" s="290" t="s">
        <v>349</v>
      </c>
      <c r="AE937" s="292"/>
      <c r="AF937" s="292" t="s">
        <v>2134</v>
      </c>
      <c r="AG937" s="292"/>
    </row>
    <row r="938" spans="1:33" x14ac:dyDescent="0.25">
      <c r="A938" s="275">
        <v>260</v>
      </c>
      <c r="B938" s="275" t="s">
        <v>113</v>
      </c>
      <c r="C938" s="275" t="s">
        <v>23</v>
      </c>
      <c r="D938" s="275">
        <v>96</v>
      </c>
      <c r="E938" s="275" t="s">
        <v>288</v>
      </c>
      <c r="F938" s="275" t="s">
        <v>17</v>
      </c>
      <c r="G938" s="276">
        <v>260013006801</v>
      </c>
      <c r="H938" s="277" t="s">
        <v>56</v>
      </c>
      <c r="I938" s="277" t="s">
        <v>304</v>
      </c>
      <c r="J938" s="278">
        <v>42522</v>
      </c>
      <c r="K938" s="279">
        <v>5</v>
      </c>
      <c r="L938" s="275" t="s">
        <v>149</v>
      </c>
      <c r="M938" s="275" t="s">
        <v>41</v>
      </c>
      <c r="N938" s="278">
        <v>42524</v>
      </c>
      <c r="O938" s="278" t="s">
        <v>268</v>
      </c>
      <c r="P938" s="279">
        <v>3</v>
      </c>
      <c r="Q938" s="278" t="s">
        <v>33</v>
      </c>
      <c r="R938" s="275">
        <v>8047.19</v>
      </c>
      <c r="S938" s="275" t="s">
        <v>186</v>
      </c>
      <c r="T938" s="275">
        <v>10562.7</v>
      </c>
      <c r="U938" s="275" t="s">
        <v>186</v>
      </c>
      <c r="V938" s="283">
        <v>8047.1932568959055</v>
      </c>
      <c r="W938" s="275" t="s">
        <v>100</v>
      </c>
      <c r="X938" s="275" t="s">
        <v>114</v>
      </c>
      <c r="Y938" s="275">
        <v>10.56</v>
      </c>
      <c r="Z938" s="275">
        <v>1</v>
      </c>
      <c r="AA938" s="282" t="s">
        <v>629</v>
      </c>
      <c r="AB938" s="289" t="s">
        <v>435</v>
      </c>
      <c r="AC938" s="275" t="s">
        <v>2466</v>
      </c>
      <c r="AD938" s="290" t="s">
        <v>349</v>
      </c>
      <c r="AE938" s="292"/>
      <c r="AF938" s="292" t="s">
        <v>2134</v>
      </c>
      <c r="AG938" s="292"/>
    </row>
    <row r="939" spans="1:33" x14ac:dyDescent="0.25">
      <c r="A939" s="275">
        <v>260</v>
      </c>
      <c r="B939" s="275" t="s">
        <v>113</v>
      </c>
      <c r="C939" s="275" t="s">
        <v>23</v>
      </c>
      <c r="D939" s="275">
        <v>96</v>
      </c>
      <c r="E939" s="275" t="s">
        <v>288</v>
      </c>
      <c r="F939" s="275" t="s">
        <v>17</v>
      </c>
      <c r="G939" s="276">
        <v>260013006787</v>
      </c>
      <c r="H939" s="277" t="s">
        <v>56</v>
      </c>
      <c r="I939" s="277" t="s">
        <v>304</v>
      </c>
      <c r="J939" s="278">
        <v>42522</v>
      </c>
      <c r="K939" s="279">
        <v>5</v>
      </c>
      <c r="L939" s="275" t="s">
        <v>149</v>
      </c>
      <c r="M939" s="275" t="s">
        <v>41</v>
      </c>
      <c r="N939" s="278">
        <v>42524</v>
      </c>
      <c r="O939" s="278" t="s">
        <v>268</v>
      </c>
      <c r="P939" s="279">
        <v>3</v>
      </c>
      <c r="Q939" s="278" t="s">
        <v>33</v>
      </c>
      <c r="R939" s="275">
        <v>8193.6</v>
      </c>
      <c r="S939" s="275" t="s">
        <v>186</v>
      </c>
      <c r="T939" s="275">
        <v>10754.87</v>
      </c>
      <c r="U939" s="275" t="s">
        <v>186</v>
      </c>
      <c r="V939" s="283">
        <v>8193.5979761606468</v>
      </c>
      <c r="W939" s="275" t="s">
        <v>100</v>
      </c>
      <c r="X939" s="275" t="s">
        <v>114</v>
      </c>
      <c r="Y939" s="275">
        <v>10.75</v>
      </c>
      <c r="Z939" s="275">
        <v>1</v>
      </c>
      <c r="AA939" s="282" t="s">
        <v>629</v>
      </c>
      <c r="AB939" s="289" t="s">
        <v>435</v>
      </c>
      <c r="AC939" s="275" t="s">
        <v>2466</v>
      </c>
      <c r="AD939" s="290" t="s">
        <v>349</v>
      </c>
      <c r="AE939" s="292"/>
      <c r="AF939" s="292" t="s">
        <v>2134</v>
      </c>
      <c r="AG939" s="292"/>
    </row>
    <row r="940" spans="1:33" x14ac:dyDescent="0.25">
      <c r="A940" s="275">
        <v>260</v>
      </c>
      <c r="B940" s="275" t="s">
        <v>113</v>
      </c>
      <c r="C940" s="275" t="s">
        <v>23</v>
      </c>
      <c r="D940" s="275">
        <v>96</v>
      </c>
      <c r="E940" s="275" t="s">
        <v>288</v>
      </c>
      <c r="F940" s="275" t="s">
        <v>17</v>
      </c>
      <c r="G940" s="276">
        <v>260013006799</v>
      </c>
      <c r="H940" s="277" t="s">
        <v>56</v>
      </c>
      <c r="I940" s="277" t="s">
        <v>2467</v>
      </c>
      <c r="J940" s="278">
        <v>42522</v>
      </c>
      <c r="K940" s="279">
        <v>5</v>
      </c>
      <c r="L940" s="275" t="s">
        <v>118</v>
      </c>
      <c r="M940" s="275" t="s">
        <v>41</v>
      </c>
      <c r="N940" s="278">
        <v>42524</v>
      </c>
      <c r="O940" s="278" t="s">
        <v>268</v>
      </c>
      <c r="P940" s="279">
        <v>3</v>
      </c>
      <c r="Q940" s="278" t="s">
        <v>33</v>
      </c>
      <c r="R940" s="275">
        <v>10000</v>
      </c>
      <c r="S940" s="275" t="s">
        <v>186</v>
      </c>
      <c r="T940" s="275">
        <v>13125.94</v>
      </c>
      <c r="U940" s="275" t="s">
        <v>186</v>
      </c>
      <c r="V940" s="283">
        <v>9999.9977144499262</v>
      </c>
      <c r="W940" s="275" t="s">
        <v>100</v>
      </c>
      <c r="X940" s="275" t="s">
        <v>114</v>
      </c>
      <c r="Y940" s="275">
        <v>13.13</v>
      </c>
      <c r="Z940" s="275">
        <v>1</v>
      </c>
      <c r="AA940" s="282" t="s">
        <v>629</v>
      </c>
      <c r="AB940" s="289" t="s">
        <v>435</v>
      </c>
      <c r="AC940" s="275" t="s">
        <v>2468</v>
      </c>
      <c r="AD940" s="290" t="s">
        <v>349</v>
      </c>
      <c r="AE940" s="292"/>
      <c r="AF940" s="292" t="s">
        <v>2134</v>
      </c>
      <c r="AG940" s="292"/>
    </row>
    <row r="941" spans="1:33" x14ac:dyDescent="0.25">
      <c r="A941" s="275">
        <v>260</v>
      </c>
      <c r="B941" s="275" t="s">
        <v>113</v>
      </c>
      <c r="C941" s="275" t="s">
        <v>23</v>
      </c>
      <c r="D941" s="275">
        <v>96</v>
      </c>
      <c r="E941" s="275" t="s">
        <v>288</v>
      </c>
      <c r="F941" s="275" t="s">
        <v>17</v>
      </c>
      <c r="G941" s="276">
        <v>260013006800</v>
      </c>
      <c r="H941" s="277" t="s">
        <v>56</v>
      </c>
      <c r="I941" s="277" t="s">
        <v>304</v>
      </c>
      <c r="J941" s="278">
        <v>42522</v>
      </c>
      <c r="K941" s="279">
        <v>5</v>
      </c>
      <c r="L941" s="275" t="s">
        <v>149</v>
      </c>
      <c r="M941" s="275" t="s">
        <v>41</v>
      </c>
      <c r="N941" s="278">
        <v>42524</v>
      </c>
      <c r="O941" s="278" t="s">
        <v>268</v>
      </c>
      <c r="P941" s="279">
        <v>3</v>
      </c>
      <c r="Q941" s="278" t="s">
        <v>33</v>
      </c>
      <c r="R941" s="275">
        <v>10291.39</v>
      </c>
      <c r="S941" s="275" t="s">
        <v>186</v>
      </c>
      <c r="T941" s="275">
        <v>13508.42</v>
      </c>
      <c r="U941" s="275" t="s">
        <v>186</v>
      </c>
      <c r="V941" s="283">
        <v>10291.390111933291</v>
      </c>
      <c r="W941" s="275" t="s">
        <v>100</v>
      </c>
      <c r="X941" s="275" t="s">
        <v>114</v>
      </c>
      <c r="Y941" s="275">
        <v>13.51</v>
      </c>
      <c r="Z941" s="275">
        <v>1</v>
      </c>
      <c r="AA941" s="282" t="s">
        <v>630</v>
      </c>
      <c r="AB941" s="289" t="s">
        <v>435</v>
      </c>
      <c r="AC941" s="275" t="s">
        <v>2466</v>
      </c>
      <c r="AD941" s="290" t="s">
        <v>350</v>
      </c>
      <c r="AE941" s="292"/>
      <c r="AF941" s="292" t="s">
        <v>2134</v>
      </c>
      <c r="AG941" s="292"/>
    </row>
    <row r="942" spans="1:33" x14ac:dyDescent="0.25">
      <c r="A942" s="275">
        <v>260</v>
      </c>
      <c r="B942" s="275" t="s">
        <v>113</v>
      </c>
      <c r="C942" s="275" t="s">
        <v>23</v>
      </c>
      <c r="D942" s="275">
        <v>96</v>
      </c>
      <c r="E942" s="275" t="s">
        <v>288</v>
      </c>
      <c r="F942" s="275" t="s">
        <v>17</v>
      </c>
      <c r="G942" s="276">
        <v>260013006792</v>
      </c>
      <c r="H942" s="277" t="s">
        <v>56</v>
      </c>
      <c r="I942" s="277" t="s">
        <v>304</v>
      </c>
      <c r="J942" s="278">
        <v>42522</v>
      </c>
      <c r="K942" s="279">
        <v>5</v>
      </c>
      <c r="L942" s="275" t="s">
        <v>149</v>
      </c>
      <c r="M942" s="275" t="s">
        <v>41</v>
      </c>
      <c r="N942" s="278">
        <v>42524</v>
      </c>
      <c r="O942" s="278" t="s">
        <v>268</v>
      </c>
      <c r="P942" s="279">
        <v>3</v>
      </c>
      <c r="Q942" s="278" t="s">
        <v>33</v>
      </c>
      <c r="R942" s="275">
        <v>13276.67</v>
      </c>
      <c r="S942" s="275" t="s">
        <v>186</v>
      </c>
      <c r="T942" s="275">
        <v>17426.88</v>
      </c>
      <c r="U942" s="275" t="s">
        <v>186</v>
      </c>
      <c r="V942" s="283">
        <v>13276.668960089191</v>
      </c>
      <c r="W942" s="275" t="s">
        <v>100</v>
      </c>
      <c r="X942" s="275" t="s">
        <v>114</v>
      </c>
      <c r="Y942" s="275">
        <v>17.43</v>
      </c>
      <c r="Z942" s="275">
        <v>1</v>
      </c>
      <c r="AA942" s="282" t="s">
        <v>630</v>
      </c>
      <c r="AB942" s="289" t="s">
        <v>435</v>
      </c>
      <c r="AC942" s="275" t="s">
        <v>2466</v>
      </c>
      <c r="AD942" s="290" t="s">
        <v>350</v>
      </c>
      <c r="AE942" s="292"/>
      <c r="AF942" s="292" t="s">
        <v>2134</v>
      </c>
      <c r="AG942" s="292"/>
    </row>
    <row r="943" spans="1:33" x14ac:dyDescent="0.25">
      <c r="A943" s="275">
        <v>260</v>
      </c>
      <c r="B943" s="275" t="s">
        <v>113</v>
      </c>
      <c r="C943" s="275" t="s">
        <v>23</v>
      </c>
      <c r="D943" s="275">
        <v>96</v>
      </c>
      <c r="E943" s="275" t="s">
        <v>288</v>
      </c>
      <c r="F943" s="275" t="s">
        <v>17</v>
      </c>
      <c r="G943" s="276">
        <v>260013006805</v>
      </c>
      <c r="H943" s="277" t="s">
        <v>56</v>
      </c>
      <c r="I943" s="277" t="s">
        <v>304</v>
      </c>
      <c r="J943" s="278">
        <v>42522</v>
      </c>
      <c r="K943" s="279">
        <v>5</v>
      </c>
      <c r="L943" s="275" t="s">
        <v>149</v>
      </c>
      <c r="M943" s="275" t="s">
        <v>41</v>
      </c>
      <c r="N943" s="278">
        <v>42524</v>
      </c>
      <c r="O943" s="278" t="s">
        <v>268</v>
      </c>
      <c r="P943" s="279">
        <v>3</v>
      </c>
      <c r="Q943" s="278" t="s">
        <v>33</v>
      </c>
      <c r="R943" s="275">
        <v>14604.55</v>
      </c>
      <c r="S943" s="275" t="s">
        <v>186</v>
      </c>
      <c r="T943" s="275">
        <v>19169.849999999999</v>
      </c>
      <c r="U943" s="275" t="s">
        <v>186</v>
      </c>
      <c r="V943" s="283">
        <v>14604.550697805102</v>
      </c>
      <c r="W943" s="275" t="s">
        <v>100</v>
      </c>
      <c r="X943" s="275" t="s">
        <v>114</v>
      </c>
      <c r="Y943" s="275">
        <v>19.170000000000002</v>
      </c>
      <c r="Z943" s="275">
        <v>1</v>
      </c>
      <c r="AA943" s="282" t="s">
        <v>630</v>
      </c>
      <c r="AB943" s="289" t="s">
        <v>435</v>
      </c>
      <c r="AC943" s="275" t="s">
        <v>2466</v>
      </c>
      <c r="AD943" s="290" t="s">
        <v>350</v>
      </c>
      <c r="AE943" s="292"/>
      <c r="AF943" s="292" t="s">
        <v>2134</v>
      </c>
      <c r="AG943" s="292"/>
    </row>
    <row r="944" spans="1:33" x14ac:dyDescent="0.25">
      <c r="A944" s="275">
        <v>260</v>
      </c>
      <c r="B944" s="275" t="s">
        <v>113</v>
      </c>
      <c r="C944" s="275" t="s">
        <v>23</v>
      </c>
      <c r="D944" s="275">
        <v>96</v>
      </c>
      <c r="E944" s="275" t="s">
        <v>288</v>
      </c>
      <c r="F944" s="275" t="s">
        <v>17</v>
      </c>
      <c r="G944" s="276">
        <v>260013006802</v>
      </c>
      <c r="H944" s="277" t="s">
        <v>56</v>
      </c>
      <c r="I944" s="277" t="s">
        <v>304</v>
      </c>
      <c r="J944" s="278">
        <v>42522</v>
      </c>
      <c r="K944" s="279">
        <v>5</v>
      </c>
      <c r="L944" s="275" t="s">
        <v>149</v>
      </c>
      <c r="M944" s="275" t="s">
        <v>41</v>
      </c>
      <c r="N944" s="278">
        <v>42524</v>
      </c>
      <c r="O944" s="278" t="s">
        <v>268</v>
      </c>
      <c r="P944" s="279">
        <v>3</v>
      </c>
      <c r="Q944" s="278" t="s">
        <v>33</v>
      </c>
      <c r="R944" s="275">
        <v>18630.07</v>
      </c>
      <c r="S944" s="275" t="s">
        <v>186</v>
      </c>
      <c r="T944" s="275">
        <v>24453.72</v>
      </c>
      <c r="U944" s="275" t="s">
        <v>186</v>
      </c>
      <c r="V944" s="283">
        <v>18630.067188315537</v>
      </c>
      <c r="W944" s="275" t="s">
        <v>100</v>
      </c>
      <c r="X944" s="275" t="s">
        <v>114</v>
      </c>
      <c r="Y944" s="275">
        <v>24.45</v>
      </c>
      <c r="Z944" s="275">
        <v>1</v>
      </c>
      <c r="AA944" s="282" t="s">
        <v>630</v>
      </c>
      <c r="AB944" s="289" t="s">
        <v>435</v>
      </c>
      <c r="AC944" s="275" t="s">
        <v>2466</v>
      </c>
      <c r="AD944" s="290" t="s">
        <v>350</v>
      </c>
      <c r="AE944" s="292"/>
      <c r="AF944" s="292" t="s">
        <v>2134</v>
      </c>
      <c r="AG944" s="292"/>
    </row>
    <row r="945" spans="1:33" x14ac:dyDescent="0.25">
      <c r="A945" s="275">
        <v>260</v>
      </c>
      <c r="B945" s="275" t="s">
        <v>113</v>
      </c>
      <c r="C945" s="275" t="s">
        <v>23</v>
      </c>
      <c r="D945" s="275">
        <v>1320</v>
      </c>
      <c r="E945" s="275" t="s">
        <v>188</v>
      </c>
      <c r="F945" s="275" t="s">
        <v>21</v>
      </c>
      <c r="G945" s="276">
        <v>260013006468</v>
      </c>
      <c r="H945" s="277" t="s">
        <v>57</v>
      </c>
      <c r="I945" s="277" t="s">
        <v>204</v>
      </c>
      <c r="J945" s="278">
        <v>42461</v>
      </c>
      <c r="K945" s="279">
        <v>66</v>
      </c>
      <c r="L945" s="275" t="s">
        <v>111</v>
      </c>
      <c r="M945" s="275" t="s">
        <v>42</v>
      </c>
      <c r="N945" s="278">
        <v>42524</v>
      </c>
      <c r="O945" s="278" t="s">
        <v>268</v>
      </c>
      <c r="P945" s="279">
        <v>3</v>
      </c>
      <c r="Q945" s="278" t="s">
        <v>33</v>
      </c>
      <c r="R945" s="275">
        <v>2644.8</v>
      </c>
      <c r="S945" s="275" t="s">
        <v>186</v>
      </c>
      <c r="T945" s="275">
        <v>3471.55</v>
      </c>
      <c r="U945" s="275" t="s">
        <v>186</v>
      </c>
      <c r="V945" s="283">
        <v>2644.800453575031</v>
      </c>
      <c r="W945" s="275" t="s">
        <v>100</v>
      </c>
      <c r="X945" s="275" t="s">
        <v>114</v>
      </c>
      <c r="Y945" s="275">
        <v>3.47</v>
      </c>
      <c r="Z945" s="275">
        <v>1</v>
      </c>
      <c r="AA945" s="282" t="s">
        <v>629</v>
      </c>
      <c r="AB945" s="289" t="s">
        <v>436</v>
      </c>
      <c r="AC945" s="275" t="s">
        <v>368</v>
      </c>
      <c r="AD945" s="290" t="s">
        <v>349</v>
      </c>
      <c r="AE945" s="292"/>
      <c r="AF945" s="292"/>
      <c r="AG945" s="292"/>
    </row>
    <row r="946" spans="1:33" x14ac:dyDescent="0.25">
      <c r="A946" s="275">
        <v>260</v>
      </c>
      <c r="B946" s="275" t="s">
        <v>113</v>
      </c>
      <c r="C946" s="275" t="s">
        <v>23</v>
      </c>
      <c r="D946" s="275">
        <v>1320</v>
      </c>
      <c r="E946" s="275" t="s">
        <v>188</v>
      </c>
      <c r="F946" s="275" t="s">
        <v>21</v>
      </c>
      <c r="G946" s="276">
        <v>2600110082605</v>
      </c>
      <c r="H946" s="277" t="s">
        <v>57</v>
      </c>
      <c r="I946" s="277" t="s">
        <v>209</v>
      </c>
      <c r="J946" s="278">
        <v>42461</v>
      </c>
      <c r="K946" s="279">
        <v>66</v>
      </c>
      <c r="L946" s="275" t="s">
        <v>111</v>
      </c>
      <c r="M946" s="275" t="s">
        <v>42</v>
      </c>
      <c r="N946" s="278">
        <v>42524</v>
      </c>
      <c r="O946" s="278" t="s">
        <v>268</v>
      </c>
      <c r="P946" s="279">
        <v>3</v>
      </c>
      <c r="Q946" s="278" t="s">
        <v>33</v>
      </c>
      <c r="R946" s="275">
        <v>2723.24</v>
      </c>
      <c r="S946" s="275" t="s">
        <v>186</v>
      </c>
      <c r="T946" s="275">
        <v>3574.51</v>
      </c>
      <c r="U946" s="275" t="s">
        <v>186</v>
      </c>
      <c r="V946" s="283">
        <v>2723.2405321278634</v>
      </c>
      <c r="W946" s="275" t="s">
        <v>100</v>
      </c>
      <c r="X946" s="275" t="s">
        <v>114</v>
      </c>
      <c r="Y946" s="275">
        <v>3.57</v>
      </c>
      <c r="Z946" s="275">
        <v>1</v>
      </c>
      <c r="AA946" s="282" t="s">
        <v>629</v>
      </c>
      <c r="AB946" s="289" t="s">
        <v>436</v>
      </c>
      <c r="AC946" s="275" t="s">
        <v>358</v>
      </c>
      <c r="AD946" s="290" t="s">
        <v>349</v>
      </c>
      <c r="AE946" s="292"/>
      <c r="AF946" s="292"/>
      <c r="AG946" s="292"/>
    </row>
    <row r="947" spans="1:33" x14ac:dyDescent="0.25">
      <c r="A947" s="275">
        <v>260</v>
      </c>
      <c r="B947" s="275" t="s">
        <v>113</v>
      </c>
      <c r="C947" s="275" t="s">
        <v>23</v>
      </c>
      <c r="D947" s="275">
        <v>1320</v>
      </c>
      <c r="E947" s="275" t="s">
        <v>188</v>
      </c>
      <c r="F947" s="275" t="s">
        <v>21</v>
      </c>
      <c r="G947" s="276">
        <v>260013006467</v>
      </c>
      <c r="H947" s="277" t="s">
        <v>57</v>
      </c>
      <c r="I947" s="277" t="s">
        <v>204</v>
      </c>
      <c r="J947" s="278">
        <v>42461</v>
      </c>
      <c r="K947" s="279">
        <v>66</v>
      </c>
      <c r="L947" s="275" t="s">
        <v>111</v>
      </c>
      <c r="M947" s="275" t="s">
        <v>42</v>
      </c>
      <c r="N947" s="278">
        <v>42524</v>
      </c>
      <c r="O947" s="278" t="s">
        <v>268</v>
      </c>
      <c r="P947" s="279">
        <v>3</v>
      </c>
      <c r="Q947" s="278" t="s">
        <v>33</v>
      </c>
      <c r="R947" s="275">
        <v>3874.06</v>
      </c>
      <c r="S947" s="275" t="s">
        <v>186</v>
      </c>
      <c r="T947" s="275">
        <v>5085.07</v>
      </c>
      <c r="U947" s="275" t="s">
        <v>186</v>
      </c>
      <c r="V947" s="283">
        <v>3874.0607055813057</v>
      </c>
      <c r="W947" s="275" t="s">
        <v>100</v>
      </c>
      <c r="X947" s="275" t="s">
        <v>114</v>
      </c>
      <c r="Y947" s="275">
        <v>5.09</v>
      </c>
      <c r="Z947" s="275">
        <v>1</v>
      </c>
      <c r="AA947" s="282" t="s">
        <v>629</v>
      </c>
      <c r="AB947" s="289" t="s">
        <v>436</v>
      </c>
      <c r="AC947" s="275" t="s">
        <v>358</v>
      </c>
      <c r="AD947" s="290" t="s">
        <v>349</v>
      </c>
      <c r="AE947" s="292"/>
      <c r="AF947" s="292"/>
      <c r="AG947" s="292"/>
    </row>
    <row r="948" spans="1:33" x14ac:dyDescent="0.25">
      <c r="A948" s="275">
        <v>260</v>
      </c>
      <c r="B948" s="275" t="s">
        <v>113</v>
      </c>
      <c r="C948" s="275" t="s">
        <v>23</v>
      </c>
      <c r="D948" s="275">
        <v>1320</v>
      </c>
      <c r="E948" s="275" t="s">
        <v>188</v>
      </c>
      <c r="F948" s="275" t="s">
        <v>21</v>
      </c>
      <c r="G948" s="276">
        <v>2600110080969</v>
      </c>
      <c r="H948" s="277" t="s">
        <v>57</v>
      </c>
      <c r="I948" s="277" t="s">
        <v>209</v>
      </c>
      <c r="J948" s="278">
        <v>42461</v>
      </c>
      <c r="K948" s="279">
        <v>66</v>
      </c>
      <c r="L948" s="275" t="s">
        <v>111</v>
      </c>
      <c r="M948" s="275" t="s">
        <v>42</v>
      </c>
      <c r="N948" s="278">
        <v>42524</v>
      </c>
      <c r="O948" s="278" t="s">
        <v>268</v>
      </c>
      <c r="P948" s="279">
        <v>3</v>
      </c>
      <c r="Q948" s="278" t="s">
        <v>33</v>
      </c>
      <c r="R948" s="275">
        <v>5971.79</v>
      </c>
      <c r="S948" s="275" t="s">
        <v>186</v>
      </c>
      <c r="T948" s="275">
        <v>7838.54</v>
      </c>
      <c r="U948" s="275" t="s">
        <v>186</v>
      </c>
      <c r="V948" s="283">
        <v>5971.7918933519668</v>
      </c>
      <c r="W948" s="275" t="s">
        <v>100</v>
      </c>
      <c r="X948" s="275" t="s">
        <v>114</v>
      </c>
      <c r="Y948" s="275">
        <v>7.84</v>
      </c>
      <c r="Z948" s="275">
        <v>1</v>
      </c>
      <c r="AA948" s="282" t="s">
        <v>629</v>
      </c>
      <c r="AB948" s="289" t="s">
        <v>436</v>
      </c>
      <c r="AC948" s="275" t="s">
        <v>358</v>
      </c>
      <c r="AD948" s="290" t="s">
        <v>349</v>
      </c>
      <c r="AE948" s="292"/>
      <c r="AF948" s="292"/>
      <c r="AG948" s="292"/>
    </row>
    <row r="949" spans="1:33" x14ac:dyDescent="0.25">
      <c r="A949" s="275">
        <v>260</v>
      </c>
      <c r="B949" s="275" t="s">
        <v>113</v>
      </c>
      <c r="C949" s="275" t="s">
        <v>23</v>
      </c>
      <c r="D949" s="275">
        <v>1320</v>
      </c>
      <c r="E949" s="275" t="s">
        <v>188</v>
      </c>
      <c r="F949" s="275" t="s">
        <v>21</v>
      </c>
      <c r="G949" s="276">
        <v>260013006469</v>
      </c>
      <c r="H949" s="277" t="s">
        <v>57</v>
      </c>
      <c r="I949" s="277" t="s">
        <v>204</v>
      </c>
      <c r="J949" s="278">
        <v>42461</v>
      </c>
      <c r="K949" s="279">
        <v>66</v>
      </c>
      <c r="L949" s="275" t="s">
        <v>111</v>
      </c>
      <c r="M949" s="275" t="s">
        <v>42</v>
      </c>
      <c r="N949" s="278">
        <v>42524</v>
      </c>
      <c r="O949" s="278" t="s">
        <v>268</v>
      </c>
      <c r="P949" s="279">
        <v>3</v>
      </c>
      <c r="Q949" s="278" t="s">
        <v>33</v>
      </c>
      <c r="R949" s="275">
        <v>7927.23</v>
      </c>
      <c r="S949" s="275" t="s">
        <v>186</v>
      </c>
      <c r="T949" s="275">
        <v>10405.24</v>
      </c>
      <c r="U949" s="275" t="s">
        <v>186</v>
      </c>
      <c r="V949" s="283">
        <v>7927.2323519917763</v>
      </c>
      <c r="W949" s="275" t="s">
        <v>100</v>
      </c>
      <c r="X949" s="275" t="s">
        <v>114</v>
      </c>
      <c r="Y949" s="275">
        <v>10.41</v>
      </c>
      <c r="Z949" s="275">
        <v>1</v>
      </c>
      <c r="AA949" s="282" t="s">
        <v>629</v>
      </c>
      <c r="AB949" s="289" t="s">
        <v>436</v>
      </c>
      <c r="AC949" s="275" t="s">
        <v>358</v>
      </c>
      <c r="AD949" s="290" t="s">
        <v>349</v>
      </c>
      <c r="AE949" s="292"/>
      <c r="AF949" s="292"/>
      <c r="AG949" s="292"/>
    </row>
    <row r="950" spans="1:33" x14ac:dyDescent="0.25">
      <c r="A950" s="275">
        <v>260</v>
      </c>
      <c r="B950" s="275" t="s">
        <v>113</v>
      </c>
      <c r="C950" s="275" t="s">
        <v>23</v>
      </c>
      <c r="D950" s="275">
        <v>1320</v>
      </c>
      <c r="E950" s="275" t="s">
        <v>188</v>
      </c>
      <c r="F950" s="275" t="s">
        <v>21</v>
      </c>
      <c r="G950" s="276">
        <v>260013006059</v>
      </c>
      <c r="H950" s="277" t="s">
        <v>57</v>
      </c>
      <c r="I950" s="277" t="s">
        <v>204</v>
      </c>
      <c r="J950" s="278">
        <v>42430</v>
      </c>
      <c r="K950" s="279">
        <v>97</v>
      </c>
      <c r="L950" s="275" t="s">
        <v>111</v>
      </c>
      <c r="M950" s="275" t="s">
        <v>42</v>
      </c>
      <c r="N950" s="278">
        <v>42495</v>
      </c>
      <c r="O950" s="278" t="s">
        <v>268</v>
      </c>
      <c r="P950" s="279">
        <v>32</v>
      </c>
      <c r="Q950" s="278" t="s">
        <v>34</v>
      </c>
      <c r="R950" s="275">
        <v>15854.47</v>
      </c>
      <c r="S950" s="275" t="s">
        <v>186</v>
      </c>
      <c r="T950" s="275">
        <v>20810.490000000002</v>
      </c>
      <c r="U950" s="275" t="s">
        <v>186</v>
      </c>
      <c r="V950" s="283">
        <v>15854.472322483804</v>
      </c>
      <c r="W950" s="275" t="s">
        <v>100</v>
      </c>
      <c r="X950" s="275" t="s">
        <v>114</v>
      </c>
      <c r="Y950" s="275">
        <v>20.81</v>
      </c>
      <c r="Z950" s="275">
        <v>1</v>
      </c>
      <c r="AA950" s="282" t="s">
        <v>630</v>
      </c>
      <c r="AB950" s="289" t="s">
        <v>436</v>
      </c>
      <c r="AC950" s="275" t="s">
        <v>368</v>
      </c>
      <c r="AD950" s="290" t="s">
        <v>350</v>
      </c>
      <c r="AE950" s="292"/>
      <c r="AF950" s="292" t="s">
        <v>2134</v>
      </c>
      <c r="AG950" s="292"/>
    </row>
    <row r="951" spans="1:33" x14ac:dyDescent="0.25">
      <c r="A951" s="275">
        <v>260</v>
      </c>
      <c r="B951" s="275" t="s">
        <v>113</v>
      </c>
      <c r="C951" s="275" t="s">
        <v>23</v>
      </c>
      <c r="D951" s="275">
        <v>1320</v>
      </c>
      <c r="E951" s="275" t="s">
        <v>188</v>
      </c>
      <c r="F951" s="275" t="s">
        <v>21</v>
      </c>
      <c r="G951" s="276">
        <v>2600110081139</v>
      </c>
      <c r="H951" s="277" t="s">
        <v>57</v>
      </c>
      <c r="I951" s="277" t="s">
        <v>209</v>
      </c>
      <c r="J951" s="278">
        <v>42461</v>
      </c>
      <c r="K951" s="279">
        <v>66</v>
      </c>
      <c r="L951" s="275" t="s">
        <v>111</v>
      </c>
      <c r="M951" s="275" t="s">
        <v>42</v>
      </c>
      <c r="N951" s="278">
        <v>42524</v>
      </c>
      <c r="O951" s="278" t="s">
        <v>268</v>
      </c>
      <c r="P951" s="279">
        <v>3</v>
      </c>
      <c r="Q951" s="278" t="s">
        <v>33</v>
      </c>
      <c r="R951" s="275">
        <v>35735.279999999999</v>
      </c>
      <c r="S951" s="275" t="s">
        <v>186</v>
      </c>
      <c r="T951" s="275">
        <v>46905.919999999998</v>
      </c>
      <c r="U951" s="275" t="s">
        <v>186</v>
      </c>
      <c r="V951" s="283">
        <v>35735.276315004565</v>
      </c>
      <c r="W951" s="275" t="s">
        <v>100</v>
      </c>
      <c r="X951" s="275" t="s">
        <v>114</v>
      </c>
      <c r="Y951" s="275">
        <v>46.91</v>
      </c>
      <c r="Z951" s="275">
        <v>1</v>
      </c>
      <c r="AA951" s="282" t="s">
        <v>630</v>
      </c>
      <c r="AB951" s="289" t="s">
        <v>436</v>
      </c>
      <c r="AC951" s="275" t="s">
        <v>358</v>
      </c>
      <c r="AD951" s="290" t="s">
        <v>350</v>
      </c>
      <c r="AE951" s="292"/>
      <c r="AF951" s="292" t="s">
        <v>2134</v>
      </c>
      <c r="AG951" s="292"/>
    </row>
    <row r="952" spans="1:33" x14ac:dyDescent="0.25">
      <c r="A952" s="275">
        <v>260</v>
      </c>
      <c r="B952" s="275" t="s">
        <v>113</v>
      </c>
      <c r="C952" s="275" t="s">
        <v>23</v>
      </c>
      <c r="D952" s="275">
        <v>1340</v>
      </c>
      <c r="E952" s="275" t="s">
        <v>146</v>
      </c>
      <c r="F952" s="275" t="s">
        <v>21</v>
      </c>
      <c r="G952" s="276">
        <v>2600110080580</v>
      </c>
      <c r="H952" s="277" t="s">
        <v>57</v>
      </c>
      <c r="I952" s="277" t="s">
        <v>209</v>
      </c>
      <c r="J952" s="278">
        <v>42461</v>
      </c>
      <c r="K952" s="279">
        <v>66</v>
      </c>
      <c r="L952" s="275" t="s">
        <v>127</v>
      </c>
      <c r="M952" s="275" t="s">
        <v>128</v>
      </c>
      <c r="N952" s="278">
        <v>42524</v>
      </c>
      <c r="O952" s="278" t="s">
        <v>268</v>
      </c>
      <c r="P952" s="279">
        <v>3</v>
      </c>
      <c r="Q952" s="278" t="s">
        <v>33</v>
      </c>
      <c r="R952" s="275">
        <v>-9141.02</v>
      </c>
      <c r="S952" s="275" t="s">
        <v>186</v>
      </c>
      <c r="T952" s="275">
        <v>-11998.45</v>
      </c>
      <c r="U952" s="275" t="s">
        <v>186</v>
      </c>
      <c r="V952" s="283">
        <v>-9141.0194299944778</v>
      </c>
      <c r="W952" s="275" t="s">
        <v>100</v>
      </c>
      <c r="X952" s="275" t="s">
        <v>114</v>
      </c>
      <c r="Y952" s="275">
        <v>-12</v>
      </c>
      <c r="Z952" s="275">
        <v>1</v>
      </c>
      <c r="AA952" s="282" t="s">
        <v>631</v>
      </c>
      <c r="AB952" s="289" t="s">
        <v>415</v>
      </c>
      <c r="AC952" s="275" t="s">
        <v>2469</v>
      </c>
      <c r="AD952" s="290" t="s">
        <v>349</v>
      </c>
      <c r="AE952" s="292"/>
      <c r="AF952" s="292"/>
      <c r="AG952" s="292"/>
    </row>
    <row r="953" spans="1:33" x14ac:dyDescent="0.25">
      <c r="A953" s="275">
        <v>260</v>
      </c>
      <c r="B953" s="275" t="s">
        <v>113</v>
      </c>
      <c r="C953" s="275" t="s">
        <v>23</v>
      </c>
      <c r="D953" s="275">
        <v>1340</v>
      </c>
      <c r="E953" s="275" t="s">
        <v>146</v>
      </c>
      <c r="F953" s="275" t="s">
        <v>21</v>
      </c>
      <c r="G953" s="276">
        <v>2600110082613</v>
      </c>
      <c r="H953" s="277" t="s">
        <v>57</v>
      </c>
      <c r="I953" s="277" t="s">
        <v>209</v>
      </c>
      <c r="J953" s="278">
        <v>42461</v>
      </c>
      <c r="K953" s="279">
        <v>66</v>
      </c>
      <c r="L953" s="275" t="s">
        <v>127</v>
      </c>
      <c r="M953" s="275" t="s">
        <v>128</v>
      </c>
      <c r="N953" s="278">
        <v>42524</v>
      </c>
      <c r="O953" s="278" t="s">
        <v>268</v>
      </c>
      <c r="P953" s="279">
        <v>3</v>
      </c>
      <c r="Q953" s="278" t="s">
        <v>33</v>
      </c>
      <c r="R953" s="275">
        <v>2712.5</v>
      </c>
      <c r="S953" s="275" t="s">
        <v>186</v>
      </c>
      <c r="T953" s="275">
        <v>3560.41</v>
      </c>
      <c r="U953" s="275" t="s">
        <v>186</v>
      </c>
      <c r="V953" s="283">
        <v>2712.498446778262</v>
      </c>
      <c r="W953" s="275" t="s">
        <v>100</v>
      </c>
      <c r="X953" s="275" t="s">
        <v>114</v>
      </c>
      <c r="Y953" s="275">
        <v>3.56</v>
      </c>
      <c r="Z953" s="275">
        <v>1</v>
      </c>
      <c r="AA953" s="282" t="s">
        <v>629</v>
      </c>
      <c r="AB953" s="289" t="s">
        <v>415</v>
      </c>
      <c r="AC953" s="275" t="s">
        <v>2470</v>
      </c>
      <c r="AD953" s="290" t="s">
        <v>349</v>
      </c>
      <c r="AE953" s="292"/>
      <c r="AF953" s="292"/>
      <c r="AG953" s="292"/>
    </row>
    <row r="954" spans="1:33" x14ac:dyDescent="0.25">
      <c r="A954" s="275">
        <v>260</v>
      </c>
      <c r="B954" s="275" t="s">
        <v>113</v>
      </c>
      <c r="C954" s="275" t="s">
        <v>23</v>
      </c>
      <c r="D954" s="275">
        <v>1340</v>
      </c>
      <c r="E954" s="275" t="s">
        <v>146</v>
      </c>
      <c r="F954" s="275" t="s">
        <v>21</v>
      </c>
      <c r="G954" s="276">
        <v>2600110080577</v>
      </c>
      <c r="H954" s="277" t="s">
        <v>57</v>
      </c>
      <c r="I954" s="277" t="s">
        <v>209</v>
      </c>
      <c r="J954" s="278">
        <v>42461</v>
      </c>
      <c r="K954" s="279">
        <v>66</v>
      </c>
      <c r="L954" s="275" t="s">
        <v>111</v>
      </c>
      <c r="M954" s="275" t="s">
        <v>42</v>
      </c>
      <c r="N954" s="278">
        <v>42524</v>
      </c>
      <c r="O954" s="278" t="s">
        <v>268</v>
      </c>
      <c r="P954" s="279">
        <v>3</v>
      </c>
      <c r="Q954" s="278" t="s">
        <v>33</v>
      </c>
      <c r="R954" s="275">
        <v>9141.02</v>
      </c>
      <c r="S954" s="275" t="s">
        <v>186</v>
      </c>
      <c r="T954" s="275">
        <v>11998.45</v>
      </c>
      <c r="U954" s="275" t="s">
        <v>186</v>
      </c>
      <c r="V954" s="283">
        <v>9141.0194299944778</v>
      </c>
      <c r="W954" s="275" t="s">
        <v>100</v>
      </c>
      <c r="X954" s="275" t="s">
        <v>114</v>
      </c>
      <c r="Y954" s="275">
        <v>12</v>
      </c>
      <c r="Z954" s="275">
        <v>1</v>
      </c>
      <c r="AA954" s="282" t="s">
        <v>629</v>
      </c>
      <c r="AB954" s="289" t="s">
        <v>415</v>
      </c>
      <c r="AC954" s="275" t="s">
        <v>2471</v>
      </c>
      <c r="AD954" s="290" t="s">
        <v>349</v>
      </c>
      <c r="AE954" s="292"/>
      <c r="AF954" s="292"/>
      <c r="AG954" s="292"/>
    </row>
    <row r="955" spans="1:33" x14ac:dyDescent="0.25">
      <c r="A955" s="275">
        <v>260</v>
      </c>
      <c r="B955" s="275" t="s">
        <v>113</v>
      </c>
      <c r="C955" s="275" t="s">
        <v>23</v>
      </c>
      <c r="D955" s="275">
        <v>1340</v>
      </c>
      <c r="E955" s="275" t="s">
        <v>146</v>
      </c>
      <c r="F955" s="275" t="s">
        <v>21</v>
      </c>
      <c r="G955" s="276">
        <v>2600110074159</v>
      </c>
      <c r="H955" s="277" t="s">
        <v>57</v>
      </c>
      <c r="I955" s="277" t="s">
        <v>204</v>
      </c>
      <c r="J955" s="278">
        <v>42401</v>
      </c>
      <c r="K955" s="279">
        <v>126</v>
      </c>
      <c r="L955" s="275" t="s">
        <v>127</v>
      </c>
      <c r="M955" s="275" t="s">
        <v>128</v>
      </c>
      <c r="N955" s="278">
        <v>42465</v>
      </c>
      <c r="O955" s="278" t="s">
        <v>266</v>
      </c>
      <c r="P955" s="279">
        <v>62</v>
      </c>
      <c r="Q955" s="278" t="s">
        <v>35</v>
      </c>
      <c r="R955" s="275">
        <v>10964.94</v>
      </c>
      <c r="S955" s="275" t="s">
        <v>186</v>
      </c>
      <c r="T955" s="275">
        <v>14392.52</v>
      </c>
      <c r="U955" s="275" t="s">
        <v>186</v>
      </c>
      <c r="V955" s="283">
        <v>10964.941718854028</v>
      </c>
      <c r="W955" s="275" t="s">
        <v>100</v>
      </c>
      <c r="X955" s="275" t="s">
        <v>114</v>
      </c>
      <c r="Y955" s="275">
        <v>14.39</v>
      </c>
      <c r="Z955" s="275">
        <v>1</v>
      </c>
      <c r="AA955" s="282" t="s">
        <v>630</v>
      </c>
      <c r="AB955" s="289" t="s">
        <v>415</v>
      </c>
      <c r="AC955" s="275" t="s">
        <v>1817</v>
      </c>
      <c r="AD955" s="290" t="s">
        <v>350</v>
      </c>
      <c r="AE955" s="292"/>
      <c r="AF955" s="292" t="s">
        <v>2134</v>
      </c>
      <c r="AG955" s="292"/>
    </row>
    <row r="956" spans="1:33" x14ac:dyDescent="0.25">
      <c r="A956" s="275">
        <v>260</v>
      </c>
      <c r="B956" s="275" t="s">
        <v>113</v>
      </c>
      <c r="C956" s="275" t="s">
        <v>23</v>
      </c>
      <c r="D956" s="275">
        <v>1340</v>
      </c>
      <c r="E956" s="275" t="s">
        <v>146</v>
      </c>
      <c r="F956" s="275" t="s">
        <v>21</v>
      </c>
      <c r="G956" s="276">
        <v>2600110074323</v>
      </c>
      <c r="H956" s="277" t="s">
        <v>57</v>
      </c>
      <c r="I956" s="277" t="s">
        <v>204</v>
      </c>
      <c r="J956" s="278">
        <v>42401</v>
      </c>
      <c r="K956" s="279">
        <v>126</v>
      </c>
      <c r="L956" s="275" t="s">
        <v>127</v>
      </c>
      <c r="M956" s="275" t="s">
        <v>128</v>
      </c>
      <c r="N956" s="278">
        <v>42465</v>
      </c>
      <c r="O956" s="278" t="s">
        <v>266</v>
      </c>
      <c r="P956" s="279">
        <v>62</v>
      </c>
      <c r="Q956" s="278" t="s">
        <v>35</v>
      </c>
      <c r="R956" s="275">
        <v>13207.77</v>
      </c>
      <c r="S956" s="275" t="s">
        <v>186</v>
      </c>
      <c r="T956" s="275">
        <v>17336.439999999999</v>
      </c>
      <c r="U956" s="275" t="s">
        <v>186</v>
      </c>
      <c r="V956" s="283">
        <v>13207.767243846783</v>
      </c>
      <c r="W956" s="275" t="s">
        <v>100</v>
      </c>
      <c r="X956" s="275" t="s">
        <v>114</v>
      </c>
      <c r="Y956" s="275">
        <v>17.34</v>
      </c>
      <c r="Z956" s="275">
        <v>1</v>
      </c>
      <c r="AA956" s="282" t="s">
        <v>630</v>
      </c>
      <c r="AB956" s="289" t="s">
        <v>415</v>
      </c>
      <c r="AC956" s="275" t="s">
        <v>1817</v>
      </c>
      <c r="AD956" s="290" t="s">
        <v>350</v>
      </c>
      <c r="AE956" s="292"/>
      <c r="AF956" s="292" t="s">
        <v>2134</v>
      </c>
      <c r="AG956" s="292"/>
    </row>
    <row r="957" spans="1:33" x14ac:dyDescent="0.25">
      <c r="A957" s="275">
        <v>260</v>
      </c>
      <c r="B957" s="275" t="s">
        <v>113</v>
      </c>
      <c r="C957" s="275" t="s">
        <v>23</v>
      </c>
      <c r="D957" s="275">
        <v>1340</v>
      </c>
      <c r="E957" s="275" t="s">
        <v>146</v>
      </c>
      <c r="F957" s="275" t="s">
        <v>21</v>
      </c>
      <c r="G957" s="276">
        <v>2600110066001</v>
      </c>
      <c r="H957" s="277" t="s">
        <v>57</v>
      </c>
      <c r="I957" s="277" t="s">
        <v>209</v>
      </c>
      <c r="J957" s="278">
        <v>42339</v>
      </c>
      <c r="K957" s="279">
        <v>188</v>
      </c>
      <c r="L957" s="275" t="s">
        <v>127</v>
      </c>
      <c r="M957" s="275" t="s">
        <v>128</v>
      </c>
      <c r="N957" s="278">
        <v>42403</v>
      </c>
      <c r="O957" s="278" t="s">
        <v>266</v>
      </c>
      <c r="P957" s="279">
        <v>124</v>
      </c>
      <c r="Q957" s="278" t="s">
        <v>38</v>
      </c>
      <c r="R957" s="275">
        <v>30229.89</v>
      </c>
      <c r="S957" s="275" t="s">
        <v>186</v>
      </c>
      <c r="T957" s="275">
        <v>39679.58</v>
      </c>
      <c r="U957" s="275" t="s">
        <v>186</v>
      </c>
      <c r="V957" s="283">
        <v>30229.889006831738</v>
      </c>
      <c r="W957" s="275" t="s">
        <v>100</v>
      </c>
      <c r="X957" s="275" t="s">
        <v>114</v>
      </c>
      <c r="Y957" s="275">
        <v>39.68</v>
      </c>
      <c r="Z957" s="275">
        <v>1</v>
      </c>
      <c r="AA957" s="282" t="s">
        <v>630</v>
      </c>
      <c r="AB957" s="289" t="s">
        <v>1077</v>
      </c>
      <c r="AC957" s="275" t="s">
        <v>1093</v>
      </c>
      <c r="AD957" s="290" t="s">
        <v>350</v>
      </c>
      <c r="AE957" s="292"/>
      <c r="AF957" s="292" t="s">
        <v>2134</v>
      </c>
      <c r="AG957" s="292"/>
    </row>
    <row r="958" spans="1:33" x14ac:dyDescent="0.25">
      <c r="A958" s="275">
        <v>260</v>
      </c>
      <c r="B958" s="275" t="s">
        <v>113</v>
      </c>
      <c r="C958" s="275" t="s">
        <v>23</v>
      </c>
      <c r="D958" s="275">
        <v>1350</v>
      </c>
      <c r="E958" s="275" t="s">
        <v>124</v>
      </c>
      <c r="F958" s="275" t="s">
        <v>21</v>
      </c>
      <c r="G958" s="276">
        <v>2600110080788</v>
      </c>
      <c r="H958" s="277" t="s">
        <v>54</v>
      </c>
      <c r="I958" s="277" t="s">
        <v>185</v>
      </c>
      <c r="J958" s="278">
        <v>42461</v>
      </c>
      <c r="K958" s="279">
        <v>66</v>
      </c>
      <c r="L958" s="275" t="s">
        <v>111</v>
      </c>
      <c r="M958" s="275" t="s">
        <v>42</v>
      </c>
      <c r="N958" s="278">
        <v>42527</v>
      </c>
      <c r="O958" s="278" t="s">
        <v>268</v>
      </c>
      <c r="P958" s="279">
        <v>0</v>
      </c>
      <c r="Q958" s="278" t="s">
        <v>33</v>
      </c>
      <c r="R958" s="275">
        <v>426</v>
      </c>
      <c r="S958" s="275" t="s">
        <v>186</v>
      </c>
      <c r="T958" s="275">
        <v>559.16999999999996</v>
      </c>
      <c r="U958" s="275" t="s">
        <v>186</v>
      </c>
      <c r="V958" s="283">
        <v>426.00367836428967</v>
      </c>
      <c r="W958" s="275" t="s">
        <v>100</v>
      </c>
      <c r="X958" s="275" t="s">
        <v>114</v>
      </c>
      <c r="Y958" s="275">
        <v>0.56000000000000005</v>
      </c>
      <c r="Z958" s="275">
        <v>1</v>
      </c>
      <c r="AA958" s="282" t="s">
        <v>631</v>
      </c>
      <c r="AB958" s="289" t="s">
        <v>411</v>
      </c>
      <c r="AC958" s="275" t="s">
        <v>358</v>
      </c>
      <c r="AD958" s="290" t="s">
        <v>349</v>
      </c>
      <c r="AE958" s="292"/>
      <c r="AF958" s="292"/>
      <c r="AG958" s="292"/>
    </row>
    <row r="959" spans="1:33" x14ac:dyDescent="0.25">
      <c r="A959" s="275">
        <v>260</v>
      </c>
      <c r="B959" s="275" t="s">
        <v>113</v>
      </c>
      <c r="C959" s="275" t="s">
        <v>23</v>
      </c>
      <c r="D959" s="275">
        <v>1350</v>
      </c>
      <c r="E959" s="275" t="s">
        <v>124</v>
      </c>
      <c r="F959" s="275" t="s">
        <v>21</v>
      </c>
      <c r="G959" s="276">
        <v>2600110080639</v>
      </c>
      <c r="H959" s="277" t="s">
        <v>2382</v>
      </c>
      <c r="I959" s="277" t="s">
        <v>303</v>
      </c>
      <c r="J959" s="278">
        <v>42461</v>
      </c>
      <c r="K959" s="279">
        <v>66</v>
      </c>
      <c r="L959" s="275" t="s">
        <v>111</v>
      </c>
      <c r="M959" s="275" t="s">
        <v>42</v>
      </c>
      <c r="N959" s="278">
        <v>42527</v>
      </c>
      <c r="O959" s="278" t="s">
        <v>268</v>
      </c>
      <c r="P959" s="279">
        <v>0</v>
      </c>
      <c r="Q959" s="278" t="s">
        <v>33</v>
      </c>
      <c r="R959" s="275">
        <v>610.24</v>
      </c>
      <c r="S959" s="275" t="s">
        <v>186</v>
      </c>
      <c r="T959" s="275">
        <v>801</v>
      </c>
      <c r="U959" s="275" t="s">
        <v>186</v>
      </c>
      <c r="V959" s="283">
        <v>610.24186986032169</v>
      </c>
      <c r="W959" s="275" t="s">
        <v>100</v>
      </c>
      <c r="X959" s="275" t="s">
        <v>114</v>
      </c>
      <c r="Y959" s="275">
        <v>0.8</v>
      </c>
      <c r="Z959" s="275">
        <v>1</v>
      </c>
      <c r="AA959" s="282" t="s">
        <v>631</v>
      </c>
      <c r="AB959" s="289" t="s">
        <v>411</v>
      </c>
      <c r="AC959" s="275" t="s">
        <v>358</v>
      </c>
      <c r="AD959" s="290" t="s">
        <v>349</v>
      </c>
      <c r="AE959" s="292"/>
      <c r="AF959" s="292"/>
      <c r="AG959" s="292"/>
    </row>
    <row r="960" spans="1:33" x14ac:dyDescent="0.25">
      <c r="A960" s="275">
        <v>260</v>
      </c>
      <c r="B960" s="275" t="s">
        <v>113</v>
      </c>
      <c r="C960" s="275" t="s">
        <v>23</v>
      </c>
      <c r="D960" s="275">
        <v>1350</v>
      </c>
      <c r="E960" s="275" t="s">
        <v>124</v>
      </c>
      <c r="F960" s="275" t="s">
        <v>21</v>
      </c>
      <c r="G960" s="276">
        <v>2600110080625</v>
      </c>
      <c r="H960" s="277" t="s">
        <v>2382</v>
      </c>
      <c r="I960" s="277" t="s">
        <v>303</v>
      </c>
      <c r="J960" s="278">
        <v>42461</v>
      </c>
      <c r="K960" s="279">
        <v>66</v>
      </c>
      <c r="L960" s="275" t="s">
        <v>111</v>
      </c>
      <c r="M960" s="275" t="s">
        <v>42</v>
      </c>
      <c r="N960" s="278">
        <v>42527</v>
      </c>
      <c r="O960" s="278" t="s">
        <v>268</v>
      </c>
      <c r="P960" s="279">
        <v>0</v>
      </c>
      <c r="Q960" s="278" t="s">
        <v>33</v>
      </c>
      <c r="R960" s="275">
        <v>702.14</v>
      </c>
      <c r="S960" s="275" t="s">
        <v>186</v>
      </c>
      <c r="T960" s="275">
        <v>921.63</v>
      </c>
      <c r="U960" s="275" t="s">
        <v>186</v>
      </c>
      <c r="V960" s="283">
        <v>702.14383835127126</v>
      </c>
      <c r="W960" s="275" t="s">
        <v>100</v>
      </c>
      <c r="X960" s="275" t="s">
        <v>114</v>
      </c>
      <c r="Y960" s="275">
        <v>0.92</v>
      </c>
      <c r="Z960" s="275">
        <v>1</v>
      </c>
      <c r="AA960" s="282" t="s">
        <v>631</v>
      </c>
      <c r="AB960" s="289" t="s">
        <v>411</v>
      </c>
      <c r="AC960" s="275" t="s">
        <v>358</v>
      </c>
      <c r="AD960" s="290" t="s">
        <v>349</v>
      </c>
      <c r="AE960" s="292"/>
      <c r="AF960" s="292"/>
      <c r="AG960" s="292"/>
    </row>
    <row r="961" spans="1:33" x14ac:dyDescent="0.25">
      <c r="A961" s="275">
        <v>260</v>
      </c>
      <c r="B961" s="275" t="s">
        <v>113</v>
      </c>
      <c r="C961" s="275" t="s">
        <v>23</v>
      </c>
      <c r="D961" s="275">
        <v>1350</v>
      </c>
      <c r="E961" s="275" t="s">
        <v>124</v>
      </c>
      <c r="F961" s="275" t="s">
        <v>21</v>
      </c>
      <c r="G961" s="276">
        <v>2600110082423</v>
      </c>
      <c r="H961" s="277" t="s">
        <v>57</v>
      </c>
      <c r="I961" s="277" t="s">
        <v>209</v>
      </c>
      <c r="J961" s="278">
        <v>42461</v>
      </c>
      <c r="K961" s="279">
        <v>66</v>
      </c>
      <c r="L961" s="275" t="s">
        <v>111</v>
      </c>
      <c r="M961" s="275" t="s">
        <v>42</v>
      </c>
      <c r="N961" s="278">
        <v>42527</v>
      </c>
      <c r="O961" s="278" t="s">
        <v>268</v>
      </c>
      <c r="P961" s="279">
        <v>0</v>
      </c>
      <c r="Q961" s="278" t="s">
        <v>33</v>
      </c>
      <c r="R961" s="275">
        <v>1373.48</v>
      </c>
      <c r="S961" s="275" t="s">
        <v>186</v>
      </c>
      <c r="T961" s="275">
        <v>1802.82</v>
      </c>
      <c r="U961" s="275" t="s">
        <v>186</v>
      </c>
      <c r="V961" s="283">
        <v>1373.4784616998566</v>
      </c>
      <c r="W961" s="275" t="s">
        <v>100</v>
      </c>
      <c r="X961" s="275" t="s">
        <v>114</v>
      </c>
      <c r="Y961" s="275">
        <v>1.8</v>
      </c>
      <c r="Z961" s="275">
        <v>1</v>
      </c>
      <c r="AA961" s="282" t="s">
        <v>629</v>
      </c>
      <c r="AB961" s="289" t="s">
        <v>411</v>
      </c>
      <c r="AC961" s="275" t="s">
        <v>358</v>
      </c>
      <c r="AD961" s="290" t="s">
        <v>349</v>
      </c>
      <c r="AE961" s="292"/>
      <c r="AF961" s="292"/>
      <c r="AG961" s="292"/>
    </row>
    <row r="962" spans="1:33" x14ac:dyDescent="0.25">
      <c r="A962" s="275">
        <v>260</v>
      </c>
      <c r="B962" s="275" t="s">
        <v>113</v>
      </c>
      <c r="C962" s="275" t="s">
        <v>23</v>
      </c>
      <c r="D962" s="275">
        <v>1350</v>
      </c>
      <c r="E962" s="275" t="s">
        <v>124</v>
      </c>
      <c r="F962" s="275" t="s">
        <v>21</v>
      </c>
      <c r="G962" s="276">
        <v>2600110081210</v>
      </c>
      <c r="H962" s="277" t="s">
        <v>2382</v>
      </c>
      <c r="I962" s="277" t="s">
        <v>303</v>
      </c>
      <c r="J962" s="278">
        <v>42461</v>
      </c>
      <c r="K962" s="279">
        <v>66</v>
      </c>
      <c r="L962" s="275" t="s">
        <v>111</v>
      </c>
      <c r="M962" s="275" t="s">
        <v>42</v>
      </c>
      <c r="N962" s="278">
        <v>42527</v>
      </c>
      <c r="O962" s="278" t="s">
        <v>268</v>
      </c>
      <c r="P962" s="279">
        <v>0</v>
      </c>
      <c r="Q962" s="278" t="s">
        <v>33</v>
      </c>
      <c r="R962" s="275">
        <v>1476</v>
      </c>
      <c r="S962" s="275" t="s">
        <v>186</v>
      </c>
      <c r="T962" s="275">
        <v>1937.39</v>
      </c>
      <c r="U962" s="275" t="s">
        <v>186</v>
      </c>
      <c r="V962" s="283">
        <v>1476.0006195364404</v>
      </c>
      <c r="W962" s="275" t="s">
        <v>100</v>
      </c>
      <c r="X962" s="275" t="s">
        <v>114</v>
      </c>
      <c r="Y962" s="275">
        <v>1.94</v>
      </c>
      <c r="Z962" s="275">
        <v>1</v>
      </c>
      <c r="AA962" s="282" t="s">
        <v>629</v>
      </c>
      <c r="AB962" s="289" t="s">
        <v>411</v>
      </c>
      <c r="AC962" s="275" t="s">
        <v>358</v>
      </c>
      <c r="AD962" s="290" t="s">
        <v>349</v>
      </c>
      <c r="AE962" s="292"/>
      <c r="AF962" s="292"/>
      <c r="AG962" s="292"/>
    </row>
    <row r="963" spans="1:33" x14ac:dyDescent="0.25">
      <c r="A963" s="275">
        <v>260</v>
      </c>
      <c r="B963" s="275" t="s">
        <v>113</v>
      </c>
      <c r="C963" s="275" t="s">
        <v>23</v>
      </c>
      <c r="D963" s="275">
        <v>1350</v>
      </c>
      <c r="E963" s="275" t="s">
        <v>124</v>
      </c>
      <c r="F963" s="275" t="s">
        <v>21</v>
      </c>
      <c r="G963" s="276">
        <v>2600110080787</v>
      </c>
      <c r="H963" s="277" t="s">
        <v>54</v>
      </c>
      <c r="I963" s="277" t="s">
        <v>185</v>
      </c>
      <c r="J963" s="278">
        <v>42461</v>
      </c>
      <c r="K963" s="279">
        <v>66</v>
      </c>
      <c r="L963" s="275" t="s">
        <v>111</v>
      </c>
      <c r="M963" s="275" t="s">
        <v>42</v>
      </c>
      <c r="N963" s="278">
        <v>42527</v>
      </c>
      <c r="O963" s="278" t="s">
        <v>268</v>
      </c>
      <c r="P963" s="279">
        <v>0</v>
      </c>
      <c r="Q963" s="278" t="s">
        <v>33</v>
      </c>
      <c r="R963" s="275">
        <v>1576.2</v>
      </c>
      <c r="S963" s="275" t="s">
        <v>186</v>
      </c>
      <c r="T963" s="275">
        <v>2068.91</v>
      </c>
      <c r="U963" s="275" t="s">
        <v>186</v>
      </c>
      <c r="V963" s="283">
        <v>1576.1991347974008</v>
      </c>
      <c r="W963" s="275" t="s">
        <v>100</v>
      </c>
      <c r="X963" s="275" t="s">
        <v>114</v>
      </c>
      <c r="Y963" s="275">
        <v>2.0699999999999998</v>
      </c>
      <c r="Z963" s="275">
        <v>1</v>
      </c>
      <c r="AA963" s="282" t="s">
        <v>629</v>
      </c>
      <c r="AB963" s="289" t="s">
        <v>411</v>
      </c>
      <c r="AC963" s="275" t="s">
        <v>358</v>
      </c>
      <c r="AD963" s="290" t="s">
        <v>349</v>
      </c>
      <c r="AE963" s="292"/>
      <c r="AF963" s="292"/>
      <c r="AG963" s="292"/>
    </row>
    <row r="964" spans="1:33" x14ac:dyDescent="0.25">
      <c r="A964" s="275">
        <v>260</v>
      </c>
      <c r="B964" s="275" t="s">
        <v>113</v>
      </c>
      <c r="C964" s="275" t="s">
        <v>23</v>
      </c>
      <c r="D964" s="275">
        <v>1350</v>
      </c>
      <c r="E964" s="275" t="s">
        <v>124</v>
      </c>
      <c r="F964" s="275" t="s">
        <v>21</v>
      </c>
      <c r="G964" s="276">
        <v>2600110080651</v>
      </c>
      <c r="H964" s="277" t="s">
        <v>2382</v>
      </c>
      <c r="I964" s="277" t="s">
        <v>303</v>
      </c>
      <c r="J964" s="278">
        <v>42461</v>
      </c>
      <c r="K964" s="279">
        <v>66</v>
      </c>
      <c r="L964" s="275" t="s">
        <v>111</v>
      </c>
      <c r="M964" s="275" t="s">
        <v>42</v>
      </c>
      <c r="N964" s="278">
        <v>42527</v>
      </c>
      <c r="O964" s="278" t="s">
        <v>268</v>
      </c>
      <c r="P964" s="279">
        <v>0</v>
      </c>
      <c r="Q964" s="278" t="s">
        <v>33</v>
      </c>
      <c r="R964" s="275">
        <v>1792.79</v>
      </c>
      <c r="S964" s="275" t="s">
        <v>186</v>
      </c>
      <c r="T964" s="275">
        <v>2353.21</v>
      </c>
      <c r="U964" s="275" t="s">
        <v>186</v>
      </c>
      <c r="V964" s="283">
        <v>1792.7930968464514</v>
      </c>
      <c r="W964" s="275" t="s">
        <v>100</v>
      </c>
      <c r="X964" s="275" t="s">
        <v>114</v>
      </c>
      <c r="Y964" s="275">
        <v>2.35</v>
      </c>
      <c r="Z964" s="275">
        <v>1</v>
      </c>
      <c r="AA964" s="282" t="s">
        <v>629</v>
      </c>
      <c r="AB964" s="289" t="s">
        <v>411</v>
      </c>
      <c r="AC964" s="275" t="s">
        <v>358</v>
      </c>
      <c r="AD964" s="290" t="s">
        <v>349</v>
      </c>
      <c r="AE964" s="292"/>
      <c r="AF964" s="292"/>
      <c r="AG964" s="292"/>
    </row>
    <row r="965" spans="1:33" x14ac:dyDescent="0.25">
      <c r="A965" s="275">
        <v>260</v>
      </c>
      <c r="B965" s="275" t="s">
        <v>113</v>
      </c>
      <c r="C965" s="275" t="s">
        <v>23</v>
      </c>
      <c r="D965" s="275">
        <v>1350</v>
      </c>
      <c r="E965" s="275" t="s">
        <v>124</v>
      </c>
      <c r="F965" s="275" t="s">
        <v>21</v>
      </c>
      <c r="G965" s="276">
        <v>2600110080906</v>
      </c>
      <c r="H965" s="277" t="s">
        <v>54</v>
      </c>
      <c r="I965" s="277" t="s">
        <v>185</v>
      </c>
      <c r="J965" s="278">
        <v>42461</v>
      </c>
      <c r="K965" s="279">
        <v>66</v>
      </c>
      <c r="L965" s="275" t="s">
        <v>111</v>
      </c>
      <c r="M965" s="275" t="s">
        <v>42</v>
      </c>
      <c r="N965" s="278">
        <v>42527</v>
      </c>
      <c r="O965" s="278" t="s">
        <v>268</v>
      </c>
      <c r="P965" s="279">
        <v>0</v>
      </c>
      <c r="Q965" s="278" t="s">
        <v>33</v>
      </c>
      <c r="R965" s="275">
        <v>2130</v>
      </c>
      <c r="S965" s="275" t="s">
        <v>186</v>
      </c>
      <c r="T965" s="275">
        <v>2795.83</v>
      </c>
      <c r="U965" s="275" t="s">
        <v>186</v>
      </c>
      <c r="V965" s="283">
        <v>2130.0031548209527</v>
      </c>
      <c r="W965" s="275" t="s">
        <v>100</v>
      </c>
      <c r="X965" s="275" t="s">
        <v>114</v>
      </c>
      <c r="Y965" s="275">
        <v>2.8</v>
      </c>
      <c r="Z965" s="275">
        <v>1</v>
      </c>
      <c r="AA965" s="282" t="s">
        <v>629</v>
      </c>
      <c r="AB965" s="289" t="s">
        <v>411</v>
      </c>
      <c r="AC965" s="275" t="s">
        <v>358</v>
      </c>
      <c r="AD965" s="290" t="s">
        <v>349</v>
      </c>
      <c r="AE965" s="292"/>
      <c r="AF965" s="292"/>
      <c r="AG965" s="292"/>
    </row>
    <row r="966" spans="1:33" x14ac:dyDescent="0.25">
      <c r="A966" s="275">
        <v>260</v>
      </c>
      <c r="B966" s="275" t="s">
        <v>113</v>
      </c>
      <c r="C966" s="275" t="s">
        <v>23</v>
      </c>
      <c r="D966" s="275">
        <v>1350</v>
      </c>
      <c r="E966" s="275" t="s">
        <v>124</v>
      </c>
      <c r="F966" s="275" t="s">
        <v>21</v>
      </c>
      <c r="G966" s="276">
        <v>2600110080633</v>
      </c>
      <c r="H966" s="277" t="s">
        <v>2382</v>
      </c>
      <c r="I966" s="277" t="s">
        <v>303</v>
      </c>
      <c r="J966" s="278">
        <v>42461</v>
      </c>
      <c r="K966" s="279">
        <v>66</v>
      </c>
      <c r="L966" s="275" t="s">
        <v>111</v>
      </c>
      <c r="M966" s="275" t="s">
        <v>42</v>
      </c>
      <c r="N966" s="278">
        <v>42527</v>
      </c>
      <c r="O966" s="278" t="s">
        <v>268</v>
      </c>
      <c r="P966" s="279">
        <v>0</v>
      </c>
      <c r="Q966" s="278" t="s">
        <v>33</v>
      </c>
      <c r="R966" s="275">
        <v>2910.27</v>
      </c>
      <c r="S966" s="275" t="s">
        <v>186</v>
      </c>
      <c r="T966" s="275">
        <v>3820</v>
      </c>
      <c r="U966" s="275" t="s">
        <v>186</v>
      </c>
      <c r="V966" s="283">
        <v>2910.2670947146426</v>
      </c>
      <c r="W966" s="275" t="s">
        <v>100</v>
      </c>
      <c r="X966" s="275" t="s">
        <v>114</v>
      </c>
      <c r="Y966" s="275">
        <v>3.82</v>
      </c>
      <c r="Z966" s="275">
        <v>1</v>
      </c>
      <c r="AA966" s="282" t="s">
        <v>629</v>
      </c>
      <c r="AB966" s="289" t="s">
        <v>411</v>
      </c>
      <c r="AC966" s="275" t="s">
        <v>358</v>
      </c>
      <c r="AD966" s="290" t="s">
        <v>349</v>
      </c>
      <c r="AE966" s="292"/>
      <c r="AF966" s="292"/>
      <c r="AG966" s="292"/>
    </row>
    <row r="967" spans="1:33" x14ac:dyDescent="0.25">
      <c r="A967" s="275">
        <v>260</v>
      </c>
      <c r="B967" s="275" t="s">
        <v>113</v>
      </c>
      <c r="C967" s="275" t="s">
        <v>23</v>
      </c>
      <c r="D967" s="275">
        <v>1350</v>
      </c>
      <c r="E967" s="275" t="s">
        <v>124</v>
      </c>
      <c r="F967" s="275" t="s">
        <v>21</v>
      </c>
      <c r="G967" s="276">
        <v>2600110082513</v>
      </c>
      <c r="H967" s="277" t="s">
        <v>54</v>
      </c>
      <c r="I967" s="277" t="s">
        <v>206</v>
      </c>
      <c r="J967" s="278">
        <v>42461</v>
      </c>
      <c r="K967" s="279">
        <v>66</v>
      </c>
      <c r="L967" s="275" t="s">
        <v>111</v>
      </c>
      <c r="M967" s="275" t="s">
        <v>42</v>
      </c>
      <c r="N967" s="278">
        <v>42527</v>
      </c>
      <c r="O967" s="278" t="s">
        <v>268</v>
      </c>
      <c r="P967" s="279">
        <v>0</v>
      </c>
      <c r="Q967" s="278" t="s">
        <v>33</v>
      </c>
      <c r="R967" s="275">
        <v>3561.6</v>
      </c>
      <c r="S967" s="275" t="s">
        <v>186</v>
      </c>
      <c r="T967" s="275">
        <v>4674.9399999999996</v>
      </c>
      <c r="U967" s="275" t="s">
        <v>186</v>
      </c>
      <c r="V967" s="283">
        <v>3561.6031549123745</v>
      </c>
      <c r="W967" s="275" t="s">
        <v>100</v>
      </c>
      <c r="X967" s="275" t="s">
        <v>114</v>
      </c>
      <c r="Y967" s="275">
        <v>4.67</v>
      </c>
      <c r="Z967" s="275">
        <v>1</v>
      </c>
      <c r="AA967" s="282" t="s">
        <v>629</v>
      </c>
      <c r="AB967" s="289" t="s">
        <v>411</v>
      </c>
      <c r="AC967" s="275" t="s">
        <v>358</v>
      </c>
      <c r="AD967" s="290" t="s">
        <v>349</v>
      </c>
      <c r="AE967" s="292"/>
      <c r="AF967" s="292"/>
      <c r="AG967" s="292"/>
    </row>
    <row r="968" spans="1:33" x14ac:dyDescent="0.25">
      <c r="A968" s="275">
        <v>260</v>
      </c>
      <c r="B968" s="275" t="s">
        <v>113</v>
      </c>
      <c r="C968" s="275" t="s">
        <v>23</v>
      </c>
      <c r="D968" s="275">
        <v>1350</v>
      </c>
      <c r="E968" s="275" t="s">
        <v>124</v>
      </c>
      <c r="F968" s="275" t="s">
        <v>21</v>
      </c>
      <c r="G968" s="276">
        <v>260013006490</v>
      </c>
      <c r="H968" s="277" t="s">
        <v>60</v>
      </c>
      <c r="I968" s="277" t="s">
        <v>208</v>
      </c>
      <c r="J968" s="278">
        <v>42464</v>
      </c>
      <c r="K968" s="279">
        <v>63</v>
      </c>
      <c r="L968" s="275" t="s">
        <v>111</v>
      </c>
      <c r="M968" s="275" t="s">
        <v>42</v>
      </c>
      <c r="N968" s="278">
        <v>42527</v>
      </c>
      <c r="O968" s="278" t="s">
        <v>268</v>
      </c>
      <c r="P968" s="279">
        <v>0</v>
      </c>
      <c r="Q968" s="278" t="s">
        <v>33</v>
      </c>
      <c r="R968" s="275">
        <v>3874</v>
      </c>
      <c r="S968" s="275" t="s">
        <v>186</v>
      </c>
      <c r="T968" s="275">
        <v>5084.99</v>
      </c>
      <c r="U968" s="275" t="s">
        <v>186</v>
      </c>
      <c r="V968" s="283">
        <v>3873.9997575793218</v>
      </c>
      <c r="W968" s="275" t="s">
        <v>100</v>
      </c>
      <c r="X968" s="275" t="s">
        <v>114</v>
      </c>
      <c r="Y968" s="275">
        <v>5.08</v>
      </c>
      <c r="Z968" s="275">
        <v>1</v>
      </c>
      <c r="AA968" s="282" t="s">
        <v>629</v>
      </c>
      <c r="AB968" s="289" t="s">
        <v>411</v>
      </c>
      <c r="AC968" s="275" t="s">
        <v>358</v>
      </c>
      <c r="AD968" s="290" t="s">
        <v>349</v>
      </c>
      <c r="AE968" s="292"/>
      <c r="AF968" s="292"/>
      <c r="AG968" s="292"/>
    </row>
    <row r="969" spans="1:33" x14ac:dyDescent="0.25">
      <c r="A969" s="275">
        <v>260</v>
      </c>
      <c r="B969" s="275" t="s">
        <v>113</v>
      </c>
      <c r="C969" s="275" t="s">
        <v>23</v>
      </c>
      <c r="D969" s="275">
        <v>1350</v>
      </c>
      <c r="E969" s="275" t="s">
        <v>124</v>
      </c>
      <c r="F969" s="275" t="s">
        <v>21</v>
      </c>
      <c r="G969" s="276">
        <v>2600110082525</v>
      </c>
      <c r="H969" s="277" t="s">
        <v>57</v>
      </c>
      <c r="I969" s="277" t="s">
        <v>204</v>
      </c>
      <c r="J969" s="278">
        <v>42461</v>
      </c>
      <c r="K969" s="279">
        <v>66</v>
      </c>
      <c r="L969" s="275" t="s">
        <v>111</v>
      </c>
      <c r="M969" s="275" t="s">
        <v>42</v>
      </c>
      <c r="N969" s="278">
        <v>42527</v>
      </c>
      <c r="O969" s="278" t="s">
        <v>268</v>
      </c>
      <c r="P969" s="279">
        <v>0</v>
      </c>
      <c r="Q969" s="278" t="s">
        <v>33</v>
      </c>
      <c r="R969" s="275">
        <v>4158.72</v>
      </c>
      <c r="S969" s="275" t="s">
        <v>186</v>
      </c>
      <c r="T969" s="275">
        <v>5458.71</v>
      </c>
      <c r="U969" s="275" t="s">
        <v>186</v>
      </c>
      <c r="V969" s="283">
        <v>4158.7183488454884</v>
      </c>
      <c r="W969" s="275" t="s">
        <v>100</v>
      </c>
      <c r="X969" s="275" t="s">
        <v>114</v>
      </c>
      <c r="Y969" s="275">
        <v>5.46</v>
      </c>
      <c r="Z969" s="275">
        <v>1</v>
      </c>
      <c r="AA969" s="282" t="s">
        <v>629</v>
      </c>
      <c r="AB969" s="289" t="s">
        <v>411</v>
      </c>
      <c r="AC969" s="275" t="s">
        <v>358</v>
      </c>
      <c r="AD969" s="290" t="s">
        <v>349</v>
      </c>
      <c r="AE969" s="292"/>
      <c r="AF969" s="292"/>
      <c r="AG969" s="292"/>
    </row>
    <row r="970" spans="1:33" x14ac:dyDescent="0.25">
      <c r="A970" s="275">
        <v>260</v>
      </c>
      <c r="B970" s="275" t="s">
        <v>113</v>
      </c>
      <c r="C970" s="275" t="s">
        <v>23</v>
      </c>
      <c r="D970" s="275">
        <v>1350</v>
      </c>
      <c r="E970" s="275" t="s">
        <v>124</v>
      </c>
      <c r="F970" s="275" t="s">
        <v>21</v>
      </c>
      <c r="G970" s="276">
        <v>2600110080648</v>
      </c>
      <c r="H970" s="277" t="s">
        <v>2382</v>
      </c>
      <c r="I970" s="277" t="s">
        <v>303</v>
      </c>
      <c r="J970" s="278">
        <v>42461</v>
      </c>
      <c r="K970" s="279">
        <v>66</v>
      </c>
      <c r="L970" s="275" t="s">
        <v>111</v>
      </c>
      <c r="M970" s="275" t="s">
        <v>42</v>
      </c>
      <c r="N970" s="278">
        <v>42527</v>
      </c>
      <c r="O970" s="278" t="s">
        <v>268</v>
      </c>
      <c r="P970" s="279">
        <v>0</v>
      </c>
      <c r="Q970" s="278" t="s">
        <v>33</v>
      </c>
      <c r="R970" s="275">
        <v>4219.74</v>
      </c>
      <c r="S970" s="275" t="s">
        <v>186</v>
      </c>
      <c r="T970" s="275">
        <v>5538.81</v>
      </c>
      <c r="U970" s="275" t="s">
        <v>186</v>
      </c>
      <c r="V970" s="283">
        <v>4219.7425358315213</v>
      </c>
      <c r="W970" s="275" t="s">
        <v>100</v>
      </c>
      <c r="X970" s="275" t="s">
        <v>114</v>
      </c>
      <c r="Y970" s="275">
        <v>5.54</v>
      </c>
      <c r="Z970" s="275">
        <v>1</v>
      </c>
      <c r="AA970" s="282" t="s">
        <v>629</v>
      </c>
      <c r="AB970" s="289" t="s">
        <v>411</v>
      </c>
      <c r="AC970" s="275" t="s">
        <v>358</v>
      </c>
      <c r="AD970" s="290" t="s">
        <v>349</v>
      </c>
      <c r="AE970" s="292"/>
      <c r="AF970" s="292"/>
      <c r="AG970" s="292"/>
    </row>
    <row r="971" spans="1:33" x14ac:dyDescent="0.25">
      <c r="A971" s="275">
        <v>260</v>
      </c>
      <c r="B971" s="275" t="s">
        <v>113</v>
      </c>
      <c r="C971" s="275" t="s">
        <v>23</v>
      </c>
      <c r="D971" s="275">
        <v>1350</v>
      </c>
      <c r="E971" s="275" t="s">
        <v>124</v>
      </c>
      <c r="F971" s="275" t="s">
        <v>21</v>
      </c>
      <c r="G971" s="276">
        <v>2600110080904</v>
      </c>
      <c r="H971" s="277" t="s">
        <v>54</v>
      </c>
      <c r="I971" s="277" t="s">
        <v>185</v>
      </c>
      <c r="J971" s="278">
        <v>42461</v>
      </c>
      <c r="K971" s="279">
        <v>66</v>
      </c>
      <c r="L971" s="275" t="s">
        <v>111</v>
      </c>
      <c r="M971" s="275" t="s">
        <v>42</v>
      </c>
      <c r="N971" s="278">
        <v>42527</v>
      </c>
      <c r="O971" s="278" t="s">
        <v>268</v>
      </c>
      <c r="P971" s="279">
        <v>0</v>
      </c>
      <c r="Q971" s="278" t="s">
        <v>33</v>
      </c>
      <c r="R971" s="275">
        <v>4260</v>
      </c>
      <c r="S971" s="275" t="s">
        <v>186</v>
      </c>
      <c r="T971" s="275">
        <v>5591.65</v>
      </c>
      <c r="U971" s="275" t="s">
        <v>186</v>
      </c>
      <c r="V971" s="283">
        <v>4259.9986911416572</v>
      </c>
      <c r="W971" s="275" t="s">
        <v>100</v>
      </c>
      <c r="X971" s="275" t="s">
        <v>114</v>
      </c>
      <c r="Y971" s="275">
        <v>5.59</v>
      </c>
      <c r="Z971" s="275">
        <v>1</v>
      </c>
      <c r="AA971" s="282" t="s">
        <v>629</v>
      </c>
      <c r="AB971" s="289" t="s">
        <v>411</v>
      </c>
      <c r="AC971" s="275" t="s">
        <v>358</v>
      </c>
      <c r="AD971" s="290" t="s">
        <v>349</v>
      </c>
      <c r="AE971" s="292"/>
      <c r="AF971" s="292"/>
      <c r="AG971" s="292"/>
    </row>
    <row r="972" spans="1:33" x14ac:dyDescent="0.25">
      <c r="A972" s="275">
        <v>260</v>
      </c>
      <c r="B972" s="275" t="s">
        <v>113</v>
      </c>
      <c r="C972" s="275" t="s">
        <v>23</v>
      </c>
      <c r="D972" s="275">
        <v>1350</v>
      </c>
      <c r="E972" s="275" t="s">
        <v>124</v>
      </c>
      <c r="F972" s="275" t="s">
        <v>21</v>
      </c>
      <c r="G972" s="276">
        <v>260013006472</v>
      </c>
      <c r="H972" s="277" t="s">
        <v>57</v>
      </c>
      <c r="I972" s="277" t="s">
        <v>204</v>
      </c>
      <c r="J972" s="278">
        <v>42461</v>
      </c>
      <c r="K972" s="279">
        <v>66</v>
      </c>
      <c r="L972" s="275" t="s">
        <v>111</v>
      </c>
      <c r="M972" s="275" t="s">
        <v>42</v>
      </c>
      <c r="N972" s="278">
        <v>42527</v>
      </c>
      <c r="O972" s="278" t="s">
        <v>268</v>
      </c>
      <c r="P972" s="279">
        <v>0</v>
      </c>
      <c r="Q972" s="278" t="s">
        <v>33</v>
      </c>
      <c r="R972" s="275">
        <v>4364.57</v>
      </c>
      <c r="S972" s="275" t="s">
        <v>186</v>
      </c>
      <c r="T972" s="275">
        <v>5728.91</v>
      </c>
      <c r="U972" s="275" t="s">
        <v>186</v>
      </c>
      <c r="V972" s="283">
        <v>4364.5702255449378</v>
      </c>
      <c r="W972" s="275" t="s">
        <v>100</v>
      </c>
      <c r="X972" s="275" t="s">
        <v>114</v>
      </c>
      <c r="Y972" s="275">
        <v>5.73</v>
      </c>
      <c r="Z972" s="275">
        <v>1</v>
      </c>
      <c r="AA972" s="282" t="s">
        <v>629</v>
      </c>
      <c r="AB972" s="289" t="s">
        <v>411</v>
      </c>
      <c r="AC972" s="275" t="s">
        <v>358</v>
      </c>
      <c r="AD972" s="290" t="s">
        <v>349</v>
      </c>
      <c r="AE972" s="292"/>
      <c r="AF972" s="292"/>
      <c r="AG972" s="292"/>
    </row>
    <row r="973" spans="1:33" x14ac:dyDescent="0.25">
      <c r="A973" s="275">
        <v>260</v>
      </c>
      <c r="B973" s="275" t="s">
        <v>113</v>
      </c>
      <c r="C973" s="275" t="s">
        <v>23</v>
      </c>
      <c r="D973" s="275">
        <v>1350</v>
      </c>
      <c r="E973" s="275" t="s">
        <v>124</v>
      </c>
      <c r="F973" s="275" t="s">
        <v>21</v>
      </c>
      <c r="G973" s="276">
        <v>260013006471</v>
      </c>
      <c r="H973" s="277" t="s">
        <v>57</v>
      </c>
      <c r="I973" s="277" t="s">
        <v>204</v>
      </c>
      <c r="J973" s="278">
        <v>42461</v>
      </c>
      <c r="K973" s="279">
        <v>66</v>
      </c>
      <c r="L973" s="275" t="s">
        <v>111</v>
      </c>
      <c r="M973" s="275" t="s">
        <v>42</v>
      </c>
      <c r="N973" s="278">
        <v>42527</v>
      </c>
      <c r="O973" s="278" t="s">
        <v>268</v>
      </c>
      <c r="P973" s="279">
        <v>0</v>
      </c>
      <c r="Q973" s="278" t="s">
        <v>33</v>
      </c>
      <c r="R973" s="275">
        <v>5076.38</v>
      </c>
      <c r="S973" s="275" t="s">
        <v>186</v>
      </c>
      <c r="T973" s="275">
        <v>6663.23</v>
      </c>
      <c r="U973" s="275" t="s">
        <v>186</v>
      </c>
      <c r="V973" s="283">
        <v>5076.3819407108504</v>
      </c>
      <c r="W973" s="275" t="s">
        <v>100</v>
      </c>
      <c r="X973" s="275" t="s">
        <v>114</v>
      </c>
      <c r="Y973" s="275">
        <v>6.66</v>
      </c>
      <c r="Z973" s="275">
        <v>1</v>
      </c>
      <c r="AA973" s="282" t="s">
        <v>629</v>
      </c>
      <c r="AB973" s="289" t="s">
        <v>411</v>
      </c>
      <c r="AC973" s="275" t="s">
        <v>358</v>
      </c>
      <c r="AD973" s="290" t="s">
        <v>349</v>
      </c>
      <c r="AE973" s="292"/>
      <c r="AF973" s="292"/>
      <c r="AG973" s="292"/>
    </row>
    <row r="974" spans="1:33" x14ac:dyDescent="0.25">
      <c r="A974" s="275">
        <v>260</v>
      </c>
      <c r="B974" s="275" t="s">
        <v>113</v>
      </c>
      <c r="C974" s="275" t="s">
        <v>23</v>
      </c>
      <c r="D974" s="275">
        <v>1350</v>
      </c>
      <c r="E974" s="275" t="s">
        <v>124</v>
      </c>
      <c r="F974" s="275" t="s">
        <v>21</v>
      </c>
      <c r="G974" s="276">
        <v>260013006491</v>
      </c>
      <c r="H974" s="277" t="s">
        <v>60</v>
      </c>
      <c r="I974" s="277" t="s">
        <v>208</v>
      </c>
      <c r="J974" s="278">
        <v>42464</v>
      </c>
      <c r="K974" s="279">
        <v>63</v>
      </c>
      <c r="L974" s="275" t="s">
        <v>111</v>
      </c>
      <c r="M974" s="275" t="s">
        <v>42</v>
      </c>
      <c r="N974" s="278">
        <v>42527</v>
      </c>
      <c r="O974" s="278" t="s">
        <v>268</v>
      </c>
      <c r="P974" s="279">
        <v>0</v>
      </c>
      <c r="Q974" s="278" t="s">
        <v>33</v>
      </c>
      <c r="R974" s="275">
        <v>5640</v>
      </c>
      <c r="S974" s="275" t="s">
        <v>186</v>
      </c>
      <c r="T974" s="275">
        <v>7403.03</v>
      </c>
      <c r="U974" s="275" t="s">
        <v>186</v>
      </c>
      <c r="V974" s="283">
        <v>5639.9985890537537</v>
      </c>
      <c r="W974" s="275" t="s">
        <v>100</v>
      </c>
      <c r="X974" s="275" t="s">
        <v>114</v>
      </c>
      <c r="Y974" s="275">
        <v>7.4</v>
      </c>
      <c r="Z974" s="275">
        <v>1</v>
      </c>
      <c r="AA974" s="282" t="s">
        <v>629</v>
      </c>
      <c r="AB974" s="289" t="s">
        <v>411</v>
      </c>
      <c r="AC974" s="275" t="s">
        <v>358</v>
      </c>
      <c r="AD974" s="290" t="s">
        <v>349</v>
      </c>
      <c r="AE974" s="292"/>
      <c r="AF974" s="292"/>
      <c r="AG974" s="292"/>
    </row>
    <row r="975" spans="1:33" x14ac:dyDescent="0.25">
      <c r="A975" s="275">
        <v>260</v>
      </c>
      <c r="B975" s="275" t="s">
        <v>113</v>
      </c>
      <c r="C975" s="275" t="s">
        <v>23</v>
      </c>
      <c r="D975" s="275">
        <v>1350</v>
      </c>
      <c r="E975" s="275" t="s">
        <v>124</v>
      </c>
      <c r="F975" s="275" t="s">
        <v>21</v>
      </c>
      <c r="G975" s="276">
        <v>2600110081209</v>
      </c>
      <c r="H975" s="277" t="s">
        <v>2382</v>
      </c>
      <c r="I975" s="277" t="s">
        <v>303</v>
      </c>
      <c r="J975" s="278">
        <v>42461</v>
      </c>
      <c r="K975" s="279">
        <v>66</v>
      </c>
      <c r="L975" s="275" t="s">
        <v>111</v>
      </c>
      <c r="M975" s="275" t="s">
        <v>42</v>
      </c>
      <c r="N975" s="278">
        <v>42527</v>
      </c>
      <c r="O975" s="278" t="s">
        <v>268</v>
      </c>
      <c r="P975" s="279">
        <v>0</v>
      </c>
      <c r="Q975" s="278" t="s">
        <v>33</v>
      </c>
      <c r="R975" s="275">
        <v>5660</v>
      </c>
      <c r="S975" s="275" t="s">
        <v>186</v>
      </c>
      <c r="T975" s="275">
        <v>7429.28</v>
      </c>
      <c r="U975" s="275" t="s">
        <v>186</v>
      </c>
      <c r="V975" s="283">
        <v>5659.9971522046071</v>
      </c>
      <c r="W975" s="275" t="s">
        <v>100</v>
      </c>
      <c r="X975" s="275" t="s">
        <v>114</v>
      </c>
      <c r="Y975" s="275">
        <v>7.43</v>
      </c>
      <c r="Z975" s="275">
        <v>1</v>
      </c>
      <c r="AA975" s="282" t="s">
        <v>629</v>
      </c>
      <c r="AB975" s="289" t="s">
        <v>411</v>
      </c>
      <c r="AC975" s="275" t="s">
        <v>358</v>
      </c>
      <c r="AD975" s="290" t="s">
        <v>349</v>
      </c>
      <c r="AE975" s="292"/>
      <c r="AF975" s="292"/>
      <c r="AG975" s="292"/>
    </row>
    <row r="976" spans="1:33" x14ac:dyDescent="0.25">
      <c r="A976" s="275">
        <v>260</v>
      </c>
      <c r="B976" s="275" t="s">
        <v>113</v>
      </c>
      <c r="C976" s="275" t="s">
        <v>23</v>
      </c>
      <c r="D976" s="275">
        <v>1350</v>
      </c>
      <c r="E976" s="275" t="s">
        <v>124</v>
      </c>
      <c r="F976" s="275" t="s">
        <v>21</v>
      </c>
      <c r="G976" s="276">
        <v>2600110082445</v>
      </c>
      <c r="H976" s="277" t="s">
        <v>57</v>
      </c>
      <c r="I976" s="277" t="s">
        <v>209</v>
      </c>
      <c r="J976" s="278">
        <v>42461</v>
      </c>
      <c r="K976" s="279">
        <v>66</v>
      </c>
      <c r="L976" s="275" t="s">
        <v>111</v>
      </c>
      <c r="M976" s="275" t="s">
        <v>42</v>
      </c>
      <c r="N976" s="278">
        <v>42527</v>
      </c>
      <c r="O976" s="278" t="s">
        <v>268</v>
      </c>
      <c r="P976" s="279">
        <v>0</v>
      </c>
      <c r="Q976" s="278" t="s">
        <v>33</v>
      </c>
      <c r="R976" s="275">
        <v>5813.16</v>
      </c>
      <c r="S976" s="275" t="s">
        <v>186</v>
      </c>
      <c r="T976" s="275">
        <v>7630.32</v>
      </c>
      <c r="U976" s="275" t="s">
        <v>186</v>
      </c>
      <c r="V976" s="283">
        <v>5813.1594811892755</v>
      </c>
      <c r="W976" s="275" t="s">
        <v>100</v>
      </c>
      <c r="X976" s="275" t="s">
        <v>114</v>
      </c>
      <c r="Y976" s="275">
        <v>7.63</v>
      </c>
      <c r="Z976" s="275">
        <v>1</v>
      </c>
      <c r="AA976" s="282" t="s">
        <v>629</v>
      </c>
      <c r="AB976" s="289" t="s">
        <v>411</v>
      </c>
      <c r="AC976" s="275" t="s">
        <v>358</v>
      </c>
      <c r="AD976" s="290" t="s">
        <v>349</v>
      </c>
      <c r="AE976" s="292"/>
      <c r="AF976" s="292"/>
      <c r="AG976" s="292"/>
    </row>
    <row r="977" spans="1:33" x14ac:dyDescent="0.25">
      <c r="A977" s="275">
        <v>260</v>
      </c>
      <c r="B977" s="275" t="s">
        <v>113</v>
      </c>
      <c r="C977" s="275" t="s">
        <v>23</v>
      </c>
      <c r="D977" s="275">
        <v>1350</v>
      </c>
      <c r="E977" s="275" t="s">
        <v>124</v>
      </c>
      <c r="F977" s="275" t="s">
        <v>21</v>
      </c>
      <c r="G977" s="276">
        <v>2600110080587</v>
      </c>
      <c r="H977" s="277" t="s">
        <v>2382</v>
      </c>
      <c r="I977" s="277" t="s">
        <v>303</v>
      </c>
      <c r="J977" s="278">
        <v>42461</v>
      </c>
      <c r="K977" s="279">
        <v>66</v>
      </c>
      <c r="L977" s="275" t="s">
        <v>127</v>
      </c>
      <c r="M977" s="275" t="s">
        <v>128</v>
      </c>
      <c r="N977" s="278">
        <v>42527</v>
      </c>
      <c r="O977" s="278" t="s">
        <v>268</v>
      </c>
      <c r="P977" s="279">
        <v>0</v>
      </c>
      <c r="Q977" s="278" t="s">
        <v>33</v>
      </c>
      <c r="R977" s="275">
        <v>6225</v>
      </c>
      <c r="S977" s="275" t="s">
        <v>186</v>
      </c>
      <c r="T977" s="275">
        <v>8170.9</v>
      </c>
      <c r="U977" s="275" t="s">
        <v>186</v>
      </c>
      <c r="V977" s="283">
        <v>6225.0003675926364</v>
      </c>
      <c r="W977" s="275" t="s">
        <v>100</v>
      </c>
      <c r="X977" s="275" t="s">
        <v>114</v>
      </c>
      <c r="Y977" s="275">
        <v>8.17</v>
      </c>
      <c r="Z977" s="275">
        <v>1</v>
      </c>
      <c r="AA977" s="282" t="s">
        <v>629</v>
      </c>
      <c r="AB977" s="289" t="s">
        <v>411</v>
      </c>
      <c r="AC977" s="275" t="s">
        <v>362</v>
      </c>
      <c r="AD977" s="290" t="s">
        <v>349</v>
      </c>
      <c r="AE977" s="292"/>
      <c r="AF977" s="292"/>
      <c r="AG977" s="292"/>
    </row>
    <row r="978" spans="1:33" x14ac:dyDescent="0.25">
      <c r="A978" s="275">
        <v>260</v>
      </c>
      <c r="B978" s="275" t="s">
        <v>113</v>
      </c>
      <c r="C978" s="275" t="s">
        <v>23</v>
      </c>
      <c r="D978" s="275">
        <v>1350</v>
      </c>
      <c r="E978" s="275" t="s">
        <v>124</v>
      </c>
      <c r="F978" s="275" t="s">
        <v>21</v>
      </c>
      <c r="G978" s="276">
        <v>260013006395</v>
      </c>
      <c r="H978" s="277" t="s">
        <v>57</v>
      </c>
      <c r="I978" s="277" t="s">
        <v>204</v>
      </c>
      <c r="J978" s="278">
        <v>42461</v>
      </c>
      <c r="K978" s="279">
        <v>66</v>
      </c>
      <c r="L978" s="275" t="s">
        <v>111</v>
      </c>
      <c r="M978" s="275" t="s">
        <v>42</v>
      </c>
      <c r="N978" s="278">
        <v>42527</v>
      </c>
      <c r="O978" s="278" t="s">
        <v>268</v>
      </c>
      <c r="P978" s="279">
        <v>0</v>
      </c>
      <c r="Q978" s="278" t="s">
        <v>33</v>
      </c>
      <c r="R978" s="275">
        <v>6491.14</v>
      </c>
      <c r="S978" s="275" t="s">
        <v>186</v>
      </c>
      <c r="T978" s="275">
        <v>8520.23</v>
      </c>
      <c r="U978" s="275" t="s">
        <v>186</v>
      </c>
      <c r="V978" s="283">
        <v>6491.1374367540675</v>
      </c>
      <c r="W978" s="275" t="s">
        <v>100</v>
      </c>
      <c r="X978" s="275" t="s">
        <v>114</v>
      </c>
      <c r="Y978" s="275">
        <v>8.52</v>
      </c>
      <c r="Z978" s="275">
        <v>1</v>
      </c>
      <c r="AA978" s="282" t="s">
        <v>629</v>
      </c>
      <c r="AB978" s="289" t="s">
        <v>411</v>
      </c>
      <c r="AC978" s="275" t="s">
        <v>358</v>
      </c>
      <c r="AD978" s="290" t="s">
        <v>349</v>
      </c>
      <c r="AE978" s="292"/>
      <c r="AF978" s="292"/>
      <c r="AG978" s="292"/>
    </row>
    <row r="979" spans="1:33" x14ac:dyDescent="0.25">
      <c r="A979" s="275">
        <v>260</v>
      </c>
      <c r="B979" s="275" t="s">
        <v>113</v>
      </c>
      <c r="C979" s="275" t="s">
        <v>23</v>
      </c>
      <c r="D979" s="275">
        <v>1350</v>
      </c>
      <c r="E979" s="275" t="s">
        <v>124</v>
      </c>
      <c r="F979" s="275" t="s">
        <v>21</v>
      </c>
      <c r="G979" s="276">
        <v>2600110080643</v>
      </c>
      <c r="H979" s="277" t="s">
        <v>2382</v>
      </c>
      <c r="I979" s="277" t="s">
        <v>303</v>
      </c>
      <c r="J979" s="278">
        <v>42461</v>
      </c>
      <c r="K979" s="279">
        <v>66</v>
      </c>
      <c r="L979" s="275" t="s">
        <v>111</v>
      </c>
      <c r="M979" s="275" t="s">
        <v>42</v>
      </c>
      <c r="N979" s="278">
        <v>42527</v>
      </c>
      <c r="O979" s="278" t="s">
        <v>268</v>
      </c>
      <c r="P979" s="279">
        <v>0</v>
      </c>
      <c r="Q979" s="278" t="s">
        <v>33</v>
      </c>
      <c r="R979" s="275">
        <v>6600.41</v>
      </c>
      <c r="S979" s="275" t="s">
        <v>186</v>
      </c>
      <c r="T979" s="275">
        <v>8663.66</v>
      </c>
      <c r="U979" s="275" t="s">
        <v>186</v>
      </c>
      <c r="V979" s="283">
        <v>6600.4095858103301</v>
      </c>
      <c r="W979" s="275" t="s">
        <v>100</v>
      </c>
      <c r="X979" s="275" t="s">
        <v>114</v>
      </c>
      <c r="Y979" s="275">
        <v>8.66</v>
      </c>
      <c r="Z979" s="275">
        <v>1</v>
      </c>
      <c r="AA979" s="282" t="s">
        <v>629</v>
      </c>
      <c r="AB979" s="289" t="s">
        <v>411</v>
      </c>
      <c r="AC979" s="275" t="s">
        <v>358</v>
      </c>
      <c r="AD979" s="290" t="s">
        <v>349</v>
      </c>
      <c r="AE979" s="292"/>
      <c r="AF979" s="292"/>
      <c r="AG979" s="292"/>
    </row>
    <row r="980" spans="1:33" x14ac:dyDescent="0.25">
      <c r="A980" s="275">
        <v>260</v>
      </c>
      <c r="B980" s="275" t="s">
        <v>113</v>
      </c>
      <c r="C980" s="275" t="s">
        <v>23</v>
      </c>
      <c r="D980" s="275">
        <v>1350</v>
      </c>
      <c r="E980" s="275" t="s">
        <v>124</v>
      </c>
      <c r="F980" s="275" t="s">
        <v>21</v>
      </c>
      <c r="G980" s="276">
        <v>260013006397</v>
      </c>
      <c r="H980" s="277" t="s">
        <v>57</v>
      </c>
      <c r="I980" s="277" t="s">
        <v>204</v>
      </c>
      <c r="J980" s="278">
        <v>42461</v>
      </c>
      <c r="K980" s="279">
        <v>66</v>
      </c>
      <c r="L980" s="275" t="s">
        <v>111</v>
      </c>
      <c r="M980" s="275" t="s">
        <v>42</v>
      </c>
      <c r="N980" s="278">
        <v>42527</v>
      </c>
      <c r="O980" s="278" t="s">
        <v>268</v>
      </c>
      <c r="P980" s="279">
        <v>0</v>
      </c>
      <c r="Q980" s="278" t="s">
        <v>33</v>
      </c>
      <c r="R980" s="275">
        <v>6906.2</v>
      </c>
      <c r="S980" s="275" t="s">
        <v>186</v>
      </c>
      <c r="T980" s="275">
        <v>9065.0400000000009</v>
      </c>
      <c r="U980" s="275" t="s">
        <v>186</v>
      </c>
      <c r="V980" s="283">
        <v>6906.2009487623109</v>
      </c>
      <c r="W980" s="275" t="s">
        <v>100</v>
      </c>
      <c r="X980" s="275" t="s">
        <v>114</v>
      </c>
      <c r="Y980" s="275">
        <v>9.07</v>
      </c>
      <c r="Z980" s="275">
        <v>1</v>
      </c>
      <c r="AA980" s="282" t="s">
        <v>629</v>
      </c>
      <c r="AB980" s="289" t="s">
        <v>411</v>
      </c>
      <c r="AC980" s="275" t="s">
        <v>358</v>
      </c>
      <c r="AD980" s="290" t="s">
        <v>349</v>
      </c>
      <c r="AE980" s="292"/>
      <c r="AF980" s="292"/>
      <c r="AG980" s="292"/>
    </row>
    <row r="981" spans="1:33" x14ac:dyDescent="0.25">
      <c r="A981" s="275">
        <v>260</v>
      </c>
      <c r="B981" s="275" t="s">
        <v>113</v>
      </c>
      <c r="C981" s="275" t="s">
        <v>23</v>
      </c>
      <c r="D981" s="275">
        <v>1350</v>
      </c>
      <c r="E981" s="275" t="s">
        <v>124</v>
      </c>
      <c r="F981" s="275" t="s">
        <v>21</v>
      </c>
      <c r="G981" s="276">
        <v>2600110080646</v>
      </c>
      <c r="H981" s="277" t="s">
        <v>2382</v>
      </c>
      <c r="I981" s="277" t="s">
        <v>303</v>
      </c>
      <c r="J981" s="278">
        <v>42461</v>
      </c>
      <c r="K981" s="279">
        <v>66</v>
      </c>
      <c r="L981" s="275" t="s">
        <v>111</v>
      </c>
      <c r="M981" s="275" t="s">
        <v>42</v>
      </c>
      <c r="N981" s="278">
        <v>42527</v>
      </c>
      <c r="O981" s="278" t="s">
        <v>268</v>
      </c>
      <c r="P981" s="279">
        <v>0</v>
      </c>
      <c r="Q981" s="278" t="s">
        <v>33</v>
      </c>
      <c r="R981" s="275">
        <v>6932.86</v>
      </c>
      <c r="S981" s="275" t="s">
        <v>186</v>
      </c>
      <c r="T981" s="275">
        <v>9100.0300000000007</v>
      </c>
      <c r="U981" s="275" t="s">
        <v>186</v>
      </c>
      <c r="V981" s="283">
        <v>6932.8580811298671</v>
      </c>
      <c r="W981" s="275" t="s">
        <v>100</v>
      </c>
      <c r="X981" s="275" t="s">
        <v>114</v>
      </c>
      <c r="Y981" s="275">
        <v>9.1</v>
      </c>
      <c r="Z981" s="275">
        <v>1</v>
      </c>
      <c r="AA981" s="282" t="s">
        <v>629</v>
      </c>
      <c r="AB981" s="289" t="s">
        <v>411</v>
      </c>
      <c r="AC981" s="275" t="s">
        <v>358</v>
      </c>
      <c r="AD981" s="290" t="s">
        <v>349</v>
      </c>
      <c r="AE981" s="292"/>
      <c r="AF981" s="292"/>
      <c r="AG981" s="292"/>
    </row>
    <row r="982" spans="1:33" x14ac:dyDescent="0.25">
      <c r="A982" s="275">
        <v>260</v>
      </c>
      <c r="B982" s="275" t="s">
        <v>113</v>
      </c>
      <c r="C982" s="275" t="s">
        <v>23</v>
      </c>
      <c r="D982" s="275">
        <v>1350</v>
      </c>
      <c r="E982" s="275" t="s">
        <v>124</v>
      </c>
      <c r="F982" s="275" t="s">
        <v>21</v>
      </c>
      <c r="G982" s="276">
        <v>2600110080560</v>
      </c>
      <c r="H982" s="277" t="s">
        <v>2382</v>
      </c>
      <c r="I982" s="277" t="s">
        <v>303</v>
      </c>
      <c r="J982" s="278">
        <v>42461</v>
      </c>
      <c r="K982" s="279">
        <v>66</v>
      </c>
      <c r="L982" s="275" t="s">
        <v>127</v>
      </c>
      <c r="M982" s="275" t="s">
        <v>128</v>
      </c>
      <c r="N982" s="278">
        <v>42527</v>
      </c>
      <c r="O982" s="278" t="s">
        <v>268</v>
      </c>
      <c r="P982" s="279">
        <v>0</v>
      </c>
      <c r="Q982" s="278" t="s">
        <v>33</v>
      </c>
      <c r="R982" s="275">
        <v>7244</v>
      </c>
      <c r="S982" s="275" t="s">
        <v>186</v>
      </c>
      <c r="T982" s="275">
        <v>9508.43</v>
      </c>
      <c r="U982" s="275" t="s">
        <v>186</v>
      </c>
      <c r="V982" s="283">
        <v>7243.9976312559029</v>
      </c>
      <c r="W982" s="275" t="s">
        <v>100</v>
      </c>
      <c r="X982" s="275" t="s">
        <v>114</v>
      </c>
      <c r="Y982" s="275">
        <v>9.51</v>
      </c>
      <c r="Z982" s="275">
        <v>1</v>
      </c>
      <c r="AA982" s="282" t="s">
        <v>629</v>
      </c>
      <c r="AB982" s="289" t="s">
        <v>411</v>
      </c>
      <c r="AC982" s="275" t="s">
        <v>362</v>
      </c>
      <c r="AD982" s="290" t="s">
        <v>349</v>
      </c>
      <c r="AE982" s="292"/>
      <c r="AF982" s="292"/>
      <c r="AG982" s="292"/>
    </row>
    <row r="983" spans="1:33" x14ac:dyDescent="0.25">
      <c r="A983" s="275">
        <v>260</v>
      </c>
      <c r="B983" s="275" t="s">
        <v>113</v>
      </c>
      <c r="C983" s="275" t="s">
        <v>23</v>
      </c>
      <c r="D983" s="275">
        <v>1350</v>
      </c>
      <c r="E983" s="275" t="s">
        <v>124</v>
      </c>
      <c r="F983" s="275" t="s">
        <v>21</v>
      </c>
      <c r="G983" s="276">
        <v>2600110081211</v>
      </c>
      <c r="H983" s="277" t="s">
        <v>2382</v>
      </c>
      <c r="I983" s="277" t="s">
        <v>303</v>
      </c>
      <c r="J983" s="278">
        <v>42461</v>
      </c>
      <c r="K983" s="279">
        <v>66</v>
      </c>
      <c r="L983" s="275" t="s">
        <v>111</v>
      </c>
      <c r="M983" s="275" t="s">
        <v>42</v>
      </c>
      <c r="N983" s="278">
        <v>42527</v>
      </c>
      <c r="O983" s="278" t="s">
        <v>268</v>
      </c>
      <c r="P983" s="279">
        <v>0</v>
      </c>
      <c r="Q983" s="278" t="s">
        <v>33</v>
      </c>
      <c r="R983" s="275">
        <v>7358</v>
      </c>
      <c r="S983" s="275" t="s">
        <v>186</v>
      </c>
      <c r="T983" s="275">
        <v>9658.07</v>
      </c>
      <c r="U983" s="275" t="s">
        <v>186</v>
      </c>
      <c r="V983" s="283">
        <v>7358.0008689661381</v>
      </c>
      <c r="W983" s="275" t="s">
        <v>100</v>
      </c>
      <c r="X983" s="275" t="s">
        <v>114</v>
      </c>
      <c r="Y983" s="275">
        <v>9.66</v>
      </c>
      <c r="Z983" s="275">
        <v>1</v>
      </c>
      <c r="AA983" s="282" t="s">
        <v>629</v>
      </c>
      <c r="AB983" s="289" t="s">
        <v>411</v>
      </c>
      <c r="AC983" s="275" t="s">
        <v>358</v>
      </c>
      <c r="AD983" s="290" t="s">
        <v>349</v>
      </c>
      <c r="AE983" s="292"/>
      <c r="AF983" s="292"/>
      <c r="AG983" s="292"/>
    </row>
    <row r="984" spans="1:33" x14ac:dyDescent="0.25">
      <c r="A984" s="275">
        <v>260</v>
      </c>
      <c r="B984" s="275" t="s">
        <v>113</v>
      </c>
      <c r="C984" s="275" t="s">
        <v>23</v>
      </c>
      <c r="D984" s="275">
        <v>1350</v>
      </c>
      <c r="E984" s="275" t="s">
        <v>124</v>
      </c>
      <c r="F984" s="275" t="s">
        <v>21</v>
      </c>
      <c r="G984" s="276">
        <v>2600110080635</v>
      </c>
      <c r="H984" s="277" t="s">
        <v>2382</v>
      </c>
      <c r="I984" s="277" t="s">
        <v>303</v>
      </c>
      <c r="J984" s="278">
        <v>42461</v>
      </c>
      <c r="K984" s="279">
        <v>66</v>
      </c>
      <c r="L984" s="275" t="s">
        <v>111</v>
      </c>
      <c r="M984" s="275" t="s">
        <v>42</v>
      </c>
      <c r="N984" s="278">
        <v>42527</v>
      </c>
      <c r="O984" s="278" t="s">
        <v>268</v>
      </c>
      <c r="P984" s="279">
        <v>0</v>
      </c>
      <c r="Q984" s="278" t="s">
        <v>33</v>
      </c>
      <c r="R984" s="275">
        <v>7927.4</v>
      </c>
      <c r="S984" s="275" t="s">
        <v>186</v>
      </c>
      <c r="T984" s="275">
        <v>10405.459999999999</v>
      </c>
      <c r="U984" s="275" t="s">
        <v>186</v>
      </c>
      <c r="V984" s="283">
        <v>7927.3999589972309</v>
      </c>
      <c r="W984" s="275" t="s">
        <v>100</v>
      </c>
      <c r="X984" s="275" t="s">
        <v>114</v>
      </c>
      <c r="Y984" s="275">
        <v>10.41</v>
      </c>
      <c r="Z984" s="275">
        <v>1</v>
      </c>
      <c r="AA984" s="282" t="s">
        <v>629</v>
      </c>
      <c r="AB984" s="289" t="s">
        <v>411</v>
      </c>
      <c r="AC984" s="275" t="s">
        <v>358</v>
      </c>
      <c r="AD984" s="290" t="s">
        <v>349</v>
      </c>
      <c r="AE984" s="292"/>
      <c r="AF984" s="292"/>
      <c r="AG984" s="292"/>
    </row>
    <row r="985" spans="1:33" x14ac:dyDescent="0.25">
      <c r="A985" s="275">
        <v>260</v>
      </c>
      <c r="B985" s="275" t="s">
        <v>113</v>
      </c>
      <c r="C985" s="275" t="s">
        <v>23</v>
      </c>
      <c r="D985" s="275">
        <v>1350</v>
      </c>
      <c r="E985" s="275" t="s">
        <v>124</v>
      </c>
      <c r="F985" s="275" t="s">
        <v>21</v>
      </c>
      <c r="G985" s="276">
        <v>2600110082449</v>
      </c>
      <c r="H985" s="277" t="s">
        <v>57</v>
      </c>
      <c r="I985" s="277" t="s">
        <v>209</v>
      </c>
      <c r="J985" s="278">
        <v>42461</v>
      </c>
      <c r="K985" s="279">
        <v>66</v>
      </c>
      <c r="L985" s="275" t="s">
        <v>111</v>
      </c>
      <c r="M985" s="275" t="s">
        <v>42</v>
      </c>
      <c r="N985" s="278">
        <v>42527</v>
      </c>
      <c r="O985" s="278" t="s">
        <v>268</v>
      </c>
      <c r="P985" s="279">
        <v>0</v>
      </c>
      <c r="Q985" s="278" t="s">
        <v>33</v>
      </c>
      <c r="R985" s="275">
        <v>9037.68</v>
      </c>
      <c r="S985" s="275" t="s">
        <v>186</v>
      </c>
      <c r="T985" s="275">
        <v>11862.81</v>
      </c>
      <c r="U985" s="275" t="s">
        <v>186</v>
      </c>
      <c r="V985" s="283">
        <v>9037.682092631363</v>
      </c>
      <c r="W985" s="275" t="s">
        <v>100</v>
      </c>
      <c r="X985" s="275" t="s">
        <v>114</v>
      </c>
      <c r="Y985" s="275">
        <v>11.86</v>
      </c>
      <c r="Z985" s="275">
        <v>1</v>
      </c>
      <c r="AA985" s="282" t="s">
        <v>629</v>
      </c>
      <c r="AB985" s="289" t="s">
        <v>411</v>
      </c>
      <c r="AC985" s="275" t="s">
        <v>358</v>
      </c>
      <c r="AD985" s="290" t="s">
        <v>349</v>
      </c>
      <c r="AE985" s="292"/>
      <c r="AF985" s="292"/>
      <c r="AG985" s="292"/>
    </row>
    <row r="986" spans="1:33" x14ac:dyDescent="0.25">
      <c r="A986" s="275">
        <v>260</v>
      </c>
      <c r="B986" s="275" t="s">
        <v>113</v>
      </c>
      <c r="C986" s="275" t="s">
        <v>23</v>
      </c>
      <c r="D986" s="275">
        <v>1350</v>
      </c>
      <c r="E986" s="275" t="s">
        <v>124</v>
      </c>
      <c r="F986" s="275" t="s">
        <v>21</v>
      </c>
      <c r="G986" s="276">
        <v>2600110057811</v>
      </c>
      <c r="H986" s="277" t="s">
        <v>57</v>
      </c>
      <c r="I986" s="277" t="s">
        <v>209</v>
      </c>
      <c r="J986" s="278">
        <v>42278</v>
      </c>
      <c r="K986" s="279">
        <v>249</v>
      </c>
      <c r="L986" s="275" t="s">
        <v>111</v>
      </c>
      <c r="M986" s="275" t="s">
        <v>42</v>
      </c>
      <c r="N986" s="278">
        <v>42341</v>
      </c>
      <c r="O986" s="278" t="s">
        <v>273</v>
      </c>
      <c r="P986" s="279">
        <v>186</v>
      </c>
      <c r="Q986" s="278" t="s">
        <v>37</v>
      </c>
      <c r="R986" s="275">
        <v>10779.74</v>
      </c>
      <c r="S986" s="275" t="s">
        <v>186</v>
      </c>
      <c r="T986" s="275">
        <v>14149.43</v>
      </c>
      <c r="U986" s="275" t="s">
        <v>186</v>
      </c>
      <c r="V986" s="283">
        <v>10779.743596326756</v>
      </c>
      <c r="W986" s="275" t="s">
        <v>100</v>
      </c>
      <c r="X986" s="275" t="s">
        <v>114</v>
      </c>
      <c r="Y986" s="275">
        <v>14.15</v>
      </c>
      <c r="Z986" s="275">
        <v>1</v>
      </c>
      <c r="AA986" s="282" t="s">
        <v>630</v>
      </c>
      <c r="AB986" s="289" t="s">
        <v>411</v>
      </c>
      <c r="AC986" s="275" t="s">
        <v>358</v>
      </c>
      <c r="AD986" s="290" t="s">
        <v>350</v>
      </c>
      <c r="AE986" s="292"/>
      <c r="AF986" s="292" t="s">
        <v>2134</v>
      </c>
      <c r="AG986" s="292"/>
    </row>
    <row r="987" spans="1:33" x14ac:dyDescent="0.25">
      <c r="A987" s="275">
        <v>260</v>
      </c>
      <c r="B987" s="275" t="s">
        <v>113</v>
      </c>
      <c r="C987" s="275" t="s">
        <v>23</v>
      </c>
      <c r="D987" s="275">
        <v>1350</v>
      </c>
      <c r="E987" s="275" t="s">
        <v>124</v>
      </c>
      <c r="F987" s="275" t="s">
        <v>21</v>
      </c>
      <c r="G987" s="276">
        <v>260013003541</v>
      </c>
      <c r="H987" s="277" t="s">
        <v>60</v>
      </c>
      <c r="I987" s="277" t="s">
        <v>207</v>
      </c>
      <c r="J987" s="278">
        <v>42156</v>
      </c>
      <c r="K987" s="279">
        <v>371</v>
      </c>
      <c r="L987" s="275" t="s">
        <v>111</v>
      </c>
      <c r="M987" s="275" t="s">
        <v>42</v>
      </c>
      <c r="N987" s="278">
        <v>42221</v>
      </c>
      <c r="O987" s="278" t="s">
        <v>1238</v>
      </c>
      <c r="P987" s="279">
        <v>306</v>
      </c>
      <c r="Q987" s="278" t="s">
        <v>37</v>
      </c>
      <c r="R987" s="275">
        <v>11054.54</v>
      </c>
      <c r="S987" s="275" t="s">
        <v>186</v>
      </c>
      <c r="T987" s="275">
        <v>14510.13</v>
      </c>
      <c r="U987" s="275" t="s">
        <v>186</v>
      </c>
      <c r="V987" s="283">
        <v>11054.542900270098</v>
      </c>
      <c r="W987" s="275" t="s">
        <v>100</v>
      </c>
      <c r="X987" s="275" t="s">
        <v>114</v>
      </c>
      <c r="Y987" s="275">
        <v>14.51</v>
      </c>
      <c r="Z987" s="275">
        <v>1</v>
      </c>
      <c r="AA987" s="282" t="s">
        <v>630</v>
      </c>
      <c r="AB987" s="289" t="s">
        <v>411</v>
      </c>
      <c r="AC987" s="275" t="s">
        <v>358</v>
      </c>
      <c r="AD987" s="290" t="s">
        <v>350</v>
      </c>
      <c r="AE987" s="292"/>
      <c r="AF987" s="292" t="s">
        <v>2134</v>
      </c>
      <c r="AG987" s="292"/>
    </row>
    <row r="988" spans="1:33" x14ac:dyDescent="0.25">
      <c r="A988" s="275">
        <v>260</v>
      </c>
      <c r="B988" s="275" t="s">
        <v>113</v>
      </c>
      <c r="C988" s="275" t="s">
        <v>23</v>
      </c>
      <c r="D988" s="275">
        <v>1350</v>
      </c>
      <c r="E988" s="275" t="s">
        <v>124</v>
      </c>
      <c r="F988" s="275" t="s">
        <v>21</v>
      </c>
      <c r="G988" s="276">
        <v>260013006183</v>
      </c>
      <c r="H988" s="277" t="s">
        <v>60</v>
      </c>
      <c r="I988" s="277" t="s">
        <v>208</v>
      </c>
      <c r="J988" s="278">
        <v>42430</v>
      </c>
      <c r="K988" s="279">
        <v>97</v>
      </c>
      <c r="L988" s="275" t="s">
        <v>127</v>
      </c>
      <c r="M988" s="275" t="s">
        <v>128</v>
      </c>
      <c r="N988" s="278">
        <v>42495</v>
      </c>
      <c r="O988" s="278" t="s">
        <v>268</v>
      </c>
      <c r="P988" s="279">
        <v>32</v>
      </c>
      <c r="Q988" s="278" t="s">
        <v>34</v>
      </c>
      <c r="R988" s="275">
        <v>11280</v>
      </c>
      <c r="S988" s="275" t="s">
        <v>186</v>
      </c>
      <c r="T988" s="275">
        <v>14806.06</v>
      </c>
      <c r="U988" s="275" t="s">
        <v>186</v>
      </c>
      <c r="V988" s="283">
        <v>11279.997178107507</v>
      </c>
      <c r="W988" s="275" t="s">
        <v>100</v>
      </c>
      <c r="X988" s="275" t="s">
        <v>114</v>
      </c>
      <c r="Y988" s="275">
        <v>14.81</v>
      </c>
      <c r="Z988" s="275">
        <v>1</v>
      </c>
      <c r="AA988" s="282" t="s">
        <v>630</v>
      </c>
      <c r="AB988" s="289" t="s">
        <v>411</v>
      </c>
      <c r="AC988" s="275" t="s">
        <v>362</v>
      </c>
      <c r="AD988" s="290" t="s">
        <v>350</v>
      </c>
      <c r="AE988" s="292"/>
      <c r="AF988" s="292" t="s">
        <v>2134</v>
      </c>
      <c r="AG988" s="292"/>
    </row>
    <row r="989" spans="1:33" x14ac:dyDescent="0.25">
      <c r="A989" s="275">
        <v>260</v>
      </c>
      <c r="B989" s="275" t="s">
        <v>113</v>
      </c>
      <c r="C989" s="275" t="s">
        <v>23</v>
      </c>
      <c r="D989" s="275">
        <v>1350</v>
      </c>
      <c r="E989" s="275" t="s">
        <v>124</v>
      </c>
      <c r="F989" s="275" t="s">
        <v>21</v>
      </c>
      <c r="G989" s="276">
        <v>2600110065446</v>
      </c>
      <c r="H989" s="277" t="s">
        <v>2382</v>
      </c>
      <c r="I989" s="277" t="s">
        <v>303</v>
      </c>
      <c r="J989" s="278">
        <v>42339</v>
      </c>
      <c r="K989" s="279">
        <v>188</v>
      </c>
      <c r="L989" s="275" t="s">
        <v>127</v>
      </c>
      <c r="M989" s="275" t="s">
        <v>128</v>
      </c>
      <c r="N989" s="278">
        <v>42404</v>
      </c>
      <c r="O989" s="278" t="s">
        <v>266</v>
      </c>
      <c r="P989" s="279">
        <v>123</v>
      </c>
      <c r="Q989" s="278" t="s">
        <v>38</v>
      </c>
      <c r="R989" s="275">
        <v>11319</v>
      </c>
      <c r="S989" s="275" t="s">
        <v>186</v>
      </c>
      <c r="T989" s="275">
        <v>14857.25</v>
      </c>
      <c r="U989" s="275" t="s">
        <v>186</v>
      </c>
      <c r="V989" s="283">
        <v>11318.996280876734</v>
      </c>
      <c r="W989" s="275" t="s">
        <v>100</v>
      </c>
      <c r="X989" s="275" t="s">
        <v>114</v>
      </c>
      <c r="Y989" s="275">
        <v>14.86</v>
      </c>
      <c r="Z989" s="275">
        <v>1</v>
      </c>
      <c r="AA989" s="282" t="s">
        <v>630</v>
      </c>
      <c r="AB989" s="289" t="s">
        <v>411</v>
      </c>
      <c r="AC989" s="275" t="s">
        <v>362</v>
      </c>
      <c r="AD989" s="290" t="s">
        <v>350</v>
      </c>
      <c r="AE989" s="292"/>
      <c r="AF989" s="292" t="s">
        <v>2134</v>
      </c>
      <c r="AG989" s="292"/>
    </row>
    <row r="990" spans="1:33" x14ac:dyDescent="0.25">
      <c r="A990" s="275">
        <v>260</v>
      </c>
      <c r="B990" s="275" t="s">
        <v>113</v>
      </c>
      <c r="C990" s="275" t="s">
        <v>23</v>
      </c>
      <c r="D990" s="275">
        <v>1350</v>
      </c>
      <c r="E990" s="275" t="s">
        <v>124</v>
      </c>
      <c r="F990" s="275" t="s">
        <v>21</v>
      </c>
      <c r="G990" s="276">
        <v>260013004770</v>
      </c>
      <c r="H990" s="277" t="s">
        <v>60</v>
      </c>
      <c r="I990" s="277" t="s">
        <v>207</v>
      </c>
      <c r="J990" s="278">
        <v>42278</v>
      </c>
      <c r="K990" s="279">
        <v>249</v>
      </c>
      <c r="L990" s="275" t="s">
        <v>111</v>
      </c>
      <c r="M990" s="275" t="s">
        <v>42</v>
      </c>
      <c r="N990" s="278">
        <v>42341</v>
      </c>
      <c r="O990" s="278" t="s">
        <v>273</v>
      </c>
      <c r="P990" s="279">
        <v>186</v>
      </c>
      <c r="Q990" s="278" t="s">
        <v>37</v>
      </c>
      <c r="R990" s="275">
        <v>11449.55</v>
      </c>
      <c r="S990" s="275" t="s">
        <v>186</v>
      </c>
      <c r="T990" s="275">
        <v>15028.61</v>
      </c>
      <c r="U990" s="275" t="s">
        <v>186</v>
      </c>
      <c r="V990" s="283">
        <v>11449.546901125505</v>
      </c>
      <c r="W990" s="275" t="s">
        <v>100</v>
      </c>
      <c r="X990" s="275" t="s">
        <v>114</v>
      </c>
      <c r="Y990" s="275">
        <v>15.03</v>
      </c>
      <c r="Z990" s="275">
        <v>1</v>
      </c>
      <c r="AA990" s="282" t="s">
        <v>630</v>
      </c>
      <c r="AB990" s="289" t="s">
        <v>411</v>
      </c>
      <c r="AC990" s="275" t="s">
        <v>358</v>
      </c>
      <c r="AD990" s="290" t="s">
        <v>350</v>
      </c>
      <c r="AE990" s="292"/>
      <c r="AF990" s="292" t="s">
        <v>2134</v>
      </c>
      <c r="AG990" s="292"/>
    </row>
    <row r="991" spans="1:33" x14ac:dyDescent="0.25">
      <c r="A991" s="275">
        <v>260</v>
      </c>
      <c r="B991" s="275" t="s">
        <v>113</v>
      </c>
      <c r="C991" s="275" t="s">
        <v>23</v>
      </c>
      <c r="D991" s="275">
        <v>1350</v>
      </c>
      <c r="E991" s="275" t="s">
        <v>124</v>
      </c>
      <c r="F991" s="275" t="s">
        <v>21</v>
      </c>
      <c r="G991" s="276">
        <v>260013003722</v>
      </c>
      <c r="H991" s="277" t="s">
        <v>57</v>
      </c>
      <c r="I991" s="277" t="s">
        <v>259</v>
      </c>
      <c r="J991" s="278">
        <v>42180</v>
      </c>
      <c r="K991" s="279">
        <v>347</v>
      </c>
      <c r="L991" s="275" t="s">
        <v>111</v>
      </c>
      <c r="M991" s="275" t="s">
        <v>42</v>
      </c>
      <c r="N991" s="278">
        <v>42250</v>
      </c>
      <c r="O991" s="278" t="s">
        <v>1238</v>
      </c>
      <c r="P991" s="279">
        <v>277</v>
      </c>
      <c r="Q991" s="278" t="s">
        <v>37</v>
      </c>
      <c r="R991" s="275">
        <v>11766</v>
      </c>
      <c r="S991" s="275" t="s">
        <v>186</v>
      </c>
      <c r="T991" s="275">
        <v>15443.98</v>
      </c>
      <c r="U991" s="275" t="s">
        <v>186</v>
      </c>
      <c r="V991" s="283">
        <v>11765.996545924358</v>
      </c>
      <c r="W991" s="275" t="s">
        <v>100</v>
      </c>
      <c r="X991" s="275" t="s">
        <v>114</v>
      </c>
      <c r="Y991" s="275">
        <v>15.44</v>
      </c>
      <c r="Z991" s="275">
        <v>1</v>
      </c>
      <c r="AA991" s="282" t="s">
        <v>630</v>
      </c>
      <c r="AB991" s="289" t="s">
        <v>411</v>
      </c>
      <c r="AC991" s="275" t="s">
        <v>380</v>
      </c>
      <c r="AD991" s="290" t="s">
        <v>350</v>
      </c>
      <c r="AE991" s="292"/>
      <c r="AF991" s="292" t="s">
        <v>2134</v>
      </c>
      <c r="AG991" s="292"/>
    </row>
    <row r="992" spans="1:33" x14ac:dyDescent="0.25">
      <c r="A992" s="275">
        <v>260</v>
      </c>
      <c r="B992" s="275" t="s">
        <v>113</v>
      </c>
      <c r="C992" s="275" t="s">
        <v>23</v>
      </c>
      <c r="D992" s="275">
        <v>1350</v>
      </c>
      <c r="E992" s="275" t="s">
        <v>124</v>
      </c>
      <c r="F992" s="275" t="s">
        <v>21</v>
      </c>
      <c r="G992" s="276">
        <v>2600110070295</v>
      </c>
      <c r="H992" s="277" t="s">
        <v>2382</v>
      </c>
      <c r="I992" s="277" t="s">
        <v>303</v>
      </c>
      <c r="J992" s="278">
        <v>42361</v>
      </c>
      <c r="K992" s="279">
        <v>166</v>
      </c>
      <c r="L992" s="275" t="s">
        <v>127</v>
      </c>
      <c r="M992" s="275" t="s">
        <v>128</v>
      </c>
      <c r="N992" s="278">
        <v>42432</v>
      </c>
      <c r="O992" s="278" t="s">
        <v>266</v>
      </c>
      <c r="P992" s="279">
        <v>95</v>
      </c>
      <c r="Q992" s="278" t="s">
        <v>36</v>
      </c>
      <c r="R992" s="275">
        <v>12450.9</v>
      </c>
      <c r="S992" s="275" t="s">
        <v>186</v>
      </c>
      <c r="T992" s="275">
        <v>16342.98</v>
      </c>
      <c r="U992" s="275" t="s">
        <v>186</v>
      </c>
      <c r="V992" s="283">
        <v>12450.89971821453</v>
      </c>
      <c r="W992" s="275" t="s">
        <v>100</v>
      </c>
      <c r="X992" s="275" t="s">
        <v>114</v>
      </c>
      <c r="Y992" s="275">
        <v>16.34</v>
      </c>
      <c r="Z992" s="275">
        <v>1</v>
      </c>
      <c r="AA992" s="282" t="s">
        <v>630</v>
      </c>
      <c r="AB992" s="289" t="s">
        <v>411</v>
      </c>
      <c r="AC992" s="275" t="s">
        <v>362</v>
      </c>
      <c r="AD992" s="290" t="s">
        <v>350</v>
      </c>
      <c r="AE992" s="292"/>
      <c r="AF992" s="292" t="s">
        <v>2134</v>
      </c>
      <c r="AG992" s="292"/>
    </row>
    <row r="993" spans="1:33" x14ac:dyDescent="0.25">
      <c r="A993" s="275">
        <v>260</v>
      </c>
      <c r="B993" s="275" t="s">
        <v>113</v>
      </c>
      <c r="C993" s="275" t="s">
        <v>23</v>
      </c>
      <c r="D993" s="275">
        <v>1350</v>
      </c>
      <c r="E993" s="275" t="s">
        <v>124</v>
      </c>
      <c r="F993" s="275" t="s">
        <v>21</v>
      </c>
      <c r="G993" s="276">
        <v>2600110045650</v>
      </c>
      <c r="H993" s="277" t="s">
        <v>54</v>
      </c>
      <c r="I993" s="277" t="s">
        <v>206</v>
      </c>
      <c r="J993" s="278">
        <v>42180</v>
      </c>
      <c r="K993" s="279">
        <v>347</v>
      </c>
      <c r="L993" s="275" t="s">
        <v>111</v>
      </c>
      <c r="M993" s="275" t="s">
        <v>42</v>
      </c>
      <c r="N993" s="278">
        <v>42250</v>
      </c>
      <c r="O993" s="278" t="s">
        <v>1238</v>
      </c>
      <c r="P993" s="279">
        <v>277</v>
      </c>
      <c r="Q993" s="278" t="s">
        <v>37</v>
      </c>
      <c r="R993" s="275">
        <v>14458.86</v>
      </c>
      <c r="S993" s="275" t="s">
        <v>186</v>
      </c>
      <c r="T993" s="275">
        <v>18978.62</v>
      </c>
      <c r="U993" s="275" t="s">
        <v>186</v>
      </c>
      <c r="V993" s="283">
        <v>14458.862117563667</v>
      </c>
      <c r="W993" s="275" t="s">
        <v>100</v>
      </c>
      <c r="X993" s="275" t="s">
        <v>114</v>
      </c>
      <c r="Y993" s="275">
        <v>18.98</v>
      </c>
      <c r="Z993" s="275">
        <v>1</v>
      </c>
      <c r="AA993" s="282" t="s">
        <v>630</v>
      </c>
      <c r="AB993" s="289" t="s">
        <v>411</v>
      </c>
      <c r="AC993" s="275" t="s">
        <v>380</v>
      </c>
      <c r="AD993" s="290" t="s">
        <v>350</v>
      </c>
      <c r="AE993" s="292"/>
      <c r="AF993" s="292" t="s">
        <v>2134</v>
      </c>
      <c r="AG993" s="292"/>
    </row>
    <row r="994" spans="1:33" x14ac:dyDescent="0.25">
      <c r="A994" s="275">
        <v>260</v>
      </c>
      <c r="B994" s="275" t="s">
        <v>113</v>
      </c>
      <c r="C994" s="275" t="s">
        <v>23</v>
      </c>
      <c r="D994" s="275">
        <v>1350</v>
      </c>
      <c r="E994" s="275" t="s">
        <v>124</v>
      </c>
      <c r="F994" s="275" t="s">
        <v>21</v>
      </c>
      <c r="G994" s="276">
        <v>2600110081208</v>
      </c>
      <c r="H994" s="277" t="s">
        <v>2382</v>
      </c>
      <c r="I994" s="277" t="s">
        <v>303</v>
      </c>
      <c r="J994" s="278">
        <v>42461</v>
      </c>
      <c r="K994" s="279">
        <v>66</v>
      </c>
      <c r="L994" s="275" t="s">
        <v>111</v>
      </c>
      <c r="M994" s="275" t="s">
        <v>42</v>
      </c>
      <c r="N994" s="278">
        <v>42527</v>
      </c>
      <c r="O994" s="278" t="s">
        <v>268</v>
      </c>
      <c r="P994" s="279">
        <v>0</v>
      </c>
      <c r="Q994" s="278" t="s">
        <v>33</v>
      </c>
      <c r="R994" s="275">
        <v>14942</v>
      </c>
      <c r="S994" s="275" t="s">
        <v>186</v>
      </c>
      <c r="T994" s="275">
        <v>19612.78</v>
      </c>
      <c r="U994" s="275" t="s">
        <v>186</v>
      </c>
      <c r="V994" s="283">
        <v>14941.996929287288</v>
      </c>
      <c r="W994" s="275" t="s">
        <v>100</v>
      </c>
      <c r="X994" s="275" t="s">
        <v>114</v>
      </c>
      <c r="Y994" s="275">
        <v>19.61</v>
      </c>
      <c r="Z994" s="275">
        <v>1</v>
      </c>
      <c r="AA994" s="282" t="s">
        <v>630</v>
      </c>
      <c r="AB994" s="289" t="s">
        <v>411</v>
      </c>
      <c r="AC994" s="275" t="s">
        <v>358</v>
      </c>
      <c r="AD994" s="290" t="s">
        <v>350</v>
      </c>
      <c r="AE994" s="292"/>
      <c r="AF994" s="292" t="s">
        <v>2134</v>
      </c>
      <c r="AG994" s="292"/>
    </row>
    <row r="995" spans="1:33" x14ac:dyDescent="0.25">
      <c r="A995" s="275">
        <v>260</v>
      </c>
      <c r="B995" s="275" t="s">
        <v>113</v>
      </c>
      <c r="C995" s="275" t="s">
        <v>23</v>
      </c>
      <c r="D995" s="275">
        <v>1350</v>
      </c>
      <c r="E995" s="275" t="s">
        <v>124</v>
      </c>
      <c r="F995" s="275" t="s">
        <v>21</v>
      </c>
      <c r="G995" s="276">
        <v>2600110065397</v>
      </c>
      <c r="H995" s="277" t="s">
        <v>54</v>
      </c>
      <c r="I995" s="277" t="s">
        <v>206</v>
      </c>
      <c r="J995" s="278">
        <v>42339</v>
      </c>
      <c r="K995" s="279">
        <v>188</v>
      </c>
      <c r="L995" s="275" t="s">
        <v>111</v>
      </c>
      <c r="M995" s="275" t="s">
        <v>42</v>
      </c>
      <c r="N995" s="278">
        <v>42404</v>
      </c>
      <c r="O995" s="278" t="s">
        <v>266</v>
      </c>
      <c r="P995" s="279">
        <v>123</v>
      </c>
      <c r="Q995" s="278" t="s">
        <v>38</v>
      </c>
      <c r="R995" s="275">
        <v>16423.79</v>
      </c>
      <c r="S995" s="275" t="s">
        <v>186</v>
      </c>
      <c r="T995" s="275">
        <v>21557.77</v>
      </c>
      <c r="U995" s="275" t="s">
        <v>186</v>
      </c>
      <c r="V995" s="283">
        <v>16423.787609012168</v>
      </c>
      <c r="W995" s="275" t="s">
        <v>100</v>
      </c>
      <c r="X995" s="275" t="s">
        <v>114</v>
      </c>
      <c r="Y995" s="275">
        <v>21.56</v>
      </c>
      <c r="Z995" s="275">
        <v>1</v>
      </c>
      <c r="AA995" s="282" t="s">
        <v>630</v>
      </c>
      <c r="AB995" s="289" t="s">
        <v>411</v>
      </c>
      <c r="AC995" s="275" t="s">
        <v>358</v>
      </c>
      <c r="AD995" s="290" t="s">
        <v>350</v>
      </c>
      <c r="AE995" s="292"/>
      <c r="AF995" s="292" t="s">
        <v>2134</v>
      </c>
      <c r="AG995" s="292"/>
    </row>
    <row r="996" spans="1:33" x14ac:dyDescent="0.25">
      <c r="A996" s="275">
        <v>260</v>
      </c>
      <c r="B996" s="275" t="s">
        <v>113</v>
      </c>
      <c r="C996" s="275" t="s">
        <v>23</v>
      </c>
      <c r="D996" s="275">
        <v>1350</v>
      </c>
      <c r="E996" s="275" t="s">
        <v>124</v>
      </c>
      <c r="F996" s="275" t="s">
        <v>21</v>
      </c>
      <c r="G996" s="276">
        <v>2600110068795</v>
      </c>
      <c r="H996" s="277" t="s">
        <v>54</v>
      </c>
      <c r="I996" s="277" t="s">
        <v>206</v>
      </c>
      <c r="J996" s="278">
        <v>42361</v>
      </c>
      <c r="K996" s="279">
        <v>166</v>
      </c>
      <c r="L996" s="275" t="s">
        <v>111</v>
      </c>
      <c r="M996" s="275" t="s">
        <v>42</v>
      </c>
      <c r="N996" s="278">
        <v>42432</v>
      </c>
      <c r="O996" s="278" t="s">
        <v>266</v>
      </c>
      <c r="P996" s="279">
        <v>95</v>
      </c>
      <c r="Q996" s="278" t="s">
        <v>36</v>
      </c>
      <c r="R996" s="275">
        <v>16431.23</v>
      </c>
      <c r="S996" s="275" t="s">
        <v>186</v>
      </c>
      <c r="T996" s="275">
        <v>21567.54</v>
      </c>
      <c r="U996" s="275" t="s">
        <v>186</v>
      </c>
      <c r="V996" s="283">
        <v>16431.230883754411</v>
      </c>
      <c r="W996" s="275" t="s">
        <v>100</v>
      </c>
      <c r="X996" s="275" t="s">
        <v>114</v>
      </c>
      <c r="Y996" s="275">
        <v>21.57</v>
      </c>
      <c r="Z996" s="275">
        <v>1</v>
      </c>
      <c r="AA996" s="282" t="s">
        <v>630</v>
      </c>
      <c r="AB996" s="289" t="s">
        <v>411</v>
      </c>
      <c r="AC996" s="275" t="s">
        <v>358</v>
      </c>
      <c r="AD996" s="290" t="s">
        <v>350</v>
      </c>
      <c r="AE996" s="292"/>
      <c r="AF996" s="292" t="s">
        <v>2134</v>
      </c>
      <c r="AG996" s="292"/>
    </row>
    <row r="997" spans="1:33" x14ac:dyDescent="0.25">
      <c r="A997" s="275">
        <v>260</v>
      </c>
      <c r="B997" s="275" t="s">
        <v>113</v>
      </c>
      <c r="C997" s="275" t="s">
        <v>23</v>
      </c>
      <c r="D997" s="275">
        <v>1350</v>
      </c>
      <c r="E997" s="275" t="s">
        <v>124</v>
      </c>
      <c r="F997" s="275" t="s">
        <v>21</v>
      </c>
      <c r="G997" s="276">
        <v>2600110082426</v>
      </c>
      <c r="H997" s="277" t="s">
        <v>57</v>
      </c>
      <c r="I997" s="277" t="s">
        <v>209</v>
      </c>
      <c r="J997" s="278">
        <v>42461</v>
      </c>
      <c r="K997" s="279">
        <v>66</v>
      </c>
      <c r="L997" s="275" t="s">
        <v>111</v>
      </c>
      <c r="M997" s="275" t="s">
        <v>42</v>
      </c>
      <c r="N997" s="278">
        <v>42527</v>
      </c>
      <c r="O997" s="278" t="s">
        <v>268</v>
      </c>
      <c r="P997" s="279">
        <v>0</v>
      </c>
      <c r="Q997" s="278" t="s">
        <v>33</v>
      </c>
      <c r="R997" s="275">
        <v>16567.88</v>
      </c>
      <c r="S997" s="275" t="s">
        <v>186</v>
      </c>
      <c r="T997" s="275">
        <v>21746.9</v>
      </c>
      <c r="U997" s="275" t="s">
        <v>186</v>
      </c>
      <c r="V997" s="283">
        <v>16567.876304201534</v>
      </c>
      <c r="W997" s="275" t="s">
        <v>100</v>
      </c>
      <c r="X997" s="275" t="s">
        <v>114</v>
      </c>
      <c r="Y997" s="275">
        <v>21.75</v>
      </c>
      <c r="Z997" s="275">
        <v>1</v>
      </c>
      <c r="AA997" s="282" t="s">
        <v>630</v>
      </c>
      <c r="AB997" s="289" t="s">
        <v>411</v>
      </c>
      <c r="AC997" s="275" t="s">
        <v>358</v>
      </c>
      <c r="AD997" s="290" t="s">
        <v>350</v>
      </c>
      <c r="AE997" s="292"/>
      <c r="AF997" s="292" t="s">
        <v>2134</v>
      </c>
      <c r="AG997" s="292"/>
    </row>
    <row r="998" spans="1:33" x14ac:dyDescent="0.25">
      <c r="A998" s="275">
        <v>260</v>
      </c>
      <c r="B998" s="275" t="s">
        <v>113</v>
      </c>
      <c r="C998" s="275" t="s">
        <v>23</v>
      </c>
      <c r="D998" s="275">
        <v>1350</v>
      </c>
      <c r="E998" s="275" t="s">
        <v>124</v>
      </c>
      <c r="F998" s="275" t="s">
        <v>21</v>
      </c>
      <c r="G998" s="276">
        <v>2600110045649</v>
      </c>
      <c r="H998" s="277" t="s">
        <v>54</v>
      </c>
      <c r="I998" s="277" t="s">
        <v>206</v>
      </c>
      <c r="J998" s="278">
        <v>42180</v>
      </c>
      <c r="K998" s="279">
        <v>347</v>
      </c>
      <c r="L998" s="275" t="s">
        <v>111</v>
      </c>
      <c r="M998" s="275" t="s">
        <v>42</v>
      </c>
      <c r="N998" s="278">
        <v>42250</v>
      </c>
      <c r="O998" s="278" t="s">
        <v>1238</v>
      </c>
      <c r="P998" s="279">
        <v>277</v>
      </c>
      <c r="Q998" s="278" t="s">
        <v>37</v>
      </c>
      <c r="R998" s="275">
        <v>17426.07</v>
      </c>
      <c r="S998" s="275" t="s">
        <v>186</v>
      </c>
      <c r="T998" s="275">
        <v>22873.360000000001</v>
      </c>
      <c r="U998" s="275" t="s">
        <v>186</v>
      </c>
      <c r="V998" s="283">
        <v>17426.069883131444</v>
      </c>
      <c r="W998" s="275" t="s">
        <v>100</v>
      </c>
      <c r="X998" s="275" t="s">
        <v>114</v>
      </c>
      <c r="Y998" s="275">
        <v>22.87</v>
      </c>
      <c r="Z998" s="275">
        <v>1</v>
      </c>
      <c r="AA998" s="282" t="s">
        <v>630</v>
      </c>
      <c r="AB998" s="289" t="s">
        <v>411</v>
      </c>
      <c r="AC998" s="275" t="s">
        <v>380</v>
      </c>
      <c r="AD998" s="290" t="s">
        <v>350</v>
      </c>
      <c r="AE998" s="292"/>
      <c r="AF998" s="292" t="s">
        <v>2134</v>
      </c>
      <c r="AG998" s="292"/>
    </row>
    <row r="999" spans="1:33" x14ac:dyDescent="0.25">
      <c r="A999" s="275">
        <v>260</v>
      </c>
      <c r="B999" s="275" t="s">
        <v>113</v>
      </c>
      <c r="C999" s="275" t="s">
        <v>23</v>
      </c>
      <c r="D999" s="275">
        <v>1350</v>
      </c>
      <c r="E999" s="275" t="s">
        <v>124</v>
      </c>
      <c r="F999" s="275" t="s">
        <v>21</v>
      </c>
      <c r="G999" s="276">
        <v>2600110048899</v>
      </c>
      <c r="H999" s="277" t="s">
        <v>54</v>
      </c>
      <c r="I999" s="277" t="s">
        <v>206</v>
      </c>
      <c r="J999" s="278">
        <v>42220</v>
      </c>
      <c r="K999" s="279">
        <v>307</v>
      </c>
      <c r="L999" s="275" t="s">
        <v>111</v>
      </c>
      <c r="M999" s="275" t="s">
        <v>42</v>
      </c>
      <c r="N999" s="278">
        <v>42283</v>
      </c>
      <c r="O999" s="278" t="s">
        <v>1238</v>
      </c>
      <c r="P999" s="279">
        <v>244</v>
      </c>
      <c r="Q999" s="278" t="s">
        <v>37</v>
      </c>
      <c r="R999" s="275">
        <v>17510.330000000002</v>
      </c>
      <c r="S999" s="275" t="s">
        <v>186</v>
      </c>
      <c r="T999" s="275">
        <v>22983.96</v>
      </c>
      <c r="U999" s="275" t="s">
        <v>186</v>
      </c>
      <c r="V999" s="283">
        <v>17510.330495873706</v>
      </c>
      <c r="W999" s="275" t="s">
        <v>100</v>
      </c>
      <c r="X999" s="275" t="s">
        <v>114</v>
      </c>
      <c r="Y999" s="275">
        <v>22.98</v>
      </c>
      <c r="Z999" s="275">
        <v>1</v>
      </c>
      <c r="AA999" s="282" t="s">
        <v>630</v>
      </c>
      <c r="AB999" s="289" t="s">
        <v>411</v>
      </c>
      <c r="AC999" s="275" t="s">
        <v>1094</v>
      </c>
      <c r="AD999" s="290" t="s">
        <v>350</v>
      </c>
      <c r="AE999" s="292"/>
      <c r="AF999" s="292" t="s">
        <v>2134</v>
      </c>
      <c r="AG999" s="292"/>
    </row>
    <row r="1000" spans="1:33" x14ac:dyDescent="0.25">
      <c r="A1000" s="275">
        <v>260</v>
      </c>
      <c r="B1000" s="275" t="s">
        <v>113</v>
      </c>
      <c r="C1000" s="275" t="s">
        <v>23</v>
      </c>
      <c r="D1000" s="275">
        <v>1350</v>
      </c>
      <c r="E1000" s="275" t="s">
        <v>124</v>
      </c>
      <c r="F1000" s="275" t="s">
        <v>21</v>
      </c>
      <c r="G1000" s="276">
        <v>2600110048946</v>
      </c>
      <c r="H1000" s="277" t="s">
        <v>54</v>
      </c>
      <c r="I1000" s="277" t="s">
        <v>206</v>
      </c>
      <c r="J1000" s="278">
        <v>42220</v>
      </c>
      <c r="K1000" s="279">
        <v>307</v>
      </c>
      <c r="L1000" s="275" t="s">
        <v>111</v>
      </c>
      <c r="M1000" s="275" t="s">
        <v>42</v>
      </c>
      <c r="N1000" s="278">
        <v>42283</v>
      </c>
      <c r="O1000" s="278" t="s">
        <v>1238</v>
      </c>
      <c r="P1000" s="279">
        <v>244</v>
      </c>
      <c r="Q1000" s="278" t="s">
        <v>37</v>
      </c>
      <c r="R1000" s="275">
        <v>18166.18</v>
      </c>
      <c r="S1000" s="275" t="s">
        <v>186</v>
      </c>
      <c r="T1000" s="275">
        <v>23844.82</v>
      </c>
      <c r="U1000" s="275" t="s">
        <v>186</v>
      </c>
      <c r="V1000" s="283">
        <v>18166.17670821822</v>
      </c>
      <c r="W1000" s="275" t="s">
        <v>100</v>
      </c>
      <c r="X1000" s="275" t="s">
        <v>114</v>
      </c>
      <c r="Y1000" s="275">
        <v>23.84</v>
      </c>
      <c r="Z1000" s="275">
        <v>1</v>
      </c>
      <c r="AA1000" s="282" t="s">
        <v>630</v>
      </c>
      <c r="AB1000" s="289" t="s">
        <v>411</v>
      </c>
      <c r="AC1000" s="275" t="s">
        <v>358</v>
      </c>
      <c r="AD1000" s="290" t="s">
        <v>350</v>
      </c>
      <c r="AE1000" s="292"/>
      <c r="AF1000" s="292" t="s">
        <v>2134</v>
      </c>
      <c r="AG1000" s="292"/>
    </row>
    <row r="1001" spans="1:33" x14ac:dyDescent="0.25">
      <c r="A1001" s="275">
        <v>260</v>
      </c>
      <c r="B1001" s="275" t="s">
        <v>113</v>
      </c>
      <c r="C1001" s="275" t="s">
        <v>23</v>
      </c>
      <c r="D1001" s="275">
        <v>1350</v>
      </c>
      <c r="E1001" s="275" t="s">
        <v>124</v>
      </c>
      <c r="F1001" s="275" t="s">
        <v>21</v>
      </c>
      <c r="G1001" s="276">
        <v>2600110048926</v>
      </c>
      <c r="H1001" s="277" t="s">
        <v>54</v>
      </c>
      <c r="I1001" s="277" t="s">
        <v>206</v>
      </c>
      <c r="J1001" s="278">
        <v>42220</v>
      </c>
      <c r="K1001" s="279">
        <v>307</v>
      </c>
      <c r="L1001" s="275" t="s">
        <v>111</v>
      </c>
      <c r="M1001" s="275" t="s">
        <v>42</v>
      </c>
      <c r="N1001" s="278">
        <v>42283</v>
      </c>
      <c r="O1001" s="278" t="s">
        <v>1238</v>
      </c>
      <c r="P1001" s="279">
        <v>244</v>
      </c>
      <c r="Q1001" s="278" t="s">
        <v>37</v>
      </c>
      <c r="R1001" s="275">
        <v>19147.099999999999</v>
      </c>
      <c r="S1001" s="275" t="s">
        <v>186</v>
      </c>
      <c r="T1001" s="275">
        <v>25132.37</v>
      </c>
      <c r="U1001" s="275" t="s">
        <v>186</v>
      </c>
      <c r="V1001" s="283">
        <v>19147.09670764226</v>
      </c>
      <c r="W1001" s="275" t="s">
        <v>100</v>
      </c>
      <c r="X1001" s="275" t="s">
        <v>114</v>
      </c>
      <c r="Y1001" s="275">
        <v>25.13</v>
      </c>
      <c r="Z1001" s="275">
        <v>1</v>
      </c>
      <c r="AA1001" s="282" t="s">
        <v>630</v>
      </c>
      <c r="AB1001" s="289" t="s">
        <v>411</v>
      </c>
      <c r="AC1001" s="275" t="s">
        <v>358</v>
      </c>
      <c r="AD1001" s="290" t="s">
        <v>350</v>
      </c>
      <c r="AE1001" s="292"/>
      <c r="AF1001" s="292" t="s">
        <v>2134</v>
      </c>
      <c r="AG1001" s="292"/>
    </row>
    <row r="1002" spans="1:33" x14ac:dyDescent="0.25">
      <c r="A1002" s="275">
        <v>260</v>
      </c>
      <c r="B1002" s="275" t="s">
        <v>113</v>
      </c>
      <c r="C1002" s="275" t="s">
        <v>23</v>
      </c>
      <c r="D1002" s="275">
        <v>1350</v>
      </c>
      <c r="E1002" s="275" t="s">
        <v>124</v>
      </c>
      <c r="F1002" s="275" t="s">
        <v>21</v>
      </c>
      <c r="G1002" s="276">
        <v>2600110074085</v>
      </c>
      <c r="H1002" s="277" t="s">
        <v>57</v>
      </c>
      <c r="I1002" s="277" t="s">
        <v>209</v>
      </c>
      <c r="J1002" s="278">
        <v>42401</v>
      </c>
      <c r="K1002" s="279">
        <v>126</v>
      </c>
      <c r="L1002" s="275" t="s">
        <v>111</v>
      </c>
      <c r="M1002" s="275" t="s">
        <v>42</v>
      </c>
      <c r="N1002" s="278">
        <v>42466</v>
      </c>
      <c r="O1002" s="278" t="s">
        <v>266</v>
      </c>
      <c r="P1002" s="279">
        <v>61</v>
      </c>
      <c r="Q1002" s="278" t="s">
        <v>35</v>
      </c>
      <c r="R1002" s="275">
        <v>19280.04</v>
      </c>
      <c r="S1002" s="275" t="s">
        <v>186</v>
      </c>
      <c r="T1002" s="275">
        <v>25306.87</v>
      </c>
      <c r="U1002" s="275" t="s">
        <v>186</v>
      </c>
      <c r="V1002" s="283">
        <v>19280.039536968885</v>
      </c>
      <c r="W1002" s="275" t="s">
        <v>100</v>
      </c>
      <c r="X1002" s="275" t="s">
        <v>114</v>
      </c>
      <c r="Y1002" s="275">
        <v>25.31</v>
      </c>
      <c r="Z1002" s="275">
        <v>1</v>
      </c>
      <c r="AA1002" s="282" t="s">
        <v>630</v>
      </c>
      <c r="AB1002" s="289" t="s">
        <v>411</v>
      </c>
      <c r="AC1002" s="275" t="s">
        <v>380</v>
      </c>
      <c r="AD1002" s="290" t="s">
        <v>350</v>
      </c>
      <c r="AE1002" s="292"/>
      <c r="AF1002" s="292" t="s">
        <v>2134</v>
      </c>
      <c r="AG1002" s="292"/>
    </row>
    <row r="1003" spans="1:33" x14ac:dyDescent="0.25">
      <c r="A1003" s="275">
        <v>260</v>
      </c>
      <c r="B1003" s="275" t="s">
        <v>113</v>
      </c>
      <c r="C1003" s="275" t="s">
        <v>23</v>
      </c>
      <c r="D1003" s="275">
        <v>1350</v>
      </c>
      <c r="E1003" s="275" t="s">
        <v>124</v>
      </c>
      <c r="F1003" s="275" t="s">
        <v>21</v>
      </c>
      <c r="G1003" s="276">
        <v>260013005660</v>
      </c>
      <c r="H1003" s="277" t="s">
        <v>60</v>
      </c>
      <c r="I1003" s="277" t="s">
        <v>208</v>
      </c>
      <c r="J1003" s="278">
        <v>42361</v>
      </c>
      <c r="K1003" s="279">
        <v>166</v>
      </c>
      <c r="L1003" s="275" t="s">
        <v>111</v>
      </c>
      <c r="M1003" s="275" t="s">
        <v>42</v>
      </c>
      <c r="N1003" s="278">
        <v>42432</v>
      </c>
      <c r="O1003" s="278" t="s">
        <v>266</v>
      </c>
      <c r="P1003" s="279">
        <v>95</v>
      </c>
      <c r="Q1003" s="278" t="s">
        <v>36</v>
      </c>
      <c r="R1003" s="275">
        <v>19985</v>
      </c>
      <c r="S1003" s="275" t="s">
        <v>186</v>
      </c>
      <c r="T1003" s="275">
        <v>26232.2</v>
      </c>
      <c r="U1003" s="275" t="s">
        <v>186</v>
      </c>
      <c r="V1003" s="283">
        <v>19985.002220411898</v>
      </c>
      <c r="W1003" s="275" t="s">
        <v>100</v>
      </c>
      <c r="X1003" s="275" t="s">
        <v>114</v>
      </c>
      <c r="Y1003" s="275">
        <v>26.23</v>
      </c>
      <c r="Z1003" s="275">
        <v>1</v>
      </c>
      <c r="AA1003" s="282" t="s">
        <v>630</v>
      </c>
      <c r="AB1003" s="289" t="s">
        <v>411</v>
      </c>
      <c r="AC1003" s="275" t="s">
        <v>358</v>
      </c>
      <c r="AD1003" s="290" t="s">
        <v>350</v>
      </c>
      <c r="AE1003" s="292"/>
      <c r="AF1003" s="292" t="s">
        <v>2134</v>
      </c>
      <c r="AG1003" s="292"/>
    </row>
    <row r="1004" spans="1:33" x14ac:dyDescent="0.25">
      <c r="A1004" s="275">
        <v>260</v>
      </c>
      <c r="B1004" s="275" t="s">
        <v>113</v>
      </c>
      <c r="C1004" s="275" t="s">
        <v>23</v>
      </c>
      <c r="D1004" s="275">
        <v>1350</v>
      </c>
      <c r="E1004" s="275" t="s">
        <v>124</v>
      </c>
      <c r="F1004" s="275" t="s">
        <v>21</v>
      </c>
      <c r="G1004" s="276">
        <v>260013004153</v>
      </c>
      <c r="H1004" s="277" t="s">
        <v>60</v>
      </c>
      <c r="I1004" s="277" t="s">
        <v>207</v>
      </c>
      <c r="J1004" s="278">
        <v>42220</v>
      </c>
      <c r="K1004" s="279">
        <v>307</v>
      </c>
      <c r="L1004" s="275" t="s">
        <v>127</v>
      </c>
      <c r="M1004" s="275" t="s">
        <v>128</v>
      </c>
      <c r="N1004" s="278">
        <v>42283</v>
      </c>
      <c r="O1004" s="278" t="s">
        <v>1238</v>
      </c>
      <c r="P1004" s="279">
        <v>244</v>
      </c>
      <c r="Q1004" s="278" t="s">
        <v>37</v>
      </c>
      <c r="R1004" s="275">
        <v>22387.4</v>
      </c>
      <c r="S1004" s="275" t="s">
        <v>186</v>
      </c>
      <c r="T1004" s="275">
        <v>29385.57</v>
      </c>
      <c r="U1004" s="275" t="s">
        <v>186</v>
      </c>
      <c r="V1004" s="283">
        <v>22387.397233097843</v>
      </c>
      <c r="W1004" s="275" t="s">
        <v>100</v>
      </c>
      <c r="X1004" s="275" t="s">
        <v>114</v>
      </c>
      <c r="Y1004" s="275">
        <v>29.39</v>
      </c>
      <c r="Z1004" s="275">
        <v>1</v>
      </c>
      <c r="AA1004" s="282" t="s">
        <v>630</v>
      </c>
      <c r="AB1004" s="289" t="s">
        <v>411</v>
      </c>
      <c r="AC1004" s="275" t="s">
        <v>362</v>
      </c>
      <c r="AD1004" s="290" t="s">
        <v>350</v>
      </c>
      <c r="AE1004" s="292"/>
      <c r="AF1004" s="292" t="s">
        <v>2134</v>
      </c>
      <c r="AG1004" s="292"/>
    </row>
    <row r="1005" spans="1:33" x14ac:dyDescent="0.25">
      <c r="A1005" s="275">
        <v>260</v>
      </c>
      <c r="B1005" s="275" t="s">
        <v>113</v>
      </c>
      <c r="C1005" s="275" t="s">
        <v>23</v>
      </c>
      <c r="D1005" s="275">
        <v>1350</v>
      </c>
      <c r="E1005" s="275" t="s">
        <v>124</v>
      </c>
      <c r="F1005" s="275" t="s">
        <v>21</v>
      </c>
      <c r="G1005" s="276">
        <v>260013005338</v>
      </c>
      <c r="H1005" s="277" t="s">
        <v>60</v>
      </c>
      <c r="I1005" s="277" t="s">
        <v>207</v>
      </c>
      <c r="J1005" s="278">
        <v>42339</v>
      </c>
      <c r="K1005" s="279">
        <v>188</v>
      </c>
      <c r="L1005" s="275" t="s">
        <v>127</v>
      </c>
      <c r="M1005" s="275" t="s">
        <v>128</v>
      </c>
      <c r="N1005" s="278">
        <v>42404</v>
      </c>
      <c r="O1005" s="278" t="s">
        <v>266</v>
      </c>
      <c r="P1005" s="279">
        <v>123</v>
      </c>
      <c r="Q1005" s="278" t="s">
        <v>38</v>
      </c>
      <c r="R1005" s="275">
        <v>23347.47</v>
      </c>
      <c r="S1005" s="275" t="s">
        <v>186</v>
      </c>
      <c r="T1005" s="275">
        <v>30645.759999999998</v>
      </c>
      <c r="U1005" s="275" t="s">
        <v>186</v>
      </c>
      <c r="V1005" s="283">
        <v>23347.473015843509</v>
      </c>
      <c r="W1005" s="275" t="s">
        <v>100</v>
      </c>
      <c r="X1005" s="275" t="s">
        <v>114</v>
      </c>
      <c r="Y1005" s="275">
        <v>30.65</v>
      </c>
      <c r="Z1005" s="275">
        <v>1</v>
      </c>
      <c r="AA1005" s="282" t="s">
        <v>630</v>
      </c>
      <c r="AB1005" s="289" t="s">
        <v>411</v>
      </c>
      <c r="AC1005" s="275" t="s">
        <v>362</v>
      </c>
      <c r="AD1005" s="290" t="s">
        <v>350</v>
      </c>
      <c r="AE1005" s="292"/>
      <c r="AF1005" s="292" t="s">
        <v>2134</v>
      </c>
      <c r="AG1005" s="292"/>
    </row>
    <row r="1006" spans="1:33" x14ac:dyDescent="0.25">
      <c r="A1006" s="275">
        <v>260</v>
      </c>
      <c r="B1006" s="275" t="s">
        <v>113</v>
      </c>
      <c r="C1006" s="275" t="s">
        <v>23</v>
      </c>
      <c r="D1006" s="275">
        <v>1350</v>
      </c>
      <c r="E1006" s="275" t="s">
        <v>124</v>
      </c>
      <c r="F1006" s="275" t="s">
        <v>21</v>
      </c>
      <c r="G1006" s="276">
        <v>260013005550</v>
      </c>
      <c r="H1006" s="277" t="s">
        <v>57</v>
      </c>
      <c r="I1006" s="277" t="s">
        <v>204</v>
      </c>
      <c r="J1006" s="278">
        <v>42361</v>
      </c>
      <c r="K1006" s="279">
        <v>166</v>
      </c>
      <c r="L1006" s="275" t="s">
        <v>127</v>
      </c>
      <c r="M1006" s="275" t="s">
        <v>128</v>
      </c>
      <c r="N1006" s="278">
        <v>42432</v>
      </c>
      <c r="O1006" s="278" t="s">
        <v>266</v>
      </c>
      <c r="P1006" s="279">
        <v>95</v>
      </c>
      <c r="Q1006" s="278" t="s">
        <v>36</v>
      </c>
      <c r="R1006" s="275">
        <v>26301.41</v>
      </c>
      <c r="S1006" s="275" t="s">
        <v>186</v>
      </c>
      <c r="T1006" s="275">
        <v>34523.08</v>
      </c>
      <c r="U1006" s="275" t="s">
        <v>186</v>
      </c>
      <c r="V1006" s="283">
        <v>26301.409353979368</v>
      </c>
      <c r="W1006" s="275" t="s">
        <v>100</v>
      </c>
      <c r="X1006" s="275" t="s">
        <v>114</v>
      </c>
      <c r="Y1006" s="275">
        <v>34.520000000000003</v>
      </c>
      <c r="Z1006" s="275">
        <v>1</v>
      </c>
      <c r="AA1006" s="282" t="s">
        <v>630</v>
      </c>
      <c r="AB1006" s="289" t="s">
        <v>411</v>
      </c>
      <c r="AC1006" s="275" t="s">
        <v>362</v>
      </c>
      <c r="AD1006" s="290" t="s">
        <v>350</v>
      </c>
      <c r="AE1006" s="292"/>
      <c r="AF1006" s="292" t="s">
        <v>2134</v>
      </c>
      <c r="AG1006" s="292"/>
    </row>
    <row r="1007" spans="1:33" x14ac:dyDescent="0.25">
      <c r="A1007" s="275">
        <v>260</v>
      </c>
      <c r="B1007" s="275" t="s">
        <v>113</v>
      </c>
      <c r="C1007" s="275" t="s">
        <v>23</v>
      </c>
      <c r="D1007" s="275">
        <v>1350</v>
      </c>
      <c r="E1007" s="275" t="s">
        <v>124</v>
      </c>
      <c r="F1007" s="275" t="s">
        <v>21</v>
      </c>
      <c r="G1007" s="276">
        <v>2600110078247</v>
      </c>
      <c r="H1007" s="277" t="s">
        <v>57</v>
      </c>
      <c r="I1007" s="277" t="s">
        <v>209</v>
      </c>
      <c r="J1007" s="278">
        <v>42430</v>
      </c>
      <c r="K1007" s="279">
        <v>97</v>
      </c>
      <c r="L1007" s="275" t="s">
        <v>127</v>
      </c>
      <c r="M1007" s="275" t="s">
        <v>128</v>
      </c>
      <c r="N1007" s="278">
        <v>42495</v>
      </c>
      <c r="O1007" s="278" t="s">
        <v>268</v>
      </c>
      <c r="P1007" s="279">
        <v>32</v>
      </c>
      <c r="Q1007" s="278" t="s">
        <v>34</v>
      </c>
      <c r="R1007" s="275">
        <v>30073.84</v>
      </c>
      <c r="S1007" s="275" t="s">
        <v>186</v>
      </c>
      <c r="T1007" s="275">
        <v>39474.75</v>
      </c>
      <c r="U1007" s="275" t="s">
        <v>186</v>
      </c>
      <c r="V1007" s="283">
        <v>30073.839266253101</v>
      </c>
      <c r="W1007" s="275" t="s">
        <v>100</v>
      </c>
      <c r="X1007" s="275" t="s">
        <v>114</v>
      </c>
      <c r="Y1007" s="275">
        <v>39.47</v>
      </c>
      <c r="Z1007" s="275">
        <v>1</v>
      </c>
      <c r="AA1007" s="282" t="s">
        <v>630</v>
      </c>
      <c r="AB1007" s="289" t="s">
        <v>411</v>
      </c>
      <c r="AC1007" s="275" t="s">
        <v>362</v>
      </c>
      <c r="AD1007" s="290" t="s">
        <v>350</v>
      </c>
      <c r="AE1007" s="292"/>
      <c r="AF1007" s="292" t="s">
        <v>2134</v>
      </c>
      <c r="AG1007" s="292"/>
    </row>
    <row r="1008" spans="1:33" x14ac:dyDescent="0.25">
      <c r="A1008" s="275">
        <v>260</v>
      </c>
      <c r="B1008" s="275" t="s">
        <v>113</v>
      </c>
      <c r="C1008" s="275" t="s">
        <v>23</v>
      </c>
      <c r="D1008" s="275">
        <v>1350</v>
      </c>
      <c r="E1008" s="275" t="s">
        <v>124</v>
      </c>
      <c r="F1008" s="275" t="s">
        <v>21</v>
      </c>
      <c r="G1008" s="276">
        <v>2600110074107</v>
      </c>
      <c r="H1008" s="277" t="s">
        <v>57</v>
      </c>
      <c r="I1008" s="277" t="s">
        <v>209</v>
      </c>
      <c r="J1008" s="278">
        <v>42401</v>
      </c>
      <c r="K1008" s="279">
        <v>126</v>
      </c>
      <c r="L1008" s="275" t="s">
        <v>111</v>
      </c>
      <c r="M1008" s="275" t="s">
        <v>42</v>
      </c>
      <c r="N1008" s="278">
        <v>42466</v>
      </c>
      <c r="O1008" s="278" t="s">
        <v>266</v>
      </c>
      <c r="P1008" s="279">
        <v>61</v>
      </c>
      <c r="Q1008" s="278" t="s">
        <v>35</v>
      </c>
      <c r="R1008" s="275">
        <v>30333.56</v>
      </c>
      <c r="S1008" s="275" t="s">
        <v>186</v>
      </c>
      <c r="T1008" s="275">
        <v>39815.660000000003</v>
      </c>
      <c r="U1008" s="275" t="s">
        <v>186</v>
      </c>
      <c r="V1008" s="283">
        <v>30333.561558205765</v>
      </c>
      <c r="W1008" s="275" t="s">
        <v>100</v>
      </c>
      <c r="X1008" s="275" t="s">
        <v>114</v>
      </c>
      <c r="Y1008" s="275">
        <v>39.82</v>
      </c>
      <c r="Z1008" s="275">
        <v>1</v>
      </c>
      <c r="AA1008" s="282" t="s">
        <v>630</v>
      </c>
      <c r="AB1008" s="289" t="s">
        <v>411</v>
      </c>
      <c r="AC1008" s="275" t="s">
        <v>380</v>
      </c>
      <c r="AD1008" s="290" t="s">
        <v>350</v>
      </c>
      <c r="AE1008" s="292"/>
      <c r="AF1008" s="292" t="s">
        <v>2134</v>
      </c>
      <c r="AG1008" s="292"/>
    </row>
    <row r="1009" spans="1:33" x14ac:dyDescent="0.25">
      <c r="A1009" s="275">
        <v>260</v>
      </c>
      <c r="B1009" s="275" t="s">
        <v>113</v>
      </c>
      <c r="C1009" s="275" t="s">
        <v>23</v>
      </c>
      <c r="D1009" s="275">
        <v>1350</v>
      </c>
      <c r="E1009" s="275" t="s">
        <v>124</v>
      </c>
      <c r="F1009" s="275" t="s">
        <v>21</v>
      </c>
      <c r="G1009" s="276">
        <v>2600110065394</v>
      </c>
      <c r="H1009" s="277" t="s">
        <v>54</v>
      </c>
      <c r="I1009" s="277" t="s">
        <v>206</v>
      </c>
      <c r="J1009" s="278">
        <v>42339</v>
      </c>
      <c r="K1009" s="279">
        <v>188</v>
      </c>
      <c r="L1009" s="275" t="s">
        <v>111</v>
      </c>
      <c r="M1009" s="275" t="s">
        <v>42</v>
      </c>
      <c r="N1009" s="278">
        <v>42404</v>
      </c>
      <c r="O1009" s="278" t="s">
        <v>266</v>
      </c>
      <c r="P1009" s="279">
        <v>123</v>
      </c>
      <c r="Q1009" s="278" t="s">
        <v>38</v>
      </c>
      <c r="R1009" s="275">
        <v>31065.4</v>
      </c>
      <c r="S1009" s="275" t="s">
        <v>186</v>
      </c>
      <c r="T1009" s="275">
        <v>40776.269999999997</v>
      </c>
      <c r="U1009" s="275" t="s">
        <v>186</v>
      </c>
      <c r="V1009" s="283">
        <v>31065.402310523517</v>
      </c>
      <c r="W1009" s="275" t="s">
        <v>100</v>
      </c>
      <c r="X1009" s="275" t="s">
        <v>114</v>
      </c>
      <c r="Y1009" s="275">
        <v>40.78</v>
      </c>
      <c r="Z1009" s="275">
        <v>1</v>
      </c>
      <c r="AA1009" s="282" t="s">
        <v>630</v>
      </c>
      <c r="AB1009" s="289" t="s">
        <v>411</v>
      </c>
      <c r="AC1009" s="275" t="s">
        <v>358</v>
      </c>
      <c r="AD1009" s="290" t="s">
        <v>350</v>
      </c>
      <c r="AE1009" s="292"/>
      <c r="AF1009" s="292" t="s">
        <v>2134</v>
      </c>
      <c r="AG1009" s="292"/>
    </row>
    <row r="1010" spans="1:33" x14ac:dyDescent="0.25">
      <c r="A1010" s="275">
        <v>260</v>
      </c>
      <c r="B1010" s="275" t="s">
        <v>113</v>
      </c>
      <c r="C1010" s="275" t="s">
        <v>23</v>
      </c>
      <c r="D1010" s="275">
        <v>1350</v>
      </c>
      <c r="E1010" s="275" t="s">
        <v>124</v>
      </c>
      <c r="F1010" s="275" t="s">
        <v>21</v>
      </c>
      <c r="G1010" s="276">
        <v>2600110082539</v>
      </c>
      <c r="H1010" s="277" t="s">
        <v>57</v>
      </c>
      <c r="I1010" s="277" t="s">
        <v>209</v>
      </c>
      <c r="J1010" s="278">
        <v>42461</v>
      </c>
      <c r="K1010" s="279">
        <v>66</v>
      </c>
      <c r="L1010" s="275" t="s">
        <v>111</v>
      </c>
      <c r="M1010" s="275" t="s">
        <v>42</v>
      </c>
      <c r="N1010" s="278">
        <v>42527</v>
      </c>
      <c r="O1010" s="278" t="s">
        <v>268</v>
      </c>
      <c r="P1010" s="279">
        <v>0</v>
      </c>
      <c r="Q1010" s="278" t="s">
        <v>33</v>
      </c>
      <c r="R1010" s="275">
        <v>113054.37</v>
      </c>
      <c r="S1010" s="275" t="s">
        <v>186</v>
      </c>
      <c r="T1010" s="275">
        <v>148394.51999999999</v>
      </c>
      <c r="U1010" s="275" t="s">
        <v>186</v>
      </c>
      <c r="V1010" s="283">
        <v>113054.36874135442</v>
      </c>
      <c r="W1010" s="275" t="s">
        <v>100</v>
      </c>
      <c r="X1010" s="275" t="s">
        <v>114</v>
      </c>
      <c r="Y1010" s="275">
        <v>148.38999999999999</v>
      </c>
      <c r="Z1010" s="275">
        <v>1</v>
      </c>
      <c r="AA1010" s="282" t="s">
        <v>630</v>
      </c>
      <c r="AB1010" s="289" t="s">
        <v>411</v>
      </c>
      <c r="AC1010" s="275" t="s">
        <v>358</v>
      </c>
      <c r="AD1010" s="290" t="s">
        <v>350</v>
      </c>
      <c r="AE1010" s="292"/>
      <c r="AF1010" s="292" t="s">
        <v>2134</v>
      </c>
      <c r="AG1010" s="292"/>
    </row>
    <row r="1011" spans="1:33" x14ac:dyDescent="0.25">
      <c r="A1011" s="275">
        <v>260</v>
      </c>
      <c r="B1011" s="275" t="s">
        <v>113</v>
      </c>
      <c r="C1011" s="275" t="s">
        <v>23</v>
      </c>
      <c r="D1011" s="275">
        <v>1750</v>
      </c>
      <c r="E1011" s="275" t="s">
        <v>159</v>
      </c>
      <c r="F1011" s="275" t="s">
        <v>18</v>
      </c>
      <c r="G1011" s="276">
        <v>2600110082527</v>
      </c>
      <c r="H1011" s="277" t="s">
        <v>57</v>
      </c>
      <c r="I1011" s="277" t="s">
        <v>204</v>
      </c>
      <c r="J1011" s="278">
        <v>42461</v>
      </c>
      <c r="K1011" s="279">
        <v>66</v>
      </c>
      <c r="L1011" s="275" t="s">
        <v>111</v>
      </c>
      <c r="M1011" s="275" t="s">
        <v>42</v>
      </c>
      <c r="N1011" s="278">
        <v>42527</v>
      </c>
      <c r="O1011" s="278" t="s">
        <v>268</v>
      </c>
      <c r="P1011" s="279">
        <v>0</v>
      </c>
      <c r="Q1011" s="278" t="s">
        <v>33</v>
      </c>
      <c r="R1011" s="275">
        <v>921.69</v>
      </c>
      <c r="S1011" s="275" t="s">
        <v>186</v>
      </c>
      <c r="T1011" s="275">
        <v>1209.81</v>
      </c>
      <c r="U1011" s="275" t="s">
        <v>186</v>
      </c>
      <c r="V1011" s="283">
        <v>921.69377849652403</v>
      </c>
      <c r="W1011" s="275" t="s">
        <v>100</v>
      </c>
      <c r="X1011" s="275" t="s">
        <v>114</v>
      </c>
      <c r="Y1011" s="275">
        <v>1.21</v>
      </c>
      <c r="Z1011" s="275">
        <v>1</v>
      </c>
      <c r="AA1011" s="282" t="s">
        <v>631</v>
      </c>
      <c r="AB1011" s="289" t="s">
        <v>2472</v>
      </c>
      <c r="AC1011" s="275" t="s">
        <v>357</v>
      </c>
      <c r="AD1011" s="290" t="s">
        <v>349</v>
      </c>
      <c r="AE1011" s="292"/>
      <c r="AF1011" s="292"/>
      <c r="AG1011" s="292"/>
    </row>
    <row r="1012" spans="1:33" x14ac:dyDescent="0.25">
      <c r="A1012" s="275">
        <v>260</v>
      </c>
      <c r="B1012" s="275" t="s">
        <v>113</v>
      </c>
      <c r="C1012" s="275" t="s">
        <v>23</v>
      </c>
      <c r="D1012" s="275">
        <v>1750</v>
      </c>
      <c r="E1012" s="275" t="s">
        <v>159</v>
      </c>
      <c r="F1012" s="275" t="s">
        <v>18</v>
      </c>
      <c r="G1012" s="276">
        <v>2600110082557</v>
      </c>
      <c r="H1012" s="277" t="s">
        <v>57</v>
      </c>
      <c r="I1012" s="277" t="s">
        <v>204</v>
      </c>
      <c r="J1012" s="278">
        <v>42461</v>
      </c>
      <c r="K1012" s="279">
        <v>66</v>
      </c>
      <c r="L1012" s="275" t="s">
        <v>111</v>
      </c>
      <c r="M1012" s="275" t="s">
        <v>42</v>
      </c>
      <c r="N1012" s="278">
        <v>42527</v>
      </c>
      <c r="O1012" s="278" t="s">
        <v>268</v>
      </c>
      <c r="P1012" s="279">
        <v>0</v>
      </c>
      <c r="Q1012" s="278" t="s">
        <v>33</v>
      </c>
      <c r="R1012" s="275">
        <v>3067.21</v>
      </c>
      <c r="S1012" s="275" t="s">
        <v>186</v>
      </c>
      <c r="T1012" s="275">
        <v>4026</v>
      </c>
      <c r="U1012" s="275" t="s">
        <v>186</v>
      </c>
      <c r="V1012" s="283">
        <v>3067.2081998222907</v>
      </c>
      <c r="W1012" s="275" t="s">
        <v>100</v>
      </c>
      <c r="X1012" s="275" t="s">
        <v>114</v>
      </c>
      <c r="Y1012" s="275">
        <v>4.03</v>
      </c>
      <c r="Z1012" s="275">
        <v>1</v>
      </c>
      <c r="AA1012" s="282" t="s">
        <v>629</v>
      </c>
      <c r="AB1012" s="289" t="s">
        <v>2473</v>
      </c>
      <c r="AC1012" s="275" t="s">
        <v>357</v>
      </c>
      <c r="AD1012" s="290" t="s">
        <v>349</v>
      </c>
      <c r="AE1012" s="292"/>
      <c r="AF1012" s="292"/>
      <c r="AG1012" s="292"/>
    </row>
    <row r="1013" spans="1:33" x14ac:dyDescent="0.25">
      <c r="A1013" s="275">
        <v>260</v>
      </c>
      <c r="B1013" s="275" t="s">
        <v>113</v>
      </c>
      <c r="C1013" s="275" t="s">
        <v>23</v>
      </c>
      <c r="D1013" s="275">
        <v>1750</v>
      </c>
      <c r="E1013" s="275" t="s">
        <v>159</v>
      </c>
      <c r="F1013" s="275" t="s">
        <v>18</v>
      </c>
      <c r="G1013" s="276">
        <v>260013006466</v>
      </c>
      <c r="H1013" s="277" t="s">
        <v>57</v>
      </c>
      <c r="I1013" s="277" t="s">
        <v>204</v>
      </c>
      <c r="J1013" s="278">
        <v>42461</v>
      </c>
      <c r="K1013" s="279">
        <v>66</v>
      </c>
      <c r="L1013" s="275" t="s">
        <v>111</v>
      </c>
      <c r="M1013" s="275" t="s">
        <v>42</v>
      </c>
      <c r="N1013" s="278">
        <v>42527</v>
      </c>
      <c r="O1013" s="278" t="s">
        <v>268</v>
      </c>
      <c r="P1013" s="279">
        <v>0</v>
      </c>
      <c r="Q1013" s="278" t="s">
        <v>33</v>
      </c>
      <c r="R1013" s="275">
        <v>11018.45</v>
      </c>
      <c r="S1013" s="275" t="s">
        <v>186</v>
      </c>
      <c r="T1013" s="275">
        <v>14462.75</v>
      </c>
      <c r="U1013" s="275" t="s">
        <v>186</v>
      </c>
      <c r="V1013" s="283">
        <v>11018.44644609534</v>
      </c>
      <c r="W1013" s="275" t="s">
        <v>100</v>
      </c>
      <c r="X1013" s="275" t="s">
        <v>114</v>
      </c>
      <c r="Y1013" s="275">
        <v>14.46</v>
      </c>
      <c r="Z1013" s="275">
        <v>1</v>
      </c>
      <c r="AA1013" s="282" t="s">
        <v>630</v>
      </c>
      <c r="AB1013" s="289" t="s">
        <v>452</v>
      </c>
      <c r="AC1013" s="275" t="s">
        <v>357</v>
      </c>
      <c r="AD1013" s="290" t="s">
        <v>350</v>
      </c>
      <c r="AE1013" s="292"/>
      <c r="AF1013" s="292" t="s">
        <v>2134</v>
      </c>
      <c r="AG1013" s="292"/>
    </row>
    <row r="1014" spans="1:33" x14ac:dyDescent="0.25">
      <c r="A1014" s="275">
        <v>260</v>
      </c>
      <c r="B1014" s="275" t="s">
        <v>113</v>
      </c>
      <c r="C1014" s="275" t="s">
        <v>23</v>
      </c>
      <c r="D1014" s="275">
        <v>1750</v>
      </c>
      <c r="E1014" s="275" t="s">
        <v>159</v>
      </c>
      <c r="F1014" s="275" t="s">
        <v>18</v>
      </c>
      <c r="G1014" s="276">
        <v>260013006462</v>
      </c>
      <c r="H1014" s="277" t="s">
        <v>57</v>
      </c>
      <c r="I1014" s="277" t="s">
        <v>204</v>
      </c>
      <c r="J1014" s="278">
        <v>42461</v>
      </c>
      <c r="K1014" s="279">
        <v>66</v>
      </c>
      <c r="L1014" s="275" t="s">
        <v>111</v>
      </c>
      <c r="M1014" s="275" t="s">
        <v>42</v>
      </c>
      <c r="N1014" s="278">
        <v>42527</v>
      </c>
      <c r="O1014" s="278" t="s">
        <v>268</v>
      </c>
      <c r="P1014" s="279">
        <v>0</v>
      </c>
      <c r="Q1014" s="278" t="s">
        <v>33</v>
      </c>
      <c r="R1014" s="275">
        <v>13599</v>
      </c>
      <c r="S1014" s="275" t="s">
        <v>186</v>
      </c>
      <c r="T1014" s="275">
        <v>17849.97</v>
      </c>
      <c r="U1014" s="275" t="s">
        <v>186</v>
      </c>
      <c r="V1014" s="283">
        <v>13599.000087079459</v>
      </c>
      <c r="W1014" s="275" t="s">
        <v>100</v>
      </c>
      <c r="X1014" s="275" t="s">
        <v>114</v>
      </c>
      <c r="Y1014" s="275">
        <v>17.850000000000001</v>
      </c>
      <c r="Z1014" s="275">
        <v>1</v>
      </c>
      <c r="AA1014" s="282" t="s">
        <v>630</v>
      </c>
      <c r="AB1014" s="289" t="s">
        <v>452</v>
      </c>
      <c r="AC1014" s="275" t="s">
        <v>357</v>
      </c>
      <c r="AD1014" s="290" t="s">
        <v>350</v>
      </c>
      <c r="AE1014" s="292"/>
      <c r="AF1014" s="292" t="s">
        <v>2134</v>
      </c>
      <c r="AG1014" s="292"/>
    </row>
    <row r="1015" spans="1:33" x14ac:dyDescent="0.25">
      <c r="A1015" s="275">
        <v>260</v>
      </c>
      <c r="B1015" s="275" t="s">
        <v>113</v>
      </c>
      <c r="C1015" s="275" t="s">
        <v>23</v>
      </c>
      <c r="D1015" s="275">
        <v>1750</v>
      </c>
      <c r="E1015" s="275" t="s">
        <v>159</v>
      </c>
      <c r="F1015" s="275" t="s">
        <v>18</v>
      </c>
      <c r="G1015" s="276">
        <v>260013006061</v>
      </c>
      <c r="H1015" s="277" t="s">
        <v>57</v>
      </c>
      <c r="I1015" s="277" t="s">
        <v>204</v>
      </c>
      <c r="J1015" s="278">
        <v>42430</v>
      </c>
      <c r="K1015" s="279">
        <v>97</v>
      </c>
      <c r="L1015" s="275" t="s">
        <v>111</v>
      </c>
      <c r="M1015" s="275" t="s">
        <v>42</v>
      </c>
      <c r="N1015" s="278">
        <v>42494</v>
      </c>
      <c r="O1015" s="278" t="s">
        <v>268</v>
      </c>
      <c r="P1015" s="279">
        <v>33</v>
      </c>
      <c r="Q1015" s="278" t="s">
        <v>34</v>
      </c>
      <c r="R1015" s="275">
        <v>22036.89</v>
      </c>
      <c r="S1015" s="275" t="s">
        <v>186</v>
      </c>
      <c r="T1015" s="275">
        <v>28925.5</v>
      </c>
      <c r="U1015" s="275" t="s">
        <v>186</v>
      </c>
      <c r="V1015" s="283">
        <v>22036.892892190681</v>
      </c>
      <c r="W1015" s="275" t="s">
        <v>100</v>
      </c>
      <c r="X1015" s="275" t="s">
        <v>114</v>
      </c>
      <c r="Y1015" s="275">
        <v>28.93</v>
      </c>
      <c r="Z1015" s="275">
        <v>1</v>
      </c>
      <c r="AA1015" s="282" t="s">
        <v>630</v>
      </c>
      <c r="AB1015" s="289" t="s">
        <v>2211</v>
      </c>
      <c r="AC1015" s="275" t="s">
        <v>357</v>
      </c>
      <c r="AD1015" s="290" t="s">
        <v>350</v>
      </c>
      <c r="AE1015" s="292"/>
      <c r="AF1015" s="292" t="s">
        <v>2134</v>
      </c>
      <c r="AG1015" s="292"/>
    </row>
    <row r="1016" spans="1:33" x14ac:dyDescent="0.25">
      <c r="A1016" s="275">
        <v>260</v>
      </c>
      <c r="B1016" s="275" t="s">
        <v>113</v>
      </c>
      <c r="C1016" s="275" t="s">
        <v>23</v>
      </c>
      <c r="D1016" s="275">
        <v>1750</v>
      </c>
      <c r="E1016" s="275" t="s">
        <v>159</v>
      </c>
      <c r="F1016" s="275" t="s">
        <v>18</v>
      </c>
      <c r="G1016" s="276">
        <v>260013006060</v>
      </c>
      <c r="H1016" s="277" t="s">
        <v>57</v>
      </c>
      <c r="I1016" s="277" t="s">
        <v>204</v>
      </c>
      <c r="J1016" s="278">
        <v>42430</v>
      </c>
      <c r="K1016" s="279">
        <v>97</v>
      </c>
      <c r="L1016" s="275" t="s">
        <v>111</v>
      </c>
      <c r="M1016" s="275" t="s">
        <v>42</v>
      </c>
      <c r="N1016" s="278">
        <v>42494</v>
      </c>
      <c r="O1016" s="278" t="s">
        <v>268</v>
      </c>
      <c r="P1016" s="279">
        <v>33</v>
      </c>
      <c r="Q1016" s="278" t="s">
        <v>34</v>
      </c>
      <c r="R1016" s="275">
        <v>27198</v>
      </c>
      <c r="S1016" s="275" t="s">
        <v>186</v>
      </c>
      <c r="T1016" s="275">
        <v>35699.94</v>
      </c>
      <c r="U1016" s="275" t="s">
        <v>186</v>
      </c>
      <c r="V1016" s="283">
        <v>27198.000174158919</v>
      </c>
      <c r="W1016" s="275" t="s">
        <v>100</v>
      </c>
      <c r="X1016" s="275" t="s">
        <v>114</v>
      </c>
      <c r="Y1016" s="275">
        <v>35.700000000000003</v>
      </c>
      <c r="Z1016" s="275">
        <v>1</v>
      </c>
      <c r="AA1016" s="282" t="s">
        <v>630</v>
      </c>
      <c r="AB1016" s="289" t="s">
        <v>2200</v>
      </c>
      <c r="AC1016" s="275" t="s">
        <v>357</v>
      </c>
      <c r="AD1016" s="290" t="s">
        <v>350</v>
      </c>
      <c r="AE1016" s="292"/>
      <c r="AF1016" s="292" t="s">
        <v>2134</v>
      </c>
      <c r="AG1016" s="292"/>
    </row>
    <row r="1017" spans="1:33" x14ac:dyDescent="0.25">
      <c r="A1017" s="275">
        <v>260</v>
      </c>
      <c r="B1017" s="275" t="s">
        <v>113</v>
      </c>
      <c r="C1017" s="275" t="s">
        <v>23</v>
      </c>
      <c r="D1017" s="275">
        <v>1750</v>
      </c>
      <c r="E1017" s="275" t="s">
        <v>159</v>
      </c>
      <c r="F1017" s="275" t="s">
        <v>18</v>
      </c>
      <c r="G1017" s="276">
        <v>260013006470</v>
      </c>
      <c r="H1017" s="277" t="s">
        <v>57</v>
      </c>
      <c r="I1017" s="277" t="s">
        <v>204</v>
      </c>
      <c r="J1017" s="278">
        <v>42461</v>
      </c>
      <c r="K1017" s="279">
        <v>66</v>
      </c>
      <c r="L1017" s="275" t="s">
        <v>111</v>
      </c>
      <c r="M1017" s="275" t="s">
        <v>42</v>
      </c>
      <c r="N1017" s="278">
        <v>42527</v>
      </c>
      <c r="O1017" s="278" t="s">
        <v>268</v>
      </c>
      <c r="P1017" s="279">
        <v>0</v>
      </c>
      <c r="Q1017" s="278" t="s">
        <v>33</v>
      </c>
      <c r="R1017" s="275">
        <v>28707.64</v>
      </c>
      <c r="S1017" s="275" t="s">
        <v>186</v>
      </c>
      <c r="T1017" s="275">
        <v>37681.480000000003</v>
      </c>
      <c r="U1017" s="275" t="s">
        <v>186</v>
      </c>
      <c r="V1017" s="283">
        <v>28707.636472290033</v>
      </c>
      <c r="W1017" s="275" t="s">
        <v>100</v>
      </c>
      <c r="X1017" s="275" t="s">
        <v>114</v>
      </c>
      <c r="Y1017" s="275">
        <v>37.68</v>
      </c>
      <c r="Z1017" s="275">
        <v>1</v>
      </c>
      <c r="AA1017" s="282" t="s">
        <v>630</v>
      </c>
      <c r="AB1017" s="289" t="s">
        <v>2474</v>
      </c>
      <c r="AC1017" s="275" t="s">
        <v>357</v>
      </c>
      <c r="AD1017" s="290" t="s">
        <v>350</v>
      </c>
      <c r="AE1017" s="292"/>
      <c r="AF1017" s="292" t="s">
        <v>2134</v>
      </c>
      <c r="AG1017" s="292"/>
    </row>
    <row r="1018" spans="1:33" x14ac:dyDescent="0.25">
      <c r="A1018" s="275">
        <v>260</v>
      </c>
      <c r="B1018" s="275" t="s">
        <v>113</v>
      </c>
      <c r="C1018" s="275" t="s">
        <v>23</v>
      </c>
      <c r="D1018" s="275">
        <v>1750</v>
      </c>
      <c r="E1018" s="275" t="s">
        <v>159</v>
      </c>
      <c r="F1018" s="275" t="s">
        <v>18</v>
      </c>
      <c r="G1018" s="276">
        <v>260013006062</v>
      </c>
      <c r="H1018" s="277" t="s">
        <v>57</v>
      </c>
      <c r="I1018" s="277" t="s">
        <v>204</v>
      </c>
      <c r="J1018" s="278">
        <v>42430</v>
      </c>
      <c r="K1018" s="279">
        <v>97</v>
      </c>
      <c r="L1018" s="275" t="s">
        <v>111</v>
      </c>
      <c r="M1018" s="275" t="s">
        <v>42</v>
      </c>
      <c r="N1018" s="278">
        <v>42494</v>
      </c>
      <c r="O1018" s="278" t="s">
        <v>268</v>
      </c>
      <c r="P1018" s="279">
        <v>33</v>
      </c>
      <c r="Q1018" s="278" t="s">
        <v>34</v>
      </c>
      <c r="R1018" s="275">
        <v>57415.27</v>
      </c>
      <c r="S1018" s="275" t="s">
        <v>186</v>
      </c>
      <c r="T1018" s="275">
        <v>75362.960000000006</v>
      </c>
      <c r="U1018" s="275" t="s">
        <v>186</v>
      </c>
      <c r="V1018" s="283">
        <v>57415.272944580065</v>
      </c>
      <c r="W1018" s="275" t="s">
        <v>100</v>
      </c>
      <c r="X1018" s="275" t="s">
        <v>114</v>
      </c>
      <c r="Y1018" s="275">
        <v>75.36</v>
      </c>
      <c r="Z1018" s="275">
        <v>1</v>
      </c>
      <c r="AA1018" s="282" t="s">
        <v>630</v>
      </c>
      <c r="AB1018" s="289" t="s">
        <v>2200</v>
      </c>
      <c r="AC1018" s="275" t="s">
        <v>357</v>
      </c>
      <c r="AD1018" s="290" t="s">
        <v>350</v>
      </c>
      <c r="AE1018" s="292"/>
      <c r="AF1018" s="292" t="s">
        <v>2134</v>
      </c>
      <c r="AG1018" s="292"/>
    </row>
    <row r="1019" spans="1:33" x14ac:dyDescent="0.25">
      <c r="A1019" s="275">
        <v>260</v>
      </c>
      <c r="B1019" s="275" t="s">
        <v>113</v>
      </c>
      <c r="C1019" s="275" t="s">
        <v>23</v>
      </c>
      <c r="D1019" s="275">
        <v>199</v>
      </c>
      <c r="E1019" s="275" t="s">
        <v>137</v>
      </c>
      <c r="F1019" s="275" t="s">
        <v>22</v>
      </c>
      <c r="G1019" s="276">
        <v>2600110082490</v>
      </c>
      <c r="H1019" s="277" t="s">
        <v>57</v>
      </c>
      <c r="I1019" s="277" t="s">
        <v>209</v>
      </c>
      <c r="J1019" s="278">
        <v>42461</v>
      </c>
      <c r="K1019" s="279">
        <v>66</v>
      </c>
      <c r="L1019" s="275" t="s">
        <v>158</v>
      </c>
      <c r="M1019" s="275" t="s">
        <v>41</v>
      </c>
      <c r="N1019" s="278">
        <v>42527</v>
      </c>
      <c r="O1019" s="278" t="s">
        <v>268</v>
      </c>
      <c r="P1019" s="279">
        <v>0</v>
      </c>
      <c r="Q1019" s="278" t="s">
        <v>33</v>
      </c>
      <c r="R1019" s="275">
        <v>713.42</v>
      </c>
      <c r="S1019" s="275" t="s">
        <v>186</v>
      </c>
      <c r="T1019" s="275">
        <v>936.43</v>
      </c>
      <c r="U1019" s="275" t="s">
        <v>186</v>
      </c>
      <c r="V1019" s="283">
        <v>713.41921871822842</v>
      </c>
      <c r="W1019" s="275" t="s">
        <v>100</v>
      </c>
      <c r="X1019" s="275" t="s">
        <v>114</v>
      </c>
      <c r="Y1019" s="275">
        <v>0.94</v>
      </c>
      <c r="Z1019" s="275">
        <v>1</v>
      </c>
      <c r="AA1019" s="282" t="s">
        <v>631</v>
      </c>
      <c r="AB1019" s="289" t="s">
        <v>440</v>
      </c>
      <c r="AC1019" s="275" t="s">
        <v>2475</v>
      </c>
      <c r="AD1019" s="290" t="s">
        <v>349</v>
      </c>
      <c r="AE1019" s="292" t="s">
        <v>723</v>
      </c>
      <c r="AF1019" s="292" t="s">
        <v>2134</v>
      </c>
      <c r="AG1019" s="292" t="s">
        <v>2134</v>
      </c>
    </row>
    <row r="1020" spans="1:33" x14ac:dyDescent="0.25">
      <c r="A1020" s="275">
        <v>260</v>
      </c>
      <c r="B1020" s="275" t="s">
        <v>113</v>
      </c>
      <c r="C1020" s="275" t="s">
        <v>23</v>
      </c>
      <c r="D1020" s="275">
        <v>199</v>
      </c>
      <c r="E1020" s="275" t="s">
        <v>137</v>
      </c>
      <c r="F1020" s="275" t="s">
        <v>22</v>
      </c>
      <c r="G1020" s="276">
        <v>2600110082858</v>
      </c>
      <c r="H1020" s="277" t="s">
        <v>57</v>
      </c>
      <c r="I1020" s="277" t="s">
        <v>209</v>
      </c>
      <c r="J1020" s="278">
        <v>42461</v>
      </c>
      <c r="K1020" s="279">
        <v>66</v>
      </c>
      <c r="L1020" s="275" t="s">
        <v>158</v>
      </c>
      <c r="M1020" s="275" t="s">
        <v>41</v>
      </c>
      <c r="N1020" s="278">
        <v>42527</v>
      </c>
      <c r="O1020" s="278" t="s">
        <v>268</v>
      </c>
      <c r="P1020" s="279">
        <v>0</v>
      </c>
      <c r="Q1020" s="278" t="s">
        <v>33</v>
      </c>
      <c r="R1020" s="275">
        <v>6332.25</v>
      </c>
      <c r="S1020" s="275" t="s">
        <v>186</v>
      </c>
      <c r="T1020" s="275">
        <v>8311.68</v>
      </c>
      <c r="U1020" s="275" t="s">
        <v>186</v>
      </c>
      <c r="V1020" s="283">
        <v>6332.2536140831944</v>
      </c>
      <c r="W1020" s="275" t="s">
        <v>100</v>
      </c>
      <c r="X1020" s="275" t="s">
        <v>114</v>
      </c>
      <c r="Y1020" s="275">
        <v>8.31</v>
      </c>
      <c r="Z1020" s="275">
        <v>1</v>
      </c>
      <c r="AA1020" s="282" t="s">
        <v>629</v>
      </c>
      <c r="AB1020" s="289" t="s">
        <v>440</v>
      </c>
      <c r="AC1020" s="275" t="s">
        <v>2476</v>
      </c>
      <c r="AD1020" s="290" t="s">
        <v>349</v>
      </c>
      <c r="AE1020" s="292" t="s">
        <v>723</v>
      </c>
      <c r="AF1020" s="292" t="s">
        <v>2134</v>
      </c>
      <c r="AG1020" s="292" t="s">
        <v>2134</v>
      </c>
    </row>
    <row r="1021" spans="1:33" x14ac:dyDescent="0.25">
      <c r="A1021" s="275">
        <v>260</v>
      </c>
      <c r="B1021" s="275" t="s">
        <v>113</v>
      </c>
      <c r="C1021" s="275" t="s">
        <v>23</v>
      </c>
      <c r="D1021" s="275">
        <v>199</v>
      </c>
      <c r="E1021" s="275" t="s">
        <v>137</v>
      </c>
      <c r="F1021" s="275" t="s">
        <v>22</v>
      </c>
      <c r="G1021" s="276">
        <v>2600110074132</v>
      </c>
      <c r="H1021" s="277" t="s">
        <v>57</v>
      </c>
      <c r="I1021" s="277" t="s">
        <v>209</v>
      </c>
      <c r="J1021" s="278">
        <v>42401</v>
      </c>
      <c r="K1021" s="279">
        <v>126</v>
      </c>
      <c r="L1021" s="275" t="s">
        <v>111</v>
      </c>
      <c r="M1021" s="275" t="s">
        <v>42</v>
      </c>
      <c r="N1021" s="278">
        <v>42465</v>
      </c>
      <c r="O1021" s="278" t="s">
        <v>266</v>
      </c>
      <c r="P1021" s="279">
        <v>62</v>
      </c>
      <c r="Q1021" s="278" t="s">
        <v>35</v>
      </c>
      <c r="R1021" s="275">
        <v>14070.03</v>
      </c>
      <c r="S1021" s="275" t="s">
        <v>186</v>
      </c>
      <c r="T1021" s="275">
        <v>18468.240000000002</v>
      </c>
      <c r="U1021" s="275" t="s">
        <v>186</v>
      </c>
      <c r="V1021" s="283">
        <v>14070.029101909098</v>
      </c>
      <c r="W1021" s="275" t="s">
        <v>100</v>
      </c>
      <c r="X1021" s="275" t="s">
        <v>114</v>
      </c>
      <c r="Y1021" s="275">
        <v>18.47</v>
      </c>
      <c r="Z1021" s="275">
        <v>1</v>
      </c>
      <c r="AA1021" s="282" t="s">
        <v>630</v>
      </c>
      <c r="AB1021" s="289" t="s">
        <v>441</v>
      </c>
      <c r="AC1021" s="275" t="s">
        <v>1415</v>
      </c>
      <c r="AD1021" s="290" t="s">
        <v>350</v>
      </c>
      <c r="AE1021" s="292"/>
      <c r="AF1021" s="292" t="s">
        <v>2134</v>
      </c>
      <c r="AG1021" s="292"/>
    </row>
    <row r="1022" spans="1:33" x14ac:dyDescent="0.25">
      <c r="A1022" s="275">
        <v>260</v>
      </c>
      <c r="B1022" s="275" t="s">
        <v>113</v>
      </c>
      <c r="C1022" s="275" t="s">
        <v>23</v>
      </c>
      <c r="D1022" s="275">
        <v>199</v>
      </c>
      <c r="E1022" s="275" t="s">
        <v>137</v>
      </c>
      <c r="F1022" s="275" t="s">
        <v>22</v>
      </c>
      <c r="G1022" s="276">
        <v>2600110070582</v>
      </c>
      <c r="H1022" s="277" t="s">
        <v>57</v>
      </c>
      <c r="I1022" s="277" t="s">
        <v>204</v>
      </c>
      <c r="J1022" s="278">
        <v>42361</v>
      </c>
      <c r="K1022" s="279">
        <v>166</v>
      </c>
      <c r="L1022" s="275" t="s">
        <v>161</v>
      </c>
      <c r="M1022" s="275" t="s">
        <v>128</v>
      </c>
      <c r="N1022" s="278">
        <v>42432</v>
      </c>
      <c r="O1022" s="278" t="s">
        <v>266</v>
      </c>
      <c r="P1022" s="279">
        <v>95</v>
      </c>
      <c r="Q1022" s="278" t="s">
        <v>36</v>
      </c>
      <c r="R1022" s="275">
        <v>19990.599999999999</v>
      </c>
      <c r="S1022" s="275" t="s">
        <v>186</v>
      </c>
      <c r="T1022" s="275">
        <v>26239.55</v>
      </c>
      <c r="U1022" s="275" t="s">
        <v>186</v>
      </c>
      <c r="V1022" s="283">
        <v>19990.601818094136</v>
      </c>
      <c r="W1022" s="275" t="s">
        <v>100</v>
      </c>
      <c r="X1022" s="275" t="s">
        <v>114</v>
      </c>
      <c r="Y1022" s="275">
        <v>26.24</v>
      </c>
      <c r="Z1022" s="275">
        <v>1</v>
      </c>
      <c r="AA1022" s="282" t="s">
        <v>630</v>
      </c>
      <c r="AB1022" s="289" t="s">
        <v>441</v>
      </c>
      <c r="AC1022" s="275" t="s">
        <v>2477</v>
      </c>
      <c r="AD1022" s="290" t="s">
        <v>350</v>
      </c>
      <c r="AE1022" s="292"/>
      <c r="AF1022" s="292" t="s">
        <v>2134</v>
      </c>
      <c r="AG1022" s="292"/>
    </row>
    <row r="1023" spans="1:33" x14ac:dyDescent="0.25">
      <c r="A1023" s="275">
        <v>260</v>
      </c>
      <c r="B1023" s="275" t="s">
        <v>113</v>
      </c>
      <c r="C1023" s="275" t="s">
        <v>23</v>
      </c>
      <c r="D1023" s="275">
        <v>247</v>
      </c>
      <c r="E1023" s="275" t="s">
        <v>198</v>
      </c>
      <c r="F1023" s="275" t="s">
        <v>23</v>
      </c>
      <c r="G1023" s="276">
        <v>260013006868</v>
      </c>
      <c r="H1023" s="277" t="s">
        <v>60</v>
      </c>
      <c r="I1023" s="277" t="s">
        <v>207</v>
      </c>
      <c r="J1023" s="278">
        <v>42522</v>
      </c>
      <c r="K1023" s="279">
        <v>5</v>
      </c>
      <c r="L1023" s="275" t="s">
        <v>158</v>
      </c>
      <c r="M1023" s="275" t="s">
        <v>41</v>
      </c>
      <c r="N1023" s="278">
        <v>42524</v>
      </c>
      <c r="O1023" s="278" t="s">
        <v>268</v>
      </c>
      <c r="P1023" s="279">
        <v>3</v>
      </c>
      <c r="Q1023" s="278" t="s">
        <v>33</v>
      </c>
      <c r="R1023" s="275">
        <v>7709.64</v>
      </c>
      <c r="S1023" s="275" t="s">
        <v>186</v>
      </c>
      <c r="T1023" s="275">
        <v>10119.629999999999</v>
      </c>
      <c r="U1023" s="275" t="s">
        <v>186</v>
      </c>
      <c r="V1023" s="283">
        <v>7709.6403664102454</v>
      </c>
      <c r="W1023" s="275" t="s">
        <v>100</v>
      </c>
      <c r="X1023" s="275" t="s">
        <v>107</v>
      </c>
      <c r="Y1023" s="275">
        <v>10.119999999999999</v>
      </c>
      <c r="Z1023" s="275">
        <v>1</v>
      </c>
      <c r="AA1023" s="282" t="s">
        <v>629</v>
      </c>
      <c r="AB1023" s="289" t="s">
        <v>478</v>
      </c>
      <c r="AC1023" s="275" t="s">
        <v>2478</v>
      </c>
      <c r="AD1023" s="290" t="s">
        <v>349</v>
      </c>
      <c r="AE1023" s="292" t="s">
        <v>794</v>
      </c>
      <c r="AF1023" s="292" t="s">
        <v>2134</v>
      </c>
      <c r="AG1023" s="292"/>
    </row>
    <row r="1024" spans="1:33" x14ac:dyDescent="0.25">
      <c r="A1024" s="275">
        <v>260</v>
      </c>
      <c r="B1024" s="275" t="s">
        <v>113</v>
      </c>
      <c r="C1024" s="275" t="s">
        <v>23</v>
      </c>
      <c r="D1024" s="275">
        <v>413</v>
      </c>
      <c r="E1024" s="275" t="s">
        <v>136</v>
      </c>
      <c r="F1024" s="275" t="s">
        <v>13</v>
      </c>
      <c r="G1024" s="276">
        <v>2600110080653</v>
      </c>
      <c r="H1024" s="277" t="s">
        <v>2382</v>
      </c>
      <c r="I1024" s="277" t="s">
        <v>303</v>
      </c>
      <c r="J1024" s="278">
        <v>42461</v>
      </c>
      <c r="K1024" s="279">
        <v>66</v>
      </c>
      <c r="L1024" s="275" t="s">
        <v>111</v>
      </c>
      <c r="M1024" s="275" t="s">
        <v>42</v>
      </c>
      <c r="N1024" s="278">
        <v>42527</v>
      </c>
      <c r="O1024" s="278" t="s">
        <v>268</v>
      </c>
      <c r="P1024" s="279">
        <v>0</v>
      </c>
      <c r="Q1024" s="278" t="s">
        <v>33</v>
      </c>
      <c r="R1024" s="275">
        <v>80.25</v>
      </c>
      <c r="S1024" s="275" t="s">
        <v>186</v>
      </c>
      <c r="T1024" s="275">
        <v>105.34</v>
      </c>
      <c r="U1024" s="275" t="s">
        <v>186</v>
      </c>
      <c r="V1024" s="283">
        <v>80.25328161184305</v>
      </c>
      <c r="W1024" s="275" t="s">
        <v>100</v>
      </c>
      <c r="X1024" s="275" t="s">
        <v>114</v>
      </c>
      <c r="Y1024" s="275">
        <v>0.11</v>
      </c>
      <c r="Z1024" s="275">
        <v>1</v>
      </c>
      <c r="AA1024" s="282" t="s">
        <v>631</v>
      </c>
      <c r="AB1024" s="289" t="s">
        <v>425</v>
      </c>
      <c r="AC1024" s="275" t="s">
        <v>374</v>
      </c>
      <c r="AD1024" s="290" t="s">
        <v>349</v>
      </c>
      <c r="AE1024" s="292"/>
      <c r="AF1024" s="292"/>
      <c r="AG1024" s="292"/>
    </row>
    <row r="1025" spans="1:33" x14ac:dyDescent="0.25">
      <c r="A1025" s="275">
        <v>260</v>
      </c>
      <c r="B1025" s="275" t="s">
        <v>113</v>
      </c>
      <c r="C1025" s="275" t="s">
        <v>23</v>
      </c>
      <c r="D1025" s="275">
        <v>413</v>
      </c>
      <c r="E1025" s="275" t="s">
        <v>136</v>
      </c>
      <c r="F1025" s="275" t="s">
        <v>13</v>
      </c>
      <c r="G1025" s="276">
        <v>2600110080617</v>
      </c>
      <c r="H1025" s="277" t="s">
        <v>2382</v>
      </c>
      <c r="I1025" s="277" t="s">
        <v>303</v>
      </c>
      <c r="J1025" s="278">
        <v>42461</v>
      </c>
      <c r="K1025" s="279">
        <v>66</v>
      </c>
      <c r="L1025" s="275" t="s">
        <v>111</v>
      </c>
      <c r="M1025" s="275" t="s">
        <v>42</v>
      </c>
      <c r="N1025" s="278">
        <v>42527</v>
      </c>
      <c r="O1025" s="278" t="s">
        <v>268</v>
      </c>
      <c r="P1025" s="279">
        <v>0</v>
      </c>
      <c r="Q1025" s="278" t="s">
        <v>33</v>
      </c>
      <c r="R1025" s="275">
        <v>2215</v>
      </c>
      <c r="S1025" s="275" t="s">
        <v>186</v>
      </c>
      <c r="T1025" s="275">
        <v>2907.4</v>
      </c>
      <c r="U1025" s="275" t="s">
        <v>186</v>
      </c>
      <c r="V1025" s="283">
        <v>2215.0027620872652</v>
      </c>
      <c r="W1025" s="275" t="s">
        <v>100</v>
      </c>
      <c r="X1025" s="275" t="s">
        <v>114</v>
      </c>
      <c r="Y1025" s="275">
        <v>2.91</v>
      </c>
      <c r="Z1025" s="275">
        <v>1</v>
      </c>
      <c r="AA1025" s="282" t="s">
        <v>629</v>
      </c>
      <c r="AB1025" s="289" t="s">
        <v>425</v>
      </c>
      <c r="AC1025" s="275" t="s">
        <v>374</v>
      </c>
      <c r="AD1025" s="290" t="s">
        <v>349</v>
      </c>
      <c r="AE1025" s="292"/>
      <c r="AF1025" s="292"/>
      <c r="AG1025" s="292"/>
    </row>
    <row r="1026" spans="1:33" x14ac:dyDescent="0.25">
      <c r="A1026" s="275">
        <v>260</v>
      </c>
      <c r="B1026" s="275" t="s">
        <v>113</v>
      </c>
      <c r="C1026" s="275" t="s">
        <v>23</v>
      </c>
      <c r="D1026" s="275">
        <v>413</v>
      </c>
      <c r="E1026" s="275" t="s">
        <v>136</v>
      </c>
      <c r="F1026" s="275" t="s">
        <v>13</v>
      </c>
      <c r="G1026" s="276">
        <v>2600110080650</v>
      </c>
      <c r="H1026" s="277" t="s">
        <v>2382</v>
      </c>
      <c r="I1026" s="277" t="s">
        <v>303</v>
      </c>
      <c r="J1026" s="278">
        <v>42461</v>
      </c>
      <c r="K1026" s="279">
        <v>66</v>
      </c>
      <c r="L1026" s="275" t="s">
        <v>111</v>
      </c>
      <c r="M1026" s="275" t="s">
        <v>42</v>
      </c>
      <c r="N1026" s="278">
        <v>42527</v>
      </c>
      <c r="O1026" s="278" t="s">
        <v>268</v>
      </c>
      <c r="P1026" s="279">
        <v>0</v>
      </c>
      <c r="Q1026" s="278" t="s">
        <v>33</v>
      </c>
      <c r="R1026" s="275">
        <v>3051.4</v>
      </c>
      <c r="S1026" s="275" t="s">
        <v>186</v>
      </c>
      <c r="T1026" s="275">
        <v>4005.25</v>
      </c>
      <c r="U1026" s="275" t="s">
        <v>186</v>
      </c>
      <c r="V1026" s="283">
        <v>3051.3998118078071</v>
      </c>
      <c r="W1026" s="275" t="s">
        <v>100</v>
      </c>
      <c r="X1026" s="275" t="s">
        <v>114</v>
      </c>
      <c r="Y1026" s="275">
        <v>4.01</v>
      </c>
      <c r="Z1026" s="275">
        <v>1</v>
      </c>
      <c r="AA1026" s="282" t="s">
        <v>629</v>
      </c>
      <c r="AB1026" s="289" t="s">
        <v>425</v>
      </c>
      <c r="AC1026" s="275" t="s">
        <v>374</v>
      </c>
      <c r="AD1026" s="290" t="s">
        <v>349</v>
      </c>
      <c r="AE1026" s="292"/>
      <c r="AF1026" s="292"/>
      <c r="AG1026" s="292"/>
    </row>
    <row r="1027" spans="1:33" x14ac:dyDescent="0.25">
      <c r="A1027" s="275">
        <v>260</v>
      </c>
      <c r="B1027" s="275" t="s">
        <v>113</v>
      </c>
      <c r="C1027" s="275" t="s">
        <v>23</v>
      </c>
      <c r="D1027" s="275">
        <v>413</v>
      </c>
      <c r="E1027" s="275" t="s">
        <v>136</v>
      </c>
      <c r="F1027" s="275" t="s">
        <v>13</v>
      </c>
      <c r="G1027" s="276">
        <v>2600110080627</v>
      </c>
      <c r="H1027" s="277" t="s">
        <v>2382</v>
      </c>
      <c r="I1027" s="277" t="s">
        <v>303</v>
      </c>
      <c r="J1027" s="278">
        <v>42461</v>
      </c>
      <c r="K1027" s="279">
        <v>66</v>
      </c>
      <c r="L1027" s="275" t="s">
        <v>158</v>
      </c>
      <c r="M1027" s="275" t="s">
        <v>41</v>
      </c>
      <c r="N1027" s="278">
        <v>42527</v>
      </c>
      <c r="O1027" s="278" t="s">
        <v>268</v>
      </c>
      <c r="P1027" s="279">
        <v>0</v>
      </c>
      <c r="Q1027" s="278" t="s">
        <v>33</v>
      </c>
      <c r="R1027" s="275">
        <v>3829.22</v>
      </c>
      <c r="S1027" s="275" t="s">
        <v>186</v>
      </c>
      <c r="T1027" s="275">
        <v>5026.21</v>
      </c>
      <c r="U1027" s="275" t="s">
        <v>186</v>
      </c>
      <c r="V1027" s="283">
        <v>3829.218213121907</v>
      </c>
      <c r="W1027" s="275" t="s">
        <v>100</v>
      </c>
      <c r="X1027" s="275" t="s">
        <v>114</v>
      </c>
      <c r="Y1027" s="275">
        <v>5.03</v>
      </c>
      <c r="Z1027" s="275">
        <v>1</v>
      </c>
      <c r="AA1027" s="282" t="s">
        <v>629</v>
      </c>
      <c r="AB1027" s="289" t="s">
        <v>425</v>
      </c>
      <c r="AC1027" s="275" t="s">
        <v>2314</v>
      </c>
      <c r="AD1027" s="290" t="s">
        <v>349</v>
      </c>
      <c r="AE1027" s="292"/>
      <c r="AF1027" s="292" t="s">
        <v>2134</v>
      </c>
      <c r="AG1027" s="292"/>
    </row>
    <row r="1028" spans="1:33" x14ac:dyDescent="0.25">
      <c r="A1028" s="275">
        <v>260</v>
      </c>
      <c r="B1028" s="275" t="s">
        <v>113</v>
      </c>
      <c r="C1028" s="275" t="s">
        <v>23</v>
      </c>
      <c r="D1028" s="275">
        <v>413</v>
      </c>
      <c r="E1028" s="275" t="s">
        <v>136</v>
      </c>
      <c r="F1028" s="275" t="s">
        <v>13</v>
      </c>
      <c r="G1028" s="276">
        <v>2600110080642</v>
      </c>
      <c r="H1028" s="277" t="s">
        <v>2382</v>
      </c>
      <c r="I1028" s="277" t="s">
        <v>303</v>
      </c>
      <c r="J1028" s="278">
        <v>42461</v>
      </c>
      <c r="K1028" s="279">
        <v>66</v>
      </c>
      <c r="L1028" s="275" t="s">
        <v>111</v>
      </c>
      <c r="M1028" s="275" t="s">
        <v>42</v>
      </c>
      <c r="N1028" s="278">
        <v>42527</v>
      </c>
      <c r="O1028" s="278" t="s">
        <v>268</v>
      </c>
      <c r="P1028" s="279">
        <v>0</v>
      </c>
      <c r="Q1028" s="278" t="s">
        <v>33</v>
      </c>
      <c r="R1028" s="275">
        <v>4157.3500000000004</v>
      </c>
      <c r="S1028" s="275" t="s">
        <v>186</v>
      </c>
      <c r="T1028" s="275">
        <v>5456.91</v>
      </c>
      <c r="U1028" s="275" t="s">
        <v>186</v>
      </c>
      <c r="V1028" s="283">
        <v>4157.3470188008587</v>
      </c>
      <c r="W1028" s="275" t="s">
        <v>100</v>
      </c>
      <c r="X1028" s="275" t="s">
        <v>114</v>
      </c>
      <c r="Y1028" s="275">
        <v>5.46</v>
      </c>
      <c r="Z1028" s="275">
        <v>1</v>
      </c>
      <c r="AA1028" s="282" t="s">
        <v>629</v>
      </c>
      <c r="AB1028" s="289" t="s">
        <v>425</v>
      </c>
      <c r="AC1028" s="275" t="s">
        <v>374</v>
      </c>
      <c r="AD1028" s="290" t="s">
        <v>349</v>
      </c>
      <c r="AE1028" s="292"/>
      <c r="AF1028" s="292"/>
      <c r="AG1028" s="292"/>
    </row>
    <row r="1029" spans="1:33" x14ac:dyDescent="0.25">
      <c r="A1029" s="275">
        <v>260</v>
      </c>
      <c r="B1029" s="275" t="s">
        <v>113</v>
      </c>
      <c r="C1029" s="275" t="s">
        <v>23</v>
      </c>
      <c r="D1029" s="275">
        <v>413</v>
      </c>
      <c r="E1029" s="275" t="s">
        <v>136</v>
      </c>
      <c r="F1029" s="275" t="s">
        <v>13</v>
      </c>
      <c r="G1029" s="276">
        <v>2600110080563</v>
      </c>
      <c r="H1029" s="277" t="s">
        <v>2382</v>
      </c>
      <c r="I1029" s="277" t="s">
        <v>303</v>
      </c>
      <c r="J1029" s="278">
        <v>42461</v>
      </c>
      <c r="K1029" s="279">
        <v>66</v>
      </c>
      <c r="L1029" s="275" t="s">
        <v>111</v>
      </c>
      <c r="M1029" s="275" t="s">
        <v>42</v>
      </c>
      <c r="N1029" s="278">
        <v>42527</v>
      </c>
      <c r="O1029" s="278" t="s">
        <v>268</v>
      </c>
      <c r="P1029" s="279">
        <v>0</v>
      </c>
      <c r="Q1029" s="278" t="s">
        <v>33</v>
      </c>
      <c r="R1029" s="275">
        <v>5168</v>
      </c>
      <c r="S1029" s="275" t="s">
        <v>186</v>
      </c>
      <c r="T1029" s="275">
        <v>6783.49</v>
      </c>
      <c r="U1029" s="275" t="s">
        <v>186</v>
      </c>
      <c r="V1029" s="283">
        <v>5168.002024692626</v>
      </c>
      <c r="W1029" s="275" t="s">
        <v>100</v>
      </c>
      <c r="X1029" s="275" t="s">
        <v>114</v>
      </c>
      <c r="Y1029" s="275">
        <v>6.78</v>
      </c>
      <c r="Z1029" s="275">
        <v>1</v>
      </c>
      <c r="AA1029" s="282" t="s">
        <v>629</v>
      </c>
      <c r="AB1029" s="289" t="s">
        <v>425</v>
      </c>
      <c r="AC1029" s="275" t="s">
        <v>374</v>
      </c>
      <c r="AD1029" s="290" t="s">
        <v>349</v>
      </c>
      <c r="AE1029" s="292"/>
      <c r="AF1029" s="292"/>
      <c r="AG1029" s="292"/>
    </row>
    <row r="1030" spans="1:33" x14ac:dyDescent="0.25">
      <c r="A1030" s="275">
        <v>260</v>
      </c>
      <c r="B1030" s="275" t="s">
        <v>113</v>
      </c>
      <c r="C1030" s="275" t="s">
        <v>23</v>
      </c>
      <c r="D1030" s="275">
        <v>413</v>
      </c>
      <c r="E1030" s="275" t="s">
        <v>136</v>
      </c>
      <c r="F1030" s="275" t="s">
        <v>13</v>
      </c>
      <c r="G1030" s="276">
        <v>2600110082615</v>
      </c>
      <c r="H1030" s="277" t="s">
        <v>57</v>
      </c>
      <c r="I1030" s="277" t="s">
        <v>209</v>
      </c>
      <c r="J1030" s="278">
        <v>42461</v>
      </c>
      <c r="K1030" s="279">
        <v>66</v>
      </c>
      <c r="L1030" s="275" t="s">
        <v>111</v>
      </c>
      <c r="M1030" s="275" t="s">
        <v>42</v>
      </c>
      <c r="N1030" s="278">
        <v>42527</v>
      </c>
      <c r="O1030" s="278" t="s">
        <v>268</v>
      </c>
      <c r="P1030" s="279">
        <v>0</v>
      </c>
      <c r="Q1030" s="278" t="s">
        <v>33</v>
      </c>
      <c r="R1030" s="275">
        <v>6105.31</v>
      </c>
      <c r="S1030" s="275" t="s">
        <v>186</v>
      </c>
      <c r="T1030" s="275">
        <v>8013.8</v>
      </c>
      <c r="U1030" s="275" t="s">
        <v>186</v>
      </c>
      <c r="V1030" s="283">
        <v>6105.3137286974352</v>
      </c>
      <c r="W1030" s="275" t="s">
        <v>100</v>
      </c>
      <c r="X1030" s="275" t="s">
        <v>114</v>
      </c>
      <c r="Y1030" s="275">
        <v>8.01</v>
      </c>
      <c r="Z1030" s="275">
        <v>1</v>
      </c>
      <c r="AA1030" s="282" t="s">
        <v>629</v>
      </c>
      <c r="AB1030" s="289" t="s">
        <v>425</v>
      </c>
      <c r="AC1030" s="275" t="s">
        <v>2128</v>
      </c>
      <c r="AD1030" s="290" t="s">
        <v>349</v>
      </c>
      <c r="AE1030" s="292"/>
      <c r="AF1030" s="292"/>
      <c r="AG1030" s="292"/>
    </row>
    <row r="1031" spans="1:33" x14ac:dyDescent="0.25">
      <c r="A1031" s="275">
        <v>3036</v>
      </c>
      <c r="B1031" s="275" t="s">
        <v>202</v>
      </c>
      <c r="C1031" s="275" t="s">
        <v>23</v>
      </c>
      <c r="D1031" s="275">
        <v>260</v>
      </c>
      <c r="E1031" s="275" t="s">
        <v>113</v>
      </c>
      <c r="F1031" s="275" t="s">
        <v>23</v>
      </c>
      <c r="G1031" s="276" t="s">
        <v>2479</v>
      </c>
      <c r="H1031" s="277" t="s">
        <v>59</v>
      </c>
      <c r="I1031" s="277" t="s">
        <v>203</v>
      </c>
      <c r="J1031" s="278">
        <v>42464</v>
      </c>
      <c r="K1031" s="279">
        <v>63</v>
      </c>
      <c r="L1031" s="275" t="s">
        <v>111</v>
      </c>
      <c r="M1031" s="275" t="s">
        <v>42</v>
      </c>
      <c r="N1031" s="278">
        <v>42527</v>
      </c>
      <c r="O1031" s="278" t="s">
        <v>268</v>
      </c>
      <c r="P1031" s="279">
        <v>0</v>
      </c>
      <c r="Q1031" s="278" t="s">
        <v>33</v>
      </c>
      <c r="R1031" s="275">
        <v>552.95000000000005</v>
      </c>
      <c r="S1031" s="275" t="s">
        <v>186</v>
      </c>
      <c r="T1031" s="275">
        <v>725.8</v>
      </c>
      <c r="U1031" s="275" t="s">
        <v>186</v>
      </c>
      <c r="V1031" s="283">
        <v>552.95074799578208</v>
      </c>
      <c r="W1031" s="275" t="s">
        <v>100</v>
      </c>
      <c r="X1031" s="275" t="s">
        <v>107</v>
      </c>
      <c r="Y1031" s="275">
        <v>0.73</v>
      </c>
      <c r="Z1031" s="275">
        <v>1</v>
      </c>
      <c r="AA1031" s="282" t="s">
        <v>631</v>
      </c>
      <c r="AB1031" s="289" t="s">
        <v>442</v>
      </c>
      <c r="AC1031" s="275" t="s">
        <v>355</v>
      </c>
      <c r="AD1031" s="290" t="s">
        <v>349</v>
      </c>
      <c r="AE1031" s="292"/>
      <c r="AF1031" s="292"/>
      <c r="AG1031" s="292"/>
    </row>
    <row r="1032" spans="1:33" x14ac:dyDescent="0.25">
      <c r="A1032" s="275">
        <v>3036</v>
      </c>
      <c r="B1032" s="275" t="s">
        <v>202</v>
      </c>
      <c r="C1032" s="275" t="s">
        <v>23</v>
      </c>
      <c r="D1032" s="275">
        <v>260</v>
      </c>
      <c r="E1032" s="275" t="s">
        <v>113</v>
      </c>
      <c r="F1032" s="275" t="s">
        <v>23</v>
      </c>
      <c r="G1032" s="276" t="s">
        <v>2480</v>
      </c>
      <c r="H1032" s="277" t="s">
        <v>59</v>
      </c>
      <c r="I1032" s="277" t="s">
        <v>203</v>
      </c>
      <c r="J1032" s="278">
        <v>42464</v>
      </c>
      <c r="K1032" s="279">
        <v>63</v>
      </c>
      <c r="L1032" s="275" t="s">
        <v>111</v>
      </c>
      <c r="M1032" s="275" t="s">
        <v>42</v>
      </c>
      <c r="N1032" s="278">
        <v>42527</v>
      </c>
      <c r="O1032" s="278" t="s">
        <v>268</v>
      </c>
      <c r="P1032" s="279">
        <v>0</v>
      </c>
      <c r="Q1032" s="278" t="s">
        <v>33</v>
      </c>
      <c r="R1032" s="275">
        <v>1292.1400000000001</v>
      </c>
      <c r="S1032" s="275" t="s">
        <v>186</v>
      </c>
      <c r="T1032" s="275">
        <v>1696.06</v>
      </c>
      <c r="U1032" s="275" t="s">
        <v>186</v>
      </c>
      <c r="V1032" s="283">
        <v>1292.1433530528054</v>
      </c>
      <c r="W1032" s="275" t="s">
        <v>100</v>
      </c>
      <c r="X1032" s="275" t="s">
        <v>107</v>
      </c>
      <c r="Y1032" s="275">
        <v>1.7</v>
      </c>
      <c r="Z1032" s="275">
        <v>1</v>
      </c>
      <c r="AA1032" s="282" t="s">
        <v>629</v>
      </c>
      <c r="AB1032" s="289" t="s">
        <v>442</v>
      </c>
      <c r="AC1032" s="275" t="s">
        <v>355</v>
      </c>
      <c r="AD1032" s="290" t="s">
        <v>349</v>
      </c>
      <c r="AE1032" s="292"/>
      <c r="AF1032" s="292"/>
      <c r="AG1032" s="292"/>
    </row>
    <row r="1033" spans="1:33" x14ac:dyDescent="0.25">
      <c r="A1033" s="275">
        <v>3036</v>
      </c>
      <c r="B1033" s="275" t="s">
        <v>202</v>
      </c>
      <c r="C1033" s="275" t="s">
        <v>23</v>
      </c>
      <c r="D1033" s="275">
        <v>260</v>
      </c>
      <c r="E1033" s="275" t="s">
        <v>113</v>
      </c>
      <c r="F1033" s="275" t="s">
        <v>23</v>
      </c>
      <c r="G1033" s="276" t="s">
        <v>2204</v>
      </c>
      <c r="H1033" s="277" t="s">
        <v>59</v>
      </c>
      <c r="I1033" s="277" t="s">
        <v>203</v>
      </c>
      <c r="J1033" s="278">
        <v>42431</v>
      </c>
      <c r="K1033" s="279">
        <v>96</v>
      </c>
      <c r="L1033" s="275" t="s">
        <v>111</v>
      </c>
      <c r="M1033" s="275" t="s">
        <v>42</v>
      </c>
      <c r="N1033" s="278">
        <v>42495</v>
      </c>
      <c r="O1033" s="278" t="s">
        <v>268</v>
      </c>
      <c r="P1033" s="279">
        <v>32</v>
      </c>
      <c r="Q1033" s="278" t="s">
        <v>34</v>
      </c>
      <c r="R1033" s="275">
        <v>11220</v>
      </c>
      <c r="S1033" s="275" t="s">
        <v>186</v>
      </c>
      <c r="T1033" s="275">
        <v>14727.31</v>
      </c>
      <c r="U1033" s="275" t="s">
        <v>186</v>
      </c>
      <c r="V1033" s="283">
        <v>11220.001488654949</v>
      </c>
      <c r="W1033" s="275" t="s">
        <v>100</v>
      </c>
      <c r="X1033" s="275" t="s">
        <v>107</v>
      </c>
      <c r="Y1033" s="275">
        <v>14.73</v>
      </c>
      <c r="Z1033" s="275">
        <v>1</v>
      </c>
      <c r="AA1033" s="282" t="s">
        <v>630</v>
      </c>
      <c r="AB1033" s="289" t="s">
        <v>442</v>
      </c>
      <c r="AC1033" s="275" t="s">
        <v>355</v>
      </c>
      <c r="AD1033" s="290" t="s">
        <v>350</v>
      </c>
      <c r="AE1033" s="292"/>
      <c r="AF1033" s="292" t="s">
        <v>2134</v>
      </c>
      <c r="AG1033" s="292"/>
    </row>
    <row r="1034" spans="1:33" x14ac:dyDescent="0.25">
      <c r="A1034" s="275">
        <v>3036</v>
      </c>
      <c r="B1034" s="275" t="s">
        <v>202</v>
      </c>
      <c r="C1034" s="275" t="s">
        <v>23</v>
      </c>
      <c r="D1034" s="275">
        <v>260</v>
      </c>
      <c r="E1034" s="275" t="s">
        <v>113</v>
      </c>
      <c r="F1034" s="275" t="s">
        <v>23</v>
      </c>
      <c r="G1034" s="276" t="s">
        <v>1819</v>
      </c>
      <c r="H1034" s="277" t="s">
        <v>59</v>
      </c>
      <c r="I1034" s="277" t="s">
        <v>203</v>
      </c>
      <c r="J1034" s="278">
        <v>42402</v>
      </c>
      <c r="K1034" s="279">
        <v>125</v>
      </c>
      <c r="L1034" s="275" t="s">
        <v>111</v>
      </c>
      <c r="M1034" s="275" t="s">
        <v>42</v>
      </c>
      <c r="N1034" s="278">
        <v>42466</v>
      </c>
      <c r="O1034" s="278" t="s">
        <v>266</v>
      </c>
      <c r="P1034" s="279">
        <v>61</v>
      </c>
      <c r="Q1034" s="278" t="s">
        <v>35</v>
      </c>
      <c r="R1034" s="275">
        <v>11730</v>
      </c>
      <c r="S1034" s="275" t="s">
        <v>186</v>
      </c>
      <c r="T1034" s="275">
        <v>15396.73</v>
      </c>
      <c r="U1034" s="275" t="s">
        <v>186</v>
      </c>
      <c r="V1034" s="283">
        <v>11729.999132252822</v>
      </c>
      <c r="W1034" s="275" t="s">
        <v>100</v>
      </c>
      <c r="X1034" s="275" t="s">
        <v>107</v>
      </c>
      <c r="Y1034" s="275">
        <v>15.4</v>
      </c>
      <c r="Z1034" s="275">
        <v>1</v>
      </c>
      <c r="AA1034" s="282" t="s">
        <v>630</v>
      </c>
      <c r="AB1034" s="289" t="s">
        <v>442</v>
      </c>
      <c r="AC1034" s="275" t="s">
        <v>355</v>
      </c>
      <c r="AD1034" s="290" t="s">
        <v>350</v>
      </c>
      <c r="AE1034" s="292" t="s">
        <v>69</v>
      </c>
      <c r="AF1034" s="292" t="s">
        <v>2134</v>
      </c>
      <c r="AG1034" s="292" t="s">
        <v>2134</v>
      </c>
    </row>
    <row r="1035" spans="1:33" x14ac:dyDescent="0.25">
      <c r="A1035" s="275">
        <v>3036</v>
      </c>
      <c r="B1035" s="275" t="s">
        <v>202</v>
      </c>
      <c r="C1035" s="275" t="s">
        <v>23</v>
      </c>
      <c r="D1035" s="275">
        <v>260</v>
      </c>
      <c r="E1035" s="275" t="s">
        <v>113</v>
      </c>
      <c r="F1035" s="275" t="s">
        <v>23</v>
      </c>
      <c r="G1035" s="276" t="s">
        <v>2205</v>
      </c>
      <c r="H1035" s="277" t="s">
        <v>59</v>
      </c>
      <c r="I1035" s="277" t="s">
        <v>203</v>
      </c>
      <c r="J1035" s="278">
        <v>42431</v>
      </c>
      <c r="K1035" s="279">
        <v>96</v>
      </c>
      <c r="L1035" s="275" t="s">
        <v>111</v>
      </c>
      <c r="M1035" s="275" t="s">
        <v>42</v>
      </c>
      <c r="N1035" s="278">
        <v>42495</v>
      </c>
      <c r="O1035" s="278" t="s">
        <v>268</v>
      </c>
      <c r="P1035" s="279">
        <v>32</v>
      </c>
      <c r="Q1035" s="278" t="s">
        <v>34</v>
      </c>
      <c r="R1035" s="275">
        <v>12870</v>
      </c>
      <c r="S1035" s="275" t="s">
        <v>186</v>
      </c>
      <c r="T1035" s="275">
        <v>16893.09</v>
      </c>
      <c r="U1035" s="275" t="s">
        <v>186</v>
      </c>
      <c r="V1035" s="283">
        <v>12870.001035354184</v>
      </c>
      <c r="W1035" s="275" t="s">
        <v>100</v>
      </c>
      <c r="X1035" s="275" t="s">
        <v>107</v>
      </c>
      <c r="Y1035" s="275">
        <v>16.89</v>
      </c>
      <c r="Z1035" s="275">
        <v>1</v>
      </c>
      <c r="AA1035" s="282" t="s">
        <v>630</v>
      </c>
      <c r="AB1035" s="289" t="s">
        <v>442</v>
      </c>
      <c r="AC1035" s="275" t="s">
        <v>355</v>
      </c>
      <c r="AD1035" s="290" t="s">
        <v>350</v>
      </c>
      <c r="AE1035" s="292"/>
      <c r="AF1035" s="292" t="s">
        <v>2134</v>
      </c>
      <c r="AG1035" s="292"/>
    </row>
    <row r="1036" spans="1:33" x14ac:dyDescent="0.25">
      <c r="A1036" s="275">
        <v>3036</v>
      </c>
      <c r="B1036" s="275" t="s">
        <v>202</v>
      </c>
      <c r="C1036" s="275" t="s">
        <v>23</v>
      </c>
      <c r="D1036" s="275">
        <v>260</v>
      </c>
      <c r="E1036" s="275" t="s">
        <v>113</v>
      </c>
      <c r="F1036" s="275" t="s">
        <v>23</v>
      </c>
      <c r="G1036" s="276" t="s">
        <v>2206</v>
      </c>
      <c r="H1036" s="277" t="s">
        <v>59</v>
      </c>
      <c r="I1036" s="277" t="s">
        <v>203</v>
      </c>
      <c r="J1036" s="278">
        <v>42431</v>
      </c>
      <c r="K1036" s="279">
        <v>96</v>
      </c>
      <c r="L1036" s="275" t="s">
        <v>111</v>
      </c>
      <c r="M1036" s="275" t="s">
        <v>42</v>
      </c>
      <c r="N1036" s="278">
        <v>42495</v>
      </c>
      <c r="O1036" s="278" t="s">
        <v>268</v>
      </c>
      <c r="P1036" s="279">
        <v>32</v>
      </c>
      <c r="Q1036" s="278" t="s">
        <v>34</v>
      </c>
      <c r="R1036" s="275">
        <v>13200</v>
      </c>
      <c r="S1036" s="275" t="s">
        <v>186</v>
      </c>
      <c r="T1036" s="275">
        <v>17326.240000000002</v>
      </c>
      <c r="U1036" s="275" t="s">
        <v>186</v>
      </c>
      <c r="V1036" s="283">
        <v>13199.996373593884</v>
      </c>
      <c r="W1036" s="275" t="s">
        <v>100</v>
      </c>
      <c r="X1036" s="275" t="s">
        <v>107</v>
      </c>
      <c r="Y1036" s="275">
        <v>17.329999999999998</v>
      </c>
      <c r="Z1036" s="275">
        <v>1</v>
      </c>
      <c r="AA1036" s="282" t="s">
        <v>630</v>
      </c>
      <c r="AB1036" s="289" t="s">
        <v>442</v>
      </c>
      <c r="AC1036" s="275" t="s">
        <v>355</v>
      </c>
      <c r="AD1036" s="290" t="s">
        <v>350</v>
      </c>
      <c r="AE1036" s="292"/>
      <c r="AF1036" s="292" t="s">
        <v>2134</v>
      </c>
      <c r="AG1036" s="292"/>
    </row>
    <row r="1037" spans="1:33" x14ac:dyDescent="0.25">
      <c r="A1037" s="275">
        <v>3036</v>
      </c>
      <c r="B1037" s="275" t="s">
        <v>202</v>
      </c>
      <c r="C1037" s="275" t="s">
        <v>23</v>
      </c>
      <c r="D1037" s="275">
        <v>260</v>
      </c>
      <c r="E1037" s="275" t="s">
        <v>113</v>
      </c>
      <c r="F1037" s="275" t="s">
        <v>23</v>
      </c>
      <c r="G1037" s="276" t="s">
        <v>1095</v>
      </c>
      <c r="H1037" s="277" t="s">
        <v>59</v>
      </c>
      <c r="I1037" s="277" t="s">
        <v>203</v>
      </c>
      <c r="J1037" s="278">
        <v>42340</v>
      </c>
      <c r="K1037" s="279">
        <v>187</v>
      </c>
      <c r="L1037" s="275" t="s">
        <v>111</v>
      </c>
      <c r="M1037" s="275" t="s">
        <v>42</v>
      </c>
      <c r="N1037" s="278">
        <v>42403</v>
      </c>
      <c r="O1037" s="278" t="s">
        <v>266</v>
      </c>
      <c r="P1037" s="279">
        <v>124</v>
      </c>
      <c r="Q1037" s="278" t="s">
        <v>38</v>
      </c>
      <c r="R1037" s="275">
        <v>13860</v>
      </c>
      <c r="S1037" s="275" t="s">
        <v>186</v>
      </c>
      <c r="T1037" s="275">
        <v>18192.560000000001</v>
      </c>
      <c r="U1037" s="275" t="s">
        <v>186</v>
      </c>
      <c r="V1037" s="283">
        <v>13860.002287073776</v>
      </c>
      <c r="W1037" s="275" t="s">
        <v>100</v>
      </c>
      <c r="X1037" s="275" t="s">
        <v>107</v>
      </c>
      <c r="Y1037" s="275">
        <v>18.190000000000001</v>
      </c>
      <c r="Z1037" s="275">
        <v>1</v>
      </c>
      <c r="AA1037" s="282" t="s">
        <v>630</v>
      </c>
      <c r="AB1037" s="289" t="s">
        <v>442</v>
      </c>
      <c r="AC1037" s="275" t="s">
        <v>379</v>
      </c>
      <c r="AD1037" s="290" t="s">
        <v>350</v>
      </c>
      <c r="AE1037" s="292" t="s">
        <v>69</v>
      </c>
      <c r="AF1037" s="292" t="s">
        <v>2134</v>
      </c>
      <c r="AG1037" s="292" t="s">
        <v>2134</v>
      </c>
    </row>
    <row r="1038" spans="1:33" x14ac:dyDescent="0.25">
      <c r="A1038" s="275">
        <v>3036</v>
      </c>
      <c r="B1038" s="275" t="s">
        <v>202</v>
      </c>
      <c r="C1038" s="275" t="s">
        <v>23</v>
      </c>
      <c r="D1038" s="275">
        <v>260</v>
      </c>
      <c r="E1038" s="275" t="s">
        <v>113</v>
      </c>
      <c r="F1038" s="275" t="s">
        <v>23</v>
      </c>
      <c r="G1038" s="276" t="s">
        <v>1411</v>
      </c>
      <c r="H1038" s="277" t="s">
        <v>59</v>
      </c>
      <c r="I1038" s="277" t="s">
        <v>203</v>
      </c>
      <c r="J1038" s="278">
        <v>42366</v>
      </c>
      <c r="K1038" s="279">
        <v>161</v>
      </c>
      <c r="L1038" s="275" t="s">
        <v>111</v>
      </c>
      <c r="M1038" s="275" t="s">
        <v>42</v>
      </c>
      <c r="N1038" s="278">
        <v>42433</v>
      </c>
      <c r="O1038" s="278" t="s">
        <v>266</v>
      </c>
      <c r="P1038" s="279">
        <v>94</v>
      </c>
      <c r="Q1038" s="278" t="s">
        <v>36</v>
      </c>
      <c r="R1038" s="275">
        <v>13996.92</v>
      </c>
      <c r="S1038" s="275" t="s">
        <v>186</v>
      </c>
      <c r="T1038" s="275">
        <v>18372.28</v>
      </c>
      <c r="U1038" s="275" t="s">
        <v>186</v>
      </c>
      <c r="V1038" s="283">
        <v>13996.921973529825</v>
      </c>
      <c r="W1038" s="275" t="s">
        <v>100</v>
      </c>
      <c r="X1038" s="275" t="s">
        <v>107</v>
      </c>
      <c r="Y1038" s="275">
        <v>18.37</v>
      </c>
      <c r="Z1038" s="275">
        <v>1</v>
      </c>
      <c r="AA1038" s="282" t="s">
        <v>630</v>
      </c>
      <c r="AB1038" s="289" t="s">
        <v>442</v>
      </c>
      <c r="AC1038" s="275" t="s">
        <v>379</v>
      </c>
      <c r="AD1038" s="290" t="s">
        <v>350</v>
      </c>
      <c r="AE1038" s="292" t="s">
        <v>69</v>
      </c>
      <c r="AF1038" s="292" t="s">
        <v>2134</v>
      </c>
      <c r="AG1038" s="292" t="s">
        <v>2134</v>
      </c>
    </row>
    <row r="1039" spans="1:33" x14ac:dyDescent="0.25">
      <c r="A1039" s="275">
        <v>3036</v>
      </c>
      <c r="B1039" s="275" t="s">
        <v>202</v>
      </c>
      <c r="C1039" s="275" t="s">
        <v>23</v>
      </c>
      <c r="D1039" s="275">
        <v>3011</v>
      </c>
      <c r="E1039" s="275" t="s">
        <v>164</v>
      </c>
      <c r="F1039" s="275" t="s">
        <v>22</v>
      </c>
      <c r="G1039" s="276" t="s">
        <v>2207</v>
      </c>
      <c r="H1039" s="277" t="s">
        <v>59</v>
      </c>
      <c r="I1039" s="277" t="s">
        <v>203</v>
      </c>
      <c r="J1039" s="278">
        <v>42431</v>
      </c>
      <c r="K1039" s="279">
        <v>96</v>
      </c>
      <c r="L1039" s="275" t="s">
        <v>122</v>
      </c>
      <c r="M1039" s="275" t="s">
        <v>41</v>
      </c>
      <c r="N1039" s="278">
        <v>42433</v>
      </c>
      <c r="O1039" s="278" t="s">
        <v>266</v>
      </c>
      <c r="P1039" s="279">
        <v>94</v>
      </c>
      <c r="Q1039" s="278" t="s">
        <v>36</v>
      </c>
      <c r="R1039" s="275">
        <v>2444.4</v>
      </c>
      <c r="S1039" s="275" t="s">
        <v>186</v>
      </c>
      <c r="T1039" s="275">
        <v>3208.51</v>
      </c>
      <c r="U1039" s="275" t="s">
        <v>186</v>
      </c>
      <c r="V1039" s="283">
        <v>2444.4034230531097</v>
      </c>
      <c r="W1039" s="275" t="s">
        <v>100</v>
      </c>
      <c r="X1039" s="275" t="s">
        <v>114</v>
      </c>
      <c r="Y1039" s="275">
        <v>3.21</v>
      </c>
      <c r="Z1039" s="275">
        <v>1</v>
      </c>
      <c r="AA1039" s="282" t="s">
        <v>629</v>
      </c>
      <c r="AB1039" s="289" t="s">
        <v>474</v>
      </c>
      <c r="AC1039" s="275" t="s">
        <v>2208</v>
      </c>
      <c r="AD1039" s="290" t="s">
        <v>349</v>
      </c>
      <c r="AE1039" s="292" t="s">
        <v>794</v>
      </c>
      <c r="AF1039" s="292" t="s">
        <v>2134</v>
      </c>
      <c r="AG1039" s="292"/>
    </row>
    <row r="1040" spans="1:33" x14ac:dyDescent="0.25">
      <c r="A1040" s="275">
        <v>3036</v>
      </c>
      <c r="B1040" s="275" t="s">
        <v>202</v>
      </c>
      <c r="C1040" s="275" t="s">
        <v>23</v>
      </c>
      <c r="D1040" s="275">
        <v>3011</v>
      </c>
      <c r="E1040" s="275" t="s">
        <v>164</v>
      </c>
      <c r="F1040" s="275" t="s">
        <v>22</v>
      </c>
      <c r="G1040" s="276" t="s">
        <v>2209</v>
      </c>
      <c r="H1040" s="277" t="s">
        <v>59</v>
      </c>
      <c r="I1040" s="277" t="s">
        <v>203</v>
      </c>
      <c r="J1040" s="278">
        <v>42221</v>
      </c>
      <c r="K1040" s="279">
        <v>306</v>
      </c>
      <c r="L1040" s="275" t="s">
        <v>122</v>
      </c>
      <c r="M1040" s="275" t="s">
        <v>41</v>
      </c>
      <c r="N1040" s="278">
        <v>42222</v>
      </c>
      <c r="O1040" s="278" t="s">
        <v>1238</v>
      </c>
      <c r="P1040" s="279">
        <v>305</v>
      </c>
      <c r="Q1040" s="278" t="s">
        <v>37</v>
      </c>
      <c r="R1040" s="275">
        <v>3422.16</v>
      </c>
      <c r="S1040" s="275" t="s">
        <v>186</v>
      </c>
      <c r="T1040" s="275">
        <v>4491.91</v>
      </c>
      <c r="U1040" s="275" t="s">
        <v>186</v>
      </c>
      <c r="V1040" s="283">
        <v>3422.1617448742541</v>
      </c>
      <c r="W1040" s="275" t="s">
        <v>100</v>
      </c>
      <c r="X1040" s="275" t="s">
        <v>114</v>
      </c>
      <c r="Y1040" s="275">
        <v>4.49</v>
      </c>
      <c r="Z1040" s="275">
        <v>1</v>
      </c>
      <c r="AA1040" s="282" t="s">
        <v>629</v>
      </c>
      <c r="AB1040" s="289" t="s">
        <v>474</v>
      </c>
      <c r="AC1040" s="275" t="s">
        <v>2208</v>
      </c>
      <c r="AD1040" s="290" t="s">
        <v>349</v>
      </c>
      <c r="AE1040" s="292" t="s">
        <v>794</v>
      </c>
      <c r="AF1040" s="292" t="s">
        <v>2134</v>
      </c>
      <c r="AG1040" s="292"/>
    </row>
    <row r="1041" spans="1:33" x14ac:dyDescent="0.25">
      <c r="A1041" s="275">
        <v>3036</v>
      </c>
      <c r="B1041" s="275" t="s">
        <v>202</v>
      </c>
      <c r="C1041" s="275" t="s">
        <v>23</v>
      </c>
      <c r="D1041" s="275">
        <v>3011</v>
      </c>
      <c r="E1041" s="275" t="s">
        <v>164</v>
      </c>
      <c r="F1041" s="275" t="s">
        <v>22</v>
      </c>
      <c r="G1041" s="276" t="s">
        <v>2210</v>
      </c>
      <c r="H1041" s="277" t="s">
        <v>59</v>
      </c>
      <c r="I1041" s="277" t="s">
        <v>203</v>
      </c>
      <c r="J1041" s="278">
        <v>42366</v>
      </c>
      <c r="K1041" s="279">
        <v>161</v>
      </c>
      <c r="L1041" s="275" t="s">
        <v>122</v>
      </c>
      <c r="M1041" s="275" t="s">
        <v>41</v>
      </c>
      <c r="N1041" s="278">
        <v>42404</v>
      </c>
      <c r="O1041" s="278" t="s">
        <v>266</v>
      </c>
      <c r="P1041" s="279">
        <v>123</v>
      </c>
      <c r="Q1041" s="278" t="s">
        <v>38</v>
      </c>
      <c r="R1041" s="275">
        <v>10266.48</v>
      </c>
      <c r="S1041" s="275" t="s">
        <v>186</v>
      </c>
      <c r="T1041" s="275">
        <v>13475.72</v>
      </c>
      <c r="U1041" s="275" t="s">
        <v>186</v>
      </c>
      <c r="V1041" s="283">
        <v>10266.477616122513</v>
      </c>
      <c r="W1041" s="275" t="s">
        <v>100</v>
      </c>
      <c r="X1041" s="275" t="s">
        <v>114</v>
      </c>
      <c r="Y1041" s="275">
        <v>13.48</v>
      </c>
      <c r="Z1041" s="275">
        <v>1</v>
      </c>
      <c r="AA1041" s="282" t="s">
        <v>630</v>
      </c>
      <c r="AB1041" s="289" t="s">
        <v>474</v>
      </c>
      <c r="AC1041" s="275" t="s">
        <v>2208</v>
      </c>
      <c r="AD1041" s="290" t="s">
        <v>350</v>
      </c>
      <c r="AE1041" s="292" t="s">
        <v>794</v>
      </c>
      <c r="AF1041" s="292" t="s">
        <v>2134</v>
      </c>
      <c r="AG1041" s="292"/>
    </row>
    <row r="1042" spans="1:33" x14ac:dyDescent="0.25">
      <c r="A1042" s="275">
        <v>3036</v>
      </c>
      <c r="B1042" s="275" t="s">
        <v>202</v>
      </c>
      <c r="C1042" s="275" t="s">
        <v>23</v>
      </c>
      <c r="D1042" s="275">
        <v>3014</v>
      </c>
      <c r="E1042" s="275" t="s">
        <v>144</v>
      </c>
      <c r="F1042" s="275" t="s">
        <v>16</v>
      </c>
      <c r="G1042" s="276" t="s">
        <v>2481</v>
      </c>
      <c r="H1042" s="277" t="s">
        <v>59</v>
      </c>
      <c r="I1042" s="277" t="s">
        <v>203</v>
      </c>
      <c r="J1042" s="278">
        <v>42464</v>
      </c>
      <c r="K1042" s="279">
        <v>63</v>
      </c>
      <c r="L1042" s="275" t="s">
        <v>127</v>
      </c>
      <c r="M1042" s="275" t="s">
        <v>128</v>
      </c>
      <c r="N1042" s="278">
        <v>42524</v>
      </c>
      <c r="O1042" s="278" t="s">
        <v>268</v>
      </c>
      <c r="P1042" s="279">
        <v>3</v>
      </c>
      <c r="Q1042" s="278" t="s">
        <v>33</v>
      </c>
      <c r="R1042" s="275">
        <v>-4823.58</v>
      </c>
      <c r="S1042" s="275" t="s">
        <v>186</v>
      </c>
      <c r="T1042" s="275">
        <v>-6331.4</v>
      </c>
      <c r="U1042" s="275" t="s">
        <v>186</v>
      </c>
      <c r="V1042" s="283">
        <v>-4823.5772469833209</v>
      </c>
      <c r="W1042" s="275" t="s">
        <v>100</v>
      </c>
      <c r="X1042" s="275" t="s">
        <v>114</v>
      </c>
      <c r="Y1042" s="275">
        <v>-6.33</v>
      </c>
      <c r="Z1042" s="275">
        <v>1</v>
      </c>
      <c r="AA1042" s="282" t="s">
        <v>631</v>
      </c>
      <c r="AB1042" s="289" t="s">
        <v>413</v>
      </c>
      <c r="AC1042" s="275" t="s">
        <v>1458</v>
      </c>
      <c r="AD1042" s="290" t="s">
        <v>349</v>
      </c>
      <c r="AE1042" s="292" t="s">
        <v>794</v>
      </c>
      <c r="AF1042" s="292"/>
      <c r="AG1042" s="292"/>
    </row>
    <row r="1043" spans="1:33" x14ac:dyDescent="0.25">
      <c r="A1043" s="275">
        <v>3036</v>
      </c>
      <c r="B1043" s="275" t="s">
        <v>202</v>
      </c>
      <c r="C1043" s="275" t="s">
        <v>23</v>
      </c>
      <c r="D1043" s="275">
        <v>3014</v>
      </c>
      <c r="E1043" s="275" t="s">
        <v>144</v>
      </c>
      <c r="F1043" s="275" t="s">
        <v>16</v>
      </c>
      <c r="G1043" s="276" t="s">
        <v>2482</v>
      </c>
      <c r="H1043" s="277" t="s">
        <v>59</v>
      </c>
      <c r="I1043" s="277" t="s">
        <v>203</v>
      </c>
      <c r="J1043" s="278">
        <v>42464</v>
      </c>
      <c r="K1043" s="279">
        <v>63</v>
      </c>
      <c r="L1043" s="275" t="s">
        <v>127</v>
      </c>
      <c r="M1043" s="275" t="s">
        <v>128</v>
      </c>
      <c r="N1043" s="278">
        <v>42524</v>
      </c>
      <c r="O1043" s="278" t="s">
        <v>268</v>
      </c>
      <c r="P1043" s="279">
        <v>3</v>
      </c>
      <c r="Q1043" s="278" t="s">
        <v>33</v>
      </c>
      <c r="R1043" s="275">
        <v>6562.69</v>
      </c>
      <c r="S1043" s="275" t="s">
        <v>186</v>
      </c>
      <c r="T1043" s="275">
        <v>8614.15</v>
      </c>
      <c r="U1043" s="275" t="s">
        <v>186</v>
      </c>
      <c r="V1043" s="283">
        <v>6562.6903910827587</v>
      </c>
      <c r="W1043" s="275" t="s">
        <v>100</v>
      </c>
      <c r="X1043" s="275" t="s">
        <v>114</v>
      </c>
      <c r="Y1043" s="275">
        <v>8.61</v>
      </c>
      <c r="Z1043" s="275">
        <v>1</v>
      </c>
      <c r="AA1043" s="282" t="s">
        <v>629</v>
      </c>
      <c r="AB1043" s="289" t="s">
        <v>413</v>
      </c>
      <c r="AC1043" s="275" t="s">
        <v>1458</v>
      </c>
      <c r="AD1043" s="290" t="s">
        <v>349</v>
      </c>
      <c r="AE1043" s="292" t="s">
        <v>794</v>
      </c>
      <c r="AF1043" s="292"/>
      <c r="AG1043" s="292"/>
    </row>
    <row r="1044" spans="1:33" x14ac:dyDescent="0.25">
      <c r="A1044" s="275">
        <v>3036</v>
      </c>
      <c r="B1044" s="275" t="s">
        <v>202</v>
      </c>
      <c r="C1044" s="275" t="s">
        <v>23</v>
      </c>
      <c r="D1044" s="275">
        <v>413</v>
      </c>
      <c r="E1044" s="275" t="s">
        <v>136</v>
      </c>
      <c r="F1044" s="275" t="s">
        <v>13</v>
      </c>
      <c r="G1044" s="276" t="s">
        <v>2483</v>
      </c>
      <c r="H1044" s="277" t="s">
        <v>59</v>
      </c>
      <c r="I1044" s="277" t="s">
        <v>203</v>
      </c>
      <c r="J1044" s="278">
        <v>42464</v>
      </c>
      <c r="K1044" s="279">
        <v>63</v>
      </c>
      <c r="L1044" s="275" t="s">
        <v>111</v>
      </c>
      <c r="M1044" s="275" t="s">
        <v>42</v>
      </c>
      <c r="N1044" s="278">
        <v>42527</v>
      </c>
      <c r="O1044" s="278" t="s">
        <v>268</v>
      </c>
      <c r="P1044" s="279">
        <v>0</v>
      </c>
      <c r="Q1044" s="278" t="s">
        <v>33</v>
      </c>
      <c r="R1044" s="275">
        <v>36564</v>
      </c>
      <c r="S1044" s="275" t="s">
        <v>186</v>
      </c>
      <c r="T1044" s="275">
        <v>47993.7</v>
      </c>
      <c r="U1044" s="275" t="s">
        <v>186</v>
      </c>
      <c r="V1044" s="283">
        <v>36564.001534975425</v>
      </c>
      <c r="W1044" s="275" t="s">
        <v>100</v>
      </c>
      <c r="X1044" s="275" t="s">
        <v>114</v>
      </c>
      <c r="Y1044" s="275">
        <v>47.99</v>
      </c>
      <c r="Z1044" s="275">
        <v>1</v>
      </c>
      <c r="AA1044" s="282" t="s">
        <v>630</v>
      </c>
      <c r="AB1044" s="289" t="s">
        <v>477</v>
      </c>
      <c r="AC1044" s="275" t="s">
        <v>374</v>
      </c>
      <c r="AD1044" s="290" t="s">
        <v>350</v>
      </c>
      <c r="AE1044" s="292" t="s">
        <v>795</v>
      </c>
      <c r="AF1044" s="292" t="s">
        <v>2134</v>
      </c>
      <c r="AG1044" s="292" t="s">
        <v>2134</v>
      </c>
    </row>
    <row r="1045" spans="1:33" x14ac:dyDescent="0.25">
      <c r="A1045" s="275">
        <v>260</v>
      </c>
      <c r="B1045" s="275" t="s">
        <v>113</v>
      </c>
      <c r="C1045" s="275" t="s">
        <v>23</v>
      </c>
      <c r="D1045" s="275">
        <v>413</v>
      </c>
      <c r="E1045" s="275" t="s">
        <v>136</v>
      </c>
      <c r="F1045" s="275" t="s">
        <v>13</v>
      </c>
      <c r="G1045" s="276">
        <v>260013006438</v>
      </c>
      <c r="H1045" s="277" t="s">
        <v>57</v>
      </c>
      <c r="I1045" s="277" t="s">
        <v>204</v>
      </c>
      <c r="J1045" s="278">
        <v>42461</v>
      </c>
      <c r="K1045" s="279">
        <v>66</v>
      </c>
      <c r="L1045" s="275" t="s">
        <v>111</v>
      </c>
      <c r="M1045" s="275" t="s">
        <v>42</v>
      </c>
      <c r="N1045" s="278">
        <v>42527</v>
      </c>
      <c r="O1045" s="278" t="s">
        <v>268</v>
      </c>
      <c r="P1045" s="279">
        <v>0</v>
      </c>
      <c r="Q1045" s="278" t="s">
        <v>33</v>
      </c>
      <c r="R1045" s="275">
        <v>23901.56</v>
      </c>
      <c r="S1045" s="275" t="s">
        <v>186</v>
      </c>
      <c r="T1045" s="275">
        <v>31373.05</v>
      </c>
      <c r="U1045" s="275" t="s">
        <v>186</v>
      </c>
      <c r="V1045" s="283">
        <v>23901.558920376236</v>
      </c>
      <c r="W1045" s="275" t="s">
        <v>100</v>
      </c>
      <c r="X1045" s="275" t="s">
        <v>114</v>
      </c>
      <c r="Y1045" s="275">
        <v>31.37</v>
      </c>
      <c r="Z1045" s="275">
        <v>1</v>
      </c>
      <c r="AA1045" s="282" t="s">
        <v>630</v>
      </c>
      <c r="AB1045" s="289" t="s">
        <v>425</v>
      </c>
      <c r="AC1045" s="275" t="s">
        <v>374</v>
      </c>
      <c r="AD1045" s="290" t="s">
        <v>350</v>
      </c>
      <c r="AE1045" s="292" t="s">
        <v>2404</v>
      </c>
      <c r="AF1045" s="292" t="s">
        <v>2134</v>
      </c>
      <c r="AG1045" s="292" t="s">
        <v>2134</v>
      </c>
    </row>
    <row r="1046" spans="1:33" x14ac:dyDescent="0.25">
      <c r="A1046" s="275">
        <v>260</v>
      </c>
      <c r="B1046" s="275" t="s">
        <v>113</v>
      </c>
      <c r="C1046" s="275" t="s">
        <v>23</v>
      </c>
      <c r="D1046" s="275">
        <v>413</v>
      </c>
      <c r="E1046" s="275" t="s">
        <v>136</v>
      </c>
      <c r="F1046" s="275" t="s">
        <v>13</v>
      </c>
      <c r="G1046" s="276">
        <v>260013006436</v>
      </c>
      <c r="H1046" s="277" t="s">
        <v>57</v>
      </c>
      <c r="I1046" s="277" t="s">
        <v>204</v>
      </c>
      <c r="J1046" s="278">
        <v>42461</v>
      </c>
      <c r="K1046" s="279">
        <v>66</v>
      </c>
      <c r="L1046" s="275" t="s">
        <v>111</v>
      </c>
      <c r="M1046" s="275" t="s">
        <v>42</v>
      </c>
      <c r="N1046" s="278">
        <v>42527</v>
      </c>
      <c r="O1046" s="278" t="s">
        <v>268</v>
      </c>
      <c r="P1046" s="279">
        <v>0</v>
      </c>
      <c r="Q1046" s="278" t="s">
        <v>33</v>
      </c>
      <c r="R1046" s="275">
        <v>36989.980000000003</v>
      </c>
      <c r="S1046" s="275" t="s">
        <v>186</v>
      </c>
      <c r="T1046" s="275">
        <v>48552.84</v>
      </c>
      <c r="U1046" s="275" t="s">
        <v>186</v>
      </c>
      <c r="V1046" s="283">
        <v>36989.982357838977</v>
      </c>
      <c r="W1046" s="275" t="s">
        <v>100</v>
      </c>
      <c r="X1046" s="275" t="s">
        <v>114</v>
      </c>
      <c r="Y1046" s="275">
        <v>48.55</v>
      </c>
      <c r="Z1046" s="275">
        <v>1</v>
      </c>
      <c r="AA1046" s="282" t="s">
        <v>630</v>
      </c>
      <c r="AB1046" s="289" t="s">
        <v>425</v>
      </c>
      <c r="AC1046" s="275" t="s">
        <v>374</v>
      </c>
      <c r="AD1046" s="290" t="s">
        <v>350</v>
      </c>
      <c r="AE1046" s="292" t="s">
        <v>2404</v>
      </c>
      <c r="AF1046" s="292" t="s">
        <v>2134</v>
      </c>
      <c r="AG1046" s="292" t="s">
        <v>2134</v>
      </c>
    </row>
    <row r="1047" spans="1:33" x14ac:dyDescent="0.25">
      <c r="A1047" s="275">
        <v>260</v>
      </c>
      <c r="B1047" s="275" t="s">
        <v>113</v>
      </c>
      <c r="C1047" s="275" t="s">
        <v>23</v>
      </c>
      <c r="D1047" s="275">
        <v>413</v>
      </c>
      <c r="E1047" s="275" t="s">
        <v>136</v>
      </c>
      <c r="F1047" s="275" t="s">
        <v>13</v>
      </c>
      <c r="G1047" s="276">
        <v>2600110082617</v>
      </c>
      <c r="H1047" s="277" t="s">
        <v>57</v>
      </c>
      <c r="I1047" s="277" t="s">
        <v>209</v>
      </c>
      <c r="J1047" s="278">
        <v>42461</v>
      </c>
      <c r="K1047" s="279">
        <v>66</v>
      </c>
      <c r="L1047" s="275" t="s">
        <v>111</v>
      </c>
      <c r="M1047" s="275" t="s">
        <v>42</v>
      </c>
      <c r="N1047" s="278">
        <v>42527</v>
      </c>
      <c r="O1047" s="278" t="s">
        <v>268</v>
      </c>
      <c r="P1047" s="279">
        <v>0</v>
      </c>
      <c r="Q1047" s="278" t="s">
        <v>33</v>
      </c>
      <c r="R1047" s="275">
        <v>46128.69</v>
      </c>
      <c r="S1047" s="275" t="s">
        <v>186</v>
      </c>
      <c r="T1047" s="275">
        <v>60548.26</v>
      </c>
      <c r="U1047" s="275" t="s">
        <v>186</v>
      </c>
      <c r="V1047" s="283">
        <v>46128.693382258331</v>
      </c>
      <c r="W1047" s="275" t="s">
        <v>100</v>
      </c>
      <c r="X1047" s="275" t="s">
        <v>114</v>
      </c>
      <c r="Y1047" s="275">
        <v>60.55</v>
      </c>
      <c r="Z1047" s="275">
        <v>1</v>
      </c>
      <c r="AA1047" s="282" t="s">
        <v>630</v>
      </c>
      <c r="AB1047" s="289" t="s">
        <v>425</v>
      </c>
      <c r="AC1047" s="275" t="s">
        <v>374</v>
      </c>
      <c r="AD1047" s="290" t="s">
        <v>350</v>
      </c>
      <c r="AE1047" s="292" t="s">
        <v>2404</v>
      </c>
      <c r="AF1047" s="292" t="s">
        <v>2134</v>
      </c>
      <c r="AG1047" s="292" t="s">
        <v>2134</v>
      </c>
    </row>
    <row r="1048" spans="1:33" x14ac:dyDescent="0.25">
      <c r="A1048" s="275">
        <v>260</v>
      </c>
      <c r="B1048" s="275" t="s">
        <v>113</v>
      </c>
      <c r="C1048" s="275" t="s">
        <v>23</v>
      </c>
      <c r="D1048" s="275">
        <v>413</v>
      </c>
      <c r="E1048" s="275" t="s">
        <v>136</v>
      </c>
      <c r="F1048" s="275" t="s">
        <v>13</v>
      </c>
      <c r="G1048" s="276">
        <v>260013006439</v>
      </c>
      <c r="H1048" s="277" t="s">
        <v>57</v>
      </c>
      <c r="I1048" s="277" t="s">
        <v>204</v>
      </c>
      <c r="J1048" s="278">
        <v>42461</v>
      </c>
      <c r="K1048" s="279">
        <v>66</v>
      </c>
      <c r="L1048" s="275" t="s">
        <v>111</v>
      </c>
      <c r="M1048" s="275" t="s">
        <v>42</v>
      </c>
      <c r="N1048" s="278">
        <v>42527</v>
      </c>
      <c r="O1048" s="278" t="s">
        <v>268</v>
      </c>
      <c r="P1048" s="279">
        <v>0</v>
      </c>
      <c r="Q1048" s="278" t="s">
        <v>33</v>
      </c>
      <c r="R1048" s="275">
        <v>75003.94</v>
      </c>
      <c r="S1048" s="275" t="s">
        <v>186</v>
      </c>
      <c r="T1048" s="275">
        <v>98449.74</v>
      </c>
      <c r="U1048" s="275" t="s">
        <v>186</v>
      </c>
      <c r="V1048" s="283">
        <v>75003.93686000313</v>
      </c>
      <c r="W1048" s="275" t="s">
        <v>100</v>
      </c>
      <c r="X1048" s="275" t="s">
        <v>114</v>
      </c>
      <c r="Y1048" s="275">
        <v>98.45</v>
      </c>
      <c r="Z1048" s="275">
        <v>1</v>
      </c>
      <c r="AA1048" s="282" t="s">
        <v>630</v>
      </c>
      <c r="AB1048" s="289" t="s">
        <v>425</v>
      </c>
      <c r="AC1048" s="275" t="s">
        <v>374</v>
      </c>
      <c r="AD1048" s="290" t="s">
        <v>350</v>
      </c>
      <c r="AE1048" s="292" t="s">
        <v>2404</v>
      </c>
      <c r="AF1048" s="292" t="s">
        <v>2134</v>
      </c>
      <c r="AG1048" s="292" t="s">
        <v>2134</v>
      </c>
    </row>
    <row r="1049" spans="1:33" x14ac:dyDescent="0.25">
      <c r="A1049" s="275">
        <v>260</v>
      </c>
      <c r="B1049" s="275" t="s">
        <v>113</v>
      </c>
      <c r="C1049" s="275" t="s">
        <v>23</v>
      </c>
      <c r="D1049" s="275">
        <v>420</v>
      </c>
      <c r="E1049" s="275" t="s">
        <v>148</v>
      </c>
      <c r="F1049" s="275" t="s">
        <v>13</v>
      </c>
      <c r="G1049" s="276">
        <v>260013006189</v>
      </c>
      <c r="H1049" s="277" t="s">
        <v>60</v>
      </c>
      <c r="I1049" s="277" t="s">
        <v>208</v>
      </c>
      <c r="J1049" s="278">
        <v>42430</v>
      </c>
      <c r="K1049" s="279">
        <v>97</v>
      </c>
      <c r="L1049" s="275" t="s">
        <v>149</v>
      </c>
      <c r="M1049" s="275" t="s">
        <v>41</v>
      </c>
      <c r="N1049" s="278">
        <v>42494</v>
      </c>
      <c r="O1049" s="278" t="s">
        <v>268</v>
      </c>
      <c r="P1049" s="279">
        <v>33</v>
      </c>
      <c r="Q1049" s="278" t="s">
        <v>34</v>
      </c>
      <c r="R1049" s="275">
        <v>1717.93</v>
      </c>
      <c r="S1049" s="275" t="s">
        <v>186</v>
      </c>
      <c r="T1049" s="275">
        <v>2254.9499999999998</v>
      </c>
      <c r="U1049" s="275" t="s">
        <v>186</v>
      </c>
      <c r="V1049" s="283">
        <v>1717.9337134101527</v>
      </c>
      <c r="W1049" s="275" t="s">
        <v>100</v>
      </c>
      <c r="X1049" s="275" t="s">
        <v>114</v>
      </c>
      <c r="Y1049" s="275">
        <v>2.25</v>
      </c>
      <c r="Z1049" s="275">
        <v>1</v>
      </c>
      <c r="AA1049" s="282" t="s">
        <v>629</v>
      </c>
      <c r="AB1049" s="289" t="s">
        <v>444</v>
      </c>
      <c r="AC1049" s="275" t="s">
        <v>352</v>
      </c>
      <c r="AD1049" s="290" t="s">
        <v>349</v>
      </c>
      <c r="AE1049" s="292"/>
      <c r="AF1049" s="292" t="s">
        <v>2134</v>
      </c>
      <c r="AG1049" s="292"/>
    </row>
    <row r="1050" spans="1:33" x14ac:dyDescent="0.25">
      <c r="A1050" s="275">
        <v>260</v>
      </c>
      <c r="B1050" s="275" t="s">
        <v>113</v>
      </c>
      <c r="C1050" s="275" t="s">
        <v>23</v>
      </c>
      <c r="D1050" s="275">
        <v>420</v>
      </c>
      <c r="E1050" s="275" t="s">
        <v>148</v>
      </c>
      <c r="F1050" s="275" t="s">
        <v>13</v>
      </c>
      <c r="G1050" s="276">
        <v>260013006178</v>
      </c>
      <c r="H1050" s="277" t="s">
        <v>60</v>
      </c>
      <c r="I1050" s="277" t="s">
        <v>208</v>
      </c>
      <c r="J1050" s="278">
        <v>42430</v>
      </c>
      <c r="K1050" s="279">
        <v>97</v>
      </c>
      <c r="L1050" s="275" t="s">
        <v>149</v>
      </c>
      <c r="M1050" s="275" t="s">
        <v>41</v>
      </c>
      <c r="N1050" s="278">
        <v>42494</v>
      </c>
      <c r="O1050" s="278" t="s">
        <v>268</v>
      </c>
      <c r="P1050" s="279">
        <v>33</v>
      </c>
      <c r="Q1050" s="278" t="s">
        <v>34</v>
      </c>
      <c r="R1050" s="275">
        <v>1950.5</v>
      </c>
      <c r="S1050" s="275" t="s">
        <v>186</v>
      </c>
      <c r="T1050" s="275">
        <v>2560.2199999999998</v>
      </c>
      <c r="U1050" s="275" t="s">
        <v>186</v>
      </c>
      <c r="V1050" s="283">
        <v>1950.5036704791419</v>
      </c>
      <c r="W1050" s="275" t="s">
        <v>100</v>
      </c>
      <c r="X1050" s="275" t="s">
        <v>114</v>
      </c>
      <c r="Y1050" s="275">
        <v>2.56</v>
      </c>
      <c r="Z1050" s="275">
        <v>1</v>
      </c>
      <c r="AA1050" s="282" t="s">
        <v>629</v>
      </c>
      <c r="AB1050" s="289" t="s">
        <v>444</v>
      </c>
      <c r="AC1050" s="275" t="s">
        <v>352</v>
      </c>
      <c r="AD1050" s="290" t="s">
        <v>349</v>
      </c>
      <c r="AE1050" s="292"/>
      <c r="AF1050" s="292" t="s">
        <v>2134</v>
      </c>
      <c r="AG1050" s="292"/>
    </row>
    <row r="1051" spans="1:33" x14ac:dyDescent="0.25">
      <c r="A1051" s="275">
        <v>260</v>
      </c>
      <c r="B1051" s="275" t="s">
        <v>113</v>
      </c>
      <c r="C1051" s="275" t="s">
        <v>23</v>
      </c>
      <c r="D1051" s="275">
        <v>5503</v>
      </c>
      <c r="E1051" s="275" t="s">
        <v>1815</v>
      </c>
      <c r="F1051" s="275" t="s">
        <v>23</v>
      </c>
      <c r="G1051" s="276">
        <v>2600110090988</v>
      </c>
      <c r="H1051" s="277" t="s">
        <v>2382</v>
      </c>
      <c r="I1051" s="277" t="s">
        <v>303</v>
      </c>
      <c r="J1051" s="278">
        <v>42522</v>
      </c>
      <c r="K1051" s="279">
        <v>5</v>
      </c>
      <c r="L1051" s="275" t="s">
        <v>127</v>
      </c>
      <c r="M1051" s="275" t="s">
        <v>128</v>
      </c>
      <c r="N1051" s="278">
        <v>42527</v>
      </c>
      <c r="O1051" s="278" t="s">
        <v>268</v>
      </c>
      <c r="P1051" s="279">
        <v>0</v>
      </c>
      <c r="Q1051" s="278" t="s">
        <v>33</v>
      </c>
      <c r="R1051" s="275">
        <v>2729</v>
      </c>
      <c r="S1051" s="275" t="s">
        <v>186</v>
      </c>
      <c r="T1051" s="275">
        <v>3582.07</v>
      </c>
      <c r="U1051" s="275" t="s">
        <v>186</v>
      </c>
      <c r="V1051" s="283">
        <v>2729.000118315309</v>
      </c>
      <c r="W1051" s="275" t="s">
        <v>100</v>
      </c>
      <c r="X1051" s="275" t="s">
        <v>107</v>
      </c>
      <c r="Y1051" s="275">
        <v>3.58</v>
      </c>
      <c r="Z1051" s="275">
        <v>1</v>
      </c>
      <c r="AA1051" s="282" t="s">
        <v>629</v>
      </c>
      <c r="AB1051" s="289" t="s">
        <v>2484</v>
      </c>
      <c r="AC1051" s="275" t="s">
        <v>2485</v>
      </c>
      <c r="AD1051" s="290" t="s">
        <v>349</v>
      </c>
      <c r="AE1051" s="292" t="s">
        <v>381</v>
      </c>
      <c r="AF1051" s="292"/>
      <c r="AG1051" s="292"/>
    </row>
    <row r="1052" spans="1:33" x14ac:dyDescent="0.25">
      <c r="A1052" s="275">
        <v>260</v>
      </c>
      <c r="B1052" s="275" t="s">
        <v>113</v>
      </c>
      <c r="C1052" s="275" t="s">
        <v>23</v>
      </c>
      <c r="D1052" s="275">
        <v>5503</v>
      </c>
      <c r="E1052" s="275" t="s">
        <v>1815</v>
      </c>
      <c r="F1052" s="275" t="s">
        <v>23</v>
      </c>
      <c r="G1052" s="276">
        <v>2600110090989</v>
      </c>
      <c r="H1052" s="277" t="s">
        <v>2382</v>
      </c>
      <c r="I1052" s="277" t="s">
        <v>303</v>
      </c>
      <c r="J1052" s="278">
        <v>42522</v>
      </c>
      <c r="K1052" s="279">
        <v>5</v>
      </c>
      <c r="L1052" s="275" t="s">
        <v>127</v>
      </c>
      <c r="M1052" s="275" t="s">
        <v>128</v>
      </c>
      <c r="N1052" s="278">
        <v>42527</v>
      </c>
      <c r="O1052" s="278" t="s">
        <v>268</v>
      </c>
      <c r="P1052" s="279">
        <v>0</v>
      </c>
      <c r="Q1052" s="278" t="s">
        <v>33</v>
      </c>
      <c r="R1052" s="275">
        <v>25837</v>
      </c>
      <c r="S1052" s="275" t="s">
        <v>186</v>
      </c>
      <c r="T1052" s="275">
        <v>33913.5</v>
      </c>
      <c r="U1052" s="275" t="s">
        <v>186</v>
      </c>
      <c r="V1052" s="283">
        <v>25837.000815865191</v>
      </c>
      <c r="W1052" s="275" t="s">
        <v>100</v>
      </c>
      <c r="X1052" s="275" t="s">
        <v>107</v>
      </c>
      <c r="Y1052" s="275">
        <v>33.909999999999997</v>
      </c>
      <c r="Z1052" s="275">
        <v>1</v>
      </c>
      <c r="AA1052" s="282" t="s">
        <v>630</v>
      </c>
      <c r="AB1052" s="289" t="s">
        <v>2484</v>
      </c>
      <c r="AC1052" s="275" t="s">
        <v>2485</v>
      </c>
      <c r="AD1052" s="290" t="s">
        <v>350</v>
      </c>
      <c r="AE1052" s="292" t="s">
        <v>381</v>
      </c>
      <c r="AF1052" s="292" t="s">
        <v>2134</v>
      </c>
      <c r="AG1052" s="292"/>
    </row>
    <row r="1053" spans="1:33" x14ac:dyDescent="0.25">
      <c r="A1053" s="275">
        <v>260</v>
      </c>
      <c r="B1053" s="275" t="s">
        <v>113</v>
      </c>
      <c r="C1053" s="275" t="s">
        <v>23</v>
      </c>
      <c r="D1053" s="275">
        <v>692</v>
      </c>
      <c r="E1053" s="275" t="s">
        <v>187</v>
      </c>
      <c r="F1053" s="275" t="s">
        <v>16</v>
      </c>
      <c r="G1053" s="276">
        <v>2600110065313</v>
      </c>
      <c r="H1053" s="277" t="s">
        <v>57</v>
      </c>
      <c r="I1053" s="277" t="s">
        <v>204</v>
      </c>
      <c r="J1053" s="278">
        <v>42339</v>
      </c>
      <c r="K1053" s="279">
        <v>188</v>
      </c>
      <c r="L1053" s="275" t="s">
        <v>118</v>
      </c>
      <c r="M1053" s="275" t="s">
        <v>41</v>
      </c>
      <c r="N1053" s="278">
        <v>42403</v>
      </c>
      <c r="O1053" s="278" t="s">
        <v>266</v>
      </c>
      <c r="P1053" s="279">
        <v>124</v>
      </c>
      <c r="Q1053" s="278" t="s">
        <v>38</v>
      </c>
      <c r="R1053" s="275">
        <v>32089</v>
      </c>
      <c r="S1053" s="275" t="s">
        <v>186</v>
      </c>
      <c r="T1053" s="275">
        <v>42119.839999999997</v>
      </c>
      <c r="U1053" s="275" t="s">
        <v>186</v>
      </c>
      <c r="V1053" s="283">
        <v>32089.001148336542</v>
      </c>
      <c r="W1053" s="275" t="s">
        <v>100</v>
      </c>
      <c r="X1053" s="275" t="s">
        <v>114</v>
      </c>
      <c r="Y1053" s="275">
        <v>42.12</v>
      </c>
      <c r="Z1053" s="275">
        <v>1</v>
      </c>
      <c r="AA1053" s="282" t="s">
        <v>630</v>
      </c>
      <c r="AB1053" s="289" t="s">
        <v>430</v>
      </c>
      <c r="AC1053" s="275" t="s">
        <v>2486</v>
      </c>
      <c r="AD1053" s="290" t="s">
        <v>350</v>
      </c>
      <c r="AE1053" s="292"/>
      <c r="AF1053" s="292" t="s">
        <v>2134</v>
      </c>
      <c r="AG1053" s="292"/>
    </row>
    <row r="1054" spans="1:33" x14ac:dyDescent="0.25">
      <c r="A1054" s="275">
        <v>260</v>
      </c>
      <c r="B1054" s="275" t="s">
        <v>113</v>
      </c>
      <c r="C1054" s="275" t="s">
        <v>23</v>
      </c>
      <c r="D1054" s="275">
        <v>693</v>
      </c>
      <c r="E1054" s="275" t="s">
        <v>177</v>
      </c>
      <c r="F1054" s="275" t="s">
        <v>16</v>
      </c>
      <c r="G1054" s="276">
        <v>2600110072392</v>
      </c>
      <c r="H1054" s="277" t="s">
        <v>56</v>
      </c>
      <c r="I1054" s="277" t="s">
        <v>63</v>
      </c>
      <c r="J1054" s="278">
        <v>42401</v>
      </c>
      <c r="K1054" s="279">
        <v>126</v>
      </c>
      <c r="L1054" s="275" t="s">
        <v>161</v>
      </c>
      <c r="M1054" s="275" t="s">
        <v>128</v>
      </c>
      <c r="N1054" s="278">
        <v>42432</v>
      </c>
      <c r="O1054" s="278" t="s">
        <v>266</v>
      </c>
      <c r="P1054" s="279">
        <v>95</v>
      </c>
      <c r="Q1054" s="278" t="s">
        <v>36</v>
      </c>
      <c r="R1054" s="275">
        <v>58846.83</v>
      </c>
      <c r="S1054" s="275" t="s">
        <v>186</v>
      </c>
      <c r="T1054" s="275">
        <v>77242.009999999995</v>
      </c>
      <c r="U1054" s="275" t="s">
        <v>186</v>
      </c>
      <c r="V1054" s="283">
        <v>58846.827233669988</v>
      </c>
      <c r="W1054" s="275" t="s">
        <v>100</v>
      </c>
      <c r="X1054" s="275" t="s">
        <v>114</v>
      </c>
      <c r="Y1054" s="275">
        <v>77.239999999999995</v>
      </c>
      <c r="Z1054" s="275">
        <v>1</v>
      </c>
      <c r="AA1054" s="282" t="s">
        <v>630</v>
      </c>
      <c r="AB1054" s="289" t="s">
        <v>409</v>
      </c>
      <c r="AC1054" s="275" t="s">
        <v>1413</v>
      </c>
      <c r="AD1054" s="290" t="s">
        <v>350</v>
      </c>
      <c r="AE1054" s="292" t="s">
        <v>69</v>
      </c>
      <c r="AF1054" s="292" t="s">
        <v>2134</v>
      </c>
      <c r="AG1054" s="292" t="s">
        <v>2134</v>
      </c>
    </row>
    <row r="1055" spans="1:33" x14ac:dyDescent="0.25">
      <c r="A1055" s="275">
        <v>260</v>
      </c>
      <c r="B1055" s="275" t="s">
        <v>113</v>
      </c>
      <c r="C1055" s="275" t="s">
        <v>23</v>
      </c>
      <c r="D1055" s="275">
        <v>787</v>
      </c>
      <c r="E1055" s="275" t="s">
        <v>157</v>
      </c>
      <c r="F1055" s="275" t="s">
        <v>16</v>
      </c>
      <c r="G1055" s="276">
        <v>260013005858</v>
      </c>
      <c r="H1055" s="277" t="s">
        <v>60</v>
      </c>
      <c r="I1055" s="277" t="s">
        <v>207</v>
      </c>
      <c r="J1055" s="278">
        <v>42401</v>
      </c>
      <c r="K1055" s="279">
        <v>126</v>
      </c>
      <c r="L1055" s="275" t="s">
        <v>118</v>
      </c>
      <c r="M1055" s="275" t="s">
        <v>41</v>
      </c>
      <c r="N1055" s="278">
        <v>42465</v>
      </c>
      <c r="O1055" s="278" t="s">
        <v>266</v>
      </c>
      <c r="P1055" s="279">
        <v>62</v>
      </c>
      <c r="Q1055" s="278" t="s">
        <v>35</v>
      </c>
      <c r="R1055" s="275">
        <v>7749.26</v>
      </c>
      <c r="S1055" s="275" t="s">
        <v>186</v>
      </c>
      <c r="T1055" s="275">
        <v>10171.629999999999</v>
      </c>
      <c r="U1055" s="275" t="s">
        <v>186</v>
      </c>
      <c r="V1055" s="283">
        <v>7749.2565676995546</v>
      </c>
      <c r="W1055" s="275" t="s">
        <v>100</v>
      </c>
      <c r="X1055" s="275" t="s">
        <v>114</v>
      </c>
      <c r="Y1055" s="275">
        <v>10.17</v>
      </c>
      <c r="Z1055" s="275">
        <v>1</v>
      </c>
      <c r="AA1055" s="282" t="s">
        <v>629</v>
      </c>
      <c r="AB1055" s="289" t="s">
        <v>413</v>
      </c>
      <c r="AC1055" s="275" t="s">
        <v>666</v>
      </c>
      <c r="AD1055" s="290" t="s">
        <v>349</v>
      </c>
      <c r="AE1055" s="292"/>
      <c r="AF1055" s="292" t="s">
        <v>2134</v>
      </c>
      <c r="AG1055" s="292"/>
    </row>
    <row r="1056" spans="1:33" x14ac:dyDescent="0.25">
      <c r="A1056" s="275">
        <v>260</v>
      </c>
      <c r="B1056" s="275" t="s">
        <v>113</v>
      </c>
      <c r="C1056" s="275" t="s">
        <v>23</v>
      </c>
      <c r="D1056" s="275">
        <v>787</v>
      </c>
      <c r="E1056" s="275" t="s">
        <v>157</v>
      </c>
      <c r="F1056" s="275" t="s">
        <v>16</v>
      </c>
      <c r="G1056" s="276">
        <v>260013006106</v>
      </c>
      <c r="H1056" s="277" t="s">
        <v>60</v>
      </c>
      <c r="I1056" s="277" t="s">
        <v>207</v>
      </c>
      <c r="J1056" s="278">
        <v>42430</v>
      </c>
      <c r="K1056" s="279">
        <v>97</v>
      </c>
      <c r="L1056" s="275" t="s">
        <v>118</v>
      </c>
      <c r="M1056" s="275" t="s">
        <v>41</v>
      </c>
      <c r="N1056" s="278">
        <v>42465</v>
      </c>
      <c r="O1056" s="278" t="s">
        <v>266</v>
      </c>
      <c r="P1056" s="279">
        <v>62</v>
      </c>
      <c r="Q1056" s="278" t="s">
        <v>35</v>
      </c>
      <c r="R1056" s="275">
        <v>8079.44</v>
      </c>
      <c r="S1056" s="275" t="s">
        <v>186</v>
      </c>
      <c r="T1056" s="275">
        <v>10605.03</v>
      </c>
      <c r="U1056" s="275" t="s">
        <v>186</v>
      </c>
      <c r="V1056" s="283">
        <v>8079.4423684454523</v>
      </c>
      <c r="W1056" s="275" t="s">
        <v>100</v>
      </c>
      <c r="X1056" s="275" t="s">
        <v>114</v>
      </c>
      <c r="Y1056" s="275">
        <v>10.61</v>
      </c>
      <c r="Z1056" s="275">
        <v>1</v>
      </c>
      <c r="AA1056" s="282" t="s">
        <v>629</v>
      </c>
      <c r="AB1056" s="289" t="s">
        <v>413</v>
      </c>
      <c r="AC1056" s="275" t="s">
        <v>1818</v>
      </c>
      <c r="AD1056" s="290" t="s">
        <v>349</v>
      </c>
      <c r="AE1056" s="292"/>
      <c r="AF1056" s="292" t="s">
        <v>2134</v>
      </c>
      <c r="AG1056" s="292"/>
    </row>
    <row r="1057" spans="1:33" x14ac:dyDescent="0.25">
      <c r="A1057" s="275">
        <v>260</v>
      </c>
      <c r="B1057" s="275" t="s">
        <v>113</v>
      </c>
      <c r="C1057" s="275" t="s">
        <v>23</v>
      </c>
      <c r="D1057" s="275">
        <v>8104</v>
      </c>
      <c r="E1057" s="275" t="s">
        <v>140</v>
      </c>
      <c r="F1057" s="275" t="s">
        <v>22</v>
      </c>
      <c r="G1057" s="276">
        <v>2600110080645</v>
      </c>
      <c r="H1057" s="277" t="s">
        <v>2382</v>
      </c>
      <c r="I1057" s="277" t="s">
        <v>303</v>
      </c>
      <c r="J1057" s="278">
        <v>42461</v>
      </c>
      <c r="K1057" s="279">
        <v>66</v>
      </c>
      <c r="L1057" s="275" t="s">
        <v>111</v>
      </c>
      <c r="M1057" s="275" t="s">
        <v>42</v>
      </c>
      <c r="N1057" s="278">
        <v>42524</v>
      </c>
      <c r="O1057" s="278" t="s">
        <v>268</v>
      </c>
      <c r="P1057" s="279">
        <v>3</v>
      </c>
      <c r="Q1057" s="278" t="s">
        <v>33</v>
      </c>
      <c r="R1057" s="275">
        <v>291.20999999999998</v>
      </c>
      <c r="S1057" s="275" t="s">
        <v>186</v>
      </c>
      <c r="T1057" s="275">
        <v>382.24</v>
      </c>
      <c r="U1057" s="275" t="s">
        <v>186</v>
      </c>
      <c r="V1057" s="283">
        <v>291.20955347741494</v>
      </c>
      <c r="W1057" s="275" t="s">
        <v>100</v>
      </c>
      <c r="X1057" s="275" t="s">
        <v>114</v>
      </c>
      <c r="Y1057" s="275">
        <v>0.38</v>
      </c>
      <c r="Z1057" s="275">
        <v>1</v>
      </c>
      <c r="AA1057" s="282" t="s">
        <v>631</v>
      </c>
      <c r="AB1057" s="289" t="s">
        <v>439</v>
      </c>
      <c r="AC1057" s="275" t="s">
        <v>2487</v>
      </c>
      <c r="AD1057" s="290" t="s">
        <v>349</v>
      </c>
      <c r="AE1057" s="292"/>
      <c r="AF1057" s="292"/>
      <c r="AG1057" s="292"/>
    </row>
    <row r="1058" spans="1:33" x14ac:dyDescent="0.25">
      <c r="A1058" s="275">
        <v>260</v>
      </c>
      <c r="B1058" s="275" t="s">
        <v>113</v>
      </c>
      <c r="C1058" s="275" t="s">
        <v>23</v>
      </c>
      <c r="D1058" s="275">
        <v>8104</v>
      </c>
      <c r="E1058" s="275" t="s">
        <v>140</v>
      </c>
      <c r="F1058" s="275" t="s">
        <v>22</v>
      </c>
      <c r="G1058" s="276">
        <v>2600110082252</v>
      </c>
      <c r="H1058" s="277" t="s">
        <v>57</v>
      </c>
      <c r="I1058" s="277" t="s">
        <v>204</v>
      </c>
      <c r="J1058" s="278">
        <v>42461</v>
      </c>
      <c r="K1058" s="279">
        <v>66</v>
      </c>
      <c r="L1058" s="275" t="s">
        <v>111</v>
      </c>
      <c r="M1058" s="275" t="s">
        <v>42</v>
      </c>
      <c r="N1058" s="278">
        <v>42524</v>
      </c>
      <c r="O1058" s="278" t="s">
        <v>268</v>
      </c>
      <c r="P1058" s="279">
        <v>3</v>
      </c>
      <c r="Q1058" s="278" t="s">
        <v>33</v>
      </c>
      <c r="R1058" s="275">
        <v>826.69</v>
      </c>
      <c r="S1058" s="275" t="s">
        <v>186</v>
      </c>
      <c r="T1058" s="275">
        <v>1085.1099999999999</v>
      </c>
      <c r="U1058" s="275" t="s">
        <v>186</v>
      </c>
      <c r="V1058" s="283">
        <v>826.69108040466119</v>
      </c>
      <c r="W1058" s="275" t="s">
        <v>100</v>
      </c>
      <c r="X1058" s="275" t="s">
        <v>114</v>
      </c>
      <c r="Y1058" s="275">
        <v>1.0900000000000001</v>
      </c>
      <c r="Z1058" s="275">
        <v>1</v>
      </c>
      <c r="AA1058" s="282" t="s">
        <v>631</v>
      </c>
      <c r="AB1058" s="289" t="s">
        <v>439</v>
      </c>
      <c r="AC1058" s="275" t="s">
        <v>2280</v>
      </c>
      <c r="AD1058" s="290" t="s">
        <v>349</v>
      </c>
      <c r="AE1058" s="292"/>
      <c r="AF1058" s="292"/>
      <c r="AG1058" s="292"/>
    </row>
    <row r="1059" spans="1:33" x14ac:dyDescent="0.25">
      <c r="A1059" s="275">
        <v>260</v>
      </c>
      <c r="B1059" s="275" t="s">
        <v>113</v>
      </c>
      <c r="C1059" s="275" t="s">
        <v>23</v>
      </c>
      <c r="D1059" s="275">
        <v>8104</v>
      </c>
      <c r="E1059" s="275" t="s">
        <v>140</v>
      </c>
      <c r="F1059" s="275" t="s">
        <v>22</v>
      </c>
      <c r="G1059" s="276">
        <v>260013006513</v>
      </c>
      <c r="H1059" s="277" t="s">
        <v>60</v>
      </c>
      <c r="I1059" s="277" t="s">
        <v>208</v>
      </c>
      <c r="J1059" s="278">
        <v>42492</v>
      </c>
      <c r="K1059" s="279">
        <v>35</v>
      </c>
      <c r="L1059" s="275" t="s">
        <v>111</v>
      </c>
      <c r="M1059" s="275" t="s">
        <v>42</v>
      </c>
      <c r="N1059" s="278">
        <v>42524</v>
      </c>
      <c r="O1059" s="278" t="s">
        <v>268</v>
      </c>
      <c r="P1059" s="279">
        <v>3</v>
      </c>
      <c r="Q1059" s="278" t="s">
        <v>33</v>
      </c>
      <c r="R1059" s="275">
        <v>945.8</v>
      </c>
      <c r="S1059" s="275" t="s">
        <v>186</v>
      </c>
      <c r="T1059" s="275">
        <v>1241.45</v>
      </c>
      <c r="U1059" s="275" t="s">
        <v>186</v>
      </c>
      <c r="V1059" s="283">
        <v>945.79871328101922</v>
      </c>
      <c r="W1059" s="275" t="s">
        <v>100</v>
      </c>
      <c r="X1059" s="275" t="s">
        <v>114</v>
      </c>
      <c r="Y1059" s="275">
        <v>1.24</v>
      </c>
      <c r="Z1059" s="275">
        <v>1</v>
      </c>
      <c r="AA1059" s="282" t="s">
        <v>631</v>
      </c>
      <c r="AB1059" s="289" t="s">
        <v>439</v>
      </c>
      <c r="AC1059" s="275" t="s">
        <v>2280</v>
      </c>
      <c r="AD1059" s="290" t="s">
        <v>349</v>
      </c>
      <c r="AE1059" s="292"/>
      <c r="AF1059" s="292"/>
      <c r="AG1059" s="292"/>
    </row>
    <row r="1060" spans="1:33" x14ac:dyDescent="0.25">
      <c r="A1060" s="275">
        <v>260</v>
      </c>
      <c r="B1060" s="275" t="s">
        <v>113</v>
      </c>
      <c r="C1060" s="275" t="s">
        <v>23</v>
      </c>
      <c r="D1060" s="275">
        <v>8104</v>
      </c>
      <c r="E1060" s="275" t="s">
        <v>140</v>
      </c>
      <c r="F1060" s="275" t="s">
        <v>22</v>
      </c>
      <c r="G1060" s="276">
        <v>2600110080919</v>
      </c>
      <c r="H1060" s="277" t="s">
        <v>54</v>
      </c>
      <c r="I1060" s="277" t="s">
        <v>185</v>
      </c>
      <c r="J1060" s="278">
        <v>42461</v>
      </c>
      <c r="K1060" s="279">
        <v>66</v>
      </c>
      <c r="L1060" s="275" t="s">
        <v>111</v>
      </c>
      <c r="M1060" s="275" t="s">
        <v>42</v>
      </c>
      <c r="N1060" s="278">
        <v>42524</v>
      </c>
      <c r="O1060" s="278" t="s">
        <v>268</v>
      </c>
      <c r="P1060" s="279">
        <v>3</v>
      </c>
      <c r="Q1060" s="278" t="s">
        <v>33</v>
      </c>
      <c r="R1060" s="275">
        <v>970</v>
      </c>
      <c r="S1060" s="275" t="s">
        <v>186</v>
      </c>
      <c r="T1060" s="275">
        <v>1273.22</v>
      </c>
      <c r="U1060" s="275" t="s">
        <v>186</v>
      </c>
      <c r="V1060" s="283">
        <v>970.00268856873754</v>
      </c>
      <c r="W1060" s="275" t="s">
        <v>100</v>
      </c>
      <c r="X1060" s="275" t="s">
        <v>114</v>
      </c>
      <c r="Y1060" s="275">
        <v>1.27</v>
      </c>
      <c r="Z1060" s="275">
        <v>1</v>
      </c>
      <c r="AA1060" s="282" t="s">
        <v>631</v>
      </c>
      <c r="AB1060" s="289" t="s">
        <v>439</v>
      </c>
      <c r="AC1060" s="275" t="s">
        <v>2394</v>
      </c>
      <c r="AD1060" s="290" t="s">
        <v>349</v>
      </c>
      <c r="AE1060" s="292"/>
      <c r="AF1060" s="292"/>
      <c r="AG1060" s="292"/>
    </row>
    <row r="1061" spans="1:33" x14ac:dyDescent="0.25">
      <c r="A1061" s="275">
        <v>260</v>
      </c>
      <c r="B1061" s="275" t="s">
        <v>113</v>
      </c>
      <c r="C1061" s="275" t="s">
        <v>23</v>
      </c>
      <c r="D1061" s="275">
        <v>8104</v>
      </c>
      <c r="E1061" s="275" t="s">
        <v>140</v>
      </c>
      <c r="F1061" s="275" t="s">
        <v>22</v>
      </c>
      <c r="G1061" s="276">
        <v>2600110082503</v>
      </c>
      <c r="H1061" s="277" t="s">
        <v>57</v>
      </c>
      <c r="I1061" s="277" t="s">
        <v>204</v>
      </c>
      <c r="J1061" s="278">
        <v>42461</v>
      </c>
      <c r="K1061" s="279">
        <v>66</v>
      </c>
      <c r="L1061" s="275" t="s">
        <v>111</v>
      </c>
      <c r="M1061" s="275" t="s">
        <v>42</v>
      </c>
      <c r="N1061" s="278">
        <v>42524</v>
      </c>
      <c r="O1061" s="278" t="s">
        <v>268</v>
      </c>
      <c r="P1061" s="279">
        <v>3</v>
      </c>
      <c r="Q1061" s="278" t="s">
        <v>33</v>
      </c>
      <c r="R1061" s="275">
        <v>2016.97</v>
      </c>
      <c r="S1061" s="275" t="s">
        <v>186</v>
      </c>
      <c r="T1061" s="275">
        <v>2647.46</v>
      </c>
      <c r="U1061" s="275" t="s">
        <v>186</v>
      </c>
      <c r="V1061" s="283">
        <v>2016.9674666422063</v>
      </c>
      <c r="W1061" s="275" t="s">
        <v>100</v>
      </c>
      <c r="X1061" s="275" t="s">
        <v>114</v>
      </c>
      <c r="Y1061" s="275">
        <v>2.65</v>
      </c>
      <c r="Z1061" s="275">
        <v>1</v>
      </c>
      <c r="AA1061" s="282" t="s">
        <v>629</v>
      </c>
      <c r="AB1061" s="289" t="s">
        <v>439</v>
      </c>
      <c r="AC1061" s="275" t="s">
        <v>2280</v>
      </c>
      <c r="AD1061" s="290" t="s">
        <v>349</v>
      </c>
      <c r="AE1061" s="292"/>
      <c r="AF1061" s="292"/>
      <c r="AG1061" s="292"/>
    </row>
    <row r="1062" spans="1:33" x14ac:dyDescent="0.25">
      <c r="A1062" s="275">
        <v>260</v>
      </c>
      <c r="B1062" s="275" t="s">
        <v>113</v>
      </c>
      <c r="C1062" s="275" t="s">
        <v>23</v>
      </c>
      <c r="D1062" s="275">
        <v>8104</v>
      </c>
      <c r="E1062" s="275" t="s">
        <v>140</v>
      </c>
      <c r="F1062" s="275" t="s">
        <v>22</v>
      </c>
      <c r="G1062" s="276">
        <v>2600110081212</v>
      </c>
      <c r="H1062" s="277" t="s">
        <v>57</v>
      </c>
      <c r="I1062" s="277" t="s">
        <v>204</v>
      </c>
      <c r="J1062" s="278">
        <v>42461</v>
      </c>
      <c r="K1062" s="279">
        <v>66</v>
      </c>
      <c r="L1062" s="275" t="s">
        <v>111</v>
      </c>
      <c r="M1062" s="275" t="s">
        <v>42</v>
      </c>
      <c r="N1062" s="278">
        <v>42524</v>
      </c>
      <c r="O1062" s="278" t="s">
        <v>268</v>
      </c>
      <c r="P1062" s="279">
        <v>3</v>
      </c>
      <c r="Q1062" s="278" t="s">
        <v>33</v>
      </c>
      <c r="R1062" s="275">
        <v>4874.87</v>
      </c>
      <c r="S1062" s="275" t="s">
        <v>186</v>
      </c>
      <c r="T1062" s="275">
        <v>6398.73</v>
      </c>
      <c r="U1062" s="275" t="s">
        <v>186</v>
      </c>
      <c r="V1062" s="283">
        <v>4874.8726091527287</v>
      </c>
      <c r="W1062" s="275" t="s">
        <v>100</v>
      </c>
      <c r="X1062" s="275" t="s">
        <v>114</v>
      </c>
      <c r="Y1062" s="275">
        <v>6.4</v>
      </c>
      <c r="Z1062" s="275">
        <v>1</v>
      </c>
      <c r="AA1062" s="282" t="s">
        <v>629</v>
      </c>
      <c r="AB1062" s="289" t="s">
        <v>439</v>
      </c>
      <c r="AC1062" s="275" t="s">
        <v>2280</v>
      </c>
      <c r="AD1062" s="290" t="s">
        <v>349</v>
      </c>
      <c r="AE1062" s="292"/>
      <c r="AF1062" s="292"/>
      <c r="AG1062" s="292"/>
    </row>
    <row r="1063" spans="1:33" x14ac:dyDescent="0.25">
      <c r="A1063" s="275">
        <v>260</v>
      </c>
      <c r="B1063" s="275" t="s">
        <v>113</v>
      </c>
      <c r="C1063" s="275" t="s">
        <v>23</v>
      </c>
      <c r="D1063" s="275">
        <v>8104</v>
      </c>
      <c r="E1063" s="275" t="s">
        <v>140</v>
      </c>
      <c r="F1063" s="275" t="s">
        <v>22</v>
      </c>
      <c r="G1063" s="276">
        <v>2600110081787</v>
      </c>
      <c r="H1063" s="277" t="s">
        <v>57</v>
      </c>
      <c r="I1063" s="277" t="s">
        <v>204</v>
      </c>
      <c r="J1063" s="278">
        <v>42461</v>
      </c>
      <c r="K1063" s="279">
        <v>66</v>
      </c>
      <c r="L1063" s="275" t="s">
        <v>111</v>
      </c>
      <c r="M1063" s="275" t="s">
        <v>42</v>
      </c>
      <c r="N1063" s="278">
        <v>42524</v>
      </c>
      <c r="O1063" s="278" t="s">
        <v>268</v>
      </c>
      <c r="P1063" s="279">
        <v>3</v>
      </c>
      <c r="Q1063" s="278" t="s">
        <v>33</v>
      </c>
      <c r="R1063" s="275">
        <v>9576.7199999999993</v>
      </c>
      <c r="S1063" s="275" t="s">
        <v>186</v>
      </c>
      <c r="T1063" s="275">
        <v>12570.35</v>
      </c>
      <c r="U1063" s="275" t="s">
        <v>186</v>
      </c>
      <c r="V1063" s="283">
        <v>9576.7214591743996</v>
      </c>
      <c r="W1063" s="275" t="s">
        <v>100</v>
      </c>
      <c r="X1063" s="275" t="s">
        <v>114</v>
      </c>
      <c r="Y1063" s="275">
        <v>12.57</v>
      </c>
      <c r="Z1063" s="275">
        <v>1</v>
      </c>
      <c r="AA1063" s="282" t="s">
        <v>629</v>
      </c>
      <c r="AB1063" s="289" t="s">
        <v>439</v>
      </c>
      <c r="AC1063" s="275" t="s">
        <v>2280</v>
      </c>
      <c r="AD1063" s="290" t="s">
        <v>349</v>
      </c>
      <c r="AE1063" s="292"/>
      <c r="AF1063" s="292"/>
      <c r="AG1063" s="292"/>
    </row>
    <row r="1064" spans="1:33" x14ac:dyDescent="0.25">
      <c r="A1064" s="275">
        <v>260</v>
      </c>
      <c r="B1064" s="275" t="s">
        <v>113</v>
      </c>
      <c r="C1064" s="275" t="s">
        <v>23</v>
      </c>
      <c r="D1064" s="275">
        <v>8104</v>
      </c>
      <c r="E1064" s="275" t="s">
        <v>140</v>
      </c>
      <c r="F1064" s="275" t="s">
        <v>22</v>
      </c>
      <c r="G1064" s="276">
        <v>260013003120</v>
      </c>
      <c r="H1064" s="277" t="s">
        <v>57</v>
      </c>
      <c r="I1064" s="277" t="s">
        <v>259</v>
      </c>
      <c r="J1064" s="278">
        <v>42128</v>
      </c>
      <c r="K1064" s="279">
        <v>399</v>
      </c>
      <c r="L1064" s="275" t="s">
        <v>118</v>
      </c>
      <c r="M1064" s="275" t="s">
        <v>41</v>
      </c>
      <c r="N1064" s="278">
        <v>42181</v>
      </c>
      <c r="O1064" s="278" t="s">
        <v>106</v>
      </c>
      <c r="P1064" s="279">
        <v>346</v>
      </c>
      <c r="Q1064" s="278" t="s">
        <v>37</v>
      </c>
      <c r="R1064" s="275">
        <v>15074.19</v>
      </c>
      <c r="S1064" s="275" t="s">
        <v>186</v>
      </c>
      <c r="T1064" s="275">
        <v>19786.3</v>
      </c>
      <c r="U1064" s="275" t="s">
        <v>186</v>
      </c>
      <c r="V1064" s="283">
        <v>15074.193145589616</v>
      </c>
      <c r="W1064" s="275" t="s">
        <v>100</v>
      </c>
      <c r="X1064" s="275" t="s">
        <v>114</v>
      </c>
      <c r="Y1064" s="275">
        <v>19.79</v>
      </c>
      <c r="Z1064" s="275">
        <v>1</v>
      </c>
      <c r="AA1064" s="282" t="s">
        <v>630</v>
      </c>
      <c r="AB1064" s="289" t="s">
        <v>1099</v>
      </c>
      <c r="AC1064" s="275" t="s">
        <v>363</v>
      </c>
      <c r="AD1064" s="290" t="s">
        <v>350</v>
      </c>
      <c r="AE1064" s="292"/>
      <c r="AF1064" s="292" t="s">
        <v>2134</v>
      </c>
      <c r="AG1064" s="292"/>
    </row>
    <row r="1065" spans="1:33" x14ac:dyDescent="0.25">
      <c r="A1065" s="275">
        <v>260</v>
      </c>
      <c r="B1065" s="275" t="s">
        <v>113</v>
      </c>
      <c r="C1065" s="275" t="s">
        <v>23</v>
      </c>
      <c r="D1065" s="275">
        <v>1350</v>
      </c>
      <c r="E1065" s="275" t="s">
        <v>124</v>
      </c>
      <c r="F1065" s="275" t="s">
        <v>21</v>
      </c>
      <c r="G1065" s="276">
        <v>2600110082521</v>
      </c>
      <c r="H1065" s="277" t="s">
        <v>57</v>
      </c>
      <c r="I1065" s="277" t="s">
        <v>209</v>
      </c>
      <c r="J1065" s="278">
        <v>42461</v>
      </c>
      <c r="K1065" s="279">
        <v>66</v>
      </c>
      <c r="L1065" s="275" t="s">
        <v>111</v>
      </c>
      <c r="M1065" s="275" t="s">
        <v>42</v>
      </c>
      <c r="N1065" s="278">
        <v>42527</v>
      </c>
      <c r="O1065" s="278" t="s">
        <v>268</v>
      </c>
      <c r="P1065" s="279">
        <v>0</v>
      </c>
      <c r="Q1065" s="278" t="s">
        <v>33</v>
      </c>
      <c r="R1065" s="275">
        <v>67194.61</v>
      </c>
      <c r="S1065" s="275" t="s">
        <v>186</v>
      </c>
      <c r="T1065" s="275">
        <v>88199.26</v>
      </c>
      <c r="U1065" s="275" t="s">
        <v>186</v>
      </c>
      <c r="V1065" s="283">
        <v>67194.608417848533</v>
      </c>
      <c r="W1065" s="275" t="s">
        <v>100</v>
      </c>
      <c r="X1065" s="275" t="s">
        <v>114</v>
      </c>
      <c r="Y1065" s="275">
        <v>88.2</v>
      </c>
      <c r="Z1065" s="275">
        <v>1</v>
      </c>
      <c r="AA1065" s="282" t="s">
        <v>630</v>
      </c>
      <c r="AB1065" s="289" t="s">
        <v>411</v>
      </c>
      <c r="AC1065" s="275" t="s">
        <v>358</v>
      </c>
      <c r="AD1065" s="290" t="s">
        <v>350</v>
      </c>
      <c r="AE1065" s="292"/>
      <c r="AF1065" s="292" t="s">
        <v>2134</v>
      </c>
      <c r="AG1065" s="292"/>
    </row>
    <row r="1066" spans="1:33" x14ac:dyDescent="0.25">
      <c r="A1066" s="275">
        <v>3635</v>
      </c>
      <c r="B1066" s="275" t="s">
        <v>211</v>
      </c>
      <c r="C1066" s="275" t="s">
        <v>14</v>
      </c>
      <c r="D1066" s="275">
        <v>413</v>
      </c>
      <c r="E1066" s="275" t="s">
        <v>136</v>
      </c>
      <c r="F1066" s="275" t="s">
        <v>13</v>
      </c>
      <c r="G1066" s="276" t="s">
        <v>1102</v>
      </c>
      <c r="H1066" s="277" t="s">
        <v>55</v>
      </c>
      <c r="I1066" s="277" t="s">
        <v>121</v>
      </c>
      <c r="J1066" s="278">
        <v>42366</v>
      </c>
      <c r="K1066" s="279">
        <v>161</v>
      </c>
      <c r="L1066" s="275" t="s">
        <v>122</v>
      </c>
      <c r="M1066" s="275" t="s">
        <v>41</v>
      </c>
      <c r="N1066" s="278">
        <v>42404</v>
      </c>
      <c r="O1066" s="278" t="s">
        <v>266</v>
      </c>
      <c r="P1066" s="279">
        <v>123</v>
      </c>
      <c r="Q1066" s="278" t="s">
        <v>38</v>
      </c>
      <c r="R1066" s="275">
        <v>1770000</v>
      </c>
      <c r="S1066" s="275" t="s">
        <v>212</v>
      </c>
      <c r="T1066" s="275">
        <v>5634.97</v>
      </c>
      <c r="U1066" s="275" t="s">
        <v>212</v>
      </c>
      <c r="V1066" s="283">
        <v>1769999.3717803746</v>
      </c>
      <c r="W1066" s="275" t="s">
        <v>100</v>
      </c>
      <c r="X1066" s="275" t="s">
        <v>114</v>
      </c>
      <c r="Y1066" s="275">
        <v>5.63</v>
      </c>
      <c r="Z1066" s="275">
        <v>1</v>
      </c>
      <c r="AA1066" s="282" t="s">
        <v>630</v>
      </c>
      <c r="AB1066" s="289" t="s">
        <v>428</v>
      </c>
      <c r="AC1066" s="275" t="s">
        <v>367</v>
      </c>
      <c r="AD1066" s="290" t="s">
        <v>350</v>
      </c>
      <c r="AE1066" s="292" t="s">
        <v>795</v>
      </c>
      <c r="AF1066" s="292" t="s">
        <v>2134</v>
      </c>
      <c r="AG1066" s="292" t="s">
        <v>2134</v>
      </c>
    </row>
    <row r="1067" spans="1:33" x14ac:dyDescent="0.25">
      <c r="A1067" s="275">
        <v>3635</v>
      </c>
      <c r="B1067" s="275" t="s">
        <v>211</v>
      </c>
      <c r="C1067" s="275" t="s">
        <v>14</v>
      </c>
      <c r="D1067" s="275">
        <v>413</v>
      </c>
      <c r="E1067" s="275" t="s">
        <v>136</v>
      </c>
      <c r="F1067" s="275" t="s">
        <v>13</v>
      </c>
      <c r="G1067" s="276" t="s">
        <v>2212</v>
      </c>
      <c r="H1067" s="277" t="s">
        <v>55</v>
      </c>
      <c r="I1067" s="277" t="s">
        <v>121</v>
      </c>
      <c r="J1067" s="278">
        <v>42431</v>
      </c>
      <c r="K1067" s="279">
        <v>96</v>
      </c>
      <c r="L1067" s="275" t="s">
        <v>122</v>
      </c>
      <c r="M1067" s="275" t="s">
        <v>41</v>
      </c>
      <c r="N1067" s="278">
        <v>42496</v>
      </c>
      <c r="O1067" s="278" t="s">
        <v>268</v>
      </c>
      <c r="P1067" s="279">
        <v>31</v>
      </c>
      <c r="Q1067" s="278" t="s">
        <v>34</v>
      </c>
      <c r="R1067" s="275">
        <v>2478000</v>
      </c>
      <c r="S1067" s="275" t="s">
        <v>212</v>
      </c>
      <c r="T1067" s="275">
        <v>7888.96</v>
      </c>
      <c r="U1067" s="275" t="s">
        <v>212</v>
      </c>
      <c r="V1067" s="283">
        <v>2477999.7487121499</v>
      </c>
      <c r="W1067" s="275" t="s">
        <v>100</v>
      </c>
      <c r="X1067" s="275" t="s">
        <v>114</v>
      </c>
      <c r="Y1067" s="275">
        <v>7.89</v>
      </c>
      <c r="Z1067" s="275">
        <v>1</v>
      </c>
      <c r="AA1067" s="282" t="s">
        <v>630</v>
      </c>
      <c r="AB1067" s="289" t="s">
        <v>428</v>
      </c>
      <c r="AC1067" s="275" t="s">
        <v>367</v>
      </c>
      <c r="AD1067" s="290" t="s">
        <v>350</v>
      </c>
      <c r="AE1067" s="292" t="s">
        <v>795</v>
      </c>
      <c r="AF1067" s="292" t="s">
        <v>2134</v>
      </c>
      <c r="AG1067" s="292" t="s">
        <v>2134</v>
      </c>
    </row>
    <row r="1068" spans="1:33" x14ac:dyDescent="0.25">
      <c r="A1068" s="275">
        <v>8520</v>
      </c>
      <c r="B1068" s="275" t="s">
        <v>196</v>
      </c>
      <c r="C1068" s="275" t="s">
        <v>19</v>
      </c>
      <c r="D1068" s="275">
        <v>132</v>
      </c>
      <c r="E1068" s="275" t="s">
        <v>233</v>
      </c>
      <c r="F1068" s="275" t="s">
        <v>22</v>
      </c>
      <c r="G1068" s="276">
        <v>85200410029140</v>
      </c>
      <c r="H1068" s="277" t="s">
        <v>277</v>
      </c>
      <c r="I1068" s="277" t="s">
        <v>221</v>
      </c>
      <c r="J1068" s="278">
        <v>42310</v>
      </c>
      <c r="K1068" s="279">
        <v>217</v>
      </c>
      <c r="L1068" s="275" t="s">
        <v>111</v>
      </c>
      <c r="M1068" s="275" t="s">
        <v>42</v>
      </c>
      <c r="N1068" s="278">
        <v>42367</v>
      </c>
      <c r="O1068" s="278" t="s">
        <v>273</v>
      </c>
      <c r="P1068" s="279">
        <v>160</v>
      </c>
      <c r="Q1068" s="278" t="s">
        <v>39</v>
      </c>
      <c r="R1068" s="275">
        <v>153928.06</v>
      </c>
      <c r="S1068" s="275" t="s">
        <v>197</v>
      </c>
      <c r="T1068" s="275">
        <v>2053.7199999999998</v>
      </c>
      <c r="U1068" s="275" t="s">
        <v>197</v>
      </c>
      <c r="V1068" s="283">
        <v>153927.79247644672</v>
      </c>
      <c r="W1068" s="275" t="s">
        <v>100</v>
      </c>
      <c r="X1068" s="275" t="s">
        <v>114</v>
      </c>
      <c r="Y1068" s="275">
        <v>2.0499999999999998</v>
      </c>
      <c r="Z1068" s="275">
        <v>1</v>
      </c>
      <c r="AA1068" s="282" t="s">
        <v>630</v>
      </c>
      <c r="AB1068" s="289" t="s">
        <v>482</v>
      </c>
      <c r="AC1068" s="275" t="s">
        <v>361</v>
      </c>
      <c r="AD1068" s="290" t="s">
        <v>350</v>
      </c>
      <c r="AE1068" s="292"/>
      <c r="AF1068" s="292" t="s">
        <v>2134</v>
      </c>
      <c r="AG1068" s="292"/>
    </row>
    <row r="1069" spans="1:33" x14ac:dyDescent="0.25">
      <c r="A1069" s="275">
        <v>8520</v>
      </c>
      <c r="B1069" s="275" t="s">
        <v>196</v>
      </c>
      <c r="C1069" s="275" t="s">
        <v>19</v>
      </c>
      <c r="D1069" s="275">
        <v>1320</v>
      </c>
      <c r="E1069" s="275" t="s">
        <v>188</v>
      </c>
      <c r="F1069" s="275" t="s">
        <v>21</v>
      </c>
      <c r="G1069" s="276">
        <v>85201710000945</v>
      </c>
      <c r="H1069" s="277" t="s">
        <v>1061</v>
      </c>
      <c r="I1069" s="277" t="s">
        <v>68</v>
      </c>
      <c r="J1069" s="278">
        <v>42310</v>
      </c>
      <c r="K1069" s="279">
        <v>217</v>
      </c>
      <c r="L1069" s="275" t="s">
        <v>111</v>
      </c>
      <c r="M1069" s="275" t="s">
        <v>42</v>
      </c>
      <c r="N1069" s="278">
        <v>42404</v>
      </c>
      <c r="O1069" s="278" t="s">
        <v>266</v>
      </c>
      <c r="P1069" s="279">
        <v>123</v>
      </c>
      <c r="Q1069" s="278" t="s">
        <v>38</v>
      </c>
      <c r="R1069" s="275">
        <v>163030</v>
      </c>
      <c r="S1069" s="275" t="s">
        <v>197</v>
      </c>
      <c r="T1069" s="275">
        <v>2175.16</v>
      </c>
      <c r="U1069" s="275" t="s">
        <v>197</v>
      </c>
      <c r="V1069" s="283">
        <v>163029.80790130488</v>
      </c>
      <c r="W1069" s="275" t="s">
        <v>100</v>
      </c>
      <c r="X1069" s="275" t="s">
        <v>114</v>
      </c>
      <c r="Y1069" s="275">
        <v>2.1800000000000002</v>
      </c>
      <c r="Z1069" s="275">
        <v>1</v>
      </c>
      <c r="AA1069" s="282" t="s">
        <v>630</v>
      </c>
      <c r="AB1069" s="289" t="s">
        <v>411</v>
      </c>
      <c r="AC1069" s="275" t="s">
        <v>358</v>
      </c>
      <c r="AD1069" s="290" t="s">
        <v>350</v>
      </c>
      <c r="AE1069" s="292"/>
      <c r="AF1069" s="292" t="s">
        <v>2134</v>
      </c>
      <c r="AG1069" s="292"/>
    </row>
    <row r="1070" spans="1:33" x14ac:dyDescent="0.25">
      <c r="A1070" s="275">
        <v>8520</v>
      </c>
      <c r="B1070" s="275" t="s">
        <v>196</v>
      </c>
      <c r="C1070" s="275" t="s">
        <v>19</v>
      </c>
      <c r="D1070" s="275">
        <v>1320</v>
      </c>
      <c r="E1070" s="275" t="s">
        <v>188</v>
      </c>
      <c r="F1070" s="275" t="s">
        <v>21</v>
      </c>
      <c r="G1070" s="276">
        <v>85201130003708</v>
      </c>
      <c r="H1070" s="277" t="s">
        <v>1061</v>
      </c>
      <c r="I1070" s="277" t="s">
        <v>308</v>
      </c>
      <c r="J1070" s="278">
        <v>42362</v>
      </c>
      <c r="K1070" s="279">
        <v>165</v>
      </c>
      <c r="L1070" s="275" t="s">
        <v>127</v>
      </c>
      <c r="M1070" s="275" t="s">
        <v>128</v>
      </c>
      <c r="N1070" s="278">
        <v>42433</v>
      </c>
      <c r="O1070" s="278" t="s">
        <v>266</v>
      </c>
      <c r="P1070" s="279">
        <v>94</v>
      </c>
      <c r="Q1070" s="278" t="s">
        <v>36</v>
      </c>
      <c r="R1070" s="275">
        <v>338712.58</v>
      </c>
      <c r="S1070" s="275" t="s">
        <v>197</v>
      </c>
      <c r="T1070" s="275">
        <v>4519.1400000000003</v>
      </c>
      <c r="U1070" s="275" t="s">
        <v>197</v>
      </c>
      <c r="V1070" s="283">
        <v>338712.79633640882</v>
      </c>
      <c r="W1070" s="275" t="s">
        <v>100</v>
      </c>
      <c r="X1070" s="275" t="s">
        <v>114</v>
      </c>
      <c r="Y1070" s="275">
        <v>4.5199999999999996</v>
      </c>
      <c r="Z1070" s="275">
        <v>1</v>
      </c>
      <c r="AA1070" s="282" t="s">
        <v>630</v>
      </c>
      <c r="AB1070" s="289" t="s">
        <v>436</v>
      </c>
      <c r="AC1070" s="275" t="s">
        <v>1416</v>
      </c>
      <c r="AD1070" s="290" t="s">
        <v>350</v>
      </c>
      <c r="AE1070" s="292"/>
      <c r="AF1070" s="292" t="s">
        <v>2134</v>
      </c>
      <c r="AG1070" s="292"/>
    </row>
    <row r="1071" spans="1:33" x14ac:dyDescent="0.25">
      <c r="A1071" s="275">
        <v>8520</v>
      </c>
      <c r="B1071" s="275" t="s">
        <v>196</v>
      </c>
      <c r="C1071" s="275" t="s">
        <v>19</v>
      </c>
      <c r="D1071" s="275">
        <v>1320</v>
      </c>
      <c r="E1071" s="275" t="s">
        <v>188</v>
      </c>
      <c r="F1071" s="275" t="s">
        <v>21</v>
      </c>
      <c r="G1071" s="276">
        <v>85200330013323</v>
      </c>
      <c r="H1071" s="277" t="s">
        <v>60</v>
      </c>
      <c r="I1071" s="277" t="s">
        <v>235</v>
      </c>
      <c r="J1071" s="278">
        <v>42461</v>
      </c>
      <c r="K1071" s="279">
        <v>66</v>
      </c>
      <c r="L1071" s="275" t="s">
        <v>127</v>
      </c>
      <c r="M1071" s="275" t="s">
        <v>128</v>
      </c>
      <c r="N1071" s="278">
        <v>42527</v>
      </c>
      <c r="O1071" s="278" t="s">
        <v>268</v>
      </c>
      <c r="P1071" s="279">
        <v>0</v>
      </c>
      <c r="Q1071" s="278" t="s">
        <v>33</v>
      </c>
      <c r="R1071" s="275">
        <v>679920</v>
      </c>
      <c r="S1071" s="275" t="s">
        <v>197</v>
      </c>
      <c r="T1071" s="275">
        <v>9071.56</v>
      </c>
      <c r="U1071" s="275" t="s">
        <v>197</v>
      </c>
      <c r="V1071" s="283">
        <v>679919.9526311449</v>
      </c>
      <c r="W1071" s="275" t="s">
        <v>100</v>
      </c>
      <c r="X1071" s="275" t="s">
        <v>114</v>
      </c>
      <c r="Y1071" s="275">
        <v>9.07</v>
      </c>
      <c r="Z1071" s="275">
        <v>1</v>
      </c>
      <c r="AA1071" s="282" t="s">
        <v>630</v>
      </c>
      <c r="AB1071" s="289" t="s">
        <v>436</v>
      </c>
      <c r="AC1071" s="275" t="s">
        <v>2488</v>
      </c>
      <c r="AD1071" s="290" t="s">
        <v>350</v>
      </c>
      <c r="AE1071" s="292"/>
      <c r="AF1071" s="292" t="s">
        <v>2134</v>
      </c>
      <c r="AG1071" s="292"/>
    </row>
    <row r="1072" spans="1:33" x14ac:dyDescent="0.25">
      <c r="A1072" s="275">
        <v>8520</v>
      </c>
      <c r="B1072" s="275" t="s">
        <v>196</v>
      </c>
      <c r="C1072" s="275" t="s">
        <v>19</v>
      </c>
      <c r="D1072" s="275">
        <v>1320</v>
      </c>
      <c r="E1072" s="275" t="s">
        <v>188</v>
      </c>
      <c r="F1072" s="275" t="s">
        <v>21</v>
      </c>
      <c r="G1072" s="276">
        <v>85200330013129</v>
      </c>
      <c r="H1072" s="277" t="s">
        <v>60</v>
      </c>
      <c r="I1072" s="277" t="s">
        <v>217</v>
      </c>
      <c r="J1072" s="278">
        <v>42361</v>
      </c>
      <c r="K1072" s="279">
        <v>166</v>
      </c>
      <c r="L1072" s="275" t="s">
        <v>111</v>
      </c>
      <c r="M1072" s="275" t="s">
        <v>42</v>
      </c>
      <c r="N1072" s="278">
        <v>42433</v>
      </c>
      <c r="O1072" s="278" t="s">
        <v>266</v>
      </c>
      <c r="P1072" s="279">
        <v>94</v>
      </c>
      <c r="Q1072" s="278" t="s">
        <v>36</v>
      </c>
      <c r="R1072" s="275">
        <v>685320</v>
      </c>
      <c r="S1072" s="275" t="s">
        <v>197</v>
      </c>
      <c r="T1072" s="275">
        <v>9143.61</v>
      </c>
      <c r="U1072" s="275" t="s">
        <v>197</v>
      </c>
      <c r="V1072" s="283">
        <v>685320.15200005996</v>
      </c>
      <c r="W1072" s="275" t="s">
        <v>100</v>
      </c>
      <c r="X1072" s="275" t="s">
        <v>114</v>
      </c>
      <c r="Y1072" s="275">
        <v>9.14</v>
      </c>
      <c r="Z1072" s="275">
        <v>1</v>
      </c>
      <c r="AA1072" s="282" t="s">
        <v>630</v>
      </c>
      <c r="AB1072" s="289" t="s">
        <v>436</v>
      </c>
      <c r="AC1072" s="275" t="s">
        <v>358</v>
      </c>
      <c r="AD1072" s="290" t="s">
        <v>350</v>
      </c>
      <c r="AE1072" s="292"/>
      <c r="AF1072" s="292" t="s">
        <v>2134</v>
      </c>
      <c r="AG1072" s="292"/>
    </row>
    <row r="1073" spans="1:33" x14ac:dyDescent="0.25">
      <c r="A1073" s="275">
        <v>8520</v>
      </c>
      <c r="B1073" s="275" t="s">
        <v>196</v>
      </c>
      <c r="C1073" s="275" t="s">
        <v>19</v>
      </c>
      <c r="D1073" s="275">
        <v>1320</v>
      </c>
      <c r="E1073" s="275" t="s">
        <v>188</v>
      </c>
      <c r="F1073" s="275" t="s">
        <v>21</v>
      </c>
      <c r="G1073" s="276">
        <v>85200710011701</v>
      </c>
      <c r="H1073" s="277" t="s">
        <v>277</v>
      </c>
      <c r="I1073" s="277" t="s">
        <v>216</v>
      </c>
      <c r="J1073" s="278">
        <v>42461</v>
      </c>
      <c r="K1073" s="279">
        <v>66</v>
      </c>
      <c r="L1073" s="275" t="s">
        <v>127</v>
      </c>
      <c r="M1073" s="275" t="s">
        <v>128</v>
      </c>
      <c r="N1073" s="278">
        <v>42527</v>
      </c>
      <c r="O1073" s="278" t="s">
        <v>268</v>
      </c>
      <c r="P1073" s="279">
        <v>0</v>
      </c>
      <c r="Q1073" s="278" t="s">
        <v>33</v>
      </c>
      <c r="R1073" s="275">
        <v>721844.76</v>
      </c>
      <c r="S1073" s="275" t="s">
        <v>197</v>
      </c>
      <c r="T1073" s="275">
        <v>9630.93</v>
      </c>
      <c r="U1073" s="275" t="s">
        <v>197</v>
      </c>
      <c r="V1073" s="283">
        <v>721845.13682253915</v>
      </c>
      <c r="W1073" s="275" t="s">
        <v>100</v>
      </c>
      <c r="X1073" s="275" t="s">
        <v>114</v>
      </c>
      <c r="Y1073" s="275">
        <v>9.6300000000000008</v>
      </c>
      <c r="Z1073" s="275">
        <v>1</v>
      </c>
      <c r="AA1073" s="282" t="s">
        <v>630</v>
      </c>
      <c r="AB1073" s="289" t="s">
        <v>436</v>
      </c>
      <c r="AC1073" s="275" t="s">
        <v>2489</v>
      </c>
      <c r="AD1073" s="290" t="s">
        <v>350</v>
      </c>
      <c r="AE1073" s="292"/>
      <c r="AF1073" s="292" t="s">
        <v>2134</v>
      </c>
      <c r="AG1073" s="292"/>
    </row>
    <row r="1074" spans="1:33" x14ac:dyDescent="0.25">
      <c r="A1074" s="275">
        <v>8520</v>
      </c>
      <c r="B1074" s="275" t="s">
        <v>196</v>
      </c>
      <c r="C1074" s="275" t="s">
        <v>19</v>
      </c>
      <c r="D1074" s="275">
        <v>1320</v>
      </c>
      <c r="E1074" s="275" t="s">
        <v>188</v>
      </c>
      <c r="F1074" s="275" t="s">
        <v>21</v>
      </c>
      <c r="G1074" s="276">
        <v>85200710011677</v>
      </c>
      <c r="H1074" s="277" t="s">
        <v>277</v>
      </c>
      <c r="I1074" s="277" t="s">
        <v>216</v>
      </c>
      <c r="J1074" s="278">
        <v>42461</v>
      </c>
      <c r="K1074" s="279">
        <v>66</v>
      </c>
      <c r="L1074" s="275" t="s">
        <v>127</v>
      </c>
      <c r="M1074" s="275" t="s">
        <v>128</v>
      </c>
      <c r="N1074" s="278">
        <v>42527</v>
      </c>
      <c r="O1074" s="278" t="s">
        <v>268</v>
      </c>
      <c r="P1074" s="279">
        <v>0</v>
      </c>
      <c r="Q1074" s="278" t="s">
        <v>33</v>
      </c>
      <c r="R1074" s="275">
        <v>741584.34</v>
      </c>
      <c r="S1074" s="275" t="s">
        <v>197</v>
      </c>
      <c r="T1074" s="275">
        <v>9894.2900000000009</v>
      </c>
      <c r="U1074" s="275" t="s">
        <v>197</v>
      </c>
      <c r="V1074" s="283">
        <v>741584.15841584164</v>
      </c>
      <c r="W1074" s="275" t="s">
        <v>100</v>
      </c>
      <c r="X1074" s="275" t="s">
        <v>114</v>
      </c>
      <c r="Y1074" s="275">
        <v>9.89</v>
      </c>
      <c r="Z1074" s="275">
        <v>1</v>
      </c>
      <c r="AA1074" s="282" t="s">
        <v>630</v>
      </c>
      <c r="AB1074" s="289" t="s">
        <v>436</v>
      </c>
      <c r="AC1074" s="275" t="s">
        <v>2489</v>
      </c>
      <c r="AD1074" s="290" t="s">
        <v>350</v>
      </c>
      <c r="AE1074" s="292"/>
      <c r="AF1074" s="292" t="s">
        <v>2134</v>
      </c>
      <c r="AG1074" s="292"/>
    </row>
    <row r="1075" spans="1:33" x14ac:dyDescent="0.25">
      <c r="A1075" s="275">
        <v>8520</v>
      </c>
      <c r="B1075" s="275" t="s">
        <v>196</v>
      </c>
      <c r="C1075" s="275" t="s">
        <v>19</v>
      </c>
      <c r="D1075" s="275">
        <v>1320</v>
      </c>
      <c r="E1075" s="275" t="s">
        <v>188</v>
      </c>
      <c r="F1075" s="275" t="s">
        <v>21</v>
      </c>
      <c r="G1075" s="276">
        <v>85200710011171</v>
      </c>
      <c r="H1075" s="277" t="s">
        <v>277</v>
      </c>
      <c r="I1075" s="277" t="s">
        <v>216</v>
      </c>
      <c r="J1075" s="278">
        <v>42362</v>
      </c>
      <c r="K1075" s="279">
        <v>165</v>
      </c>
      <c r="L1075" s="275" t="s">
        <v>111</v>
      </c>
      <c r="M1075" s="275" t="s">
        <v>42</v>
      </c>
      <c r="N1075" s="278">
        <v>42433</v>
      </c>
      <c r="O1075" s="278" t="s">
        <v>266</v>
      </c>
      <c r="P1075" s="279">
        <v>94</v>
      </c>
      <c r="Q1075" s="278" t="s">
        <v>36</v>
      </c>
      <c r="R1075" s="275">
        <v>1024484.47</v>
      </c>
      <c r="S1075" s="275" t="s">
        <v>197</v>
      </c>
      <c r="T1075" s="275">
        <v>13668.77</v>
      </c>
      <c r="U1075" s="275" t="s">
        <v>197</v>
      </c>
      <c r="V1075" s="283">
        <v>1024484.1516702768</v>
      </c>
      <c r="W1075" s="275" t="s">
        <v>100</v>
      </c>
      <c r="X1075" s="275" t="s">
        <v>114</v>
      </c>
      <c r="Y1075" s="275">
        <v>13.67</v>
      </c>
      <c r="Z1075" s="275">
        <v>1</v>
      </c>
      <c r="AA1075" s="282" t="s">
        <v>630</v>
      </c>
      <c r="AB1075" s="289" t="s">
        <v>436</v>
      </c>
      <c r="AC1075" s="275" t="s">
        <v>358</v>
      </c>
      <c r="AD1075" s="290" t="s">
        <v>350</v>
      </c>
      <c r="AE1075" s="292"/>
      <c r="AF1075" s="292" t="s">
        <v>2134</v>
      </c>
      <c r="AG1075" s="292"/>
    </row>
    <row r="1076" spans="1:33" x14ac:dyDescent="0.25">
      <c r="A1076" s="275">
        <v>8520</v>
      </c>
      <c r="B1076" s="275" t="s">
        <v>196</v>
      </c>
      <c r="C1076" s="275" t="s">
        <v>19</v>
      </c>
      <c r="D1076" s="275">
        <v>1340</v>
      </c>
      <c r="E1076" s="275" t="s">
        <v>146</v>
      </c>
      <c r="F1076" s="275" t="s">
        <v>21</v>
      </c>
      <c r="G1076" s="276">
        <v>85201210002223</v>
      </c>
      <c r="H1076" s="277" t="s">
        <v>1061</v>
      </c>
      <c r="I1076" s="277" t="s">
        <v>66</v>
      </c>
      <c r="J1076" s="278">
        <v>42362</v>
      </c>
      <c r="K1076" s="279">
        <v>165</v>
      </c>
      <c r="L1076" s="275" t="s">
        <v>111</v>
      </c>
      <c r="M1076" s="275" t="s">
        <v>42</v>
      </c>
      <c r="N1076" s="278">
        <v>42433</v>
      </c>
      <c r="O1076" s="278" t="s">
        <v>266</v>
      </c>
      <c r="P1076" s="279">
        <v>94</v>
      </c>
      <c r="Q1076" s="278" t="s">
        <v>36</v>
      </c>
      <c r="R1076" s="275">
        <v>75700</v>
      </c>
      <c r="S1076" s="275" t="s">
        <v>197</v>
      </c>
      <c r="T1076" s="275">
        <v>1010</v>
      </c>
      <c r="U1076" s="275" t="s">
        <v>197</v>
      </c>
      <c r="V1076" s="283">
        <v>75700.227100681295</v>
      </c>
      <c r="W1076" s="275" t="s">
        <v>100</v>
      </c>
      <c r="X1076" s="275" t="s">
        <v>114</v>
      </c>
      <c r="Y1076" s="275">
        <v>1.01</v>
      </c>
      <c r="Z1076" s="275">
        <v>1</v>
      </c>
      <c r="AA1076" s="282" t="s">
        <v>630</v>
      </c>
      <c r="AB1076" s="289" t="s">
        <v>415</v>
      </c>
      <c r="AC1076" s="275" t="s">
        <v>358</v>
      </c>
      <c r="AD1076" s="290" t="s">
        <v>350</v>
      </c>
      <c r="AE1076" s="292"/>
      <c r="AF1076" s="292" t="s">
        <v>2134</v>
      </c>
      <c r="AG1076" s="292"/>
    </row>
    <row r="1077" spans="1:33" x14ac:dyDescent="0.25">
      <c r="A1077" s="275">
        <v>8520</v>
      </c>
      <c r="B1077" s="275" t="s">
        <v>196</v>
      </c>
      <c r="C1077" s="275" t="s">
        <v>19</v>
      </c>
      <c r="D1077" s="275">
        <v>1340</v>
      </c>
      <c r="E1077" s="275" t="s">
        <v>146</v>
      </c>
      <c r="F1077" s="275" t="s">
        <v>21</v>
      </c>
      <c r="G1077" s="276">
        <v>85200710011142</v>
      </c>
      <c r="H1077" s="277" t="s">
        <v>277</v>
      </c>
      <c r="I1077" s="277" t="s">
        <v>213</v>
      </c>
      <c r="J1077" s="278">
        <v>42362</v>
      </c>
      <c r="K1077" s="279">
        <v>165</v>
      </c>
      <c r="L1077" s="275" t="s">
        <v>111</v>
      </c>
      <c r="M1077" s="275" t="s">
        <v>42</v>
      </c>
      <c r="N1077" s="278">
        <v>42433</v>
      </c>
      <c r="O1077" s="278" t="s">
        <v>266</v>
      </c>
      <c r="P1077" s="279">
        <v>94</v>
      </c>
      <c r="Q1077" s="278" t="s">
        <v>36</v>
      </c>
      <c r="R1077" s="275">
        <v>272510</v>
      </c>
      <c r="S1077" s="275" t="s">
        <v>197</v>
      </c>
      <c r="T1077" s="275">
        <v>3635.86</v>
      </c>
      <c r="U1077" s="275" t="s">
        <v>197</v>
      </c>
      <c r="V1077" s="283">
        <v>272510.32446166646</v>
      </c>
      <c r="W1077" s="275" t="s">
        <v>100</v>
      </c>
      <c r="X1077" s="275" t="s">
        <v>114</v>
      </c>
      <c r="Y1077" s="275">
        <v>3.64</v>
      </c>
      <c r="Z1077" s="275">
        <v>1</v>
      </c>
      <c r="AA1077" s="282" t="s">
        <v>630</v>
      </c>
      <c r="AB1077" s="289" t="s">
        <v>415</v>
      </c>
      <c r="AC1077" s="275" t="s">
        <v>358</v>
      </c>
      <c r="AD1077" s="290" t="s">
        <v>350</v>
      </c>
      <c r="AE1077" s="292"/>
      <c r="AF1077" s="292" t="s">
        <v>2134</v>
      </c>
      <c r="AG1077" s="292"/>
    </row>
    <row r="1078" spans="1:33" x14ac:dyDescent="0.25">
      <c r="A1078" s="275">
        <v>8520</v>
      </c>
      <c r="B1078" s="275" t="s">
        <v>196</v>
      </c>
      <c r="C1078" s="275" t="s">
        <v>19</v>
      </c>
      <c r="D1078" s="275">
        <v>1340</v>
      </c>
      <c r="E1078" s="275" t="s">
        <v>146</v>
      </c>
      <c r="F1078" s="275" t="s">
        <v>21</v>
      </c>
      <c r="G1078" s="276">
        <v>85200710011474</v>
      </c>
      <c r="H1078" s="277" t="s">
        <v>277</v>
      </c>
      <c r="I1078" s="277" t="s">
        <v>213</v>
      </c>
      <c r="J1078" s="278">
        <v>42430</v>
      </c>
      <c r="K1078" s="279">
        <v>97</v>
      </c>
      <c r="L1078" s="275" t="s">
        <v>127</v>
      </c>
      <c r="M1078" s="275" t="s">
        <v>128</v>
      </c>
      <c r="N1078" s="278">
        <v>42495</v>
      </c>
      <c r="O1078" s="278" t="s">
        <v>268</v>
      </c>
      <c r="P1078" s="279">
        <v>32</v>
      </c>
      <c r="Q1078" s="278" t="s">
        <v>34</v>
      </c>
      <c r="R1078" s="275">
        <v>274499</v>
      </c>
      <c r="S1078" s="275" t="s">
        <v>197</v>
      </c>
      <c r="T1078" s="275">
        <v>3662.39</v>
      </c>
      <c r="U1078" s="275" t="s">
        <v>197</v>
      </c>
      <c r="V1078" s="283">
        <v>274498.76706065761</v>
      </c>
      <c r="W1078" s="275" t="s">
        <v>100</v>
      </c>
      <c r="X1078" s="275" t="s">
        <v>114</v>
      </c>
      <c r="Y1078" s="275">
        <v>3.66</v>
      </c>
      <c r="Z1078" s="275">
        <v>1</v>
      </c>
      <c r="AA1078" s="282" t="s">
        <v>630</v>
      </c>
      <c r="AB1078" s="289" t="s">
        <v>415</v>
      </c>
      <c r="AC1078" s="275" t="s">
        <v>2216</v>
      </c>
      <c r="AD1078" s="290" t="s">
        <v>350</v>
      </c>
      <c r="AE1078" s="292"/>
      <c r="AF1078" s="292" t="s">
        <v>2134</v>
      </c>
      <c r="AG1078" s="292"/>
    </row>
    <row r="1079" spans="1:33" x14ac:dyDescent="0.25">
      <c r="A1079" s="275">
        <v>8520</v>
      </c>
      <c r="B1079" s="275" t="s">
        <v>196</v>
      </c>
      <c r="C1079" s="275" t="s">
        <v>19</v>
      </c>
      <c r="D1079" s="275">
        <v>1340</v>
      </c>
      <c r="E1079" s="275" t="s">
        <v>146</v>
      </c>
      <c r="F1079" s="275" t="s">
        <v>21</v>
      </c>
      <c r="G1079" s="276">
        <v>85200710011635</v>
      </c>
      <c r="H1079" s="277" t="s">
        <v>277</v>
      </c>
      <c r="I1079" s="277" t="s">
        <v>213</v>
      </c>
      <c r="J1079" s="278">
        <v>42461</v>
      </c>
      <c r="K1079" s="279">
        <v>66</v>
      </c>
      <c r="L1079" s="275" t="s">
        <v>127</v>
      </c>
      <c r="M1079" s="275" t="s">
        <v>128</v>
      </c>
      <c r="N1079" s="278">
        <v>42527</v>
      </c>
      <c r="O1079" s="278" t="s">
        <v>268</v>
      </c>
      <c r="P1079" s="279">
        <v>0</v>
      </c>
      <c r="Q1079" s="278" t="s">
        <v>33</v>
      </c>
      <c r="R1079" s="275">
        <v>275492</v>
      </c>
      <c r="S1079" s="275" t="s">
        <v>197</v>
      </c>
      <c r="T1079" s="275">
        <v>3675.64</v>
      </c>
      <c r="U1079" s="275" t="s">
        <v>197</v>
      </c>
      <c r="V1079" s="283">
        <v>275491.86409935466</v>
      </c>
      <c r="W1079" s="275" t="s">
        <v>100</v>
      </c>
      <c r="X1079" s="275" t="s">
        <v>114</v>
      </c>
      <c r="Y1079" s="275">
        <v>3.68</v>
      </c>
      <c r="Z1079" s="275">
        <v>1</v>
      </c>
      <c r="AA1079" s="282" t="s">
        <v>630</v>
      </c>
      <c r="AB1079" s="289" t="s">
        <v>415</v>
      </c>
      <c r="AC1079" s="275" t="s">
        <v>2490</v>
      </c>
      <c r="AD1079" s="290" t="s">
        <v>350</v>
      </c>
      <c r="AE1079" s="292"/>
      <c r="AF1079" s="292" t="s">
        <v>2134</v>
      </c>
      <c r="AG1079" s="292"/>
    </row>
    <row r="1080" spans="1:33" x14ac:dyDescent="0.25">
      <c r="A1080" s="275">
        <v>8520</v>
      </c>
      <c r="B1080" s="275" t="s">
        <v>196</v>
      </c>
      <c r="C1080" s="275" t="s">
        <v>19</v>
      </c>
      <c r="D1080" s="275">
        <v>1340</v>
      </c>
      <c r="E1080" s="275" t="s">
        <v>146</v>
      </c>
      <c r="F1080" s="275" t="s">
        <v>21</v>
      </c>
      <c r="G1080" s="276">
        <v>85200710011445</v>
      </c>
      <c r="H1080" s="277" t="s">
        <v>277</v>
      </c>
      <c r="I1080" s="277" t="s">
        <v>213</v>
      </c>
      <c r="J1080" s="278">
        <v>42430</v>
      </c>
      <c r="K1080" s="279">
        <v>97</v>
      </c>
      <c r="L1080" s="275" t="s">
        <v>127</v>
      </c>
      <c r="M1080" s="275" t="s">
        <v>128</v>
      </c>
      <c r="N1080" s="278">
        <v>42495</v>
      </c>
      <c r="O1080" s="278" t="s">
        <v>268</v>
      </c>
      <c r="P1080" s="279">
        <v>32</v>
      </c>
      <c r="Q1080" s="278" t="s">
        <v>34</v>
      </c>
      <c r="R1080" s="275">
        <v>576407</v>
      </c>
      <c r="S1080" s="275" t="s">
        <v>197</v>
      </c>
      <c r="T1080" s="275">
        <v>7690.48</v>
      </c>
      <c r="U1080" s="275" t="s">
        <v>197</v>
      </c>
      <c r="V1080" s="283">
        <v>576407.01238935394</v>
      </c>
      <c r="W1080" s="275" t="s">
        <v>100</v>
      </c>
      <c r="X1080" s="275" t="s">
        <v>114</v>
      </c>
      <c r="Y1080" s="275">
        <v>7.69</v>
      </c>
      <c r="Z1080" s="275">
        <v>1</v>
      </c>
      <c r="AA1080" s="282" t="s">
        <v>630</v>
      </c>
      <c r="AB1080" s="289" t="s">
        <v>415</v>
      </c>
      <c r="AC1080" s="275" t="s">
        <v>2216</v>
      </c>
      <c r="AD1080" s="290" t="s">
        <v>350</v>
      </c>
      <c r="AE1080" s="292"/>
      <c r="AF1080" s="292" t="s">
        <v>2134</v>
      </c>
      <c r="AG1080" s="292"/>
    </row>
    <row r="1081" spans="1:33" x14ac:dyDescent="0.25">
      <c r="A1081" s="275">
        <v>8520</v>
      </c>
      <c r="B1081" s="275" t="s">
        <v>196</v>
      </c>
      <c r="C1081" s="275" t="s">
        <v>19</v>
      </c>
      <c r="D1081" s="275">
        <v>1340</v>
      </c>
      <c r="E1081" s="275" t="s">
        <v>146</v>
      </c>
      <c r="F1081" s="275" t="s">
        <v>21</v>
      </c>
      <c r="G1081" s="276">
        <v>85200710011702</v>
      </c>
      <c r="H1081" s="277" t="s">
        <v>277</v>
      </c>
      <c r="I1081" s="277" t="s">
        <v>216</v>
      </c>
      <c r="J1081" s="278">
        <v>42461</v>
      </c>
      <c r="K1081" s="279">
        <v>66</v>
      </c>
      <c r="L1081" s="275" t="s">
        <v>127</v>
      </c>
      <c r="M1081" s="275" t="s">
        <v>128</v>
      </c>
      <c r="N1081" s="278">
        <v>42527</v>
      </c>
      <c r="O1081" s="278" t="s">
        <v>268</v>
      </c>
      <c r="P1081" s="279">
        <v>0</v>
      </c>
      <c r="Q1081" s="278" t="s">
        <v>33</v>
      </c>
      <c r="R1081" s="275">
        <v>618724.07999999996</v>
      </c>
      <c r="S1081" s="275" t="s">
        <v>197</v>
      </c>
      <c r="T1081" s="275">
        <v>8255.08</v>
      </c>
      <c r="U1081" s="275" t="s">
        <v>197</v>
      </c>
      <c r="V1081" s="283">
        <v>618724.18884583376</v>
      </c>
      <c r="W1081" s="275" t="s">
        <v>100</v>
      </c>
      <c r="X1081" s="275" t="s">
        <v>114</v>
      </c>
      <c r="Y1081" s="275">
        <v>8.26</v>
      </c>
      <c r="Z1081" s="275">
        <v>1</v>
      </c>
      <c r="AA1081" s="282" t="s">
        <v>630</v>
      </c>
      <c r="AB1081" s="289" t="s">
        <v>415</v>
      </c>
      <c r="AC1081" s="275" t="s">
        <v>2490</v>
      </c>
      <c r="AD1081" s="290" t="s">
        <v>350</v>
      </c>
      <c r="AE1081" s="292"/>
      <c r="AF1081" s="292" t="s">
        <v>2134</v>
      </c>
      <c r="AG1081" s="292"/>
    </row>
    <row r="1082" spans="1:33" x14ac:dyDescent="0.25">
      <c r="A1082" s="275">
        <v>8520</v>
      </c>
      <c r="B1082" s="275" t="s">
        <v>196</v>
      </c>
      <c r="C1082" s="275" t="s">
        <v>19</v>
      </c>
      <c r="D1082" s="275">
        <v>1340</v>
      </c>
      <c r="E1082" s="275" t="s">
        <v>146</v>
      </c>
      <c r="F1082" s="275" t="s">
        <v>21</v>
      </c>
      <c r="G1082" s="276">
        <v>85200710011678</v>
      </c>
      <c r="H1082" s="277" t="s">
        <v>277</v>
      </c>
      <c r="I1082" s="277" t="s">
        <v>216</v>
      </c>
      <c r="J1082" s="278">
        <v>42461</v>
      </c>
      <c r="K1082" s="279">
        <v>66</v>
      </c>
      <c r="L1082" s="275" t="s">
        <v>127</v>
      </c>
      <c r="M1082" s="275" t="s">
        <v>128</v>
      </c>
      <c r="N1082" s="278">
        <v>42527</v>
      </c>
      <c r="O1082" s="278" t="s">
        <v>268</v>
      </c>
      <c r="P1082" s="279">
        <v>0</v>
      </c>
      <c r="Q1082" s="278" t="s">
        <v>33</v>
      </c>
      <c r="R1082" s="275">
        <v>635643.72</v>
      </c>
      <c r="S1082" s="275" t="s">
        <v>197</v>
      </c>
      <c r="T1082" s="275">
        <v>8480.82</v>
      </c>
      <c r="U1082" s="275" t="s">
        <v>197</v>
      </c>
      <c r="V1082" s="283">
        <v>635643.56435643556</v>
      </c>
      <c r="W1082" s="275" t="s">
        <v>100</v>
      </c>
      <c r="X1082" s="275" t="s">
        <v>114</v>
      </c>
      <c r="Y1082" s="275">
        <v>8.48</v>
      </c>
      <c r="Z1082" s="275">
        <v>1</v>
      </c>
      <c r="AA1082" s="282" t="s">
        <v>630</v>
      </c>
      <c r="AB1082" s="289" t="s">
        <v>415</v>
      </c>
      <c r="AC1082" s="275" t="s">
        <v>2490</v>
      </c>
      <c r="AD1082" s="290" t="s">
        <v>350</v>
      </c>
      <c r="AE1082" s="292"/>
      <c r="AF1082" s="292" t="s">
        <v>2134</v>
      </c>
      <c r="AG1082" s="292"/>
    </row>
    <row r="1083" spans="1:33" x14ac:dyDescent="0.25">
      <c r="A1083" s="275">
        <v>8520</v>
      </c>
      <c r="B1083" s="275" t="s">
        <v>196</v>
      </c>
      <c r="C1083" s="275" t="s">
        <v>19</v>
      </c>
      <c r="D1083" s="275">
        <v>1340</v>
      </c>
      <c r="E1083" s="275" t="s">
        <v>146</v>
      </c>
      <c r="F1083" s="275" t="s">
        <v>21</v>
      </c>
      <c r="G1083" s="276">
        <v>85201210002197</v>
      </c>
      <c r="H1083" s="277" t="s">
        <v>1061</v>
      </c>
      <c r="I1083" s="277" t="s">
        <v>66</v>
      </c>
      <c r="J1083" s="278">
        <v>42362</v>
      </c>
      <c r="K1083" s="279">
        <v>165</v>
      </c>
      <c r="L1083" s="275" t="s">
        <v>111</v>
      </c>
      <c r="M1083" s="275" t="s">
        <v>42</v>
      </c>
      <c r="N1083" s="278">
        <v>42433</v>
      </c>
      <c r="O1083" s="278" t="s">
        <v>266</v>
      </c>
      <c r="P1083" s="279">
        <v>94</v>
      </c>
      <c r="Q1083" s="278" t="s">
        <v>36</v>
      </c>
      <c r="R1083" s="275">
        <v>730850</v>
      </c>
      <c r="S1083" s="275" t="s">
        <v>197</v>
      </c>
      <c r="T1083" s="275">
        <v>9751.07</v>
      </c>
      <c r="U1083" s="275" t="s">
        <v>197</v>
      </c>
      <c r="V1083" s="283">
        <v>730849.71631152509</v>
      </c>
      <c r="W1083" s="275" t="s">
        <v>100</v>
      </c>
      <c r="X1083" s="275" t="s">
        <v>114</v>
      </c>
      <c r="Y1083" s="275">
        <v>9.75</v>
      </c>
      <c r="Z1083" s="275">
        <v>1</v>
      </c>
      <c r="AA1083" s="282" t="s">
        <v>630</v>
      </c>
      <c r="AB1083" s="289" t="s">
        <v>415</v>
      </c>
      <c r="AC1083" s="275" t="s">
        <v>358</v>
      </c>
      <c r="AD1083" s="290" t="s">
        <v>350</v>
      </c>
      <c r="AE1083" s="292"/>
      <c r="AF1083" s="292" t="s">
        <v>2134</v>
      </c>
      <c r="AG1083" s="292"/>
    </row>
    <row r="1084" spans="1:33" x14ac:dyDescent="0.25">
      <c r="A1084" s="275">
        <v>8520</v>
      </c>
      <c r="B1084" s="275" t="s">
        <v>196</v>
      </c>
      <c r="C1084" s="275" t="s">
        <v>19</v>
      </c>
      <c r="D1084" s="275">
        <v>1350</v>
      </c>
      <c r="E1084" s="275" t="s">
        <v>124</v>
      </c>
      <c r="F1084" s="275" t="s">
        <v>21</v>
      </c>
      <c r="G1084" s="276">
        <v>85200710011368</v>
      </c>
      <c r="H1084" s="277" t="s">
        <v>277</v>
      </c>
      <c r="I1084" s="277" t="s">
        <v>222</v>
      </c>
      <c r="J1084" s="278">
        <v>42430</v>
      </c>
      <c r="K1084" s="279">
        <v>97</v>
      </c>
      <c r="L1084" s="275" t="s">
        <v>111</v>
      </c>
      <c r="M1084" s="275" t="s">
        <v>42</v>
      </c>
      <c r="N1084" s="278">
        <v>42495</v>
      </c>
      <c r="O1084" s="278" t="s">
        <v>268</v>
      </c>
      <c r="P1084" s="279">
        <v>32</v>
      </c>
      <c r="Q1084" s="278" t="s">
        <v>34</v>
      </c>
      <c r="R1084" s="275">
        <v>13839.87</v>
      </c>
      <c r="S1084" s="275" t="s">
        <v>197</v>
      </c>
      <c r="T1084" s="275">
        <v>184.65</v>
      </c>
      <c r="U1084" s="275" t="s">
        <v>197</v>
      </c>
      <c r="V1084" s="283">
        <v>13839.650429842379</v>
      </c>
      <c r="W1084" s="275" t="s">
        <v>100</v>
      </c>
      <c r="X1084" s="275" t="s">
        <v>114</v>
      </c>
      <c r="Y1084" s="275">
        <v>0.18</v>
      </c>
      <c r="Z1084" s="275">
        <v>1</v>
      </c>
      <c r="AA1084" s="282" t="s">
        <v>630</v>
      </c>
      <c r="AB1084" s="289" t="s">
        <v>411</v>
      </c>
      <c r="AC1084" s="275" t="s">
        <v>358</v>
      </c>
      <c r="AD1084" s="290" t="s">
        <v>350</v>
      </c>
      <c r="AE1084" s="292"/>
      <c r="AF1084" s="292" t="s">
        <v>2134</v>
      </c>
      <c r="AG1084" s="292"/>
    </row>
    <row r="1085" spans="1:33" x14ac:dyDescent="0.25">
      <c r="A1085" s="275">
        <v>8520</v>
      </c>
      <c r="B1085" s="275" t="s">
        <v>196</v>
      </c>
      <c r="C1085" s="275" t="s">
        <v>19</v>
      </c>
      <c r="D1085" s="275">
        <v>1350</v>
      </c>
      <c r="E1085" s="275" t="s">
        <v>124</v>
      </c>
      <c r="F1085" s="275" t="s">
        <v>21</v>
      </c>
      <c r="G1085" s="276">
        <v>85200710011367</v>
      </c>
      <c r="H1085" s="277" t="s">
        <v>277</v>
      </c>
      <c r="I1085" s="277" t="s">
        <v>222</v>
      </c>
      <c r="J1085" s="278">
        <v>42430</v>
      </c>
      <c r="K1085" s="279">
        <v>97</v>
      </c>
      <c r="L1085" s="275" t="s">
        <v>111</v>
      </c>
      <c r="M1085" s="275" t="s">
        <v>42</v>
      </c>
      <c r="N1085" s="278">
        <v>42495</v>
      </c>
      <c r="O1085" s="278" t="s">
        <v>268</v>
      </c>
      <c r="P1085" s="279">
        <v>32</v>
      </c>
      <c r="Q1085" s="278" t="s">
        <v>34</v>
      </c>
      <c r="R1085" s="275">
        <v>20759.810000000001</v>
      </c>
      <c r="S1085" s="275" t="s">
        <v>197</v>
      </c>
      <c r="T1085" s="275">
        <v>276.98</v>
      </c>
      <c r="U1085" s="275" t="s">
        <v>197</v>
      </c>
      <c r="V1085" s="283">
        <v>20759.850398363076</v>
      </c>
      <c r="W1085" s="275" t="s">
        <v>100</v>
      </c>
      <c r="X1085" s="275" t="s">
        <v>114</v>
      </c>
      <c r="Y1085" s="275">
        <v>0.28000000000000003</v>
      </c>
      <c r="Z1085" s="275">
        <v>1</v>
      </c>
      <c r="AA1085" s="282" t="s">
        <v>630</v>
      </c>
      <c r="AB1085" s="289" t="s">
        <v>411</v>
      </c>
      <c r="AC1085" s="275" t="s">
        <v>358</v>
      </c>
      <c r="AD1085" s="290" t="s">
        <v>350</v>
      </c>
      <c r="AE1085" s="292"/>
      <c r="AF1085" s="292" t="s">
        <v>2134</v>
      </c>
      <c r="AG1085" s="292"/>
    </row>
    <row r="1086" spans="1:33" x14ac:dyDescent="0.25">
      <c r="A1086" s="275">
        <v>8520</v>
      </c>
      <c r="B1086" s="275" t="s">
        <v>196</v>
      </c>
      <c r="C1086" s="275" t="s">
        <v>19</v>
      </c>
      <c r="D1086" s="275">
        <v>1350</v>
      </c>
      <c r="E1086" s="275" t="s">
        <v>124</v>
      </c>
      <c r="F1086" s="275" t="s">
        <v>21</v>
      </c>
      <c r="G1086" s="276">
        <v>85201710000957</v>
      </c>
      <c r="H1086" s="277" t="s">
        <v>1061</v>
      </c>
      <c r="I1086" s="277" t="s">
        <v>68</v>
      </c>
      <c r="J1086" s="278">
        <v>42339</v>
      </c>
      <c r="K1086" s="279">
        <v>188</v>
      </c>
      <c r="L1086" s="275" t="s">
        <v>111</v>
      </c>
      <c r="M1086" s="275" t="s">
        <v>42</v>
      </c>
      <c r="N1086" s="278">
        <v>42403</v>
      </c>
      <c r="O1086" s="278" t="s">
        <v>266</v>
      </c>
      <c r="P1086" s="279">
        <v>124</v>
      </c>
      <c r="Q1086" s="278" t="s">
        <v>38</v>
      </c>
      <c r="R1086" s="275">
        <v>23488</v>
      </c>
      <c r="S1086" s="275" t="s">
        <v>197</v>
      </c>
      <c r="T1086" s="275">
        <v>313.38</v>
      </c>
      <c r="U1086" s="275" t="s">
        <v>197</v>
      </c>
      <c r="V1086" s="283">
        <v>23488.056602783668</v>
      </c>
      <c r="W1086" s="275" t="s">
        <v>100</v>
      </c>
      <c r="X1086" s="275" t="s">
        <v>114</v>
      </c>
      <c r="Y1086" s="275">
        <v>0.31</v>
      </c>
      <c r="Z1086" s="275">
        <v>1</v>
      </c>
      <c r="AA1086" s="282" t="s">
        <v>630</v>
      </c>
      <c r="AB1086" s="289" t="s">
        <v>411</v>
      </c>
      <c r="AC1086" s="275" t="s">
        <v>358</v>
      </c>
      <c r="AD1086" s="290" t="s">
        <v>350</v>
      </c>
      <c r="AE1086" s="292"/>
      <c r="AF1086" s="292" t="s">
        <v>2134</v>
      </c>
      <c r="AG1086" s="292"/>
    </row>
    <row r="1087" spans="1:33" x14ac:dyDescent="0.25">
      <c r="A1087" s="275">
        <v>8520</v>
      </c>
      <c r="B1087" s="275" t="s">
        <v>196</v>
      </c>
      <c r="C1087" s="275" t="s">
        <v>19</v>
      </c>
      <c r="D1087" s="275">
        <v>1350</v>
      </c>
      <c r="E1087" s="275" t="s">
        <v>124</v>
      </c>
      <c r="F1087" s="275" t="s">
        <v>21</v>
      </c>
      <c r="G1087" s="276">
        <v>85201110009537</v>
      </c>
      <c r="H1087" s="277" t="s">
        <v>1061</v>
      </c>
      <c r="I1087" s="277" t="s">
        <v>68</v>
      </c>
      <c r="J1087" s="278">
        <v>42461</v>
      </c>
      <c r="K1087" s="279">
        <v>66</v>
      </c>
      <c r="L1087" s="275" t="s">
        <v>111</v>
      </c>
      <c r="M1087" s="275" t="s">
        <v>42</v>
      </c>
      <c r="N1087" s="278">
        <v>42527</v>
      </c>
      <c r="O1087" s="278" t="s">
        <v>268</v>
      </c>
      <c r="P1087" s="279">
        <v>0</v>
      </c>
      <c r="Q1087" s="278" t="s">
        <v>33</v>
      </c>
      <c r="R1087" s="275">
        <v>24000</v>
      </c>
      <c r="S1087" s="275" t="s">
        <v>197</v>
      </c>
      <c r="T1087" s="275">
        <v>320.20999999999998</v>
      </c>
      <c r="U1087" s="275" t="s">
        <v>197</v>
      </c>
      <c r="V1087" s="283">
        <v>23999.970019712036</v>
      </c>
      <c r="W1087" s="275" t="s">
        <v>100</v>
      </c>
      <c r="X1087" s="275" t="s">
        <v>114</v>
      </c>
      <c r="Y1087" s="275">
        <v>0.32</v>
      </c>
      <c r="Z1087" s="275">
        <v>1</v>
      </c>
      <c r="AA1087" s="282" t="s">
        <v>630</v>
      </c>
      <c r="AB1087" s="289" t="s">
        <v>411</v>
      </c>
      <c r="AC1087" s="275" t="s">
        <v>358</v>
      </c>
      <c r="AD1087" s="290" t="s">
        <v>350</v>
      </c>
      <c r="AE1087" s="292"/>
      <c r="AF1087" s="292" t="s">
        <v>2134</v>
      </c>
      <c r="AG1087" s="292"/>
    </row>
    <row r="1088" spans="1:33" x14ac:dyDescent="0.25">
      <c r="A1088" s="275">
        <v>8520</v>
      </c>
      <c r="B1088" s="275" t="s">
        <v>196</v>
      </c>
      <c r="C1088" s="275" t="s">
        <v>19</v>
      </c>
      <c r="D1088" s="275">
        <v>1350</v>
      </c>
      <c r="E1088" s="275" t="s">
        <v>124</v>
      </c>
      <c r="F1088" s="275" t="s">
        <v>21</v>
      </c>
      <c r="G1088" s="276">
        <v>85200710011299</v>
      </c>
      <c r="H1088" s="277" t="s">
        <v>277</v>
      </c>
      <c r="I1088" s="277" t="s">
        <v>222</v>
      </c>
      <c r="J1088" s="278">
        <v>42401</v>
      </c>
      <c r="K1088" s="279">
        <v>126</v>
      </c>
      <c r="L1088" s="275" t="s">
        <v>111</v>
      </c>
      <c r="M1088" s="275" t="s">
        <v>42</v>
      </c>
      <c r="N1088" s="278">
        <v>42466</v>
      </c>
      <c r="O1088" s="278" t="s">
        <v>266</v>
      </c>
      <c r="P1088" s="279">
        <v>61</v>
      </c>
      <c r="Q1088" s="278" t="s">
        <v>35</v>
      </c>
      <c r="R1088" s="275">
        <v>27750</v>
      </c>
      <c r="S1088" s="275" t="s">
        <v>197</v>
      </c>
      <c r="T1088" s="275">
        <v>370.24</v>
      </c>
      <c r="U1088" s="275" t="s">
        <v>197</v>
      </c>
      <c r="V1088" s="283">
        <v>27749.75453639232</v>
      </c>
      <c r="W1088" s="275" t="s">
        <v>100</v>
      </c>
      <c r="X1088" s="275" t="s">
        <v>114</v>
      </c>
      <c r="Y1088" s="275">
        <v>0.37</v>
      </c>
      <c r="Z1088" s="275">
        <v>1</v>
      </c>
      <c r="AA1088" s="282" t="s">
        <v>630</v>
      </c>
      <c r="AB1088" s="289" t="s">
        <v>411</v>
      </c>
      <c r="AC1088" s="275" t="s">
        <v>358</v>
      </c>
      <c r="AD1088" s="290" t="s">
        <v>350</v>
      </c>
      <c r="AE1088" s="292"/>
      <c r="AF1088" s="292" t="s">
        <v>2134</v>
      </c>
      <c r="AG1088" s="292"/>
    </row>
    <row r="1089" spans="1:33" x14ac:dyDescent="0.25">
      <c r="A1089" s="275">
        <v>8520</v>
      </c>
      <c r="B1089" s="275" t="s">
        <v>196</v>
      </c>
      <c r="C1089" s="275" t="s">
        <v>19</v>
      </c>
      <c r="D1089" s="275">
        <v>1350</v>
      </c>
      <c r="E1089" s="275" t="s">
        <v>124</v>
      </c>
      <c r="F1089" s="275" t="s">
        <v>21</v>
      </c>
      <c r="G1089" s="276">
        <v>85200710011546</v>
      </c>
      <c r="H1089" s="277" t="s">
        <v>277</v>
      </c>
      <c r="I1089" s="277" t="s">
        <v>221</v>
      </c>
      <c r="J1089" s="278">
        <v>42461</v>
      </c>
      <c r="K1089" s="279">
        <v>66</v>
      </c>
      <c r="L1089" s="275" t="s">
        <v>111</v>
      </c>
      <c r="M1089" s="275" t="s">
        <v>42</v>
      </c>
      <c r="N1089" s="278">
        <v>42527</v>
      </c>
      <c r="O1089" s="278" t="s">
        <v>268</v>
      </c>
      <c r="P1089" s="279">
        <v>0</v>
      </c>
      <c r="Q1089" s="278" t="s">
        <v>33</v>
      </c>
      <c r="R1089" s="275">
        <v>30455</v>
      </c>
      <c r="S1089" s="275" t="s">
        <v>197</v>
      </c>
      <c r="T1089" s="275">
        <v>406.33</v>
      </c>
      <c r="U1089" s="275" t="s">
        <v>197</v>
      </c>
      <c r="V1089" s="283">
        <v>30454.726017643396</v>
      </c>
      <c r="W1089" s="275" t="s">
        <v>100</v>
      </c>
      <c r="X1089" s="275" t="s">
        <v>114</v>
      </c>
      <c r="Y1089" s="275">
        <v>0.41</v>
      </c>
      <c r="Z1089" s="275">
        <v>1</v>
      </c>
      <c r="AA1089" s="282" t="s">
        <v>630</v>
      </c>
      <c r="AB1089" s="289" t="s">
        <v>411</v>
      </c>
      <c r="AC1089" s="275" t="s">
        <v>358</v>
      </c>
      <c r="AD1089" s="290" t="s">
        <v>350</v>
      </c>
      <c r="AE1089" s="292"/>
      <c r="AF1089" s="292" t="s">
        <v>2134</v>
      </c>
      <c r="AG1089" s="292"/>
    </row>
    <row r="1090" spans="1:33" x14ac:dyDescent="0.25">
      <c r="A1090" s="275">
        <v>8520</v>
      </c>
      <c r="B1090" s="275" t="s">
        <v>196</v>
      </c>
      <c r="C1090" s="275" t="s">
        <v>19</v>
      </c>
      <c r="D1090" s="275">
        <v>1350</v>
      </c>
      <c r="E1090" s="275" t="s">
        <v>124</v>
      </c>
      <c r="F1090" s="275" t="s">
        <v>21</v>
      </c>
      <c r="G1090" s="276">
        <v>85200710011551</v>
      </c>
      <c r="H1090" s="277" t="s">
        <v>277</v>
      </c>
      <c r="I1090" s="277" t="s">
        <v>221</v>
      </c>
      <c r="J1090" s="278">
        <v>42461</v>
      </c>
      <c r="K1090" s="279">
        <v>66</v>
      </c>
      <c r="L1090" s="275" t="s">
        <v>111</v>
      </c>
      <c r="M1090" s="275" t="s">
        <v>42</v>
      </c>
      <c r="N1090" s="278">
        <v>42527</v>
      </c>
      <c r="O1090" s="278" t="s">
        <v>268</v>
      </c>
      <c r="P1090" s="279">
        <v>0</v>
      </c>
      <c r="Q1090" s="278" t="s">
        <v>33</v>
      </c>
      <c r="R1090" s="275">
        <v>30455</v>
      </c>
      <c r="S1090" s="275" t="s">
        <v>197</v>
      </c>
      <c r="T1090" s="275">
        <v>406.33</v>
      </c>
      <c r="U1090" s="275" t="s">
        <v>197</v>
      </c>
      <c r="V1090" s="283">
        <v>30454.726017643396</v>
      </c>
      <c r="W1090" s="275" t="s">
        <v>100</v>
      </c>
      <c r="X1090" s="275" t="s">
        <v>114</v>
      </c>
      <c r="Y1090" s="275">
        <v>0.41</v>
      </c>
      <c r="Z1090" s="275">
        <v>1</v>
      </c>
      <c r="AA1090" s="282" t="s">
        <v>630</v>
      </c>
      <c r="AB1090" s="289" t="s">
        <v>411</v>
      </c>
      <c r="AC1090" s="275" t="s">
        <v>358</v>
      </c>
      <c r="AD1090" s="290" t="s">
        <v>350</v>
      </c>
      <c r="AE1090" s="292"/>
      <c r="AF1090" s="292" t="s">
        <v>2134</v>
      </c>
      <c r="AG1090" s="292"/>
    </row>
    <row r="1091" spans="1:33" x14ac:dyDescent="0.25">
      <c r="A1091" s="275">
        <v>8520</v>
      </c>
      <c r="B1091" s="275" t="s">
        <v>196</v>
      </c>
      <c r="C1091" s="275" t="s">
        <v>19</v>
      </c>
      <c r="D1091" s="275">
        <v>1350</v>
      </c>
      <c r="E1091" s="275" t="s">
        <v>124</v>
      </c>
      <c r="F1091" s="275" t="s">
        <v>21</v>
      </c>
      <c r="G1091" s="276">
        <v>85200710011556</v>
      </c>
      <c r="H1091" s="277" t="s">
        <v>277</v>
      </c>
      <c r="I1091" s="277" t="s">
        <v>221</v>
      </c>
      <c r="J1091" s="278">
        <v>42461</v>
      </c>
      <c r="K1091" s="279">
        <v>66</v>
      </c>
      <c r="L1091" s="275" t="s">
        <v>111</v>
      </c>
      <c r="M1091" s="275" t="s">
        <v>42</v>
      </c>
      <c r="N1091" s="278">
        <v>42527</v>
      </c>
      <c r="O1091" s="278" t="s">
        <v>268</v>
      </c>
      <c r="P1091" s="279">
        <v>0</v>
      </c>
      <c r="Q1091" s="278" t="s">
        <v>33</v>
      </c>
      <c r="R1091" s="275">
        <v>30455</v>
      </c>
      <c r="S1091" s="275" t="s">
        <v>197</v>
      </c>
      <c r="T1091" s="275">
        <v>406.33</v>
      </c>
      <c r="U1091" s="275" t="s">
        <v>197</v>
      </c>
      <c r="V1091" s="283">
        <v>30454.726017643396</v>
      </c>
      <c r="W1091" s="275" t="s">
        <v>100</v>
      </c>
      <c r="X1091" s="275" t="s">
        <v>114</v>
      </c>
      <c r="Y1091" s="275">
        <v>0.41</v>
      </c>
      <c r="Z1091" s="275">
        <v>1</v>
      </c>
      <c r="AA1091" s="282" t="s">
        <v>630</v>
      </c>
      <c r="AB1091" s="289" t="s">
        <v>411</v>
      </c>
      <c r="AC1091" s="275" t="s">
        <v>358</v>
      </c>
      <c r="AD1091" s="290" t="s">
        <v>350</v>
      </c>
      <c r="AE1091" s="292"/>
      <c r="AF1091" s="292" t="s">
        <v>2134</v>
      </c>
      <c r="AG1091" s="292"/>
    </row>
    <row r="1092" spans="1:33" x14ac:dyDescent="0.25">
      <c r="A1092" s="275">
        <v>8520</v>
      </c>
      <c r="B1092" s="275" t="s">
        <v>196</v>
      </c>
      <c r="C1092" s="275" t="s">
        <v>19</v>
      </c>
      <c r="D1092" s="275">
        <v>1350</v>
      </c>
      <c r="E1092" s="275" t="s">
        <v>124</v>
      </c>
      <c r="F1092" s="275" t="s">
        <v>21</v>
      </c>
      <c r="G1092" s="276">
        <v>85200710011557</v>
      </c>
      <c r="H1092" s="277" t="s">
        <v>277</v>
      </c>
      <c r="I1092" s="277" t="s">
        <v>221</v>
      </c>
      <c r="J1092" s="278">
        <v>42461</v>
      </c>
      <c r="K1092" s="279">
        <v>66</v>
      </c>
      <c r="L1092" s="275" t="s">
        <v>111</v>
      </c>
      <c r="M1092" s="275" t="s">
        <v>42</v>
      </c>
      <c r="N1092" s="278">
        <v>42527</v>
      </c>
      <c r="O1092" s="278" t="s">
        <v>268</v>
      </c>
      <c r="P1092" s="279">
        <v>0</v>
      </c>
      <c r="Q1092" s="278" t="s">
        <v>33</v>
      </c>
      <c r="R1092" s="275">
        <v>30455</v>
      </c>
      <c r="S1092" s="275" t="s">
        <v>197</v>
      </c>
      <c r="T1092" s="275">
        <v>406.33</v>
      </c>
      <c r="U1092" s="275" t="s">
        <v>197</v>
      </c>
      <c r="V1092" s="283">
        <v>30454.726017643396</v>
      </c>
      <c r="W1092" s="275" t="s">
        <v>100</v>
      </c>
      <c r="X1092" s="275" t="s">
        <v>114</v>
      </c>
      <c r="Y1092" s="275">
        <v>0.41</v>
      </c>
      <c r="Z1092" s="275">
        <v>1</v>
      </c>
      <c r="AA1092" s="282" t="s">
        <v>630</v>
      </c>
      <c r="AB1092" s="289" t="s">
        <v>411</v>
      </c>
      <c r="AC1092" s="275" t="s">
        <v>358</v>
      </c>
      <c r="AD1092" s="290" t="s">
        <v>350</v>
      </c>
      <c r="AE1092" s="292"/>
      <c r="AF1092" s="292" t="s">
        <v>2134</v>
      </c>
      <c r="AG1092" s="292"/>
    </row>
    <row r="1093" spans="1:33" x14ac:dyDescent="0.25">
      <c r="A1093" s="275">
        <v>8520</v>
      </c>
      <c r="B1093" s="275" t="s">
        <v>196</v>
      </c>
      <c r="C1093" s="275" t="s">
        <v>19</v>
      </c>
      <c r="D1093" s="275">
        <v>1350</v>
      </c>
      <c r="E1093" s="275" t="s">
        <v>124</v>
      </c>
      <c r="F1093" s="275" t="s">
        <v>21</v>
      </c>
      <c r="G1093" s="276">
        <v>85200710011545</v>
      </c>
      <c r="H1093" s="277" t="s">
        <v>277</v>
      </c>
      <c r="I1093" s="277" t="s">
        <v>221</v>
      </c>
      <c r="J1093" s="278">
        <v>42461</v>
      </c>
      <c r="K1093" s="279">
        <v>66</v>
      </c>
      <c r="L1093" s="275" t="s">
        <v>111</v>
      </c>
      <c r="M1093" s="275" t="s">
        <v>42</v>
      </c>
      <c r="N1093" s="278">
        <v>42527</v>
      </c>
      <c r="O1093" s="278" t="s">
        <v>268</v>
      </c>
      <c r="P1093" s="279">
        <v>0</v>
      </c>
      <c r="Q1093" s="278" t="s">
        <v>33</v>
      </c>
      <c r="R1093" s="275">
        <v>33900.5</v>
      </c>
      <c r="S1093" s="275" t="s">
        <v>197</v>
      </c>
      <c r="T1093" s="275">
        <v>452.3</v>
      </c>
      <c r="U1093" s="275" t="s">
        <v>197</v>
      </c>
      <c r="V1093" s="283">
        <v>33900.210611522925</v>
      </c>
      <c r="W1093" s="275" t="s">
        <v>100</v>
      </c>
      <c r="X1093" s="275" t="s">
        <v>114</v>
      </c>
      <c r="Y1093" s="275">
        <v>0.45</v>
      </c>
      <c r="Z1093" s="275">
        <v>1</v>
      </c>
      <c r="AA1093" s="282" t="s">
        <v>630</v>
      </c>
      <c r="AB1093" s="289" t="s">
        <v>411</v>
      </c>
      <c r="AC1093" s="275" t="s">
        <v>358</v>
      </c>
      <c r="AD1093" s="290" t="s">
        <v>350</v>
      </c>
      <c r="AE1093" s="292"/>
      <c r="AF1093" s="292" t="s">
        <v>2134</v>
      </c>
      <c r="AG1093" s="292"/>
    </row>
    <row r="1094" spans="1:33" x14ac:dyDescent="0.25">
      <c r="A1094" s="275">
        <v>8520</v>
      </c>
      <c r="B1094" s="275" t="s">
        <v>196</v>
      </c>
      <c r="C1094" s="275" t="s">
        <v>19</v>
      </c>
      <c r="D1094" s="275">
        <v>1350</v>
      </c>
      <c r="E1094" s="275" t="s">
        <v>124</v>
      </c>
      <c r="F1094" s="275" t="s">
        <v>21</v>
      </c>
      <c r="G1094" s="276">
        <v>85200710011550</v>
      </c>
      <c r="H1094" s="277" t="s">
        <v>277</v>
      </c>
      <c r="I1094" s="277" t="s">
        <v>221</v>
      </c>
      <c r="J1094" s="278">
        <v>42461</v>
      </c>
      <c r="K1094" s="279">
        <v>66</v>
      </c>
      <c r="L1094" s="275" t="s">
        <v>111</v>
      </c>
      <c r="M1094" s="275" t="s">
        <v>42</v>
      </c>
      <c r="N1094" s="278">
        <v>42527</v>
      </c>
      <c r="O1094" s="278" t="s">
        <v>268</v>
      </c>
      <c r="P1094" s="279">
        <v>0</v>
      </c>
      <c r="Q1094" s="278" t="s">
        <v>33</v>
      </c>
      <c r="R1094" s="275">
        <v>33900.5</v>
      </c>
      <c r="S1094" s="275" t="s">
        <v>197</v>
      </c>
      <c r="T1094" s="275">
        <v>452.3</v>
      </c>
      <c r="U1094" s="275" t="s">
        <v>197</v>
      </c>
      <c r="V1094" s="283">
        <v>33900.210611522925</v>
      </c>
      <c r="W1094" s="275" t="s">
        <v>100</v>
      </c>
      <c r="X1094" s="275" t="s">
        <v>114</v>
      </c>
      <c r="Y1094" s="275">
        <v>0.45</v>
      </c>
      <c r="Z1094" s="275">
        <v>1</v>
      </c>
      <c r="AA1094" s="282" t="s">
        <v>630</v>
      </c>
      <c r="AB1094" s="289" t="s">
        <v>411</v>
      </c>
      <c r="AC1094" s="275" t="s">
        <v>358</v>
      </c>
      <c r="AD1094" s="290" t="s">
        <v>350</v>
      </c>
      <c r="AE1094" s="292"/>
      <c r="AF1094" s="292" t="s">
        <v>2134</v>
      </c>
      <c r="AG1094" s="292"/>
    </row>
    <row r="1095" spans="1:33" x14ac:dyDescent="0.25">
      <c r="A1095" s="275">
        <v>8520</v>
      </c>
      <c r="B1095" s="275" t="s">
        <v>196</v>
      </c>
      <c r="C1095" s="275" t="s">
        <v>19</v>
      </c>
      <c r="D1095" s="275">
        <v>1350</v>
      </c>
      <c r="E1095" s="275" t="s">
        <v>124</v>
      </c>
      <c r="F1095" s="275" t="s">
        <v>21</v>
      </c>
      <c r="G1095" s="276">
        <v>85200710011555</v>
      </c>
      <c r="H1095" s="277" t="s">
        <v>277</v>
      </c>
      <c r="I1095" s="277" t="s">
        <v>221</v>
      </c>
      <c r="J1095" s="278">
        <v>42461</v>
      </c>
      <c r="K1095" s="279">
        <v>66</v>
      </c>
      <c r="L1095" s="275" t="s">
        <v>111</v>
      </c>
      <c r="M1095" s="275" t="s">
        <v>42</v>
      </c>
      <c r="N1095" s="278">
        <v>42527</v>
      </c>
      <c r="O1095" s="278" t="s">
        <v>268</v>
      </c>
      <c r="P1095" s="279">
        <v>0</v>
      </c>
      <c r="Q1095" s="278" t="s">
        <v>33</v>
      </c>
      <c r="R1095" s="275">
        <v>33900.5</v>
      </c>
      <c r="S1095" s="275" t="s">
        <v>197</v>
      </c>
      <c r="T1095" s="275">
        <v>452.3</v>
      </c>
      <c r="U1095" s="275" t="s">
        <v>197</v>
      </c>
      <c r="V1095" s="283">
        <v>33900.210611522925</v>
      </c>
      <c r="W1095" s="275" t="s">
        <v>100</v>
      </c>
      <c r="X1095" s="275" t="s">
        <v>114</v>
      </c>
      <c r="Y1095" s="275">
        <v>0.45</v>
      </c>
      <c r="Z1095" s="275">
        <v>1</v>
      </c>
      <c r="AA1095" s="282" t="s">
        <v>630</v>
      </c>
      <c r="AB1095" s="289" t="s">
        <v>411</v>
      </c>
      <c r="AC1095" s="275" t="s">
        <v>358</v>
      </c>
      <c r="AD1095" s="290" t="s">
        <v>350</v>
      </c>
      <c r="AE1095" s="292"/>
      <c r="AF1095" s="292" t="s">
        <v>2134</v>
      </c>
      <c r="AG1095" s="292"/>
    </row>
    <row r="1096" spans="1:33" x14ac:dyDescent="0.25">
      <c r="A1096" s="275">
        <v>8520</v>
      </c>
      <c r="B1096" s="275" t="s">
        <v>196</v>
      </c>
      <c r="C1096" s="275" t="s">
        <v>19</v>
      </c>
      <c r="D1096" s="275">
        <v>1350</v>
      </c>
      <c r="E1096" s="275" t="s">
        <v>124</v>
      </c>
      <c r="F1096" s="275" t="s">
        <v>21</v>
      </c>
      <c r="G1096" s="276">
        <v>85200330013330</v>
      </c>
      <c r="H1096" s="277" t="s">
        <v>60</v>
      </c>
      <c r="I1096" s="277" t="s">
        <v>235</v>
      </c>
      <c r="J1096" s="278">
        <v>42461</v>
      </c>
      <c r="K1096" s="279">
        <v>66</v>
      </c>
      <c r="L1096" s="275" t="s">
        <v>111</v>
      </c>
      <c r="M1096" s="275" t="s">
        <v>42</v>
      </c>
      <c r="N1096" s="278">
        <v>42527</v>
      </c>
      <c r="O1096" s="278" t="s">
        <v>268</v>
      </c>
      <c r="P1096" s="279">
        <v>0</v>
      </c>
      <c r="Q1096" s="278" t="s">
        <v>33</v>
      </c>
      <c r="R1096" s="275">
        <v>49377</v>
      </c>
      <c r="S1096" s="275" t="s">
        <v>197</v>
      </c>
      <c r="T1096" s="275">
        <v>658.79</v>
      </c>
      <c r="U1096" s="275" t="s">
        <v>197</v>
      </c>
      <c r="V1096" s="283">
        <v>49376.784764017655</v>
      </c>
      <c r="W1096" s="275" t="s">
        <v>100</v>
      </c>
      <c r="X1096" s="275" t="s">
        <v>114</v>
      </c>
      <c r="Y1096" s="275">
        <v>0.66</v>
      </c>
      <c r="Z1096" s="275">
        <v>1</v>
      </c>
      <c r="AA1096" s="282" t="s">
        <v>630</v>
      </c>
      <c r="AB1096" s="289" t="s">
        <v>411</v>
      </c>
      <c r="AC1096" s="275" t="s">
        <v>358</v>
      </c>
      <c r="AD1096" s="290" t="s">
        <v>350</v>
      </c>
      <c r="AE1096" s="292"/>
      <c r="AF1096" s="292" t="s">
        <v>2134</v>
      </c>
      <c r="AG1096" s="292"/>
    </row>
    <row r="1097" spans="1:33" x14ac:dyDescent="0.25">
      <c r="A1097" s="275">
        <v>8520</v>
      </c>
      <c r="B1097" s="275" t="s">
        <v>196</v>
      </c>
      <c r="C1097" s="275" t="s">
        <v>19</v>
      </c>
      <c r="D1097" s="275">
        <v>1350</v>
      </c>
      <c r="E1097" s="275" t="s">
        <v>124</v>
      </c>
      <c r="F1097" s="275" t="s">
        <v>21</v>
      </c>
      <c r="G1097" s="276">
        <v>85200710011544</v>
      </c>
      <c r="H1097" s="277" t="s">
        <v>277</v>
      </c>
      <c r="I1097" s="277" t="s">
        <v>221</v>
      </c>
      <c r="J1097" s="278">
        <v>42461</v>
      </c>
      <c r="K1097" s="279">
        <v>66</v>
      </c>
      <c r="L1097" s="275" t="s">
        <v>111</v>
      </c>
      <c r="M1097" s="275" t="s">
        <v>42</v>
      </c>
      <c r="N1097" s="278">
        <v>42527</v>
      </c>
      <c r="O1097" s="278" t="s">
        <v>268</v>
      </c>
      <c r="P1097" s="279">
        <v>0</v>
      </c>
      <c r="Q1097" s="278" t="s">
        <v>33</v>
      </c>
      <c r="R1097" s="275">
        <v>67801</v>
      </c>
      <c r="S1097" s="275" t="s">
        <v>197</v>
      </c>
      <c r="T1097" s="275">
        <v>904.61</v>
      </c>
      <c r="U1097" s="275" t="s">
        <v>197</v>
      </c>
      <c r="V1097" s="283">
        <v>67801.170730244863</v>
      </c>
      <c r="W1097" s="275" t="s">
        <v>100</v>
      </c>
      <c r="X1097" s="275" t="s">
        <v>114</v>
      </c>
      <c r="Y1097" s="275">
        <v>0.9</v>
      </c>
      <c r="Z1097" s="275">
        <v>1</v>
      </c>
      <c r="AA1097" s="282" t="s">
        <v>630</v>
      </c>
      <c r="AB1097" s="289" t="s">
        <v>411</v>
      </c>
      <c r="AC1097" s="275" t="s">
        <v>358</v>
      </c>
      <c r="AD1097" s="290" t="s">
        <v>350</v>
      </c>
      <c r="AE1097" s="292"/>
      <c r="AF1097" s="292" t="s">
        <v>2134</v>
      </c>
      <c r="AG1097" s="292"/>
    </row>
    <row r="1098" spans="1:33" x14ac:dyDescent="0.25">
      <c r="A1098" s="275">
        <v>8520</v>
      </c>
      <c r="B1098" s="275" t="s">
        <v>196</v>
      </c>
      <c r="C1098" s="275" t="s">
        <v>19</v>
      </c>
      <c r="D1098" s="275">
        <v>1350</v>
      </c>
      <c r="E1098" s="275" t="s">
        <v>124</v>
      </c>
      <c r="F1098" s="275" t="s">
        <v>21</v>
      </c>
      <c r="G1098" s="276">
        <v>85200710011549</v>
      </c>
      <c r="H1098" s="277" t="s">
        <v>277</v>
      </c>
      <c r="I1098" s="277" t="s">
        <v>221</v>
      </c>
      <c r="J1098" s="278">
        <v>42461</v>
      </c>
      <c r="K1098" s="279">
        <v>66</v>
      </c>
      <c r="L1098" s="275" t="s">
        <v>111</v>
      </c>
      <c r="M1098" s="275" t="s">
        <v>42</v>
      </c>
      <c r="N1098" s="278">
        <v>42527</v>
      </c>
      <c r="O1098" s="278" t="s">
        <v>268</v>
      </c>
      <c r="P1098" s="279">
        <v>0</v>
      </c>
      <c r="Q1098" s="278" t="s">
        <v>33</v>
      </c>
      <c r="R1098" s="275">
        <v>67801</v>
      </c>
      <c r="S1098" s="275" t="s">
        <v>197</v>
      </c>
      <c r="T1098" s="275">
        <v>904.61</v>
      </c>
      <c r="U1098" s="275" t="s">
        <v>197</v>
      </c>
      <c r="V1098" s="283">
        <v>67801.170730244863</v>
      </c>
      <c r="W1098" s="275" t="s">
        <v>100</v>
      </c>
      <c r="X1098" s="275" t="s">
        <v>114</v>
      </c>
      <c r="Y1098" s="275">
        <v>0.9</v>
      </c>
      <c r="Z1098" s="275">
        <v>1</v>
      </c>
      <c r="AA1098" s="282" t="s">
        <v>630</v>
      </c>
      <c r="AB1098" s="289" t="s">
        <v>411</v>
      </c>
      <c r="AC1098" s="275" t="s">
        <v>358</v>
      </c>
      <c r="AD1098" s="290" t="s">
        <v>350</v>
      </c>
      <c r="AE1098" s="292"/>
      <c r="AF1098" s="292" t="s">
        <v>2134</v>
      </c>
      <c r="AG1098" s="292"/>
    </row>
    <row r="1099" spans="1:33" x14ac:dyDescent="0.25">
      <c r="A1099" s="275">
        <v>8520</v>
      </c>
      <c r="B1099" s="275" t="s">
        <v>196</v>
      </c>
      <c r="C1099" s="275" t="s">
        <v>19</v>
      </c>
      <c r="D1099" s="275">
        <v>1350</v>
      </c>
      <c r="E1099" s="275" t="s">
        <v>124</v>
      </c>
      <c r="F1099" s="275" t="s">
        <v>21</v>
      </c>
      <c r="G1099" s="276">
        <v>85200710011554</v>
      </c>
      <c r="H1099" s="277" t="s">
        <v>277</v>
      </c>
      <c r="I1099" s="277" t="s">
        <v>221</v>
      </c>
      <c r="J1099" s="278">
        <v>42461</v>
      </c>
      <c r="K1099" s="279">
        <v>66</v>
      </c>
      <c r="L1099" s="275" t="s">
        <v>111</v>
      </c>
      <c r="M1099" s="275" t="s">
        <v>42</v>
      </c>
      <c r="N1099" s="278">
        <v>42527</v>
      </c>
      <c r="O1099" s="278" t="s">
        <v>268</v>
      </c>
      <c r="P1099" s="279">
        <v>0</v>
      </c>
      <c r="Q1099" s="278" t="s">
        <v>33</v>
      </c>
      <c r="R1099" s="275">
        <v>67801</v>
      </c>
      <c r="S1099" s="275" t="s">
        <v>197</v>
      </c>
      <c r="T1099" s="275">
        <v>904.61</v>
      </c>
      <c r="U1099" s="275" t="s">
        <v>197</v>
      </c>
      <c r="V1099" s="283">
        <v>67801.170730244863</v>
      </c>
      <c r="W1099" s="275" t="s">
        <v>100</v>
      </c>
      <c r="X1099" s="275" t="s">
        <v>114</v>
      </c>
      <c r="Y1099" s="275">
        <v>0.9</v>
      </c>
      <c r="Z1099" s="275">
        <v>1</v>
      </c>
      <c r="AA1099" s="282" t="s">
        <v>630</v>
      </c>
      <c r="AB1099" s="289" t="s">
        <v>411</v>
      </c>
      <c r="AC1099" s="275" t="s">
        <v>358</v>
      </c>
      <c r="AD1099" s="290" t="s">
        <v>350</v>
      </c>
      <c r="AE1099" s="292"/>
      <c r="AF1099" s="292" t="s">
        <v>2134</v>
      </c>
      <c r="AG1099" s="292"/>
    </row>
    <row r="1100" spans="1:33" x14ac:dyDescent="0.25">
      <c r="A1100" s="275">
        <v>8520</v>
      </c>
      <c r="B1100" s="275" t="s">
        <v>196</v>
      </c>
      <c r="C1100" s="275" t="s">
        <v>19</v>
      </c>
      <c r="D1100" s="275">
        <v>1350</v>
      </c>
      <c r="E1100" s="275" t="s">
        <v>124</v>
      </c>
      <c r="F1100" s="275" t="s">
        <v>21</v>
      </c>
      <c r="G1100" s="276">
        <v>85201210002224</v>
      </c>
      <c r="H1100" s="277" t="s">
        <v>1061</v>
      </c>
      <c r="I1100" s="277" t="s">
        <v>66</v>
      </c>
      <c r="J1100" s="278">
        <v>42362</v>
      </c>
      <c r="K1100" s="279">
        <v>165</v>
      </c>
      <c r="L1100" s="275" t="s">
        <v>127</v>
      </c>
      <c r="M1100" s="275" t="s">
        <v>128</v>
      </c>
      <c r="N1100" s="278">
        <v>42432</v>
      </c>
      <c r="O1100" s="278" t="s">
        <v>266</v>
      </c>
      <c r="P1100" s="279">
        <v>95</v>
      </c>
      <c r="Q1100" s="278" t="s">
        <v>36</v>
      </c>
      <c r="R1100" s="275">
        <v>90850</v>
      </c>
      <c r="S1100" s="275" t="s">
        <v>197</v>
      </c>
      <c r="T1100" s="275">
        <v>1212.1300000000001</v>
      </c>
      <c r="U1100" s="275" t="s">
        <v>197</v>
      </c>
      <c r="V1100" s="283">
        <v>90850.016114404774</v>
      </c>
      <c r="W1100" s="275" t="s">
        <v>100</v>
      </c>
      <c r="X1100" s="275" t="s">
        <v>114</v>
      </c>
      <c r="Y1100" s="275">
        <v>1.21</v>
      </c>
      <c r="Z1100" s="275">
        <v>1</v>
      </c>
      <c r="AA1100" s="282" t="s">
        <v>630</v>
      </c>
      <c r="AB1100" s="289" t="s">
        <v>411</v>
      </c>
      <c r="AC1100" s="275" t="s">
        <v>372</v>
      </c>
      <c r="AD1100" s="290" t="s">
        <v>350</v>
      </c>
      <c r="AE1100" s="292"/>
      <c r="AF1100" s="292" t="s">
        <v>2134</v>
      </c>
      <c r="AG1100" s="292"/>
    </row>
    <row r="1101" spans="1:33" x14ac:dyDescent="0.25">
      <c r="A1101" s="275">
        <v>8520</v>
      </c>
      <c r="B1101" s="275" t="s">
        <v>196</v>
      </c>
      <c r="C1101" s="275" t="s">
        <v>19</v>
      </c>
      <c r="D1101" s="275">
        <v>1350</v>
      </c>
      <c r="E1101" s="275" t="s">
        <v>124</v>
      </c>
      <c r="F1101" s="275" t="s">
        <v>21</v>
      </c>
      <c r="G1101" s="276">
        <v>85203310000127</v>
      </c>
      <c r="H1101" s="277" t="s">
        <v>1061</v>
      </c>
      <c r="I1101" s="277" t="s">
        <v>68</v>
      </c>
      <c r="J1101" s="278">
        <v>42339</v>
      </c>
      <c r="K1101" s="279">
        <v>188</v>
      </c>
      <c r="L1101" s="275" t="s">
        <v>111</v>
      </c>
      <c r="M1101" s="275" t="s">
        <v>42</v>
      </c>
      <c r="N1101" s="278">
        <v>42403</v>
      </c>
      <c r="O1101" s="278" t="s">
        <v>266</v>
      </c>
      <c r="P1101" s="279">
        <v>124</v>
      </c>
      <c r="Q1101" s="278" t="s">
        <v>38</v>
      </c>
      <c r="R1101" s="275">
        <v>93952</v>
      </c>
      <c r="S1101" s="275" t="s">
        <v>197</v>
      </c>
      <c r="T1101" s="275">
        <v>1253.52</v>
      </c>
      <c r="U1101" s="275" t="s">
        <v>197</v>
      </c>
      <c r="V1101" s="283">
        <v>93952.226411134674</v>
      </c>
      <c r="W1101" s="275" t="s">
        <v>100</v>
      </c>
      <c r="X1101" s="275" t="s">
        <v>114</v>
      </c>
      <c r="Y1101" s="275">
        <v>1.25</v>
      </c>
      <c r="Z1101" s="275">
        <v>1</v>
      </c>
      <c r="AA1101" s="282" t="s">
        <v>630</v>
      </c>
      <c r="AB1101" s="289" t="s">
        <v>411</v>
      </c>
      <c r="AC1101" s="275" t="s">
        <v>358</v>
      </c>
      <c r="AD1101" s="290" t="s">
        <v>350</v>
      </c>
      <c r="AE1101" s="292"/>
      <c r="AF1101" s="292" t="s">
        <v>2134</v>
      </c>
      <c r="AG1101" s="292"/>
    </row>
    <row r="1102" spans="1:33" x14ac:dyDescent="0.25">
      <c r="A1102" s="275">
        <v>8520</v>
      </c>
      <c r="B1102" s="275" t="s">
        <v>196</v>
      </c>
      <c r="C1102" s="275" t="s">
        <v>19</v>
      </c>
      <c r="D1102" s="275">
        <v>1350</v>
      </c>
      <c r="E1102" s="275" t="s">
        <v>124</v>
      </c>
      <c r="F1102" s="275" t="s">
        <v>21</v>
      </c>
      <c r="G1102" s="276">
        <v>85200710011188</v>
      </c>
      <c r="H1102" s="277" t="s">
        <v>57</v>
      </c>
      <c r="I1102" s="277" t="s">
        <v>309</v>
      </c>
      <c r="J1102" s="278">
        <v>42366</v>
      </c>
      <c r="K1102" s="279">
        <v>161</v>
      </c>
      <c r="L1102" s="275" t="s">
        <v>127</v>
      </c>
      <c r="M1102" s="275" t="s">
        <v>128</v>
      </c>
      <c r="N1102" s="278">
        <v>42432</v>
      </c>
      <c r="O1102" s="278" t="s">
        <v>266</v>
      </c>
      <c r="P1102" s="279">
        <v>95</v>
      </c>
      <c r="Q1102" s="278" t="s">
        <v>36</v>
      </c>
      <c r="R1102" s="275">
        <v>95619</v>
      </c>
      <c r="S1102" s="275" t="s">
        <v>197</v>
      </c>
      <c r="T1102" s="275">
        <v>1275.76</v>
      </c>
      <c r="U1102" s="275" t="s">
        <v>197</v>
      </c>
      <c r="V1102" s="283">
        <v>95619.130421747701</v>
      </c>
      <c r="W1102" s="275" t="s">
        <v>100</v>
      </c>
      <c r="X1102" s="275" t="s">
        <v>114</v>
      </c>
      <c r="Y1102" s="275">
        <v>1.28</v>
      </c>
      <c r="Z1102" s="275">
        <v>1</v>
      </c>
      <c r="AA1102" s="282" t="s">
        <v>630</v>
      </c>
      <c r="AB1102" s="289" t="s">
        <v>411</v>
      </c>
      <c r="AC1102" s="275" t="s">
        <v>372</v>
      </c>
      <c r="AD1102" s="290" t="s">
        <v>350</v>
      </c>
      <c r="AE1102" s="292"/>
      <c r="AF1102" s="292" t="s">
        <v>2134</v>
      </c>
      <c r="AG1102" s="292"/>
    </row>
    <row r="1103" spans="1:33" x14ac:dyDescent="0.25">
      <c r="A1103" s="275">
        <v>8520</v>
      </c>
      <c r="B1103" s="275" t="s">
        <v>196</v>
      </c>
      <c r="C1103" s="275" t="s">
        <v>19</v>
      </c>
      <c r="D1103" s="275">
        <v>1350</v>
      </c>
      <c r="E1103" s="275" t="s">
        <v>124</v>
      </c>
      <c r="F1103" s="275" t="s">
        <v>21</v>
      </c>
      <c r="G1103" s="276">
        <v>85200710011252</v>
      </c>
      <c r="H1103" s="277" t="s">
        <v>57</v>
      </c>
      <c r="I1103" s="277" t="s">
        <v>309</v>
      </c>
      <c r="J1103" s="278">
        <v>42401</v>
      </c>
      <c r="K1103" s="279">
        <v>126</v>
      </c>
      <c r="L1103" s="275" t="s">
        <v>111</v>
      </c>
      <c r="M1103" s="275" t="s">
        <v>42</v>
      </c>
      <c r="N1103" s="278">
        <v>42466</v>
      </c>
      <c r="O1103" s="278" t="s">
        <v>266</v>
      </c>
      <c r="P1103" s="279">
        <v>61</v>
      </c>
      <c r="Q1103" s="278" t="s">
        <v>35</v>
      </c>
      <c r="R1103" s="275">
        <v>95619</v>
      </c>
      <c r="S1103" s="275" t="s">
        <v>197</v>
      </c>
      <c r="T1103" s="275">
        <v>1275.76</v>
      </c>
      <c r="U1103" s="275" t="s">
        <v>197</v>
      </c>
      <c r="V1103" s="283">
        <v>95619.130421747701</v>
      </c>
      <c r="W1103" s="275" t="s">
        <v>100</v>
      </c>
      <c r="X1103" s="275" t="s">
        <v>114</v>
      </c>
      <c r="Y1103" s="275">
        <v>1.28</v>
      </c>
      <c r="Z1103" s="275">
        <v>1</v>
      </c>
      <c r="AA1103" s="282" t="s">
        <v>630</v>
      </c>
      <c r="AB1103" s="289" t="s">
        <v>411</v>
      </c>
      <c r="AC1103" s="275" t="s">
        <v>358</v>
      </c>
      <c r="AD1103" s="290" t="s">
        <v>350</v>
      </c>
      <c r="AE1103" s="292"/>
      <c r="AF1103" s="292" t="s">
        <v>2134</v>
      </c>
      <c r="AG1103" s="292"/>
    </row>
    <row r="1104" spans="1:33" x14ac:dyDescent="0.25">
      <c r="A1104" s="275">
        <v>8520</v>
      </c>
      <c r="B1104" s="275" t="s">
        <v>196</v>
      </c>
      <c r="C1104" s="275" t="s">
        <v>19</v>
      </c>
      <c r="D1104" s="275">
        <v>1350</v>
      </c>
      <c r="E1104" s="275" t="s">
        <v>124</v>
      </c>
      <c r="F1104" s="275" t="s">
        <v>21</v>
      </c>
      <c r="G1104" s="276">
        <v>85202010000695</v>
      </c>
      <c r="H1104" s="277" t="s">
        <v>1061</v>
      </c>
      <c r="I1104" s="277" t="s">
        <v>68</v>
      </c>
      <c r="J1104" s="278">
        <v>42339</v>
      </c>
      <c r="K1104" s="279">
        <v>188</v>
      </c>
      <c r="L1104" s="275" t="s">
        <v>111</v>
      </c>
      <c r="M1104" s="275" t="s">
        <v>42</v>
      </c>
      <c r="N1104" s="278">
        <v>42403</v>
      </c>
      <c r="O1104" s="278" t="s">
        <v>266</v>
      </c>
      <c r="P1104" s="279">
        <v>124</v>
      </c>
      <c r="Q1104" s="278" t="s">
        <v>38</v>
      </c>
      <c r="R1104" s="275">
        <v>95900</v>
      </c>
      <c r="S1104" s="275" t="s">
        <v>197</v>
      </c>
      <c r="T1104" s="275">
        <v>1279.51</v>
      </c>
      <c r="U1104" s="275" t="s">
        <v>197</v>
      </c>
      <c r="V1104" s="283">
        <v>95900.195621378938</v>
      </c>
      <c r="W1104" s="275" t="s">
        <v>100</v>
      </c>
      <c r="X1104" s="275" t="s">
        <v>114</v>
      </c>
      <c r="Y1104" s="275">
        <v>1.28</v>
      </c>
      <c r="Z1104" s="275">
        <v>1</v>
      </c>
      <c r="AA1104" s="282" t="s">
        <v>630</v>
      </c>
      <c r="AB1104" s="289" t="s">
        <v>411</v>
      </c>
      <c r="AC1104" s="275" t="s">
        <v>358</v>
      </c>
      <c r="AD1104" s="290" t="s">
        <v>350</v>
      </c>
      <c r="AE1104" s="292"/>
      <c r="AF1104" s="292" t="s">
        <v>2134</v>
      </c>
      <c r="AG1104" s="292"/>
    </row>
    <row r="1105" spans="1:33" x14ac:dyDescent="0.25">
      <c r="A1105" s="275">
        <v>8520</v>
      </c>
      <c r="B1105" s="275" t="s">
        <v>196</v>
      </c>
      <c r="C1105" s="275" t="s">
        <v>19</v>
      </c>
      <c r="D1105" s="275">
        <v>1350</v>
      </c>
      <c r="E1105" s="275" t="s">
        <v>124</v>
      </c>
      <c r="F1105" s="275" t="s">
        <v>21</v>
      </c>
      <c r="G1105" s="276">
        <v>85202010000665</v>
      </c>
      <c r="H1105" s="277" t="s">
        <v>1061</v>
      </c>
      <c r="I1105" s="277" t="s">
        <v>68</v>
      </c>
      <c r="J1105" s="278">
        <v>42310</v>
      </c>
      <c r="K1105" s="279">
        <v>217</v>
      </c>
      <c r="L1105" s="275" t="s">
        <v>111</v>
      </c>
      <c r="M1105" s="275" t="s">
        <v>42</v>
      </c>
      <c r="N1105" s="278">
        <v>42403</v>
      </c>
      <c r="O1105" s="278" t="s">
        <v>266</v>
      </c>
      <c r="P1105" s="279">
        <v>124</v>
      </c>
      <c r="Q1105" s="278" t="s">
        <v>38</v>
      </c>
      <c r="R1105" s="275">
        <v>96850</v>
      </c>
      <c r="S1105" s="275" t="s">
        <v>197</v>
      </c>
      <c r="T1105" s="275">
        <v>1292.18</v>
      </c>
      <c r="U1105" s="275" t="s">
        <v>197</v>
      </c>
      <c r="V1105" s="283">
        <v>96849.821242533028</v>
      </c>
      <c r="W1105" s="275" t="s">
        <v>100</v>
      </c>
      <c r="X1105" s="275" t="s">
        <v>114</v>
      </c>
      <c r="Y1105" s="275">
        <v>1.29</v>
      </c>
      <c r="Z1105" s="275">
        <v>1</v>
      </c>
      <c r="AA1105" s="282" t="s">
        <v>630</v>
      </c>
      <c r="AB1105" s="289" t="s">
        <v>411</v>
      </c>
      <c r="AC1105" s="275" t="s">
        <v>358</v>
      </c>
      <c r="AD1105" s="290" t="s">
        <v>350</v>
      </c>
      <c r="AE1105" s="292"/>
      <c r="AF1105" s="292" t="s">
        <v>2134</v>
      </c>
      <c r="AG1105" s="292"/>
    </row>
    <row r="1106" spans="1:33" x14ac:dyDescent="0.25">
      <c r="A1106" s="275">
        <v>8520</v>
      </c>
      <c r="B1106" s="275" t="s">
        <v>196</v>
      </c>
      <c r="C1106" s="275" t="s">
        <v>19</v>
      </c>
      <c r="D1106" s="275">
        <v>1350</v>
      </c>
      <c r="E1106" s="275" t="s">
        <v>124</v>
      </c>
      <c r="F1106" s="275" t="s">
        <v>21</v>
      </c>
      <c r="G1106" s="276">
        <v>85200710011248</v>
      </c>
      <c r="H1106" s="277" t="s">
        <v>57</v>
      </c>
      <c r="I1106" s="277" t="s">
        <v>309</v>
      </c>
      <c r="J1106" s="278">
        <v>42401</v>
      </c>
      <c r="K1106" s="279">
        <v>126</v>
      </c>
      <c r="L1106" s="275" t="s">
        <v>111</v>
      </c>
      <c r="M1106" s="275" t="s">
        <v>42</v>
      </c>
      <c r="N1106" s="278">
        <v>42466</v>
      </c>
      <c r="O1106" s="278" t="s">
        <v>266</v>
      </c>
      <c r="P1106" s="279">
        <v>61</v>
      </c>
      <c r="Q1106" s="278" t="s">
        <v>35</v>
      </c>
      <c r="R1106" s="275">
        <v>110445.5</v>
      </c>
      <c r="S1106" s="275" t="s">
        <v>197</v>
      </c>
      <c r="T1106" s="275">
        <v>1473.57</v>
      </c>
      <c r="U1106" s="275" t="s">
        <v>197</v>
      </c>
      <c r="V1106" s="283">
        <v>110445.13232549597</v>
      </c>
      <c r="W1106" s="275" t="s">
        <v>100</v>
      </c>
      <c r="X1106" s="275" t="s">
        <v>114</v>
      </c>
      <c r="Y1106" s="275">
        <v>1.47</v>
      </c>
      <c r="Z1106" s="275">
        <v>1</v>
      </c>
      <c r="AA1106" s="282" t="s">
        <v>630</v>
      </c>
      <c r="AB1106" s="289" t="s">
        <v>411</v>
      </c>
      <c r="AC1106" s="275" t="s">
        <v>358</v>
      </c>
      <c r="AD1106" s="290" t="s">
        <v>350</v>
      </c>
      <c r="AE1106" s="292"/>
      <c r="AF1106" s="292" t="s">
        <v>2134</v>
      </c>
      <c r="AG1106" s="292"/>
    </row>
    <row r="1107" spans="1:33" x14ac:dyDescent="0.25">
      <c r="A1107" s="275">
        <v>8520</v>
      </c>
      <c r="B1107" s="275" t="s">
        <v>196</v>
      </c>
      <c r="C1107" s="275" t="s">
        <v>19</v>
      </c>
      <c r="D1107" s="275">
        <v>1350</v>
      </c>
      <c r="E1107" s="275" t="s">
        <v>124</v>
      </c>
      <c r="F1107" s="275" t="s">
        <v>21</v>
      </c>
      <c r="G1107" s="276">
        <v>85203310000130</v>
      </c>
      <c r="H1107" s="277" t="s">
        <v>1061</v>
      </c>
      <c r="I1107" s="277" t="s">
        <v>68</v>
      </c>
      <c r="J1107" s="278">
        <v>42362</v>
      </c>
      <c r="K1107" s="279">
        <v>165</v>
      </c>
      <c r="L1107" s="275" t="s">
        <v>127</v>
      </c>
      <c r="M1107" s="275" t="s">
        <v>128</v>
      </c>
      <c r="N1107" s="278">
        <v>42432</v>
      </c>
      <c r="O1107" s="278" t="s">
        <v>266</v>
      </c>
      <c r="P1107" s="279">
        <v>95</v>
      </c>
      <c r="Q1107" s="278" t="s">
        <v>36</v>
      </c>
      <c r="R1107" s="275">
        <v>117440</v>
      </c>
      <c r="S1107" s="275" t="s">
        <v>197</v>
      </c>
      <c r="T1107" s="275">
        <v>1566.9</v>
      </c>
      <c r="U1107" s="275" t="s">
        <v>197</v>
      </c>
      <c r="V1107" s="283">
        <v>117440.28301391835</v>
      </c>
      <c r="W1107" s="275" t="s">
        <v>100</v>
      </c>
      <c r="X1107" s="275" t="s">
        <v>114</v>
      </c>
      <c r="Y1107" s="275">
        <v>1.57</v>
      </c>
      <c r="Z1107" s="275">
        <v>1</v>
      </c>
      <c r="AA1107" s="282" t="s">
        <v>630</v>
      </c>
      <c r="AB1107" s="289" t="s">
        <v>411</v>
      </c>
      <c r="AC1107" s="275" t="s">
        <v>372</v>
      </c>
      <c r="AD1107" s="290" t="s">
        <v>350</v>
      </c>
      <c r="AE1107" s="292"/>
      <c r="AF1107" s="292" t="s">
        <v>2134</v>
      </c>
      <c r="AG1107" s="292"/>
    </row>
    <row r="1108" spans="1:33" x14ac:dyDescent="0.25">
      <c r="A1108" s="275">
        <v>8520</v>
      </c>
      <c r="B1108" s="275" t="s">
        <v>196</v>
      </c>
      <c r="C1108" s="275" t="s">
        <v>19</v>
      </c>
      <c r="D1108" s="275">
        <v>1350</v>
      </c>
      <c r="E1108" s="275" t="s">
        <v>124</v>
      </c>
      <c r="F1108" s="275" t="s">
        <v>21</v>
      </c>
      <c r="G1108" s="276">
        <v>85203310000115</v>
      </c>
      <c r="H1108" s="277" t="s">
        <v>54</v>
      </c>
      <c r="I1108" s="277" t="s">
        <v>68</v>
      </c>
      <c r="J1108" s="278">
        <v>42278</v>
      </c>
      <c r="K1108" s="279">
        <v>249</v>
      </c>
      <c r="L1108" s="275" t="s">
        <v>111</v>
      </c>
      <c r="M1108" s="275" t="s">
        <v>42</v>
      </c>
      <c r="N1108" s="278">
        <v>42342</v>
      </c>
      <c r="O1108" s="278" t="s">
        <v>273</v>
      </c>
      <c r="P1108" s="279">
        <v>185</v>
      </c>
      <c r="Q1108" s="278" t="s">
        <v>37</v>
      </c>
      <c r="R1108" s="275">
        <v>123312</v>
      </c>
      <c r="S1108" s="275" t="s">
        <v>197</v>
      </c>
      <c r="T1108" s="275">
        <v>1645.24</v>
      </c>
      <c r="U1108" s="275" t="s">
        <v>197</v>
      </c>
      <c r="V1108" s="283">
        <v>123311.92241101475</v>
      </c>
      <c r="W1108" s="275" t="s">
        <v>100</v>
      </c>
      <c r="X1108" s="275" t="s">
        <v>114</v>
      </c>
      <c r="Y1108" s="275">
        <v>1.65</v>
      </c>
      <c r="Z1108" s="275">
        <v>1</v>
      </c>
      <c r="AA1108" s="282" t="s">
        <v>630</v>
      </c>
      <c r="AB1108" s="289" t="s">
        <v>411</v>
      </c>
      <c r="AC1108" s="275" t="s">
        <v>362</v>
      </c>
      <c r="AD1108" s="290" t="s">
        <v>350</v>
      </c>
      <c r="AE1108" s="292"/>
      <c r="AF1108" s="292" t="s">
        <v>2134</v>
      </c>
      <c r="AG1108" s="292"/>
    </row>
    <row r="1109" spans="1:33" x14ac:dyDescent="0.25">
      <c r="A1109" s="275">
        <v>8520</v>
      </c>
      <c r="B1109" s="275" t="s">
        <v>196</v>
      </c>
      <c r="C1109" s="275" t="s">
        <v>19</v>
      </c>
      <c r="D1109" s="275">
        <v>1350</v>
      </c>
      <c r="E1109" s="275" t="s">
        <v>124</v>
      </c>
      <c r="F1109" s="275" t="s">
        <v>21</v>
      </c>
      <c r="G1109" s="276">
        <v>85203310000133</v>
      </c>
      <c r="H1109" s="277" t="s">
        <v>54</v>
      </c>
      <c r="I1109" s="277" t="s">
        <v>68</v>
      </c>
      <c r="J1109" s="278">
        <v>42401</v>
      </c>
      <c r="K1109" s="279">
        <v>126</v>
      </c>
      <c r="L1109" s="275" t="s">
        <v>111</v>
      </c>
      <c r="M1109" s="275" t="s">
        <v>42</v>
      </c>
      <c r="N1109" s="278">
        <v>42466</v>
      </c>
      <c r="O1109" s="278" t="s">
        <v>266</v>
      </c>
      <c r="P1109" s="279">
        <v>61</v>
      </c>
      <c r="Q1109" s="278" t="s">
        <v>35</v>
      </c>
      <c r="R1109" s="275">
        <v>129184</v>
      </c>
      <c r="S1109" s="275" t="s">
        <v>197</v>
      </c>
      <c r="T1109" s="275">
        <v>1723.59</v>
      </c>
      <c r="U1109" s="275" t="s">
        <v>197</v>
      </c>
      <c r="V1109" s="283">
        <v>129184.31131531017</v>
      </c>
      <c r="W1109" s="275" t="s">
        <v>100</v>
      </c>
      <c r="X1109" s="275" t="s">
        <v>114</v>
      </c>
      <c r="Y1109" s="275">
        <v>1.72</v>
      </c>
      <c r="Z1109" s="275">
        <v>1</v>
      </c>
      <c r="AA1109" s="282" t="s">
        <v>630</v>
      </c>
      <c r="AB1109" s="289" t="s">
        <v>411</v>
      </c>
      <c r="AC1109" s="275" t="s">
        <v>358</v>
      </c>
      <c r="AD1109" s="290" t="s">
        <v>350</v>
      </c>
      <c r="AE1109" s="292"/>
      <c r="AF1109" s="292" t="s">
        <v>2134</v>
      </c>
      <c r="AG1109" s="292"/>
    </row>
    <row r="1110" spans="1:33" x14ac:dyDescent="0.25">
      <c r="A1110" s="275">
        <v>8520</v>
      </c>
      <c r="B1110" s="275" t="s">
        <v>196</v>
      </c>
      <c r="C1110" s="275" t="s">
        <v>19</v>
      </c>
      <c r="D1110" s="275">
        <v>1350</v>
      </c>
      <c r="E1110" s="275" t="s">
        <v>124</v>
      </c>
      <c r="F1110" s="275" t="s">
        <v>21</v>
      </c>
      <c r="G1110" s="276">
        <v>85200710011543</v>
      </c>
      <c r="H1110" s="277" t="s">
        <v>277</v>
      </c>
      <c r="I1110" s="277" t="s">
        <v>221</v>
      </c>
      <c r="J1110" s="278">
        <v>42461</v>
      </c>
      <c r="K1110" s="279">
        <v>66</v>
      </c>
      <c r="L1110" s="275" t="s">
        <v>111</v>
      </c>
      <c r="M1110" s="275" t="s">
        <v>42</v>
      </c>
      <c r="N1110" s="278">
        <v>42527</v>
      </c>
      <c r="O1110" s="278" t="s">
        <v>268</v>
      </c>
      <c r="P1110" s="279">
        <v>0</v>
      </c>
      <c r="Q1110" s="278" t="s">
        <v>33</v>
      </c>
      <c r="R1110" s="275">
        <v>158380</v>
      </c>
      <c r="S1110" s="275" t="s">
        <v>197</v>
      </c>
      <c r="T1110" s="275">
        <v>2113.12</v>
      </c>
      <c r="U1110" s="275" t="s">
        <v>197</v>
      </c>
      <c r="V1110" s="283">
        <v>158379.86523860559</v>
      </c>
      <c r="W1110" s="275" t="s">
        <v>100</v>
      </c>
      <c r="X1110" s="275" t="s">
        <v>114</v>
      </c>
      <c r="Y1110" s="275">
        <v>2.11</v>
      </c>
      <c r="Z1110" s="275">
        <v>1</v>
      </c>
      <c r="AA1110" s="282" t="s">
        <v>630</v>
      </c>
      <c r="AB1110" s="289" t="s">
        <v>411</v>
      </c>
      <c r="AC1110" s="275" t="s">
        <v>358</v>
      </c>
      <c r="AD1110" s="290" t="s">
        <v>350</v>
      </c>
      <c r="AE1110" s="292"/>
      <c r="AF1110" s="292" t="s">
        <v>2134</v>
      </c>
      <c r="AG1110" s="292"/>
    </row>
    <row r="1111" spans="1:33" x14ac:dyDescent="0.25">
      <c r="A1111" s="275">
        <v>8520</v>
      </c>
      <c r="B1111" s="275" t="s">
        <v>196</v>
      </c>
      <c r="C1111" s="275" t="s">
        <v>19</v>
      </c>
      <c r="D1111" s="275">
        <v>1350</v>
      </c>
      <c r="E1111" s="275" t="s">
        <v>124</v>
      </c>
      <c r="F1111" s="275" t="s">
        <v>21</v>
      </c>
      <c r="G1111" s="276">
        <v>85200710011548</v>
      </c>
      <c r="H1111" s="277" t="s">
        <v>277</v>
      </c>
      <c r="I1111" s="277" t="s">
        <v>221</v>
      </c>
      <c r="J1111" s="278">
        <v>42461</v>
      </c>
      <c r="K1111" s="279">
        <v>66</v>
      </c>
      <c r="L1111" s="275" t="s">
        <v>111</v>
      </c>
      <c r="M1111" s="275" t="s">
        <v>42</v>
      </c>
      <c r="N1111" s="278">
        <v>42527</v>
      </c>
      <c r="O1111" s="278" t="s">
        <v>268</v>
      </c>
      <c r="P1111" s="279">
        <v>0</v>
      </c>
      <c r="Q1111" s="278" t="s">
        <v>33</v>
      </c>
      <c r="R1111" s="275">
        <v>158380</v>
      </c>
      <c r="S1111" s="275" t="s">
        <v>197</v>
      </c>
      <c r="T1111" s="275">
        <v>2113.12</v>
      </c>
      <c r="U1111" s="275" t="s">
        <v>197</v>
      </c>
      <c r="V1111" s="283">
        <v>158379.86523860559</v>
      </c>
      <c r="W1111" s="275" t="s">
        <v>100</v>
      </c>
      <c r="X1111" s="275" t="s">
        <v>114</v>
      </c>
      <c r="Y1111" s="275">
        <v>2.11</v>
      </c>
      <c r="Z1111" s="275">
        <v>1</v>
      </c>
      <c r="AA1111" s="282" t="s">
        <v>630</v>
      </c>
      <c r="AB1111" s="289" t="s">
        <v>411</v>
      </c>
      <c r="AC1111" s="275" t="s">
        <v>358</v>
      </c>
      <c r="AD1111" s="290" t="s">
        <v>350</v>
      </c>
      <c r="AE1111" s="292"/>
      <c r="AF1111" s="292" t="s">
        <v>2134</v>
      </c>
      <c r="AG1111" s="292"/>
    </row>
    <row r="1112" spans="1:33" x14ac:dyDescent="0.25">
      <c r="A1112" s="275">
        <v>8520</v>
      </c>
      <c r="B1112" s="275" t="s">
        <v>196</v>
      </c>
      <c r="C1112" s="275" t="s">
        <v>19</v>
      </c>
      <c r="D1112" s="275">
        <v>1350</v>
      </c>
      <c r="E1112" s="275" t="s">
        <v>124</v>
      </c>
      <c r="F1112" s="275" t="s">
        <v>21</v>
      </c>
      <c r="G1112" s="276">
        <v>85200710011553</v>
      </c>
      <c r="H1112" s="277" t="s">
        <v>277</v>
      </c>
      <c r="I1112" s="277" t="s">
        <v>221</v>
      </c>
      <c r="J1112" s="278">
        <v>42461</v>
      </c>
      <c r="K1112" s="279">
        <v>66</v>
      </c>
      <c r="L1112" s="275" t="s">
        <v>111</v>
      </c>
      <c r="M1112" s="275" t="s">
        <v>42</v>
      </c>
      <c r="N1112" s="278">
        <v>42527</v>
      </c>
      <c r="O1112" s="278" t="s">
        <v>268</v>
      </c>
      <c r="P1112" s="279">
        <v>0</v>
      </c>
      <c r="Q1112" s="278" t="s">
        <v>33</v>
      </c>
      <c r="R1112" s="275">
        <v>158380</v>
      </c>
      <c r="S1112" s="275" t="s">
        <v>197</v>
      </c>
      <c r="T1112" s="275">
        <v>2113.12</v>
      </c>
      <c r="U1112" s="275" t="s">
        <v>197</v>
      </c>
      <c r="V1112" s="283">
        <v>158379.86523860559</v>
      </c>
      <c r="W1112" s="275" t="s">
        <v>100</v>
      </c>
      <c r="X1112" s="275" t="s">
        <v>114</v>
      </c>
      <c r="Y1112" s="275">
        <v>2.11</v>
      </c>
      <c r="Z1112" s="275">
        <v>1</v>
      </c>
      <c r="AA1112" s="282" t="s">
        <v>630</v>
      </c>
      <c r="AB1112" s="289" t="s">
        <v>411</v>
      </c>
      <c r="AC1112" s="275" t="s">
        <v>358</v>
      </c>
      <c r="AD1112" s="290" t="s">
        <v>350</v>
      </c>
      <c r="AE1112" s="292"/>
      <c r="AF1112" s="292" t="s">
        <v>2134</v>
      </c>
      <c r="AG1112" s="292"/>
    </row>
    <row r="1113" spans="1:33" x14ac:dyDescent="0.25">
      <c r="A1113" s="275">
        <v>8520</v>
      </c>
      <c r="B1113" s="275" t="s">
        <v>196</v>
      </c>
      <c r="C1113" s="275" t="s">
        <v>19</v>
      </c>
      <c r="D1113" s="275">
        <v>1350</v>
      </c>
      <c r="E1113" s="275" t="s">
        <v>124</v>
      </c>
      <c r="F1113" s="275" t="s">
        <v>21</v>
      </c>
      <c r="G1113" s="276">
        <v>85200310079035</v>
      </c>
      <c r="H1113" s="277" t="s">
        <v>277</v>
      </c>
      <c r="I1113" s="277" t="s">
        <v>221</v>
      </c>
      <c r="J1113" s="278">
        <v>42461</v>
      </c>
      <c r="K1113" s="279">
        <v>66</v>
      </c>
      <c r="L1113" s="275" t="s">
        <v>111</v>
      </c>
      <c r="M1113" s="275" t="s">
        <v>42</v>
      </c>
      <c r="N1113" s="278">
        <v>42527</v>
      </c>
      <c r="O1113" s="278" t="s">
        <v>268</v>
      </c>
      <c r="P1113" s="279">
        <v>0</v>
      </c>
      <c r="Q1113" s="278" t="s">
        <v>33</v>
      </c>
      <c r="R1113" s="275">
        <v>173600</v>
      </c>
      <c r="S1113" s="275" t="s">
        <v>197</v>
      </c>
      <c r="T1113" s="275">
        <v>2316.19</v>
      </c>
      <c r="U1113" s="275" t="s">
        <v>197</v>
      </c>
      <c r="V1113" s="283">
        <v>173600.10792903666</v>
      </c>
      <c r="W1113" s="275" t="s">
        <v>100</v>
      </c>
      <c r="X1113" s="275" t="s">
        <v>114</v>
      </c>
      <c r="Y1113" s="275">
        <v>2.3199999999999998</v>
      </c>
      <c r="Z1113" s="275">
        <v>1</v>
      </c>
      <c r="AA1113" s="282" t="s">
        <v>630</v>
      </c>
      <c r="AB1113" s="289" t="s">
        <v>411</v>
      </c>
      <c r="AC1113" s="275" t="s">
        <v>358</v>
      </c>
      <c r="AD1113" s="290" t="s">
        <v>350</v>
      </c>
      <c r="AE1113" s="292"/>
      <c r="AF1113" s="292" t="s">
        <v>2134</v>
      </c>
      <c r="AG1113" s="292"/>
    </row>
    <row r="1114" spans="1:33" x14ac:dyDescent="0.25">
      <c r="A1114" s="275">
        <v>8520</v>
      </c>
      <c r="B1114" s="275" t="s">
        <v>196</v>
      </c>
      <c r="C1114" s="275" t="s">
        <v>19</v>
      </c>
      <c r="D1114" s="275">
        <v>1350</v>
      </c>
      <c r="E1114" s="275" t="s">
        <v>124</v>
      </c>
      <c r="F1114" s="275" t="s">
        <v>21</v>
      </c>
      <c r="G1114" s="276">
        <v>85200310079036</v>
      </c>
      <c r="H1114" s="277" t="s">
        <v>277</v>
      </c>
      <c r="I1114" s="277" t="s">
        <v>221</v>
      </c>
      <c r="J1114" s="278">
        <v>42461</v>
      </c>
      <c r="K1114" s="279">
        <v>66</v>
      </c>
      <c r="L1114" s="275" t="s">
        <v>111</v>
      </c>
      <c r="M1114" s="275" t="s">
        <v>42</v>
      </c>
      <c r="N1114" s="278">
        <v>42527</v>
      </c>
      <c r="O1114" s="278" t="s">
        <v>268</v>
      </c>
      <c r="P1114" s="279">
        <v>0</v>
      </c>
      <c r="Q1114" s="278" t="s">
        <v>33</v>
      </c>
      <c r="R1114" s="275">
        <v>173600</v>
      </c>
      <c r="S1114" s="275" t="s">
        <v>197</v>
      </c>
      <c r="T1114" s="275">
        <v>2316.19</v>
      </c>
      <c r="U1114" s="275" t="s">
        <v>197</v>
      </c>
      <c r="V1114" s="283">
        <v>173600.10792903666</v>
      </c>
      <c r="W1114" s="275" t="s">
        <v>100</v>
      </c>
      <c r="X1114" s="275" t="s">
        <v>114</v>
      </c>
      <c r="Y1114" s="275">
        <v>2.3199999999999998</v>
      </c>
      <c r="Z1114" s="275">
        <v>1</v>
      </c>
      <c r="AA1114" s="282" t="s">
        <v>630</v>
      </c>
      <c r="AB1114" s="289" t="s">
        <v>411</v>
      </c>
      <c r="AC1114" s="275" t="s">
        <v>358</v>
      </c>
      <c r="AD1114" s="290" t="s">
        <v>350</v>
      </c>
      <c r="AE1114" s="292"/>
      <c r="AF1114" s="292" t="s">
        <v>2134</v>
      </c>
      <c r="AG1114" s="292"/>
    </row>
    <row r="1115" spans="1:33" x14ac:dyDescent="0.25">
      <c r="A1115" s="275">
        <v>8520</v>
      </c>
      <c r="B1115" s="275" t="s">
        <v>196</v>
      </c>
      <c r="C1115" s="275" t="s">
        <v>19</v>
      </c>
      <c r="D1115" s="275">
        <v>1350</v>
      </c>
      <c r="E1115" s="275" t="s">
        <v>124</v>
      </c>
      <c r="F1115" s="275" t="s">
        <v>21</v>
      </c>
      <c r="G1115" s="276">
        <v>85200310079037</v>
      </c>
      <c r="H1115" s="277" t="s">
        <v>277</v>
      </c>
      <c r="I1115" s="277" t="s">
        <v>221</v>
      </c>
      <c r="J1115" s="278">
        <v>42461</v>
      </c>
      <c r="K1115" s="279">
        <v>66</v>
      </c>
      <c r="L1115" s="275" t="s">
        <v>111</v>
      </c>
      <c r="M1115" s="275" t="s">
        <v>42</v>
      </c>
      <c r="N1115" s="278">
        <v>42527</v>
      </c>
      <c r="O1115" s="278" t="s">
        <v>268</v>
      </c>
      <c r="P1115" s="279">
        <v>0</v>
      </c>
      <c r="Q1115" s="278" t="s">
        <v>33</v>
      </c>
      <c r="R1115" s="275">
        <v>173600</v>
      </c>
      <c r="S1115" s="275" t="s">
        <v>197</v>
      </c>
      <c r="T1115" s="275">
        <v>2316.19</v>
      </c>
      <c r="U1115" s="275" t="s">
        <v>197</v>
      </c>
      <c r="V1115" s="283">
        <v>173600.10792903666</v>
      </c>
      <c r="W1115" s="275" t="s">
        <v>100</v>
      </c>
      <c r="X1115" s="275" t="s">
        <v>114</v>
      </c>
      <c r="Y1115" s="275">
        <v>2.3199999999999998</v>
      </c>
      <c r="Z1115" s="275">
        <v>1</v>
      </c>
      <c r="AA1115" s="282" t="s">
        <v>630</v>
      </c>
      <c r="AB1115" s="289" t="s">
        <v>411</v>
      </c>
      <c r="AC1115" s="275" t="s">
        <v>358</v>
      </c>
      <c r="AD1115" s="290" t="s">
        <v>350</v>
      </c>
      <c r="AE1115" s="292"/>
      <c r="AF1115" s="292" t="s">
        <v>2134</v>
      </c>
      <c r="AG1115" s="292"/>
    </row>
    <row r="1116" spans="1:33" x14ac:dyDescent="0.25">
      <c r="A1116" s="275">
        <v>8520</v>
      </c>
      <c r="B1116" s="275" t="s">
        <v>196</v>
      </c>
      <c r="C1116" s="275" t="s">
        <v>19</v>
      </c>
      <c r="D1116" s="275">
        <v>1350</v>
      </c>
      <c r="E1116" s="275" t="s">
        <v>124</v>
      </c>
      <c r="F1116" s="275" t="s">
        <v>21</v>
      </c>
      <c r="G1116" s="276">
        <v>85201130003659</v>
      </c>
      <c r="H1116" s="277" t="s">
        <v>54</v>
      </c>
      <c r="I1116" s="277" t="s">
        <v>789</v>
      </c>
      <c r="J1116" s="278">
        <v>42278</v>
      </c>
      <c r="K1116" s="279">
        <v>249</v>
      </c>
      <c r="L1116" s="275" t="s">
        <v>111</v>
      </c>
      <c r="M1116" s="275" t="s">
        <v>42</v>
      </c>
      <c r="N1116" s="278">
        <v>42342</v>
      </c>
      <c r="O1116" s="278" t="s">
        <v>273</v>
      </c>
      <c r="P1116" s="279">
        <v>185</v>
      </c>
      <c r="Q1116" s="278" t="s">
        <v>37</v>
      </c>
      <c r="R1116" s="275">
        <v>179748</v>
      </c>
      <c r="S1116" s="275" t="s">
        <v>197</v>
      </c>
      <c r="T1116" s="275">
        <v>2398.2199999999998</v>
      </c>
      <c r="U1116" s="275" t="s">
        <v>197</v>
      </c>
      <c r="V1116" s="283">
        <v>179748.31548257018</v>
      </c>
      <c r="W1116" s="275" t="s">
        <v>100</v>
      </c>
      <c r="X1116" s="275" t="s">
        <v>114</v>
      </c>
      <c r="Y1116" s="275">
        <v>2.4</v>
      </c>
      <c r="Z1116" s="275">
        <v>1</v>
      </c>
      <c r="AA1116" s="282" t="s">
        <v>630</v>
      </c>
      <c r="AB1116" s="289" t="s">
        <v>411</v>
      </c>
      <c r="AC1116" s="275" t="s">
        <v>362</v>
      </c>
      <c r="AD1116" s="290" t="s">
        <v>350</v>
      </c>
      <c r="AE1116" s="292"/>
      <c r="AF1116" s="292" t="s">
        <v>2134</v>
      </c>
      <c r="AG1116" s="292"/>
    </row>
    <row r="1117" spans="1:33" x14ac:dyDescent="0.25">
      <c r="A1117" s="275">
        <v>8520</v>
      </c>
      <c r="B1117" s="275" t="s">
        <v>196</v>
      </c>
      <c r="C1117" s="275" t="s">
        <v>19</v>
      </c>
      <c r="D1117" s="275">
        <v>1350</v>
      </c>
      <c r="E1117" s="275" t="s">
        <v>124</v>
      </c>
      <c r="F1117" s="275" t="s">
        <v>21</v>
      </c>
      <c r="G1117" s="276">
        <v>85201210002014</v>
      </c>
      <c r="H1117" s="277" t="s">
        <v>54</v>
      </c>
      <c r="I1117" s="277" t="s">
        <v>68</v>
      </c>
      <c r="J1117" s="278">
        <v>42278</v>
      </c>
      <c r="K1117" s="279">
        <v>249</v>
      </c>
      <c r="L1117" s="275" t="s">
        <v>111</v>
      </c>
      <c r="M1117" s="275" t="s">
        <v>42</v>
      </c>
      <c r="N1117" s="278">
        <v>42342</v>
      </c>
      <c r="O1117" s="278" t="s">
        <v>273</v>
      </c>
      <c r="P1117" s="279">
        <v>185</v>
      </c>
      <c r="Q1117" s="278" t="s">
        <v>37</v>
      </c>
      <c r="R1117" s="275">
        <v>242946.65</v>
      </c>
      <c r="S1117" s="275" t="s">
        <v>197</v>
      </c>
      <c r="T1117" s="275">
        <v>3241.42</v>
      </c>
      <c r="U1117" s="275" t="s">
        <v>197</v>
      </c>
      <c r="V1117" s="283">
        <v>242946.76250365385</v>
      </c>
      <c r="W1117" s="275" t="s">
        <v>100</v>
      </c>
      <c r="X1117" s="275" t="s">
        <v>114</v>
      </c>
      <c r="Y1117" s="275">
        <v>3.24</v>
      </c>
      <c r="Z1117" s="275">
        <v>1</v>
      </c>
      <c r="AA1117" s="282" t="s">
        <v>630</v>
      </c>
      <c r="AB1117" s="289" t="s">
        <v>411</v>
      </c>
      <c r="AC1117" s="275" t="s">
        <v>372</v>
      </c>
      <c r="AD1117" s="290" t="s">
        <v>350</v>
      </c>
      <c r="AE1117" s="292"/>
      <c r="AF1117" s="292" t="s">
        <v>2134</v>
      </c>
      <c r="AG1117" s="292"/>
    </row>
    <row r="1118" spans="1:33" x14ac:dyDescent="0.25">
      <c r="A1118" s="275">
        <v>8520</v>
      </c>
      <c r="B1118" s="275" t="s">
        <v>196</v>
      </c>
      <c r="C1118" s="275" t="s">
        <v>19</v>
      </c>
      <c r="D1118" s="275">
        <v>1350</v>
      </c>
      <c r="E1118" s="275" t="s">
        <v>124</v>
      </c>
      <c r="F1118" s="275" t="s">
        <v>21</v>
      </c>
      <c r="G1118" s="276">
        <v>85200310078053</v>
      </c>
      <c r="H1118" s="277" t="s">
        <v>56</v>
      </c>
      <c r="I1118" s="277" t="s">
        <v>220</v>
      </c>
      <c r="J1118" s="278">
        <v>42430</v>
      </c>
      <c r="K1118" s="279">
        <v>97</v>
      </c>
      <c r="L1118" s="275" t="s">
        <v>111</v>
      </c>
      <c r="M1118" s="275" t="s">
        <v>42</v>
      </c>
      <c r="N1118" s="278">
        <v>42495</v>
      </c>
      <c r="O1118" s="278" t="s">
        <v>268</v>
      </c>
      <c r="P1118" s="279">
        <v>32</v>
      </c>
      <c r="Q1118" s="278" t="s">
        <v>34</v>
      </c>
      <c r="R1118" s="275">
        <v>318809.78999999998</v>
      </c>
      <c r="S1118" s="275" t="s">
        <v>197</v>
      </c>
      <c r="T1118" s="275">
        <v>4253.59</v>
      </c>
      <c r="U1118" s="275" t="s">
        <v>197</v>
      </c>
      <c r="V1118" s="283">
        <v>318809.63266652176</v>
      </c>
      <c r="W1118" s="275" t="s">
        <v>100</v>
      </c>
      <c r="X1118" s="275" t="s">
        <v>114</v>
      </c>
      <c r="Y1118" s="275">
        <v>4.25</v>
      </c>
      <c r="Z1118" s="275">
        <v>1</v>
      </c>
      <c r="AA1118" s="282" t="s">
        <v>630</v>
      </c>
      <c r="AB1118" s="289" t="s">
        <v>411</v>
      </c>
      <c r="AC1118" s="275" t="s">
        <v>358</v>
      </c>
      <c r="AD1118" s="290" t="s">
        <v>350</v>
      </c>
      <c r="AE1118" s="292"/>
      <c r="AF1118" s="292" t="s">
        <v>2134</v>
      </c>
      <c r="AG1118" s="292"/>
    </row>
    <row r="1119" spans="1:33" x14ac:dyDescent="0.25">
      <c r="A1119" s="275">
        <v>8520</v>
      </c>
      <c r="B1119" s="275" t="s">
        <v>196</v>
      </c>
      <c r="C1119" s="275" t="s">
        <v>19</v>
      </c>
      <c r="D1119" s="275">
        <v>1350</v>
      </c>
      <c r="E1119" s="275" t="s">
        <v>124</v>
      </c>
      <c r="F1119" s="275" t="s">
        <v>21</v>
      </c>
      <c r="G1119" s="276">
        <v>85201710000882</v>
      </c>
      <c r="H1119" s="277" t="s">
        <v>54</v>
      </c>
      <c r="I1119" s="277" t="s">
        <v>68</v>
      </c>
      <c r="J1119" s="278">
        <v>42278</v>
      </c>
      <c r="K1119" s="279">
        <v>249</v>
      </c>
      <c r="L1119" s="275" t="s">
        <v>111</v>
      </c>
      <c r="M1119" s="275" t="s">
        <v>42</v>
      </c>
      <c r="N1119" s="278">
        <v>42342</v>
      </c>
      <c r="O1119" s="278" t="s">
        <v>273</v>
      </c>
      <c r="P1119" s="279">
        <v>185</v>
      </c>
      <c r="Q1119" s="278" t="s">
        <v>37</v>
      </c>
      <c r="R1119" s="275">
        <v>346448</v>
      </c>
      <c r="S1119" s="275" t="s">
        <v>197</v>
      </c>
      <c r="T1119" s="275">
        <v>4622.34</v>
      </c>
      <c r="U1119" s="275" t="s">
        <v>197</v>
      </c>
      <c r="V1119" s="283">
        <v>346447.71063026058</v>
      </c>
      <c r="W1119" s="275" t="s">
        <v>100</v>
      </c>
      <c r="X1119" s="275" t="s">
        <v>114</v>
      </c>
      <c r="Y1119" s="275">
        <v>4.62</v>
      </c>
      <c r="Z1119" s="275">
        <v>1</v>
      </c>
      <c r="AA1119" s="282" t="s">
        <v>630</v>
      </c>
      <c r="AB1119" s="289" t="s">
        <v>411</v>
      </c>
      <c r="AC1119" s="275" t="s">
        <v>358</v>
      </c>
      <c r="AD1119" s="290" t="s">
        <v>350</v>
      </c>
      <c r="AE1119" s="292"/>
      <c r="AF1119" s="292" t="s">
        <v>2134</v>
      </c>
      <c r="AG1119" s="292"/>
    </row>
    <row r="1120" spans="1:33" x14ac:dyDescent="0.25">
      <c r="A1120" s="275">
        <v>8520</v>
      </c>
      <c r="B1120" s="275" t="s">
        <v>196</v>
      </c>
      <c r="C1120" s="275" t="s">
        <v>19</v>
      </c>
      <c r="D1120" s="275">
        <v>1350</v>
      </c>
      <c r="E1120" s="275" t="s">
        <v>124</v>
      </c>
      <c r="F1120" s="275" t="s">
        <v>21</v>
      </c>
      <c r="G1120" s="276">
        <v>85201110009342</v>
      </c>
      <c r="H1120" s="277" t="s">
        <v>54</v>
      </c>
      <c r="I1120" s="277" t="s">
        <v>68</v>
      </c>
      <c r="J1120" s="278">
        <v>42401</v>
      </c>
      <c r="K1120" s="279">
        <v>126</v>
      </c>
      <c r="L1120" s="275" t="s">
        <v>111</v>
      </c>
      <c r="M1120" s="275" t="s">
        <v>42</v>
      </c>
      <c r="N1120" s="278">
        <v>42466</v>
      </c>
      <c r="O1120" s="278" t="s">
        <v>266</v>
      </c>
      <c r="P1120" s="279">
        <v>61</v>
      </c>
      <c r="Q1120" s="278" t="s">
        <v>35</v>
      </c>
      <c r="R1120" s="275">
        <v>360409.78</v>
      </c>
      <c r="S1120" s="275" t="s">
        <v>197</v>
      </c>
      <c r="T1120" s="275">
        <v>4808.62</v>
      </c>
      <c r="U1120" s="275" t="s">
        <v>197</v>
      </c>
      <c r="V1120" s="283">
        <v>360409.53073354269</v>
      </c>
      <c r="W1120" s="275" t="s">
        <v>100</v>
      </c>
      <c r="X1120" s="275" t="s">
        <v>114</v>
      </c>
      <c r="Y1120" s="275">
        <v>4.8099999999999996</v>
      </c>
      <c r="Z1120" s="275">
        <v>1</v>
      </c>
      <c r="AA1120" s="282" t="s">
        <v>630</v>
      </c>
      <c r="AB1120" s="289" t="s">
        <v>411</v>
      </c>
      <c r="AC1120" s="275" t="s">
        <v>358</v>
      </c>
      <c r="AD1120" s="290" t="s">
        <v>350</v>
      </c>
      <c r="AE1120" s="292"/>
      <c r="AF1120" s="292" t="s">
        <v>2134</v>
      </c>
      <c r="AG1120" s="292"/>
    </row>
    <row r="1121" spans="1:33" x14ac:dyDescent="0.25">
      <c r="A1121" s="275">
        <v>8520</v>
      </c>
      <c r="B1121" s="275" t="s">
        <v>196</v>
      </c>
      <c r="C1121" s="275" t="s">
        <v>19</v>
      </c>
      <c r="D1121" s="275">
        <v>1350</v>
      </c>
      <c r="E1121" s="275" t="s">
        <v>124</v>
      </c>
      <c r="F1121" s="275" t="s">
        <v>21</v>
      </c>
      <c r="G1121" s="276">
        <v>85200310078237</v>
      </c>
      <c r="H1121" s="277" t="s">
        <v>277</v>
      </c>
      <c r="I1121" s="277" t="s">
        <v>222</v>
      </c>
      <c r="J1121" s="278">
        <v>42430</v>
      </c>
      <c r="K1121" s="279">
        <v>97</v>
      </c>
      <c r="L1121" s="275" t="s">
        <v>111</v>
      </c>
      <c r="M1121" s="275" t="s">
        <v>42</v>
      </c>
      <c r="N1121" s="278">
        <v>42495</v>
      </c>
      <c r="O1121" s="278" t="s">
        <v>268</v>
      </c>
      <c r="P1121" s="279">
        <v>32</v>
      </c>
      <c r="Q1121" s="278" t="s">
        <v>34</v>
      </c>
      <c r="R1121" s="275">
        <v>430390.53</v>
      </c>
      <c r="S1121" s="275" t="s">
        <v>197</v>
      </c>
      <c r="T1121" s="275">
        <v>5742.31</v>
      </c>
      <c r="U1121" s="275" t="s">
        <v>197</v>
      </c>
      <c r="V1121" s="283">
        <v>430390.26839852799</v>
      </c>
      <c r="W1121" s="275" t="s">
        <v>100</v>
      </c>
      <c r="X1121" s="275" t="s">
        <v>114</v>
      </c>
      <c r="Y1121" s="275">
        <v>5.74</v>
      </c>
      <c r="Z1121" s="275">
        <v>1</v>
      </c>
      <c r="AA1121" s="282" t="s">
        <v>630</v>
      </c>
      <c r="AB1121" s="289" t="s">
        <v>411</v>
      </c>
      <c r="AC1121" s="275" t="s">
        <v>358</v>
      </c>
      <c r="AD1121" s="290" t="s">
        <v>350</v>
      </c>
      <c r="AE1121" s="292"/>
      <c r="AF1121" s="292" t="s">
        <v>2134</v>
      </c>
      <c r="AG1121" s="292"/>
    </row>
    <row r="1122" spans="1:33" x14ac:dyDescent="0.25">
      <c r="A1122" s="275">
        <v>8520</v>
      </c>
      <c r="B1122" s="275" t="s">
        <v>196</v>
      </c>
      <c r="C1122" s="275" t="s">
        <v>19</v>
      </c>
      <c r="D1122" s="275">
        <v>1350</v>
      </c>
      <c r="E1122" s="275" t="s">
        <v>124</v>
      </c>
      <c r="F1122" s="275" t="s">
        <v>21</v>
      </c>
      <c r="G1122" s="276">
        <v>85200310078246</v>
      </c>
      <c r="H1122" s="277" t="s">
        <v>277</v>
      </c>
      <c r="I1122" s="277" t="s">
        <v>222</v>
      </c>
      <c r="J1122" s="278">
        <v>42430</v>
      </c>
      <c r="K1122" s="279">
        <v>97</v>
      </c>
      <c r="L1122" s="275" t="s">
        <v>111</v>
      </c>
      <c r="M1122" s="275" t="s">
        <v>42</v>
      </c>
      <c r="N1122" s="278">
        <v>42495</v>
      </c>
      <c r="O1122" s="278" t="s">
        <v>268</v>
      </c>
      <c r="P1122" s="279">
        <v>32</v>
      </c>
      <c r="Q1122" s="278" t="s">
        <v>34</v>
      </c>
      <c r="R1122" s="275">
        <v>430390.53</v>
      </c>
      <c r="S1122" s="275" t="s">
        <v>197</v>
      </c>
      <c r="T1122" s="275">
        <v>5742.31</v>
      </c>
      <c r="U1122" s="275" t="s">
        <v>197</v>
      </c>
      <c r="V1122" s="283">
        <v>430390.26839852799</v>
      </c>
      <c r="W1122" s="275" t="s">
        <v>100</v>
      </c>
      <c r="X1122" s="275" t="s">
        <v>114</v>
      </c>
      <c r="Y1122" s="275">
        <v>5.74</v>
      </c>
      <c r="Z1122" s="275">
        <v>1</v>
      </c>
      <c r="AA1122" s="282" t="s">
        <v>630</v>
      </c>
      <c r="AB1122" s="289" t="s">
        <v>411</v>
      </c>
      <c r="AC1122" s="275" t="s">
        <v>358</v>
      </c>
      <c r="AD1122" s="290" t="s">
        <v>350</v>
      </c>
      <c r="AE1122" s="292"/>
      <c r="AF1122" s="292" t="s">
        <v>2134</v>
      </c>
      <c r="AG1122" s="292"/>
    </row>
    <row r="1123" spans="1:33" x14ac:dyDescent="0.25">
      <c r="A1123" s="275">
        <v>8520</v>
      </c>
      <c r="B1123" s="275" t="s">
        <v>196</v>
      </c>
      <c r="C1123" s="275" t="s">
        <v>19</v>
      </c>
      <c r="D1123" s="275">
        <v>1350</v>
      </c>
      <c r="E1123" s="275" t="s">
        <v>124</v>
      </c>
      <c r="F1123" s="275" t="s">
        <v>21</v>
      </c>
      <c r="G1123" s="276">
        <v>85200310079031</v>
      </c>
      <c r="H1123" s="277" t="s">
        <v>277</v>
      </c>
      <c r="I1123" s="277" t="s">
        <v>222</v>
      </c>
      <c r="J1123" s="278">
        <v>42461</v>
      </c>
      <c r="K1123" s="279">
        <v>66</v>
      </c>
      <c r="L1123" s="275" t="s">
        <v>111</v>
      </c>
      <c r="M1123" s="275" t="s">
        <v>42</v>
      </c>
      <c r="N1123" s="278">
        <v>42527</v>
      </c>
      <c r="O1123" s="278" t="s">
        <v>268</v>
      </c>
      <c r="P1123" s="279">
        <v>0</v>
      </c>
      <c r="Q1123" s="278" t="s">
        <v>33</v>
      </c>
      <c r="R1123" s="275">
        <v>430390.53</v>
      </c>
      <c r="S1123" s="275" t="s">
        <v>197</v>
      </c>
      <c r="T1123" s="275">
        <v>5742.31</v>
      </c>
      <c r="U1123" s="275" t="s">
        <v>197</v>
      </c>
      <c r="V1123" s="283">
        <v>430390.26839852799</v>
      </c>
      <c r="W1123" s="275" t="s">
        <v>100</v>
      </c>
      <c r="X1123" s="275" t="s">
        <v>114</v>
      </c>
      <c r="Y1123" s="275">
        <v>5.74</v>
      </c>
      <c r="Z1123" s="275">
        <v>1</v>
      </c>
      <c r="AA1123" s="282" t="s">
        <v>630</v>
      </c>
      <c r="AB1123" s="289" t="s">
        <v>411</v>
      </c>
      <c r="AC1123" s="275" t="s">
        <v>358</v>
      </c>
      <c r="AD1123" s="290" t="s">
        <v>350</v>
      </c>
      <c r="AE1123" s="292"/>
      <c r="AF1123" s="292" t="s">
        <v>2134</v>
      </c>
      <c r="AG1123" s="292"/>
    </row>
    <row r="1124" spans="1:33" x14ac:dyDescent="0.25">
      <c r="A1124" s="275">
        <v>8520</v>
      </c>
      <c r="B1124" s="275" t="s">
        <v>196</v>
      </c>
      <c r="C1124" s="275" t="s">
        <v>19</v>
      </c>
      <c r="D1124" s="275">
        <v>1350</v>
      </c>
      <c r="E1124" s="275" t="s">
        <v>124</v>
      </c>
      <c r="F1124" s="275" t="s">
        <v>21</v>
      </c>
      <c r="G1124" s="276">
        <v>85201110009540</v>
      </c>
      <c r="H1124" s="277" t="s">
        <v>1061</v>
      </c>
      <c r="I1124" s="277" t="s">
        <v>68</v>
      </c>
      <c r="J1124" s="278">
        <v>42461</v>
      </c>
      <c r="K1124" s="279">
        <v>66</v>
      </c>
      <c r="L1124" s="275" t="s">
        <v>111</v>
      </c>
      <c r="M1124" s="275" t="s">
        <v>42</v>
      </c>
      <c r="N1124" s="278">
        <v>42527</v>
      </c>
      <c r="O1124" s="278" t="s">
        <v>268</v>
      </c>
      <c r="P1124" s="279">
        <v>0</v>
      </c>
      <c r="Q1124" s="278" t="s">
        <v>33</v>
      </c>
      <c r="R1124" s="275">
        <v>606561</v>
      </c>
      <c r="S1124" s="275" t="s">
        <v>197</v>
      </c>
      <c r="T1124" s="275">
        <v>8092.8</v>
      </c>
      <c r="U1124" s="275" t="s">
        <v>197</v>
      </c>
      <c r="V1124" s="283">
        <v>606561.18602019164</v>
      </c>
      <c r="W1124" s="275" t="s">
        <v>100</v>
      </c>
      <c r="X1124" s="275" t="s">
        <v>114</v>
      </c>
      <c r="Y1124" s="275">
        <v>8.09</v>
      </c>
      <c r="Z1124" s="275">
        <v>1</v>
      </c>
      <c r="AA1124" s="282" t="s">
        <v>630</v>
      </c>
      <c r="AB1124" s="289" t="s">
        <v>411</v>
      </c>
      <c r="AC1124" s="275" t="s">
        <v>358</v>
      </c>
      <c r="AD1124" s="290" t="s">
        <v>350</v>
      </c>
      <c r="AE1124" s="292"/>
      <c r="AF1124" s="292" t="s">
        <v>2134</v>
      </c>
      <c r="AG1124" s="292"/>
    </row>
    <row r="1125" spans="1:33" x14ac:dyDescent="0.25">
      <c r="A1125" s="275">
        <v>8520</v>
      </c>
      <c r="B1125" s="275" t="s">
        <v>196</v>
      </c>
      <c r="C1125" s="275" t="s">
        <v>19</v>
      </c>
      <c r="D1125" s="275">
        <v>1350</v>
      </c>
      <c r="E1125" s="275" t="s">
        <v>124</v>
      </c>
      <c r="F1125" s="275" t="s">
        <v>21</v>
      </c>
      <c r="G1125" s="276">
        <v>85200330013130</v>
      </c>
      <c r="H1125" s="277" t="s">
        <v>55</v>
      </c>
      <c r="I1125" s="277" t="s">
        <v>1112</v>
      </c>
      <c r="J1125" s="278">
        <v>42361</v>
      </c>
      <c r="K1125" s="279">
        <v>166</v>
      </c>
      <c r="L1125" s="275" t="s">
        <v>111</v>
      </c>
      <c r="M1125" s="275" t="s">
        <v>42</v>
      </c>
      <c r="N1125" s="278">
        <v>42432</v>
      </c>
      <c r="O1125" s="278" t="s">
        <v>266</v>
      </c>
      <c r="P1125" s="279">
        <v>95</v>
      </c>
      <c r="Q1125" s="278" t="s">
        <v>36</v>
      </c>
      <c r="R1125" s="275">
        <v>703518</v>
      </c>
      <c r="S1125" s="275" t="s">
        <v>197</v>
      </c>
      <c r="T1125" s="275">
        <v>9386.41</v>
      </c>
      <c r="U1125" s="275" t="s">
        <v>197</v>
      </c>
      <c r="V1125" s="283">
        <v>703518.18679218413</v>
      </c>
      <c r="W1125" s="275" t="s">
        <v>100</v>
      </c>
      <c r="X1125" s="275" t="s">
        <v>114</v>
      </c>
      <c r="Y1125" s="275">
        <v>9.39</v>
      </c>
      <c r="Z1125" s="275">
        <v>1</v>
      </c>
      <c r="AA1125" s="282" t="s">
        <v>630</v>
      </c>
      <c r="AB1125" s="289" t="s">
        <v>411</v>
      </c>
      <c r="AC1125" s="275" t="s">
        <v>358</v>
      </c>
      <c r="AD1125" s="290" t="s">
        <v>350</v>
      </c>
      <c r="AE1125" s="292"/>
      <c r="AF1125" s="292" t="s">
        <v>2134</v>
      </c>
      <c r="AG1125" s="292"/>
    </row>
    <row r="1126" spans="1:33" x14ac:dyDescent="0.25">
      <c r="A1126" s="275">
        <v>8520</v>
      </c>
      <c r="B1126" s="275" t="s">
        <v>196</v>
      </c>
      <c r="C1126" s="275" t="s">
        <v>19</v>
      </c>
      <c r="D1126" s="275">
        <v>1350</v>
      </c>
      <c r="E1126" s="275" t="s">
        <v>124</v>
      </c>
      <c r="F1126" s="275" t="s">
        <v>21</v>
      </c>
      <c r="G1126" s="276">
        <v>85201210001923</v>
      </c>
      <c r="H1126" s="277" t="s">
        <v>54</v>
      </c>
      <c r="I1126" s="277" t="s">
        <v>646</v>
      </c>
      <c r="J1126" s="278">
        <v>42219</v>
      </c>
      <c r="K1126" s="279">
        <v>308</v>
      </c>
      <c r="L1126" s="275" t="s">
        <v>111</v>
      </c>
      <c r="M1126" s="275" t="s">
        <v>42</v>
      </c>
      <c r="N1126" s="278">
        <v>42283</v>
      </c>
      <c r="O1126" s="278" t="s">
        <v>1238</v>
      </c>
      <c r="P1126" s="279">
        <v>244</v>
      </c>
      <c r="Q1126" s="278" t="s">
        <v>37</v>
      </c>
      <c r="R1126" s="275">
        <v>913813</v>
      </c>
      <c r="S1126" s="275" t="s">
        <v>197</v>
      </c>
      <c r="T1126" s="275">
        <v>12192.18</v>
      </c>
      <c r="U1126" s="275" t="s">
        <v>197</v>
      </c>
      <c r="V1126" s="283">
        <v>913812.66817067773</v>
      </c>
      <c r="W1126" s="275" t="s">
        <v>100</v>
      </c>
      <c r="X1126" s="275" t="s">
        <v>114</v>
      </c>
      <c r="Y1126" s="275">
        <v>12.19</v>
      </c>
      <c r="Z1126" s="275">
        <v>1</v>
      </c>
      <c r="AA1126" s="282" t="s">
        <v>630</v>
      </c>
      <c r="AB1126" s="289" t="s">
        <v>411</v>
      </c>
      <c r="AC1126" s="275" t="s">
        <v>358</v>
      </c>
      <c r="AD1126" s="290" t="s">
        <v>350</v>
      </c>
      <c r="AE1126" s="292"/>
      <c r="AF1126" s="292" t="s">
        <v>2134</v>
      </c>
      <c r="AG1126" s="292"/>
    </row>
    <row r="1127" spans="1:33" x14ac:dyDescent="0.25">
      <c r="A1127" s="275">
        <v>8520</v>
      </c>
      <c r="B1127" s="275" t="s">
        <v>196</v>
      </c>
      <c r="C1127" s="275" t="s">
        <v>19</v>
      </c>
      <c r="D1127" s="275">
        <v>1350</v>
      </c>
      <c r="E1127" s="275" t="s">
        <v>124</v>
      </c>
      <c r="F1127" s="275" t="s">
        <v>21</v>
      </c>
      <c r="G1127" s="276">
        <v>85201210002195</v>
      </c>
      <c r="H1127" s="277" t="s">
        <v>1061</v>
      </c>
      <c r="I1127" s="277" t="s">
        <v>66</v>
      </c>
      <c r="J1127" s="278">
        <v>42362</v>
      </c>
      <c r="K1127" s="279">
        <v>165</v>
      </c>
      <c r="L1127" s="275" t="s">
        <v>111</v>
      </c>
      <c r="M1127" s="275" t="s">
        <v>42</v>
      </c>
      <c r="N1127" s="278">
        <v>42432</v>
      </c>
      <c r="O1127" s="278" t="s">
        <v>266</v>
      </c>
      <c r="P1127" s="279">
        <v>95</v>
      </c>
      <c r="Q1127" s="278" t="s">
        <v>36</v>
      </c>
      <c r="R1127" s="275">
        <v>914460</v>
      </c>
      <c r="S1127" s="275" t="s">
        <v>197</v>
      </c>
      <c r="T1127" s="275">
        <v>12200.82</v>
      </c>
      <c r="U1127" s="275" t="s">
        <v>197</v>
      </c>
      <c r="V1127" s="283">
        <v>914460.24239062809</v>
      </c>
      <c r="W1127" s="275" t="s">
        <v>100</v>
      </c>
      <c r="X1127" s="275" t="s">
        <v>114</v>
      </c>
      <c r="Y1127" s="275">
        <v>12.2</v>
      </c>
      <c r="Z1127" s="275">
        <v>1</v>
      </c>
      <c r="AA1127" s="282" t="s">
        <v>630</v>
      </c>
      <c r="AB1127" s="289" t="s">
        <v>411</v>
      </c>
      <c r="AC1127" s="275" t="s">
        <v>358</v>
      </c>
      <c r="AD1127" s="290" t="s">
        <v>350</v>
      </c>
      <c r="AE1127" s="292"/>
      <c r="AF1127" s="292" t="s">
        <v>2134</v>
      </c>
      <c r="AG1127" s="292"/>
    </row>
    <row r="1128" spans="1:33" x14ac:dyDescent="0.25">
      <c r="A1128" s="275">
        <v>8520</v>
      </c>
      <c r="B1128" s="275" t="s">
        <v>196</v>
      </c>
      <c r="C1128" s="275" t="s">
        <v>19</v>
      </c>
      <c r="D1128" s="275">
        <v>1350</v>
      </c>
      <c r="E1128" s="275" t="s">
        <v>124</v>
      </c>
      <c r="F1128" s="275" t="s">
        <v>21</v>
      </c>
      <c r="G1128" s="276">
        <v>85200330013324</v>
      </c>
      <c r="H1128" s="277" t="s">
        <v>60</v>
      </c>
      <c r="I1128" s="277" t="s">
        <v>235</v>
      </c>
      <c r="J1128" s="278">
        <v>42461</v>
      </c>
      <c r="K1128" s="279">
        <v>66</v>
      </c>
      <c r="L1128" s="275" t="s">
        <v>111</v>
      </c>
      <c r="M1128" s="275" t="s">
        <v>42</v>
      </c>
      <c r="N1128" s="278">
        <v>42527</v>
      </c>
      <c r="O1128" s="278" t="s">
        <v>268</v>
      </c>
      <c r="P1128" s="279">
        <v>0</v>
      </c>
      <c r="Q1128" s="278" t="s">
        <v>33</v>
      </c>
      <c r="R1128" s="275">
        <v>1082411</v>
      </c>
      <c r="S1128" s="275" t="s">
        <v>197</v>
      </c>
      <c r="T1128" s="275">
        <v>14441.64</v>
      </c>
      <c r="U1128" s="275" t="s">
        <v>197</v>
      </c>
      <c r="V1128" s="283">
        <v>1082411.3145606762</v>
      </c>
      <c r="W1128" s="275" t="s">
        <v>100</v>
      </c>
      <c r="X1128" s="275" t="s">
        <v>114</v>
      </c>
      <c r="Y1128" s="275">
        <v>14.44</v>
      </c>
      <c r="Z1128" s="275">
        <v>1</v>
      </c>
      <c r="AA1128" s="282" t="s">
        <v>630</v>
      </c>
      <c r="AB1128" s="289" t="s">
        <v>411</v>
      </c>
      <c r="AC1128" s="275" t="s">
        <v>358</v>
      </c>
      <c r="AD1128" s="290" t="s">
        <v>350</v>
      </c>
      <c r="AE1128" s="292"/>
      <c r="AF1128" s="292" t="s">
        <v>2134</v>
      </c>
      <c r="AG1128" s="292"/>
    </row>
    <row r="1129" spans="1:33" x14ac:dyDescent="0.25">
      <c r="A1129" s="275">
        <v>8520</v>
      </c>
      <c r="B1129" s="275" t="s">
        <v>196</v>
      </c>
      <c r="C1129" s="275" t="s">
        <v>19</v>
      </c>
      <c r="D1129" s="275">
        <v>1350</v>
      </c>
      <c r="E1129" s="275" t="s">
        <v>124</v>
      </c>
      <c r="F1129" s="275" t="s">
        <v>21</v>
      </c>
      <c r="G1129" s="276">
        <v>85200310075927</v>
      </c>
      <c r="H1129" s="277" t="s">
        <v>56</v>
      </c>
      <c r="I1129" s="277" t="s">
        <v>219</v>
      </c>
      <c r="J1129" s="278">
        <v>42361</v>
      </c>
      <c r="K1129" s="279">
        <v>166</v>
      </c>
      <c r="L1129" s="275" t="s">
        <v>111</v>
      </c>
      <c r="M1129" s="275" t="s">
        <v>42</v>
      </c>
      <c r="N1129" s="278">
        <v>42432</v>
      </c>
      <c r="O1129" s="278" t="s">
        <v>266</v>
      </c>
      <c r="P1129" s="279">
        <v>95</v>
      </c>
      <c r="Q1129" s="278" t="s">
        <v>36</v>
      </c>
      <c r="R1129" s="275">
        <v>1344289.28</v>
      </c>
      <c r="S1129" s="275" t="s">
        <v>197</v>
      </c>
      <c r="T1129" s="275">
        <v>17935.64</v>
      </c>
      <c r="U1129" s="275" t="s">
        <v>197</v>
      </c>
      <c r="V1129" s="283">
        <v>1344289.1298970925</v>
      </c>
      <c r="W1129" s="275" t="s">
        <v>100</v>
      </c>
      <c r="X1129" s="275" t="s">
        <v>114</v>
      </c>
      <c r="Y1129" s="275">
        <v>17.940000000000001</v>
      </c>
      <c r="Z1129" s="275">
        <v>1</v>
      </c>
      <c r="AA1129" s="282" t="s">
        <v>630</v>
      </c>
      <c r="AB1129" s="289" t="s">
        <v>411</v>
      </c>
      <c r="AC1129" s="275" t="s">
        <v>358</v>
      </c>
      <c r="AD1129" s="290" t="s">
        <v>350</v>
      </c>
      <c r="AE1129" s="292"/>
      <c r="AF1129" s="292" t="s">
        <v>2134</v>
      </c>
      <c r="AG1129" s="292"/>
    </row>
    <row r="1130" spans="1:33" x14ac:dyDescent="0.25">
      <c r="A1130" s="275">
        <v>8520</v>
      </c>
      <c r="B1130" s="275" t="s">
        <v>196</v>
      </c>
      <c r="C1130" s="275" t="s">
        <v>19</v>
      </c>
      <c r="D1130" s="275">
        <v>1350</v>
      </c>
      <c r="E1130" s="275" t="s">
        <v>124</v>
      </c>
      <c r="F1130" s="275" t="s">
        <v>21</v>
      </c>
      <c r="G1130" s="276">
        <v>85200310075166</v>
      </c>
      <c r="H1130" s="277" t="s">
        <v>56</v>
      </c>
      <c r="I1130" s="277" t="s">
        <v>219</v>
      </c>
      <c r="J1130" s="278">
        <v>42361</v>
      </c>
      <c r="K1130" s="279">
        <v>166</v>
      </c>
      <c r="L1130" s="275" t="s">
        <v>111</v>
      </c>
      <c r="M1130" s="275" t="s">
        <v>42</v>
      </c>
      <c r="N1130" s="278">
        <v>42432</v>
      </c>
      <c r="O1130" s="278" t="s">
        <v>266</v>
      </c>
      <c r="P1130" s="279">
        <v>95</v>
      </c>
      <c r="Q1130" s="278" t="s">
        <v>36</v>
      </c>
      <c r="R1130" s="275">
        <v>1392691</v>
      </c>
      <c r="S1130" s="275" t="s">
        <v>197</v>
      </c>
      <c r="T1130" s="275">
        <v>18581.419999999998</v>
      </c>
      <c r="U1130" s="275" t="s">
        <v>197</v>
      </c>
      <c r="V1130" s="283">
        <v>1392690.8057951895</v>
      </c>
      <c r="W1130" s="275" t="s">
        <v>100</v>
      </c>
      <c r="X1130" s="275" t="s">
        <v>114</v>
      </c>
      <c r="Y1130" s="275">
        <v>18.579999999999998</v>
      </c>
      <c r="Z1130" s="275">
        <v>1</v>
      </c>
      <c r="AA1130" s="282" t="s">
        <v>630</v>
      </c>
      <c r="AB1130" s="289" t="s">
        <v>411</v>
      </c>
      <c r="AC1130" s="275" t="s">
        <v>358</v>
      </c>
      <c r="AD1130" s="290" t="s">
        <v>350</v>
      </c>
      <c r="AE1130" s="292"/>
      <c r="AF1130" s="292" t="s">
        <v>2134</v>
      </c>
      <c r="AG1130" s="292"/>
    </row>
    <row r="1131" spans="1:33" x14ac:dyDescent="0.25">
      <c r="A1131" s="275">
        <v>8520</v>
      </c>
      <c r="B1131" s="275" t="s">
        <v>196</v>
      </c>
      <c r="C1131" s="275" t="s">
        <v>19</v>
      </c>
      <c r="D1131" s="275">
        <v>1350</v>
      </c>
      <c r="E1131" s="275" t="s">
        <v>124</v>
      </c>
      <c r="F1131" s="275" t="s">
        <v>21</v>
      </c>
      <c r="G1131" s="276">
        <v>85200710011471</v>
      </c>
      <c r="H1131" s="277" t="s">
        <v>277</v>
      </c>
      <c r="I1131" s="277" t="s">
        <v>213</v>
      </c>
      <c r="J1131" s="278">
        <v>42430</v>
      </c>
      <c r="K1131" s="279">
        <v>97</v>
      </c>
      <c r="L1131" s="275" t="s">
        <v>111</v>
      </c>
      <c r="M1131" s="275" t="s">
        <v>42</v>
      </c>
      <c r="N1131" s="278">
        <v>42495</v>
      </c>
      <c r="O1131" s="278" t="s">
        <v>268</v>
      </c>
      <c r="P1131" s="279">
        <v>32</v>
      </c>
      <c r="Q1131" s="278" t="s">
        <v>34</v>
      </c>
      <c r="R1131" s="275">
        <v>1438139.55</v>
      </c>
      <c r="S1131" s="275" t="s">
        <v>197</v>
      </c>
      <c r="T1131" s="275">
        <v>19187.8</v>
      </c>
      <c r="U1131" s="275" t="s">
        <v>197</v>
      </c>
      <c r="V1131" s="283">
        <v>1438139.423329161</v>
      </c>
      <c r="W1131" s="275" t="s">
        <v>100</v>
      </c>
      <c r="X1131" s="275" t="s">
        <v>114</v>
      </c>
      <c r="Y1131" s="275">
        <v>19.190000000000001</v>
      </c>
      <c r="Z1131" s="275">
        <v>1</v>
      </c>
      <c r="AA1131" s="282" t="s">
        <v>630</v>
      </c>
      <c r="AB1131" s="289" t="s">
        <v>411</v>
      </c>
      <c r="AC1131" s="275" t="s">
        <v>358</v>
      </c>
      <c r="AD1131" s="290" t="s">
        <v>350</v>
      </c>
      <c r="AE1131" s="292"/>
      <c r="AF1131" s="292" t="s">
        <v>2134</v>
      </c>
      <c r="AG1131" s="292"/>
    </row>
    <row r="1132" spans="1:33" x14ac:dyDescent="0.25">
      <c r="A1132" s="275">
        <v>8520</v>
      </c>
      <c r="B1132" s="275" t="s">
        <v>196</v>
      </c>
      <c r="C1132" s="275" t="s">
        <v>19</v>
      </c>
      <c r="D1132" s="275">
        <v>1350</v>
      </c>
      <c r="E1132" s="275" t="s">
        <v>124</v>
      </c>
      <c r="F1132" s="275" t="s">
        <v>21</v>
      </c>
      <c r="G1132" s="276">
        <v>85200710011442</v>
      </c>
      <c r="H1132" s="277" t="s">
        <v>277</v>
      </c>
      <c r="I1132" s="277" t="s">
        <v>213</v>
      </c>
      <c r="J1132" s="278">
        <v>42430</v>
      </c>
      <c r="K1132" s="279">
        <v>97</v>
      </c>
      <c r="L1132" s="275" t="s">
        <v>111</v>
      </c>
      <c r="M1132" s="275" t="s">
        <v>42</v>
      </c>
      <c r="N1132" s="278">
        <v>42495</v>
      </c>
      <c r="O1132" s="278" t="s">
        <v>268</v>
      </c>
      <c r="P1132" s="279">
        <v>32</v>
      </c>
      <c r="Q1132" s="278" t="s">
        <v>34</v>
      </c>
      <c r="R1132" s="275">
        <v>1438217.55</v>
      </c>
      <c r="S1132" s="275" t="s">
        <v>197</v>
      </c>
      <c r="T1132" s="275">
        <v>19188.84</v>
      </c>
      <c r="U1132" s="275" t="s">
        <v>197</v>
      </c>
      <c r="V1132" s="283">
        <v>1438217.3720778588</v>
      </c>
      <c r="W1132" s="275" t="s">
        <v>100</v>
      </c>
      <c r="X1132" s="275" t="s">
        <v>114</v>
      </c>
      <c r="Y1132" s="275">
        <v>19.190000000000001</v>
      </c>
      <c r="Z1132" s="275">
        <v>1</v>
      </c>
      <c r="AA1132" s="282" t="s">
        <v>630</v>
      </c>
      <c r="AB1132" s="289" t="s">
        <v>411</v>
      </c>
      <c r="AC1132" s="275" t="s">
        <v>358</v>
      </c>
      <c r="AD1132" s="290" t="s">
        <v>350</v>
      </c>
      <c r="AE1132" s="292"/>
      <c r="AF1132" s="292" t="s">
        <v>2134</v>
      </c>
      <c r="AG1132" s="292"/>
    </row>
    <row r="1133" spans="1:33" x14ac:dyDescent="0.25">
      <c r="A1133" s="275">
        <v>8520</v>
      </c>
      <c r="B1133" s="275" t="s">
        <v>196</v>
      </c>
      <c r="C1133" s="275" t="s">
        <v>19</v>
      </c>
      <c r="D1133" s="275">
        <v>1350</v>
      </c>
      <c r="E1133" s="275" t="s">
        <v>124</v>
      </c>
      <c r="F1133" s="275" t="s">
        <v>21</v>
      </c>
      <c r="G1133" s="276">
        <v>85200710011632</v>
      </c>
      <c r="H1133" s="277" t="s">
        <v>277</v>
      </c>
      <c r="I1133" s="277" t="s">
        <v>213</v>
      </c>
      <c r="J1133" s="278">
        <v>42461</v>
      </c>
      <c r="K1133" s="279">
        <v>66</v>
      </c>
      <c r="L1133" s="275" t="s">
        <v>111</v>
      </c>
      <c r="M1133" s="275" t="s">
        <v>42</v>
      </c>
      <c r="N1133" s="278">
        <v>42527</v>
      </c>
      <c r="O1133" s="278" t="s">
        <v>268</v>
      </c>
      <c r="P1133" s="279">
        <v>0</v>
      </c>
      <c r="Q1133" s="278" t="s">
        <v>33</v>
      </c>
      <c r="R1133" s="275">
        <v>1449317.55</v>
      </c>
      <c r="S1133" s="275" t="s">
        <v>197</v>
      </c>
      <c r="T1133" s="275">
        <v>19336.939999999999</v>
      </c>
      <c r="U1133" s="275" t="s">
        <v>197</v>
      </c>
      <c r="V1133" s="283">
        <v>1449317.5736952953</v>
      </c>
      <c r="W1133" s="275" t="s">
        <v>100</v>
      </c>
      <c r="X1133" s="275" t="s">
        <v>114</v>
      </c>
      <c r="Y1133" s="275">
        <v>19.34</v>
      </c>
      <c r="Z1133" s="275">
        <v>1</v>
      </c>
      <c r="AA1133" s="282" t="s">
        <v>630</v>
      </c>
      <c r="AB1133" s="289" t="s">
        <v>411</v>
      </c>
      <c r="AC1133" s="275" t="s">
        <v>358</v>
      </c>
      <c r="AD1133" s="290" t="s">
        <v>350</v>
      </c>
      <c r="AE1133" s="292"/>
      <c r="AF1133" s="292" t="s">
        <v>2134</v>
      </c>
      <c r="AG1133" s="292"/>
    </row>
    <row r="1134" spans="1:33" x14ac:dyDescent="0.25">
      <c r="A1134" s="275">
        <v>8520</v>
      </c>
      <c r="B1134" s="275" t="s">
        <v>196</v>
      </c>
      <c r="C1134" s="275" t="s">
        <v>19</v>
      </c>
      <c r="D1134" s="275">
        <v>1350</v>
      </c>
      <c r="E1134" s="275" t="s">
        <v>124</v>
      </c>
      <c r="F1134" s="275" t="s">
        <v>21</v>
      </c>
      <c r="G1134" s="276">
        <v>85201210002212</v>
      </c>
      <c r="H1134" s="277" t="s">
        <v>1061</v>
      </c>
      <c r="I1134" s="277" t="s">
        <v>66</v>
      </c>
      <c r="J1134" s="278">
        <v>42362</v>
      </c>
      <c r="K1134" s="279">
        <v>165</v>
      </c>
      <c r="L1134" s="275" t="s">
        <v>127</v>
      </c>
      <c r="M1134" s="275" t="s">
        <v>128</v>
      </c>
      <c r="N1134" s="278">
        <v>42432</v>
      </c>
      <c r="O1134" s="278" t="s">
        <v>266</v>
      </c>
      <c r="P1134" s="279">
        <v>95</v>
      </c>
      <c r="Q1134" s="278" t="s">
        <v>36</v>
      </c>
      <c r="R1134" s="275">
        <v>1797286.78</v>
      </c>
      <c r="S1134" s="275" t="s">
        <v>197</v>
      </c>
      <c r="T1134" s="275">
        <v>23979.58</v>
      </c>
      <c r="U1134" s="275" t="s">
        <v>197</v>
      </c>
      <c r="V1134" s="283">
        <v>1797286.7839395597</v>
      </c>
      <c r="W1134" s="275" t="s">
        <v>100</v>
      </c>
      <c r="X1134" s="275" t="s">
        <v>114</v>
      </c>
      <c r="Y1134" s="275">
        <v>23.98</v>
      </c>
      <c r="Z1134" s="275">
        <v>1</v>
      </c>
      <c r="AA1134" s="282" t="s">
        <v>630</v>
      </c>
      <c r="AB1134" s="289" t="s">
        <v>411</v>
      </c>
      <c r="AC1134" s="275" t="s">
        <v>372</v>
      </c>
      <c r="AD1134" s="290" t="s">
        <v>350</v>
      </c>
      <c r="AE1134" s="292"/>
      <c r="AF1134" s="292" t="s">
        <v>2134</v>
      </c>
      <c r="AG1134" s="292"/>
    </row>
    <row r="1135" spans="1:33" x14ac:dyDescent="0.25">
      <c r="A1135" s="275">
        <v>8520</v>
      </c>
      <c r="B1135" s="275" t="s">
        <v>196</v>
      </c>
      <c r="C1135" s="275" t="s">
        <v>19</v>
      </c>
      <c r="D1135" s="275">
        <v>1350</v>
      </c>
      <c r="E1135" s="275" t="s">
        <v>124</v>
      </c>
      <c r="F1135" s="275" t="s">
        <v>21</v>
      </c>
      <c r="G1135" s="276">
        <v>85201210001922</v>
      </c>
      <c r="H1135" s="277" t="s">
        <v>54</v>
      </c>
      <c r="I1135" s="277" t="s">
        <v>646</v>
      </c>
      <c r="J1135" s="278">
        <v>42219</v>
      </c>
      <c r="K1135" s="279">
        <v>308</v>
      </c>
      <c r="L1135" s="275" t="s">
        <v>111</v>
      </c>
      <c r="M1135" s="275" t="s">
        <v>42</v>
      </c>
      <c r="N1135" s="278">
        <v>42283</v>
      </c>
      <c r="O1135" s="278" t="s">
        <v>1238</v>
      </c>
      <c r="P1135" s="279">
        <v>244</v>
      </c>
      <c r="Q1135" s="278" t="s">
        <v>37</v>
      </c>
      <c r="R1135" s="275">
        <v>2026165.37</v>
      </c>
      <c r="S1135" s="275" t="s">
        <v>197</v>
      </c>
      <c r="T1135" s="275">
        <v>27033.3</v>
      </c>
      <c r="U1135" s="275" t="s">
        <v>197</v>
      </c>
      <c r="V1135" s="283">
        <v>2026165.296317671</v>
      </c>
      <c r="W1135" s="275" t="s">
        <v>100</v>
      </c>
      <c r="X1135" s="275" t="s">
        <v>114</v>
      </c>
      <c r="Y1135" s="275">
        <v>27.03</v>
      </c>
      <c r="Z1135" s="275">
        <v>1</v>
      </c>
      <c r="AA1135" s="282" t="s">
        <v>630</v>
      </c>
      <c r="AB1135" s="289" t="s">
        <v>411</v>
      </c>
      <c r="AC1135" s="275" t="s">
        <v>358</v>
      </c>
      <c r="AD1135" s="290" t="s">
        <v>350</v>
      </c>
      <c r="AE1135" s="292"/>
      <c r="AF1135" s="292" t="s">
        <v>2134</v>
      </c>
      <c r="AG1135" s="292"/>
    </row>
    <row r="1136" spans="1:33" x14ac:dyDescent="0.25">
      <c r="A1136" s="275">
        <v>8520</v>
      </c>
      <c r="B1136" s="275" t="s">
        <v>196</v>
      </c>
      <c r="C1136" s="275" t="s">
        <v>19</v>
      </c>
      <c r="D1136" s="275">
        <v>1350</v>
      </c>
      <c r="E1136" s="275" t="s">
        <v>124</v>
      </c>
      <c r="F1136" s="275" t="s">
        <v>21</v>
      </c>
      <c r="G1136" s="276">
        <v>85200710011703</v>
      </c>
      <c r="H1136" s="277" t="s">
        <v>277</v>
      </c>
      <c r="I1136" s="277" t="s">
        <v>216</v>
      </c>
      <c r="J1136" s="278">
        <v>42461</v>
      </c>
      <c r="K1136" s="279">
        <v>66</v>
      </c>
      <c r="L1136" s="275" t="s">
        <v>111</v>
      </c>
      <c r="M1136" s="275" t="s">
        <v>42</v>
      </c>
      <c r="N1136" s="278">
        <v>42527</v>
      </c>
      <c r="O1136" s="278" t="s">
        <v>268</v>
      </c>
      <c r="P1136" s="279">
        <v>0</v>
      </c>
      <c r="Q1136" s="278" t="s">
        <v>33</v>
      </c>
      <c r="R1136" s="275">
        <v>2096787.16</v>
      </c>
      <c r="S1136" s="275" t="s">
        <v>197</v>
      </c>
      <c r="T1136" s="275">
        <v>27975.54</v>
      </c>
      <c r="U1136" s="275" t="s">
        <v>197</v>
      </c>
      <c r="V1136" s="283">
        <v>2096786.8626378155</v>
      </c>
      <c r="W1136" s="275" t="s">
        <v>100</v>
      </c>
      <c r="X1136" s="275" t="s">
        <v>114</v>
      </c>
      <c r="Y1136" s="275">
        <v>27.98</v>
      </c>
      <c r="Z1136" s="275">
        <v>1</v>
      </c>
      <c r="AA1136" s="282" t="s">
        <v>630</v>
      </c>
      <c r="AB1136" s="289" t="s">
        <v>411</v>
      </c>
      <c r="AC1136" s="275" t="s">
        <v>358</v>
      </c>
      <c r="AD1136" s="290" t="s">
        <v>350</v>
      </c>
      <c r="AE1136" s="292"/>
      <c r="AF1136" s="292" t="s">
        <v>2134</v>
      </c>
      <c r="AG1136" s="292"/>
    </row>
    <row r="1137" spans="1:33" x14ac:dyDescent="0.25">
      <c r="A1137" s="275">
        <v>8520</v>
      </c>
      <c r="B1137" s="275" t="s">
        <v>196</v>
      </c>
      <c r="C1137" s="275" t="s">
        <v>19</v>
      </c>
      <c r="D1137" s="275">
        <v>1350</v>
      </c>
      <c r="E1137" s="275" t="s">
        <v>124</v>
      </c>
      <c r="F1137" s="275" t="s">
        <v>21</v>
      </c>
      <c r="G1137" s="276">
        <v>85200710011679</v>
      </c>
      <c r="H1137" s="277" t="s">
        <v>277</v>
      </c>
      <c r="I1137" s="277" t="s">
        <v>216</v>
      </c>
      <c r="J1137" s="278">
        <v>42461</v>
      </c>
      <c r="K1137" s="279">
        <v>66</v>
      </c>
      <c r="L1137" s="275" t="s">
        <v>111</v>
      </c>
      <c r="M1137" s="275" t="s">
        <v>42</v>
      </c>
      <c r="N1137" s="278">
        <v>42527</v>
      </c>
      <c r="O1137" s="278" t="s">
        <v>268</v>
      </c>
      <c r="P1137" s="279">
        <v>0</v>
      </c>
      <c r="Q1137" s="278" t="s">
        <v>33</v>
      </c>
      <c r="R1137" s="275">
        <v>2154125.94</v>
      </c>
      <c r="S1137" s="275" t="s">
        <v>197</v>
      </c>
      <c r="T1137" s="275">
        <v>28740.560000000001</v>
      </c>
      <c r="U1137" s="275" t="s">
        <v>197</v>
      </c>
      <c r="V1137" s="283">
        <v>2154125.6623769873</v>
      </c>
      <c r="W1137" s="275" t="s">
        <v>100</v>
      </c>
      <c r="X1137" s="275" t="s">
        <v>114</v>
      </c>
      <c r="Y1137" s="275">
        <v>28.74</v>
      </c>
      <c r="Z1137" s="275">
        <v>1</v>
      </c>
      <c r="AA1137" s="282" t="s">
        <v>630</v>
      </c>
      <c r="AB1137" s="289" t="s">
        <v>411</v>
      </c>
      <c r="AC1137" s="275" t="s">
        <v>358</v>
      </c>
      <c r="AD1137" s="290" t="s">
        <v>350</v>
      </c>
      <c r="AE1137" s="292"/>
      <c r="AF1137" s="292" t="s">
        <v>2134</v>
      </c>
      <c r="AG1137" s="292"/>
    </row>
    <row r="1138" spans="1:33" x14ac:dyDescent="0.25">
      <c r="A1138" s="275">
        <v>8520</v>
      </c>
      <c r="B1138" s="275" t="s">
        <v>196</v>
      </c>
      <c r="C1138" s="275" t="s">
        <v>19</v>
      </c>
      <c r="D1138" s="275">
        <v>1350</v>
      </c>
      <c r="E1138" s="275" t="s">
        <v>124</v>
      </c>
      <c r="F1138" s="275" t="s">
        <v>21</v>
      </c>
      <c r="G1138" s="276">
        <v>85200310078582</v>
      </c>
      <c r="H1138" s="277" t="s">
        <v>56</v>
      </c>
      <c r="I1138" s="277" t="s">
        <v>219</v>
      </c>
      <c r="J1138" s="278">
        <v>42461</v>
      </c>
      <c r="K1138" s="279">
        <v>66</v>
      </c>
      <c r="L1138" s="275" t="s">
        <v>111</v>
      </c>
      <c r="M1138" s="275" t="s">
        <v>42</v>
      </c>
      <c r="N1138" s="278">
        <v>42527</v>
      </c>
      <c r="O1138" s="278" t="s">
        <v>268</v>
      </c>
      <c r="P1138" s="279">
        <v>0</v>
      </c>
      <c r="Q1138" s="278" t="s">
        <v>33</v>
      </c>
      <c r="R1138" s="275">
        <v>15245100</v>
      </c>
      <c r="S1138" s="275" t="s">
        <v>197</v>
      </c>
      <c r="T1138" s="275">
        <v>203401.65</v>
      </c>
      <c r="U1138" s="275" t="s">
        <v>197</v>
      </c>
      <c r="V1138" s="283">
        <v>15245100.096686427</v>
      </c>
      <c r="W1138" s="275" t="s">
        <v>100</v>
      </c>
      <c r="X1138" s="275" t="s">
        <v>114</v>
      </c>
      <c r="Y1138" s="275">
        <v>203.4</v>
      </c>
      <c r="Z1138" s="275">
        <v>1</v>
      </c>
      <c r="AA1138" s="282" t="s">
        <v>630</v>
      </c>
      <c r="AB1138" s="289" t="s">
        <v>411</v>
      </c>
      <c r="AC1138" s="275" t="s">
        <v>358</v>
      </c>
      <c r="AD1138" s="290" t="s">
        <v>350</v>
      </c>
      <c r="AE1138" s="292"/>
      <c r="AF1138" s="292" t="s">
        <v>2134</v>
      </c>
      <c r="AG1138" s="292"/>
    </row>
    <row r="1139" spans="1:33" x14ac:dyDescent="0.25">
      <c r="A1139" s="275">
        <v>8520</v>
      </c>
      <c r="B1139" s="275" t="s">
        <v>196</v>
      </c>
      <c r="C1139" s="275" t="s">
        <v>19</v>
      </c>
      <c r="D1139" s="275">
        <v>1516</v>
      </c>
      <c r="E1139" s="275" t="s">
        <v>132</v>
      </c>
      <c r="F1139" s="275" t="s">
        <v>14</v>
      </c>
      <c r="G1139" s="276">
        <v>85200310079439</v>
      </c>
      <c r="H1139" s="277" t="s">
        <v>57</v>
      </c>
      <c r="I1139" s="277" t="s">
        <v>224</v>
      </c>
      <c r="J1139" s="278">
        <v>42461</v>
      </c>
      <c r="K1139" s="279">
        <v>66</v>
      </c>
      <c r="L1139" s="275" t="s">
        <v>111</v>
      </c>
      <c r="M1139" s="275" t="s">
        <v>42</v>
      </c>
      <c r="N1139" s="278">
        <v>42524</v>
      </c>
      <c r="O1139" s="278" t="s">
        <v>268</v>
      </c>
      <c r="P1139" s="279">
        <v>3</v>
      </c>
      <c r="Q1139" s="278" t="s">
        <v>33</v>
      </c>
      <c r="R1139" s="275">
        <v>1182008</v>
      </c>
      <c r="S1139" s="275" t="s">
        <v>197</v>
      </c>
      <c r="T1139" s="275">
        <v>15770.47</v>
      </c>
      <c r="U1139" s="275" t="s">
        <v>197</v>
      </c>
      <c r="V1139" s="283">
        <v>1182008.0796876054</v>
      </c>
      <c r="W1139" s="275" t="s">
        <v>100</v>
      </c>
      <c r="X1139" s="275" t="s">
        <v>114</v>
      </c>
      <c r="Y1139" s="275">
        <v>15.77</v>
      </c>
      <c r="Z1139" s="275">
        <v>1</v>
      </c>
      <c r="AA1139" s="282" t="s">
        <v>630</v>
      </c>
      <c r="AB1139" s="289" t="s">
        <v>2153</v>
      </c>
      <c r="AC1139" s="275" t="s">
        <v>352</v>
      </c>
      <c r="AD1139" s="290" t="s">
        <v>350</v>
      </c>
      <c r="AE1139" s="292"/>
      <c r="AF1139" s="292" t="s">
        <v>2134</v>
      </c>
      <c r="AG1139" s="292"/>
    </row>
    <row r="1140" spans="1:33" x14ac:dyDescent="0.25">
      <c r="A1140" s="275">
        <v>8520</v>
      </c>
      <c r="B1140" s="275" t="s">
        <v>196</v>
      </c>
      <c r="C1140" s="275" t="s">
        <v>19</v>
      </c>
      <c r="D1140" s="275">
        <v>1516</v>
      </c>
      <c r="E1140" s="275" t="s">
        <v>132</v>
      </c>
      <c r="F1140" s="275" t="s">
        <v>14</v>
      </c>
      <c r="G1140" s="276">
        <v>85200310079468</v>
      </c>
      <c r="H1140" s="277" t="s">
        <v>57</v>
      </c>
      <c r="I1140" s="277" t="s">
        <v>224</v>
      </c>
      <c r="J1140" s="278">
        <v>42461</v>
      </c>
      <c r="K1140" s="279">
        <v>66</v>
      </c>
      <c r="L1140" s="275" t="s">
        <v>111</v>
      </c>
      <c r="M1140" s="275" t="s">
        <v>42</v>
      </c>
      <c r="N1140" s="278">
        <v>42524</v>
      </c>
      <c r="O1140" s="278" t="s">
        <v>268</v>
      </c>
      <c r="P1140" s="279">
        <v>3</v>
      </c>
      <c r="Q1140" s="278" t="s">
        <v>33</v>
      </c>
      <c r="R1140" s="275">
        <v>1433369</v>
      </c>
      <c r="S1140" s="275" t="s">
        <v>197</v>
      </c>
      <c r="T1140" s="275">
        <v>19124.150000000001</v>
      </c>
      <c r="U1140" s="275" t="s">
        <v>197</v>
      </c>
      <c r="V1140" s="283">
        <v>1433368.8100074201</v>
      </c>
      <c r="W1140" s="275" t="s">
        <v>100</v>
      </c>
      <c r="X1140" s="275" t="s">
        <v>114</v>
      </c>
      <c r="Y1140" s="275">
        <v>19.12</v>
      </c>
      <c r="Z1140" s="275">
        <v>1</v>
      </c>
      <c r="AA1140" s="282" t="s">
        <v>630</v>
      </c>
      <c r="AB1140" s="289" t="s">
        <v>2153</v>
      </c>
      <c r="AC1140" s="275" t="s">
        <v>352</v>
      </c>
      <c r="AD1140" s="290" t="s">
        <v>350</v>
      </c>
      <c r="AE1140" s="292"/>
      <c r="AF1140" s="292" t="s">
        <v>2134</v>
      </c>
      <c r="AG1140" s="292"/>
    </row>
    <row r="1141" spans="1:33" x14ac:dyDescent="0.25">
      <c r="A1141" s="275">
        <v>8520</v>
      </c>
      <c r="B1141" s="275" t="s">
        <v>196</v>
      </c>
      <c r="C1141" s="275" t="s">
        <v>19</v>
      </c>
      <c r="D1141" s="275">
        <v>1516</v>
      </c>
      <c r="E1141" s="275" t="s">
        <v>132</v>
      </c>
      <c r="F1141" s="275" t="s">
        <v>14</v>
      </c>
      <c r="G1141" s="276">
        <v>85200310079480</v>
      </c>
      <c r="H1141" s="277" t="s">
        <v>57</v>
      </c>
      <c r="I1141" s="277" t="s">
        <v>224</v>
      </c>
      <c r="J1141" s="278">
        <v>42461</v>
      </c>
      <c r="K1141" s="279">
        <v>66</v>
      </c>
      <c r="L1141" s="275" t="s">
        <v>111</v>
      </c>
      <c r="M1141" s="275" t="s">
        <v>42</v>
      </c>
      <c r="N1141" s="278">
        <v>42524</v>
      </c>
      <c r="O1141" s="278" t="s">
        <v>268</v>
      </c>
      <c r="P1141" s="279">
        <v>3</v>
      </c>
      <c r="Q1141" s="278" t="s">
        <v>33</v>
      </c>
      <c r="R1141" s="275">
        <v>2955315</v>
      </c>
      <c r="S1141" s="275" t="s">
        <v>197</v>
      </c>
      <c r="T1141" s="275">
        <v>39430.11</v>
      </c>
      <c r="U1141" s="275" t="s">
        <v>197</v>
      </c>
      <c r="V1141" s="283">
        <v>2955315.1303018266</v>
      </c>
      <c r="W1141" s="275" t="s">
        <v>100</v>
      </c>
      <c r="X1141" s="275" t="s">
        <v>114</v>
      </c>
      <c r="Y1141" s="275">
        <v>39.43</v>
      </c>
      <c r="Z1141" s="275">
        <v>1</v>
      </c>
      <c r="AA1141" s="282" t="s">
        <v>630</v>
      </c>
      <c r="AB1141" s="289" t="s">
        <v>2153</v>
      </c>
      <c r="AC1141" s="275" t="s">
        <v>352</v>
      </c>
      <c r="AD1141" s="290" t="s">
        <v>350</v>
      </c>
      <c r="AE1141" s="292"/>
      <c r="AF1141" s="292" t="s">
        <v>2134</v>
      </c>
      <c r="AG1141" s="292"/>
    </row>
    <row r="1142" spans="1:33" x14ac:dyDescent="0.25">
      <c r="A1142" s="275">
        <v>8520</v>
      </c>
      <c r="B1142" s="275" t="s">
        <v>196</v>
      </c>
      <c r="C1142" s="275" t="s">
        <v>19</v>
      </c>
      <c r="D1142" s="275">
        <v>1516</v>
      </c>
      <c r="E1142" s="275" t="s">
        <v>132</v>
      </c>
      <c r="F1142" s="275" t="s">
        <v>14</v>
      </c>
      <c r="G1142" s="276">
        <v>85200310079479</v>
      </c>
      <c r="H1142" s="277" t="s">
        <v>57</v>
      </c>
      <c r="I1142" s="277" t="s">
        <v>224</v>
      </c>
      <c r="J1142" s="278">
        <v>42461</v>
      </c>
      <c r="K1142" s="279">
        <v>66</v>
      </c>
      <c r="L1142" s="275" t="s">
        <v>111</v>
      </c>
      <c r="M1142" s="275" t="s">
        <v>42</v>
      </c>
      <c r="N1142" s="278">
        <v>42524</v>
      </c>
      <c r="O1142" s="278" t="s">
        <v>268</v>
      </c>
      <c r="P1142" s="279">
        <v>3</v>
      </c>
      <c r="Q1142" s="278" t="s">
        <v>33</v>
      </c>
      <c r="R1142" s="275">
        <v>4249981</v>
      </c>
      <c r="S1142" s="275" t="s">
        <v>197</v>
      </c>
      <c r="T1142" s="275">
        <v>56703.67</v>
      </c>
      <c r="U1142" s="275" t="s">
        <v>197</v>
      </c>
      <c r="V1142" s="283">
        <v>4249980.8875664249</v>
      </c>
      <c r="W1142" s="275" t="s">
        <v>100</v>
      </c>
      <c r="X1142" s="275" t="s">
        <v>114</v>
      </c>
      <c r="Y1142" s="275">
        <v>56.7</v>
      </c>
      <c r="Z1142" s="275">
        <v>1</v>
      </c>
      <c r="AA1142" s="282" t="s">
        <v>630</v>
      </c>
      <c r="AB1142" s="289" t="s">
        <v>2153</v>
      </c>
      <c r="AC1142" s="275" t="s">
        <v>352</v>
      </c>
      <c r="AD1142" s="290" t="s">
        <v>350</v>
      </c>
      <c r="AE1142" s="292"/>
      <c r="AF1142" s="292" t="s">
        <v>2134</v>
      </c>
      <c r="AG1142" s="292"/>
    </row>
    <row r="1143" spans="1:33" x14ac:dyDescent="0.25">
      <c r="A1143" s="275">
        <v>8520</v>
      </c>
      <c r="B1143" s="275" t="s">
        <v>196</v>
      </c>
      <c r="C1143" s="275" t="s">
        <v>19</v>
      </c>
      <c r="D1143" s="275">
        <v>1516</v>
      </c>
      <c r="E1143" s="275" t="s">
        <v>132</v>
      </c>
      <c r="F1143" s="275" t="s">
        <v>14</v>
      </c>
      <c r="G1143" s="276">
        <v>85200310079477</v>
      </c>
      <c r="H1143" s="277" t="s">
        <v>57</v>
      </c>
      <c r="I1143" s="277" t="s">
        <v>224</v>
      </c>
      <c r="J1143" s="278">
        <v>42461</v>
      </c>
      <c r="K1143" s="279">
        <v>66</v>
      </c>
      <c r="L1143" s="275" t="s">
        <v>111</v>
      </c>
      <c r="M1143" s="275" t="s">
        <v>42</v>
      </c>
      <c r="N1143" s="278">
        <v>42524</v>
      </c>
      <c r="O1143" s="278" t="s">
        <v>268</v>
      </c>
      <c r="P1143" s="279">
        <v>3</v>
      </c>
      <c r="Q1143" s="278" t="s">
        <v>33</v>
      </c>
      <c r="R1143" s="275">
        <v>4374456</v>
      </c>
      <c r="S1143" s="275" t="s">
        <v>197</v>
      </c>
      <c r="T1143" s="275">
        <v>58364.43</v>
      </c>
      <c r="U1143" s="275" t="s">
        <v>197</v>
      </c>
      <c r="V1143" s="283">
        <v>4374456.0451503135</v>
      </c>
      <c r="W1143" s="275" t="s">
        <v>100</v>
      </c>
      <c r="X1143" s="275" t="s">
        <v>114</v>
      </c>
      <c r="Y1143" s="275">
        <v>58.36</v>
      </c>
      <c r="Z1143" s="275">
        <v>1</v>
      </c>
      <c r="AA1143" s="282" t="s">
        <v>630</v>
      </c>
      <c r="AB1143" s="289" t="s">
        <v>2153</v>
      </c>
      <c r="AC1143" s="275" t="s">
        <v>352</v>
      </c>
      <c r="AD1143" s="290" t="s">
        <v>350</v>
      </c>
      <c r="AE1143" s="292"/>
      <c r="AF1143" s="292" t="s">
        <v>2134</v>
      </c>
      <c r="AG1143" s="292"/>
    </row>
    <row r="1144" spans="1:33" x14ac:dyDescent="0.25">
      <c r="A1144" s="275">
        <v>8520</v>
      </c>
      <c r="B1144" s="275" t="s">
        <v>196</v>
      </c>
      <c r="C1144" s="275" t="s">
        <v>19</v>
      </c>
      <c r="D1144" s="275">
        <v>1545</v>
      </c>
      <c r="E1144" s="275" t="s">
        <v>108</v>
      </c>
      <c r="F1144" s="275" t="s">
        <v>14</v>
      </c>
      <c r="G1144" s="276">
        <v>85200330013410</v>
      </c>
      <c r="H1144" s="277" t="s">
        <v>2491</v>
      </c>
      <c r="I1144" s="277" t="s">
        <v>483</v>
      </c>
      <c r="J1144" s="278">
        <v>42522</v>
      </c>
      <c r="K1144" s="279">
        <v>5</v>
      </c>
      <c r="L1144" s="275" t="s">
        <v>118</v>
      </c>
      <c r="M1144" s="275" t="s">
        <v>41</v>
      </c>
      <c r="N1144" s="278">
        <v>42524</v>
      </c>
      <c r="O1144" s="278" t="s">
        <v>268</v>
      </c>
      <c r="P1144" s="279">
        <v>3</v>
      </c>
      <c r="Q1144" s="278" t="s">
        <v>33</v>
      </c>
      <c r="R1144" s="275">
        <v>46031.839999999997</v>
      </c>
      <c r="S1144" s="275" t="s">
        <v>197</v>
      </c>
      <c r="T1144" s="275">
        <v>614.16</v>
      </c>
      <c r="U1144" s="275" t="s">
        <v>197</v>
      </c>
      <c r="V1144" s="283">
        <v>46031.734134806356</v>
      </c>
      <c r="W1144" s="275" t="s">
        <v>100</v>
      </c>
      <c r="X1144" s="275" t="s">
        <v>114</v>
      </c>
      <c r="Y1144" s="275">
        <v>0.61</v>
      </c>
      <c r="Z1144" s="275">
        <v>1</v>
      </c>
      <c r="AA1144" s="282" t="s">
        <v>630</v>
      </c>
      <c r="AB1144" s="289" t="s">
        <v>407</v>
      </c>
      <c r="AC1144" s="275" t="s">
        <v>2492</v>
      </c>
      <c r="AD1144" s="290" t="s">
        <v>350</v>
      </c>
      <c r="AE1144" s="292"/>
      <c r="AF1144" s="292" t="s">
        <v>2134</v>
      </c>
      <c r="AG1144" s="292"/>
    </row>
    <row r="1145" spans="1:33" x14ac:dyDescent="0.25">
      <c r="A1145" s="275">
        <v>8520</v>
      </c>
      <c r="B1145" s="275" t="s">
        <v>196</v>
      </c>
      <c r="C1145" s="275" t="s">
        <v>19</v>
      </c>
      <c r="D1145" s="275">
        <v>1545</v>
      </c>
      <c r="E1145" s="275" t="s">
        <v>108</v>
      </c>
      <c r="F1145" s="275" t="s">
        <v>14</v>
      </c>
      <c r="G1145" s="276">
        <v>85200330013433</v>
      </c>
      <c r="H1145" s="277" t="s">
        <v>2491</v>
      </c>
      <c r="I1145" s="277" t="s">
        <v>483</v>
      </c>
      <c r="J1145" s="278">
        <v>42522</v>
      </c>
      <c r="K1145" s="279">
        <v>5</v>
      </c>
      <c r="L1145" s="275" t="s">
        <v>118</v>
      </c>
      <c r="M1145" s="275" t="s">
        <v>41</v>
      </c>
      <c r="N1145" s="278">
        <v>42524</v>
      </c>
      <c r="O1145" s="278" t="s">
        <v>268</v>
      </c>
      <c r="P1145" s="279">
        <v>3</v>
      </c>
      <c r="Q1145" s="278" t="s">
        <v>33</v>
      </c>
      <c r="R1145" s="275">
        <v>1593834.18</v>
      </c>
      <c r="S1145" s="275" t="s">
        <v>197</v>
      </c>
      <c r="T1145" s="275">
        <v>21265.1</v>
      </c>
      <c r="U1145" s="275" t="s">
        <v>197</v>
      </c>
      <c r="V1145" s="283">
        <v>1593834.5537808889</v>
      </c>
      <c r="W1145" s="275" t="s">
        <v>100</v>
      </c>
      <c r="X1145" s="275" t="s">
        <v>114</v>
      </c>
      <c r="Y1145" s="275">
        <v>21.27</v>
      </c>
      <c r="Z1145" s="275">
        <v>1</v>
      </c>
      <c r="AA1145" s="282" t="s">
        <v>630</v>
      </c>
      <c r="AB1145" s="289" t="s">
        <v>407</v>
      </c>
      <c r="AC1145" s="275" t="s">
        <v>2492</v>
      </c>
      <c r="AD1145" s="290" t="s">
        <v>350</v>
      </c>
      <c r="AE1145" s="292"/>
      <c r="AF1145" s="292" t="s">
        <v>2134</v>
      </c>
      <c r="AG1145" s="292"/>
    </row>
    <row r="1146" spans="1:33" x14ac:dyDescent="0.25">
      <c r="A1146" s="275">
        <v>8520</v>
      </c>
      <c r="B1146" s="275" t="s">
        <v>196</v>
      </c>
      <c r="C1146" s="275" t="s">
        <v>19</v>
      </c>
      <c r="D1146" s="275">
        <v>1712</v>
      </c>
      <c r="E1146" s="275" t="s">
        <v>2217</v>
      </c>
      <c r="F1146" s="275" t="s">
        <v>20</v>
      </c>
      <c r="G1146" s="276">
        <v>85200710011801</v>
      </c>
      <c r="H1146" s="277" t="s">
        <v>55</v>
      </c>
      <c r="I1146" s="277" t="s">
        <v>230</v>
      </c>
      <c r="J1146" s="278">
        <v>42492</v>
      </c>
      <c r="K1146" s="279">
        <v>35</v>
      </c>
      <c r="L1146" s="275" t="s">
        <v>118</v>
      </c>
      <c r="M1146" s="275" t="s">
        <v>41</v>
      </c>
      <c r="N1146" s="278">
        <v>42494</v>
      </c>
      <c r="O1146" s="278" t="s">
        <v>268</v>
      </c>
      <c r="P1146" s="279">
        <v>33</v>
      </c>
      <c r="Q1146" s="278" t="s">
        <v>34</v>
      </c>
      <c r="R1146" s="275">
        <v>195579</v>
      </c>
      <c r="S1146" s="275" t="s">
        <v>197</v>
      </c>
      <c r="T1146" s="275">
        <v>2609.4299999999998</v>
      </c>
      <c r="U1146" s="275" t="s">
        <v>197</v>
      </c>
      <c r="V1146" s="283">
        <v>195578.65703300078</v>
      </c>
      <c r="W1146" s="275" t="s">
        <v>100</v>
      </c>
      <c r="X1146" s="275" t="s">
        <v>114</v>
      </c>
      <c r="Y1146" s="275">
        <v>2.61</v>
      </c>
      <c r="Z1146" s="275">
        <v>1</v>
      </c>
      <c r="AA1146" s="282" t="s">
        <v>630</v>
      </c>
      <c r="AB1146" s="289" t="s">
        <v>2218</v>
      </c>
      <c r="AC1146" s="275" t="s">
        <v>2219</v>
      </c>
      <c r="AD1146" s="290" t="s">
        <v>350</v>
      </c>
      <c r="AE1146" s="292"/>
      <c r="AF1146" s="292" t="s">
        <v>2134</v>
      </c>
      <c r="AG1146" s="292"/>
    </row>
    <row r="1147" spans="1:33" x14ac:dyDescent="0.25">
      <c r="A1147" s="275">
        <v>8520</v>
      </c>
      <c r="B1147" s="275" t="s">
        <v>196</v>
      </c>
      <c r="C1147" s="275" t="s">
        <v>19</v>
      </c>
      <c r="D1147" s="275">
        <v>1730</v>
      </c>
      <c r="E1147" s="275" t="s">
        <v>172</v>
      </c>
      <c r="F1147" s="275" t="s">
        <v>18</v>
      </c>
      <c r="G1147" s="276">
        <v>85202110001747</v>
      </c>
      <c r="H1147" s="277" t="s">
        <v>1061</v>
      </c>
      <c r="I1147" s="277" t="s">
        <v>68</v>
      </c>
      <c r="J1147" s="278">
        <v>42461</v>
      </c>
      <c r="K1147" s="279">
        <v>66</v>
      </c>
      <c r="L1147" s="275" t="s">
        <v>111</v>
      </c>
      <c r="M1147" s="275" t="s">
        <v>42</v>
      </c>
      <c r="N1147" s="278">
        <v>42527</v>
      </c>
      <c r="O1147" s="278" t="s">
        <v>268</v>
      </c>
      <c r="P1147" s="279">
        <v>0</v>
      </c>
      <c r="Q1147" s="278" t="s">
        <v>33</v>
      </c>
      <c r="R1147" s="275">
        <v>560057</v>
      </c>
      <c r="S1147" s="275" t="s">
        <v>197</v>
      </c>
      <c r="T1147" s="275">
        <v>7472.34</v>
      </c>
      <c r="U1147" s="275" t="s">
        <v>197</v>
      </c>
      <c r="V1147" s="283">
        <v>560057.26235000486</v>
      </c>
      <c r="W1147" s="275" t="s">
        <v>100</v>
      </c>
      <c r="X1147" s="275" t="s">
        <v>114</v>
      </c>
      <c r="Y1147" s="275">
        <v>7.47</v>
      </c>
      <c r="Z1147" s="275">
        <v>1</v>
      </c>
      <c r="AA1147" s="282" t="s">
        <v>630</v>
      </c>
      <c r="AB1147" s="289" t="s">
        <v>437</v>
      </c>
      <c r="AC1147" s="275" t="s">
        <v>2292</v>
      </c>
      <c r="AD1147" s="290" t="s">
        <v>350</v>
      </c>
      <c r="AE1147" s="292"/>
      <c r="AF1147" s="292" t="s">
        <v>2134</v>
      </c>
      <c r="AG1147" s="292"/>
    </row>
    <row r="1148" spans="1:33" x14ac:dyDescent="0.25">
      <c r="A1148" s="275">
        <v>8520</v>
      </c>
      <c r="B1148" s="275" t="s">
        <v>196</v>
      </c>
      <c r="C1148" s="275" t="s">
        <v>19</v>
      </c>
      <c r="D1148" s="275">
        <v>1750</v>
      </c>
      <c r="E1148" s="275" t="s">
        <v>159</v>
      </c>
      <c r="F1148" s="275" t="s">
        <v>18</v>
      </c>
      <c r="G1148" s="276">
        <v>85200310072014</v>
      </c>
      <c r="H1148" s="277" t="s">
        <v>57</v>
      </c>
      <c r="I1148" s="277" t="s">
        <v>1417</v>
      </c>
      <c r="J1148" s="278">
        <v>42278</v>
      </c>
      <c r="K1148" s="279">
        <v>249</v>
      </c>
      <c r="L1148" s="275" t="s">
        <v>111</v>
      </c>
      <c r="M1148" s="275" t="s">
        <v>42</v>
      </c>
      <c r="N1148" s="278">
        <v>42433</v>
      </c>
      <c r="O1148" s="278" t="s">
        <v>266</v>
      </c>
      <c r="P1148" s="279">
        <v>94</v>
      </c>
      <c r="Q1148" s="278" t="s">
        <v>36</v>
      </c>
      <c r="R1148" s="275">
        <v>-492612.62</v>
      </c>
      <c r="S1148" s="275" t="s">
        <v>197</v>
      </c>
      <c r="T1148" s="275">
        <v>-6572.49</v>
      </c>
      <c r="U1148" s="275" t="s">
        <v>197</v>
      </c>
      <c r="V1148" s="283">
        <v>-492612.85704649187</v>
      </c>
      <c r="W1148" s="275" t="s">
        <v>100</v>
      </c>
      <c r="X1148" s="275" t="s">
        <v>114</v>
      </c>
      <c r="Y1148" s="275">
        <v>-6.57</v>
      </c>
      <c r="Z1148" s="275">
        <v>1</v>
      </c>
      <c r="AA1148" s="282" t="s">
        <v>631</v>
      </c>
      <c r="AB1148" s="289" t="s">
        <v>1110</v>
      </c>
      <c r="AC1148" s="275" t="s">
        <v>1111</v>
      </c>
      <c r="AD1148" s="290" t="s">
        <v>349</v>
      </c>
      <c r="AE1148" s="292"/>
      <c r="AF1148" s="292"/>
      <c r="AG1148" s="292"/>
    </row>
    <row r="1149" spans="1:33" x14ac:dyDescent="0.25">
      <c r="A1149" s="275">
        <v>8520</v>
      </c>
      <c r="B1149" s="275" t="s">
        <v>196</v>
      </c>
      <c r="C1149" s="275" t="s">
        <v>19</v>
      </c>
      <c r="D1149" s="275">
        <v>1750</v>
      </c>
      <c r="E1149" s="275" t="s">
        <v>159</v>
      </c>
      <c r="F1149" s="275" t="s">
        <v>18</v>
      </c>
      <c r="G1149" s="276">
        <v>85200310077752</v>
      </c>
      <c r="H1149" s="277" t="s">
        <v>57</v>
      </c>
      <c r="I1149" s="277" t="s">
        <v>2220</v>
      </c>
      <c r="J1149" s="278">
        <v>42430</v>
      </c>
      <c r="K1149" s="279">
        <v>97</v>
      </c>
      <c r="L1149" s="275" t="s">
        <v>111</v>
      </c>
      <c r="M1149" s="275" t="s">
        <v>42</v>
      </c>
      <c r="N1149" s="278">
        <v>42495</v>
      </c>
      <c r="O1149" s="278" t="s">
        <v>268</v>
      </c>
      <c r="P1149" s="279">
        <v>32</v>
      </c>
      <c r="Q1149" s="278" t="s">
        <v>34</v>
      </c>
      <c r="R1149" s="275">
        <v>180720.2</v>
      </c>
      <c r="S1149" s="275" t="s">
        <v>197</v>
      </c>
      <c r="T1149" s="275">
        <v>2411.19</v>
      </c>
      <c r="U1149" s="275" t="s">
        <v>197</v>
      </c>
      <c r="V1149" s="283">
        <v>180720.42631969479</v>
      </c>
      <c r="W1149" s="275" t="s">
        <v>100</v>
      </c>
      <c r="X1149" s="275" t="s">
        <v>114</v>
      </c>
      <c r="Y1149" s="275">
        <v>2.41</v>
      </c>
      <c r="Z1149" s="275">
        <v>1</v>
      </c>
      <c r="AA1149" s="282" t="s">
        <v>630</v>
      </c>
      <c r="AB1149" s="289" t="s">
        <v>2221</v>
      </c>
      <c r="AC1149" s="275" t="s">
        <v>357</v>
      </c>
      <c r="AD1149" s="290" t="s">
        <v>350</v>
      </c>
      <c r="AE1149" s="292"/>
      <c r="AF1149" s="292" t="s">
        <v>2134</v>
      </c>
      <c r="AG1149" s="292"/>
    </row>
    <row r="1150" spans="1:33" x14ac:dyDescent="0.25">
      <c r="A1150" s="275">
        <v>8520</v>
      </c>
      <c r="B1150" s="275" t="s">
        <v>196</v>
      </c>
      <c r="C1150" s="275" t="s">
        <v>19</v>
      </c>
      <c r="D1150" s="275">
        <v>1750</v>
      </c>
      <c r="E1150" s="275" t="s">
        <v>159</v>
      </c>
      <c r="F1150" s="275" t="s">
        <v>18</v>
      </c>
      <c r="G1150" s="276">
        <v>85200310071610</v>
      </c>
      <c r="H1150" s="277" t="s">
        <v>57</v>
      </c>
      <c r="I1150" s="277" t="s">
        <v>788</v>
      </c>
      <c r="J1150" s="278">
        <v>42278</v>
      </c>
      <c r="K1150" s="279">
        <v>249</v>
      </c>
      <c r="L1150" s="275" t="s">
        <v>111</v>
      </c>
      <c r="M1150" s="275" t="s">
        <v>42</v>
      </c>
      <c r="N1150" s="278">
        <v>42341</v>
      </c>
      <c r="O1150" s="278" t="s">
        <v>273</v>
      </c>
      <c r="P1150" s="279">
        <v>186</v>
      </c>
      <c r="Q1150" s="278" t="s">
        <v>37</v>
      </c>
      <c r="R1150" s="275">
        <v>492612.62</v>
      </c>
      <c r="S1150" s="275" t="s">
        <v>197</v>
      </c>
      <c r="T1150" s="275">
        <v>6572.49</v>
      </c>
      <c r="U1150" s="275" t="s">
        <v>197</v>
      </c>
      <c r="V1150" s="283">
        <v>492612.85704649187</v>
      </c>
      <c r="W1150" s="275" t="s">
        <v>100</v>
      </c>
      <c r="X1150" s="275" t="s">
        <v>114</v>
      </c>
      <c r="Y1150" s="275">
        <v>6.57</v>
      </c>
      <c r="Z1150" s="275">
        <v>1</v>
      </c>
      <c r="AA1150" s="282" t="s">
        <v>630</v>
      </c>
      <c r="AB1150" s="289" t="s">
        <v>1110</v>
      </c>
      <c r="AC1150" s="275" t="s">
        <v>1111</v>
      </c>
      <c r="AD1150" s="290" t="s">
        <v>350</v>
      </c>
      <c r="AE1150" s="292"/>
      <c r="AF1150" s="292" t="s">
        <v>2134</v>
      </c>
      <c r="AG1150" s="292"/>
    </row>
    <row r="1151" spans="1:33" x14ac:dyDescent="0.25">
      <c r="A1151" s="275">
        <v>8520</v>
      </c>
      <c r="B1151" s="275" t="s">
        <v>196</v>
      </c>
      <c r="C1151" s="275" t="s">
        <v>19</v>
      </c>
      <c r="D1151" s="275">
        <v>1750</v>
      </c>
      <c r="E1151" s="275" t="s">
        <v>159</v>
      </c>
      <c r="F1151" s="275" t="s">
        <v>18</v>
      </c>
      <c r="G1151" s="276">
        <v>85200310071613</v>
      </c>
      <c r="H1151" s="277" t="s">
        <v>57</v>
      </c>
      <c r="I1151" s="277" t="s">
        <v>788</v>
      </c>
      <c r="J1151" s="278">
        <v>42278</v>
      </c>
      <c r="K1151" s="279">
        <v>249</v>
      </c>
      <c r="L1151" s="275" t="s">
        <v>111</v>
      </c>
      <c r="M1151" s="275" t="s">
        <v>42</v>
      </c>
      <c r="N1151" s="278">
        <v>42341</v>
      </c>
      <c r="O1151" s="278" t="s">
        <v>273</v>
      </c>
      <c r="P1151" s="279">
        <v>186</v>
      </c>
      <c r="Q1151" s="278" t="s">
        <v>37</v>
      </c>
      <c r="R1151" s="275">
        <v>492612.62</v>
      </c>
      <c r="S1151" s="275" t="s">
        <v>197</v>
      </c>
      <c r="T1151" s="275">
        <v>6572.49</v>
      </c>
      <c r="U1151" s="275" t="s">
        <v>197</v>
      </c>
      <c r="V1151" s="283">
        <v>492612.85704649187</v>
      </c>
      <c r="W1151" s="275" t="s">
        <v>100</v>
      </c>
      <c r="X1151" s="275" t="s">
        <v>114</v>
      </c>
      <c r="Y1151" s="275">
        <v>6.57</v>
      </c>
      <c r="Z1151" s="275">
        <v>1</v>
      </c>
      <c r="AA1151" s="282" t="s">
        <v>630</v>
      </c>
      <c r="AB1151" s="289" t="s">
        <v>1110</v>
      </c>
      <c r="AC1151" s="275" t="s">
        <v>1111</v>
      </c>
      <c r="AD1151" s="290" t="s">
        <v>350</v>
      </c>
      <c r="AE1151" s="292"/>
      <c r="AF1151" s="292" t="s">
        <v>2134</v>
      </c>
      <c r="AG1151" s="292"/>
    </row>
    <row r="1152" spans="1:33" x14ac:dyDescent="0.25">
      <c r="A1152" s="275">
        <v>8520</v>
      </c>
      <c r="B1152" s="275" t="s">
        <v>196</v>
      </c>
      <c r="C1152" s="275" t="s">
        <v>19</v>
      </c>
      <c r="D1152" s="275">
        <v>199</v>
      </c>
      <c r="E1152" s="275" t="s">
        <v>137</v>
      </c>
      <c r="F1152" s="275" t="s">
        <v>22</v>
      </c>
      <c r="G1152" s="276">
        <v>85200310069745</v>
      </c>
      <c r="H1152" s="277" t="s">
        <v>57</v>
      </c>
      <c r="I1152" s="277" t="s">
        <v>224</v>
      </c>
      <c r="J1152" s="278">
        <v>42219</v>
      </c>
      <c r="K1152" s="279">
        <v>308</v>
      </c>
      <c r="L1152" s="275" t="s">
        <v>118</v>
      </c>
      <c r="M1152" s="275" t="s">
        <v>41</v>
      </c>
      <c r="N1152" s="278">
        <v>42283</v>
      </c>
      <c r="O1152" s="278" t="s">
        <v>1238</v>
      </c>
      <c r="P1152" s="279">
        <v>244</v>
      </c>
      <c r="Q1152" s="278" t="s">
        <v>37</v>
      </c>
      <c r="R1152" s="275">
        <v>1368</v>
      </c>
      <c r="S1152" s="275" t="s">
        <v>197</v>
      </c>
      <c r="T1152" s="275">
        <v>18.25</v>
      </c>
      <c r="U1152" s="275" t="s">
        <v>197</v>
      </c>
      <c r="V1152" s="283">
        <v>1367.8506382053799</v>
      </c>
      <c r="W1152" s="275" t="s">
        <v>100</v>
      </c>
      <c r="X1152" s="275" t="s">
        <v>114</v>
      </c>
      <c r="Y1152" s="275">
        <v>0.02</v>
      </c>
      <c r="Z1152" s="275">
        <v>1</v>
      </c>
      <c r="AA1152" s="282" t="s">
        <v>629</v>
      </c>
      <c r="AB1152" s="289" t="s">
        <v>441</v>
      </c>
      <c r="AC1152" s="275" t="s">
        <v>1158</v>
      </c>
      <c r="AD1152" s="290" t="s">
        <v>349</v>
      </c>
      <c r="AE1152" s="292"/>
      <c r="AF1152" s="292" t="s">
        <v>2134</v>
      </c>
      <c r="AG1152" s="292"/>
    </row>
    <row r="1153" spans="1:33" x14ac:dyDescent="0.25">
      <c r="A1153" s="275">
        <v>8520</v>
      </c>
      <c r="B1153" s="275" t="s">
        <v>196</v>
      </c>
      <c r="C1153" s="275" t="s">
        <v>19</v>
      </c>
      <c r="D1153" s="275">
        <v>199</v>
      </c>
      <c r="E1153" s="275" t="s">
        <v>137</v>
      </c>
      <c r="F1153" s="275" t="s">
        <v>22</v>
      </c>
      <c r="G1153" s="276">
        <v>85200310077174</v>
      </c>
      <c r="H1153" s="277" t="s">
        <v>57</v>
      </c>
      <c r="I1153" s="277" t="s">
        <v>224</v>
      </c>
      <c r="J1153" s="278">
        <v>42401</v>
      </c>
      <c r="K1153" s="279">
        <v>126</v>
      </c>
      <c r="L1153" s="275" t="s">
        <v>111</v>
      </c>
      <c r="M1153" s="275" t="s">
        <v>42</v>
      </c>
      <c r="N1153" s="278">
        <v>42466</v>
      </c>
      <c r="O1153" s="278" t="s">
        <v>266</v>
      </c>
      <c r="P1153" s="279">
        <v>61</v>
      </c>
      <c r="Q1153" s="278" t="s">
        <v>35</v>
      </c>
      <c r="R1153" s="275">
        <v>13250</v>
      </c>
      <c r="S1153" s="275" t="s">
        <v>197</v>
      </c>
      <c r="T1153" s="275">
        <v>176.78</v>
      </c>
      <c r="U1153" s="275" t="s">
        <v>197</v>
      </c>
      <c r="V1153" s="283">
        <v>13249.788264216277</v>
      </c>
      <c r="W1153" s="275" t="s">
        <v>100</v>
      </c>
      <c r="X1153" s="275" t="s">
        <v>114</v>
      </c>
      <c r="Y1153" s="275">
        <v>0.18</v>
      </c>
      <c r="Z1153" s="275">
        <v>1</v>
      </c>
      <c r="AA1153" s="282" t="s">
        <v>630</v>
      </c>
      <c r="AB1153" s="289" t="s">
        <v>441</v>
      </c>
      <c r="AC1153" s="275" t="s">
        <v>1415</v>
      </c>
      <c r="AD1153" s="290" t="s">
        <v>350</v>
      </c>
      <c r="AE1153" s="292"/>
      <c r="AF1153" s="292" t="s">
        <v>2134</v>
      </c>
      <c r="AG1153" s="292"/>
    </row>
    <row r="1154" spans="1:33" x14ac:dyDescent="0.25">
      <c r="A1154" s="275">
        <v>8520</v>
      </c>
      <c r="B1154" s="275" t="s">
        <v>196</v>
      </c>
      <c r="C1154" s="275" t="s">
        <v>19</v>
      </c>
      <c r="D1154" s="275">
        <v>199</v>
      </c>
      <c r="E1154" s="275" t="s">
        <v>137</v>
      </c>
      <c r="F1154" s="275" t="s">
        <v>22</v>
      </c>
      <c r="G1154" s="276">
        <v>85201910000451</v>
      </c>
      <c r="H1154" s="277" t="s">
        <v>54</v>
      </c>
      <c r="I1154" s="277" t="s">
        <v>226</v>
      </c>
      <c r="J1154" s="278">
        <v>42401</v>
      </c>
      <c r="K1154" s="279">
        <v>126</v>
      </c>
      <c r="L1154" s="275" t="s">
        <v>111</v>
      </c>
      <c r="M1154" s="275" t="s">
        <v>42</v>
      </c>
      <c r="N1154" s="278">
        <v>42466</v>
      </c>
      <c r="O1154" s="278" t="s">
        <v>266</v>
      </c>
      <c r="P1154" s="279">
        <v>61</v>
      </c>
      <c r="Q1154" s="278" t="s">
        <v>35</v>
      </c>
      <c r="R1154" s="275">
        <v>13564</v>
      </c>
      <c r="S1154" s="275" t="s">
        <v>197</v>
      </c>
      <c r="T1154" s="275">
        <v>180.97</v>
      </c>
      <c r="U1154" s="275" t="s">
        <v>197</v>
      </c>
      <c r="V1154" s="283">
        <v>13563.831780604252</v>
      </c>
      <c r="W1154" s="275" t="s">
        <v>100</v>
      </c>
      <c r="X1154" s="275" t="s">
        <v>114</v>
      </c>
      <c r="Y1154" s="275">
        <v>0.18</v>
      </c>
      <c r="Z1154" s="275">
        <v>1</v>
      </c>
      <c r="AA1154" s="282" t="s">
        <v>630</v>
      </c>
      <c r="AB1154" s="289" t="s">
        <v>441</v>
      </c>
      <c r="AC1154" s="275" t="s">
        <v>1415</v>
      </c>
      <c r="AD1154" s="290" t="s">
        <v>350</v>
      </c>
      <c r="AE1154" s="292"/>
      <c r="AF1154" s="292" t="s">
        <v>2134</v>
      </c>
      <c r="AG1154" s="292"/>
    </row>
    <row r="1155" spans="1:33" x14ac:dyDescent="0.25">
      <c r="A1155" s="275">
        <v>8520</v>
      </c>
      <c r="B1155" s="275" t="s">
        <v>196</v>
      </c>
      <c r="C1155" s="275" t="s">
        <v>19</v>
      </c>
      <c r="D1155" s="275">
        <v>199</v>
      </c>
      <c r="E1155" s="275" t="s">
        <v>137</v>
      </c>
      <c r="F1155" s="275" t="s">
        <v>22</v>
      </c>
      <c r="G1155" s="276">
        <v>85201130003720</v>
      </c>
      <c r="H1155" s="277" t="s">
        <v>54</v>
      </c>
      <c r="I1155" s="277" t="s">
        <v>1827</v>
      </c>
      <c r="J1155" s="278">
        <v>42401</v>
      </c>
      <c r="K1155" s="279">
        <v>126</v>
      </c>
      <c r="L1155" s="275" t="s">
        <v>111</v>
      </c>
      <c r="M1155" s="275" t="s">
        <v>42</v>
      </c>
      <c r="N1155" s="278">
        <v>42466</v>
      </c>
      <c r="O1155" s="278" t="s">
        <v>266</v>
      </c>
      <c r="P1155" s="279">
        <v>61</v>
      </c>
      <c r="Q1155" s="278" t="s">
        <v>35</v>
      </c>
      <c r="R1155" s="275">
        <v>21076</v>
      </c>
      <c r="S1155" s="275" t="s">
        <v>197</v>
      </c>
      <c r="T1155" s="275">
        <v>281.2</v>
      </c>
      <c r="U1155" s="275" t="s">
        <v>197</v>
      </c>
      <c r="V1155" s="283">
        <v>21076.142436348098</v>
      </c>
      <c r="W1155" s="275" t="s">
        <v>100</v>
      </c>
      <c r="X1155" s="275" t="s">
        <v>114</v>
      </c>
      <c r="Y1155" s="275">
        <v>0.28000000000000003</v>
      </c>
      <c r="Z1155" s="275">
        <v>1</v>
      </c>
      <c r="AA1155" s="282" t="s">
        <v>630</v>
      </c>
      <c r="AB1155" s="289" t="s">
        <v>441</v>
      </c>
      <c r="AC1155" s="275" t="s">
        <v>1415</v>
      </c>
      <c r="AD1155" s="290" t="s">
        <v>350</v>
      </c>
      <c r="AE1155" s="292"/>
      <c r="AF1155" s="292" t="s">
        <v>2134</v>
      </c>
      <c r="AG1155" s="292"/>
    </row>
    <row r="1156" spans="1:33" x14ac:dyDescent="0.25">
      <c r="A1156" s="275">
        <v>8520</v>
      </c>
      <c r="B1156" s="275" t="s">
        <v>196</v>
      </c>
      <c r="C1156" s="275" t="s">
        <v>19</v>
      </c>
      <c r="D1156" s="275">
        <v>199</v>
      </c>
      <c r="E1156" s="275" t="s">
        <v>137</v>
      </c>
      <c r="F1156" s="275" t="s">
        <v>22</v>
      </c>
      <c r="G1156" s="276">
        <v>85200310068470</v>
      </c>
      <c r="H1156" s="277" t="s">
        <v>57</v>
      </c>
      <c r="I1156" s="277" t="s">
        <v>224</v>
      </c>
      <c r="J1156" s="278">
        <v>42179</v>
      </c>
      <c r="K1156" s="279">
        <v>348</v>
      </c>
      <c r="L1156" s="275" t="s">
        <v>118</v>
      </c>
      <c r="M1156" s="275" t="s">
        <v>41</v>
      </c>
      <c r="N1156" s="278">
        <v>42250</v>
      </c>
      <c r="O1156" s="278" t="s">
        <v>1238</v>
      </c>
      <c r="P1156" s="279">
        <v>277</v>
      </c>
      <c r="Q1156" s="278" t="s">
        <v>37</v>
      </c>
      <c r="R1156" s="275">
        <v>37566</v>
      </c>
      <c r="S1156" s="275" t="s">
        <v>197</v>
      </c>
      <c r="T1156" s="275">
        <v>501.21</v>
      </c>
      <c r="U1156" s="275" t="s">
        <v>197</v>
      </c>
      <c r="V1156" s="283">
        <v>37566.050321913339</v>
      </c>
      <c r="W1156" s="275" t="s">
        <v>100</v>
      </c>
      <c r="X1156" s="275" t="s">
        <v>114</v>
      </c>
      <c r="Y1156" s="275">
        <v>0.5</v>
      </c>
      <c r="Z1156" s="275">
        <v>1</v>
      </c>
      <c r="AA1156" s="282" t="s">
        <v>630</v>
      </c>
      <c r="AB1156" s="289" t="s">
        <v>441</v>
      </c>
      <c r="AC1156" s="275" t="s">
        <v>1158</v>
      </c>
      <c r="AD1156" s="290" t="s">
        <v>350</v>
      </c>
      <c r="AE1156" s="292"/>
      <c r="AF1156" s="292" t="s">
        <v>2134</v>
      </c>
      <c r="AG1156" s="292"/>
    </row>
    <row r="1157" spans="1:33" x14ac:dyDescent="0.25">
      <c r="A1157" s="275">
        <v>8520</v>
      </c>
      <c r="B1157" s="275" t="s">
        <v>196</v>
      </c>
      <c r="C1157" s="275" t="s">
        <v>19</v>
      </c>
      <c r="D1157" s="275">
        <v>199</v>
      </c>
      <c r="E1157" s="275" t="s">
        <v>137</v>
      </c>
      <c r="F1157" s="275" t="s">
        <v>22</v>
      </c>
      <c r="G1157" s="276">
        <v>85200310067903</v>
      </c>
      <c r="H1157" s="277" t="s">
        <v>57</v>
      </c>
      <c r="I1157" s="277" t="s">
        <v>224</v>
      </c>
      <c r="J1157" s="278">
        <v>42179</v>
      </c>
      <c r="K1157" s="279">
        <v>348</v>
      </c>
      <c r="L1157" s="275" t="s">
        <v>118</v>
      </c>
      <c r="M1157" s="275" t="s">
        <v>41</v>
      </c>
      <c r="N1157" s="278">
        <v>42250</v>
      </c>
      <c r="O1157" s="278" t="s">
        <v>1238</v>
      </c>
      <c r="P1157" s="279">
        <v>277</v>
      </c>
      <c r="Q1157" s="278" t="s">
        <v>37</v>
      </c>
      <c r="R1157" s="275">
        <v>54642</v>
      </c>
      <c r="S1157" s="275" t="s">
        <v>197</v>
      </c>
      <c r="T1157" s="275">
        <v>729.04</v>
      </c>
      <c r="U1157" s="275" t="s">
        <v>197</v>
      </c>
      <c r="V1157" s="283">
        <v>54642.072837109597</v>
      </c>
      <c r="W1157" s="275" t="s">
        <v>100</v>
      </c>
      <c r="X1157" s="275" t="s">
        <v>114</v>
      </c>
      <c r="Y1157" s="275">
        <v>0.73</v>
      </c>
      <c r="Z1157" s="275">
        <v>1</v>
      </c>
      <c r="AA1157" s="282" t="s">
        <v>630</v>
      </c>
      <c r="AB1157" s="289" t="s">
        <v>441</v>
      </c>
      <c r="AC1157" s="275" t="s">
        <v>1158</v>
      </c>
      <c r="AD1157" s="290" t="s">
        <v>350</v>
      </c>
      <c r="AE1157" s="292"/>
      <c r="AF1157" s="292" t="s">
        <v>2134</v>
      </c>
      <c r="AG1157" s="292"/>
    </row>
    <row r="1158" spans="1:33" x14ac:dyDescent="0.25">
      <c r="A1158" s="275">
        <v>8520</v>
      </c>
      <c r="B1158" s="275" t="s">
        <v>196</v>
      </c>
      <c r="C1158" s="275" t="s">
        <v>19</v>
      </c>
      <c r="D1158" s="275">
        <v>199</v>
      </c>
      <c r="E1158" s="275" t="s">
        <v>137</v>
      </c>
      <c r="F1158" s="275" t="s">
        <v>22</v>
      </c>
      <c r="G1158" s="276">
        <v>85200410034542</v>
      </c>
      <c r="H1158" s="277" t="s">
        <v>277</v>
      </c>
      <c r="I1158" s="277" t="s">
        <v>221</v>
      </c>
      <c r="J1158" s="278">
        <v>42461</v>
      </c>
      <c r="K1158" s="279">
        <v>66</v>
      </c>
      <c r="L1158" s="275" t="s">
        <v>111</v>
      </c>
      <c r="M1158" s="275" t="s">
        <v>42</v>
      </c>
      <c r="N1158" s="278">
        <v>42527</v>
      </c>
      <c r="O1158" s="278" t="s">
        <v>268</v>
      </c>
      <c r="P1158" s="279">
        <v>0</v>
      </c>
      <c r="Q1158" s="278" t="s">
        <v>33</v>
      </c>
      <c r="R1158" s="275">
        <v>55503</v>
      </c>
      <c r="S1158" s="275" t="s">
        <v>197</v>
      </c>
      <c r="T1158" s="275">
        <v>740.53</v>
      </c>
      <c r="U1158" s="275" t="s">
        <v>197</v>
      </c>
      <c r="V1158" s="283">
        <v>55503.256608779724</v>
      </c>
      <c r="W1158" s="275" t="s">
        <v>100</v>
      </c>
      <c r="X1158" s="275" t="s">
        <v>114</v>
      </c>
      <c r="Y1158" s="275">
        <v>0.74</v>
      </c>
      <c r="Z1158" s="275">
        <v>1</v>
      </c>
      <c r="AA1158" s="282" t="s">
        <v>630</v>
      </c>
      <c r="AB1158" s="289" t="s">
        <v>484</v>
      </c>
      <c r="AC1158" s="275" t="s">
        <v>2493</v>
      </c>
      <c r="AD1158" s="290" t="s">
        <v>350</v>
      </c>
      <c r="AE1158" s="292"/>
      <c r="AF1158" s="292" t="s">
        <v>2134</v>
      </c>
      <c r="AG1158" s="292"/>
    </row>
    <row r="1159" spans="1:33" x14ac:dyDescent="0.25">
      <c r="A1159" s="275">
        <v>8520</v>
      </c>
      <c r="B1159" s="275" t="s">
        <v>196</v>
      </c>
      <c r="C1159" s="275" t="s">
        <v>19</v>
      </c>
      <c r="D1159" s="275">
        <v>199</v>
      </c>
      <c r="E1159" s="275" t="s">
        <v>137</v>
      </c>
      <c r="F1159" s="275" t="s">
        <v>22</v>
      </c>
      <c r="G1159" s="276">
        <v>85203310000129</v>
      </c>
      <c r="H1159" s="277" t="s">
        <v>1061</v>
      </c>
      <c r="I1159" s="277" t="s">
        <v>68</v>
      </c>
      <c r="J1159" s="278">
        <v>42362</v>
      </c>
      <c r="K1159" s="279">
        <v>165</v>
      </c>
      <c r="L1159" s="275" t="s">
        <v>111</v>
      </c>
      <c r="M1159" s="275" t="s">
        <v>42</v>
      </c>
      <c r="N1159" s="278">
        <v>42403</v>
      </c>
      <c r="O1159" s="278" t="s">
        <v>266</v>
      </c>
      <c r="P1159" s="279">
        <v>124</v>
      </c>
      <c r="Q1159" s="278" t="s">
        <v>38</v>
      </c>
      <c r="R1159" s="275">
        <v>76720</v>
      </c>
      <c r="S1159" s="275" t="s">
        <v>197</v>
      </c>
      <c r="T1159" s="275">
        <v>1023.61</v>
      </c>
      <c r="U1159" s="275" t="s">
        <v>197</v>
      </c>
      <c r="V1159" s="283">
        <v>76720.306398542947</v>
      </c>
      <c r="W1159" s="275" t="s">
        <v>100</v>
      </c>
      <c r="X1159" s="275" t="s">
        <v>114</v>
      </c>
      <c r="Y1159" s="275">
        <v>1.02</v>
      </c>
      <c r="Z1159" s="275">
        <v>1</v>
      </c>
      <c r="AA1159" s="282" t="s">
        <v>630</v>
      </c>
      <c r="AB1159" s="289" t="s">
        <v>441</v>
      </c>
      <c r="AC1159" s="275" t="s">
        <v>386</v>
      </c>
      <c r="AD1159" s="290" t="s">
        <v>350</v>
      </c>
      <c r="AE1159" s="292"/>
      <c r="AF1159" s="292" t="s">
        <v>2134</v>
      </c>
      <c r="AG1159" s="292"/>
    </row>
    <row r="1160" spans="1:33" x14ac:dyDescent="0.25">
      <c r="A1160" s="275">
        <v>8520</v>
      </c>
      <c r="B1160" s="275" t="s">
        <v>196</v>
      </c>
      <c r="C1160" s="275" t="s">
        <v>19</v>
      </c>
      <c r="D1160" s="275">
        <v>199</v>
      </c>
      <c r="E1160" s="275" t="s">
        <v>137</v>
      </c>
      <c r="F1160" s="275" t="s">
        <v>22</v>
      </c>
      <c r="G1160" s="276">
        <v>85200310071832</v>
      </c>
      <c r="H1160" s="277" t="s">
        <v>57</v>
      </c>
      <c r="I1160" s="277" t="s">
        <v>224</v>
      </c>
      <c r="J1160" s="278">
        <v>42278</v>
      </c>
      <c r="K1160" s="279">
        <v>249</v>
      </c>
      <c r="L1160" s="275" t="s">
        <v>111</v>
      </c>
      <c r="M1160" s="275" t="s">
        <v>42</v>
      </c>
      <c r="N1160" s="278">
        <v>42342</v>
      </c>
      <c r="O1160" s="278" t="s">
        <v>273</v>
      </c>
      <c r="P1160" s="279">
        <v>185</v>
      </c>
      <c r="Q1160" s="278" t="s">
        <v>37</v>
      </c>
      <c r="R1160" s="275">
        <v>89586</v>
      </c>
      <c r="S1160" s="275" t="s">
        <v>197</v>
      </c>
      <c r="T1160" s="275">
        <v>1195.27</v>
      </c>
      <c r="U1160" s="275" t="s">
        <v>197</v>
      </c>
      <c r="V1160" s="283">
        <v>89586.346976862711</v>
      </c>
      <c r="W1160" s="275" t="s">
        <v>100</v>
      </c>
      <c r="X1160" s="275" t="s">
        <v>114</v>
      </c>
      <c r="Y1160" s="275">
        <v>1.2</v>
      </c>
      <c r="Z1160" s="275">
        <v>1</v>
      </c>
      <c r="AA1160" s="282" t="s">
        <v>630</v>
      </c>
      <c r="AB1160" s="289" t="s">
        <v>441</v>
      </c>
      <c r="AC1160" s="275" t="s">
        <v>1159</v>
      </c>
      <c r="AD1160" s="290" t="s">
        <v>350</v>
      </c>
      <c r="AE1160" s="292"/>
      <c r="AF1160" s="292" t="s">
        <v>2134</v>
      </c>
      <c r="AG1160" s="292"/>
    </row>
    <row r="1161" spans="1:33" x14ac:dyDescent="0.25">
      <c r="A1161" s="275">
        <v>8520</v>
      </c>
      <c r="B1161" s="275" t="s">
        <v>196</v>
      </c>
      <c r="C1161" s="275" t="s">
        <v>19</v>
      </c>
      <c r="D1161" s="275">
        <v>199</v>
      </c>
      <c r="E1161" s="275" t="s">
        <v>137</v>
      </c>
      <c r="F1161" s="275" t="s">
        <v>22</v>
      </c>
      <c r="G1161" s="276">
        <v>85201210002173</v>
      </c>
      <c r="H1161" s="277" t="s">
        <v>1061</v>
      </c>
      <c r="I1161" s="277" t="s">
        <v>68</v>
      </c>
      <c r="J1161" s="278">
        <v>42339</v>
      </c>
      <c r="K1161" s="279">
        <v>188</v>
      </c>
      <c r="L1161" s="275" t="s">
        <v>111</v>
      </c>
      <c r="M1161" s="275" t="s">
        <v>42</v>
      </c>
      <c r="N1161" s="278">
        <v>42403</v>
      </c>
      <c r="O1161" s="278" t="s">
        <v>266</v>
      </c>
      <c r="P1161" s="279">
        <v>124</v>
      </c>
      <c r="Q1161" s="278" t="s">
        <v>38</v>
      </c>
      <c r="R1161" s="275">
        <v>127619</v>
      </c>
      <c r="S1161" s="275" t="s">
        <v>197</v>
      </c>
      <c r="T1161" s="275">
        <v>1702.71</v>
      </c>
      <c r="U1161" s="275" t="s">
        <v>197</v>
      </c>
      <c r="V1161" s="283">
        <v>127619.34028376342</v>
      </c>
      <c r="W1161" s="275" t="s">
        <v>100</v>
      </c>
      <c r="X1161" s="275" t="s">
        <v>114</v>
      </c>
      <c r="Y1161" s="275">
        <v>1.7</v>
      </c>
      <c r="Z1161" s="275">
        <v>1</v>
      </c>
      <c r="AA1161" s="282" t="s">
        <v>630</v>
      </c>
      <c r="AB1161" s="289" t="s">
        <v>441</v>
      </c>
      <c r="AC1161" s="275" t="s">
        <v>386</v>
      </c>
      <c r="AD1161" s="290" t="s">
        <v>350</v>
      </c>
      <c r="AE1161" s="292"/>
      <c r="AF1161" s="292" t="s">
        <v>2134</v>
      </c>
      <c r="AG1161" s="292"/>
    </row>
    <row r="1162" spans="1:33" x14ac:dyDescent="0.25">
      <c r="A1162" s="275">
        <v>8520</v>
      </c>
      <c r="B1162" s="275" t="s">
        <v>196</v>
      </c>
      <c r="C1162" s="275" t="s">
        <v>19</v>
      </c>
      <c r="D1162" s="275">
        <v>199</v>
      </c>
      <c r="E1162" s="275" t="s">
        <v>137</v>
      </c>
      <c r="F1162" s="275" t="s">
        <v>22</v>
      </c>
      <c r="G1162" s="276">
        <v>85200310073642</v>
      </c>
      <c r="H1162" s="277" t="s">
        <v>57</v>
      </c>
      <c r="I1162" s="277" t="s">
        <v>224</v>
      </c>
      <c r="J1162" s="278">
        <v>42310</v>
      </c>
      <c r="K1162" s="279">
        <v>217</v>
      </c>
      <c r="L1162" s="275" t="s">
        <v>111</v>
      </c>
      <c r="M1162" s="275" t="s">
        <v>42</v>
      </c>
      <c r="N1162" s="278">
        <v>42367</v>
      </c>
      <c r="O1162" s="278" t="s">
        <v>273</v>
      </c>
      <c r="P1162" s="279">
        <v>160</v>
      </c>
      <c r="Q1162" s="278" t="s">
        <v>39</v>
      </c>
      <c r="R1162" s="275">
        <v>136512</v>
      </c>
      <c r="S1162" s="275" t="s">
        <v>197</v>
      </c>
      <c r="T1162" s="275">
        <v>1821.36</v>
      </c>
      <c r="U1162" s="275" t="s">
        <v>197</v>
      </c>
      <c r="V1162" s="283">
        <v>136512.24320009592</v>
      </c>
      <c r="W1162" s="275" t="s">
        <v>100</v>
      </c>
      <c r="X1162" s="275" t="s">
        <v>114</v>
      </c>
      <c r="Y1162" s="275">
        <v>1.82</v>
      </c>
      <c r="Z1162" s="275">
        <v>1</v>
      </c>
      <c r="AA1162" s="282" t="s">
        <v>630</v>
      </c>
      <c r="AB1162" s="289" t="s">
        <v>441</v>
      </c>
      <c r="AC1162" s="275" t="s">
        <v>387</v>
      </c>
      <c r="AD1162" s="290" t="s">
        <v>350</v>
      </c>
      <c r="AE1162" s="292"/>
      <c r="AF1162" s="292" t="s">
        <v>2134</v>
      </c>
      <c r="AG1162" s="292"/>
    </row>
    <row r="1163" spans="1:33" x14ac:dyDescent="0.25">
      <c r="A1163" s="275">
        <v>8520</v>
      </c>
      <c r="B1163" s="275" t="s">
        <v>196</v>
      </c>
      <c r="C1163" s="275" t="s">
        <v>19</v>
      </c>
      <c r="D1163" s="275">
        <v>199</v>
      </c>
      <c r="E1163" s="275" t="s">
        <v>137</v>
      </c>
      <c r="F1163" s="275" t="s">
        <v>22</v>
      </c>
      <c r="G1163" s="276">
        <v>85200310064179</v>
      </c>
      <c r="H1163" s="277" t="s">
        <v>57</v>
      </c>
      <c r="I1163" s="277" t="s">
        <v>224</v>
      </c>
      <c r="J1163" s="278">
        <v>42065</v>
      </c>
      <c r="K1163" s="279">
        <v>462</v>
      </c>
      <c r="L1163" s="275" t="s">
        <v>118</v>
      </c>
      <c r="M1163" s="275" t="s">
        <v>41</v>
      </c>
      <c r="N1163" s="278">
        <v>42131</v>
      </c>
      <c r="O1163" s="278" t="s">
        <v>106</v>
      </c>
      <c r="P1163" s="279">
        <v>396</v>
      </c>
      <c r="Q1163" s="278" t="s">
        <v>40</v>
      </c>
      <c r="R1163" s="275">
        <v>142278</v>
      </c>
      <c r="S1163" s="275" t="s">
        <v>197</v>
      </c>
      <c r="T1163" s="275">
        <v>1898.29</v>
      </c>
      <c r="U1163" s="275" t="s">
        <v>197</v>
      </c>
      <c r="V1163" s="283">
        <v>142278.202082131</v>
      </c>
      <c r="W1163" s="275" t="s">
        <v>100</v>
      </c>
      <c r="X1163" s="275" t="s">
        <v>114</v>
      </c>
      <c r="Y1163" s="275">
        <v>1.9</v>
      </c>
      <c r="Z1163" s="275">
        <v>1</v>
      </c>
      <c r="AA1163" s="282" t="s">
        <v>630</v>
      </c>
      <c r="AB1163" s="289" t="s">
        <v>1096</v>
      </c>
      <c r="AC1163" s="275">
        <v>0</v>
      </c>
      <c r="AD1163" s="290" t="s">
        <v>350</v>
      </c>
      <c r="AE1163" s="292"/>
      <c r="AF1163" s="292" t="s">
        <v>2134</v>
      </c>
      <c r="AG1163" s="292"/>
    </row>
    <row r="1164" spans="1:33" x14ac:dyDescent="0.25">
      <c r="A1164" s="275">
        <v>8520</v>
      </c>
      <c r="B1164" s="275" t="s">
        <v>196</v>
      </c>
      <c r="C1164" s="275" t="s">
        <v>19</v>
      </c>
      <c r="D1164" s="275">
        <v>199</v>
      </c>
      <c r="E1164" s="275" t="s">
        <v>137</v>
      </c>
      <c r="F1164" s="275" t="s">
        <v>22</v>
      </c>
      <c r="G1164" s="276">
        <v>85200710011189</v>
      </c>
      <c r="H1164" s="277" t="s">
        <v>57</v>
      </c>
      <c r="I1164" s="277" t="s">
        <v>309</v>
      </c>
      <c r="J1164" s="278">
        <v>42366</v>
      </c>
      <c r="K1164" s="279">
        <v>161</v>
      </c>
      <c r="L1164" s="275" t="s">
        <v>111</v>
      </c>
      <c r="M1164" s="275" t="s">
        <v>42</v>
      </c>
      <c r="N1164" s="278">
        <v>42432</v>
      </c>
      <c r="O1164" s="278" t="s">
        <v>266</v>
      </c>
      <c r="P1164" s="279">
        <v>95</v>
      </c>
      <c r="Q1164" s="278" t="s">
        <v>36</v>
      </c>
      <c r="R1164" s="275">
        <v>143353.5</v>
      </c>
      <c r="S1164" s="275" t="s">
        <v>197</v>
      </c>
      <c r="T1164" s="275">
        <v>1912.64</v>
      </c>
      <c r="U1164" s="275" t="s">
        <v>197</v>
      </c>
      <c r="V1164" s="283">
        <v>143353.74491271988</v>
      </c>
      <c r="W1164" s="275" t="s">
        <v>100</v>
      </c>
      <c r="X1164" s="275" t="s">
        <v>114</v>
      </c>
      <c r="Y1164" s="275">
        <v>1.91</v>
      </c>
      <c r="Z1164" s="275">
        <v>1</v>
      </c>
      <c r="AA1164" s="282" t="s">
        <v>630</v>
      </c>
      <c r="AB1164" s="289" t="s">
        <v>441</v>
      </c>
      <c r="AC1164" s="275" t="s">
        <v>1414</v>
      </c>
      <c r="AD1164" s="290" t="s">
        <v>350</v>
      </c>
      <c r="AE1164" s="292"/>
      <c r="AF1164" s="292" t="s">
        <v>2134</v>
      </c>
      <c r="AG1164" s="292"/>
    </row>
    <row r="1165" spans="1:33" x14ac:dyDescent="0.25">
      <c r="A1165" s="275">
        <v>8520</v>
      </c>
      <c r="B1165" s="275" t="s">
        <v>196</v>
      </c>
      <c r="C1165" s="275" t="s">
        <v>19</v>
      </c>
      <c r="D1165" s="275">
        <v>199</v>
      </c>
      <c r="E1165" s="275" t="s">
        <v>137</v>
      </c>
      <c r="F1165" s="275" t="s">
        <v>22</v>
      </c>
      <c r="G1165" s="276">
        <v>85200710011253</v>
      </c>
      <c r="H1165" s="277" t="s">
        <v>57</v>
      </c>
      <c r="I1165" s="277" t="s">
        <v>309</v>
      </c>
      <c r="J1165" s="278">
        <v>42401</v>
      </c>
      <c r="K1165" s="279">
        <v>126</v>
      </c>
      <c r="L1165" s="275" t="s">
        <v>111</v>
      </c>
      <c r="M1165" s="275" t="s">
        <v>42</v>
      </c>
      <c r="N1165" s="278">
        <v>42466</v>
      </c>
      <c r="O1165" s="278" t="s">
        <v>266</v>
      </c>
      <c r="P1165" s="279">
        <v>61</v>
      </c>
      <c r="Q1165" s="278" t="s">
        <v>35</v>
      </c>
      <c r="R1165" s="275">
        <v>143353.5</v>
      </c>
      <c r="S1165" s="275" t="s">
        <v>197</v>
      </c>
      <c r="T1165" s="275">
        <v>1912.64</v>
      </c>
      <c r="U1165" s="275" t="s">
        <v>197</v>
      </c>
      <c r="V1165" s="283">
        <v>143353.74491271988</v>
      </c>
      <c r="W1165" s="275" t="s">
        <v>100</v>
      </c>
      <c r="X1165" s="275" t="s">
        <v>114</v>
      </c>
      <c r="Y1165" s="275">
        <v>1.91</v>
      </c>
      <c r="Z1165" s="275">
        <v>1</v>
      </c>
      <c r="AA1165" s="282" t="s">
        <v>630</v>
      </c>
      <c r="AB1165" s="289" t="s">
        <v>441</v>
      </c>
      <c r="AC1165" s="275" t="s">
        <v>1415</v>
      </c>
      <c r="AD1165" s="290" t="s">
        <v>350</v>
      </c>
      <c r="AE1165" s="292"/>
      <c r="AF1165" s="292" t="s">
        <v>2134</v>
      </c>
      <c r="AG1165" s="292"/>
    </row>
    <row r="1166" spans="1:33" x14ac:dyDescent="0.25">
      <c r="A1166" s="275">
        <v>8520</v>
      </c>
      <c r="B1166" s="275" t="s">
        <v>196</v>
      </c>
      <c r="C1166" s="275" t="s">
        <v>19</v>
      </c>
      <c r="D1166" s="275">
        <v>199</v>
      </c>
      <c r="E1166" s="275" t="s">
        <v>137</v>
      </c>
      <c r="F1166" s="275" t="s">
        <v>22</v>
      </c>
      <c r="G1166" s="276">
        <v>85203310000126</v>
      </c>
      <c r="H1166" s="277" t="s">
        <v>1061</v>
      </c>
      <c r="I1166" s="277" t="s">
        <v>68</v>
      </c>
      <c r="J1166" s="278">
        <v>42339</v>
      </c>
      <c r="K1166" s="279">
        <v>188</v>
      </c>
      <c r="L1166" s="275" t="s">
        <v>111</v>
      </c>
      <c r="M1166" s="275" t="s">
        <v>42</v>
      </c>
      <c r="N1166" s="278">
        <v>42403</v>
      </c>
      <c r="O1166" s="278" t="s">
        <v>266</v>
      </c>
      <c r="P1166" s="279">
        <v>124</v>
      </c>
      <c r="Q1166" s="278" t="s">
        <v>38</v>
      </c>
      <c r="R1166" s="275">
        <v>148645</v>
      </c>
      <c r="S1166" s="275" t="s">
        <v>197</v>
      </c>
      <c r="T1166" s="275">
        <v>1983.24</v>
      </c>
      <c r="U1166" s="275" t="s">
        <v>197</v>
      </c>
      <c r="V1166" s="283">
        <v>148645.2657377774</v>
      </c>
      <c r="W1166" s="275" t="s">
        <v>100</v>
      </c>
      <c r="X1166" s="275" t="s">
        <v>114</v>
      </c>
      <c r="Y1166" s="275">
        <v>1.98</v>
      </c>
      <c r="Z1166" s="275">
        <v>1</v>
      </c>
      <c r="AA1166" s="282" t="s">
        <v>630</v>
      </c>
      <c r="AB1166" s="289" t="s">
        <v>441</v>
      </c>
      <c r="AC1166" s="275" t="s">
        <v>386</v>
      </c>
      <c r="AD1166" s="290" t="s">
        <v>350</v>
      </c>
      <c r="AE1166" s="292"/>
      <c r="AF1166" s="292" t="s">
        <v>2134</v>
      </c>
      <c r="AG1166" s="292"/>
    </row>
    <row r="1167" spans="1:33" x14ac:dyDescent="0.25">
      <c r="A1167" s="275">
        <v>8520</v>
      </c>
      <c r="B1167" s="275" t="s">
        <v>196</v>
      </c>
      <c r="C1167" s="275" t="s">
        <v>19</v>
      </c>
      <c r="D1167" s="275">
        <v>199</v>
      </c>
      <c r="E1167" s="275" t="s">
        <v>137</v>
      </c>
      <c r="F1167" s="275" t="s">
        <v>22</v>
      </c>
      <c r="G1167" s="276">
        <v>85200710011249</v>
      </c>
      <c r="H1167" s="277" t="s">
        <v>57</v>
      </c>
      <c r="I1167" s="277" t="s">
        <v>309</v>
      </c>
      <c r="J1167" s="278">
        <v>42401</v>
      </c>
      <c r="K1167" s="279">
        <v>126</v>
      </c>
      <c r="L1167" s="275" t="s">
        <v>111</v>
      </c>
      <c r="M1167" s="275" t="s">
        <v>42</v>
      </c>
      <c r="N1167" s="278">
        <v>42466</v>
      </c>
      <c r="O1167" s="278" t="s">
        <v>266</v>
      </c>
      <c r="P1167" s="279">
        <v>61</v>
      </c>
      <c r="Q1167" s="278" t="s">
        <v>35</v>
      </c>
      <c r="R1167" s="275">
        <v>287890.5</v>
      </c>
      <c r="S1167" s="275" t="s">
        <v>197</v>
      </c>
      <c r="T1167" s="275">
        <v>3841.06</v>
      </c>
      <c r="U1167" s="275" t="s">
        <v>197</v>
      </c>
      <c r="V1167" s="283">
        <v>287890.21218548802</v>
      </c>
      <c r="W1167" s="275" t="s">
        <v>100</v>
      </c>
      <c r="X1167" s="275" t="s">
        <v>114</v>
      </c>
      <c r="Y1167" s="275">
        <v>3.84</v>
      </c>
      <c r="Z1167" s="275">
        <v>1</v>
      </c>
      <c r="AA1167" s="282" t="s">
        <v>630</v>
      </c>
      <c r="AB1167" s="289" t="s">
        <v>441</v>
      </c>
      <c r="AC1167" s="275" t="s">
        <v>1415</v>
      </c>
      <c r="AD1167" s="290" t="s">
        <v>350</v>
      </c>
      <c r="AE1167" s="292"/>
      <c r="AF1167" s="292" t="s">
        <v>2134</v>
      </c>
      <c r="AG1167" s="292"/>
    </row>
    <row r="1168" spans="1:33" x14ac:dyDescent="0.25">
      <c r="A1168" s="275">
        <v>8520</v>
      </c>
      <c r="B1168" s="275" t="s">
        <v>196</v>
      </c>
      <c r="C1168" s="275" t="s">
        <v>19</v>
      </c>
      <c r="D1168" s="275">
        <v>199</v>
      </c>
      <c r="E1168" s="275" t="s">
        <v>137</v>
      </c>
      <c r="F1168" s="275" t="s">
        <v>22</v>
      </c>
      <c r="G1168" s="276">
        <v>85200310076171</v>
      </c>
      <c r="H1168" s="277" t="s">
        <v>57</v>
      </c>
      <c r="I1168" s="277" t="s">
        <v>310</v>
      </c>
      <c r="J1168" s="278">
        <v>42366</v>
      </c>
      <c r="K1168" s="279">
        <v>161</v>
      </c>
      <c r="L1168" s="275" t="s">
        <v>111</v>
      </c>
      <c r="M1168" s="275" t="s">
        <v>42</v>
      </c>
      <c r="N1168" s="278">
        <v>42432</v>
      </c>
      <c r="O1168" s="278" t="s">
        <v>266</v>
      </c>
      <c r="P1168" s="279">
        <v>95</v>
      </c>
      <c r="Q1168" s="278" t="s">
        <v>36</v>
      </c>
      <c r="R1168" s="275">
        <v>411714</v>
      </c>
      <c r="S1168" s="275" t="s">
        <v>197</v>
      </c>
      <c r="T1168" s="275">
        <v>5493.13</v>
      </c>
      <c r="U1168" s="275" t="s">
        <v>197</v>
      </c>
      <c r="V1168" s="283">
        <v>411714.04801343114</v>
      </c>
      <c r="W1168" s="275" t="s">
        <v>100</v>
      </c>
      <c r="X1168" s="275" t="s">
        <v>114</v>
      </c>
      <c r="Y1168" s="275">
        <v>5.49</v>
      </c>
      <c r="Z1168" s="275">
        <v>1</v>
      </c>
      <c r="AA1168" s="282" t="s">
        <v>630</v>
      </c>
      <c r="AB1168" s="289" t="s">
        <v>441</v>
      </c>
      <c r="AC1168" s="275" t="s">
        <v>1415</v>
      </c>
      <c r="AD1168" s="290" t="s">
        <v>350</v>
      </c>
      <c r="AE1168" s="292"/>
      <c r="AF1168" s="292" t="s">
        <v>2134</v>
      </c>
      <c r="AG1168" s="292"/>
    </row>
    <row r="1169" spans="1:33" x14ac:dyDescent="0.25">
      <c r="A1169" s="275">
        <v>8520</v>
      </c>
      <c r="B1169" s="275" t="s">
        <v>196</v>
      </c>
      <c r="C1169" s="275" t="s">
        <v>19</v>
      </c>
      <c r="D1169" s="275">
        <v>199</v>
      </c>
      <c r="E1169" s="275" t="s">
        <v>137</v>
      </c>
      <c r="F1169" s="275" t="s">
        <v>22</v>
      </c>
      <c r="G1169" s="276">
        <v>85200310077177</v>
      </c>
      <c r="H1169" s="277" t="s">
        <v>57</v>
      </c>
      <c r="I1169" s="277" t="s">
        <v>310</v>
      </c>
      <c r="J1169" s="278">
        <v>42401</v>
      </c>
      <c r="K1169" s="279">
        <v>126</v>
      </c>
      <c r="L1169" s="275" t="s">
        <v>111</v>
      </c>
      <c r="M1169" s="275" t="s">
        <v>42</v>
      </c>
      <c r="N1169" s="278">
        <v>42466</v>
      </c>
      <c r="O1169" s="278" t="s">
        <v>266</v>
      </c>
      <c r="P1169" s="279">
        <v>61</v>
      </c>
      <c r="Q1169" s="278" t="s">
        <v>35</v>
      </c>
      <c r="R1169" s="275">
        <v>411714</v>
      </c>
      <c r="S1169" s="275" t="s">
        <v>197</v>
      </c>
      <c r="T1169" s="275">
        <v>5493.13</v>
      </c>
      <c r="U1169" s="275" t="s">
        <v>197</v>
      </c>
      <c r="V1169" s="283">
        <v>411714.04801343114</v>
      </c>
      <c r="W1169" s="275" t="s">
        <v>100</v>
      </c>
      <c r="X1169" s="275" t="s">
        <v>114</v>
      </c>
      <c r="Y1169" s="275">
        <v>5.49</v>
      </c>
      <c r="Z1169" s="275">
        <v>1</v>
      </c>
      <c r="AA1169" s="282" t="s">
        <v>630</v>
      </c>
      <c r="AB1169" s="289" t="s">
        <v>441</v>
      </c>
      <c r="AC1169" s="275" t="s">
        <v>1415</v>
      </c>
      <c r="AD1169" s="290" t="s">
        <v>350</v>
      </c>
      <c r="AE1169" s="292"/>
      <c r="AF1169" s="292" t="s">
        <v>2134</v>
      </c>
      <c r="AG1169" s="292"/>
    </row>
    <row r="1170" spans="1:33" x14ac:dyDescent="0.25">
      <c r="A1170" s="275">
        <v>8520</v>
      </c>
      <c r="B1170" s="275" t="s">
        <v>196</v>
      </c>
      <c r="C1170" s="275" t="s">
        <v>19</v>
      </c>
      <c r="D1170" s="275">
        <v>199</v>
      </c>
      <c r="E1170" s="275" t="s">
        <v>137</v>
      </c>
      <c r="F1170" s="275" t="s">
        <v>22</v>
      </c>
      <c r="G1170" s="276">
        <v>85200410033794</v>
      </c>
      <c r="H1170" s="277" t="s">
        <v>2382</v>
      </c>
      <c r="I1170" s="277" t="s">
        <v>311</v>
      </c>
      <c r="J1170" s="278">
        <v>42461</v>
      </c>
      <c r="K1170" s="279">
        <v>66</v>
      </c>
      <c r="L1170" s="275" t="s">
        <v>111</v>
      </c>
      <c r="M1170" s="275" t="s">
        <v>42</v>
      </c>
      <c r="N1170" s="278">
        <v>42527</v>
      </c>
      <c r="O1170" s="278" t="s">
        <v>268</v>
      </c>
      <c r="P1170" s="279">
        <v>0</v>
      </c>
      <c r="Q1170" s="278" t="s">
        <v>33</v>
      </c>
      <c r="R1170" s="275">
        <v>480861</v>
      </c>
      <c r="S1170" s="275" t="s">
        <v>197</v>
      </c>
      <c r="T1170" s="275">
        <v>6415.7</v>
      </c>
      <c r="U1170" s="275" t="s">
        <v>197</v>
      </c>
      <c r="V1170" s="283">
        <v>480861.33367310988</v>
      </c>
      <c r="W1170" s="275" t="s">
        <v>100</v>
      </c>
      <c r="X1170" s="275" t="s">
        <v>114</v>
      </c>
      <c r="Y1170" s="275">
        <v>6.42</v>
      </c>
      <c r="Z1170" s="275">
        <v>1</v>
      </c>
      <c r="AA1170" s="282" t="s">
        <v>630</v>
      </c>
      <c r="AB1170" s="289" t="s">
        <v>484</v>
      </c>
      <c r="AC1170" s="275" t="s">
        <v>2493</v>
      </c>
      <c r="AD1170" s="290" t="s">
        <v>350</v>
      </c>
      <c r="AE1170" s="292"/>
      <c r="AF1170" s="292" t="s">
        <v>2134</v>
      </c>
      <c r="AG1170" s="292"/>
    </row>
    <row r="1171" spans="1:33" x14ac:dyDescent="0.25">
      <c r="A1171" s="275">
        <v>8520</v>
      </c>
      <c r="B1171" s="275" t="s">
        <v>196</v>
      </c>
      <c r="C1171" s="275" t="s">
        <v>19</v>
      </c>
      <c r="D1171" s="275">
        <v>199</v>
      </c>
      <c r="E1171" s="275" t="s">
        <v>137</v>
      </c>
      <c r="F1171" s="275" t="s">
        <v>22</v>
      </c>
      <c r="G1171" s="276">
        <v>85200710010985</v>
      </c>
      <c r="H1171" s="277" t="s">
        <v>57</v>
      </c>
      <c r="I1171" s="277" t="s">
        <v>309</v>
      </c>
      <c r="J1171" s="278">
        <v>42339</v>
      </c>
      <c r="K1171" s="279">
        <v>188</v>
      </c>
      <c r="L1171" s="275" t="s">
        <v>111</v>
      </c>
      <c r="M1171" s="275" t="s">
        <v>42</v>
      </c>
      <c r="N1171" s="278">
        <v>42403</v>
      </c>
      <c r="O1171" s="278" t="s">
        <v>266</v>
      </c>
      <c r="P1171" s="279">
        <v>124</v>
      </c>
      <c r="Q1171" s="278" t="s">
        <v>38</v>
      </c>
      <c r="R1171" s="275">
        <v>489667</v>
      </c>
      <c r="S1171" s="275" t="s">
        <v>197</v>
      </c>
      <c r="T1171" s="275">
        <v>6533.19</v>
      </c>
      <c r="U1171" s="275" t="s">
        <v>197</v>
      </c>
      <c r="V1171" s="283">
        <v>489667.29375435645</v>
      </c>
      <c r="W1171" s="275" t="s">
        <v>100</v>
      </c>
      <c r="X1171" s="275" t="s">
        <v>114</v>
      </c>
      <c r="Y1171" s="275">
        <v>6.53</v>
      </c>
      <c r="Z1171" s="275">
        <v>1</v>
      </c>
      <c r="AA1171" s="282" t="s">
        <v>630</v>
      </c>
      <c r="AB1171" s="289" t="s">
        <v>441</v>
      </c>
      <c r="AC1171" s="275" t="s">
        <v>386</v>
      </c>
      <c r="AD1171" s="290" t="s">
        <v>350</v>
      </c>
      <c r="AE1171" s="292"/>
      <c r="AF1171" s="292" t="s">
        <v>2134</v>
      </c>
      <c r="AG1171" s="292"/>
    </row>
    <row r="1172" spans="1:33" x14ac:dyDescent="0.25">
      <c r="A1172" s="275">
        <v>8520</v>
      </c>
      <c r="B1172" s="275" t="s">
        <v>196</v>
      </c>
      <c r="C1172" s="275" t="s">
        <v>19</v>
      </c>
      <c r="D1172" s="275">
        <v>199</v>
      </c>
      <c r="E1172" s="275" t="s">
        <v>137</v>
      </c>
      <c r="F1172" s="275" t="s">
        <v>22</v>
      </c>
      <c r="G1172" s="276">
        <v>85200410031781</v>
      </c>
      <c r="H1172" s="277" t="s">
        <v>2382</v>
      </c>
      <c r="I1172" s="277" t="s">
        <v>305</v>
      </c>
      <c r="J1172" s="278">
        <v>42401</v>
      </c>
      <c r="K1172" s="279">
        <v>126</v>
      </c>
      <c r="L1172" s="275" t="s">
        <v>111</v>
      </c>
      <c r="M1172" s="275" t="s">
        <v>42</v>
      </c>
      <c r="N1172" s="278">
        <v>42466</v>
      </c>
      <c r="O1172" s="278" t="s">
        <v>266</v>
      </c>
      <c r="P1172" s="279">
        <v>61</v>
      </c>
      <c r="Q1172" s="278" t="s">
        <v>35</v>
      </c>
      <c r="R1172" s="275">
        <v>983133</v>
      </c>
      <c r="S1172" s="275" t="s">
        <v>197</v>
      </c>
      <c r="T1172" s="275">
        <v>13117.06</v>
      </c>
      <c r="U1172" s="275" t="s">
        <v>197</v>
      </c>
      <c r="V1172" s="283">
        <v>983133.08999332925</v>
      </c>
      <c r="W1172" s="275" t="s">
        <v>100</v>
      </c>
      <c r="X1172" s="275" t="s">
        <v>114</v>
      </c>
      <c r="Y1172" s="275">
        <v>13.12</v>
      </c>
      <c r="Z1172" s="275">
        <v>1</v>
      </c>
      <c r="AA1172" s="282" t="s">
        <v>630</v>
      </c>
      <c r="AB1172" s="289" t="s">
        <v>441</v>
      </c>
      <c r="AC1172" s="275" t="s">
        <v>1415</v>
      </c>
      <c r="AD1172" s="290" t="s">
        <v>350</v>
      </c>
      <c r="AE1172" s="292"/>
      <c r="AF1172" s="292" t="s">
        <v>2134</v>
      </c>
      <c r="AG1172" s="292"/>
    </row>
    <row r="1173" spans="1:33" x14ac:dyDescent="0.25">
      <c r="A1173" s="275">
        <v>8520</v>
      </c>
      <c r="B1173" s="275" t="s">
        <v>196</v>
      </c>
      <c r="C1173" s="275" t="s">
        <v>19</v>
      </c>
      <c r="D1173" s="275">
        <v>199</v>
      </c>
      <c r="E1173" s="275" t="s">
        <v>137</v>
      </c>
      <c r="F1173" s="275" t="s">
        <v>22</v>
      </c>
      <c r="G1173" s="276">
        <v>85200410029590</v>
      </c>
      <c r="H1173" s="277" t="s">
        <v>2382</v>
      </c>
      <c r="I1173" s="277" t="s">
        <v>305</v>
      </c>
      <c r="J1173" s="278">
        <v>42310</v>
      </c>
      <c r="K1173" s="279">
        <v>217</v>
      </c>
      <c r="L1173" s="275" t="s">
        <v>111</v>
      </c>
      <c r="M1173" s="275" t="s">
        <v>42</v>
      </c>
      <c r="N1173" s="278">
        <v>42367</v>
      </c>
      <c r="O1173" s="278" t="s">
        <v>273</v>
      </c>
      <c r="P1173" s="279">
        <v>160</v>
      </c>
      <c r="Q1173" s="278" t="s">
        <v>39</v>
      </c>
      <c r="R1173" s="275">
        <v>1237086</v>
      </c>
      <c r="S1173" s="275" t="s">
        <v>197</v>
      </c>
      <c r="T1173" s="275">
        <v>16505.330000000002</v>
      </c>
      <c r="U1173" s="275" t="s">
        <v>197</v>
      </c>
      <c r="V1173" s="283">
        <v>1237086.3657145428</v>
      </c>
      <c r="W1173" s="275" t="s">
        <v>100</v>
      </c>
      <c r="X1173" s="275" t="s">
        <v>114</v>
      </c>
      <c r="Y1173" s="275">
        <v>16.510000000000002</v>
      </c>
      <c r="Z1173" s="275">
        <v>1</v>
      </c>
      <c r="AA1173" s="282" t="s">
        <v>630</v>
      </c>
      <c r="AB1173" s="289" t="s">
        <v>441</v>
      </c>
      <c r="AC1173" s="275" t="s">
        <v>387</v>
      </c>
      <c r="AD1173" s="290" t="s">
        <v>350</v>
      </c>
      <c r="AE1173" s="292"/>
      <c r="AF1173" s="292" t="s">
        <v>2134</v>
      </c>
      <c r="AG1173" s="292"/>
    </row>
    <row r="1174" spans="1:33" x14ac:dyDescent="0.25">
      <c r="A1174" s="275">
        <v>8520</v>
      </c>
      <c r="B1174" s="275" t="s">
        <v>196</v>
      </c>
      <c r="C1174" s="275" t="s">
        <v>19</v>
      </c>
      <c r="D1174" s="275">
        <v>199</v>
      </c>
      <c r="E1174" s="275" t="s">
        <v>137</v>
      </c>
      <c r="F1174" s="275" t="s">
        <v>22</v>
      </c>
      <c r="G1174" s="276">
        <v>85200410029501</v>
      </c>
      <c r="H1174" s="277" t="s">
        <v>2382</v>
      </c>
      <c r="I1174" s="277" t="s">
        <v>305</v>
      </c>
      <c r="J1174" s="278">
        <v>42310</v>
      </c>
      <c r="K1174" s="279">
        <v>217</v>
      </c>
      <c r="L1174" s="275" t="s">
        <v>111</v>
      </c>
      <c r="M1174" s="275" t="s">
        <v>42</v>
      </c>
      <c r="N1174" s="278">
        <v>42367</v>
      </c>
      <c r="O1174" s="278" t="s">
        <v>273</v>
      </c>
      <c r="P1174" s="279">
        <v>160</v>
      </c>
      <c r="Q1174" s="278" t="s">
        <v>39</v>
      </c>
      <c r="R1174" s="275">
        <v>1435987.9</v>
      </c>
      <c r="S1174" s="275" t="s">
        <v>197</v>
      </c>
      <c r="T1174" s="275">
        <v>19159.09</v>
      </c>
      <c r="U1174" s="275" t="s">
        <v>197</v>
      </c>
      <c r="V1174" s="283">
        <v>1435987.5881607842</v>
      </c>
      <c r="W1174" s="275" t="s">
        <v>100</v>
      </c>
      <c r="X1174" s="275" t="s">
        <v>114</v>
      </c>
      <c r="Y1174" s="275">
        <v>19.16</v>
      </c>
      <c r="Z1174" s="275">
        <v>1</v>
      </c>
      <c r="AA1174" s="282" t="s">
        <v>630</v>
      </c>
      <c r="AB1174" s="289" t="s">
        <v>441</v>
      </c>
      <c r="AC1174" s="275" t="s">
        <v>387</v>
      </c>
      <c r="AD1174" s="290" t="s">
        <v>350</v>
      </c>
      <c r="AE1174" s="292"/>
      <c r="AF1174" s="292" t="s">
        <v>2134</v>
      </c>
      <c r="AG1174" s="292"/>
    </row>
    <row r="1175" spans="1:33" x14ac:dyDescent="0.25">
      <c r="A1175" s="275">
        <v>8520</v>
      </c>
      <c r="B1175" s="275" t="s">
        <v>196</v>
      </c>
      <c r="C1175" s="275" t="s">
        <v>19</v>
      </c>
      <c r="D1175" s="275">
        <v>199</v>
      </c>
      <c r="E1175" s="275" t="s">
        <v>137</v>
      </c>
      <c r="F1175" s="275" t="s">
        <v>22</v>
      </c>
      <c r="G1175" s="276">
        <v>85200310077173</v>
      </c>
      <c r="H1175" s="277" t="s">
        <v>57</v>
      </c>
      <c r="I1175" s="277" t="s">
        <v>310</v>
      </c>
      <c r="J1175" s="278">
        <v>42401</v>
      </c>
      <c r="K1175" s="279">
        <v>126</v>
      </c>
      <c r="L1175" s="275" t="s">
        <v>111</v>
      </c>
      <c r="M1175" s="275" t="s">
        <v>42</v>
      </c>
      <c r="N1175" s="278">
        <v>42466</v>
      </c>
      <c r="O1175" s="278" t="s">
        <v>266</v>
      </c>
      <c r="P1175" s="279">
        <v>61</v>
      </c>
      <c r="Q1175" s="278" t="s">
        <v>35</v>
      </c>
      <c r="R1175" s="275">
        <v>7711298.5</v>
      </c>
      <c r="S1175" s="275" t="s">
        <v>197</v>
      </c>
      <c r="T1175" s="275">
        <v>102884.92</v>
      </c>
      <c r="U1175" s="275" t="s">
        <v>197</v>
      </c>
      <c r="V1175" s="283">
        <v>7711298.821025175</v>
      </c>
      <c r="W1175" s="275" t="s">
        <v>100</v>
      </c>
      <c r="X1175" s="275" t="s">
        <v>114</v>
      </c>
      <c r="Y1175" s="275">
        <v>102.88</v>
      </c>
      <c r="Z1175" s="275">
        <v>1</v>
      </c>
      <c r="AA1175" s="282" t="s">
        <v>630</v>
      </c>
      <c r="AB1175" s="289" t="s">
        <v>441</v>
      </c>
      <c r="AC1175" s="275" t="s">
        <v>1415</v>
      </c>
      <c r="AD1175" s="290" t="s">
        <v>350</v>
      </c>
      <c r="AE1175" s="292"/>
      <c r="AF1175" s="292" t="s">
        <v>2134</v>
      </c>
      <c r="AG1175" s="292"/>
    </row>
    <row r="1176" spans="1:33" x14ac:dyDescent="0.25">
      <c r="A1176" s="275">
        <v>8520</v>
      </c>
      <c r="B1176" s="275" t="s">
        <v>196</v>
      </c>
      <c r="C1176" s="275" t="s">
        <v>19</v>
      </c>
      <c r="D1176" s="275">
        <v>199</v>
      </c>
      <c r="E1176" s="275" t="s">
        <v>137</v>
      </c>
      <c r="F1176" s="275" t="s">
        <v>22</v>
      </c>
      <c r="G1176" s="276">
        <v>85203020000003</v>
      </c>
      <c r="H1176" s="277" t="s">
        <v>54</v>
      </c>
      <c r="I1176" s="277" t="s">
        <v>226</v>
      </c>
      <c r="J1176" s="278">
        <v>42048</v>
      </c>
      <c r="K1176" s="279">
        <v>479</v>
      </c>
      <c r="L1176" s="275" t="s">
        <v>105</v>
      </c>
      <c r="M1176" s="275" t="s">
        <v>41</v>
      </c>
      <c r="N1176" s="278">
        <v>42068</v>
      </c>
      <c r="O1176" s="278" t="s">
        <v>129</v>
      </c>
      <c r="P1176" s="279">
        <v>459</v>
      </c>
      <c r="Q1176" s="278" t="s">
        <v>40</v>
      </c>
      <c r="R1176" s="275">
        <v>13169004.41</v>
      </c>
      <c r="S1176" s="275" t="s">
        <v>197</v>
      </c>
      <c r="T1176" s="275">
        <v>175702.17</v>
      </c>
      <c r="U1176" s="275" t="s">
        <v>197</v>
      </c>
      <c r="V1176" s="283">
        <v>13169004.129784666</v>
      </c>
      <c r="W1176" s="275" t="s">
        <v>100</v>
      </c>
      <c r="X1176" s="275" t="s">
        <v>114</v>
      </c>
      <c r="Y1176" s="275">
        <v>175.7</v>
      </c>
      <c r="Z1176" s="275">
        <v>1</v>
      </c>
      <c r="AA1176" s="282" t="s">
        <v>630</v>
      </c>
      <c r="AB1176" s="289" t="s">
        <v>1096</v>
      </c>
      <c r="AC1176" s="275">
        <v>0</v>
      </c>
      <c r="AD1176" s="290" t="s">
        <v>350</v>
      </c>
      <c r="AE1176" s="292"/>
      <c r="AF1176" s="292" t="s">
        <v>2134</v>
      </c>
      <c r="AG1176" s="292"/>
    </row>
    <row r="1177" spans="1:33" x14ac:dyDescent="0.25">
      <c r="A1177" s="275">
        <v>8520</v>
      </c>
      <c r="B1177" s="275" t="s">
        <v>196</v>
      </c>
      <c r="C1177" s="275" t="s">
        <v>19</v>
      </c>
      <c r="D1177" s="275">
        <v>3011</v>
      </c>
      <c r="E1177" s="275" t="s">
        <v>164</v>
      </c>
      <c r="F1177" s="275" t="s">
        <v>22</v>
      </c>
      <c r="G1177" s="276">
        <v>85200310079226</v>
      </c>
      <c r="H1177" s="277" t="s">
        <v>54</v>
      </c>
      <c r="I1177" s="277" t="s">
        <v>311</v>
      </c>
      <c r="J1177" s="278">
        <v>42461</v>
      </c>
      <c r="K1177" s="279">
        <v>66</v>
      </c>
      <c r="L1177" s="275" t="s">
        <v>127</v>
      </c>
      <c r="M1177" s="275" t="s">
        <v>128</v>
      </c>
      <c r="N1177" s="278">
        <v>42495</v>
      </c>
      <c r="O1177" s="278" t="s">
        <v>268</v>
      </c>
      <c r="P1177" s="279">
        <v>32</v>
      </c>
      <c r="Q1177" s="278" t="s">
        <v>34</v>
      </c>
      <c r="R1177" s="275">
        <v>-131114.94</v>
      </c>
      <c r="S1177" s="275" t="s">
        <v>197</v>
      </c>
      <c r="T1177" s="275">
        <v>-1749.35</v>
      </c>
      <c r="U1177" s="275" t="s">
        <v>197</v>
      </c>
      <c r="V1177" s="283">
        <v>-131115.04185997706</v>
      </c>
      <c r="W1177" s="275" t="s">
        <v>100</v>
      </c>
      <c r="X1177" s="275" t="s">
        <v>114</v>
      </c>
      <c r="Y1177" s="275">
        <v>-1.75</v>
      </c>
      <c r="Z1177" s="275">
        <v>1</v>
      </c>
      <c r="AA1177" s="282" t="s">
        <v>631</v>
      </c>
      <c r="AB1177" s="289" t="s">
        <v>474</v>
      </c>
      <c r="AC1177" s="275" t="s">
        <v>2222</v>
      </c>
      <c r="AD1177" s="290" t="s">
        <v>349</v>
      </c>
      <c r="AE1177" s="292" t="s">
        <v>794</v>
      </c>
      <c r="AF1177" s="292"/>
      <c r="AG1177" s="292"/>
    </row>
    <row r="1178" spans="1:33" x14ac:dyDescent="0.25">
      <c r="A1178" s="275">
        <v>8520</v>
      </c>
      <c r="B1178" s="275" t="s">
        <v>196</v>
      </c>
      <c r="C1178" s="275" t="s">
        <v>19</v>
      </c>
      <c r="D1178" s="275">
        <v>3011</v>
      </c>
      <c r="E1178" s="275" t="s">
        <v>164</v>
      </c>
      <c r="F1178" s="275" t="s">
        <v>22</v>
      </c>
      <c r="G1178" s="276">
        <v>85200310069961</v>
      </c>
      <c r="H1178" s="277" t="s">
        <v>2382</v>
      </c>
      <c r="I1178" s="277" t="s">
        <v>314</v>
      </c>
      <c r="J1178" s="278">
        <v>42248</v>
      </c>
      <c r="K1178" s="279">
        <v>279</v>
      </c>
      <c r="L1178" s="275" t="s">
        <v>158</v>
      </c>
      <c r="M1178" s="275" t="s">
        <v>41</v>
      </c>
      <c r="N1178" s="278">
        <v>42251</v>
      </c>
      <c r="O1178" s="278" t="s">
        <v>1238</v>
      </c>
      <c r="P1178" s="279">
        <v>276</v>
      </c>
      <c r="Q1178" s="278" t="s">
        <v>37</v>
      </c>
      <c r="R1178" s="275">
        <v>14858</v>
      </c>
      <c r="S1178" s="275" t="s">
        <v>197</v>
      </c>
      <c r="T1178" s="275">
        <v>198.24</v>
      </c>
      <c r="U1178" s="275" t="s">
        <v>197</v>
      </c>
      <c r="V1178" s="283">
        <v>14858.230713306</v>
      </c>
      <c r="W1178" s="275" t="s">
        <v>100</v>
      </c>
      <c r="X1178" s="275" t="s">
        <v>114</v>
      </c>
      <c r="Y1178" s="275">
        <v>0.2</v>
      </c>
      <c r="Z1178" s="275">
        <v>1</v>
      </c>
      <c r="AA1178" s="282" t="s">
        <v>630</v>
      </c>
      <c r="AB1178" s="289" t="s">
        <v>474</v>
      </c>
      <c r="AC1178" s="275" t="s">
        <v>1115</v>
      </c>
      <c r="AD1178" s="290" t="s">
        <v>350</v>
      </c>
      <c r="AE1178" s="292" t="s">
        <v>794</v>
      </c>
      <c r="AF1178" s="292" t="s">
        <v>2134</v>
      </c>
      <c r="AG1178" s="292"/>
    </row>
    <row r="1179" spans="1:33" x14ac:dyDescent="0.25">
      <c r="A1179" s="275">
        <v>8520</v>
      </c>
      <c r="B1179" s="275" t="s">
        <v>196</v>
      </c>
      <c r="C1179" s="275" t="s">
        <v>19</v>
      </c>
      <c r="D1179" s="275">
        <v>3011</v>
      </c>
      <c r="E1179" s="275" t="s">
        <v>164</v>
      </c>
      <c r="F1179" s="275" t="s">
        <v>22</v>
      </c>
      <c r="G1179" s="276">
        <v>85200410034808</v>
      </c>
      <c r="H1179" s="277" t="s">
        <v>59</v>
      </c>
      <c r="I1179" s="277" t="s">
        <v>215</v>
      </c>
      <c r="J1179" s="278">
        <v>42492</v>
      </c>
      <c r="K1179" s="279">
        <v>35</v>
      </c>
      <c r="L1179" s="275" t="s">
        <v>118</v>
      </c>
      <c r="M1179" s="275" t="s">
        <v>41</v>
      </c>
      <c r="N1179" s="278">
        <v>42527</v>
      </c>
      <c r="O1179" s="278" t="s">
        <v>268</v>
      </c>
      <c r="P1179" s="279">
        <v>0</v>
      </c>
      <c r="Q1179" s="278" t="s">
        <v>33</v>
      </c>
      <c r="R1179" s="275">
        <v>16655</v>
      </c>
      <c r="S1179" s="275" t="s">
        <v>197</v>
      </c>
      <c r="T1179" s="275">
        <v>222.21</v>
      </c>
      <c r="U1179" s="275" t="s">
        <v>197</v>
      </c>
      <c r="V1179" s="283">
        <v>16654.799469348902</v>
      </c>
      <c r="W1179" s="275" t="s">
        <v>100</v>
      </c>
      <c r="X1179" s="275" t="s">
        <v>114</v>
      </c>
      <c r="Y1179" s="275">
        <v>0.22</v>
      </c>
      <c r="Z1179" s="275">
        <v>1</v>
      </c>
      <c r="AA1179" s="282" t="s">
        <v>630</v>
      </c>
      <c r="AB1179" s="289" t="s">
        <v>474</v>
      </c>
      <c r="AC1179" s="275" t="s">
        <v>2225</v>
      </c>
      <c r="AD1179" s="290" t="s">
        <v>350</v>
      </c>
      <c r="AE1179" s="292" t="s">
        <v>794</v>
      </c>
      <c r="AF1179" s="292" t="s">
        <v>2134</v>
      </c>
      <c r="AG1179" s="292"/>
    </row>
    <row r="1180" spans="1:33" x14ac:dyDescent="0.25">
      <c r="A1180" s="275">
        <v>8520</v>
      </c>
      <c r="B1180" s="275" t="s">
        <v>196</v>
      </c>
      <c r="C1180" s="275" t="s">
        <v>19</v>
      </c>
      <c r="D1180" s="275">
        <v>3011</v>
      </c>
      <c r="E1180" s="275" t="s">
        <v>164</v>
      </c>
      <c r="F1180" s="275" t="s">
        <v>22</v>
      </c>
      <c r="G1180" s="276">
        <v>85200310073803</v>
      </c>
      <c r="H1180" s="277" t="s">
        <v>2382</v>
      </c>
      <c r="I1180" s="277" t="s">
        <v>834</v>
      </c>
      <c r="J1180" s="278">
        <v>42339</v>
      </c>
      <c r="K1180" s="279">
        <v>188</v>
      </c>
      <c r="L1180" s="275" t="s">
        <v>122</v>
      </c>
      <c r="M1180" s="275" t="s">
        <v>41</v>
      </c>
      <c r="N1180" s="278">
        <v>42368</v>
      </c>
      <c r="O1180" s="278" t="s">
        <v>273</v>
      </c>
      <c r="P1180" s="279">
        <v>159</v>
      </c>
      <c r="Q1180" s="278" t="s">
        <v>39</v>
      </c>
      <c r="R1180" s="275">
        <v>19575</v>
      </c>
      <c r="S1180" s="275" t="s">
        <v>197</v>
      </c>
      <c r="T1180" s="275">
        <v>261.17</v>
      </c>
      <c r="U1180" s="275" t="s">
        <v>197</v>
      </c>
      <c r="V1180" s="283">
        <v>19574.87951671776</v>
      </c>
      <c r="W1180" s="275" t="s">
        <v>100</v>
      </c>
      <c r="X1180" s="275" t="s">
        <v>114</v>
      </c>
      <c r="Y1180" s="275">
        <v>0.26</v>
      </c>
      <c r="Z1180" s="275">
        <v>1</v>
      </c>
      <c r="AA1180" s="282" t="s">
        <v>630</v>
      </c>
      <c r="AB1180" s="289" t="s">
        <v>474</v>
      </c>
      <c r="AC1180" s="275" t="s">
        <v>1134</v>
      </c>
      <c r="AD1180" s="290" t="s">
        <v>350</v>
      </c>
      <c r="AE1180" s="292" t="s">
        <v>794</v>
      </c>
      <c r="AF1180" s="292" t="s">
        <v>2134</v>
      </c>
      <c r="AG1180" s="292"/>
    </row>
    <row r="1181" spans="1:33" x14ac:dyDescent="0.25">
      <c r="A1181" s="275">
        <v>8520</v>
      </c>
      <c r="B1181" s="275" t="s">
        <v>196</v>
      </c>
      <c r="C1181" s="275" t="s">
        <v>19</v>
      </c>
      <c r="D1181" s="275">
        <v>3011</v>
      </c>
      <c r="E1181" s="275" t="s">
        <v>164</v>
      </c>
      <c r="F1181" s="275" t="s">
        <v>22</v>
      </c>
      <c r="G1181" s="276">
        <v>85200310071256</v>
      </c>
      <c r="H1181" s="277" t="s">
        <v>60</v>
      </c>
      <c r="I1181" s="277" t="s">
        <v>217</v>
      </c>
      <c r="J1181" s="278">
        <v>42278</v>
      </c>
      <c r="K1181" s="279">
        <v>249</v>
      </c>
      <c r="L1181" s="275" t="s">
        <v>122</v>
      </c>
      <c r="M1181" s="275" t="s">
        <v>41</v>
      </c>
      <c r="N1181" s="278">
        <v>42313</v>
      </c>
      <c r="O1181" s="278" t="s">
        <v>273</v>
      </c>
      <c r="P1181" s="279">
        <v>214</v>
      </c>
      <c r="Q1181" s="278" t="s">
        <v>37</v>
      </c>
      <c r="R1181" s="275">
        <v>19733</v>
      </c>
      <c r="S1181" s="275" t="s">
        <v>197</v>
      </c>
      <c r="T1181" s="275">
        <v>263.27999999999997</v>
      </c>
      <c r="U1181" s="275" t="s">
        <v>197</v>
      </c>
      <c r="V1181" s="283">
        <v>19733.025535710269</v>
      </c>
      <c r="W1181" s="275" t="s">
        <v>100</v>
      </c>
      <c r="X1181" s="275" t="s">
        <v>114</v>
      </c>
      <c r="Y1181" s="275">
        <v>0.26</v>
      </c>
      <c r="Z1181" s="275">
        <v>1</v>
      </c>
      <c r="AA1181" s="282" t="s">
        <v>630</v>
      </c>
      <c r="AB1181" s="289" t="s">
        <v>474</v>
      </c>
      <c r="AC1181" s="275" t="s">
        <v>1113</v>
      </c>
      <c r="AD1181" s="290" t="s">
        <v>350</v>
      </c>
      <c r="AE1181" s="292" t="s">
        <v>794</v>
      </c>
      <c r="AF1181" s="292" t="s">
        <v>2134</v>
      </c>
      <c r="AG1181" s="292"/>
    </row>
    <row r="1182" spans="1:33" x14ac:dyDescent="0.25">
      <c r="A1182" s="275">
        <v>8520</v>
      </c>
      <c r="B1182" s="275" t="s">
        <v>196</v>
      </c>
      <c r="C1182" s="275" t="s">
        <v>19</v>
      </c>
      <c r="D1182" s="275">
        <v>3011</v>
      </c>
      <c r="E1182" s="275" t="s">
        <v>164</v>
      </c>
      <c r="F1182" s="275" t="s">
        <v>22</v>
      </c>
      <c r="G1182" s="276">
        <v>85200310079419</v>
      </c>
      <c r="H1182" s="277" t="s">
        <v>54</v>
      </c>
      <c r="I1182" s="277" t="s">
        <v>311</v>
      </c>
      <c r="J1182" s="278">
        <v>42461</v>
      </c>
      <c r="K1182" s="279">
        <v>66</v>
      </c>
      <c r="L1182" s="275" t="s">
        <v>161</v>
      </c>
      <c r="M1182" s="275" t="s">
        <v>128</v>
      </c>
      <c r="N1182" s="278">
        <v>42495</v>
      </c>
      <c r="O1182" s="278" t="s">
        <v>268</v>
      </c>
      <c r="P1182" s="279">
        <v>32</v>
      </c>
      <c r="Q1182" s="278" t="s">
        <v>34</v>
      </c>
      <c r="R1182" s="275">
        <v>24000</v>
      </c>
      <c r="S1182" s="275" t="s">
        <v>197</v>
      </c>
      <c r="T1182" s="275">
        <v>320.20999999999998</v>
      </c>
      <c r="U1182" s="275" t="s">
        <v>197</v>
      </c>
      <c r="V1182" s="283">
        <v>23999.970019712036</v>
      </c>
      <c r="W1182" s="275" t="s">
        <v>100</v>
      </c>
      <c r="X1182" s="275" t="s">
        <v>114</v>
      </c>
      <c r="Y1182" s="275">
        <v>0.32</v>
      </c>
      <c r="Z1182" s="275">
        <v>1</v>
      </c>
      <c r="AA1182" s="282" t="s">
        <v>630</v>
      </c>
      <c r="AB1182" s="289" t="s">
        <v>474</v>
      </c>
      <c r="AC1182" s="275" t="s">
        <v>2222</v>
      </c>
      <c r="AD1182" s="290" t="s">
        <v>350</v>
      </c>
      <c r="AE1182" s="292" t="s">
        <v>794</v>
      </c>
      <c r="AF1182" s="292" t="s">
        <v>2134</v>
      </c>
      <c r="AG1182" s="292"/>
    </row>
    <row r="1183" spans="1:33" x14ac:dyDescent="0.25">
      <c r="A1183" s="275">
        <v>8520</v>
      </c>
      <c r="B1183" s="275" t="s">
        <v>196</v>
      </c>
      <c r="C1183" s="275" t="s">
        <v>19</v>
      </c>
      <c r="D1183" s="275">
        <v>3011</v>
      </c>
      <c r="E1183" s="275" t="s">
        <v>164</v>
      </c>
      <c r="F1183" s="275" t="s">
        <v>22</v>
      </c>
      <c r="G1183" s="276">
        <v>85202610000027</v>
      </c>
      <c r="H1183" s="277" t="s">
        <v>54</v>
      </c>
      <c r="I1183" s="277" t="s">
        <v>311</v>
      </c>
      <c r="J1183" s="278">
        <v>42461</v>
      </c>
      <c r="K1183" s="279">
        <v>66</v>
      </c>
      <c r="L1183" s="275" t="s">
        <v>161</v>
      </c>
      <c r="M1183" s="275" t="s">
        <v>128</v>
      </c>
      <c r="N1183" s="278">
        <v>42495</v>
      </c>
      <c r="O1183" s="278" t="s">
        <v>268</v>
      </c>
      <c r="P1183" s="279">
        <v>32</v>
      </c>
      <c r="Q1183" s="278" t="s">
        <v>34</v>
      </c>
      <c r="R1183" s="275">
        <v>25800.12</v>
      </c>
      <c r="S1183" s="275" t="s">
        <v>197</v>
      </c>
      <c r="T1183" s="275">
        <v>344.23</v>
      </c>
      <c r="U1183" s="275" t="s">
        <v>197</v>
      </c>
      <c r="V1183" s="283">
        <v>25800.286311750024</v>
      </c>
      <c r="W1183" s="275" t="s">
        <v>100</v>
      </c>
      <c r="X1183" s="275" t="s">
        <v>114</v>
      </c>
      <c r="Y1183" s="275">
        <v>0.34</v>
      </c>
      <c r="Z1183" s="275">
        <v>1</v>
      </c>
      <c r="AA1183" s="282" t="s">
        <v>630</v>
      </c>
      <c r="AB1183" s="289" t="s">
        <v>474</v>
      </c>
      <c r="AC1183" s="275" t="s">
        <v>2222</v>
      </c>
      <c r="AD1183" s="290" t="s">
        <v>350</v>
      </c>
      <c r="AE1183" s="292" t="s">
        <v>794</v>
      </c>
      <c r="AF1183" s="292" t="s">
        <v>2134</v>
      </c>
      <c r="AG1183" s="292"/>
    </row>
    <row r="1184" spans="1:33" x14ac:dyDescent="0.25">
      <c r="A1184" s="275">
        <v>8520</v>
      </c>
      <c r="B1184" s="275" t="s">
        <v>196</v>
      </c>
      <c r="C1184" s="275" t="s">
        <v>19</v>
      </c>
      <c r="D1184" s="275">
        <v>3011</v>
      </c>
      <c r="E1184" s="275" t="s">
        <v>164</v>
      </c>
      <c r="F1184" s="275" t="s">
        <v>22</v>
      </c>
      <c r="G1184" s="276">
        <v>85200310079232</v>
      </c>
      <c r="H1184" s="277" t="s">
        <v>54</v>
      </c>
      <c r="I1184" s="277" t="s">
        <v>311</v>
      </c>
      <c r="J1184" s="278">
        <v>42461</v>
      </c>
      <c r="K1184" s="279">
        <v>66</v>
      </c>
      <c r="L1184" s="275" t="s">
        <v>127</v>
      </c>
      <c r="M1184" s="275" t="s">
        <v>128</v>
      </c>
      <c r="N1184" s="278">
        <v>42495</v>
      </c>
      <c r="O1184" s="278" t="s">
        <v>268</v>
      </c>
      <c r="P1184" s="279">
        <v>32</v>
      </c>
      <c r="Q1184" s="278" t="s">
        <v>34</v>
      </c>
      <c r="R1184" s="275">
        <v>32107.5</v>
      </c>
      <c r="S1184" s="275" t="s">
        <v>197</v>
      </c>
      <c r="T1184" s="275">
        <v>428.38</v>
      </c>
      <c r="U1184" s="275" t="s">
        <v>197</v>
      </c>
      <c r="V1184" s="283">
        <v>32107.389391475102</v>
      </c>
      <c r="W1184" s="275" t="s">
        <v>100</v>
      </c>
      <c r="X1184" s="275" t="s">
        <v>114</v>
      </c>
      <c r="Y1184" s="275">
        <v>0.43</v>
      </c>
      <c r="Z1184" s="275">
        <v>1</v>
      </c>
      <c r="AA1184" s="282" t="s">
        <v>630</v>
      </c>
      <c r="AB1184" s="289" t="s">
        <v>474</v>
      </c>
      <c r="AC1184" s="275" t="s">
        <v>2222</v>
      </c>
      <c r="AD1184" s="290" t="s">
        <v>350</v>
      </c>
      <c r="AE1184" s="292" t="s">
        <v>794</v>
      </c>
      <c r="AF1184" s="292" t="s">
        <v>2134</v>
      </c>
      <c r="AG1184" s="292"/>
    </row>
    <row r="1185" spans="1:33" x14ac:dyDescent="0.25">
      <c r="A1185" s="275">
        <v>8520</v>
      </c>
      <c r="B1185" s="275" t="s">
        <v>196</v>
      </c>
      <c r="C1185" s="275" t="s">
        <v>19</v>
      </c>
      <c r="D1185" s="275">
        <v>3011</v>
      </c>
      <c r="E1185" s="275" t="s">
        <v>164</v>
      </c>
      <c r="F1185" s="275" t="s">
        <v>22</v>
      </c>
      <c r="G1185" s="276">
        <v>85200310079795</v>
      </c>
      <c r="H1185" s="277" t="s">
        <v>55</v>
      </c>
      <c r="I1185" s="277" t="s">
        <v>230</v>
      </c>
      <c r="J1185" s="278">
        <v>42492</v>
      </c>
      <c r="K1185" s="279">
        <v>35</v>
      </c>
      <c r="L1185" s="275" t="s">
        <v>122</v>
      </c>
      <c r="M1185" s="275" t="s">
        <v>41</v>
      </c>
      <c r="N1185" s="278">
        <v>42527</v>
      </c>
      <c r="O1185" s="278" t="s">
        <v>268</v>
      </c>
      <c r="P1185" s="279">
        <v>0</v>
      </c>
      <c r="Q1185" s="278" t="s">
        <v>33</v>
      </c>
      <c r="R1185" s="275">
        <v>32665</v>
      </c>
      <c r="S1185" s="275" t="s">
        <v>197</v>
      </c>
      <c r="T1185" s="275">
        <v>435.82</v>
      </c>
      <c r="U1185" s="275" t="s">
        <v>197</v>
      </c>
      <c r="V1185" s="283">
        <v>32665.022747543488</v>
      </c>
      <c r="W1185" s="275" t="s">
        <v>100</v>
      </c>
      <c r="X1185" s="275" t="s">
        <v>114</v>
      </c>
      <c r="Y1185" s="275">
        <v>0.44</v>
      </c>
      <c r="Z1185" s="275">
        <v>1</v>
      </c>
      <c r="AA1185" s="282" t="s">
        <v>630</v>
      </c>
      <c r="AB1185" s="289" t="s">
        <v>474</v>
      </c>
      <c r="AC1185" s="275" t="s">
        <v>2494</v>
      </c>
      <c r="AD1185" s="290" t="s">
        <v>350</v>
      </c>
      <c r="AE1185" s="292" t="s">
        <v>794</v>
      </c>
      <c r="AF1185" s="292" t="s">
        <v>2134</v>
      </c>
      <c r="AG1185" s="292"/>
    </row>
    <row r="1186" spans="1:33" x14ac:dyDescent="0.25">
      <c r="A1186" s="275">
        <v>8520</v>
      </c>
      <c r="B1186" s="275" t="s">
        <v>196</v>
      </c>
      <c r="C1186" s="275" t="s">
        <v>19</v>
      </c>
      <c r="D1186" s="275">
        <v>3011</v>
      </c>
      <c r="E1186" s="275" t="s">
        <v>164</v>
      </c>
      <c r="F1186" s="275" t="s">
        <v>22</v>
      </c>
      <c r="G1186" s="276">
        <v>85200310079969</v>
      </c>
      <c r="H1186" s="277" t="s">
        <v>2382</v>
      </c>
      <c r="I1186" s="277" t="s">
        <v>311</v>
      </c>
      <c r="J1186" s="278">
        <v>42492</v>
      </c>
      <c r="K1186" s="279">
        <v>35</v>
      </c>
      <c r="L1186" s="275" t="s">
        <v>122</v>
      </c>
      <c r="M1186" s="275" t="s">
        <v>41</v>
      </c>
      <c r="N1186" s="278">
        <v>42527</v>
      </c>
      <c r="O1186" s="278" t="s">
        <v>268</v>
      </c>
      <c r="P1186" s="279">
        <v>0</v>
      </c>
      <c r="Q1186" s="278" t="s">
        <v>33</v>
      </c>
      <c r="R1186" s="275">
        <v>36444</v>
      </c>
      <c r="S1186" s="275" t="s">
        <v>197</v>
      </c>
      <c r="T1186" s="275">
        <v>486.24</v>
      </c>
      <c r="U1186" s="275" t="s">
        <v>197</v>
      </c>
      <c r="V1186" s="283">
        <v>36444.03804498542</v>
      </c>
      <c r="W1186" s="275" t="s">
        <v>100</v>
      </c>
      <c r="X1186" s="275" t="s">
        <v>114</v>
      </c>
      <c r="Y1186" s="275">
        <v>0.49</v>
      </c>
      <c r="Z1186" s="275">
        <v>1</v>
      </c>
      <c r="AA1186" s="282" t="s">
        <v>630</v>
      </c>
      <c r="AB1186" s="289" t="s">
        <v>474</v>
      </c>
      <c r="AC1186" s="275" t="s">
        <v>2495</v>
      </c>
      <c r="AD1186" s="290" t="s">
        <v>350</v>
      </c>
      <c r="AE1186" s="292" t="s">
        <v>794</v>
      </c>
      <c r="AF1186" s="292" t="s">
        <v>2134</v>
      </c>
      <c r="AG1186" s="292"/>
    </row>
    <row r="1187" spans="1:33" x14ac:dyDescent="0.25">
      <c r="A1187" s="275">
        <v>8520</v>
      </c>
      <c r="B1187" s="275" t="s">
        <v>196</v>
      </c>
      <c r="C1187" s="275" t="s">
        <v>19</v>
      </c>
      <c r="D1187" s="275">
        <v>3011</v>
      </c>
      <c r="E1187" s="275" t="s">
        <v>164</v>
      </c>
      <c r="F1187" s="275" t="s">
        <v>22</v>
      </c>
      <c r="G1187" s="276">
        <v>85203010000727</v>
      </c>
      <c r="H1187" s="277" t="s">
        <v>54</v>
      </c>
      <c r="I1187" s="277" t="s">
        <v>317</v>
      </c>
      <c r="J1187" s="278">
        <v>42461</v>
      </c>
      <c r="K1187" s="279">
        <v>66</v>
      </c>
      <c r="L1187" s="275" t="s">
        <v>158</v>
      </c>
      <c r="M1187" s="275" t="s">
        <v>41</v>
      </c>
      <c r="N1187" s="278">
        <v>42495</v>
      </c>
      <c r="O1187" s="278" t="s">
        <v>268</v>
      </c>
      <c r="P1187" s="279">
        <v>32</v>
      </c>
      <c r="Q1187" s="278" t="s">
        <v>34</v>
      </c>
      <c r="R1187" s="275">
        <v>40698</v>
      </c>
      <c r="S1187" s="275" t="s">
        <v>197</v>
      </c>
      <c r="T1187" s="275">
        <v>543</v>
      </c>
      <c r="U1187" s="275" t="s">
        <v>197</v>
      </c>
      <c r="V1187" s="283">
        <v>40698.240906603904</v>
      </c>
      <c r="W1187" s="275" t="s">
        <v>100</v>
      </c>
      <c r="X1187" s="275" t="s">
        <v>114</v>
      </c>
      <c r="Y1187" s="275">
        <v>0.54</v>
      </c>
      <c r="Z1187" s="275">
        <v>1</v>
      </c>
      <c r="AA1187" s="282" t="s">
        <v>630</v>
      </c>
      <c r="AB1187" s="289" t="s">
        <v>474</v>
      </c>
      <c r="AC1187" s="275" t="s">
        <v>2223</v>
      </c>
      <c r="AD1187" s="290" t="s">
        <v>350</v>
      </c>
      <c r="AE1187" s="292" t="s">
        <v>794</v>
      </c>
      <c r="AF1187" s="292" t="s">
        <v>2134</v>
      </c>
      <c r="AG1187" s="292"/>
    </row>
    <row r="1188" spans="1:33" x14ac:dyDescent="0.25">
      <c r="A1188" s="275">
        <v>8520</v>
      </c>
      <c r="B1188" s="275" t="s">
        <v>196</v>
      </c>
      <c r="C1188" s="275" t="s">
        <v>19</v>
      </c>
      <c r="D1188" s="275">
        <v>3011</v>
      </c>
      <c r="E1188" s="275" t="s">
        <v>164</v>
      </c>
      <c r="F1188" s="275" t="s">
        <v>22</v>
      </c>
      <c r="G1188" s="276">
        <v>85200810000157</v>
      </c>
      <c r="H1188" s="277" t="s">
        <v>54</v>
      </c>
      <c r="I1188" s="277" t="s">
        <v>318</v>
      </c>
      <c r="J1188" s="278">
        <v>42248</v>
      </c>
      <c r="K1188" s="279">
        <v>279</v>
      </c>
      <c r="L1188" s="275" t="s">
        <v>158</v>
      </c>
      <c r="M1188" s="275" t="s">
        <v>41</v>
      </c>
      <c r="N1188" s="278">
        <v>42251</v>
      </c>
      <c r="O1188" s="278" t="s">
        <v>1238</v>
      </c>
      <c r="P1188" s="279">
        <v>276</v>
      </c>
      <c r="Q1188" s="278" t="s">
        <v>37</v>
      </c>
      <c r="R1188" s="275">
        <v>52035.02</v>
      </c>
      <c r="S1188" s="275" t="s">
        <v>197</v>
      </c>
      <c r="T1188" s="275">
        <v>694.26</v>
      </c>
      <c r="U1188" s="275" t="s">
        <v>197</v>
      </c>
      <c r="V1188" s="283">
        <v>52035.286798929701</v>
      </c>
      <c r="W1188" s="275" t="s">
        <v>100</v>
      </c>
      <c r="X1188" s="275" t="s">
        <v>114</v>
      </c>
      <c r="Y1188" s="275">
        <v>0.69</v>
      </c>
      <c r="Z1188" s="275">
        <v>1</v>
      </c>
      <c r="AA1188" s="282" t="s">
        <v>630</v>
      </c>
      <c r="AB1188" s="289" t="s">
        <v>474</v>
      </c>
      <c r="AC1188" s="275" t="s">
        <v>391</v>
      </c>
      <c r="AD1188" s="290" t="s">
        <v>350</v>
      </c>
      <c r="AE1188" s="292" t="s">
        <v>794</v>
      </c>
      <c r="AF1188" s="292" t="s">
        <v>2134</v>
      </c>
      <c r="AG1188" s="292"/>
    </row>
    <row r="1189" spans="1:33" x14ac:dyDescent="0.25">
      <c r="A1189" s="275">
        <v>8520</v>
      </c>
      <c r="B1189" s="275" t="s">
        <v>196</v>
      </c>
      <c r="C1189" s="275" t="s">
        <v>19</v>
      </c>
      <c r="D1189" s="275">
        <v>3011</v>
      </c>
      <c r="E1189" s="275" t="s">
        <v>164</v>
      </c>
      <c r="F1189" s="275" t="s">
        <v>22</v>
      </c>
      <c r="G1189" s="276">
        <v>85200310076317</v>
      </c>
      <c r="H1189" s="277" t="s">
        <v>2382</v>
      </c>
      <c r="I1189" s="277" t="s">
        <v>305</v>
      </c>
      <c r="J1189" s="278">
        <v>42366</v>
      </c>
      <c r="K1189" s="279">
        <v>161</v>
      </c>
      <c r="L1189" s="275" t="s">
        <v>122</v>
      </c>
      <c r="M1189" s="275" t="s">
        <v>41</v>
      </c>
      <c r="N1189" s="278">
        <v>42404</v>
      </c>
      <c r="O1189" s="278" t="s">
        <v>266</v>
      </c>
      <c r="P1189" s="279">
        <v>123</v>
      </c>
      <c r="Q1189" s="278" t="s">
        <v>38</v>
      </c>
      <c r="R1189" s="275">
        <v>59199.839999999997</v>
      </c>
      <c r="S1189" s="275" t="s">
        <v>197</v>
      </c>
      <c r="T1189" s="275">
        <v>789.85</v>
      </c>
      <c r="U1189" s="275" t="s">
        <v>197</v>
      </c>
      <c r="V1189" s="283">
        <v>59199.82611432983</v>
      </c>
      <c r="W1189" s="275" t="s">
        <v>100</v>
      </c>
      <c r="X1189" s="275" t="s">
        <v>114</v>
      </c>
      <c r="Y1189" s="275">
        <v>0.79</v>
      </c>
      <c r="Z1189" s="275">
        <v>1</v>
      </c>
      <c r="AA1189" s="282" t="s">
        <v>630</v>
      </c>
      <c r="AB1189" s="289" t="s">
        <v>474</v>
      </c>
      <c r="AC1189" s="275" t="s">
        <v>1141</v>
      </c>
      <c r="AD1189" s="290" t="s">
        <v>350</v>
      </c>
      <c r="AE1189" s="292" t="s">
        <v>794</v>
      </c>
      <c r="AF1189" s="292" t="s">
        <v>2134</v>
      </c>
      <c r="AG1189" s="292"/>
    </row>
    <row r="1190" spans="1:33" x14ac:dyDescent="0.25">
      <c r="A1190" s="275">
        <v>8520</v>
      </c>
      <c r="B1190" s="275" t="s">
        <v>196</v>
      </c>
      <c r="C1190" s="275" t="s">
        <v>19</v>
      </c>
      <c r="D1190" s="275">
        <v>3011</v>
      </c>
      <c r="E1190" s="275" t="s">
        <v>164</v>
      </c>
      <c r="F1190" s="275" t="s">
        <v>22</v>
      </c>
      <c r="G1190" s="276">
        <v>85200610006605</v>
      </c>
      <c r="H1190" s="277" t="s">
        <v>2382</v>
      </c>
      <c r="I1190" s="277" t="s">
        <v>305</v>
      </c>
      <c r="J1190" s="278">
        <v>42366</v>
      </c>
      <c r="K1190" s="279">
        <v>161</v>
      </c>
      <c r="L1190" s="275" t="s">
        <v>122</v>
      </c>
      <c r="M1190" s="275" t="s">
        <v>41</v>
      </c>
      <c r="N1190" s="278">
        <v>42404</v>
      </c>
      <c r="O1190" s="278" t="s">
        <v>266</v>
      </c>
      <c r="P1190" s="279">
        <v>123</v>
      </c>
      <c r="Q1190" s="278" t="s">
        <v>38</v>
      </c>
      <c r="R1190" s="275">
        <v>60662.79</v>
      </c>
      <c r="S1190" s="275" t="s">
        <v>197</v>
      </c>
      <c r="T1190" s="275">
        <v>809.37</v>
      </c>
      <c r="U1190" s="275" t="s">
        <v>197</v>
      </c>
      <c r="V1190" s="283">
        <v>60662.864166810316</v>
      </c>
      <c r="W1190" s="275" t="s">
        <v>100</v>
      </c>
      <c r="X1190" s="275" t="s">
        <v>114</v>
      </c>
      <c r="Y1190" s="275">
        <v>0.81</v>
      </c>
      <c r="Z1190" s="275">
        <v>1</v>
      </c>
      <c r="AA1190" s="282" t="s">
        <v>630</v>
      </c>
      <c r="AB1190" s="289" t="s">
        <v>474</v>
      </c>
      <c r="AC1190" s="275" t="s">
        <v>1139</v>
      </c>
      <c r="AD1190" s="290" t="s">
        <v>350</v>
      </c>
      <c r="AE1190" s="292" t="s">
        <v>794</v>
      </c>
      <c r="AF1190" s="292" t="s">
        <v>2134</v>
      </c>
      <c r="AG1190" s="292"/>
    </row>
    <row r="1191" spans="1:33" x14ac:dyDescent="0.25">
      <c r="A1191" s="275">
        <v>8520</v>
      </c>
      <c r="B1191" s="275" t="s">
        <v>196</v>
      </c>
      <c r="C1191" s="275" t="s">
        <v>19</v>
      </c>
      <c r="D1191" s="275">
        <v>3011</v>
      </c>
      <c r="E1191" s="275" t="s">
        <v>164</v>
      </c>
      <c r="F1191" s="275" t="s">
        <v>22</v>
      </c>
      <c r="G1191" s="276">
        <v>85200310079416</v>
      </c>
      <c r="H1191" s="277" t="s">
        <v>54</v>
      </c>
      <c r="I1191" s="277" t="s">
        <v>311</v>
      </c>
      <c r="J1191" s="278">
        <v>42461</v>
      </c>
      <c r="K1191" s="279">
        <v>66</v>
      </c>
      <c r="L1191" s="275" t="s">
        <v>161</v>
      </c>
      <c r="M1191" s="275" t="s">
        <v>128</v>
      </c>
      <c r="N1191" s="278">
        <v>42495</v>
      </c>
      <c r="O1191" s="278" t="s">
        <v>268</v>
      </c>
      <c r="P1191" s="279">
        <v>32</v>
      </c>
      <c r="Q1191" s="278" t="s">
        <v>34</v>
      </c>
      <c r="R1191" s="275">
        <v>67928.89</v>
      </c>
      <c r="S1191" s="275" t="s">
        <v>197</v>
      </c>
      <c r="T1191" s="275">
        <v>906.31</v>
      </c>
      <c r="U1191" s="275" t="s">
        <v>197</v>
      </c>
      <c r="V1191" s="283">
        <v>67928.586954077691</v>
      </c>
      <c r="W1191" s="275" t="s">
        <v>100</v>
      </c>
      <c r="X1191" s="275" t="s">
        <v>114</v>
      </c>
      <c r="Y1191" s="275">
        <v>0.91</v>
      </c>
      <c r="Z1191" s="275">
        <v>1</v>
      </c>
      <c r="AA1191" s="282" t="s">
        <v>630</v>
      </c>
      <c r="AB1191" s="289" t="s">
        <v>474</v>
      </c>
      <c r="AC1191" s="275" t="s">
        <v>2222</v>
      </c>
      <c r="AD1191" s="290" t="s">
        <v>350</v>
      </c>
      <c r="AE1191" s="292" t="s">
        <v>794</v>
      </c>
      <c r="AF1191" s="292" t="s">
        <v>2134</v>
      </c>
      <c r="AG1191" s="292"/>
    </row>
    <row r="1192" spans="1:33" x14ac:dyDescent="0.25">
      <c r="A1192" s="275">
        <v>8520</v>
      </c>
      <c r="B1192" s="275" t="s">
        <v>196</v>
      </c>
      <c r="C1192" s="275" t="s">
        <v>19</v>
      </c>
      <c r="D1192" s="275">
        <v>3011</v>
      </c>
      <c r="E1192" s="275" t="s">
        <v>164</v>
      </c>
      <c r="F1192" s="275" t="s">
        <v>22</v>
      </c>
      <c r="G1192" s="276">
        <v>85200810000287</v>
      </c>
      <c r="H1192" s="277" t="s">
        <v>54</v>
      </c>
      <c r="I1192" s="277" t="s">
        <v>317</v>
      </c>
      <c r="J1192" s="278">
        <v>42461</v>
      </c>
      <c r="K1192" s="279">
        <v>66</v>
      </c>
      <c r="L1192" s="275" t="s">
        <v>105</v>
      </c>
      <c r="M1192" s="275" t="s">
        <v>41</v>
      </c>
      <c r="N1192" s="278">
        <v>42495</v>
      </c>
      <c r="O1192" s="278" t="s">
        <v>268</v>
      </c>
      <c r="P1192" s="279">
        <v>32</v>
      </c>
      <c r="Q1192" s="278" t="s">
        <v>34</v>
      </c>
      <c r="R1192" s="275">
        <v>68364</v>
      </c>
      <c r="S1192" s="275" t="s">
        <v>197</v>
      </c>
      <c r="T1192" s="275">
        <v>912.12</v>
      </c>
      <c r="U1192" s="275" t="s">
        <v>197</v>
      </c>
      <c r="V1192" s="283">
        <v>68364.050636706364</v>
      </c>
      <c r="W1192" s="275" t="s">
        <v>100</v>
      </c>
      <c r="X1192" s="275" t="s">
        <v>114</v>
      </c>
      <c r="Y1192" s="275">
        <v>0.91</v>
      </c>
      <c r="Z1192" s="275">
        <v>1</v>
      </c>
      <c r="AA1192" s="282" t="s">
        <v>630</v>
      </c>
      <c r="AB1192" s="289" t="s">
        <v>474</v>
      </c>
      <c r="AC1192" s="275" t="s">
        <v>392</v>
      </c>
      <c r="AD1192" s="290" t="s">
        <v>350</v>
      </c>
      <c r="AE1192" s="292" t="s">
        <v>794</v>
      </c>
      <c r="AF1192" s="292" t="s">
        <v>2134</v>
      </c>
      <c r="AG1192" s="292"/>
    </row>
    <row r="1193" spans="1:33" x14ac:dyDescent="0.25">
      <c r="A1193" s="275">
        <v>8520</v>
      </c>
      <c r="B1193" s="275" t="s">
        <v>196</v>
      </c>
      <c r="C1193" s="275" t="s">
        <v>19</v>
      </c>
      <c r="D1193" s="275">
        <v>3011</v>
      </c>
      <c r="E1193" s="275" t="s">
        <v>164</v>
      </c>
      <c r="F1193" s="275" t="s">
        <v>22</v>
      </c>
      <c r="G1193" s="276">
        <v>85200310069945</v>
      </c>
      <c r="H1193" s="277" t="s">
        <v>2382</v>
      </c>
      <c r="I1193" s="277" t="s">
        <v>314</v>
      </c>
      <c r="J1193" s="278">
        <v>42248</v>
      </c>
      <c r="K1193" s="279">
        <v>279</v>
      </c>
      <c r="L1193" s="275" t="s">
        <v>122</v>
      </c>
      <c r="M1193" s="275" t="s">
        <v>41</v>
      </c>
      <c r="N1193" s="278">
        <v>42251</v>
      </c>
      <c r="O1193" s="278" t="s">
        <v>1238</v>
      </c>
      <c r="P1193" s="279">
        <v>276</v>
      </c>
      <c r="Q1193" s="278" t="s">
        <v>37</v>
      </c>
      <c r="R1193" s="275">
        <v>103668</v>
      </c>
      <c r="S1193" s="275" t="s">
        <v>197</v>
      </c>
      <c r="T1193" s="275">
        <v>1383.15</v>
      </c>
      <c r="U1193" s="275" t="s">
        <v>197</v>
      </c>
      <c r="V1193" s="283">
        <v>103668.08823198747</v>
      </c>
      <c r="W1193" s="275" t="s">
        <v>100</v>
      </c>
      <c r="X1193" s="275" t="s">
        <v>114</v>
      </c>
      <c r="Y1193" s="275">
        <v>1.38</v>
      </c>
      <c r="Z1193" s="275">
        <v>1</v>
      </c>
      <c r="AA1193" s="282" t="s">
        <v>630</v>
      </c>
      <c r="AB1193" s="289" t="s">
        <v>474</v>
      </c>
      <c r="AC1193" s="275" t="s">
        <v>1114</v>
      </c>
      <c r="AD1193" s="290" t="s">
        <v>350</v>
      </c>
      <c r="AE1193" s="292" t="s">
        <v>794</v>
      </c>
      <c r="AF1193" s="292" t="s">
        <v>2134</v>
      </c>
      <c r="AG1193" s="292"/>
    </row>
    <row r="1194" spans="1:33" x14ac:dyDescent="0.25">
      <c r="A1194" s="275">
        <v>8520</v>
      </c>
      <c r="B1194" s="275" t="s">
        <v>196</v>
      </c>
      <c r="C1194" s="275" t="s">
        <v>19</v>
      </c>
      <c r="D1194" s="275">
        <v>3011</v>
      </c>
      <c r="E1194" s="275" t="s">
        <v>164</v>
      </c>
      <c r="F1194" s="275" t="s">
        <v>22</v>
      </c>
      <c r="G1194" s="276">
        <v>85200310072811</v>
      </c>
      <c r="H1194" s="277" t="s">
        <v>54</v>
      </c>
      <c r="I1194" s="277" t="s">
        <v>228</v>
      </c>
      <c r="J1194" s="278">
        <v>42310</v>
      </c>
      <c r="K1194" s="279">
        <v>217</v>
      </c>
      <c r="L1194" s="275" t="s">
        <v>122</v>
      </c>
      <c r="M1194" s="275" t="s">
        <v>41</v>
      </c>
      <c r="N1194" s="278">
        <v>42342</v>
      </c>
      <c r="O1194" s="278" t="s">
        <v>273</v>
      </c>
      <c r="P1194" s="279">
        <v>185</v>
      </c>
      <c r="Q1194" s="278" t="s">
        <v>37</v>
      </c>
      <c r="R1194" s="275">
        <v>117612</v>
      </c>
      <c r="S1194" s="275" t="s">
        <v>197</v>
      </c>
      <c r="T1194" s="275">
        <v>1569.19</v>
      </c>
      <c r="U1194" s="275" t="s">
        <v>197</v>
      </c>
      <c r="V1194" s="283">
        <v>117611.92016249316</v>
      </c>
      <c r="W1194" s="275" t="s">
        <v>100</v>
      </c>
      <c r="X1194" s="275" t="s">
        <v>114</v>
      </c>
      <c r="Y1194" s="275">
        <v>1.57</v>
      </c>
      <c r="Z1194" s="275">
        <v>1</v>
      </c>
      <c r="AA1194" s="282" t="s">
        <v>630</v>
      </c>
      <c r="AB1194" s="289" t="s">
        <v>474</v>
      </c>
      <c r="AC1194" s="275" t="s">
        <v>1131</v>
      </c>
      <c r="AD1194" s="290" t="s">
        <v>350</v>
      </c>
      <c r="AE1194" s="292" t="s">
        <v>794</v>
      </c>
      <c r="AF1194" s="292" t="s">
        <v>2134</v>
      </c>
      <c r="AG1194" s="292"/>
    </row>
    <row r="1195" spans="1:33" x14ac:dyDescent="0.25">
      <c r="A1195" s="275">
        <v>8520</v>
      </c>
      <c r="B1195" s="275" t="s">
        <v>196</v>
      </c>
      <c r="C1195" s="275" t="s">
        <v>19</v>
      </c>
      <c r="D1195" s="275">
        <v>3011</v>
      </c>
      <c r="E1195" s="275" t="s">
        <v>164</v>
      </c>
      <c r="F1195" s="275" t="s">
        <v>22</v>
      </c>
      <c r="G1195" s="276">
        <v>85200310071545</v>
      </c>
      <c r="H1195" s="277" t="s">
        <v>55</v>
      </c>
      <c r="I1195" s="277" t="s">
        <v>227</v>
      </c>
      <c r="J1195" s="278">
        <v>42278</v>
      </c>
      <c r="K1195" s="279">
        <v>249</v>
      </c>
      <c r="L1195" s="275" t="s">
        <v>122</v>
      </c>
      <c r="M1195" s="275" t="s">
        <v>41</v>
      </c>
      <c r="N1195" s="278">
        <v>42313</v>
      </c>
      <c r="O1195" s="278" t="s">
        <v>273</v>
      </c>
      <c r="P1195" s="279">
        <v>214</v>
      </c>
      <c r="Q1195" s="278" t="s">
        <v>37</v>
      </c>
      <c r="R1195" s="275">
        <v>124146</v>
      </c>
      <c r="S1195" s="275" t="s">
        <v>197</v>
      </c>
      <c r="T1195" s="275">
        <v>1656.37</v>
      </c>
      <c r="U1195" s="275" t="s">
        <v>197</v>
      </c>
      <c r="V1195" s="283">
        <v>124146.12392352027</v>
      </c>
      <c r="W1195" s="275" t="s">
        <v>100</v>
      </c>
      <c r="X1195" s="275" t="s">
        <v>114</v>
      </c>
      <c r="Y1195" s="275">
        <v>1.66</v>
      </c>
      <c r="Z1195" s="275">
        <v>1</v>
      </c>
      <c r="AA1195" s="282" t="s">
        <v>630</v>
      </c>
      <c r="AB1195" s="289" t="s">
        <v>474</v>
      </c>
      <c r="AC1195" s="275" t="s">
        <v>1125</v>
      </c>
      <c r="AD1195" s="290" t="s">
        <v>350</v>
      </c>
      <c r="AE1195" s="292" t="s">
        <v>794</v>
      </c>
      <c r="AF1195" s="292" t="s">
        <v>2134</v>
      </c>
      <c r="AG1195" s="292"/>
    </row>
    <row r="1196" spans="1:33" x14ac:dyDescent="0.25">
      <c r="A1196" s="275">
        <v>8520</v>
      </c>
      <c r="B1196" s="275" t="s">
        <v>196</v>
      </c>
      <c r="C1196" s="275" t="s">
        <v>19</v>
      </c>
      <c r="D1196" s="275">
        <v>3011</v>
      </c>
      <c r="E1196" s="275" t="s">
        <v>164</v>
      </c>
      <c r="F1196" s="275" t="s">
        <v>22</v>
      </c>
      <c r="G1196" s="276">
        <v>85200810000207</v>
      </c>
      <c r="H1196" s="277" t="s">
        <v>55</v>
      </c>
      <c r="I1196" s="277" t="s">
        <v>223</v>
      </c>
      <c r="J1196" s="278">
        <v>42339</v>
      </c>
      <c r="K1196" s="279">
        <v>188</v>
      </c>
      <c r="L1196" s="275" t="s">
        <v>122</v>
      </c>
      <c r="M1196" s="275" t="s">
        <v>41</v>
      </c>
      <c r="N1196" s="278">
        <v>42368</v>
      </c>
      <c r="O1196" s="278" t="s">
        <v>273</v>
      </c>
      <c r="P1196" s="279">
        <v>159</v>
      </c>
      <c r="Q1196" s="278" t="s">
        <v>39</v>
      </c>
      <c r="R1196" s="275">
        <v>150120</v>
      </c>
      <c r="S1196" s="275" t="s">
        <v>197</v>
      </c>
      <c r="T1196" s="275">
        <v>2002.92</v>
      </c>
      <c r="U1196" s="275" t="s">
        <v>197</v>
      </c>
      <c r="V1196" s="283">
        <v>150120.29590544218</v>
      </c>
      <c r="W1196" s="275" t="s">
        <v>100</v>
      </c>
      <c r="X1196" s="275" t="s">
        <v>114</v>
      </c>
      <c r="Y1196" s="275">
        <v>2</v>
      </c>
      <c r="Z1196" s="275">
        <v>1</v>
      </c>
      <c r="AA1196" s="282" t="s">
        <v>630</v>
      </c>
      <c r="AB1196" s="289" t="s">
        <v>474</v>
      </c>
      <c r="AC1196" s="275" t="s">
        <v>1135</v>
      </c>
      <c r="AD1196" s="290" t="s">
        <v>350</v>
      </c>
      <c r="AE1196" s="292" t="s">
        <v>794</v>
      </c>
      <c r="AF1196" s="292" t="s">
        <v>2134</v>
      </c>
      <c r="AG1196" s="292"/>
    </row>
    <row r="1197" spans="1:33" x14ac:dyDescent="0.25">
      <c r="A1197" s="275">
        <v>8520</v>
      </c>
      <c r="B1197" s="275" t="s">
        <v>196</v>
      </c>
      <c r="C1197" s="275" t="s">
        <v>19</v>
      </c>
      <c r="D1197" s="275">
        <v>3011</v>
      </c>
      <c r="E1197" s="275" t="s">
        <v>164</v>
      </c>
      <c r="F1197" s="275" t="s">
        <v>22</v>
      </c>
      <c r="G1197" s="276">
        <v>85200810000300</v>
      </c>
      <c r="H1197" s="277" t="s">
        <v>54</v>
      </c>
      <c r="I1197" s="277" t="s">
        <v>317</v>
      </c>
      <c r="J1197" s="278">
        <v>42492</v>
      </c>
      <c r="K1197" s="279">
        <v>35</v>
      </c>
      <c r="L1197" s="275" t="s">
        <v>158</v>
      </c>
      <c r="M1197" s="275" t="s">
        <v>41</v>
      </c>
      <c r="N1197" s="278">
        <v>42527</v>
      </c>
      <c r="O1197" s="278" t="s">
        <v>268</v>
      </c>
      <c r="P1197" s="279">
        <v>0</v>
      </c>
      <c r="Q1197" s="278" t="s">
        <v>33</v>
      </c>
      <c r="R1197" s="275">
        <v>153404.25</v>
      </c>
      <c r="S1197" s="275" t="s">
        <v>197</v>
      </c>
      <c r="T1197" s="275">
        <v>2046.73</v>
      </c>
      <c r="U1197" s="275" t="s">
        <v>197</v>
      </c>
      <c r="V1197" s="283">
        <v>153403.88694433408</v>
      </c>
      <c r="W1197" s="275" t="s">
        <v>100</v>
      </c>
      <c r="X1197" s="275" t="s">
        <v>114</v>
      </c>
      <c r="Y1197" s="275">
        <v>2.0499999999999998</v>
      </c>
      <c r="Z1197" s="275">
        <v>1</v>
      </c>
      <c r="AA1197" s="282" t="s">
        <v>630</v>
      </c>
      <c r="AB1197" s="289" t="s">
        <v>474</v>
      </c>
      <c r="AC1197" s="275" t="s">
        <v>393</v>
      </c>
      <c r="AD1197" s="290" t="s">
        <v>350</v>
      </c>
      <c r="AE1197" s="292" t="s">
        <v>794</v>
      </c>
      <c r="AF1197" s="292" t="s">
        <v>2134</v>
      </c>
      <c r="AG1197" s="292"/>
    </row>
    <row r="1198" spans="1:33" x14ac:dyDescent="0.25">
      <c r="A1198" s="275">
        <v>8520</v>
      </c>
      <c r="B1198" s="275" t="s">
        <v>196</v>
      </c>
      <c r="C1198" s="275" t="s">
        <v>19</v>
      </c>
      <c r="D1198" s="275">
        <v>3011</v>
      </c>
      <c r="E1198" s="275" t="s">
        <v>164</v>
      </c>
      <c r="F1198" s="275" t="s">
        <v>22</v>
      </c>
      <c r="G1198" s="276">
        <v>85200410034797</v>
      </c>
      <c r="H1198" s="277" t="s">
        <v>2382</v>
      </c>
      <c r="I1198" s="277" t="s">
        <v>311</v>
      </c>
      <c r="J1198" s="278">
        <v>42492</v>
      </c>
      <c r="K1198" s="279">
        <v>35</v>
      </c>
      <c r="L1198" s="275" t="s">
        <v>122</v>
      </c>
      <c r="M1198" s="275" t="s">
        <v>41</v>
      </c>
      <c r="N1198" s="278">
        <v>42527</v>
      </c>
      <c r="O1198" s="278" t="s">
        <v>268</v>
      </c>
      <c r="P1198" s="279">
        <v>0</v>
      </c>
      <c r="Q1198" s="278" t="s">
        <v>33</v>
      </c>
      <c r="R1198" s="275">
        <v>155776.5</v>
      </c>
      <c r="S1198" s="275" t="s">
        <v>197</v>
      </c>
      <c r="T1198" s="275">
        <v>2078.39</v>
      </c>
      <c r="U1198" s="275" t="s">
        <v>197</v>
      </c>
      <c r="V1198" s="283">
        <v>155776.82673642077</v>
      </c>
      <c r="W1198" s="275" t="s">
        <v>100</v>
      </c>
      <c r="X1198" s="275" t="s">
        <v>114</v>
      </c>
      <c r="Y1198" s="275">
        <v>2.08</v>
      </c>
      <c r="Z1198" s="275">
        <v>1</v>
      </c>
      <c r="AA1198" s="282" t="s">
        <v>630</v>
      </c>
      <c r="AB1198" s="289" t="s">
        <v>474</v>
      </c>
      <c r="AC1198" s="275" t="s">
        <v>2496</v>
      </c>
      <c r="AD1198" s="290" t="s">
        <v>350</v>
      </c>
      <c r="AE1198" s="292" t="s">
        <v>794</v>
      </c>
      <c r="AF1198" s="292" t="s">
        <v>2134</v>
      </c>
      <c r="AG1198" s="292"/>
    </row>
    <row r="1199" spans="1:33" x14ac:dyDescent="0.25">
      <c r="A1199" s="275">
        <v>8520</v>
      </c>
      <c r="B1199" s="275" t="s">
        <v>196</v>
      </c>
      <c r="C1199" s="275" t="s">
        <v>19</v>
      </c>
      <c r="D1199" s="275">
        <v>3011</v>
      </c>
      <c r="E1199" s="275" t="s">
        <v>164</v>
      </c>
      <c r="F1199" s="275" t="s">
        <v>22</v>
      </c>
      <c r="G1199" s="276">
        <v>85200310076296</v>
      </c>
      <c r="H1199" s="277" t="s">
        <v>2382</v>
      </c>
      <c r="I1199" s="277" t="s">
        <v>305</v>
      </c>
      <c r="J1199" s="278">
        <v>42366</v>
      </c>
      <c r="K1199" s="279">
        <v>161</v>
      </c>
      <c r="L1199" s="275" t="s">
        <v>122</v>
      </c>
      <c r="M1199" s="275" t="s">
        <v>41</v>
      </c>
      <c r="N1199" s="278">
        <v>42404</v>
      </c>
      <c r="O1199" s="278" t="s">
        <v>266</v>
      </c>
      <c r="P1199" s="279">
        <v>123</v>
      </c>
      <c r="Q1199" s="278" t="s">
        <v>38</v>
      </c>
      <c r="R1199" s="275">
        <v>161466.67000000001</v>
      </c>
      <c r="S1199" s="275" t="s">
        <v>197</v>
      </c>
      <c r="T1199" s="275">
        <v>2154.3000000000002</v>
      </c>
      <c r="U1199" s="275" t="s">
        <v>197</v>
      </c>
      <c r="V1199" s="283">
        <v>161466.33588415617</v>
      </c>
      <c r="W1199" s="275" t="s">
        <v>100</v>
      </c>
      <c r="X1199" s="275" t="s">
        <v>114</v>
      </c>
      <c r="Y1199" s="275">
        <v>2.15</v>
      </c>
      <c r="Z1199" s="275">
        <v>1</v>
      </c>
      <c r="AA1199" s="282" t="s">
        <v>630</v>
      </c>
      <c r="AB1199" s="289" t="s">
        <v>474</v>
      </c>
      <c r="AC1199" s="275" t="s">
        <v>1140</v>
      </c>
      <c r="AD1199" s="290" t="s">
        <v>350</v>
      </c>
      <c r="AE1199" s="292" t="s">
        <v>794</v>
      </c>
      <c r="AF1199" s="292" t="s">
        <v>2134</v>
      </c>
      <c r="AG1199" s="292"/>
    </row>
    <row r="1200" spans="1:33" x14ac:dyDescent="0.25">
      <c r="A1200" s="275">
        <v>8520</v>
      </c>
      <c r="B1200" s="275" t="s">
        <v>196</v>
      </c>
      <c r="C1200" s="275" t="s">
        <v>19</v>
      </c>
      <c r="D1200" s="275">
        <v>3011</v>
      </c>
      <c r="E1200" s="275" t="s">
        <v>164</v>
      </c>
      <c r="F1200" s="275" t="s">
        <v>22</v>
      </c>
      <c r="G1200" s="276">
        <v>85200410034421</v>
      </c>
      <c r="H1200" s="277" t="s">
        <v>54</v>
      </c>
      <c r="I1200" s="277" t="s">
        <v>317</v>
      </c>
      <c r="J1200" s="278">
        <v>42461</v>
      </c>
      <c r="K1200" s="279">
        <v>66</v>
      </c>
      <c r="L1200" s="275" t="s">
        <v>122</v>
      </c>
      <c r="M1200" s="275" t="s">
        <v>41</v>
      </c>
      <c r="N1200" s="278">
        <v>42495</v>
      </c>
      <c r="O1200" s="278" t="s">
        <v>268</v>
      </c>
      <c r="P1200" s="279">
        <v>32</v>
      </c>
      <c r="Q1200" s="278" t="s">
        <v>34</v>
      </c>
      <c r="R1200" s="275">
        <v>176022</v>
      </c>
      <c r="S1200" s="275" t="s">
        <v>197</v>
      </c>
      <c r="T1200" s="275">
        <v>2348.5</v>
      </c>
      <c r="U1200" s="275" t="s">
        <v>197</v>
      </c>
      <c r="V1200" s="283">
        <v>176021.76568905942</v>
      </c>
      <c r="W1200" s="275" t="s">
        <v>100</v>
      </c>
      <c r="X1200" s="275" t="s">
        <v>114</v>
      </c>
      <c r="Y1200" s="275">
        <v>2.35</v>
      </c>
      <c r="Z1200" s="275">
        <v>1</v>
      </c>
      <c r="AA1200" s="282" t="s">
        <v>630</v>
      </c>
      <c r="AB1200" s="289" t="s">
        <v>474</v>
      </c>
      <c r="AC1200" s="275" t="s">
        <v>2224</v>
      </c>
      <c r="AD1200" s="290" t="s">
        <v>350</v>
      </c>
      <c r="AE1200" s="292" t="s">
        <v>794</v>
      </c>
      <c r="AF1200" s="292" t="s">
        <v>2134</v>
      </c>
      <c r="AG1200" s="292"/>
    </row>
    <row r="1201" spans="1:33" x14ac:dyDescent="0.25">
      <c r="A1201" s="275">
        <v>8520</v>
      </c>
      <c r="B1201" s="275" t="s">
        <v>196</v>
      </c>
      <c r="C1201" s="275" t="s">
        <v>19</v>
      </c>
      <c r="D1201" s="275">
        <v>3011</v>
      </c>
      <c r="E1201" s="275" t="s">
        <v>164</v>
      </c>
      <c r="F1201" s="275" t="s">
        <v>22</v>
      </c>
      <c r="G1201" s="276">
        <v>85200310079230</v>
      </c>
      <c r="H1201" s="277" t="s">
        <v>54</v>
      </c>
      <c r="I1201" s="277" t="s">
        <v>311</v>
      </c>
      <c r="J1201" s="278">
        <v>42461</v>
      </c>
      <c r="K1201" s="279">
        <v>66</v>
      </c>
      <c r="L1201" s="275" t="s">
        <v>127</v>
      </c>
      <c r="M1201" s="275" t="s">
        <v>128</v>
      </c>
      <c r="N1201" s="278">
        <v>42495</v>
      </c>
      <c r="O1201" s="278" t="s">
        <v>268</v>
      </c>
      <c r="P1201" s="279">
        <v>32</v>
      </c>
      <c r="Q1201" s="278" t="s">
        <v>34</v>
      </c>
      <c r="R1201" s="275">
        <v>181235.97</v>
      </c>
      <c r="S1201" s="275" t="s">
        <v>197</v>
      </c>
      <c r="T1201" s="275">
        <v>2418.0700000000002</v>
      </c>
      <c r="U1201" s="275" t="s">
        <v>197</v>
      </c>
      <c r="V1201" s="283">
        <v>181236.08727261826</v>
      </c>
      <c r="W1201" s="275" t="s">
        <v>100</v>
      </c>
      <c r="X1201" s="275" t="s">
        <v>114</v>
      </c>
      <c r="Y1201" s="275">
        <v>2.42</v>
      </c>
      <c r="Z1201" s="275">
        <v>1</v>
      </c>
      <c r="AA1201" s="282" t="s">
        <v>630</v>
      </c>
      <c r="AB1201" s="289" t="s">
        <v>474</v>
      </c>
      <c r="AC1201" s="275" t="s">
        <v>2222</v>
      </c>
      <c r="AD1201" s="290" t="s">
        <v>350</v>
      </c>
      <c r="AE1201" s="292" t="s">
        <v>794</v>
      </c>
      <c r="AF1201" s="292" t="s">
        <v>2134</v>
      </c>
      <c r="AG1201" s="292"/>
    </row>
    <row r="1202" spans="1:33" x14ac:dyDescent="0.25">
      <c r="A1202" s="275">
        <v>8520</v>
      </c>
      <c r="B1202" s="275" t="s">
        <v>196</v>
      </c>
      <c r="C1202" s="275" t="s">
        <v>19</v>
      </c>
      <c r="D1202" s="275">
        <v>3011</v>
      </c>
      <c r="E1202" s="275" t="s">
        <v>164</v>
      </c>
      <c r="F1202" s="275" t="s">
        <v>22</v>
      </c>
      <c r="G1202" s="276">
        <v>85200810000228</v>
      </c>
      <c r="H1202" s="277" t="s">
        <v>55</v>
      </c>
      <c r="I1202" s="277" t="s">
        <v>223</v>
      </c>
      <c r="J1202" s="278">
        <v>42362</v>
      </c>
      <c r="K1202" s="279">
        <v>165</v>
      </c>
      <c r="L1202" s="275" t="s">
        <v>122</v>
      </c>
      <c r="M1202" s="275" t="s">
        <v>41</v>
      </c>
      <c r="N1202" s="278">
        <v>42404</v>
      </c>
      <c r="O1202" s="278" t="s">
        <v>266</v>
      </c>
      <c r="P1202" s="279">
        <v>123</v>
      </c>
      <c r="Q1202" s="278" t="s">
        <v>38</v>
      </c>
      <c r="R1202" s="275">
        <v>183222</v>
      </c>
      <c r="S1202" s="275" t="s">
        <v>197</v>
      </c>
      <c r="T1202" s="275">
        <v>2444.5700000000002</v>
      </c>
      <c r="U1202" s="275" t="s">
        <v>197</v>
      </c>
      <c r="V1202" s="283">
        <v>183222.28135001237</v>
      </c>
      <c r="W1202" s="275" t="s">
        <v>100</v>
      </c>
      <c r="X1202" s="275" t="s">
        <v>114</v>
      </c>
      <c r="Y1202" s="275">
        <v>2.44</v>
      </c>
      <c r="Z1202" s="275">
        <v>1</v>
      </c>
      <c r="AA1202" s="282" t="s">
        <v>630</v>
      </c>
      <c r="AB1202" s="289" t="s">
        <v>474</v>
      </c>
      <c r="AC1202" s="275" t="s">
        <v>1128</v>
      </c>
      <c r="AD1202" s="290" t="s">
        <v>350</v>
      </c>
      <c r="AE1202" s="292" t="s">
        <v>794</v>
      </c>
      <c r="AF1202" s="292" t="s">
        <v>2134</v>
      </c>
      <c r="AG1202" s="292"/>
    </row>
    <row r="1203" spans="1:33" x14ac:dyDescent="0.25">
      <c r="A1203" s="275">
        <v>8520</v>
      </c>
      <c r="B1203" s="275" t="s">
        <v>196</v>
      </c>
      <c r="C1203" s="275" t="s">
        <v>19</v>
      </c>
      <c r="D1203" s="275">
        <v>3011</v>
      </c>
      <c r="E1203" s="275" t="s">
        <v>164</v>
      </c>
      <c r="F1203" s="275" t="s">
        <v>22</v>
      </c>
      <c r="G1203" s="276">
        <v>85200410029212</v>
      </c>
      <c r="H1203" s="277" t="s">
        <v>55</v>
      </c>
      <c r="I1203" s="277" t="s">
        <v>230</v>
      </c>
      <c r="J1203" s="278">
        <v>42310</v>
      </c>
      <c r="K1203" s="279">
        <v>217</v>
      </c>
      <c r="L1203" s="275" t="s">
        <v>122</v>
      </c>
      <c r="M1203" s="275" t="s">
        <v>41</v>
      </c>
      <c r="N1203" s="278">
        <v>42342</v>
      </c>
      <c r="O1203" s="278" t="s">
        <v>273</v>
      </c>
      <c r="P1203" s="279">
        <v>185</v>
      </c>
      <c r="Q1203" s="278" t="s">
        <v>37</v>
      </c>
      <c r="R1203" s="275">
        <v>185031</v>
      </c>
      <c r="S1203" s="275" t="s">
        <v>197</v>
      </c>
      <c r="T1203" s="275">
        <v>2468.6999999999998</v>
      </c>
      <c r="U1203" s="275" t="s">
        <v>197</v>
      </c>
      <c r="V1203" s="283">
        <v>185030.84222123952</v>
      </c>
      <c r="W1203" s="275" t="s">
        <v>100</v>
      </c>
      <c r="X1203" s="275" t="s">
        <v>114</v>
      </c>
      <c r="Y1203" s="275">
        <v>2.4700000000000002</v>
      </c>
      <c r="Z1203" s="275">
        <v>1</v>
      </c>
      <c r="AA1203" s="282" t="s">
        <v>630</v>
      </c>
      <c r="AB1203" s="289" t="s">
        <v>474</v>
      </c>
      <c r="AC1203" s="275" t="s">
        <v>1133</v>
      </c>
      <c r="AD1203" s="290" t="s">
        <v>350</v>
      </c>
      <c r="AE1203" s="292" t="s">
        <v>794</v>
      </c>
      <c r="AF1203" s="292" t="s">
        <v>2134</v>
      </c>
      <c r="AG1203" s="292"/>
    </row>
    <row r="1204" spans="1:33" x14ac:dyDescent="0.25">
      <c r="A1204" s="275">
        <v>8520</v>
      </c>
      <c r="B1204" s="275" t="s">
        <v>196</v>
      </c>
      <c r="C1204" s="275" t="s">
        <v>19</v>
      </c>
      <c r="D1204" s="275">
        <v>3011</v>
      </c>
      <c r="E1204" s="275" t="s">
        <v>164</v>
      </c>
      <c r="F1204" s="275" t="s">
        <v>22</v>
      </c>
      <c r="G1204" s="276">
        <v>85200310074354</v>
      </c>
      <c r="H1204" s="277" t="s">
        <v>60</v>
      </c>
      <c r="I1204" s="277" t="s">
        <v>217</v>
      </c>
      <c r="J1204" s="278">
        <v>42339</v>
      </c>
      <c r="K1204" s="279">
        <v>188</v>
      </c>
      <c r="L1204" s="275" t="s">
        <v>118</v>
      </c>
      <c r="M1204" s="275" t="s">
        <v>41</v>
      </c>
      <c r="N1204" s="278">
        <v>42368</v>
      </c>
      <c r="O1204" s="278" t="s">
        <v>273</v>
      </c>
      <c r="P1204" s="279">
        <v>159</v>
      </c>
      <c r="Q1204" s="278" t="s">
        <v>39</v>
      </c>
      <c r="R1204" s="275">
        <v>210922</v>
      </c>
      <c r="S1204" s="275" t="s">
        <v>197</v>
      </c>
      <c r="T1204" s="275">
        <v>2814.14</v>
      </c>
      <c r="U1204" s="275" t="s">
        <v>197</v>
      </c>
      <c r="V1204" s="283">
        <v>210921.81890407056</v>
      </c>
      <c r="W1204" s="275" t="s">
        <v>100</v>
      </c>
      <c r="X1204" s="275" t="s">
        <v>114</v>
      </c>
      <c r="Y1204" s="275">
        <v>2.81</v>
      </c>
      <c r="Z1204" s="275">
        <v>1</v>
      </c>
      <c r="AA1204" s="282" t="s">
        <v>630</v>
      </c>
      <c r="AB1204" s="289" t="s">
        <v>474</v>
      </c>
      <c r="AC1204" s="275" t="s">
        <v>1113</v>
      </c>
      <c r="AD1204" s="290" t="s">
        <v>350</v>
      </c>
      <c r="AE1204" s="292" t="s">
        <v>794</v>
      </c>
      <c r="AF1204" s="292" t="s">
        <v>2134</v>
      </c>
      <c r="AG1204" s="292"/>
    </row>
    <row r="1205" spans="1:33" x14ac:dyDescent="0.25">
      <c r="A1205" s="275">
        <v>8520</v>
      </c>
      <c r="B1205" s="275" t="s">
        <v>196</v>
      </c>
      <c r="C1205" s="275" t="s">
        <v>19</v>
      </c>
      <c r="D1205" s="275">
        <v>3011</v>
      </c>
      <c r="E1205" s="275" t="s">
        <v>164</v>
      </c>
      <c r="F1205" s="275" t="s">
        <v>22</v>
      </c>
      <c r="G1205" s="276">
        <v>85201910000395</v>
      </c>
      <c r="H1205" s="277" t="s">
        <v>55</v>
      </c>
      <c r="I1205" s="277" t="s">
        <v>223</v>
      </c>
      <c r="J1205" s="278">
        <v>42362</v>
      </c>
      <c r="K1205" s="279">
        <v>165</v>
      </c>
      <c r="L1205" s="275" t="s">
        <v>122</v>
      </c>
      <c r="M1205" s="275" t="s">
        <v>41</v>
      </c>
      <c r="N1205" s="278">
        <v>42404</v>
      </c>
      <c r="O1205" s="278" t="s">
        <v>266</v>
      </c>
      <c r="P1205" s="279">
        <v>123</v>
      </c>
      <c r="Q1205" s="278" t="s">
        <v>38</v>
      </c>
      <c r="R1205" s="275">
        <v>215163</v>
      </c>
      <c r="S1205" s="275" t="s">
        <v>197</v>
      </c>
      <c r="T1205" s="275">
        <v>2870.73</v>
      </c>
      <c r="U1205" s="275" t="s">
        <v>197</v>
      </c>
      <c r="V1205" s="283">
        <v>215163.28014330578</v>
      </c>
      <c r="W1205" s="275" t="s">
        <v>100</v>
      </c>
      <c r="X1205" s="275" t="s">
        <v>114</v>
      </c>
      <c r="Y1205" s="275">
        <v>2.87</v>
      </c>
      <c r="Z1205" s="275">
        <v>1</v>
      </c>
      <c r="AA1205" s="282" t="s">
        <v>630</v>
      </c>
      <c r="AB1205" s="289" t="s">
        <v>474</v>
      </c>
      <c r="AC1205" s="275" t="s">
        <v>1137</v>
      </c>
      <c r="AD1205" s="290" t="s">
        <v>350</v>
      </c>
      <c r="AE1205" s="292" t="s">
        <v>794</v>
      </c>
      <c r="AF1205" s="292" t="s">
        <v>2134</v>
      </c>
      <c r="AG1205" s="292"/>
    </row>
    <row r="1206" spans="1:33" x14ac:dyDescent="0.25">
      <c r="A1206" s="275">
        <v>8520</v>
      </c>
      <c r="B1206" s="275" t="s">
        <v>196</v>
      </c>
      <c r="C1206" s="275" t="s">
        <v>19</v>
      </c>
      <c r="D1206" s="275">
        <v>3011</v>
      </c>
      <c r="E1206" s="275" t="s">
        <v>164</v>
      </c>
      <c r="F1206" s="275" t="s">
        <v>22</v>
      </c>
      <c r="G1206" s="276">
        <v>85200410034001</v>
      </c>
      <c r="H1206" s="277" t="s">
        <v>59</v>
      </c>
      <c r="I1206" s="277" t="s">
        <v>215</v>
      </c>
      <c r="J1206" s="278">
        <v>42461</v>
      </c>
      <c r="K1206" s="279">
        <v>66</v>
      </c>
      <c r="L1206" s="275" t="s">
        <v>118</v>
      </c>
      <c r="M1206" s="275" t="s">
        <v>41</v>
      </c>
      <c r="N1206" s="278">
        <v>42495</v>
      </c>
      <c r="O1206" s="278" t="s">
        <v>268</v>
      </c>
      <c r="P1206" s="279">
        <v>32</v>
      </c>
      <c r="Q1206" s="278" t="s">
        <v>34</v>
      </c>
      <c r="R1206" s="275">
        <v>238185</v>
      </c>
      <c r="S1206" s="275" t="s">
        <v>197</v>
      </c>
      <c r="T1206" s="275">
        <v>3177.89</v>
      </c>
      <c r="U1206" s="275" t="s">
        <v>197</v>
      </c>
      <c r="V1206" s="283">
        <v>238185.14326830106</v>
      </c>
      <c r="W1206" s="275" t="s">
        <v>100</v>
      </c>
      <c r="X1206" s="275" t="s">
        <v>114</v>
      </c>
      <c r="Y1206" s="275">
        <v>3.18</v>
      </c>
      <c r="Z1206" s="275">
        <v>1</v>
      </c>
      <c r="AA1206" s="282" t="s">
        <v>630</v>
      </c>
      <c r="AB1206" s="289" t="s">
        <v>474</v>
      </c>
      <c r="AC1206" s="275" t="s">
        <v>2225</v>
      </c>
      <c r="AD1206" s="290" t="s">
        <v>350</v>
      </c>
      <c r="AE1206" s="292" t="s">
        <v>794</v>
      </c>
      <c r="AF1206" s="292" t="s">
        <v>2134</v>
      </c>
      <c r="AG1206" s="292"/>
    </row>
    <row r="1207" spans="1:33" x14ac:dyDescent="0.25">
      <c r="A1207" s="275">
        <v>8520</v>
      </c>
      <c r="B1207" s="275" t="s">
        <v>196</v>
      </c>
      <c r="C1207" s="275" t="s">
        <v>19</v>
      </c>
      <c r="D1207" s="275">
        <v>3011</v>
      </c>
      <c r="E1207" s="275" t="s">
        <v>164</v>
      </c>
      <c r="F1207" s="275" t="s">
        <v>22</v>
      </c>
      <c r="G1207" s="276">
        <v>85200310071308</v>
      </c>
      <c r="H1207" s="277" t="s">
        <v>2382</v>
      </c>
      <c r="I1207" s="277" t="s">
        <v>305</v>
      </c>
      <c r="J1207" s="278">
        <v>42278</v>
      </c>
      <c r="K1207" s="279">
        <v>249</v>
      </c>
      <c r="L1207" s="275" t="s">
        <v>118</v>
      </c>
      <c r="M1207" s="275" t="s">
        <v>41</v>
      </c>
      <c r="N1207" s="278">
        <v>42313</v>
      </c>
      <c r="O1207" s="278" t="s">
        <v>273</v>
      </c>
      <c r="P1207" s="279">
        <v>214</v>
      </c>
      <c r="Q1207" s="278" t="s">
        <v>37</v>
      </c>
      <c r="R1207" s="275">
        <v>239143.04000000001</v>
      </c>
      <c r="S1207" s="275" t="s">
        <v>197</v>
      </c>
      <c r="T1207" s="275">
        <v>3190.67</v>
      </c>
      <c r="U1207" s="275" t="s">
        <v>197</v>
      </c>
      <c r="V1207" s="283">
        <v>239143.01346864435</v>
      </c>
      <c r="W1207" s="275" t="s">
        <v>100</v>
      </c>
      <c r="X1207" s="275" t="s">
        <v>114</v>
      </c>
      <c r="Y1207" s="275">
        <v>3.19</v>
      </c>
      <c r="Z1207" s="275">
        <v>1</v>
      </c>
      <c r="AA1207" s="282" t="s">
        <v>630</v>
      </c>
      <c r="AB1207" s="289" t="s">
        <v>474</v>
      </c>
      <c r="AC1207" s="275" t="s">
        <v>1123</v>
      </c>
      <c r="AD1207" s="290" t="s">
        <v>350</v>
      </c>
      <c r="AE1207" s="292" t="s">
        <v>794</v>
      </c>
      <c r="AF1207" s="292" t="s">
        <v>2134</v>
      </c>
      <c r="AG1207" s="292"/>
    </row>
    <row r="1208" spans="1:33" x14ac:dyDescent="0.25">
      <c r="A1208" s="275">
        <v>8520</v>
      </c>
      <c r="B1208" s="275" t="s">
        <v>196</v>
      </c>
      <c r="C1208" s="275" t="s">
        <v>19</v>
      </c>
      <c r="D1208" s="275">
        <v>3011</v>
      </c>
      <c r="E1208" s="275" t="s">
        <v>164</v>
      </c>
      <c r="F1208" s="275" t="s">
        <v>22</v>
      </c>
      <c r="G1208" s="276">
        <v>85200410031179</v>
      </c>
      <c r="H1208" s="277" t="s">
        <v>55</v>
      </c>
      <c r="I1208" s="277" t="s">
        <v>223</v>
      </c>
      <c r="J1208" s="278">
        <v>42361</v>
      </c>
      <c r="K1208" s="279">
        <v>166</v>
      </c>
      <c r="L1208" s="275" t="s">
        <v>122</v>
      </c>
      <c r="M1208" s="275" t="s">
        <v>41</v>
      </c>
      <c r="N1208" s="278">
        <v>42404</v>
      </c>
      <c r="O1208" s="278" t="s">
        <v>266</v>
      </c>
      <c r="P1208" s="279">
        <v>123</v>
      </c>
      <c r="Q1208" s="278" t="s">
        <v>38</v>
      </c>
      <c r="R1208" s="275">
        <v>252315</v>
      </c>
      <c r="S1208" s="275" t="s">
        <v>197</v>
      </c>
      <c r="T1208" s="275">
        <v>3366.41</v>
      </c>
      <c r="U1208" s="275" t="s">
        <v>197</v>
      </c>
      <c r="V1208" s="283">
        <v>252314.85298416289</v>
      </c>
      <c r="W1208" s="275" t="s">
        <v>100</v>
      </c>
      <c r="X1208" s="275" t="s">
        <v>114</v>
      </c>
      <c r="Y1208" s="275">
        <v>3.37</v>
      </c>
      <c r="Z1208" s="275">
        <v>1</v>
      </c>
      <c r="AA1208" s="282" t="s">
        <v>630</v>
      </c>
      <c r="AB1208" s="289" t="s">
        <v>474</v>
      </c>
      <c r="AC1208" s="275" t="s">
        <v>1136</v>
      </c>
      <c r="AD1208" s="290" t="s">
        <v>350</v>
      </c>
      <c r="AE1208" s="292" t="s">
        <v>794</v>
      </c>
      <c r="AF1208" s="292" t="s">
        <v>2134</v>
      </c>
      <c r="AG1208" s="292"/>
    </row>
    <row r="1209" spans="1:33" x14ac:dyDescent="0.25">
      <c r="A1209" s="275">
        <v>8520</v>
      </c>
      <c r="B1209" s="275" t="s">
        <v>196</v>
      </c>
      <c r="C1209" s="275" t="s">
        <v>19</v>
      </c>
      <c r="D1209" s="275">
        <v>3011</v>
      </c>
      <c r="E1209" s="275" t="s">
        <v>164</v>
      </c>
      <c r="F1209" s="275" t="s">
        <v>22</v>
      </c>
      <c r="G1209" s="276">
        <v>85200610006701</v>
      </c>
      <c r="H1209" s="277" t="s">
        <v>59</v>
      </c>
      <c r="I1209" s="277" t="s">
        <v>215</v>
      </c>
      <c r="J1209" s="278">
        <v>42461</v>
      </c>
      <c r="K1209" s="279">
        <v>66</v>
      </c>
      <c r="L1209" s="275" t="s">
        <v>122</v>
      </c>
      <c r="M1209" s="275" t="s">
        <v>41</v>
      </c>
      <c r="N1209" s="278">
        <v>42495</v>
      </c>
      <c r="O1209" s="278" t="s">
        <v>268</v>
      </c>
      <c r="P1209" s="279">
        <v>32</v>
      </c>
      <c r="Q1209" s="278" t="s">
        <v>34</v>
      </c>
      <c r="R1209" s="275">
        <v>271755</v>
      </c>
      <c r="S1209" s="275" t="s">
        <v>197</v>
      </c>
      <c r="T1209" s="275">
        <v>3625.78</v>
      </c>
      <c r="U1209" s="275" t="s">
        <v>197</v>
      </c>
      <c r="V1209" s="283">
        <v>271754.82120505767</v>
      </c>
      <c r="W1209" s="275" t="s">
        <v>100</v>
      </c>
      <c r="X1209" s="275" t="s">
        <v>114</v>
      </c>
      <c r="Y1209" s="275">
        <v>3.63</v>
      </c>
      <c r="Z1209" s="275">
        <v>1</v>
      </c>
      <c r="AA1209" s="282" t="s">
        <v>630</v>
      </c>
      <c r="AB1209" s="289" t="s">
        <v>474</v>
      </c>
      <c r="AC1209" s="275" t="s">
        <v>2226</v>
      </c>
      <c r="AD1209" s="290" t="s">
        <v>350</v>
      </c>
      <c r="AE1209" s="292" t="s">
        <v>794</v>
      </c>
      <c r="AF1209" s="292" t="s">
        <v>2134</v>
      </c>
      <c r="AG1209" s="292"/>
    </row>
    <row r="1210" spans="1:33" x14ac:dyDescent="0.25">
      <c r="A1210" s="275">
        <v>8520</v>
      </c>
      <c r="B1210" s="275" t="s">
        <v>196</v>
      </c>
      <c r="C1210" s="275" t="s">
        <v>19</v>
      </c>
      <c r="D1210" s="275">
        <v>3011</v>
      </c>
      <c r="E1210" s="275" t="s">
        <v>164</v>
      </c>
      <c r="F1210" s="275" t="s">
        <v>22</v>
      </c>
      <c r="G1210" s="276">
        <v>85200610006555</v>
      </c>
      <c r="H1210" s="277" t="s">
        <v>55</v>
      </c>
      <c r="I1210" s="277" t="s">
        <v>223</v>
      </c>
      <c r="J1210" s="278">
        <v>42362</v>
      </c>
      <c r="K1210" s="279">
        <v>165</v>
      </c>
      <c r="L1210" s="275" t="s">
        <v>122</v>
      </c>
      <c r="M1210" s="275" t="s">
        <v>41</v>
      </c>
      <c r="N1210" s="278">
        <v>42404</v>
      </c>
      <c r="O1210" s="278" t="s">
        <v>266</v>
      </c>
      <c r="P1210" s="279">
        <v>123</v>
      </c>
      <c r="Q1210" s="278" t="s">
        <v>38</v>
      </c>
      <c r="R1210" s="275">
        <v>286884</v>
      </c>
      <c r="S1210" s="275" t="s">
        <v>197</v>
      </c>
      <c r="T1210" s="275">
        <v>3827.64</v>
      </c>
      <c r="U1210" s="275" t="s">
        <v>197</v>
      </c>
      <c r="V1210" s="283">
        <v>286884.37352440768</v>
      </c>
      <c r="W1210" s="275" t="s">
        <v>100</v>
      </c>
      <c r="X1210" s="275" t="s">
        <v>114</v>
      </c>
      <c r="Y1210" s="275">
        <v>3.83</v>
      </c>
      <c r="Z1210" s="275">
        <v>1</v>
      </c>
      <c r="AA1210" s="282" t="s">
        <v>630</v>
      </c>
      <c r="AB1210" s="289" t="s">
        <v>474</v>
      </c>
      <c r="AC1210" s="275" t="s">
        <v>1128</v>
      </c>
      <c r="AD1210" s="290" t="s">
        <v>350</v>
      </c>
      <c r="AE1210" s="292" t="s">
        <v>794</v>
      </c>
      <c r="AF1210" s="292" t="s">
        <v>2134</v>
      </c>
      <c r="AG1210" s="292"/>
    </row>
    <row r="1211" spans="1:33" x14ac:dyDescent="0.25">
      <c r="A1211" s="275">
        <v>8520</v>
      </c>
      <c r="B1211" s="275" t="s">
        <v>196</v>
      </c>
      <c r="C1211" s="275" t="s">
        <v>19</v>
      </c>
      <c r="D1211" s="275">
        <v>3011</v>
      </c>
      <c r="E1211" s="275" t="s">
        <v>164</v>
      </c>
      <c r="F1211" s="275" t="s">
        <v>22</v>
      </c>
      <c r="G1211" s="276">
        <v>85203010000750</v>
      </c>
      <c r="H1211" s="277" t="s">
        <v>54</v>
      </c>
      <c r="I1211" s="277" t="s">
        <v>317</v>
      </c>
      <c r="J1211" s="278">
        <v>42461</v>
      </c>
      <c r="K1211" s="279">
        <v>66</v>
      </c>
      <c r="L1211" s="275" t="s">
        <v>122</v>
      </c>
      <c r="M1211" s="275" t="s">
        <v>41</v>
      </c>
      <c r="N1211" s="278">
        <v>42495</v>
      </c>
      <c r="O1211" s="278" t="s">
        <v>268</v>
      </c>
      <c r="P1211" s="279">
        <v>32</v>
      </c>
      <c r="Q1211" s="278" t="s">
        <v>34</v>
      </c>
      <c r="R1211" s="275">
        <v>317835</v>
      </c>
      <c r="S1211" s="275" t="s">
        <v>197</v>
      </c>
      <c r="T1211" s="275">
        <v>4240.59</v>
      </c>
      <c r="U1211" s="275" t="s">
        <v>197</v>
      </c>
      <c r="V1211" s="283">
        <v>317835.27330780012</v>
      </c>
      <c r="W1211" s="275" t="s">
        <v>100</v>
      </c>
      <c r="X1211" s="275" t="s">
        <v>114</v>
      </c>
      <c r="Y1211" s="275">
        <v>4.24</v>
      </c>
      <c r="Z1211" s="275">
        <v>1</v>
      </c>
      <c r="AA1211" s="282" t="s">
        <v>630</v>
      </c>
      <c r="AB1211" s="289" t="s">
        <v>474</v>
      </c>
      <c r="AC1211" s="275" t="s">
        <v>2227</v>
      </c>
      <c r="AD1211" s="290" t="s">
        <v>350</v>
      </c>
      <c r="AE1211" s="292" t="s">
        <v>794</v>
      </c>
      <c r="AF1211" s="292" t="s">
        <v>2134</v>
      </c>
      <c r="AG1211" s="292"/>
    </row>
    <row r="1212" spans="1:33" x14ac:dyDescent="0.25">
      <c r="A1212" s="275">
        <v>8520</v>
      </c>
      <c r="B1212" s="275" t="s">
        <v>196</v>
      </c>
      <c r="C1212" s="275" t="s">
        <v>19</v>
      </c>
      <c r="D1212" s="275">
        <v>3011</v>
      </c>
      <c r="E1212" s="275" t="s">
        <v>164</v>
      </c>
      <c r="F1212" s="275" t="s">
        <v>22</v>
      </c>
      <c r="G1212" s="276">
        <v>85202710000243</v>
      </c>
      <c r="H1212" s="277" t="s">
        <v>2382</v>
      </c>
      <c r="I1212" s="277" t="s">
        <v>305</v>
      </c>
      <c r="J1212" s="278">
        <v>42278</v>
      </c>
      <c r="K1212" s="279">
        <v>249</v>
      </c>
      <c r="L1212" s="275" t="s">
        <v>105</v>
      </c>
      <c r="M1212" s="275" t="s">
        <v>41</v>
      </c>
      <c r="N1212" s="278">
        <v>42283</v>
      </c>
      <c r="O1212" s="278" t="s">
        <v>1238</v>
      </c>
      <c r="P1212" s="279">
        <v>244</v>
      </c>
      <c r="Q1212" s="278" t="s">
        <v>37</v>
      </c>
      <c r="R1212" s="275">
        <v>333470.15999999997</v>
      </c>
      <c r="S1212" s="275" t="s">
        <v>197</v>
      </c>
      <c r="T1212" s="275">
        <v>4449.1899999999996</v>
      </c>
      <c r="U1212" s="275" t="s">
        <v>197</v>
      </c>
      <c r="V1212" s="283">
        <v>333469.99347928731</v>
      </c>
      <c r="W1212" s="275" t="s">
        <v>100</v>
      </c>
      <c r="X1212" s="275" t="s">
        <v>114</v>
      </c>
      <c r="Y1212" s="275">
        <v>4.45</v>
      </c>
      <c r="Z1212" s="275">
        <v>1</v>
      </c>
      <c r="AA1212" s="282" t="s">
        <v>630</v>
      </c>
      <c r="AB1212" s="289" t="s">
        <v>474</v>
      </c>
      <c r="AC1212" s="275" t="s">
        <v>1129</v>
      </c>
      <c r="AD1212" s="290" t="s">
        <v>350</v>
      </c>
      <c r="AE1212" s="292" t="s">
        <v>794</v>
      </c>
      <c r="AF1212" s="292" t="s">
        <v>2134</v>
      </c>
      <c r="AG1212" s="292"/>
    </row>
    <row r="1213" spans="1:33" x14ac:dyDescent="0.25">
      <c r="A1213" s="275">
        <v>8520</v>
      </c>
      <c r="B1213" s="275" t="s">
        <v>196</v>
      </c>
      <c r="C1213" s="275" t="s">
        <v>19</v>
      </c>
      <c r="D1213" s="275">
        <v>3011</v>
      </c>
      <c r="E1213" s="275" t="s">
        <v>164</v>
      </c>
      <c r="F1213" s="275" t="s">
        <v>22</v>
      </c>
      <c r="G1213" s="276">
        <v>85203010000166</v>
      </c>
      <c r="H1213" s="277" t="s">
        <v>2382</v>
      </c>
      <c r="I1213" s="277" t="s">
        <v>314</v>
      </c>
      <c r="J1213" s="278">
        <v>42248</v>
      </c>
      <c r="K1213" s="279">
        <v>279</v>
      </c>
      <c r="L1213" s="275" t="s">
        <v>122</v>
      </c>
      <c r="M1213" s="275" t="s">
        <v>41</v>
      </c>
      <c r="N1213" s="278">
        <v>42251</v>
      </c>
      <c r="O1213" s="278" t="s">
        <v>1238</v>
      </c>
      <c r="P1213" s="279">
        <v>276</v>
      </c>
      <c r="Q1213" s="278" t="s">
        <v>37</v>
      </c>
      <c r="R1213" s="275">
        <v>380700</v>
      </c>
      <c r="S1213" s="275" t="s">
        <v>197</v>
      </c>
      <c r="T1213" s="275">
        <v>5079.34</v>
      </c>
      <c r="U1213" s="275" t="s">
        <v>197</v>
      </c>
      <c r="V1213" s="283">
        <v>380700.18962532136</v>
      </c>
      <c r="W1213" s="275" t="s">
        <v>100</v>
      </c>
      <c r="X1213" s="275" t="s">
        <v>114</v>
      </c>
      <c r="Y1213" s="275">
        <v>5.08</v>
      </c>
      <c r="Z1213" s="275">
        <v>1</v>
      </c>
      <c r="AA1213" s="282" t="s">
        <v>630</v>
      </c>
      <c r="AB1213" s="289" t="s">
        <v>474</v>
      </c>
      <c r="AC1213" s="275" t="s">
        <v>1119</v>
      </c>
      <c r="AD1213" s="290" t="s">
        <v>350</v>
      </c>
      <c r="AE1213" s="292" t="s">
        <v>794</v>
      </c>
      <c r="AF1213" s="292" t="s">
        <v>2134</v>
      </c>
      <c r="AG1213" s="292"/>
    </row>
    <row r="1214" spans="1:33" x14ac:dyDescent="0.25">
      <c r="A1214" s="275">
        <v>8520</v>
      </c>
      <c r="B1214" s="275" t="s">
        <v>196</v>
      </c>
      <c r="C1214" s="275" t="s">
        <v>19</v>
      </c>
      <c r="D1214" s="275">
        <v>3011</v>
      </c>
      <c r="E1214" s="275" t="s">
        <v>164</v>
      </c>
      <c r="F1214" s="275" t="s">
        <v>22</v>
      </c>
      <c r="G1214" s="276">
        <v>85200310079245</v>
      </c>
      <c r="H1214" s="277" t="s">
        <v>54</v>
      </c>
      <c r="I1214" s="277" t="s">
        <v>311</v>
      </c>
      <c r="J1214" s="278">
        <v>42461</v>
      </c>
      <c r="K1214" s="279">
        <v>66</v>
      </c>
      <c r="L1214" s="275" t="s">
        <v>161</v>
      </c>
      <c r="M1214" s="275" t="s">
        <v>128</v>
      </c>
      <c r="N1214" s="278">
        <v>42495</v>
      </c>
      <c r="O1214" s="278" t="s">
        <v>268</v>
      </c>
      <c r="P1214" s="279">
        <v>32</v>
      </c>
      <c r="Q1214" s="278" t="s">
        <v>34</v>
      </c>
      <c r="R1214" s="275">
        <v>440359.2</v>
      </c>
      <c r="S1214" s="275" t="s">
        <v>197</v>
      </c>
      <c r="T1214" s="275">
        <v>5875.32</v>
      </c>
      <c r="U1214" s="275" t="s">
        <v>197</v>
      </c>
      <c r="V1214" s="283">
        <v>440359.46365264832</v>
      </c>
      <c r="W1214" s="275" t="s">
        <v>100</v>
      </c>
      <c r="X1214" s="275" t="s">
        <v>114</v>
      </c>
      <c r="Y1214" s="275">
        <v>5.88</v>
      </c>
      <c r="Z1214" s="275">
        <v>1</v>
      </c>
      <c r="AA1214" s="282" t="s">
        <v>630</v>
      </c>
      <c r="AB1214" s="289" t="s">
        <v>474</v>
      </c>
      <c r="AC1214" s="275" t="s">
        <v>2222</v>
      </c>
      <c r="AD1214" s="290" t="s">
        <v>350</v>
      </c>
      <c r="AE1214" s="292" t="s">
        <v>794</v>
      </c>
      <c r="AF1214" s="292" t="s">
        <v>2134</v>
      </c>
      <c r="AG1214" s="292"/>
    </row>
    <row r="1215" spans="1:33" x14ac:dyDescent="0.25">
      <c r="A1215" s="275">
        <v>8520</v>
      </c>
      <c r="B1215" s="275" t="s">
        <v>196</v>
      </c>
      <c r="C1215" s="275" t="s">
        <v>19</v>
      </c>
      <c r="D1215" s="275">
        <v>3011</v>
      </c>
      <c r="E1215" s="275" t="s">
        <v>164</v>
      </c>
      <c r="F1215" s="275" t="s">
        <v>22</v>
      </c>
      <c r="G1215" s="276">
        <v>85200310071268</v>
      </c>
      <c r="H1215" s="277" t="s">
        <v>2382</v>
      </c>
      <c r="I1215" s="277" t="s">
        <v>305</v>
      </c>
      <c r="J1215" s="278">
        <v>42278</v>
      </c>
      <c r="K1215" s="279">
        <v>249</v>
      </c>
      <c r="L1215" s="275" t="s">
        <v>105</v>
      </c>
      <c r="M1215" s="275" t="s">
        <v>41</v>
      </c>
      <c r="N1215" s="278">
        <v>42283</v>
      </c>
      <c r="O1215" s="278" t="s">
        <v>1238</v>
      </c>
      <c r="P1215" s="279">
        <v>244</v>
      </c>
      <c r="Q1215" s="278" t="s">
        <v>37</v>
      </c>
      <c r="R1215" s="275">
        <v>449736.12</v>
      </c>
      <c r="S1215" s="275" t="s">
        <v>197</v>
      </c>
      <c r="T1215" s="275">
        <v>6000.42</v>
      </c>
      <c r="U1215" s="275" t="s">
        <v>197</v>
      </c>
      <c r="V1215" s="283">
        <v>449735.79871234659</v>
      </c>
      <c r="W1215" s="275" t="s">
        <v>100</v>
      </c>
      <c r="X1215" s="275" t="s">
        <v>114</v>
      </c>
      <c r="Y1215" s="275">
        <v>6</v>
      </c>
      <c r="Z1215" s="275">
        <v>1</v>
      </c>
      <c r="AA1215" s="282" t="s">
        <v>630</v>
      </c>
      <c r="AB1215" s="289" t="s">
        <v>474</v>
      </c>
      <c r="AC1215" s="275" t="s">
        <v>1122</v>
      </c>
      <c r="AD1215" s="290" t="s">
        <v>350</v>
      </c>
      <c r="AE1215" s="292" t="s">
        <v>794</v>
      </c>
      <c r="AF1215" s="292" t="s">
        <v>2134</v>
      </c>
      <c r="AG1215" s="292"/>
    </row>
    <row r="1216" spans="1:33" x14ac:dyDescent="0.25">
      <c r="A1216" s="275">
        <v>8520</v>
      </c>
      <c r="B1216" s="275" t="s">
        <v>196</v>
      </c>
      <c r="C1216" s="275" t="s">
        <v>19</v>
      </c>
      <c r="D1216" s="275">
        <v>3011</v>
      </c>
      <c r="E1216" s="275" t="s">
        <v>164</v>
      </c>
      <c r="F1216" s="275" t="s">
        <v>22</v>
      </c>
      <c r="G1216" s="276">
        <v>85200410034326</v>
      </c>
      <c r="H1216" s="277" t="s">
        <v>54</v>
      </c>
      <c r="I1216" s="277" t="s">
        <v>311</v>
      </c>
      <c r="J1216" s="278">
        <v>42461</v>
      </c>
      <c r="K1216" s="279">
        <v>66</v>
      </c>
      <c r="L1216" s="275" t="s">
        <v>122</v>
      </c>
      <c r="M1216" s="275" t="s">
        <v>41</v>
      </c>
      <c r="N1216" s="278">
        <v>42495</v>
      </c>
      <c r="O1216" s="278" t="s">
        <v>268</v>
      </c>
      <c r="P1216" s="279">
        <v>32</v>
      </c>
      <c r="Q1216" s="278" t="s">
        <v>34</v>
      </c>
      <c r="R1216" s="275">
        <v>471841.02</v>
      </c>
      <c r="S1216" s="275" t="s">
        <v>197</v>
      </c>
      <c r="T1216" s="275">
        <v>6295.35</v>
      </c>
      <c r="U1216" s="275" t="s">
        <v>197</v>
      </c>
      <c r="V1216" s="283">
        <v>471841.01453294459</v>
      </c>
      <c r="W1216" s="275" t="s">
        <v>100</v>
      </c>
      <c r="X1216" s="275" t="s">
        <v>114</v>
      </c>
      <c r="Y1216" s="275">
        <v>6.3</v>
      </c>
      <c r="Z1216" s="275">
        <v>1</v>
      </c>
      <c r="AA1216" s="282" t="s">
        <v>630</v>
      </c>
      <c r="AB1216" s="289" t="s">
        <v>474</v>
      </c>
      <c r="AC1216" s="275" t="s">
        <v>2228</v>
      </c>
      <c r="AD1216" s="290" t="s">
        <v>350</v>
      </c>
      <c r="AE1216" s="292" t="s">
        <v>794</v>
      </c>
      <c r="AF1216" s="292" t="s">
        <v>2134</v>
      </c>
      <c r="AG1216" s="292"/>
    </row>
    <row r="1217" spans="1:33" x14ac:dyDescent="0.25">
      <c r="A1217" s="275">
        <v>8520</v>
      </c>
      <c r="B1217" s="275" t="s">
        <v>196</v>
      </c>
      <c r="C1217" s="275" t="s">
        <v>19</v>
      </c>
      <c r="D1217" s="275">
        <v>3011</v>
      </c>
      <c r="E1217" s="275" t="s">
        <v>164</v>
      </c>
      <c r="F1217" s="275" t="s">
        <v>22</v>
      </c>
      <c r="G1217" s="276">
        <v>85203010000515</v>
      </c>
      <c r="H1217" s="277" t="s">
        <v>55</v>
      </c>
      <c r="I1217" s="277" t="s">
        <v>223</v>
      </c>
      <c r="J1217" s="278">
        <v>42362</v>
      </c>
      <c r="K1217" s="279">
        <v>165</v>
      </c>
      <c r="L1217" s="275" t="s">
        <v>122</v>
      </c>
      <c r="M1217" s="275" t="s">
        <v>41</v>
      </c>
      <c r="N1217" s="278">
        <v>42404</v>
      </c>
      <c r="O1217" s="278" t="s">
        <v>266</v>
      </c>
      <c r="P1217" s="279">
        <v>123</v>
      </c>
      <c r="Q1217" s="278" t="s">
        <v>38</v>
      </c>
      <c r="R1217" s="275">
        <v>476882.91</v>
      </c>
      <c r="S1217" s="275" t="s">
        <v>197</v>
      </c>
      <c r="T1217" s="275">
        <v>6362.62</v>
      </c>
      <c r="U1217" s="275" t="s">
        <v>197</v>
      </c>
      <c r="V1217" s="283">
        <v>476882.94946072955</v>
      </c>
      <c r="W1217" s="275" t="s">
        <v>100</v>
      </c>
      <c r="X1217" s="275" t="s">
        <v>114</v>
      </c>
      <c r="Y1217" s="275">
        <v>6.36</v>
      </c>
      <c r="Z1217" s="275">
        <v>1</v>
      </c>
      <c r="AA1217" s="282" t="s">
        <v>630</v>
      </c>
      <c r="AB1217" s="289" t="s">
        <v>474</v>
      </c>
      <c r="AC1217" s="275" t="s">
        <v>1138</v>
      </c>
      <c r="AD1217" s="290" t="s">
        <v>350</v>
      </c>
      <c r="AE1217" s="292" t="s">
        <v>794</v>
      </c>
      <c r="AF1217" s="292" t="s">
        <v>2134</v>
      </c>
      <c r="AG1217" s="292"/>
    </row>
    <row r="1218" spans="1:33" x14ac:dyDescent="0.25">
      <c r="A1218" s="275">
        <v>8520</v>
      </c>
      <c r="B1218" s="275" t="s">
        <v>196</v>
      </c>
      <c r="C1218" s="275" t="s">
        <v>19</v>
      </c>
      <c r="D1218" s="275">
        <v>3011</v>
      </c>
      <c r="E1218" s="275" t="s">
        <v>164</v>
      </c>
      <c r="F1218" s="275" t="s">
        <v>22</v>
      </c>
      <c r="G1218" s="276">
        <v>85200310070375</v>
      </c>
      <c r="H1218" s="277" t="s">
        <v>54</v>
      </c>
      <c r="I1218" s="277" t="s">
        <v>318</v>
      </c>
      <c r="J1218" s="278">
        <v>42248</v>
      </c>
      <c r="K1218" s="279">
        <v>279</v>
      </c>
      <c r="L1218" s="275" t="s">
        <v>122</v>
      </c>
      <c r="M1218" s="275" t="s">
        <v>41</v>
      </c>
      <c r="N1218" s="278">
        <v>42251</v>
      </c>
      <c r="O1218" s="278" t="s">
        <v>1238</v>
      </c>
      <c r="P1218" s="279">
        <v>276</v>
      </c>
      <c r="Q1218" s="278" t="s">
        <v>37</v>
      </c>
      <c r="R1218" s="275">
        <v>482565</v>
      </c>
      <c r="S1218" s="275" t="s">
        <v>197</v>
      </c>
      <c r="T1218" s="275">
        <v>6438.43</v>
      </c>
      <c r="U1218" s="275" t="s">
        <v>197</v>
      </c>
      <c r="V1218" s="283">
        <v>482564.96353647474</v>
      </c>
      <c r="W1218" s="275" t="s">
        <v>100</v>
      </c>
      <c r="X1218" s="275" t="s">
        <v>114</v>
      </c>
      <c r="Y1218" s="275">
        <v>6.44</v>
      </c>
      <c r="Z1218" s="275">
        <v>1</v>
      </c>
      <c r="AA1218" s="282" t="s">
        <v>630</v>
      </c>
      <c r="AB1218" s="289" t="s">
        <v>474</v>
      </c>
      <c r="AC1218" s="275" t="s">
        <v>1116</v>
      </c>
      <c r="AD1218" s="290" t="s">
        <v>350</v>
      </c>
      <c r="AE1218" s="292" t="s">
        <v>794</v>
      </c>
      <c r="AF1218" s="292" t="s">
        <v>2134</v>
      </c>
      <c r="AG1218" s="292"/>
    </row>
    <row r="1219" spans="1:33" x14ac:dyDescent="0.25">
      <c r="A1219" s="275">
        <v>8520</v>
      </c>
      <c r="B1219" s="275" t="s">
        <v>196</v>
      </c>
      <c r="C1219" s="275" t="s">
        <v>19</v>
      </c>
      <c r="D1219" s="275">
        <v>3011</v>
      </c>
      <c r="E1219" s="275" t="s">
        <v>164</v>
      </c>
      <c r="F1219" s="275" t="s">
        <v>22</v>
      </c>
      <c r="G1219" s="276">
        <v>85200310069992</v>
      </c>
      <c r="H1219" s="277" t="s">
        <v>60</v>
      </c>
      <c r="I1219" s="277" t="s">
        <v>217</v>
      </c>
      <c r="J1219" s="278">
        <v>42248</v>
      </c>
      <c r="K1219" s="279">
        <v>279</v>
      </c>
      <c r="L1219" s="275" t="s">
        <v>122</v>
      </c>
      <c r="M1219" s="275" t="s">
        <v>41</v>
      </c>
      <c r="N1219" s="278">
        <v>42251</v>
      </c>
      <c r="O1219" s="278" t="s">
        <v>1238</v>
      </c>
      <c r="P1219" s="279">
        <v>276</v>
      </c>
      <c r="Q1219" s="278" t="s">
        <v>37</v>
      </c>
      <c r="R1219" s="275">
        <v>494833</v>
      </c>
      <c r="S1219" s="275" t="s">
        <v>197</v>
      </c>
      <c r="T1219" s="275">
        <v>6602.11</v>
      </c>
      <c r="U1219" s="275" t="s">
        <v>197</v>
      </c>
      <c r="V1219" s="283">
        <v>494832.89736997918</v>
      </c>
      <c r="W1219" s="275" t="s">
        <v>100</v>
      </c>
      <c r="X1219" s="275" t="s">
        <v>114</v>
      </c>
      <c r="Y1219" s="275">
        <v>6.6</v>
      </c>
      <c r="Z1219" s="275">
        <v>1</v>
      </c>
      <c r="AA1219" s="282" t="s">
        <v>630</v>
      </c>
      <c r="AB1219" s="289" t="s">
        <v>474</v>
      </c>
      <c r="AC1219" s="275" t="s">
        <v>1113</v>
      </c>
      <c r="AD1219" s="290" t="s">
        <v>350</v>
      </c>
      <c r="AE1219" s="292" t="s">
        <v>794</v>
      </c>
      <c r="AF1219" s="292" t="s">
        <v>2134</v>
      </c>
      <c r="AG1219" s="292"/>
    </row>
    <row r="1220" spans="1:33" x14ac:dyDescent="0.25">
      <c r="A1220" s="275">
        <v>8520</v>
      </c>
      <c r="B1220" s="275" t="s">
        <v>196</v>
      </c>
      <c r="C1220" s="275" t="s">
        <v>19</v>
      </c>
      <c r="D1220" s="275">
        <v>3011</v>
      </c>
      <c r="E1220" s="275" t="s">
        <v>164</v>
      </c>
      <c r="F1220" s="275" t="s">
        <v>22</v>
      </c>
      <c r="G1220" s="276">
        <v>85200310071265</v>
      </c>
      <c r="H1220" s="277" t="s">
        <v>2382</v>
      </c>
      <c r="I1220" s="277" t="s">
        <v>305</v>
      </c>
      <c r="J1220" s="278">
        <v>42278</v>
      </c>
      <c r="K1220" s="279">
        <v>249</v>
      </c>
      <c r="L1220" s="275" t="s">
        <v>105</v>
      </c>
      <c r="M1220" s="275" t="s">
        <v>41</v>
      </c>
      <c r="N1220" s="278">
        <v>42283</v>
      </c>
      <c r="O1220" s="278" t="s">
        <v>1238</v>
      </c>
      <c r="P1220" s="279">
        <v>244</v>
      </c>
      <c r="Q1220" s="278" t="s">
        <v>37</v>
      </c>
      <c r="R1220" s="275">
        <v>511198.83</v>
      </c>
      <c r="S1220" s="275" t="s">
        <v>197</v>
      </c>
      <c r="T1220" s="275">
        <v>6820.47</v>
      </c>
      <c r="U1220" s="275" t="s">
        <v>197</v>
      </c>
      <c r="V1220" s="283">
        <v>511199.13656770671</v>
      </c>
      <c r="W1220" s="275" t="s">
        <v>100</v>
      </c>
      <c r="X1220" s="275" t="s">
        <v>114</v>
      </c>
      <c r="Y1220" s="275">
        <v>6.82</v>
      </c>
      <c r="Z1220" s="275">
        <v>1</v>
      </c>
      <c r="AA1220" s="282" t="s">
        <v>630</v>
      </c>
      <c r="AB1220" s="289" t="s">
        <v>474</v>
      </c>
      <c r="AC1220" s="275" t="s">
        <v>1124</v>
      </c>
      <c r="AD1220" s="290" t="s">
        <v>350</v>
      </c>
      <c r="AE1220" s="292" t="s">
        <v>794</v>
      </c>
      <c r="AF1220" s="292" t="s">
        <v>2134</v>
      </c>
      <c r="AG1220" s="292"/>
    </row>
    <row r="1221" spans="1:33" x14ac:dyDescent="0.25">
      <c r="A1221" s="275">
        <v>8520</v>
      </c>
      <c r="B1221" s="275" t="s">
        <v>196</v>
      </c>
      <c r="C1221" s="275" t="s">
        <v>19</v>
      </c>
      <c r="D1221" s="275">
        <v>3011</v>
      </c>
      <c r="E1221" s="275" t="s">
        <v>164</v>
      </c>
      <c r="F1221" s="275" t="s">
        <v>22</v>
      </c>
      <c r="G1221" s="276">
        <v>85200810000282</v>
      </c>
      <c r="H1221" s="277" t="s">
        <v>54</v>
      </c>
      <c r="I1221" s="277" t="s">
        <v>317</v>
      </c>
      <c r="J1221" s="278">
        <v>42461</v>
      </c>
      <c r="K1221" s="279">
        <v>66</v>
      </c>
      <c r="L1221" s="275" t="s">
        <v>122</v>
      </c>
      <c r="M1221" s="275" t="s">
        <v>41</v>
      </c>
      <c r="N1221" s="278">
        <v>42495</v>
      </c>
      <c r="O1221" s="278" t="s">
        <v>268</v>
      </c>
      <c r="P1221" s="279">
        <v>32</v>
      </c>
      <c r="Q1221" s="278" t="s">
        <v>34</v>
      </c>
      <c r="R1221" s="275">
        <v>535851</v>
      </c>
      <c r="S1221" s="275" t="s">
        <v>197</v>
      </c>
      <c r="T1221" s="275">
        <v>7149.38</v>
      </c>
      <c r="U1221" s="275" t="s">
        <v>197</v>
      </c>
      <c r="V1221" s="283">
        <v>535851.1778505632</v>
      </c>
      <c r="W1221" s="275" t="s">
        <v>100</v>
      </c>
      <c r="X1221" s="275" t="s">
        <v>114</v>
      </c>
      <c r="Y1221" s="275">
        <v>7.15</v>
      </c>
      <c r="Z1221" s="275">
        <v>1</v>
      </c>
      <c r="AA1221" s="282" t="s">
        <v>630</v>
      </c>
      <c r="AB1221" s="289" t="s">
        <v>474</v>
      </c>
      <c r="AC1221" s="275" t="s">
        <v>2229</v>
      </c>
      <c r="AD1221" s="290" t="s">
        <v>350</v>
      </c>
      <c r="AE1221" s="292" t="s">
        <v>794</v>
      </c>
      <c r="AF1221" s="292" t="s">
        <v>2134</v>
      </c>
      <c r="AG1221" s="292"/>
    </row>
    <row r="1222" spans="1:33" x14ac:dyDescent="0.25">
      <c r="A1222" s="275">
        <v>8520</v>
      </c>
      <c r="B1222" s="275" t="s">
        <v>196</v>
      </c>
      <c r="C1222" s="275" t="s">
        <v>19</v>
      </c>
      <c r="D1222" s="275">
        <v>3011</v>
      </c>
      <c r="E1222" s="275" t="s">
        <v>164</v>
      </c>
      <c r="F1222" s="275" t="s">
        <v>22</v>
      </c>
      <c r="G1222" s="276">
        <v>85203010000194</v>
      </c>
      <c r="H1222" s="277" t="s">
        <v>54</v>
      </c>
      <c r="I1222" s="277" t="s">
        <v>318</v>
      </c>
      <c r="J1222" s="278">
        <v>42248</v>
      </c>
      <c r="K1222" s="279">
        <v>279</v>
      </c>
      <c r="L1222" s="275" t="s">
        <v>105</v>
      </c>
      <c r="M1222" s="275" t="s">
        <v>41</v>
      </c>
      <c r="N1222" s="278">
        <v>42251</v>
      </c>
      <c r="O1222" s="278" t="s">
        <v>1238</v>
      </c>
      <c r="P1222" s="279">
        <v>276</v>
      </c>
      <c r="Q1222" s="278" t="s">
        <v>37</v>
      </c>
      <c r="R1222" s="275">
        <v>652716</v>
      </c>
      <c r="S1222" s="275" t="s">
        <v>197</v>
      </c>
      <c r="T1222" s="275">
        <v>8708.6</v>
      </c>
      <c r="U1222" s="275" t="s">
        <v>197</v>
      </c>
      <c r="V1222" s="283">
        <v>652715.83933563682</v>
      </c>
      <c r="W1222" s="275" t="s">
        <v>100</v>
      </c>
      <c r="X1222" s="275" t="s">
        <v>114</v>
      </c>
      <c r="Y1222" s="275">
        <v>8.7100000000000009</v>
      </c>
      <c r="Z1222" s="275">
        <v>1</v>
      </c>
      <c r="AA1222" s="282" t="s">
        <v>630</v>
      </c>
      <c r="AB1222" s="289" t="s">
        <v>474</v>
      </c>
      <c r="AC1222" s="275" t="s">
        <v>1120</v>
      </c>
      <c r="AD1222" s="290" t="s">
        <v>350</v>
      </c>
      <c r="AE1222" s="292" t="s">
        <v>794</v>
      </c>
      <c r="AF1222" s="292" t="s">
        <v>2134</v>
      </c>
      <c r="AG1222" s="292"/>
    </row>
    <row r="1223" spans="1:33" x14ac:dyDescent="0.25">
      <c r="A1223" s="275">
        <v>8520</v>
      </c>
      <c r="B1223" s="275" t="s">
        <v>196</v>
      </c>
      <c r="C1223" s="275" t="s">
        <v>19</v>
      </c>
      <c r="D1223" s="275">
        <v>3011</v>
      </c>
      <c r="E1223" s="275" t="s">
        <v>164</v>
      </c>
      <c r="F1223" s="275" t="s">
        <v>22</v>
      </c>
      <c r="G1223" s="276">
        <v>85201910000386</v>
      </c>
      <c r="H1223" s="277" t="s">
        <v>55</v>
      </c>
      <c r="I1223" s="277" t="s">
        <v>223</v>
      </c>
      <c r="J1223" s="278">
        <v>42339</v>
      </c>
      <c r="K1223" s="279">
        <v>188</v>
      </c>
      <c r="L1223" s="275" t="s">
        <v>122</v>
      </c>
      <c r="M1223" s="275" t="s">
        <v>41</v>
      </c>
      <c r="N1223" s="278">
        <v>42368</v>
      </c>
      <c r="O1223" s="278" t="s">
        <v>273</v>
      </c>
      <c r="P1223" s="279">
        <v>159</v>
      </c>
      <c r="Q1223" s="278" t="s">
        <v>39</v>
      </c>
      <c r="R1223" s="275">
        <v>662040</v>
      </c>
      <c r="S1223" s="275" t="s">
        <v>197</v>
      </c>
      <c r="T1223" s="275">
        <v>8833</v>
      </c>
      <c r="U1223" s="275" t="s">
        <v>197</v>
      </c>
      <c r="V1223" s="283">
        <v>662039.70889140386</v>
      </c>
      <c r="W1223" s="275" t="s">
        <v>100</v>
      </c>
      <c r="X1223" s="275" t="s">
        <v>114</v>
      </c>
      <c r="Y1223" s="275">
        <v>8.83</v>
      </c>
      <c r="Z1223" s="275">
        <v>1</v>
      </c>
      <c r="AA1223" s="282" t="s">
        <v>630</v>
      </c>
      <c r="AB1223" s="289" t="s">
        <v>474</v>
      </c>
      <c r="AC1223" s="275" t="s">
        <v>1128</v>
      </c>
      <c r="AD1223" s="290" t="s">
        <v>350</v>
      </c>
      <c r="AE1223" s="292" t="s">
        <v>794</v>
      </c>
      <c r="AF1223" s="292" t="s">
        <v>2134</v>
      </c>
      <c r="AG1223" s="292"/>
    </row>
    <row r="1224" spans="1:33" x14ac:dyDescent="0.25">
      <c r="A1224" s="275">
        <v>8520</v>
      </c>
      <c r="B1224" s="275" t="s">
        <v>196</v>
      </c>
      <c r="C1224" s="275" t="s">
        <v>19</v>
      </c>
      <c r="D1224" s="275">
        <v>3011</v>
      </c>
      <c r="E1224" s="275" t="s">
        <v>164</v>
      </c>
      <c r="F1224" s="275" t="s">
        <v>22</v>
      </c>
      <c r="G1224" s="276">
        <v>85200810000156</v>
      </c>
      <c r="H1224" s="277" t="s">
        <v>54</v>
      </c>
      <c r="I1224" s="277" t="s">
        <v>318</v>
      </c>
      <c r="J1224" s="278">
        <v>42248</v>
      </c>
      <c r="K1224" s="279">
        <v>279</v>
      </c>
      <c r="L1224" s="275" t="s">
        <v>122</v>
      </c>
      <c r="M1224" s="275" t="s">
        <v>41</v>
      </c>
      <c r="N1224" s="278">
        <v>42251</v>
      </c>
      <c r="O1224" s="278" t="s">
        <v>1238</v>
      </c>
      <c r="P1224" s="279">
        <v>276</v>
      </c>
      <c r="Q1224" s="278" t="s">
        <v>37</v>
      </c>
      <c r="R1224" s="275">
        <v>679634</v>
      </c>
      <c r="S1224" s="275" t="s">
        <v>197</v>
      </c>
      <c r="T1224" s="275">
        <v>9067.74</v>
      </c>
      <c r="U1224" s="275" t="s">
        <v>197</v>
      </c>
      <c r="V1224" s="283">
        <v>679633.64088112058</v>
      </c>
      <c r="W1224" s="275" t="s">
        <v>100</v>
      </c>
      <c r="X1224" s="275" t="s">
        <v>114</v>
      </c>
      <c r="Y1224" s="275">
        <v>9.07</v>
      </c>
      <c r="Z1224" s="275">
        <v>1</v>
      </c>
      <c r="AA1224" s="282" t="s">
        <v>630</v>
      </c>
      <c r="AB1224" s="289" t="s">
        <v>474</v>
      </c>
      <c r="AC1224" s="275" t="s">
        <v>1118</v>
      </c>
      <c r="AD1224" s="290" t="s">
        <v>350</v>
      </c>
      <c r="AE1224" s="292" t="s">
        <v>794</v>
      </c>
      <c r="AF1224" s="292" t="s">
        <v>2134</v>
      </c>
      <c r="AG1224" s="292"/>
    </row>
    <row r="1225" spans="1:33" x14ac:dyDescent="0.25">
      <c r="A1225" s="275">
        <v>8520</v>
      </c>
      <c r="B1225" s="275" t="s">
        <v>196</v>
      </c>
      <c r="C1225" s="275" t="s">
        <v>19</v>
      </c>
      <c r="D1225" s="275">
        <v>3011</v>
      </c>
      <c r="E1225" s="275" t="s">
        <v>164</v>
      </c>
      <c r="F1225" s="275" t="s">
        <v>22</v>
      </c>
      <c r="G1225" s="276">
        <v>85203010000259</v>
      </c>
      <c r="H1225" s="277" t="s">
        <v>54</v>
      </c>
      <c r="I1225" s="277" t="s">
        <v>318</v>
      </c>
      <c r="J1225" s="278">
        <v>42278</v>
      </c>
      <c r="K1225" s="279">
        <v>249</v>
      </c>
      <c r="L1225" s="275" t="s">
        <v>122</v>
      </c>
      <c r="M1225" s="275" t="s">
        <v>41</v>
      </c>
      <c r="N1225" s="278">
        <v>42313</v>
      </c>
      <c r="O1225" s="278" t="s">
        <v>273</v>
      </c>
      <c r="P1225" s="279">
        <v>214</v>
      </c>
      <c r="Q1225" s="278" t="s">
        <v>37</v>
      </c>
      <c r="R1225" s="275">
        <v>793665</v>
      </c>
      <c r="S1225" s="275" t="s">
        <v>197</v>
      </c>
      <c r="T1225" s="275">
        <v>10589.16</v>
      </c>
      <c r="U1225" s="275" t="s">
        <v>197</v>
      </c>
      <c r="V1225" s="283">
        <v>793665.16515391122</v>
      </c>
      <c r="W1225" s="275" t="s">
        <v>100</v>
      </c>
      <c r="X1225" s="275" t="s">
        <v>114</v>
      </c>
      <c r="Y1225" s="275">
        <v>10.59</v>
      </c>
      <c r="Z1225" s="275">
        <v>1</v>
      </c>
      <c r="AA1225" s="282" t="s">
        <v>630</v>
      </c>
      <c r="AB1225" s="289" t="s">
        <v>474</v>
      </c>
      <c r="AC1225" s="275" t="s">
        <v>1130</v>
      </c>
      <c r="AD1225" s="290" t="s">
        <v>350</v>
      </c>
      <c r="AE1225" s="292" t="s">
        <v>794</v>
      </c>
      <c r="AF1225" s="292" t="s">
        <v>2134</v>
      </c>
      <c r="AG1225" s="292"/>
    </row>
    <row r="1226" spans="1:33" x14ac:dyDescent="0.25">
      <c r="A1226" s="275">
        <v>8520</v>
      </c>
      <c r="B1226" s="275" t="s">
        <v>196</v>
      </c>
      <c r="C1226" s="275" t="s">
        <v>19</v>
      </c>
      <c r="D1226" s="275">
        <v>3011</v>
      </c>
      <c r="E1226" s="275" t="s">
        <v>164</v>
      </c>
      <c r="F1226" s="275" t="s">
        <v>22</v>
      </c>
      <c r="G1226" s="276">
        <v>85200610006742</v>
      </c>
      <c r="H1226" s="277" t="s">
        <v>54</v>
      </c>
      <c r="I1226" s="277" t="s">
        <v>311</v>
      </c>
      <c r="J1226" s="278">
        <v>42461</v>
      </c>
      <c r="K1226" s="279">
        <v>66</v>
      </c>
      <c r="L1226" s="275" t="s">
        <v>161</v>
      </c>
      <c r="M1226" s="275" t="s">
        <v>128</v>
      </c>
      <c r="N1226" s="278">
        <v>42495</v>
      </c>
      <c r="O1226" s="278" t="s">
        <v>268</v>
      </c>
      <c r="P1226" s="279">
        <v>32</v>
      </c>
      <c r="Q1226" s="278" t="s">
        <v>34</v>
      </c>
      <c r="R1226" s="275">
        <v>861640</v>
      </c>
      <c r="S1226" s="275" t="s">
        <v>197</v>
      </c>
      <c r="T1226" s="275">
        <v>11496.09</v>
      </c>
      <c r="U1226" s="275" t="s">
        <v>197</v>
      </c>
      <c r="V1226" s="283">
        <v>861640.22155432799</v>
      </c>
      <c r="W1226" s="275" t="s">
        <v>100</v>
      </c>
      <c r="X1226" s="275" t="s">
        <v>114</v>
      </c>
      <c r="Y1226" s="275">
        <v>11.5</v>
      </c>
      <c r="Z1226" s="275">
        <v>1</v>
      </c>
      <c r="AA1226" s="282" t="s">
        <v>630</v>
      </c>
      <c r="AB1226" s="289" t="s">
        <v>474</v>
      </c>
      <c r="AC1226" s="275" t="s">
        <v>2222</v>
      </c>
      <c r="AD1226" s="290" t="s">
        <v>350</v>
      </c>
      <c r="AE1226" s="292" t="s">
        <v>794</v>
      </c>
      <c r="AF1226" s="292" t="s">
        <v>2134</v>
      </c>
      <c r="AG1226" s="292"/>
    </row>
    <row r="1227" spans="1:33" x14ac:dyDescent="0.25">
      <c r="A1227" s="275">
        <v>8520</v>
      </c>
      <c r="B1227" s="275" t="s">
        <v>196</v>
      </c>
      <c r="C1227" s="275" t="s">
        <v>19</v>
      </c>
      <c r="D1227" s="275">
        <v>3011</v>
      </c>
      <c r="E1227" s="275" t="s">
        <v>164</v>
      </c>
      <c r="F1227" s="275" t="s">
        <v>22</v>
      </c>
      <c r="G1227" s="276">
        <v>85200310079426</v>
      </c>
      <c r="H1227" s="277" t="s">
        <v>54</v>
      </c>
      <c r="I1227" s="277" t="s">
        <v>311</v>
      </c>
      <c r="J1227" s="278">
        <v>42461</v>
      </c>
      <c r="K1227" s="279">
        <v>66</v>
      </c>
      <c r="L1227" s="275" t="s">
        <v>161</v>
      </c>
      <c r="M1227" s="275" t="s">
        <v>128</v>
      </c>
      <c r="N1227" s="278">
        <v>42495</v>
      </c>
      <c r="O1227" s="278" t="s">
        <v>268</v>
      </c>
      <c r="P1227" s="279">
        <v>32</v>
      </c>
      <c r="Q1227" s="278" t="s">
        <v>34</v>
      </c>
      <c r="R1227" s="275">
        <v>866400</v>
      </c>
      <c r="S1227" s="275" t="s">
        <v>197</v>
      </c>
      <c r="T1227" s="275">
        <v>11559.6</v>
      </c>
      <c r="U1227" s="275" t="s">
        <v>197</v>
      </c>
      <c r="V1227" s="283">
        <v>866400.34177528275</v>
      </c>
      <c r="W1227" s="275" t="s">
        <v>100</v>
      </c>
      <c r="X1227" s="275" t="s">
        <v>114</v>
      </c>
      <c r="Y1227" s="275">
        <v>11.56</v>
      </c>
      <c r="Z1227" s="275">
        <v>1</v>
      </c>
      <c r="AA1227" s="282" t="s">
        <v>630</v>
      </c>
      <c r="AB1227" s="289" t="s">
        <v>474</v>
      </c>
      <c r="AC1227" s="275" t="s">
        <v>2222</v>
      </c>
      <c r="AD1227" s="290" t="s">
        <v>350</v>
      </c>
      <c r="AE1227" s="292" t="s">
        <v>794</v>
      </c>
      <c r="AF1227" s="292" t="s">
        <v>2134</v>
      </c>
      <c r="AG1227" s="292"/>
    </row>
    <row r="1228" spans="1:33" x14ac:dyDescent="0.25">
      <c r="A1228" s="275">
        <v>8520</v>
      </c>
      <c r="B1228" s="275" t="s">
        <v>196</v>
      </c>
      <c r="C1228" s="275" t="s">
        <v>19</v>
      </c>
      <c r="D1228" s="275">
        <v>3011</v>
      </c>
      <c r="E1228" s="275" t="s">
        <v>164</v>
      </c>
      <c r="F1228" s="275" t="s">
        <v>22</v>
      </c>
      <c r="G1228" s="276">
        <v>85200610006421</v>
      </c>
      <c r="H1228" s="277" t="s">
        <v>2382</v>
      </c>
      <c r="I1228" s="277" t="s">
        <v>305</v>
      </c>
      <c r="J1228" s="278">
        <v>42310</v>
      </c>
      <c r="K1228" s="279">
        <v>217</v>
      </c>
      <c r="L1228" s="275" t="s">
        <v>105</v>
      </c>
      <c r="M1228" s="275" t="s">
        <v>41</v>
      </c>
      <c r="N1228" s="278">
        <v>42342</v>
      </c>
      <c r="O1228" s="278" t="s">
        <v>273</v>
      </c>
      <c r="P1228" s="279">
        <v>185</v>
      </c>
      <c r="Q1228" s="278" t="s">
        <v>37</v>
      </c>
      <c r="R1228" s="275">
        <v>960434.46</v>
      </c>
      <c r="S1228" s="275" t="s">
        <v>197</v>
      </c>
      <c r="T1228" s="275">
        <v>12814.21</v>
      </c>
      <c r="U1228" s="275" t="s">
        <v>197</v>
      </c>
      <c r="V1228" s="283">
        <v>960434.26447111007</v>
      </c>
      <c r="W1228" s="275" t="s">
        <v>100</v>
      </c>
      <c r="X1228" s="275" t="s">
        <v>114</v>
      </c>
      <c r="Y1228" s="275">
        <v>12.81</v>
      </c>
      <c r="Z1228" s="275">
        <v>1</v>
      </c>
      <c r="AA1228" s="282" t="s">
        <v>630</v>
      </c>
      <c r="AB1228" s="289" t="s">
        <v>474</v>
      </c>
      <c r="AC1228" s="275" t="s">
        <v>1132</v>
      </c>
      <c r="AD1228" s="290" t="s">
        <v>350</v>
      </c>
      <c r="AE1228" s="292" t="s">
        <v>794</v>
      </c>
      <c r="AF1228" s="292" t="s">
        <v>2134</v>
      </c>
      <c r="AG1228" s="292"/>
    </row>
    <row r="1229" spans="1:33" x14ac:dyDescent="0.25">
      <c r="A1229" s="275">
        <v>8520</v>
      </c>
      <c r="B1229" s="275" t="s">
        <v>196</v>
      </c>
      <c r="C1229" s="275" t="s">
        <v>19</v>
      </c>
      <c r="D1229" s="275">
        <v>3011</v>
      </c>
      <c r="E1229" s="275" t="s">
        <v>164</v>
      </c>
      <c r="F1229" s="275" t="s">
        <v>22</v>
      </c>
      <c r="G1229" s="276">
        <v>85200810000299</v>
      </c>
      <c r="H1229" s="277" t="s">
        <v>54</v>
      </c>
      <c r="I1229" s="277" t="s">
        <v>317</v>
      </c>
      <c r="J1229" s="278">
        <v>42492</v>
      </c>
      <c r="K1229" s="279">
        <v>35</v>
      </c>
      <c r="L1229" s="275" t="s">
        <v>122</v>
      </c>
      <c r="M1229" s="275" t="s">
        <v>41</v>
      </c>
      <c r="N1229" s="278">
        <v>42527</v>
      </c>
      <c r="O1229" s="278" t="s">
        <v>268</v>
      </c>
      <c r="P1229" s="279">
        <v>0</v>
      </c>
      <c r="Q1229" s="278" t="s">
        <v>33</v>
      </c>
      <c r="R1229" s="275">
        <v>985104</v>
      </c>
      <c r="S1229" s="275" t="s">
        <v>197</v>
      </c>
      <c r="T1229" s="275">
        <v>13143.36</v>
      </c>
      <c r="U1229" s="275" t="s">
        <v>197</v>
      </c>
      <c r="V1229" s="283">
        <v>985104.29392674309</v>
      </c>
      <c r="W1229" s="275" t="s">
        <v>100</v>
      </c>
      <c r="X1229" s="275" t="s">
        <v>114</v>
      </c>
      <c r="Y1229" s="275">
        <v>13.14</v>
      </c>
      <c r="Z1229" s="275">
        <v>1</v>
      </c>
      <c r="AA1229" s="282" t="s">
        <v>630</v>
      </c>
      <c r="AB1229" s="289" t="s">
        <v>474</v>
      </c>
      <c r="AC1229" s="275" t="s">
        <v>2497</v>
      </c>
      <c r="AD1229" s="290" t="s">
        <v>350</v>
      </c>
      <c r="AE1229" s="292" t="s">
        <v>794</v>
      </c>
      <c r="AF1229" s="292" t="s">
        <v>2134</v>
      </c>
      <c r="AG1229" s="292"/>
    </row>
    <row r="1230" spans="1:33" x14ac:dyDescent="0.25">
      <c r="A1230" s="275">
        <v>8520</v>
      </c>
      <c r="B1230" s="275" t="s">
        <v>196</v>
      </c>
      <c r="C1230" s="275" t="s">
        <v>19</v>
      </c>
      <c r="D1230" s="275">
        <v>3011</v>
      </c>
      <c r="E1230" s="275" t="s">
        <v>164</v>
      </c>
      <c r="F1230" s="275" t="s">
        <v>22</v>
      </c>
      <c r="G1230" s="276">
        <v>85200610006309</v>
      </c>
      <c r="H1230" s="277" t="s">
        <v>2382</v>
      </c>
      <c r="I1230" s="277" t="s">
        <v>305</v>
      </c>
      <c r="J1230" s="278">
        <v>42278</v>
      </c>
      <c r="K1230" s="279">
        <v>249</v>
      </c>
      <c r="L1230" s="275" t="s">
        <v>105</v>
      </c>
      <c r="M1230" s="275" t="s">
        <v>41</v>
      </c>
      <c r="N1230" s="278">
        <v>42283</v>
      </c>
      <c r="O1230" s="278" t="s">
        <v>1238</v>
      </c>
      <c r="P1230" s="279">
        <v>244</v>
      </c>
      <c r="Q1230" s="278" t="s">
        <v>37</v>
      </c>
      <c r="R1230" s="275">
        <v>1039432.35</v>
      </c>
      <c r="S1230" s="275" t="s">
        <v>197</v>
      </c>
      <c r="T1230" s="275">
        <v>13868.21</v>
      </c>
      <c r="U1230" s="275" t="s">
        <v>197</v>
      </c>
      <c r="V1230" s="283">
        <v>1039432.3232474646</v>
      </c>
      <c r="W1230" s="275" t="s">
        <v>100</v>
      </c>
      <c r="X1230" s="275" t="s">
        <v>114</v>
      </c>
      <c r="Y1230" s="275">
        <v>13.87</v>
      </c>
      <c r="Z1230" s="275">
        <v>1</v>
      </c>
      <c r="AA1230" s="282" t="s">
        <v>630</v>
      </c>
      <c r="AB1230" s="289" t="s">
        <v>474</v>
      </c>
      <c r="AC1230" s="275" t="s">
        <v>1126</v>
      </c>
      <c r="AD1230" s="290" t="s">
        <v>350</v>
      </c>
      <c r="AE1230" s="292" t="s">
        <v>794</v>
      </c>
      <c r="AF1230" s="292" t="s">
        <v>2134</v>
      </c>
      <c r="AG1230" s="292"/>
    </row>
    <row r="1231" spans="1:33" x14ac:dyDescent="0.25">
      <c r="A1231" s="275">
        <v>8520</v>
      </c>
      <c r="B1231" s="275" t="s">
        <v>196</v>
      </c>
      <c r="C1231" s="275" t="s">
        <v>19</v>
      </c>
      <c r="D1231" s="275">
        <v>3011</v>
      </c>
      <c r="E1231" s="275" t="s">
        <v>164</v>
      </c>
      <c r="F1231" s="275" t="s">
        <v>22</v>
      </c>
      <c r="G1231" s="276">
        <v>85200610006213</v>
      </c>
      <c r="H1231" s="277" t="s">
        <v>2382</v>
      </c>
      <c r="I1231" s="277" t="s">
        <v>314</v>
      </c>
      <c r="J1231" s="278">
        <v>42248</v>
      </c>
      <c r="K1231" s="279">
        <v>279</v>
      </c>
      <c r="L1231" s="275" t="s">
        <v>105</v>
      </c>
      <c r="M1231" s="275" t="s">
        <v>41</v>
      </c>
      <c r="N1231" s="278">
        <v>42251</v>
      </c>
      <c r="O1231" s="278" t="s">
        <v>1238</v>
      </c>
      <c r="P1231" s="279">
        <v>276</v>
      </c>
      <c r="Q1231" s="278" t="s">
        <v>37</v>
      </c>
      <c r="R1231" s="275">
        <v>1186947</v>
      </c>
      <c r="S1231" s="275" t="s">
        <v>197</v>
      </c>
      <c r="T1231" s="275">
        <v>15836.37</v>
      </c>
      <c r="U1231" s="275" t="s">
        <v>197</v>
      </c>
      <c r="V1231" s="283">
        <v>1186947.332129125</v>
      </c>
      <c r="W1231" s="275" t="s">
        <v>100</v>
      </c>
      <c r="X1231" s="275" t="s">
        <v>114</v>
      </c>
      <c r="Y1231" s="275">
        <v>15.84</v>
      </c>
      <c r="Z1231" s="275">
        <v>1</v>
      </c>
      <c r="AA1231" s="282" t="s">
        <v>630</v>
      </c>
      <c r="AB1231" s="289" t="s">
        <v>474</v>
      </c>
      <c r="AC1231" s="275" t="s">
        <v>1117</v>
      </c>
      <c r="AD1231" s="290" t="s">
        <v>350</v>
      </c>
      <c r="AE1231" s="292" t="s">
        <v>794</v>
      </c>
      <c r="AF1231" s="292" t="s">
        <v>2134</v>
      </c>
      <c r="AG1231" s="292"/>
    </row>
    <row r="1232" spans="1:33" x14ac:dyDescent="0.25">
      <c r="A1232" s="275">
        <v>8520</v>
      </c>
      <c r="B1232" s="275" t="s">
        <v>196</v>
      </c>
      <c r="C1232" s="275" t="s">
        <v>19</v>
      </c>
      <c r="D1232" s="275">
        <v>3011</v>
      </c>
      <c r="E1232" s="275" t="s">
        <v>164</v>
      </c>
      <c r="F1232" s="275" t="s">
        <v>22</v>
      </c>
      <c r="G1232" s="276">
        <v>85200410028181</v>
      </c>
      <c r="H1232" s="277" t="s">
        <v>2382</v>
      </c>
      <c r="I1232" s="277" t="s">
        <v>305</v>
      </c>
      <c r="J1232" s="278">
        <v>42278</v>
      </c>
      <c r="K1232" s="279">
        <v>249</v>
      </c>
      <c r="L1232" s="275" t="s">
        <v>105</v>
      </c>
      <c r="M1232" s="275" t="s">
        <v>41</v>
      </c>
      <c r="N1232" s="278">
        <v>42283</v>
      </c>
      <c r="O1232" s="278" t="s">
        <v>1238</v>
      </c>
      <c r="P1232" s="279">
        <v>244</v>
      </c>
      <c r="Q1232" s="278" t="s">
        <v>37</v>
      </c>
      <c r="R1232" s="275">
        <v>1268398.96</v>
      </c>
      <c r="S1232" s="275" t="s">
        <v>197</v>
      </c>
      <c r="T1232" s="275">
        <v>16923.11</v>
      </c>
      <c r="U1232" s="275" t="s">
        <v>197</v>
      </c>
      <c r="V1232" s="283">
        <v>1268399.2774750602</v>
      </c>
      <c r="W1232" s="275" t="s">
        <v>100</v>
      </c>
      <c r="X1232" s="275" t="s">
        <v>114</v>
      </c>
      <c r="Y1232" s="275">
        <v>16.920000000000002</v>
      </c>
      <c r="Z1232" s="275">
        <v>1</v>
      </c>
      <c r="AA1232" s="282" t="s">
        <v>630</v>
      </c>
      <c r="AB1232" s="289" t="s">
        <v>474</v>
      </c>
      <c r="AC1232" s="275" t="s">
        <v>1127</v>
      </c>
      <c r="AD1232" s="290" t="s">
        <v>350</v>
      </c>
      <c r="AE1232" s="292" t="s">
        <v>794</v>
      </c>
      <c r="AF1232" s="292" t="s">
        <v>2134</v>
      </c>
      <c r="AG1232" s="292"/>
    </row>
    <row r="1233" spans="1:33" x14ac:dyDescent="0.25">
      <c r="A1233" s="275">
        <v>8520</v>
      </c>
      <c r="B1233" s="275" t="s">
        <v>196</v>
      </c>
      <c r="C1233" s="275" t="s">
        <v>19</v>
      </c>
      <c r="D1233" s="275">
        <v>3011</v>
      </c>
      <c r="E1233" s="275" t="s">
        <v>164</v>
      </c>
      <c r="F1233" s="275" t="s">
        <v>22</v>
      </c>
      <c r="G1233" s="276">
        <v>85200810000173</v>
      </c>
      <c r="H1233" s="277" t="s">
        <v>54</v>
      </c>
      <c r="I1233" s="277" t="s">
        <v>318</v>
      </c>
      <c r="J1233" s="278">
        <v>42278</v>
      </c>
      <c r="K1233" s="279">
        <v>249</v>
      </c>
      <c r="L1233" s="275" t="s">
        <v>122</v>
      </c>
      <c r="M1233" s="275" t="s">
        <v>41</v>
      </c>
      <c r="N1233" s="278">
        <v>42313</v>
      </c>
      <c r="O1233" s="278" t="s">
        <v>273</v>
      </c>
      <c r="P1233" s="279">
        <v>214</v>
      </c>
      <c r="Q1233" s="278" t="s">
        <v>37</v>
      </c>
      <c r="R1233" s="275">
        <v>1746899</v>
      </c>
      <c r="S1233" s="275" t="s">
        <v>197</v>
      </c>
      <c r="T1233" s="275">
        <v>23307.3</v>
      </c>
      <c r="U1233" s="275" t="s">
        <v>197</v>
      </c>
      <c r="V1233" s="283">
        <v>1746898.9139640685</v>
      </c>
      <c r="W1233" s="275" t="s">
        <v>100</v>
      </c>
      <c r="X1233" s="275" t="s">
        <v>114</v>
      </c>
      <c r="Y1233" s="275">
        <v>23.31</v>
      </c>
      <c r="Z1233" s="275">
        <v>1</v>
      </c>
      <c r="AA1233" s="282" t="s">
        <v>630</v>
      </c>
      <c r="AB1233" s="289" t="s">
        <v>474</v>
      </c>
      <c r="AC1233" s="275" t="s">
        <v>1128</v>
      </c>
      <c r="AD1233" s="290" t="s">
        <v>350</v>
      </c>
      <c r="AE1233" s="292" t="s">
        <v>794</v>
      </c>
      <c r="AF1233" s="292" t="s">
        <v>2134</v>
      </c>
      <c r="AG1233" s="292"/>
    </row>
    <row r="1234" spans="1:33" x14ac:dyDescent="0.25">
      <c r="A1234" s="275">
        <v>8520</v>
      </c>
      <c r="B1234" s="275" t="s">
        <v>196</v>
      </c>
      <c r="C1234" s="275" t="s">
        <v>19</v>
      </c>
      <c r="D1234" s="275">
        <v>3011</v>
      </c>
      <c r="E1234" s="275" t="s">
        <v>164</v>
      </c>
      <c r="F1234" s="275" t="s">
        <v>22</v>
      </c>
      <c r="G1234" s="276">
        <v>85200810000293</v>
      </c>
      <c r="H1234" s="277" t="s">
        <v>54</v>
      </c>
      <c r="I1234" s="277" t="s">
        <v>317</v>
      </c>
      <c r="J1234" s="278">
        <v>42461</v>
      </c>
      <c r="K1234" s="279">
        <v>66</v>
      </c>
      <c r="L1234" s="275" t="s">
        <v>122</v>
      </c>
      <c r="M1234" s="275" t="s">
        <v>41</v>
      </c>
      <c r="N1234" s="278">
        <v>42495</v>
      </c>
      <c r="O1234" s="278" t="s">
        <v>268</v>
      </c>
      <c r="P1234" s="279">
        <v>32</v>
      </c>
      <c r="Q1234" s="278" t="s">
        <v>34</v>
      </c>
      <c r="R1234" s="275">
        <v>2325987</v>
      </c>
      <c r="S1234" s="275" t="s">
        <v>197</v>
      </c>
      <c r="T1234" s="275">
        <v>31033.55</v>
      </c>
      <c r="U1234" s="275" t="s">
        <v>197</v>
      </c>
      <c r="V1234" s="283">
        <v>2325986.9136043051</v>
      </c>
      <c r="W1234" s="275" t="s">
        <v>100</v>
      </c>
      <c r="X1234" s="275" t="s">
        <v>114</v>
      </c>
      <c r="Y1234" s="275">
        <v>31.03</v>
      </c>
      <c r="Z1234" s="275">
        <v>1</v>
      </c>
      <c r="AA1234" s="282" t="s">
        <v>630</v>
      </c>
      <c r="AB1234" s="289" t="s">
        <v>474</v>
      </c>
      <c r="AC1234" s="275" t="s">
        <v>2230</v>
      </c>
      <c r="AD1234" s="290" t="s">
        <v>350</v>
      </c>
      <c r="AE1234" s="292" t="s">
        <v>794</v>
      </c>
      <c r="AF1234" s="292" t="s">
        <v>2134</v>
      </c>
      <c r="AG1234" s="292"/>
    </row>
    <row r="1235" spans="1:33" x14ac:dyDescent="0.25">
      <c r="A1235" s="275">
        <v>8520</v>
      </c>
      <c r="B1235" s="275" t="s">
        <v>196</v>
      </c>
      <c r="C1235" s="275" t="s">
        <v>19</v>
      </c>
      <c r="D1235" s="275">
        <v>3011</v>
      </c>
      <c r="E1235" s="275" t="s">
        <v>164</v>
      </c>
      <c r="F1235" s="275" t="s">
        <v>22</v>
      </c>
      <c r="G1235" s="276">
        <v>85200310071267</v>
      </c>
      <c r="H1235" s="277" t="s">
        <v>2382</v>
      </c>
      <c r="I1235" s="277" t="s">
        <v>305</v>
      </c>
      <c r="J1235" s="278">
        <v>42278</v>
      </c>
      <c r="K1235" s="279">
        <v>249</v>
      </c>
      <c r="L1235" s="275" t="s">
        <v>105</v>
      </c>
      <c r="M1235" s="275" t="s">
        <v>41</v>
      </c>
      <c r="N1235" s="278">
        <v>42283</v>
      </c>
      <c r="O1235" s="278" t="s">
        <v>1238</v>
      </c>
      <c r="P1235" s="279">
        <v>244</v>
      </c>
      <c r="Q1235" s="278" t="s">
        <v>37</v>
      </c>
      <c r="R1235" s="275">
        <v>2327627.6</v>
      </c>
      <c r="S1235" s="275" t="s">
        <v>197</v>
      </c>
      <c r="T1235" s="275">
        <v>31055.439999999999</v>
      </c>
      <c r="U1235" s="275" t="s">
        <v>197</v>
      </c>
      <c r="V1235" s="283">
        <v>2327627.5848629526</v>
      </c>
      <c r="W1235" s="275" t="s">
        <v>100</v>
      </c>
      <c r="X1235" s="275" t="s">
        <v>114</v>
      </c>
      <c r="Y1235" s="275">
        <v>31.06</v>
      </c>
      <c r="Z1235" s="275">
        <v>1</v>
      </c>
      <c r="AA1235" s="282" t="s">
        <v>630</v>
      </c>
      <c r="AB1235" s="289" t="s">
        <v>474</v>
      </c>
      <c r="AC1235" s="275" t="s">
        <v>1121</v>
      </c>
      <c r="AD1235" s="290" t="s">
        <v>350</v>
      </c>
      <c r="AE1235" s="292" t="s">
        <v>794</v>
      </c>
      <c r="AF1235" s="292" t="s">
        <v>2134</v>
      </c>
      <c r="AG1235" s="292"/>
    </row>
    <row r="1236" spans="1:33" x14ac:dyDescent="0.25">
      <c r="A1236" s="275">
        <v>8520</v>
      </c>
      <c r="B1236" s="275" t="s">
        <v>196</v>
      </c>
      <c r="C1236" s="275" t="s">
        <v>19</v>
      </c>
      <c r="D1236" s="275">
        <v>3011</v>
      </c>
      <c r="E1236" s="275" t="s">
        <v>164</v>
      </c>
      <c r="F1236" s="275" t="s">
        <v>22</v>
      </c>
      <c r="G1236" s="276">
        <v>85200810000241</v>
      </c>
      <c r="H1236" s="277" t="s">
        <v>54</v>
      </c>
      <c r="I1236" s="277" t="s">
        <v>318</v>
      </c>
      <c r="J1236" s="278">
        <v>42366</v>
      </c>
      <c r="K1236" s="279">
        <v>161</v>
      </c>
      <c r="L1236" s="275" t="s">
        <v>122</v>
      </c>
      <c r="M1236" s="275" t="s">
        <v>41</v>
      </c>
      <c r="N1236" s="278">
        <v>42404</v>
      </c>
      <c r="O1236" s="278" t="s">
        <v>266</v>
      </c>
      <c r="P1236" s="279">
        <v>123</v>
      </c>
      <c r="Q1236" s="278" t="s">
        <v>38</v>
      </c>
      <c r="R1236" s="275">
        <v>2523888</v>
      </c>
      <c r="S1236" s="275" t="s">
        <v>197</v>
      </c>
      <c r="T1236" s="275">
        <v>33673.97</v>
      </c>
      <c r="U1236" s="275" t="s">
        <v>197</v>
      </c>
      <c r="V1236" s="283">
        <v>2523888.2934470586</v>
      </c>
      <c r="W1236" s="275" t="s">
        <v>100</v>
      </c>
      <c r="X1236" s="275" t="s">
        <v>114</v>
      </c>
      <c r="Y1236" s="275">
        <v>33.67</v>
      </c>
      <c r="Z1236" s="275">
        <v>1</v>
      </c>
      <c r="AA1236" s="282" t="s">
        <v>630</v>
      </c>
      <c r="AB1236" s="289" t="s">
        <v>474</v>
      </c>
      <c r="AC1236" s="275" t="s">
        <v>1142</v>
      </c>
      <c r="AD1236" s="290" t="s">
        <v>350</v>
      </c>
      <c r="AE1236" s="292" t="s">
        <v>794</v>
      </c>
      <c r="AF1236" s="292" t="s">
        <v>2134</v>
      </c>
      <c r="AG1236" s="292"/>
    </row>
    <row r="1237" spans="1:33" x14ac:dyDescent="0.25">
      <c r="A1237" s="275">
        <v>8520</v>
      </c>
      <c r="B1237" s="275" t="s">
        <v>196</v>
      </c>
      <c r="C1237" s="275" t="s">
        <v>19</v>
      </c>
      <c r="D1237" s="275">
        <v>3011</v>
      </c>
      <c r="E1237" s="275" t="s">
        <v>164</v>
      </c>
      <c r="F1237" s="275" t="s">
        <v>22</v>
      </c>
      <c r="G1237" s="276">
        <v>85200310079414</v>
      </c>
      <c r="H1237" s="277" t="s">
        <v>54</v>
      </c>
      <c r="I1237" s="277" t="s">
        <v>311</v>
      </c>
      <c r="J1237" s="278">
        <v>42461</v>
      </c>
      <c r="K1237" s="279">
        <v>66</v>
      </c>
      <c r="L1237" s="275" t="s">
        <v>161</v>
      </c>
      <c r="M1237" s="275" t="s">
        <v>128</v>
      </c>
      <c r="N1237" s="278">
        <v>42495</v>
      </c>
      <c r="O1237" s="278" t="s">
        <v>268</v>
      </c>
      <c r="P1237" s="279">
        <v>32</v>
      </c>
      <c r="Q1237" s="278" t="s">
        <v>34</v>
      </c>
      <c r="R1237" s="275">
        <v>2769800</v>
      </c>
      <c r="S1237" s="275" t="s">
        <v>197</v>
      </c>
      <c r="T1237" s="275">
        <v>36954.949999999997</v>
      </c>
      <c r="U1237" s="275" t="s">
        <v>197</v>
      </c>
      <c r="V1237" s="283">
        <v>2769800.106430022</v>
      </c>
      <c r="W1237" s="275" t="s">
        <v>100</v>
      </c>
      <c r="X1237" s="275" t="s">
        <v>114</v>
      </c>
      <c r="Y1237" s="275">
        <v>36.950000000000003</v>
      </c>
      <c r="Z1237" s="275">
        <v>1</v>
      </c>
      <c r="AA1237" s="282" t="s">
        <v>630</v>
      </c>
      <c r="AB1237" s="289" t="s">
        <v>474</v>
      </c>
      <c r="AC1237" s="275" t="s">
        <v>2222</v>
      </c>
      <c r="AD1237" s="290" t="s">
        <v>350</v>
      </c>
      <c r="AE1237" s="292" t="s">
        <v>794</v>
      </c>
      <c r="AF1237" s="292" t="s">
        <v>2134</v>
      </c>
      <c r="AG1237" s="292"/>
    </row>
    <row r="1238" spans="1:33" x14ac:dyDescent="0.25">
      <c r="A1238" s="275">
        <v>8520</v>
      </c>
      <c r="B1238" s="275" t="s">
        <v>196</v>
      </c>
      <c r="C1238" s="275" t="s">
        <v>19</v>
      </c>
      <c r="D1238" s="275">
        <v>3014</v>
      </c>
      <c r="E1238" s="275" t="s">
        <v>144</v>
      </c>
      <c r="F1238" s="275" t="s">
        <v>16</v>
      </c>
      <c r="G1238" s="276">
        <v>85200410034811</v>
      </c>
      <c r="H1238" s="277" t="s">
        <v>59</v>
      </c>
      <c r="I1238" s="277" t="s">
        <v>215</v>
      </c>
      <c r="J1238" s="278">
        <v>42492</v>
      </c>
      <c r="K1238" s="279">
        <v>35</v>
      </c>
      <c r="L1238" s="275" t="s">
        <v>127</v>
      </c>
      <c r="M1238" s="275" t="s">
        <v>128</v>
      </c>
      <c r="N1238" s="278">
        <v>42527</v>
      </c>
      <c r="O1238" s="278" t="s">
        <v>268</v>
      </c>
      <c r="P1238" s="279">
        <v>0</v>
      </c>
      <c r="Q1238" s="278" t="s">
        <v>33</v>
      </c>
      <c r="R1238" s="275">
        <v>-38520</v>
      </c>
      <c r="S1238" s="275" t="s">
        <v>197</v>
      </c>
      <c r="T1238" s="275">
        <v>-513.94000000000005</v>
      </c>
      <c r="U1238" s="275" t="s">
        <v>197</v>
      </c>
      <c r="V1238" s="283">
        <v>-38520.172986261532</v>
      </c>
      <c r="W1238" s="275" t="s">
        <v>100</v>
      </c>
      <c r="X1238" s="275" t="s">
        <v>114</v>
      </c>
      <c r="Y1238" s="275">
        <v>-0.51</v>
      </c>
      <c r="Z1238" s="275">
        <v>1</v>
      </c>
      <c r="AA1238" s="282" t="s">
        <v>631</v>
      </c>
      <c r="AB1238" s="289" t="s">
        <v>413</v>
      </c>
      <c r="AC1238" s="275" t="s">
        <v>394</v>
      </c>
      <c r="AD1238" s="290" t="s">
        <v>349</v>
      </c>
      <c r="AE1238" s="292" t="s">
        <v>794</v>
      </c>
      <c r="AF1238" s="292"/>
      <c r="AG1238" s="292"/>
    </row>
    <row r="1239" spans="1:33" x14ac:dyDescent="0.25">
      <c r="A1239" s="275">
        <v>8520</v>
      </c>
      <c r="B1239" s="275" t="s">
        <v>196</v>
      </c>
      <c r="C1239" s="275" t="s">
        <v>19</v>
      </c>
      <c r="D1239" s="275">
        <v>3014</v>
      </c>
      <c r="E1239" s="275" t="s">
        <v>144</v>
      </c>
      <c r="F1239" s="275" t="s">
        <v>16</v>
      </c>
      <c r="G1239" s="276">
        <v>85200310079909</v>
      </c>
      <c r="H1239" s="277" t="s">
        <v>55</v>
      </c>
      <c r="I1239" s="277" t="s">
        <v>313</v>
      </c>
      <c r="J1239" s="278">
        <v>42492</v>
      </c>
      <c r="K1239" s="279">
        <v>35</v>
      </c>
      <c r="L1239" s="275" t="s">
        <v>127</v>
      </c>
      <c r="M1239" s="275" t="s">
        <v>128</v>
      </c>
      <c r="N1239" s="278">
        <v>42524</v>
      </c>
      <c r="O1239" s="278" t="s">
        <v>268</v>
      </c>
      <c r="P1239" s="279">
        <v>3</v>
      </c>
      <c r="Q1239" s="278" t="s">
        <v>33</v>
      </c>
      <c r="R1239" s="275">
        <v>1175</v>
      </c>
      <c r="S1239" s="275" t="s">
        <v>197</v>
      </c>
      <c r="T1239" s="275">
        <v>15.68</v>
      </c>
      <c r="U1239" s="275" t="s">
        <v>197</v>
      </c>
      <c r="V1239" s="283">
        <v>1175.2272880581017</v>
      </c>
      <c r="W1239" s="275" t="s">
        <v>100</v>
      </c>
      <c r="X1239" s="275" t="s">
        <v>114</v>
      </c>
      <c r="Y1239" s="275">
        <v>0.02</v>
      </c>
      <c r="Z1239" s="275">
        <v>1</v>
      </c>
      <c r="AA1239" s="282" t="s">
        <v>629</v>
      </c>
      <c r="AB1239" s="289" t="s">
        <v>413</v>
      </c>
      <c r="AC1239" s="275" t="s">
        <v>2498</v>
      </c>
      <c r="AD1239" s="290" t="s">
        <v>349</v>
      </c>
      <c r="AE1239" s="292" t="s">
        <v>794</v>
      </c>
      <c r="AF1239" s="292"/>
      <c r="AG1239" s="292"/>
    </row>
    <row r="1240" spans="1:33" x14ac:dyDescent="0.25">
      <c r="A1240" s="275">
        <v>8520</v>
      </c>
      <c r="B1240" s="275" t="s">
        <v>196</v>
      </c>
      <c r="C1240" s="275" t="s">
        <v>19</v>
      </c>
      <c r="D1240" s="275">
        <v>3014</v>
      </c>
      <c r="E1240" s="275" t="s">
        <v>144</v>
      </c>
      <c r="F1240" s="275" t="s">
        <v>16</v>
      </c>
      <c r="G1240" s="276">
        <v>85200310078708</v>
      </c>
      <c r="H1240" s="277" t="s">
        <v>54</v>
      </c>
      <c r="I1240" s="277" t="s">
        <v>313</v>
      </c>
      <c r="J1240" s="278">
        <v>42461</v>
      </c>
      <c r="K1240" s="279">
        <v>66</v>
      </c>
      <c r="L1240" s="275" t="s">
        <v>122</v>
      </c>
      <c r="M1240" s="275" t="s">
        <v>41</v>
      </c>
      <c r="N1240" s="278">
        <v>42494</v>
      </c>
      <c r="O1240" s="278" t="s">
        <v>268</v>
      </c>
      <c r="P1240" s="279">
        <v>33</v>
      </c>
      <c r="Q1240" s="278" t="s">
        <v>34</v>
      </c>
      <c r="R1240" s="275">
        <v>1400</v>
      </c>
      <c r="S1240" s="275" t="s">
        <v>197</v>
      </c>
      <c r="T1240" s="275">
        <v>18.68</v>
      </c>
      <c r="U1240" s="275" t="s">
        <v>197</v>
      </c>
      <c r="V1240" s="283">
        <v>1400.0794477630957</v>
      </c>
      <c r="W1240" s="275" t="s">
        <v>100</v>
      </c>
      <c r="X1240" s="275" t="s">
        <v>114</v>
      </c>
      <c r="Y1240" s="275">
        <v>0.02</v>
      </c>
      <c r="Z1240" s="275">
        <v>1</v>
      </c>
      <c r="AA1240" s="282" t="s">
        <v>629</v>
      </c>
      <c r="AB1240" s="289" t="s">
        <v>413</v>
      </c>
      <c r="AC1240" s="275" t="s">
        <v>2231</v>
      </c>
      <c r="AD1240" s="290" t="s">
        <v>349</v>
      </c>
      <c r="AE1240" s="292" t="s">
        <v>794</v>
      </c>
      <c r="AF1240" s="292" t="s">
        <v>2134</v>
      </c>
      <c r="AG1240" s="292"/>
    </row>
    <row r="1241" spans="1:33" x14ac:dyDescent="0.25">
      <c r="A1241" s="275">
        <v>8520</v>
      </c>
      <c r="B1241" s="275" t="s">
        <v>196</v>
      </c>
      <c r="C1241" s="275" t="s">
        <v>19</v>
      </c>
      <c r="D1241" s="275">
        <v>3014</v>
      </c>
      <c r="E1241" s="275" t="s">
        <v>144</v>
      </c>
      <c r="F1241" s="275" t="s">
        <v>16</v>
      </c>
      <c r="G1241" s="276">
        <v>85200310079899</v>
      </c>
      <c r="H1241" s="277" t="s">
        <v>55</v>
      </c>
      <c r="I1241" s="277" t="s">
        <v>313</v>
      </c>
      <c r="J1241" s="278">
        <v>42492</v>
      </c>
      <c r="K1241" s="279">
        <v>35</v>
      </c>
      <c r="L1241" s="275" t="s">
        <v>127</v>
      </c>
      <c r="M1241" s="275" t="s">
        <v>128</v>
      </c>
      <c r="N1241" s="278">
        <v>42524</v>
      </c>
      <c r="O1241" s="278" t="s">
        <v>268</v>
      </c>
      <c r="P1241" s="279">
        <v>3</v>
      </c>
      <c r="Q1241" s="278" t="s">
        <v>33</v>
      </c>
      <c r="R1241" s="275">
        <v>3675</v>
      </c>
      <c r="S1241" s="275" t="s">
        <v>197</v>
      </c>
      <c r="T1241" s="275">
        <v>49.03</v>
      </c>
      <c r="U1241" s="275" t="s">
        <v>197</v>
      </c>
      <c r="V1241" s="283">
        <v>3674.8337967786179</v>
      </c>
      <c r="W1241" s="275" t="s">
        <v>100</v>
      </c>
      <c r="X1241" s="275" t="s">
        <v>114</v>
      </c>
      <c r="Y1241" s="275">
        <v>0.05</v>
      </c>
      <c r="Z1241" s="275">
        <v>1</v>
      </c>
      <c r="AA1241" s="282" t="s">
        <v>629</v>
      </c>
      <c r="AB1241" s="289" t="s">
        <v>413</v>
      </c>
      <c r="AC1241" s="275" t="s">
        <v>2498</v>
      </c>
      <c r="AD1241" s="290" t="s">
        <v>349</v>
      </c>
      <c r="AE1241" s="292" t="s">
        <v>794</v>
      </c>
      <c r="AF1241" s="292"/>
      <c r="AG1241" s="292"/>
    </row>
    <row r="1242" spans="1:33" x14ac:dyDescent="0.25">
      <c r="A1242" s="275">
        <v>8520</v>
      </c>
      <c r="B1242" s="275" t="s">
        <v>196</v>
      </c>
      <c r="C1242" s="275" t="s">
        <v>19</v>
      </c>
      <c r="D1242" s="275">
        <v>3014</v>
      </c>
      <c r="E1242" s="275" t="s">
        <v>144</v>
      </c>
      <c r="F1242" s="275" t="s">
        <v>16</v>
      </c>
      <c r="G1242" s="276">
        <v>85200310078888</v>
      </c>
      <c r="H1242" s="277" t="s">
        <v>59</v>
      </c>
      <c r="I1242" s="277" t="s">
        <v>215</v>
      </c>
      <c r="J1242" s="278">
        <v>42461</v>
      </c>
      <c r="K1242" s="279">
        <v>66</v>
      </c>
      <c r="L1242" s="275" t="s">
        <v>127</v>
      </c>
      <c r="M1242" s="275" t="s">
        <v>128</v>
      </c>
      <c r="N1242" s="278">
        <v>42524</v>
      </c>
      <c r="O1242" s="278" t="s">
        <v>268</v>
      </c>
      <c r="P1242" s="279">
        <v>3</v>
      </c>
      <c r="Q1242" s="278" t="s">
        <v>33</v>
      </c>
      <c r="R1242" s="275">
        <v>6139</v>
      </c>
      <c r="S1242" s="275" t="s">
        <v>197</v>
      </c>
      <c r="T1242" s="275">
        <v>81.91</v>
      </c>
      <c r="U1242" s="275" t="s">
        <v>197</v>
      </c>
      <c r="V1242" s="283">
        <v>6139.2134671453514</v>
      </c>
      <c r="W1242" s="275" t="s">
        <v>100</v>
      </c>
      <c r="X1242" s="275" t="s">
        <v>114</v>
      </c>
      <c r="Y1242" s="275">
        <v>0.08</v>
      </c>
      <c r="Z1242" s="275">
        <v>1</v>
      </c>
      <c r="AA1242" s="282" t="s">
        <v>629</v>
      </c>
      <c r="AB1242" s="289" t="s">
        <v>413</v>
      </c>
      <c r="AC1242" s="275" t="s">
        <v>1458</v>
      </c>
      <c r="AD1242" s="290" t="s">
        <v>349</v>
      </c>
      <c r="AE1242" s="292" t="s">
        <v>794</v>
      </c>
      <c r="AF1242" s="292"/>
      <c r="AG1242" s="292"/>
    </row>
    <row r="1243" spans="1:33" x14ac:dyDescent="0.25">
      <c r="A1243" s="275">
        <v>8520</v>
      </c>
      <c r="B1243" s="275" t="s">
        <v>196</v>
      </c>
      <c r="C1243" s="275" t="s">
        <v>19</v>
      </c>
      <c r="D1243" s="275">
        <v>3014</v>
      </c>
      <c r="E1243" s="275" t="s">
        <v>144</v>
      </c>
      <c r="F1243" s="275" t="s">
        <v>16</v>
      </c>
      <c r="G1243" s="276">
        <v>85200310076880</v>
      </c>
      <c r="H1243" s="277" t="s">
        <v>59</v>
      </c>
      <c r="I1243" s="277" t="s">
        <v>215</v>
      </c>
      <c r="J1243" s="278">
        <v>42401</v>
      </c>
      <c r="K1243" s="279">
        <v>126</v>
      </c>
      <c r="L1243" s="275" t="s">
        <v>127</v>
      </c>
      <c r="M1243" s="275" t="s">
        <v>128</v>
      </c>
      <c r="N1243" s="278">
        <v>42465</v>
      </c>
      <c r="O1243" s="278" t="s">
        <v>266</v>
      </c>
      <c r="P1243" s="279">
        <v>62</v>
      </c>
      <c r="Q1243" s="278" t="s">
        <v>35</v>
      </c>
      <c r="R1243" s="275">
        <v>18486</v>
      </c>
      <c r="S1243" s="275" t="s">
        <v>197</v>
      </c>
      <c r="T1243" s="275">
        <v>246.64</v>
      </c>
      <c r="U1243" s="275" t="s">
        <v>197</v>
      </c>
      <c r="V1243" s="283">
        <v>18485.84555654657</v>
      </c>
      <c r="W1243" s="275" t="s">
        <v>100</v>
      </c>
      <c r="X1243" s="275" t="s">
        <v>114</v>
      </c>
      <c r="Y1243" s="275">
        <v>0.25</v>
      </c>
      <c r="Z1243" s="275">
        <v>1</v>
      </c>
      <c r="AA1243" s="282" t="s">
        <v>630</v>
      </c>
      <c r="AB1243" s="289" t="s">
        <v>1080</v>
      </c>
      <c r="AC1243" s="275" t="s">
        <v>127</v>
      </c>
      <c r="AD1243" s="290" t="s">
        <v>350</v>
      </c>
      <c r="AE1243" s="292" t="s">
        <v>794</v>
      </c>
      <c r="AF1243" s="292" t="s">
        <v>2134</v>
      </c>
      <c r="AG1243" s="292"/>
    </row>
    <row r="1244" spans="1:33" x14ac:dyDescent="0.25">
      <c r="A1244" s="275">
        <v>8520</v>
      </c>
      <c r="B1244" s="275" t="s">
        <v>196</v>
      </c>
      <c r="C1244" s="275" t="s">
        <v>19</v>
      </c>
      <c r="D1244" s="275">
        <v>3014</v>
      </c>
      <c r="E1244" s="275" t="s">
        <v>144</v>
      </c>
      <c r="F1244" s="275" t="s">
        <v>16</v>
      </c>
      <c r="G1244" s="276">
        <v>85200310079886</v>
      </c>
      <c r="H1244" s="277" t="s">
        <v>55</v>
      </c>
      <c r="I1244" s="277" t="s">
        <v>313</v>
      </c>
      <c r="J1244" s="278">
        <v>42492</v>
      </c>
      <c r="K1244" s="279">
        <v>35</v>
      </c>
      <c r="L1244" s="275" t="s">
        <v>127</v>
      </c>
      <c r="M1244" s="275" t="s">
        <v>128</v>
      </c>
      <c r="N1244" s="278">
        <v>42524</v>
      </c>
      <c r="O1244" s="278" t="s">
        <v>268</v>
      </c>
      <c r="P1244" s="279">
        <v>3</v>
      </c>
      <c r="Q1244" s="278" t="s">
        <v>33</v>
      </c>
      <c r="R1244" s="275">
        <v>26400</v>
      </c>
      <c r="S1244" s="275" t="s">
        <v>197</v>
      </c>
      <c r="T1244" s="275">
        <v>352.23</v>
      </c>
      <c r="U1244" s="275" t="s">
        <v>197</v>
      </c>
      <c r="V1244" s="283">
        <v>26399.892070963342</v>
      </c>
      <c r="W1244" s="275" t="s">
        <v>100</v>
      </c>
      <c r="X1244" s="275" t="s">
        <v>114</v>
      </c>
      <c r="Y1244" s="275">
        <v>0.35</v>
      </c>
      <c r="Z1244" s="275">
        <v>1</v>
      </c>
      <c r="AA1244" s="282" t="s">
        <v>630</v>
      </c>
      <c r="AB1244" s="289" t="s">
        <v>413</v>
      </c>
      <c r="AC1244" s="275" t="s">
        <v>2498</v>
      </c>
      <c r="AD1244" s="290" t="s">
        <v>350</v>
      </c>
      <c r="AE1244" s="292" t="s">
        <v>794</v>
      </c>
      <c r="AF1244" s="292" t="s">
        <v>2134</v>
      </c>
      <c r="AG1244" s="292"/>
    </row>
    <row r="1245" spans="1:33" x14ac:dyDescent="0.25">
      <c r="A1245" s="275">
        <v>8520</v>
      </c>
      <c r="B1245" s="275" t="s">
        <v>196</v>
      </c>
      <c r="C1245" s="275" t="s">
        <v>19</v>
      </c>
      <c r="D1245" s="275">
        <v>3014</v>
      </c>
      <c r="E1245" s="275" t="s">
        <v>144</v>
      </c>
      <c r="F1245" s="275" t="s">
        <v>16</v>
      </c>
      <c r="G1245" s="276">
        <v>85200410033670</v>
      </c>
      <c r="H1245" s="277" t="s">
        <v>59</v>
      </c>
      <c r="I1245" s="277" t="s">
        <v>215</v>
      </c>
      <c r="J1245" s="278">
        <v>42461</v>
      </c>
      <c r="K1245" s="279">
        <v>66</v>
      </c>
      <c r="L1245" s="275" t="s">
        <v>127</v>
      </c>
      <c r="M1245" s="275" t="s">
        <v>128</v>
      </c>
      <c r="N1245" s="278">
        <v>42524</v>
      </c>
      <c r="O1245" s="278" t="s">
        <v>268</v>
      </c>
      <c r="P1245" s="279">
        <v>3</v>
      </c>
      <c r="Q1245" s="278" t="s">
        <v>33</v>
      </c>
      <c r="R1245" s="275">
        <v>33309</v>
      </c>
      <c r="S1245" s="275" t="s">
        <v>197</v>
      </c>
      <c r="T1245" s="275">
        <v>444.41</v>
      </c>
      <c r="U1245" s="275" t="s">
        <v>197</v>
      </c>
      <c r="V1245" s="283">
        <v>33308.849431498791</v>
      </c>
      <c r="W1245" s="275" t="s">
        <v>100</v>
      </c>
      <c r="X1245" s="275" t="s">
        <v>114</v>
      </c>
      <c r="Y1245" s="275">
        <v>0.44</v>
      </c>
      <c r="Z1245" s="275">
        <v>1</v>
      </c>
      <c r="AA1245" s="282" t="s">
        <v>630</v>
      </c>
      <c r="AB1245" s="289" t="s">
        <v>413</v>
      </c>
      <c r="AC1245" s="275" t="s">
        <v>1458</v>
      </c>
      <c r="AD1245" s="290" t="s">
        <v>350</v>
      </c>
      <c r="AE1245" s="292" t="s">
        <v>794</v>
      </c>
      <c r="AF1245" s="292" t="s">
        <v>2134</v>
      </c>
      <c r="AG1245" s="292"/>
    </row>
    <row r="1246" spans="1:33" x14ac:dyDescent="0.25">
      <c r="A1246" s="275">
        <v>8520</v>
      </c>
      <c r="B1246" s="275" t="s">
        <v>196</v>
      </c>
      <c r="C1246" s="275" t="s">
        <v>19</v>
      </c>
      <c r="D1246" s="275">
        <v>3014</v>
      </c>
      <c r="E1246" s="275" t="s">
        <v>144</v>
      </c>
      <c r="F1246" s="275" t="s">
        <v>16</v>
      </c>
      <c r="G1246" s="276">
        <v>85200310074438</v>
      </c>
      <c r="H1246" s="277" t="s">
        <v>59</v>
      </c>
      <c r="I1246" s="277" t="s">
        <v>215</v>
      </c>
      <c r="J1246" s="278">
        <v>42339</v>
      </c>
      <c r="K1246" s="279">
        <v>188</v>
      </c>
      <c r="L1246" s="275" t="s">
        <v>127</v>
      </c>
      <c r="M1246" s="275" t="s">
        <v>128</v>
      </c>
      <c r="N1246" s="278">
        <v>42404</v>
      </c>
      <c r="O1246" s="278" t="s">
        <v>266</v>
      </c>
      <c r="P1246" s="279">
        <v>123</v>
      </c>
      <c r="Q1246" s="278" t="s">
        <v>38</v>
      </c>
      <c r="R1246" s="275">
        <v>42800.26</v>
      </c>
      <c r="S1246" s="275" t="s">
        <v>197</v>
      </c>
      <c r="T1246" s="275">
        <v>571.04999999999995</v>
      </c>
      <c r="U1246" s="275" t="s">
        <v>197</v>
      </c>
      <c r="V1246" s="283">
        <v>42800.608599845596</v>
      </c>
      <c r="W1246" s="275" t="s">
        <v>100</v>
      </c>
      <c r="X1246" s="275" t="s">
        <v>114</v>
      </c>
      <c r="Y1246" s="275">
        <v>0.56999999999999995</v>
      </c>
      <c r="Z1246" s="275">
        <v>1</v>
      </c>
      <c r="AA1246" s="282" t="s">
        <v>630</v>
      </c>
      <c r="AB1246" s="289" t="s">
        <v>1080</v>
      </c>
      <c r="AC1246" s="275" t="s">
        <v>127</v>
      </c>
      <c r="AD1246" s="290" t="s">
        <v>350</v>
      </c>
      <c r="AE1246" s="292" t="s">
        <v>794</v>
      </c>
      <c r="AF1246" s="292" t="s">
        <v>2134</v>
      </c>
      <c r="AG1246" s="292"/>
    </row>
    <row r="1247" spans="1:33" x14ac:dyDescent="0.25">
      <c r="A1247" s="275">
        <v>8520</v>
      </c>
      <c r="B1247" s="275" t="s">
        <v>196</v>
      </c>
      <c r="C1247" s="275" t="s">
        <v>19</v>
      </c>
      <c r="D1247" s="275">
        <v>3014</v>
      </c>
      <c r="E1247" s="275" t="s">
        <v>144</v>
      </c>
      <c r="F1247" s="275" t="s">
        <v>16</v>
      </c>
      <c r="G1247" s="276">
        <v>85200310076875</v>
      </c>
      <c r="H1247" s="277" t="s">
        <v>59</v>
      </c>
      <c r="I1247" s="277" t="s">
        <v>215</v>
      </c>
      <c r="J1247" s="278">
        <v>42401</v>
      </c>
      <c r="K1247" s="279">
        <v>126</v>
      </c>
      <c r="L1247" s="275" t="s">
        <v>127</v>
      </c>
      <c r="M1247" s="275" t="s">
        <v>128</v>
      </c>
      <c r="N1247" s="278">
        <v>42465</v>
      </c>
      <c r="O1247" s="278" t="s">
        <v>266</v>
      </c>
      <c r="P1247" s="279">
        <v>62</v>
      </c>
      <c r="Q1247" s="278" t="s">
        <v>35</v>
      </c>
      <c r="R1247" s="275">
        <v>49770</v>
      </c>
      <c r="S1247" s="275" t="s">
        <v>197</v>
      </c>
      <c r="T1247" s="275">
        <v>664.04</v>
      </c>
      <c r="U1247" s="275" t="s">
        <v>197</v>
      </c>
      <c r="V1247" s="283">
        <v>49770.276043501392</v>
      </c>
      <c r="W1247" s="275" t="s">
        <v>100</v>
      </c>
      <c r="X1247" s="275" t="s">
        <v>114</v>
      </c>
      <c r="Y1247" s="275">
        <v>0.66</v>
      </c>
      <c r="Z1247" s="275">
        <v>1</v>
      </c>
      <c r="AA1247" s="282" t="s">
        <v>630</v>
      </c>
      <c r="AB1247" s="289" t="s">
        <v>1080</v>
      </c>
      <c r="AC1247" s="275" t="s">
        <v>127</v>
      </c>
      <c r="AD1247" s="290" t="s">
        <v>350</v>
      </c>
      <c r="AE1247" s="292" t="s">
        <v>794</v>
      </c>
      <c r="AF1247" s="292" t="s">
        <v>2134</v>
      </c>
      <c r="AG1247" s="292"/>
    </row>
    <row r="1248" spans="1:33" x14ac:dyDescent="0.25">
      <c r="A1248" s="275">
        <v>8520</v>
      </c>
      <c r="B1248" s="275" t="s">
        <v>196</v>
      </c>
      <c r="C1248" s="275" t="s">
        <v>19</v>
      </c>
      <c r="D1248" s="275">
        <v>3014</v>
      </c>
      <c r="E1248" s="275" t="s">
        <v>144</v>
      </c>
      <c r="F1248" s="275" t="s">
        <v>16</v>
      </c>
      <c r="G1248" s="276">
        <v>85200310077043</v>
      </c>
      <c r="H1248" s="277" t="s">
        <v>59</v>
      </c>
      <c r="I1248" s="277" t="s">
        <v>215</v>
      </c>
      <c r="J1248" s="278">
        <v>42401</v>
      </c>
      <c r="K1248" s="279">
        <v>126</v>
      </c>
      <c r="L1248" s="275" t="s">
        <v>127</v>
      </c>
      <c r="M1248" s="275" t="s">
        <v>128</v>
      </c>
      <c r="N1248" s="278">
        <v>42465</v>
      </c>
      <c r="O1248" s="278" t="s">
        <v>266</v>
      </c>
      <c r="P1248" s="279">
        <v>62</v>
      </c>
      <c r="Q1248" s="278" t="s">
        <v>35</v>
      </c>
      <c r="R1248" s="275">
        <v>53845</v>
      </c>
      <c r="S1248" s="275" t="s">
        <v>197</v>
      </c>
      <c r="T1248" s="275">
        <v>718.41</v>
      </c>
      <c r="U1248" s="275" t="s">
        <v>197</v>
      </c>
      <c r="V1248" s="283">
        <v>53845.346684554897</v>
      </c>
      <c r="W1248" s="275" t="s">
        <v>100</v>
      </c>
      <c r="X1248" s="275" t="s">
        <v>114</v>
      </c>
      <c r="Y1248" s="275">
        <v>0.72</v>
      </c>
      <c r="Z1248" s="275">
        <v>1</v>
      </c>
      <c r="AA1248" s="282" t="s">
        <v>630</v>
      </c>
      <c r="AB1248" s="289" t="s">
        <v>1080</v>
      </c>
      <c r="AC1248" s="275" t="s">
        <v>127</v>
      </c>
      <c r="AD1248" s="290" t="s">
        <v>350</v>
      </c>
      <c r="AE1248" s="292" t="s">
        <v>794</v>
      </c>
      <c r="AF1248" s="292" t="s">
        <v>2134</v>
      </c>
      <c r="AG1248" s="292"/>
    </row>
    <row r="1249" spans="1:33" x14ac:dyDescent="0.25">
      <c r="A1249" s="275">
        <v>8520</v>
      </c>
      <c r="B1249" s="275" t="s">
        <v>196</v>
      </c>
      <c r="C1249" s="275" t="s">
        <v>19</v>
      </c>
      <c r="D1249" s="275">
        <v>3014</v>
      </c>
      <c r="E1249" s="275" t="s">
        <v>144</v>
      </c>
      <c r="F1249" s="275" t="s">
        <v>16</v>
      </c>
      <c r="G1249" s="276">
        <v>85200310072034</v>
      </c>
      <c r="H1249" s="277" t="s">
        <v>60</v>
      </c>
      <c r="I1249" s="277" t="s">
        <v>217</v>
      </c>
      <c r="J1249" s="278">
        <v>42278</v>
      </c>
      <c r="K1249" s="279">
        <v>249</v>
      </c>
      <c r="L1249" s="275" t="s">
        <v>127</v>
      </c>
      <c r="M1249" s="275" t="s">
        <v>128</v>
      </c>
      <c r="N1249" s="278">
        <v>42342</v>
      </c>
      <c r="O1249" s="278" t="s">
        <v>273</v>
      </c>
      <c r="P1249" s="279">
        <v>185</v>
      </c>
      <c r="Q1249" s="278" t="s">
        <v>37</v>
      </c>
      <c r="R1249" s="275">
        <v>69915</v>
      </c>
      <c r="S1249" s="275" t="s">
        <v>197</v>
      </c>
      <c r="T1249" s="275">
        <v>932.81</v>
      </c>
      <c r="U1249" s="275" t="s">
        <v>197</v>
      </c>
      <c r="V1249" s="283">
        <v>69914.781031471794</v>
      </c>
      <c r="W1249" s="275" t="s">
        <v>100</v>
      </c>
      <c r="X1249" s="275" t="s">
        <v>114</v>
      </c>
      <c r="Y1249" s="275">
        <v>0.93</v>
      </c>
      <c r="Z1249" s="275">
        <v>1</v>
      </c>
      <c r="AA1249" s="282" t="s">
        <v>630</v>
      </c>
      <c r="AB1249" s="289" t="s">
        <v>1080</v>
      </c>
      <c r="AC1249" s="275" t="s">
        <v>127</v>
      </c>
      <c r="AD1249" s="290" t="s">
        <v>350</v>
      </c>
      <c r="AE1249" s="292" t="s">
        <v>794</v>
      </c>
      <c r="AF1249" s="292" t="s">
        <v>2134</v>
      </c>
      <c r="AG1249" s="292"/>
    </row>
    <row r="1250" spans="1:33" x14ac:dyDescent="0.25">
      <c r="A1250" s="275">
        <v>8520</v>
      </c>
      <c r="B1250" s="275" t="s">
        <v>196</v>
      </c>
      <c r="C1250" s="275" t="s">
        <v>19</v>
      </c>
      <c r="D1250" s="275">
        <v>3014</v>
      </c>
      <c r="E1250" s="275" t="s">
        <v>144</v>
      </c>
      <c r="F1250" s="275" t="s">
        <v>16</v>
      </c>
      <c r="G1250" s="276">
        <v>85200310076984</v>
      </c>
      <c r="H1250" s="277" t="s">
        <v>59</v>
      </c>
      <c r="I1250" s="277" t="s">
        <v>215</v>
      </c>
      <c r="J1250" s="278">
        <v>42401</v>
      </c>
      <c r="K1250" s="279">
        <v>126</v>
      </c>
      <c r="L1250" s="275" t="s">
        <v>127</v>
      </c>
      <c r="M1250" s="275" t="s">
        <v>128</v>
      </c>
      <c r="N1250" s="278">
        <v>42465</v>
      </c>
      <c r="O1250" s="278" t="s">
        <v>266</v>
      </c>
      <c r="P1250" s="279">
        <v>62</v>
      </c>
      <c r="Q1250" s="278" t="s">
        <v>35</v>
      </c>
      <c r="R1250" s="275">
        <v>120682.09</v>
      </c>
      <c r="S1250" s="275" t="s">
        <v>197</v>
      </c>
      <c r="T1250" s="275">
        <v>1610.15</v>
      </c>
      <c r="U1250" s="275" t="s">
        <v>197</v>
      </c>
      <c r="V1250" s="283">
        <v>120681.90164966535</v>
      </c>
      <c r="W1250" s="275" t="s">
        <v>100</v>
      </c>
      <c r="X1250" s="275" t="s">
        <v>114</v>
      </c>
      <c r="Y1250" s="275">
        <v>1.61</v>
      </c>
      <c r="Z1250" s="275">
        <v>1</v>
      </c>
      <c r="AA1250" s="282" t="s">
        <v>630</v>
      </c>
      <c r="AB1250" s="289" t="s">
        <v>1080</v>
      </c>
      <c r="AC1250" s="275" t="s">
        <v>127</v>
      </c>
      <c r="AD1250" s="290" t="s">
        <v>350</v>
      </c>
      <c r="AE1250" s="292" t="s">
        <v>794</v>
      </c>
      <c r="AF1250" s="292" t="s">
        <v>2134</v>
      </c>
      <c r="AG1250" s="292"/>
    </row>
    <row r="1251" spans="1:33" x14ac:dyDescent="0.25">
      <c r="A1251" s="275">
        <v>8520</v>
      </c>
      <c r="B1251" s="275" t="s">
        <v>196</v>
      </c>
      <c r="C1251" s="275" t="s">
        <v>19</v>
      </c>
      <c r="D1251" s="275">
        <v>3014</v>
      </c>
      <c r="E1251" s="275" t="s">
        <v>144</v>
      </c>
      <c r="F1251" s="275" t="s">
        <v>16</v>
      </c>
      <c r="G1251" s="276">
        <v>85200410033681</v>
      </c>
      <c r="H1251" s="277" t="s">
        <v>59</v>
      </c>
      <c r="I1251" s="277" t="s">
        <v>215</v>
      </c>
      <c r="J1251" s="278">
        <v>42461</v>
      </c>
      <c r="K1251" s="279">
        <v>66</v>
      </c>
      <c r="L1251" s="275" t="s">
        <v>127</v>
      </c>
      <c r="M1251" s="275" t="s">
        <v>128</v>
      </c>
      <c r="N1251" s="278">
        <v>42524</v>
      </c>
      <c r="O1251" s="278" t="s">
        <v>268</v>
      </c>
      <c r="P1251" s="279">
        <v>3</v>
      </c>
      <c r="Q1251" s="278" t="s">
        <v>33</v>
      </c>
      <c r="R1251" s="275">
        <v>143430</v>
      </c>
      <c r="S1251" s="275" t="s">
        <v>197</v>
      </c>
      <c r="T1251" s="275">
        <v>1913.66</v>
      </c>
      <c r="U1251" s="275" t="s">
        <v>197</v>
      </c>
      <c r="V1251" s="283">
        <v>143430.19464701958</v>
      </c>
      <c r="W1251" s="275" t="s">
        <v>100</v>
      </c>
      <c r="X1251" s="275" t="s">
        <v>114</v>
      </c>
      <c r="Y1251" s="275">
        <v>1.91</v>
      </c>
      <c r="Z1251" s="275">
        <v>1</v>
      </c>
      <c r="AA1251" s="282" t="s">
        <v>630</v>
      </c>
      <c r="AB1251" s="289" t="s">
        <v>413</v>
      </c>
      <c r="AC1251" s="275" t="s">
        <v>1458</v>
      </c>
      <c r="AD1251" s="290" t="s">
        <v>350</v>
      </c>
      <c r="AE1251" s="292" t="s">
        <v>794</v>
      </c>
      <c r="AF1251" s="292" t="s">
        <v>2134</v>
      </c>
      <c r="AG1251" s="292"/>
    </row>
    <row r="1252" spans="1:33" x14ac:dyDescent="0.25">
      <c r="A1252" s="275">
        <v>8520</v>
      </c>
      <c r="B1252" s="275" t="s">
        <v>196</v>
      </c>
      <c r="C1252" s="275" t="s">
        <v>19</v>
      </c>
      <c r="D1252" s="275">
        <v>3014</v>
      </c>
      <c r="E1252" s="275" t="s">
        <v>144</v>
      </c>
      <c r="F1252" s="275" t="s">
        <v>16</v>
      </c>
      <c r="G1252" s="276">
        <v>85200310076737</v>
      </c>
      <c r="H1252" s="277" t="s">
        <v>54</v>
      </c>
      <c r="I1252" s="277" t="s">
        <v>718</v>
      </c>
      <c r="J1252" s="278">
        <v>42401</v>
      </c>
      <c r="K1252" s="279">
        <v>126</v>
      </c>
      <c r="L1252" s="275" t="s">
        <v>127</v>
      </c>
      <c r="M1252" s="275" t="s">
        <v>128</v>
      </c>
      <c r="N1252" s="278">
        <v>42465</v>
      </c>
      <c r="O1252" s="278" t="s">
        <v>266</v>
      </c>
      <c r="P1252" s="279">
        <v>62</v>
      </c>
      <c r="Q1252" s="278" t="s">
        <v>35</v>
      </c>
      <c r="R1252" s="275">
        <v>216100</v>
      </c>
      <c r="S1252" s="275" t="s">
        <v>197</v>
      </c>
      <c r="T1252" s="275">
        <v>2883.23</v>
      </c>
      <c r="U1252" s="275" t="s">
        <v>197</v>
      </c>
      <c r="V1252" s="283">
        <v>216100.16414207657</v>
      </c>
      <c r="W1252" s="275" t="s">
        <v>100</v>
      </c>
      <c r="X1252" s="275" t="s">
        <v>114</v>
      </c>
      <c r="Y1252" s="275">
        <v>2.88</v>
      </c>
      <c r="Z1252" s="275">
        <v>1</v>
      </c>
      <c r="AA1252" s="282" t="s">
        <v>630</v>
      </c>
      <c r="AB1252" s="289" t="s">
        <v>1080</v>
      </c>
      <c r="AC1252" s="275" t="s">
        <v>127</v>
      </c>
      <c r="AD1252" s="290" t="s">
        <v>350</v>
      </c>
      <c r="AE1252" s="292" t="s">
        <v>794</v>
      </c>
      <c r="AF1252" s="292" t="s">
        <v>2134</v>
      </c>
      <c r="AG1252" s="292"/>
    </row>
    <row r="1253" spans="1:33" x14ac:dyDescent="0.25">
      <c r="A1253" s="275">
        <v>8520</v>
      </c>
      <c r="B1253" s="275" t="s">
        <v>196</v>
      </c>
      <c r="C1253" s="275" t="s">
        <v>19</v>
      </c>
      <c r="D1253" s="275">
        <v>3014</v>
      </c>
      <c r="E1253" s="275" t="s">
        <v>144</v>
      </c>
      <c r="F1253" s="275" t="s">
        <v>16</v>
      </c>
      <c r="G1253" s="276">
        <v>85200310077526</v>
      </c>
      <c r="H1253" s="277" t="s">
        <v>59</v>
      </c>
      <c r="I1253" s="277" t="s">
        <v>316</v>
      </c>
      <c r="J1253" s="278">
        <v>42430</v>
      </c>
      <c r="K1253" s="279">
        <v>97</v>
      </c>
      <c r="L1253" s="275" t="s">
        <v>127</v>
      </c>
      <c r="M1253" s="275" t="s">
        <v>128</v>
      </c>
      <c r="N1253" s="278">
        <v>42494</v>
      </c>
      <c r="O1253" s="278" t="s">
        <v>268</v>
      </c>
      <c r="P1253" s="279">
        <v>33</v>
      </c>
      <c r="Q1253" s="278" t="s">
        <v>34</v>
      </c>
      <c r="R1253" s="275">
        <v>236576.99</v>
      </c>
      <c r="S1253" s="275" t="s">
        <v>197</v>
      </c>
      <c r="T1253" s="275">
        <v>3156.43</v>
      </c>
      <c r="U1253" s="275" t="s">
        <v>197</v>
      </c>
      <c r="V1253" s="283">
        <v>236576.70081921134</v>
      </c>
      <c r="W1253" s="275" t="s">
        <v>100</v>
      </c>
      <c r="X1253" s="275" t="s">
        <v>114</v>
      </c>
      <c r="Y1253" s="275">
        <v>3.16</v>
      </c>
      <c r="Z1253" s="275">
        <v>1</v>
      </c>
      <c r="AA1253" s="282" t="s">
        <v>630</v>
      </c>
      <c r="AB1253" s="289" t="s">
        <v>413</v>
      </c>
      <c r="AC1253" s="275" t="s">
        <v>127</v>
      </c>
      <c r="AD1253" s="290" t="s">
        <v>350</v>
      </c>
      <c r="AE1253" s="292" t="s">
        <v>794</v>
      </c>
      <c r="AF1253" s="292" t="s">
        <v>2134</v>
      </c>
      <c r="AG1253" s="292"/>
    </row>
    <row r="1254" spans="1:33" x14ac:dyDescent="0.25">
      <c r="A1254" s="275">
        <v>8520</v>
      </c>
      <c r="B1254" s="275" t="s">
        <v>196</v>
      </c>
      <c r="C1254" s="275" t="s">
        <v>19</v>
      </c>
      <c r="D1254" s="275">
        <v>3014</v>
      </c>
      <c r="E1254" s="275" t="s">
        <v>144</v>
      </c>
      <c r="F1254" s="275" t="s">
        <v>16</v>
      </c>
      <c r="G1254" s="276">
        <v>85200310076965</v>
      </c>
      <c r="H1254" s="277" t="s">
        <v>59</v>
      </c>
      <c r="I1254" s="277" t="s">
        <v>215</v>
      </c>
      <c r="J1254" s="278">
        <v>42401</v>
      </c>
      <c r="K1254" s="279">
        <v>126</v>
      </c>
      <c r="L1254" s="275" t="s">
        <v>127</v>
      </c>
      <c r="M1254" s="275" t="s">
        <v>128</v>
      </c>
      <c r="N1254" s="278">
        <v>42465</v>
      </c>
      <c r="O1254" s="278" t="s">
        <v>266</v>
      </c>
      <c r="P1254" s="279">
        <v>62</v>
      </c>
      <c r="Q1254" s="278" t="s">
        <v>35</v>
      </c>
      <c r="R1254" s="275">
        <v>257344.87</v>
      </c>
      <c r="S1254" s="275" t="s">
        <v>197</v>
      </c>
      <c r="T1254" s="275">
        <v>3433.52</v>
      </c>
      <c r="U1254" s="275" t="s">
        <v>197</v>
      </c>
      <c r="V1254" s="283">
        <v>257344.79579676362</v>
      </c>
      <c r="W1254" s="275" t="s">
        <v>100</v>
      </c>
      <c r="X1254" s="275" t="s">
        <v>114</v>
      </c>
      <c r="Y1254" s="275">
        <v>3.43</v>
      </c>
      <c r="Z1254" s="275">
        <v>1</v>
      </c>
      <c r="AA1254" s="282" t="s">
        <v>630</v>
      </c>
      <c r="AB1254" s="289" t="s">
        <v>1080</v>
      </c>
      <c r="AC1254" s="275" t="s">
        <v>127</v>
      </c>
      <c r="AD1254" s="290" t="s">
        <v>350</v>
      </c>
      <c r="AE1254" s="292" t="s">
        <v>794</v>
      </c>
      <c r="AF1254" s="292" t="s">
        <v>2134</v>
      </c>
      <c r="AG1254" s="292"/>
    </row>
    <row r="1255" spans="1:33" x14ac:dyDescent="0.25">
      <c r="A1255" s="275">
        <v>8520</v>
      </c>
      <c r="B1255" s="275" t="s">
        <v>196</v>
      </c>
      <c r="C1255" s="275" t="s">
        <v>19</v>
      </c>
      <c r="D1255" s="275">
        <v>3014</v>
      </c>
      <c r="E1255" s="275" t="s">
        <v>144</v>
      </c>
      <c r="F1255" s="275" t="s">
        <v>16</v>
      </c>
      <c r="G1255" s="276">
        <v>85200310078885</v>
      </c>
      <c r="H1255" s="277" t="s">
        <v>59</v>
      </c>
      <c r="I1255" s="277" t="s">
        <v>215</v>
      </c>
      <c r="J1255" s="278">
        <v>42461</v>
      </c>
      <c r="K1255" s="279">
        <v>66</v>
      </c>
      <c r="L1255" s="275" t="s">
        <v>127</v>
      </c>
      <c r="M1255" s="275" t="s">
        <v>128</v>
      </c>
      <c r="N1255" s="278">
        <v>42524</v>
      </c>
      <c r="O1255" s="278" t="s">
        <v>268</v>
      </c>
      <c r="P1255" s="279">
        <v>3</v>
      </c>
      <c r="Q1255" s="278" t="s">
        <v>33</v>
      </c>
      <c r="R1255" s="275">
        <v>366536.88</v>
      </c>
      <c r="S1255" s="275" t="s">
        <v>197</v>
      </c>
      <c r="T1255" s="275">
        <v>4890.37</v>
      </c>
      <c r="U1255" s="275" t="s">
        <v>197</v>
      </c>
      <c r="V1255" s="283">
        <v>366536.75208550377</v>
      </c>
      <c r="W1255" s="275" t="s">
        <v>100</v>
      </c>
      <c r="X1255" s="275" t="s">
        <v>114</v>
      </c>
      <c r="Y1255" s="275">
        <v>4.8899999999999997</v>
      </c>
      <c r="Z1255" s="275">
        <v>1</v>
      </c>
      <c r="AA1255" s="282" t="s">
        <v>630</v>
      </c>
      <c r="AB1255" s="289" t="s">
        <v>413</v>
      </c>
      <c r="AC1255" s="275" t="s">
        <v>1458</v>
      </c>
      <c r="AD1255" s="290" t="s">
        <v>350</v>
      </c>
      <c r="AE1255" s="292" t="s">
        <v>794</v>
      </c>
      <c r="AF1255" s="292" t="s">
        <v>2134</v>
      </c>
      <c r="AG1255" s="292"/>
    </row>
    <row r="1256" spans="1:33" x14ac:dyDescent="0.25">
      <c r="A1256" s="275">
        <v>8520</v>
      </c>
      <c r="B1256" s="275" t="s">
        <v>196</v>
      </c>
      <c r="C1256" s="275" t="s">
        <v>19</v>
      </c>
      <c r="D1256" s="275">
        <v>3014</v>
      </c>
      <c r="E1256" s="275" t="s">
        <v>144</v>
      </c>
      <c r="F1256" s="275" t="s">
        <v>16</v>
      </c>
      <c r="G1256" s="276">
        <v>85200310077778</v>
      </c>
      <c r="H1256" s="277" t="s">
        <v>54</v>
      </c>
      <c r="I1256" s="277" t="s">
        <v>313</v>
      </c>
      <c r="J1256" s="278">
        <v>42430</v>
      </c>
      <c r="K1256" s="279">
        <v>97</v>
      </c>
      <c r="L1256" s="275" t="s">
        <v>127</v>
      </c>
      <c r="M1256" s="275" t="s">
        <v>128</v>
      </c>
      <c r="N1256" s="278">
        <v>42494</v>
      </c>
      <c r="O1256" s="278" t="s">
        <v>268</v>
      </c>
      <c r="P1256" s="279">
        <v>33</v>
      </c>
      <c r="Q1256" s="278" t="s">
        <v>34</v>
      </c>
      <c r="R1256" s="275">
        <v>421600</v>
      </c>
      <c r="S1256" s="275" t="s">
        <v>197</v>
      </c>
      <c r="T1256" s="275">
        <v>5625.03</v>
      </c>
      <c r="U1256" s="275" t="s">
        <v>197</v>
      </c>
      <c r="V1256" s="283">
        <v>421600.04796846071</v>
      </c>
      <c r="W1256" s="275" t="s">
        <v>100</v>
      </c>
      <c r="X1256" s="275" t="s">
        <v>114</v>
      </c>
      <c r="Y1256" s="275">
        <v>5.63</v>
      </c>
      <c r="Z1256" s="275">
        <v>1</v>
      </c>
      <c r="AA1256" s="282" t="s">
        <v>630</v>
      </c>
      <c r="AB1256" s="289" t="s">
        <v>413</v>
      </c>
      <c r="AC1256" s="275" t="s">
        <v>127</v>
      </c>
      <c r="AD1256" s="290" t="s">
        <v>350</v>
      </c>
      <c r="AE1256" s="292" t="s">
        <v>794</v>
      </c>
      <c r="AF1256" s="292" t="s">
        <v>2134</v>
      </c>
      <c r="AG1256" s="292"/>
    </row>
    <row r="1257" spans="1:33" x14ac:dyDescent="0.25">
      <c r="A1257" s="275">
        <v>8520</v>
      </c>
      <c r="B1257" s="275" t="s">
        <v>196</v>
      </c>
      <c r="C1257" s="275" t="s">
        <v>19</v>
      </c>
      <c r="D1257" s="275">
        <v>3014</v>
      </c>
      <c r="E1257" s="275" t="s">
        <v>144</v>
      </c>
      <c r="F1257" s="275" t="s">
        <v>16</v>
      </c>
      <c r="G1257" s="276">
        <v>85200310078612</v>
      </c>
      <c r="H1257" s="277" t="s">
        <v>59</v>
      </c>
      <c r="I1257" s="277" t="s">
        <v>215</v>
      </c>
      <c r="J1257" s="278">
        <v>42461</v>
      </c>
      <c r="K1257" s="279">
        <v>66</v>
      </c>
      <c r="L1257" s="275" t="s">
        <v>127</v>
      </c>
      <c r="M1257" s="275" t="s">
        <v>128</v>
      </c>
      <c r="N1257" s="278">
        <v>42524</v>
      </c>
      <c r="O1257" s="278" t="s">
        <v>268</v>
      </c>
      <c r="P1257" s="279">
        <v>3</v>
      </c>
      <c r="Q1257" s="278" t="s">
        <v>33</v>
      </c>
      <c r="R1257" s="275">
        <v>445455</v>
      </c>
      <c r="S1257" s="275" t="s">
        <v>197</v>
      </c>
      <c r="T1257" s="275">
        <v>5943.31</v>
      </c>
      <c r="U1257" s="275" t="s">
        <v>197</v>
      </c>
      <c r="V1257" s="283">
        <v>445455.36309876258</v>
      </c>
      <c r="W1257" s="275" t="s">
        <v>100</v>
      </c>
      <c r="X1257" s="275" t="s">
        <v>114</v>
      </c>
      <c r="Y1257" s="275">
        <v>5.94</v>
      </c>
      <c r="Z1257" s="275">
        <v>1</v>
      </c>
      <c r="AA1257" s="282" t="s">
        <v>630</v>
      </c>
      <c r="AB1257" s="289" t="s">
        <v>413</v>
      </c>
      <c r="AC1257" s="275" t="s">
        <v>1458</v>
      </c>
      <c r="AD1257" s="290" t="s">
        <v>350</v>
      </c>
      <c r="AE1257" s="292" t="s">
        <v>794</v>
      </c>
      <c r="AF1257" s="292" t="s">
        <v>2134</v>
      </c>
      <c r="AG1257" s="292"/>
    </row>
    <row r="1258" spans="1:33" x14ac:dyDescent="0.25">
      <c r="A1258" s="275">
        <v>8520</v>
      </c>
      <c r="B1258" s="275" t="s">
        <v>196</v>
      </c>
      <c r="C1258" s="275" t="s">
        <v>19</v>
      </c>
      <c r="D1258" s="275">
        <v>3014</v>
      </c>
      <c r="E1258" s="275" t="s">
        <v>144</v>
      </c>
      <c r="F1258" s="275" t="s">
        <v>16</v>
      </c>
      <c r="G1258" s="276">
        <v>85200310077513</v>
      </c>
      <c r="H1258" s="277" t="s">
        <v>59</v>
      </c>
      <c r="I1258" s="277" t="s">
        <v>316</v>
      </c>
      <c r="J1258" s="278">
        <v>42430</v>
      </c>
      <c r="K1258" s="279">
        <v>97</v>
      </c>
      <c r="L1258" s="275" t="s">
        <v>127</v>
      </c>
      <c r="M1258" s="275" t="s">
        <v>128</v>
      </c>
      <c r="N1258" s="278">
        <v>42494</v>
      </c>
      <c r="O1258" s="278" t="s">
        <v>268</v>
      </c>
      <c r="P1258" s="279">
        <v>33</v>
      </c>
      <c r="Q1258" s="278" t="s">
        <v>34</v>
      </c>
      <c r="R1258" s="275">
        <v>541305</v>
      </c>
      <c r="S1258" s="275" t="s">
        <v>197</v>
      </c>
      <c r="T1258" s="275">
        <v>7222.15</v>
      </c>
      <c r="U1258" s="275" t="s">
        <v>197</v>
      </c>
      <c r="V1258" s="283">
        <v>541305.34173780738</v>
      </c>
      <c r="W1258" s="275" t="s">
        <v>100</v>
      </c>
      <c r="X1258" s="275" t="s">
        <v>114</v>
      </c>
      <c r="Y1258" s="275">
        <v>7.22</v>
      </c>
      <c r="Z1258" s="275">
        <v>1</v>
      </c>
      <c r="AA1258" s="282" t="s">
        <v>630</v>
      </c>
      <c r="AB1258" s="289" t="s">
        <v>413</v>
      </c>
      <c r="AC1258" s="275" t="s">
        <v>127</v>
      </c>
      <c r="AD1258" s="290" t="s">
        <v>350</v>
      </c>
      <c r="AE1258" s="292" t="s">
        <v>794</v>
      </c>
      <c r="AF1258" s="292" t="s">
        <v>2134</v>
      </c>
      <c r="AG1258" s="292"/>
    </row>
    <row r="1259" spans="1:33" x14ac:dyDescent="0.25">
      <c r="A1259" s="275">
        <v>8520</v>
      </c>
      <c r="B1259" s="275" t="s">
        <v>196</v>
      </c>
      <c r="C1259" s="275" t="s">
        <v>19</v>
      </c>
      <c r="D1259" s="275">
        <v>3014</v>
      </c>
      <c r="E1259" s="275" t="s">
        <v>144</v>
      </c>
      <c r="F1259" s="275" t="s">
        <v>16</v>
      </c>
      <c r="G1259" s="276">
        <v>85200310078108</v>
      </c>
      <c r="H1259" s="277" t="s">
        <v>59</v>
      </c>
      <c r="I1259" s="277" t="s">
        <v>316</v>
      </c>
      <c r="J1259" s="278">
        <v>42430</v>
      </c>
      <c r="K1259" s="279">
        <v>97</v>
      </c>
      <c r="L1259" s="275" t="s">
        <v>127</v>
      </c>
      <c r="M1259" s="275" t="s">
        <v>128</v>
      </c>
      <c r="N1259" s="278">
        <v>42494</v>
      </c>
      <c r="O1259" s="278" t="s">
        <v>268</v>
      </c>
      <c r="P1259" s="279">
        <v>33</v>
      </c>
      <c r="Q1259" s="278" t="s">
        <v>34</v>
      </c>
      <c r="R1259" s="275">
        <v>685600</v>
      </c>
      <c r="S1259" s="275" t="s">
        <v>197</v>
      </c>
      <c r="T1259" s="275">
        <v>9147.34</v>
      </c>
      <c r="U1259" s="275" t="s">
        <v>197</v>
      </c>
      <c r="V1259" s="283">
        <v>685599.71818529314</v>
      </c>
      <c r="W1259" s="275" t="s">
        <v>100</v>
      </c>
      <c r="X1259" s="275" t="s">
        <v>114</v>
      </c>
      <c r="Y1259" s="275">
        <v>9.15</v>
      </c>
      <c r="Z1259" s="275">
        <v>1</v>
      </c>
      <c r="AA1259" s="282" t="s">
        <v>630</v>
      </c>
      <c r="AB1259" s="289" t="s">
        <v>413</v>
      </c>
      <c r="AC1259" s="275" t="s">
        <v>127</v>
      </c>
      <c r="AD1259" s="290" t="s">
        <v>350</v>
      </c>
      <c r="AE1259" s="292" t="s">
        <v>794</v>
      </c>
      <c r="AF1259" s="292" t="s">
        <v>2134</v>
      </c>
      <c r="AG1259" s="292"/>
    </row>
    <row r="1260" spans="1:33" x14ac:dyDescent="0.25">
      <c r="A1260" s="275">
        <v>8520</v>
      </c>
      <c r="B1260" s="275" t="s">
        <v>196</v>
      </c>
      <c r="C1260" s="275" t="s">
        <v>19</v>
      </c>
      <c r="D1260" s="275">
        <v>3014</v>
      </c>
      <c r="E1260" s="275" t="s">
        <v>144</v>
      </c>
      <c r="F1260" s="275" t="s">
        <v>16</v>
      </c>
      <c r="G1260" s="276">
        <v>85200310075439</v>
      </c>
      <c r="H1260" s="277" t="s">
        <v>59</v>
      </c>
      <c r="I1260" s="277" t="s">
        <v>215</v>
      </c>
      <c r="J1260" s="278">
        <v>42361</v>
      </c>
      <c r="K1260" s="279">
        <v>166</v>
      </c>
      <c r="L1260" s="275" t="s">
        <v>127</v>
      </c>
      <c r="M1260" s="275" t="s">
        <v>128</v>
      </c>
      <c r="N1260" s="278">
        <v>42433</v>
      </c>
      <c r="O1260" s="278" t="s">
        <v>266</v>
      </c>
      <c r="P1260" s="279">
        <v>94</v>
      </c>
      <c r="Q1260" s="278" t="s">
        <v>36</v>
      </c>
      <c r="R1260" s="275">
        <v>695600</v>
      </c>
      <c r="S1260" s="275" t="s">
        <v>197</v>
      </c>
      <c r="T1260" s="275">
        <v>9280.76</v>
      </c>
      <c r="U1260" s="275" t="s">
        <v>197</v>
      </c>
      <c r="V1260" s="283">
        <v>695599.64323457319</v>
      </c>
      <c r="W1260" s="275" t="s">
        <v>100</v>
      </c>
      <c r="X1260" s="275" t="s">
        <v>114</v>
      </c>
      <c r="Y1260" s="275">
        <v>9.2799999999999994</v>
      </c>
      <c r="Z1260" s="275">
        <v>1</v>
      </c>
      <c r="AA1260" s="282" t="s">
        <v>630</v>
      </c>
      <c r="AB1260" s="289" t="s">
        <v>1080</v>
      </c>
      <c r="AC1260" s="275" t="s">
        <v>127</v>
      </c>
      <c r="AD1260" s="290" t="s">
        <v>350</v>
      </c>
      <c r="AE1260" s="292" t="s">
        <v>794</v>
      </c>
      <c r="AF1260" s="292" t="s">
        <v>2134</v>
      </c>
      <c r="AG1260" s="292"/>
    </row>
    <row r="1261" spans="1:33" x14ac:dyDescent="0.25">
      <c r="A1261" s="275">
        <v>8520</v>
      </c>
      <c r="B1261" s="275" t="s">
        <v>196</v>
      </c>
      <c r="C1261" s="275" t="s">
        <v>19</v>
      </c>
      <c r="D1261" s="275">
        <v>3014</v>
      </c>
      <c r="E1261" s="275" t="s">
        <v>144</v>
      </c>
      <c r="F1261" s="275" t="s">
        <v>16</v>
      </c>
      <c r="G1261" s="276">
        <v>85200310077527</v>
      </c>
      <c r="H1261" s="277" t="s">
        <v>59</v>
      </c>
      <c r="I1261" s="277" t="s">
        <v>316</v>
      </c>
      <c r="J1261" s="278">
        <v>42430</v>
      </c>
      <c r="K1261" s="279">
        <v>97</v>
      </c>
      <c r="L1261" s="275" t="s">
        <v>127</v>
      </c>
      <c r="M1261" s="275" t="s">
        <v>128</v>
      </c>
      <c r="N1261" s="278">
        <v>42494</v>
      </c>
      <c r="O1261" s="278" t="s">
        <v>268</v>
      </c>
      <c r="P1261" s="279">
        <v>33</v>
      </c>
      <c r="Q1261" s="278" t="s">
        <v>34</v>
      </c>
      <c r="R1261" s="275">
        <v>696500</v>
      </c>
      <c r="S1261" s="275" t="s">
        <v>197</v>
      </c>
      <c r="T1261" s="275">
        <v>9292.77</v>
      </c>
      <c r="U1261" s="275" t="s">
        <v>197</v>
      </c>
      <c r="V1261" s="283">
        <v>696499.80138059228</v>
      </c>
      <c r="W1261" s="275" t="s">
        <v>100</v>
      </c>
      <c r="X1261" s="275" t="s">
        <v>114</v>
      </c>
      <c r="Y1261" s="275">
        <v>9.2899999999999991</v>
      </c>
      <c r="Z1261" s="275">
        <v>1</v>
      </c>
      <c r="AA1261" s="282" t="s">
        <v>630</v>
      </c>
      <c r="AB1261" s="289" t="s">
        <v>413</v>
      </c>
      <c r="AC1261" s="275">
        <v>85200310077527</v>
      </c>
      <c r="AD1261" s="290" t="s">
        <v>350</v>
      </c>
      <c r="AE1261" s="292" t="s">
        <v>794</v>
      </c>
      <c r="AF1261" s="292" t="s">
        <v>2134</v>
      </c>
      <c r="AG1261" s="292"/>
    </row>
    <row r="1262" spans="1:33" x14ac:dyDescent="0.25">
      <c r="A1262" s="275">
        <v>8520</v>
      </c>
      <c r="B1262" s="275" t="s">
        <v>196</v>
      </c>
      <c r="C1262" s="275" t="s">
        <v>19</v>
      </c>
      <c r="D1262" s="275">
        <v>3014</v>
      </c>
      <c r="E1262" s="275" t="s">
        <v>144</v>
      </c>
      <c r="F1262" s="275" t="s">
        <v>16</v>
      </c>
      <c r="G1262" s="276">
        <v>85200310077829</v>
      </c>
      <c r="H1262" s="277" t="s">
        <v>59</v>
      </c>
      <c r="I1262" s="277" t="s">
        <v>316</v>
      </c>
      <c r="J1262" s="278">
        <v>42430</v>
      </c>
      <c r="K1262" s="279">
        <v>97</v>
      </c>
      <c r="L1262" s="275" t="s">
        <v>127</v>
      </c>
      <c r="M1262" s="275" t="s">
        <v>128</v>
      </c>
      <c r="N1262" s="278">
        <v>42494</v>
      </c>
      <c r="O1262" s="278" t="s">
        <v>268</v>
      </c>
      <c r="P1262" s="279">
        <v>33</v>
      </c>
      <c r="Q1262" s="278" t="s">
        <v>34</v>
      </c>
      <c r="R1262" s="275">
        <v>727320</v>
      </c>
      <c r="S1262" s="275" t="s">
        <v>197</v>
      </c>
      <c r="T1262" s="275">
        <v>9703.98</v>
      </c>
      <c r="U1262" s="275" t="s">
        <v>197</v>
      </c>
      <c r="V1262" s="283">
        <v>727320.28691135568</v>
      </c>
      <c r="W1262" s="275" t="s">
        <v>100</v>
      </c>
      <c r="X1262" s="275" t="s">
        <v>114</v>
      </c>
      <c r="Y1262" s="275">
        <v>9.6999999999999993</v>
      </c>
      <c r="Z1262" s="275">
        <v>1</v>
      </c>
      <c r="AA1262" s="282" t="s">
        <v>630</v>
      </c>
      <c r="AB1262" s="289" t="s">
        <v>413</v>
      </c>
      <c r="AC1262" s="275">
        <v>85200310077829</v>
      </c>
      <c r="AD1262" s="290" t="s">
        <v>350</v>
      </c>
      <c r="AE1262" s="292" t="s">
        <v>794</v>
      </c>
      <c r="AF1262" s="292" t="s">
        <v>2134</v>
      </c>
      <c r="AG1262" s="292"/>
    </row>
    <row r="1263" spans="1:33" x14ac:dyDescent="0.25">
      <c r="A1263" s="275">
        <v>8520</v>
      </c>
      <c r="B1263" s="275" t="s">
        <v>196</v>
      </c>
      <c r="C1263" s="275" t="s">
        <v>19</v>
      </c>
      <c r="D1263" s="275">
        <v>3014</v>
      </c>
      <c r="E1263" s="275" t="s">
        <v>144</v>
      </c>
      <c r="F1263" s="275" t="s">
        <v>16</v>
      </c>
      <c r="G1263" s="276">
        <v>85200310076987</v>
      </c>
      <c r="H1263" s="277" t="s">
        <v>59</v>
      </c>
      <c r="I1263" s="277" t="s">
        <v>215</v>
      </c>
      <c r="J1263" s="278">
        <v>42401</v>
      </c>
      <c r="K1263" s="279">
        <v>126</v>
      </c>
      <c r="L1263" s="275" t="s">
        <v>127</v>
      </c>
      <c r="M1263" s="275" t="s">
        <v>128</v>
      </c>
      <c r="N1263" s="278">
        <v>42465</v>
      </c>
      <c r="O1263" s="278" t="s">
        <v>266</v>
      </c>
      <c r="P1263" s="279">
        <v>62</v>
      </c>
      <c r="Q1263" s="278" t="s">
        <v>35</v>
      </c>
      <c r="R1263" s="275">
        <v>732200</v>
      </c>
      <c r="S1263" s="275" t="s">
        <v>197</v>
      </c>
      <c r="T1263" s="275">
        <v>9769.09</v>
      </c>
      <c r="U1263" s="275" t="s">
        <v>197</v>
      </c>
      <c r="V1263" s="283">
        <v>732200.32828415313</v>
      </c>
      <c r="W1263" s="275" t="s">
        <v>100</v>
      </c>
      <c r="X1263" s="275" t="s">
        <v>114</v>
      </c>
      <c r="Y1263" s="275">
        <v>9.77</v>
      </c>
      <c r="Z1263" s="275">
        <v>1</v>
      </c>
      <c r="AA1263" s="282" t="s">
        <v>630</v>
      </c>
      <c r="AB1263" s="289" t="s">
        <v>1080</v>
      </c>
      <c r="AC1263" s="275" t="s">
        <v>127</v>
      </c>
      <c r="AD1263" s="290" t="s">
        <v>350</v>
      </c>
      <c r="AE1263" s="292" t="s">
        <v>794</v>
      </c>
      <c r="AF1263" s="292" t="s">
        <v>2134</v>
      </c>
      <c r="AG1263" s="292"/>
    </row>
    <row r="1264" spans="1:33" x14ac:dyDescent="0.25">
      <c r="A1264" s="275">
        <v>8520</v>
      </c>
      <c r="B1264" s="275" t="s">
        <v>196</v>
      </c>
      <c r="C1264" s="275" t="s">
        <v>19</v>
      </c>
      <c r="D1264" s="275">
        <v>3014</v>
      </c>
      <c r="E1264" s="275" t="s">
        <v>144</v>
      </c>
      <c r="F1264" s="275" t="s">
        <v>16</v>
      </c>
      <c r="G1264" s="276">
        <v>85200310076976</v>
      </c>
      <c r="H1264" s="277" t="s">
        <v>59</v>
      </c>
      <c r="I1264" s="277" t="s">
        <v>215</v>
      </c>
      <c r="J1264" s="278">
        <v>42401</v>
      </c>
      <c r="K1264" s="279">
        <v>126</v>
      </c>
      <c r="L1264" s="275" t="s">
        <v>127</v>
      </c>
      <c r="M1264" s="275" t="s">
        <v>128</v>
      </c>
      <c r="N1264" s="278">
        <v>42465</v>
      </c>
      <c r="O1264" s="278" t="s">
        <v>266</v>
      </c>
      <c r="P1264" s="279">
        <v>62</v>
      </c>
      <c r="Q1264" s="278" t="s">
        <v>35</v>
      </c>
      <c r="R1264" s="275">
        <v>743800</v>
      </c>
      <c r="S1264" s="275" t="s">
        <v>197</v>
      </c>
      <c r="T1264" s="275">
        <v>9923.85</v>
      </c>
      <c r="U1264" s="275" t="s">
        <v>197</v>
      </c>
      <c r="V1264" s="283">
        <v>743799.70169613475</v>
      </c>
      <c r="W1264" s="275" t="s">
        <v>100</v>
      </c>
      <c r="X1264" s="275" t="s">
        <v>114</v>
      </c>
      <c r="Y1264" s="275">
        <v>9.92</v>
      </c>
      <c r="Z1264" s="275">
        <v>1</v>
      </c>
      <c r="AA1264" s="282" t="s">
        <v>630</v>
      </c>
      <c r="AB1264" s="289" t="s">
        <v>1080</v>
      </c>
      <c r="AC1264" s="275" t="s">
        <v>127</v>
      </c>
      <c r="AD1264" s="290" t="s">
        <v>350</v>
      </c>
      <c r="AE1264" s="292" t="s">
        <v>794</v>
      </c>
      <c r="AF1264" s="292" t="s">
        <v>2134</v>
      </c>
      <c r="AG1264" s="292"/>
    </row>
    <row r="1265" spans="1:33" x14ac:dyDescent="0.25">
      <c r="A1265" s="275">
        <v>8520</v>
      </c>
      <c r="B1265" s="275" t="s">
        <v>196</v>
      </c>
      <c r="C1265" s="275" t="s">
        <v>19</v>
      </c>
      <c r="D1265" s="275">
        <v>3014</v>
      </c>
      <c r="E1265" s="275" t="s">
        <v>144</v>
      </c>
      <c r="F1265" s="275" t="s">
        <v>16</v>
      </c>
      <c r="G1265" s="276">
        <v>85200310078883</v>
      </c>
      <c r="H1265" s="277" t="s">
        <v>59</v>
      </c>
      <c r="I1265" s="277" t="s">
        <v>215</v>
      </c>
      <c r="J1265" s="278">
        <v>42461</v>
      </c>
      <c r="K1265" s="279">
        <v>66</v>
      </c>
      <c r="L1265" s="275" t="s">
        <v>127</v>
      </c>
      <c r="M1265" s="275" t="s">
        <v>128</v>
      </c>
      <c r="N1265" s="278">
        <v>42524</v>
      </c>
      <c r="O1265" s="278" t="s">
        <v>268</v>
      </c>
      <c r="P1265" s="279">
        <v>3</v>
      </c>
      <c r="Q1265" s="278" t="s">
        <v>33</v>
      </c>
      <c r="R1265" s="275">
        <v>756300</v>
      </c>
      <c r="S1265" s="275" t="s">
        <v>197</v>
      </c>
      <c r="T1265" s="275">
        <v>10090.629999999999</v>
      </c>
      <c r="U1265" s="275" t="s">
        <v>197</v>
      </c>
      <c r="V1265" s="283">
        <v>756299.98276133428</v>
      </c>
      <c r="W1265" s="275" t="s">
        <v>100</v>
      </c>
      <c r="X1265" s="275" t="s">
        <v>114</v>
      </c>
      <c r="Y1265" s="275">
        <v>10.09</v>
      </c>
      <c r="Z1265" s="275">
        <v>1</v>
      </c>
      <c r="AA1265" s="282" t="s">
        <v>630</v>
      </c>
      <c r="AB1265" s="289" t="s">
        <v>413</v>
      </c>
      <c r="AC1265" s="275" t="s">
        <v>1458</v>
      </c>
      <c r="AD1265" s="290" t="s">
        <v>350</v>
      </c>
      <c r="AE1265" s="292" t="s">
        <v>794</v>
      </c>
      <c r="AF1265" s="292" t="s">
        <v>2134</v>
      </c>
      <c r="AG1265" s="292"/>
    </row>
    <row r="1266" spans="1:33" x14ac:dyDescent="0.25">
      <c r="A1266" s="275">
        <v>8520</v>
      </c>
      <c r="B1266" s="275" t="s">
        <v>196</v>
      </c>
      <c r="C1266" s="275" t="s">
        <v>19</v>
      </c>
      <c r="D1266" s="275">
        <v>3014</v>
      </c>
      <c r="E1266" s="275" t="s">
        <v>144</v>
      </c>
      <c r="F1266" s="275" t="s">
        <v>16</v>
      </c>
      <c r="G1266" s="276">
        <v>85200310074327</v>
      </c>
      <c r="H1266" s="277" t="s">
        <v>59</v>
      </c>
      <c r="I1266" s="277" t="s">
        <v>215</v>
      </c>
      <c r="J1266" s="278">
        <v>42339</v>
      </c>
      <c r="K1266" s="279">
        <v>188</v>
      </c>
      <c r="L1266" s="275" t="s">
        <v>127</v>
      </c>
      <c r="M1266" s="275" t="s">
        <v>128</v>
      </c>
      <c r="N1266" s="278">
        <v>42404</v>
      </c>
      <c r="O1266" s="278" t="s">
        <v>266</v>
      </c>
      <c r="P1266" s="279">
        <v>123</v>
      </c>
      <c r="Q1266" s="278" t="s">
        <v>38</v>
      </c>
      <c r="R1266" s="275">
        <v>763350</v>
      </c>
      <c r="S1266" s="275" t="s">
        <v>197</v>
      </c>
      <c r="T1266" s="275">
        <v>10184.69</v>
      </c>
      <c r="U1266" s="275" t="s">
        <v>197</v>
      </c>
      <c r="V1266" s="283">
        <v>763349.84747528494</v>
      </c>
      <c r="W1266" s="275" t="s">
        <v>100</v>
      </c>
      <c r="X1266" s="275" t="s">
        <v>114</v>
      </c>
      <c r="Y1266" s="275">
        <v>10.18</v>
      </c>
      <c r="Z1266" s="275">
        <v>1</v>
      </c>
      <c r="AA1266" s="282" t="s">
        <v>630</v>
      </c>
      <c r="AB1266" s="289" t="s">
        <v>1080</v>
      </c>
      <c r="AC1266" s="275" t="s">
        <v>127</v>
      </c>
      <c r="AD1266" s="290" t="s">
        <v>350</v>
      </c>
      <c r="AE1266" s="292" t="s">
        <v>794</v>
      </c>
      <c r="AF1266" s="292" t="s">
        <v>2134</v>
      </c>
      <c r="AG1266" s="292"/>
    </row>
    <row r="1267" spans="1:33" x14ac:dyDescent="0.25">
      <c r="A1267" s="275">
        <v>8520</v>
      </c>
      <c r="B1267" s="275" t="s">
        <v>196</v>
      </c>
      <c r="C1267" s="275" t="s">
        <v>19</v>
      </c>
      <c r="D1267" s="275">
        <v>3014</v>
      </c>
      <c r="E1267" s="275" t="s">
        <v>144</v>
      </c>
      <c r="F1267" s="275" t="s">
        <v>16</v>
      </c>
      <c r="G1267" s="276">
        <v>85200310078611</v>
      </c>
      <c r="H1267" s="277" t="s">
        <v>59</v>
      </c>
      <c r="I1267" s="277" t="s">
        <v>215</v>
      </c>
      <c r="J1267" s="278">
        <v>42461</v>
      </c>
      <c r="K1267" s="279">
        <v>66</v>
      </c>
      <c r="L1267" s="275" t="s">
        <v>127</v>
      </c>
      <c r="M1267" s="275" t="s">
        <v>128</v>
      </c>
      <c r="N1267" s="278">
        <v>42524</v>
      </c>
      <c r="O1267" s="278" t="s">
        <v>268</v>
      </c>
      <c r="P1267" s="279">
        <v>3</v>
      </c>
      <c r="Q1267" s="278" t="s">
        <v>33</v>
      </c>
      <c r="R1267" s="275">
        <v>799920</v>
      </c>
      <c r="S1267" s="275" t="s">
        <v>197</v>
      </c>
      <c r="T1267" s="275">
        <v>10672.61</v>
      </c>
      <c r="U1267" s="275" t="s">
        <v>197</v>
      </c>
      <c r="V1267" s="283">
        <v>799919.80272970523</v>
      </c>
      <c r="W1267" s="275" t="s">
        <v>100</v>
      </c>
      <c r="X1267" s="275" t="s">
        <v>114</v>
      </c>
      <c r="Y1267" s="275">
        <v>10.67</v>
      </c>
      <c r="Z1267" s="275">
        <v>1</v>
      </c>
      <c r="AA1267" s="282" t="s">
        <v>630</v>
      </c>
      <c r="AB1267" s="289" t="s">
        <v>413</v>
      </c>
      <c r="AC1267" s="275" t="s">
        <v>1458</v>
      </c>
      <c r="AD1267" s="290" t="s">
        <v>350</v>
      </c>
      <c r="AE1267" s="292" t="s">
        <v>794</v>
      </c>
      <c r="AF1267" s="292" t="s">
        <v>2134</v>
      </c>
      <c r="AG1267" s="292"/>
    </row>
    <row r="1268" spans="1:33" x14ac:dyDescent="0.25">
      <c r="A1268" s="275">
        <v>8520</v>
      </c>
      <c r="B1268" s="275" t="s">
        <v>196</v>
      </c>
      <c r="C1268" s="275" t="s">
        <v>19</v>
      </c>
      <c r="D1268" s="275">
        <v>3014</v>
      </c>
      <c r="E1268" s="275" t="s">
        <v>144</v>
      </c>
      <c r="F1268" s="275" t="s">
        <v>16</v>
      </c>
      <c r="G1268" s="276">
        <v>85200310078902</v>
      </c>
      <c r="H1268" s="277" t="s">
        <v>59</v>
      </c>
      <c r="I1268" s="277" t="s">
        <v>215</v>
      </c>
      <c r="J1268" s="278">
        <v>42461</v>
      </c>
      <c r="K1268" s="279">
        <v>66</v>
      </c>
      <c r="L1268" s="275" t="s">
        <v>127</v>
      </c>
      <c r="M1268" s="275" t="s">
        <v>128</v>
      </c>
      <c r="N1268" s="278">
        <v>42524</v>
      </c>
      <c r="O1268" s="278" t="s">
        <v>268</v>
      </c>
      <c r="P1268" s="279">
        <v>3</v>
      </c>
      <c r="Q1268" s="278" t="s">
        <v>33</v>
      </c>
      <c r="R1268" s="275">
        <v>845800</v>
      </c>
      <c r="S1268" s="275" t="s">
        <v>197</v>
      </c>
      <c r="T1268" s="275">
        <v>11284.75</v>
      </c>
      <c r="U1268" s="275" t="s">
        <v>197</v>
      </c>
      <c r="V1268" s="283">
        <v>845800.13641031017</v>
      </c>
      <c r="W1268" s="275" t="s">
        <v>100</v>
      </c>
      <c r="X1268" s="275" t="s">
        <v>114</v>
      </c>
      <c r="Y1268" s="275">
        <v>11.28</v>
      </c>
      <c r="Z1268" s="275">
        <v>1</v>
      </c>
      <c r="AA1268" s="282" t="s">
        <v>630</v>
      </c>
      <c r="AB1268" s="289" t="s">
        <v>413</v>
      </c>
      <c r="AC1268" s="275" t="s">
        <v>2296</v>
      </c>
      <c r="AD1268" s="290" t="s">
        <v>350</v>
      </c>
      <c r="AE1268" s="292" t="s">
        <v>794</v>
      </c>
      <c r="AF1268" s="292" t="s">
        <v>2134</v>
      </c>
      <c r="AG1268" s="292"/>
    </row>
    <row r="1269" spans="1:33" x14ac:dyDescent="0.25">
      <c r="A1269" s="275">
        <v>8520</v>
      </c>
      <c r="B1269" s="275" t="s">
        <v>196</v>
      </c>
      <c r="C1269" s="275" t="s">
        <v>19</v>
      </c>
      <c r="D1269" s="275">
        <v>3014</v>
      </c>
      <c r="E1269" s="275" t="s">
        <v>144</v>
      </c>
      <c r="F1269" s="275" t="s">
        <v>16</v>
      </c>
      <c r="G1269" s="276">
        <v>85200310078617</v>
      </c>
      <c r="H1269" s="277" t="s">
        <v>59</v>
      </c>
      <c r="I1269" s="277" t="s">
        <v>215</v>
      </c>
      <c r="J1269" s="278">
        <v>42461</v>
      </c>
      <c r="K1269" s="279">
        <v>66</v>
      </c>
      <c r="L1269" s="275" t="s">
        <v>127</v>
      </c>
      <c r="M1269" s="275" t="s">
        <v>128</v>
      </c>
      <c r="N1269" s="278">
        <v>42524</v>
      </c>
      <c r="O1269" s="278" t="s">
        <v>268</v>
      </c>
      <c r="P1269" s="279">
        <v>3</v>
      </c>
      <c r="Q1269" s="278" t="s">
        <v>33</v>
      </c>
      <c r="R1269" s="275">
        <v>922100</v>
      </c>
      <c r="S1269" s="275" t="s">
        <v>197</v>
      </c>
      <c r="T1269" s="275">
        <v>12302.75</v>
      </c>
      <c r="U1269" s="275" t="s">
        <v>197</v>
      </c>
      <c r="V1269" s="283">
        <v>922099.96927020478</v>
      </c>
      <c r="W1269" s="275" t="s">
        <v>100</v>
      </c>
      <c r="X1269" s="275" t="s">
        <v>114</v>
      </c>
      <c r="Y1269" s="275">
        <v>12.3</v>
      </c>
      <c r="Z1269" s="275">
        <v>1</v>
      </c>
      <c r="AA1269" s="282" t="s">
        <v>630</v>
      </c>
      <c r="AB1269" s="289" t="s">
        <v>413</v>
      </c>
      <c r="AC1269" s="275" t="s">
        <v>1458</v>
      </c>
      <c r="AD1269" s="290" t="s">
        <v>350</v>
      </c>
      <c r="AE1269" s="292" t="s">
        <v>794</v>
      </c>
      <c r="AF1269" s="292" t="s">
        <v>2134</v>
      </c>
      <c r="AG1269" s="292"/>
    </row>
    <row r="1270" spans="1:33" x14ac:dyDescent="0.25">
      <c r="A1270" s="275">
        <v>8520</v>
      </c>
      <c r="B1270" s="275" t="s">
        <v>196</v>
      </c>
      <c r="C1270" s="275" t="s">
        <v>19</v>
      </c>
      <c r="D1270" s="275">
        <v>3014</v>
      </c>
      <c r="E1270" s="275" t="s">
        <v>144</v>
      </c>
      <c r="F1270" s="275" t="s">
        <v>16</v>
      </c>
      <c r="G1270" s="276">
        <v>85200310076736</v>
      </c>
      <c r="H1270" s="277" t="s">
        <v>54</v>
      </c>
      <c r="I1270" s="277" t="s">
        <v>718</v>
      </c>
      <c r="J1270" s="278">
        <v>42401</v>
      </c>
      <c r="K1270" s="279">
        <v>126</v>
      </c>
      <c r="L1270" s="275" t="s">
        <v>127</v>
      </c>
      <c r="M1270" s="275" t="s">
        <v>128</v>
      </c>
      <c r="N1270" s="278">
        <v>42465</v>
      </c>
      <c r="O1270" s="278" t="s">
        <v>266</v>
      </c>
      <c r="P1270" s="279">
        <v>62</v>
      </c>
      <c r="Q1270" s="278" t="s">
        <v>35</v>
      </c>
      <c r="R1270" s="275">
        <v>1057700</v>
      </c>
      <c r="S1270" s="275" t="s">
        <v>197</v>
      </c>
      <c r="T1270" s="275">
        <v>14111.94</v>
      </c>
      <c r="U1270" s="275" t="s">
        <v>197</v>
      </c>
      <c r="V1270" s="283">
        <v>1057700.0622090974</v>
      </c>
      <c r="W1270" s="275" t="s">
        <v>100</v>
      </c>
      <c r="X1270" s="275" t="s">
        <v>114</v>
      </c>
      <c r="Y1270" s="275">
        <v>14.11</v>
      </c>
      <c r="Z1270" s="275">
        <v>1</v>
      </c>
      <c r="AA1270" s="282" t="s">
        <v>630</v>
      </c>
      <c r="AB1270" s="289" t="s">
        <v>1080</v>
      </c>
      <c r="AC1270" s="275" t="s">
        <v>127</v>
      </c>
      <c r="AD1270" s="290" t="s">
        <v>350</v>
      </c>
      <c r="AE1270" s="292" t="s">
        <v>794</v>
      </c>
      <c r="AF1270" s="292" t="s">
        <v>2134</v>
      </c>
      <c r="AG1270" s="292"/>
    </row>
    <row r="1271" spans="1:33" x14ac:dyDescent="0.25">
      <c r="A1271" s="275">
        <v>8520</v>
      </c>
      <c r="B1271" s="275" t="s">
        <v>196</v>
      </c>
      <c r="C1271" s="275" t="s">
        <v>19</v>
      </c>
      <c r="D1271" s="275">
        <v>3014</v>
      </c>
      <c r="E1271" s="275" t="s">
        <v>144</v>
      </c>
      <c r="F1271" s="275" t="s">
        <v>16</v>
      </c>
      <c r="G1271" s="276">
        <v>85200310078674</v>
      </c>
      <c r="H1271" s="277" t="s">
        <v>54</v>
      </c>
      <c r="I1271" s="277" t="s">
        <v>313</v>
      </c>
      <c r="J1271" s="278">
        <v>42461</v>
      </c>
      <c r="K1271" s="279">
        <v>66</v>
      </c>
      <c r="L1271" s="275" t="s">
        <v>122</v>
      </c>
      <c r="M1271" s="275" t="s">
        <v>41</v>
      </c>
      <c r="N1271" s="278">
        <v>42494</v>
      </c>
      <c r="O1271" s="278" t="s">
        <v>268</v>
      </c>
      <c r="P1271" s="279">
        <v>33</v>
      </c>
      <c r="Q1271" s="278" t="s">
        <v>34</v>
      </c>
      <c r="R1271" s="275">
        <v>1188600</v>
      </c>
      <c r="S1271" s="275" t="s">
        <v>197</v>
      </c>
      <c r="T1271" s="275">
        <v>15858.42</v>
      </c>
      <c r="U1271" s="275" t="s">
        <v>197</v>
      </c>
      <c r="V1271" s="283">
        <v>1188599.9955029567</v>
      </c>
      <c r="W1271" s="275" t="s">
        <v>100</v>
      </c>
      <c r="X1271" s="275" t="s">
        <v>114</v>
      </c>
      <c r="Y1271" s="275">
        <v>15.86</v>
      </c>
      <c r="Z1271" s="275">
        <v>1</v>
      </c>
      <c r="AA1271" s="282" t="s">
        <v>630</v>
      </c>
      <c r="AB1271" s="289" t="s">
        <v>413</v>
      </c>
      <c r="AC1271" s="275" t="s">
        <v>2231</v>
      </c>
      <c r="AD1271" s="290" t="s">
        <v>350</v>
      </c>
      <c r="AE1271" s="292" t="s">
        <v>794</v>
      </c>
      <c r="AF1271" s="292" t="s">
        <v>2134</v>
      </c>
      <c r="AG1271" s="292"/>
    </row>
    <row r="1272" spans="1:33" x14ac:dyDescent="0.25">
      <c r="A1272" s="275">
        <v>8520</v>
      </c>
      <c r="B1272" s="275" t="s">
        <v>196</v>
      </c>
      <c r="C1272" s="275" t="s">
        <v>19</v>
      </c>
      <c r="D1272" s="275">
        <v>3014</v>
      </c>
      <c r="E1272" s="275" t="s">
        <v>144</v>
      </c>
      <c r="F1272" s="275" t="s">
        <v>16</v>
      </c>
      <c r="G1272" s="276">
        <v>85200410032910</v>
      </c>
      <c r="H1272" s="277" t="s">
        <v>59</v>
      </c>
      <c r="I1272" s="277" t="s">
        <v>316</v>
      </c>
      <c r="J1272" s="278">
        <v>42430</v>
      </c>
      <c r="K1272" s="279">
        <v>97</v>
      </c>
      <c r="L1272" s="275" t="s">
        <v>127</v>
      </c>
      <c r="M1272" s="275" t="s">
        <v>128</v>
      </c>
      <c r="N1272" s="278">
        <v>42494</v>
      </c>
      <c r="O1272" s="278" t="s">
        <v>268</v>
      </c>
      <c r="P1272" s="279">
        <v>33</v>
      </c>
      <c r="Q1272" s="278" t="s">
        <v>34</v>
      </c>
      <c r="R1272" s="275">
        <v>3673306</v>
      </c>
      <c r="S1272" s="275" t="s">
        <v>197</v>
      </c>
      <c r="T1272" s="275">
        <v>49009.62</v>
      </c>
      <c r="U1272" s="275" t="s">
        <v>197</v>
      </c>
      <c r="V1272" s="283">
        <v>3673306.301107022</v>
      </c>
      <c r="W1272" s="275" t="s">
        <v>100</v>
      </c>
      <c r="X1272" s="275" t="s">
        <v>114</v>
      </c>
      <c r="Y1272" s="275">
        <v>49.01</v>
      </c>
      <c r="Z1272" s="275">
        <v>1</v>
      </c>
      <c r="AA1272" s="282" t="s">
        <v>630</v>
      </c>
      <c r="AB1272" s="289" t="s">
        <v>413</v>
      </c>
      <c r="AC1272" s="275" t="s">
        <v>127</v>
      </c>
      <c r="AD1272" s="290" t="s">
        <v>350</v>
      </c>
      <c r="AE1272" s="292" t="s">
        <v>794</v>
      </c>
      <c r="AF1272" s="292" t="s">
        <v>2134</v>
      </c>
      <c r="AG1272" s="292"/>
    </row>
    <row r="1273" spans="1:33" x14ac:dyDescent="0.25">
      <c r="A1273" s="275">
        <v>8520</v>
      </c>
      <c r="B1273" s="275" t="s">
        <v>196</v>
      </c>
      <c r="C1273" s="275" t="s">
        <v>19</v>
      </c>
      <c r="D1273" s="275">
        <v>3022</v>
      </c>
      <c r="E1273" s="275" t="s">
        <v>141</v>
      </c>
      <c r="F1273" s="275" t="s">
        <v>16</v>
      </c>
      <c r="G1273" s="276">
        <v>85200410034902</v>
      </c>
      <c r="H1273" s="277" t="s">
        <v>59</v>
      </c>
      <c r="I1273" s="277" t="s">
        <v>321</v>
      </c>
      <c r="J1273" s="278">
        <v>42492</v>
      </c>
      <c r="K1273" s="279">
        <v>35</v>
      </c>
      <c r="L1273" s="275" t="s">
        <v>127</v>
      </c>
      <c r="M1273" s="275" t="s">
        <v>128</v>
      </c>
      <c r="N1273" s="278">
        <v>42524</v>
      </c>
      <c r="O1273" s="278" t="s">
        <v>268</v>
      </c>
      <c r="P1273" s="279">
        <v>3</v>
      </c>
      <c r="Q1273" s="278" t="s">
        <v>33</v>
      </c>
      <c r="R1273" s="275">
        <v>16000</v>
      </c>
      <c r="S1273" s="275" t="s">
        <v>197</v>
      </c>
      <c r="T1273" s="275">
        <v>213.47</v>
      </c>
      <c r="U1273" s="275" t="s">
        <v>197</v>
      </c>
      <c r="V1273" s="283">
        <v>15999.730177408353</v>
      </c>
      <c r="W1273" s="275" t="s">
        <v>100</v>
      </c>
      <c r="X1273" s="275" t="s">
        <v>114</v>
      </c>
      <c r="Y1273" s="275">
        <v>0.21</v>
      </c>
      <c r="Z1273" s="275">
        <v>1</v>
      </c>
      <c r="AA1273" s="282" t="s">
        <v>630</v>
      </c>
      <c r="AB1273" s="289" t="s">
        <v>409</v>
      </c>
      <c r="AC1273" s="275" t="s">
        <v>2305</v>
      </c>
      <c r="AD1273" s="290" t="s">
        <v>350</v>
      </c>
      <c r="AE1273" s="292" t="s">
        <v>794</v>
      </c>
      <c r="AF1273" s="292" t="s">
        <v>2134</v>
      </c>
      <c r="AG1273" s="292"/>
    </row>
    <row r="1274" spans="1:33" x14ac:dyDescent="0.25">
      <c r="A1274" s="275">
        <v>8520</v>
      </c>
      <c r="B1274" s="275" t="s">
        <v>196</v>
      </c>
      <c r="C1274" s="275" t="s">
        <v>19</v>
      </c>
      <c r="D1274" s="275">
        <v>3022</v>
      </c>
      <c r="E1274" s="275" t="s">
        <v>141</v>
      </c>
      <c r="F1274" s="275" t="s">
        <v>16</v>
      </c>
      <c r="G1274" s="276">
        <v>85200410034901</v>
      </c>
      <c r="H1274" s="277" t="s">
        <v>59</v>
      </c>
      <c r="I1274" s="277" t="s">
        <v>321</v>
      </c>
      <c r="J1274" s="278">
        <v>42492</v>
      </c>
      <c r="K1274" s="279">
        <v>35</v>
      </c>
      <c r="L1274" s="275" t="s">
        <v>127</v>
      </c>
      <c r="M1274" s="275" t="s">
        <v>128</v>
      </c>
      <c r="N1274" s="278">
        <v>42524</v>
      </c>
      <c r="O1274" s="278" t="s">
        <v>268</v>
      </c>
      <c r="P1274" s="279">
        <v>3</v>
      </c>
      <c r="Q1274" s="278" t="s">
        <v>33</v>
      </c>
      <c r="R1274" s="275">
        <v>124829.56</v>
      </c>
      <c r="S1274" s="275" t="s">
        <v>197</v>
      </c>
      <c r="T1274" s="275">
        <v>1665.49</v>
      </c>
      <c r="U1274" s="275" t="s">
        <v>197</v>
      </c>
      <c r="V1274" s="283">
        <v>124829.67448902345</v>
      </c>
      <c r="W1274" s="275" t="s">
        <v>100</v>
      </c>
      <c r="X1274" s="275" t="s">
        <v>114</v>
      </c>
      <c r="Y1274" s="275">
        <v>1.67</v>
      </c>
      <c r="Z1274" s="275">
        <v>1</v>
      </c>
      <c r="AA1274" s="282" t="s">
        <v>630</v>
      </c>
      <c r="AB1274" s="289" t="s">
        <v>409</v>
      </c>
      <c r="AC1274" s="275" t="s">
        <v>2305</v>
      </c>
      <c r="AD1274" s="290" t="s">
        <v>350</v>
      </c>
      <c r="AE1274" s="292" t="s">
        <v>794</v>
      </c>
      <c r="AF1274" s="292" t="s">
        <v>2134</v>
      </c>
      <c r="AG1274" s="292"/>
    </row>
    <row r="1275" spans="1:33" x14ac:dyDescent="0.25">
      <c r="A1275" s="275">
        <v>8520</v>
      </c>
      <c r="B1275" s="275" t="s">
        <v>196</v>
      </c>
      <c r="C1275" s="275" t="s">
        <v>19</v>
      </c>
      <c r="D1275" s="275">
        <v>3022</v>
      </c>
      <c r="E1275" s="275" t="s">
        <v>141</v>
      </c>
      <c r="F1275" s="275" t="s">
        <v>16</v>
      </c>
      <c r="G1275" s="276">
        <v>85200410034689</v>
      </c>
      <c r="H1275" s="277" t="s">
        <v>59</v>
      </c>
      <c r="I1275" s="277" t="s">
        <v>321</v>
      </c>
      <c r="J1275" s="278">
        <v>42492</v>
      </c>
      <c r="K1275" s="279">
        <v>35</v>
      </c>
      <c r="L1275" s="275" t="s">
        <v>127</v>
      </c>
      <c r="M1275" s="275" t="s">
        <v>128</v>
      </c>
      <c r="N1275" s="278">
        <v>42524</v>
      </c>
      <c r="O1275" s="278" t="s">
        <v>268</v>
      </c>
      <c r="P1275" s="279">
        <v>3</v>
      </c>
      <c r="Q1275" s="278" t="s">
        <v>33</v>
      </c>
      <c r="R1275" s="275">
        <v>415992.19</v>
      </c>
      <c r="S1275" s="275" t="s">
        <v>197</v>
      </c>
      <c r="T1275" s="275">
        <v>5550.21</v>
      </c>
      <c r="U1275" s="275" t="s">
        <v>197</v>
      </c>
      <c r="V1275" s="283">
        <v>415992.23510541819</v>
      </c>
      <c r="W1275" s="275" t="s">
        <v>100</v>
      </c>
      <c r="X1275" s="275" t="s">
        <v>114</v>
      </c>
      <c r="Y1275" s="275">
        <v>5.55</v>
      </c>
      <c r="Z1275" s="275">
        <v>1</v>
      </c>
      <c r="AA1275" s="282" t="s">
        <v>630</v>
      </c>
      <c r="AB1275" s="289" t="s">
        <v>409</v>
      </c>
      <c r="AC1275" s="275" t="s">
        <v>2305</v>
      </c>
      <c r="AD1275" s="290" t="s">
        <v>350</v>
      </c>
      <c r="AE1275" s="292" t="s">
        <v>794</v>
      </c>
      <c r="AF1275" s="292" t="s">
        <v>2134</v>
      </c>
      <c r="AG1275" s="292"/>
    </row>
    <row r="1276" spans="1:33" x14ac:dyDescent="0.25">
      <c r="A1276" s="275">
        <v>8520</v>
      </c>
      <c r="B1276" s="275" t="s">
        <v>196</v>
      </c>
      <c r="C1276" s="275" t="s">
        <v>19</v>
      </c>
      <c r="D1276" s="275">
        <v>3027</v>
      </c>
      <c r="E1276" s="275" t="s">
        <v>154</v>
      </c>
      <c r="F1276" s="275" t="s">
        <v>13</v>
      </c>
      <c r="G1276" s="276">
        <v>85200310078878</v>
      </c>
      <c r="H1276" s="277" t="s">
        <v>59</v>
      </c>
      <c r="I1276" s="277" t="s">
        <v>215</v>
      </c>
      <c r="J1276" s="278">
        <v>42461</v>
      </c>
      <c r="K1276" s="279">
        <v>66</v>
      </c>
      <c r="L1276" s="275" t="s">
        <v>111</v>
      </c>
      <c r="M1276" s="275" t="s">
        <v>42</v>
      </c>
      <c r="N1276" s="278">
        <v>42524</v>
      </c>
      <c r="O1276" s="278" t="s">
        <v>268</v>
      </c>
      <c r="P1276" s="279">
        <v>3</v>
      </c>
      <c r="Q1276" s="278" t="s">
        <v>33</v>
      </c>
      <c r="R1276" s="275">
        <v>262520</v>
      </c>
      <c r="S1276" s="275" t="s">
        <v>197</v>
      </c>
      <c r="T1276" s="275">
        <v>3502.57</v>
      </c>
      <c r="U1276" s="275" t="s">
        <v>197</v>
      </c>
      <c r="V1276" s="283">
        <v>262520.14300597354</v>
      </c>
      <c r="W1276" s="275" t="s">
        <v>100</v>
      </c>
      <c r="X1276" s="275" t="s">
        <v>114</v>
      </c>
      <c r="Y1276" s="275">
        <v>3.5</v>
      </c>
      <c r="Z1276" s="275">
        <v>1</v>
      </c>
      <c r="AA1276" s="282" t="s">
        <v>630</v>
      </c>
      <c r="AB1276" s="289" t="s">
        <v>458</v>
      </c>
      <c r="AC1276" s="275" t="s">
        <v>352</v>
      </c>
      <c r="AD1276" s="290" t="s">
        <v>350</v>
      </c>
      <c r="AE1276" s="292" t="s">
        <v>794</v>
      </c>
      <c r="AF1276" s="292" t="s">
        <v>2134</v>
      </c>
      <c r="AG1276" s="292"/>
    </row>
    <row r="1277" spans="1:33" x14ac:dyDescent="0.25">
      <c r="A1277" s="275">
        <v>8520</v>
      </c>
      <c r="B1277" s="275" t="s">
        <v>196</v>
      </c>
      <c r="C1277" s="275" t="s">
        <v>19</v>
      </c>
      <c r="D1277" s="275">
        <v>3027</v>
      </c>
      <c r="E1277" s="275" t="s">
        <v>154</v>
      </c>
      <c r="F1277" s="275" t="s">
        <v>13</v>
      </c>
      <c r="G1277" s="276">
        <v>85200310078627</v>
      </c>
      <c r="H1277" s="277" t="s">
        <v>59</v>
      </c>
      <c r="I1277" s="277" t="s">
        <v>215</v>
      </c>
      <c r="J1277" s="278">
        <v>42461</v>
      </c>
      <c r="K1277" s="279">
        <v>66</v>
      </c>
      <c r="L1277" s="275" t="s">
        <v>111</v>
      </c>
      <c r="M1277" s="275" t="s">
        <v>42</v>
      </c>
      <c r="N1277" s="278">
        <v>42524</v>
      </c>
      <c r="O1277" s="278" t="s">
        <v>268</v>
      </c>
      <c r="P1277" s="279">
        <v>3</v>
      </c>
      <c r="Q1277" s="278" t="s">
        <v>33</v>
      </c>
      <c r="R1277" s="275">
        <v>274966</v>
      </c>
      <c r="S1277" s="275" t="s">
        <v>197</v>
      </c>
      <c r="T1277" s="275">
        <v>3668.62</v>
      </c>
      <c r="U1277" s="275" t="s">
        <v>197</v>
      </c>
      <c r="V1277" s="283">
        <v>274965.71004564496</v>
      </c>
      <c r="W1277" s="275" t="s">
        <v>100</v>
      </c>
      <c r="X1277" s="275" t="s">
        <v>114</v>
      </c>
      <c r="Y1277" s="275">
        <v>3.67</v>
      </c>
      <c r="Z1277" s="275">
        <v>1</v>
      </c>
      <c r="AA1277" s="282" t="s">
        <v>630</v>
      </c>
      <c r="AB1277" s="289" t="s">
        <v>458</v>
      </c>
      <c r="AC1277" s="275" t="s">
        <v>352</v>
      </c>
      <c r="AD1277" s="290" t="s">
        <v>350</v>
      </c>
      <c r="AE1277" s="292" t="s">
        <v>794</v>
      </c>
      <c r="AF1277" s="292" t="s">
        <v>2134</v>
      </c>
      <c r="AG1277" s="292"/>
    </row>
    <row r="1278" spans="1:33" x14ac:dyDescent="0.25">
      <c r="A1278" s="275">
        <v>8520</v>
      </c>
      <c r="B1278" s="275" t="s">
        <v>196</v>
      </c>
      <c r="C1278" s="275" t="s">
        <v>19</v>
      </c>
      <c r="D1278" s="275">
        <v>3027</v>
      </c>
      <c r="E1278" s="275" t="s">
        <v>154</v>
      </c>
      <c r="F1278" s="275" t="s">
        <v>13</v>
      </c>
      <c r="G1278" s="276">
        <v>85200310078636</v>
      </c>
      <c r="H1278" s="277" t="s">
        <v>59</v>
      </c>
      <c r="I1278" s="277" t="s">
        <v>215</v>
      </c>
      <c r="J1278" s="278">
        <v>42461</v>
      </c>
      <c r="K1278" s="279">
        <v>66</v>
      </c>
      <c r="L1278" s="275" t="s">
        <v>111</v>
      </c>
      <c r="M1278" s="275" t="s">
        <v>42</v>
      </c>
      <c r="N1278" s="278">
        <v>42524</v>
      </c>
      <c r="O1278" s="278" t="s">
        <v>268</v>
      </c>
      <c r="P1278" s="279">
        <v>3</v>
      </c>
      <c r="Q1278" s="278" t="s">
        <v>33</v>
      </c>
      <c r="R1278" s="275">
        <v>357733.33</v>
      </c>
      <c r="S1278" s="275" t="s">
        <v>197</v>
      </c>
      <c r="T1278" s="275">
        <v>4772.91</v>
      </c>
      <c r="U1278" s="275" t="s">
        <v>197</v>
      </c>
      <c r="V1278" s="283">
        <v>357733.04052585422</v>
      </c>
      <c r="W1278" s="275" t="s">
        <v>100</v>
      </c>
      <c r="X1278" s="275" t="s">
        <v>114</v>
      </c>
      <c r="Y1278" s="275">
        <v>4.7699999999999996</v>
      </c>
      <c r="Z1278" s="275">
        <v>1</v>
      </c>
      <c r="AA1278" s="282" t="s">
        <v>630</v>
      </c>
      <c r="AB1278" s="289" t="s">
        <v>458</v>
      </c>
      <c r="AC1278" s="275" t="s">
        <v>352</v>
      </c>
      <c r="AD1278" s="290" t="s">
        <v>350</v>
      </c>
      <c r="AE1278" s="292" t="s">
        <v>794</v>
      </c>
      <c r="AF1278" s="292" t="s">
        <v>2134</v>
      </c>
      <c r="AG1278" s="292"/>
    </row>
    <row r="1279" spans="1:33" x14ac:dyDescent="0.25">
      <c r="A1279" s="275">
        <v>8520</v>
      </c>
      <c r="B1279" s="275" t="s">
        <v>196</v>
      </c>
      <c r="C1279" s="275" t="s">
        <v>19</v>
      </c>
      <c r="D1279" s="275">
        <v>3027</v>
      </c>
      <c r="E1279" s="275" t="s">
        <v>154</v>
      </c>
      <c r="F1279" s="275" t="s">
        <v>13</v>
      </c>
      <c r="G1279" s="276">
        <v>85200310078874</v>
      </c>
      <c r="H1279" s="277" t="s">
        <v>59</v>
      </c>
      <c r="I1279" s="277" t="s">
        <v>215</v>
      </c>
      <c r="J1279" s="278">
        <v>42461</v>
      </c>
      <c r="K1279" s="279">
        <v>66</v>
      </c>
      <c r="L1279" s="275" t="s">
        <v>111</v>
      </c>
      <c r="M1279" s="275" t="s">
        <v>42</v>
      </c>
      <c r="N1279" s="278">
        <v>42524</v>
      </c>
      <c r="O1279" s="278" t="s">
        <v>268</v>
      </c>
      <c r="P1279" s="279">
        <v>3</v>
      </c>
      <c r="Q1279" s="278" t="s">
        <v>33</v>
      </c>
      <c r="R1279" s="275">
        <v>426100</v>
      </c>
      <c r="S1279" s="275" t="s">
        <v>197</v>
      </c>
      <c r="T1279" s="275">
        <v>5685.07</v>
      </c>
      <c r="U1279" s="275" t="s">
        <v>197</v>
      </c>
      <c r="V1279" s="283">
        <v>426100.08919135662</v>
      </c>
      <c r="W1279" s="275" t="s">
        <v>100</v>
      </c>
      <c r="X1279" s="275" t="s">
        <v>114</v>
      </c>
      <c r="Y1279" s="275">
        <v>5.69</v>
      </c>
      <c r="Z1279" s="275">
        <v>1</v>
      </c>
      <c r="AA1279" s="282" t="s">
        <v>630</v>
      </c>
      <c r="AB1279" s="289" t="s">
        <v>458</v>
      </c>
      <c r="AC1279" s="275" t="s">
        <v>352</v>
      </c>
      <c r="AD1279" s="290" t="s">
        <v>350</v>
      </c>
      <c r="AE1279" s="292" t="s">
        <v>794</v>
      </c>
      <c r="AF1279" s="292" t="s">
        <v>2134</v>
      </c>
      <c r="AG1279" s="292"/>
    </row>
    <row r="1280" spans="1:33" x14ac:dyDescent="0.25">
      <c r="A1280" s="275">
        <v>8520</v>
      </c>
      <c r="B1280" s="275" t="s">
        <v>196</v>
      </c>
      <c r="C1280" s="275" t="s">
        <v>19</v>
      </c>
      <c r="D1280" s="275">
        <v>3074</v>
      </c>
      <c r="E1280" s="275" t="s">
        <v>240</v>
      </c>
      <c r="F1280" s="275" t="s">
        <v>21</v>
      </c>
      <c r="G1280" s="276">
        <v>85201910000443</v>
      </c>
      <c r="H1280" s="277" t="s">
        <v>54</v>
      </c>
      <c r="I1280" s="277" t="s">
        <v>718</v>
      </c>
      <c r="J1280" s="278">
        <v>42401</v>
      </c>
      <c r="K1280" s="279">
        <v>126</v>
      </c>
      <c r="L1280" s="275" t="s">
        <v>158</v>
      </c>
      <c r="M1280" s="275" t="s">
        <v>41</v>
      </c>
      <c r="N1280" s="278">
        <v>42402</v>
      </c>
      <c r="O1280" s="278" t="s">
        <v>266</v>
      </c>
      <c r="P1280" s="279">
        <v>125</v>
      </c>
      <c r="Q1280" s="278" t="s">
        <v>38</v>
      </c>
      <c r="R1280" s="275">
        <v>884717.26</v>
      </c>
      <c r="S1280" s="275" t="s">
        <v>197</v>
      </c>
      <c r="T1280" s="275">
        <v>11803.99</v>
      </c>
      <c r="U1280" s="275" t="s">
        <v>197</v>
      </c>
      <c r="V1280" s="283">
        <v>884717.54821205046</v>
      </c>
      <c r="W1280" s="275" t="s">
        <v>100</v>
      </c>
      <c r="X1280" s="275" t="s">
        <v>114</v>
      </c>
      <c r="Y1280" s="275">
        <v>11.8</v>
      </c>
      <c r="Z1280" s="275">
        <v>1</v>
      </c>
      <c r="AA1280" s="282" t="s">
        <v>630</v>
      </c>
      <c r="AB1280" s="289" t="s">
        <v>1085</v>
      </c>
      <c r="AC1280" s="275" t="s">
        <v>1086</v>
      </c>
      <c r="AD1280" s="290" t="s">
        <v>350</v>
      </c>
      <c r="AE1280" s="292" t="s">
        <v>794</v>
      </c>
      <c r="AF1280" s="292" t="s">
        <v>2134</v>
      </c>
      <c r="AG1280" s="292"/>
    </row>
    <row r="1281" spans="1:33" x14ac:dyDescent="0.25">
      <c r="A1281" s="275">
        <v>8520</v>
      </c>
      <c r="B1281" s="275" t="s">
        <v>196</v>
      </c>
      <c r="C1281" s="275" t="s">
        <v>19</v>
      </c>
      <c r="D1281" s="275">
        <v>3100</v>
      </c>
      <c r="E1281" s="275" t="s">
        <v>274</v>
      </c>
      <c r="F1281" s="275" t="s">
        <v>13</v>
      </c>
      <c r="G1281" s="276">
        <v>85200310076908</v>
      </c>
      <c r="H1281" s="277" t="s">
        <v>59</v>
      </c>
      <c r="I1281" s="277" t="s">
        <v>215</v>
      </c>
      <c r="J1281" s="278">
        <v>42401</v>
      </c>
      <c r="K1281" s="279">
        <v>126</v>
      </c>
      <c r="L1281" s="275" t="s">
        <v>111</v>
      </c>
      <c r="M1281" s="275" t="s">
        <v>42</v>
      </c>
      <c r="N1281" s="278">
        <v>42403</v>
      </c>
      <c r="O1281" s="278" t="s">
        <v>266</v>
      </c>
      <c r="P1281" s="279">
        <v>124</v>
      </c>
      <c r="Q1281" s="278" t="s">
        <v>38</v>
      </c>
      <c r="R1281" s="275">
        <v>98800</v>
      </c>
      <c r="S1281" s="275" t="s">
        <v>197</v>
      </c>
      <c r="T1281" s="275">
        <v>1318.2</v>
      </c>
      <c r="U1281" s="275" t="s">
        <v>197</v>
      </c>
      <c r="V1281" s="283">
        <v>98800.038974374344</v>
      </c>
      <c r="W1281" s="275" t="s">
        <v>100</v>
      </c>
      <c r="X1281" s="275" t="s">
        <v>114</v>
      </c>
      <c r="Y1281" s="275">
        <v>1.32</v>
      </c>
      <c r="Z1281" s="275">
        <v>1</v>
      </c>
      <c r="AA1281" s="282" t="s">
        <v>630</v>
      </c>
      <c r="AB1281" s="289" t="s">
        <v>458</v>
      </c>
      <c r="AC1281" s="275" t="s">
        <v>395</v>
      </c>
      <c r="AD1281" s="290" t="s">
        <v>350</v>
      </c>
      <c r="AE1281" s="292" t="s">
        <v>794</v>
      </c>
      <c r="AF1281" s="292" t="s">
        <v>2134</v>
      </c>
      <c r="AG1281" s="292"/>
    </row>
    <row r="1282" spans="1:33" x14ac:dyDescent="0.25">
      <c r="A1282" s="275">
        <v>8520</v>
      </c>
      <c r="B1282" s="275" t="s">
        <v>196</v>
      </c>
      <c r="C1282" s="275" t="s">
        <v>19</v>
      </c>
      <c r="D1282" s="275">
        <v>3100</v>
      </c>
      <c r="E1282" s="275" t="s">
        <v>274</v>
      </c>
      <c r="F1282" s="275" t="s">
        <v>13</v>
      </c>
      <c r="G1282" s="276">
        <v>85200410034807</v>
      </c>
      <c r="H1282" s="277" t="s">
        <v>59</v>
      </c>
      <c r="I1282" s="277" t="s">
        <v>215</v>
      </c>
      <c r="J1282" s="278">
        <v>42492</v>
      </c>
      <c r="K1282" s="279">
        <v>35</v>
      </c>
      <c r="L1282" s="275" t="s">
        <v>111</v>
      </c>
      <c r="M1282" s="275" t="s">
        <v>42</v>
      </c>
      <c r="N1282" s="278">
        <v>42494</v>
      </c>
      <c r="O1282" s="278" t="s">
        <v>268</v>
      </c>
      <c r="P1282" s="279">
        <v>33</v>
      </c>
      <c r="Q1282" s="278" t="s">
        <v>34</v>
      </c>
      <c r="R1282" s="275">
        <v>822950</v>
      </c>
      <c r="S1282" s="275" t="s">
        <v>197</v>
      </c>
      <c r="T1282" s="275">
        <v>10979.88</v>
      </c>
      <c r="U1282" s="275" t="s">
        <v>197</v>
      </c>
      <c r="V1282" s="283">
        <v>822949.9104338896</v>
      </c>
      <c r="W1282" s="275" t="s">
        <v>100</v>
      </c>
      <c r="X1282" s="275" t="s">
        <v>114</v>
      </c>
      <c r="Y1282" s="275">
        <v>10.98</v>
      </c>
      <c r="Z1282" s="275">
        <v>1</v>
      </c>
      <c r="AA1282" s="282" t="s">
        <v>630</v>
      </c>
      <c r="AB1282" s="289" t="s">
        <v>458</v>
      </c>
      <c r="AC1282" s="275" t="s">
        <v>352</v>
      </c>
      <c r="AD1282" s="290" t="s">
        <v>350</v>
      </c>
      <c r="AE1282" s="292" t="s">
        <v>794</v>
      </c>
      <c r="AF1282" s="292" t="s">
        <v>2134</v>
      </c>
      <c r="AG1282" s="292"/>
    </row>
    <row r="1283" spans="1:33" x14ac:dyDescent="0.25">
      <c r="A1283" s="275">
        <v>8520</v>
      </c>
      <c r="B1283" s="275" t="s">
        <v>196</v>
      </c>
      <c r="C1283" s="275" t="s">
        <v>19</v>
      </c>
      <c r="D1283" s="275">
        <v>360</v>
      </c>
      <c r="E1283" s="275" t="s">
        <v>184</v>
      </c>
      <c r="F1283" s="275" t="s">
        <v>21</v>
      </c>
      <c r="G1283" s="276">
        <v>85203810000556</v>
      </c>
      <c r="H1283" s="277" t="s">
        <v>277</v>
      </c>
      <c r="I1283" s="277" t="s">
        <v>493</v>
      </c>
      <c r="J1283" s="278">
        <v>42464</v>
      </c>
      <c r="K1283" s="279">
        <v>63</v>
      </c>
      <c r="L1283" s="275" t="s">
        <v>111</v>
      </c>
      <c r="M1283" s="275" t="s">
        <v>42</v>
      </c>
      <c r="N1283" s="278">
        <v>42524</v>
      </c>
      <c r="O1283" s="278" t="s">
        <v>268</v>
      </c>
      <c r="P1283" s="279">
        <v>3</v>
      </c>
      <c r="Q1283" s="278" t="s">
        <v>33</v>
      </c>
      <c r="R1283" s="275">
        <v>32916.49</v>
      </c>
      <c r="S1283" s="275" t="s">
        <v>197</v>
      </c>
      <c r="T1283" s="275">
        <v>439.18</v>
      </c>
      <c r="U1283" s="275" t="s">
        <v>197</v>
      </c>
      <c r="V1283" s="283">
        <v>32916.85716641308</v>
      </c>
      <c r="W1283" s="275" t="s">
        <v>100</v>
      </c>
      <c r="X1283" s="275" t="s">
        <v>114</v>
      </c>
      <c r="Y1283" s="275">
        <v>0.44</v>
      </c>
      <c r="Z1283" s="275">
        <v>1</v>
      </c>
      <c r="AA1283" s="282" t="s">
        <v>630</v>
      </c>
      <c r="AB1283" s="289" t="s">
        <v>2499</v>
      </c>
      <c r="AC1283" s="275" t="s">
        <v>2500</v>
      </c>
      <c r="AD1283" s="290" t="s">
        <v>350</v>
      </c>
      <c r="AE1283" s="292"/>
      <c r="AF1283" s="292" t="s">
        <v>2134</v>
      </c>
      <c r="AG1283" s="292"/>
    </row>
    <row r="1284" spans="1:33" x14ac:dyDescent="0.25">
      <c r="A1284" s="275">
        <v>8520</v>
      </c>
      <c r="B1284" s="275" t="s">
        <v>196</v>
      </c>
      <c r="C1284" s="275" t="s">
        <v>19</v>
      </c>
      <c r="D1284" s="275">
        <v>413</v>
      </c>
      <c r="E1284" s="275" t="s">
        <v>136</v>
      </c>
      <c r="F1284" s="275" t="s">
        <v>13</v>
      </c>
      <c r="G1284" s="276">
        <v>85203810000557</v>
      </c>
      <c r="H1284" s="277" t="s">
        <v>277</v>
      </c>
      <c r="I1284" s="277" t="s">
        <v>493</v>
      </c>
      <c r="J1284" s="278">
        <v>42464</v>
      </c>
      <c r="K1284" s="279">
        <v>63</v>
      </c>
      <c r="L1284" s="275" t="s">
        <v>111</v>
      </c>
      <c r="M1284" s="275" t="s">
        <v>42</v>
      </c>
      <c r="N1284" s="278">
        <v>42527</v>
      </c>
      <c r="O1284" s="278" t="s">
        <v>268</v>
      </c>
      <c r="P1284" s="279">
        <v>0</v>
      </c>
      <c r="Q1284" s="278" t="s">
        <v>33</v>
      </c>
      <c r="R1284" s="275">
        <v>948851</v>
      </c>
      <c r="S1284" s="275" t="s">
        <v>197</v>
      </c>
      <c r="T1284" s="275">
        <v>12659.66</v>
      </c>
      <c r="U1284" s="275" t="s">
        <v>197</v>
      </c>
      <c r="V1284" s="283">
        <v>948850.63071030786</v>
      </c>
      <c r="W1284" s="275" t="s">
        <v>100</v>
      </c>
      <c r="X1284" s="275" t="s">
        <v>114</v>
      </c>
      <c r="Y1284" s="275">
        <v>12.66</v>
      </c>
      <c r="Z1284" s="275">
        <v>1</v>
      </c>
      <c r="AA1284" s="282" t="s">
        <v>630</v>
      </c>
      <c r="AB1284" s="289" t="s">
        <v>1031</v>
      </c>
      <c r="AC1284" s="275" t="s">
        <v>2242</v>
      </c>
      <c r="AD1284" s="290" t="s">
        <v>350</v>
      </c>
      <c r="AE1284" s="292" t="s">
        <v>69</v>
      </c>
      <c r="AF1284" s="292" t="s">
        <v>2134</v>
      </c>
      <c r="AG1284" s="292" t="s">
        <v>2134</v>
      </c>
    </row>
    <row r="1285" spans="1:33" x14ac:dyDescent="0.25">
      <c r="A1285" s="275">
        <v>8520</v>
      </c>
      <c r="B1285" s="275" t="s">
        <v>196</v>
      </c>
      <c r="C1285" s="275" t="s">
        <v>19</v>
      </c>
      <c r="D1285" s="275">
        <v>429</v>
      </c>
      <c r="E1285" s="275" t="s">
        <v>162</v>
      </c>
      <c r="F1285" s="275" t="s">
        <v>13</v>
      </c>
      <c r="G1285" s="276">
        <v>85200310066629</v>
      </c>
      <c r="H1285" s="277" t="s">
        <v>59</v>
      </c>
      <c r="I1285" s="277" t="s">
        <v>215</v>
      </c>
      <c r="J1285" s="278">
        <v>42156</v>
      </c>
      <c r="K1285" s="279">
        <v>371</v>
      </c>
      <c r="L1285" s="275" t="s">
        <v>105</v>
      </c>
      <c r="M1285" s="275" t="s">
        <v>41</v>
      </c>
      <c r="N1285" s="278">
        <v>42222</v>
      </c>
      <c r="O1285" s="278" t="s">
        <v>1238</v>
      </c>
      <c r="P1285" s="279">
        <v>305</v>
      </c>
      <c r="Q1285" s="278" t="s">
        <v>37</v>
      </c>
      <c r="R1285" s="275">
        <v>1370500</v>
      </c>
      <c r="S1285" s="275" t="s">
        <v>197</v>
      </c>
      <c r="T1285" s="275">
        <v>18285.349999999999</v>
      </c>
      <c r="U1285" s="275" t="s">
        <v>197</v>
      </c>
      <c r="V1285" s="283">
        <v>1370500.1461539036</v>
      </c>
      <c r="W1285" s="275" t="s">
        <v>100</v>
      </c>
      <c r="X1285" s="275" t="s">
        <v>114</v>
      </c>
      <c r="Y1285" s="275">
        <v>18.29</v>
      </c>
      <c r="Z1285" s="275">
        <v>1</v>
      </c>
      <c r="AA1285" s="282" t="s">
        <v>630</v>
      </c>
      <c r="AB1285" s="289" t="s">
        <v>1104</v>
      </c>
      <c r="AC1285" s="275" t="s">
        <v>1105</v>
      </c>
      <c r="AD1285" s="290" t="s">
        <v>350</v>
      </c>
      <c r="AE1285" s="292" t="s">
        <v>794</v>
      </c>
      <c r="AF1285" s="292" t="s">
        <v>2134</v>
      </c>
      <c r="AG1285" s="292"/>
    </row>
    <row r="1286" spans="1:33" x14ac:dyDescent="0.25">
      <c r="A1286" s="275">
        <v>8520</v>
      </c>
      <c r="B1286" s="275" t="s">
        <v>196</v>
      </c>
      <c r="C1286" s="275" t="s">
        <v>19</v>
      </c>
      <c r="D1286" s="275">
        <v>429</v>
      </c>
      <c r="E1286" s="275" t="s">
        <v>162</v>
      </c>
      <c r="F1286" s="275" t="s">
        <v>13</v>
      </c>
      <c r="G1286" s="276">
        <v>85200310078887</v>
      </c>
      <c r="H1286" s="277" t="s">
        <v>59</v>
      </c>
      <c r="I1286" s="277" t="s">
        <v>215</v>
      </c>
      <c r="J1286" s="278">
        <v>42461</v>
      </c>
      <c r="K1286" s="279">
        <v>66</v>
      </c>
      <c r="L1286" s="275" t="s">
        <v>111</v>
      </c>
      <c r="M1286" s="275" t="s">
        <v>42</v>
      </c>
      <c r="N1286" s="278">
        <v>42527</v>
      </c>
      <c r="O1286" s="278" t="s">
        <v>268</v>
      </c>
      <c r="P1286" s="279">
        <v>0</v>
      </c>
      <c r="Q1286" s="278" t="s">
        <v>33</v>
      </c>
      <c r="R1286" s="275">
        <v>2794496.45</v>
      </c>
      <c r="S1286" s="275" t="s">
        <v>197</v>
      </c>
      <c r="T1286" s="275">
        <v>37284.449999999997</v>
      </c>
      <c r="U1286" s="275" t="s">
        <v>197</v>
      </c>
      <c r="V1286" s="283">
        <v>2794496.3686376205</v>
      </c>
      <c r="W1286" s="275" t="s">
        <v>100</v>
      </c>
      <c r="X1286" s="275" t="s">
        <v>114</v>
      </c>
      <c r="Y1286" s="275">
        <v>37.28</v>
      </c>
      <c r="Z1286" s="275">
        <v>1</v>
      </c>
      <c r="AA1286" s="282" t="s">
        <v>630</v>
      </c>
      <c r="AB1286" s="289" t="s">
        <v>456</v>
      </c>
      <c r="AC1286" s="275" t="s">
        <v>2344</v>
      </c>
      <c r="AD1286" s="290" t="s">
        <v>350</v>
      </c>
      <c r="AE1286" s="292" t="s">
        <v>794</v>
      </c>
      <c r="AF1286" s="292" t="s">
        <v>2134</v>
      </c>
      <c r="AG1286" s="292"/>
    </row>
    <row r="1287" spans="1:33" x14ac:dyDescent="0.25">
      <c r="A1287" s="275">
        <v>8520</v>
      </c>
      <c r="B1287" s="275" t="s">
        <v>196</v>
      </c>
      <c r="C1287" s="275" t="s">
        <v>19</v>
      </c>
      <c r="D1287" s="275">
        <v>456</v>
      </c>
      <c r="E1287" s="275" t="s">
        <v>167</v>
      </c>
      <c r="F1287" s="275" t="s">
        <v>14</v>
      </c>
      <c r="G1287" s="276">
        <v>85200310077768</v>
      </c>
      <c r="H1287" s="277" t="s">
        <v>54</v>
      </c>
      <c r="I1287" s="277" t="s">
        <v>313</v>
      </c>
      <c r="J1287" s="278">
        <v>42430</v>
      </c>
      <c r="K1287" s="279">
        <v>97</v>
      </c>
      <c r="L1287" s="275" t="s">
        <v>111</v>
      </c>
      <c r="M1287" s="275" t="s">
        <v>42</v>
      </c>
      <c r="N1287" s="278">
        <v>42494</v>
      </c>
      <c r="O1287" s="278" t="s">
        <v>268</v>
      </c>
      <c r="P1287" s="279">
        <v>33</v>
      </c>
      <c r="Q1287" s="278" t="s">
        <v>34</v>
      </c>
      <c r="R1287" s="275">
        <v>299600</v>
      </c>
      <c r="S1287" s="275" t="s">
        <v>197</v>
      </c>
      <c r="T1287" s="275">
        <v>3997.29</v>
      </c>
      <c r="U1287" s="275" t="s">
        <v>197</v>
      </c>
      <c r="V1287" s="283">
        <v>299599.76315572509</v>
      </c>
      <c r="W1287" s="275" t="s">
        <v>100</v>
      </c>
      <c r="X1287" s="275" t="s">
        <v>114</v>
      </c>
      <c r="Y1287" s="275">
        <v>4</v>
      </c>
      <c r="Z1287" s="275">
        <v>1</v>
      </c>
      <c r="AA1287" s="282" t="s">
        <v>630</v>
      </c>
      <c r="AB1287" s="289" t="s">
        <v>1070</v>
      </c>
      <c r="AC1287" s="275" t="s">
        <v>352</v>
      </c>
      <c r="AD1287" s="290" t="s">
        <v>350</v>
      </c>
      <c r="AE1287" s="292" t="s">
        <v>794</v>
      </c>
      <c r="AF1287" s="292" t="s">
        <v>2134</v>
      </c>
      <c r="AG1287" s="292"/>
    </row>
    <row r="1288" spans="1:33" x14ac:dyDescent="0.25">
      <c r="A1288" s="275">
        <v>5204</v>
      </c>
      <c r="B1288" s="275" t="s">
        <v>307</v>
      </c>
      <c r="C1288" s="275" t="s">
        <v>19</v>
      </c>
      <c r="D1288" s="275">
        <v>8520</v>
      </c>
      <c r="E1288" s="275" t="s">
        <v>196</v>
      </c>
      <c r="F1288" s="275" t="s">
        <v>19</v>
      </c>
      <c r="G1288" s="276" t="s">
        <v>2213</v>
      </c>
      <c r="H1288" s="277" t="s">
        <v>1103</v>
      </c>
      <c r="I1288" s="277" t="s">
        <v>271</v>
      </c>
      <c r="J1288" s="278">
        <v>42464</v>
      </c>
      <c r="K1288" s="279">
        <v>63</v>
      </c>
      <c r="L1288" s="275" t="s">
        <v>127</v>
      </c>
      <c r="M1288" s="275" t="s">
        <v>128</v>
      </c>
      <c r="N1288" s="278">
        <v>42496</v>
      </c>
      <c r="O1288" s="278" t="s">
        <v>268</v>
      </c>
      <c r="P1288" s="279">
        <v>31</v>
      </c>
      <c r="Q1288" s="278" t="s">
        <v>34</v>
      </c>
      <c r="R1288" s="275">
        <v>115416</v>
      </c>
      <c r="S1288" s="275" t="s">
        <v>197</v>
      </c>
      <c r="T1288" s="275">
        <v>1539.89</v>
      </c>
      <c r="U1288" s="275" t="s">
        <v>197</v>
      </c>
      <c r="V1288" s="283">
        <v>115416</v>
      </c>
      <c r="W1288" s="275" t="s">
        <v>100</v>
      </c>
      <c r="X1288" s="275" t="s">
        <v>107</v>
      </c>
      <c r="Y1288" s="275">
        <v>1.54</v>
      </c>
      <c r="Z1288" s="275">
        <v>1</v>
      </c>
      <c r="AA1288" s="282" t="s">
        <v>630</v>
      </c>
      <c r="AB1288" s="289" t="s">
        <v>2214</v>
      </c>
      <c r="AC1288" s="275" t="s">
        <v>2215</v>
      </c>
      <c r="AD1288" s="290" t="s">
        <v>350</v>
      </c>
      <c r="AE1288" s="292"/>
      <c r="AF1288" s="292" t="s">
        <v>2134</v>
      </c>
      <c r="AG1288" s="292"/>
    </row>
    <row r="1289" spans="1:33" x14ac:dyDescent="0.25">
      <c r="A1289" s="275">
        <v>8520</v>
      </c>
      <c r="B1289" s="275" t="s">
        <v>196</v>
      </c>
      <c r="C1289" s="275" t="s">
        <v>19</v>
      </c>
      <c r="D1289" s="275">
        <v>635</v>
      </c>
      <c r="E1289" s="275" t="s">
        <v>142</v>
      </c>
      <c r="F1289" s="275" t="s">
        <v>16</v>
      </c>
      <c r="G1289" s="276" t="s">
        <v>2232</v>
      </c>
      <c r="H1289" s="277" t="s">
        <v>277</v>
      </c>
      <c r="I1289" s="277" t="s">
        <v>2233</v>
      </c>
      <c r="J1289" s="278">
        <v>42490</v>
      </c>
      <c r="K1289" s="279">
        <v>37</v>
      </c>
      <c r="L1289" s="275" t="s">
        <v>127</v>
      </c>
      <c r="M1289" s="275" t="s">
        <v>128</v>
      </c>
      <c r="N1289" s="278">
        <v>42496</v>
      </c>
      <c r="O1289" s="278" t="s">
        <v>268</v>
      </c>
      <c r="P1289" s="279">
        <v>31</v>
      </c>
      <c r="Q1289" s="278" t="s">
        <v>34</v>
      </c>
      <c r="R1289" s="275">
        <v>145982</v>
      </c>
      <c r="S1289" s="275" t="s">
        <v>197</v>
      </c>
      <c r="T1289" s="275">
        <v>1947.71</v>
      </c>
      <c r="U1289" s="275" t="s">
        <v>197</v>
      </c>
      <c r="V1289" s="283">
        <v>145982.26665967127</v>
      </c>
      <c r="W1289" s="275" t="s">
        <v>100</v>
      </c>
      <c r="X1289" s="275" t="s">
        <v>114</v>
      </c>
      <c r="Y1289" s="275">
        <v>1.95</v>
      </c>
      <c r="Z1289" s="275">
        <v>1</v>
      </c>
      <c r="AA1289" s="282" t="s">
        <v>630</v>
      </c>
      <c r="AB1289" s="289" t="s">
        <v>467</v>
      </c>
      <c r="AC1289" s="275" t="s">
        <v>2234</v>
      </c>
      <c r="AD1289" s="290" t="s">
        <v>350</v>
      </c>
      <c r="AE1289" s="292"/>
      <c r="AF1289" s="292" t="s">
        <v>2134</v>
      </c>
      <c r="AG1289" s="292"/>
    </row>
    <row r="1290" spans="1:33" x14ac:dyDescent="0.25">
      <c r="A1290" s="275">
        <v>8520</v>
      </c>
      <c r="B1290" s="275" t="s">
        <v>196</v>
      </c>
      <c r="C1290" s="275" t="s">
        <v>19</v>
      </c>
      <c r="D1290" s="275">
        <v>692</v>
      </c>
      <c r="E1290" s="275" t="s">
        <v>187</v>
      </c>
      <c r="F1290" s="275" t="s">
        <v>16</v>
      </c>
      <c r="G1290" s="276">
        <v>85200310081827</v>
      </c>
      <c r="H1290" s="277" t="s">
        <v>57</v>
      </c>
      <c r="I1290" s="277" t="s">
        <v>224</v>
      </c>
      <c r="J1290" s="278">
        <v>42522</v>
      </c>
      <c r="K1290" s="279">
        <v>5</v>
      </c>
      <c r="L1290" s="275" t="s">
        <v>127</v>
      </c>
      <c r="M1290" s="275" t="s">
        <v>128</v>
      </c>
      <c r="N1290" s="278">
        <v>42527</v>
      </c>
      <c r="O1290" s="278" t="s">
        <v>268</v>
      </c>
      <c r="P1290" s="279">
        <v>0</v>
      </c>
      <c r="Q1290" s="278" t="s">
        <v>33</v>
      </c>
      <c r="R1290" s="275">
        <v>-37880392.799999997</v>
      </c>
      <c r="S1290" s="275" t="s">
        <v>197</v>
      </c>
      <c r="T1290" s="275">
        <v>-505403.99</v>
      </c>
      <c r="U1290" s="275" t="s">
        <v>197</v>
      </c>
      <c r="V1290" s="283">
        <v>-37880392.891673721</v>
      </c>
      <c r="W1290" s="275" t="s">
        <v>100</v>
      </c>
      <c r="X1290" s="275" t="s">
        <v>114</v>
      </c>
      <c r="Y1290" s="275">
        <v>-505.4</v>
      </c>
      <c r="Z1290" s="275">
        <v>1</v>
      </c>
      <c r="AA1290" s="282" t="s">
        <v>631</v>
      </c>
      <c r="AB1290" s="289" t="s">
        <v>416</v>
      </c>
      <c r="AC1290" s="275" t="s">
        <v>2501</v>
      </c>
      <c r="AD1290" s="290" t="s">
        <v>349</v>
      </c>
      <c r="AE1290" s="292"/>
      <c r="AF1290" s="292"/>
      <c r="AG1290" s="292"/>
    </row>
    <row r="1291" spans="1:33" x14ac:dyDescent="0.25">
      <c r="A1291" s="275">
        <v>8520</v>
      </c>
      <c r="B1291" s="275" t="s">
        <v>196</v>
      </c>
      <c r="C1291" s="275" t="s">
        <v>19</v>
      </c>
      <c r="D1291" s="275">
        <v>692</v>
      </c>
      <c r="E1291" s="275" t="s">
        <v>187</v>
      </c>
      <c r="F1291" s="275" t="s">
        <v>16</v>
      </c>
      <c r="G1291" s="276">
        <v>85200310080964</v>
      </c>
      <c r="H1291" s="277" t="s">
        <v>57</v>
      </c>
      <c r="I1291" s="277" t="s">
        <v>310</v>
      </c>
      <c r="J1291" s="278">
        <v>42522</v>
      </c>
      <c r="K1291" s="279">
        <v>5</v>
      </c>
      <c r="L1291" s="275" t="s">
        <v>127</v>
      </c>
      <c r="M1291" s="275" t="s">
        <v>128</v>
      </c>
      <c r="N1291" s="278">
        <v>42527</v>
      </c>
      <c r="O1291" s="278" t="s">
        <v>268</v>
      </c>
      <c r="P1291" s="279">
        <v>0</v>
      </c>
      <c r="Q1291" s="278" t="s">
        <v>33</v>
      </c>
      <c r="R1291" s="275">
        <v>-137252.5</v>
      </c>
      <c r="S1291" s="275" t="s">
        <v>197</v>
      </c>
      <c r="T1291" s="275">
        <v>-1831.24</v>
      </c>
      <c r="U1291" s="275" t="s">
        <v>197</v>
      </c>
      <c r="V1291" s="283">
        <v>-137252.75631272438</v>
      </c>
      <c r="W1291" s="275" t="s">
        <v>100</v>
      </c>
      <c r="X1291" s="275" t="s">
        <v>114</v>
      </c>
      <c r="Y1291" s="275">
        <v>-1.83</v>
      </c>
      <c r="Z1291" s="275">
        <v>1</v>
      </c>
      <c r="AA1291" s="282" t="s">
        <v>631</v>
      </c>
      <c r="AB1291" s="289" t="s">
        <v>416</v>
      </c>
      <c r="AC1291" s="275" t="s">
        <v>2502</v>
      </c>
      <c r="AD1291" s="290" t="s">
        <v>349</v>
      </c>
      <c r="AE1291" s="292"/>
      <c r="AF1291" s="292"/>
      <c r="AG1291" s="292"/>
    </row>
    <row r="1292" spans="1:33" x14ac:dyDescent="0.25">
      <c r="A1292" s="275">
        <v>8520</v>
      </c>
      <c r="B1292" s="275" t="s">
        <v>196</v>
      </c>
      <c r="C1292" s="275" t="s">
        <v>19</v>
      </c>
      <c r="D1292" s="275">
        <v>692</v>
      </c>
      <c r="E1292" s="275" t="s">
        <v>187</v>
      </c>
      <c r="F1292" s="275" t="s">
        <v>16</v>
      </c>
      <c r="G1292" s="276">
        <v>85200610006896</v>
      </c>
      <c r="H1292" s="277" t="s">
        <v>57</v>
      </c>
      <c r="I1292" s="277" t="s">
        <v>224</v>
      </c>
      <c r="J1292" s="278">
        <v>42522</v>
      </c>
      <c r="K1292" s="279">
        <v>5</v>
      </c>
      <c r="L1292" s="275" t="s">
        <v>127</v>
      </c>
      <c r="M1292" s="275" t="s">
        <v>128</v>
      </c>
      <c r="N1292" s="278">
        <v>42527</v>
      </c>
      <c r="O1292" s="278" t="s">
        <v>268</v>
      </c>
      <c r="P1292" s="279">
        <v>0</v>
      </c>
      <c r="Q1292" s="278" t="s">
        <v>33</v>
      </c>
      <c r="R1292" s="275">
        <v>-117221</v>
      </c>
      <c r="S1292" s="275" t="s">
        <v>197</v>
      </c>
      <c r="T1292" s="275">
        <v>-1563.97</v>
      </c>
      <c r="U1292" s="275" t="s">
        <v>197</v>
      </c>
      <c r="V1292" s="283">
        <v>-117220.67740460647</v>
      </c>
      <c r="W1292" s="275" t="s">
        <v>100</v>
      </c>
      <c r="X1292" s="275" t="s">
        <v>114</v>
      </c>
      <c r="Y1292" s="275">
        <v>-1.56</v>
      </c>
      <c r="Z1292" s="275">
        <v>1</v>
      </c>
      <c r="AA1292" s="282" t="s">
        <v>631</v>
      </c>
      <c r="AB1292" s="289" t="s">
        <v>416</v>
      </c>
      <c r="AC1292" s="275" t="s">
        <v>2502</v>
      </c>
      <c r="AD1292" s="290" t="s">
        <v>349</v>
      </c>
      <c r="AE1292" s="292"/>
      <c r="AF1292" s="292"/>
      <c r="AG1292" s="292"/>
    </row>
    <row r="1293" spans="1:33" x14ac:dyDescent="0.25">
      <c r="A1293" s="275">
        <v>8520</v>
      </c>
      <c r="B1293" s="275" t="s">
        <v>196</v>
      </c>
      <c r="C1293" s="275" t="s">
        <v>19</v>
      </c>
      <c r="D1293" s="275">
        <v>692</v>
      </c>
      <c r="E1293" s="275" t="s">
        <v>187</v>
      </c>
      <c r="F1293" s="275" t="s">
        <v>16</v>
      </c>
      <c r="G1293" s="276">
        <v>85203810001206</v>
      </c>
      <c r="H1293" s="277" t="s">
        <v>277</v>
      </c>
      <c r="I1293" s="277" t="s">
        <v>493</v>
      </c>
      <c r="J1293" s="278">
        <v>42523</v>
      </c>
      <c r="K1293" s="279">
        <v>4</v>
      </c>
      <c r="L1293" s="275" t="s">
        <v>127</v>
      </c>
      <c r="M1293" s="275" t="s">
        <v>128</v>
      </c>
      <c r="N1293" s="278">
        <v>42527</v>
      </c>
      <c r="O1293" s="278" t="s">
        <v>268</v>
      </c>
      <c r="P1293" s="279">
        <v>0</v>
      </c>
      <c r="Q1293" s="278" t="s">
        <v>33</v>
      </c>
      <c r="R1293" s="275">
        <v>-46580.44</v>
      </c>
      <c r="S1293" s="275" t="s">
        <v>197</v>
      </c>
      <c r="T1293" s="275">
        <v>-621.48</v>
      </c>
      <c r="U1293" s="275" t="s">
        <v>197</v>
      </c>
      <c r="V1293" s="283">
        <v>-46580.373404486549</v>
      </c>
      <c r="W1293" s="275" t="s">
        <v>100</v>
      </c>
      <c r="X1293" s="275" t="s">
        <v>114</v>
      </c>
      <c r="Y1293" s="275">
        <v>-0.62</v>
      </c>
      <c r="Z1293" s="275">
        <v>1</v>
      </c>
      <c r="AA1293" s="282" t="s">
        <v>631</v>
      </c>
      <c r="AB1293" s="289" t="s">
        <v>416</v>
      </c>
      <c r="AC1293" s="275" t="s">
        <v>394</v>
      </c>
      <c r="AD1293" s="290" t="s">
        <v>349</v>
      </c>
      <c r="AE1293" s="292"/>
      <c r="AF1293" s="292"/>
      <c r="AG1293" s="292"/>
    </row>
    <row r="1294" spans="1:33" x14ac:dyDescent="0.25">
      <c r="A1294" s="275">
        <v>8520</v>
      </c>
      <c r="B1294" s="275" t="s">
        <v>196</v>
      </c>
      <c r="C1294" s="275" t="s">
        <v>19</v>
      </c>
      <c r="D1294" s="275">
        <v>692</v>
      </c>
      <c r="E1294" s="275" t="s">
        <v>187</v>
      </c>
      <c r="F1294" s="275" t="s">
        <v>16</v>
      </c>
      <c r="G1294" s="276">
        <v>85200310080559</v>
      </c>
      <c r="H1294" s="277" t="s">
        <v>57</v>
      </c>
      <c r="I1294" s="277" t="s">
        <v>224</v>
      </c>
      <c r="J1294" s="278">
        <v>42522</v>
      </c>
      <c r="K1294" s="279">
        <v>5</v>
      </c>
      <c r="L1294" s="275" t="s">
        <v>127</v>
      </c>
      <c r="M1294" s="275" t="s">
        <v>128</v>
      </c>
      <c r="N1294" s="278">
        <v>42527</v>
      </c>
      <c r="O1294" s="278" t="s">
        <v>268</v>
      </c>
      <c r="P1294" s="279">
        <v>0</v>
      </c>
      <c r="Q1294" s="278" t="s">
        <v>33</v>
      </c>
      <c r="R1294" s="275">
        <v>-19700</v>
      </c>
      <c r="S1294" s="275" t="s">
        <v>197</v>
      </c>
      <c r="T1294" s="275">
        <v>-262.83999999999997</v>
      </c>
      <c r="U1294" s="275" t="s">
        <v>197</v>
      </c>
      <c r="V1294" s="283">
        <v>-19700.047218953536</v>
      </c>
      <c r="W1294" s="275" t="s">
        <v>100</v>
      </c>
      <c r="X1294" s="275" t="s">
        <v>114</v>
      </c>
      <c r="Y1294" s="275">
        <v>-0.26</v>
      </c>
      <c r="Z1294" s="275">
        <v>1</v>
      </c>
      <c r="AA1294" s="282" t="s">
        <v>631</v>
      </c>
      <c r="AB1294" s="289" t="s">
        <v>416</v>
      </c>
      <c r="AC1294" s="275" t="s">
        <v>2502</v>
      </c>
      <c r="AD1294" s="290" t="s">
        <v>349</v>
      </c>
      <c r="AE1294" s="292"/>
      <c r="AF1294" s="292"/>
      <c r="AG1294" s="292"/>
    </row>
    <row r="1295" spans="1:33" x14ac:dyDescent="0.25">
      <c r="A1295" s="275">
        <v>8520</v>
      </c>
      <c r="B1295" s="275" t="s">
        <v>196</v>
      </c>
      <c r="C1295" s="275" t="s">
        <v>19</v>
      </c>
      <c r="D1295" s="275">
        <v>692</v>
      </c>
      <c r="E1295" s="275" t="s">
        <v>187</v>
      </c>
      <c r="F1295" s="275" t="s">
        <v>16</v>
      </c>
      <c r="G1295" s="276">
        <v>85203810001188</v>
      </c>
      <c r="H1295" s="277" t="s">
        <v>277</v>
      </c>
      <c r="I1295" s="277" t="s">
        <v>493</v>
      </c>
      <c r="J1295" s="278">
        <v>42523</v>
      </c>
      <c r="K1295" s="279">
        <v>4</v>
      </c>
      <c r="L1295" s="275" t="s">
        <v>127</v>
      </c>
      <c r="M1295" s="275" t="s">
        <v>128</v>
      </c>
      <c r="N1295" s="278">
        <v>42527</v>
      </c>
      <c r="O1295" s="278" t="s">
        <v>268</v>
      </c>
      <c r="P1295" s="279">
        <v>0</v>
      </c>
      <c r="Q1295" s="278" t="s">
        <v>33</v>
      </c>
      <c r="R1295" s="275">
        <v>-10793.2</v>
      </c>
      <c r="S1295" s="275" t="s">
        <v>197</v>
      </c>
      <c r="T1295" s="275">
        <v>-144</v>
      </c>
      <c r="U1295" s="275" t="s">
        <v>197</v>
      </c>
      <c r="V1295" s="283">
        <v>-10792.903665839709</v>
      </c>
      <c r="W1295" s="275" t="s">
        <v>100</v>
      </c>
      <c r="X1295" s="275" t="s">
        <v>114</v>
      </c>
      <c r="Y1295" s="275">
        <v>-0.14000000000000001</v>
      </c>
      <c r="Z1295" s="275">
        <v>1</v>
      </c>
      <c r="AA1295" s="282" t="s">
        <v>631</v>
      </c>
      <c r="AB1295" s="289" t="s">
        <v>416</v>
      </c>
      <c r="AC1295" s="275" t="s">
        <v>394</v>
      </c>
      <c r="AD1295" s="290" t="s">
        <v>349</v>
      </c>
      <c r="AE1295" s="292"/>
      <c r="AF1295" s="292"/>
      <c r="AG1295" s="292"/>
    </row>
    <row r="1296" spans="1:33" x14ac:dyDescent="0.25">
      <c r="A1296" s="275">
        <v>8520</v>
      </c>
      <c r="B1296" s="275" t="s">
        <v>196</v>
      </c>
      <c r="C1296" s="275" t="s">
        <v>19</v>
      </c>
      <c r="D1296" s="275">
        <v>692</v>
      </c>
      <c r="E1296" s="275" t="s">
        <v>187</v>
      </c>
      <c r="F1296" s="275" t="s">
        <v>16</v>
      </c>
      <c r="G1296" s="276">
        <v>85200310081514</v>
      </c>
      <c r="H1296" s="277" t="s">
        <v>57</v>
      </c>
      <c r="I1296" s="277" t="s">
        <v>224</v>
      </c>
      <c r="J1296" s="278">
        <v>42522</v>
      </c>
      <c r="K1296" s="279">
        <v>5</v>
      </c>
      <c r="L1296" s="275" t="s">
        <v>127</v>
      </c>
      <c r="M1296" s="275" t="s">
        <v>128</v>
      </c>
      <c r="N1296" s="278">
        <v>42527</v>
      </c>
      <c r="O1296" s="278" t="s">
        <v>268</v>
      </c>
      <c r="P1296" s="279">
        <v>0</v>
      </c>
      <c r="Q1296" s="278" t="s">
        <v>33</v>
      </c>
      <c r="R1296" s="275">
        <v>-4447.8999999999996</v>
      </c>
      <c r="S1296" s="275" t="s">
        <v>197</v>
      </c>
      <c r="T1296" s="275">
        <v>-59.34</v>
      </c>
      <c r="U1296" s="275" t="s">
        <v>197</v>
      </c>
      <c r="V1296" s="283">
        <v>-4447.5757189647802</v>
      </c>
      <c r="W1296" s="275" t="s">
        <v>100</v>
      </c>
      <c r="X1296" s="275" t="s">
        <v>114</v>
      </c>
      <c r="Y1296" s="275">
        <v>-0.06</v>
      </c>
      <c r="Z1296" s="275">
        <v>1</v>
      </c>
      <c r="AA1296" s="282" t="s">
        <v>631</v>
      </c>
      <c r="AB1296" s="289" t="s">
        <v>416</v>
      </c>
      <c r="AC1296" s="275" t="s">
        <v>2502</v>
      </c>
      <c r="AD1296" s="290" t="s">
        <v>349</v>
      </c>
      <c r="AE1296" s="292"/>
      <c r="AF1296" s="292"/>
      <c r="AG1296" s="292"/>
    </row>
    <row r="1297" spans="1:33" x14ac:dyDescent="0.25">
      <c r="A1297" s="275">
        <v>8520</v>
      </c>
      <c r="B1297" s="275" t="s">
        <v>196</v>
      </c>
      <c r="C1297" s="275" t="s">
        <v>19</v>
      </c>
      <c r="D1297" s="275">
        <v>692</v>
      </c>
      <c r="E1297" s="275" t="s">
        <v>187</v>
      </c>
      <c r="F1297" s="275" t="s">
        <v>16</v>
      </c>
      <c r="G1297" s="276">
        <v>85200310081515</v>
      </c>
      <c r="H1297" s="277" t="s">
        <v>57</v>
      </c>
      <c r="I1297" s="277" t="s">
        <v>224</v>
      </c>
      <c r="J1297" s="278">
        <v>42522</v>
      </c>
      <c r="K1297" s="279">
        <v>5</v>
      </c>
      <c r="L1297" s="275" t="s">
        <v>127</v>
      </c>
      <c r="M1297" s="275" t="s">
        <v>128</v>
      </c>
      <c r="N1297" s="278">
        <v>42527</v>
      </c>
      <c r="O1297" s="278" t="s">
        <v>268</v>
      </c>
      <c r="P1297" s="279">
        <v>0</v>
      </c>
      <c r="Q1297" s="278" t="s">
        <v>33</v>
      </c>
      <c r="R1297" s="275">
        <v>-2700</v>
      </c>
      <c r="S1297" s="275" t="s">
        <v>197</v>
      </c>
      <c r="T1297" s="275">
        <v>-36.020000000000003</v>
      </c>
      <c r="U1297" s="275" t="s">
        <v>197</v>
      </c>
      <c r="V1297" s="283">
        <v>-2699.7249308579608</v>
      </c>
      <c r="W1297" s="275" t="s">
        <v>100</v>
      </c>
      <c r="X1297" s="275" t="s">
        <v>114</v>
      </c>
      <c r="Y1297" s="275">
        <v>-0.04</v>
      </c>
      <c r="Z1297" s="275">
        <v>1</v>
      </c>
      <c r="AA1297" s="282" t="s">
        <v>631</v>
      </c>
      <c r="AB1297" s="289" t="s">
        <v>416</v>
      </c>
      <c r="AC1297" s="275" t="s">
        <v>2502</v>
      </c>
      <c r="AD1297" s="290" t="s">
        <v>349</v>
      </c>
      <c r="AE1297" s="292"/>
      <c r="AF1297" s="292"/>
      <c r="AG1297" s="292"/>
    </row>
    <row r="1298" spans="1:33" x14ac:dyDescent="0.25">
      <c r="A1298" s="275">
        <v>8520</v>
      </c>
      <c r="B1298" s="275" t="s">
        <v>196</v>
      </c>
      <c r="C1298" s="275" t="s">
        <v>19</v>
      </c>
      <c r="D1298" s="275">
        <v>692</v>
      </c>
      <c r="E1298" s="275" t="s">
        <v>187</v>
      </c>
      <c r="F1298" s="275" t="s">
        <v>16</v>
      </c>
      <c r="G1298" s="276">
        <v>85201810008031</v>
      </c>
      <c r="H1298" s="277" t="s">
        <v>57</v>
      </c>
      <c r="I1298" s="277" t="s">
        <v>310</v>
      </c>
      <c r="J1298" s="278">
        <v>42522</v>
      </c>
      <c r="K1298" s="279">
        <v>5</v>
      </c>
      <c r="L1298" s="275" t="s">
        <v>127</v>
      </c>
      <c r="M1298" s="275" t="s">
        <v>128</v>
      </c>
      <c r="N1298" s="278">
        <v>42527</v>
      </c>
      <c r="O1298" s="278" t="s">
        <v>268</v>
      </c>
      <c r="P1298" s="279">
        <v>0</v>
      </c>
      <c r="Q1298" s="278" t="s">
        <v>33</v>
      </c>
      <c r="R1298" s="275">
        <v>-1440</v>
      </c>
      <c r="S1298" s="275" t="s">
        <v>197</v>
      </c>
      <c r="T1298" s="275">
        <v>-19.21</v>
      </c>
      <c r="U1298" s="275" t="s">
        <v>197</v>
      </c>
      <c r="V1298" s="283">
        <v>-1439.8033293109779</v>
      </c>
      <c r="W1298" s="275" t="s">
        <v>100</v>
      </c>
      <c r="X1298" s="275" t="s">
        <v>114</v>
      </c>
      <c r="Y1298" s="275">
        <v>-0.02</v>
      </c>
      <c r="Z1298" s="275">
        <v>1</v>
      </c>
      <c r="AA1298" s="282" t="s">
        <v>631</v>
      </c>
      <c r="AB1298" s="289" t="s">
        <v>416</v>
      </c>
      <c r="AC1298" s="275" t="s">
        <v>394</v>
      </c>
      <c r="AD1298" s="290" t="s">
        <v>349</v>
      </c>
      <c r="AE1298" s="292"/>
      <c r="AF1298" s="292"/>
      <c r="AG1298" s="292"/>
    </row>
    <row r="1299" spans="1:33" x14ac:dyDescent="0.25">
      <c r="A1299" s="275">
        <v>8520</v>
      </c>
      <c r="B1299" s="275" t="s">
        <v>196</v>
      </c>
      <c r="C1299" s="275" t="s">
        <v>19</v>
      </c>
      <c r="D1299" s="275">
        <v>692</v>
      </c>
      <c r="E1299" s="275" t="s">
        <v>187</v>
      </c>
      <c r="F1299" s="275" t="s">
        <v>16</v>
      </c>
      <c r="G1299" s="276">
        <v>85201810008033</v>
      </c>
      <c r="H1299" s="277" t="s">
        <v>57</v>
      </c>
      <c r="I1299" s="277" t="s">
        <v>310</v>
      </c>
      <c r="J1299" s="278">
        <v>42522</v>
      </c>
      <c r="K1299" s="279">
        <v>5</v>
      </c>
      <c r="L1299" s="275" t="s">
        <v>127</v>
      </c>
      <c r="M1299" s="275" t="s">
        <v>128</v>
      </c>
      <c r="N1299" s="278">
        <v>42527</v>
      </c>
      <c r="O1299" s="278" t="s">
        <v>268</v>
      </c>
      <c r="P1299" s="279">
        <v>0</v>
      </c>
      <c r="Q1299" s="278" t="s">
        <v>33</v>
      </c>
      <c r="R1299" s="275">
        <v>174882</v>
      </c>
      <c r="S1299" s="275" t="s">
        <v>197</v>
      </c>
      <c r="T1299" s="275">
        <v>2333.29</v>
      </c>
      <c r="U1299" s="275" t="s">
        <v>197</v>
      </c>
      <c r="V1299" s="283">
        <v>174881.7652393551</v>
      </c>
      <c r="W1299" s="275" t="s">
        <v>100</v>
      </c>
      <c r="X1299" s="275" t="s">
        <v>114</v>
      </c>
      <c r="Y1299" s="275">
        <v>2.33</v>
      </c>
      <c r="Z1299" s="275">
        <v>1</v>
      </c>
      <c r="AA1299" s="282" t="s">
        <v>630</v>
      </c>
      <c r="AB1299" s="289" t="s">
        <v>416</v>
      </c>
      <c r="AC1299" s="275" t="s">
        <v>394</v>
      </c>
      <c r="AD1299" s="290" t="s">
        <v>350</v>
      </c>
      <c r="AE1299" s="292"/>
      <c r="AF1299" s="292" t="s">
        <v>2134</v>
      </c>
      <c r="AG1299" s="292"/>
    </row>
    <row r="1300" spans="1:33" x14ac:dyDescent="0.25">
      <c r="A1300" s="275">
        <v>8520</v>
      </c>
      <c r="B1300" s="275" t="s">
        <v>196</v>
      </c>
      <c r="C1300" s="275" t="s">
        <v>19</v>
      </c>
      <c r="D1300" s="275">
        <v>692</v>
      </c>
      <c r="E1300" s="275" t="s">
        <v>187</v>
      </c>
      <c r="F1300" s="275" t="s">
        <v>16</v>
      </c>
      <c r="G1300" s="276">
        <v>85203810001117</v>
      </c>
      <c r="H1300" s="277" t="s">
        <v>277</v>
      </c>
      <c r="I1300" s="277" t="s">
        <v>493</v>
      </c>
      <c r="J1300" s="278">
        <v>42523</v>
      </c>
      <c r="K1300" s="279">
        <v>4</v>
      </c>
      <c r="L1300" s="275" t="s">
        <v>127</v>
      </c>
      <c r="M1300" s="275" t="s">
        <v>128</v>
      </c>
      <c r="N1300" s="278">
        <v>42527</v>
      </c>
      <c r="O1300" s="278" t="s">
        <v>268</v>
      </c>
      <c r="P1300" s="279">
        <v>0</v>
      </c>
      <c r="Q1300" s="278" t="s">
        <v>33</v>
      </c>
      <c r="R1300" s="275">
        <v>416100</v>
      </c>
      <c r="S1300" s="275" t="s">
        <v>197</v>
      </c>
      <c r="T1300" s="275">
        <v>5551.65</v>
      </c>
      <c r="U1300" s="275" t="s">
        <v>197</v>
      </c>
      <c r="V1300" s="283">
        <v>416100.16414207651</v>
      </c>
      <c r="W1300" s="275" t="s">
        <v>100</v>
      </c>
      <c r="X1300" s="275" t="s">
        <v>114</v>
      </c>
      <c r="Y1300" s="275">
        <v>5.55</v>
      </c>
      <c r="Z1300" s="275">
        <v>1</v>
      </c>
      <c r="AA1300" s="282" t="s">
        <v>630</v>
      </c>
      <c r="AB1300" s="289" t="s">
        <v>416</v>
      </c>
      <c r="AC1300" s="275" t="s">
        <v>394</v>
      </c>
      <c r="AD1300" s="290" t="s">
        <v>350</v>
      </c>
      <c r="AE1300" s="292"/>
      <c r="AF1300" s="292" t="s">
        <v>2134</v>
      </c>
      <c r="AG1300" s="292"/>
    </row>
    <row r="1301" spans="1:33" x14ac:dyDescent="0.25">
      <c r="A1301" s="275">
        <v>8520</v>
      </c>
      <c r="B1301" s="275" t="s">
        <v>196</v>
      </c>
      <c r="C1301" s="275" t="s">
        <v>19</v>
      </c>
      <c r="D1301" s="275">
        <v>692</v>
      </c>
      <c r="E1301" s="275" t="s">
        <v>187</v>
      </c>
      <c r="F1301" s="275" t="s">
        <v>16</v>
      </c>
      <c r="G1301" s="276">
        <v>85200310080560</v>
      </c>
      <c r="H1301" s="277" t="s">
        <v>57</v>
      </c>
      <c r="I1301" s="277" t="s">
        <v>224</v>
      </c>
      <c r="J1301" s="278">
        <v>42522</v>
      </c>
      <c r="K1301" s="279">
        <v>5</v>
      </c>
      <c r="L1301" s="275" t="s">
        <v>127</v>
      </c>
      <c r="M1301" s="275" t="s">
        <v>128</v>
      </c>
      <c r="N1301" s="278">
        <v>42527</v>
      </c>
      <c r="O1301" s="278" t="s">
        <v>268</v>
      </c>
      <c r="P1301" s="279">
        <v>0</v>
      </c>
      <c r="Q1301" s="278" t="s">
        <v>33</v>
      </c>
      <c r="R1301" s="275">
        <v>580782.25</v>
      </c>
      <c r="S1301" s="275" t="s">
        <v>197</v>
      </c>
      <c r="T1301" s="275">
        <v>7748.85</v>
      </c>
      <c r="U1301" s="275" t="s">
        <v>197</v>
      </c>
      <c r="V1301" s="283">
        <v>580781.88591001416</v>
      </c>
      <c r="W1301" s="275" t="s">
        <v>100</v>
      </c>
      <c r="X1301" s="275" t="s">
        <v>114</v>
      </c>
      <c r="Y1301" s="275">
        <v>7.75</v>
      </c>
      <c r="Z1301" s="275">
        <v>1</v>
      </c>
      <c r="AA1301" s="282" t="s">
        <v>630</v>
      </c>
      <c r="AB1301" s="289" t="s">
        <v>416</v>
      </c>
      <c r="AC1301" s="275" t="s">
        <v>2501</v>
      </c>
      <c r="AD1301" s="290" t="s">
        <v>350</v>
      </c>
      <c r="AE1301" s="292"/>
      <c r="AF1301" s="292" t="s">
        <v>2134</v>
      </c>
      <c r="AG1301" s="292"/>
    </row>
    <row r="1302" spans="1:33" x14ac:dyDescent="0.25">
      <c r="A1302" s="275">
        <v>8520</v>
      </c>
      <c r="B1302" s="275" t="s">
        <v>196</v>
      </c>
      <c r="C1302" s="275" t="s">
        <v>19</v>
      </c>
      <c r="D1302" s="275">
        <v>692</v>
      </c>
      <c r="E1302" s="275" t="s">
        <v>187</v>
      </c>
      <c r="F1302" s="275" t="s">
        <v>16</v>
      </c>
      <c r="G1302" s="276">
        <v>85200310081799</v>
      </c>
      <c r="H1302" s="277" t="s">
        <v>57</v>
      </c>
      <c r="I1302" s="277" t="s">
        <v>309</v>
      </c>
      <c r="J1302" s="278">
        <v>42522</v>
      </c>
      <c r="K1302" s="279">
        <v>5</v>
      </c>
      <c r="L1302" s="275" t="s">
        <v>127</v>
      </c>
      <c r="M1302" s="275" t="s">
        <v>128</v>
      </c>
      <c r="N1302" s="278">
        <v>42527</v>
      </c>
      <c r="O1302" s="278" t="s">
        <v>268</v>
      </c>
      <c r="P1302" s="279">
        <v>0</v>
      </c>
      <c r="Q1302" s="278" t="s">
        <v>33</v>
      </c>
      <c r="R1302" s="275">
        <v>1012211.17</v>
      </c>
      <c r="S1302" s="275" t="s">
        <v>197</v>
      </c>
      <c r="T1302" s="275">
        <v>13505.02</v>
      </c>
      <c r="U1302" s="275" t="s">
        <v>197</v>
      </c>
      <c r="V1302" s="283">
        <v>1012210.9712863792</v>
      </c>
      <c r="W1302" s="275" t="s">
        <v>100</v>
      </c>
      <c r="X1302" s="275" t="s">
        <v>114</v>
      </c>
      <c r="Y1302" s="275">
        <v>13.51</v>
      </c>
      <c r="Z1302" s="275">
        <v>1</v>
      </c>
      <c r="AA1302" s="282" t="s">
        <v>630</v>
      </c>
      <c r="AB1302" s="289" t="s">
        <v>416</v>
      </c>
      <c r="AC1302" s="275" t="s">
        <v>394</v>
      </c>
      <c r="AD1302" s="290" t="s">
        <v>350</v>
      </c>
      <c r="AE1302" s="292"/>
      <c r="AF1302" s="292" t="s">
        <v>2134</v>
      </c>
      <c r="AG1302" s="292"/>
    </row>
    <row r="1303" spans="1:33" x14ac:dyDescent="0.25">
      <c r="A1303" s="275">
        <v>8520</v>
      </c>
      <c r="B1303" s="275" t="s">
        <v>196</v>
      </c>
      <c r="C1303" s="275" t="s">
        <v>19</v>
      </c>
      <c r="D1303" s="275">
        <v>692</v>
      </c>
      <c r="E1303" s="275" t="s">
        <v>187</v>
      </c>
      <c r="F1303" s="275" t="s">
        <v>16</v>
      </c>
      <c r="G1303" s="276">
        <v>85200610006891</v>
      </c>
      <c r="H1303" s="277" t="s">
        <v>57</v>
      </c>
      <c r="I1303" s="277" t="s">
        <v>224</v>
      </c>
      <c r="J1303" s="278">
        <v>42522</v>
      </c>
      <c r="K1303" s="279">
        <v>5</v>
      </c>
      <c r="L1303" s="275" t="s">
        <v>127</v>
      </c>
      <c r="M1303" s="275" t="s">
        <v>128</v>
      </c>
      <c r="N1303" s="278">
        <v>42527</v>
      </c>
      <c r="O1303" s="278" t="s">
        <v>268</v>
      </c>
      <c r="P1303" s="279">
        <v>0</v>
      </c>
      <c r="Q1303" s="278" t="s">
        <v>33</v>
      </c>
      <c r="R1303" s="275">
        <v>1027152</v>
      </c>
      <c r="S1303" s="275" t="s">
        <v>197</v>
      </c>
      <c r="T1303" s="275">
        <v>13704.36</v>
      </c>
      <c r="U1303" s="275" t="s">
        <v>197</v>
      </c>
      <c r="V1303" s="283">
        <v>1027151.647791577</v>
      </c>
      <c r="W1303" s="275" t="s">
        <v>100</v>
      </c>
      <c r="X1303" s="275" t="s">
        <v>114</v>
      </c>
      <c r="Y1303" s="275">
        <v>13.7</v>
      </c>
      <c r="Z1303" s="275">
        <v>1</v>
      </c>
      <c r="AA1303" s="282" t="s">
        <v>630</v>
      </c>
      <c r="AB1303" s="289" t="s">
        <v>416</v>
      </c>
      <c r="AC1303" s="275" t="s">
        <v>2502</v>
      </c>
      <c r="AD1303" s="290" t="s">
        <v>350</v>
      </c>
      <c r="AE1303" s="292"/>
      <c r="AF1303" s="292" t="s">
        <v>2134</v>
      </c>
      <c r="AG1303" s="292"/>
    </row>
    <row r="1304" spans="1:33" x14ac:dyDescent="0.25">
      <c r="A1304" s="275">
        <v>8520</v>
      </c>
      <c r="B1304" s="275" t="s">
        <v>196</v>
      </c>
      <c r="C1304" s="275" t="s">
        <v>19</v>
      </c>
      <c r="D1304" s="275">
        <v>692</v>
      </c>
      <c r="E1304" s="275" t="s">
        <v>187</v>
      </c>
      <c r="F1304" s="275" t="s">
        <v>16</v>
      </c>
      <c r="G1304" s="276">
        <v>85200310081789</v>
      </c>
      <c r="H1304" s="277" t="s">
        <v>57</v>
      </c>
      <c r="I1304" s="277" t="s">
        <v>2503</v>
      </c>
      <c r="J1304" s="278">
        <v>42522</v>
      </c>
      <c r="K1304" s="279">
        <v>5</v>
      </c>
      <c r="L1304" s="275" t="s">
        <v>127</v>
      </c>
      <c r="M1304" s="275" t="s">
        <v>128</v>
      </c>
      <c r="N1304" s="278">
        <v>42527</v>
      </c>
      <c r="O1304" s="278" t="s">
        <v>268</v>
      </c>
      <c r="P1304" s="279">
        <v>0</v>
      </c>
      <c r="Q1304" s="278" t="s">
        <v>33</v>
      </c>
      <c r="R1304" s="275">
        <v>1034970.98</v>
      </c>
      <c r="S1304" s="275" t="s">
        <v>197</v>
      </c>
      <c r="T1304" s="275">
        <v>13808.69</v>
      </c>
      <c r="U1304" s="275" t="s">
        <v>197</v>
      </c>
      <c r="V1304" s="283">
        <v>1034971.2563989176</v>
      </c>
      <c r="W1304" s="275" t="s">
        <v>100</v>
      </c>
      <c r="X1304" s="275" t="s">
        <v>114</v>
      </c>
      <c r="Y1304" s="275">
        <v>13.81</v>
      </c>
      <c r="Z1304" s="275">
        <v>1</v>
      </c>
      <c r="AA1304" s="282" t="s">
        <v>630</v>
      </c>
      <c r="AB1304" s="289" t="s">
        <v>416</v>
      </c>
      <c r="AC1304" s="275" t="s">
        <v>2502</v>
      </c>
      <c r="AD1304" s="290" t="s">
        <v>350</v>
      </c>
      <c r="AE1304" s="292"/>
      <c r="AF1304" s="292" t="s">
        <v>2134</v>
      </c>
      <c r="AG1304" s="292"/>
    </row>
    <row r="1305" spans="1:33" x14ac:dyDescent="0.25">
      <c r="A1305" s="275">
        <v>8520</v>
      </c>
      <c r="B1305" s="275" t="s">
        <v>196</v>
      </c>
      <c r="C1305" s="275" t="s">
        <v>19</v>
      </c>
      <c r="D1305" s="275">
        <v>692</v>
      </c>
      <c r="E1305" s="275" t="s">
        <v>187</v>
      </c>
      <c r="F1305" s="275" t="s">
        <v>16</v>
      </c>
      <c r="G1305" s="276">
        <v>85200310081739</v>
      </c>
      <c r="H1305" s="277" t="s">
        <v>57</v>
      </c>
      <c r="I1305" s="277" t="s">
        <v>309</v>
      </c>
      <c r="J1305" s="278">
        <v>42522</v>
      </c>
      <c r="K1305" s="279">
        <v>5</v>
      </c>
      <c r="L1305" s="275" t="s">
        <v>127</v>
      </c>
      <c r="M1305" s="275" t="s">
        <v>128</v>
      </c>
      <c r="N1305" s="278">
        <v>42527</v>
      </c>
      <c r="O1305" s="278" t="s">
        <v>268</v>
      </c>
      <c r="P1305" s="279">
        <v>0</v>
      </c>
      <c r="Q1305" s="278" t="s">
        <v>33</v>
      </c>
      <c r="R1305" s="275">
        <v>1053541.17</v>
      </c>
      <c r="S1305" s="275" t="s">
        <v>197</v>
      </c>
      <c r="T1305" s="275">
        <v>14056.45</v>
      </c>
      <c r="U1305" s="275" t="s">
        <v>197</v>
      </c>
      <c r="V1305" s="283">
        <v>1053541.0467617542</v>
      </c>
      <c r="W1305" s="275" t="s">
        <v>100</v>
      </c>
      <c r="X1305" s="275" t="s">
        <v>114</v>
      </c>
      <c r="Y1305" s="275">
        <v>14.06</v>
      </c>
      <c r="Z1305" s="275">
        <v>1</v>
      </c>
      <c r="AA1305" s="282" t="s">
        <v>630</v>
      </c>
      <c r="AB1305" s="289" t="s">
        <v>416</v>
      </c>
      <c r="AC1305" s="275" t="s">
        <v>394</v>
      </c>
      <c r="AD1305" s="290" t="s">
        <v>350</v>
      </c>
      <c r="AE1305" s="292"/>
      <c r="AF1305" s="292" t="s">
        <v>2134</v>
      </c>
      <c r="AG1305" s="292"/>
    </row>
    <row r="1306" spans="1:33" x14ac:dyDescent="0.25">
      <c r="A1306" s="275">
        <v>8520</v>
      </c>
      <c r="B1306" s="275" t="s">
        <v>196</v>
      </c>
      <c r="C1306" s="275" t="s">
        <v>19</v>
      </c>
      <c r="D1306" s="275">
        <v>692</v>
      </c>
      <c r="E1306" s="275" t="s">
        <v>187</v>
      </c>
      <c r="F1306" s="275" t="s">
        <v>16</v>
      </c>
      <c r="G1306" s="276">
        <v>85200310081815</v>
      </c>
      <c r="H1306" s="277" t="s">
        <v>57</v>
      </c>
      <c r="I1306" s="277" t="s">
        <v>224</v>
      </c>
      <c r="J1306" s="278">
        <v>42522</v>
      </c>
      <c r="K1306" s="279">
        <v>5</v>
      </c>
      <c r="L1306" s="275" t="s">
        <v>127</v>
      </c>
      <c r="M1306" s="275" t="s">
        <v>128</v>
      </c>
      <c r="N1306" s="278">
        <v>42527</v>
      </c>
      <c r="O1306" s="278" t="s">
        <v>268</v>
      </c>
      <c r="P1306" s="279">
        <v>0</v>
      </c>
      <c r="Q1306" s="278" t="s">
        <v>33</v>
      </c>
      <c r="R1306" s="275">
        <v>1096151.08</v>
      </c>
      <c r="S1306" s="275" t="s">
        <v>197</v>
      </c>
      <c r="T1306" s="275">
        <v>14624.96</v>
      </c>
      <c r="U1306" s="275" t="s">
        <v>197</v>
      </c>
      <c r="V1306" s="283">
        <v>1096151.2805330495</v>
      </c>
      <c r="W1306" s="275" t="s">
        <v>100</v>
      </c>
      <c r="X1306" s="275" t="s">
        <v>114</v>
      </c>
      <c r="Y1306" s="275">
        <v>14.62</v>
      </c>
      <c r="Z1306" s="275">
        <v>1</v>
      </c>
      <c r="AA1306" s="282" t="s">
        <v>630</v>
      </c>
      <c r="AB1306" s="289" t="s">
        <v>416</v>
      </c>
      <c r="AC1306" s="275" t="s">
        <v>394</v>
      </c>
      <c r="AD1306" s="290" t="s">
        <v>350</v>
      </c>
      <c r="AE1306" s="292"/>
      <c r="AF1306" s="292" t="s">
        <v>2134</v>
      </c>
      <c r="AG1306" s="292"/>
    </row>
    <row r="1307" spans="1:33" x14ac:dyDescent="0.25">
      <c r="A1307" s="275">
        <v>8520</v>
      </c>
      <c r="B1307" s="275" t="s">
        <v>196</v>
      </c>
      <c r="C1307" s="275" t="s">
        <v>19</v>
      </c>
      <c r="D1307" s="275">
        <v>692</v>
      </c>
      <c r="E1307" s="275" t="s">
        <v>187</v>
      </c>
      <c r="F1307" s="275" t="s">
        <v>16</v>
      </c>
      <c r="G1307" s="276">
        <v>85200310081814</v>
      </c>
      <c r="H1307" s="277" t="s">
        <v>57</v>
      </c>
      <c r="I1307" s="277" t="s">
        <v>224</v>
      </c>
      <c r="J1307" s="278">
        <v>42522</v>
      </c>
      <c r="K1307" s="279">
        <v>5</v>
      </c>
      <c r="L1307" s="275" t="s">
        <v>127</v>
      </c>
      <c r="M1307" s="275" t="s">
        <v>128</v>
      </c>
      <c r="N1307" s="278">
        <v>42527</v>
      </c>
      <c r="O1307" s="278" t="s">
        <v>268</v>
      </c>
      <c r="P1307" s="279">
        <v>0</v>
      </c>
      <c r="Q1307" s="278" t="s">
        <v>33</v>
      </c>
      <c r="R1307" s="275">
        <v>1163773</v>
      </c>
      <c r="S1307" s="275" t="s">
        <v>197</v>
      </c>
      <c r="T1307" s="275">
        <v>15527.18</v>
      </c>
      <c r="U1307" s="275" t="s">
        <v>197</v>
      </c>
      <c r="V1307" s="283">
        <v>1163773.3190427294</v>
      </c>
      <c r="W1307" s="275" t="s">
        <v>100</v>
      </c>
      <c r="X1307" s="275" t="s">
        <v>114</v>
      </c>
      <c r="Y1307" s="275">
        <v>15.53</v>
      </c>
      <c r="Z1307" s="275">
        <v>1</v>
      </c>
      <c r="AA1307" s="282" t="s">
        <v>630</v>
      </c>
      <c r="AB1307" s="289" t="s">
        <v>416</v>
      </c>
      <c r="AC1307" s="275" t="s">
        <v>2502</v>
      </c>
      <c r="AD1307" s="290" t="s">
        <v>350</v>
      </c>
      <c r="AE1307" s="292"/>
      <c r="AF1307" s="292" t="s">
        <v>2134</v>
      </c>
      <c r="AG1307" s="292"/>
    </row>
    <row r="1308" spans="1:33" x14ac:dyDescent="0.25">
      <c r="A1308" s="275">
        <v>8520</v>
      </c>
      <c r="B1308" s="275" t="s">
        <v>196</v>
      </c>
      <c r="C1308" s="275" t="s">
        <v>19</v>
      </c>
      <c r="D1308" s="275">
        <v>692</v>
      </c>
      <c r="E1308" s="275" t="s">
        <v>187</v>
      </c>
      <c r="F1308" s="275" t="s">
        <v>16</v>
      </c>
      <c r="G1308" s="276">
        <v>85200310081812</v>
      </c>
      <c r="H1308" s="277" t="s">
        <v>57</v>
      </c>
      <c r="I1308" s="277" t="s">
        <v>224</v>
      </c>
      <c r="J1308" s="278">
        <v>42522</v>
      </c>
      <c r="K1308" s="279">
        <v>5</v>
      </c>
      <c r="L1308" s="275" t="s">
        <v>127</v>
      </c>
      <c r="M1308" s="275" t="s">
        <v>128</v>
      </c>
      <c r="N1308" s="278">
        <v>42527</v>
      </c>
      <c r="O1308" s="278" t="s">
        <v>268</v>
      </c>
      <c r="P1308" s="279">
        <v>0</v>
      </c>
      <c r="Q1308" s="278" t="s">
        <v>33</v>
      </c>
      <c r="R1308" s="275">
        <v>1190072.6399999999</v>
      </c>
      <c r="S1308" s="275" t="s">
        <v>197</v>
      </c>
      <c r="T1308" s="275">
        <v>15878.07</v>
      </c>
      <c r="U1308" s="275" t="s">
        <v>197</v>
      </c>
      <c r="V1308" s="283">
        <v>1190072.7771490244</v>
      </c>
      <c r="W1308" s="275" t="s">
        <v>100</v>
      </c>
      <c r="X1308" s="275" t="s">
        <v>114</v>
      </c>
      <c r="Y1308" s="275">
        <v>15.88</v>
      </c>
      <c r="Z1308" s="275">
        <v>1</v>
      </c>
      <c r="AA1308" s="282" t="s">
        <v>630</v>
      </c>
      <c r="AB1308" s="289" t="s">
        <v>416</v>
      </c>
      <c r="AC1308" s="275" t="s">
        <v>2502</v>
      </c>
      <c r="AD1308" s="290" t="s">
        <v>350</v>
      </c>
      <c r="AE1308" s="292"/>
      <c r="AF1308" s="292" t="s">
        <v>2134</v>
      </c>
      <c r="AG1308" s="292"/>
    </row>
    <row r="1309" spans="1:33" x14ac:dyDescent="0.25">
      <c r="A1309" s="275">
        <v>8520</v>
      </c>
      <c r="B1309" s="275" t="s">
        <v>196</v>
      </c>
      <c r="C1309" s="275" t="s">
        <v>19</v>
      </c>
      <c r="D1309" s="275">
        <v>692</v>
      </c>
      <c r="E1309" s="275" t="s">
        <v>187</v>
      </c>
      <c r="F1309" s="275" t="s">
        <v>16</v>
      </c>
      <c r="G1309" s="276">
        <v>85200310081798</v>
      </c>
      <c r="H1309" s="277" t="s">
        <v>57</v>
      </c>
      <c r="I1309" s="277" t="s">
        <v>224</v>
      </c>
      <c r="J1309" s="278">
        <v>42522</v>
      </c>
      <c r="K1309" s="279">
        <v>5</v>
      </c>
      <c r="L1309" s="275" t="s">
        <v>127</v>
      </c>
      <c r="M1309" s="275" t="s">
        <v>128</v>
      </c>
      <c r="N1309" s="278">
        <v>42527</v>
      </c>
      <c r="O1309" s="278" t="s">
        <v>268</v>
      </c>
      <c r="P1309" s="279">
        <v>0</v>
      </c>
      <c r="Q1309" s="278" t="s">
        <v>33</v>
      </c>
      <c r="R1309" s="275">
        <v>1192133.8</v>
      </c>
      <c r="S1309" s="275" t="s">
        <v>197</v>
      </c>
      <c r="T1309" s="275">
        <v>15905.57</v>
      </c>
      <c r="U1309" s="275" t="s">
        <v>197</v>
      </c>
      <c r="V1309" s="283">
        <v>1192133.9219463202</v>
      </c>
      <c r="W1309" s="275" t="s">
        <v>100</v>
      </c>
      <c r="X1309" s="275" t="s">
        <v>114</v>
      </c>
      <c r="Y1309" s="275">
        <v>15.91</v>
      </c>
      <c r="Z1309" s="275">
        <v>1</v>
      </c>
      <c r="AA1309" s="282" t="s">
        <v>630</v>
      </c>
      <c r="AB1309" s="289" t="s">
        <v>416</v>
      </c>
      <c r="AC1309" s="275" t="s">
        <v>394</v>
      </c>
      <c r="AD1309" s="290" t="s">
        <v>350</v>
      </c>
      <c r="AE1309" s="292"/>
      <c r="AF1309" s="292" t="s">
        <v>2134</v>
      </c>
      <c r="AG1309" s="292"/>
    </row>
    <row r="1310" spans="1:33" x14ac:dyDescent="0.25">
      <c r="A1310" s="275">
        <v>8520</v>
      </c>
      <c r="B1310" s="275" t="s">
        <v>196</v>
      </c>
      <c r="C1310" s="275" t="s">
        <v>19</v>
      </c>
      <c r="D1310" s="275">
        <v>692</v>
      </c>
      <c r="E1310" s="275" t="s">
        <v>187</v>
      </c>
      <c r="F1310" s="275" t="s">
        <v>16</v>
      </c>
      <c r="G1310" s="276">
        <v>85200310081738</v>
      </c>
      <c r="H1310" s="277" t="s">
        <v>57</v>
      </c>
      <c r="I1310" s="277" t="s">
        <v>224</v>
      </c>
      <c r="J1310" s="278">
        <v>42522</v>
      </c>
      <c r="K1310" s="279">
        <v>5</v>
      </c>
      <c r="L1310" s="275" t="s">
        <v>127</v>
      </c>
      <c r="M1310" s="275" t="s">
        <v>128</v>
      </c>
      <c r="N1310" s="278">
        <v>42527</v>
      </c>
      <c r="O1310" s="278" t="s">
        <v>268</v>
      </c>
      <c r="P1310" s="279">
        <v>0</v>
      </c>
      <c r="Q1310" s="278" t="s">
        <v>33</v>
      </c>
      <c r="R1310" s="275">
        <v>1223551.3</v>
      </c>
      <c r="S1310" s="275" t="s">
        <v>197</v>
      </c>
      <c r="T1310" s="275">
        <v>16324.74</v>
      </c>
      <c r="U1310" s="275" t="s">
        <v>197</v>
      </c>
      <c r="V1310" s="283">
        <v>1223551.0152075009</v>
      </c>
      <c r="W1310" s="275" t="s">
        <v>100</v>
      </c>
      <c r="X1310" s="275" t="s">
        <v>114</v>
      </c>
      <c r="Y1310" s="275">
        <v>16.32</v>
      </c>
      <c r="Z1310" s="275">
        <v>1</v>
      </c>
      <c r="AA1310" s="282" t="s">
        <v>630</v>
      </c>
      <c r="AB1310" s="289" t="s">
        <v>416</v>
      </c>
      <c r="AC1310" s="275" t="s">
        <v>394</v>
      </c>
      <c r="AD1310" s="290" t="s">
        <v>350</v>
      </c>
      <c r="AE1310" s="292"/>
      <c r="AF1310" s="292" t="s">
        <v>2134</v>
      </c>
      <c r="AG1310" s="292"/>
    </row>
    <row r="1311" spans="1:33" x14ac:dyDescent="0.25">
      <c r="A1311" s="275">
        <v>8520</v>
      </c>
      <c r="B1311" s="275" t="s">
        <v>196</v>
      </c>
      <c r="C1311" s="275" t="s">
        <v>19</v>
      </c>
      <c r="D1311" s="275">
        <v>692</v>
      </c>
      <c r="E1311" s="275" t="s">
        <v>187</v>
      </c>
      <c r="F1311" s="275" t="s">
        <v>16</v>
      </c>
      <c r="G1311" s="276">
        <v>85200310081816</v>
      </c>
      <c r="H1311" s="277" t="s">
        <v>57</v>
      </c>
      <c r="I1311" s="277" t="s">
        <v>310</v>
      </c>
      <c r="J1311" s="278">
        <v>42522</v>
      </c>
      <c r="K1311" s="279">
        <v>5</v>
      </c>
      <c r="L1311" s="275" t="s">
        <v>127</v>
      </c>
      <c r="M1311" s="275" t="s">
        <v>128</v>
      </c>
      <c r="N1311" s="278">
        <v>42527</v>
      </c>
      <c r="O1311" s="278" t="s">
        <v>268</v>
      </c>
      <c r="P1311" s="279">
        <v>0</v>
      </c>
      <c r="Q1311" s="278" t="s">
        <v>33</v>
      </c>
      <c r="R1311" s="275">
        <v>1315956</v>
      </c>
      <c r="S1311" s="275" t="s">
        <v>197</v>
      </c>
      <c r="T1311" s="275">
        <v>17557.62</v>
      </c>
      <c r="U1311" s="275" t="s">
        <v>197</v>
      </c>
      <c r="V1311" s="283">
        <v>1315956.2587598653</v>
      </c>
      <c r="W1311" s="275" t="s">
        <v>100</v>
      </c>
      <c r="X1311" s="275" t="s">
        <v>114</v>
      </c>
      <c r="Y1311" s="275">
        <v>17.559999999999999</v>
      </c>
      <c r="Z1311" s="275">
        <v>1</v>
      </c>
      <c r="AA1311" s="282" t="s">
        <v>630</v>
      </c>
      <c r="AB1311" s="289" t="s">
        <v>416</v>
      </c>
      <c r="AC1311" s="275" t="s">
        <v>394</v>
      </c>
      <c r="AD1311" s="290" t="s">
        <v>350</v>
      </c>
      <c r="AE1311" s="292"/>
      <c r="AF1311" s="292" t="s">
        <v>2134</v>
      </c>
      <c r="AG1311" s="292"/>
    </row>
    <row r="1312" spans="1:33" x14ac:dyDescent="0.25">
      <c r="A1312" s="275">
        <v>8520</v>
      </c>
      <c r="B1312" s="275" t="s">
        <v>196</v>
      </c>
      <c r="C1312" s="275" t="s">
        <v>19</v>
      </c>
      <c r="D1312" s="275">
        <v>692</v>
      </c>
      <c r="E1312" s="275" t="s">
        <v>187</v>
      </c>
      <c r="F1312" s="275" t="s">
        <v>16</v>
      </c>
      <c r="G1312" s="276">
        <v>85200310081809</v>
      </c>
      <c r="H1312" s="277" t="s">
        <v>57</v>
      </c>
      <c r="I1312" s="277" t="s">
        <v>224</v>
      </c>
      <c r="J1312" s="278">
        <v>42522</v>
      </c>
      <c r="K1312" s="279">
        <v>5</v>
      </c>
      <c r="L1312" s="275" t="s">
        <v>127</v>
      </c>
      <c r="M1312" s="275" t="s">
        <v>128</v>
      </c>
      <c r="N1312" s="278">
        <v>42527</v>
      </c>
      <c r="O1312" s="278" t="s">
        <v>268</v>
      </c>
      <c r="P1312" s="279">
        <v>0</v>
      </c>
      <c r="Q1312" s="278" t="s">
        <v>33</v>
      </c>
      <c r="R1312" s="275">
        <v>1438736.12</v>
      </c>
      <c r="S1312" s="275" t="s">
        <v>197</v>
      </c>
      <c r="T1312" s="275">
        <v>19195.759999999998</v>
      </c>
      <c r="U1312" s="275" t="s">
        <v>197</v>
      </c>
      <c r="V1312" s="283">
        <v>1438736.0310595781</v>
      </c>
      <c r="W1312" s="275" t="s">
        <v>100</v>
      </c>
      <c r="X1312" s="275" t="s">
        <v>114</v>
      </c>
      <c r="Y1312" s="275">
        <v>19.2</v>
      </c>
      <c r="Z1312" s="275">
        <v>1</v>
      </c>
      <c r="AA1312" s="282" t="s">
        <v>630</v>
      </c>
      <c r="AB1312" s="289" t="s">
        <v>416</v>
      </c>
      <c r="AC1312" s="275" t="s">
        <v>394</v>
      </c>
      <c r="AD1312" s="290" t="s">
        <v>350</v>
      </c>
      <c r="AE1312" s="292"/>
      <c r="AF1312" s="292" t="s">
        <v>2134</v>
      </c>
      <c r="AG1312" s="292"/>
    </row>
    <row r="1313" spans="1:33" x14ac:dyDescent="0.25">
      <c r="A1313" s="275">
        <v>8520</v>
      </c>
      <c r="B1313" s="275" t="s">
        <v>196</v>
      </c>
      <c r="C1313" s="275" t="s">
        <v>19</v>
      </c>
      <c r="D1313" s="275">
        <v>692</v>
      </c>
      <c r="E1313" s="275" t="s">
        <v>187</v>
      </c>
      <c r="F1313" s="275" t="s">
        <v>16</v>
      </c>
      <c r="G1313" s="276">
        <v>85200310081820</v>
      </c>
      <c r="H1313" s="277" t="s">
        <v>57</v>
      </c>
      <c r="I1313" s="277" t="s">
        <v>310</v>
      </c>
      <c r="J1313" s="278">
        <v>42522</v>
      </c>
      <c r="K1313" s="279">
        <v>5</v>
      </c>
      <c r="L1313" s="275" t="s">
        <v>127</v>
      </c>
      <c r="M1313" s="275" t="s">
        <v>128</v>
      </c>
      <c r="N1313" s="278">
        <v>42527</v>
      </c>
      <c r="O1313" s="278" t="s">
        <v>268</v>
      </c>
      <c r="P1313" s="279">
        <v>0</v>
      </c>
      <c r="Q1313" s="278" t="s">
        <v>33</v>
      </c>
      <c r="R1313" s="275">
        <v>1464381.3</v>
      </c>
      <c r="S1313" s="275" t="s">
        <v>197</v>
      </c>
      <c r="T1313" s="275">
        <v>19537.919999999998</v>
      </c>
      <c r="U1313" s="275" t="s">
        <v>197</v>
      </c>
      <c r="V1313" s="283">
        <v>1464381.1693811317</v>
      </c>
      <c r="W1313" s="275" t="s">
        <v>100</v>
      </c>
      <c r="X1313" s="275" t="s">
        <v>114</v>
      </c>
      <c r="Y1313" s="275">
        <v>19.54</v>
      </c>
      <c r="Z1313" s="275">
        <v>1</v>
      </c>
      <c r="AA1313" s="282" t="s">
        <v>630</v>
      </c>
      <c r="AB1313" s="289" t="s">
        <v>416</v>
      </c>
      <c r="AC1313" s="275" t="s">
        <v>2502</v>
      </c>
      <c r="AD1313" s="290" t="s">
        <v>350</v>
      </c>
      <c r="AE1313" s="292"/>
      <c r="AF1313" s="292" t="s">
        <v>2134</v>
      </c>
      <c r="AG1313" s="292"/>
    </row>
    <row r="1314" spans="1:33" x14ac:dyDescent="0.25">
      <c r="A1314" s="275">
        <v>8520</v>
      </c>
      <c r="B1314" s="275" t="s">
        <v>196</v>
      </c>
      <c r="C1314" s="275" t="s">
        <v>19</v>
      </c>
      <c r="D1314" s="275">
        <v>692</v>
      </c>
      <c r="E1314" s="275" t="s">
        <v>187</v>
      </c>
      <c r="F1314" s="275" t="s">
        <v>16</v>
      </c>
      <c r="G1314" s="276">
        <v>85200310081805</v>
      </c>
      <c r="H1314" s="277" t="s">
        <v>57</v>
      </c>
      <c r="I1314" s="277" t="s">
        <v>224</v>
      </c>
      <c r="J1314" s="278">
        <v>42522</v>
      </c>
      <c r="K1314" s="279">
        <v>5</v>
      </c>
      <c r="L1314" s="275" t="s">
        <v>127</v>
      </c>
      <c r="M1314" s="275" t="s">
        <v>128</v>
      </c>
      <c r="N1314" s="278">
        <v>42527</v>
      </c>
      <c r="O1314" s="278" t="s">
        <v>268</v>
      </c>
      <c r="P1314" s="279">
        <v>0</v>
      </c>
      <c r="Q1314" s="278" t="s">
        <v>33</v>
      </c>
      <c r="R1314" s="275">
        <v>1631540.94</v>
      </c>
      <c r="S1314" s="275" t="s">
        <v>197</v>
      </c>
      <c r="T1314" s="275">
        <v>21768.18</v>
      </c>
      <c r="U1314" s="275" t="s">
        <v>197</v>
      </c>
      <c r="V1314" s="283">
        <v>1631540.7619490183</v>
      </c>
      <c r="W1314" s="275" t="s">
        <v>100</v>
      </c>
      <c r="X1314" s="275" t="s">
        <v>114</v>
      </c>
      <c r="Y1314" s="275">
        <v>21.77</v>
      </c>
      <c r="Z1314" s="275">
        <v>1</v>
      </c>
      <c r="AA1314" s="282" t="s">
        <v>630</v>
      </c>
      <c r="AB1314" s="289" t="s">
        <v>416</v>
      </c>
      <c r="AC1314" s="275" t="s">
        <v>2502</v>
      </c>
      <c r="AD1314" s="290" t="s">
        <v>350</v>
      </c>
      <c r="AE1314" s="292"/>
      <c r="AF1314" s="292" t="s">
        <v>2134</v>
      </c>
      <c r="AG1314" s="292"/>
    </row>
    <row r="1315" spans="1:33" x14ac:dyDescent="0.25">
      <c r="A1315" s="275">
        <v>8520</v>
      </c>
      <c r="B1315" s="275" t="s">
        <v>196</v>
      </c>
      <c r="C1315" s="275" t="s">
        <v>19</v>
      </c>
      <c r="D1315" s="275">
        <v>692</v>
      </c>
      <c r="E1315" s="275" t="s">
        <v>187</v>
      </c>
      <c r="F1315" s="275" t="s">
        <v>16</v>
      </c>
      <c r="G1315" s="276">
        <v>85200310081765</v>
      </c>
      <c r="H1315" s="277" t="s">
        <v>57</v>
      </c>
      <c r="I1315" s="277" t="s">
        <v>2504</v>
      </c>
      <c r="J1315" s="278">
        <v>42522</v>
      </c>
      <c r="K1315" s="279">
        <v>5</v>
      </c>
      <c r="L1315" s="275" t="s">
        <v>127</v>
      </c>
      <c r="M1315" s="275" t="s">
        <v>128</v>
      </c>
      <c r="N1315" s="278">
        <v>42527</v>
      </c>
      <c r="O1315" s="278" t="s">
        <v>268</v>
      </c>
      <c r="P1315" s="279">
        <v>0</v>
      </c>
      <c r="Q1315" s="278" t="s">
        <v>33</v>
      </c>
      <c r="R1315" s="275">
        <v>1669709</v>
      </c>
      <c r="S1315" s="275" t="s">
        <v>197</v>
      </c>
      <c r="T1315" s="275">
        <v>22277.42</v>
      </c>
      <c r="U1315" s="275" t="s">
        <v>197</v>
      </c>
      <c r="V1315" s="283">
        <v>1669708.666551742</v>
      </c>
      <c r="W1315" s="275" t="s">
        <v>100</v>
      </c>
      <c r="X1315" s="275" t="s">
        <v>114</v>
      </c>
      <c r="Y1315" s="275">
        <v>22.28</v>
      </c>
      <c r="Z1315" s="275">
        <v>1</v>
      </c>
      <c r="AA1315" s="282" t="s">
        <v>630</v>
      </c>
      <c r="AB1315" s="289" t="s">
        <v>416</v>
      </c>
      <c r="AC1315" s="275" t="s">
        <v>394</v>
      </c>
      <c r="AD1315" s="290" t="s">
        <v>350</v>
      </c>
      <c r="AE1315" s="292"/>
      <c r="AF1315" s="292" t="s">
        <v>2134</v>
      </c>
      <c r="AG1315" s="292"/>
    </row>
    <row r="1316" spans="1:33" x14ac:dyDescent="0.25">
      <c r="A1316" s="275">
        <v>8520</v>
      </c>
      <c r="B1316" s="275" t="s">
        <v>196</v>
      </c>
      <c r="C1316" s="275" t="s">
        <v>19</v>
      </c>
      <c r="D1316" s="275">
        <v>692</v>
      </c>
      <c r="E1316" s="275" t="s">
        <v>187</v>
      </c>
      <c r="F1316" s="275" t="s">
        <v>16</v>
      </c>
      <c r="G1316" s="276">
        <v>85200310081764</v>
      </c>
      <c r="H1316" s="277" t="s">
        <v>57</v>
      </c>
      <c r="I1316" s="277" t="s">
        <v>2504</v>
      </c>
      <c r="J1316" s="278">
        <v>42522</v>
      </c>
      <c r="K1316" s="279">
        <v>5</v>
      </c>
      <c r="L1316" s="275" t="s">
        <v>127</v>
      </c>
      <c r="M1316" s="275" t="s">
        <v>128</v>
      </c>
      <c r="N1316" s="278">
        <v>42527</v>
      </c>
      <c r="O1316" s="278" t="s">
        <v>268</v>
      </c>
      <c r="P1316" s="279">
        <v>0</v>
      </c>
      <c r="Q1316" s="278" t="s">
        <v>33</v>
      </c>
      <c r="R1316" s="275">
        <v>1742890</v>
      </c>
      <c r="S1316" s="275" t="s">
        <v>197</v>
      </c>
      <c r="T1316" s="275">
        <v>23253.81</v>
      </c>
      <c r="U1316" s="275" t="s">
        <v>197</v>
      </c>
      <c r="V1316" s="283">
        <v>1742889.7999565285</v>
      </c>
      <c r="W1316" s="275" t="s">
        <v>100</v>
      </c>
      <c r="X1316" s="275" t="s">
        <v>114</v>
      </c>
      <c r="Y1316" s="275">
        <v>23.25</v>
      </c>
      <c r="Z1316" s="275">
        <v>1</v>
      </c>
      <c r="AA1316" s="282" t="s">
        <v>630</v>
      </c>
      <c r="AB1316" s="289" t="s">
        <v>416</v>
      </c>
      <c r="AC1316" s="275" t="s">
        <v>394</v>
      </c>
      <c r="AD1316" s="290" t="s">
        <v>350</v>
      </c>
      <c r="AE1316" s="292"/>
      <c r="AF1316" s="292" t="s">
        <v>2134</v>
      </c>
      <c r="AG1316" s="292"/>
    </row>
    <row r="1317" spans="1:33" x14ac:dyDescent="0.25">
      <c r="A1317" s="275">
        <v>8520</v>
      </c>
      <c r="B1317" s="275" t="s">
        <v>196</v>
      </c>
      <c r="C1317" s="275" t="s">
        <v>19</v>
      </c>
      <c r="D1317" s="275">
        <v>692</v>
      </c>
      <c r="E1317" s="275" t="s">
        <v>187</v>
      </c>
      <c r="F1317" s="275" t="s">
        <v>16</v>
      </c>
      <c r="G1317" s="276">
        <v>85200310081793</v>
      </c>
      <c r="H1317" s="277" t="s">
        <v>57</v>
      </c>
      <c r="I1317" s="277" t="s">
        <v>224</v>
      </c>
      <c r="J1317" s="278">
        <v>42522</v>
      </c>
      <c r="K1317" s="279">
        <v>5</v>
      </c>
      <c r="L1317" s="275" t="s">
        <v>127</v>
      </c>
      <c r="M1317" s="275" t="s">
        <v>128</v>
      </c>
      <c r="N1317" s="278">
        <v>42527</v>
      </c>
      <c r="O1317" s="278" t="s">
        <v>268</v>
      </c>
      <c r="P1317" s="279">
        <v>0</v>
      </c>
      <c r="Q1317" s="278" t="s">
        <v>33</v>
      </c>
      <c r="R1317" s="275">
        <v>1938084</v>
      </c>
      <c r="S1317" s="275" t="s">
        <v>197</v>
      </c>
      <c r="T1317" s="275">
        <v>25858.11</v>
      </c>
      <c r="U1317" s="275" t="s">
        <v>197</v>
      </c>
      <c r="V1317" s="283">
        <v>1938083.9597964338</v>
      </c>
      <c r="W1317" s="275" t="s">
        <v>100</v>
      </c>
      <c r="X1317" s="275" t="s">
        <v>114</v>
      </c>
      <c r="Y1317" s="275">
        <v>25.86</v>
      </c>
      <c r="Z1317" s="275">
        <v>1</v>
      </c>
      <c r="AA1317" s="282" t="s">
        <v>630</v>
      </c>
      <c r="AB1317" s="289" t="s">
        <v>416</v>
      </c>
      <c r="AC1317" s="275" t="s">
        <v>394</v>
      </c>
      <c r="AD1317" s="290" t="s">
        <v>350</v>
      </c>
      <c r="AE1317" s="292"/>
      <c r="AF1317" s="292" t="s">
        <v>2134</v>
      </c>
      <c r="AG1317" s="292"/>
    </row>
    <row r="1318" spans="1:33" x14ac:dyDescent="0.25">
      <c r="A1318" s="275">
        <v>8520</v>
      </c>
      <c r="B1318" s="275" t="s">
        <v>196</v>
      </c>
      <c r="C1318" s="275" t="s">
        <v>19</v>
      </c>
      <c r="D1318" s="275">
        <v>692</v>
      </c>
      <c r="E1318" s="275" t="s">
        <v>187</v>
      </c>
      <c r="F1318" s="275" t="s">
        <v>16</v>
      </c>
      <c r="G1318" s="276">
        <v>85200310081795</v>
      </c>
      <c r="H1318" s="277" t="s">
        <v>57</v>
      </c>
      <c r="I1318" s="277" t="s">
        <v>2503</v>
      </c>
      <c r="J1318" s="278">
        <v>42522</v>
      </c>
      <c r="K1318" s="279">
        <v>5</v>
      </c>
      <c r="L1318" s="275" t="s">
        <v>127</v>
      </c>
      <c r="M1318" s="275" t="s">
        <v>128</v>
      </c>
      <c r="N1318" s="278">
        <v>42527</v>
      </c>
      <c r="O1318" s="278" t="s">
        <v>268</v>
      </c>
      <c r="P1318" s="279">
        <v>0</v>
      </c>
      <c r="Q1318" s="278" t="s">
        <v>33</v>
      </c>
      <c r="R1318" s="275">
        <v>2268505.7000000002</v>
      </c>
      <c r="S1318" s="275" t="s">
        <v>197</v>
      </c>
      <c r="T1318" s="275">
        <v>30266.63</v>
      </c>
      <c r="U1318" s="275" t="s">
        <v>197</v>
      </c>
      <c r="V1318" s="283">
        <v>2268505.7074973206</v>
      </c>
      <c r="W1318" s="275" t="s">
        <v>100</v>
      </c>
      <c r="X1318" s="275" t="s">
        <v>114</v>
      </c>
      <c r="Y1318" s="275">
        <v>30.27</v>
      </c>
      <c r="Z1318" s="275">
        <v>1</v>
      </c>
      <c r="AA1318" s="282" t="s">
        <v>630</v>
      </c>
      <c r="AB1318" s="289" t="s">
        <v>416</v>
      </c>
      <c r="AC1318" s="275" t="s">
        <v>394</v>
      </c>
      <c r="AD1318" s="290" t="s">
        <v>350</v>
      </c>
      <c r="AE1318" s="292"/>
      <c r="AF1318" s="292" t="s">
        <v>2134</v>
      </c>
      <c r="AG1318" s="292"/>
    </row>
    <row r="1319" spans="1:33" x14ac:dyDescent="0.25">
      <c r="A1319" s="275">
        <v>8520</v>
      </c>
      <c r="B1319" s="275" t="s">
        <v>196</v>
      </c>
      <c r="C1319" s="275" t="s">
        <v>19</v>
      </c>
      <c r="D1319" s="275">
        <v>692</v>
      </c>
      <c r="E1319" s="275" t="s">
        <v>187</v>
      </c>
      <c r="F1319" s="275" t="s">
        <v>16</v>
      </c>
      <c r="G1319" s="276">
        <v>85200310081857</v>
      </c>
      <c r="H1319" s="277" t="s">
        <v>57</v>
      </c>
      <c r="I1319" s="277" t="s">
        <v>224</v>
      </c>
      <c r="J1319" s="278">
        <v>42522</v>
      </c>
      <c r="K1319" s="279">
        <v>5</v>
      </c>
      <c r="L1319" s="275" t="s">
        <v>127</v>
      </c>
      <c r="M1319" s="275" t="s">
        <v>128</v>
      </c>
      <c r="N1319" s="278">
        <v>42527</v>
      </c>
      <c r="O1319" s="278" t="s">
        <v>268</v>
      </c>
      <c r="P1319" s="279">
        <v>0</v>
      </c>
      <c r="Q1319" s="278" t="s">
        <v>33</v>
      </c>
      <c r="R1319" s="275">
        <v>2764060.95</v>
      </c>
      <c r="S1319" s="275" t="s">
        <v>197</v>
      </c>
      <c r="T1319" s="275">
        <v>36878.379999999997</v>
      </c>
      <c r="U1319" s="275" t="s">
        <v>197</v>
      </c>
      <c r="V1319" s="283">
        <v>2764061.1298071514</v>
      </c>
      <c r="W1319" s="275" t="s">
        <v>100</v>
      </c>
      <c r="X1319" s="275" t="s">
        <v>114</v>
      </c>
      <c r="Y1319" s="275">
        <v>36.880000000000003</v>
      </c>
      <c r="Z1319" s="275">
        <v>1</v>
      </c>
      <c r="AA1319" s="282" t="s">
        <v>630</v>
      </c>
      <c r="AB1319" s="289" t="s">
        <v>416</v>
      </c>
      <c r="AC1319" s="275" t="s">
        <v>394</v>
      </c>
      <c r="AD1319" s="290" t="s">
        <v>350</v>
      </c>
      <c r="AE1319" s="292"/>
      <c r="AF1319" s="292" t="s">
        <v>2134</v>
      </c>
      <c r="AG1319" s="292"/>
    </row>
    <row r="1320" spans="1:33" x14ac:dyDescent="0.25">
      <c r="A1320" s="275">
        <v>8520</v>
      </c>
      <c r="B1320" s="275" t="s">
        <v>196</v>
      </c>
      <c r="C1320" s="275" t="s">
        <v>19</v>
      </c>
      <c r="D1320" s="275">
        <v>692</v>
      </c>
      <c r="E1320" s="275" t="s">
        <v>187</v>
      </c>
      <c r="F1320" s="275" t="s">
        <v>16</v>
      </c>
      <c r="G1320" s="276">
        <v>85200310081802</v>
      </c>
      <c r="H1320" s="277" t="s">
        <v>57</v>
      </c>
      <c r="I1320" s="277" t="s">
        <v>224</v>
      </c>
      <c r="J1320" s="278">
        <v>42522</v>
      </c>
      <c r="K1320" s="279">
        <v>5</v>
      </c>
      <c r="L1320" s="275" t="s">
        <v>127</v>
      </c>
      <c r="M1320" s="275" t="s">
        <v>128</v>
      </c>
      <c r="N1320" s="278">
        <v>42527</v>
      </c>
      <c r="O1320" s="278" t="s">
        <v>268</v>
      </c>
      <c r="P1320" s="279">
        <v>0</v>
      </c>
      <c r="Q1320" s="278" t="s">
        <v>33</v>
      </c>
      <c r="R1320" s="275">
        <v>2851757.06</v>
      </c>
      <c r="S1320" s="275" t="s">
        <v>197</v>
      </c>
      <c r="T1320" s="275">
        <v>38048.43</v>
      </c>
      <c r="U1320" s="275" t="s">
        <v>197</v>
      </c>
      <c r="V1320" s="283">
        <v>2851757.2196280942</v>
      </c>
      <c r="W1320" s="275" t="s">
        <v>100</v>
      </c>
      <c r="X1320" s="275" t="s">
        <v>114</v>
      </c>
      <c r="Y1320" s="275">
        <v>38.049999999999997</v>
      </c>
      <c r="Z1320" s="275">
        <v>1</v>
      </c>
      <c r="AA1320" s="282" t="s">
        <v>630</v>
      </c>
      <c r="AB1320" s="289" t="s">
        <v>416</v>
      </c>
      <c r="AC1320" s="275" t="s">
        <v>394</v>
      </c>
      <c r="AD1320" s="290" t="s">
        <v>350</v>
      </c>
      <c r="AE1320" s="292"/>
      <c r="AF1320" s="292" t="s">
        <v>2134</v>
      </c>
      <c r="AG1320" s="292"/>
    </row>
    <row r="1321" spans="1:33" x14ac:dyDescent="0.25">
      <c r="A1321" s="275">
        <v>8520</v>
      </c>
      <c r="B1321" s="275" t="s">
        <v>196</v>
      </c>
      <c r="C1321" s="275" t="s">
        <v>19</v>
      </c>
      <c r="D1321" s="275">
        <v>692</v>
      </c>
      <c r="E1321" s="275" t="s">
        <v>187</v>
      </c>
      <c r="F1321" s="275" t="s">
        <v>16</v>
      </c>
      <c r="G1321" s="276">
        <v>85200310081811</v>
      </c>
      <c r="H1321" s="277" t="s">
        <v>57</v>
      </c>
      <c r="I1321" s="277" t="s">
        <v>224</v>
      </c>
      <c r="J1321" s="278">
        <v>42522</v>
      </c>
      <c r="K1321" s="279">
        <v>5</v>
      </c>
      <c r="L1321" s="275" t="s">
        <v>127</v>
      </c>
      <c r="M1321" s="275" t="s">
        <v>128</v>
      </c>
      <c r="N1321" s="278">
        <v>42527</v>
      </c>
      <c r="O1321" s="278" t="s">
        <v>268</v>
      </c>
      <c r="P1321" s="279">
        <v>0</v>
      </c>
      <c r="Q1321" s="278" t="s">
        <v>33</v>
      </c>
      <c r="R1321" s="275">
        <v>2947665</v>
      </c>
      <c r="S1321" s="275" t="s">
        <v>197</v>
      </c>
      <c r="T1321" s="275">
        <v>39328.04</v>
      </c>
      <c r="U1321" s="275" t="s">
        <v>197</v>
      </c>
      <c r="V1321" s="283">
        <v>2947664.9103214634</v>
      </c>
      <c r="W1321" s="275" t="s">
        <v>100</v>
      </c>
      <c r="X1321" s="275" t="s">
        <v>114</v>
      </c>
      <c r="Y1321" s="275">
        <v>39.33</v>
      </c>
      <c r="Z1321" s="275">
        <v>1</v>
      </c>
      <c r="AA1321" s="282" t="s">
        <v>630</v>
      </c>
      <c r="AB1321" s="289" t="s">
        <v>416</v>
      </c>
      <c r="AC1321" s="275" t="s">
        <v>394</v>
      </c>
      <c r="AD1321" s="290" t="s">
        <v>350</v>
      </c>
      <c r="AE1321" s="292"/>
      <c r="AF1321" s="292" t="s">
        <v>2134</v>
      </c>
      <c r="AG1321" s="292"/>
    </row>
    <row r="1322" spans="1:33" x14ac:dyDescent="0.25">
      <c r="A1322" s="275">
        <v>8520</v>
      </c>
      <c r="B1322" s="275" t="s">
        <v>196</v>
      </c>
      <c r="C1322" s="275" t="s">
        <v>19</v>
      </c>
      <c r="D1322" s="275">
        <v>692</v>
      </c>
      <c r="E1322" s="275" t="s">
        <v>187</v>
      </c>
      <c r="F1322" s="275" t="s">
        <v>16</v>
      </c>
      <c r="G1322" s="276">
        <v>85200310081803</v>
      </c>
      <c r="H1322" s="277" t="s">
        <v>57</v>
      </c>
      <c r="I1322" s="277" t="s">
        <v>224</v>
      </c>
      <c r="J1322" s="278">
        <v>42522</v>
      </c>
      <c r="K1322" s="279">
        <v>5</v>
      </c>
      <c r="L1322" s="275" t="s">
        <v>127</v>
      </c>
      <c r="M1322" s="275" t="s">
        <v>128</v>
      </c>
      <c r="N1322" s="278">
        <v>42527</v>
      </c>
      <c r="O1322" s="278" t="s">
        <v>268</v>
      </c>
      <c r="P1322" s="279">
        <v>0</v>
      </c>
      <c r="Q1322" s="278" t="s">
        <v>33</v>
      </c>
      <c r="R1322" s="275">
        <v>3244007.45</v>
      </c>
      <c r="S1322" s="275" t="s">
        <v>197</v>
      </c>
      <c r="T1322" s="275">
        <v>43281.87</v>
      </c>
      <c r="U1322" s="275" t="s">
        <v>197</v>
      </c>
      <c r="V1322" s="283">
        <v>3244007.3151902626</v>
      </c>
      <c r="W1322" s="275" t="s">
        <v>100</v>
      </c>
      <c r="X1322" s="275" t="s">
        <v>114</v>
      </c>
      <c r="Y1322" s="275">
        <v>43.28</v>
      </c>
      <c r="Z1322" s="275">
        <v>1</v>
      </c>
      <c r="AA1322" s="282" t="s">
        <v>630</v>
      </c>
      <c r="AB1322" s="289" t="s">
        <v>416</v>
      </c>
      <c r="AC1322" s="275" t="s">
        <v>394</v>
      </c>
      <c r="AD1322" s="290" t="s">
        <v>350</v>
      </c>
      <c r="AE1322" s="292"/>
      <c r="AF1322" s="292" t="s">
        <v>2134</v>
      </c>
      <c r="AG1322" s="292"/>
    </row>
    <row r="1323" spans="1:33" x14ac:dyDescent="0.25">
      <c r="A1323" s="275">
        <v>8520</v>
      </c>
      <c r="B1323" s="275" t="s">
        <v>196</v>
      </c>
      <c r="C1323" s="275" t="s">
        <v>19</v>
      </c>
      <c r="D1323" s="275">
        <v>692</v>
      </c>
      <c r="E1323" s="275" t="s">
        <v>187</v>
      </c>
      <c r="F1323" s="275" t="s">
        <v>16</v>
      </c>
      <c r="G1323" s="276">
        <v>85200310081852</v>
      </c>
      <c r="H1323" s="277" t="s">
        <v>57</v>
      </c>
      <c r="I1323" s="277" t="s">
        <v>224</v>
      </c>
      <c r="J1323" s="278">
        <v>42522</v>
      </c>
      <c r="K1323" s="279">
        <v>5</v>
      </c>
      <c r="L1323" s="275" t="s">
        <v>127</v>
      </c>
      <c r="M1323" s="275" t="s">
        <v>128</v>
      </c>
      <c r="N1323" s="278">
        <v>42527</v>
      </c>
      <c r="O1323" s="278" t="s">
        <v>268</v>
      </c>
      <c r="P1323" s="279">
        <v>0</v>
      </c>
      <c r="Q1323" s="278" t="s">
        <v>33</v>
      </c>
      <c r="R1323" s="275">
        <v>3480589.27</v>
      </c>
      <c r="S1323" s="275" t="s">
        <v>197</v>
      </c>
      <c r="T1323" s="275">
        <v>46438.37</v>
      </c>
      <c r="U1323" s="275" t="s">
        <v>197</v>
      </c>
      <c r="V1323" s="283">
        <v>3480589.262559867</v>
      </c>
      <c r="W1323" s="275" t="s">
        <v>100</v>
      </c>
      <c r="X1323" s="275" t="s">
        <v>114</v>
      </c>
      <c r="Y1323" s="275">
        <v>46.44</v>
      </c>
      <c r="Z1323" s="275">
        <v>1</v>
      </c>
      <c r="AA1323" s="282" t="s">
        <v>630</v>
      </c>
      <c r="AB1323" s="289" t="s">
        <v>416</v>
      </c>
      <c r="AC1323" s="275" t="s">
        <v>2502</v>
      </c>
      <c r="AD1323" s="290" t="s">
        <v>350</v>
      </c>
      <c r="AE1323" s="292"/>
      <c r="AF1323" s="292" t="s">
        <v>2134</v>
      </c>
      <c r="AG1323" s="292"/>
    </row>
    <row r="1324" spans="1:33" x14ac:dyDescent="0.25">
      <c r="A1324" s="275">
        <v>8520</v>
      </c>
      <c r="B1324" s="275" t="s">
        <v>196</v>
      </c>
      <c r="C1324" s="275" t="s">
        <v>19</v>
      </c>
      <c r="D1324" s="275">
        <v>693</v>
      </c>
      <c r="E1324" s="275" t="s">
        <v>177</v>
      </c>
      <c r="F1324" s="275" t="s">
        <v>16</v>
      </c>
      <c r="G1324" s="276">
        <v>85200310078037</v>
      </c>
      <c r="H1324" s="277" t="s">
        <v>56</v>
      </c>
      <c r="I1324" s="277" t="s">
        <v>219</v>
      </c>
      <c r="J1324" s="278">
        <v>42430</v>
      </c>
      <c r="K1324" s="279">
        <v>97</v>
      </c>
      <c r="L1324" s="275" t="s">
        <v>118</v>
      </c>
      <c r="M1324" s="275" t="s">
        <v>41</v>
      </c>
      <c r="N1324" s="278">
        <v>42432</v>
      </c>
      <c r="O1324" s="278" t="s">
        <v>266</v>
      </c>
      <c r="P1324" s="279">
        <v>95</v>
      </c>
      <c r="Q1324" s="278" t="s">
        <v>36</v>
      </c>
      <c r="R1324" s="275">
        <v>148000</v>
      </c>
      <c r="S1324" s="275" t="s">
        <v>197</v>
      </c>
      <c r="T1324" s="275">
        <v>1974.63</v>
      </c>
      <c r="U1324" s="275" t="s">
        <v>197</v>
      </c>
      <c r="V1324" s="283">
        <v>147999.94003942408</v>
      </c>
      <c r="W1324" s="275" t="s">
        <v>100</v>
      </c>
      <c r="X1324" s="275" t="s">
        <v>114</v>
      </c>
      <c r="Y1324" s="275">
        <v>1.97</v>
      </c>
      <c r="Z1324" s="275">
        <v>1</v>
      </c>
      <c r="AA1324" s="282" t="s">
        <v>630</v>
      </c>
      <c r="AB1324" s="289" t="s">
        <v>409</v>
      </c>
      <c r="AC1324" s="275" t="s">
        <v>2505</v>
      </c>
      <c r="AD1324" s="290" t="s">
        <v>350</v>
      </c>
      <c r="AE1324" s="292" t="s">
        <v>69</v>
      </c>
      <c r="AF1324" s="292" t="s">
        <v>2134</v>
      </c>
      <c r="AG1324" s="292" t="s">
        <v>2134</v>
      </c>
    </row>
    <row r="1325" spans="1:33" x14ac:dyDescent="0.25">
      <c r="A1325" s="275">
        <v>8520</v>
      </c>
      <c r="B1325" s="275" t="s">
        <v>196</v>
      </c>
      <c r="C1325" s="275" t="s">
        <v>19</v>
      </c>
      <c r="D1325" s="275">
        <v>787</v>
      </c>
      <c r="E1325" s="275" t="s">
        <v>157</v>
      </c>
      <c r="F1325" s="275" t="s">
        <v>16</v>
      </c>
      <c r="G1325" s="276">
        <v>85200330013128</v>
      </c>
      <c r="H1325" s="277" t="s">
        <v>60</v>
      </c>
      <c r="I1325" s="277" t="s">
        <v>217</v>
      </c>
      <c r="J1325" s="278">
        <v>42361</v>
      </c>
      <c r="K1325" s="279">
        <v>166</v>
      </c>
      <c r="L1325" s="275" t="s">
        <v>127</v>
      </c>
      <c r="M1325" s="275" t="s">
        <v>128</v>
      </c>
      <c r="N1325" s="278">
        <v>42403</v>
      </c>
      <c r="O1325" s="278" t="s">
        <v>266</v>
      </c>
      <c r="P1325" s="279">
        <v>124</v>
      </c>
      <c r="Q1325" s="278" t="s">
        <v>38</v>
      </c>
      <c r="R1325" s="275">
        <v>5065170</v>
      </c>
      <c r="S1325" s="275" t="s">
        <v>197</v>
      </c>
      <c r="T1325" s="275">
        <v>67580</v>
      </c>
      <c r="U1325" s="275" t="s">
        <v>197</v>
      </c>
      <c r="V1325" s="283">
        <v>5065169.650954497</v>
      </c>
      <c r="W1325" s="275" t="s">
        <v>100</v>
      </c>
      <c r="X1325" s="275" t="s">
        <v>114</v>
      </c>
      <c r="Y1325" s="275">
        <v>67.58</v>
      </c>
      <c r="Z1325" s="275">
        <v>1</v>
      </c>
      <c r="AA1325" s="282" t="s">
        <v>630</v>
      </c>
      <c r="AB1325" s="289" t="s">
        <v>419</v>
      </c>
      <c r="AC1325" s="275" t="s">
        <v>1163</v>
      </c>
      <c r="AD1325" s="290" t="s">
        <v>350</v>
      </c>
      <c r="AE1325" s="292"/>
      <c r="AF1325" s="292" t="s">
        <v>2134</v>
      </c>
      <c r="AG1325" s="292"/>
    </row>
    <row r="1326" spans="1:33" x14ac:dyDescent="0.25">
      <c r="A1326" s="275">
        <v>8520</v>
      </c>
      <c r="B1326" s="275" t="s">
        <v>196</v>
      </c>
      <c r="C1326" s="275" t="s">
        <v>19</v>
      </c>
      <c r="D1326" s="275">
        <v>8104</v>
      </c>
      <c r="E1326" s="275" t="s">
        <v>140</v>
      </c>
      <c r="F1326" s="275" t="s">
        <v>22</v>
      </c>
      <c r="G1326" s="276">
        <v>85200330013287</v>
      </c>
      <c r="H1326" s="277" t="s">
        <v>60</v>
      </c>
      <c r="I1326" s="277" t="s">
        <v>235</v>
      </c>
      <c r="J1326" s="278">
        <v>42461</v>
      </c>
      <c r="K1326" s="279">
        <v>66</v>
      </c>
      <c r="L1326" s="275" t="s">
        <v>111</v>
      </c>
      <c r="M1326" s="275" t="s">
        <v>42</v>
      </c>
      <c r="N1326" s="278">
        <v>42527</v>
      </c>
      <c r="O1326" s="278" t="s">
        <v>268</v>
      </c>
      <c r="P1326" s="279">
        <v>0</v>
      </c>
      <c r="Q1326" s="278" t="s">
        <v>33</v>
      </c>
      <c r="R1326" s="275">
        <v>10044</v>
      </c>
      <c r="S1326" s="275" t="s">
        <v>197</v>
      </c>
      <c r="T1326" s="275">
        <v>134.01</v>
      </c>
      <c r="U1326" s="275" t="s">
        <v>197</v>
      </c>
      <c r="V1326" s="283">
        <v>10044.14597402208</v>
      </c>
      <c r="W1326" s="275" t="s">
        <v>100</v>
      </c>
      <c r="X1326" s="275" t="s">
        <v>114</v>
      </c>
      <c r="Y1326" s="275">
        <v>0.13</v>
      </c>
      <c r="Z1326" s="275">
        <v>1</v>
      </c>
      <c r="AA1326" s="282" t="s">
        <v>630</v>
      </c>
      <c r="AB1326" s="289" t="s">
        <v>484</v>
      </c>
      <c r="AC1326" s="275" t="s">
        <v>396</v>
      </c>
      <c r="AD1326" s="290" t="s">
        <v>350</v>
      </c>
      <c r="AE1326" s="292"/>
      <c r="AF1326" s="292" t="s">
        <v>2134</v>
      </c>
      <c r="AG1326" s="292"/>
    </row>
    <row r="1327" spans="1:33" x14ac:dyDescent="0.25">
      <c r="A1327" s="275">
        <v>8520</v>
      </c>
      <c r="B1327" s="275" t="s">
        <v>196</v>
      </c>
      <c r="C1327" s="275" t="s">
        <v>19</v>
      </c>
      <c r="D1327" s="275">
        <v>8104</v>
      </c>
      <c r="E1327" s="275" t="s">
        <v>140</v>
      </c>
      <c r="F1327" s="275" t="s">
        <v>22</v>
      </c>
      <c r="G1327" s="276" t="s">
        <v>2506</v>
      </c>
      <c r="H1327" s="277" t="s">
        <v>60</v>
      </c>
      <c r="I1327" s="277" t="s">
        <v>231</v>
      </c>
      <c r="J1327" s="278">
        <v>42465</v>
      </c>
      <c r="K1327" s="279">
        <v>62</v>
      </c>
      <c r="L1327" s="275" t="s">
        <v>111</v>
      </c>
      <c r="M1327" s="275" t="s">
        <v>42</v>
      </c>
      <c r="N1327" s="278">
        <v>42527</v>
      </c>
      <c r="O1327" s="278" t="s">
        <v>268</v>
      </c>
      <c r="P1327" s="279">
        <v>0</v>
      </c>
      <c r="Q1327" s="278" t="s">
        <v>33</v>
      </c>
      <c r="R1327" s="275">
        <v>11749</v>
      </c>
      <c r="S1327" s="275" t="s">
        <v>197</v>
      </c>
      <c r="T1327" s="275">
        <v>156.76</v>
      </c>
      <c r="U1327" s="275" t="s">
        <v>197</v>
      </c>
      <c r="V1327" s="283">
        <v>11749.27485178495</v>
      </c>
      <c r="W1327" s="275" t="s">
        <v>100</v>
      </c>
      <c r="X1327" s="275" t="s">
        <v>114</v>
      </c>
      <c r="Y1327" s="275">
        <v>0.16</v>
      </c>
      <c r="Z1327" s="275">
        <v>1</v>
      </c>
      <c r="AA1327" s="282" t="s">
        <v>630</v>
      </c>
      <c r="AB1327" s="289" t="s">
        <v>484</v>
      </c>
      <c r="AC1327" s="275" t="s">
        <v>396</v>
      </c>
      <c r="AD1327" s="290" t="s">
        <v>350</v>
      </c>
      <c r="AE1327" s="292"/>
      <c r="AF1327" s="292" t="s">
        <v>2134</v>
      </c>
      <c r="AG1327" s="292"/>
    </row>
    <row r="1328" spans="1:33" x14ac:dyDescent="0.25">
      <c r="A1328" s="275">
        <v>8520</v>
      </c>
      <c r="B1328" s="275" t="s">
        <v>196</v>
      </c>
      <c r="C1328" s="275" t="s">
        <v>19</v>
      </c>
      <c r="D1328" s="275">
        <v>8104</v>
      </c>
      <c r="E1328" s="275" t="s">
        <v>140</v>
      </c>
      <c r="F1328" s="275" t="s">
        <v>22</v>
      </c>
      <c r="G1328" s="276">
        <v>85200310079143</v>
      </c>
      <c r="H1328" s="277" t="s">
        <v>54</v>
      </c>
      <c r="I1328" s="277" t="s">
        <v>317</v>
      </c>
      <c r="J1328" s="278">
        <v>42461</v>
      </c>
      <c r="K1328" s="279">
        <v>66</v>
      </c>
      <c r="L1328" s="275" t="s">
        <v>118</v>
      </c>
      <c r="M1328" s="275" t="s">
        <v>41</v>
      </c>
      <c r="N1328" s="278">
        <v>42527</v>
      </c>
      <c r="O1328" s="278" t="s">
        <v>268</v>
      </c>
      <c r="P1328" s="279">
        <v>0</v>
      </c>
      <c r="Q1328" s="278" t="s">
        <v>33</v>
      </c>
      <c r="R1328" s="275">
        <v>15632</v>
      </c>
      <c r="S1328" s="275" t="s">
        <v>197</v>
      </c>
      <c r="T1328" s="275">
        <v>208.56</v>
      </c>
      <c r="U1328" s="275" t="s">
        <v>197</v>
      </c>
      <c r="V1328" s="283">
        <v>15631.72214269118</v>
      </c>
      <c r="W1328" s="275" t="s">
        <v>100</v>
      </c>
      <c r="X1328" s="275" t="s">
        <v>114</v>
      </c>
      <c r="Y1328" s="275">
        <v>0.21</v>
      </c>
      <c r="Z1328" s="275">
        <v>1</v>
      </c>
      <c r="AA1328" s="282" t="s">
        <v>630</v>
      </c>
      <c r="AB1328" s="289" t="s">
        <v>484</v>
      </c>
      <c r="AC1328" s="275" t="s">
        <v>1026</v>
      </c>
      <c r="AD1328" s="290" t="s">
        <v>350</v>
      </c>
      <c r="AE1328" s="292"/>
      <c r="AF1328" s="292" t="s">
        <v>2134</v>
      </c>
      <c r="AG1328" s="292"/>
    </row>
    <row r="1329" spans="1:33" x14ac:dyDescent="0.25">
      <c r="A1329" s="275">
        <v>8520</v>
      </c>
      <c r="B1329" s="275" t="s">
        <v>196</v>
      </c>
      <c r="C1329" s="275" t="s">
        <v>19</v>
      </c>
      <c r="D1329" s="275">
        <v>8104</v>
      </c>
      <c r="E1329" s="275" t="s">
        <v>140</v>
      </c>
      <c r="F1329" s="275" t="s">
        <v>22</v>
      </c>
      <c r="G1329" s="276">
        <v>85203010000641</v>
      </c>
      <c r="H1329" s="277" t="s">
        <v>54</v>
      </c>
      <c r="I1329" s="277" t="s">
        <v>317</v>
      </c>
      <c r="J1329" s="278">
        <v>42430</v>
      </c>
      <c r="K1329" s="279">
        <v>97</v>
      </c>
      <c r="L1329" s="275" t="s">
        <v>118</v>
      </c>
      <c r="M1329" s="275" t="s">
        <v>41</v>
      </c>
      <c r="N1329" s="278">
        <v>42494</v>
      </c>
      <c r="O1329" s="278" t="s">
        <v>268</v>
      </c>
      <c r="P1329" s="279">
        <v>33</v>
      </c>
      <c r="Q1329" s="278" t="s">
        <v>34</v>
      </c>
      <c r="R1329" s="275">
        <v>32004</v>
      </c>
      <c r="S1329" s="275" t="s">
        <v>197</v>
      </c>
      <c r="T1329" s="275">
        <v>427</v>
      </c>
      <c r="U1329" s="275" t="s">
        <v>197</v>
      </c>
      <c r="V1329" s="283">
        <v>32003.957398010807</v>
      </c>
      <c r="W1329" s="275" t="s">
        <v>100</v>
      </c>
      <c r="X1329" s="275" t="s">
        <v>114</v>
      </c>
      <c r="Y1329" s="275">
        <v>0.43</v>
      </c>
      <c r="Z1329" s="275">
        <v>1</v>
      </c>
      <c r="AA1329" s="282" t="s">
        <v>630</v>
      </c>
      <c r="AB1329" s="289" t="s">
        <v>484</v>
      </c>
      <c r="AC1329" s="275" t="s">
        <v>2235</v>
      </c>
      <c r="AD1329" s="290" t="s">
        <v>350</v>
      </c>
      <c r="AE1329" s="292"/>
      <c r="AF1329" s="292" t="s">
        <v>2134</v>
      </c>
      <c r="AG1329" s="292"/>
    </row>
    <row r="1330" spans="1:33" x14ac:dyDescent="0.25">
      <c r="A1330" s="275">
        <v>8520</v>
      </c>
      <c r="B1330" s="275" t="s">
        <v>196</v>
      </c>
      <c r="C1330" s="275" t="s">
        <v>19</v>
      </c>
      <c r="D1330" s="275">
        <v>8104</v>
      </c>
      <c r="E1330" s="275" t="s">
        <v>140</v>
      </c>
      <c r="F1330" s="275" t="s">
        <v>22</v>
      </c>
      <c r="G1330" s="276">
        <v>85200710011092</v>
      </c>
      <c r="H1330" s="277" t="s">
        <v>277</v>
      </c>
      <c r="I1330" s="277" t="s">
        <v>222</v>
      </c>
      <c r="J1330" s="278">
        <v>42362</v>
      </c>
      <c r="K1330" s="279">
        <v>165</v>
      </c>
      <c r="L1330" s="275" t="s">
        <v>127</v>
      </c>
      <c r="M1330" s="275" t="s">
        <v>128</v>
      </c>
      <c r="N1330" s="278">
        <v>42432</v>
      </c>
      <c r="O1330" s="278" t="s">
        <v>266</v>
      </c>
      <c r="P1330" s="279">
        <v>95</v>
      </c>
      <c r="Q1330" s="278" t="s">
        <v>36</v>
      </c>
      <c r="R1330" s="275">
        <v>42677</v>
      </c>
      <c r="S1330" s="275" t="s">
        <v>197</v>
      </c>
      <c r="T1330" s="275">
        <v>569.4</v>
      </c>
      <c r="U1330" s="275" t="s">
        <v>197</v>
      </c>
      <c r="V1330" s="283">
        <v>42676.939912007852</v>
      </c>
      <c r="W1330" s="275" t="s">
        <v>100</v>
      </c>
      <c r="X1330" s="275" t="s">
        <v>114</v>
      </c>
      <c r="Y1330" s="275">
        <v>0.56999999999999995</v>
      </c>
      <c r="Z1330" s="275">
        <v>1</v>
      </c>
      <c r="AA1330" s="282" t="s">
        <v>630</v>
      </c>
      <c r="AB1330" s="289" t="s">
        <v>484</v>
      </c>
      <c r="AC1330" s="275" t="s">
        <v>372</v>
      </c>
      <c r="AD1330" s="290" t="s">
        <v>350</v>
      </c>
      <c r="AE1330" s="292"/>
      <c r="AF1330" s="292" t="s">
        <v>2134</v>
      </c>
      <c r="AG1330" s="292"/>
    </row>
    <row r="1331" spans="1:33" x14ac:dyDescent="0.25">
      <c r="A1331" s="275">
        <v>8520</v>
      </c>
      <c r="B1331" s="275" t="s">
        <v>196</v>
      </c>
      <c r="C1331" s="275" t="s">
        <v>19</v>
      </c>
      <c r="D1331" s="275">
        <v>8104</v>
      </c>
      <c r="E1331" s="275" t="s">
        <v>140</v>
      </c>
      <c r="F1331" s="275" t="s">
        <v>22</v>
      </c>
      <c r="G1331" s="276">
        <v>85200310077730</v>
      </c>
      <c r="H1331" s="277" t="s">
        <v>55</v>
      </c>
      <c r="I1331" s="277" t="s">
        <v>223</v>
      </c>
      <c r="J1331" s="278">
        <v>42430</v>
      </c>
      <c r="K1331" s="279">
        <v>97</v>
      </c>
      <c r="L1331" s="275" t="s">
        <v>111</v>
      </c>
      <c r="M1331" s="275" t="s">
        <v>42</v>
      </c>
      <c r="N1331" s="278">
        <v>42494</v>
      </c>
      <c r="O1331" s="278" t="s">
        <v>268</v>
      </c>
      <c r="P1331" s="279">
        <v>33</v>
      </c>
      <c r="Q1331" s="278" t="s">
        <v>34</v>
      </c>
      <c r="R1331" s="275">
        <v>43605</v>
      </c>
      <c r="S1331" s="275" t="s">
        <v>197</v>
      </c>
      <c r="T1331" s="275">
        <v>581.78</v>
      </c>
      <c r="U1331" s="275" t="s">
        <v>197</v>
      </c>
      <c r="V1331" s="283">
        <v>43604.829824390457</v>
      </c>
      <c r="W1331" s="275" t="s">
        <v>100</v>
      </c>
      <c r="X1331" s="275" t="s">
        <v>114</v>
      </c>
      <c r="Y1331" s="275">
        <v>0.57999999999999996</v>
      </c>
      <c r="Z1331" s="275">
        <v>1</v>
      </c>
      <c r="AA1331" s="282" t="s">
        <v>630</v>
      </c>
      <c r="AB1331" s="289" t="s">
        <v>484</v>
      </c>
      <c r="AC1331" s="275" t="s">
        <v>396</v>
      </c>
      <c r="AD1331" s="290" t="s">
        <v>350</v>
      </c>
      <c r="AE1331" s="292"/>
      <c r="AF1331" s="292" t="s">
        <v>2134</v>
      </c>
      <c r="AG1331" s="292"/>
    </row>
    <row r="1332" spans="1:33" x14ac:dyDescent="0.25">
      <c r="A1332" s="275">
        <v>8520</v>
      </c>
      <c r="B1332" s="275" t="s">
        <v>196</v>
      </c>
      <c r="C1332" s="275" t="s">
        <v>19</v>
      </c>
      <c r="D1332" s="275">
        <v>8104</v>
      </c>
      <c r="E1332" s="275" t="s">
        <v>140</v>
      </c>
      <c r="F1332" s="275" t="s">
        <v>22</v>
      </c>
      <c r="G1332" s="276">
        <v>85200310072546</v>
      </c>
      <c r="H1332" s="277" t="s">
        <v>277</v>
      </c>
      <c r="I1332" s="277" t="s">
        <v>221</v>
      </c>
      <c r="J1332" s="278">
        <v>42310</v>
      </c>
      <c r="K1332" s="279">
        <v>217</v>
      </c>
      <c r="L1332" s="275" t="s">
        <v>158</v>
      </c>
      <c r="M1332" s="275" t="s">
        <v>41</v>
      </c>
      <c r="N1332" s="278">
        <v>42367</v>
      </c>
      <c r="O1332" s="278" t="s">
        <v>273</v>
      </c>
      <c r="P1332" s="279">
        <v>160</v>
      </c>
      <c r="Q1332" s="278" t="s">
        <v>39</v>
      </c>
      <c r="R1332" s="275">
        <v>45560.639999999999</v>
      </c>
      <c r="S1332" s="275" t="s">
        <v>197</v>
      </c>
      <c r="T1332" s="275">
        <v>607.87</v>
      </c>
      <c r="U1332" s="275" t="s">
        <v>197</v>
      </c>
      <c r="V1332" s="283">
        <v>45560.29410662489</v>
      </c>
      <c r="W1332" s="275" t="s">
        <v>100</v>
      </c>
      <c r="X1332" s="275" t="s">
        <v>114</v>
      </c>
      <c r="Y1332" s="275">
        <v>0.61</v>
      </c>
      <c r="Z1332" s="275">
        <v>1</v>
      </c>
      <c r="AA1332" s="282" t="s">
        <v>630</v>
      </c>
      <c r="AB1332" s="289" t="s">
        <v>482</v>
      </c>
      <c r="AC1332" s="275" t="s">
        <v>361</v>
      </c>
      <c r="AD1332" s="290" t="s">
        <v>350</v>
      </c>
      <c r="AE1332" s="292"/>
      <c r="AF1332" s="292" t="s">
        <v>2134</v>
      </c>
      <c r="AG1332" s="292"/>
    </row>
    <row r="1333" spans="1:33" x14ac:dyDescent="0.25">
      <c r="A1333" s="275">
        <v>8520</v>
      </c>
      <c r="B1333" s="275" t="s">
        <v>196</v>
      </c>
      <c r="C1333" s="275" t="s">
        <v>19</v>
      </c>
      <c r="D1333" s="275">
        <v>8104</v>
      </c>
      <c r="E1333" s="275" t="s">
        <v>140</v>
      </c>
      <c r="F1333" s="275" t="s">
        <v>22</v>
      </c>
      <c r="G1333" s="276">
        <v>85200310066717</v>
      </c>
      <c r="H1333" s="277" t="s">
        <v>277</v>
      </c>
      <c r="I1333" s="277" t="s">
        <v>221</v>
      </c>
      <c r="J1333" s="278">
        <v>42156</v>
      </c>
      <c r="K1333" s="279">
        <v>371</v>
      </c>
      <c r="L1333" s="275" t="s">
        <v>122</v>
      </c>
      <c r="M1333" s="275" t="s">
        <v>41</v>
      </c>
      <c r="N1333" s="278">
        <v>42222</v>
      </c>
      <c r="O1333" s="278" t="s">
        <v>1238</v>
      </c>
      <c r="P1333" s="279">
        <v>305</v>
      </c>
      <c r="Q1333" s="278" t="s">
        <v>37</v>
      </c>
      <c r="R1333" s="275">
        <v>61670</v>
      </c>
      <c r="S1333" s="275" t="s">
        <v>197</v>
      </c>
      <c r="T1333" s="275">
        <v>822.81</v>
      </c>
      <c r="U1333" s="275" t="s">
        <v>197</v>
      </c>
      <c r="V1333" s="283">
        <v>61670.20184228869</v>
      </c>
      <c r="W1333" s="275" t="s">
        <v>100</v>
      </c>
      <c r="X1333" s="275" t="s">
        <v>114</v>
      </c>
      <c r="Y1333" s="275">
        <v>0.82</v>
      </c>
      <c r="Z1333" s="275">
        <v>1</v>
      </c>
      <c r="AA1333" s="282" t="s">
        <v>630</v>
      </c>
      <c r="AB1333" s="289" t="s">
        <v>482</v>
      </c>
      <c r="AC1333" s="275" t="s">
        <v>1145</v>
      </c>
      <c r="AD1333" s="290" t="s">
        <v>350</v>
      </c>
      <c r="AE1333" s="292"/>
      <c r="AF1333" s="292" t="s">
        <v>2134</v>
      </c>
      <c r="AG1333" s="292"/>
    </row>
    <row r="1334" spans="1:33" x14ac:dyDescent="0.25">
      <c r="A1334" s="275">
        <v>8520</v>
      </c>
      <c r="B1334" s="275" t="s">
        <v>196</v>
      </c>
      <c r="C1334" s="275" t="s">
        <v>19</v>
      </c>
      <c r="D1334" s="275">
        <v>8104</v>
      </c>
      <c r="E1334" s="275" t="s">
        <v>140</v>
      </c>
      <c r="F1334" s="275" t="s">
        <v>22</v>
      </c>
      <c r="G1334" s="276">
        <v>85200310068933</v>
      </c>
      <c r="H1334" s="277" t="s">
        <v>54</v>
      </c>
      <c r="I1334" s="277" t="s">
        <v>232</v>
      </c>
      <c r="J1334" s="278">
        <v>42219</v>
      </c>
      <c r="K1334" s="279">
        <v>308</v>
      </c>
      <c r="L1334" s="275" t="s">
        <v>158</v>
      </c>
      <c r="M1334" s="275" t="s">
        <v>41</v>
      </c>
      <c r="N1334" s="278">
        <v>42283</v>
      </c>
      <c r="O1334" s="278" t="s">
        <v>1238</v>
      </c>
      <c r="P1334" s="279">
        <v>244</v>
      </c>
      <c r="Q1334" s="278" t="s">
        <v>37</v>
      </c>
      <c r="R1334" s="275">
        <v>94293.25</v>
      </c>
      <c r="S1334" s="275" t="s">
        <v>197</v>
      </c>
      <c r="T1334" s="275">
        <v>1258.07</v>
      </c>
      <c r="U1334" s="275" t="s">
        <v>197</v>
      </c>
      <c r="V1334" s="283">
        <v>94293.252186687241</v>
      </c>
      <c r="W1334" s="275" t="s">
        <v>100</v>
      </c>
      <c r="X1334" s="275" t="s">
        <v>114</v>
      </c>
      <c r="Y1334" s="275">
        <v>1.26</v>
      </c>
      <c r="Z1334" s="275">
        <v>1</v>
      </c>
      <c r="AA1334" s="282" t="s">
        <v>630</v>
      </c>
      <c r="AB1334" s="289" t="s">
        <v>482</v>
      </c>
      <c r="AC1334" s="275" t="s">
        <v>1146</v>
      </c>
      <c r="AD1334" s="290" t="s">
        <v>350</v>
      </c>
      <c r="AE1334" s="292"/>
      <c r="AF1334" s="292" t="s">
        <v>2134</v>
      </c>
      <c r="AG1334" s="292"/>
    </row>
    <row r="1335" spans="1:33" x14ac:dyDescent="0.25">
      <c r="A1335" s="275">
        <v>8520</v>
      </c>
      <c r="B1335" s="275" t="s">
        <v>196</v>
      </c>
      <c r="C1335" s="275" t="s">
        <v>19</v>
      </c>
      <c r="D1335" s="275">
        <v>8104</v>
      </c>
      <c r="E1335" s="275" t="s">
        <v>140</v>
      </c>
      <c r="F1335" s="275" t="s">
        <v>22</v>
      </c>
      <c r="G1335" s="276">
        <v>85202110001194</v>
      </c>
      <c r="H1335" s="277" t="s">
        <v>54</v>
      </c>
      <c r="I1335" s="277" t="s">
        <v>68</v>
      </c>
      <c r="J1335" s="278">
        <v>42219</v>
      </c>
      <c r="K1335" s="279">
        <v>308</v>
      </c>
      <c r="L1335" s="275" t="s">
        <v>158</v>
      </c>
      <c r="M1335" s="275" t="s">
        <v>41</v>
      </c>
      <c r="N1335" s="278">
        <v>42283</v>
      </c>
      <c r="O1335" s="278" t="s">
        <v>1238</v>
      </c>
      <c r="P1335" s="279">
        <v>244</v>
      </c>
      <c r="Q1335" s="278" t="s">
        <v>37</v>
      </c>
      <c r="R1335" s="275">
        <v>110285</v>
      </c>
      <c r="S1335" s="275" t="s">
        <v>197</v>
      </c>
      <c r="T1335" s="275">
        <v>1471.43</v>
      </c>
      <c r="U1335" s="275" t="s">
        <v>197</v>
      </c>
      <c r="V1335" s="283">
        <v>110284.73778490642</v>
      </c>
      <c r="W1335" s="275" t="s">
        <v>100</v>
      </c>
      <c r="X1335" s="275" t="s">
        <v>114</v>
      </c>
      <c r="Y1335" s="275">
        <v>1.47</v>
      </c>
      <c r="Z1335" s="275">
        <v>1</v>
      </c>
      <c r="AA1335" s="282" t="s">
        <v>630</v>
      </c>
      <c r="AB1335" s="289" t="s">
        <v>482</v>
      </c>
      <c r="AC1335" s="275" t="s">
        <v>1147</v>
      </c>
      <c r="AD1335" s="290" t="s">
        <v>350</v>
      </c>
      <c r="AE1335" s="292"/>
      <c r="AF1335" s="292" t="s">
        <v>2134</v>
      </c>
      <c r="AG1335" s="292"/>
    </row>
    <row r="1336" spans="1:33" x14ac:dyDescent="0.25">
      <c r="A1336" s="275">
        <v>8520</v>
      </c>
      <c r="B1336" s="275" t="s">
        <v>196</v>
      </c>
      <c r="C1336" s="275" t="s">
        <v>19</v>
      </c>
      <c r="D1336" s="275">
        <v>8104</v>
      </c>
      <c r="E1336" s="275" t="s">
        <v>140</v>
      </c>
      <c r="F1336" s="275" t="s">
        <v>22</v>
      </c>
      <c r="G1336" s="276">
        <v>85200310078599</v>
      </c>
      <c r="H1336" s="277" t="s">
        <v>56</v>
      </c>
      <c r="I1336" s="277" t="s">
        <v>219</v>
      </c>
      <c r="J1336" s="278">
        <v>42461</v>
      </c>
      <c r="K1336" s="279">
        <v>66</v>
      </c>
      <c r="L1336" s="275" t="s">
        <v>111</v>
      </c>
      <c r="M1336" s="275" t="s">
        <v>42</v>
      </c>
      <c r="N1336" s="278">
        <v>42527</v>
      </c>
      <c r="O1336" s="278" t="s">
        <v>268</v>
      </c>
      <c r="P1336" s="279">
        <v>0</v>
      </c>
      <c r="Q1336" s="278" t="s">
        <v>33</v>
      </c>
      <c r="R1336" s="275">
        <v>129499.88</v>
      </c>
      <c r="S1336" s="275" t="s">
        <v>197</v>
      </c>
      <c r="T1336" s="275">
        <v>1727.8</v>
      </c>
      <c r="U1336" s="275" t="s">
        <v>197</v>
      </c>
      <c r="V1336" s="283">
        <v>129499.85384609619</v>
      </c>
      <c r="W1336" s="275" t="s">
        <v>100</v>
      </c>
      <c r="X1336" s="275" t="s">
        <v>114</v>
      </c>
      <c r="Y1336" s="275">
        <v>1.73</v>
      </c>
      <c r="Z1336" s="275">
        <v>1</v>
      </c>
      <c r="AA1336" s="282" t="s">
        <v>630</v>
      </c>
      <c r="AB1336" s="289" t="s">
        <v>484</v>
      </c>
      <c r="AC1336" s="275" t="s">
        <v>396</v>
      </c>
      <c r="AD1336" s="290" t="s">
        <v>350</v>
      </c>
      <c r="AE1336" s="292"/>
      <c r="AF1336" s="292" t="s">
        <v>2134</v>
      </c>
      <c r="AG1336" s="292"/>
    </row>
    <row r="1337" spans="1:33" x14ac:dyDescent="0.25">
      <c r="A1337" s="275">
        <v>8520</v>
      </c>
      <c r="B1337" s="275" t="s">
        <v>196</v>
      </c>
      <c r="C1337" s="275" t="s">
        <v>19</v>
      </c>
      <c r="D1337" s="275">
        <v>8104</v>
      </c>
      <c r="E1337" s="275" t="s">
        <v>140</v>
      </c>
      <c r="F1337" s="275" t="s">
        <v>22</v>
      </c>
      <c r="G1337" s="276">
        <v>85200310066710</v>
      </c>
      <c r="H1337" s="277" t="s">
        <v>277</v>
      </c>
      <c r="I1337" s="277" t="s">
        <v>221</v>
      </c>
      <c r="J1337" s="278">
        <v>42156</v>
      </c>
      <c r="K1337" s="279">
        <v>371</v>
      </c>
      <c r="L1337" s="275" t="s">
        <v>122</v>
      </c>
      <c r="M1337" s="275" t="s">
        <v>41</v>
      </c>
      <c r="N1337" s="278">
        <v>42222</v>
      </c>
      <c r="O1337" s="278" t="s">
        <v>1238</v>
      </c>
      <c r="P1337" s="279">
        <v>305</v>
      </c>
      <c r="Q1337" s="278" t="s">
        <v>37</v>
      </c>
      <c r="R1337" s="275">
        <v>148470</v>
      </c>
      <c r="S1337" s="275" t="s">
        <v>197</v>
      </c>
      <c r="T1337" s="275">
        <v>1980.9</v>
      </c>
      <c r="U1337" s="275" t="s">
        <v>197</v>
      </c>
      <c r="V1337" s="283">
        <v>148469.8810532075</v>
      </c>
      <c r="W1337" s="275" t="s">
        <v>100</v>
      </c>
      <c r="X1337" s="275" t="s">
        <v>114</v>
      </c>
      <c r="Y1337" s="275">
        <v>1.98</v>
      </c>
      <c r="Z1337" s="275">
        <v>1</v>
      </c>
      <c r="AA1337" s="282" t="s">
        <v>630</v>
      </c>
      <c r="AB1337" s="289" t="s">
        <v>482</v>
      </c>
      <c r="AC1337" s="275" t="s">
        <v>1145</v>
      </c>
      <c r="AD1337" s="290" t="s">
        <v>350</v>
      </c>
      <c r="AE1337" s="292"/>
      <c r="AF1337" s="292" t="s">
        <v>2134</v>
      </c>
      <c r="AG1337" s="292"/>
    </row>
    <row r="1338" spans="1:33" x14ac:dyDescent="0.25">
      <c r="A1338" s="275">
        <v>8520</v>
      </c>
      <c r="B1338" s="275" t="s">
        <v>196</v>
      </c>
      <c r="C1338" s="275" t="s">
        <v>19</v>
      </c>
      <c r="D1338" s="275">
        <v>8104</v>
      </c>
      <c r="E1338" s="275" t="s">
        <v>140</v>
      </c>
      <c r="F1338" s="275" t="s">
        <v>22</v>
      </c>
      <c r="G1338" s="276">
        <v>85202010000655</v>
      </c>
      <c r="H1338" s="277" t="s">
        <v>54</v>
      </c>
      <c r="I1338" s="277" t="s">
        <v>68</v>
      </c>
      <c r="J1338" s="278">
        <v>42310</v>
      </c>
      <c r="K1338" s="279">
        <v>217</v>
      </c>
      <c r="L1338" s="275" t="s">
        <v>111</v>
      </c>
      <c r="M1338" s="275" t="s">
        <v>42</v>
      </c>
      <c r="N1338" s="278">
        <v>42367</v>
      </c>
      <c r="O1338" s="278" t="s">
        <v>273</v>
      </c>
      <c r="P1338" s="279">
        <v>160</v>
      </c>
      <c r="Q1338" s="278" t="s">
        <v>39</v>
      </c>
      <c r="R1338" s="275">
        <v>168945</v>
      </c>
      <c r="S1338" s="275" t="s">
        <v>197</v>
      </c>
      <c r="T1338" s="275">
        <v>2254.08</v>
      </c>
      <c r="U1338" s="275" t="s">
        <v>197</v>
      </c>
      <c r="V1338" s="283">
        <v>168944.91871594425</v>
      </c>
      <c r="W1338" s="275" t="s">
        <v>100</v>
      </c>
      <c r="X1338" s="275" t="s">
        <v>114</v>
      </c>
      <c r="Y1338" s="275">
        <v>2.25</v>
      </c>
      <c r="Z1338" s="275">
        <v>1</v>
      </c>
      <c r="AA1338" s="282" t="s">
        <v>630</v>
      </c>
      <c r="AB1338" s="289" t="s">
        <v>482</v>
      </c>
      <c r="AC1338" s="275" t="s">
        <v>1149</v>
      </c>
      <c r="AD1338" s="290" t="s">
        <v>350</v>
      </c>
      <c r="AE1338" s="292"/>
      <c r="AF1338" s="292" t="s">
        <v>2134</v>
      </c>
      <c r="AG1338" s="292"/>
    </row>
    <row r="1339" spans="1:33" x14ac:dyDescent="0.25">
      <c r="A1339" s="275">
        <v>8520</v>
      </c>
      <c r="B1339" s="275" t="s">
        <v>196</v>
      </c>
      <c r="C1339" s="275" t="s">
        <v>19</v>
      </c>
      <c r="D1339" s="275">
        <v>8104</v>
      </c>
      <c r="E1339" s="275" t="s">
        <v>140</v>
      </c>
      <c r="F1339" s="275" t="s">
        <v>22</v>
      </c>
      <c r="G1339" s="276">
        <v>85200310072296</v>
      </c>
      <c r="H1339" s="277" t="s">
        <v>277</v>
      </c>
      <c r="I1339" s="277" t="s">
        <v>221</v>
      </c>
      <c r="J1339" s="278">
        <v>42310</v>
      </c>
      <c r="K1339" s="279">
        <v>217</v>
      </c>
      <c r="L1339" s="275" t="s">
        <v>158</v>
      </c>
      <c r="M1339" s="275" t="s">
        <v>41</v>
      </c>
      <c r="N1339" s="278">
        <v>42367</v>
      </c>
      <c r="O1339" s="278" t="s">
        <v>273</v>
      </c>
      <c r="P1339" s="279">
        <v>160</v>
      </c>
      <c r="Q1339" s="278" t="s">
        <v>39</v>
      </c>
      <c r="R1339" s="275">
        <v>173600</v>
      </c>
      <c r="S1339" s="275" t="s">
        <v>197</v>
      </c>
      <c r="T1339" s="275">
        <v>2316.19</v>
      </c>
      <c r="U1339" s="275" t="s">
        <v>197</v>
      </c>
      <c r="V1339" s="283">
        <v>173600.10792903666</v>
      </c>
      <c r="W1339" s="275" t="s">
        <v>100</v>
      </c>
      <c r="X1339" s="275" t="s">
        <v>114</v>
      </c>
      <c r="Y1339" s="275">
        <v>2.3199999999999998</v>
      </c>
      <c r="Z1339" s="275">
        <v>1</v>
      </c>
      <c r="AA1339" s="282" t="s">
        <v>630</v>
      </c>
      <c r="AB1339" s="289" t="s">
        <v>482</v>
      </c>
      <c r="AC1339" s="275" t="s">
        <v>361</v>
      </c>
      <c r="AD1339" s="290" t="s">
        <v>350</v>
      </c>
      <c r="AE1339" s="292"/>
      <c r="AF1339" s="292" t="s">
        <v>2134</v>
      </c>
      <c r="AG1339" s="292"/>
    </row>
    <row r="1340" spans="1:33" x14ac:dyDescent="0.25">
      <c r="A1340" s="275">
        <v>8520</v>
      </c>
      <c r="B1340" s="275" t="s">
        <v>196</v>
      </c>
      <c r="C1340" s="275" t="s">
        <v>19</v>
      </c>
      <c r="D1340" s="275">
        <v>8104</v>
      </c>
      <c r="E1340" s="275" t="s">
        <v>140</v>
      </c>
      <c r="F1340" s="275" t="s">
        <v>22</v>
      </c>
      <c r="G1340" s="276">
        <v>85200310073998</v>
      </c>
      <c r="H1340" s="277" t="s">
        <v>277</v>
      </c>
      <c r="I1340" s="277" t="s">
        <v>221</v>
      </c>
      <c r="J1340" s="278">
        <v>42339</v>
      </c>
      <c r="K1340" s="279">
        <v>188</v>
      </c>
      <c r="L1340" s="275" t="s">
        <v>111</v>
      </c>
      <c r="M1340" s="275" t="s">
        <v>42</v>
      </c>
      <c r="N1340" s="278">
        <v>42402</v>
      </c>
      <c r="O1340" s="278" t="s">
        <v>266</v>
      </c>
      <c r="P1340" s="279">
        <v>125</v>
      </c>
      <c r="Q1340" s="278" t="s">
        <v>38</v>
      </c>
      <c r="R1340" s="275">
        <v>173600</v>
      </c>
      <c r="S1340" s="275" t="s">
        <v>197</v>
      </c>
      <c r="T1340" s="275">
        <v>2316.19</v>
      </c>
      <c r="U1340" s="275" t="s">
        <v>197</v>
      </c>
      <c r="V1340" s="283">
        <v>173600.10792903666</v>
      </c>
      <c r="W1340" s="275" t="s">
        <v>100</v>
      </c>
      <c r="X1340" s="275" t="s">
        <v>114</v>
      </c>
      <c r="Y1340" s="275">
        <v>2.3199999999999998</v>
      </c>
      <c r="Z1340" s="275">
        <v>1</v>
      </c>
      <c r="AA1340" s="282" t="s">
        <v>630</v>
      </c>
      <c r="AB1340" s="289" t="s">
        <v>482</v>
      </c>
      <c r="AC1340" s="275" t="s">
        <v>1153</v>
      </c>
      <c r="AD1340" s="290" t="s">
        <v>350</v>
      </c>
      <c r="AE1340" s="292"/>
      <c r="AF1340" s="292" t="s">
        <v>2134</v>
      </c>
      <c r="AG1340" s="292"/>
    </row>
    <row r="1341" spans="1:33" x14ac:dyDescent="0.25">
      <c r="A1341" s="275">
        <v>8520</v>
      </c>
      <c r="B1341" s="275" t="s">
        <v>196</v>
      </c>
      <c r="C1341" s="275" t="s">
        <v>19</v>
      </c>
      <c r="D1341" s="275">
        <v>8104</v>
      </c>
      <c r="E1341" s="275" t="s">
        <v>140</v>
      </c>
      <c r="F1341" s="275" t="s">
        <v>22</v>
      </c>
      <c r="G1341" s="276">
        <v>85200310075319</v>
      </c>
      <c r="H1341" s="277" t="s">
        <v>277</v>
      </c>
      <c r="I1341" s="277" t="s">
        <v>221</v>
      </c>
      <c r="J1341" s="278">
        <v>42361</v>
      </c>
      <c r="K1341" s="279">
        <v>166</v>
      </c>
      <c r="L1341" s="275" t="s">
        <v>111</v>
      </c>
      <c r="M1341" s="275" t="s">
        <v>42</v>
      </c>
      <c r="N1341" s="278">
        <v>42432</v>
      </c>
      <c r="O1341" s="278" t="s">
        <v>266</v>
      </c>
      <c r="P1341" s="279">
        <v>95</v>
      </c>
      <c r="Q1341" s="278" t="s">
        <v>36</v>
      </c>
      <c r="R1341" s="275">
        <v>173600</v>
      </c>
      <c r="S1341" s="275" t="s">
        <v>197</v>
      </c>
      <c r="T1341" s="275">
        <v>2316.19</v>
      </c>
      <c r="U1341" s="275" t="s">
        <v>197</v>
      </c>
      <c r="V1341" s="283">
        <v>173600.10792903666</v>
      </c>
      <c r="W1341" s="275" t="s">
        <v>100</v>
      </c>
      <c r="X1341" s="275" t="s">
        <v>114</v>
      </c>
      <c r="Y1341" s="275">
        <v>2.3199999999999998</v>
      </c>
      <c r="Z1341" s="275">
        <v>1</v>
      </c>
      <c r="AA1341" s="282" t="s">
        <v>630</v>
      </c>
      <c r="AB1341" s="289" t="s">
        <v>484</v>
      </c>
      <c r="AC1341" s="275" t="s">
        <v>1420</v>
      </c>
      <c r="AD1341" s="290" t="s">
        <v>350</v>
      </c>
      <c r="AE1341" s="292"/>
      <c r="AF1341" s="292" t="s">
        <v>2134</v>
      </c>
      <c r="AG1341" s="292"/>
    </row>
    <row r="1342" spans="1:33" x14ac:dyDescent="0.25">
      <c r="A1342" s="275">
        <v>8520</v>
      </c>
      <c r="B1342" s="275" t="s">
        <v>196</v>
      </c>
      <c r="C1342" s="275" t="s">
        <v>19</v>
      </c>
      <c r="D1342" s="275">
        <v>8104</v>
      </c>
      <c r="E1342" s="275" t="s">
        <v>140</v>
      </c>
      <c r="F1342" s="275" t="s">
        <v>22</v>
      </c>
      <c r="G1342" s="276">
        <v>85200310079044</v>
      </c>
      <c r="H1342" s="277" t="s">
        <v>277</v>
      </c>
      <c r="I1342" s="277" t="s">
        <v>221</v>
      </c>
      <c r="J1342" s="278">
        <v>42461</v>
      </c>
      <c r="K1342" s="279">
        <v>66</v>
      </c>
      <c r="L1342" s="275" t="s">
        <v>158</v>
      </c>
      <c r="M1342" s="275" t="s">
        <v>41</v>
      </c>
      <c r="N1342" s="278">
        <v>42527</v>
      </c>
      <c r="O1342" s="278" t="s">
        <v>268</v>
      </c>
      <c r="P1342" s="279">
        <v>0</v>
      </c>
      <c r="Q1342" s="278" t="s">
        <v>33</v>
      </c>
      <c r="R1342" s="275">
        <v>173600</v>
      </c>
      <c r="S1342" s="275" t="s">
        <v>197</v>
      </c>
      <c r="T1342" s="275">
        <v>2316.19</v>
      </c>
      <c r="U1342" s="275" t="s">
        <v>197</v>
      </c>
      <c r="V1342" s="283">
        <v>173600.10792903666</v>
      </c>
      <c r="W1342" s="275" t="s">
        <v>100</v>
      </c>
      <c r="X1342" s="275" t="s">
        <v>114</v>
      </c>
      <c r="Y1342" s="275">
        <v>2.3199999999999998</v>
      </c>
      <c r="Z1342" s="275">
        <v>1</v>
      </c>
      <c r="AA1342" s="282" t="s">
        <v>630</v>
      </c>
      <c r="AB1342" s="289" t="s">
        <v>484</v>
      </c>
      <c r="AC1342" s="275" t="s">
        <v>2507</v>
      </c>
      <c r="AD1342" s="290" t="s">
        <v>350</v>
      </c>
      <c r="AE1342" s="292"/>
      <c r="AF1342" s="292" t="s">
        <v>2134</v>
      </c>
      <c r="AG1342" s="292"/>
    </row>
    <row r="1343" spans="1:33" x14ac:dyDescent="0.25">
      <c r="A1343" s="275">
        <v>8520</v>
      </c>
      <c r="B1343" s="275" t="s">
        <v>196</v>
      </c>
      <c r="C1343" s="275" t="s">
        <v>19</v>
      </c>
      <c r="D1343" s="275">
        <v>8104</v>
      </c>
      <c r="E1343" s="275" t="s">
        <v>140</v>
      </c>
      <c r="F1343" s="275" t="s">
        <v>22</v>
      </c>
      <c r="G1343" s="276">
        <v>85200310079045</v>
      </c>
      <c r="H1343" s="277" t="s">
        <v>277</v>
      </c>
      <c r="I1343" s="277" t="s">
        <v>221</v>
      </c>
      <c r="J1343" s="278">
        <v>42461</v>
      </c>
      <c r="K1343" s="279">
        <v>66</v>
      </c>
      <c r="L1343" s="275" t="s">
        <v>158</v>
      </c>
      <c r="M1343" s="275" t="s">
        <v>41</v>
      </c>
      <c r="N1343" s="278">
        <v>42527</v>
      </c>
      <c r="O1343" s="278" t="s">
        <v>268</v>
      </c>
      <c r="P1343" s="279">
        <v>0</v>
      </c>
      <c r="Q1343" s="278" t="s">
        <v>33</v>
      </c>
      <c r="R1343" s="275">
        <v>173600</v>
      </c>
      <c r="S1343" s="275" t="s">
        <v>197</v>
      </c>
      <c r="T1343" s="275">
        <v>2316.19</v>
      </c>
      <c r="U1343" s="275" t="s">
        <v>197</v>
      </c>
      <c r="V1343" s="283">
        <v>173600.10792903666</v>
      </c>
      <c r="W1343" s="275" t="s">
        <v>100</v>
      </c>
      <c r="X1343" s="275" t="s">
        <v>114</v>
      </c>
      <c r="Y1343" s="275">
        <v>2.3199999999999998</v>
      </c>
      <c r="Z1343" s="275">
        <v>1</v>
      </c>
      <c r="AA1343" s="282" t="s">
        <v>630</v>
      </c>
      <c r="AB1343" s="289" t="s">
        <v>484</v>
      </c>
      <c r="AC1343" s="275" t="s">
        <v>2508</v>
      </c>
      <c r="AD1343" s="290" t="s">
        <v>350</v>
      </c>
      <c r="AE1343" s="292"/>
      <c r="AF1343" s="292" t="s">
        <v>2134</v>
      </c>
      <c r="AG1343" s="292"/>
    </row>
    <row r="1344" spans="1:33" x14ac:dyDescent="0.25">
      <c r="A1344" s="275">
        <v>8520</v>
      </c>
      <c r="B1344" s="275" t="s">
        <v>196</v>
      </c>
      <c r="C1344" s="275" t="s">
        <v>19</v>
      </c>
      <c r="D1344" s="275">
        <v>8104</v>
      </c>
      <c r="E1344" s="275" t="s">
        <v>140</v>
      </c>
      <c r="F1344" s="275" t="s">
        <v>22</v>
      </c>
      <c r="G1344" s="276">
        <v>85200310079046</v>
      </c>
      <c r="H1344" s="277" t="s">
        <v>277</v>
      </c>
      <c r="I1344" s="277" t="s">
        <v>221</v>
      </c>
      <c r="J1344" s="278">
        <v>42461</v>
      </c>
      <c r="K1344" s="279">
        <v>66</v>
      </c>
      <c r="L1344" s="275" t="s">
        <v>158</v>
      </c>
      <c r="M1344" s="275" t="s">
        <v>41</v>
      </c>
      <c r="N1344" s="278">
        <v>42527</v>
      </c>
      <c r="O1344" s="278" t="s">
        <v>268</v>
      </c>
      <c r="P1344" s="279">
        <v>0</v>
      </c>
      <c r="Q1344" s="278" t="s">
        <v>33</v>
      </c>
      <c r="R1344" s="275">
        <v>173600</v>
      </c>
      <c r="S1344" s="275" t="s">
        <v>197</v>
      </c>
      <c r="T1344" s="275">
        <v>2316.19</v>
      </c>
      <c r="U1344" s="275" t="s">
        <v>197</v>
      </c>
      <c r="V1344" s="283">
        <v>173600.10792903666</v>
      </c>
      <c r="W1344" s="275" t="s">
        <v>100</v>
      </c>
      <c r="X1344" s="275" t="s">
        <v>114</v>
      </c>
      <c r="Y1344" s="275">
        <v>2.3199999999999998</v>
      </c>
      <c r="Z1344" s="275">
        <v>1</v>
      </c>
      <c r="AA1344" s="282" t="s">
        <v>630</v>
      </c>
      <c r="AB1344" s="289" t="s">
        <v>484</v>
      </c>
      <c r="AC1344" s="275" t="s">
        <v>2508</v>
      </c>
      <c r="AD1344" s="290" t="s">
        <v>350</v>
      </c>
      <c r="AE1344" s="292"/>
      <c r="AF1344" s="292" t="s">
        <v>2134</v>
      </c>
      <c r="AG1344" s="292"/>
    </row>
    <row r="1345" spans="1:33" x14ac:dyDescent="0.25">
      <c r="A1345" s="275">
        <v>8520</v>
      </c>
      <c r="B1345" s="275" t="s">
        <v>196</v>
      </c>
      <c r="C1345" s="275" t="s">
        <v>19</v>
      </c>
      <c r="D1345" s="275">
        <v>8104</v>
      </c>
      <c r="E1345" s="275" t="s">
        <v>140</v>
      </c>
      <c r="F1345" s="275" t="s">
        <v>22</v>
      </c>
      <c r="G1345" s="276">
        <v>85201810007339</v>
      </c>
      <c r="H1345" s="277" t="s">
        <v>54</v>
      </c>
      <c r="I1345" s="277" t="s">
        <v>2509</v>
      </c>
      <c r="J1345" s="278">
        <v>42461</v>
      </c>
      <c r="K1345" s="279">
        <v>66</v>
      </c>
      <c r="L1345" s="275" t="s">
        <v>111</v>
      </c>
      <c r="M1345" s="275" t="s">
        <v>42</v>
      </c>
      <c r="N1345" s="278">
        <v>42527</v>
      </c>
      <c r="O1345" s="278" t="s">
        <v>268</v>
      </c>
      <c r="P1345" s="279">
        <v>0</v>
      </c>
      <c r="Q1345" s="278" t="s">
        <v>33</v>
      </c>
      <c r="R1345" s="275">
        <v>199999.8</v>
      </c>
      <c r="S1345" s="275" t="s">
        <v>197</v>
      </c>
      <c r="T1345" s="275">
        <v>2668.42</v>
      </c>
      <c r="U1345" s="275" t="s">
        <v>197</v>
      </c>
      <c r="V1345" s="283">
        <v>200000</v>
      </c>
      <c r="W1345" s="275" t="s">
        <v>100</v>
      </c>
      <c r="X1345" s="275" t="s">
        <v>114</v>
      </c>
      <c r="Y1345" s="275">
        <v>2.67</v>
      </c>
      <c r="Z1345" s="275">
        <v>1</v>
      </c>
      <c r="AA1345" s="282" t="s">
        <v>630</v>
      </c>
      <c r="AB1345" s="289" t="s">
        <v>484</v>
      </c>
      <c r="AC1345" s="275" t="s">
        <v>396</v>
      </c>
      <c r="AD1345" s="290" t="s">
        <v>350</v>
      </c>
      <c r="AE1345" s="292"/>
      <c r="AF1345" s="292" t="s">
        <v>2134</v>
      </c>
      <c r="AG1345" s="292"/>
    </row>
    <row r="1346" spans="1:33" x14ac:dyDescent="0.25">
      <c r="A1346" s="275">
        <v>8520</v>
      </c>
      <c r="B1346" s="275" t="s">
        <v>196</v>
      </c>
      <c r="C1346" s="275" t="s">
        <v>19</v>
      </c>
      <c r="D1346" s="275">
        <v>8104</v>
      </c>
      <c r="E1346" s="275" t="s">
        <v>140</v>
      </c>
      <c r="F1346" s="275" t="s">
        <v>22</v>
      </c>
      <c r="G1346" s="276">
        <v>85201110009121</v>
      </c>
      <c r="H1346" s="277" t="s">
        <v>1061</v>
      </c>
      <c r="I1346" s="277" t="s">
        <v>68</v>
      </c>
      <c r="J1346" s="278">
        <v>42339</v>
      </c>
      <c r="K1346" s="279">
        <v>188</v>
      </c>
      <c r="L1346" s="275" t="s">
        <v>158</v>
      </c>
      <c r="M1346" s="275" t="s">
        <v>41</v>
      </c>
      <c r="N1346" s="278">
        <v>42402</v>
      </c>
      <c r="O1346" s="278" t="s">
        <v>266</v>
      </c>
      <c r="P1346" s="279">
        <v>125</v>
      </c>
      <c r="Q1346" s="278" t="s">
        <v>38</v>
      </c>
      <c r="R1346" s="275">
        <v>218135</v>
      </c>
      <c r="S1346" s="275" t="s">
        <v>197</v>
      </c>
      <c r="T1346" s="275">
        <v>2910.38</v>
      </c>
      <c r="U1346" s="275" t="s">
        <v>197</v>
      </c>
      <c r="V1346" s="283">
        <v>218135.07618740678</v>
      </c>
      <c r="W1346" s="275" t="s">
        <v>100</v>
      </c>
      <c r="X1346" s="275" t="s">
        <v>114</v>
      </c>
      <c r="Y1346" s="275">
        <v>2.91</v>
      </c>
      <c r="Z1346" s="275">
        <v>1</v>
      </c>
      <c r="AA1346" s="282" t="s">
        <v>630</v>
      </c>
      <c r="AB1346" s="289" t="s">
        <v>482</v>
      </c>
      <c r="AC1346" s="275" t="s">
        <v>1152</v>
      </c>
      <c r="AD1346" s="290" t="s">
        <v>350</v>
      </c>
      <c r="AE1346" s="292"/>
      <c r="AF1346" s="292" t="s">
        <v>2134</v>
      </c>
      <c r="AG1346" s="292"/>
    </row>
    <row r="1347" spans="1:33" x14ac:dyDescent="0.25">
      <c r="A1347" s="275">
        <v>8520</v>
      </c>
      <c r="B1347" s="275" t="s">
        <v>196</v>
      </c>
      <c r="C1347" s="275" t="s">
        <v>19</v>
      </c>
      <c r="D1347" s="275">
        <v>8104</v>
      </c>
      <c r="E1347" s="275" t="s">
        <v>140</v>
      </c>
      <c r="F1347" s="275" t="s">
        <v>22</v>
      </c>
      <c r="G1347" s="276">
        <v>85200710011093</v>
      </c>
      <c r="H1347" s="277" t="s">
        <v>277</v>
      </c>
      <c r="I1347" s="277" t="s">
        <v>222</v>
      </c>
      <c r="J1347" s="278">
        <v>42362</v>
      </c>
      <c r="K1347" s="279">
        <v>165</v>
      </c>
      <c r="L1347" s="275" t="s">
        <v>127</v>
      </c>
      <c r="M1347" s="275" t="s">
        <v>128</v>
      </c>
      <c r="N1347" s="278">
        <v>42432</v>
      </c>
      <c r="O1347" s="278" t="s">
        <v>266</v>
      </c>
      <c r="P1347" s="279">
        <v>95</v>
      </c>
      <c r="Q1347" s="278" t="s">
        <v>36</v>
      </c>
      <c r="R1347" s="275">
        <v>221595</v>
      </c>
      <c r="S1347" s="275" t="s">
        <v>197</v>
      </c>
      <c r="T1347" s="275">
        <v>2956.54</v>
      </c>
      <c r="U1347" s="275" t="s">
        <v>197</v>
      </c>
      <c r="V1347" s="283">
        <v>221594.8014180676</v>
      </c>
      <c r="W1347" s="275" t="s">
        <v>100</v>
      </c>
      <c r="X1347" s="275" t="s">
        <v>114</v>
      </c>
      <c r="Y1347" s="275">
        <v>2.96</v>
      </c>
      <c r="Z1347" s="275">
        <v>1</v>
      </c>
      <c r="AA1347" s="282" t="s">
        <v>630</v>
      </c>
      <c r="AB1347" s="289" t="s">
        <v>484</v>
      </c>
      <c r="AC1347" s="275" t="s">
        <v>362</v>
      </c>
      <c r="AD1347" s="290" t="s">
        <v>350</v>
      </c>
      <c r="AE1347" s="292"/>
      <c r="AF1347" s="292" t="s">
        <v>2134</v>
      </c>
      <c r="AG1347" s="292"/>
    </row>
    <row r="1348" spans="1:33" x14ac:dyDescent="0.25">
      <c r="A1348" s="275">
        <v>8520</v>
      </c>
      <c r="B1348" s="275" t="s">
        <v>196</v>
      </c>
      <c r="C1348" s="275" t="s">
        <v>19</v>
      </c>
      <c r="D1348" s="275">
        <v>8104</v>
      </c>
      <c r="E1348" s="275" t="s">
        <v>140</v>
      </c>
      <c r="F1348" s="275" t="s">
        <v>22</v>
      </c>
      <c r="G1348" s="276">
        <v>85201110009363</v>
      </c>
      <c r="H1348" s="277" t="s">
        <v>54</v>
      </c>
      <c r="I1348" s="277" t="s">
        <v>68</v>
      </c>
      <c r="J1348" s="278">
        <v>42401</v>
      </c>
      <c r="K1348" s="279">
        <v>126</v>
      </c>
      <c r="L1348" s="275" t="s">
        <v>127</v>
      </c>
      <c r="M1348" s="275" t="s">
        <v>128</v>
      </c>
      <c r="N1348" s="278">
        <v>42466</v>
      </c>
      <c r="O1348" s="278" t="s">
        <v>266</v>
      </c>
      <c r="P1348" s="279">
        <v>61</v>
      </c>
      <c r="Q1348" s="278" t="s">
        <v>35</v>
      </c>
      <c r="R1348" s="275">
        <v>239469</v>
      </c>
      <c r="S1348" s="275" t="s">
        <v>197</v>
      </c>
      <c r="T1348" s="275">
        <v>3195.02</v>
      </c>
      <c r="U1348" s="275" t="s">
        <v>197</v>
      </c>
      <c r="V1348" s="283">
        <v>239469.04910021659</v>
      </c>
      <c r="W1348" s="275" t="s">
        <v>100</v>
      </c>
      <c r="X1348" s="275" t="s">
        <v>114</v>
      </c>
      <c r="Y1348" s="275">
        <v>3.2</v>
      </c>
      <c r="Z1348" s="275">
        <v>1</v>
      </c>
      <c r="AA1348" s="282" t="s">
        <v>630</v>
      </c>
      <c r="AB1348" s="289" t="s">
        <v>484</v>
      </c>
      <c r="AC1348" s="275" t="s">
        <v>1820</v>
      </c>
      <c r="AD1348" s="290" t="s">
        <v>350</v>
      </c>
      <c r="AE1348" s="292"/>
      <c r="AF1348" s="292" t="s">
        <v>2134</v>
      </c>
      <c r="AG1348" s="292"/>
    </row>
    <row r="1349" spans="1:33" x14ac:dyDescent="0.25">
      <c r="A1349" s="275">
        <v>8520</v>
      </c>
      <c r="B1349" s="275" t="s">
        <v>196</v>
      </c>
      <c r="C1349" s="275" t="s">
        <v>19</v>
      </c>
      <c r="D1349" s="275">
        <v>8104</v>
      </c>
      <c r="E1349" s="275" t="s">
        <v>140</v>
      </c>
      <c r="F1349" s="275" t="s">
        <v>22</v>
      </c>
      <c r="G1349" s="276">
        <v>85203010000311</v>
      </c>
      <c r="H1349" s="277" t="s">
        <v>55</v>
      </c>
      <c r="I1349" s="277" t="s">
        <v>230</v>
      </c>
      <c r="J1349" s="278">
        <v>42310</v>
      </c>
      <c r="K1349" s="279">
        <v>217</v>
      </c>
      <c r="L1349" s="275" t="s">
        <v>118</v>
      </c>
      <c r="M1349" s="275" t="s">
        <v>41</v>
      </c>
      <c r="N1349" s="278">
        <v>42367</v>
      </c>
      <c r="O1349" s="278" t="s">
        <v>273</v>
      </c>
      <c r="P1349" s="279">
        <v>160</v>
      </c>
      <c r="Q1349" s="278" t="s">
        <v>39</v>
      </c>
      <c r="R1349" s="275">
        <v>253782</v>
      </c>
      <c r="S1349" s="275" t="s">
        <v>197</v>
      </c>
      <c r="T1349" s="275">
        <v>3385.98</v>
      </c>
      <c r="U1349" s="275" t="s">
        <v>197</v>
      </c>
      <c r="V1349" s="283">
        <v>253781.63857263848</v>
      </c>
      <c r="W1349" s="275" t="s">
        <v>100</v>
      </c>
      <c r="X1349" s="275" t="s">
        <v>114</v>
      </c>
      <c r="Y1349" s="275">
        <v>3.39</v>
      </c>
      <c r="Z1349" s="275">
        <v>1</v>
      </c>
      <c r="AA1349" s="282" t="s">
        <v>630</v>
      </c>
      <c r="AB1349" s="289" t="s">
        <v>482</v>
      </c>
      <c r="AC1349" s="275" t="s">
        <v>1151</v>
      </c>
      <c r="AD1349" s="290" t="s">
        <v>350</v>
      </c>
      <c r="AE1349" s="292"/>
      <c r="AF1349" s="292" t="s">
        <v>2134</v>
      </c>
      <c r="AG1349" s="292"/>
    </row>
    <row r="1350" spans="1:33" x14ac:dyDescent="0.25">
      <c r="A1350" s="275">
        <v>8520</v>
      </c>
      <c r="B1350" s="275" t="s">
        <v>196</v>
      </c>
      <c r="C1350" s="275" t="s">
        <v>19</v>
      </c>
      <c r="D1350" s="275">
        <v>8104</v>
      </c>
      <c r="E1350" s="275" t="s">
        <v>140</v>
      </c>
      <c r="F1350" s="275" t="s">
        <v>22</v>
      </c>
      <c r="G1350" s="276">
        <v>85200330012979</v>
      </c>
      <c r="H1350" s="277" t="s">
        <v>54</v>
      </c>
      <c r="I1350" s="277" t="s">
        <v>232</v>
      </c>
      <c r="J1350" s="278">
        <v>42310</v>
      </c>
      <c r="K1350" s="279">
        <v>217</v>
      </c>
      <c r="L1350" s="275" t="s">
        <v>111</v>
      </c>
      <c r="M1350" s="275" t="s">
        <v>42</v>
      </c>
      <c r="N1350" s="278">
        <v>42367</v>
      </c>
      <c r="O1350" s="278" t="s">
        <v>273</v>
      </c>
      <c r="P1350" s="279">
        <v>160</v>
      </c>
      <c r="Q1350" s="278" t="s">
        <v>39</v>
      </c>
      <c r="R1350" s="275">
        <v>295307.09999999998</v>
      </c>
      <c r="S1350" s="275" t="s">
        <v>197</v>
      </c>
      <c r="T1350" s="275">
        <v>3940.02</v>
      </c>
      <c r="U1350" s="275" t="s">
        <v>197</v>
      </c>
      <c r="V1350" s="283">
        <v>295307.33542695676</v>
      </c>
      <c r="W1350" s="275" t="s">
        <v>100</v>
      </c>
      <c r="X1350" s="275" t="s">
        <v>114</v>
      </c>
      <c r="Y1350" s="275">
        <v>3.94</v>
      </c>
      <c r="Z1350" s="275">
        <v>1</v>
      </c>
      <c r="AA1350" s="282" t="s">
        <v>630</v>
      </c>
      <c r="AB1350" s="289" t="s">
        <v>482</v>
      </c>
      <c r="AC1350" s="275" t="s">
        <v>1150</v>
      </c>
      <c r="AD1350" s="290" t="s">
        <v>350</v>
      </c>
      <c r="AE1350" s="292"/>
      <c r="AF1350" s="292" t="s">
        <v>2134</v>
      </c>
      <c r="AG1350" s="292"/>
    </row>
    <row r="1351" spans="1:33" x14ac:dyDescent="0.25">
      <c r="A1351" s="275">
        <v>8520</v>
      </c>
      <c r="B1351" s="275" t="s">
        <v>196</v>
      </c>
      <c r="C1351" s="275" t="s">
        <v>19</v>
      </c>
      <c r="D1351" s="275">
        <v>8104</v>
      </c>
      <c r="E1351" s="275" t="s">
        <v>140</v>
      </c>
      <c r="F1351" s="275" t="s">
        <v>22</v>
      </c>
      <c r="G1351" s="276">
        <v>85203110000165</v>
      </c>
      <c r="H1351" s="277" t="s">
        <v>55</v>
      </c>
      <c r="I1351" s="277" t="s">
        <v>223</v>
      </c>
      <c r="J1351" s="278">
        <v>42339</v>
      </c>
      <c r="K1351" s="279">
        <v>188</v>
      </c>
      <c r="L1351" s="275" t="s">
        <v>111</v>
      </c>
      <c r="M1351" s="275" t="s">
        <v>42</v>
      </c>
      <c r="N1351" s="278">
        <v>42402</v>
      </c>
      <c r="O1351" s="278" t="s">
        <v>266</v>
      </c>
      <c r="P1351" s="279">
        <v>125</v>
      </c>
      <c r="Q1351" s="278" t="s">
        <v>38</v>
      </c>
      <c r="R1351" s="275">
        <v>296217</v>
      </c>
      <c r="S1351" s="275" t="s">
        <v>197</v>
      </c>
      <c r="T1351" s="275">
        <v>3952.16</v>
      </c>
      <c r="U1351" s="275" t="s">
        <v>197</v>
      </c>
      <c r="V1351" s="283">
        <v>296217.23716656293</v>
      </c>
      <c r="W1351" s="275" t="s">
        <v>100</v>
      </c>
      <c r="X1351" s="275" t="s">
        <v>114</v>
      </c>
      <c r="Y1351" s="275">
        <v>3.95</v>
      </c>
      <c r="Z1351" s="275">
        <v>1</v>
      </c>
      <c r="AA1351" s="282" t="s">
        <v>630</v>
      </c>
      <c r="AB1351" s="289" t="s">
        <v>482</v>
      </c>
      <c r="AC1351" s="275" t="s">
        <v>1153</v>
      </c>
      <c r="AD1351" s="290" t="s">
        <v>350</v>
      </c>
      <c r="AE1351" s="292"/>
      <c r="AF1351" s="292" t="s">
        <v>2134</v>
      </c>
      <c r="AG1351" s="292"/>
    </row>
    <row r="1352" spans="1:33" x14ac:dyDescent="0.25">
      <c r="A1352" s="275">
        <v>8520</v>
      </c>
      <c r="B1352" s="275" t="s">
        <v>196</v>
      </c>
      <c r="C1352" s="275" t="s">
        <v>19</v>
      </c>
      <c r="D1352" s="275">
        <v>8104</v>
      </c>
      <c r="E1352" s="275" t="s">
        <v>140</v>
      </c>
      <c r="F1352" s="275" t="s">
        <v>22</v>
      </c>
      <c r="G1352" s="276">
        <v>85200310078043</v>
      </c>
      <c r="H1352" s="277" t="s">
        <v>56</v>
      </c>
      <c r="I1352" s="277" t="s">
        <v>219</v>
      </c>
      <c r="J1352" s="278">
        <v>42430</v>
      </c>
      <c r="K1352" s="279">
        <v>97</v>
      </c>
      <c r="L1352" s="275" t="s">
        <v>118</v>
      </c>
      <c r="M1352" s="275" t="s">
        <v>41</v>
      </c>
      <c r="N1352" s="278">
        <v>42494</v>
      </c>
      <c r="O1352" s="278" t="s">
        <v>268</v>
      </c>
      <c r="P1352" s="279">
        <v>33</v>
      </c>
      <c r="Q1352" s="278" t="s">
        <v>34</v>
      </c>
      <c r="R1352" s="275">
        <v>304140.19</v>
      </c>
      <c r="S1352" s="275" t="s">
        <v>197</v>
      </c>
      <c r="T1352" s="275">
        <v>4057.87</v>
      </c>
      <c r="U1352" s="275" t="s">
        <v>197</v>
      </c>
      <c r="V1352" s="283">
        <v>304140.27776736795</v>
      </c>
      <c r="W1352" s="275" t="s">
        <v>100</v>
      </c>
      <c r="X1352" s="275" t="s">
        <v>114</v>
      </c>
      <c r="Y1352" s="275">
        <v>4.0599999999999996</v>
      </c>
      <c r="Z1352" s="275">
        <v>1</v>
      </c>
      <c r="AA1352" s="282" t="s">
        <v>630</v>
      </c>
      <c r="AB1352" s="289" t="s">
        <v>484</v>
      </c>
      <c r="AC1352" s="275" t="s">
        <v>2236</v>
      </c>
      <c r="AD1352" s="290" t="s">
        <v>350</v>
      </c>
      <c r="AE1352" s="292"/>
      <c r="AF1352" s="292" t="s">
        <v>2134</v>
      </c>
      <c r="AG1352" s="292"/>
    </row>
    <row r="1353" spans="1:33" x14ac:dyDescent="0.25">
      <c r="A1353" s="275">
        <v>8520</v>
      </c>
      <c r="B1353" s="275" t="s">
        <v>196</v>
      </c>
      <c r="C1353" s="275" t="s">
        <v>19</v>
      </c>
      <c r="D1353" s="275">
        <v>8104</v>
      </c>
      <c r="E1353" s="275" t="s">
        <v>140</v>
      </c>
      <c r="F1353" s="275" t="s">
        <v>22</v>
      </c>
      <c r="G1353" s="276">
        <v>85200310078042</v>
      </c>
      <c r="H1353" s="277" t="s">
        <v>56</v>
      </c>
      <c r="I1353" s="277" t="s">
        <v>219</v>
      </c>
      <c r="J1353" s="278">
        <v>42430</v>
      </c>
      <c r="K1353" s="279">
        <v>97</v>
      </c>
      <c r="L1353" s="275" t="s">
        <v>118</v>
      </c>
      <c r="M1353" s="275" t="s">
        <v>41</v>
      </c>
      <c r="N1353" s="278">
        <v>42494</v>
      </c>
      <c r="O1353" s="278" t="s">
        <v>268</v>
      </c>
      <c r="P1353" s="279">
        <v>33</v>
      </c>
      <c r="Q1353" s="278" t="s">
        <v>34</v>
      </c>
      <c r="R1353" s="275">
        <v>331010.26</v>
      </c>
      <c r="S1353" s="275" t="s">
        <v>197</v>
      </c>
      <c r="T1353" s="275">
        <v>4416.37</v>
      </c>
      <c r="U1353" s="275" t="s">
        <v>197</v>
      </c>
      <c r="V1353" s="283">
        <v>331010.11085211468</v>
      </c>
      <c r="W1353" s="275" t="s">
        <v>100</v>
      </c>
      <c r="X1353" s="275" t="s">
        <v>114</v>
      </c>
      <c r="Y1353" s="275">
        <v>4.42</v>
      </c>
      <c r="Z1353" s="275">
        <v>1</v>
      </c>
      <c r="AA1353" s="282" t="s">
        <v>630</v>
      </c>
      <c r="AB1353" s="289" t="s">
        <v>484</v>
      </c>
      <c r="AC1353" s="275" t="s">
        <v>2235</v>
      </c>
      <c r="AD1353" s="290" t="s">
        <v>350</v>
      </c>
      <c r="AE1353" s="292"/>
      <c r="AF1353" s="292" t="s">
        <v>2134</v>
      </c>
      <c r="AG1353" s="292"/>
    </row>
    <row r="1354" spans="1:33" x14ac:dyDescent="0.25">
      <c r="A1354" s="275">
        <v>8520</v>
      </c>
      <c r="B1354" s="275" t="s">
        <v>196</v>
      </c>
      <c r="C1354" s="275" t="s">
        <v>19</v>
      </c>
      <c r="D1354" s="275">
        <v>8104</v>
      </c>
      <c r="E1354" s="275" t="s">
        <v>140</v>
      </c>
      <c r="F1354" s="275" t="s">
        <v>22</v>
      </c>
      <c r="G1354" s="276" t="s">
        <v>2510</v>
      </c>
      <c r="H1354" s="277" t="s">
        <v>60</v>
      </c>
      <c r="I1354" s="277" t="s">
        <v>235</v>
      </c>
      <c r="J1354" s="278">
        <v>42524</v>
      </c>
      <c r="K1354" s="279">
        <v>3</v>
      </c>
      <c r="L1354" s="275" t="s">
        <v>111</v>
      </c>
      <c r="M1354" s="275" t="s">
        <v>42</v>
      </c>
      <c r="N1354" s="278">
        <v>42527</v>
      </c>
      <c r="O1354" s="278" t="s">
        <v>268</v>
      </c>
      <c r="P1354" s="279">
        <v>0</v>
      </c>
      <c r="Q1354" s="278" t="s">
        <v>33</v>
      </c>
      <c r="R1354" s="275">
        <v>346336.25</v>
      </c>
      <c r="S1354" s="275" t="s">
        <v>197</v>
      </c>
      <c r="T1354" s="275">
        <v>4620.8500000000004</v>
      </c>
      <c r="U1354" s="275" t="s">
        <v>197</v>
      </c>
      <c r="V1354" s="283">
        <v>346336.03405760712</v>
      </c>
      <c r="W1354" s="275" t="s">
        <v>100</v>
      </c>
      <c r="X1354" s="275" t="s">
        <v>114</v>
      </c>
      <c r="Y1354" s="275">
        <v>4.62</v>
      </c>
      <c r="Z1354" s="275">
        <v>1</v>
      </c>
      <c r="AA1354" s="282" t="s">
        <v>630</v>
      </c>
      <c r="AB1354" s="289" t="s">
        <v>484</v>
      </c>
      <c r="AC1354" s="275" t="s">
        <v>396</v>
      </c>
      <c r="AD1354" s="290" t="s">
        <v>350</v>
      </c>
      <c r="AE1354" s="292"/>
      <c r="AF1354" s="292" t="s">
        <v>2134</v>
      </c>
      <c r="AG1354" s="292"/>
    </row>
    <row r="1355" spans="1:33" x14ac:dyDescent="0.25">
      <c r="A1355" s="275">
        <v>8520</v>
      </c>
      <c r="B1355" s="275" t="s">
        <v>196</v>
      </c>
      <c r="C1355" s="275" t="s">
        <v>19</v>
      </c>
      <c r="D1355" s="275">
        <v>8104</v>
      </c>
      <c r="E1355" s="275" t="s">
        <v>140</v>
      </c>
      <c r="F1355" s="275" t="s">
        <v>22</v>
      </c>
      <c r="G1355" s="276">
        <v>85201810007445</v>
      </c>
      <c r="H1355" s="277" t="s">
        <v>54</v>
      </c>
      <c r="I1355" s="277" t="s">
        <v>2509</v>
      </c>
      <c r="J1355" s="278">
        <v>42461</v>
      </c>
      <c r="K1355" s="279">
        <v>66</v>
      </c>
      <c r="L1355" s="275" t="s">
        <v>111</v>
      </c>
      <c r="M1355" s="275" t="s">
        <v>42</v>
      </c>
      <c r="N1355" s="278">
        <v>42527</v>
      </c>
      <c r="O1355" s="278" t="s">
        <v>268</v>
      </c>
      <c r="P1355" s="279">
        <v>0</v>
      </c>
      <c r="Q1355" s="278" t="s">
        <v>33</v>
      </c>
      <c r="R1355" s="275">
        <v>387499.61</v>
      </c>
      <c r="S1355" s="275" t="s">
        <v>197</v>
      </c>
      <c r="T1355" s="275">
        <v>5170.0600000000004</v>
      </c>
      <c r="U1355" s="275" t="s">
        <v>197</v>
      </c>
      <c r="V1355" s="283">
        <v>387499.71893480036</v>
      </c>
      <c r="W1355" s="275" t="s">
        <v>100</v>
      </c>
      <c r="X1355" s="275" t="s">
        <v>114</v>
      </c>
      <c r="Y1355" s="275">
        <v>5.17</v>
      </c>
      <c r="Z1355" s="275">
        <v>1</v>
      </c>
      <c r="AA1355" s="282" t="s">
        <v>630</v>
      </c>
      <c r="AB1355" s="289" t="s">
        <v>484</v>
      </c>
      <c r="AC1355" s="275" t="s">
        <v>396</v>
      </c>
      <c r="AD1355" s="290" t="s">
        <v>350</v>
      </c>
      <c r="AE1355" s="292"/>
      <c r="AF1355" s="292" t="s">
        <v>2134</v>
      </c>
      <c r="AG1355" s="292"/>
    </row>
    <row r="1356" spans="1:33" x14ac:dyDescent="0.25">
      <c r="A1356" s="275">
        <v>8520</v>
      </c>
      <c r="B1356" s="275" t="s">
        <v>196</v>
      </c>
      <c r="C1356" s="275" t="s">
        <v>19</v>
      </c>
      <c r="D1356" s="275">
        <v>8104</v>
      </c>
      <c r="E1356" s="275" t="s">
        <v>140</v>
      </c>
      <c r="F1356" s="275" t="s">
        <v>22</v>
      </c>
      <c r="G1356" s="276">
        <v>85200710011621</v>
      </c>
      <c r="H1356" s="277" t="s">
        <v>277</v>
      </c>
      <c r="I1356" s="277" t="s">
        <v>213</v>
      </c>
      <c r="J1356" s="278">
        <v>42461</v>
      </c>
      <c r="K1356" s="279">
        <v>66</v>
      </c>
      <c r="L1356" s="275" t="s">
        <v>111</v>
      </c>
      <c r="M1356" s="275" t="s">
        <v>42</v>
      </c>
      <c r="N1356" s="278">
        <v>42527</v>
      </c>
      <c r="O1356" s="278" t="s">
        <v>268</v>
      </c>
      <c r="P1356" s="279">
        <v>0</v>
      </c>
      <c r="Q1356" s="278" t="s">
        <v>33</v>
      </c>
      <c r="R1356" s="275">
        <v>434510</v>
      </c>
      <c r="S1356" s="275" t="s">
        <v>197</v>
      </c>
      <c r="T1356" s="275">
        <v>5797.28</v>
      </c>
      <c r="U1356" s="275" t="s">
        <v>197</v>
      </c>
      <c r="V1356" s="283">
        <v>434510.3094715224</v>
      </c>
      <c r="W1356" s="275" t="s">
        <v>100</v>
      </c>
      <c r="X1356" s="275" t="s">
        <v>114</v>
      </c>
      <c r="Y1356" s="275">
        <v>5.8</v>
      </c>
      <c r="Z1356" s="275">
        <v>1</v>
      </c>
      <c r="AA1356" s="282" t="s">
        <v>630</v>
      </c>
      <c r="AB1356" s="289" t="s">
        <v>484</v>
      </c>
      <c r="AC1356" s="275" t="s">
        <v>396</v>
      </c>
      <c r="AD1356" s="290" t="s">
        <v>350</v>
      </c>
      <c r="AE1356" s="292"/>
      <c r="AF1356" s="292" t="s">
        <v>2134</v>
      </c>
      <c r="AG1356" s="292"/>
    </row>
    <row r="1357" spans="1:33" x14ac:dyDescent="0.25">
      <c r="A1357" s="275">
        <v>8520</v>
      </c>
      <c r="B1357" s="275" t="s">
        <v>196</v>
      </c>
      <c r="C1357" s="275" t="s">
        <v>19</v>
      </c>
      <c r="D1357" s="275">
        <v>8104</v>
      </c>
      <c r="E1357" s="275" t="s">
        <v>140</v>
      </c>
      <c r="F1357" s="275" t="s">
        <v>22</v>
      </c>
      <c r="G1357" s="276">
        <v>85203010000722</v>
      </c>
      <c r="H1357" s="277" t="s">
        <v>54</v>
      </c>
      <c r="I1357" s="277" t="s">
        <v>317</v>
      </c>
      <c r="J1357" s="278">
        <v>42461</v>
      </c>
      <c r="K1357" s="279">
        <v>66</v>
      </c>
      <c r="L1357" s="275" t="s">
        <v>111</v>
      </c>
      <c r="M1357" s="275" t="s">
        <v>42</v>
      </c>
      <c r="N1357" s="278">
        <v>42527</v>
      </c>
      <c r="O1357" s="278" t="s">
        <v>268</v>
      </c>
      <c r="P1357" s="279">
        <v>0</v>
      </c>
      <c r="Q1357" s="278" t="s">
        <v>33</v>
      </c>
      <c r="R1357" s="275">
        <v>444042</v>
      </c>
      <c r="S1357" s="275" t="s">
        <v>197</v>
      </c>
      <c r="T1357" s="275">
        <v>5924.45</v>
      </c>
      <c r="U1357" s="275" t="s">
        <v>197</v>
      </c>
      <c r="V1357" s="283">
        <v>444041.79252141714</v>
      </c>
      <c r="W1357" s="275" t="s">
        <v>100</v>
      </c>
      <c r="X1357" s="275" t="s">
        <v>114</v>
      </c>
      <c r="Y1357" s="275">
        <v>5.92</v>
      </c>
      <c r="Z1357" s="275">
        <v>1</v>
      </c>
      <c r="AA1357" s="282" t="s">
        <v>630</v>
      </c>
      <c r="AB1357" s="289" t="s">
        <v>484</v>
      </c>
      <c r="AC1357" s="275" t="s">
        <v>396</v>
      </c>
      <c r="AD1357" s="290" t="s">
        <v>350</v>
      </c>
      <c r="AE1357" s="292"/>
      <c r="AF1357" s="292" t="s">
        <v>2134</v>
      </c>
      <c r="AG1357" s="292"/>
    </row>
    <row r="1358" spans="1:33" x14ac:dyDescent="0.25">
      <c r="A1358" s="275">
        <v>8520</v>
      </c>
      <c r="B1358" s="275" t="s">
        <v>196</v>
      </c>
      <c r="C1358" s="275" t="s">
        <v>19</v>
      </c>
      <c r="D1358" s="275">
        <v>8104</v>
      </c>
      <c r="E1358" s="275" t="s">
        <v>140</v>
      </c>
      <c r="F1358" s="275" t="s">
        <v>22</v>
      </c>
      <c r="G1358" s="276">
        <v>85200710010274</v>
      </c>
      <c r="H1358" s="277" t="s">
        <v>277</v>
      </c>
      <c r="I1358" s="277" t="s">
        <v>222</v>
      </c>
      <c r="J1358" s="278">
        <v>42278</v>
      </c>
      <c r="K1358" s="279">
        <v>249</v>
      </c>
      <c r="L1358" s="275" t="s">
        <v>111</v>
      </c>
      <c r="M1358" s="275" t="s">
        <v>42</v>
      </c>
      <c r="N1358" s="278">
        <v>42341</v>
      </c>
      <c r="O1358" s="278" t="s">
        <v>273</v>
      </c>
      <c r="P1358" s="279">
        <v>186</v>
      </c>
      <c r="Q1358" s="278" t="s">
        <v>37</v>
      </c>
      <c r="R1358" s="275">
        <v>569985</v>
      </c>
      <c r="S1358" s="275" t="s">
        <v>197</v>
      </c>
      <c r="T1358" s="275">
        <v>7604.8</v>
      </c>
      <c r="U1358" s="275" t="s">
        <v>197</v>
      </c>
      <c r="V1358" s="283">
        <v>569985.23470817937</v>
      </c>
      <c r="W1358" s="275" t="s">
        <v>100</v>
      </c>
      <c r="X1358" s="275" t="s">
        <v>114</v>
      </c>
      <c r="Y1358" s="275">
        <v>7.6</v>
      </c>
      <c r="Z1358" s="275">
        <v>1</v>
      </c>
      <c r="AA1358" s="282" t="s">
        <v>630</v>
      </c>
      <c r="AB1358" s="289" t="s">
        <v>482</v>
      </c>
      <c r="AC1358" s="275" t="s">
        <v>1148</v>
      </c>
      <c r="AD1358" s="290" t="s">
        <v>350</v>
      </c>
      <c r="AE1358" s="292"/>
      <c r="AF1358" s="292" t="s">
        <v>2134</v>
      </c>
      <c r="AG1358" s="292"/>
    </row>
    <row r="1359" spans="1:33" x14ac:dyDescent="0.25">
      <c r="A1359" s="275">
        <v>8520</v>
      </c>
      <c r="B1359" s="275" t="s">
        <v>196</v>
      </c>
      <c r="C1359" s="275" t="s">
        <v>19</v>
      </c>
      <c r="D1359" s="275">
        <v>8104</v>
      </c>
      <c r="E1359" s="275" t="s">
        <v>140</v>
      </c>
      <c r="F1359" s="275" t="s">
        <v>22</v>
      </c>
      <c r="G1359" s="276">
        <v>85203110000321</v>
      </c>
      <c r="H1359" s="277" t="s">
        <v>55</v>
      </c>
      <c r="I1359" s="277" t="s">
        <v>223</v>
      </c>
      <c r="J1359" s="278">
        <v>42430</v>
      </c>
      <c r="K1359" s="279">
        <v>97</v>
      </c>
      <c r="L1359" s="275" t="s">
        <v>111</v>
      </c>
      <c r="M1359" s="275" t="s">
        <v>42</v>
      </c>
      <c r="N1359" s="278">
        <v>42494</v>
      </c>
      <c r="O1359" s="278" t="s">
        <v>268</v>
      </c>
      <c r="P1359" s="279">
        <v>33</v>
      </c>
      <c r="Q1359" s="278" t="s">
        <v>34</v>
      </c>
      <c r="R1359" s="275">
        <v>574461</v>
      </c>
      <c r="S1359" s="275" t="s">
        <v>197</v>
      </c>
      <c r="T1359" s="275">
        <v>7664.52</v>
      </c>
      <c r="U1359" s="275" t="s">
        <v>197</v>
      </c>
      <c r="V1359" s="283">
        <v>574461.29170070682</v>
      </c>
      <c r="W1359" s="275" t="s">
        <v>100</v>
      </c>
      <c r="X1359" s="275" t="s">
        <v>114</v>
      </c>
      <c r="Y1359" s="275">
        <v>7.66</v>
      </c>
      <c r="Z1359" s="275">
        <v>1</v>
      </c>
      <c r="AA1359" s="282" t="s">
        <v>630</v>
      </c>
      <c r="AB1359" s="289" t="s">
        <v>484</v>
      </c>
      <c r="AC1359" s="275" t="s">
        <v>396</v>
      </c>
      <c r="AD1359" s="290" t="s">
        <v>350</v>
      </c>
      <c r="AE1359" s="292"/>
      <c r="AF1359" s="292" t="s">
        <v>2134</v>
      </c>
      <c r="AG1359" s="292"/>
    </row>
    <row r="1360" spans="1:33" x14ac:dyDescent="0.25">
      <c r="A1360" s="275">
        <v>8520</v>
      </c>
      <c r="B1360" s="275" t="s">
        <v>196</v>
      </c>
      <c r="C1360" s="275" t="s">
        <v>19</v>
      </c>
      <c r="D1360" s="275">
        <v>8104</v>
      </c>
      <c r="E1360" s="275" t="s">
        <v>140</v>
      </c>
      <c r="F1360" s="275" t="s">
        <v>22</v>
      </c>
      <c r="G1360" s="276">
        <v>85203110000377</v>
      </c>
      <c r="H1360" s="277" t="s">
        <v>55</v>
      </c>
      <c r="I1360" s="277" t="s">
        <v>230</v>
      </c>
      <c r="J1360" s="278">
        <v>42461</v>
      </c>
      <c r="K1360" s="279">
        <v>66</v>
      </c>
      <c r="L1360" s="275" t="s">
        <v>111</v>
      </c>
      <c r="M1360" s="275" t="s">
        <v>42</v>
      </c>
      <c r="N1360" s="278">
        <v>42527</v>
      </c>
      <c r="O1360" s="278" t="s">
        <v>268</v>
      </c>
      <c r="P1360" s="279">
        <v>0</v>
      </c>
      <c r="Q1360" s="278" t="s">
        <v>33</v>
      </c>
      <c r="R1360" s="275">
        <v>1003158</v>
      </c>
      <c r="S1360" s="275" t="s">
        <v>197</v>
      </c>
      <c r="T1360" s="275">
        <v>13384.23</v>
      </c>
      <c r="U1360" s="275" t="s">
        <v>197</v>
      </c>
      <c r="V1360" s="283">
        <v>1003157.673829457</v>
      </c>
      <c r="W1360" s="275" t="s">
        <v>100</v>
      </c>
      <c r="X1360" s="275" t="s">
        <v>114</v>
      </c>
      <c r="Y1360" s="275">
        <v>13.38</v>
      </c>
      <c r="Z1360" s="275">
        <v>1</v>
      </c>
      <c r="AA1360" s="282" t="s">
        <v>630</v>
      </c>
      <c r="AB1360" s="289" t="s">
        <v>484</v>
      </c>
      <c r="AC1360" s="275" t="s">
        <v>396</v>
      </c>
      <c r="AD1360" s="290" t="s">
        <v>350</v>
      </c>
      <c r="AE1360" s="292"/>
      <c r="AF1360" s="292" t="s">
        <v>2134</v>
      </c>
      <c r="AG1360" s="292"/>
    </row>
    <row r="1361" spans="1:33" x14ac:dyDescent="0.25">
      <c r="A1361" s="275">
        <v>8520</v>
      </c>
      <c r="B1361" s="275" t="s">
        <v>196</v>
      </c>
      <c r="C1361" s="275" t="s">
        <v>19</v>
      </c>
      <c r="D1361" s="275">
        <v>8104</v>
      </c>
      <c r="E1361" s="275" t="s">
        <v>140</v>
      </c>
      <c r="F1361" s="275" t="s">
        <v>22</v>
      </c>
      <c r="G1361" s="276">
        <v>85203110000300</v>
      </c>
      <c r="H1361" s="277" t="s">
        <v>55</v>
      </c>
      <c r="I1361" s="277" t="s">
        <v>223</v>
      </c>
      <c r="J1361" s="278">
        <v>42401</v>
      </c>
      <c r="K1361" s="279">
        <v>126</v>
      </c>
      <c r="L1361" s="275" t="s">
        <v>111</v>
      </c>
      <c r="M1361" s="275" t="s">
        <v>42</v>
      </c>
      <c r="N1361" s="278">
        <v>42466</v>
      </c>
      <c r="O1361" s="278" t="s">
        <v>266</v>
      </c>
      <c r="P1361" s="279">
        <v>61</v>
      </c>
      <c r="Q1361" s="278" t="s">
        <v>35</v>
      </c>
      <c r="R1361" s="275">
        <v>1061280</v>
      </c>
      <c r="S1361" s="275" t="s">
        <v>197</v>
      </c>
      <c r="T1361" s="275">
        <v>14159.7</v>
      </c>
      <c r="U1361" s="275" t="s">
        <v>197</v>
      </c>
      <c r="V1361" s="283">
        <v>1061279.7085916011</v>
      </c>
      <c r="W1361" s="275" t="s">
        <v>100</v>
      </c>
      <c r="X1361" s="275" t="s">
        <v>114</v>
      </c>
      <c r="Y1361" s="275">
        <v>14.16</v>
      </c>
      <c r="Z1361" s="275">
        <v>1</v>
      </c>
      <c r="AA1361" s="282" t="s">
        <v>630</v>
      </c>
      <c r="AB1361" s="289" t="s">
        <v>484</v>
      </c>
      <c r="AC1361" s="275" t="s">
        <v>396</v>
      </c>
      <c r="AD1361" s="290" t="s">
        <v>350</v>
      </c>
      <c r="AE1361" s="292"/>
      <c r="AF1361" s="292" t="s">
        <v>2134</v>
      </c>
      <c r="AG1361" s="292"/>
    </row>
    <row r="1362" spans="1:33" x14ac:dyDescent="0.25">
      <c r="A1362" s="275">
        <v>8520</v>
      </c>
      <c r="B1362" s="275" t="s">
        <v>196</v>
      </c>
      <c r="C1362" s="275" t="s">
        <v>19</v>
      </c>
      <c r="D1362" s="275">
        <v>8104</v>
      </c>
      <c r="E1362" s="275" t="s">
        <v>140</v>
      </c>
      <c r="F1362" s="275" t="s">
        <v>22</v>
      </c>
      <c r="G1362" s="276">
        <v>85201810007542</v>
      </c>
      <c r="H1362" s="277" t="s">
        <v>54</v>
      </c>
      <c r="I1362" s="277" t="s">
        <v>2509</v>
      </c>
      <c r="J1362" s="278">
        <v>42461</v>
      </c>
      <c r="K1362" s="279">
        <v>66</v>
      </c>
      <c r="L1362" s="275" t="s">
        <v>111</v>
      </c>
      <c r="M1362" s="275" t="s">
        <v>42</v>
      </c>
      <c r="N1362" s="278">
        <v>42527</v>
      </c>
      <c r="O1362" s="278" t="s">
        <v>268</v>
      </c>
      <c r="P1362" s="279">
        <v>0</v>
      </c>
      <c r="Q1362" s="278" t="s">
        <v>33</v>
      </c>
      <c r="R1362" s="275">
        <v>1103046.8400000001</v>
      </c>
      <c r="S1362" s="275" t="s">
        <v>197</v>
      </c>
      <c r="T1362" s="275">
        <v>14716.96</v>
      </c>
      <c r="U1362" s="275" t="s">
        <v>197</v>
      </c>
      <c r="V1362" s="283">
        <v>1103046.7467640026</v>
      </c>
      <c r="W1362" s="275" t="s">
        <v>100</v>
      </c>
      <c r="X1362" s="275" t="s">
        <v>114</v>
      </c>
      <c r="Y1362" s="275">
        <v>14.72</v>
      </c>
      <c r="Z1362" s="275">
        <v>1</v>
      </c>
      <c r="AA1362" s="282" t="s">
        <v>630</v>
      </c>
      <c r="AB1362" s="289" t="s">
        <v>484</v>
      </c>
      <c r="AC1362" s="275" t="s">
        <v>396</v>
      </c>
      <c r="AD1362" s="290" t="s">
        <v>350</v>
      </c>
      <c r="AE1362" s="292"/>
      <c r="AF1362" s="292" t="s">
        <v>2134</v>
      </c>
      <c r="AG1362" s="292"/>
    </row>
    <row r="1363" spans="1:33" x14ac:dyDescent="0.25">
      <c r="A1363" s="275">
        <v>8520</v>
      </c>
      <c r="B1363" s="275" t="s">
        <v>196</v>
      </c>
      <c r="C1363" s="275" t="s">
        <v>19</v>
      </c>
      <c r="D1363" s="275">
        <v>8104</v>
      </c>
      <c r="E1363" s="275" t="s">
        <v>140</v>
      </c>
      <c r="F1363" s="275" t="s">
        <v>22</v>
      </c>
      <c r="G1363" s="276">
        <v>85203110000234</v>
      </c>
      <c r="H1363" s="277" t="s">
        <v>55</v>
      </c>
      <c r="I1363" s="277" t="s">
        <v>223</v>
      </c>
      <c r="J1363" s="278">
        <v>42362</v>
      </c>
      <c r="K1363" s="279">
        <v>165</v>
      </c>
      <c r="L1363" s="275" t="s">
        <v>111</v>
      </c>
      <c r="M1363" s="275" t="s">
        <v>42</v>
      </c>
      <c r="N1363" s="278">
        <v>42432</v>
      </c>
      <c r="O1363" s="278" t="s">
        <v>266</v>
      </c>
      <c r="P1363" s="279">
        <v>95</v>
      </c>
      <c r="Q1363" s="278" t="s">
        <v>36</v>
      </c>
      <c r="R1363" s="275">
        <v>1124154</v>
      </c>
      <c r="S1363" s="275" t="s">
        <v>197</v>
      </c>
      <c r="T1363" s="275">
        <v>14998.58</v>
      </c>
      <c r="U1363" s="275" t="s">
        <v>197</v>
      </c>
      <c r="V1363" s="283">
        <v>1124154.3685027093</v>
      </c>
      <c r="W1363" s="275" t="s">
        <v>100</v>
      </c>
      <c r="X1363" s="275" t="s">
        <v>114</v>
      </c>
      <c r="Y1363" s="275">
        <v>15</v>
      </c>
      <c r="Z1363" s="275">
        <v>1</v>
      </c>
      <c r="AA1363" s="282" t="s">
        <v>630</v>
      </c>
      <c r="AB1363" s="289" t="s">
        <v>484</v>
      </c>
      <c r="AC1363" s="275" t="s">
        <v>1418</v>
      </c>
      <c r="AD1363" s="290" t="s">
        <v>350</v>
      </c>
      <c r="AE1363" s="292"/>
      <c r="AF1363" s="292" t="s">
        <v>2134</v>
      </c>
      <c r="AG1363" s="292"/>
    </row>
    <row r="1364" spans="1:33" x14ac:dyDescent="0.25">
      <c r="A1364" s="275">
        <v>8520</v>
      </c>
      <c r="B1364" s="275" t="s">
        <v>196</v>
      </c>
      <c r="C1364" s="275" t="s">
        <v>19</v>
      </c>
      <c r="D1364" s="275">
        <v>8104</v>
      </c>
      <c r="E1364" s="275" t="s">
        <v>140</v>
      </c>
      <c r="F1364" s="275" t="s">
        <v>22</v>
      </c>
      <c r="G1364" s="276">
        <v>85203010000407</v>
      </c>
      <c r="H1364" s="277" t="s">
        <v>55</v>
      </c>
      <c r="I1364" s="277" t="s">
        <v>223</v>
      </c>
      <c r="J1364" s="278">
        <v>42339</v>
      </c>
      <c r="K1364" s="279">
        <v>188</v>
      </c>
      <c r="L1364" s="275" t="s">
        <v>111</v>
      </c>
      <c r="M1364" s="275" t="s">
        <v>42</v>
      </c>
      <c r="N1364" s="278">
        <v>42402</v>
      </c>
      <c r="O1364" s="278" t="s">
        <v>266</v>
      </c>
      <c r="P1364" s="279">
        <v>125</v>
      </c>
      <c r="Q1364" s="278" t="s">
        <v>38</v>
      </c>
      <c r="R1364" s="275">
        <v>1164033</v>
      </c>
      <c r="S1364" s="275" t="s">
        <v>197</v>
      </c>
      <c r="T1364" s="275">
        <v>15530.64</v>
      </c>
      <c r="U1364" s="275" t="s">
        <v>197</v>
      </c>
      <c r="V1364" s="283">
        <v>1164032.648533589</v>
      </c>
      <c r="W1364" s="275" t="s">
        <v>100</v>
      </c>
      <c r="X1364" s="275" t="s">
        <v>114</v>
      </c>
      <c r="Y1364" s="275">
        <v>15.53</v>
      </c>
      <c r="Z1364" s="275">
        <v>1</v>
      </c>
      <c r="AA1364" s="282" t="s">
        <v>630</v>
      </c>
      <c r="AB1364" s="289" t="s">
        <v>482</v>
      </c>
      <c r="AC1364" s="275" t="s">
        <v>1153</v>
      </c>
      <c r="AD1364" s="290" t="s">
        <v>350</v>
      </c>
      <c r="AE1364" s="292"/>
      <c r="AF1364" s="292" t="s">
        <v>2134</v>
      </c>
      <c r="AG1364" s="292"/>
    </row>
    <row r="1365" spans="1:33" x14ac:dyDescent="0.25">
      <c r="A1365" s="275">
        <v>8520</v>
      </c>
      <c r="B1365" s="275" t="s">
        <v>196</v>
      </c>
      <c r="C1365" s="275" t="s">
        <v>19</v>
      </c>
      <c r="D1365" s="275">
        <v>8104</v>
      </c>
      <c r="E1365" s="275" t="s">
        <v>140</v>
      </c>
      <c r="F1365" s="275" t="s">
        <v>22</v>
      </c>
      <c r="G1365" s="276">
        <v>85203010000721</v>
      </c>
      <c r="H1365" s="277" t="s">
        <v>55</v>
      </c>
      <c r="I1365" s="277" t="s">
        <v>230</v>
      </c>
      <c r="J1365" s="278">
        <v>42461</v>
      </c>
      <c r="K1365" s="279">
        <v>66</v>
      </c>
      <c r="L1365" s="275" t="s">
        <v>111</v>
      </c>
      <c r="M1365" s="275" t="s">
        <v>42</v>
      </c>
      <c r="N1365" s="278">
        <v>42527</v>
      </c>
      <c r="O1365" s="278" t="s">
        <v>268</v>
      </c>
      <c r="P1365" s="279">
        <v>0</v>
      </c>
      <c r="Q1365" s="278" t="s">
        <v>33</v>
      </c>
      <c r="R1365" s="275">
        <v>1235547</v>
      </c>
      <c r="S1365" s="275" t="s">
        <v>197</v>
      </c>
      <c r="T1365" s="275">
        <v>16484.79</v>
      </c>
      <c r="U1365" s="275" t="s">
        <v>197</v>
      </c>
      <c r="V1365" s="283">
        <v>1235546.8779277625</v>
      </c>
      <c r="W1365" s="275" t="s">
        <v>100</v>
      </c>
      <c r="X1365" s="275" t="s">
        <v>114</v>
      </c>
      <c r="Y1365" s="275">
        <v>16.48</v>
      </c>
      <c r="Z1365" s="275">
        <v>1</v>
      </c>
      <c r="AA1365" s="282" t="s">
        <v>630</v>
      </c>
      <c r="AB1365" s="289" t="s">
        <v>484</v>
      </c>
      <c r="AC1365" s="275" t="s">
        <v>396</v>
      </c>
      <c r="AD1365" s="290" t="s">
        <v>350</v>
      </c>
      <c r="AE1365" s="292"/>
      <c r="AF1365" s="292" t="s">
        <v>2134</v>
      </c>
      <c r="AG1365" s="292"/>
    </row>
    <row r="1366" spans="1:33" x14ac:dyDescent="0.25">
      <c r="A1366" s="275">
        <v>8520</v>
      </c>
      <c r="B1366" s="275" t="s">
        <v>196</v>
      </c>
      <c r="C1366" s="275" t="s">
        <v>19</v>
      </c>
      <c r="D1366" s="275">
        <v>8104</v>
      </c>
      <c r="E1366" s="275" t="s">
        <v>140</v>
      </c>
      <c r="F1366" s="275" t="s">
        <v>22</v>
      </c>
      <c r="G1366" s="276">
        <v>85200310075902</v>
      </c>
      <c r="H1366" s="277" t="s">
        <v>55</v>
      </c>
      <c r="I1366" s="277" t="s">
        <v>223</v>
      </c>
      <c r="J1366" s="278">
        <v>42362</v>
      </c>
      <c r="K1366" s="279">
        <v>165</v>
      </c>
      <c r="L1366" s="275" t="s">
        <v>111</v>
      </c>
      <c r="M1366" s="275" t="s">
        <v>42</v>
      </c>
      <c r="N1366" s="278">
        <v>42432</v>
      </c>
      <c r="O1366" s="278" t="s">
        <v>266</v>
      </c>
      <c r="P1366" s="279">
        <v>95</v>
      </c>
      <c r="Q1366" s="278" t="s">
        <v>36</v>
      </c>
      <c r="R1366" s="275">
        <v>1283328</v>
      </c>
      <c r="S1366" s="275" t="s">
        <v>197</v>
      </c>
      <c r="T1366" s="275">
        <v>17122.29</v>
      </c>
      <c r="U1366" s="275" t="s">
        <v>197</v>
      </c>
      <c r="V1366" s="283">
        <v>1283327.9618650738</v>
      </c>
      <c r="W1366" s="275" t="s">
        <v>100</v>
      </c>
      <c r="X1366" s="275" t="s">
        <v>114</v>
      </c>
      <c r="Y1366" s="275">
        <v>17.12</v>
      </c>
      <c r="Z1366" s="275">
        <v>1</v>
      </c>
      <c r="AA1366" s="282" t="s">
        <v>630</v>
      </c>
      <c r="AB1366" s="289" t="s">
        <v>484</v>
      </c>
      <c r="AC1366" s="275" t="s">
        <v>1418</v>
      </c>
      <c r="AD1366" s="290" t="s">
        <v>350</v>
      </c>
      <c r="AE1366" s="292"/>
      <c r="AF1366" s="292" t="s">
        <v>2134</v>
      </c>
      <c r="AG1366" s="292"/>
    </row>
    <row r="1367" spans="1:33" x14ac:dyDescent="0.25">
      <c r="A1367" s="275">
        <v>8520</v>
      </c>
      <c r="B1367" s="275" t="s">
        <v>196</v>
      </c>
      <c r="C1367" s="275" t="s">
        <v>19</v>
      </c>
      <c r="D1367" s="275">
        <v>8104</v>
      </c>
      <c r="E1367" s="275" t="s">
        <v>140</v>
      </c>
      <c r="F1367" s="275" t="s">
        <v>22</v>
      </c>
      <c r="G1367" s="276">
        <v>85203010000513</v>
      </c>
      <c r="H1367" s="277" t="s">
        <v>55</v>
      </c>
      <c r="I1367" s="277" t="s">
        <v>223</v>
      </c>
      <c r="J1367" s="278">
        <v>42362</v>
      </c>
      <c r="K1367" s="279">
        <v>165</v>
      </c>
      <c r="L1367" s="275" t="s">
        <v>111</v>
      </c>
      <c r="M1367" s="275" t="s">
        <v>42</v>
      </c>
      <c r="N1367" s="278">
        <v>42432</v>
      </c>
      <c r="O1367" s="278" t="s">
        <v>266</v>
      </c>
      <c r="P1367" s="279">
        <v>95</v>
      </c>
      <c r="Q1367" s="278" t="s">
        <v>36</v>
      </c>
      <c r="R1367" s="275">
        <v>1945152</v>
      </c>
      <c r="S1367" s="275" t="s">
        <v>197</v>
      </c>
      <c r="T1367" s="275">
        <v>25952.41</v>
      </c>
      <c r="U1367" s="275" t="s">
        <v>197</v>
      </c>
      <c r="V1367" s="283">
        <v>1945151.8126831606</v>
      </c>
      <c r="W1367" s="275" t="s">
        <v>100</v>
      </c>
      <c r="X1367" s="275" t="s">
        <v>114</v>
      </c>
      <c r="Y1367" s="275">
        <v>25.95</v>
      </c>
      <c r="Z1367" s="275">
        <v>1</v>
      </c>
      <c r="AA1367" s="282" t="s">
        <v>630</v>
      </c>
      <c r="AB1367" s="289" t="s">
        <v>484</v>
      </c>
      <c r="AC1367" s="275" t="s">
        <v>1418</v>
      </c>
      <c r="AD1367" s="290" t="s">
        <v>350</v>
      </c>
      <c r="AE1367" s="292"/>
      <c r="AF1367" s="292" t="s">
        <v>2134</v>
      </c>
      <c r="AG1367" s="292"/>
    </row>
    <row r="1368" spans="1:33" x14ac:dyDescent="0.25">
      <c r="A1368" s="275">
        <v>8520</v>
      </c>
      <c r="B1368" s="275" t="s">
        <v>196</v>
      </c>
      <c r="C1368" s="275" t="s">
        <v>19</v>
      </c>
      <c r="D1368" s="275">
        <v>8104</v>
      </c>
      <c r="E1368" s="275" t="s">
        <v>140</v>
      </c>
      <c r="F1368" s="275" t="s">
        <v>22</v>
      </c>
      <c r="G1368" s="276">
        <v>85200310078978</v>
      </c>
      <c r="H1368" s="277" t="s">
        <v>55</v>
      </c>
      <c r="I1368" s="277" t="s">
        <v>230</v>
      </c>
      <c r="J1368" s="278">
        <v>42461</v>
      </c>
      <c r="K1368" s="279">
        <v>66</v>
      </c>
      <c r="L1368" s="275" t="s">
        <v>111</v>
      </c>
      <c r="M1368" s="275" t="s">
        <v>42</v>
      </c>
      <c r="N1368" s="278">
        <v>42527</v>
      </c>
      <c r="O1368" s="278" t="s">
        <v>268</v>
      </c>
      <c r="P1368" s="279">
        <v>0</v>
      </c>
      <c r="Q1368" s="278" t="s">
        <v>33</v>
      </c>
      <c r="R1368" s="275">
        <v>2117790</v>
      </c>
      <c r="S1368" s="275" t="s">
        <v>197</v>
      </c>
      <c r="T1368" s="275">
        <v>28255.77</v>
      </c>
      <c r="U1368" s="275" t="s">
        <v>197</v>
      </c>
      <c r="V1368" s="283">
        <v>2117790.3028758592</v>
      </c>
      <c r="W1368" s="275" t="s">
        <v>100</v>
      </c>
      <c r="X1368" s="275" t="s">
        <v>114</v>
      </c>
      <c r="Y1368" s="275">
        <v>28.26</v>
      </c>
      <c r="Z1368" s="275">
        <v>1</v>
      </c>
      <c r="AA1368" s="282" t="s">
        <v>630</v>
      </c>
      <c r="AB1368" s="289" t="s">
        <v>484</v>
      </c>
      <c r="AC1368" s="275" t="s">
        <v>396</v>
      </c>
      <c r="AD1368" s="290" t="s">
        <v>350</v>
      </c>
      <c r="AE1368" s="292"/>
      <c r="AF1368" s="292" t="s">
        <v>2134</v>
      </c>
      <c r="AG1368" s="292"/>
    </row>
    <row r="1369" spans="1:33" x14ac:dyDescent="0.25">
      <c r="A1369" s="275">
        <v>8520</v>
      </c>
      <c r="B1369" s="275" t="s">
        <v>196</v>
      </c>
      <c r="C1369" s="275" t="s">
        <v>19</v>
      </c>
      <c r="D1369" s="275">
        <v>8104</v>
      </c>
      <c r="E1369" s="275" t="s">
        <v>140</v>
      </c>
      <c r="F1369" s="275" t="s">
        <v>22</v>
      </c>
      <c r="G1369" s="276">
        <v>85203010000630</v>
      </c>
      <c r="H1369" s="277" t="s">
        <v>55</v>
      </c>
      <c r="I1369" s="277" t="s">
        <v>223</v>
      </c>
      <c r="J1369" s="278">
        <v>42430</v>
      </c>
      <c r="K1369" s="279">
        <v>97</v>
      </c>
      <c r="L1369" s="275" t="s">
        <v>111</v>
      </c>
      <c r="M1369" s="275" t="s">
        <v>42</v>
      </c>
      <c r="N1369" s="278">
        <v>42494</v>
      </c>
      <c r="O1369" s="278" t="s">
        <v>268</v>
      </c>
      <c r="P1369" s="279">
        <v>33</v>
      </c>
      <c r="Q1369" s="278" t="s">
        <v>34</v>
      </c>
      <c r="R1369" s="275">
        <v>2154645</v>
      </c>
      <c r="S1369" s="275" t="s">
        <v>197</v>
      </c>
      <c r="T1369" s="275">
        <v>28747.49</v>
      </c>
      <c r="U1369" s="275" t="s">
        <v>197</v>
      </c>
      <c r="V1369" s="283">
        <v>2154645.0708659058</v>
      </c>
      <c r="W1369" s="275" t="s">
        <v>100</v>
      </c>
      <c r="X1369" s="275" t="s">
        <v>114</v>
      </c>
      <c r="Y1369" s="275">
        <v>28.75</v>
      </c>
      <c r="Z1369" s="275">
        <v>1</v>
      </c>
      <c r="AA1369" s="282" t="s">
        <v>630</v>
      </c>
      <c r="AB1369" s="289" t="s">
        <v>484</v>
      </c>
      <c r="AC1369" s="275" t="s">
        <v>396</v>
      </c>
      <c r="AD1369" s="290" t="s">
        <v>350</v>
      </c>
      <c r="AE1369" s="292"/>
      <c r="AF1369" s="292" t="s">
        <v>2134</v>
      </c>
      <c r="AG1369" s="292"/>
    </row>
    <row r="1370" spans="1:33" x14ac:dyDescent="0.25">
      <c r="A1370" s="275">
        <v>8520</v>
      </c>
      <c r="B1370" s="275" t="s">
        <v>196</v>
      </c>
      <c r="C1370" s="275" t="s">
        <v>19</v>
      </c>
      <c r="D1370" s="275">
        <v>8104</v>
      </c>
      <c r="E1370" s="275" t="s">
        <v>140</v>
      </c>
      <c r="F1370" s="275" t="s">
        <v>22</v>
      </c>
      <c r="G1370" s="276">
        <v>85200310077729</v>
      </c>
      <c r="H1370" s="277" t="s">
        <v>55</v>
      </c>
      <c r="I1370" s="277" t="s">
        <v>223</v>
      </c>
      <c r="J1370" s="278">
        <v>42430</v>
      </c>
      <c r="K1370" s="279">
        <v>97</v>
      </c>
      <c r="L1370" s="275" t="s">
        <v>111</v>
      </c>
      <c r="M1370" s="275" t="s">
        <v>42</v>
      </c>
      <c r="N1370" s="278">
        <v>42494</v>
      </c>
      <c r="O1370" s="278" t="s">
        <v>268</v>
      </c>
      <c r="P1370" s="279">
        <v>33</v>
      </c>
      <c r="Q1370" s="278" t="s">
        <v>34</v>
      </c>
      <c r="R1370" s="275">
        <v>2252979</v>
      </c>
      <c r="S1370" s="275" t="s">
        <v>197</v>
      </c>
      <c r="T1370" s="275">
        <v>30059.47</v>
      </c>
      <c r="U1370" s="275" t="s">
        <v>197</v>
      </c>
      <c r="V1370" s="283">
        <v>2252978.9163624914</v>
      </c>
      <c r="W1370" s="275" t="s">
        <v>100</v>
      </c>
      <c r="X1370" s="275" t="s">
        <v>114</v>
      </c>
      <c r="Y1370" s="275">
        <v>30.06</v>
      </c>
      <c r="Z1370" s="275">
        <v>1</v>
      </c>
      <c r="AA1370" s="282" t="s">
        <v>630</v>
      </c>
      <c r="AB1370" s="289" t="s">
        <v>484</v>
      </c>
      <c r="AC1370" s="275" t="s">
        <v>2237</v>
      </c>
      <c r="AD1370" s="290" t="s">
        <v>350</v>
      </c>
      <c r="AE1370" s="292"/>
      <c r="AF1370" s="292" t="s">
        <v>2134</v>
      </c>
      <c r="AG1370" s="292"/>
    </row>
    <row r="1371" spans="1:33" x14ac:dyDescent="0.25">
      <c r="A1371" s="275">
        <v>8520</v>
      </c>
      <c r="B1371" s="275" t="s">
        <v>196</v>
      </c>
      <c r="C1371" s="275" t="s">
        <v>19</v>
      </c>
      <c r="D1371" s="275">
        <v>8104</v>
      </c>
      <c r="E1371" s="275" t="s">
        <v>140</v>
      </c>
      <c r="F1371" s="275" t="s">
        <v>22</v>
      </c>
      <c r="G1371" s="276">
        <v>85200310077128</v>
      </c>
      <c r="H1371" s="277" t="s">
        <v>55</v>
      </c>
      <c r="I1371" s="277" t="s">
        <v>223</v>
      </c>
      <c r="J1371" s="278">
        <v>42401</v>
      </c>
      <c r="K1371" s="279">
        <v>126</v>
      </c>
      <c r="L1371" s="275" t="s">
        <v>111</v>
      </c>
      <c r="M1371" s="275" t="s">
        <v>42</v>
      </c>
      <c r="N1371" s="278">
        <v>42466</v>
      </c>
      <c r="O1371" s="278" t="s">
        <v>266</v>
      </c>
      <c r="P1371" s="279">
        <v>61</v>
      </c>
      <c r="Q1371" s="278" t="s">
        <v>35</v>
      </c>
      <c r="R1371" s="275">
        <v>2433879</v>
      </c>
      <c r="S1371" s="275" t="s">
        <v>197</v>
      </c>
      <c r="T1371" s="275">
        <v>32473.06</v>
      </c>
      <c r="U1371" s="275" t="s">
        <v>197</v>
      </c>
      <c r="V1371" s="283">
        <v>2433879.2244099504</v>
      </c>
      <c r="W1371" s="275" t="s">
        <v>100</v>
      </c>
      <c r="X1371" s="275" t="s">
        <v>114</v>
      </c>
      <c r="Y1371" s="275">
        <v>32.47</v>
      </c>
      <c r="Z1371" s="275">
        <v>1</v>
      </c>
      <c r="AA1371" s="282" t="s">
        <v>630</v>
      </c>
      <c r="AB1371" s="289" t="s">
        <v>484</v>
      </c>
      <c r="AC1371" s="275" t="s">
        <v>396</v>
      </c>
      <c r="AD1371" s="290" t="s">
        <v>350</v>
      </c>
      <c r="AE1371" s="292"/>
      <c r="AF1371" s="292" t="s">
        <v>2134</v>
      </c>
      <c r="AG1371" s="292"/>
    </row>
    <row r="1372" spans="1:33" x14ac:dyDescent="0.25">
      <c r="A1372" s="275">
        <v>8520</v>
      </c>
      <c r="B1372" s="275" t="s">
        <v>196</v>
      </c>
      <c r="C1372" s="275" t="s">
        <v>19</v>
      </c>
      <c r="D1372" s="275">
        <v>8104</v>
      </c>
      <c r="E1372" s="275" t="s">
        <v>140</v>
      </c>
      <c r="F1372" s="275" t="s">
        <v>22</v>
      </c>
      <c r="G1372" s="276">
        <v>85203010000720</v>
      </c>
      <c r="H1372" s="277" t="s">
        <v>55</v>
      </c>
      <c r="I1372" s="277" t="s">
        <v>230</v>
      </c>
      <c r="J1372" s="278">
        <v>42461</v>
      </c>
      <c r="K1372" s="279">
        <v>66</v>
      </c>
      <c r="L1372" s="275" t="s">
        <v>111</v>
      </c>
      <c r="M1372" s="275" t="s">
        <v>42</v>
      </c>
      <c r="N1372" s="278">
        <v>42527</v>
      </c>
      <c r="O1372" s="278" t="s">
        <v>268</v>
      </c>
      <c r="P1372" s="279">
        <v>0</v>
      </c>
      <c r="Q1372" s="278" t="s">
        <v>33</v>
      </c>
      <c r="R1372" s="275">
        <v>2481318</v>
      </c>
      <c r="S1372" s="275" t="s">
        <v>197</v>
      </c>
      <c r="T1372" s="275">
        <v>33105.99</v>
      </c>
      <c r="U1372" s="275" t="s">
        <v>197</v>
      </c>
      <c r="V1372" s="283">
        <v>2481317.7835573107</v>
      </c>
      <c r="W1372" s="275" t="s">
        <v>100</v>
      </c>
      <c r="X1372" s="275" t="s">
        <v>114</v>
      </c>
      <c r="Y1372" s="275">
        <v>33.11</v>
      </c>
      <c r="Z1372" s="275">
        <v>1</v>
      </c>
      <c r="AA1372" s="282" t="s">
        <v>630</v>
      </c>
      <c r="AB1372" s="289" t="s">
        <v>484</v>
      </c>
      <c r="AC1372" s="275" t="s">
        <v>397</v>
      </c>
      <c r="AD1372" s="290" t="s">
        <v>350</v>
      </c>
      <c r="AE1372" s="292"/>
      <c r="AF1372" s="292" t="s">
        <v>2134</v>
      </c>
      <c r="AG1372" s="292"/>
    </row>
    <row r="1373" spans="1:33" x14ac:dyDescent="0.25">
      <c r="A1373" s="275">
        <v>8520</v>
      </c>
      <c r="B1373" s="275" t="s">
        <v>196</v>
      </c>
      <c r="C1373" s="275" t="s">
        <v>19</v>
      </c>
      <c r="D1373" s="275">
        <v>8104</v>
      </c>
      <c r="E1373" s="275" t="s">
        <v>140</v>
      </c>
      <c r="F1373" s="275" t="s">
        <v>22</v>
      </c>
      <c r="G1373" s="276">
        <v>85203010000607</v>
      </c>
      <c r="H1373" s="277" t="s">
        <v>55</v>
      </c>
      <c r="I1373" s="277" t="s">
        <v>223</v>
      </c>
      <c r="J1373" s="278">
        <v>42401</v>
      </c>
      <c r="K1373" s="279">
        <v>126</v>
      </c>
      <c r="L1373" s="275" t="s">
        <v>111</v>
      </c>
      <c r="M1373" s="275" t="s">
        <v>42</v>
      </c>
      <c r="N1373" s="278">
        <v>42466</v>
      </c>
      <c r="O1373" s="278" t="s">
        <v>266</v>
      </c>
      <c r="P1373" s="279">
        <v>61</v>
      </c>
      <c r="Q1373" s="278" t="s">
        <v>35</v>
      </c>
      <c r="R1373" s="275">
        <v>2834145</v>
      </c>
      <c r="S1373" s="275" t="s">
        <v>197</v>
      </c>
      <c r="T1373" s="275">
        <v>37813.449999999997</v>
      </c>
      <c r="U1373" s="275" t="s">
        <v>197</v>
      </c>
      <c r="V1373" s="283">
        <v>2834145.2994656009</v>
      </c>
      <c r="W1373" s="275" t="s">
        <v>100</v>
      </c>
      <c r="X1373" s="275" t="s">
        <v>114</v>
      </c>
      <c r="Y1373" s="275">
        <v>37.81</v>
      </c>
      <c r="Z1373" s="275">
        <v>1</v>
      </c>
      <c r="AA1373" s="282" t="s">
        <v>630</v>
      </c>
      <c r="AB1373" s="289" t="s">
        <v>484</v>
      </c>
      <c r="AC1373" s="275" t="s">
        <v>396</v>
      </c>
      <c r="AD1373" s="290" t="s">
        <v>350</v>
      </c>
      <c r="AE1373" s="292"/>
      <c r="AF1373" s="292" t="s">
        <v>2134</v>
      </c>
      <c r="AG1373" s="292"/>
    </row>
    <row r="1374" spans="1:33" x14ac:dyDescent="0.25">
      <c r="A1374" s="275">
        <v>8520</v>
      </c>
      <c r="B1374" s="275" t="s">
        <v>196</v>
      </c>
      <c r="C1374" s="275" t="s">
        <v>19</v>
      </c>
      <c r="D1374" s="275">
        <v>8113</v>
      </c>
      <c r="E1374" s="275" t="s">
        <v>201</v>
      </c>
      <c r="F1374" s="275" t="s">
        <v>22</v>
      </c>
      <c r="G1374" s="276">
        <v>85200710011616</v>
      </c>
      <c r="H1374" s="277" t="s">
        <v>277</v>
      </c>
      <c r="I1374" s="277" t="s">
        <v>213</v>
      </c>
      <c r="J1374" s="278">
        <v>42461</v>
      </c>
      <c r="K1374" s="279">
        <v>66</v>
      </c>
      <c r="L1374" s="275" t="s">
        <v>111</v>
      </c>
      <c r="M1374" s="275" t="s">
        <v>42</v>
      </c>
      <c r="N1374" s="278">
        <v>42524</v>
      </c>
      <c r="O1374" s="278" t="s">
        <v>268</v>
      </c>
      <c r="P1374" s="279">
        <v>3</v>
      </c>
      <c r="Q1374" s="278" t="s">
        <v>33</v>
      </c>
      <c r="R1374" s="275">
        <v>46867</v>
      </c>
      <c r="S1374" s="275" t="s">
        <v>197</v>
      </c>
      <c r="T1374" s="275">
        <v>625.29999999999995</v>
      </c>
      <c r="U1374" s="275" t="s">
        <v>197</v>
      </c>
      <c r="V1374" s="283">
        <v>46866.685154510902</v>
      </c>
      <c r="W1374" s="275" t="s">
        <v>100</v>
      </c>
      <c r="X1374" s="275" t="s">
        <v>114</v>
      </c>
      <c r="Y1374" s="275">
        <v>0.63</v>
      </c>
      <c r="Z1374" s="275">
        <v>1</v>
      </c>
      <c r="AA1374" s="282" t="s">
        <v>630</v>
      </c>
      <c r="AB1374" s="289" t="s">
        <v>439</v>
      </c>
      <c r="AC1374" s="275" t="s">
        <v>2280</v>
      </c>
      <c r="AD1374" s="290" t="s">
        <v>350</v>
      </c>
      <c r="AE1374" s="292"/>
      <c r="AF1374" s="292" t="s">
        <v>2134</v>
      </c>
      <c r="AG1374" s="292"/>
    </row>
    <row r="1375" spans="1:33" x14ac:dyDescent="0.25">
      <c r="A1375" s="275">
        <v>8520</v>
      </c>
      <c r="B1375" s="275" t="s">
        <v>196</v>
      </c>
      <c r="C1375" s="275" t="s">
        <v>19</v>
      </c>
      <c r="D1375" s="275">
        <v>8113</v>
      </c>
      <c r="E1375" s="275" t="s">
        <v>201</v>
      </c>
      <c r="F1375" s="275" t="s">
        <v>22</v>
      </c>
      <c r="G1375" s="276">
        <v>85200310078749</v>
      </c>
      <c r="H1375" s="277" t="s">
        <v>55</v>
      </c>
      <c r="I1375" s="277" t="s">
        <v>313</v>
      </c>
      <c r="J1375" s="278">
        <v>42461</v>
      </c>
      <c r="K1375" s="279">
        <v>66</v>
      </c>
      <c r="L1375" s="275" t="s">
        <v>111</v>
      </c>
      <c r="M1375" s="275" t="s">
        <v>42</v>
      </c>
      <c r="N1375" s="278">
        <v>42524</v>
      </c>
      <c r="O1375" s="278" t="s">
        <v>268</v>
      </c>
      <c r="P1375" s="279">
        <v>3</v>
      </c>
      <c r="Q1375" s="278" t="s">
        <v>33</v>
      </c>
      <c r="R1375" s="275">
        <v>48000</v>
      </c>
      <c r="S1375" s="275" t="s">
        <v>197</v>
      </c>
      <c r="T1375" s="275">
        <v>640.41999999999996</v>
      </c>
      <c r="U1375" s="275" t="s">
        <v>197</v>
      </c>
      <c r="V1375" s="283">
        <v>47999.940039424073</v>
      </c>
      <c r="W1375" s="275" t="s">
        <v>100</v>
      </c>
      <c r="X1375" s="275" t="s">
        <v>114</v>
      </c>
      <c r="Y1375" s="275">
        <v>0.64</v>
      </c>
      <c r="Z1375" s="275">
        <v>1</v>
      </c>
      <c r="AA1375" s="282" t="s">
        <v>630</v>
      </c>
      <c r="AB1375" s="289" t="s">
        <v>439</v>
      </c>
      <c r="AC1375" s="275" t="s">
        <v>2280</v>
      </c>
      <c r="AD1375" s="290" t="s">
        <v>350</v>
      </c>
      <c r="AE1375" s="292"/>
      <c r="AF1375" s="292" t="s">
        <v>2134</v>
      </c>
      <c r="AG1375" s="292"/>
    </row>
    <row r="1376" spans="1:33" x14ac:dyDescent="0.25">
      <c r="A1376" s="275">
        <v>8520</v>
      </c>
      <c r="B1376" s="275" t="s">
        <v>196</v>
      </c>
      <c r="C1376" s="275" t="s">
        <v>19</v>
      </c>
      <c r="D1376" s="275">
        <v>814</v>
      </c>
      <c r="E1376" s="275" t="s">
        <v>192</v>
      </c>
      <c r="F1376" s="275" t="s">
        <v>19</v>
      </c>
      <c r="G1376" s="276">
        <v>85200910001782</v>
      </c>
      <c r="H1376" s="277" t="s">
        <v>57</v>
      </c>
      <c r="I1376" s="277" t="s">
        <v>224</v>
      </c>
      <c r="J1376" s="278">
        <v>42248</v>
      </c>
      <c r="K1376" s="279">
        <v>279</v>
      </c>
      <c r="L1376" s="275" t="s">
        <v>122</v>
      </c>
      <c r="M1376" s="275" t="s">
        <v>41</v>
      </c>
      <c r="N1376" s="278">
        <v>42282</v>
      </c>
      <c r="O1376" s="278" t="s">
        <v>1238</v>
      </c>
      <c r="P1376" s="279">
        <v>245</v>
      </c>
      <c r="Q1376" s="278" t="s">
        <v>37</v>
      </c>
      <c r="R1376" s="275">
        <v>8459.17</v>
      </c>
      <c r="S1376" s="275" t="s">
        <v>197</v>
      </c>
      <c r="T1376" s="275">
        <v>112.86</v>
      </c>
      <c r="U1376" s="275" t="s">
        <v>197</v>
      </c>
      <c r="V1376" s="283">
        <v>8458.9382481018729</v>
      </c>
      <c r="W1376" s="275" t="s">
        <v>100</v>
      </c>
      <c r="X1376" s="275" t="s">
        <v>107</v>
      </c>
      <c r="Y1376" s="275">
        <v>0.11</v>
      </c>
      <c r="Z1376" s="275">
        <v>1</v>
      </c>
      <c r="AA1376" s="282" t="s">
        <v>629</v>
      </c>
      <c r="AB1376" s="289" t="s">
        <v>1088</v>
      </c>
      <c r="AC1376" s="275" t="s">
        <v>1143</v>
      </c>
      <c r="AD1376" s="290" t="s">
        <v>349</v>
      </c>
      <c r="AE1376" s="292" t="s">
        <v>65</v>
      </c>
      <c r="AF1376" s="292" t="s">
        <v>2134</v>
      </c>
      <c r="AG1376" s="292"/>
    </row>
    <row r="1377" spans="1:33" x14ac:dyDescent="0.25">
      <c r="A1377" s="275">
        <v>8520</v>
      </c>
      <c r="B1377" s="275" t="s">
        <v>196</v>
      </c>
      <c r="C1377" s="275" t="s">
        <v>19</v>
      </c>
      <c r="D1377" s="275">
        <v>814</v>
      </c>
      <c r="E1377" s="275" t="s">
        <v>192</v>
      </c>
      <c r="F1377" s="275" t="s">
        <v>19</v>
      </c>
      <c r="G1377" s="276">
        <v>85200910001805</v>
      </c>
      <c r="H1377" s="277" t="s">
        <v>57</v>
      </c>
      <c r="I1377" s="277" t="s">
        <v>224</v>
      </c>
      <c r="J1377" s="278">
        <v>42248</v>
      </c>
      <c r="K1377" s="279">
        <v>279</v>
      </c>
      <c r="L1377" s="275" t="s">
        <v>122</v>
      </c>
      <c r="M1377" s="275" t="s">
        <v>41</v>
      </c>
      <c r="N1377" s="278">
        <v>42282</v>
      </c>
      <c r="O1377" s="278" t="s">
        <v>1238</v>
      </c>
      <c r="P1377" s="279">
        <v>245</v>
      </c>
      <c r="Q1377" s="278" t="s">
        <v>37</v>
      </c>
      <c r="R1377" s="275">
        <v>101562</v>
      </c>
      <c r="S1377" s="275" t="s">
        <v>197</v>
      </c>
      <c r="T1377" s="275">
        <v>1355.05</v>
      </c>
      <c r="U1377" s="275" t="s">
        <v>197</v>
      </c>
      <c r="V1377" s="283">
        <v>101561.97300275069</v>
      </c>
      <c r="W1377" s="275" t="s">
        <v>100</v>
      </c>
      <c r="X1377" s="275" t="s">
        <v>107</v>
      </c>
      <c r="Y1377" s="275">
        <v>1.36</v>
      </c>
      <c r="Z1377" s="275">
        <v>1</v>
      </c>
      <c r="AA1377" s="282" t="s">
        <v>630</v>
      </c>
      <c r="AB1377" s="289" t="s">
        <v>1088</v>
      </c>
      <c r="AC1377" s="275" t="s">
        <v>1143</v>
      </c>
      <c r="AD1377" s="290" t="s">
        <v>350</v>
      </c>
      <c r="AE1377" s="292" t="s">
        <v>65</v>
      </c>
      <c r="AF1377" s="292" t="s">
        <v>2134</v>
      </c>
      <c r="AG1377" s="292"/>
    </row>
    <row r="1378" spans="1:33" x14ac:dyDescent="0.25">
      <c r="A1378" s="275">
        <v>8520</v>
      </c>
      <c r="B1378" s="275" t="s">
        <v>196</v>
      </c>
      <c r="C1378" s="275" t="s">
        <v>19</v>
      </c>
      <c r="D1378" s="275">
        <v>814</v>
      </c>
      <c r="E1378" s="275" t="s">
        <v>192</v>
      </c>
      <c r="F1378" s="275" t="s">
        <v>19</v>
      </c>
      <c r="G1378" s="276">
        <v>85200910001774</v>
      </c>
      <c r="H1378" s="277" t="s">
        <v>57</v>
      </c>
      <c r="I1378" s="277" t="s">
        <v>224</v>
      </c>
      <c r="J1378" s="278">
        <v>42219</v>
      </c>
      <c r="K1378" s="279">
        <v>308</v>
      </c>
      <c r="L1378" s="275" t="s">
        <v>122</v>
      </c>
      <c r="M1378" s="275" t="s">
        <v>41</v>
      </c>
      <c r="N1378" s="278">
        <v>42282</v>
      </c>
      <c r="O1378" s="278" t="s">
        <v>1238</v>
      </c>
      <c r="P1378" s="279">
        <v>245</v>
      </c>
      <c r="Q1378" s="278" t="s">
        <v>37</v>
      </c>
      <c r="R1378" s="275">
        <v>103823</v>
      </c>
      <c r="S1378" s="275" t="s">
        <v>197</v>
      </c>
      <c r="T1378" s="275">
        <v>1385.22</v>
      </c>
      <c r="U1378" s="275" t="s">
        <v>197</v>
      </c>
      <c r="V1378" s="283">
        <v>103823.23622218391</v>
      </c>
      <c r="W1378" s="275" t="s">
        <v>100</v>
      </c>
      <c r="X1378" s="275" t="s">
        <v>107</v>
      </c>
      <c r="Y1378" s="275">
        <v>1.39</v>
      </c>
      <c r="Z1378" s="275">
        <v>1</v>
      </c>
      <c r="AA1378" s="282" t="s">
        <v>630</v>
      </c>
      <c r="AB1378" s="289" t="s">
        <v>1088</v>
      </c>
      <c r="AC1378" s="275" t="s">
        <v>1143</v>
      </c>
      <c r="AD1378" s="290" t="s">
        <v>350</v>
      </c>
      <c r="AE1378" s="292" t="s">
        <v>65</v>
      </c>
      <c r="AF1378" s="292" t="s">
        <v>2134</v>
      </c>
      <c r="AG1378" s="292"/>
    </row>
    <row r="1379" spans="1:33" x14ac:dyDescent="0.25">
      <c r="A1379" s="275">
        <v>8520</v>
      </c>
      <c r="B1379" s="275" t="s">
        <v>196</v>
      </c>
      <c r="C1379" s="275" t="s">
        <v>19</v>
      </c>
      <c r="D1379" s="275">
        <v>814</v>
      </c>
      <c r="E1379" s="275" t="s">
        <v>192</v>
      </c>
      <c r="F1379" s="275" t="s">
        <v>19</v>
      </c>
      <c r="G1379" s="276">
        <v>85200910001671</v>
      </c>
      <c r="H1379" s="277" t="s">
        <v>57</v>
      </c>
      <c r="I1379" s="277" t="s">
        <v>224</v>
      </c>
      <c r="J1379" s="278">
        <v>42095</v>
      </c>
      <c r="K1379" s="279">
        <v>432</v>
      </c>
      <c r="L1379" s="275" t="s">
        <v>122</v>
      </c>
      <c r="M1379" s="275" t="s">
        <v>41</v>
      </c>
      <c r="N1379" s="278">
        <v>42282</v>
      </c>
      <c r="O1379" s="278" t="s">
        <v>1238</v>
      </c>
      <c r="P1379" s="279">
        <v>245</v>
      </c>
      <c r="Q1379" s="278" t="s">
        <v>37</v>
      </c>
      <c r="R1379" s="275">
        <v>112377.78</v>
      </c>
      <c r="S1379" s="275" t="s">
        <v>197</v>
      </c>
      <c r="T1379" s="275">
        <v>1499.36</v>
      </c>
      <c r="U1379" s="275" t="s">
        <v>197</v>
      </c>
      <c r="V1379" s="283">
        <v>112378.1113917599</v>
      </c>
      <c r="W1379" s="275" t="s">
        <v>100</v>
      </c>
      <c r="X1379" s="275" t="s">
        <v>107</v>
      </c>
      <c r="Y1379" s="275">
        <v>1.5</v>
      </c>
      <c r="Z1379" s="275">
        <v>1</v>
      </c>
      <c r="AA1379" s="282" t="s">
        <v>630</v>
      </c>
      <c r="AB1379" s="289" t="s">
        <v>1088</v>
      </c>
      <c r="AC1379" s="275" t="s">
        <v>1143</v>
      </c>
      <c r="AD1379" s="290" t="s">
        <v>350</v>
      </c>
      <c r="AE1379" s="292" t="s">
        <v>65</v>
      </c>
      <c r="AF1379" s="292" t="s">
        <v>2134</v>
      </c>
      <c r="AG1379" s="292"/>
    </row>
    <row r="1380" spans="1:33" x14ac:dyDescent="0.25">
      <c r="A1380" s="275">
        <v>8520</v>
      </c>
      <c r="B1380" s="275" t="s">
        <v>196</v>
      </c>
      <c r="C1380" s="275" t="s">
        <v>19</v>
      </c>
      <c r="D1380" s="275">
        <v>814</v>
      </c>
      <c r="E1380" s="275" t="s">
        <v>192</v>
      </c>
      <c r="F1380" s="275" t="s">
        <v>19</v>
      </c>
      <c r="G1380" s="276">
        <v>85200310069487</v>
      </c>
      <c r="H1380" s="277" t="s">
        <v>54</v>
      </c>
      <c r="I1380" s="277" t="s">
        <v>228</v>
      </c>
      <c r="J1380" s="278">
        <v>42219</v>
      </c>
      <c r="K1380" s="279">
        <v>308</v>
      </c>
      <c r="L1380" s="275" t="s">
        <v>149</v>
      </c>
      <c r="M1380" s="275" t="s">
        <v>41</v>
      </c>
      <c r="N1380" s="278">
        <v>42250</v>
      </c>
      <c r="O1380" s="278" t="s">
        <v>1238</v>
      </c>
      <c r="P1380" s="279">
        <v>277</v>
      </c>
      <c r="Q1380" s="278" t="s">
        <v>37</v>
      </c>
      <c r="R1380" s="275">
        <v>315617</v>
      </c>
      <c r="S1380" s="275" t="s">
        <v>197</v>
      </c>
      <c r="T1380" s="275">
        <v>4210.99</v>
      </c>
      <c r="U1380" s="275" t="s">
        <v>197</v>
      </c>
      <c r="V1380" s="283">
        <v>315616.73199871083</v>
      </c>
      <c r="W1380" s="275" t="s">
        <v>100</v>
      </c>
      <c r="X1380" s="275" t="s">
        <v>107</v>
      </c>
      <c r="Y1380" s="275">
        <v>4.21</v>
      </c>
      <c r="Z1380" s="275">
        <v>1</v>
      </c>
      <c r="AA1380" s="282" t="s">
        <v>630</v>
      </c>
      <c r="AB1380" s="289" t="s">
        <v>1081</v>
      </c>
      <c r="AC1380" s="275" t="s">
        <v>1144</v>
      </c>
      <c r="AD1380" s="290" t="s">
        <v>350</v>
      </c>
      <c r="AE1380" s="292" t="s">
        <v>65</v>
      </c>
      <c r="AF1380" s="292" t="s">
        <v>2134</v>
      </c>
      <c r="AG1380" s="292"/>
    </row>
    <row r="1381" spans="1:33" x14ac:dyDescent="0.25">
      <c r="A1381" s="275">
        <v>8520</v>
      </c>
      <c r="B1381" s="275" t="s">
        <v>196</v>
      </c>
      <c r="C1381" s="275" t="s">
        <v>19</v>
      </c>
      <c r="D1381" s="275">
        <v>8243</v>
      </c>
      <c r="E1381" s="275" t="s">
        <v>120</v>
      </c>
      <c r="F1381" s="275" t="s">
        <v>14</v>
      </c>
      <c r="G1381" s="276">
        <v>85200310078778</v>
      </c>
      <c r="H1381" s="277" t="s">
        <v>55</v>
      </c>
      <c r="I1381" s="277" t="s">
        <v>2048</v>
      </c>
      <c r="J1381" s="278">
        <v>42461</v>
      </c>
      <c r="K1381" s="279">
        <v>66</v>
      </c>
      <c r="L1381" s="275" t="s">
        <v>111</v>
      </c>
      <c r="M1381" s="275" t="s">
        <v>42</v>
      </c>
      <c r="N1381" s="278">
        <v>42527</v>
      </c>
      <c r="O1381" s="278" t="s">
        <v>268</v>
      </c>
      <c r="P1381" s="279">
        <v>0</v>
      </c>
      <c r="Q1381" s="278" t="s">
        <v>33</v>
      </c>
      <c r="R1381" s="275">
        <v>-49292</v>
      </c>
      <c r="S1381" s="275" t="s">
        <v>197</v>
      </c>
      <c r="T1381" s="275">
        <v>-657.66</v>
      </c>
      <c r="U1381" s="275" t="s">
        <v>197</v>
      </c>
      <c r="V1381" s="283">
        <v>-49292.090450528769</v>
      </c>
      <c r="W1381" s="275" t="s">
        <v>100</v>
      </c>
      <c r="X1381" s="275" t="s">
        <v>114</v>
      </c>
      <c r="Y1381" s="275">
        <v>-0.66</v>
      </c>
      <c r="Z1381" s="275">
        <v>1</v>
      </c>
      <c r="AA1381" s="282" t="s">
        <v>631</v>
      </c>
      <c r="AB1381" s="289" t="s">
        <v>426</v>
      </c>
      <c r="AC1381" s="275" t="s">
        <v>2511</v>
      </c>
      <c r="AD1381" s="290" t="s">
        <v>349</v>
      </c>
      <c r="AE1381" s="292"/>
      <c r="AF1381" s="292"/>
      <c r="AG1381" s="292"/>
    </row>
    <row r="1382" spans="1:33" x14ac:dyDescent="0.25">
      <c r="A1382" s="275">
        <v>8520</v>
      </c>
      <c r="B1382" s="275" t="s">
        <v>196</v>
      </c>
      <c r="C1382" s="275" t="s">
        <v>19</v>
      </c>
      <c r="D1382" s="275">
        <v>8243</v>
      </c>
      <c r="E1382" s="275" t="s">
        <v>120</v>
      </c>
      <c r="F1382" s="275" t="s">
        <v>14</v>
      </c>
      <c r="G1382" s="276">
        <v>85200310078748</v>
      </c>
      <c r="H1382" s="277" t="s">
        <v>2382</v>
      </c>
      <c r="I1382" s="277" t="s">
        <v>311</v>
      </c>
      <c r="J1382" s="278">
        <v>42461</v>
      </c>
      <c r="K1382" s="279">
        <v>66</v>
      </c>
      <c r="L1382" s="275" t="s">
        <v>111</v>
      </c>
      <c r="M1382" s="275" t="s">
        <v>42</v>
      </c>
      <c r="N1382" s="278">
        <v>42527</v>
      </c>
      <c r="O1382" s="278" t="s">
        <v>268</v>
      </c>
      <c r="P1382" s="279">
        <v>0</v>
      </c>
      <c r="Q1382" s="278" t="s">
        <v>33</v>
      </c>
      <c r="R1382" s="275">
        <v>9274</v>
      </c>
      <c r="S1382" s="275" t="s">
        <v>197</v>
      </c>
      <c r="T1382" s="275">
        <v>123.73</v>
      </c>
      <c r="U1382" s="275" t="s">
        <v>197</v>
      </c>
      <c r="V1382" s="283">
        <v>9273.652573432968</v>
      </c>
      <c r="W1382" s="275" t="s">
        <v>100</v>
      </c>
      <c r="X1382" s="275" t="s">
        <v>114</v>
      </c>
      <c r="Y1382" s="275">
        <v>0.12</v>
      </c>
      <c r="Z1382" s="275">
        <v>1</v>
      </c>
      <c r="AA1382" s="282" t="s">
        <v>629</v>
      </c>
      <c r="AB1382" s="289" t="s">
        <v>426</v>
      </c>
      <c r="AC1382" s="275" t="s">
        <v>2511</v>
      </c>
      <c r="AD1382" s="290" t="s">
        <v>349</v>
      </c>
      <c r="AE1382" s="292"/>
      <c r="AF1382" s="292"/>
      <c r="AG1382" s="292"/>
    </row>
    <row r="1383" spans="1:33" x14ac:dyDescent="0.25">
      <c r="A1383" s="275">
        <v>8520</v>
      </c>
      <c r="B1383" s="275" t="s">
        <v>196</v>
      </c>
      <c r="C1383" s="275" t="s">
        <v>19</v>
      </c>
      <c r="D1383" s="275">
        <v>8243</v>
      </c>
      <c r="E1383" s="275" t="s">
        <v>120</v>
      </c>
      <c r="F1383" s="275" t="s">
        <v>14</v>
      </c>
      <c r="G1383" s="276">
        <v>85200310078597</v>
      </c>
      <c r="H1383" s="277" t="s">
        <v>56</v>
      </c>
      <c r="I1383" s="277" t="s">
        <v>219</v>
      </c>
      <c r="J1383" s="278">
        <v>42461</v>
      </c>
      <c r="K1383" s="279">
        <v>66</v>
      </c>
      <c r="L1383" s="275" t="s">
        <v>111</v>
      </c>
      <c r="M1383" s="275" t="s">
        <v>42</v>
      </c>
      <c r="N1383" s="278">
        <v>42527</v>
      </c>
      <c r="O1383" s="278" t="s">
        <v>268</v>
      </c>
      <c r="P1383" s="279">
        <v>0</v>
      </c>
      <c r="Q1383" s="278" t="s">
        <v>33</v>
      </c>
      <c r="R1383" s="275">
        <v>48840.29</v>
      </c>
      <c r="S1383" s="275" t="s">
        <v>197</v>
      </c>
      <c r="T1383" s="275">
        <v>651.63</v>
      </c>
      <c r="U1383" s="275" t="s">
        <v>197</v>
      </c>
      <c r="V1383" s="283">
        <v>48840.137609521735</v>
      </c>
      <c r="W1383" s="275" t="s">
        <v>100</v>
      </c>
      <c r="X1383" s="275" t="s">
        <v>114</v>
      </c>
      <c r="Y1383" s="275">
        <v>0.65</v>
      </c>
      <c r="Z1383" s="275">
        <v>1</v>
      </c>
      <c r="AA1383" s="282" t="s">
        <v>630</v>
      </c>
      <c r="AB1383" s="289" t="s">
        <v>426</v>
      </c>
      <c r="AC1383" s="275" t="s">
        <v>2512</v>
      </c>
      <c r="AD1383" s="290" t="s">
        <v>350</v>
      </c>
      <c r="AE1383" s="292"/>
      <c r="AF1383" s="292" t="s">
        <v>2134</v>
      </c>
      <c r="AG1383" s="292"/>
    </row>
    <row r="1384" spans="1:33" x14ac:dyDescent="0.25">
      <c r="A1384" s="275">
        <v>8520</v>
      </c>
      <c r="B1384" s="275" t="s">
        <v>196</v>
      </c>
      <c r="C1384" s="275" t="s">
        <v>19</v>
      </c>
      <c r="D1384" s="275">
        <v>8243</v>
      </c>
      <c r="E1384" s="275" t="s">
        <v>120</v>
      </c>
      <c r="F1384" s="275" t="s">
        <v>14</v>
      </c>
      <c r="G1384" s="276">
        <v>85200710011297</v>
      </c>
      <c r="H1384" s="277" t="s">
        <v>277</v>
      </c>
      <c r="I1384" s="277" t="s">
        <v>222</v>
      </c>
      <c r="J1384" s="278">
        <v>42401</v>
      </c>
      <c r="K1384" s="279">
        <v>126</v>
      </c>
      <c r="L1384" s="275" t="s">
        <v>111</v>
      </c>
      <c r="M1384" s="275" t="s">
        <v>42</v>
      </c>
      <c r="N1384" s="278">
        <v>42466</v>
      </c>
      <c r="O1384" s="278" t="s">
        <v>266</v>
      </c>
      <c r="P1384" s="279">
        <v>61</v>
      </c>
      <c r="Q1384" s="278" t="s">
        <v>35</v>
      </c>
      <c r="R1384" s="275">
        <v>86462</v>
      </c>
      <c r="S1384" s="275" t="s">
        <v>197</v>
      </c>
      <c r="T1384" s="275">
        <v>1153.58</v>
      </c>
      <c r="U1384" s="275" t="s">
        <v>197</v>
      </c>
      <c r="V1384" s="283">
        <v>86461.651464162307</v>
      </c>
      <c r="W1384" s="275" t="s">
        <v>100</v>
      </c>
      <c r="X1384" s="275" t="s">
        <v>114</v>
      </c>
      <c r="Y1384" s="275">
        <v>1.1499999999999999</v>
      </c>
      <c r="Z1384" s="275">
        <v>1</v>
      </c>
      <c r="AA1384" s="282" t="s">
        <v>630</v>
      </c>
      <c r="AB1384" s="289" t="s">
        <v>426</v>
      </c>
      <c r="AC1384" s="275" t="s">
        <v>1805</v>
      </c>
      <c r="AD1384" s="290" t="s">
        <v>350</v>
      </c>
      <c r="AE1384" s="292"/>
      <c r="AF1384" s="292" t="s">
        <v>2134</v>
      </c>
      <c r="AG1384" s="292"/>
    </row>
    <row r="1385" spans="1:33" x14ac:dyDescent="0.25">
      <c r="A1385" s="275">
        <v>8520</v>
      </c>
      <c r="B1385" s="275" t="s">
        <v>196</v>
      </c>
      <c r="C1385" s="275" t="s">
        <v>19</v>
      </c>
      <c r="D1385" s="275">
        <v>8243</v>
      </c>
      <c r="E1385" s="275" t="s">
        <v>120</v>
      </c>
      <c r="F1385" s="275" t="s">
        <v>14</v>
      </c>
      <c r="G1385" s="276">
        <v>85200710010708</v>
      </c>
      <c r="H1385" s="277" t="s">
        <v>277</v>
      </c>
      <c r="I1385" s="277" t="s">
        <v>216</v>
      </c>
      <c r="J1385" s="278">
        <v>42310</v>
      </c>
      <c r="K1385" s="279">
        <v>217</v>
      </c>
      <c r="L1385" s="275" t="s">
        <v>111</v>
      </c>
      <c r="M1385" s="275" t="s">
        <v>42</v>
      </c>
      <c r="N1385" s="278">
        <v>42368</v>
      </c>
      <c r="O1385" s="278" t="s">
        <v>273</v>
      </c>
      <c r="P1385" s="279">
        <v>159</v>
      </c>
      <c r="Q1385" s="278" t="s">
        <v>39</v>
      </c>
      <c r="R1385" s="275">
        <v>106605</v>
      </c>
      <c r="S1385" s="275" t="s">
        <v>197</v>
      </c>
      <c r="T1385" s="275">
        <v>1422.33</v>
      </c>
      <c r="U1385" s="275" t="s">
        <v>197</v>
      </c>
      <c r="V1385" s="283">
        <v>106604.65743773468</v>
      </c>
      <c r="W1385" s="275" t="s">
        <v>100</v>
      </c>
      <c r="X1385" s="275" t="s">
        <v>114</v>
      </c>
      <c r="Y1385" s="275">
        <v>1.42</v>
      </c>
      <c r="Z1385" s="275">
        <v>1</v>
      </c>
      <c r="AA1385" s="282" t="s">
        <v>630</v>
      </c>
      <c r="AB1385" s="289" t="s">
        <v>426</v>
      </c>
      <c r="AC1385" s="275" t="s">
        <v>1160</v>
      </c>
      <c r="AD1385" s="290" t="s">
        <v>350</v>
      </c>
      <c r="AE1385" s="292"/>
      <c r="AF1385" s="292" t="s">
        <v>2134</v>
      </c>
      <c r="AG1385" s="292"/>
    </row>
    <row r="1386" spans="1:33" x14ac:dyDescent="0.25">
      <c r="A1386" s="275">
        <v>8520</v>
      </c>
      <c r="B1386" s="275" t="s">
        <v>196</v>
      </c>
      <c r="C1386" s="275" t="s">
        <v>19</v>
      </c>
      <c r="D1386" s="275">
        <v>8243</v>
      </c>
      <c r="E1386" s="275" t="s">
        <v>120</v>
      </c>
      <c r="F1386" s="275" t="s">
        <v>14</v>
      </c>
      <c r="G1386" s="276">
        <v>85200710010712</v>
      </c>
      <c r="H1386" s="277" t="s">
        <v>277</v>
      </c>
      <c r="I1386" s="277" t="s">
        <v>216</v>
      </c>
      <c r="J1386" s="278">
        <v>42310</v>
      </c>
      <c r="K1386" s="279">
        <v>217</v>
      </c>
      <c r="L1386" s="275" t="s">
        <v>127</v>
      </c>
      <c r="M1386" s="275" t="s">
        <v>128</v>
      </c>
      <c r="N1386" s="278">
        <v>42368</v>
      </c>
      <c r="O1386" s="278" t="s">
        <v>273</v>
      </c>
      <c r="P1386" s="279">
        <v>159</v>
      </c>
      <c r="Q1386" s="278" t="s">
        <v>39</v>
      </c>
      <c r="R1386" s="275">
        <v>106605</v>
      </c>
      <c r="S1386" s="275" t="s">
        <v>197</v>
      </c>
      <c r="T1386" s="275">
        <v>1422.33</v>
      </c>
      <c r="U1386" s="275" t="s">
        <v>197</v>
      </c>
      <c r="V1386" s="283">
        <v>106604.65743773468</v>
      </c>
      <c r="W1386" s="275" t="s">
        <v>100</v>
      </c>
      <c r="X1386" s="275" t="s">
        <v>114</v>
      </c>
      <c r="Y1386" s="275">
        <v>1.42</v>
      </c>
      <c r="Z1386" s="275">
        <v>1</v>
      </c>
      <c r="AA1386" s="282" t="s">
        <v>630</v>
      </c>
      <c r="AB1386" s="289" t="s">
        <v>426</v>
      </c>
      <c r="AC1386" s="275" t="s">
        <v>1161</v>
      </c>
      <c r="AD1386" s="290" t="s">
        <v>350</v>
      </c>
      <c r="AE1386" s="292"/>
      <c r="AF1386" s="292" t="s">
        <v>2134</v>
      </c>
      <c r="AG1386" s="292"/>
    </row>
    <row r="1387" spans="1:33" x14ac:dyDescent="0.25">
      <c r="A1387" s="275">
        <v>8520</v>
      </c>
      <c r="B1387" s="275" t="s">
        <v>196</v>
      </c>
      <c r="C1387" s="275" t="s">
        <v>19</v>
      </c>
      <c r="D1387" s="275">
        <v>8243</v>
      </c>
      <c r="E1387" s="275" t="s">
        <v>120</v>
      </c>
      <c r="F1387" s="275" t="s">
        <v>14</v>
      </c>
      <c r="G1387" s="276">
        <v>85200710010714</v>
      </c>
      <c r="H1387" s="277" t="s">
        <v>277</v>
      </c>
      <c r="I1387" s="277" t="s">
        <v>216</v>
      </c>
      <c r="J1387" s="278">
        <v>42310</v>
      </c>
      <c r="K1387" s="279">
        <v>217</v>
      </c>
      <c r="L1387" s="275" t="s">
        <v>111</v>
      </c>
      <c r="M1387" s="275" t="s">
        <v>42</v>
      </c>
      <c r="N1387" s="278">
        <v>42368</v>
      </c>
      <c r="O1387" s="278" t="s">
        <v>273</v>
      </c>
      <c r="P1387" s="279">
        <v>159</v>
      </c>
      <c r="Q1387" s="278" t="s">
        <v>39</v>
      </c>
      <c r="R1387" s="275">
        <v>106605</v>
      </c>
      <c r="S1387" s="275" t="s">
        <v>197</v>
      </c>
      <c r="T1387" s="275">
        <v>1422.33</v>
      </c>
      <c r="U1387" s="275" t="s">
        <v>197</v>
      </c>
      <c r="V1387" s="283">
        <v>106604.65743773468</v>
      </c>
      <c r="W1387" s="275" t="s">
        <v>100</v>
      </c>
      <c r="X1387" s="275" t="s">
        <v>114</v>
      </c>
      <c r="Y1387" s="275">
        <v>1.42</v>
      </c>
      <c r="Z1387" s="275">
        <v>1</v>
      </c>
      <c r="AA1387" s="282" t="s">
        <v>630</v>
      </c>
      <c r="AB1387" s="289" t="s">
        <v>426</v>
      </c>
      <c r="AC1387" s="275" t="s">
        <v>361</v>
      </c>
      <c r="AD1387" s="290" t="s">
        <v>350</v>
      </c>
      <c r="AE1387" s="292"/>
      <c r="AF1387" s="292" t="s">
        <v>2134</v>
      </c>
      <c r="AG1387" s="292"/>
    </row>
    <row r="1388" spans="1:33" x14ac:dyDescent="0.25">
      <c r="A1388" s="275">
        <v>8520</v>
      </c>
      <c r="B1388" s="275" t="s">
        <v>196</v>
      </c>
      <c r="C1388" s="275" t="s">
        <v>19</v>
      </c>
      <c r="D1388" s="275">
        <v>8243</v>
      </c>
      <c r="E1388" s="275" t="s">
        <v>120</v>
      </c>
      <c r="F1388" s="275" t="s">
        <v>14</v>
      </c>
      <c r="G1388" s="276">
        <v>85200330013329</v>
      </c>
      <c r="H1388" s="277" t="s">
        <v>60</v>
      </c>
      <c r="I1388" s="277" t="s">
        <v>235</v>
      </c>
      <c r="J1388" s="278">
        <v>42461</v>
      </c>
      <c r="K1388" s="279">
        <v>66</v>
      </c>
      <c r="L1388" s="275" t="s">
        <v>111</v>
      </c>
      <c r="M1388" s="275" t="s">
        <v>42</v>
      </c>
      <c r="N1388" s="278">
        <v>42527</v>
      </c>
      <c r="O1388" s="278" t="s">
        <v>268</v>
      </c>
      <c r="P1388" s="279">
        <v>0</v>
      </c>
      <c r="Q1388" s="278" t="s">
        <v>33</v>
      </c>
      <c r="R1388" s="275">
        <v>139296.07999999999</v>
      </c>
      <c r="S1388" s="275" t="s">
        <v>197</v>
      </c>
      <c r="T1388" s="275">
        <v>1858.5</v>
      </c>
      <c r="U1388" s="275" t="s">
        <v>197</v>
      </c>
      <c r="V1388" s="283">
        <v>139295.91293724376</v>
      </c>
      <c r="W1388" s="275" t="s">
        <v>100</v>
      </c>
      <c r="X1388" s="275" t="s">
        <v>114</v>
      </c>
      <c r="Y1388" s="275">
        <v>1.86</v>
      </c>
      <c r="Z1388" s="275">
        <v>1</v>
      </c>
      <c r="AA1388" s="282" t="s">
        <v>630</v>
      </c>
      <c r="AB1388" s="289" t="s">
        <v>426</v>
      </c>
      <c r="AC1388" s="275" t="s">
        <v>2281</v>
      </c>
      <c r="AD1388" s="290" t="s">
        <v>350</v>
      </c>
      <c r="AE1388" s="292"/>
      <c r="AF1388" s="292" t="s">
        <v>2134</v>
      </c>
      <c r="AG1388" s="292"/>
    </row>
    <row r="1389" spans="1:33" x14ac:dyDescent="0.25">
      <c r="A1389" s="275">
        <v>8520</v>
      </c>
      <c r="B1389" s="275" t="s">
        <v>196</v>
      </c>
      <c r="C1389" s="275" t="s">
        <v>19</v>
      </c>
      <c r="D1389" s="275">
        <v>8243</v>
      </c>
      <c r="E1389" s="275" t="s">
        <v>120</v>
      </c>
      <c r="F1389" s="275" t="s">
        <v>14</v>
      </c>
      <c r="G1389" s="276">
        <v>85200710010718</v>
      </c>
      <c r="H1389" s="277" t="s">
        <v>277</v>
      </c>
      <c r="I1389" s="277" t="s">
        <v>216</v>
      </c>
      <c r="J1389" s="278">
        <v>42310</v>
      </c>
      <c r="K1389" s="279">
        <v>217</v>
      </c>
      <c r="L1389" s="275" t="s">
        <v>111</v>
      </c>
      <c r="M1389" s="275" t="s">
        <v>42</v>
      </c>
      <c r="N1389" s="278">
        <v>42368</v>
      </c>
      <c r="O1389" s="278" t="s">
        <v>273</v>
      </c>
      <c r="P1389" s="279">
        <v>159</v>
      </c>
      <c r="Q1389" s="278" t="s">
        <v>39</v>
      </c>
      <c r="R1389" s="275">
        <v>187466</v>
      </c>
      <c r="S1389" s="275" t="s">
        <v>197</v>
      </c>
      <c r="T1389" s="275">
        <v>2501.19</v>
      </c>
      <c r="U1389" s="275" t="s">
        <v>197</v>
      </c>
      <c r="V1389" s="283">
        <v>187465.99111084462</v>
      </c>
      <c r="W1389" s="275" t="s">
        <v>100</v>
      </c>
      <c r="X1389" s="275" t="s">
        <v>114</v>
      </c>
      <c r="Y1389" s="275">
        <v>2.5</v>
      </c>
      <c r="Z1389" s="275">
        <v>1</v>
      </c>
      <c r="AA1389" s="282" t="s">
        <v>630</v>
      </c>
      <c r="AB1389" s="289" t="s">
        <v>426</v>
      </c>
      <c r="AC1389" s="275" t="s">
        <v>361</v>
      </c>
      <c r="AD1389" s="290" t="s">
        <v>350</v>
      </c>
      <c r="AE1389" s="292"/>
      <c r="AF1389" s="292" t="s">
        <v>2134</v>
      </c>
      <c r="AG1389" s="292"/>
    </row>
    <row r="1390" spans="1:33" x14ac:dyDescent="0.25">
      <c r="A1390" s="275">
        <v>8520</v>
      </c>
      <c r="B1390" s="275" t="s">
        <v>196</v>
      </c>
      <c r="C1390" s="275" t="s">
        <v>19</v>
      </c>
      <c r="D1390" s="275">
        <v>8243</v>
      </c>
      <c r="E1390" s="275" t="s">
        <v>120</v>
      </c>
      <c r="F1390" s="275" t="s">
        <v>14</v>
      </c>
      <c r="G1390" s="276">
        <v>85200710010967</v>
      </c>
      <c r="H1390" s="277" t="s">
        <v>277</v>
      </c>
      <c r="I1390" s="277" t="s">
        <v>216</v>
      </c>
      <c r="J1390" s="278">
        <v>42339</v>
      </c>
      <c r="K1390" s="279">
        <v>188</v>
      </c>
      <c r="L1390" s="275" t="s">
        <v>127</v>
      </c>
      <c r="M1390" s="275" t="s">
        <v>128</v>
      </c>
      <c r="N1390" s="278">
        <v>42403</v>
      </c>
      <c r="O1390" s="278" t="s">
        <v>266</v>
      </c>
      <c r="P1390" s="279">
        <v>124</v>
      </c>
      <c r="Q1390" s="278" t="s">
        <v>38</v>
      </c>
      <c r="R1390" s="275">
        <v>187466</v>
      </c>
      <c r="S1390" s="275" t="s">
        <v>197</v>
      </c>
      <c r="T1390" s="275">
        <v>2501.19</v>
      </c>
      <c r="U1390" s="275" t="s">
        <v>197</v>
      </c>
      <c r="V1390" s="283">
        <v>187465.99111084462</v>
      </c>
      <c r="W1390" s="275" t="s">
        <v>100</v>
      </c>
      <c r="X1390" s="275" t="s">
        <v>114</v>
      </c>
      <c r="Y1390" s="275">
        <v>2.5</v>
      </c>
      <c r="Z1390" s="275">
        <v>1</v>
      </c>
      <c r="AA1390" s="282" t="s">
        <v>630</v>
      </c>
      <c r="AB1390" s="289" t="s">
        <v>1033</v>
      </c>
      <c r="AC1390" s="275" t="s">
        <v>1162</v>
      </c>
      <c r="AD1390" s="290" t="s">
        <v>350</v>
      </c>
      <c r="AE1390" s="292"/>
      <c r="AF1390" s="292" t="s">
        <v>2134</v>
      </c>
      <c r="AG1390" s="292"/>
    </row>
    <row r="1391" spans="1:33" x14ac:dyDescent="0.25">
      <c r="A1391" s="275">
        <v>8520</v>
      </c>
      <c r="B1391" s="275" t="s">
        <v>196</v>
      </c>
      <c r="C1391" s="275" t="s">
        <v>19</v>
      </c>
      <c r="D1391" s="275">
        <v>8243</v>
      </c>
      <c r="E1391" s="275" t="s">
        <v>120</v>
      </c>
      <c r="F1391" s="275" t="s">
        <v>14</v>
      </c>
      <c r="G1391" s="276">
        <v>85200710011347</v>
      </c>
      <c r="H1391" s="277" t="s">
        <v>277</v>
      </c>
      <c r="I1391" s="277" t="s">
        <v>222</v>
      </c>
      <c r="J1391" s="278">
        <v>42430</v>
      </c>
      <c r="K1391" s="279">
        <v>97</v>
      </c>
      <c r="L1391" s="275" t="s">
        <v>111</v>
      </c>
      <c r="M1391" s="275" t="s">
        <v>42</v>
      </c>
      <c r="N1391" s="278">
        <v>42496</v>
      </c>
      <c r="O1391" s="278" t="s">
        <v>268</v>
      </c>
      <c r="P1391" s="279">
        <v>31</v>
      </c>
      <c r="Q1391" s="278" t="s">
        <v>34</v>
      </c>
      <c r="R1391" s="275">
        <v>237000</v>
      </c>
      <c r="S1391" s="275" t="s">
        <v>197</v>
      </c>
      <c r="T1391" s="275">
        <v>3162.08</v>
      </c>
      <c r="U1391" s="275" t="s">
        <v>197</v>
      </c>
      <c r="V1391" s="283">
        <v>237000.17238665576</v>
      </c>
      <c r="W1391" s="275" t="s">
        <v>100</v>
      </c>
      <c r="X1391" s="275" t="s">
        <v>114</v>
      </c>
      <c r="Y1391" s="275">
        <v>3.16</v>
      </c>
      <c r="Z1391" s="275">
        <v>1</v>
      </c>
      <c r="AA1391" s="282" t="s">
        <v>630</v>
      </c>
      <c r="AB1391" s="289" t="s">
        <v>426</v>
      </c>
      <c r="AC1391" s="275" t="s">
        <v>2238</v>
      </c>
      <c r="AD1391" s="290" t="s">
        <v>350</v>
      </c>
      <c r="AE1391" s="292"/>
      <c r="AF1391" s="292" t="s">
        <v>2134</v>
      </c>
      <c r="AG1391" s="292"/>
    </row>
    <row r="1392" spans="1:33" x14ac:dyDescent="0.25">
      <c r="A1392" s="275">
        <v>8520</v>
      </c>
      <c r="B1392" s="275" t="s">
        <v>196</v>
      </c>
      <c r="C1392" s="275" t="s">
        <v>19</v>
      </c>
      <c r="D1392" s="275">
        <v>8243</v>
      </c>
      <c r="E1392" s="275" t="s">
        <v>120</v>
      </c>
      <c r="F1392" s="275" t="s">
        <v>14</v>
      </c>
      <c r="G1392" s="276">
        <v>85200710010716</v>
      </c>
      <c r="H1392" s="277" t="s">
        <v>277</v>
      </c>
      <c r="I1392" s="277" t="s">
        <v>216</v>
      </c>
      <c r="J1392" s="278">
        <v>42310</v>
      </c>
      <c r="K1392" s="279">
        <v>217</v>
      </c>
      <c r="L1392" s="275" t="s">
        <v>111</v>
      </c>
      <c r="M1392" s="275" t="s">
        <v>42</v>
      </c>
      <c r="N1392" s="278">
        <v>42368</v>
      </c>
      <c r="O1392" s="278" t="s">
        <v>273</v>
      </c>
      <c r="P1392" s="279">
        <v>159</v>
      </c>
      <c r="Q1392" s="278" t="s">
        <v>39</v>
      </c>
      <c r="R1392" s="275">
        <v>266948</v>
      </c>
      <c r="S1392" s="275" t="s">
        <v>197</v>
      </c>
      <c r="T1392" s="275">
        <v>3561.65</v>
      </c>
      <c r="U1392" s="280" t="s">
        <v>197</v>
      </c>
      <c r="V1392" s="281">
        <v>266948.2315377639</v>
      </c>
      <c r="W1392" s="275" t="s">
        <v>100</v>
      </c>
      <c r="X1392" s="275" t="s">
        <v>114</v>
      </c>
      <c r="Y1392" s="275">
        <v>3.56</v>
      </c>
      <c r="Z1392" s="275">
        <v>1</v>
      </c>
      <c r="AA1392" s="282" t="s">
        <v>630</v>
      </c>
      <c r="AB1392" s="289" t="s">
        <v>426</v>
      </c>
      <c r="AC1392" s="275" t="s">
        <v>361</v>
      </c>
      <c r="AD1392" s="290" t="s">
        <v>350</v>
      </c>
      <c r="AE1392" s="292"/>
      <c r="AF1392" s="292" t="s">
        <v>2134</v>
      </c>
      <c r="AG1392" s="292"/>
    </row>
    <row r="1393" spans="1:33" x14ac:dyDescent="0.25">
      <c r="A1393" s="275">
        <v>8520</v>
      </c>
      <c r="B1393" s="275" t="s">
        <v>196</v>
      </c>
      <c r="C1393" s="275" t="s">
        <v>19</v>
      </c>
      <c r="D1393" s="275">
        <v>8243</v>
      </c>
      <c r="E1393" s="275" t="s">
        <v>120</v>
      </c>
      <c r="F1393" s="275" t="s">
        <v>14</v>
      </c>
      <c r="G1393" s="276">
        <v>85200330013327</v>
      </c>
      <c r="H1393" s="277" t="s">
        <v>60</v>
      </c>
      <c r="I1393" s="277" t="s">
        <v>235</v>
      </c>
      <c r="J1393" s="278">
        <v>42461</v>
      </c>
      <c r="K1393" s="279">
        <v>66</v>
      </c>
      <c r="L1393" s="275" t="s">
        <v>111</v>
      </c>
      <c r="M1393" s="275" t="s">
        <v>42</v>
      </c>
      <c r="N1393" s="278">
        <v>42527</v>
      </c>
      <c r="O1393" s="278" t="s">
        <v>268</v>
      </c>
      <c r="P1393" s="279">
        <v>0</v>
      </c>
      <c r="Q1393" s="278" t="s">
        <v>33</v>
      </c>
      <c r="R1393" s="275">
        <v>1373807</v>
      </c>
      <c r="S1393" s="275" t="s">
        <v>197</v>
      </c>
      <c r="T1393" s="275">
        <v>18329.47</v>
      </c>
      <c r="U1393" s="280" t="s">
        <v>197</v>
      </c>
      <c r="V1393" s="281">
        <v>1373806.9719159652</v>
      </c>
      <c r="W1393" s="275" t="s">
        <v>100</v>
      </c>
      <c r="X1393" s="275" t="s">
        <v>114</v>
      </c>
      <c r="Y1393" s="275">
        <v>18.329999999999998</v>
      </c>
      <c r="Z1393" s="275">
        <v>1</v>
      </c>
      <c r="AA1393" s="282" t="s">
        <v>630</v>
      </c>
      <c r="AB1393" s="289" t="s">
        <v>426</v>
      </c>
      <c r="AC1393" s="275" t="s">
        <v>2511</v>
      </c>
      <c r="AD1393" s="290" t="s">
        <v>350</v>
      </c>
      <c r="AE1393" s="292"/>
      <c r="AF1393" s="292" t="s">
        <v>2134</v>
      </c>
      <c r="AG1393" s="292"/>
    </row>
    <row r="1394" spans="1:33" x14ac:dyDescent="0.25">
      <c r="A1394" s="275">
        <v>8520</v>
      </c>
      <c r="B1394" s="275" t="s">
        <v>196</v>
      </c>
      <c r="C1394" s="275" t="s">
        <v>19</v>
      </c>
      <c r="D1394" s="275">
        <v>8310</v>
      </c>
      <c r="E1394" s="275" t="s">
        <v>170</v>
      </c>
      <c r="F1394" s="275" t="s">
        <v>14</v>
      </c>
      <c r="G1394" s="276">
        <v>85200310050774</v>
      </c>
      <c r="H1394" s="277" t="s">
        <v>57</v>
      </c>
      <c r="I1394" s="277" t="s">
        <v>224</v>
      </c>
      <c r="J1394" s="278">
        <v>41701</v>
      </c>
      <c r="K1394" s="279">
        <v>826</v>
      </c>
      <c r="L1394" s="275" t="s">
        <v>158</v>
      </c>
      <c r="M1394" s="275" t="s">
        <v>41</v>
      </c>
      <c r="N1394" s="278">
        <v>41702</v>
      </c>
      <c r="O1394" s="278" t="s">
        <v>225</v>
      </c>
      <c r="P1394" s="279">
        <v>825</v>
      </c>
      <c r="Q1394" s="278" t="s">
        <v>40</v>
      </c>
      <c r="R1394" s="275">
        <v>268369.58</v>
      </c>
      <c r="S1394" s="275" t="s">
        <v>197</v>
      </c>
      <c r="T1394" s="275">
        <v>3580.61</v>
      </c>
      <c r="U1394" s="275" t="s">
        <v>197</v>
      </c>
      <c r="V1394" s="283">
        <v>268369.29718709947</v>
      </c>
      <c r="W1394" s="275" t="s">
        <v>100</v>
      </c>
      <c r="X1394" s="275" t="s">
        <v>114</v>
      </c>
      <c r="Y1394" s="275">
        <v>3.58</v>
      </c>
      <c r="Z1394" s="275">
        <v>1</v>
      </c>
      <c r="AA1394" s="282" t="s">
        <v>630</v>
      </c>
      <c r="AB1394" s="289" t="s">
        <v>572</v>
      </c>
      <c r="AC1394" s="275" t="s">
        <v>399</v>
      </c>
      <c r="AD1394" s="290" t="s">
        <v>350</v>
      </c>
      <c r="AE1394" s="292"/>
      <c r="AF1394" s="292" t="s">
        <v>2134</v>
      </c>
      <c r="AG1394" s="292"/>
    </row>
    <row r="1395" spans="1:33" x14ac:dyDescent="0.25">
      <c r="A1395" s="275">
        <v>8520</v>
      </c>
      <c r="B1395" s="275" t="s">
        <v>196</v>
      </c>
      <c r="C1395" s="275" t="s">
        <v>19</v>
      </c>
      <c r="D1395" s="275">
        <v>8420</v>
      </c>
      <c r="E1395" s="275" t="s">
        <v>234</v>
      </c>
      <c r="F1395" s="275" t="s">
        <v>19</v>
      </c>
      <c r="G1395" s="276">
        <v>85200310072361</v>
      </c>
      <c r="H1395" s="277" t="s">
        <v>54</v>
      </c>
      <c r="I1395" s="277" t="s">
        <v>315</v>
      </c>
      <c r="J1395" s="278">
        <v>42310</v>
      </c>
      <c r="K1395" s="279">
        <v>217</v>
      </c>
      <c r="L1395" s="275" t="s">
        <v>122</v>
      </c>
      <c r="M1395" s="275" t="s">
        <v>41</v>
      </c>
      <c r="N1395" s="278">
        <v>42466</v>
      </c>
      <c r="O1395" s="278" t="s">
        <v>266</v>
      </c>
      <c r="P1395" s="279">
        <v>61</v>
      </c>
      <c r="Q1395" s="278" t="s">
        <v>35</v>
      </c>
      <c r="R1395" s="275">
        <v>1398.91</v>
      </c>
      <c r="S1395" s="275" t="s">
        <v>197</v>
      </c>
      <c r="T1395" s="275">
        <v>18.66</v>
      </c>
      <c r="U1395" s="275" t="s">
        <v>197</v>
      </c>
      <c r="V1395" s="283">
        <v>1398.5804333650624</v>
      </c>
      <c r="W1395" s="275" t="s">
        <v>100</v>
      </c>
      <c r="X1395" s="275" t="s">
        <v>107</v>
      </c>
      <c r="Y1395" s="275">
        <v>0.02</v>
      </c>
      <c r="Z1395" s="275">
        <v>1</v>
      </c>
      <c r="AA1395" s="282" t="s">
        <v>629</v>
      </c>
      <c r="AB1395" s="289" t="s">
        <v>481</v>
      </c>
      <c r="AC1395" s="275" t="s">
        <v>1821</v>
      </c>
      <c r="AD1395" s="290" t="s">
        <v>349</v>
      </c>
      <c r="AE1395" s="292" t="s">
        <v>796</v>
      </c>
      <c r="AF1395" s="292" t="s">
        <v>2134</v>
      </c>
      <c r="AG1395" s="292" t="s">
        <v>2134</v>
      </c>
    </row>
    <row r="1396" spans="1:33" x14ac:dyDescent="0.25">
      <c r="A1396" s="275">
        <v>8520</v>
      </c>
      <c r="B1396" s="275" t="s">
        <v>196</v>
      </c>
      <c r="C1396" s="275" t="s">
        <v>19</v>
      </c>
      <c r="D1396" s="275">
        <v>8420</v>
      </c>
      <c r="E1396" s="275" t="s">
        <v>234</v>
      </c>
      <c r="F1396" s="275" t="s">
        <v>19</v>
      </c>
      <c r="G1396" s="276">
        <v>85200310075539</v>
      </c>
      <c r="H1396" s="277" t="s">
        <v>54</v>
      </c>
      <c r="I1396" s="277" t="s">
        <v>228</v>
      </c>
      <c r="J1396" s="278">
        <v>42361</v>
      </c>
      <c r="K1396" s="279">
        <v>166</v>
      </c>
      <c r="L1396" s="275" t="s">
        <v>105</v>
      </c>
      <c r="M1396" s="275" t="s">
        <v>41</v>
      </c>
      <c r="N1396" s="278">
        <v>42466</v>
      </c>
      <c r="O1396" s="278" t="s">
        <v>266</v>
      </c>
      <c r="P1396" s="279">
        <v>61</v>
      </c>
      <c r="Q1396" s="278" t="s">
        <v>35</v>
      </c>
      <c r="R1396" s="275">
        <v>1768</v>
      </c>
      <c r="S1396" s="275" t="s">
        <v>197</v>
      </c>
      <c r="T1396" s="275">
        <v>23.59</v>
      </c>
      <c r="U1396" s="275" t="s">
        <v>197</v>
      </c>
      <c r="V1396" s="283">
        <v>1768.087482480269</v>
      </c>
      <c r="W1396" s="275" t="s">
        <v>100</v>
      </c>
      <c r="X1396" s="275" t="s">
        <v>107</v>
      </c>
      <c r="Y1396" s="275">
        <v>0.02</v>
      </c>
      <c r="Z1396" s="275">
        <v>1</v>
      </c>
      <c r="AA1396" s="282" t="s">
        <v>629</v>
      </c>
      <c r="AB1396" s="289" t="s">
        <v>1421</v>
      </c>
      <c r="AC1396" s="275" t="s">
        <v>1822</v>
      </c>
      <c r="AD1396" s="290" t="s">
        <v>349</v>
      </c>
      <c r="AE1396" s="292" t="s">
        <v>796</v>
      </c>
      <c r="AF1396" s="292" t="s">
        <v>2134</v>
      </c>
      <c r="AG1396" s="292" t="s">
        <v>2134</v>
      </c>
    </row>
    <row r="1397" spans="1:33" x14ac:dyDescent="0.25">
      <c r="A1397" s="275">
        <v>8520</v>
      </c>
      <c r="B1397" s="275" t="s">
        <v>196</v>
      </c>
      <c r="C1397" s="275" t="s">
        <v>19</v>
      </c>
      <c r="D1397" s="275">
        <v>8420</v>
      </c>
      <c r="E1397" s="275" t="s">
        <v>234</v>
      </c>
      <c r="F1397" s="275" t="s">
        <v>19</v>
      </c>
      <c r="G1397" s="276">
        <v>85200310073207</v>
      </c>
      <c r="H1397" s="277" t="s">
        <v>54</v>
      </c>
      <c r="I1397" s="277" t="s">
        <v>318</v>
      </c>
      <c r="J1397" s="278">
        <v>42310</v>
      </c>
      <c r="K1397" s="279">
        <v>217</v>
      </c>
      <c r="L1397" s="275" t="s">
        <v>122</v>
      </c>
      <c r="M1397" s="275" t="s">
        <v>41</v>
      </c>
      <c r="N1397" s="278">
        <v>42466</v>
      </c>
      <c r="O1397" s="278" t="s">
        <v>266</v>
      </c>
      <c r="P1397" s="279">
        <v>61</v>
      </c>
      <c r="Q1397" s="278" t="s">
        <v>35</v>
      </c>
      <c r="R1397" s="275">
        <v>8050</v>
      </c>
      <c r="S1397" s="275" t="s">
        <v>197</v>
      </c>
      <c r="T1397" s="275">
        <v>107.4</v>
      </c>
      <c r="U1397" s="275" t="s">
        <v>197</v>
      </c>
      <c r="V1397" s="283">
        <v>8049.7073174387842</v>
      </c>
      <c r="W1397" s="275" t="s">
        <v>100</v>
      </c>
      <c r="X1397" s="275" t="s">
        <v>107</v>
      </c>
      <c r="Y1397" s="275">
        <v>0.11</v>
      </c>
      <c r="Z1397" s="275">
        <v>1</v>
      </c>
      <c r="AA1397" s="282" t="s">
        <v>629</v>
      </c>
      <c r="AB1397" s="289" t="s">
        <v>481</v>
      </c>
      <c r="AC1397" s="275" t="s">
        <v>1821</v>
      </c>
      <c r="AD1397" s="290" t="s">
        <v>349</v>
      </c>
      <c r="AE1397" s="292" t="s">
        <v>796</v>
      </c>
      <c r="AF1397" s="292" t="s">
        <v>2134</v>
      </c>
      <c r="AG1397" s="292" t="s">
        <v>2134</v>
      </c>
    </row>
    <row r="1398" spans="1:33" x14ac:dyDescent="0.25">
      <c r="A1398" s="275">
        <v>8520</v>
      </c>
      <c r="B1398" s="275" t="s">
        <v>196</v>
      </c>
      <c r="C1398" s="275" t="s">
        <v>19</v>
      </c>
      <c r="D1398" s="275">
        <v>8420</v>
      </c>
      <c r="E1398" s="275" t="s">
        <v>234</v>
      </c>
      <c r="F1398" s="275" t="s">
        <v>19</v>
      </c>
      <c r="G1398" s="276">
        <v>85200310076117</v>
      </c>
      <c r="H1398" s="277" t="s">
        <v>2382</v>
      </c>
      <c r="I1398" s="277" t="s">
        <v>305</v>
      </c>
      <c r="J1398" s="278">
        <v>42366</v>
      </c>
      <c r="K1398" s="279">
        <v>161</v>
      </c>
      <c r="L1398" s="275" t="s">
        <v>122</v>
      </c>
      <c r="M1398" s="275" t="s">
        <v>41</v>
      </c>
      <c r="N1398" s="278">
        <v>42466</v>
      </c>
      <c r="O1398" s="278" t="s">
        <v>266</v>
      </c>
      <c r="P1398" s="279">
        <v>61</v>
      </c>
      <c r="Q1398" s="278" t="s">
        <v>35</v>
      </c>
      <c r="R1398" s="275">
        <v>12350</v>
      </c>
      <c r="S1398" s="275" t="s">
        <v>197</v>
      </c>
      <c r="T1398" s="275">
        <v>164.77</v>
      </c>
      <c r="U1398" s="275" t="s">
        <v>197</v>
      </c>
      <c r="V1398" s="283">
        <v>12349.630118197285</v>
      </c>
      <c r="W1398" s="275" t="s">
        <v>100</v>
      </c>
      <c r="X1398" s="275" t="s">
        <v>107</v>
      </c>
      <c r="Y1398" s="275">
        <v>0.16</v>
      </c>
      <c r="Z1398" s="275">
        <v>1</v>
      </c>
      <c r="AA1398" s="282" t="s">
        <v>630</v>
      </c>
      <c r="AB1398" s="289" t="s">
        <v>481</v>
      </c>
      <c r="AC1398" s="275" t="s">
        <v>1821</v>
      </c>
      <c r="AD1398" s="290" t="s">
        <v>350</v>
      </c>
      <c r="AE1398" s="292" t="s">
        <v>796</v>
      </c>
      <c r="AF1398" s="292" t="s">
        <v>2134</v>
      </c>
      <c r="AG1398" s="292" t="s">
        <v>2134</v>
      </c>
    </row>
    <row r="1399" spans="1:33" x14ac:dyDescent="0.25">
      <c r="A1399" s="275">
        <v>8520</v>
      </c>
      <c r="B1399" s="275" t="s">
        <v>196</v>
      </c>
      <c r="C1399" s="275" t="s">
        <v>19</v>
      </c>
      <c r="D1399" s="275">
        <v>8420</v>
      </c>
      <c r="E1399" s="275" t="s">
        <v>234</v>
      </c>
      <c r="F1399" s="275" t="s">
        <v>19</v>
      </c>
      <c r="G1399" s="276">
        <v>85200310077037</v>
      </c>
      <c r="H1399" s="277" t="s">
        <v>54</v>
      </c>
      <c r="I1399" s="277" t="s">
        <v>1824</v>
      </c>
      <c r="J1399" s="278">
        <v>42401</v>
      </c>
      <c r="K1399" s="279">
        <v>126</v>
      </c>
      <c r="L1399" s="275" t="s">
        <v>122</v>
      </c>
      <c r="M1399" s="275" t="s">
        <v>41</v>
      </c>
      <c r="N1399" s="278">
        <v>42466</v>
      </c>
      <c r="O1399" s="278" t="s">
        <v>266</v>
      </c>
      <c r="P1399" s="279">
        <v>61</v>
      </c>
      <c r="Q1399" s="278" t="s">
        <v>35</v>
      </c>
      <c r="R1399" s="275">
        <v>14400</v>
      </c>
      <c r="S1399" s="275" t="s">
        <v>197</v>
      </c>
      <c r="T1399" s="275">
        <v>192.13</v>
      </c>
      <c r="U1399" s="275" t="s">
        <v>197</v>
      </c>
      <c r="V1399" s="283">
        <v>14400.281814706828</v>
      </c>
      <c r="W1399" s="275" t="s">
        <v>100</v>
      </c>
      <c r="X1399" s="275" t="s">
        <v>107</v>
      </c>
      <c r="Y1399" s="275">
        <v>0.19</v>
      </c>
      <c r="Z1399" s="275">
        <v>1</v>
      </c>
      <c r="AA1399" s="282" t="s">
        <v>630</v>
      </c>
      <c r="AB1399" s="289" t="s">
        <v>481</v>
      </c>
      <c r="AC1399" s="275" t="s">
        <v>1821</v>
      </c>
      <c r="AD1399" s="290" t="s">
        <v>350</v>
      </c>
      <c r="AE1399" s="292" t="s">
        <v>796</v>
      </c>
      <c r="AF1399" s="292" t="s">
        <v>2134</v>
      </c>
      <c r="AG1399" s="292" t="s">
        <v>2134</v>
      </c>
    </row>
    <row r="1400" spans="1:33" x14ac:dyDescent="0.25">
      <c r="A1400" s="275">
        <v>8520</v>
      </c>
      <c r="B1400" s="275" t="s">
        <v>196</v>
      </c>
      <c r="C1400" s="275" t="s">
        <v>19</v>
      </c>
      <c r="D1400" s="275">
        <v>8420</v>
      </c>
      <c r="E1400" s="275" t="s">
        <v>234</v>
      </c>
      <c r="F1400" s="275" t="s">
        <v>19</v>
      </c>
      <c r="G1400" s="276">
        <v>85200310076773</v>
      </c>
      <c r="H1400" s="277" t="s">
        <v>54</v>
      </c>
      <c r="I1400" s="277" t="s">
        <v>718</v>
      </c>
      <c r="J1400" s="278">
        <v>42401</v>
      </c>
      <c r="K1400" s="279">
        <v>126</v>
      </c>
      <c r="L1400" s="275" t="s">
        <v>122</v>
      </c>
      <c r="M1400" s="275" t="s">
        <v>41</v>
      </c>
      <c r="N1400" s="278">
        <v>42466</v>
      </c>
      <c r="O1400" s="278" t="s">
        <v>266</v>
      </c>
      <c r="P1400" s="279">
        <v>61</v>
      </c>
      <c r="Q1400" s="278" t="s">
        <v>35</v>
      </c>
      <c r="R1400" s="275">
        <v>17389</v>
      </c>
      <c r="S1400" s="275" t="s">
        <v>197</v>
      </c>
      <c r="T1400" s="275">
        <v>232.01</v>
      </c>
      <c r="U1400" s="275" t="s">
        <v>197</v>
      </c>
      <c r="V1400" s="283">
        <v>17389.316524385216</v>
      </c>
      <c r="W1400" s="275" t="s">
        <v>100</v>
      </c>
      <c r="X1400" s="275" t="s">
        <v>107</v>
      </c>
      <c r="Y1400" s="275">
        <v>0.23</v>
      </c>
      <c r="Z1400" s="275">
        <v>1</v>
      </c>
      <c r="AA1400" s="282" t="s">
        <v>630</v>
      </c>
      <c r="AB1400" s="289" t="s">
        <v>481</v>
      </c>
      <c r="AC1400" s="275" t="s">
        <v>1821</v>
      </c>
      <c r="AD1400" s="290" t="s">
        <v>350</v>
      </c>
      <c r="AE1400" s="292" t="s">
        <v>796</v>
      </c>
      <c r="AF1400" s="292" t="s">
        <v>2134</v>
      </c>
      <c r="AG1400" s="292" t="s">
        <v>2134</v>
      </c>
    </row>
    <row r="1401" spans="1:33" x14ac:dyDescent="0.25">
      <c r="A1401" s="275">
        <v>8520</v>
      </c>
      <c r="B1401" s="275" t="s">
        <v>196</v>
      </c>
      <c r="C1401" s="275" t="s">
        <v>19</v>
      </c>
      <c r="D1401" s="275">
        <v>8420</v>
      </c>
      <c r="E1401" s="275" t="s">
        <v>234</v>
      </c>
      <c r="F1401" s="275" t="s">
        <v>19</v>
      </c>
      <c r="G1401" s="276">
        <v>85200310077826</v>
      </c>
      <c r="H1401" s="277" t="s">
        <v>54</v>
      </c>
      <c r="I1401" s="277" t="s">
        <v>315</v>
      </c>
      <c r="J1401" s="278">
        <v>42430</v>
      </c>
      <c r="K1401" s="279">
        <v>97</v>
      </c>
      <c r="L1401" s="275" t="s">
        <v>122</v>
      </c>
      <c r="M1401" s="275" t="s">
        <v>41</v>
      </c>
      <c r="N1401" s="278">
        <v>42466</v>
      </c>
      <c r="O1401" s="278" t="s">
        <v>266</v>
      </c>
      <c r="P1401" s="279">
        <v>61</v>
      </c>
      <c r="Q1401" s="278" t="s">
        <v>35</v>
      </c>
      <c r="R1401" s="275">
        <v>22085.52</v>
      </c>
      <c r="S1401" s="275" t="s">
        <v>197</v>
      </c>
      <c r="T1401" s="275">
        <v>294.67</v>
      </c>
      <c r="U1401" s="275" t="s">
        <v>197</v>
      </c>
      <c r="V1401" s="283">
        <v>22085.728633423525</v>
      </c>
      <c r="W1401" s="275" t="s">
        <v>100</v>
      </c>
      <c r="X1401" s="275" t="s">
        <v>107</v>
      </c>
      <c r="Y1401" s="275">
        <v>0.28999999999999998</v>
      </c>
      <c r="Z1401" s="275">
        <v>1</v>
      </c>
      <c r="AA1401" s="282" t="s">
        <v>630</v>
      </c>
      <c r="AB1401" s="289" t="s">
        <v>481</v>
      </c>
      <c r="AC1401" s="275" t="s">
        <v>1821</v>
      </c>
      <c r="AD1401" s="290" t="s">
        <v>350</v>
      </c>
      <c r="AE1401" s="292" t="s">
        <v>796</v>
      </c>
      <c r="AF1401" s="292" t="s">
        <v>2134</v>
      </c>
      <c r="AG1401" s="292" t="s">
        <v>2134</v>
      </c>
    </row>
    <row r="1402" spans="1:33" x14ac:dyDescent="0.25">
      <c r="A1402" s="275">
        <v>8520</v>
      </c>
      <c r="B1402" s="275" t="s">
        <v>196</v>
      </c>
      <c r="C1402" s="275" t="s">
        <v>19</v>
      </c>
      <c r="D1402" s="275">
        <v>8420</v>
      </c>
      <c r="E1402" s="275" t="s">
        <v>234</v>
      </c>
      <c r="F1402" s="275" t="s">
        <v>19</v>
      </c>
      <c r="G1402" s="276">
        <v>85200310072113</v>
      </c>
      <c r="H1402" s="277" t="s">
        <v>2382</v>
      </c>
      <c r="I1402" s="277" t="s">
        <v>305</v>
      </c>
      <c r="J1402" s="278">
        <v>42310</v>
      </c>
      <c r="K1402" s="279">
        <v>217</v>
      </c>
      <c r="L1402" s="275" t="s">
        <v>122</v>
      </c>
      <c r="M1402" s="275" t="s">
        <v>41</v>
      </c>
      <c r="N1402" s="278">
        <v>42466</v>
      </c>
      <c r="O1402" s="278" t="s">
        <v>266</v>
      </c>
      <c r="P1402" s="279">
        <v>61</v>
      </c>
      <c r="Q1402" s="278" t="s">
        <v>35</v>
      </c>
      <c r="R1402" s="275">
        <v>22584</v>
      </c>
      <c r="S1402" s="275" t="s">
        <v>197</v>
      </c>
      <c r="T1402" s="275">
        <v>301.32</v>
      </c>
      <c r="U1402" s="275" t="s">
        <v>197</v>
      </c>
      <c r="V1402" s="283">
        <v>22584.150920769593</v>
      </c>
      <c r="W1402" s="275" t="s">
        <v>100</v>
      </c>
      <c r="X1402" s="275" t="s">
        <v>107</v>
      </c>
      <c r="Y1402" s="275">
        <v>0.3</v>
      </c>
      <c r="Z1402" s="275">
        <v>1</v>
      </c>
      <c r="AA1402" s="282" t="s">
        <v>630</v>
      </c>
      <c r="AB1402" s="289" t="s">
        <v>481</v>
      </c>
      <c r="AC1402" s="275" t="s">
        <v>1821</v>
      </c>
      <c r="AD1402" s="290" t="s">
        <v>350</v>
      </c>
      <c r="AE1402" s="292" t="s">
        <v>796</v>
      </c>
      <c r="AF1402" s="292" t="s">
        <v>2134</v>
      </c>
      <c r="AG1402" s="292" t="s">
        <v>2134</v>
      </c>
    </row>
    <row r="1403" spans="1:33" x14ac:dyDescent="0.25">
      <c r="A1403" s="275">
        <v>8520</v>
      </c>
      <c r="B1403" s="275" t="s">
        <v>196</v>
      </c>
      <c r="C1403" s="275" t="s">
        <v>19</v>
      </c>
      <c r="D1403" s="275">
        <v>8420</v>
      </c>
      <c r="E1403" s="275" t="s">
        <v>234</v>
      </c>
      <c r="F1403" s="275" t="s">
        <v>19</v>
      </c>
      <c r="G1403" s="276">
        <v>85200310077700</v>
      </c>
      <c r="H1403" s="277" t="s">
        <v>2382</v>
      </c>
      <c r="I1403" s="277" t="s">
        <v>305</v>
      </c>
      <c r="J1403" s="278">
        <v>42430</v>
      </c>
      <c r="K1403" s="279">
        <v>97</v>
      </c>
      <c r="L1403" s="275" t="s">
        <v>122</v>
      </c>
      <c r="M1403" s="275" t="s">
        <v>41</v>
      </c>
      <c r="N1403" s="278">
        <v>42466</v>
      </c>
      <c r="O1403" s="278" t="s">
        <v>266</v>
      </c>
      <c r="P1403" s="279">
        <v>61</v>
      </c>
      <c r="Q1403" s="278" t="s">
        <v>35</v>
      </c>
      <c r="R1403" s="275">
        <v>27401</v>
      </c>
      <c r="S1403" s="275" t="s">
        <v>197</v>
      </c>
      <c r="T1403" s="275">
        <v>365.59</v>
      </c>
      <c r="U1403" s="275" t="s">
        <v>197</v>
      </c>
      <c r="V1403" s="283">
        <v>27401.233688849577</v>
      </c>
      <c r="W1403" s="275" t="s">
        <v>100</v>
      </c>
      <c r="X1403" s="275" t="s">
        <v>107</v>
      </c>
      <c r="Y1403" s="275">
        <v>0.37</v>
      </c>
      <c r="Z1403" s="275">
        <v>1</v>
      </c>
      <c r="AA1403" s="282" t="s">
        <v>630</v>
      </c>
      <c r="AB1403" s="289" t="s">
        <v>481</v>
      </c>
      <c r="AC1403" s="275" t="s">
        <v>1821</v>
      </c>
      <c r="AD1403" s="290" t="s">
        <v>350</v>
      </c>
      <c r="AE1403" s="292" t="s">
        <v>796</v>
      </c>
      <c r="AF1403" s="292" t="s">
        <v>2134</v>
      </c>
      <c r="AG1403" s="292" t="s">
        <v>2134</v>
      </c>
    </row>
    <row r="1404" spans="1:33" x14ac:dyDescent="0.25">
      <c r="A1404" s="275">
        <v>8520</v>
      </c>
      <c r="B1404" s="275" t="s">
        <v>196</v>
      </c>
      <c r="C1404" s="275" t="s">
        <v>19</v>
      </c>
      <c r="D1404" s="275">
        <v>8420</v>
      </c>
      <c r="E1404" s="275" t="s">
        <v>234</v>
      </c>
      <c r="F1404" s="275" t="s">
        <v>19</v>
      </c>
      <c r="G1404" s="276">
        <v>85200310076675</v>
      </c>
      <c r="H1404" s="277" t="s">
        <v>2382</v>
      </c>
      <c r="I1404" s="277" t="s">
        <v>305</v>
      </c>
      <c r="J1404" s="278">
        <v>42401</v>
      </c>
      <c r="K1404" s="279">
        <v>126</v>
      </c>
      <c r="L1404" s="275" t="s">
        <v>122</v>
      </c>
      <c r="M1404" s="275" t="s">
        <v>41</v>
      </c>
      <c r="N1404" s="278">
        <v>42466</v>
      </c>
      <c r="O1404" s="278" t="s">
        <v>266</v>
      </c>
      <c r="P1404" s="279">
        <v>61</v>
      </c>
      <c r="Q1404" s="278" t="s">
        <v>35</v>
      </c>
      <c r="R1404" s="275">
        <v>32286</v>
      </c>
      <c r="S1404" s="275" t="s">
        <v>197</v>
      </c>
      <c r="T1404" s="275">
        <v>430.76</v>
      </c>
      <c r="U1404" s="275" t="s">
        <v>197</v>
      </c>
      <c r="V1404" s="283">
        <v>32285.772104841064</v>
      </c>
      <c r="W1404" s="275" t="s">
        <v>100</v>
      </c>
      <c r="X1404" s="275" t="s">
        <v>107</v>
      </c>
      <c r="Y1404" s="275">
        <v>0.43</v>
      </c>
      <c r="Z1404" s="275">
        <v>1</v>
      </c>
      <c r="AA1404" s="282" t="s">
        <v>630</v>
      </c>
      <c r="AB1404" s="289" t="s">
        <v>481</v>
      </c>
      <c r="AC1404" s="275" t="s">
        <v>1821</v>
      </c>
      <c r="AD1404" s="290" t="s">
        <v>350</v>
      </c>
      <c r="AE1404" s="292" t="s">
        <v>796</v>
      </c>
      <c r="AF1404" s="292" t="s">
        <v>2134</v>
      </c>
      <c r="AG1404" s="292" t="s">
        <v>2134</v>
      </c>
    </row>
    <row r="1405" spans="1:33" x14ac:dyDescent="0.25">
      <c r="A1405" s="275">
        <v>8520</v>
      </c>
      <c r="B1405" s="275" t="s">
        <v>196</v>
      </c>
      <c r="C1405" s="275" t="s">
        <v>19</v>
      </c>
      <c r="D1405" s="275">
        <v>8420</v>
      </c>
      <c r="E1405" s="275" t="s">
        <v>234</v>
      </c>
      <c r="F1405" s="275" t="s">
        <v>19</v>
      </c>
      <c r="G1405" s="276">
        <v>85200310076678</v>
      </c>
      <c r="H1405" s="277" t="s">
        <v>2382</v>
      </c>
      <c r="I1405" s="277" t="s">
        <v>305</v>
      </c>
      <c r="J1405" s="278">
        <v>42401</v>
      </c>
      <c r="K1405" s="279">
        <v>126</v>
      </c>
      <c r="L1405" s="275" t="s">
        <v>122</v>
      </c>
      <c r="M1405" s="275" t="s">
        <v>41</v>
      </c>
      <c r="N1405" s="278">
        <v>42466</v>
      </c>
      <c r="O1405" s="278" t="s">
        <v>266</v>
      </c>
      <c r="P1405" s="279">
        <v>61</v>
      </c>
      <c r="Q1405" s="278" t="s">
        <v>35</v>
      </c>
      <c r="R1405" s="275">
        <v>55980</v>
      </c>
      <c r="S1405" s="275" t="s">
        <v>197</v>
      </c>
      <c r="T1405" s="275">
        <v>746.89</v>
      </c>
      <c r="U1405" s="275" t="s">
        <v>197</v>
      </c>
      <c r="V1405" s="283">
        <v>55979.943187354307</v>
      </c>
      <c r="W1405" s="275" t="s">
        <v>100</v>
      </c>
      <c r="X1405" s="275" t="s">
        <v>107</v>
      </c>
      <c r="Y1405" s="275">
        <v>0.75</v>
      </c>
      <c r="Z1405" s="275">
        <v>1</v>
      </c>
      <c r="AA1405" s="282" t="s">
        <v>630</v>
      </c>
      <c r="AB1405" s="289" t="s">
        <v>481</v>
      </c>
      <c r="AC1405" s="275" t="s">
        <v>1821</v>
      </c>
      <c r="AD1405" s="290" t="s">
        <v>350</v>
      </c>
      <c r="AE1405" s="292" t="s">
        <v>796</v>
      </c>
      <c r="AF1405" s="292" t="s">
        <v>2134</v>
      </c>
      <c r="AG1405" s="292" t="s">
        <v>2134</v>
      </c>
    </row>
    <row r="1406" spans="1:33" x14ac:dyDescent="0.25">
      <c r="A1406" s="275">
        <v>8520</v>
      </c>
      <c r="B1406" s="275" t="s">
        <v>196</v>
      </c>
      <c r="C1406" s="275" t="s">
        <v>19</v>
      </c>
      <c r="D1406" s="275">
        <v>8420</v>
      </c>
      <c r="E1406" s="275" t="s">
        <v>234</v>
      </c>
      <c r="F1406" s="275" t="s">
        <v>19</v>
      </c>
      <c r="G1406" s="276">
        <v>85200310073069</v>
      </c>
      <c r="H1406" s="277" t="s">
        <v>54</v>
      </c>
      <c r="I1406" s="277" t="s">
        <v>318</v>
      </c>
      <c r="J1406" s="278">
        <v>42310</v>
      </c>
      <c r="K1406" s="279">
        <v>217</v>
      </c>
      <c r="L1406" s="275" t="s">
        <v>122</v>
      </c>
      <c r="M1406" s="275" t="s">
        <v>41</v>
      </c>
      <c r="N1406" s="278">
        <v>42466</v>
      </c>
      <c r="O1406" s="278" t="s">
        <v>266</v>
      </c>
      <c r="P1406" s="279">
        <v>61</v>
      </c>
      <c r="Q1406" s="278" t="s">
        <v>35</v>
      </c>
      <c r="R1406" s="275">
        <v>64740.160000000003</v>
      </c>
      <c r="S1406" s="275" t="s">
        <v>197</v>
      </c>
      <c r="T1406" s="275">
        <v>863.77</v>
      </c>
      <c r="U1406" s="275" t="s">
        <v>197</v>
      </c>
      <c r="V1406" s="283">
        <v>64740.183329460873</v>
      </c>
      <c r="W1406" s="275" t="s">
        <v>100</v>
      </c>
      <c r="X1406" s="275" t="s">
        <v>107</v>
      </c>
      <c r="Y1406" s="275">
        <v>0.86</v>
      </c>
      <c r="Z1406" s="275">
        <v>1</v>
      </c>
      <c r="AA1406" s="282" t="s">
        <v>630</v>
      </c>
      <c r="AB1406" s="289" t="s">
        <v>481</v>
      </c>
      <c r="AC1406" s="275" t="s">
        <v>1821</v>
      </c>
      <c r="AD1406" s="290" t="s">
        <v>350</v>
      </c>
      <c r="AE1406" s="292" t="s">
        <v>796</v>
      </c>
      <c r="AF1406" s="292" t="s">
        <v>2134</v>
      </c>
      <c r="AG1406" s="292" t="s">
        <v>2134</v>
      </c>
    </row>
    <row r="1407" spans="1:33" x14ac:dyDescent="0.25">
      <c r="A1407" s="275">
        <v>8520</v>
      </c>
      <c r="B1407" s="275" t="s">
        <v>196</v>
      </c>
      <c r="C1407" s="275" t="s">
        <v>19</v>
      </c>
      <c r="D1407" s="275">
        <v>8420</v>
      </c>
      <c r="E1407" s="275" t="s">
        <v>234</v>
      </c>
      <c r="F1407" s="275" t="s">
        <v>19</v>
      </c>
      <c r="G1407" s="276">
        <v>85200310073841</v>
      </c>
      <c r="H1407" s="277" t="s">
        <v>2382</v>
      </c>
      <c r="I1407" s="277" t="s">
        <v>305</v>
      </c>
      <c r="J1407" s="278">
        <v>42339</v>
      </c>
      <c r="K1407" s="279">
        <v>188</v>
      </c>
      <c r="L1407" s="275" t="s">
        <v>122</v>
      </c>
      <c r="M1407" s="275" t="s">
        <v>41</v>
      </c>
      <c r="N1407" s="278">
        <v>42466</v>
      </c>
      <c r="O1407" s="278" t="s">
        <v>266</v>
      </c>
      <c r="P1407" s="279">
        <v>61</v>
      </c>
      <c r="Q1407" s="278" t="s">
        <v>35</v>
      </c>
      <c r="R1407" s="275">
        <v>73811.850000000006</v>
      </c>
      <c r="S1407" s="275" t="s">
        <v>197</v>
      </c>
      <c r="T1407" s="275">
        <v>984.81</v>
      </c>
      <c r="U1407" s="275" t="s">
        <v>197</v>
      </c>
      <c r="V1407" s="283">
        <v>73812.218466358361</v>
      </c>
      <c r="W1407" s="275" t="s">
        <v>100</v>
      </c>
      <c r="X1407" s="275" t="s">
        <v>107</v>
      </c>
      <c r="Y1407" s="275">
        <v>0.98</v>
      </c>
      <c r="Z1407" s="275">
        <v>1</v>
      </c>
      <c r="AA1407" s="282" t="s">
        <v>630</v>
      </c>
      <c r="AB1407" s="289" t="s">
        <v>481</v>
      </c>
      <c r="AC1407" s="275" t="s">
        <v>1821</v>
      </c>
      <c r="AD1407" s="290" t="s">
        <v>350</v>
      </c>
      <c r="AE1407" s="292" t="s">
        <v>796</v>
      </c>
      <c r="AF1407" s="292" t="s">
        <v>2134</v>
      </c>
      <c r="AG1407" s="292" t="s">
        <v>2134</v>
      </c>
    </row>
    <row r="1408" spans="1:33" x14ac:dyDescent="0.25">
      <c r="A1408" s="275">
        <v>8520</v>
      </c>
      <c r="B1408" s="275" t="s">
        <v>196</v>
      </c>
      <c r="C1408" s="275" t="s">
        <v>19</v>
      </c>
      <c r="D1408" s="275">
        <v>8420</v>
      </c>
      <c r="E1408" s="275" t="s">
        <v>234</v>
      </c>
      <c r="F1408" s="275" t="s">
        <v>19</v>
      </c>
      <c r="G1408" s="276">
        <v>85200310073072</v>
      </c>
      <c r="H1408" s="277" t="s">
        <v>54</v>
      </c>
      <c r="I1408" s="277" t="s">
        <v>228</v>
      </c>
      <c r="J1408" s="278">
        <v>42310</v>
      </c>
      <c r="K1408" s="279">
        <v>217</v>
      </c>
      <c r="L1408" s="275" t="s">
        <v>105</v>
      </c>
      <c r="M1408" s="275" t="s">
        <v>41</v>
      </c>
      <c r="N1408" s="278">
        <v>42466</v>
      </c>
      <c r="O1408" s="278" t="s">
        <v>266</v>
      </c>
      <c r="P1408" s="279">
        <v>61</v>
      </c>
      <c r="Q1408" s="278" t="s">
        <v>35</v>
      </c>
      <c r="R1408" s="275">
        <v>131930.29999999999</v>
      </c>
      <c r="S1408" s="275" t="s">
        <v>197</v>
      </c>
      <c r="T1408" s="275">
        <v>1760.23</v>
      </c>
      <c r="U1408" s="275" t="s">
        <v>197</v>
      </c>
      <c r="V1408" s="283">
        <v>131930.50569250717</v>
      </c>
      <c r="W1408" s="275" t="s">
        <v>100</v>
      </c>
      <c r="X1408" s="275" t="s">
        <v>107</v>
      </c>
      <c r="Y1408" s="275">
        <v>1.76</v>
      </c>
      <c r="Z1408" s="275">
        <v>1</v>
      </c>
      <c r="AA1408" s="282" t="s">
        <v>630</v>
      </c>
      <c r="AB1408" s="289" t="s">
        <v>1421</v>
      </c>
      <c r="AC1408" s="275" t="s">
        <v>1822</v>
      </c>
      <c r="AD1408" s="290" t="s">
        <v>350</v>
      </c>
      <c r="AE1408" s="292" t="s">
        <v>796</v>
      </c>
      <c r="AF1408" s="292" t="s">
        <v>2134</v>
      </c>
      <c r="AG1408" s="292" t="s">
        <v>2134</v>
      </c>
    </row>
    <row r="1409" spans="1:33" x14ac:dyDescent="0.25">
      <c r="A1409" s="275">
        <v>8520</v>
      </c>
      <c r="B1409" s="275" t="s">
        <v>196</v>
      </c>
      <c r="C1409" s="275" t="s">
        <v>19</v>
      </c>
      <c r="D1409" s="275">
        <v>8420</v>
      </c>
      <c r="E1409" s="275" t="s">
        <v>234</v>
      </c>
      <c r="F1409" s="275" t="s">
        <v>19</v>
      </c>
      <c r="G1409" s="276">
        <v>85201610000601</v>
      </c>
      <c r="H1409" s="277" t="s">
        <v>55</v>
      </c>
      <c r="I1409" s="277" t="s">
        <v>230</v>
      </c>
      <c r="J1409" s="278">
        <v>42179</v>
      </c>
      <c r="K1409" s="279">
        <v>348</v>
      </c>
      <c r="L1409" s="275" t="s">
        <v>122</v>
      </c>
      <c r="M1409" s="275" t="s">
        <v>41</v>
      </c>
      <c r="N1409" s="278">
        <v>42367</v>
      </c>
      <c r="O1409" s="278" t="s">
        <v>273</v>
      </c>
      <c r="P1409" s="279">
        <v>160</v>
      </c>
      <c r="Q1409" s="278" t="s">
        <v>39</v>
      </c>
      <c r="R1409" s="275">
        <v>135108</v>
      </c>
      <c r="S1409" s="275" t="s">
        <v>197</v>
      </c>
      <c r="T1409" s="275">
        <v>1802.62</v>
      </c>
      <c r="U1409" s="275" t="s">
        <v>197</v>
      </c>
      <c r="V1409" s="283">
        <v>135107.66670913872</v>
      </c>
      <c r="W1409" s="275" t="s">
        <v>100</v>
      </c>
      <c r="X1409" s="275" t="s">
        <v>107</v>
      </c>
      <c r="Y1409" s="275">
        <v>1.8</v>
      </c>
      <c r="Z1409" s="275">
        <v>1</v>
      </c>
      <c r="AA1409" s="282" t="s">
        <v>630</v>
      </c>
      <c r="AB1409" s="289" t="s">
        <v>1156</v>
      </c>
      <c r="AC1409" s="275" t="s">
        <v>1155</v>
      </c>
      <c r="AD1409" s="290" t="s">
        <v>350</v>
      </c>
      <c r="AE1409" s="292"/>
      <c r="AF1409" s="292" t="s">
        <v>2134</v>
      </c>
      <c r="AG1409" s="292"/>
    </row>
    <row r="1410" spans="1:33" x14ac:dyDescent="0.25">
      <c r="A1410" s="275">
        <v>8520</v>
      </c>
      <c r="B1410" s="275" t="s">
        <v>196</v>
      </c>
      <c r="C1410" s="275" t="s">
        <v>19</v>
      </c>
      <c r="D1410" s="275">
        <v>8420</v>
      </c>
      <c r="E1410" s="275" t="s">
        <v>234</v>
      </c>
      <c r="F1410" s="275" t="s">
        <v>19</v>
      </c>
      <c r="G1410" s="276">
        <v>85201610000603</v>
      </c>
      <c r="H1410" s="277" t="s">
        <v>55</v>
      </c>
      <c r="I1410" s="277" t="s">
        <v>230</v>
      </c>
      <c r="J1410" s="278">
        <v>42219</v>
      </c>
      <c r="K1410" s="279">
        <v>308</v>
      </c>
      <c r="L1410" s="275" t="s">
        <v>122</v>
      </c>
      <c r="M1410" s="275" t="s">
        <v>41</v>
      </c>
      <c r="N1410" s="278">
        <v>42367</v>
      </c>
      <c r="O1410" s="278" t="s">
        <v>273</v>
      </c>
      <c r="P1410" s="279">
        <v>160</v>
      </c>
      <c r="Q1410" s="278" t="s">
        <v>39</v>
      </c>
      <c r="R1410" s="275">
        <v>173637</v>
      </c>
      <c r="S1410" s="275" t="s">
        <v>197</v>
      </c>
      <c r="T1410" s="275">
        <v>2316.6799999999998</v>
      </c>
      <c r="U1410" s="275" t="s">
        <v>197</v>
      </c>
      <c r="V1410" s="283">
        <v>173636.83378178845</v>
      </c>
      <c r="W1410" s="275" t="s">
        <v>100</v>
      </c>
      <c r="X1410" s="275" t="s">
        <v>107</v>
      </c>
      <c r="Y1410" s="275">
        <v>2.3199999999999998</v>
      </c>
      <c r="Z1410" s="275">
        <v>1</v>
      </c>
      <c r="AA1410" s="282" t="s">
        <v>630</v>
      </c>
      <c r="AB1410" s="289" t="s">
        <v>1156</v>
      </c>
      <c r="AC1410" s="275" t="s">
        <v>1155</v>
      </c>
      <c r="AD1410" s="290" t="s">
        <v>350</v>
      </c>
      <c r="AE1410" s="292"/>
      <c r="AF1410" s="292" t="s">
        <v>2134</v>
      </c>
      <c r="AG1410" s="292"/>
    </row>
    <row r="1411" spans="1:33" x14ac:dyDescent="0.25">
      <c r="A1411" s="275">
        <v>8520</v>
      </c>
      <c r="B1411" s="275" t="s">
        <v>196</v>
      </c>
      <c r="C1411" s="275" t="s">
        <v>19</v>
      </c>
      <c r="D1411" s="275">
        <v>8420</v>
      </c>
      <c r="E1411" s="275" t="s">
        <v>234</v>
      </c>
      <c r="F1411" s="275" t="s">
        <v>19</v>
      </c>
      <c r="G1411" s="276">
        <v>85201610000599</v>
      </c>
      <c r="H1411" s="277" t="s">
        <v>55</v>
      </c>
      <c r="I1411" s="277" t="s">
        <v>833</v>
      </c>
      <c r="J1411" s="278">
        <v>42156</v>
      </c>
      <c r="K1411" s="279">
        <v>371</v>
      </c>
      <c r="L1411" s="275" t="s">
        <v>122</v>
      </c>
      <c r="M1411" s="275" t="s">
        <v>41</v>
      </c>
      <c r="N1411" s="278">
        <v>42367</v>
      </c>
      <c r="O1411" s="278" t="s">
        <v>273</v>
      </c>
      <c r="P1411" s="279">
        <v>160</v>
      </c>
      <c r="Q1411" s="278" t="s">
        <v>39</v>
      </c>
      <c r="R1411" s="275">
        <v>187665.3</v>
      </c>
      <c r="S1411" s="275" t="s">
        <v>197</v>
      </c>
      <c r="T1411" s="275">
        <v>2503.85</v>
      </c>
      <c r="U1411" s="275" t="s">
        <v>197</v>
      </c>
      <c r="V1411" s="283">
        <v>187665.36002578304</v>
      </c>
      <c r="W1411" s="275" t="s">
        <v>100</v>
      </c>
      <c r="X1411" s="275" t="s">
        <v>107</v>
      </c>
      <c r="Y1411" s="275">
        <v>2.5</v>
      </c>
      <c r="Z1411" s="275">
        <v>1</v>
      </c>
      <c r="AA1411" s="282" t="s">
        <v>630</v>
      </c>
      <c r="AB1411" s="289" t="s">
        <v>1057</v>
      </c>
      <c r="AC1411" s="275" t="s">
        <v>1155</v>
      </c>
      <c r="AD1411" s="290" t="s">
        <v>350</v>
      </c>
      <c r="AE1411" s="292"/>
      <c r="AF1411" s="292" t="s">
        <v>2134</v>
      </c>
      <c r="AG1411" s="292"/>
    </row>
    <row r="1412" spans="1:33" x14ac:dyDescent="0.25">
      <c r="A1412" s="275">
        <v>8520</v>
      </c>
      <c r="B1412" s="275" t="s">
        <v>196</v>
      </c>
      <c r="C1412" s="275" t="s">
        <v>19</v>
      </c>
      <c r="D1412" s="275">
        <v>8420</v>
      </c>
      <c r="E1412" s="275" t="s">
        <v>234</v>
      </c>
      <c r="F1412" s="275" t="s">
        <v>19</v>
      </c>
      <c r="G1412" s="276">
        <v>85200310065402</v>
      </c>
      <c r="H1412" s="277" t="s">
        <v>54</v>
      </c>
      <c r="I1412" s="277" t="s">
        <v>318</v>
      </c>
      <c r="J1412" s="278">
        <v>42095</v>
      </c>
      <c r="K1412" s="279">
        <v>432</v>
      </c>
      <c r="L1412" s="275" t="s">
        <v>127</v>
      </c>
      <c r="M1412" s="275" t="s">
        <v>128</v>
      </c>
      <c r="N1412" s="278">
        <v>42404</v>
      </c>
      <c r="O1412" s="278" t="s">
        <v>266</v>
      </c>
      <c r="P1412" s="279">
        <v>123</v>
      </c>
      <c r="Q1412" s="278" t="s">
        <v>38</v>
      </c>
      <c r="R1412" s="275">
        <v>203513.97</v>
      </c>
      <c r="S1412" s="275" t="s">
        <v>197</v>
      </c>
      <c r="T1412" s="275">
        <v>2715.3</v>
      </c>
      <c r="U1412" s="275" t="s">
        <v>197</v>
      </c>
      <c r="V1412" s="283">
        <v>203513.68974899003</v>
      </c>
      <c r="W1412" s="275" t="s">
        <v>100</v>
      </c>
      <c r="X1412" s="275" t="s">
        <v>107</v>
      </c>
      <c r="Y1412" s="275">
        <v>2.72</v>
      </c>
      <c r="Z1412" s="275">
        <v>1</v>
      </c>
      <c r="AA1412" s="282" t="s">
        <v>630</v>
      </c>
      <c r="AB1412" s="289" t="s">
        <v>1057</v>
      </c>
      <c r="AC1412" s="275" t="s">
        <v>1154</v>
      </c>
      <c r="AD1412" s="290" t="s">
        <v>350</v>
      </c>
      <c r="AE1412" s="292"/>
      <c r="AF1412" s="292" t="s">
        <v>2134</v>
      </c>
      <c r="AG1412" s="292"/>
    </row>
    <row r="1413" spans="1:33" x14ac:dyDescent="0.25">
      <c r="A1413" s="275">
        <v>8520</v>
      </c>
      <c r="B1413" s="275" t="s">
        <v>196</v>
      </c>
      <c r="C1413" s="275" t="s">
        <v>19</v>
      </c>
      <c r="D1413" s="275">
        <v>8420</v>
      </c>
      <c r="E1413" s="275" t="s">
        <v>234</v>
      </c>
      <c r="F1413" s="275" t="s">
        <v>19</v>
      </c>
      <c r="G1413" s="276">
        <v>85203110000171</v>
      </c>
      <c r="H1413" s="277" t="s">
        <v>54</v>
      </c>
      <c r="I1413" s="277" t="s">
        <v>318</v>
      </c>
      <c r="J1413" s="278">
        <v>42339</v>
      </c>
      <c r="K1413" s="279">
        <v>188</v>
      </c>
      <c r="L1413" s="275" t="s">
        <v>105</v>
      </c>
      <c r="M1413" s="275" t="s">
        <v>41</v>
      </c>
      <c r="N1413" s="278">
        <v>42466</v>
      </c>
      <c r="O1413" s="278" t="s">
        <v>266</v>
      </c>
      <c r="P1413" s="279">
        <v>61</v>
      </c>
      <c r="Q1413" s="278" t="s">
        <v>35</v>
      </c>
      <c r="R1413" s="275">
        <v>221418</v>
      </c>
      <c r="S1413" s="275" t="s">
        <v>197</v>
      </c>
      <c r="T1413" s="275">
        <v>2954.18</v>
      </c>
      <c r="U1413" s="275" t="s">
        <v>197</v>
      </c>
      <c r="V1413" s="283">
        <v>221417.91771909967</v>
      </c>
      <c r="W1413" s="275" t="s">
        <v>100</v>
      </c>
      <c r="X1413" s="275" t="s">
        <v>107</v>
      </c>
      <c r="Y1413" s="275">
        <v>2.95</v>
      </c>
      <c r="Z1413" s="275">
        <v>1</v>
      </c>
      <c r="AA1413" s="282" t="s">
        <v>630</v>
      </c>
      <c r="AB1413" s="289" t="s">
        <v>1421</v>
      </c>
      <c r="AC1413" s="275" t="s">
        <v>1823</v>
      </c>
      <c r="AD1413" s="290" t="s">
        <v>350</v>
      </c>
      <c r="AE1413" s="292" t="s">
        <v>796</v>
      </c>
      <c r="AF1413" s="292" t="s">
        <v>2134</v>
      </c>
      <c r="AG1413" s="292" t="s">
        <v>2134</v>
      </c>
    </row>
    <row r="1414" spans="1:33" x14ac:dyDescent="0.25">
      <c r="A1414" s="275">
        <v>8520</v>
      </c>
      <c r="B1414" s="275" t="s">
        <v>196</v>
      </c>
      <c r="C1414" s="275" t="s">
        <v>19</v>
      </c>
      <c r="D1414" s="275">
        <v>8420</v>
      </c>
      <c r="E1414" s="275" t="s">
        <v>234</v>
      </c>
      <c r="F1414" s="275" t="s">
        <v>19</v>
      </c>
      <c r="G1414" s="276">
        <v>85200310075522</v>
      </c>
      <c r="H1414" s="277" t="s">
        <v>54</v>
      </c>
      <c r="I1414" s="277" t="s">
        <v>318</v>
      </c>
      <c r="J1414" s="278">
        <v>42361</v>
      </c>
      <c r="K1414" s="279">
        <v>166</v>
      </c>
      <c r="L1414" s="275" t="s">
        <v>122</v>
      </c>
      <c r="M1414" s="275" t="s">
        <v>41</v>
      </c>
      <c r="N1414" s="278">
        <v>42466</v>
      </c>
      <c r="O1414" s="278" t="s">
        <v>266</v>
      </c>
      <c r="P1414" s="279">
        <v>61</v>
      </c>
      <c r="Q1414" s="278" t="s">
        <v>35</v>
      </c>
      <c r="R1414" s="275">
        <v>241281</v>
      </c>
      <c r="S1414" s="275" t="s">
        <v>197</v>
      </c>
      <c r="T1414" s="275">
        <v>3219.2</v>
      </c>
      <c r="U1414" s="275" t="s">
        <v>197</v>
      </c>
      <c r="V1414" s="283">
        <v>241281.35750743884</v>
      </c>
      <c r="W1414" s="275" t="s">
        <v>100</v>
      </c>
      <c r="X1414" s="275" t="s">
        <v>107</v>
      </c>
      <c r="Y1414" s="275">
        <v>3.22</v>
      </c>
      <c r="Z1414" s="275">
        <v>1</v>
      </c>
      <c r="AA1414" s="282" t="s">
        <v>630</v>
      </c>
      <c r="AB1414" s="289" t="s">
        <v>481</v>
      </c>
      <c r="AC1414" s="275" t="s">
        <v>1821</v>
      </c>
      <c r="AD1414" s="290" t="s">
        <v>350</v>
      </c>
      <c r="AE1414" s="292" t="s">
        <v>796</v>
      </c>
      <c r="AF1414" s="292" t="s">
        <v>2134</v>
      </c>
      <c r="AG1414" s="292" t="s">
        <v>2134</v>
      </c>
    </row>
    <row r="1415" spans="1:33" x14ac:dyDescent="0.25">
      <c r="A1415" s="275">
        <v>8520</v>
      </c>
      <c r="B1415" s="275" t="s">
        <v>196</v>
      </c>
      <c r="C1415" s="275" t="s">
        <v>19</v>
      </c>
      <c r="D1415" s="275">
        <v>8420</v>
      </c>
      <c r="E1415" s="275" t="s">
        <v>234</v>
      </c>
      <c r="F1415" s="275" t="s">
        <v>19</v>
      </c>
      <c r="G1415" s="276">
        <v>85203010000096</v>
      </c>
      <c r="H1415" s="277" t="s">
        <v>55</v>
      </c>
      <c r="I1415" s="277" t="s">
        <v>230</v>
      </c>
      <c r="J1415" s="278">
        <v>42180</v>
      </c>
      <c r="K1415" s="279">
        <v>347</v>
      </c>
      <c r="L1415" s="275" t="s">
        <v>122</v>
      </c>
      <c r="M1415" s="275" t="s">
        <v>41</v>
      </c>
      <c r="N1415" s="278">
        <v>42367</v>
      </c>
      <c r="O1415" s="278" t="s">
        <v>273</v>
      </c>
      <c r="P1415" s="279">
        <v>160</v>
      </c>
      <c r="Q1415" s="278" t="s">
        <v>39</v>
      </c>
      <c r="R1415" s="275">
        <v>250228.62</v>
      </c>
      <c r="S1415" s="275" t="s">
        <v>197</v>
      </c>
      <c r="T1415" s="275">
        <v>3338.58</v>
      </c>
      <c r="U1415" s="275" t="s">
        <v>197</v>
      </c>
      <c r="V1415" s="283">
        <v>250228.97444929957</v>
      </c>
      <c r="W1415" s="275" t="s">
        <v>100</v>
      </c>
      <c r="X1415" s="275" t="s">
        <v>107</v>
      </c>
      <c r="Y1415" s="275">
        <v>3.34</v>
      </c>
      <c r="Z1415" s="275">
        <v>1</v>
      </c>
      <c r="AA1415" s="282" t="s">
        <v>630</v>
      </c>
      <c r="AB1415" s="289" t="s">
        <v>1057</v>
      </c>
      <c r="AC1415" s="275" t="s">
        <v>1155</v>
      </c>
      <c r="AD1415" s="290" t="s">
        <v>350</v>
      </c>
      <c r="AE1415" s="292"/>
      <c r="AF1415" s="292" t="s">
        <v>2134</v>
      </c>
      <c r="AG1415" s="292"/>
    </row>
    <row r="1416" spans="1:33" x14ac:dyDescent="0.25">
      <c r="A1416" s="275">
        <v>8520</v>
      </c>
      <c r="B1416" s="275" t="s">
        <v>196</v>
      </c>
      <c r="C1416" s="275" t="s">
        <v>19</v>
      </c>
      <c r="D1416" s="275">
        <v>8420</v>
      </c>
      <c r="E1416" s="275" t="s">
        <v>234</v>
      </c>
      <c r="F1416" s="275" t="s">
        <v>19</v>
      </c>
      <c r="G1416" s="276">
        <v>85200310074523</v>
      </c>
      <c r="H1416" s="277" t="s">
        <v>54</v>
      </c>
      <c r="I1416" s="277" t="s">
        <v>318</v>
      </c>
      <c r="J1416" s="278">
        <v>42339</v>
      </c>
      <c r="K1416" s="279">
        <v>188</v>
      </c>
      <c r="L1416" s="275" t="s">
        <v>122</v>
      </c>
      <c r="M1416" s="275" t="s">
        <v>41</v>
      </c>
      <c r="N1416" s="278">
        <v>42466</v>
      </c>
      <c r="O1416" s="278" t="s">
        <v>266</v>
      </c>
      <c r="P1416" s="279">
        <v>61</v>
      </c>
      <c r="Q1416" s="278" t="s">
        <v>35</v>
      </c>
      <c r="R1416" s="275">
        <v>262169.90999999997</v>
      </c>
      <c r="S1416" s="275" t="s">
        <v>197</v>
      </c>
      <c r="T1416" s="275">
        <v>3497.9</v>
      </c>
      <c r="U1416" s="275" t="s">
        <v>197</v>
      </c>
      <c r="V1416" s="283">
        <v>262170.12314403278</v>
      </c>
      <c r="W1416" s="275" t="s">
        <v>100</v>
      </c>
      <c r="X1416" s="275" t="s">
        <v>107</v>
      </c>
      <c r="Y1416" s="275">
        <v>3.5</v>
      </c>
      <c r="Z1416" s="275">
        <v>1</v>
      </c>
      <c r="AA1416" s="282" t="s">
        <v>630</v>
      </c>
      <c r="AB1416" s="289" t="s">
        <v>481</v>
      </c>
      <c r="AC1416" s="275" t="s">
        <v>1821</v>
      </c>
      <c r="AD1416" s="290" t="s">
        <v>350</v>
      </c>
      <c r="AE1416" s="292" t="s">
        <v>796</v>
      </c>
      <c r="AF1416" s="292" t="s">
        <v>2134</v>
      </c>
      <c r="AG1416" s="292" t="s">
        <v>2134</v>
      </c>
    </row>
    <row r="1417" spans="1:33" x14ac:dyDescent="0.25">
      <c r="A1417" s="275">
        <v>8520</v>
      </c>
      <c r="B1417" s="275" t="s">
        <v>196</v>
      </c>
      <c r="C1417" s="275" t="s">
        <v>19</v>
      </c>
      <c r="D1417" s="275">
        <v>8420</v>
      </c>
      <c r="E1417" s="275" t="s">
        <v>234</v>
      </c>
      <c r="F1417" s="275" t="s">
        <v>19</v>
      </c>
      <c r="G1417" s="276">
        <v>85200310072078</v>
      </c>
      <c r="H1417" s="277" t="s">
        <v>54</v>
      </c>
      <c r="I1417" s="277" t="s">
        <v>228</v>
      </c>
      <c r="J1417" s="278">
        <v>42278</v>
      </c>
      <c r="K1417" s="279">
        <v>249</v>
      </c>
      <c r="L1417" s="275" t="s">
        <v>105</v>
      </c>
      <c r="M1417" s="275" t="s">
        <v>41</v>
      </c>
      <c r="N1417" s="278">
        <v>42433</v>
      </c>
      <c r="O1417" s="278" t="s">
        <v>266</v>
      </c>
      <c r="P1417" s="279">
        <v>94</v>
      </c>
      <c r="Q1417" s="278" t="s">
        <v>36</v>
      </c>
      <c r="R1417" s="275">
        <v>294822</v>
      </c>
      <c r="S1417" s="275" t="s">
        <v>197</v>
      </c>
      <c r="T1417" s="275">
        <v>3933.54</v>
      </c>
      <c r="U1417" s="275" t="s">
        <v>197</v>
      </c>
      <c r="V1417" s="283">
        <v>294821.65476199397</v>
      </c>
      <c r="W1417" s="275" t="s">
        <v>100</v>
      </c>
      <c r="X1417" s="275" t="s">
        <v>107</v>
      </c>
      <c r="Y1417" s="275">
        <v>3.93</v>
      </c>
      <c r="Z1417" s="275">
        <v>1</v>
      </c>
      <c r="AA1417" s="282" t="s">
        <v>630</v>
      </c>
      <c r="AB1417" s="289" t="s">
        <v>1421</v>
      </c>
      <c r="AC1417" s="275" t="s">
        <v>1422</v>
      </c>
      <c r="AD1417" s="290" t="s">
        <v>350</v>
      </c>
      <c r="AE1417" s="292" t="s">
        <v>796</v>
      </c>
      <c r="AF1417" s="292" t="s">
        <v>2134</v>
      </c>
      <c r="AG1417" s="292" t="s">
        <v>2134</v>
      </c>
    </row>
    <row r="1418" spans="1:33" x14ac:dyDescent="0.25">
      <c r="A1418" s="275">
        <v>8520</v>
      </c>
      <c r="B1418" s="275" t="s">
        <v>196</v>
      </c>
      <c r="C1418" s="275" t="s">
        <v>19</v>
      </c>
      <c r="D1418" s="275">
        <v>8420</v>
      </c>
      <c r="E1418" s="275" t="s">
        <v>234</v>
      </c>
      <c r="F1418" s="275" t="s">
        <v>19</v>
      </c>
      <c r="G1418" s="276">
        <v>85200310074501</v>
      </c>
      <c r="H1418" s="277" t="s">
        <v>54</v>
      </c>
      <c r="I1418" s="277" t="s">
        <v>228</v>
      </c>
      <c r="J1418" s="278">
        <v>42339</v>
      </c>
      <c r="K1418" s="279">
        <v>188</v>
      </c>
      <c r="L1418" s="275" t="s">
        <v>105</v>
      </c>
      <c r="M1418" s="275" t="s">
        <v>41</v>
      </c>
      <c r="N1418" s="278">
        <v>42466</v>
      </c>
      <c r="O1418" s="278" t="s">
        <v>266</v>
      </c>
      <c r="P1418" s="279">
        <v>61</v>
      </c>
      <c r="Q1418" s="278" t="s">
        <v>35</v>
      </c>
      <c r="R1418" s="275">
        <v>319484.3</v>
      </c>
      <c r="S1418" s="275" t="s">
        <v>197</v>
      </c>
      <c r="T1418" s="275">
        <v>4262.59</v>
      </c>
      <c r="U1418" s="275" t="s">
        <v>197</v>
      </c>
      <c r="V1418" s="283">
        <v>319484.18914563674</v>
      </c>
      <c r="W1418" s="275" t="s">
        <v>100</v>
      </c>
      <c r="X1418" s="275" t="s">
        <v>107</v>
      </c>
      <c r="Y1418" s="275">
        <v>4.26</v>
      </c>
      <c r="Z1418" s="275">
        <v>1</v>
      </c>
      <c r="AA1418" s="282" t="s">
        <v>630</v>
      </c>
      <c r="AB1418" s="289" t="s">
        <v>1421</v>
      </c>
      <c r="AC1418" s="275" t="s">
        <v>1822</v>
      </c>
      <c r="AD1418" s="290" t="s">
        <v>350</v>
      </c>
      <c r="AE1418" s="292" t="s">
        <v>796</v>
      </c>
      <c r="AF1418" s="292" t="s">
        <v>2134</v>
      </c>
      <c r="AG1418" s="292" t="s">
        <v>2134</v>
      </c>
    </row>
    <row r="1419" spans="1:33" x14ac:dyDescent="0.25">
      <c r="A1419" s="275">
        <v>8520</v>
      </c>
      <c r="B1419" s="275" t="s">
        <v>196</v>
      </c>
      <c r="C1419" s="275" t="s">
        <v>19</v>
      </c>
      <c r="D1419" s="275">
        <v>8420</v>
      </c>
      <c r="E1419" s="275" t="s">
        <v>234</v>
      </c>
      <c r="F1419" s="275" t="s">
        <v>19</v>
      </c>
      <c r="G1419" s="276">
        <v>85200310078160</v>
      </c>
      <c r="H1419" s="277" t="s">
        <v>54</v>
      </c>
      <c r="I1419" s="277" t="s">
        <v>312</v>
      </c>
      <c r="J1419" s="278">
        <v>42430</v>
      </c>
      <c r="K1419" s="279">
        <v>97</v>
      </c>
      <c r="L1419" s="275" t="s">
        <v>127</v>
      </c>
      <c r="M1419" s="275" t="s">
        <v>128</v>
      </c>
      <c r="N1419" s="278">
        <v>42495</v>
      </c>
      <c r="O1419" s="278" t="s">
        <v>268</v>
      </c>
      <c r="P1419" s="279">
        <v>32</v>
      </c>
      <c r="Q1419" s="278" t="s">
        <v>34</v>
      </c>
      <c r="R1419" s="275">
        <v>323739.81</v>
      </c>
      <c r="S1419" s="275" t="s">
        <v>197</v>
      </c>
      <c r="T1419" s="275">
        <v>4319.37</v>
      </c>
      <c r="U1419" s="275" t="s">
        <v>197</v>
      </c>
      <c r="V1419" s="283">
        <v>323739.89102165325</v>
      </c>
      <c r="W1419" s="275" t="s">
        <v>100</v>
      </c>
      <c r="X1419" s="275" t="s">
        <v>107</v>
      </c>
      <c r="Y1419" s="275">
        <v>4.32</v>
      </c>
      <c r="Z1419" s="275">
        <v>1</v>
      </c>
      <c r="AA1419" s="282" t="s">
        <v>630</v>
      </c>
      <c r="AB1419" s="289" t="s">
        <v>481</v>
      </c>
      <c r="AC1419" s="275" t="s">
        <v>2239</v>
      </c>
      <c r="AD1419" s="290" t="s">
        <v>350</v>
      </c>
      <c r="AE1419" s="292"/>
      <c r="AF1419" s="292" t="s">
        <v>2134</v>
      </c>
      <c r="AG1419" s="292"/>
    </row>
    <row r="1420" spans="1:33" x14ac:dyDescent="0.25">
      <c r="A1420" s="275">
        <v>8520</v>
      </c>
      <c r="B1420" s="275" t="s">
        <v>196</v>
      </c>
      <c r="C1420" s="275" t="s">
        <v>19</v>
      </c>
      <c r="D1420" s="275">
        <v>8420</v>
      </c>
      <c r="E1420" s="275" t="s">
        <v>234</v>
      </c>
      <c r="F1420" s="275" t="s">
        <v>19</v>
      </c>
      <c r="G1420" s="276">
        <v>85200310075556</v>
      </c>
      <c r="H1420" s="277" t="s">
        <v>2382</v>
      </c>
      <c r="I1420" s="277" t="s">
        <v>305</v>
      </c>
      <c r="J1420" s="278">
        <v>42361</v>
      </c>
      <c r="K1420" s="279">
        <v>166</v>
      </c>
      <c r="L1420" s="275" t="s">
        <v>127</v>
      </c>
      <c r="M1420" s="275" t="s">
        <v>128</v>
      </c>
      <c r="N1420" s="278">
        <v>42466</v>
      </c>
      <c r="O1420" s="278" t="s">
        <v>266</v>
      </c>
      <c r="P1420" s="279">
        <v>61</v>
      </c>
      <c r="Q1420" s="278" t="s">
        <v>35</v>
      </c>
      <c r="R1420" s="275">
        <v>376236</v>
      </c>
      <c r="S1420" s="275" t="s">
        <v>197</v>
      </c>
      <c r="T1420" s="275">
        <v>5019.78</v>
      </c>
      <c r="U1420" s="275" t="s">
        <v>197</v>
      </c>
      <c r="V1420" s="283">
        <v>376236.12474797817</v>
      </c>
      <c r="W1420" s="275" t="s">
        <v>100</v>
      </c>
      <c r="X1420" s="275" t="s">
        <v>107</v>
      </c>
      <c r="Y1420" s="275">
        <v>5.0199999999999996</v>
      </c>
      <c r="Z1420" s="275">
        <v>1</v>
      </c>
      <c r="AA1420" s="282" t="s">
        <v>630</v>
      </c>
      <c r="AB1420" s="289" t="s">
        <v>481</v>
      </c>
      <c r="AC1420" s="275" t="s">
        <v>1821</v>
      </c>
      <c r="AD1420" s="290" t="s">
        <v>350</v>
      </c>
      <c r="AE1420" s="292"/>
      <c r="AF1420" s="292" t="s">
        <v>2134</v>
      </c>
      <c r="AG1420" s="292"/>
    </row>
    <row r="1421" spans="1:33" x14ac:dyDescent="0.25">
      <c r="A1421" s="275">
        <v>8520</v>
      </c>
      <c r="B1421" s="275" t="s">
        <v>196</v>
      </c>
      <c r="C1421" s="275" t="s">
        <v>19</v>
      </c>
      <c r="D1421" s="275">
        <v>8420</v>
      </c>
      <c r="E1421" s="275" t="s">
        <v>234</v>
      </c>
      <c r="F1421" s="275" t="s">
        <v>19</v>
      </c>
      <c r="G1421" s="276">
        <v>85200310077672</v>
      </c>
      <c r="H1421" s="277" t="s">
        <v>54</v>
      </c>
      <c r="I1421" s="277" t="s">
        <v>312</v>
      </c>
      <c r="J1421" s="278">
        <v>42430</v>
      </c>
      <c r="K1421" s="279">
        <v>97</v>
      </c>
      <c r="L1421" s="275" t="s">
        <v>158</v>
      </c>
      <c r="M1421" s="275" t="s">
        <v>41</v>
      </c>
      <c r="N1421" s="278">
        <v>42495</v>
      </c>
      <c r="O1421" s="278" t="s">
        <v>268</v>
      </c>
      <c r="P1421" s="279">
        <v>32</v>
      </c>
      <c r="Q1421" s="278" t="s">
        <v>34</v>
      </c>
      <c r="R1421" s="275">
        <v>425873.35</v>
      </c>
      <c r="S1421" s="275" t="s">
        <v>197</v>
      </c>
      <c r="T1421" s="275">
        <v>5682.04</v>
      </c>
      <c r="U1421" s="275" t="s">
        <v>197</v>
      </c>
      <c r="V1421" s="283">
        <v>425872.98851005459</v>
      </c>
      <c r="W1421" s="275" t="s">
        <v>100</v>
      </c>
      <c r="X1421" s="275" t="s">
        <v>107</v>
      </c>
      <c r="Y1421" s="275">
        <v>5.68</v>
      </c>
      <c r="Z1421" s="275">
        <v>1</v>
      </c>
      <c r="AA1421" s="282" t="s">
        <v>630</v>
      </c>
      <c r="AB1421" s="289" t="s">
        <v>481</v>
      </c>
      <c r="AC1421" s="275" t="s">
        <v>400</v>
      </c>
      <c r="AD1421" s="290" t="s">
        <v>350</v>
      </c>
      <c r="AE1421" s="292"/>
      <c r="AF1421" s="292" t="s">
        <v>2134</v>
      </c>
      <c r="AG1421" s="292"/>
    </row>
    <row r="1422" spans="1:33" x14ac:dyDescent="0.25">
      <c r="A1422" s="275">
        <v>8520</v>
      </c>
      <c r="B1422" s="275" t="s">
        <v>196</v>
      </c>
      <c r="C1422" s="275" t="s">
        <v>19</v>
      </c>
      <c r="D1422" s="275">
        <v>8420</v>
      </c>
      <c r="E1422" s="275" t="s">
        <v>234</v>
      </c>
      <c r="F1422" s="275" t="s">
        <v>19</v>
      </c>
      <c r="G1422" s="276">
        <v>85201110009027</v>
      </c>
      <c r="H1422" s="277" t="s">
        <v>54</v>
      </c>
      <c r="I1422" s="277" t="s">
        <v>269</v>
      </c>
      <c r="J1422" s="278">
        <v>42310</v>
      </c>
      <c r="K1422" s="279">
        <v>217</v>
      </c>
      <c r="L1422" s="275" t="s">
        <v>127</v>
      </c>
      <c r="M1422" s="275" t="s">
        <v>128</v>
      </c>
      <c r="N1422" s="278">
        <v>42367</v>
      </c>
      <c r="O1422" s="278" t="s">
        <v>273</v>
      </c>
      <c r="P1422" s="279">
        <v>160</v>
      </c>
      <c r="Q1422" s="278" t="s">
        <v>39</v>
      </c>
      <c r="R1422" s="275">
        <v>565326</v>
      </c>
      <c r="S1422" s="275" t="s">
        <v>197</v>
      </c>
      <c r="T1422" s="275">
        <v>7542.64</v>
      </c>
      <c r="U1422" s="275" t="s">
        <v>197</v>
      </c>
      <c r="V1422" s="283">
        <v>565326.29795909184</v>
      </c>
      <c r="W1422" s="275" t="s">
        <v>100</v>
      </c>
      <c r="X1422" s="275" t="s">
        <v>107</v>
      </c>
      <c r="Y1422" s="275">
        <v>7.54</v>
      </c>
      <c r="Z1422" s="275">
        <v>1</v>
      </c>
      <c r="AA1422" s="282" t="s">
        <v>630</v>
      </c>
      <c r="AB1422" s="289" t="s">
        <v>481</v>
      </c>
      <c r="AC1422" s="275" t="s">
        <v>1097</v>
      </c>
      <c r="AD1422" s="290" t="s">
        <v>350</v>
      </c>
      <c r="AE1422" s="292"/>
      <c r="AF1422" s="292" t="s">
        <v>2134</v>
      </c>
      <c r="AG1422" s="292"/>
    </row>
    <row r="1423" spans="1:33" x14ac:dyDescent="0.25">
      <c r="A1423" s="275">
        <v>8520</v>
      </c>
      <c r="B1423" s="275" t="s">
        <v>196</v>
      </c>
      <c r="C1423" s="275" t="s">
        <v>19</v>
      </c>
      <c r="D1423" s="275">
        <v>8420</v>
      </c>
      <c r="E1423" s="275" t="s">
        <v>234</v>
      </c>
      <c r="F1423" s="275" t="s">
        <v>19</v>
      </c>
      <c r="G1423" s="276">
        <v>85200310073062</v>
      </c>
      <c r="H1423" s="277" t="s">
        <v>54</v>
      </c>
      <c r="I1423" s="277" t="s">
        <v>318</v>
      </c>
      <c r="J1423" s="278">
        <v>42310</v>
      </c>
      <c r="K1423" s="279">
        <v>217</v>
      </c>
      <c r="L1423" s="275" t="s">
        <v>122</v>
      </c>
      <c r="M1423" s="275" t="s">
        <v>41</v>
      </c>
      <c r="N1423" s="278">
        <v>42466</v>
      </c>
      <c r="O1423" s="278" t="s">
        <v>266</v>
      </c>
      <c r="P1423" s="279">
        <v>61</v>
      </c>
      <c r="Q1423" s="278" t="s">
        <v>35</v>
      </c>
      <c r="R1423" s="275">
        <v>678144</v>
      </c>
      <c r="S1423" s="275" t="s">
        <v>197</v>
      </c>
      <c r="T1423" s="275">
        <v>9047.8700000000008</v>
      </c>
      <c r="U1423" s="275" t="s">
        <v>197</v>
      </c>
      <c r="V1423" s="283">
        <v>678144.37007667462</v>
      </c>
      <c r="W1423" s="275" t="s">
        <v>100</v>
      </c>
      <c r="X1423" s="275" t="s">
        <v>107</v>
      </c>
      <c r="Y1423" s="275">
        <v>9.0500000000000007</v>
      </c>
      <c r="Z1423" s="275">
        <v>1</v>
      </c>
      <c r="AA1423" s="282" t="s">
        <v>630</v>
      </c>
      <c r="AB1423" s="289" t="s">
        <v>481</v>
      </c>
      <c r="AC1423" s="275" t="s">
        <v>1821</v>
      </c>
      <c r="AD1423" s="290" t="s">
        <v>350</v>
      </c>
      <c r="AE1423" s="292" t="s">
        <v>796</v>
      </c>
      <c r="AF1423" s="292" t="s">
        <v>2134</v>
      </c>
      <c r="AG1423" s="292" t="s">
        <v>2134</v>
      </c>
    </row>
    <row r="1424" spans="1:33" x14ac:dyDescent="0.25">
      <c r="A1424" s="275">
        <v>8520</v>
      </c>
      <c r="B1424" s="275" t="s">
        <v>196</v>
      </c>
      <c r="C1424" s="275" t="s">
        <v>19</v>
      </c>
      <c r="D1424" s="275">
        <v>8420</v>
      </c>
      <c r="E1424" s="275" t="s">
        <v>234</v>
      </c>
      <c r="F1424" s="275" t="s">
        <v>19</v>
      </c>
      <c r="G1424" s="276">
        <v>85200310074461</v>
      </c>
      <c r="H1424" s="277" t="s">
        <v>54</v>
      </c>
      <c r="I1424" s="277" t="s">
        <v>318</v>
      </c>
      <c r="J1424" s="278">
        <v>42339</v>
      </c>
      <c r="K1424" s="279">
        <v>188</v>
      </c>
      <c r="L1424" s="275" t="s">
        <v>122</v>
      </c>
      <c r="M1424" s="275" t="s">
        <v>41</v>
      </c>
      <c r="N1424" s="278">
        <v>42466</v>
      </c>
      <c r="O1424" s="278" t="s">
        <v>266</v>
      </c>
      <c r="P1424" s="279">
        <v>61</v>
      </c>
      <c r="Q1424" s="278" t="s">
        <v>35</v>
      </c>
      <c r="R1424" s="275">
        <v>954621</v>
      </c>
      <c r="S1424" s="275" t="s">
        <v>197</v>
      </c>
      <c r="T1424" s="275">
        <v>12736.65</v>
      </c>
      <c r="U1424" s="275" t="s">
        <v>197</v>
      </c>
      <c r="V1424" s="283">
        <v>954621.0866355371</v>
      </c>
      <c r="W1424" s="275" t="s">
        <v>100</v>
      </c>
      <c r="X1424" s="275" t="s">
        <v>107</v>
      </c>
      <c r="Y1424" s="275">
        <v>12.74</v>
      </c>
      <c r="Z1424" s="275">
        <v>1</v>
      </c>
      <c r="AA1424" s="282" t="s">
        <v>630</v>
      </c>
      <c r="AB1424" s="289" t="s">
        <v>481</v>
      </c>
      <c r="AC1424" s="275" t="s">
        <v>1821</v>
      </c>
      <c r="AD1424" s="290" t="s">
        <v>350</v>
      </c>
      <c r="AE1424" s="292" t="s">
        <v>796</v>
      </c>
      <c r="AF1424" s="292" t="s">
        <v>2134</v>
      </c>
      <c r="AG1424" s="292" t="s">
        <v>2134</v>
      </c>
    </row>
    <row r="1425" spans="1:33" x14ac:dyDescent="0.25">
      <c r="A1425" s="275">
        <v>8520</v>
      </c>
      <c r="B1425" s="275" t="s">
        <v>196</v>
      </c>
      <c r="C1425" s="275" t="s">
        <v>19</v>
      </c>
      <c r="D1425" s="275">
        <v>8420</v>
      </c>
      <c r="E1425" s="275" t="s">
        <v>234</v>
      </c>
      <c r="F1425" s="275" t="s">
        <v>19</v>
      </c>
      <c r="G1425" s="276">
        <v>85200310072046</v>
      </c>
      <c r="H1425" s="277" t="s">
        <v>2382</v>
      </c>
      <c r="I1425" s="277" t="s">
        <v>305</v>
      </c>
      <c r="J1425" s="278">
        <v>42278</v>
      </c>
      <c r="K1425" s="279">
        <v>249</v>
      </c>
      <c r="L1425" s="275" t="s">
        <v>122</v>
      </c>
      <c r="M1425" s="275" t="s">
        <v>41</v>
      </c>
      <c r="N1425" s="278">
        <v>42466</v>
      </c>
      <c r="O1425" s="278" t="s">
        <v>266</v>
      </c>
      <c r="P1425" s="279">
        <v>61</v>
      </c>
      <c r="Q1425" s="278" t="s">
        <v>35</v>
      </c>
      <c r="R1425" s="275">
        <v>983529</v>
      </c>
      <c r="S1425" s="275" t="s">
        <v>197</v>
      </c>
      <c r="T1425" s="275">
        <v>13122.34</v>
      </c>
      <c r="U1425" s="275" t="s">
        <v>197</v>
      </c>
      <c r="V1425" s="283">
        <v>983528.82979441015</v>
      </c>
      <c r="W1425" s="275" t="s">
        <v>100</v>
      </c>
      <c r="X1425" s="275" t="s">
        <v>107</v>
      </c>
      <c r="Y1425" s="275">
        <v>13.12</v>
      </c>
      <c r="Z1425" s="275">
        <v>1</v>
      </c>
      <c r="AA1425" s="282" t="s">
        <v>630</v>
      </c>
      <c r="AB1425" s="289" t="s">
        <v>481</v>
      </c>
      <c r="AC1425" s="275" t="s">
        <v>1821</v>
      </c>
      <c r="AD1425" s="290" t="s">
        <v>350</v>
      </c>
      <c r="AE1425" s="292" t="s">
        <v>796</v>
      </c>
      <c r="AF1425" s="292" t="s">
        <v>2134</v>
      </c>
      <c r="AG1425" s="292" t="s">
        <v>2134</v>
      </c>
    </row>
    <row r="1426" spans="1:33" x14ac:dyDescent="0.25">
      <c r="A1426" s="275">
        <v>8520</v>
      </c>
      <c r="B1426" s="275" t="s">
        <v>196</v>
      </c>
      <c r="C1426" s="275" t="s">
        <v>19</v>
      </c>
      <c r="D1426" s="275">
        <v>8420</v>
      </c>
      <c r="E1426" s="275" t="s">
        <v>234</v>
      </c>
      <c r="F1426" s="275" t="s">
        <v>19</v>
      </c>
      <c r="G1426" s="276">
        <v>85200310075535</v>
      </c>
      <c r="H1426" s="277" t="s">
        <v>54</v>
      </c>
      <c r="I1426" s="277" t="s">
        <v>318</v>
      </c>
      <c r="J1426" s="278">
        <v>42361</v>
      </c>
      <c r="K1426" s="279">
        <v>166</v>
      </c>
      <c r="L1426" s="275" t="s">
        <v>122</v>
      </c>
      <c r="M1426" s="275" t="s">
        <v>41</v>
      </c>
      <c r="N1426" s="278">
        <v>42466</v>
      </c>
      <c r="O1426" s="278" t="s">
        <v>266</v>
      </c>
      <c r="P1426" s="279">
        <v>61</v>
      </c>
      <c r="Q1426" s="278" t="s">
        <v>35</v>
      </c>
      <c r="R1426" s="275">
        <v>990410.83</v>
      </c>
      <c r="S1426" s="275" t="s">
        <v>197</v>
      </c>
      <c r="T1426" s="275">
        <v>13214.16</v>
      </c>
      <c r="U1426" s="275" t="s">
        <v>197</v>
      </c>
      <c r="V1426" s="283">
        <v>990410.80489578098</v>
      </c>
      <c r="W1426" s="275" t="s">
        <v>100</v>
      </c>
      <c r="X1426" s="275" t="s">
        <v>107</v>
      </c>
      <c r="Y1426" s="275">
        <v>13.21</v>
      </c>
      <c r="Z1426" s="275">
        <v>1</v>
      </c>
      <c r="AA1426" s="282" t="s">
        <v>630</v>
      </c>
      <c r="AB1426" s="289" t="s">
        <v>481</v>
      </c>
      <c r="AC1426" s="275" t="s">
        <v>1821</v>
      </c>
      <c r="AD1426" s="290" t="s">
        <v>350</v>
      </c>
      <c r="AE1426" s="292" t="s">
        <v>796</v>
      </c>
      <c r="AF1426" s="292" t="s">
        <v>2134</v>
      </c>
      <c r="AG1426" s="292" t="s">
        <v>2134</v>
      </c>
    </row>
    <row r="1427" spans="1:33" x14ac:dyDescent="0.25">
      <c r="A1427" s="275">
        <v>8520</v>
      </c>
      <c r="B1427" s="275" t="s">
        <v>196</v>
      </c>
      <c r="C1427" s="275" t="s">
        <v>19</v>
      </c>
      <c r="D1427" s="275">
        <v>8420</v>
      </c>
      <c r="E1427" s="275" t="s">
        <v>234</v>
      </c>
      <c r="F1427" s="275" t="s">
        <v>19</v>
      </c>
      <c r="G1427" s="276">
        <v>85200310074535</v>
      </c>
      <c r="H1427" s="277" t="s">
        <v>54</v>
      </c>
      <c r="I1427" s="277" t="s">
        <v>315</v>
      </c>
      <c r="J1427" s="278">
        <v>42339</v>
      </c>
      <c r="K1427" s="279">
        <v>188</v>
      </c>
      <c r="L1427" s="275" t="s">
        <v>122</v>
      </c>
      <c r="M1427" s="275" t="s">
        <v>41</v>
      </c>
      <c r="N1427" s="278">
        <v>42466</v>
      </c>
      <c r="O1427" s="278" t="s">
        <v>266</v>
      </c>
      <c r="P1427" s="279">
        <v>61</v>
      </c>
      <c r="Q1427" s="278" t="s">
        <v>35</v>
      </c>
      <c r="R1427" s="275">
        <v>1180000</v>
      </c>
      <c r="S1427" s="275" t="s">
        <v>197</v>
      </c>
      <c r="T1427" s="275">
        <v>15743.68</v>
      </c>
      <c r="U1427" s="275" t="s">
        <v>197</v>
      </c>
      <c r="V1427" s="283">
        <v>1180000.1499014397</v>
      </c>
      <c r="W1427" s="275" t="s">
        <v>100</v>
      </c>
      <c r="X1427" s="275" t="s">
        <v>107</v>
      </c>
      <c r="Y1427" s="275">
        <v>15.74</v>
      </c>
      <c r="Z1427" s="275">
        <v>1</v>
      </c>
      <c r="AA1427" s="282" t="s">
        <v>630</v>
      </c>
      <c r="AB1427" s="289" t="s">
        <v>481</v>
      </c>
      <c r="AC1427" s="275" t="s">
        <v>1821</v>
      </c>
      <c r="AD1427" s="290" t="s">
        <v>350</v>
      </c>
      <c r="AE1427" s="292" t="s">
        <v>796</v>
      </c>
      <c r="AF1427" s="292" t="s">
        <v>2134</v>
      </c>
      <c r="AG1427" s="292" t="s">
        <v>2134</v>
      </c>
    </row>
    <row r="1428" spans="1:33" x14ac:dyDescent="0.25">
      <c r="A1428" s="275">
        <v>8520</v>
      </c>
      <c r="B1428" s="275" t="s">
        <v>196</v>
      </c>
      <c r="C1428" s="275" t="s">
        <v>19</v>
      </c>
      <c r="D1428" s="275">
        <v>8420</v>
      </c>
      <c r="E1428" s="275" t="s">
        <v>234</v>
      </c>
      <c r="F1428" s="275" t="s">
        <v>19</v>
      </c>
      <c r="G1428" s="276">
        <v>85200310074495</v>
      </c>
      <c r="H1428" s="277" t="s">
        <v>2382</v>
      </c>
      <c r="I1428" s="277" t="s">
        <v>305</v>
      </c>
      <c r="J1428" s="278">
        <v>42339</v>
      </c>
      <c r="K1428" s="279">
        <v>188</v>
      </c>
      <c r="L1428" s="275" t="s">
        <v>122</v>
      </c>
      <c r="M1428" s="275" t="s">
        <v>41</v>
      </c>
      <c r="N1428" s="278">
        <v>42466</v>
      </c>
      <c r="O1428" s="278" t="s">
        <v>266</v>
      </c>
      <c r="P1428" s="279">
        <v>61</v>
      </c>
      <c r="Q1428" s="278" t="s">
        <v>35</v>
      </c>
      <c r="R1428" s="275">
        <v>1219140</v>
      </c>
      <c r="S1428" s="275" t="s">
        <v>197</v>
      </c>
      <c r="T1428" s="275">
        <v>16265.89</v>
      </c>
      <c r="U1428" s="275" t="s">
        <v>197</v>
      </c>
      <c r="V1428" s="283">
        <v>1219140.1653412881</v>
      </c>
      <c r="W1428" s="275" t="s">
        <v>100</v>
      </c>
      <c r="X1428" s="275" t="s">
        <v>107</v>
      </c>
      <c r="Y1428" s="275">
        <v>16.27</v>
      </c>
      <c r="Z1428" s="275">
        <v>1</v>
      </c>
      <c r="AA1428" s="282" t="s">
        <v>630</v>
      </c>
      <c r="AB1428" s="289" t="s">
        <v>481</v>
      </c>
      <c r="AC1428" s="275" t="s">
        <v>1821</v>
      </c>
      <c r="AD1428" s="290" t="s">
        <v>350</v>
      </c>
      <c r="AE1428" s="292" t="s">
        <v>796</v>
      </c>
      <c r="AF1428" s="292" t="s">
        <v>2134</v>
      </c>
      <c r="AG1428" s="292" t="s">
        <v>2134</v>
      </c>
    </row>
    <row r="1429" spans="1:33" x14ac:dyDescent="0.25">
      <c r="A1429" s="275">
        <v>8520</v>
      </c>
      <c r="B1429" s="275" t="s">
        <v>196</v>
      </c>
      <c r="C1429" s="275" t="s">
        <v>19</v>
      </c>
      <c r="D1429" s="275">
        <v>8420</v>
      </c>
      <c r="E1429" s="275" t="s">
        <v>234</v>
      </c>
      <c r="F1429" s="275" t="s">
        <v>19</v>
      </c>
      <c r="G1429" s="276">
        <v>85200310075558</v>
      </c>
      <c r="H1429" s="277" t="s">
        <v>2382</v>
      </c>
      <c r="I1429" s="277" t="s">
        <v>305</v>
      </c>
      <c r="J1429" s="278">
        <v>42361</v>
      </c>
      <c r="K1429" s="279">
        <v>166</v>
      </c>
      <c r="L1429" s="275" t="s">
        <v>122</v>
      </c>
      <c r="M1429" s="275" t="s">
        <v>41</v>
      </c>
      <c r="N1429" s="278">
        <v>42466</v>
      </c>
      <c r="O1429" s="278" t="s">
        <v>266</v>
      </c>
      <c r="P1429" s="279">
        <v>61</v>
      </c>
      <c r="Q1429" s="278" t="s">
        <v>35</v>
      </c>
      <c r="R1429" s="275">
        <v>1239966</v>
      </c>
      <c r="S1429" s="275" t="s">
        <v>197</v>
      </c>
      <c r="T1429" s="275">
        <v>16543.75</v>
      </c>
      <c r="U1429" s="275" t="s">
        <v>197</v>
      </c>
      <c r="V1429" s="283">
        <v>1239965.9723731645</v>
      </c>
      <c r="W1429" s="275" t="s">
        <v>100</v>
      </c>
      <c r="X1429" s="275" t="s">
        <v>107</v>
      </c>
      <c r="Y1429" s="275">
        <v>16.54</v>
      </c>
      <c r="Z1429" s="275">
        <v>1</v>
      </c>
      <c r="AA1429" s="282" t="s">
        <v>630</v>
      </c>
      <c r="AB1429" s="289" t="s">
        <v>481</v>
      </c>
      <c r="AC1429" s="275" t="s">
        <v>1821</v>
      </c>
      <c r="AD1429" s="290" t="s">
        <v>350</v>
      </c>
      <c r="AE1429" s="292" t="s">
        <v>796</v>
      </c>
      <c r="AF1429" s="292" t="s">
        <v>2134</v>
      </c>
      <c r="AG1429" s="292" t="s">
        <v>2134</v>
      </c>
    </row>
    <row r="1430" spans="1:33" x14ac:dyDescent="0.25">
      <c r="A1430" s="275">
        <v>8520</v>
      </c>
      <c r="B1430" s="275" t="s">
        <v>196</v>
      </c>
      <c r="C1430" s="275" t="s">
        <v>19</v>
      </c>
      <c r="D1430" s="275">
        <v>8420</v>
      </c>
      <c r="E1430" s="275" t="s">
        <v>234</v>
      </c>
      <c r="F1430" s="275" t="s">
        <v>19</v>
      </c>
      <c r="G1430" s="276">
        <v>85200310073253</v>
      </c>
      <c r="H1430" s="277" t="s">
        <v>2382</v>
      </c>
      <c r="I1430" s="277" t="s">
        <v>305</v>
      </c>
      <c r="J1430" s="278">
        <v>42310</v>
      </c>
      <c r="K1430" s="279">
        <v>217</v>
      </c>
      <c r="L1430" s="275" t="s">
        <v>122</v>
      </c>
      <c r="M1430" s="275" t="s">
        <v>41</v>
      </c>
      <c r="N1430" s="278">
        <v>42466</v>
      </c>
      <c r="O1430" s="278" t="s">
        <v>266</v>
      </c>
      <c r="P1430" s="279">
        <v>61</v>
      </c>
      <c r="Q1430" s="278" t="s">
        <v>35</v>
      </c>
      <c r="R1430" s="275">
        <v>1255320</v>
      </c>
      <c r="S1430" s="275" t="s">
        <v>197</v>
      </c>
      <c r="T1430" s="275">
        <v>16748.61</v>
      </c>
      <c r="U1430" s="275" t="s">
        <v>197</v>
      </c>
      <c r="V1430" s="283">
        <v>1255320.3768522197</v>
      </c>
      <c r="W1430" s="275" t="s">
        <v>100</v>
      </c>
      <c r="X1430" s="275" t="s">
        <v>107</v>
      </c>
      <c r="Y1430" s="275">
        <v>16.75</v>
      </c>
      <c r="Z1430" s="275">
        <v>1</v>
      </c>
      <c r="AA1430" s="282" t="s">
        <v>630</v>
      </c>
      <c r="AB1430" s="289" t="s">
        <v>481</v>
      </c>
      <c r="AC1430" s="275" t="s">
        <v>1821</v>
      </c>
      <c r="AD1430" s="290" t="s">
        <v>350</v>
      </c>
      <c r="AE1430" s="292" t="s">
        <v>796</v>
      </c>
      <c r="AF1430" s="292" t="s">
        <v>2134</v>
      </c>
      <c r="AG1430" s="292" t="s">
        <v>2134</v>
      </c>
    </row>
    <row r="1431" spans="1:33" x14ac:dyDescent="0.25">
      <c r="A1431" s="275">
        <v>8520</v>
      </c>
      <c r="B1431" s="275" t="s">
        <v>196</v>
      </c>
      <c r="C1431" s="275" t="s">
        <v>19</v>
      </c>
      <c r="D1431" s="275">
        <v>8420</v>
      </c>
      <c r="E1431" s="275" t="s">
        <v>234</v>
      </c>
      <c r="F1431" s="275" t="s">
        <v>19</v>
      </c>
      <c r="G1431" s="276">
        <v>85200310075560</v>
      </c>
      <c r="H1431" s="277" t="s">
        <v>54</v>
      </c>
      <c r="I1431" s="277" t="s">
        <v>315</v>
      </c>
      <c r="J1431" s="278">
        <v>42361</v>
      </c>
      <c r="K1431" s="279">
        <v>166</v>
      </c>
      <c r="L1431" s="275" t="s">
        <v>122</v>
      </c>
      <c r="M1431" s="275" t="s">
        <v>41</v>
      </c>
      <c r="N1431" s="278">
        <v>42466</v>
      </c>
      <c r="O1431" s="278" t="s">
        <v>266</v>
      </c>
      <c r="P1431" s="279">
        <v>61</v>
      </c>
      <c r="Q1431" s="278" t="s">
        <v>35</v>
      </c>
      <c r="R1431" s="275">
        <v>1350500</v>
      </c>
      <c r="S1431" s="275" t="s">
        <v>197</v>
      </c>
      <c r="T1431" s="275">
        <v>18018.509999999998</v>
      </c>
      <c r="U1431" s="275" t="s">
        <v>197</v>
      </c>
      <c r="V1431" s="283">
        <v>1350500.2960553435</v>
      </c>
      <c r="W1431" s="275" t="s">
        <v>100</v>
      </c>
      <c r="X1431" s="275" t="s">
        <v>107</v>
      </c>
      <c r="Y1431" s="275">
        <v>18.02</v>
      </c>
      <c r="Z1431" s="275">
        <v>1</v>
      </c>
      <c r="AA1431" s="282" t="s">
        <v>630</v>
      </c>
      <c r="AB1431" s="289" t="s">
        <v>481</v>
      </c>
      <c r="AC1431" s="275" t="s">
        <v>1821</v>
      </c>
      <c r="AD1431" s="290" t="s">
        <v>350</v>
      </c>
      <c r="AE1431" s="292" t="s">
        <v>796</v>
      </c>
      <c r="AF1431" s="292" t="s">
        <v>2134</v>
      </c>
      <c r="AG1431" s="292" t="s">
        <v>2134</v>
      </c>
    </row>
    <row r="1432" spans="1:33" x14ac:dyDescent="0.25">
      <c r="A1432" s="275">
        <v>8520</v>
      </c>
      <c r="B1432" s="275" t="s">
        <v>196</v>
      </c>
      <c r="C1432" s="275" t="s">
        <v>19</v>
      </c>
      <c r="D1432" s="275">
        <v>8420</v>
      </c>
      <c r="E1432" s="275" t="s">
        <v>234</v>
      </c>
      <c r="F1432" s="275" t="s">
        <v>19</v>
      </c>
      <c r="G1432" s="276">
        <v>85200310073255</v>
      </c>
      <c r="H1432" s="277" t="s">
        <v>54</v>
      </c>
      <c r="I1432" s="277" t="s">
        <v>315</v>
      </c>
      <c r="J1432" s="278">
        <v>42310</v>
      </c>
      <c r="K1432" s="279">
        <v>217</v>
      </c>
      <c r="L1432" s="275" t="s">
        <v>122</v>
      </c>
      <c r="M1432" s="275" t="s">
        <v>41</v>
      </c>
      <c r="N1432" s="278">
        <v>42466</v>
      </c>
      <c r="O1432" s="278" t="s">
        <v>266</v>
      </c>
      <c r="P1432" s="279">
        <v>61</v>
      </c>
      <c r="Q1432" s="278" t="s">
        <v>35</v>
      </c>
      <c r="R1432" s="275">
        <v>1471200</v>
      </c>
      <c r="S1432" s="275" t="s">
        <v>197</v>
      </c>
      <c r="T1432" s="275">
        <v>19628.900000000001</v>
      </c>
      <c r="U1432" s="275" t="s">
        <v>197</v>
      </c>
      <c r="V1432" s="283">
        <v>1471200.1858777853</v>
      </c>
      <c r="W1432" s="275" t="s">
        <v>100</v>
      </c>
      <c r="X1432" s="275" t="s">
        <v>107</v>
      </c>
      <c r="Y1432" s="275">
        <v>19.63</v>
      </c>
      <c r="Z1432" s="275">
        <v>1</v>
      </c>
      <c r="AA1432" s="282" t="s">
        <v>630</v>
      </c>
      <c r="AB1432" s="289" t="s">
        <v>481</v>
      </c>
      <c r="AC1432" s="275" t="s">
        <v>1821</v>
      </c>
      <c r="AD1432" s="290" t="s">
        <v>350</v>
      </c>
      <c r="AE1432" s="292" t="s">
        <v>796</v>
      </c>
      <c r="AF1432" s="292" t="s">
        <v>2134</v>
      </c>
      <c r="AG1432" s="292" t="s">
        <v>2134</v>
      </c>
    </row>
    <row r="1433" spans="1:33" x14ac:dyDescent="0.25">
      <c r="A1433" s="275">
        <v>8520</v>
      </c>
      <c r="B1433" s="275" t="s">
        <v>196</v>
      </c>
      <c r="C1433" s="275" t="s">
        <v>19</v>
      </c>
      <c r="D1433" s="275">
        <v>8420</v>
      </c>
      <c r="E1433" s="275" t="s">
        <v>234</v>
      </c>
      <c r="F1433" s="275" t="s">
        <v>19</v>
      </c>
      <c r="G1433" s="276">
        <v>85203110000170</v>
      </c>
      <c r="H1433" s="277" t="s">
        <v>54</v>
      </c>
      <c r="I1433" s="277" t="s">
        <v>318</v>
      </c>
      <c r="J1433" s="278">
        <v>42339</v>
      </c>
      <c r="K1433" s="279">
        <v>188</v>
      </c>
      <c r="L1433" s="275" t="s">
        <v>105</v>
      </c>
      <c r="M1433" s="275" t="s">
        <v>41</v>
      </c>
      <c r="N1433" s="278">
        <v>42466</v>
      </c>
      <c r="O1433" s="278" t="s">
        <v>266</v>
      </c>
      <c r="P1433" s="279">
        <v>61</v>
      </c>
      <c r="Q1433" s="278" t="s">
        <v>35</v>
      </c>
      <c r="R1433" s="275">
        <v>1528317</v>
      </c>
      <c r="S1433" s="275" t="s">
        <v>197</v>
      </c>
      <c r="T1433" s="275">
        <v>20390.96</v>
      </c>
      <c r="U1433" s="275" t="s">
        <v>197</v>
      </c>
      <c r="V1433" s="283">
        <v>1528317.1314860478</v>
      </c>
      <c r="W1433" s="275" t="s">
        <v>100</v>
      </c>
      <c r="X1433" s="275" t="s">
        <v>107</v>
      </c>
      <c r="Y1433" s="275">
        <v>20.39</v>
      </c>
      <c r="Z1433" s="275">
        <v>1</v>
      </c>
      <c r="AA1433" s="282" t="s">
        <v>630</v>
      </c>
      <c r="AB1433" s="289" t="s">
        <v>1421</v>
      </c>
      <c r="AC1433" s="275" t="s">
        <v>1823</v>
      </c>
      <c r="AD1433" s="290" t="s">
        <v>350</v>
      </c>
      <c r="AE1433" s="292" t="s">
        <v>796</v>
      </c>
      <c r="AF1433" s="292" t="s">
        <v>2134</v>
      </c>
      <c r="AG1433" s="292" t="s">
        <v>2134</v>
      </c>
    </row>
    <row r="1434" spans="1:33" x14ac:dyDescent="0.25">
      <c r="A1434" s="275">
        <v>8520</v>
      </c>
      <c r="B1434" s="275" t="s">
        <v>196</v>
      </c>
      <c r="C1434" s="275" t="s">
        <v>19</v>
      </c>
      <c r="D1434" s="275">
        <v>8420</v>
      </c>
      <c r="E1434" s="275" t="s">
        <v>234</v>
      </c>
      <c r="F1434" s="275" t="s">
        <v>19</v>
      </c>
      <c r="G1434" s="276">
        <v>85200310072041</v>
      </c>
      <c r="H1434" s="277" t="s">
        <v>54</v>
      </c>
      <c r="I1434" s="277" t="s">
        <v>315</v>
      </c>
      <c r="J1434" s="278">
        <v>42278</v>
      </c>
      <c r="K1434" s="279">
        <v>249</v>
      </c>
      <c r="L1434" s="275" t="s">
        <v>122</v>
      </c>
      <c r="M1434" s="275" t="s">
        <v>41</v>
      </c>
      <c r="N1434" s="278">
        <v>42466</v>
      </c>
      <c r="O1434" s="278" t="s">
        <v>266</v>
      </c>
      <c r="P1434" s="279">
        <v>61</v>
      </c>
      <c r="Q1434" s="278" t="s">
        <v>35</v>
      </c>
      <c r="R1434" s="275">
        <v>1589600</v>
      </c>
      <c r="S1434" s="275" t="s">
        <v>197</v>
      </c>
      <c r="T1434" s="275">
        <v>21208.6</v>
      </c>
      <c r="U1434" s="275" t="s">
        <v>197</v>
      </c>
      <c r="V1434" s="283">
        <v>1589599.8381064448</v>
      </c>
      <c r="W1434" s="275" t="s">
        <v>100</v>
      </c>
      <c r="X1434" s="275" t="s">
        <v>107</v>
      </c>
      <c r="Y1434" s="275">
        <v>21.21</v>
      </c>
      <c r="Z1434" s="275">
        <v>1</v>
      </c>
      <c r="AA1434" s="282" t="s">
        <v>630</v>
      </c>
      <c r="AB1434" s="289" t="s">
        <v>481</v>
      </c>
      <c r="AC1434" s="275" t="s">
        <v>1821</v>
      </c>
      <c r="AD1434" s="290" t="s">
        <v>350</v>
      </c>
      <c r="AE1434" s="292" t="s">
        <v>796</v>
      </c>
      <c r="AF1434" s="292" t="s">
        <v>2134</v>
      </c>
      <c r="AG1434" s="292" t="s">
        <v>2134</v>
      </c>
    </row>
    <row r="1435" spans="1:33" x14ac:dyDescent="0.25">
      <c r="A1435" s="275">
        <v>8520</v>
      </c>
      <c r="B1435" s="275" t="s">
        <v>196</v>
      </c>
      <c r="C1435" s="275" t="s">
        <v>19</v>
      </c>
      <c r="D1435" s="275">
        <v>8420</v>
      </c>
      <c r="E1435" s="275" t="s">
        <v>234</v>
      </c>
      <c r="F1435" s="275" t="s">
        <v>19</v>
      </c>
      <c r="G1435" s="276">
        <v>85200310077649</v>
      </c>
      <c r="H1435" s="277" t="s">
        <v>54</v>
      </c>
      <c r="I1435" s="277" t="s">
        <v>312</v>
      </c>
      <c r="J1435" s="278">
        <v>42430</v>
      </c>
      <c r="K1435" s="279">
        <v>97</v>
      </c>
      <c r="L1435" s="275" t="s">
        <v>122</v>
      </c>
      <c r="M1435" s="275" t="s">
        <v>41</v>
      </c>
      <c r="N1435" s="278">
        <v>42495</v>
      </c>
      <c r="O1435" s="278" t="s">
        <v>268</v>
      </c>
      <c r="P1435" s="279">
        <v>32</v>
      </c>
      <c r="Q1435" s="278" t="s">
        <v>34</v>
      </c>
      <c r="R1435" s="275">
        <v>1625000</v>
      </c>
      <c r="S1435" s="275" t="s">
        <v>197</v>
      </c>
      <c r="T1435" s="275">
        <v>21680.91</v>
      </c>
      <c r="U1435" s="275" t="s">
        <v>197</v>
      </c>
      <c r="V1435" s="283">
        <v>1624999.8126232002</v>
      </c>
      <c r="W1435" s="275" t="s">
        <v>100</v>
      </c>
      <c r="X1435" s="275" t="s">
        <v>107</v>
      </c>
      <c r="Y1435" s="275">
        <v>21.68</v>
      </c>
      <c r="Z1435" s="275">
        <v>1</v>
      </c>
      <c r="AA1435" s="282" t="s">
        <v>630</v>
      </c>
      <c r="AB1435" s="289" t="s">
        <v>481</v>
      </c>
      <c r="AC1435" s="275" t="s">
        <v>401</v>
      </c>
      <c r="AD1435" s="290" t="s">
        <v>350</v>
      </c>
      <c r="AE1435" s="292"/>
      <c r="AF1435" s="292" t="s">
        <v>2134</v>
      </c>
      <c r="AG1435" s="292"/>
    </row>
    <row r="1436" spans="1:33" x14ac:dyDescent="0.25">
      <c r="A1436" s="275">
        <v>8520</v>
      </c>
      <c r="B1436" s="275" t="s">
        <v>196</v>
      </c>
      <c r="C1436" s="275" t="s">
        <v>19</v>
      </c>
      <c r="D1436" s="275">
        <v>8420</v>
      </c>
      <c r="E1436" s="275" t="s">
        <v>234</v>
      </c>
      <c r="F1436" s="275" t="s">
        <v>19</v>
      </c>
      <c r="G1436" s="276">
        <v>85203010000095</v>
      </c>
      <c r="H1436" s="277" t="s">
        <v>55</v>
      </c>
      <c r="I1436" s="277" t="s">
        <v>230</v>
      </c>
      <c r="J1436" s="278">
        <v>42180</v>
      </c>
      <c r="K1436" s="279">
        <v>347</v>
      </c>
      <c r="L1436" s="275" t="s">
        <v>122</v>
      </c>
      <c r="M1436" s="275" t="s">
        <v>41</v>
      </c>
      <c r="N1436" s="278">
        <v>42367</v>
      </c>
      <c r="O1436" s="278" t="s">
        <v>273</v>
      </c>
      <c r="P1436" s="279">
        <v>160</v>
      </c>
      <c r="Q1436" s="278" t="s">
        <v>39</v>
      </c>
      <c r="R1436" s="275">
        <v>1787364</v>
      </c>
      <c r="S1436" s="275" t="s">
        <v>197</v>
      </c>
      <c r="T1436" s="275">
        <v>23847.19</v>
      </c>
      <c r="U1436" s="275" t="s">
        <v>197</v>
      </c>
      <c r="V1436" s="283">
        <v>1787364.0581317781</v>
      </c>
      <c r="W1436" s="275" t="s">
        <v>100</v>
      </c>
      <c r="X1436" s="275" t="s">
        <v>107</v>
      </c>
      <c r="Y1436" s="275">
        <v>23.85</v>
      </c>
      <c r="Z1436" s="275">
        <v>1</v>
      </c>
      <c r="AA1436" s="282" t="s">
        <v>630</v>
      </c>
      <c r="AB1436" s="289" t="s">
        <v>1057</v>
      </c>
      <c r="AC1436" s="275" t="s">
        <v>1155</v>
      </c>
      <c r="AD1436" s="290" t="s">
        <v>350</v>
      </c>
      <c r="AE1436" s="292"/>
      <c r="AF1436" s="292" t="s">
        <v>2134</v>
      </c>
      <c r="AG1436" s="292"/>
    </row>
    <row r="1437" spans="1:33" x14ac:dyDescent="0.25">
      <c r="A1437" s="275">
        <v>8520</v>
      </c>
      <c r="B1437" s="275" t="s">
        <v>196</v>
      </c>
      <c r="C1437" s="275" t="s">
        <v>19</v>
      </c>
      <c r="D1437" s="275">
        <v>8420</v>
      </c>
      <c r="E1437" s="275" t="s">
        <v>234</v>
      </c>
      <c r="F1437" s="275" t="s">
        <v>19</v>
      </c>
      <c r="G1437" s="276">
        <v>85203010000068</v>
      </c>
      <c r="H1437" s="277" t="s">
        <v>55</v>
      </c>
      <c r="I1437" s="277" t="s">
        <v>833</v>
      </c>
      <c r="J1437" s="278">
        <v>42156</v>
      </c>
      <c r="K1437" s="279">
        <v>371</v>
      </c>
      <c r="L1437" s="275" t="s">
        <v>122</v>
      </c>
      <c r="M1437" s="275" t="s">
        <v>41</v>
      </c>
      <c r="N1437" s="278">
        <v>42367</v>
      </c>
      <c r="O1437" s="278" t="s">
        <v>273</v>
      </c>
      <c r="P1437" s="279">
        <v>160</v>
      </c>
      <c r="Q1437" s="278" t="s">
        <v>39</v>
      </c>
      <c r="R1437" s="275">
        <v>1913809.5</v>
      </c>
      <c r="S1437" s="275" t="s">
        <v>197</v>
      </c>
      <c r="T1437" s="275">
        <v>25534.240000000002</v>
      </c>
      <c r="U1437" s="275" t="s">
        <v>197</v>
      </c>
      <c r="V1437" s="283">
        <v>1913809.6701418818</v>
      </c>
      <c r="W1437" s="275" t="s">
        <v>100</v>
      </c>
      <c r="X1437" s="275" t="s">
        <v>107</v>
      </c>
      <c r="Y1437" s="275">
        <v>25.53</v>
      </c>
      <c r="Z1437" s="275">
        <v>1</v>
      </c>
      <c r="AA1437" s="282" t="s">
        <v>630</v>
      </c>
      <c r="AB1437" s="289" t="s">
        <v>1057</v>
      </c>
      <c r="AC1437" s="275" t="s">
        <v>1155</v>
      </c>
      <c r="AD1437" s="290" t="s">
        <v>350</v>
      </c>
      <c r="AE1437" s="292"/>
      <c r="AF1437" s="292" t="s">
        <v>2134</v>
      </c>
      <c r="AG1437" s="292"/>
    </row>
    <row r="1438" spans="1:33" x14ac:dyDescent="0.25">
      <c r="A1438" s="275">
        <v>8520</v>
      </c>
      <c r="B1438" s="275" t="s">
        <v>196</v>
      </c>
      <c r="C1438" s="275" t="s">
        <v>19</v>
      </c>
      <c r="D1438" s="275">
        <v>8420</v>
      </c>
      <c r="E1438" s="275" t="s">
        <v>234</v>
      </c>
      <c r="F1438" s="275" t="s">
        <v>19</v>
      </c>
      <c r="G1438" s="276">
        <v>85200410030444</v>
      </c>
      <c r="H1438" s="277" t="s">
        <v>54</v>
      </c>
      <c r="I1438" s="277" t="s">
        <v>226</v>
      </c>
      <c r="J1438" s="278">
        <v>42339</v>
      </c>
      <c r="K1438" s="279">
        <v>188</v>
      </c>
      <c r="L1438" s="275" t="s">
        <v>122</v>
      </c>
      <c r="M1438" s="275" t="s">
        <v>41</v>
      </c>
      <c r="N1438" s="278">
        <v>42404</v>
      </c>
      <c r="O1438" s="278" t="s">
        <v>266</v>
      </c>
      <c r="P1438" s="279">
        <v>123</v>
      </c>
      <c r="Q1438" s="278" t="s">
        <v>38</v>
      </c>
      <c r="R1438" s="275">
        <v>2203563</v>
      </c>
      <c r="S1438" s="275" t="s">
        <v>197</v>
      </c>
      <c r="T1438" s="275">
        <v>29400.16</v>
      </c>
      <c r="U1438" s="275" t="s">
        <v>197</v>
      </c>
      <c r="V1438" s="283">
        <v>2203563.1572241248</v>
      </c>
      <c r="W1438" s="275" t="s">
        <v>100</v>
      </c>
      <c r="X1438" s="275" t="s">
        <v>107</v>
      </c>
      <c r="Y1438" s="275">
        <v>29.4</v>
      </c>
      <c r="Z1438" s="275">
        <v>1</v>
      </c>
      <c r="AA1438" s="282" t="s">
        <v>630</v>
      </c>
      <c r="AB1438" s="289" t="s">
        <v>506</v>
      </c>
      <c r="AC1438" s="275" t="s">
        <v>1157</v>
      </c>
      <c r="AD1438" s="290" t="s">
        <v>350</v>
      </c>
      <c r="AE1438" s="292"/>
      <c r="AF1438" s="292" t="s">
        <v>2134</v>
      </c>
      <c r="AG1438" s="292"/>
    </row>
    <row r="1439" spans="1:33" x14ac:dyDescent="0.25">
      <c r="A1439" s="275">
        <v>8520</v>
      </c>
      <c r="B1439" s="275" t="s">
        <v>196</v>
      </c>
      <c r="C1439" s="275" t="s">
        <v>19</v>
      </c>
      <c r="D1439" s="275">
        <v>8420</v>
      </c>
      <c r="E1439" s="275" t="s">
        <v>234</v>
      </c>
      <c r="F1439" s="275" t="s">
        <v>19</v>
      </c>
      <c r="G1439" s="276">
        <v>85203010000135</v>
      </c>
      <c r="H1439" s="277" t="s">
        <v>55</v>
      </c>
      <c r="I1439" s="277" t="s">
        <v>230</v>
      </c>
      <c r="J1439" s="278">
        <v>42219</v>
      </c>
      <c r="K1439" s="279">
        <v>308</v>
      </c>
      <c r="L1439" s="275" t="s">
        <v>122</v>
      </c>
      <c r="M1439" s="275" t="s">
        <v>41</v>
      </c>
      <c r="N1439" s="278">
        <v>42367</v>
      </c>
      <c r="O1439" s="278" t="s">
        <v>273</v>
      </c>
      <c r="P1439" s="279">
        <v>160</v>
      </c>
      <c r="Q1439" s="278" t="s">
        <v>39</v>
      </c>
      <c r="R1439" s="275">
        <v>2339934</v>
      </c>
      <c r="S1439" s="275" t="s">
        <v>197</v>
      </c>
      <c r="T1439" s="275">
        <v>31219.63</v>
      </c>
      <c r="U1439" s="275" t="s">
        <v>197</v>
      </c>
      <c r="V1439" s="283">
        <v>2339933.7435636069</v>
      </c>
      <c r="W1439" s="275" t="s">
        <v>100</v>
      </c>
      <c r="X1439" s="275" t="s">
        <v>107</v>
      </c>
      <c r="Y1439" s="275">
        <v>31.22</v>
      </c>
      <c r="Z1439" s="275">
        <v>1</v>
      </c>
      <c r="AA1439" s="282" t="s">
        <v>630</v>
      </c>
      <c r="AB1439" s="289" t="s">
        <v>1156</v>
      </c>
      <c r="AC1439" s="275" t="s">
        <v>1155</v>
      </c>
      <c r="AD1439" s="290" t="s">
        <v>350</v>
      </c>
      <c r="AE1439" s="292"/>
      <c r="AF1439" s="292" t="s">
        <v>2134</v>
      </c>
      <c r="AG1439" s="292"/>
    </row>
    <row r="1440" spans="1:33" x14ac:dyDescent="0.25">
      <c r="A1440" s="275">
        <v>8520</v>
      </c>
      <c r="B1440" s="275" t="s">
        <v>196</v>
      </c>
      <c r="C1440" s="275" t="s">
        <v>19</v>
      </c>
      <c r="D1440" s="275">
        <v>8420</v>
      </c>
      <c r="E1440" s="275" t="s">
        <v>234</v>
      </c>
      <c r="F1440" s="275" t="s">
        <v>19</v>
      </c>
      <c r="G1440" s="276">
        <v>85200310077992</v>
      </c>
      <c r="H1440" s="277" t="s">
        <v>54</v>
      </c>
      <c r="I1440" s="277" t="s">
        <v>1824</v>
      </c>
      <c r="J1440" s="278">
        <v>42430</v>
      </c>
      <c r="K1440" s="279">
        <v>97</v>
      </c>
      <c r="L1440" s="275" t="s">
        <v>122</v>
      </c>
      <c r="M1440" s="275" t="s">
        <v>41</v>
      </c>
      <c r="N1440" s="278">
        <v>42466</v>
      </c>
      <c r="O1440" s="278" t="s">
        <v>266</v>
      </c>
      <c r="P1440" s="279">
        <v>61</v>
      </c>
      <c r="Q1440" s="278" t="s">
        <v>35</v>
      </c>
      <c r="R1440" s="275">
        <v>4118361.72</v>
      </c>
      <c r="S1440" s="275" t="s">
        <v>197</v>
      </c>
      <c r="T1440" s="275">
        <v>54947.59</v>
      </c>
      <c r="U1440" s="275" t="s">
        <v>197</v>
      </c>
      <c r="V1440" s="283">
        <v>4118361.4273615093</v>
      </c>
      <c r="W1440" s="275" t="s">
        <v>100</v>
      </c>
      <c r="X1440" s="275" t="s">
        <v>107</v>
      </c>
      <c r="Y1440" s="275">
        <v>54.95</v>
      </c>
      <c r="Z1440" s="275">
        <v>1</v>
      </c>
      <c r="AA1440" s="282" t="s">
        <v>630</v>
      </c>
      <c r="AB1440" s="289" t="s">
        <v>481</v>
      </c>
      <c r="AC1440" s="275" t="s">
        <v>1821</v>
      </c>
      <c r="AD1440" s="290" t="s">
        <v>350</v>
      </c>
      <c r="AE1440" s="292" t="s">
        <v>796</v>
      </c>
      <c r="AF1440" s="292" t="s">
        <v>2134</v>
      </c>
      <c r="AG1440" s="292" t="s">
        <v>2134</v>
      </c>
    </row>
    <row r="1441" spans="1:33" x14ac:dyDescent="0.25">
      <c r="A1441" s="275">
        <v>8520</v>
      </c>
      <c r="B1441" s="275" t="s">
        <v>196</v>
      </c>
      <c r="C1441" s="275" t="s">
        <v>19</v>
      </c>
      <c r="D1441" s="275">
        <v>8420</v>
      </c>
      <c r="E1441" s="275" t="s">
        <v>234</v>
      </c>
      <c r="F1441" s="275" t="s">
        <v>19</v>
      </c>
      <c r="G1441" s="276">
        <v>85200310077943</v>
      </c>
      <c r="H1441" s="277" t="s">
        <v>54</v>
      </c>
      <c r="I1441" s="277" t="s">
        <v>1824</v>
      </c>
      <c r="J1441" s="278">
        <v>42430</v>
      </c>
      <c r="K1441" s="279">
        <v>97</v>
      </c>
      <c r="L1441" s="275" t="s">
        <v>122</v>
      </c>
      <c r="M1441" s="275" t="s">
        <v>41</v>
      </c>
      <c r="N1441" s="278">
        <v>42466</v>
      </c>
      <c r="O1441" s="278" t="s">
        <v>266</v>
      </c>
      <c r="P1441" s="279">
        <v>61</v>
      </c>
      <c r="Q1441" s="278" t="s">
        <v>35</v>
      </c>
      <c r="R1441" s="275">
        <v>7746021</v>
      </c>
      <c r="S1441" s="275" t="s">
        <v>197</v>
      </c>
      <c r="T1441" s="275">
        <v>103348.19</v>
      </c>
      <c r="U1441" s="275" t="s">
        <v>197</v>
      </c>
      <c r="V1441" s="283">
        <v>7746021.2410340197</v>
      </c>
      <c r="W1441" s="275" t="s">
        <v>100</v>
      </c>
      <c r="X1441" s="275" t="s">
        <v>107</v>
      </c>
      <c r="Y1441" s="275">
        <v>103.35</v>
      </c>
      <c r="Z1441" s="275">
        <v>1</v>
      </c>
      <c r="AA1441" s="282" t="s">
        <v>630</v>
      </c>
      <c r="AB1441" s="289" t="s">
        <v>481</v>
      </c>
      <c r="AC1441" s="275" t="s">
        <v>1821</v>
      </c>
      <c r="AD1441" s="290" t="s">
        <v>350</v>
      </c>
      <c r="AE1441" s="292" t="s">
        <v>796</v>
      </c>
      <c r="AF1441" s="292" t="s">
        <v>2134</v>
      </c>
      <c r="AG1441" s="292" t="s">
        <v>2134</v>
      </c>
    </row>
    <row r="1442" spans="1:33" x14ac:dyDescent="0.25">
      <c r="A1442" s="275">
        <v>8520</v>
      </c>
      <c r="B1442" s="275" t="s">
        <v>196</v>
      </c>
      <c r="C1442" s="275" t="s">
        <v>19</v>
      </c>
      <c r="D1442" s="275">
        <v>8420</v>
      </c>
      <c r="E1442" s="275" t="s">
        <v>234</v>
      </c>
      <c r="F1442" s="275" t="s">
        <v>19</v>
      </c>
      <c r="G1442" s="276">
        <v>85202110001689</v>
      </c>
      <c r="H1442" s="277" t="s">
        <v>54</v>
      </c>
      <c r="I1442" s="277" t="s">
        <v>269</v>
      </c>
      <c r="J1442" s="278">
        <v>42401</v>
      </c>
      <c r="K1442" s="279">
        <v>126</v>
      </c>
      <c r="L1442" s="275" t="s">
        <v>127</v>
      </c>
      <c r="M1442" s="275" t="s">
        <v>128</v>
      </c>
      <c r="N1442" s="278">
        <v>42466</v>
      </c>
      <c r="O1442" s="278" t="s">
        <v>266</v>
      </c>
      <c r="P1442" s="279">
        <v>61</v>
      </c>
      <c r="Q1442" s="278" t="s">
        <v>35</v>
      </c>
      <c r="R1442" s="275">
        <v>8553551</v>
      </c>
      <c r="S1442" s="275" t="s">
        <v>197</v>
      </c>
      <c r="T1442" s="275">
        <v>114122.33</v>
      </c>
      <c r="U1442" s="275" t="s">
        <v>197</v>
      </c>
      <c r="V1442" s="283">
        <v>8553550.7903553415</v>
      </c>
      <c r="W1442" s="275" t="s">
        <v>100</v>
      </c>
      <c r="X1442" s="275" t="s">
        <v>107</v>
      </c>
      <c r="Y1442" s="275">
        <v>114.12</v>
      </c>
      <c r="Z1442" s="275">
        <v>1</v>
      </c>
      <c r="AA1442" s="282" t="s">
        <v>630</v>
      </c>
      <c r="AB1442" s="289" t="s">
        <v>1825</v>
      </c>
      <c r="AC1442" s="275" t="s">
        <v>1826</v>
      </c>
      <c r="AD1442" s="290" t="s">
        <v>350</v>
      </c>
      <c r="AE1442" s="292"/>
      <c r="AF1442" s="292" t="s">
        <v>2134</v>
      </c>
      <c r="AG1442" s="292"/>
    </row>
    <row r="1443" spans="1:33" x14ac:dyDescent="0.25">
      <c r="A1443" s="275">
        <v>8520</v>
      </c>
      <c r="B1443" s="275" t="s">
        <v>196</v>
      </c>
      <c r="C1443" s="275" t="s">
        <v>19</v>
      </c>
      <c r="D1443" s="275">
        <v>8420</v>
      </c>
      <c r="E1443" s="275" t="s">
        <v>234</v>
      </c>
      <c r="F1443" s="275" t="s">
        <v>19</v>
      </c>
      <c r="G1443" s="276">
        <v>85200310073293</v>
      </c>
      <c r="H1443" s="277" t="s">
        <v>54</v>
      </c>
      <c r="I1443" s="277" t="s">
        <v>318</v>
      </c>
      <c r="J1443" s="278">
        <v>42310</v>
      </c>
      <c r="K1443" s="279">
        <v>217</v>
      </c>
      <c r="L1443" s="275" t="s">
        <v>122</v>
      </c>
      <c r="M1443" s="275" t="s">
        <v>41</v>
      </c>
      <c r="N1443" s="278">
        <v>42466</v>
      </c>
      <c r="O1443" s="278" t="s">
        <v>266</v>
      </c>
      <c r="P1443" s="279">
        <v>61</v>
      </c>
      <c r="Q1443" s="278" t="s">
        <v>35</v>
      </c>
      <c r="R1443" s="275">
        <v>10143460.75</v>
      </c>
      <c r="S1443" s="275" t="s">
        <v>197</v>
      </c>
      <c r="T1443" s="275">
        <v>135335.07</v>
      </c>
      <c r="U1443" s="275" t="s">
        <v>197</v>
      </c>
      <c r="V1443" s="283">
        <v>10143460.92444218</v>
      </c>
      <c r="W1443" s="275" t="s">
        <v>100</v>
      </c>
      <c r="X1443" s="275" t="s">
        <v>107</v>
      </c>
      <c r="Y1443" s="275">
        <v>135.34</v>
      </c>
      <c r="Z1443" s="275">
        <v>1</v>
      </c>
      <c r="AA1443" s="282" t="s">
        <v>630</v>
      </c>
      <c r="AB1443" s="289" t="s">
        <v>481</v>
      </c>
      <c r="AC1443" s="275" t="s">
        <v>1821</v>
      </c>
      <c r="AD1443" s="290" t="s">
        <v>350</v>
      </c>
      <c r="AE1443" s="292" t="s">
        <v>796</v>
      </c>
      <c r="AF1443" s="292" t="s">
        <v>2134</v>
      </c>
      <c r="AG1443" s="292" t="s">
        <v>2134</v>
      </c>
    </row>
    <row r="1444" spans="1:33" x14ac:dyDescent="0.25">
      <c r="A1444" s="275">
        <v>8520</v>
      </c>
      <c r="B1444" s="275" t="s">
        <v>196</v>
      </c>
      <c r="C1444" s="275" t="s">
        <v>19</v>
      </c>
      <c r="D1444" s="275">
        <v>8420</v>
      </c>
      <c r="E1444" s="275" t="s">
        <v>234</v>
      </c>
      <c r="F1444" s="275" t="s">
        <v>19</v>
      </c>
      <c r="G1444" s="276">
        <v>85200310072069</v>
      </c>
      <c r="H1444" s="277" t="s">
        <v>54</v>
      </c>
      <c r="I1444" s="277" t="s">
        <v>318</v>
      </c>
      <c r="J1444" s="278">
        <v>42278</v>
      </c>
      <c r="K1444" s="279">
        <v>249</v>
      </c>
      <c r="L1444" s="275" t="s">
        <v>122</v>
      </c>
      <c r="M1444" s="275" t="s">
        <v>41</v>
      </c>
      <c r="N1444" s="278">
        <v>42466</v>
      </c>
      <c r="O1444" s="278" t="s">
        <v>266</v>
      </c>
      <c r="P1444" s="279">
        <v>61</v>
      </c>
      <c r="Q1444" s="278" t="s">
        <v>35</v>
      </c>
      <c r="R1444" s="275">
        <v>10652760</v>
      </c>
      <c r="S1444" s="275" t="s">
        <v>197</v>
      </c>
      <c r="T1444" s="275">
        <v>142130.19</v>
      </c>
      <c r="U1444" s="275" t="s">
        <v>197</v>
      </c>
      <c r="V1444" s="283">
        <v>10652760.060260378</v>
      </c>
      <c r="W1444" s="275" t="s">
        <v>100</v>
      </c>
      <c r="X1444" s="275" t="s">
        <v>107</v>
      </c>
      <c r="Y1444" s="275">
        <v>142.13</v>
      </c>
      <c r="Z1444" s="275">
        <v>1</v>
      </c>
      <c r="AA1444" s="282" t="s">
        <v>630</v>
      </c>
      <c r="AB1444" s="289" t="s">
        <v>481</v>
      </c>
      <c r="AC1444" s="275" t="s">
        <v>1821</v>
      </c>
      <c r="AD1444" s="290" t="s">
        <v>350</v>
      </c>
      <c r="AE1444" s="292" t="s">
        <v>796</v>
      </c>
      <c r="AF1444" s="292" t="s">
        <v>2134</v>
      </c>
      <c r="AG1444" s="292" t="s">
        <v>2134</v>
      </c>
    </row>
    <row r="1445" spans="1:33" x14ac:dyDescent="0.25">
      <c r="A1445" s="275">
        <v>8520</v>
      </c>
      <c r="B1445" s="275" t="s">
        <v>196</v>
      </c>
      <c r="C1445" s="275" t="s">
        <v>19</v>
      </c>
      <c r="D1445" s="275">
        <v>8420</v>
      </c>
      <c r="E1445" s="275" t="s">
        <v>234</v>
      </c>
      <c r="F1445" s="275" t="s">
        <v>19</v>
      </c>
      <c r="G1445" s="276">
        <v>85200310074510</v>
      </c>
      <c r="H1445" s="277" t="s">
        <v>54</v>
      </c>
      <c r="I1445" s="277" t="s">
        <v>318</v>
      </c>
      <c r="J1445" s="278">
        <v>42339</v>
      </c>
      <c r="K1445" s="279">
        <v>188</v>
      </c>
      <c r="L1445" s="275" t="s">
        <v>122</v>
      </c>
      <c r="M1445" s="275" t="s">
        <v>41</v>
      </c>
      <c r="N1445" s="278">
        <v>42466</v>
      </c>
      <c r="O1445" s="278" t="s">
        <v>266</v>
      </c>
      <c r="P1445" s="279">
        <v>61</v>
      </c>
      <c r="Q1445" s="278" t="s">
        <v>35</v>
      </c>
      <c r="R1445" s="275">
        <v>10891284</v>
      </c>
      <c r="S1445" s="275" t="s">
        <v>197</v>
      </c>
      <c r="T1445" s="275">
        <v>145312.6</v>
      </c>
      <c r="U1445" s="275" t="s">
        <v>197</v>
      </c>
      <c r="V1445" s="283">
        <v>10891283.980782636</v>
      </c>
      <c r="W1445" s="275" t="s">
        <v>100</v>
      </c>
      <c r="X1445" s="275" t="s">
        <v>107</v>
      </c>
      <c r="Y1445" s="275">
        <v>145.31</v>
      </c>
      <c r="Z1445" s="275">
        <v>1</v>
      </c>
      <c r="AA1445" s="282" t="s">
        <v>630</v>
      </c>
      <c r="AB1445" s="289" t="s">
        <v>481</v>
      </c>
      <c r="AC1445" s="275" t="s">
        <v>1821</v>
      </c>
      <c r="AD1445" s="290" t="s">
        <v>350</v>
      </c>
      <c r="AE1445" s="292" t="s">
        <v>796</v>
      </c>
      <c r="AF1445" s="292" t="s">
        <v>2134</v>
      </c>
      <c r="AG1445" s="292" t="s">
        <v>2134</v>
      </c>
    </row>
    <row r="1446" spans="1:33" x14ac:dyDescent="0.25">
      <c r="A1446" s="275">
        <v>8520</v>
      </c>
      <c r="B1446" s="275" t="s">
        <v>196</v>
      </c>
      <c r="C1446" s="275" t="s">
        <v>19</v>
      </c>
      <c r="D1446" s="275">
        <v>8420</v>
      </c>
      <c r="E1446" s="275" t="s">
        <v>234</v>
      </c>
      <c r="F1446" s="275" t="s">
        <v>19</v>
      </c>
      <c r="G1446" s="276">
        <v>85200310075493</v>
      </c>
      <c r="H1446" s="277" t="s">
        <v>54</v>
      </c>
      <c r="I1446" s="277" t="s">
        <v>318</v>
      </c>
      <c r="J1446" s="278">
        <v>42361</v>
      </c>
      <c r="K1446" s="279">
        <v>166</v>
      </c>
      <c r="L1446" s="275" t="s">
        <v>122</v>
      </c>
      <c r="M1446" s="275" t="s">
        <v>41</v>
      </c>
      <c r="N1446" s="278">
        <v>42466</v>
      </c>
      <c r="O1446" s="278" t="s">
        <v>266</v>
      </c>
      <c r="P1446" s="279">
        <v>61</v>
      </c>
      <c r="Q1446" s="278" t="s">
        <v>35</v>
      </c>
      <c r="R1446" s="275">
        <v>11474388</v>
      </c>
      <c r="S1446" s="275" t="s">
        <v>197</v>
      </c>
      <c r="T1446" s="275">
        <v>153092.43</v>
      </c>
      <c r="U1446" s="275" t="s">
        <v>197</v>
      </c>
      <c r="V1446" s="283">
        <v>11474387.839995202</v>
      </c>
      <c r="W1446" s="275" t="s">
        <v>100</v>
      </c>
      <c r="X1446" s="275" t="s">
        <v>107</v>
      </c>
      <c r="Y1446" s="275">
        <v>153.09</v>
      </c>
      <c r="Z1446" s="275">
        <v>1</v>
      </c>
      <c r="AA1446" s="282" t="s">
        <v>630</v>
      </c>
      <c r="AB1446" s="289" t="s">
        <v>481</v>
      </c>
      <c r="AC1446" s="275" t="s">
        <v>1821</v>
      </c>
      <c r="AD1446" s="290" t="s">
        <v>350</v>
      </c>
      <c r="AE1446" s="292" t="s">
        <v>796</v>
      </c>
      <c r="AF1446" s="292" t="s">
        <v>2134</v>
      </c>
      <c r="AG1446" s="292" t="s">
        <v>2134</v>
      </c>
    </row>
    <row r="1447" spans="1:33" x14ac:dyDescent="0.25">
      <c r="A1447" s="275">
        <v>8520</v>
      </c>
      <c r="B1447" s="275" t="s">
        <v>196</v>
      </c>
      <c r="C1447" s="275" t="s">
        <v>19</v>
      </c>
      <c r="D1447" s="275">
        <v>8420</v>
      </c>
      <c r="E1447" s="275" t="s">
        <v>234</v>
      </c>
      <c r="F1447" s="275" t="s">
        <v>19</v>
      </c>
      <c r="G1447" s="276">
        <v>85200310078168</v>
      </c>
      <c r="H1447" s="277" t="s">
        <v>54</v>
      </c>
      <c r="I1447" s="277" t="s">
        <v>1824</v>
      </c>
      <c r="J1447" s="278">
        <v>42430</v>
      </c>
      <c r="K1447" s="279">
        <v>97</v>
      </c>
      <c r="L1447" s="275" t="s">
        <v>122</v>
      </c>
      <c r="M1447" s="275" t="s">
        <v>41</v>
      </c>
      <c r="N1447" s="278">
        <v>42466</v>
      </c>
      <c r="O1447" s="278" t="s">
        <v>266</v>
      </c>
      <c r="P1447" s="279">
        <v>61</v>
      </c>
      <c r="Q1447" s="278" t="s">
        <v>35</v>
      </c>
      <c r="R1447" s="275">
        <v>11984859</v>
      </c>
      <c r="S1447" s="275" t="s">
        <v>197</v>
      </c>
      <c r="T1447" s="275">
        <v>159903.19</v>
      </c>
      <c r="U1447" s="275" t="s">
        <v>197</v>
      </c>
      <c r="V1447" s="283">
        <v>11984859.205072664</v>
      </c>
      <c r="W1447" s="275" t="s">
        <v>100</v>
      </c>
      <c r="X1447" s="275" t="s">
        <v>107</v>
      </c>
      <c r="Y1447" s="275">
        <v>159.9</v>
      </c>
      <c r="Z1447" s="275">
        <v>1</v>
      </c>
      <c r="AA1447" s="282" t="s">
        <v>630</v>
      </c>
      <c r="AB1447" s="289" t="s">
        <v>481</v>
      </c>
      <c r="AC1447" s="275" t="s">
        <v>1821</v>
      </c>
      <c r="AD1447" s="290" t="s">
        <v>350</v>
      </c>
      <c r="AE1447" s="292" t="s">
        <v>796</v>
      </c>
      <c r="AF1447" s="292" t="s">
        <v>2134</v>
      </c>
      <c r="AG1447" s="292" t="s">
        <v>2134</v>
      </c>
    </row>
    <row r="1448" spans="1:33" x14ac:dyDescent="0.25">
      <c r="A1448" s="275">
        <v>8520</v>
      </c>
      <c r="B1448" s="275" t="s">
        <v>196</v>
      </c>
      <c r="C1448" s="275" t="s">
        <v>19</v>
      </c>
      <c r="D1448" s="275">
        <v>95</v>
      </c>
      <c r="E1448" s="275" t="s">
        <v>153</v>
      </c>
      <c r="F1448" s="275" t="s">
        <v>17</v>
      </c>
      <c r="G1448" s="276">
        <v>85201030002378</v>
      </c>
      <c r="H1448" s="277" t="s">
        <v>1061</v>
      </c>
      <c r="I1448" s="277" t="s">
        <v>334</v>
      </c>
      <c r="J1448" s="278">
        <v>42362</v>
      </c>
      <c r="K1448" s="279">
        <v>165</v>
      </c>
      <c r="L1448" s="275" t="s">
        <v>111</v>
      </c>
      <c r="M1448" s="275" t="s">
        <v>42</v>
      </c>
      <c r="N1448" s="278">
        <v>42433</v>
      </c>
      <c r="O1448" s="278" t="s">
        <v>266</v>
      </c>
      <c r="P1448" s="279">
        <v>94</v>
      </c>
      <c r="Q1448" s="278" t="s">
        <v>36</v>
      </c>
      <c r="R1448" s="275">
        <v>-6816866</v>
      </c>
      <c r="S1448" s="275" t="s">
        <v>197</v>
      </c>
      <c r="T1448" s="275">
        <v>-90951.31</v>
      </c>
      <c r="U1448" s="275" t="s">
        <v>197</v>
      </c>
      <c r="V1448" s="283">
        <v>-6816866.1604994712</v>
      </c>
      <c r="W1448" s="275" t="s">
        <v>100</v>
      </c>
      <c r="X1448" s="275" t="s">
        <v>114</v>
      </c>
      <c r="Y1448" s="275">
        <v>-90.95</v>
      </c>
      <c r="Z1448" s="275">
        <v>1</v>
      </c>
      <c r="AA1448" s="282" t="s">
        <v>631</v>
      </c>
      <c r="AB1448" s="289" t="s">
        <v>422</v>
      </c>
      <c r="AC1448" s="275" t="s">
        <v>1423</v>
      </c>
      <c r="AD1448" s="290" t="s">
        <v>349</v>
      </c>
      <c r="AE1448" s="292"/>
      <c r="AF1448" s="292"/>
      <c r="AG1448" s="292"/>
    </row>
    <row r="1449" spans="1:33" x14ac:dyDescent="0.25">
      <c r="A1449" s="275">
        <v>8520</v>
      </c>
      <c r="B1449" s="275" t="s">
        <v>196</v>
      </c>
      <c r="C1449" s="275" t="s">
        <v>19</v>
      </c>
      <c r="D1449" s="275">
        <v>95</v>
      </c>
      <c r="E1449" s="275" t="s">
        <v>153</v>
      </c>
      <c r="F1449" s="275" t="s">
        <v>17</v>
      </c>
      <c r="G1449" s="276">
        <v>85200410031207</v>
      </c>
      <c r="H1449" s="277" t="s">
        <v>60</v>
      </c>
      <c r="I1449" s="277" t="s">
        <v>217</v>
      </c>
      <c r="J1449" s="278">
        <v>42362</v>
      </c>
      <c r="K1449" s="279">
        <v>165</v>
      </c>
      <c r="L1449" s="275" t="s">
        <v>111</v>
      </c>
      <c r="M1449" s="275" t="s">
        <v>42</v>
      </c>
      <c r="N1449" s="278">
        <v>42433</v>
      </c>
      <c r="O1449" s="278" t="s">
        <v>266</v>
      </c>
      <c r="P1449" s="279">
        <v>94</v>
      </c>
      <c r="Q1449" s="278" t="s">
        <v>36</v>
      </c>
      <c r="R1449" s="275">
        <v>-2397000</v>
      </c>
      <c r="S1449" s="275" t="s">
        <v>197</v>
      </c>
      <c r="T1449" s="275">
        <v>-31981.01</v>
      </c>
      <c r="U1449" s="275" t="s">
        <v>197</v>
      </c>
      <c r="V1449" s="283">
        <v>-2396999.7226823359</v>
      </c>
      <c r="W1449" s="275" t="s">
        <v>100</v>
      </c>
      <c r="X1449" s="275" t="s">
        <v>114</v>
      </c>
      <c r="Y1449" s="275">
        <v>-31.98</v>
      </c>
      <c r="Z1449" s="275">
        <v>1</v>
      </c>
      <c r="AA1449" s="282" t="s">
        <v>631</v>
      </c>
      <c r="AB1449" s="289" t="s">
        <v>422</v>
      </c>
      <c r="AC1449" s="275" t="s">
        <v>1423</v>
      </c>
      <c r="AD1449" s="290" t="s">
        <v>349</v>
      </c>
      <c r="AE1449" s="292"/>
      <c r="AF1449" s="292"/>
      <c r="AG1449" s="292"/>
    </row>
    <row r="1450" spans="1:33" x14ac:dyDescent="0.25">
      <c r="A1450" s="275">
        <v>8520</v>
      </c>
      <c r="B1450" s="275" t="s">
        <v>196</v>
      </c>
      <c r="C1450" s="275" t="s">
        <v>19</v>
      </c>
      <c r="D1450" s="275">
        <v>95</v>
      </c>
      <c r="E1450" s="275" t="s">
        <v>153</v>
      </c>
      <c r="F1450" s="275" t="s">
        <v>17</v>
      </c>
      <c r="G1450" s="276">
        <v>85201110007424</v>
      </c>
      <c r="H1450" s="277" t="s">
        <v>1061</v>
      </c>
      <c r="I1450" s="277" t="s">
        <v>68</v>
      </c>
      <c r="J1450" s="278">
        <v>41761</v>
      </c>
      <c r="K1450" s="279">
        <v>766</v>
      </c>
      <c r="L1450" s="275" t="s">
        <v>111</v>
      </c>
      <c r="M1450" s="275" t="s">
        <v>42</v>
      </c>
      <c r="N1450" s="278">
        <v>42433</v>
      </c>
      <c r="O1450" s="278" t="s">
        <v>266</v>
      </c>
      <c r="P1450" s="279">
        <v>94</v>
      </c>
      <c r="Q1450" s="278" t="s">
        <v>36</v>
      </c>
      <c r="R1450" s="275">
        <v>-1158890.7</v>
      </c>
      <c r="S1450" s="275" t="s">
        <v>197</v>
      </c>
      <c r="T1450" s="275">
        <v>-15462.04</v>
      </c>
      <c r="U1450" s="275" t="s">
        <v>197</v>
      </c>
      <c r="V1450" s="283">
        <v>-1158891.0291483349</v>
      </c>
      <c r="W1450" s="275" t="s">
        <v>100</v>
      </c>
      <c r="X1450" s="275" t="s">
        <v>114</v>
      </c>
      <c r="Y1450" s="275">
        <v>-15.46</v>
      </c>
      <c r="Z1450" s="275">
        <v>1</v>
      </c>
      <c r="AA1450" s="282" t="s">
        <v>631</v>
      </c>
      <c r="AB1450" s="289" t="s">
        <v>476</v>
      </c>
      <c r="AC1450" s="275" t="s">
        <v>376</v>
      </c>
      <c r="AD1450" s="290" t="s">
        <v>349</v>
      </c>
      <c r="AE1450" s="292"/>
      <c r="AF1450" s="292"/>
      <c r="AG1450" s="292"/>
    </row>
    <row r="1451" spans="1:33" x14ac:dyDescent="0.25">
      <c r="A1451" s="275">
        <v>8520</v>
      </c>
      <c r="B1451" s="275" t="s">
        <v>196</v>
      </c>
      <c r="C1451" s="275" t="s">
        <v>19</v>
      </c>
      <c r="D1451" s="275">
        <v>95</v>
      </c>
      <c r="E1451" s="275" t="s">
        <v>153</v>
      </c>
      <c r="F1451" s="275" t="s">
        <v>17</v>
      </c>
      <c r="G1451" s="276">
        <v>85200330013221</v>
      </c>
      <c r="H1451" s="277" t="s">
        <v>60</v>
      </c>
      <c r="I1451" s="277" t="s">
        <v>217</v>
      </c>
      <c r="J1451" s="278">
        <v>42430</v>
      </c>
      <c r="K1451" s="279">
        <v>97</v>
      </c>
      <c r="L1451" s="275" t="s">
        <v>111</v>
      </c>
      <c r="M1451" s="275" t="s">
        <v>42</v>
      </c>
      <c r="N1451" s="278">
        <v>42496</v>
      </c>
      <c r="O1451" s="278" t="s">
        <v>268</v>
      </c>
      <c r="P1451" s="279">
        <v>31</v>
      </c>
      <c r="Q1451" s="278" t="s">
        <v>34</v>
      </c>
      <c r="R1451" s="275">
        <v>-985320</v>
      </c>
      <c r="S1451" s="275" t="s">
        <v>197</v>
      </c>
      <c r="T1451" s="275">
        <v>-13146.24</v>
      </c>
      <c r="U1451" s="275" t="s">
        <v>197</v>
      </c>
      <c r="V1451" s="283">
        <v>-985320.15200005984</v>
      </c>
      <c r="W1451" s="275" t="s">
        <v>100</v>
      </c>
      <c r="X1451" s="275" t="s">
        <v>114</v>
      </c>
      <c r="Y1451" s="275">
        <v>-13.15</v>
      </c>
      <c r="Z1451" s="275">
        <v>1</v>
      </c>
      <c r="AA1451" s="282" t="s">
        <v>631</v>
      </c>
      <c r="AB1451" s="289" t="s">
        <v>422</v>
      </c>
      <c r="AC1451" s="275" t="s">
        <v>364</v>
      </c>
      <c r="AD1451" s="290" t="s">
        <v>349</v>
      </c>
      <c r="AE1451" s="292"/>
      <c r="AF1451" s="292"/>
      <c r="AG1451" s="292"/>
    </row>
    <row r="1452" spans="1:33" x14ac:dyDescent="0.25">
      <c r="A1452" s="275">
        <v>8520</v>
      </c>
      <c r="B1452" s="275" t="s">
        <v>196</v>
      </c>
      <c r="C1452" s="275" t="s">
        <v>19</v>
      </c>
      <c r="D1452" s="275">
        <v>95</v>
      </c>
      <c r="E1452" s="275" t="s">
        <v>153</v>
      </c>
      <c r="F1452" s="275" t="s">
        <v>17</v>
      </c>
      <c r="G1452" s="276">
        <v>85200310073235</v>
      </c>
      <c r="H1452" s="277" t="s">
        <v>277</v>
      </c>
      <c r="I1452" s="277" t="s">
        <v>221</v>
      </c>
      <c r="J1452" s="278">
        <v>42310</v>
      </c>
      <c r="K1452" s="279">
        <v>217</v>
      </c>
      <c r="L1452" s="275" t="s">
        <v>111</v>
      </c>
      <c r="M1452" s="275" t="s">
        <v>42</v>
      </c>
      <c r="N1452" s="278">
        <v>42433</v>
      </c>
      <c r="O1452" s="278" t="s">
        <v>266</v>
      </c>
      <c r="P1452" s="279">
        <v>94</v>
      </c>
      <c r="Q1452" s="278" t="s">
        <v>36</v>
      </c>
      <c r="R1452" s="275">
        <v>-824428</v>
      </c>
      <c r="S1452" s="275" t="s">
        <v>197</v>
      </c>
      <c r="T1452" s="275">
        <v>-10999.6</v>
      </c>
      <c r="U1452" s="275" t="s">
        <v>197</v>
      </c>
      <c r="V1452" s="283">
        <v>-824427.93863035052</v>
      </c>
      <c r="W1452" s="275" t="s">
        <v>100</v>
      </c>
      <c r="X1452" s="275" t="s">
        <v>114</v>
      </c>
      <c r="Y1452" s="275">
        <v>-11</v>
      </c>
      <c r="Z1452" s="275">
        <v>1</v>
      </c>
      <c r="AA1452" s="282" t="s">
        <v>631</v>
      </c>
      <c r="AB1452" s="289" t="s">
        <v>422</v>
      </c>
      <c r="AC1452" s="275" t="s">
        <v>1423</v>
      </c>
      <c r="AD1452" s="290" t="s">
        <v>349</v>
      </c>
      <c r="AE1452" s="292"/>
      <c r="AF1452" s="292"/>
      <c r="AG1452" s="292"/>
    </row>
    <row r="1453" spans="1:33" x14ac:dyDescent="0.25">
      <c r="A1453" s="275">
        <v>8520</v>
      </c>
      <c r="B1453" s="275" t="s">
        <v>196</v>
      </c>
      <c r="C1453" s="275" t="s">
        <v>19</v>
      </c>
      <c r="D1453" s="275">
        <v>95</v>
      </c>
      <c r="E1453" s="275" t="s">
        <v>153</v>
      </c>
      <c r="F1453" s="275" t="s">
        <v>17</v>
      </c>
      <c r="G1453" s="276">
        <v>85200410023573</v>
      </c>
      <c r="H1453" s="277" t="s">
        <v>60</v>
      </c>
      <c r="I1453" s="277" t="s">
        <v>217</v>
      </c>
      <c r="J1453" s="278">
        <v>42046</v>
      </c>
      <c r="K1453" s="279">
        <v>481</v>
      </c>
      <c r="L1453" s="275" t="s">
        <v>111</v>
      </c>
      <c r="M1453" s="275" t="s">
        <v>42</v>
      </c>
      <c r="N1453" s="278">
        <v>42433</v>
      </c>
      <c r="O1453" s="278" t="s">
        <v>266</v>
      </c>
      <c r="P1453" s="279">
        <v>94</v>
      </c>
      <c r="Q1453" s="278" t="s">
        <v>36</v>
      </c>
      <c r="R1453" s="275">
        <v>-432223</v>
      </c>
      <c r="S1453" s="275" t="s">
        <v>197</v>
      </c>
      <c r="T1453" s="275">
        <v>-5766.76</v>
      </c>
      <c r="U1453" s="275" t="s">
        <v>197</v>
      </c>
      <c r="V1453" s="283">
        <v>-432222.81350012368</v>
      </c>
      <c r="W1453" s="275" t="s">
        <v>100</v>
      </c>
      <c r="X1453" s="275" t="s">
        <v>114</v>
      </c>
      <c r="Y1453" s="275">
        <v>-5.77</v>
      </c>
      <c r="Z1453" s="275">
        <v>1</v>
      </c>
      <c r="AA1453" s="282" t="s">
        <v>631</v>
      </c>
      <c r="AB1453" s="289" t="s">
        <v>476</v>
      </c>
      <c r="AC1453" s="275" t="s">
        <v>384</v>
      </c>
      <c r="AD1453" s="290" t="s">
        <v>349</v>
      </c>
      <c r="AE1453" s="292"/>
      <c r="AF1453" s="292"/>
      <c r="AG1453" s="292"/>
    </row>
    <row r="1454" spans="1:33" x14ac:dyDescent="0.25">
      <c r="A1454" s="275">
        <v>8520</v>
      </c>
      <c r="B1454" s="275" t="s">
        <v>196</v>
      </c>
      <c r="C1454" s="275" t="s">
        <v>19</v>
      </c>
      <c r="D1454" s="275">
        <v>95</v>
      </c>
      <c r="E1454" s="275" t="s">
        <v>153</v>
      </c>
      <c r="F1454" s="275" t="s">
        <v>17</v>
      </c>
      <c r="G1454" s="276">
        <v>85200310055712</v>
      </c>
      <c r="H1454" s="277" t="s">
        <v>277</v>
      </c>
      <c r="I1454" s="277" t="s">
        <v>221</v>
      </c>
      <c r="J1454" s="278">
        <v>41852</v>
      </c>
      <c r="K1454" s="279">
        <v>675</v>
      </c>
      <c r="L1454" s="275" t="s">
        <v>161</v>
      </c>
      <c r="M1454" s="275" t="s">
        <v>128</v>
      </c>
      <c r="N1454" s="278">
        <v>42433</v>
      </c>
      <c r="O1454" s="278" t="s">
        <v>266</v>
      </c>
      <c r="P1454" s="279">
        <v>94</v>
      </c>
      <c r="Q1454" s="278" t="s">
        <v>36</v>
      </c>
      <c r="R1454" s="275">
        <v>-330680</v>
      </c>
      <c r="S1454" s="275" t="s">
        <v>197</v>
      </c>
      <c r="T1454" s="275">
        <v>-4411.97</v>
      </c>
      <c r="U1454" s="275" t="s">
        <v>197</v>
      </c>
      <c r="V1454" s="283">
        <v>-330680.3276845474</v>
      </c>
      <c r="W1454" s="275" t="s">
        <v>100</v>
      </c>
      <c r="X1454" s="275" t="s">
        <v>114</v>
      </c>
      <c r="Y1454" s="275">
        <v>-4.41</v>
      </c>
      <c r="Z1454" s="275">
        <v>1</v>
      </c>
      <c r="AA1454" s="282" t="s">
        <v>631</v>
      </c>
      <c r="AB1454" s="289" t="s">
        <v>476</v>
      </c>
      <c r="AC1454" s="275" t="s">
        <v>376</v>
      </c>
      <c r="AD1454" s="290" t="s">
        <v>349</v>
      </c>
      <c r="AE1454" s="292"/>
      <c r="AF1454" s="292"/>
      <c r="AG1454" s="292"/>
    </row>
    <row r="1455" spans="1:33" x14ac:dyDescent="0.25">
      <c r="A1455" s="275">
        <v>8520</v>
      </c>
      <c r="B1455" s="275" t="s">
        <v>196</v>
      </c>
      <c r="C1455" s="275" t="s">
        <v>19</v>
      </c>
      <c r="D1455" s="275">
        <v>95</v>
      </c>
      <c r="E1455" s="275" t="s">
        <v>153</v>
      </c>
      <c r="F1455" s="275" t="s">
        <v>17</v>
      </c>
      <c r="G1455" s="276">
        <v>85200330013220</v>
      </c>
      <c r="H1455" s="277" t="s">
        <v>60</v>
      </c>
      <c r="I1455" s="277" t="s">
        <v>217</v>
      </c>
      <c r="J1455" s="278">
        <v>42430</v>
      </c>
      <c r="K1455" s="279">
        <v>97</v>
      </c>
      <c r="L1455" s="275" t="s">
        <v>111</v>
      </c>
      <c r="M1455" s="275" t="s">
        <v>42</v>
      </c>
      <c r="N1455" s="278">
        <v>42496</v>
      </c>
      <c r="O1455" s="278" t="s">
        <v>268</v>
      </c>
      <c r="P1455" s="279">
        <v>31</v>
      </c>
      <c r="Q1455" s="278" t="s">
        <v>34</v>
      </c>
      <c r="R1455" s="275">
        <v>-275357</v>
      </c>
      <c r="S1455" s="275" t="s">
        <v>197</v>
      </c>
      <c r="T1455" s="275">
        <v>-3673.84</v>
      </c>
      <c r="U1455" s="275" t="s">
        <v>197</v>
      </c>
      <c r="V1455" s="283">
        <v>-275356.95280353166</v>
      </c>
      <c r="W1455" s="275" t="s">
        <v>100</v>
      </c>
      <c r="X1455" s="275" t="s">
        <v>114</v>
      </c>
      <c r="Y1455" s="275">
        <v>-3.67</v>
      </c>
      <c r="Z1455" s="275">
        <v>1</v>
      </c>
      <c r="AA1455" s="282" t="s">
        <v>631</v>
      </c>
      <c r="AB1455" s="289" t="s">
        <v>422</v>
      </c>
      <c r="AC1455" s="275" t="s">
        <v>364</v>
      </c>
      <c r="AD1455" s="290" t="s">
        <v>349</v>
      </c>
      <c r="AE1455" s="292"/>
      <c r="AF1455" s="292"/>
      <c r="AG1455" s="292"/>
    </row>
    <row r="1456" spans="1:33" x14ac:dyDescent="0.25">
      <c r="A1456" s="275">
        <v>8520</v>
      </c>
      <c r="B1456" s="275" t="s">
        <v>196</v>
      </c>
      <c r="C1456" s="275" t="s">
        <v>19</v>
      </c>
      <c r="D1456" s="275">
        <v>95</v>
      </c>
      <c r="E1456" s="275" t="s">
        <v>153</v>
      </c>
      <c r="F1456" s="275" t="s">
        <v>17</v>
      </c>
      <c r="G1456" s="276">
        <v>85200310078576</v>
      </c>
      <c r="H1456" s="277" t="s">
        <v>56</v>
      </c>
      <c r="I1456" s="277" t="s">
        <v>219</v>
      </c>
      <c r="J1456" s="278">
        <v>42461</v>
      </c>
      <c r="K1456" s="279">
        <v>66</v>
      </c>
      <c r="L1456" s="275" t="s">
        <v>111</v>
      </c>
      <c r="M1456" s="275" t="s">
        <v>42</v>
      </c>
      <c r="N1456" s="278">
        <v>42524</v>
      </c>
      <c r="O1456" s="278" t="s">
        <v>268</v>
      </c>
      <c r="P1456" s="279">
        <v>3</v>
      </c>
      <c r="Q1456" s="278" t="s">
        <v>33</v>
      </c>
      <c r="R1456" s="275">
        <v>-263070</v>
      </c>
      <c r="S1456" s="275" t="s">
        <v>197</v>
      </c>
      <c r="T1456" s="275">
        <v>-3509.91</v>
      </c>
      <c r="U1456" s="275" t="s">
        <v>197</v>
      </c>
      <c r="V1456" s="283">
        <v>-263070.28129005176</v>
      </c>
      <c r="W1456" s="275" t="s">
        <v>100</v>
      </c>
      <c r="X1456" s="275" t="s">
        <v>114</v>
      </c>
      <c r="Y1456" s="275">
        <v>-3.51</v>
      </c>
      <c r="Z1456" s="275">
        <v>1</v>
      </c>
      <c r="AA1456" s="282" t="s">
        <v>631</v>
      </c>
      <c r="AB1456" s="289" t="s">
        <v>422</v>
      </c>
      <c r="AC1456" s="275" t="s">
        <v>384</v>
      </c>
      <c r="AD1456" s="290" t="s">
        <v>349</v>
      </c>
      <c r="AE1456" s="292"/>
      <c r="AF1456" s="292"/>
      <c r="AG1456" s="292"/>
    </row>
    <row r="1457" spans="1:33" x14ac:dyDescent="0.25">
      <c r="A1457" s="275">
        <v>8520</v>
      </c>
      <c r="B1457" s="275" t="s">
        <v>196</v>
      </c>
      <c r="C1457" s="275" t="s">
        <v>19</v>
      </c>
      <c r="D1457" s="275">
        <v>95</v>
      </c>
      <c r="E1457" s="275" t="s">
        <v>153</v>
      </c>
      <c r="F1457" s="275" t="s">
        <v>17</v>
      </c>
      <c r="G1457" s="276">
        <v>85200310059904</v>
      </c>
      <c r="H1457" s="277" t="s">
        <v>277</v>
      </c>
      <c r="I1457" s="277" t="s">
        <v>221</v>
      </c>
      <c r="J1457" s="278">
        <v>41946</v>
      </c>
      <c r="K1457" s="279">
        <v>581</v>
      </c>
      <c r="L1457" s="275" t="s">
        <v>161</v>
      </c>
      <c r="M1457" s="275" t="s">
        <v>128</v>
      </c>
      <c r="N1457" s="278">
        <v>42433</v>
      </c>
      <c r="O1457" s="278" t="s">
        <v>266</v>
      </c>
      <c r="P1457" s="279">
        <v>94</v>
      </c>
      <c r="Q1457" s="278" t="s">
        <v>36</v>
      </c>
      <c r="R1457" s="275">
        <v>-165340</v>
      </c>
      <c r="S1457" s="275" t="s">
        <v>197</v>
      </c>
      <c r="T1457" s="275">
        <v>-2205.98</v>
      </c>
      <c r="U1457" s="275" t="s">
        <v>197</v>
      </c>
      <c r="V1457" s="283">
        <v>-165339.78908867418</v>
      </c>
      <c r="W1457" s="275" t="s">
        <v>100</v>
      </c>
      <c r="X1457" s="275" t="s">
        <v>114</v>
      </c>
      <c r="Y1457" s="275">
        <v>-2.21</v>
      </c>
      <c r="Z1457" s="275">
        <v>1</v>
      </c>
      <c r="AA1457" s="282" t="s">
        <v>631</v>
      </c>
      <c r="AB1457" s="289" t="s">
        <v>476</v>
      </c>
      <c r="AC1457" s="275" t="s">
        <v>1423</v>
      </c>
      <c r="AD1457" s="290" t="s">
        <v>349</v>
      </c>
      <c r="AE1457" s="292"/>
      <c r="AF1457" s="292"/>
      <c r="AG1457" s="292"/>
    </row>
    <row r="1458" spans="1:33" x14ac:dyDescent="0.25">
      <c r="A1458" s="275">
        <v>8520</v>
      </c>
      <c r="B1458" s="275" t="s">
        <v>196</v>
      </c>
      <c r="C1458" s="275" t="s">
        <v>19</v>
      </c>
      <c r="D1458" s="275">
        <v>95</v>
      </c>
      <c r="E1458" s="275" t="s">
        <v>153</v>
      </c>
      <c r="F1458" s="275" t="s">
        <v>17</v>
      </c>
      <c r="G1458" s="276">
        <v>85200310059903</v>
      </c>
      <c r="H1458" s="277" t="s">
        <v>277</v>
      </c>
      <c r="I1458" s="277" t="s">
        <v>221</v>
      </c>
      <c r="J1458" s="278">
        <v>41946</v>
      </c>
      <c r="K1458" s="279">
        <v>581</v>
      </c>
      <c r="L1458" s="275" t="s">
        <v>161</v>
      </c>
      <c r="M1458" s="275" t="s">
        <v>128</v>
      </c>
      <c r="N1458" s="278">
        <v>42433</v>
      </c>
      <c r="O1458" s="278" t="s">
        <v>266</v>
      </c>
      <c r="P1458" s="279">
        <v>94</v>
      </c>
      <c r="Q1458" s="278" t="s">
        <v>36</v>
      </c>
      <c r="R1458" s="275">
        <v>-165340</v>
      </c>
      <c r="S1458" s="275" t="s">
        <v>197</v>
      </c>
      <c r="T1458" s="275">
        <v>-2205.98</v>
      </c>
      <c r="U1458" s="275" t="s">
        <v>197</v>
      </c>
      <c r="V1458" s="283">
        <v>-165339.78908867418</v>
      </c>
      <c r="W1458" s="275" t="s">
        <v>100</v>
      </c>
      <c r="X1458" s="275" t="s">
        <v>114</v>
      </c>
      <c r="Y1458" s="275">
        <v>-2.21</v>
      </c>
      <c r="Z1458" s="275">
        <v>1</v>
      </c>
      <c r="AA1458" s="282" t="s">
        <v>631</v>
      </c>
      <c r="AB1458" s="289" t="s">
        <v>476</v>
      </c>
      <c r="AC1458" s="275" t="s">
        <v>1423</v>
      </c>
      <c r="AD1458" s="290" t="s">
        <v>349</v>
      </c>
      <c r="AE1458" s="292"/>
      <c r="AF1458" s="292"/>
      <c r="AG1458" s="292"/>
    </row>
    <row r="1459" spans="1:33" x14ac:dyDescent="0.25">
      <c r="A1459" s="275">
        <v>8520</v>
      </c>
      <c r="B1459" s="275" t="s">
        <v>196</v>
      </c>
      <c r="C1459" s="275" t="s">
        <v>19</v>
      </c>
      <c r="D1459" s="275">
        <v>95</v>
      </c>
      <c r="E1459" s="275" t="s">
        <v>153</v>
      </c>
      <c r="F1459" s="275" t="s">
        <v>17</v>
      </c>
      <c r="G1459" s="276">
        <v>85201130003658</v>
      </c>
      <c r="H1459" s="277" t="s">
        <v>1061</v>
      </c>
      <c r="I1459" s="277" t="s">
        <v>334</v>
      </c>
      <c r="J1459" s="278">
        <v>42278</v>
      </c>
      <c r="K1459" s="279">
        <v>249</v>
      </c>
      <c r="L1459" s="275" t="s">
        <v>111</v>
      </c>
      <c r="M1459" s="275" t="s">
        <v>42</v>
      </c>
      <c r="N1459" s="278">
        <v>42433</v>
      </c>
      <c r="O1459" s="278" t="s">
        <v>266</v>
      </c>
      <c r="P1459" s="279">
        <v>94</v>
      </c>
      <c r="Q1459" s="278" t="s">
        <v>36</v>
      </c>
      <c r="R1459" s="275">
        <v>-85520.74</v>
      </c>
      <c r="S1459" s="275" t="s">
        <v>197</v>
      </c>
      <c r="T1459" s="275">
        <v>-1141.03</v>
      </c>
      <c r="U1459" s="275" t="s">
        <v>197</v>
      </c>
      <c r="V1459" s="283">
        <v>-85521.019929396411</v>
      </c>
      <c r="W1459" s="275" t="s">
        <v>100</v>
      </c>
      <c r="X1459" s="275" t="s">
        <v>114</v>
      </c>
      <c r="Y1459" s="275">
        <v>-1.1399999999999999</v>
      </c>
      <c r="Z1459" s="275">
        <v>1</v>
      </c>
      <c r="AA1459" s="282" t="s">
        <v>631</v>
      </c>
      <c r="AB1459" s="289" t="s">
        <v>422</v>
      </c>
      <c r="AC1459" s="275" t="s">
        <v>1423</v>
      </c>
      <c r="AD1459" s="290" t="s">
        <v>349</v>
      </c>
      <c r="AE1459" s="292"/>
      <c r="AF1459" s="292"/>
      <c r="AG1459" s="292"/>
    </row>
    <row r="1460" spans="1:33" x14ac:dyDescent="0.25">
      <c r="A1460" s="275">
        <v>8520</v>
      </c>
      <c r="B1460" s="275" t="s">
        <v>196</v>
      </c>
      <c r="C1460" s="275" t="s">
        <v>19</v>
      </c>
      <c r="D1460" s="275">
        <v>95</v>
      </c>
      <c r="E1460" s="275" t="s">
        <v>153</v>
      </c>
      <c r="F1460" s="275" t="s">
        <v>17</v>
      </c>
      <c r="G1460" s="276">
        <v>85200330013282</v>
      </c>
      <c r="H1460" s="277" t="s">
        <v>60</v>
      </c>
      <c r="I1460" s="277" t="s">
        <v>235</v>
      </c>
      <c r="J1460" s="278">
        <v>42461</v>
      </c>
      <c r="K1460" s="279">
        <v>66</v>
      </c>
      <c r="L1460" s="275" t="s">
        <v>111</v>
      </c>
      <c r="M1460" s="275" t="s">
        <v>42</v>
      </c>
      <c r="N1460" s="278">
        <v>42524</v>
      </c>
      <c r="O1460" s="278" t="s">
        <v>268</v>
      </c>
      <c r="P1460" s="279">
        <v>3</v>
      </c>
      <c r="Q1460" s="278" t="s">
        <v>33</v>
      </c>
      <c r="R1460" s="275">
        <v>1355</v>
      </c>
      <c r="S1460" s="275" t="s">
        <v>197</v>
      </c>
      <c r="T1460" s="275">
        <v>18.079999999999998</v>
      </c>
      <c r="U1460" s="275" t="s">
        <v>197</v>
      </c>
      <c r="V1460" s="283">
        <v>1355.1090158220968</v>
      </c>
      <c r="W1460" s="275" t="s">
        <v>100</v>
      </c>
      <c r="X1460" s="275" t="s">
        <v>114</v>
      </c>
      <c r="Y1460" s="275">
        <v>0.02</v>
      </c>
      <c r="Z1460" s="275">
        <v>1</v>
      </c>
      <c r="AA1460" s="282" t="s">
        <v>629</v>
      </c>
      <c r="AB1460" s="289" t="s">
        <v>422</v>
      </c>
      <c r="AC1460" s="275" t="s">
        <v>384</v>
      </c>
      <c r="AD1460" s="290" t="s">
        <v>349</v>
      </c>
      <c r="AE1460" s="292"/>
      <c r="AF1460" s="292"/>
      <c r="AG1460" s="292"/>
    </row>
    <row r="1461" spans="1:33" x14ac:dyDescent="0.25">
      <c r="A1461" s="275">
        <v>8520</v>
      </c>
      <c r="B1461" s="275" t="s">
        <v>196</v>
      </c>
      <c r="C1461" s="275" t="s">
        <v>19</v>
      </c>
      <c r="D1461" s="275">
        <v>95</v>
      </c>
      <c r="E1461" s="275" t="s">
        <v>153</v>
      </c>
      <c r="F1461" s="275" t="s">
        <v>17</v>
      </c>
      <c r="G1461" s="276">
        <v>85200710011562</v>
      </c>
      <c r="H1461" s="277" t="s">
        <v>277</v>
      </c>
      <c r="I1461" s="277" t="s">
        <v>222</v>
      </c>
      <c r="J1461" s="278">
        <v>42461</v>
      </c>
      <c r="K1461" s="279">
        <v>66</v>
      </c>
      <c r="L1461" s="275" t="s">
        <v>111</v>
      </c>
      <c r="M1461" s="275" t="s">
        <v>42</v>
      </c>
      <c r="N1461" s="278">
        <v>42524</v>
      </c>
      <c r="O1461" s="278" t="s">
        <v>268</v>
      </c>
      <c r="P1461" s="279">
        <v>3</v>
      </c>
      <c r="Q1461" s="278" t="s">
        <v>33</v>
      </c>
      <c r="R1461" s="275">
        <v>14673</v>
      </c>
      <c r="S1461" s="275" t="s">
        <v>197</v>
      </c>
      <c r="T1461" s="275">
        <v>195.77</v>
      </c>
      <c r="U1461" s="275" t="s">
        <v>197</v>
      </c>
      <c r="V1461" s="283">
        <v>14673.102435148889</v>
      </c>
      <c r="W1461" s="275" t="s">
        <v>100</v>
      </c>
      <c r="X1461" s="275" t="s">
        <v>114</v>
      </c>
      <c r="Y1461" s="275">
        <v>0.2</v>
      </c>
      <c r="Z1461" s="275">
        <v>1</v>
      </c>
      <c r="AA1461" s="282" t="s">
        <v>630</v>
      </c>
      <c r="AB1461" s="289" t="s">
        <v>422</v>
      </c>
      <c r="AC1461" s="275" t="s">
        <v>384</v>
      </c>
      <c r="AD1461" s="290" t="s">
        <v>350</v>
      </c>
      <c r="AE1461" s="292"/>
      <c r="AF1461" s="292" t="s">
        <v>2134</v>
      </c>
      <c r="AG1461" s="292"/>
    </row>
    <row r="1462" spans="1:33" x14ac:dyDescent="0.25">
      <c r="A1462" s="275">
        <v>8520</v>
      </c>
      <c r="B1462" s="275" t="s">
        <v>196</v>
      </c>
      <c r="C1462" s="275" t="s">
        <v>19</v>
      </c>
      <c r="D1462" s="275">
        <v>95</v>
      </c>
      <c r="E1462" s="275" t="s">
        <v>153</v>
      </c>
      <c r="F1462" s="275" t="s">
        <v>17</v>
      </c>
      <c r="G1462" s="276">
        <v>85200410034396</v>
      </c>
      <c r="H1462" s="277" t="s">
        <v>60</v>
      </c>
      <c r="I1462" s="277" t="s">
        <v>235</v>
      </c>
      <c r="J1462" s="278">
        <v>42461</v>
      </c>
      <c r="K1462" s="279">
        <v>66</v>
      </c>
      <c r="L1462" s="275" t="s">
        <v>111</v>
      </c>
      <c r="M1462" s="275" t="s">
        <v>42</v>
      </c>
      <c r="N1462" s="278">
        <v>42524</v>
      </c>
      <c r="O1462" s="278" t="s">
        <v>268</v>
      </c>
      <c r="P1462" s="279">
        <v>3</v>
      </c>
      <c r="Q1462" s="278" t="s">
        <v>33</v>
      </c>
      <c r="R1462" s="275">
        <v>45100</v>
      </c>
      <c r="S1462" s="275" t="s">
        <v>197</v>
      </c>
      <c r="T1462" s="275">
        <v>601.73</v>
      </c>
      <c r="U1462" s="275" t="s">
        <v>197</v>
      </c>
      <c r="V1462" s="283">
        <v>45100.096686428675</v>
      </c>
      <c r="W1462" s="275" t="s">
        <v>100</v>
      </c>
      <c r="X1462" s="275" t="s">
        <v>114</v>
      </c>
      <c r="Y1462" s="275">
        <v>0.6</v>
      </c>
      <c r="Z1462" s="275">
        <v>1</v>
      </c>
      <c r="AA1462" s="282" t="s">
        <v>630</v>
      </c>
      <c r="AB1462" s="289" t="s">
        <v>422</v>
      </c>
      <c r="AC1462" s="275" t="s">
        <v>2240</v>
      </c>
      <c r="AD1462" s="290" t="s">
        <v>350</v>
      </c>
      <c r="AE1462" s="292"/>
      <c r="AF1462" s="292" t="s">
        <v>2134</v>
      </c>
      <c r="AG1462" s="292"/>
    </row>
    <row r="1463" spans="1:33" x14ac:dyDescent="0.25">
      <c r="A1463" s="275">
        <v>8520</v>
      </c>
      <c r="B1463" s="275" t="s">
        <v>196</v>
      </c>
      <c r="C1463" s="275" t="s">
        <v>19</v>
      </c>
      <c r="D1463" s="275">
        <v>95</v>
      </c>
      <c r="E1463" s="275" t="s">
        <v>153</v>
      </c>
      <c r="F1463" s="275" t="s">
        <v>17</v>
      </c>
      <c r="G1463" s="276">
        <v>85200330012569</v>
      </c>
      <c r="H1463" s="277" t="s">
        <v>60</v>
      </c>
      <c r="I1463" s="277" t="s">
        <v>217</v>
      </c>
      <c r="J1463" s="278">
        <v>42095</v>
      </c>
      <c r="K1463" s="279">
        <v>432</v>
      </c>
      <c r="L1463" s="275" t="s">
        <v>111</v>
      </c>
      <c r="M1463" s="275" t="s">
        <v>42</v>
      </c>
      <c r="N1463" s="278">
        <v>42466</v>
      </c>
      <c r="O1463" s="278" t="s">
        <v>266</v>
      </c>
      <c r="P1463" s="279">
        <v>61</v>
      </c>
      <c r="Q1463" s="278" t="s">
        <v>35</v>
      </c>
      <c r="R1463" s="275">
        <v>238108.62</v>
      </c>
      <c r="S1463" s="275" t="s">
        <v>197</v>
      </c>
      <c r="T1463" s="275">
        <v>3176.87</v>
      </c>
      <c r="U1463" s="275" t="s">
        <v>197</v>
      </c>
      <c r="V1463" s="283">
        <v>238108.69353400136</v>
      </c>
      <c r="W1463" s="275" t="s">
        <v>100</v>
      </c>
      <c r="X1463" s="275" t="s">
        <v>114</v>
      </c>
      <c r="Y1463" s="275">
        <v>3.18</v>
      </c>
      <c r="Z1463" s="275">
        <v>1</v>
      </c>
      <c r="AA1463" s="282" t="s">
        <v>630</v>
      </c>
      <c r="AB1463" s="289" t="s">
        <v>1106</v>
      </c>
      <c r="AC1463" s="275" t="s">
        <v>361</v>
      </c>
      <c r="AD1463" s="290" t="s">
        <v>350</v>
      </c>
      <c r="AE1463" s="292"/>
      <c r="AF1463" s="292" t="s">
        <v>2134</v>
      </c>
      <c r="AG1463" s="292"/>
    </row>
    <row r="1464" spans="1:33" x14ac:dyDescent="0.25">
      <c r="A1464" s="275">
        <v>8520</v>
      </c>
      <c r="B1464" s="275" t="s">
        <v>196</v>
      </c>
      <c r="C1464" s="275" t="s">
        <v>19</v>
      </c>
      <c r="D1464" s="275">
        <v>95</v>
      </c>
      <c r="E1464" s="275" t="s">
        <v>153</v>
      </c>
      <c r="F1464" s="275" t="s">
        <v>17</v>
      </c>
      <c r="G1464" s="276">
        <v>85200330012710</v>
      </c>
      <c r="H1464" s="277" t="s">
        <v>60</v>
      </c>
      <c r="I1464" s="277" t="s">
        <v>217</v>
      </c>
      <c r="J1464" s="278">
        <v>42179</v>
      </c>
      <c r="K1464" s="279">
        <v>348</v>
      </c>
      <c r="L1464" s="275" t="s">
        <v>111</v>
      </c>
      <c r="M1464" s="275" t="s">
        <v>42</v>
      </c>
      <c r="N1464" s="278">
        <v>42466</v>
      </c>
      <c r="O1464" s="278" t="s">
        <v>266</v>
      </c>
      <c r="P1464" s="279">
        <v>61</v>
      </c>
      <c r="Q1464" s="278" t="s">
        <v>35</v>
      </c>
      <c r="R1464" s="275">
        <v>257073.65</v>
      </c>
      <c r="S1464" s="275" t="s">
        <v>197</v>
      </c>
      <c r="T1464" s="275">
        <v>3429.9</v>
      </c>
      <c r="U1464" s="275" t="s">
        <v>197</v>
      </c>
      <c r="V1464" s="283">
        <v>257073.4741907196</v>
      </c>
      <c r="W1464" s="275" t="s">
        <v>100</v>
      </c>
      <c r="X1464" s="275" t="s">
        <v>114</v>
      </c>
      <c r="Y1464" s="275">
        <v>3.43</v>
      </c>
      <c r="Z1464" s="275">
        <v>1</v>
      </c>
      <c r="AA1464" s="282" t="s">
        <v>630</v>
      </c>
      <c r="AB1464" s="289" t="s">
        <v>468</v>
      </c>
      <c r="AC1464" s="275" t="s">
        <v>1109</v>
      </c>
      <c r="AD1464" s="290" t="s">
        <v>350</v>
      </c>
      <c r="AE1464" s="292"/>
      <c r="AF1464" s="292" t="s">
        <v>2134</v>
      </c>
      <c r="AG1464" s="292"/>
    </row>
    <row r="1465" spans="1:33" x14ac:dyDescent="0.25">
      <c r="A1465" s="275">
        <v>8520</v>
      </c>
      <c r="B1465" s="275" t="s">
        <v>196</v>
      </c>
      <c r="C1465" s="275" t="s">
        <v>19</v>
      </c>
      <c r="D1465" s="275">
        <v>95</v>
      </c>
      <c r="E1465" s="275" t="s">
        <v>153</v>
      </c>
      <c r="F1465" s="275" t="s">
        <v>17</v>
      </c>
      <c r="G1465" s="276">
        <v>85200710011441</v>
      </c>
      <c r="H1465" s="277" t="s">
        <v>277</v>
      </c>
      <c r="I1465" s="277" t="s">
        <v>213</v>
      </c>
      <c r="J1465" s="278">
        <v>42430</v>
      </c>
      <c r="K1465" s="279">
        <v>97</v>
      </c>
      <c r="L1465" s="275" t="s">
        <v>111</v>
      </c>
      <c r="M1465" s="275" t="s">
        <v>42</v>
      </c>
      <c r="N1465" s="278">
        <v>42496</v>
      </c>
      <c r="O1465" s="278" t="s">
        <v>268</v>
      </c>
      <c r="P1465" s="279">
        <v>31</v>
      </c>
      <c r="Q1465" s="278" t="s">
        <v>34</v>
      </c>
      <c r="R1465" s="275">
        <v>316000</v>
      </c>
      <c r="S1465" s="275" t="s">
        <v>197</v>
      </c>
      <c r="T1465" s="275">
        <v>4216.1000000000004</v>
      </c>
      <c r="U1465" s="275" t="s">
        <v>197</v>
      </c>
      <c r="V1465" s="283">
        <v>315999.73017740838</v>
      </c>
      <c r="W1465" s="275" t="s">
        <v>100</v>
      </c>
      <c r="X1465" s="275" t="s">
        <v>114</v>
      </c>
      <c r="Y1465" s="275">
        <v>4.22</v>
      </c>
      <c r="Z1465" s="275">
        <v>1</v>
      </c>
      <c r="AA1465" s="282" t="s">
        <v>630</v>
      </c>
      <c r="AB1465" s="289" t="s">
        <v>422</v>
      </c>
      <c r="AC1465" s="275" t="s">
        <v>364</v>
      </c>
      <c r="AD1465" s="290" t="s">
        <v>350</v>
      </c>
      <c r="AE1465" s="292"/>
      <c r="AF1465" s="292" t="s">
        <v>2134</v>
      </c>
      <c r="AG1465" s="292"/>
    </row>
    <row r="1466" spans="1:33" x14ac:dyDescent="0.25">
      <c r="A1466" s="275">
        <v>8520</v>
      </c>
      <c r="B1466" s="275" t="s">
        <v>196</v>
      </c>
      <c r="C1466" s="275" t="s">
        <v>19</v>
      </c>
      <c r="D1466" s="275">
        <v>95</v>
      </c>
      <c r="E1466" s="275" t="s">
        <v>153</v>
      </c>
      <c r="F1466" s="275" t="s">
        <v>17</v>
      </c>
      <c r="G1466" s="276">
        <v>85200710011470</v>
      </c>
      <c r="H1466" s="277" t="s">
        <v>277</v>
      </c>
      <c r="I1466" s="277" t="s">
        <v>213</v>
      </c>
      <c r="J1466" s="278">
        <v>42430</v>
      </c>
      <c r="K1466" s="279">
        <v>97</v>
      </c>
      <c r="L1466" s="275" t="s">
        <v>111</v>
      </c>
      <c r="M1466" s="275" t="s">
        <v>42</v>
      </c>
      <c r="N1466" s="278">
        <v>42496</v>
      </c>
      <c r="O1466" s="278" t="s">
        <v>268</v>
      </c>
      <c r="P1466" s="279">
        <v>31</v>
      </c>
      <c r="Q1466" s="278" t="s">
        <v>34</v>
      </c>
      <c r="R1466" s="275">
        <v>316000</v>
      </c>
      <c r="S1466" s="275" t="s">
        <v>197</v>
      </c>
      <c r="T1466" s="275">
        <v>4216.1000000000004</v>
      </c>
      <c r="U1466" s="275" t="s">
        <v>197</v>
      </c>
      <c r="V1466" s="283">
        <v>315999.73017740838</v>
      </c>
      <c r="W1466" s="275" t="s">
        <v>100</v>
      </c>
      <c r="X1466" s="275" t="s">
        <v>114</v>
      </c>
      <c r="Y1466" s="275">
        <v>4.22</v>
      </c>
      <c r="Z1466" s="275">
        <v>1</v>
      </c>
      <c r="AA1466" s="282" t="s">
        <v>630</v>
      </c>
      <c r="AB1466" s="289" t="s">
        <v>422</v>
      </c>
      <c r="AC1466" s="275" t="s">
        <v>364</v>
      </c>
      <c r="AD1466" s="290" t="s">
        <v>350</v>
      </c>
      <c r="AE1466" s="292"/>
      <c r="AF1466" s="292" t="s">
        <v>2134</v>
      </c>
      <c r="AG1466" s="292"/>
    </row>
    <row r="1467" spans="1:33" x14ac:dyDescent="0.25">
      <c r="A1467" s="275">
        <v>8520</v>
      </c>
      <c r="B1467" s="275" t="s">
        <v>196</v>
      </c>
      <c r="C1467" s="275" t="s">
        <v>19</v>
      </c>
      <c r="D1467" s="275">
        <v>95</v>
      </c>
      <c r="E1467" s="275" t="s">
        <v>153</v>
      </c>
      <c r="F1467" s="275" t="s">
        <v>17</v>
      </c>
      <c r="G1467" s="276">
        <v>85200330012589</v>
      </c>
      <c r="H1467" s="277" t="s">
        <v>60</v>
      </c>
      <c r="I1467" s="277" t="s">
        <v>217</v>
      </c>
      <c r="J1467" s="278">
        <v>42095</v>
      </c>
      <c r="K1467" s="279">
        <v>432</v>
      </c>
      <c r="L1467" s="275" t="s">
        <v>111</v>
      </c>
      <c r="M1467" s="275" t="s">
        <v>42</v>
      </c>
      <c r="N1467" s="278">
        <v>42466</v>
      </c>
      <c r="O1467" s="278" t="s">
        <v>266</v>
      </c>
      <c r="P1467" s="279">
        <v>61</v>
      </c>
      <c r="Q1467" s="278" t="s">
        <v>35</v>
      </c>
      <c r="R1467" s="275">
        <v>428456</v>
      </c>
      <c r="S1467" s="275" t="s">
        <v>197</v>
      </c>
      <c r="T1467" s="275">
        <v>5716.5</v>
      </c>
      <c r="U1467" s="275" t="s">
        <v>197</v>
      </c>
      <c r="V1467" s="283">
        <v>428455.79031786596</v>
      </c>
      <c r="W1467" s="275" t="s">
        <v>100</v>
      </c>
      <c r="X1467" s="275" t="s">
        <v>114</v>
      </c>
      <c r="Y1467" s="275">
        <v>5.72</v>
      </c>
      <c r="Z1467" s="275">
        <v>1</v>
      </c>
      <c r="AA1467" s="282" t="s">
        <v>630</v>
      </c>
      <c r="AB1467" s="289" t="s">
        <v>1106</v>
      </c>
      <c r="AC1467" s="275" t="s">
        <v>361</v>
      </c>
      <c r="AD1467" s="290" t="s">
        <v>350</v>
      </c>
      <c r="AE1467" s="292"/>
      <c r="AF1467" s="292" t="s">
        <v>2134</v>
      </c>
      <c r="AG1467" s="292"/>
    </row>
    <row r="1468" spans="1:33" x14ac:dyDescent="0.25">
      <c r="A1468" s="275">
        <v>8520</v>
      </c>
      <c r="B1468" s="275" t="s">
        <v>196</v>
      </c>
      <c r="C1468" s="275" t="s">
        <v>19</v>
      </c>
      <c r="D1468" s="275">
        <v>95</v>
      </c>
      <c r="E1468" s="275" t="s">
        <v>153</v>
      </c>
      <c r="F1468" s="275" t="s">
        <v>17</v>
      </c>
      <c r="G1468" s="276">
        <v>85200330012709</v>
      </c>
      <c r="H1468" s="277" t="s">
        <v>60</v>
      </c>
      <c r="I1468" s="277" t="s">
        <v>217</v>
      </c>
      <c r="J1468" s="278">
        <v>42179</v>
      </c>
      <c r="K1468" s="279">
        <v>348</v>
      </c>
      <c r="L1468" s="275" t="s">
        <v>111</v>
      </c>
      <c r="M1468" s="275" t="s">
        <v>42</v>
      </c>
      <c r="N1468" s="278">
        <v>42466</v>
      </c>
      <c r="O1468" s="278" t="s">
        <v>266</v>
      </c>
      <c r="P1468" s="279">
        <v>61</v>
      </c>
      <c r="Q1468" s="278" t="s">
        <v>35</v>
      </c>
      <c r="R1468" s="275">
        <v>428456.25</v>
      </c>
      <c r="S1468" s="275" t="s">
        <v>197</v>
      </c>
      <c r="T1468" s="275">
        <v>5716.51</v>
      </c>
      <c r="U1468" s="275" t="s">
        <v>197</v>
      </c>
      <c r="V1468" s="283">
        <v>428456.539825065</v>
      </c>
      <c r="W1468" s="275" t="s">
        <v>100</v>
      </c>
      <c r="X1468" s="275" t="s">
        <v>114</v>
      </c>
      <c r="Y1468" s="275">
        <v>5.72</v>
      </c>
      <c r="Z1468" s="275">
        <v>1</v>
      </c>
      <c r="AA1468" s="282" t="s">
        <v>630</v>
      </c>
      <c r="AB1468" s="289" t="s">
        <v>468</v>
      </c>
      <c r="AC1468" s="275" t="s">
        <v>1108</v>
      </c>
      <c r="AD1468" s="290" t="s">
        <v>350</v>
      </c>
      <c r="AE1468" s="292"/>
      <c r="AF1468" s="292" t="s">
        <v>2134</v>
      </c>
      <c r="AG1468" s="292"/>
    </row>
    <row r="1469" spans="1:33" x14ac:dyDescent="0.25">
      <c r="A1469" s="275">
        <v>8520</v>
      </c>
      <c r="B1469" s="275" t="s">
        <v>196</v>
      </c>
      <c r="C1469" s="275" t="s">
        <v>19</v>
      </c>
      <c r="D1469" s="275">
        <v>95</v>
      </c>
      <c r="E1469" s="275" t="s">
        <v>153</v>
      </c>
      <c r="F1469" s="275" t="s">
        <v>17</v>
      </c>
      <c r="G1469" s="276">
        <v>85200710011423</v>
      </c>
      <c r="H1469" s="277" t="s">
        <v>277</v>
      </c>
      <c r="I1469" s="277" t="s">
        <v>213</v>
      </c>
      <c r="J1469" s="278">
        <v>42430</v>
      </c>
      <c r="K1469" s="279">
        <v>97</v>
      </c>
      <c r="L1469" s="275" t="s">
        <v>111</v>
      </c>
      <c r="M1469" s="275" t="s">
        <v>42</v>
      </c>
      <c r="N1469" s="278">
        <v>42496</v>
      </c>
      <c r="O1469" s="278" t="s">
        <v>268</v>
      </c>
      <c r="P1469" s="279">
        <v>31</v>
      </c>
      <c r="Q1469" s="278" t="s">
        <v>34</v>
      </c>
      <c r="R1469" s="275">
        <v>454717</v>
      </c>
      <c r="S1469" s="275" t="s">
        <v>197</v>
      </c>
      <c r="T1469" s="275">
        <v>6066.88</v>
      </c>
      <c r="U1469" s="275" t="s">
        <v>197</v>
      </c>
      <c r="V1469" s="283">
        <v>454717.02355701127</v>
      </c>
      <c r="W1469" s="275" t="s">
        <v>100</v>
      </c>
      <c r="X1469" s="275" t="s">
        <v>114</v>
      </c>
      <c r="Y1469" s="275">
        <v>6.07</v>
      </c>
      <c r="Z1469" s="275">
        <v>1</v>
      </c>
      <c r="AA1469" s="282" t="s">
        <v>630</v>
      </c>
      <c r="AB1469" s="289" t="s">
        <v>422</v>
      </c>
      <c r="AC1469" s="275" t="s">
        <v>2241</v>
      </c>
      <c r="AD1469" s="290" t="s">
        <v>350</v>
      </c>
      <c r="AE1469" s="292"/>
      <c r="AF1469" s="292" t="s">
        <v>2134</v>
      </c>
      <c r="AG1469" s="292"/>
    </row>
    <row r="1470" spans="1:33" x14ac:dyDescent="0.25">
      <c r="A1470" s="275">
        <v>8520</v>
      </c>
      <c r="B1470" s="275" t="s">
        <v>196</v>
      </c>
      <c r="C1470" s="275" t="s">
        <v>19</v>
      </c>
      <c r="D1470" s="275">
        <v>95</v>
      </c>
      <c r="E1470" s="275" t="s">
        <v>153</v>
      </c>
      <c r="F1470" s="275" t="s">
        <v>17</v>
      </c>
      <c r="G1470" s="276">
        <v>85200710011453</v>
      </c>
      <c r="H1470" s="277" t="s">
        <v>277</v>
      </c>
      <c r="I1470" s="277" t="s">
        <v>213</v>
      </c>
      <c r="J1470" s="278">
        <v>42430</v>
      </c>
      <c r="K1470" s="279">
        <v>97</v>
      </c>
      <c r="L1470" s="275" t="s">
        <v>111</v>
      </c>
      <c r="M1470" s="275" t="s">
        <v>42</v>
      </c>
      <c r="N1470" s="278">
        <v>42496</v>
      </c>
      <c r="O1470" s="278" t="s">
        <v>268</v>
      </c>
      <c r="P1470" s="279">
        <v>31</v>
      </c>
      <c r="Q1470" s="278" t="s">
        <v>34</v>
      </c>
      <c r="R1470" s="275">
        <v>455892</v>
      </c>
      <c r="S1470" s="275" t="s">
        <v>197</v>
      </c>
      <c r="T1470" s="275">
        <v>6082.56</v>
      </c>
      <c r="U1470" s="275" t="s">
        <v>197</v>
      </c>
      <c r="V1470" s="283">
        <v>455892.25084506936</v>
      </c>
      <c r="W1470" s="275" t="s">
        <v>100</v>
      </c>
      <c r="X1470" s="275" t="s">
        <v>114</v>
      </c>
      <c r="Y1470" s="275">
        <v>6.08</v>
      </c>
      <c r="Z1470" s="275">
        <v>1</v>
      </c>
      <c r="AA1470" s="282" t="s">
        <v>630</v>
      </c>
      <c r="AB1470" s="289" t="s">
        <v>422</v>
      </c>
      <c r="AC1470" s="275" t="s">
        <v>364</v>
      </c>
      <c r="AD1470" s="290" t="s">
        <v>350</v>
      </c>
      <c r="AE1470" s="292"/>
      <c r="AF1470" s="292" t="s">
        <v>2134</v>
      </c>
      <c r="AG1470" s="292"/>
    </row>
    <row r="1471" spans="1:33" x14ac:dyDescent="0.25">
      <c r="A1471" s="275">
        <v>8520</v>
      </c>
      <c r="B1471" s="275" t="s">
        <v>196</v>
      </c>
      <c r="C1471" s="275" t="s">
        <v>19</v>
      </c>
      <c r="D1471" s="275">
        <v>95</v>
      </c>
      <c r="E1471" s="275" t="s">
        <v>153</v>
      </c>
      <c r="F1471" s="275" t="s">
        <v>17</v>
      </c>
      <c r="G1471" s="276">
        <v>85200310072868</v>
      </c>
      <c r="H1471" s="277" t="s">
        <v>277</v>
      </c>
      <c r="I1471" s="277" t="s">
        <v>221</v>
      </c>
      <c r="J1471" s="278">
        <v>42310</v>
      </c>
      <c r="K1471" s="279">
        <v>217</v>
      </c>
      <c r="L1471" s="275" t="s">
        <v>111</v>
      </c>
      <c r="M1471" s="275" t="s">
        <v>42</v>
      </c>
      <c r="N1471" s="278">
        <v>42367</v>
      </c>
      <c r="O1471" s="278" t="s">
        <v>273</v>
      </c>
      <c r="P1471" s="279">
        <v>160</v>
      </c>
      <c r="Q1471" s="278" t="s">
        <v>39</v>
      </c>
      <c r="R1471" s="275">
        <v>477836</v>
      </c>
      <c r="S1471" s="275" t="s">
        <v>197</v>
      </c>
      <c r="T1471" s="275">
        <v>6375.34</v>
      </c>
      <c r="U1471" s="275" t="s">
        <v>197</v>
      </c>
      <c r="V1471" s="283">
        <v>477836.32261787873</v>
      </c>
      <c r="W1471" s="275" t="s">
        <v>100</v>
      </c>
      <c r="X1471" s="275" t="s">
        <v>114</v>
      </c>
      <c r="Y1471" s="275">
        <v>6.38</v>
      </c>
      <c r="Z1471" s="275">
        <v>1</v>
      </c>
      <c r="AA1471" s="282" t="s">
        <v>630</v>
      </c>
      <c r="AB1471" s="289" t="s">
        <v>468</v>
      </c>
      <c r="AC1471" s="275" t="s">
        <v>385</v>
      </c>
      <c r="AD1471" s="290" t="s">
        <v>350</v>
      </c>
      <c r="AE1471" s="292"/>
      <c r="AF1471" s="292" t="s">
        <v>2134</v>
      </c>
      <c r="AG1471" s="292"/>
    </row>
    <row r="1472" spans="1:33" x14ac:dyDescent="0.25">
      <c r="A1472" s="275">
        <v>8520</v>
      </c>
      <c r="B1472" s="275" t="s">
        <v>196</v>
      </c>
      <c r="C1472" s="275" t="s">
        <v>19</v>
      </c>
      <c r="D1472" s="275">
        <v>95</v>
      </c>
      <c r="E1472" s="275" t="s">
        <v>153</v>
      </c>
      <c r="F1472" s="275" t="s">
        <v>17</v>
      </c>
      <c r="G1472" s="276">
        <v>85200310073140</v>
      </c>
      <c r="H1472" s="277" t="s">
        <v>56</v>
      </c>
      <c r="I1472" s="277" t="s">
        <v>219</v>
      </c>
      <c r="J1472" s="278">
        <v>42310</v>
      </c>
      <c r="K1472" s="279">
        <v>217</v>
      </c>
      <c r="L1472" s="275" t="s">
        <v>111</v>
      </c>
      <c r="M1472" s="275" t="s">
        <v>42</v>
      </c>
      <c r="N1472" s="278">
        <v>42367</v>
      </c>
      <c r="O1472" s="278" t="s">
        <v>273</v>
      </c>
      <c r="P1472" s="279">
        <v>160</v>
      </c>
      <c r="Q1472" s="278" t="s">
        <v>39</v>
      </c>
      <c r="R1472" s="275">
        <v>532855</v>
      </c>
      <c r="S1472" s="275" t="s">
        <v>197</v>
      </c>
      <c r="T1472" s="275">
        <v>7109.4</v>
      </c>
      <c r="U1472" s="275" t="s">
        <v>197</v>
      </c>
      <c r="V1472" s="283">
        <v>532854.64806889463</v>
      </c>
      <c r="W1472" s="275" t="s">
        <v>100</v>
      </c>
      <c r="X1472" s="275" t="s">
        <v>114</v>
      </c>
      <c r="Y1472" s="275">
        <v>7.11</v>
      </c>
      <c r="Z1472" s="275">
        <v>1</v>
      </c>
      <c r="AA1472" s="282" t="s">
        <v>630</v>
      </c>
      <c r="AB1472" s="289" t="s">
        <v>468</v>
      </c>
      <c r="AC1472" s="275" t="s">
        <v>385</v>
      </c>
      <c r="AD1472" s="290" t="s">
        <v>350</v>
      </c>
      <c r="AE1472" s="292"/>
      <c r="AF1472" s="292" t="s">
        <v>2134</v>
      </c>
      <c r="AG1472" s="292"/>
    </row>
    <row r="1473" spans="1:33" x14ac:dyDescent="0.25">
      <c r="A1473" s="275">
        <v>8520</v>
      </c>
      <c r="B1473" s="275" t="s">
        <v>196</v>
      </c>
      <c r="C1473" s="275" t="s">
        <v>19</v>
      </c>
      <c r="D1473" s="275">
        <v>95</v>
      </c>
      <c r="E1473" s="275" t="s">
        <v>153</v>
      </c>
      <c r="F1473" s="275" t="s">
        <v>17</v>
      </c>
      <c r="G1473" s="276">
        <v>85200310078868</v>
      </c>
      <c r="H1473" s="277" t="s">
        <v>56</v>
      </c>
      <c r="I1473" s="277" t="s">
        <v>219</v>
      </c>
      <c r="J1473" s="278">
        <v>42461</v>
      </c>
      <c r="K1473" s="279">
        <v>66</v>
      </c>
      <c r="L1473" s="275" t="s">
        <v>111</v>
      </c>
      <c r="M1473" s="275" t="s">
        <v>42</v>
      </c>
      <c r="N1473" s="278">
        <v>42524</v>
      </c>
      <c r="O1473" s="278" t="s">
        <v>268</v>
      </c>
      <c r="P1473" s="279">
        <v>3</v>
      </c>
      <c r="Q1473" s="278" t="s">
        <v>33</v>
      </c>
      <c r="R1473" s="275">
        <v>578088</v>
      </c>
      <c r="S1473" s="275" t="s">
        <v>197</v>
      </c>
      <c r="T1473" s="275">
        <v>7712.91</v>
      </c>
      <c r="U1473" s="275" t="s">
        <v>197</v>
      </c>
      <c r="V1473" s="283">
        <v>578088.15703674825</v>
      </c>
      <c r="W1473" s="275" t="s">
        <v>100</v>
      </c>
      <c r="X1473" s="275" t="s">
        <v>114</v>
      </c>
      <c r="Y1473" s="275">
        <v>7.71</v>
      </c>
      <c r="Z1473" s="275">
        <v>1</v>
      </c>
      <c r="AA1473" s="282" t="s">
        <v>630</v>
      </c>
      <c r="AB1473" s="289" t="s">
        <v>422</v>
      </c>
      <c r="AC1473" s="275" t="s">
        <v>384</v>
      </c>
      <c r="AD1473" s="290" t="s">
        <v>350</v>
      </c>
      <c r="AE1473" s="292"/>
      <c r="AF1473" s="292" t="s">
        <v>2134</v>
      </c>
      <c r="AG1473" s="292"/>
    </row>
    <row r="1474" spans="1:33" x14ac:dyDescent="0.25">
      <c r="A1474" s="275">
        <v>8520</v>
      </c>
      <c r="B1474" s="275" t="s">
        <v>196</v>
      </c>
      <c r="C1474" s="275" t="s">
        <v>19</v>
      </c>
      <c r="D1474" s="275">
        <v>95</v>
      </c>
      <c r="E1474" s="275" t="s">
        <v>153</v>
      </c>
      <c r="F1474" s="275" t="s">
        <v>17</v>
      </c>
      <c r="G1474" s="276">
        <v>85200330013312</v>
      </c>
      <c r="H1474" s="277" t="s">
        <v>60</v>
      </c>
      <c r="I1474" s="277" t="s">
        <v>2513</v>
      </c>
      <c r="J1474" s="278">
        <v>42461</v>
      </c>
      <c r="K1474" s="279">
        <v>66</v>
      </c>
      <c r="L1474" s="275" t="s">
        <v>111</v>
      </c>
      <c r="M1474" s="275" t="s">
        <v>42</v>
      </c>
      <c r="N1474" s="278">
        <v>42524</v>
      </c>
      <c r="O1474" s="278" t="s">
        <v>268</v>
      </c>
      <c r="P1474" s="279">
        <v>3</v>
      </c>
      <c r="Q1474" s="278" t="s">
        <v>33</v>
      </c>
      <c r="R1474" s="275">
        <v>788307</v>
      </c>
      <c r="S1474" s="275" t="s">
        <v>197</v>
      </c>
      <c r="T1474" s="275">
        <v>10517.67</v>
      </c>
      <c r="U1474" s="275" t="s">
        <v>197</v>
      </c>
      <c r="V1474" s="283">
        <v>788306.93818814121</v>
      </c>
      <c r="W1474" s="275" t="s">
        <v>100</v>
      </c>
      <c r="X1474" s="275" t="s">
        <v>114</v>
      </c>
      <c r="Y1474" s="275">
        <v>10.52</v>
      </c>
      <c r="Z1474" s="275">
        <v>1</v>
      </c>
      <c r="AA1474" s="282" t="s">
        <v>630</v>
      </c>
      <c r="AB1474" s="289" t="s">
        <v>422</v>
      </c>
      <c r="AC1474" s="275" t="s">
        <v>384</v>
      </c>
      <c r="AD1474" s="290" t="s">
        <v>350</v>
      </c>
      <c r="AE1474" s="292"/>
      <c r="AF1474" s="292" t="s">
        <v>2134</v>
      </c>
      <c r="AG1474" s="292"/>
    </row>
    <row r="1475" spans="1:33" x14ac:dyDescent="0.25">
      <c r="A1475" s="275">
        <v>8520</v>
      </c>
      <c r="B1475" s="275" t="s">
        <v>196</v>
      </c>
      <c r="C1475" s="275" t="s">
        <v>19</v>
      </c>
      <c r="D1475" s="275">
        <v>95</v>
      </c>
      <c r="E1475" s="275" t="s">
        <v>153</v>
      </c>
      <c r="F1475" s="275" t="s">
        <v>17</v>
      </c>
      <c r="G1475" s="276">
        <v>85200310075933</v>
      </c>
      <c r="H1475" s="277" t="s">
        <v>56</v>
      </c>
      <c r="I1475" s="277" t="s">
        <v>219</v>
      </c>
      <c r="J1475" s="278">
        <v>42362</v>
      </c>
      <c r="K1475" s="279">
        <v>165</v>
      </c>
      <c r="L1475" s="275" t="s">
        <v>111</v>
      </c>
      <c r="M1475" s="275" t="s">
        <v>42</v>
      </c>
      <c r="N1475" s="278">
        <v>42466</v>
      </c>
      <c r="O1475" s="278" t="s">
        <v>266</v>
      </c>
      <c r="P1475" s="279">
        <v>61</v>
      </c>
      <c r="Q1475" s="278" t="s">
        <v>35</v>
      </c>
      <c r="R1475" s="275">
        <v>1907608.78</v>
      </c>
      <c r="S1475" s="275" t="s">
        <v>197</v>
      </c>
      <c r="T1475" s="275">
        <v>25451.51</v>
      </c>
      <c r="U1475" s="275" t="s">
        <v>197</v>
      </c>
      <c r="V1475" s="283">
        <v>1907608.9970844167</v>
      </c>
      <c r="W1475" s="275" t="s">
        <v>100</v>
      </c>
      <c r="X1475" s="275" t="s">
        <v>114</v>
      </c>
      <c r="Y1475" s="275">
        <v>25.45</v>
      </c>
      <c r="Z1475" s="275">
        <v>1</v>
      </c>
      <c r="AA1475" s="282" t="s">
        <v>630</v>
      </c>
      <c r="AB1475" s="289" t="s">
        <v>422</v>
      </c>
      <c r="AC1475" s="275" t="s">
        <v>1423</v>
      </c>
      <c r="AD1475" s="290" t="s">
        <v>350</v>
      </c>
      <c r="AE1475" s="292"/>
      <c r="AF1475" s="292" t="s">
        <v>2134</v>
      </c>
      <c r="AG1475" s="292"/>
    </row>
    <row r="1476" spans="1:33" x14ac:dyDescent="0.25">
      <c r="A1476" s="275">
        <v>8520</v>
      </c>
      <c r="B1476" s="275" t="s">
        <v>196</v>
      </c>
      <c r="C1476" s="275" t="s">
        <v>19</v>
      </c>
      <c r="D1476" s="275">
        <v>95</v>
      </c>
      <c r="E1476" s="275" t="s">
        <v>153</v>
      </c>
      <c r="F1476" s="275" t="s">
        <v>17</v>
      </c>
      <c r="G1476" s="276">
        <v>85200330013245</v>
      </c>
      <c r="H1476" s="277" t="s">
        <v>60</v>
      </c>
      <c r="I1476" s="277" t="s">
        <v>1309</v>
      </c>
      <c r="J1476" s="278">
        <v>42430</v>
      </c>
      <c r="K1476" s="279">
        <v>97</v>
      </c>
      <c r="L1476" s="275" t="s">
        <v>111</v>
      </c>
      <c r="M1476" s="275" t="s">
        <v>42</v>
      </c>
      <c r="N1476" s="278">
        <v>42496</v>
      </c>
      <c r="O1476" s="278" t="s">
        <v>268</v>
      </c>
      <c r="P1476" s="279">
        <v>31</v>
      </c>
      <c r="Q1476" s="278" t="s">
        <v>34</v>
      </c>
      <c r="R1476" s="275">
        <v>5989678</v>
      </c>
      <c r="S1476" s="275" t="s">
        <v>197</v>
      </c>
      <c r="T1476" s="275">
        <v>79914.880000000005</v>
      </c>
      <c r="U1476" s="275" t="s">
        <v>197</v>
      </c>
      <c r="V1476" s="283">
        <v>5989677.7868551426</v>
      </c>
      <c r="W1476" s="275" t="s">
        <v>100</v>
      </c>
      <c r="X1476" s="275" t="s">
        <v>114</v>
      </c>
      <c r="Y1476" s="275">
        <v>79.91</v>
      </c>
      <c r="Z1476" s="275">
        <v>1</v>
      </c>
      <c r="AA1476" s="282" t="s">
        <v>630</v>
      </c>
      <c r="AB1476" s="289" t="s">
        <v>422</v>
      </c>
      <c r="AC1476" s="275" t="s">
        <v>370</v>
      </c>
      <c r="AD1476" s="290" t="s">
        <v>350</v>
      </c>
      <c r="AE1476" s="292"/>
      <c r="AF1476" s="292" t="s">
        <v>2134</v>
      </c>
      <c r="AG1476" s="292"/>
    </row>
    <row r="1477" spans="1:33" x14ac:dyDescent="0.25">
      <c r="A1477" s="275">
        <v>8520</v>
      </c>
      <c r="B1477" s="275" t="s">
        <v>196</v>
      </c>
      <c r="C1477" s="275" t="s">
        <v>19</v>
      </c>
      <c r="D1477" s="275">
        <v>95</v>
      </c>
      <c r="E1477" s="275" t="s">
        <v>153</v>
      </c>
      <c r="F1477" s="275" t="s">
        <v>17</v>
      </c>
      <c r="G1477" s="276">
        <v>85200310068498</v>
      </c>
      <c r="H1477" s="277" t="s">
        <v>2382</v>
      </c>
      <c r="I1477" s="277" t="s">
        <v>305</v>
      </c>
      <c r="J1477" s="278">
        <v>42179</v>
      </c>
      <c r="K1477" s="279">
        <v>348</v>
      </c>
      <c r="L1477" s="275" t="s">
        <v>158</v>
      </c>
      <c r="M1477" s="275" t="s">
        <v>41</v>
      </c>
      <c r="N1477" s="278">
        <v>42466</v>
      </c>
      <c r="O1477" s="278" t="s">
        <v>266</v>
      </c>
      <c r="P1477" s="279">
        <v>61</v>
      </c>
      <c r="Q1477" s="278" t="s">
        <v>35</v>
      </c>
      <c r="R1477" s="275">
        <v>6635864.7300000004</v>
      </c>
      <c r="S1477" s="275" t="s">
        <v>197</v>
      </c>
      <c r="T1477" s="275">
        <v>88536.37</v>
      </c>
      <c r="U1477" s="275" t="s">
        <v>197</v>
      </c>
      <c r="V1477" s="283">
        <v>6635864.6689801449</v>
      </c>
      <c r="W1477" s="275" t="s">
        <v>100</v>
      </c>
      <c r="X1477" s="275" t="s">
        <v>114</v>
      </c>
      <c r="Y1477" s="275">
        <v>88.54</v>
      </c>
      <c r="Z1477" s="275">
        <v>1</v>
      </c>
      <c r="AA1477" s="282" t="s">
        <v>630</v>
      </c>
      <c r="AB1477" s="289" t="s">
        <v>468</v>
      </c>
      <c r="AC1477" s="275" t="s">
        <v>1107</v>
      </c>
      <c r="AD1477" s="290" t="s">
        <v>350</v>
      </c>
      <c r="AE1477" s="292"/>
      <c r="AF1477" s="292" t="s">
        <v>2134</v>
      </c>
      <c r="AG1477" s="292"/>
    </row>
    <row r="1478" spans="1:33" x14ac:dyDescent="0.25">
      <c r="A1478" s="275">
        <v>8520</v>
      </c>
      <c r="B1478" s="275" t="s">
        <v>196</v>
      </c>
      <c r="C1478" s="275" t="s">
        <v>19</v>
      </c>
      <c r="D1478" s="275">
        <v>9701</v>
      </c>
      <c r="E1478" s="275" t="s">
        <v>199</v>
      </c>
      <c r="F1478" s="275" t="s">
        <v>14</v>
      </c>
      <c r="G1478" s="276">
        <v>85200710011802</v>
      </c>
      <c r="H1478" s="277" t="s">
        <v>57</v>
      </c>
      <c r="I1478" s="277" t="s">
        <v>309</v>
      </c>
      <c r="J1478" s="278">
        <v>42492</v>
      </c>
      <c r="K1478" s="279">
        <v>35</v>
      </c>
      <c r="L1478" s="275" t="s">
        <v>158</v>
      </c>
      <c r="M1478" s="275" t="s">
        <v>41</v>
      </c>
      <c r="N1478" s="278">
        <v>42524</v>
      </c>
      <c r="O1478" s="278" t="s">
        <v>268</v>
      </c>
      <c r="P1478" s="279">
        <v>3</v>
      </c>
      <c r="Q1478" s="278" t="s">
        <v>33</v>
      </c>
      <c r="R1478" s="275">
        <v>319746.3</v>
      </c>
      <c r="S1478" s="275" t="s">
        <v>197</v>
      </c>
      <c r="T1478" s="275">
        <v>4266.09</v>
      </c>
      <c r="U1478" s="275" t="s">
        <v>197</v>
      </c>
      <c r="V1478" s="283">
        <v>319746.51666529255</v>
      </c>
      <c r="W1478" s="275" t="s">
        <v>100</v>
      </c>
      <c r="X1478" s="275" t="s">
        <v>114</v>
      </c>
      <c r="Y1478" s="275">
        <v>4.2699999999999996</v>
      </c>
      <c r="Z1478" s="275">
        <v>1</v>
      </c>
      <c r="AA1478" s="282" t="s">
        <v>630</v>
      </c>
      <c r="AB1478" s="289" t="s">
        <v>578</v>
      </c>
      <c r="AC1478" s="275" t="s">
        <v>2514</v>
      </c>
      <c r="AD1478" s="290" t="s">
        <v>350</v>
      </c>
      <c r="AE1478" s="292"/>
      <c r="AF1478" s="292" t="s">
        <v>2134</v>
      </c>
      <c r="AG1478" s="292"/>
    </row>
    <row r="1479" spans="1:33" x14ac:dyDescent="0.25">
      <c r="A1479" s="275">
        <v>8110</v>
      </c>
      <c r="B1479" s="275" t="s">
        <v>116</v>
      </c>
      <c r="C1479" s="275" t="s">
        <v>15</v>
      </c>
      <c r="D1479" s="275">
        <v>635</v>
      </c>
      <c r="E1479" s="275" t="s">
        <v>142</v>
      </c>
      <c r="F1479" s="275" t="s">
        <v>16</v>
      </c>
      <c r="G1479" s="276" t="s">
        <v>2515</v>
      </c>
      <c r="H1479" s="277" t="s">
        <v>61</v>
      </c>
      <c r="I1479" s="277" t="s">
        <v>237</v>
      </c>
      <c r="J1479" s="278">
        <v>42461</v>
      </c>
      <c r="K1479" s="279">
        <v>66</v>
      </c>
      <c r="L1479" s="275" t="s">
        <v>127</v>
      </c>
      <c r="M1479" s="275" t="s">
        <v>128</v>
      </c>
      <c r="N1479" s="278">
        <v>42527</v>
      </c>
      <c r="O1479" s="278" t="s">
        <v>268</v>
      </c>
      <c r="P1479" s="279">
        <v>0</v>
      </c>
      <c r="Q1479" s="278" t="s">
        <v>33</v>
      </c>
      <c r="R1479" s="275">
        <v>1180080</v>
      </c>
      <c r="S1479" s="275" t="s">
        <v>238</v>
      </c>
      <c r="T1479" s="275">
        <v>57512.97</v>
      </c>
      <c r="U1479" s="275" t="s">
        <v>238</v>
      </c>
      <c r="V1479" s="283">
        <v>1180080.0221599827</v>
      </c>
      <c r="W1479" s="275" t="s">
        <v>100</v>
      </c>
      <c r="X1479" s="275" t="s">
        <v>114</v>
      </c>
      <c r="Y1479" s="275">
        <v>57.51</v>
      </c>
      <c r="Z1479" s="275">
        <v>1</v>
      </c>
      <c r="AA1479" s="282" t="s">
        <v>630</v>
      </c>
      <c r="AB1479" s="289" t="s">
        <v>445</v>
      </c>
      <c r="AC1479" s="275" t="s">
        <v>351</v>
      </c>
      <c r="AD1479" s="290" t="s">
        <v>350</v>
      </c>
      <c r="AE1479" s="292"/>
      <c r="AF1479" s="292" t="s">
        <v>2134</v>
      </c>
      <c r="AG1479" s="292"/>
    </row>
    <row r="1480" spans="1:33" x14ac:dyDescent="0.25">
      <c r="A1480" s="275">
        <v>8110</v>
      </c>
      <c r="B1480" s="275" t="s">
        <v>116</v>
      </c>
      <c r="C1480" s="275" t="s">
        <v>15</v>
      </c>
      <c r="D1480" s="275">
        <v>635</v>
      </c>
      <c r="E1480" s="275" t="s">
        <v>142</v>
      </c>
      <c r="F1480" s="275" t="s">
        <v>16</v>
      </c>
      <c r="G1480" s="276" t="s">
        <v>2516</v>
      </c>
      <c r="H1480" s="277" t="s">
        <v>61</v>
      </c>
      <c r="I1480" s="277" t="s">
        <v>237</v>
      </c>
      <c r="J1480" s="278">
        <v>42461</v>
      </c>
      <c r="K1480" s="279">
        <v>66</v>
      </c>
      <c r="L1480" s="275" t="s">
        <v>127</v>
      </c>
      <c r="M1480" s="275" t="s">
        <v>128</v>
      </c>
      <c r="N1480" s="278">
        <v>42527</v>
      </c>
      <c r="O1480" s="278" t="s">
        <v>268</v>
      </c>
      <c r="P1480" s="279">
        <v>0</v>
      </c>
      <c r="Q1480" s="278" t="s">
        <v>33</v>
      </c>
      <c r="R1480" s="275">
        <v>1233468</v>
      </c>
      <c r="S1480" s="275" t="s">
        <v>238</v>
      </c>
      <c r="T1480" s="275">
        <v>60114.91</v>
      </c>
      <c r="U1480" s="275" t="s">
        <v>238</v>
      </c>
      <c r="V1480" s="283">
        <v>1233467.934710125</v>
      </c>
      <c r="W1480" s="275" t="s">
        <v>100</v>
      </c>
      <c r="X1480" s="275" t="s">
        <v>114</v>
      </c>
      <c r="Y1480" s="275">
        <v>60.11</v>
      </c>
      <c r="Z1480" s="275">
        <v>1</v>
      </c>
      <c r="AA1480" s="282" t="s">
        <v>630</v>
      </c>
      <c r="AB1480" s="289" t="s">
        <v>445</v>
      </c>
      <c r="AC1480" s="275" t="s">
        <v>351</v>
      </c>
      <c r="AD1480" s="290" t="s">
        <v>350</v>
      </c>
      <c r="AE1480" s="292"/>
      <c r="AF1480" s="292" t="s">
        <v>2134</v>
      </c>
      <c r="AG1480" s="292"/>
    </row>
    <row r="1481" spans="1:33" x14ac:dyDescent="0.25">
      <c r="A1481" s="275">
        <v>8110</v>
      </c>
      <c r="B1481" s="275" t="s">
        <v>116</v>
      </c>
      <c r="C1481" s="275" t="s">
        <v>15</v>
      </c>
      <c r="D1481" s="275">
        <v>8104</v>
      </c>
      <c r="E1481" s="275" t="s">
        <v>140</v>
      </c>
      <c r="F1481" s="275" t="s">
        <v>22</v>
      </c>
      <c r="G1481" s="276" t="s">
        <v>647</v>
      </c>
      <c r="H1481" s="277" t="s">
        <v>61</v>
      </c>
      <c r="I1481" s="277" t="s">
        <v>237</v>
      </c>
      <c r="J1481" s="278">
        <v>42220</v>
      </c>
      <c r="K1481" s="279">
        <v>307</v>
      </c>
      <c r="L1481" s="275" t="s">
        <v>118</v>
      </c>
      <c r="M1481" s="275" t="s">
        <v>41</v>
      </c>
      <c r="N1481" s="278">
        <v>42282</v>
      </c>
      <c r="O1481" s="278" t="s">
        <v>1238</v>
      </c>
      <c r="P1481" s="279">
        <v>245</v>
      </c>
      <c r="Q1481" s="278" t="s">
        <v>37</v>
      </c>
      <c r="R1481" s="275">
        <v>173552.4</v>
      </c>
      <c r="S1481" s="275" t="s">
        <v>238</v>
      </c>
      <c r="T1481" s="275">
        <v>8458.34</v>
      </c>
      <c r="U1481" s="275" t="s">
        <v>238</v>
      </c>
      <c r="V1481" s="283">
        <v>173552.47094067076</v>
      </c>
      <c r="W1481" s="275" t="s">
        <v>100</v>
      </c>
      <c r="X1481" s="275" t="s">
        <v>114</v>
      </c>
      <c r="Y1481" s="275">
        <v>8.4600000000000009</v>
      </c>
      <c r="Z1481" s="275">
        <v>1</v>
      </c>
      <c r="AA1481" s="282" t="s">
        <v>630</v>
      </c>
      <c r="AB1481" s="289" t="s">
        <v>1038</v>
      </c>
      <c r="AC1481" s="275" t="s">
        <v>1039</v>
      </c>
      <c r="AD1481" s="290" t="s">
        <v>350</v>
      </c>
      <c r="AE1481" s="292"/>
      <c r="AF1481" s="292" t="s">
        <v>2134</v>
      </c>
      <c r="AG1481" s="292"/>
    </row>
    <row r="1482" spans="1:33" x14ac:dyDescent="0.25">
      <c r="A1482" s="275">
        <v>3074</v>
      </c>
      <c r="B1482" s="275" t="s">
        <v>240</v>
      </c>
      <c r="C1482" s="275" t="s">
        <v>21</v>
      </c>
      <c r="D1482" s="275">
        <v>1320</v>
      </c>
      <c r="E1482" s="275" t="s">
        <v>188</v>
      </c>
      <c r="F1482" s="275" t="s">
        <v>21</v>
      </c>
      <c r="G1482" s="276">
        <v>3074160210</v>
      </c>
      <c r="H1482" s="277" t="s">
        <v>59</v>
      </c>
      <c r="I1482" s="277" t="s">
        <v>125</v>
      </c>
      <c r="J1482" s="278">
        <v>42461</v>
      </c>
      <c r="K1482" s="279">
        <v>66</v>
      </c>
      <c r="L1482" s="275" t="s">
        <v>111</v>
      </c>
      <c r="M1482" s="275" t="s">
        <v>42</v>
      </c>
      <c r="N1482" s="278">
        <v>42524</v>
      </c>
      <c r="O1482" s="278" t="s">
        <v>268</v>
      </c>
      <c r="P1482" s="279">
        <v>3</v>
      </c>
      <c r="Q1482" s="278" t="s">
        <v>33</v>
      </c>
      <c r="R1482" s="275">
        <v>40603.129999999997</v>
      </c>
      <c r="S1482" s="275" t="s">
        <v>189</v>
      </c>
      <c r="T1482" s="275">
        <v>4356.5600000000004</v>
      </c>
      <c r="U1482" s="275" t="s">
        <v>189</v>
      </c>
      <c r="V1482" s="283">
        <v>40603.153329897359</v>
      </c>
      <c r="W1482" s="275" t="s">
        <v>100</v>
      </c>
      <c r="X1482" s="275" t="s">
        <v>107</v>
      </c>
      <c r="Y1482" s="275">
        <v>4.3600000000000003</v>
      </c>
      <c r="Z1482" s="275">
        <v>1</v>
      </c>
      <c r="AA1482" s="282" t="s">
        <v>630</v>
      </c>
      <c r="AB1482" s="289" t="s">
        <v>436</v>
      </c>
      <c r="AC1482" s="275" t="s">
        <v>368</v>
      </c>
      <c r="AD1482" s="290" t="s">
        <v>350</v>
      </c>
      <c r="AE1482" s="292"/>
      <c r="AF1482" s="292" t="s">
        <v>2134</v>
      </c>
      <c r="AG1482" s="292"/>
    </row>
    <row r="1483" spans="1:33" x14ac:dyDescent="0.25">
      <c r="A1483" s="275">
        <v>3074</v>
      </c>
      <c r="B1483" s="275" t="s">
        <v>240</v>
      </c>
      <c r="C1483" s="275" t="s">
        <v>21</v>
      </c>
      <c r="D1483" s="275">
        <v>1320</v>
      </c>
      <c r="E1483" s="275" t="s">
        <v>188</v>
      </c>
      <c r="F1483" s="275" t="s">
        <v>21</v>
      </c>
      <c r="G1483" s="276">
        <v>3074160206</v>
      </c>
      <c r="H1483" s="277" t="s">
        <v>59</v>
      </c>
      <c r="I1483" s="277" t="s">
        <v>125</v>
      </c>
      <c r="J1483" s="278">
        <v>42461</v>
      </c>
      <c r="K1483" s="279">
        <v>66</v>
      </c>
      <c r="L1483" s="275" t="s">
        <v>127</v>
      </c>
      <c r="M1483" s="275" t="s">
        <v>128</v>
      </c>
      <c r="N1483" s="278">
        <v>42524</v>
      </c>
      <c r="O1483" s="278" t="s">
        <v>268</v>
      </c>
      <c r="P1483" s="279">
        <v>3</v>
      </c>
      <c r="Q1483" s="278" t="s">
        <v>33</v>
      </c>
      <c r="R1483" s="275">
        <v>50431</v>
      </c>
      <c r="S1483" s="275" t="s">
        <v>189</v>
      </c>
      <c r="T1483" s="275">
        <v>5411.05</v>
      </c>
      <c r="U1483" s="275" t="s">
        <v>189</v>
      </c>
      <c r="V1483" s="283">
        <v>50431.003549989233</v>
      </c>
      <c r="W1483" s="275" t="s">
        <v>100</v>
      </c>
      <c r="X1483" s="275" t="s">
        <v>107</v>
      </c>
      <c r="Y1483" s="275">
        <v>5.41</v>
      </c>
      <c r="Z1483" s="275">
        <v>1</v>
      </c>
      <c r="AA1483" s="282" t="s">
        <v>630</v>
      </c>
      <c r="AB1483" s="289" t="s">
        <v>436</v>
      </c>
      <c r="AC1483" s="275" t="s">
        <v>2517</v>
      </c>
      <c r="AD1483" s="290" t="s">
        <v>350</v>
      </c>
      <c r="AE1483" s="292"/>
      <c r="AF1483" s="292" t="s">
        <v>2134</v>
      </c>
      <c r="AG1483" s="292"/>
    </row>
    <row r="1484" spans="1:33" x14ac:dyDescent="0.25">
      <c r="A1484" s="275">
        <v>3074</v>
      </c>
      <c r="B1484" s="275" t="s">
        <v>240</v>
      </c>
      <c r="C1484" s="275" t="s">
        <v>21</v>
      </c>
      <c r="D1484" s="275">
        <v>1320</v>
      </c>
      <c r="E1484" s="275" t="s">
        <v>188</v>
      </c>
      <c r="F1484" s="275" t="s">
        <v>21</v>
      </c>
      <c r="G1484" s="276">
        <v>3074150861</v>
      </c>
      <c r="H1484" s="277" t="s">
        <v>59</v>
      </c>
      <c r="I1484" s="277" t="s">
        <v>125</v>
      </c>
      <c r="J1484" s="278">
        <v>42360</v>
      </c>
      <c r="K1484" s="279">
        <v>167</v>
      </c>
      <c r="L1484" s="275" t="s">
        <v>127</v>
      </c>
      <c r="M1484" s="275" t="s">
        <v>128</v>
      </c>
      <c r="N1484" s="278">
        <v>42432</v>
      </c>
      <c r="O1484" s="278" t="s">
        <v>266</v>
      </c>
      <c r="P1484" s="279">
        <v>95</v>
      </c>
      <c r="Q1484" s="278" t="s">
        <v>36</v>
      </c>
      <c r="R1484" s="275">
        <v>96819.5</v>
      </c>
      <c r="S1484" s="275" t="s">
        <v>189</v>
      </c>
      <c r="T1484" s="275">
        <v>10388.35</v>
      </c>
      <c r="U1484" s="275" t="s">
        <v>189</v>
      </c>
      <c r="V1484" s="283">
        <v>96819.455693170574</v>
      </c>
      <c r="W1484" s="275" t="s">
        <v>100</v>
      </c>
      <c r="X1484" s="275" t="s">
        <v>107</v>
      </c>
      <c r="Y1484" s="275">
        <v>10.39</v>
      </c>
      <c r="Z1484" s="275">
        <v>1</v>
      </c>
      <c r="AA1484" s="282" t="s">
        <v>630</v>
      </c>
      <c r="AB1484" s="289" t="s">
        <v>436</v>
      </c>
      <c r="AC1484" s="275" t="s">
        <v>1424</v>
      </c>
      <c r="AD1484" s="290" t="s">
        <v>350</v>
      </c>
      <c r="AE1484" s="292"/>
      <c r="AF1484" s="292" t="s">
        <v>2134</v>
      </c>
      <c r="AG1484" s="292"/>
    </row>
    <row r="1485" spans="1:33" x14ac:dyDescent="0.25">
      <c r="A1485" s="275">
        <v>3074</v>
      </c>
      <c r="B1485" s="275" t="s">
        <v>240</v>
      </c>
      <c r="C1485" s="275" t="s">
        <v>21</v>
      </c>
      <c r="D1485" s="275">
        <v>1320</v>
      </c>
      <c r="E1485" s="275" t="s">
        <v>188</v>
      </c>
      <c r="F1485" s="275" t="s">
        <v>21</v>
      </c>
      <c r="G1485" s="276">
        <v>3074160165</v>
      </c>
      <c r="H1485" s="277" t="s">
        <v>59</v>
      </c>
      <c r="I1485" s="277" t="s">
        <v>125</v>
      </c>
      <c r="J1485" s="278">
        <v>42461</v>
      </c>
      <c r="K1485" s="279">
        <v>66</v>
      </c>
      <c r="L1485" s="275" t="s">
        <v>111</v>
      </c>
      <c r="M1485" s="275" t="s">
        <v>42</v>
      </c>
      <c r="N1485" s="278">
        <v>42524</v>
      </c>
      <c r="O1485" s="278" t="s">
        <v>268</v>
      </c>
      <c r="P1485" s="279">
        <v>3</v>
      </c>
      <c r="Q1485" s="278" t="s">
        <v>33</v>
      </c>
      <c r="R1485" s="275">
        <v>142753.13</v>
      </c>
      <c r="S1485" s="275" t="s">
        <v>189</v>
      </c>
      <c r="T1485" s="275">
        <v>15316.85</v>
      </c>
      <c r="U1485" s="275" t="s">
        <v>189</v>
      </c>
      <c r="V1485" s="283">
        <v>142753.0916780759</v>
      </c>
      <c r="W1485" s="275" t="s">
        <v>100</v>
      </c>
      <c r="X1485" s="275" t="s">
        <v>107</v>
      </c>
      <c r="Y1485" s="275">
        <v>15.32</v>
      </c>
      <c r="Z1485" s="275">
        <v>1</v>
      </c>
      <c r="AA1485" s="282" t="s">
        <v>630</v>
      </c>
      <c r="AB1485" s="289" t="s">
        <v>436</v>
      </c>
      <c r="AC1485" s="275" t="s">
        <v>358</v>
      </c>
      <c r="AD1485" s="290" t="s">
        <v>350</v>
      </c>
      <c r="AE1485" s="292"/>
      <c r="AF1485" s="292" t="s">
        <v>2134</v>
      </c>
      <c r="AG1485" s="292"/>
    </row>
    <row r="1486" spans="1:33" x14ac:dyDescent="0.25">
      <c r="A1486" s="275">
        <v>3074</v>
      </c>
      <c r="B1486" s="275" t="s">
        <v>240</v>
      </c>
      <c r="C1486" s="275" t="s">
        <v>21</v>
      </c>
      <c r="D1486" s="275">
        <v>1320</v>
      </c>
      <c r="E1486" s="275" t="s">
        <v>188</v>
      </c>
      <c r="F1486" s="275" t="s">
        <v>21</v>
      </c>
      <c r="G1486" s="276">
        <v>3074160119</v>
      </c>
      <c r="H1486" s="277" t="s">
        <v>59</v>
      </c>
      <c r="I1486" s="277" t="s">
        <v>125</v>
      </c>
      <c r="J1486" s="278">
        <v>42430</v>
      </c>
      <c r="K1486" s="279">
        <v>97</v>
      </c>
      <c r="L1486" s="275" t="s">
        <v>111</v>
      </c>
      <c r="M1486" s="275" t="s">
        <v>42</v>
      </c>
      <c r="N1486" s="278">
        <v>42495</v>
      </c>
      <c r="O1486" s="278" t="s">
        <v>268</v>
      </c>
      <c r="P1486" s="279">
        <v>32</v>
      </c>
      <c r="Q1486" s="278" t="s">
        <v>34</v>
      </c>
      <c r="R1486" s="275">
        <v>221812.5</v>
      </c>
      <c r="S1486" s="275" t="s">
        <v>189</v>
      </c>
      <c r="T1486" s="275">
        <v>23799.62</v>
      </c>
      <c r="U1486" s="275" t="s">
        <v>189</v>
      </c>
      <c r="V1486" s="283">
        <v>221812.53559076236</v>
      </c>
      <c r="W1486" s="275" t="s">
        <v>100</v>
      </c>
      <c r="X1486" s="275" t="s">
        <v>107</v>
      </c>
      <c r="Y1486" s="275">
        <v>23.8</v>
      </c>
      <c r="Z1486" s="275">
        <v>1</v>
      </c>
      <c r="AA1486" s="282" t="s">
        <v>630</v>
      </c>
      <c r="AB1486" s="289" t="s">
        <v>436</v>
      </c>
      <c r="AC1486" s="275" t="s">
        <v>358</v>
      </c>
      <c r="AD1486" s="290" t="s">
        <v>350</v>
      </c>
      <c r="AE1486" s="292"/>
      <c r="AF1486" s="292" t="s">
        <v>2134</v>
      </c>
      <c r="AG1486" s="292"/>
    </row>
    <row r="1487" spans="1:33" x14ac:dyDescent="0.25">
      <c r="A1487" s="275">
        <v>3074</v>
      </c>
      <c r="B1487" s="275" t="s">
        <v>240</v>
      </c>
      <c r="C1487" s="275" t="s">
        <v>21</v>
      </c>
      <c r="D1487" s="275">
        <v>1320</v>
      </c>
      <c r="E1487" s="275" t="s">
        <v>188</v>
      </c>
      <c r="F1487" s="275" t="s">
        <v>21</v>
      </c>
      <c r="G1487" s="276">
        <v>3074160204</v>
      </c>
      <c r="H1487" s="277" t="s">
        <v>59</v>
      </c>
      <c r="I1487" s="277" t="s">
        <v>125</v>
      </c>
      <c r="J1487" s="278">
        <v>42461</v>
      </c>
      <c r="K1487" s="279">
        <v>66</v>
      </c>
      <c r="L1487" s="275" t="s">
        <v>127</v>
      </c>
      <c r="M1487" s="275" t="s">
        <v>128</v>
      </c>
      <c r="N1487" s="278">
        <v>42524</v>
      </c>
      <c r="O1487" s="278" t="s">
        <v>268</v>
      </c>
      <c r="P1487" s="279">
        <v>3</v>
      </c>
      <c r="Q1487" s="278" t="s">
        <v>33</v>
      </c>
      <c r="R1487" s="275">
        <v>248207.5</v>
      </c>
      <c r="S1487" s="275" t="s">
        <v>189</v>
      </c>
      <c r="T1487" s="275">
        <v>26631.7</v>
      </c>
      <c r="U1487" s="275" t="s">
        <v>189</v>
      </c>
      <c r="V1487" s="283">
        <v>248207.53037622056</v>
      </c>
      <c r="W1487" s="275" t="s">
        <v>100</v>
      </c>
      <c r="X1487" s="275" t="s">
        <v>107</v>
      </c>
      <c r="Y1487" s="275">
        <v>26.63</v>
      </c>
      <c r="Z1487" s="275">
        <v>1</v>
      </c>
      <c r="AA1487" s="282" t="s">
        <v>630</v>
      </c>
      <c r="AB1487" s="289" t="s">
        <v>436</v>
      </c>
      <c r="AC1487" s="275" t="s">
        <v>2517</v>
      </c>
      <c r="AD1487" s="290" t="s">
        <v>350</v>
      </c>
      <c r="AE1487" s="292"/>
      <c r="AF1487" s="292" t="s">
        <v>2134</v>
      </c>
      <c r="AG1487" s="292"/>
    </row>
    <row r="1488" spans="1:33" x14ac:dyDescent="0.25">
      <c r="A1488" s="275">
        <v>3074</v>
      </c>
      <c r="B1488" s="275" t="s">
        <v>240</v>
      </c>
      <c r="C1488" s="275" t="s">
        <v>21</v>
      </c>
      <c r="D1488" s="275">
        <v>1320</v>
      </c>
      <c r="E1488" s="275" t="s">
        <v>188</v>
      </c>
      <c r="F1488" s="275" t="s">
        <v>21</v>
      </c>
      <c r="G1488" s="276">
        <v>3074160127</v>
      </c>
      <c r="H1488" s="277" t="s">
        <v>59</v>
      </c>
      <c r="I1488" s="277" t="s">
        <v>125</v>
      </c>
      <c r="J1488" s="278">
        <v>42430</v>
      </c>
      <c r="K1488" s="279">
        <v>97</v>
      </c>
      <c r="L1488" s="275" t="s">
        <v>127</v>
      </c>
      <c r="M1488" s="275" t="s">
        <v>128</v>
      </c>
      <c r="N1488" s="278">
        <v>42495</v>
      </c>
      <c r="O1488" s="278" t="s">
        <v>268</v>
      </c>
      <c r="P1488" s="279">
        <v>32</v>
      </c>
      <c r="Q1488" s="278" t="s">
        <v>34</v>
      </c>
      <c r="R1488" s="275">
        <v>328588</v>
      </c>
      <c r="S1488" s="275" t="s">
        <v>189</v>
      </c>
      <c r="T1488" s="275">
        <v>35256.21</v>
      </c>
      <c r="U1488" s="275" t="s">
        <v>189</v>
      </c>
      <c r="V1488" s="283">
        <v>328587.99154862104</v>
      </c>
      <c r="W1488" s="275" t="s">
        <v>100</v>
      </c>
      <c r="X1488" s="275" t="s">
        <v>107</v>
      </c>
      <c r="Y1488" s="275">
        <v>35.26</v>
      </c>
      <c r="Z1488" s="275">
        <v>1</v>
      </c>
      <c r="AA1488" s="282" t="s">
        <v>630</v>
      </c>
      <c r="AB1488" s="289" t="s">
        <v>436</v>
      </c>
      <c r="AC1488" s="275" t="s">
        <v>2243</v>
      </c>
      <c r="AD1488" s="290" t="s">
        <v>350</v>
      </c>
      <c r="AE1488" s="292"/>
      <c r="AF1488" s="292" t="s">
        <v>2134</v>
      </c>
      <c r="AG1488" s="292"/>
    </row>
    <row r="1489" spans="1:33" x14ac:dyDescent="0.25">
      <c r="A1489" s="275">
        <v>1320</v>
      </c>
      <c r="B1489" s="275" t="s">
        <v>188</v>
      </c>
      <c r="C1489" s="275" t="s">
        <v>21</v>
      </c>
      <c r="D1489" s="275">
        <v>8243</v>
      </c>
      <c r="E1489" s="275" t="s">
        <v>120</v>
      </c>
      <c r="F1489" s="275" t="s">
        <v>14</v>
      </c>
      <c r="G1489" s="276">
        <v>13200110048441</v>
      </c>
      <c r="H1489" s="277" t="s">
        <v>55</v>
      </c>
      <c r="I1489" s="277" t="s">
        <v>1164</v>
      </c>
      <c r="J1489" s="278">
        <v>42340</v>
      </c>
      <c r="K1489" s="279">
        <v>187</v>
      </c>
      <c r="L1489" s="275" t="s">
        <v>105</v>
      </c>
      <c r="M1489" s="275" t="s">
        <v>41</v>
      </c>
      <c r="N1489" s="278">
        <v>42403</v>
      </c>
      <c r="O1489" s="278" t="s">
        <v>266</v>
      </c>
      <c r="P1489" s="279">
        <v>124</v>
      </c>
      <c r="Q1489" s="278" t="s">
        <v>38</v>
      </c>
      <c r="R1489" s="275">
        <v>132000</v>
      </c>
      <c r="S1489" s="275" t="s">
        <v>189</v>
      </c>
      <c r="T1489" s="275">
        <v>14163.09</v>
      </c>
      <c r="U1489" s="275" t="s">
        <v>189</v>
      </c>
      <c r="V1489" s="283">
        <v>132000.04473601555</v>
      </c>
      <c r="W1489" s="275" t="s">
        <v>100</v>
      </c>
      <c r="X1489" s="275" t="s">
        <v>114</v>
      </c>
      <c r="Y1489" s="275">
        <v>14.16</v>
      </c>
      <c r="Z1489" s="275">
        <v>1</v>
      </c>
      <c r="AA1489" s="282" t="s">
        <v>630</v>
      </c>
      <c r="AB1489" s="289" t="s">
        <v>1033</v>
      </c>
      <c r="AC1489" s="275" t="s">
        <v>1165</v>
      </c>
      <c r="AD1489" s="290" t="s">
        <v>350</v>
      </c>
      <c r="AE1489" s="292"/>
      <c r="AF1489" s="292" t="s">
        <v>2134</v>
      </c>
      <c r="AG1489" s="292"/>
    </row>
    <row r="1490" spans="1:33" x14ac:dyDescent="0.25">
      <c r="A1490" s="275">
        <v>1320</v>
      </c>
      <c r="B1490" s="275" t="s">
        <v>188</v>
      </c>
      <c r="C1490" s="275" t="s">
        <v>21</v>
      </c>
      <c r="D1490" s="275">
        <v>8243</v>
      </c>
      <c r="E1490" s="275" t="s">
        <v>120</v>
      </c>
      <c r="F1490" s="275" t="s">
        <v>14</v>
      </c>
      <c r="G1490" s="276">
        <v>13200110050913</v>
      </c>
      <c r="H1490" s="277" t="s">
        <v>55</v>
      </c>
      <c r="I1490" s="277" t="s">
        <v>1164</v>
      </c>
      <c r="J1490" s="278">
        <v>42461</v>
      </c>
      <c r="K1490" s="279">
        <v>66</v>
      </c>
      <c r="L1490" s="275" t="s">
        <v>122</v>
      </c>
      <c r="M1490" s="275" t="s">
        <v>41</v>
      </c>
      <c r="N1490" s="278">
        <v>42524</v>
      </c>
      <c r="O1490" s="278" t="s">
        <v>268</v>
      </c>
      <c r="P1490" s="279">
        <v>3</v>
      </c>
      <c r="Q1490" s="278" t="s">
        <v>33</v>
      </c>
      <c r="R1490" s="275">
        <v>134355</v>
      </c>
      <c r="S1490" s="275" t="s">
        <v>189</v>
      </c>
      <c r="T1490" s="275">
        <v>14415.77</v>
      </c>
      <c r="U1490" s="275" t="s">
        <v>189</v>
      </c>
      <c r="V1490" s="283">
        <v>134355.02315554806</v>
      </c>
      <c r="W1490" s="275" t="s">
        <v>100</v>
      </c>
      <c r="X1490" s="275" t="s">
        <v>114</v>
      </c>
      <c r="Y1490" s="275">
        <v>14.42</v>
      </c>
      <c r="Z1490" s="275">
        <v>1</v>
      </c>
      <c r="AA1490" s="282" t="s">
        <v>630</v>
      </c>
      <c r="AB1490" s="289" t="s">
        <v>426</v>
      </c>
      <c r="AC1490" s="275" t="s">
        <v>2518</v>
      </c>
      <c r="AD1490" s="290" t="s">
        <v>350</v>
      </c>
      <c r="AE1490" s="292"/>
      <c r="AF1490" s="292" t="s">
        <v>2134</v>
      </c>
      <c r="AG1490" s="292"/>
    </row>
    <row r="1491" spans="1:33" x14ac:dyDescent="0.25">
      <c r="A1491" s="275">
        <v>1320</v>
      </c>
      <c r="B1491" s="275" t="s">
        <v>188</v>
      </c>
      <c r="C1491" s="275" t="s">
        <v>21</v>
      </c>
      <c r="D1491" s="275">
        <v>8243</v>
      </c>
      <c r="E1491" s="275" t="s">
        <v>120</v>
      </c>
      <c r="F1491" s="275" t="s">
        <v>14</v>
      </c>
      <c r="G1491" s="276">
        <v>13200110051351</v>
      </c>
      <c r="H1491" s="277" t="s">
        <v>55</v>
      </c>
      <c r="I1491" s="277" t="s">
        <v>1164</v>
      </c>
      <c r="J1491" s="278">
        <v>42464</v>
      </c>
      <c r="K1491" s="279">
        <v>63</v>
      </c>
      <c r="L1491" s="275" t="s">
        <v>111</v>
      </c>
      <c r="M1491" s="275" t="s">
        <v>42</v>
      </c>
      <c r="N1491" s="278">
        <v>42524</v>
      </c>
      <c r="O1491" s="278" t="s">
        <v>268</v>
      </c>
      <c r="P1491" s="279">
        <v>3</v>
      </c>
      <c r="Q1491" s="278" t="s">
        <v>33</v>
      </c>
      <c r="R1491" s="275">
        <v>174593.72</v>
      </c>
      <c r="S1491" s="275" t="s">
        <v>189</v>
      </c>
      <c r="T1491" s="275">
        <v>18733.23</v>
      </c>
      <c r="U1491" s="275" t="s">
        <v>189</v>
      </c>
      <c r="V1491" s="283">
        <v>174593.76435863</v>
      </c>
      <c r="W1491" s="275" t="s">
        <v>100</v>
      </c>
      <c r="X1491" s="275" t="s">
        <v>114</v>
      </c>
      <c r="Y1491" s="275">
        <v>18.73</v>
      </c>
      <c r="Z1491" s="275">
        <v>1</v>
      </c>
      <c r="AA1491" s="282" t="s">
        <v>630</v>
      </c>
      <c r="AB1491" s="289" t="s">
        <v>426</v>
      </c>
      <c r="AC1491" s="275" t="s">
        <v>2281</v>
      </c>
      <c r="AD1491" s="290" t="s">
        <v>350</v>
      </c>
      <c r="AE1491" s="292"/>
      <c r="AF1491" s="292" t="s">
        <v>2134</v>
      </c>
      <c r="AG1491" s="292"/>
    </row>
    <row r="1492" spans="1:33" x14ac:dyDescent="0.25">
      <c r="A1492" s="275">
        <v>1320</v>
      </c>
      <c r="B1492" s="275" t="s">
        <v>188</v>
      </c>
      <c r="C1492" s="275" t="s">
        <v>21</v>
      </c>
      <c r="D1492" s="275">
        <v>8243</v>
      </c>
      <c r="E1492" s="275" t="s">
        <v>120</v>
      </c>
      <c r="F1492" s="275" t="s">
        <v>14</v>
      </c>
      <c r="G1492" s="276">
        <v>13200110050273</v>
      </c>
      <c r="H1492" s="277" t="s">
        <v>55</v>
      </c>
      <c r="I1492" s="277" t="s">
        <v>1164</v>
      </c>
      <c r="J1492" s="278">
        <v>42430</v>
      </c>
      <c r="K1492" s="279">
        <v>97</v>
      </c>
      <c r="L1492" s="275" t="s">
        <v>118</v>
      </c>
      <c r="M1492" s="275" t="s">
        <v>41</v>
      </c>
      <c r="N1492" s="278">
        <v>42495</v>
      </c>
      <c r="O1492" s="278" t="s">
        <v>268</v>
      </c>
      <c r="P1492" s="279">
        <v>32</v>
      </c>
      <c r="Q1492" s="278" t="s">
        <v>34</v>
      </c>
      <c r="R1492" s="275">
        <v>275645.58</v>
      </c>
      <c r="S1492" s="275" t="s">
        <v>189</v>
      </c>
      <c r="T1492" s="275">
        <v>29575.7</v>
      </c>
      <c r="U1492" s="275" t="s">
        <v>189</v>
      </c>
      <c r="V1492" s="283">
        <v>275645.61992467573</v>
      </c>
      <c r="W1492" s="275" t="s">
        <v>100</v>
      </c>
      <c r="X1492" s="275" t="s">
        <v>114</v>
      </c>
      <c r="Y1492" s="275">
        <v>29.58</v>
      </c>
      <c r="Z1492" s="275">
        <v>1</v>
      </c>
      <c r="AA1492" s="282" t="s">
        <v>630</v>
      </c>
      <c r="AB1492" s="289" t="s">
        <v>426</v>
      </c>
      <c r="AC1492" s="275" t="s">
        <v>2244</v>
      </c>
      <c r="AD1492" s="290" t="s">
        <v>350</v>
      </c>
      <c r="AE1492" s="292"/>
      <c r="AF1492" s="292" t="s">
        <v>2134</v>
      </c>
      <c r="AG1492" s="292"/>
    </row>
    <row r="1493" spans="1:33" x14ac:dyDescent="0.25">
      <c r="A1493" s="275">
        <v>1320</v>
      </c>
      <c r="B1493" s="275" t="s">
        <v>188</v>
      </c>
      <c r="C1493" s="275" t="s">
        <v>21</v>
      </c>
      <c r="D1493" s="275">
        <v>1350</v>
      </c>
      <c r="E1493" s="275" t="s">
        <v>124</v>
      </c>
      <c r="F1493" s="275" t="s">
        <v>21</v>
      </c>
      <c r="G1493" s="276">
        <v>13200130001458</v>
      </c>
      <c r="H1493" s="277" t="s">
        <v>56</v>
      </c>
      <c r="I1493" s="277" t="s">
        <v>779</v>
      </c>
      <c r="J1493" s="278">
        <v>42361</v>
      </c>
      <c r="K1493" s="279">
        <v>166</v>
      </c>
      <c r="L1493" s="275" t="s">
        <v>111</v>
      </c>
      <c r="M1493" s="275" t="s">
        <v>42</v>
      </c>
      <c r="N1493" s="278">
        <v>42432</v>
      </c>
      <c r="O1493" s="278" t="s">
        <v>266</v>
      </c>
      <c r="P1493" s="279">
        <v>95</v>
      </c>
      <c r="Q1493" s="278" t="s">
        <v>36</v>
      </c>
      <c r="R1493" s="275">
        <v>13388</v>
      </c>
      <c r="S1493" s="275" t="s">
        <v>189</v>
      </c>
      <c r="T1493" s="275">
        <v>1436.48</v>
      </c>
      <c r="U1493" s="275" t="s">
        <v>189</v>
      </c>
      <c r="V1493" s="283">
        <v>13387.998259023394</v>
      </c>
      <c r="W1493" s="275" t="s">
        <v>100</v>
      </c>
      <c r="X1493" s="275" t="s">
        <v>107</v>
      </c>
      <c r="Y1493" s="275">
        <v>1.44</v>
      </c>
      <c r="Z1493" s="275">
        <v>1</v>
      </c>
      <c r="AA1493" s="282" t="s">
        <v>630</v>
      </c>
      <c r="AB1493" s="289" t="s">
        <v>411</v>
      </c>
      <c r="AC1493" s="275" t="s">
        <v>358</v>
      </c>
      <c r="AD1493" s="290" t="s">
        <v>350</v>
      </c>
      <c r="AE1493" s="292"/>
      <c r="AF1493" s="292" t="s">
        <v>2134</v>
      </c>
      <c r="AG1493" s="292"/>
    </row>
    <row r="1494" spans="1:33" x14ac:dyDescent="0.25">
      <c r="A1494" s="275">
        <v>1320</v>
      </c>
      <c r="B1494" s="275" t="s">
        <v>188</v>
      </c>
      <c r="C1494" s="275" t="s">
        <v>21</v>
      </c>
      <c r="D1494" s="275">
        <v>1350</v>
      </c>
      <c r="E1494" s="275" t="s">
        <v>124</v>
      </c>
      <c r="F1494" s="275" t="s">
        <v>21</v>
      </c>
      <c r="G1494" s="276">
        <v>13200110049110</v>
      </c>
      <c r="H1494" s="277" t="s">
        <v>55</v>
      </c>
      <c r="I1494" s="277" t="s">
        <v>1425</v>
      </c>
      <c r="J1494" s="278">
        <v>42361</v>
      </c>
      <c r="K1494" s="279">
        <v>166</v>
      </c>
      <c r="L1494" s="275" t="s">
        <v>111</v>
      </c>
      <c r="M1494" s="275" t="s">
        <v>42</v>
      </c>
      <c r="N1494" s="278">
        <v>42432</v>
      </c>
      <c r="O1494" s="278" t="s">
        <v>266</v>
      </c>
      <c r="P1494" s="279">
        <v>95</v>
      </c>
      <c r="Q1494" s="278" t="s">
        <v>36</v>
      </c>
      <c r="R1494" s="275">
        <v>25829</v>
      </c>
      <c r="S1494" s="275" t="s">
        <v>189</v>
      </c>
      <c r="T1494" s="275">
        <v>2771.35</v>
      </c>
      <c r="U1494" s="275" t="s">
        <v>189</v>
      </c>
      <c r="V1494" s="283">
        <v>25828.990988488862</v>
      </c>
      <c r="W1494" s="275" t="s">
        <v>100</v>
      </c>
      <c r="X1494" s="275" t="s">
        <v>107</v>
      </c>
      <c r="Y1494" s="275">
        <v>2.77</v>
      </c>
      <c r="Z1494" s="275">
        <v>1</v>
      </c>
      <c r="AA1494" s="282" t="s">
        <v>630</v>
      </c>
      <c r="AB1494" s="289" t="s">
        <v>411</v>
      </c>
      <c r="AC1494" s="275" t="s">
        <v>358</v>
      </c>
      <c r="AD1494" s="290" t="s">
        <v>350</v>
      </c>
      <c r="AE1494" s="292"/>
      <c r="AF1494" s="292" t="s">
        <v>2134</v>
      </c>
      <c r="AG1494" s="292"/>
    </row>
    <row r="1495" spans="1:33" x14ac:dyDescent="0.25">
      <c r="A1495" s="275">
        <v>1320</v>
      </c>
      <c r="B1495" s="275" t="s">
        <v>188</v>
      </c>
      <c r="C1495" s="275" t="s">
        <v>21</v>
      </c>
      <c r="D1495" s="275">
        <v>1350</v>
      </c>
      <c r="E1495" s="275" t="s">
        <v>124</v>
      </c>
      <c r="F1495" s="275" t="s">
        <v>21</v>
      </c>
      <c r="G1495" s="276">
        <v>13200130001405</v>
      </c>
      <c r="H1495" s="277" t="s">
        <v>56</v>
      </c>
      <c r="I1495" s="277" t="s">
        <v>779</v>
      </c>
      <c r="J1495" s="278">
        <v>42311</v>
      </c>
      <c r="K1495" s="279">
        <v>216</v>
      </c>
      <c r="L1495" s="275" t="s">
        <v>111</v>
      </c>
      <c r="M1495" s="275" t="s">
        <v>42</v>
      </c>
      <c r="N1495" s="278">
        <v>42403</v>
      </c>
      <c r="O1495" s="278" t="s">
        <v>266</v>
      </c>
      <c r="P1495" s="279">
        <v>124</v>
      </c>
      <c r="Q1495" s="278" t="s">
        <v>38</v>
      </c>
      <c r="R1495" s="275">
        <v>94683</v>
      </c>
      <c r="S1495" s="275" t="s">
        <v>189</v>
      </c>
      <c r="T1495" s="275">
        <v>10159.120000000001</v>
      </c>
      <c r="U1495" s="275" t="s">
        <v>189</v>
      </c>
      <c r="V1495" s="283">
        <v>94683.031349694909</v>
      </c>
      <c r="W1495" s="275" t="s">
        <v>100</v>
      </c>
      <c r="X1495" s="275" t="s">
        <v>107</v>
      </c>
      <c r="Y1495" s="275">
        <v>10.16</v>
      </c>
      <c r="Z1495" s="275">
        <v>1</v>
      </c>
      <c r="AA1495" s="282" t="s">
        <v>630</v>
      </c>
      <c r="AB1495" s="289" t="s">
        <v>411</v>
      </c>
      <c r="AC1495" s="275" t="s">
        <v>358</v>
      </c>
      <c r="AD1495" s="290" t="s">
        <v>350</v>
      </c>
      <c r="AE1495" s="292"/>
      <c r="AF1495" s="292" t="s">
        <v>2134</v>
      </c>
      <c r="AG1495" s="292"/>
    </row>
    <row r="1496" spans="1:33" x14ac:dyDescent="0.25">
      <c r="A1496" s="275">
        <v>1320</v>
      </c>
      <c r="B1496" s="275" t="s">
        <v>188</v>
      </c>
      <c r="C1496" s="275" t="s">
        <v>21</v>
      </c>
      <c r="D1496" s="275">
        <v>1350</v>
      </c>
      <c r="E1496" s="275" t="s">
        <v>124</v>
      </c>
      <c r="F1496" s="275" t="s">
        <v>21</v>
      </c>
      <c r="G1496" s="276">
        <v>13200130001402</v>
      </c>
      <c r="H1496" s="277" t="s">
        <v>56</v>
      </c>
      <c r="I1496" s="277" t="s">
        <v>779</v>
      </c>
      <c r="J1496" s="278">
        <v>42311</v>
      </c>
      <c r="K1496" s="279">
        <v>216</v>
      </c>
      <c r="L1496" s="275" t="s">
        <v>111</v>
      </c>
      <c r="M1496" s="275" t="s">
        <v>42</v>
      </c>
      <c r="N1496" s="278">
        <v>42403</v>
      </c>
      <c r="O1496" s="278" t="s">
        <v>266</v>
      </c>
      <c r="P1496" s="279">
        <v>124</v>
      </c>
      <c r="Q1496" s="278" t="s">
        <v>38</v>
      </c>
      <c r="R1496" s="275">
        <v>132688</v>
      </c>
      <c r="S1496" s="275" t="s">
        <v>189</v>
      </c>
      <c r="T1496" s="275">
        <v>14236.9</v>
      </c>
      <c r="U1496" s="275" t="s">
        <v>189</v>
      </c>
      <c r="V1496" s="283">
        <v>132687.95417540806</v>
      </c>
      <c r="W1496" s="275" t="s">
        <v>100</v>
      </c>
      <c r="X1496" s="275" t="s">
        <v>107</v>
      </c>
      <c r="Y1496" s="275">
        <v>14.24</v>
      </c>
      <c r="Z1496" s="275">
        <v>1</v>
      </c>
      <c r="AA1496" s="282" t="s">
        <v>630</v>
      </c>
      <c r="AB1496" s="289" t="s">
        <v>411</v>
      </c>
      <c r="AC1496" s="275" t="s">
        <v>358</v>
      </c>
      <c r="AD1496" s="290" t="s">
        <v>350</v>
      </c>
      <c r="AE1496" s="292"/>
      <c r="AF1496" s="292" t="s">
        <v>2134</v>
      </c>
      <c r="AG1496" s="292"/>
    </row>
    <row r="1497" spans="1:33" x14ac:dyDescent="0.25">
      <c r="A1497" s="275">
        <v>1320</v>
      </c>
      <c r="B1497" s="275" t="s">
        <v>188</v>
      </c>
      <c r="C1497" s="275" t="s">
        <v>21</v>
      </c>
      <c r="D1497" s="275">
        <v>692</v>
      </c>
      <c r="E1497" s="275" t="s">
        <v>187</v>
      </c>
      <c r="F1497" s="275" t="s">
        <v>16</v>
      </c>
      <c r="G1497" s="276">
        <v>13200110050665</v>
      </c>
      <c r="H1497" s="277" t="s">
        <v>55</v>
      </c>
      <c r="I1497" s="277" t="s">
        <v>1164</v>
      </c>
      <c r="J1497" s="278">
        <v>42431</v>
      </c>
      <c r="K1497" s="279">
        <v>96</v>
      </c>
      <c r="L1497" s="275" t="s">
        <v>118</v>
      </c>
      <c r="M1497" s="275" t="s">
        <v>41</v>
      </c>
      <c r="N1497" s="278">
        <v>42494</v>
      </c>
      <c r="O1497" s="278" t="s">
        <v>268</v>
      </c>
      <c r="P1497" s="279">
        <v>33</v>
      </c>
      <c r="Q1497" s="278" t="s">
        <v>34</v>
      </c>
      <c r="R1497" s="275">
        <v>215847.48</v>
      </c>
      <c r="S1497" s="275" t="s">
        <v>189</v>
      </c>
      <c r="T1497" s="275">
        <v>23159.59</v>
      </c>
      <c r="U1497" s="275" t="s">
        <v>189</v>
      </c>
      <c r="V1497" s="283">
        <v>215847.45391491396</v>
      </c>
      <c r="W1497" s="275" t="s">
        <v>100</v>
      </c>
      <c r="X1497" s="275" t="s">
        <v>114</v>
      </c>
      <c r="Y1497" s="275">
        <v>23.16</v>
      </c>
      <c r="Z1497" s="275">
        <v>1</v>
      </c>
      <c r="AA1497" s="282" t="s">
        <v>630</v>
      </c>
      <c r="AB1497" s="289" t="s">
        <v>412</v>
      </c>
      <c r="AC1497" s="275" t="s">
        <v>2519</v>
      </c>
      <c r="AD1497" s="290" t="s">
        <v>350</v>
      </c>
      <c r="AE1497" s="292"/>
      <c r="AF1497" s="292" t="s">
        <v>2134</v>
      </c>
      <c r="AG1497" s="292"/>
    </row>
    <row r="1498" spans="1:33" x14ac:dyDescent="0.25">
      <c r="A1498" s="275">
        <v>1320</v>
      </c>
      <c r="B1498" s="275" t="s">
        <v>188</v>
      </c>
      <c r="C1498" s="275" t="s">
        <v>21</v>
      </c>
      <c r="D1498" s="275">
        <v>692</v>
      </c>
      <c r="E1498" s="275" t="s">
        <v>187</v>
      </c>
      <c r="F1498" s="275" t="s">
        <v>16</v>
      </c>
      <c r="G1498" s="276">
        <v>13200110052040</v>
      </c>
      <c r="H1498" s="277" t="s">
        <v>55</v>
      </c>
      <c r="I1498" s="277" t="s">
        <v>1164</v>
      </c>
      <c r="J1498" s="278">
        <v>42493</v>
      </c>
      <c r="K1498" s="279">
        <v>34</v>
      </c>
      <c r="L1498" s="275" t="s">
        <v>118</v>
      </c>
      <c r="M1498" s="275" t="s">
        <v>41</v>
      </c>
      <c r="N1498" s="278">
        <v>42524</v>
      </c>
      <c r="O1498" s="278" t="s">
        <v>268</v>
      </c>
      <c r="P1498" s="279">
        <v>3</v>
      </c>
      <c r="Q1498" s="278" t="s">
        <v>33</v>
      </c>
      <c r="R1498" s="275">
        <v>284917.2</v>
      </c>
      <c r="S1498" s="275" t="s">
        <v>189</v>
      </c>
      <c r="T1498" s="275">
        <v>30570.5</v>
      </c>
      <c r="U1498" s="275" t="s">
        <v>189</v>
      </c>
      <c r="V1498" s="283">
        <v>284917.15915117139</v>
      </c>
      <c r="W1498" s="275" t="s">
        <v>100</v>
      </c>
      <c r="X1498" s="275" t="s">
        <v>114</v>
      </c>
      <c r="Y1498" s="275">
        <v>30.57</v>
      </c>
      <c r="Z1498" s="275">
        <v>1</v>
      </c>
      <c r="AA1498" s="282" t="s">
        <v>630</v>
      </c>
      <c r="AB1498" s="289" t="s">
        <v>412</v>
      </c>
      <c r="AC1498" s="275" t="s">
        <v>2520</v>
      </c>
      <c r="AD1498" s="290" t="s">
        <v>350</v>
      </c>
      <c r="AE1498" s="292"/>
      <c r="AF1498" s="292" t="s">
        <v>2134</v>
      </c>
      <c r="AG1498" s="292"/>
    </row>
    <row r="1499" spans="1:33" x14ac:dyDescent="0.25">
      <c r="A1499" s="275">
        <v>1320</v>
      </c>
      <c r="B1499" s="275" t="s">
        <v>188</v>
      </c>
      <c r="C1499" s="275" t="s">
        <v>21</v>
      </c>
      <c r="D1499" s="275">
        <v>692</v>
      </c>
      <c r="E1499" s="275" t="s">
        <v>187</v>
      </c>
      <c r="F1499" s="275" t="s">
        <v>16</v>
      </c>
      <c r="G1499" s="276">
        <v>13200110051355</v>
      </c>
      <c r="H1499" s="277" t="s">
        <v>55</v>
      </c>
      <c r="I1499" s="277" t="s">
        <v>1164</v>
      </c>
      <c r="J1499" s="278">
        <v>42464</v>
      </c>
      <c r="K1499" s="279">
        <v>63</v>
      </c>
      <c r="L1499" s="275" t="s">
        <v>118</v>
      </c>
      <c r="M1499" s="275" t="s">
        <v>41</v>
      </c>
      <c r="N1499" s="278">
        <v>42524</v>
      </c>
      <c r="O1499" s="278" t="s">
        <v>268</v>
      </c>
      <c r="P1499" s="279">
        <v>3</v>
      </c>
      <c r="Q1499" s="278" t="s">
        <v>33</v>
      </c>
      <c r="R1499" s="275">
        <v>307367.89</v>
      </c>
      <c r="S1499" s="275" t="s">
        <v>189</v>
      </c>
      <c r="T1499" s="275">
        <v>32979.379999999997</v>
      </c>
      <c r="U1499" s="275" t="s">
        <v>189</v>
      </c>
      <c r="V1499" s="283">
        <v>307367.92856403912</v>
      </c>
      <c r="W1499" s="275" t="s">
        <v>100</v>
      </c>
      <c r="X1499" s="275" t="s">
        <v>114</v>
      </c>
      <c r="Y1499" s="275">
        <v>32.979999999999997</v>
      </c>
      <c r="Z1499" s="275">
        <v>1</v>
      </c>
      <c r="AA1499" s="282" t="s">
        <v>630</v>
      </c>
      <c r="AB1499" s="289" t="s">
        <v>412</v>
      </c>
      <c r="AC1499" s="275" t="s">
        <v>2520</v>
      </c>
      <c r="AD1499" s="290" t="s">
        <v>350</v>
      </c>
      <c r="AE1499" s="292"/>
      <c r="AF1499" s="292" t="s">
        <v>2134</v>
      </c>
      <c r="AG1499" s="292"/>
    </row>
    <row r="1500" spans="1:33" x14ac:dyDescent="0.25">
      <c r="A1500" s="275">
        <v>8310</v>
      </c>
      <c r="B1500" s="275" t="s">
        <v>170</v>
      </c>
      <c r="C1500" s="275" t="s">
        <v>14</v>
      </c>
      <c r="D1500" s="275">
        <v>247</v>
      </c>
      <c r="E1500" s="275" t="s">
        <v>198</v>
      </c>
      <c r="F1500" s="275" t="s">
        <v>23</v>
      </c>
      <c r="G1500" s="276" t="s">
        <v>2521</v>
      </c>
      <c r="H1500" s="277" t="s">
        <v>277</v>
      </c>
      <c r="I1500" s="277" t="s">
        <v>241</v>
      </c>
      <c r="J1500" s="278">
        <v>42493</v>
      </c>
      <c r="K1500" s="279">
        <v>34</v>
      </c>
      <c r="L1500" s="275" t="s">
        <v>105</v>
      </c>
      <c r="M1500" s="275" t="s">
        <v>41</v>
      </c>
      <c r="N1500" s="278">
        <v>42524</v>
      </c>
      <c r="O1500" s="278" t="s">
        <v>268</v>
      </c>
      <c r="P1500" s="279">
        <v>3</v>
      </c>
      <c r="Q1500" s="278" t="s">
        <v>33</v>
      </c>
      <c r="R1500" s="275">
        <v>6694.52</v>
      </c>
      <c r="S1500" s="275" t="s">
        <v>242</v>
      </c>
      <c r="T1500" s="275">
        <v>1526.16</v>
      </c>
      <c r="U1500" s="275" t="s">
        <v>242</v>
      </c>
      <c r="V1500" s="283">
        <v>6694.500469794124</v>
      </c>
      <c r="W1500" s="275" t="s">
        <v>100</v>
      </c>
      <c r="X1500" s="275" t="s">
        <v>114</v>
      </c>
      <c r="Y1500" s="275">
        <v>1.53</v>
      </c>
      <c r="Z1500" s="275">
        <v>1</v>
      </c>
      <c r="AA1500" s="282" t="s">
        <v>629</v>
      </c>
      <c r="AB1500" s="289" t="s">
        <v>478</v>
      </c>
      <c r="AC1500" s="275" t="s">
        <v>2522</v>
      </c>
      <c r="AD1500" s="290" t="s">
        <v>349</v>
      </c>
      <c r="AE1500" s="292" t="s">
        <v>794</v>
      </c>
      <c r="AF1500" s="292" t="s">
        <v>2134</v>
      </c>
      <c r="AG1500" s="292"/>
    </row>
    <row r="1501" spans="1:33" x14ac:dyDescent="0.25">
      <c r="A1501" s="275">
        <v>8310</v>
      </c>
      <c r="B1501" s="275" t="s">
        <v>170</v>
      </c>
      <c r="C1501" s="275" t="s">
        <v>14</v>
      </c>
      <c r="D1501" s="275">
        <v>247</v>
      </c>
      <c r="E1501" s="275" t="s">
        <v>198</v>
      </c>
      <c r="F1501" s="275" t="s">
        <v>23</v>
      </c>
      <c r="G1501" s="276" t="s">
        <v>2523</v>
      </c>
      <c r="H1501" s="277" t="s">
        <v>277</v>
      </c>
      <c r="I1501" s="277" t="s">
        <v>241</v>
      </c>
      <c r="J1501" s="278">
        <v>42493</v>
      </c>
      <c r="K1501" s="279">
        <v>34</v>
      </c>
      <c r="L1501" s="275" t="s">
        <v>105</v>
      </c>
      <c r="M1501" s="275" t="s">
        <v>41</v>
      </c>
      <c r="N1501" s="278">
        <v>42524</v>
      </c>
      <c r="O1501" s="278" t="s">
        <v>268</v>
      </c>
      <c r="P1501" s="279">
        <v>3</v>
      </c>
      <c r="Q1501" s="278" t="s">
        <v>33</v>
      </c>
      <c r="R1501" s="275">
        <v>12780.45</v>
      </c>
      <c r="S1501" s="275" t="s">
        <v>242</v>
      </c>
      <c r="T1501" s="275">
        <v>2913.59</v>
      </c>
      <c r="U1501" s="275" t="s">
        <v>242</v>
      </c>
      <c r="V1501" s="283">
        <v>12780.461828240461</v>
      </c>
      <c r="W1501" s="275" t="s">
        <v>100</v>
      </c>
      <c r="X1501" s="275" t="s">
        <v>114</v>
      </c>
      <c r="Y1501" s="275">
        <v>2.91</v>
      </c>
      <c r="Z1501" s="275">
        <v>1</v>
      </c>
      <c r="AA1501" s="282" t="s">
        <v>630</v>
      </c>
      <c r="AB1501" s="289" t="s">
        <v>478</v>
      </c>
      <c r="AC1501" s="275" t="s">
        <v>2522</v>
      </c>
      <c r="AD1501" s="290" t="s">
        <v>350</v>
      </c>
      <c r="AE1501" s="292" t="s">
        <v>794</v>
      </c>
      <c r="AF1501" s="292" t="s">
        <v>2134</v>
      </c>
      <c r="AG1501" s="292"/>
    </row>
    <row r="1502" spans="1:33" x14ac:dyDescent="0.25">
      <c r="A1502" s="275">
        <v>8310</v>
      </c>
      <c r="B1502" s="275" t="s">
        <v>170</v>
      </c>
      <c r="C1502" s="275" t="s">
        <v>14</v>
      </c>
      <c r="D1502" s="275">
        <v>247</v>
      </c>
      <c r="E1502" s="275" t="s">
        <v>198</v>
      </c>
      <c r="F1502" s="275" t="s">
        <v>23</v>
      </c>
      <c r="G1502" s="276" t="s">
        <v>2524</v>
      </c>
      <c r="H1502" s="277" t="s">
        <v>277</v>
      </c>
      <c r="I1502" s="277" t="s">
        <v>241</v>
      </c>
      <c r="J1502" s="278">
        <v>42493</v>
      </c>
      <c r="K1502" s="279">
        <v>34</v>
      </c>
      <c r="L1502" s="275" t="s">
        <v>105</v>
      </c>
      <c r="M1502" s="275" t="s">
        <v>41</v>
      </c>
      <c r="N1502" s="278">
        <v>42524</v>
      </c>
      <c r="O1502" s="278" t="s">
        <v>268</v>
      </c>
      <c r="P1502" s="279">
        <v>3</v>
      </c>
      <c r="Q1502" s="278" t="s">
        <v>33</v>
      </c>
      <c r="R1502" s="275">
        <v>12780.45</v>
      </c>
      <c r="S1502" s="275" t="s">
        <v>242</v>
      </c>
      <c r="T1502" s="275">
        <v>2913.59</v>
      </c>
      <c r="U1502" s="275" t="s">
        <v>242</v>
      </c>
      <c r="V1502" s="283">
        <v>12780.461828240461</v>
      </c>
      <c r="W1502" s="275" t="s">
        <v>100</v>
      </c>
      <c r="X1502" s="275" t="s">
        <v>114</v>
      </c>
      <c r="Y1502" s="275">
        <v>2.91</v>
      </c>
      <c r="Z1502" s="275">
        <v>1</v>
      </c>
      <c r="AA1502" s="282" t="s">
        <v>630</v>
      </c>
      <c r="AB1502" s="289" t="s">
        <v>478</v>
      </c>
      <c r="AC1502" s="275" t="s">
        <v>2522</v>
      </c>
      <c r="AD1502" s="290" t="s">
        <v>350</v>
      </c>
      <c r="AE1502" s="292" t="s">
        <v>794</v>
      </c>
      <c r="AF1502" s="292" t="s">
        <v>2134</v>
      </c>
      <c r="AG1502" s="292"/>
    </row>
    <row r="1503" spans="1:33" x14ac:dyDescent="0.25">
      <c r="A1503" s="275">
        <v>8310</v>
      </c>
      <c r="B1503" s="275" t="s">
        <v>170</v>
      </c>
      <c r="C1503" s="275" t="s">
        <v>14</v>
      </c>
      <c r="D1503" s="275">
        <v>247</v>
      </c>
      <c r="E1503" s="275" t="s">
        <v>198</v>
      </c>
      <c r="F1503" s="275" t="s">
        <v>23</v>
      </c>
      <c r="G1503" s="276" t="s">
        <v>2525</v>
      </c>
      <c r="H1503" s="277" t="s">
        <v>277</v>
      </c>
      <c r="I1503" s="277" t="s">
        <v>241</v>
      </c>
      <c r="J1503" s="278">
        <v>42523</v>
      </c>
      <c r="K1503" s="279">
        <v>4</v>
      </c>
      <c r="L1503" s="275" t="s">
        <v>105</v>
      </c>
      <c r="M1503" s="275" t="s">
        <v>41</v>
      </c>
      <c r="N1503" s="278">
        <v>42524</v>
      </c>
      <c r="O1503" s="278" t="s">
        <v>268</v>
      </c>
      <c r="P1503" s="279">
        <v>3</v>
      </c>
      <c r="Q1503" s="278" t="s">
        <v>33</v>
      </c>
      <c r="R1503" s="275">
        <v>12780.45</v>
      </c>
      <c r="S1503" s="275" t="s">
        <v>242</v>
      </c>
      <c r="T1503" s="275">
        <v>2913.59</v>
      </c>
      <c r="U1503" s="275" t="s">
        <v>242</v>
      </c>
      <c r="V1503" s="283">
        <v>12780.461828240461</v>
      </c>
      <c r="W1503" s="275" t="s">
        <v>100</v>
      </c>
      <c r="X1503" s="275" t="s">
        <v>114</v>
      </c>
      <c r="Y1503" s="275">
        <v>2.91</v>
      </c>
      <c r="Z1503" s="275">
        <v>1</v>
      </c>
      <c r="AA1503" s="282" t="s">
        <v>630</v>
      </c>
      <c r="AB1503" s="289" t="s">
        <v>478</v>
      </c>
      <c r="AC1503" s="275" t="s">
        <v>2522</v>
      </c>
      <c r="AD1503" s="290" t="s">
        <v>350</v>
      </c>
      <c r="AE1503" s="292" t="s">
        <v>794</v>
      </c>
      <c r="AF1503" s="292" t="s">
        <v>2134</v>
      </c>
      <c r="AG1503" s="292"/>
    </row>
    <row r="1504" spans="1:33" x14ac:dyDescent="0.25">
      <c r="A1504" s="275">
        <v>8310</v>
      </c>
      <c r="B1504" s="275" t="s">
        <v>170</v>
      </c>
      <c r="C1504" s="275" t="s">
        <v>14</v>
      </c>
      <c r="D1504" s="275">
        <v>3011</v>
      </c>
      <c r="E1504" s="275" t="s">
        <v>164</v>
      </c>
      <c r="F1504" s="275" t="s">
        <v>22</v>
      </c>
      <c r="G1504" s="276" t="s">
        <v>508</v>
      </c>
      <c r="H1504" s="277" t="s">
        <v>57</v>
      </c>
      <c r="I1504" s="277" t="s">
        <v>133</v>
      </c>
      <c r="J1504" s="278">
        <v>42311</v>
      </c>
      <c r="K1504" s="279">
        <v>216</v>
      </c>
      <c r="L1504" s="275" t="s">
        <v>122</v>
      </c>
      <c r="M1504" s="275" t="s">
        <v>41</v>
      </c>
      <c r="N1504" s="278">
        <v>42313</v>
      </c>
      <c r="O1504" s="278" t="s">
        <v>273</v>
      </c>
      <c r="P1504" s="279">
        <v>214</v>
      </c>
      <c r="Q1504" s="278" t="s">
        <v>37</v>
      </c>
      <c r="R1504" s="275">
        <v>96064.960000000006</v>
      </c>
      <c r="S1504" s="275" t="s">
        <v>242</v>
      </c>
      <c r="T1504" s="275">
        <v>21900.14</v>
      </c>
      <c r="U1504" s="275" t="s">
        <v>242</v>
      </c>
      <c r="V1504" s="283">
        <v>96064.958797607775</v>
      </c>
      <c r="W1504" s="275" t="s">
        <v>100</v>
      </c>
      <c r="X1504" s="275" t="s">
        <v>114</v>
      </c>
      <c r="Y1504" s="275">
        <v>21.9</v>
      </c>
      <c r="Z1504" s="275">
        <v>1</v>
      </c>
      <c r="AA1504" s="282" t="s">
        <v>630</v>
      </c>
      <c r="AB1504" s="289" t="s">
        <v>474</v>
      </c>
      <c r="AC1504" s="275" t="s">
        <v>1171</v>
      </c>
      <c r="AD1504" s="290" t="s">
        <v>350</v>
      </c>
      <c r="AE1504" s="292" t="s">
        <v>794</v>
      </c>
      <c r="AF1504" s="292" t="s">
        <v>2134</v>
      </c>
      <c r="AG1504" s="292"/>
    </row>
    <row r="1505" spans="1:33" x14ac:dyDescent="0.25">
      <c r="A1505" s="275">
        <v>8310</v>
      </c>
      <c r="B1505" s="275" t="s">
        <v>170</v>
      </c>
      <c r="C1505" s="275" t="s">
        <v>14</v>
      </c>
      <c r="D1505" s="275">
        <v>3014</v>
      </c>
      <c r="E1505" s="275" t="s">
        <v>144</v>
      </c>
      <c r="F1505" s="275" t="s">
        <v>16</v>
      </c>
      <c r="G1505" s="276" t="s">
        <v>2526</v>
      </c>
      <c r="H1505" s="277" t="s">
        <v>57</v>
      </c>
      <c r="I1505" s="277" t="s">
        <v>133</v>
      </c>
      <c r="J1505" s="278">
        <v>42464</v>
      </c>
      <c r="K1505" s="279">
        <v>63</v>
      </c>
      <c r="L1505" s="275" t="s">
        <v>127</v>
      </c>
      <c r="M1505" s="275" t="s">
        <v>128</v>
      </c>
      <c r="N1505" s="278">
        <v>42527</v>
      </c>
      <c r="O1505" s="278" t="s">
        <v>268</v>
      </c>
      <c r="P1505" s="279">
        <v>0</v>
      </c>
      <c r="Q1505" s="278" t="s">
        <v>33</v>
      </c>
      <c r="R1505" s="275">
        <v>6194.31</v>
      </c>
      <c r="S1505" s="275" t="s">
        <v>242</v>
      </c>
      <c r="T1505" s="275">
        <v>1412.13</v>
      </c>
      <c r="U1505" s="275" t="s">
        <v>242</v>
      </c>
      <c r="V1505" s="283">
        <v>6194.3079024547733</v>
      </c>
      <c r="W1505" s="275" t="s">
        <v>100</v>
      </c>
      <c r="X1505" s="275" t="s">
        <v>114</v>
      </c>
      <c r="Y1505" s="275">
        <v>1.41</v>
      </c>
      <c r="Z1505" s="275">
        <v>1</v>
      </c>
      <c r="AA1505" s="282" t="s">
        <v>629</v>
      </c>
      <c r="AB1505" s="289" t="s">
        <v>413</v>
      </c>
      <c r="AC1505" s="275" t="s">
        <v>2296</v>
      </c>
      <c r="AD1505" s="290" t="s">
        <v>349</v>
      </c>
      <c r="AE1505" s="292" t="s">
        <v>794</v>
      </c>
      <c r="AF1505" s="292"/>
      <c r="AG1505" s="292"/>
    </row>
    <row r="1506" spans="1:33" x14ac:dyDescent="0.25">
      <c r="A1506" s="275">
        <v>8310</v>
      </c>
      <c r="B1506" s="275" t="s">
        <v>170</v>
      </c>
      <c r="C1506" s="275" t="s">
        <v>14</v>
      </c>
      <c r="D1506" s="275">
        <v>3014</v>
      </c>
      <c r="E1506" s="275" t="s">
        <v>144</v>
      </c>
      <c r="F1506" s="275" t="s">
        <v>16</v>
      </c>
      <c r="G1506" s="276" t="s">
        <v>2527</v>
      </c>
      <c r="H1506" s="277" t="s">
        <v>277</v>
      </c>
      <c r="I1506" s="277" t="s">
        <v>241</v>
      </c>
      <c r="J1506" s="278">
        <v>42464</v>
      </c>
      <c r="K1506" s="279">
        <v>63</v>
      </c>
      <c r="L1506" s="275" t="s">
        <v>127</v>
      </c>
      <c r="M1506" s="275" t="s">
        <v>128</v>
      </c>
      <c r="N1506" s="278">
        <v>42527</v>
      </c>
      <c r="O1506" s="278" t="s">
        <v>268</v>
      </c>
      <c r="P1506" s="279">
        <v>0</v>
      </c>
      <c r="Q1506" s="278" t="s">
        <v>33</v>
      </c>
      <c r="R1506" s="275">
        <v>13096.89</v>
      </c>
      <c r="S1506" s="275" t="s">
        <v>242</v>
      </c>
      <c r="T1506" s="275">
        <v>2985.73</v>
      </c>
      <c r="U1506" s="275" t="s">
        <v>242</v>
      </c>
      <c r="V1506" s="283">
        <v>13096.903920741213</v>
      </c>
      <c r="W1506" s="275" t="s">
        <v>100</v>
      </c>
      <c r="X1506" s="275" t="s">
        <v>114</v>
      </c>
      <c r="Y1506" s="275">
        <v>2.99</v>
      </c>
      <c r="Z1506" s="275">
        <v>1</v>
      </c>
      <c r="AA1506" s="282" t="s">
        <v>630</v>
      </c>
      <c r="AB1506" s="289" t="s">
        <v>413</v>
      </c>
      <c r="AC1506" s="275" t="s">
        <v>2528</v>
      </c>
      <c r="AD1506" s="290" t="s">
        <v>350</v>
      </c>
      <c r="AE1506" s="292" t="s">
        <v>794</v>
      </c>
      <c r="AF1506" s="292" t="s">
        <v>2134</v>
      </c>
      <c r="AG1506" s="292"/>
    </row>
    <row r="1507" spans="1:33" x14ac:dyDescent="0.25">
      <c r="A1507" s="275">
        <v>8310</v>
      </c>
      <c r="B1507" s="275" t="s">
        <v>170</v>
      </c>
      <c r="C1507" s="275" t="s">
        <v>14</v>
      </c>
      <c r="D1507" s="275">
        <v>3014</v>
      </c>
      <c r="E1507" s="275" t="s">
        <v>144</v>
      </c>
      <c r="F1507" s="275" t="s">
        <v>16</v>
      </c>
      <c r="G1507" s="276" t="s">
        <v>2245</v>
      </c>
      <c r="H1507" s="277" t="s">
        <v>57</v>
      </c>
      <c r="I1507" s="277" t="s">
        <v>133</v>
      </c>
      <c r="J1507" s="278">
        <v>42431</v>
      </c>
      <c r="K1507" s="279">
        <v>96</v>
      </c>
      <c r="L1507" s="275" t="s">
        <v>127</v>
      </c>
      <c r="M1507" s="275" t="s">
        <v>128</v>
      </c>
      <c r="N1507" s="278">
        <v>42494</v>
      </c>
      <c r="O1507" s="278" t="s">
        <v>268</v>
      </c>
      <c r="P1507" s="279">
        <v>33</v>
      </c>
      <c r="Q1507" s="278" t="s">
        <v>34</v>
      </c>
      <c r="R1507" s="275">
        <v>18284.47</v>
      </c>
      <c r="S1507" s="275" t="s">
        <v>242</v>
      </c>
      <c r="T1507" s="275">
        <v>4168.3500000000004</v>
      </c>
      <c r="U1507" s="275" t="s">
        <v>242</v>
      </c>
      <c r="V1507" s="283">
        <v>18284.466263869017</v>
      </c>
      <c r="W1507" s="275" t="s">
        <v>100</v>
      </c>
      <c r="X1507" s="275" t="s">
        <v>114</v>
      </c>
      <c r="Y1507" s="275">
        <v>4.17</v>
      </c>
      <c r="Z1507" s="275">
        <v>1</v>
      </c>
      <c r="AA1507" s="282" t="s">
        <v>630</v>
      </c>
      <c r="AB1507" s="289" t="s">
        <v>413</v>
      </c>
      <c r="AC1507" s="275" t="s">
        <v>1458</v>
      </c>
      <c r="AD1507" s="290" t="s">
        <v>350</v>
      </c>
      <c r="AE1507" s="292" t="s">
        <v>794</v>
      </c>
      <c r="AF1507" s="292" t="s">
        <v>2134</v>
      </c>
      <c r="AG1507" s="292"/>
    </row>
    <row r="1508" spans="1:33" x14ac:dyDescent="0.25">
      <c r="A1508" s="275">
        <v>8310</v>
      </c>
      <c r="B1508" s="275" t="s">
        <v>170</v>
      </c>
      <c r="C1508" s="275" t="s">
        <v>14</v>
      </c>
      <c r="D1508" s="275">
        <v>3014</v>
      </c>
      <c r="E1508" s="275" t="s">
        <v>144</v>
      </c>
      <c r="F1508" s="275" t="s">
        <v>16</v>
      </c>
      <c r="G1508" s="276" t="s">
        <v>2529</v>
      </c>
      <c r="H1508" s="277" t="s">
        <v>57</v>
      </c>
      <c r="I1508" s="277" t="s">
        <v>133</v>
      </c>
      <c r="J1508" s="278">
        <v>42464</v>
      </c>
      <c r="K1508" s="279">
        <v>63</v>
      </c>
      <c r="L1508" s="275" t="s">
        <v>127</v>
      </c>
      <c r="M1508" s="275" t="s">
        <v>128</v>
      </c>
      <c r="N1508" s="278">
        <v>42524</v>
      </c>
      <c r="O1508" s="278" t="s">
        <v>268</v>
      </c>
      <c r="P1508" s="279">
        <v>3</v>
      </c>
      <c r="Q1508" s="278" t="s">
        <v>33</v>
      </c>
      <c r="R1508" s="275">
        <v>29851.43</v>
      </c>
      <c r="S1508" s="275" t="s">
        <v>242</v>
      </c>
      <c r="T1508" s="275">
        <v>6805.3</v>
      </c>
      <c r="U1508" s="275" t="s">
        <v>242</v>
      </c>
      <c r="V1508" s="283">
        <v>29851.446799214991</v>
      </c>
      <c r="W1508" s="275" t="s">
        <v>100</v>
      </c>
      <c r="X1508" s="275" t="s">
        <v>114</v>
      </c>
      <c r="Y1508" s="275">
        <v>6.81</v>
      </c>
      <c r="Z1508" s="275">
        <v>1</v>
      </c>
      <c r="AA1508" s="282" t="s">
        <v>630</v>
      </c>
      <c r="AB1508" s="289" t="s">
        <v>413</v>
      </c>
      <c r="AC1508" s="275" t="s">
        <v>1458</v>
      </c>
      <c r="AD1508" s="290" t="s">
        <v>350</v>
      </c>
      <c r="AE1508" s="292" t="s">
        <v>794</v>
      </c>
      <c r="AF1508" s="292" t="s">
        <v>2134</v>
      </c>
      <c r="AG1508" s="292"/>
    </row>
    <row r="1509" spans="1:33" x14ac:dyDescent="0.25">
      <c r="A1509" s="275">
        <v>8310</v>
      </c>
      <c r="B1509" s="275" t="s">
        <v>170</v>
      </c>
      <c r="C1509" s="275" t="s">
        <v>14</v>
      </c>
      <c r="D1509" s="275">
        <v>3022</v>
      </c>
      <c r="E1509" s="275" t="s">
        <v>141</v>
      </c>
      <c r="F1509" s="275" t="s">
        <v>16</v>
      </c>
      <c r="G1509" s="276" t="s">
        <v>2246</v>
      </c>
      <c r="H1509" s="277" t="s">
        <v>277</v>
      </c>
      <c r="I1509" s="277" t="s">
        <v>241</v>
      </c>
      <c r="J1509" s="278">
        <v>42402</v>
      </c>
      <c r="K1509" s="279">
        <v>125</v>
      </c>
      <c r="L1509" s="275" t="s">
        <v>127</v>
      </c>
      <c r="M1509" s="275" t="s">
        <v>128</v>
      </c>
      <c r="N1509" s="278">
        <v>42495</v>
      </c>
      <c r="O1509" s="278" t="s">
        <v>268</v>
      </c>
      <c r="P1509" s="279">
        <v>32</v>
      </c>
      <c r="Q1509" s="278" t="s">
        <v>34</v>
      </c>
      <c r="R1509" s="275">
        <v>18987.34</v>
      </c>
      <c r="S1509" s="275" t="s">
        <v>242</v>
      </c>
      <c r="T1509" s="275">
        <v>4328.59</v>
      </c>
      <c r="U1509" s="275" t="s">
        <v>242</v>
      </c>
      <c r="V1509" s="283">
        <v>18987.358984999049</v>
      </c>
      <c r="W1509" s="275" t="s">
        <v>100</v>
      </c>
      <c r="X1509" s="275" t="s">
        <v>114</v>
      </c>
      <c r="Y1509" s="275">
        <v>4.33</v>
      </c>
      <c r="Z1509" s="275">
        <v>1</v>
      </c>
      <c r="AA1509" s="282" t="s">
        <v>630</v>
      </c>
      <c r="AB1509" s="289" t="s">
        <v>1426</v>
      </c>
      <c r="AC1509" s="275" t="s">
        <v>1427</v>
      </c>
      <c r="AD1509" s="290" t="s">
        <v>350</v>
      </c>
      <c r="AE1509" s="292" t="s">
        <v>794</v>
      </c>
      <c r="AF1509" s="292" t="s">
        <v>2134</v>
      </c>
      <c r="AG1509" s="292"/>
    </row>
    <row r="1510" spans="1:33" x14ac:dyDescent="0.25">
      <c r="A1510" s="275">
        <v>8310</v>
      </c>
      <c r="B1510" s="275" t="s">
        <v>170</v>
      </c>
      <c r="C1510" s="275" t="s">
        <v>14</v>
      </c>
      <c r="D1510" s="275">
        <v>413</v>
      </c>
      <c r="E1510" s="275" t="s">
        <v>136</v>
      </c>
      <c r="F1510" s="275" t="s">
        <v>13</v>
      </c>
      <c r="G1510" s="276" t="s">
        <v>2530</v>
      </c>
      <c r="H1510" s="277" t="s">
        <v>57</v>
      </c>
      <c r="I1510" s="277" t="s">
        <v>133</v>
      </c>
      <c r="J1510" s="278">
        <v>42464</v>
      </c>
      <c r="K1510" s="279">
        <v>63</v>
      </c>
      <c r="L1510" s="275" t="s">
        <v>111</v>
      </c>
      <c r="M1510" s="275" t="s">
        <v>42</v>
      </c>
      <c r="N1510" s="278">
        <v>42527</v>
      </c>
      <c r="O1510" s="278" t="s">
        <v>268</v>
      </c>
      <c r="P1510" s="279">
        <v>0</v>
      </c>
      <c r="Q1510" s="278" t="s">
        <v>33</v>
      </c>
      <c r="R1510" s="275">
        <v>4579.1899999999996</v>
      </c>
      <c r="S1510" s="275" t="s">
        <v>242</v>
      </c>
      <c r="T1510" s="275">
        <v>1043.93</v>
      </c>
      <c r="U1510" s="275" t="s">
        <v>242</v>
      </c>
      <c r="V1510" s="283">
        <v>4579.1986917703125</v>
      </c>
      <c r="W1510" s="275" t="s">
        <v>100</v>
      </c>
      <c r="X1510" s="275" t="s">
        <v>114</v>
      </c>
      <c r="Y1510" s="275">
        <v>1.04</v>
      </c>
      <c r="Z1510" s="275">
        <v>1</v>
      </c>
      <c r="AA1510" s="282" t="s">
        <v>629</v>
      </c>
      <c r="AB1510" s="289" t="s">
        <v>428</v>
      </c>
      <c r="AC1510" s="275" t="s">
        <v>360</v>
      </c>
      <c r="AD1510" s="290" t="s">
        <v>349</v>
      </c>
      <c r="AE1510" s="292"/>
      <c r="AF1510" s="292"/>
      <c r="AG1510" s="292"/>
    </row>
    <row r="1511" spans="1:33" x14ac:dyDescent="0.25">
      <c r="A1511" s="275">
        <v>8310</v>
      </c>
      <c r="B1511" s="275" t="s">
        <v>170</v>
      </c>
      <c r="C1511" s="275" t="s">
        <v>14</v>
      </c>
      <c r="D1511" s="275">
        <v>413</v>
      </c>
      <c r="E1511" s="275" t="s">
        <v>136</v>
      </c>
      <c r="F1511" s="275" t="s">
        <v>13</v>
      </c>
      <c r="G1511" s="276" t="s">
        <v>1428</v>
      </c>
      <c r="H1511" s="277" t="s">
        <v>277</v>
      </c>
      <c r="I1511" s="277" t="s">
        <v>241</v>
      </c>
      <c r="J1511" s="278">
        <v>42402</v>
      </c>
      <c r="K1511" s="279">
        <v>125</v>
      </c>
      <c r="L1511" s="275" t="s">
        <v>127</v>
      </c>
      <c r="M1511" s="275" t="s">
        <v>128</v>
      </c>
      <c r="N1511" s="278">
        <v>42433</v>
      </c>
      <c r="O1511" s="278" t="s">
        <v>266</v>
      </c>
      <c r="P1511" s="279">
        <v>94</v>
      </c>
      <c r="Q1511" s="278" t="s">
        <v>36</v>
      </c>
      <c r="R1511" s="275">
        <v>33137.06</v>
      </c>
      <c r="S1511" s="275" t="s">
        <v>242</v>
      </c>
      <c r="T1511" s="275">
        <v>7554.33</v>
      </c>
      <c r="U1511" s="275" t="s">
        <v>242</v>
      </c>
      <c r="V1511" s="283">
        <v>33137.066712520209</v>
      </c>
      <c r="W1511" s="275" t="s">
        <v>100</v>
      </c>
      <c r="X1511" s="275" t="s">
        <v>114</v>
      </c>
      <c r="Y1511" s="275">
        <v>7.55</v>
      </c>
      <c r="Z1511" s="275">
        <v>1</v>
      </c>
      <c r="AA1511" s="282" t="s">
        <v>630</v>
      </c>
      <c r="AB1511" s="289" t="s">
        <v>428</v>
      </c>
      <c r="AC1511" s="275" t="s">
        <v>351</v>
      </c>
      <c r="AD1511" s="290" t="s">
        <v>350</v>
      </c>
      <c r="AE1511" s="292" t="s">
        <v>2404</v>
      </c>
      <c r="AF1511" s="292" t="s">
        <v>2134</v>
      </c>
      <c r="AG1511" s="292" t="s">
        <v>2134</v>
      </c>
    </row>
    <row r="1512" spans="1:33" x14ac:dyDescent="0.25">
      <c r="A1512" s="275">
        <v>8310</v>
      </c>
      <c r="B1512" s="275" t="s">
        <v>170</v>
      </c>
      <c r="C1512" s="275" t="s">
        <v>14</v>
      </c>
      <c r="D1512" s="275">
        <v>413</v>
      </c>
      <c r="E1512" s="275" t="s">
        <v>136</v>
      </c>
      <c r="F1512" s="275" t="s">
        <v>13</v>
      </c>
      <c r="G1512" s="276" t="s">
        <v>2247</v>
      </c>
      <c r="H1512" s="277" t="s">
        <v>277</v>
      </c>
      <c r="I1512" s="277" t="s">
        <v>241</v>
      </c>
      <c r="J1512" s="278">
        <v>42431</v>
      </c>
      <c r="K1512" s="279">
        <v>96</v>
      </c>
      <c r="L1512" s="275" t="s">
        <v>127</v>
      </c>
      <c r="M1512" s="275" t="s">
        <v>128</v>
      </c>
      <c r="N1512" s="278">
        <v>42496</v>
      </c>
      <c r="O1512" s="278" t="s">
        <v>268</v>
      </c>
      <c r="P1512" s="279">
        <v>31</v>
      </c>
      <c r="Q1512" s="278" t="s">
        <v>34</v>
      </c>
      <c r="R1512" s="275">
        <v>33137.06</v>
      </c>
      <c r="S1512" s="275" t="s">
        <v>242</v>
      </c>
      <c r="T1512" s="275">
        <v>7554.33</v>
      </c>
      <c r="U1512" s="275" t="s">
        <v>242</v>
      </c>
      <c r="V1512" s="283">
        <v>33137.066712520209</v>
      </c>
      <c r="W1512" s="275" t="s">
        <v>100</v>
      </c>
      <c r="X1512" s="275" t="s">
        <v>114</v>
      </c>
      <c r="Y1512" s="275">
        <v>7.55</v>
      </c>
      <c r="Z1512" s="275">
        <v>1</v>
      </c>
      <c r="AA1512" s="282" t="s">
        <v>630</v>
      </c>
      <c r="AB1512" s="289" t="s">
        <v>428</v>
      </c>
      <c r="AC1512" s="275" t="s">
        <v>351</v>
      </c>
      <c r="AD1512" s="290" t="s">
        <v>350</v>
      </c>
      <c r="AE1512" s="292" t="s">
        <v>2404</v>
      </c>
      <c r="AF1512" s="292" t="s">
        <v>2134</v>
      </c>
      <c r="AG1512" s="292" t="s">
        <v>2134</v>
      </c>
    </row>
    <row r="1513" spans="1:33" x14ac:dyDescent="0.25">
      <c r="A1513" s="275">
        <v>8310</v>
      </c>
      <c r="B1513" s="275" t="s">
        <v>170</v>
      </c>
      <c r="C1513" s="275" t="s">
        <v>14</v>
      </c>
      <c r="D1513" s="275">
        <v>413</v>
      </c>
      <c r="E1513" s="275" t="s">
        <v>136</v>
      </c>
      <c r="F1513" s="275" t="s">
        <v>13</v>
      </c>
      <c r="G1513" s="276" t="s">
        <v>2531</v>
      </c>
      <c r="H1513" s="277" t="s">
        <v>277</v>
      </c>
      <c r="I1513" s="277" t="s">
        <v>241</v>
      </c>
      <c r="J1513" s="278">
        <v>42464</v>
      </c>
      <c r="K1513" s="279">
        <v>63</v>
      </c>
      <c r="L1513" s="275" t="s">
        <v>127</v>
      </c>
      <c r="M1513" s="275" t="s">
        <v>128</v>
      </c>
      <c r="N1513" s="278">
        <v>42527</v>
      </c>
      <c r="O1513" s="278" t="s">
        <v>268</v>
      </c>
      <c r="P1513" s="279">
        <v>0</v>
      </c>
      <c r="Q1513" s="278" t="s">
        <v>33</v>
      </c>
      <c r="R1513" s="275">
        <v>33137.06</v>
      </c>
      <c r="S1513" s="275" t="s">
        <v>242</v>
      </c>
      <c r="T1513" s="275">
        <v>7554.33</v>
      </c>
      <c r="U1513" s="275" t="s">
        <v>242</v>
      </c>
      <c r="V1513" s="283">
        <v>33137.066712520209</v>
      </c>
      <c r="W1513" s="275" t="s">
        <v>100</v>
      </c>
      <c r="X1513" s="275" t="s">
        <v>114</v>
      </c>
      <c r="Y1513" s="275">
        <v>7.55</v>
      </c>
      <c r="Z1513" s="275">
        <v>1</v>
      </c>
      <c r="AA1513" s="282" t="s">
        <v>630</v>
      </c>
      <c r="AB1513" s="289" t="s">
        <v>428</v>
      </c>
      <c r="AC1513" s="275" t="s">
        <v>351</v>
      </c>
      <c r="AD1513" s="290" t="s">
        <v>350</v>
      </c>
      <c r="AE1513" s="292" t="s">
        <v>2404</v>
      </c>
      <c r="AF1513" s="292" t="s">
        <v>2134</v>
      </c>
      <c r="AG1513" s="292" t="s">
        <v>2134</v>
      </c>
    </row>
    <row r="1514" spans="1:33" x14ac:dyDescent="0.25">
      <c r="A1514" s="275">
        <v>8310</v>
      </c>
      <c r="B1514" s="275" t="s">
        <v>170</v>
      </c>
      <c r="C1514" s="275" t="s">
        <v>14</v>
      </c>
      <c r="D1514" s="275">
        <v>413</v>
      </c>
      <c r="E1514" s="275" t="s">
        <v>136</v>
      </c>
      <c r="F1514" s="275" t="s">
        <v>13</v>
      </c>
      <c r="G1514" s="276" t="s">
        <v>2532</v>
      </c>
      <c r="H1514" s="277" t="s">
        <v>57</v>
      </c>
      <c r="I1514" s="277" t="s">
        <v>133</v>
      </c>
      <c r="J1514" s="278">
        <v>42464</v>
      </c>
      <c r="K1514" s="279">
        <v>63</v>
      </c>
      <c r="L1514" s="275" t="s">
        <v>111</v>
      </c>
      <c r="M1514" s="275" t="s">
        <v>42</v>
      </c>
      <c r="N1514" s="278">
        <v>42527</v>
      </c>
      <c r="O1514" s="278" t="s">
        <v>268</v>
      </c>
      <c r="P1514" s="279">
        <v>0</v>
      </c>
      <c r="Q1514" s="278" t="s">
        <v>33</v>
      </c>
      <c r="R1514" s="275">
        <v>40616.75</v>
      </c>
      <c r="S1514" s="275" t="s">
        <v>242</v>
      </c>
      <c r="T1514" s="275">
        <v>9259.49</v>
      </c>
      <c r="U1514" s="275" t="s">
        <v>242</v>
      </c>
      <c r="V1514" s="283">
        <v>40616.750638893689</v>
      </c>
      <c r="W1514" s="275" t="s">
        <v>100</v>
      </c>
      <c r="X1514" s="275" t="s">
        <v>114</v>
      </c>
      <c r="Y1514" s="275">
        <v>9.26</v>
      </c>
      <c r="Z1514" s="275">
        <v>1</v>
      </c>
      <c r="AA1514" s="282" t="s">
        <v>630</v>
      </c>
      <c r="AB1514" s="289" t="s">
        <v>428</v>
      </c>
      <c r="AC1514" s="275" t="s">
        <v>360</v>
      </c>
      <c r="AD1514" s="290" t="s">
        <v>350</v>
      </c>
      <c r="AE1514" s="292" t="s">
        <v>2404</v>
      </c>
      <c r="AF1514" s="292" t="s">
        <v>2134</v>
      </c>
      <c r="AG1514" s="292" t="s">
        <v>2134</v>
      </c>
    </row>
    <row r="1515" spans="1:33" x14ac:dyDescent="0.25">
      <c r="A1515" s="275">
        <v>8310</v>
      </c>
      <c r="B1515" s="275" t="s">
        <v>170</v>
      </c>
      <c r="C1515" s="275" t="s">
        <v>14</v>
      </c>
      <c r="D1515" s="275">
        <v>413</v>
      </c>
      <c r="E1515" s="275" t="s">
        <v>136</v>
      </c>
      <c r="F1515" s="275" t="s">
        <v>13</v>
      </c>
      <c r="G1515" s="276" t="s">
        <v>1836</v>
      </c>
      <c r="H1515" s="277" t="s">
        <v>57</v>
      </c>
      <c r="I1515" s="277" t="s">
        <v>133</v>
      </c>
      <c r="J1515" s="278">
        <v>42431</v>
      </c>
      <c r="K1515" s="279">
        <v>96</v>
      </c>
      <c r="L1515" s="275" t="s">
        <v>158</v>
      </c>
      <c r="M1515" s="275" t="s">
        <v>41</v>
      </c>
      <c r="N1515" s="278">
        <v>42466</v>
      </c>
      <c r="O1515" s="278" t="s">
        <v>266</v>
      </c>
      <c r="P1515" s="279">
        <v>61</v>
      </c>
      <c r="Q1515" s="278" t="s">
        <v>35</v>
      </c>
      <c r="R1515" s="275">
        <v>74836.929999999993</v>
      </c>
      <c r="S1515" s="275" t="s">
        <v>242</v>
      </c>
      <c r="T1515" s="275">
        <v>17060.740000000002</v>
      </c>
      <c r="U1515" s="275" t="s">
        <v>242</v>
      </c>
      <c r="V1515" s="283">
        <v>74836.931871517663</v>
      </c>
      <c r="W1515" s="275" t="s">
        <v>100</v>
      </c>
      <c r="X1515" s="275" t="s">
        <v>114</v>
      </c>
      <c r="Y1515" s="275">
        <v>17.059999999999999</v>
      </c>
      <c r="Z1515" s="275">
        <v>1</v>
      </c>
      <c r="AA1515" s="282" t="s">
        <v>630</v>
      </c>
      <c r="AB1515" s="289" t="s">
        <v>428</v>
      </c>
      <c r="AC1515" s="275" t="s">
        <v>359</v>
      </c>
      <c r="AD1515" s="290" t="s">
        <v>350</v>
      </c>
      <c r="AE1515" s="292" t="s">
        <v>2404</v>
      </c>
      <c r="AF1515" s="292" t="s">
        <v>2134</v>
      </c>
      <c r="AG1515" s="292" t="s">
        <v>2134</v>
      </c>
    </row>
    <row r="1516" spans="1:33" x14ac:dyDescent="0.25">
      <c r="A1516" s="275">
        <v>8310</v>
      </c>
      <c r="B1516" s="275" t="s">
        <v>170</v>
      </c>
      <c r="C1516" s="275" t="s">
        <v>14</v>
      </c>
      <c r="D1516" s="275">
        <v>413</v>
      </c>
      <c r="E1516" s="275" t="s">
        <v>136</v>
      </c>
      <c r="F1516" s="275" t="s">
        <v>13</v>
      </c>
      <c r="G1516" s="276" t="s">
        <v>2533</v>
      </c>
      <c r="H1516" s="277" t="s">
        <v>57</v>
      </c>
      <c r="I1516" s="277" t="s">
        <v>133</v>
      </c>
      <c r="J1516" s="278">
        <v>42464</v>
      </c>
      <c r="K1516" s="279">
        <v>63</v>
      </c>
      <c r="L1516" s="275" t="s">
        <v>111</v>
      </c>
      <c r="M1516" s="275" t="s">
        <v>42</v>
      </c>
      <c r="N1516" s="278">
        <v>42527</v>
      </c>
      <c r="O1516" s="278" t="s">
        <v>268</v>
      </c>
      <c r="P1516" s="279">
        <v>0</v>
      </c>
      <c r="Q1516" s="278" t="s">
        <v>33</v>
      </c>
      <c r="R1516" s="275">
        <v>85323.15</v>
      </c>
      <c r="S1516" s="275" t="s">
        <v>242</v>
      </c>
      <c r="T1516" s="275">
        <v>19451.310000000001</v>
      </c>
      <c r="U1516" s="275" t="s">
        <v>242</v>
      </c>
      <c r="V1516" s="283">
        <v>85323.166596628886</v>
      </c>
      <c r="W1516" s="275" t="s">
        <v>100</v>
      </c>
      <c r="X1516" s="275" t="s">
        <v>114</v>
      </c>
      <c r="Y1516" s="275">
        <v>19.45</v>
      </c>
      <c r="Z1516" s="275">
        <v>1</v>
      </c>
      <c r="AA1516" s="282" t="s">
        <v>630</v>
      </c>
      <c r="AB1516" s="289" t="s">
        <v>428</v>
      </c>
      <c r="AC1516" s="275" t="s">
        <v>360</v>
      </c>
      <c r="AD1516" s="290" t="s">
        <v>350</v>
      </c>
      <c r="AE1516" s="292" t="s">
        <v>2404</v>
      </c>
      <c r="AF1516" s="292" t="s">
        <v>2134</v>
      </c>
      <c r="AG1516" s="292" t="s">
        <v>2134</v>
      </c>
    </row>
    <row r="1517" spans="1:33" x14ac:dyDescent="0.25">
      <c r="A1517" s="275">
        <v>8310</v>
      </c>
      <c r="B1517" s="275" t="s">
        <v>170</v>
      </c>
      <c r="C1517" s="275" t="s">
        <v>14</v>
      </c>
      <c r="D1517" s="275">
        <v>413</v>
      </c>
      <c r="E1517" s="275" t="s">
        <v>136</v>
      </c>
      <c r="F1517" s="275" t="s">
        <v>13</v>
      </c>
      <c r="G1517" s="276" t="s">
        <v>1837</v>
      </c>
      <c r="H1517" s="277" t="s">
        <v>57</v>
      </c>
      <c r="I1517" s="277" t="s">
        <v>133</v>
      </c>
      <c r="J1517" s="278">
        <v>42431</v>
      </c>
      <c r="K1517" s="279">
        <v>96</v>
      </c>
      <c r="L1517" s="275" t="s">
        <v>158</v>
      </c>
      <c r="M1517" s="275" t="s">
        <v>41</v>
      </c>
      <c r="N1517" s="278">
        <v>42466</v>
      </c>
      <c r="O1517" s="278" t="s">
        <v>266</v>
      </c>
      <c r="P1517" s="279">
        <v>61</v>
      </c>
      <c r="Q1517" s="278" t="s">
        <v>35</v>
      </c>
      <c r="R1517" s="275">
        <v>109358.89</v>
      </c>
      <c r="S1517" s="275" t="s">
        <v>242</v>
      </c>
      <c r="T1517" s="275">
        <v>24930.79</v>
      </c>
      <c r="U1517" s="275" t="s">
        <v>242</v>
      </c>
      <c r="V1517" s="283">
        <v>109358.90428745259</v>
      </c>
      <c r="W1517" s="275" t="s">
        <v>100</v>
      </c>
      <c r="X1517" s="275" t="s">
        <v>114</v>
      </c>
      <c r="Y1517" s="275">
        <v>24.93</v>
      </c>
      <c r="Z1517" s="275">
        <v>1</v>
      </c>
      <c r="AA1517" s="282" t="s">
        <v>630</v>
      </c>
      <c r="AB1517" s="289" t="s">
        <v>428</v>
      </c>
      <c r="AC1517" s="275" t="s">
        <v>359</v>
      </c>
      <c r="AD1517" s="290" t="s">
        <v>350</v>
      </c>
      <c r="AE1517" s="292" t="s">
        <v>2404</v>
      </c>
      <c r="AF1517" s="292" t="s">
        <v>2134</v>
      </c>
      <c r="AG1517" s="292" t="s">
        <v>2134</v>
      </c>
    </row>
    <row r="1518" spans="1:33" x14ac:dyDescent="0.25">
      <c r="A1518" s="275">
        <v>8310</v>
      </c>
      <c r="B1518" s="275" t="s">
        <v>170</v>
      </c>
      <c r="C1518" s="275" t="s">
        <v>14</v>
      </c>
      <c r="D1518" s="275">
        <v>413</v>
      </c>
      <c r="E1518" s="275" t="s">
        <v>136</v>
      </c>
      <c r="F1518" s="275" t="s">
        <v>13</v>
      </c>
      <c r="G1518" s="276" t="s">
        <v>2534</v>
      </c>
      <c r="H1518" s="277" t="s">
        <v>57</v>
      </c>
      <c r="I1518" s="277" t="s">
        <v>133</v>
      </c>
      <c r="J1518" s="278">
        <v>42464</v>
      </c>
      <c r="K1518" s="279">
        <v>63</v>
      </c>
      <c r="L1518" s="275" t="s">
        <v>111</v>
      </c>
      <c r="M1518" s="275" t="s">
        <v>42</v>
      </c>
      <c r="N1518" s="278">
        <v>42527</v>
      </c>
      <c r="O1518" s="278" t="s">
        <v>268</v>
      </c>
      <c r="P1518" s="279">
        <v>0</v>
      </c>
      <c r="Q1518" s="278" t="s">
        <v>33</v>
      </c>
      <c r="R1518" s="275">
        <v>150217.29</v>
      </c>
      <c r="S1518" s="275" t="s">
        <v>242</v>
      </c>
      <c r="T1518" s="275">
        <v>34245.370000000003</v>
      </c>
      <c r="U1518" s="275" t="s">
        <v>242</v>
      </c>
      <c r="V1518" s="283">
        <v>150217.30719798291</v>
      </c>
      <c r="W1518" s="275" t="s">
        <v>100</v>
      </c>
      <c r="X1518" s="275" t="s">
        <v>114</v>
      </c>
      <c r="Y1518" s="275">
        <v>34.25</v>
      </c>
      <c r="Z1518" s="275">
        <v>1</v>
      </c>
      <c r="AA1518" s="282" t="s">
        <v>630</v>
      </c>
      <c r="AB1518" s="289" t="s">
        <v>428</v>
      </c>
      <c r="AC1518" s="275" t="s">
        <v>360</v>
      </c>
      <c r="AD1518" s="290" t="s">
        <v>350</v>
      </c>
      <c r="AE1518" s="292" t="s">
        <v>2404</v>
      </c>
      <c r="AF1518" s="292" t="s">
        <v>2134</v>
      </c>
      <c r="AG1518" s="292" t="s">
        <v>2134</v>
      </c>
    </row>
    <row r="1519" spans="1:33" x14ac:dyDescent="0.25">
      <c r="A1519" s="275">
        <v>8310</v>
      </c>
      <c r="B1519" s="275" t="s">
        <v>170</v>
      </c>
      <c r="C1519" s="275" t="s">
        <v>14</v>
      </c>
      <c r="D1519" s="275">
        <v>692</v>
      </c>
      <c r="E1519" s="275" t="s">
        <v>187</v>
      </c>
      <c r="F1519" s="275" t="s">
        <v>16</v>
      </c>
      <c r="G1519" s="276" t="s">
        <v>1828</v>
      </c>
      <c r="H1519" s="277" t="s">
        <v>277</v>
      </c>
      <c r="I1519" s="277" t="s">
        <v>241</v>
      </c>
      <c r="J1519" s="278">
        <v>42402</v>
      </c>
      <c r="K1519" s="279">
        <v>125</v>
      </c>
      <c r="L1519" s="275" t="s">
        <v>127</v>
      </c>
      <c r="M1519" s="275" t="s">
        <v>128</v>
      </c>
      <c r="N1519" s="278">
        <v>42465</v>
      </c>
      <c r="O1519" s="278" t="s">
        <v>266</v>
      </c>
      <c r="P1519" s="279">
        <v>62</v>
      </c>
      <c r="Q1519" s="278" t="s">
        <v>35</v>
      </c>
      <c r="R1519" s="275">
        <v>-18987.34</v>
      </c>
      <c r="S1519" s="275" t="s">
        <v>242</v>
      </c>
      <c r="T1519" s="275">
        <v>-4328.59</v>
      </c>
      <c r="U1519" s="275" t="s">
        <v>242</v>
      </c>
      <c r="V1519" s="283">
        <v>-18987.358984999049</v>
      </c>
      <c r="W1519" s="275" t="s">
        <v>100</v>
      </c>
      <c r="X1519" s="275" t="s">
        <v>114</v>
      </c>
      <c r="Y1519" s="275">
        <v>-4.33</v>
      </c>
      <c r="Z1519" s="275">
        <v>1</v>
      </c>
      <c r="AA1519" s="282" t="s">
        <v>631</v>
      </c>
      <c r="AB1519" s="289" t="s">
        <v>430</v>
      </c>
      <c r="AC1519" s="275" t="s">
        <v>1829</v>
      </c>
      <c r="AD1519" s="290" t="s">
        <v>349</v>
      </c>
      <c r="AE1519" s="292"/>
      <c r="AF1519" s="292"/>
      <c r="AG1519" s="292"/>
    </row>
    <row r="1520" spans="1:33" x14ac:dyDescent="0.25">
      <c r="A1520" s="275">
        <v>8310</v>
      </c>
      <c r="B1520" s="275" t="s">
        <v>170</v>
      </c>
      <c r="C1520" s="275" t="s">
        <v>14</v>
      </c>
      <c r="D1520" s="275">
        <v>692</v>
      </c>
      <c r="E1520" s="275" t="s">
        <v>187</v>
      </c>
      <c r="F1520" s="275" t="s">
        <v>16</v>
      </c>
      <c r="G1520" s="276" t="s">
        <v>2535</v>
      </c>
      <c r="H1520" s="277" t="s">
        <v>277</v>
      </c>
      <c r="I1520" s="277" t="s">
        <v>241</v>
      </c>
      <c r="J1520" s="278">
        <v>42431</v>
      </c>
      <c r="K1520" s="279">
        <v>96</v>
      </c>
      <c r="L1520" s="275" t="s">
        <v>111</v>
      </c>
      <c r="M1520" s="275" t="s">
        <v>42</v>
      </c>
      <c r="N1520" s="278">
        <v>42524</v>
      </c>
      <c r="O1520" s="278" t="s">
        <v>268</v>
      </c>
      <c r="P1520" s="279">
        <v>3</v>
      </c>
      <c r="Q1520" s="278" t="s">
        <v>33</v>
      </c>
      <c r="R1520" s="275">
        <v>6025.31</v>
      </c>
      <c r="S1520" s="275" t="s">
        <v>242</v>
      </c>
      <c r="T1520" s="275">
        <v>1373.6</v>
      </c>
      <c r="U1520" s="275" t="s">
        <v>242</v>
      </c>
      <c r="V1520" s="283">
        <v>6025.2960668011265</v>
      </c>
      <c r="W1520" s="275" t="s">
        <v>100</v>
      </c>
      <c r="X1520" s="275" t="s">
        <v>114</v>
      </c>
      <c r="Y1520" s="275">
        <v>1.37</v>
      </c>
      <c r="Z1520" s="275">
        <v>1</v>
      </c>
      <c r="AA1520" s="282" t="s">
        <v>629</v>
      </c>
      <c r="AB1520" s="289" t="s">
        <v>430</v>
      </c>
      <c r="AC1520" s="275" t="s">
        <v>2536</v>
      </c>
      <c r="AD1520" s="290" t="s">
        <v>349</v>
      </c>
      <c r="AE1520" s="292"/>
      <c r="AF1520" s="292"/>
      <c r="AG1520" s="292"/>
    </row>
    <row r="1521" spans="1:33" x14ac:dyDescent="0.25">
      <c r="A1521" s="275">
        <v>8310</v>
      </c>
      <c r="B1521" s="275" t="s">
        <v>170</v>
      </c>
      <c r="C1521" s="275" t="s">
        <v>14</v>
      </c>
      <c r="D1521" s="275">
        <v>692</v>
      </c>
      <c r="E1521" s="275" t="s">
        <v>187</v>
      </c>
      <c r="F1521" s="275" t="s">
        <v>16</v>
      </c>
      <c r="G1521" s="276" t="s">
        <v>2537</v>
      </c>
      <c r="H1521" s="277" t="s">
        <v>57</v>
      </c>
      <c r="I1521" s="277" t="s">
        <v>133</v>
      </c>
      <c r="J1521" s="278">
        <v>42402</v>
      </c>
      <c r="K1521" s="279">
        <v>125</v>
      </c>
      <c r="L1521" s="275" t="s">
        <v>118</v>
      </c>
      <c r="M1521" s="275" t="s">
        <v>41</v>
      </c>
      <c r="N1521" s="278">
        <v>42524</v>
      </c>
      <c r="O1521" s="278" t="s">
        <v>268</v>
      </c>
      <c r="P1521" s="279">
        <v>3</v>
      </c>
      <c r="Q1521" s="278" t="s">
        <v>33</v>
      </c>
      <c r="R1521" s="275">
        <v>6760.39</v>
      </c>
      <c r="S1521" s="275" t="s">
        <v>242</v>
      </c>
      <c r="T1521" s="275">
        <v>1541.18</v>
      </c>
      <c r="U1521" s="275" t="s">
        <v>242</v>
      </c>
      <c r="V1521" s="283">
        <v>6760.3856961506708</v>
      </c>
      <c r="W1521" s="275" t="s">
        <v>100</v>
      </c>
      <c r="X1521" s="275" t="s">
        <v>114</v>
      </c>
      <c r="Y1521" s="275">
        <v>1.54</v>
      </c>
      <c r="Z1521" s="275">
        <v>1</v>
      </c>
      <c r="AA1521" s="282" t="s">
        <v>629</v>
      </c>
      <c r="AB1521" s="289" t="s">
        <v>430</v>
      </c>
      <c r="AC1521" s="275" t="s">
        <v>2538</v>
      </c>
      <c r="AD1521" s="290" t="s">
        <v>349</v>
      </c>
      <c r="AE1521" s="292"/>
      <c r="AF1521" s="292" t="s">
        <v>2134</v>
      </c>
      <c r="AG1521" s="292"/>
    </row>
    <row r="1522" spans="1:33" x14ac:dyDescent="0.25">
      <c r="A1522" s="275">
        <v>8310</v>
      </c>
      <c r="B1522" s="275" t="s">
        <v>170</v>
      </c>
      <c r="C1522" s="275" t="s">
        <v>14</v>
      </c>
      <c r="D1522" s="275">
        <v>692</v>
      </c>
      <c r="E1522" s="275" t="s">
        <v>187</v>
      </c>
      <c r="F1522" s="275" t="s">
        <v>16</v>
      </c>
      <c r="G1522" s="276" t="s">
        <v>1830</v>
      </c>
      <c r="H1522" s="277" t="s">
        <v>277</v>
      </c>
      <c r="I1522" s="277" t="s">
        <v>241</v>
      </c>
      <c r="J1522" s="278">
        <v>42402</v>
      </c>
      <c r="K1522" s="279">
        <v>125</v>
      </c>
      <c r="L1522" s="275" t="s">
        <v>111</v>
      </c>
      <c r="M1522" s="275" t="s">
        <v>42</v>
      </c>
      <c r="N1522" s="278">
        <v>42465</v>
      </c>
      <c r="O1522" s="278" t="s">
        <v>266</v>
      </c>
      <c r="P1522" s="279">
        <v>62</v>
      </c>
      <c r="Q1522" s="278" t="s">
        <v>35</v>
      </c>
      <c r="R1522" s="275">
        <v>16704.43</v>
      </c>
      <c r="S1522" s="275" t="s">
        <v>242</v>
      </c>
      <c r="T1522" s="275">
        <v>3808.15</v>
      </c>
      <c r="U1522" s="275" t="s">
        <v>242</v>
      </c>
      <c r="V1522" s="283">
        <v>16704.449051243966</v>
      </c>
      <c r="W1522" s="275" t="s">
        <v>100</v>
      </c>
      <c r="X1522" s="275" t="s">
        <v>114</v>
      </c>
      <c r="Y1522" s="275">
        <v>3.81</v>
      </c>
      <c r="Z1522" s="275">
        <v>1</v>
      </c>
      <c r="AA1522" s="282" t="s">
        <v>630</v>
      </c>
      <c r="AB1522" s="289" t="s">
        <v>430</v>
      </c>
      <c r="AC1522" s="275" t="s">
        <v>1831</v>
      </c>
      <c r="AD1522" s="290" t="s">
        <v>350</v>
      </c>
      <c r="AE1522" s="292"/>
      <c r="AF1522" s="292" t="s">
        <v>2134</v>
      </c>
      <c r="AG1522" s="292"/>
    </row>
    <row r="1523" spans="1:33" x14ac:dyDescent="0.25">
      <c r="A1523" s="275">
        <v>8310</v>
      </c>
      <c r="B1523" s="275" t="s">
        <v>170</v>
      </c>
      <c r="C1523" s="275" t="s">
        <v>14</v>
      </c>
      <c r="D1523" s="275">
        <v>692</v>
      </c>
      <c r="E1523" s="275" t="s">
        <v>187</v>
      </c>
      <c r="F1523" s="275" t="s">
        <v>16</v>
      </c>
      <c r="G1523" s="276" t="s">
        <v>2539</v>
      </c>
      <c r="H1523" s="277" t="s">
        <v>57</v>
      </c>
      <c r="I1523" s="277" t="s">
        <v>133</v>
      </c>
      <c r="J1523" s="278">
        <v>42493</v>
      </c>
      <c r="K1523" s="279">
        <v>34</v>
      </c>
      <c r="L1523" s="275" t="s">
        <v>118</v>
      </c>
      <c r="M1523" s="275" t="s">
        <v>41</v>
      </c>
      <c r="N1523" s="278">
        <v>42524</v>
      </c>
      <c r="O1523" s="278" t="s">
        <v>268</v>
      </c>
      <c r="P1523" s="279">
        <v>3</v>
      </c>
      <c r="Q1523" s="278" t="s">
        <v>33</v>
      </c>
      <c r="R1523" s="275">
        <v>19180.54</v>
      </c>
      <c r="S1523" s="275" t="s">
        <v>242</v>
      </c>
      <c r="T1523" s="275">
        <v>4372.63</v>
      </c>
      <c r="U1523" s="275" t="s">
        <v>242</v>
      </c>
      <c r="V1523" s="283">
        <v>19180.540434316114</v>
      </c>
      <c r="W1523" s="275" t="s">
        <v>100</v>
      </c>
      <c r="X1523" s="275" t="s">
        <v>114</v>
      </c>
      <c r="Y1523" s="275">
        <v>4.37</v>
      </c>
      <c r="Z1523" s="275">
        <v>1</v>
      </c>
      <c r="AA1523" s="282" t="s">
        <v>630</v>
      </c>
      <c r="AB1523" s="289" t="s">
        <v>416</v>
      </c>
      <c r="AC1523" s="275" t="s">
        <v>2540</v>
      </c>
      <c r="AD1523" s="290" t="s">
        <v>350</v>
      </c>
      <c r="AE1523" s="292"/>
      <c r="AF1523" s="292" t="s">
        <v>2134</v>
      </c>
      <c r="AG1523" s="292"/>
    </row>
    <row r="1524" spans="1:33" x14ac:dyDescent="0.25">
      <c r="A1524" s="275">
        <v>8310</v>
      </c>
      <c r="B1524" s="275" t="s">
        <v>170</v>
      </c>
      <c r="C1524" s="275" t="s">
        <v>14</v>
      </c>
      <c r="D1524" s="275">
        <v>692</v>
      </c>
      <c r="E1524" s="275" t="s">
        <v>187</v>
      </c>
      <c r="F1524" s="275" t="s">
        <v>16</v>
      </c>
      <c r="G1524" s="276" t="s">
        <v>1833</v>
      </c>
      <c r="H1524" s="277" t="s">
        <v>57</v>
      </c>
      <c r="I1524" s="277" t="s">
        <v>133</v>
      </c>
      <c r="J1524" s="278">
        <v>42431</v>
      </c>
      <c r="K1524" s="279">
        <v>96</v>
      </c>
      <c r="L1524" s="275" t="s">
        <v>118</v>
      </c>
      <c r="M1524" s="275" t="s">
        <v>41</v>
      </c>
      <c r="N1524" s="278">
        <v>42465</v>
      </c>
      <c r="O1524" s="278" t="s">
        <v>266</v>
      </c>
      <c r="P1524" s="279">
        <v>62</v>
      </c>
      <c r="Q1524" s="278" t="s">
        <v>35</v>
      </c>
      <c r="R1524" s="275">
        <v>21470</v>
      </c>
      <c r="S1524" s="275" t="s">
        <v>242</v>
      </c>
      <c r="T1524" s="275">
        <v>4894.5600000000004</v>
      </c>
      <c r="U1524" s="280" t="s">
        <v>242</v>
      </c>
      <c r="V1524" s="281">
        <v>21469.986252709761</v>
      </c>
      <c r="W1524" s="275" t="s">
        <v>100</v>
      </c>
      <c r="X1524" s="275" t="s">
        <v>114</v>
      </c>
      <c r="Y1524" s="275">
        <v>4.8899999999999997</v>
      </c>
      <c r="Z1524" s="275">
        <v>1</v>
      </c>
      <c r="AA1524" s="282" t="s">
        <v>630</v>
      </c>
      <c r="AB1524" s="289" t="s">
        <v>430</v>
      </c>
      <c r="AC1524" s="275" t="s">
        <v>1834</v>
      </c>
      <c r="AD1524" s="290" t="s">
        <v>350</v>
      </c>
      <c r="AE1524" s="292"/>
      <c r="AF1524" s="292" t="s">
        <v>2134</v>
      </c>
      <c r="AG1524" s="292"/>
    </row>
    <row r="1525" spans="1:33" x14ac:dyDescent="0.25">
      <c r="A1525" s="275">
        <v>8310</v>
      </c>
      <c r="B1525" s="275" t="s">
        <v>170</v>
      </c>
      <c r="C1525" s="275" t="s">
        <v>14</v>
      </c>
      <c r="D1525" s="275">
        <v>692</v>
      </c>
      <c r="E1525" s="275" t="s">
        <v>187</v>
      </c>
      <c r="F1525" s="275" t="s">
        <v>16</v>
      </c>
      <c r="G1525" s="276" t="s">
        <v>1429</v>
      </c>
      <c r="H1525" s="277" t="s">
        <v>277</v>
      </c>
      <c r="I1525" s="277" t="s">
        <v>241</v>
      </c>
      <c r="J1525" s="278">
        <v>42402</v>
      </c>
      <c r="K1525" s="279">
        <v>125</v>
      </c>
      <c r="L1525" s="275" t="s">
        <v>111</v>
      </c>
      <c r="M1525" s="275" t="s">
        <v>42</v>
      </c>
      <c r="N1525" s="278">
        <v>42432</v>
      </c>
      <c r="O1525" s="278" t="s">
        <v>266</v>
      </c>
      <c r="P1525" s="279">
        <v>95</v>
      </c>
      <c r="Q1525" s="278" t="s">
        <v>36</v>
      </c>
      <c r="R1525" s="275">
        <v>21514.45</v>
      </c>
      <c r="S1525" s="275" t="s">
        <v>242</v>
      </c>
      <c r="T1525" s="275">
        <v>4904.7</v>
      </c>
      <c r="U1525" s="280" t="s">
        <v>242</v>
      </c>
      <c r="V1525" s="281">
        <v>21514.465360250062</v>
      </c>
      <c r="W1525" s="275" t="s">
        <v>100</v>
      </c>
      <c r="X1525" s="275" t="s">
        <v>114</v>
      </c>
      <c r="Y1525" s="275">
        <v>4.9000000000000004</v>
      </c>
      <c r="Z1525" s="275">
        <v>1</v>
      </c>
      <c r="AA1525" s="282" t="s">
        <v>630</v>
      </c>
      <c r="AB1525" s="289" t="s">
        <v>430</v>
      </c>
      <c r="AC1525" s="275" t="s">
        <v>1430</v>
      </c>
      <c r="AD1525" s="290" t="s">
        <v>350</v>
      </c>
      <c r="AE1525" s="292"/>
      <c r="AF1525" s="292" t="s">
        <v>2134</v>
      </c>
      <c r="AG1525" s="292"/>
    </row>
    <row r="1526" spans="1:33" x14ac:dyDescent="0.25">
      <c r="A1526" s="275">
        <v>8310</v>
      </c>
      <c r="B1526" s="275" t="s">
        <v>170</v>
      </c>
      <c r="C1526" s="275" t="s">
        <v>14</v>
      </c>
      <c r="D1526" s="275">
        <v>692</v>
      </c>
      <c r="E1526" s="275" t="s">
        <v>187</v>
      </c>
      <c r="F1526" s="275" t="s">
        <v>16</v>
      </c>
      <c r="G1526" s="276" t="s">
        <v>1835</v>
      </c>
      <c r="H1526" s="277" t="s">
        <v>57</v>
      </c>
      <c r="I1526" s="277" t="s">
        <v>133</v>
      </c>
      <c r="J1526" s="278">
        <v>42431</v>
      </c>
      <c r="K1526" s="279">
        <v>96</v>
      </c>
      <c r="L1526" s="275" t="s">
        <v>111</v>
      </c>
      <c r="M1526" s="275" t="s">
        <v>42</v>
      </c>
      <c r="N1526" s="278">
        <v>42465</v>
      </c>
      <c r="O1526" s="278" t="s">
        <v>266</v>
      </c>
      <c r="P1526" s="279">
        <v>62</v>
      </c>
      <c r="Q1526" s="278" t="s">
        <v>35</v>
      </c>
      <c r="R1526" s="275">
        <v>42854</v>
      </c>
      <c r="S1526" s="275" t="s">
        <v>242</v>
      </c>
      <c r="T1526" s="275">
        <v>9769.52</v>
      </c>
      <c r="U1526" s="280" t="s">
        <v>242</v>
      </c>
      <c r="V1526" s="281">
        <v>42853.997110173957</v>
      </c>
      <c r="W1526" s="275" t="s">
        <v>100</v>
      </c>
      <c r="X1526" s="275" t="s">
        <v>114</v>
      </c>
      <c r="Y1526" s="275">
        <v>9.77</v>
      </c>
      <c r="Z1526" s="275">
        <v>1</v>
      </c>
      <c r="AA1526" s="282" t="s">
        <v>630</v>
      </c>
      <c r="AB1526" s="289" t="s">
        <v>430</v>
      </c>
      <c r="AC1526" s="275" t="s">
        <v>1799</v>
      </c>
      <c r="AD1526" s="290" t="s">
        <v>350</v>
      </c>
      <c r="AE1526" s="292"/>
      <c r="AF1526" s="292" t="s">
        <v>2134</v>
      </c>
      <c r="AG1526" s="292"/>
    </row>
    <row r="1527" spans="1:33" x14ac:dyDescent="0.25">
      <c r="A1527" s="275">
        <v>8310</v>
      </c>
      <c r="B1527" s="275" t="s">
        <v>170</v>
      </c>
      <c r="C1527" s="275" t="s">
        <v>14</v>
      </c>
      <c r="D1527" s="275">
        <v>692</v>
      </c>
      <c r="E1527" s="275" t="s">
        <v>187</v>
      </c>
      <c r="F1527" s="275" t="s">
        <v>16</v>
      </c>
      <c r="G1527" s="276" t="s">
        <v>509</v>
      </c>
      <c r="H1527" s="277" t="s">
        <v>277</v>
      </c>
      <c r="I1527" s="277" t="s">
        <v>241</v>
      </c>
      <c r="J1527" s="278">
        <v>42340</v>
      </c>
      <c r="K1527" s="279">
        <v>187</v>
      </c>
      <c r="L1527" s="275" t="s">
        <v>118</v>
      </c>
      <c r="M1527" s="275" t="s">
        <v>41</v>
      </c>
      <c r="N1527" s="278">
        <v>42367</v>
      </c>
      <c r="O1527" s="278" t="s">
        <v>273</v>
      </c>
      <c r="P1527" s="279">
        <v>160</v>
      </c>
      <c r="Q1527" s="278" t="s">
        <v>39</v>
      </c>
      <c r="R1527" s="275">
        <v>63291.14</v>
      </c>
      <c r="S1527" s="275" t="s">
        <v>242</v>
      </c>
      <c r="T1527" s="275">
        <v>14428.62</v>
      </c>
      <c r="U1527" s="280" t="s">
        <v>242</v>
      </c>
      <c r="V1527" s="281">
        <v>63291.138130000058</v>
      </c>
      <c r="W1527" s="275" t="s">
        <v>100</v>
      </c>
      <c r="X1527" s="275" t="s">
        <v>114</v>
      </c>
      <c r="Y1527" s="275">
        <v>14.43</v>
      </c>
      <c r="Z1527" s="275">
        <v>1</v>
      </c>
      <c r="AA1527" s="282" t="s">
        <v>630</v>
      </c>
      <c r="AB1527" s="289" t="s">
        <v>510</v>
      </c>
      <c r="AC1527" s="275" t="s">
        <v>1166</v>
      </c>
      <c r="AD1527" s="290" t="s">
        <v>350</v>
      </c>
      <c r="AE1527" s="292"/>
      <c r="AF1527" s="292" t="s">
        <v>2134</v>
      </c>
      <c r="AG1527" s="292"/>
    </row>
    <row r="1528" spans="1:33" x14ac:dyDescent="0.25">
      <c r="A1528" s="275">
        <v>8310</v>
      </c>
      <c r="B1528" s="275" t="s">
        <v>170</v>
      </c>
      <c r="C1528" s="275" t="s">
        <v>14</v>
      </c>
      <c r="D1528" s="275">
        <v>692</v>
      </c>
      <c r="E1528" s="275" t="s">
        <v>187</v>
      </c>
      <c r="F1528" s="275" t="s">
        <v>16</v>
      </c>
      <c r="G1528" s="276" t="s">
        <v>1832</v>
      </c>
      <c r="H1528" s="277" t="s">
        <v>277</v>
      </c>
      <c r="I1528" s="277" t="s">
        <v>241</v>
      </c>
      <c r="J1528" s="278">
        <v>42402</v>
      </c>
      <c r="K1528" s="279">
        <v>125</v>
      </c>
      <c r="L1528" s="275" t="s">
        <v>111</v>
      </c>
      <c r="M1528" s="275" t="s">
        <v>42</v>
      </c>
      <c r="N1528" s="278">
        <v>42465</v>
      </c>
      <c r="O1528" s="278" t="s">
        <v>266</v>
      </c>
      <c r="P1528" s="279">
        <v>62</v>
      </c>
      <c r="Q1528" s="278" t="s">
        <v>35</v>
      </c>
      <c r="R1528" s="275">
        <v>160883.39000000001</v>
      </c>
      <c r="S1528" s="275" t="s">
        <v>242</v>
      </c>
      <c r="T1528" s="275">
        <v>36676.94</v>
      </c>
      <c r="U1528" s="275" t="s">
        <v>242</v>
      </c>
      <c r="V1528" s="283">
        <v>160883.38841314861</v>
      </c>
      <c r="W1528" s="275" t="s">
        <v>100</v>
      </c>
      <c r="X1528" s="275" t="s">
        <v>114</v>
      </c>
      <c r="Y1528" s="275">
        <v>36.68</v>
      </c>
      <c r="Z1528" s="275">
        <v>1</v>
      </c>
      <c r="AA1528" s="282" t="s">
        <v>630</v>
      </c>
      <c r="AB1528" s="289" t="s">
        <v>430</v>
      </c>
      <c r="AC1528" s="275" t="s">
        <v>1831</v>
      </c>
      <c r="AD1528" s="290" t="s">
        <v>350</v>
      </c>
      <c r="AE1528" s="292"/>
      <c r="AF1528" s="292" t="s">
        <v>2134</v>
      </c>
      <c r="AG1528" s="292"/>
    </row>
    <row r="1529" spans="1:33" x14ac:dyDescent="0.25">
      <c r="A1529" s="275">
        <v>8310</v>
      </c>
      <c r="B1529" s="275" t="s">
        <v>170</v>
      </c>
      <c r="C1529" s="275" t="s">
        <v>14</v>
      </c>
      <c r="D1529" s="275">
        <v>692</v>
      </c>
      <c r="E1529" s="275" t="s">
        <v>187</v>
      </c>
      <c r="F1529" s="275" t="s">
        <v>16</v>
      </c>
      <c r="G1529" s="276" t="s">
        <v>2541</v>
      </c>
      <c r="H1529" s="277" t="s">
        <v>57</v>
      </c>
      <c r="I1529" s="277" t="s">
        <v>133</v>
      </c>
      <c r="J1529" s="278">
        <v>42493</v>
      </c>
      <c r="K1529" s="279">
        <v>34</v>
      </c>
      <c r="L1529" s="275" t="s">
        <v>111</v>
      </c>
      <c r="M1529" s="275" t="s">
        <v>42</v>
      </c>
      <c r="N1529" s="278">
        <v>42524</v>
      </c>
      <c r="O1529" s="278" t="s">
        <v>268</v>
      </c>
      <c r="P1529" s="279">
        <v>3</v>
      </c>
      <c r="Q1529" s="278" t="s">
        <v>33</v>
      </c>
      <c r="R1529" s="275">
        <v>169733.51</v>
      </c>
      <c r="S1529" s="275" t="s">
        <v>242</v>
      </c>
      <c r="T1529" s="275">
        <v>38694.519999999997</v>
      </c>
      <c r="U1529" s="275" t="s">
        <v>242</v>
      </c>
      <c r="V1529" s="283">
        <v>169733.50259373727</v>
      </c>
      <c r="W1529" s="275" t="s">
        <v>100</v>
      </c>
      <c r="X1529" s="275" t="s">
        <v>114</v>
      </c>
      <c r="Y1529" s="275">
        <v>38.69</v>
      </c>
      <c r="Z1529" s="275">
        <v>1</v>
      </c>
      <c r="AA1529" s="282" t="s">
        <v>630</v>
      </c>
      <c r="AB1529" s="289" t="s">
        <v>416</v>
      </c>
      <c r="AC1529" s="275" t="s">
        <v>2542</v>
      </c>
      <c r="AD1529" s="290" t="s">
        <v>350</v>
      </c>
      <c r="AE1529" s="292"/>
      <c r="AF1529" s="292" t="s">
        <v>2134</v>
      </c>
      <c r="AG1529" s="292"/>
    </row>
    <row r="1530" spans="1:33" x14ac:dyDescent="0.25">
      <c r="A1530" s="275">
        <v>8310</v>
      </c>
      <c r="B1530" s="275" t="s">
        <v>170</v>
      </c>
      <c r="C1530" s="275" t="s">
        <v>14</v>
      </c>
      <c r="D1530" s="275">
        <v>692</v>
      </c>
      <c r="E1530" s="275" t="s">
        <v>187</v>
      </c>
      <c r="F1530" s="275" t="s">
        <v>16</v>
      </c>
      <c r="G1530" s="276" t="s">
        <v>2543</v>
      </c>
      <c r="H1530" s="277" t="s">
        <v>57</v>
      </c>
      <c r="I1530" s="277" t="s">
        <v>133</v>
      </c>
      <c r="J1530" s="278">
        <v>42493</v>
      </c>
      <c r="K1530" s="279">
        <v>34</v>
      </c>
      <c r="L1530" s="275" t="s">
        <v>111</v>
      </c>
      <c r="M1530" s="275" t="s">
        <v>42</v>
      </c>
      <c r="N1530" s="278">
        <v>42524</v>
      </c>
      <c r="O1530" s="278" t="s">
        <v>268</v>
      </c>
      <c r="P1530" s="279">
        <v>3</v>
      </c>
      <c r="Q1530" s="278" t="s">
        <v>33</v>
      </c>
      <c r="R1530" s="275">
        <v>171602.7</v>
      </c>
      <c r="S1530" s="275" t="s">
        <v>242</v>
      </c>
      <c r="T1530" s="275">
        <v>39120.65</v>
      </c>
      <c r="U1530" s="275" t="s">
        <v>242</v>
      </c>
      <c r="V1530" s="283">
        <v>171602.72173536947</v>
      </c>
      <c r="W1530" s="275" t="s">
        <v>100</v>
      </c>
      <c r="X1530" s="275" t="s">
        <v>114</v>
      </c>
      <c r="Y1530" s="275">
        <v>39.119999999999997</v>
      </c>
      <c r="Z1530" s="275">
        <v>1</v>
      </c>
      <c r="AA1530" s="282" t="s">
        <v>630</v>
      </c>
      <c r="AB1530" s="289" t="s">
        <v>416</v>
      </c>
      <c r="AC1530" s="275" t="s">
        <v>2544</v>
      </c>
      <c r="AD1530" s="290" t="s">
        <v>350</v>
      </c>
      <c r="AE1530" s="292"/>
      <c r="AF1530" s="292" t="s">
        <v>2134</v>
      </c>
      <c r="AG1530" s="292"/>
    </row>
    <row r="1531" spans="1:33" x14ac:dyDescent="0.25">
      <c r="A1531" s="275">
        <v>8310</v>
      </c>
      <c r="B1531" s="275" t="s">
        <v>170</v>
      </c>
      <c r="C1531" s="275" t="s">
        <v>14</v>
      </c>
      <c r="D1531" s="275">
        <v>692</v>
      </c>
      <c r="E1531" s="275" t="s">
        <v>187</v>
      </c>
      <c r="F1531" s="275" t="s">
        <v>16</v>
      </c>
      <c r="G1531" s="276" t="s">
        <v>1169</v>
      </c>
      <c r="H1531" s="277" t="s">
        <v>57</v>
      </c>
      <c r="I1531" s="277" t="s">
        <v>133</v>
      </c>
      <c r="J1531" s="278">
        <v>42366</v>
      </c>
      <c r="K1531" s="279">
        <v>161</v>
      </c>
      <c r="L1531" s="275" t="s">
        <v>127</v>
      </c>
      <c r="M1531" s="275" t="s">
        <v>128</v>
      </c>
      <c r="N1531" s="278">
        <v>42403</v>
      </c>
      <c r="O1531" s="278" t="s">
        <v>266</v>
      </c>
      <c r="P1531" s="279">
        <v>124</v>
      </c>
      <c r="Q1531" s="278" t="s">
        <v>38</v>
      </c>
      <c r="R1531" s="275">
        <v>184715.61</v>
      </c>
      <c r="S1531" s="275" t="s">
        <v>242</v>
      </c>
      <c r="T1531" s="275">
        <v>42110.02</v>
      </c>
      <c r="U1531" s="275" t="s">
        <v>242</v>
      </c>
      <c r="V1531" s="283">
        <v>184715.59251522771</v>
      </c>
      <c r="W1531" s="275" t="s">
        <v>100</v>
      </c>
      <c r="X1531" s="275" t="s">
        <v>114</v>
      </c>
      <c r="Y1531" s="275">
        <v>42.11</v>
      </c>
      <c r="Z1531" s="275">
        <v>1</v>
      </c>
      <c r="AA1531" s="282" t="s">
        <v>630</v>
      </c>
      <c r="AB1531" s="289" t="s">
        <v>430</v>
      </c>
      <c r="AC1531" s="275" t="s">
        <v>1170</v>
      </c>
      <c r="AD1531" s="290" t="s">
        <v>350</v>
      </c>
      <c r="AE1531" s="292"/>
      <c r="AF1531" s="292" t="s">
        <v>2134</v>
      </c>
      <c r="AG1531" s="292"/>
    </row>
    <row r="1532" spans="1:33" x14ac:dyDescent="0.25">
      <c r="A1532" s="275">
        <v>8310</v>
      </c>
      <c r="B1532" s="275" t="s">
        <v>170</v>
      </c>
      <c r="C1532" s="275" t="s">
        <v>14</v>
      </c>
      <c r="D1532" s="275">
        <v>692</v>
      </c>
      <c r="E1532" s="275" t="s">
        <v>187</v>
      </c>
      <c r="F1532" s="275" t="s">
        <v>16</v>
      </c>
      <c r="G1532" s="276" t="s">
        <v>1167</v>
      </c>
      <c r="H1532" s="277" t="s">
        <v>57</v>
      </c>
      <c r="I1532" s="277" t="s">
        <v>133</v>
      </c>
      <c r="J1532" s="278">
        <v>42366</v>
      </c>
      <c r="K1532" s="279">
        <v>161</v>
      </c>
      <c r="L1532" s="275" t="s">
        <v>127</v>
      </c>
      <c r="M1532" s="275" t="s">
        <v>128</v>
      </c>
      <c r="N1532" s="278">
        <v>42403</v>
      </c>
      <c r="O1532" s="278" t="s">
        <v>266</v>
      </c>
      <c r="P1532" s="279">
        <v>124</v>
      </c>
      <c r="Q1532" s="278" t="s">
        <v>38</v>
      </c>
      <c r="R1532" s="275">
        <v>210610.11</v>
      </c>
      <c r="S1532" s="275" t="s">
        <v>242</v>
      </c>
      <c r="T1532" s="275">
        <v>48013.25</v>
      </c>
      <c r="U1532" s="275" t="s">
        <v>242</v>
      </c>
      <c r="V1532" s="283">
        <v>210610.10947826094</v>
      </c>
      <c r="W1532" s="275" t="s">
        <v>100</v>
      </c>
      <c r="X1532" s="275" t="s">
        <v>114</v>
      </c>
      <c r="Y1532" s="275">
        <v>48.01</v>
      </c>
      <c r="Z1532" s="275">
        <v>1</v>
      </c>
      <c r="AA1532" s="282" t="s">
        <v>630</v>
      </c>
      <c r="AB1532" s="289" t="s">
        <v>430</v>
      </c>
      <c r="AC1532" s="275" t="s">
        <v>1168</v>
      </c>
      <c r="AD1532" s="290" t="s">
        <v>350</v>
      </c>
      <c r="AE1532" s="292"/>
      <c r="AF1532" s="292" t="s">
        <v>2134</v>
      </c>
      <c r="AG1532" s="292"/>
    </row>
    <row r="1533" spans="1:33" x14ac:dyDescent="0.25">
      <c r="A1533" s="275">
        <v>8310</v>
      </c>
      <c r="B1533" s="275" t="s">
        <v>170</v>
      </c>
      <c r="C1533" s="275" t="s">
        <v>14</v>
      </c>
      <c r="D1533" s="275">
        <v>692</v>
      </c>
      <c r="E1533" s="275" t="s">
        <v>187</v>
      </c>
      <c r="F1533" s="275" t="s">
        <v>16</v>
      </c>
      <c r="G1533" s="276" t="s">
        <v>2545</v>
      </c>
      <c r="H1533" s="277" t="s">
        <v>57</v>
      </c>
      <c r="I1533" s="277" t="s">
        <v>133</v>
      </c>
      <c r="J1533" s="278">
        <v>42493</v>
      </c>
      <c r="K1533" s="279">
        <v>34</v>
      </c>
      <c r="L1533" s="275" t="s">
        <v>118</v>
      </c>
      <c r="M1533" s="275" t="s">
        <v>41</v>
      </c>
      <c r="N1533" s="278">
        <v>42524</v>
      </c>
      <c r="O1533" s="278" t="s">
        <v>268</v>
      </c>
      <c r="P1533" s="279">
        <v>3</v>
      </c>
      <c r="Q1533" s="278" t="s">
        <v>33</v>
      </c>
      <c r="R1533" s="275">
        <v>408943.99</v>
      </c>
      <c r="S1533" s="275" t="s">
        <v>242</v>
      </c>
      <c r="T1533" s="275">
        <v>93227.86</v>
      </c>
      <c r="U1533" s="275" t="s">
        <v>242</v>
      </c>
      <c r="V1533" s="283">
        <v>408943.9852753976</v>
      </c>
      <c r="W1533" s="275" t="s">
        <v>100</v>
      </c>
      <c r="X1533" s="275" t="s">
        <v>114</v>
      </c>
      <c r="Y1533" s="275">
        <v>93.23</v>
      </c>
      <c r="Z1533" s="275">
        <v>1</v>
      </c>
      <c r="AA1533" s="282" t="s">
        <v>630</v>
      </c>
      <c r="AB1533" s="289" t="s">
        <v>416</v>
      </c>
      <c r="AC1533" s="275" t="s">
        <v>2546</v>
      </c>
      <c r="AD1533" s="290" t="s">
        <v>350</v>
      </c>
      <c r="AE1533" s="292"/>
      <c r="AF1533" s="292" t="s">
        <v>2134</v>
      </c>
      <c r="AG1533" s="292"/>
    </row>
    <row r="1534" spans="1:33" x14ac:dyDescent="0.25">
      <c r="A1534" s="275">
        <v>8310</v>
      </c>
      <c r="B1534" s="275" t="s">
        <v>170</v>
      </c>
      <c r="C1534" s="275" t="s">
        <v>14</v>
      </c>
      <c r="D1534" s="275">
        <v>692</v>
      </c>
      <c r="E1534" s="275" t="s">
        <v>187</v>
      </c>
      <c r="F1534" s="275" t="s">
        <v>16</v>
      </c>
      <c r="G1534" s="276" t="s">
        <v>2547</v>
      </c>
      <c r="H1534" s="277" t="s">
        <v>57</v>
      </c>
      <c r="I1534" s="277" t="s">
        <v>133</v>
      </c>
      <c r="J1534" s="278">
        <v>42431</v>
      </c>
      <c r="K1534" s="279">
        <v>96</v>
      </c>
      <c r="L1534" s="275" t="s">
        <v>118</v>
      </c>
      <c r="M1534" s="275" t="s">
        <v>41</v>
      </c>
      <c r="N1534" s="278">
        <v>42524</v>
      </c>
      <c r="O1534" s="278" t="s">
        <v>268</v>
      </c>
      <c r="P1534" s="279">
        <v>3</v>
      </c>
      <c r="Q1534" s="278" t="s">
        <v>33</v>
      </c>
      <c r="R1534" s="275">
        <v>446430.14</v>
      </c>
      <c r="S1534" s="275" t="s">
        <v>242</v>
      </c>
      <c r="T1534" s="275">
        <v>101773.66</v>
      </c>
      <c r="U1534" s="275" t="s">
        <v>242</v>
      </c>
      <c r="V1534" s="283">
        <v>446430.13490241353</v>
      </c>
      <c r="W1534" s="275" t="s">
        <v>100</v>
      </c>
      <c r="X1534" s="275" t="s">
        <v>114</v>
      </c>
      <c r="Y1534" s="275">
        <v>101.77</v>
      </c>
      <c r="Z1534" s="275">
        <v>1</v>
      </c>
      <c r="AA1534" s="282" t="s">
        <v>630</v>
      </c>
      <c r="AB1534" s="289" t="s">
        <v>416</v>
      </c>
      <c r="AC1534" s="275" t="s">
        <v>2548</v>
      </c>
      <c r="AD1534" s="290" t="s">
        <v>350</v>
      </c>
      <c r="AE1534" s="292"/>
      <c r="AF1534" s="292" t="s">
        <v>2134</v>
      </c>
      <c r="AG1534" s="292"/>
    </row>
    <row r="1535" spans="1:33" x14ac:dyDescent="0.25">
      <c r="A1535" s="275">
        <v>8310</v>
      </c>
      <c r="B1535" s="275" t="s">
        <v>170</v>
      </c>
      <c r="C1535" s="275" t="s">
        <v>14</v>
      </c>
      <c r="D1535" s="275">
        <v>692</v>
      </c>
      <c r="E1535" s="275" t="s">
        <v>187</v>
      </c>
      <c r="F1535" s="275" t="s">
        <v>16</v>
      </c>
      <c r="G1535" s="276" t="s">
        <v>2549</v>
      </c>
      <c r="H1535" s="277" t="s">
        <v>57</v>
      </c>
      <c r="I1535" s="277" t="s">
        <v>133</v>
      </c>
      <c r="J1535" s="278">
        <v>42431</v>
      </c>
      <c r="K1535" s="279">
        <v>96</v>
      </c>
      <c r="L1535" s="275" t="s">
        <v>118</v>
      </c>
      <c r="M1535" s="275" t="s">
        <v>41</v>
      </c>
      <c r="N1535" s="278">
        <v>42524</v>
      </c>
      <c r="O1535" s="278" t="s">
        <v>268</v>
      </c>
      <c r="P1535" s="279">
        <v>3</v>
      </c>
      <c r="Q1535" s="278" t="s">
        <v>33</v>
      </c>
      <c r="R1535" s="275">
        <v>448152.75</v>
      </c>
      <c r="S1535" s="275" t="s">
        <v>242</v>
      </c>
      <c r="T1535" s="275">
        <v>102166.37</v>
      </c>
      <c r="U1535" s="275" t="s">
        <v>242</v>
      </c>
      <c r="V1535" s="283">
        <v>448152.75722215249</v>
      </c>
      <c r="W1535" s="275" t="s">
        <v>100</v>
      </c>
      <c r="X1535" s="275" t="s">
        <v>114</v>
      </c>
      <c r="Y1535" s="275">
        <v>102.17</v>
      </c>
      <c r="Z1535" s="275">
        <v>1</v>
      </c>
      <c r="AA1535" s="282" t="s">
        <v>630</v>
      </c>
      <c r="AB1535" s="289" t="s">
        <v>416</v>
      </c>
      <c r="AC1535" s="275" t="s">
        <v>2548</v>
      </c>
      <c r="AD1535" s="290" t="s">
        <v>350</v>
      </c>
      <c r="AE1535" s="292"/>
      <c r="AF1535" s="292" t="s">
        <v>2134</v>
      </c>
      <c r="AG1535" s="292"/>
    </row>
    <row r="1536" spans="1:33" x14ac:dyDescent="0.25">
      <c r="A1536" s="275">
        <v>8310</v>
      </c>
      <c r="B1536" s="275" t="s">
        <v>170</v>
      </c>
      <c r="C1536" s="275" t="s">
        <v>14</v>
      </c>
      <c r="D1536" s="275">
        <v>692</v>
      </c>
      <c r="E1536" s="275" t="s">
        <v>187</v>
      </c>
      <c r="F1536" s="275" t="s">
        <v>16</v>
      </c>
      <c r="G1536" s="276" t="s">
        <v>2550</v>
      </c>
      <c r="H1536" s="277" t="s">
        <v>57</v>
      </c>
      <c r="I1536" s="277" t="s">
        <v>133</v>
      </c>
      <c r="J1536" s="278">
        <v>42464</v>
      </c>
      <c r="K1536" s="279">
        <v>63</v>
      </c>
      <c r="L1536" s="275" t="s">
        <v>118</v>
      </c>
      <c r="M1536" s="275" t="s">
        <v>41</v>
      </c>
      <c r="N1536" s="278">
        <v>42524</v>
      </c>
      <c r="O1536" s="278" t="s">
        <v>268</v>
      </c>
      <c r="P1536" s="279">
        <v>3</v>
      </c>
      <c r="Q1536" s="278" t="s">
        <v>33</v>
      </c>
      <c r="R1536" s="275">
        <v>448635.17</v>
      </c>
      <c r="S1536" s="275" t="s">
        <v>242</v>
      </c>
      <c r="T1536" s="275">
        <v>102276.35</v>
      </c>
      <c r="U1536" s="275" t="s">
        <v>242</v>
      </c>
      <c r="V1536" s="283">
        <v>448635.18446547427</v>
      </c>
      <c r="W1536" s="275" t="s">
        <v>100</v>
      </c>
      <c r="X1536" s="275" t="s">
        <v>114</v>
      </c>
      <c r="Y1536" s="275">
        <v>102.28</v>
      </c>
      <c r="Z1536" s="275">
        <v>1</v>
      </c>
      <c r="AA1536" s="282" t="s">
        <v>630</v>
      </c>
      <c r="AB1536" s="289" t="s">
        <v>416</v>
      </c>
      <c r="AC1536" s="275" t="s">
        <v>2551</v>
      </c>
      <c r="AD1536" s="290" t="s">
        <v>350</v>
      </c>
      <c r="AE1536" s="292"/>
      <c r="AF1536" s="292" t="s">
        <v>2134</v>
      </c>
      <c r="AG1536" s="292"/>
    </row>
    <row r="1537" spans="1:33" x14ac:dyDescent="0.25">
      <c r="A1537" s="275">
        <v>9701</v>
      </c>
      <c r="B1537" s="275" t="s">
        <v>199</v>
      </c>
      <c r="C1537" s="275" t="s">
        <v>14</v>
      </c>
      <c r="D1537" s="275">
        <v>199</v>
      </c>
      <c r="E1537" s="275" t="s">
        <v>137</v>
      </c>
      <c r="F1537" s="275" t="s">
        <v>22</v>
      </c>
      <c r="G1537" s="276">
        <v>97120160214</v>
      </c>
      <c r="H1537" s="277" t="s">
        <v>57</v>
      </c>
      <c r="I1537" s="277" t="s">
        <v>133</v>
      </c>
      <c r="J1537" s="278">
        <v>42464</v>
      </c>
      <c r="K1537" s="279">
        <v>63</v>
      </c>
      <c r="L1537" s="275" t="s">
        <v>122</v>
      </c>
      <c r="M1537" s="275" t="s">
        <v>41</v>
      </c>
      <c r="N1537" s="278">
        <v>42495</v>
      </c>
      <c r="O1537" s="278" t="s">
        <v>268</v>
      </c>
      <c r="P1537" s="279">
        <v>32</v>
      </c>
      <c r="Q1537" s="278" t="s">
        <v>34</v>
      </c>
      <c r="R1537" s="275">
        <v>82607.570000000007</v>
      </c>
      <c r="S1537" s="275" t="s">
        <v>200</v>
      </c>
      <c r="T1537" s="275">
        <v>18313.29</v>
      </c>
      <c r="U1537" s="275" t="s">
        <v>200</v>
      </c>
      <c r="V1537" s="283">
        <v>82607.575797216123</v>
      </c>
      <c r="W1537" s="275" t="s">
        <v>100</v>
      </c>
      <c r="X1537" s="275" t="s">
        <v>114</v>
      </c>
      <c r="Y1537" s="275">
        <v>18.309999999999999</v>
      </c>
      <c r="Z1537" s="275">
        <v>1</v>
      </c>
      <c r="AA1537" s="282" t="s">
        <v>630</v>
      </c>
      <c r="AB1537" s="289" t="s">
        <v>440</v>
      </c>
      <c r="AC1537" s="275" t="s">
        <v>2248</v>
      </c>
      <c r="AD1537" s="290" t="s">
        <v>350</v>
      </c>
      <c r="AE1537" s="292" t="s">
        <v>796</v>
      </c>
      <c r="AF1537" s="292" t="s">
        <v>2134</v>
      </c>
      <c r="AG1537" s="292" t="s">
        <v>2134</v>
      </c>
    </row>
    <row r="1538" spans="1:33" x14ac:dyDescent="0.25">
      <c r="A1538" s="275">
        <v>9701</v>
      </c>
      <c r="B1538" s="275" t="s">
        <v>199</v>
      </c>
      <c r="C1538" s="275" t="s">
        <v>14</v>
      </c>
      <c r="D1538" s="275">
        <v>199</v>
      </c>
      <c r="E1538" s="275" t="s">
        <v>137</v>
      </c>
      <c r="F1538" s="275" t="s">
        <v>22</v>
      </c>
      <c r="G1538" s="276">
        <v>97120160118</v>
      </c>
      <c r="H1538" s="277" t="s">
        <v>57</v>
      </c>
      <c r="I1538" s="277" t="s">
        <v>133</v>
      </c>
      <c r="J1538" s="278">
        <v>42431</v>
      </c>
      <c r="K1538" s="279">
        <v>96</v>
      </c>
      <c r="L1538" s="275" t="s">
        <v>122</v>
      </c>
      <c r="M1538" s="275" t="s">
        <v>41</v>
      </c>
      <c r="N1538" s="278">
        <v>42495</v>
      </c>
      <c r="O1538" s="278" t="s">
        <v>268</v>
      </c>
      <c r="P1538" s="279">
        <v>32</v>
      </c>
      <c r="Q1538" s="278" t="s">
        <v>34</v>
      </c>
      <c r="R1538" s="275">
        <v>100831.71</v>
      </c>
      <c r="S1538" s="275" t="s">
        <v>200</v>
      </c>
      <c r="T1538" s="275">
        <v>22353.4</v>
      </c>
      <c r="U1538" s="275" t="s">
        <v>200</v>
      </c>
      <c r="V1538" s="283">
        <v>100831.70117578495</v>
      </c>
      <c r="W1538" s="275" t="s">
        <v>100</v>
      </c>
      <c r="X1538" s="275" t="s">
        <v>114</v>
      </c>
      <c r="Y1538" s="275">
        <v>22.35</v>
      </c>
      <c r="Z1538" s="275">
        <v>1</v>
      </c>
      <c r="AA1538" s="282" t="s">
        <v>630</v>
      </c>
      <c r="AB1538" s="289" t="s">
        <v>440</v>
      </c>
      <c r="AC1538" s="275" t="s">
        <v>2248</v>
      </c>
      <c r="AD1538" s="290" t="s">
        <v>350</v>
      </c>
      <c r="AE1538" s="292" t="s">
        <v>796</v>
      </c>
      <c r="AF1538" s="292" t="s">
        <v>2134</v>
      </c>
      <c r="AG1538" s="292" t="s">
        <v>2134</v>
      </c>
    </row>
    <row r="1539" spans="1:33" x14ac:dyDescent="0.25">
      <c r="A1539" s="275">
        <v>9701</v>
      </c>
      <c r="B1539" s="275" t="s">
        <v>199</v>
      </c>
      <c r="C1539" s="275" t="s">
        <v>14</v>
      </c>
      <c r="D1539" s="275">
        <v>199</v>
      </c>
      <c r="E1539" s="275" t="s">
        <v>137</v>
      </c>
      <c r="F1539" s="275" t="s">
        <v>22</v>
      </c>
      <c r="G1539" s="276">
        <v>97120150689</v>
      </c>
      <c r="H1539" s="277" t="s">
        <v>57</v>
      </c>
      <c r="I1539" s="277" t="s">
        <v>133</v>
      </c>
      <c r="J1539" s="278">
        <v>42311</v>
      </c>
      <c r="K1539" s="279">
        <v>216</v>
      </c>
      <c r="L1539" s="275" t="s">
        <v>111</v>
      </c>
      <c r="M1539" s="275" t="s">
        <v>42</v>
      </c>
      <c r="N1539" s="278">
        <v>42368</v>
      </c>
      <c r="O1539" s="278" t="s">
        <v>273</v>
      </c>
      <c r="P1539" s="279">
        <v>159</v>
      </c>
      <c r="Q1539" s="278" t="s">
        <v>39</v>
      </c>
      <c r="R1539" s="275">
        <v>109446.65</v>
      </c>
      <c r="S1539" s="275" t="s">
        <v>200</v>
      </c>
      <c r="T1539" s="275">
        <v>24263.25</v>
      </c>
      <c r="U1539" s="275" t="s">
        <v>200</v>
      </c>
      <c r="V1539" s="283">
        <v>109446.65122770425</v>
      </c>
      <c r="W1539" s="275" t="s">
        <v>100</v>
      </c>
      <c r="X1539" s="275" t="s">
        <v>114</v>
      </c>
      <c r="Y1539" s="275">
        <v>24.26</v>
      </c>
      <c r="Z1539" s="275">
        <v>1</v>
      </c>
      <c r="AA1539" s="282" t="s">
        <v>630</v>
      </c>
      <c r="AB1539" s="289" t="s">
        <v>441</v>
      </c>
      <c r="AC1539" s="275" t="s">
        <v>1172</v>
      </c>
      <c r="AD1539" s="290" t="s">
        <v>350</v>
      </c>
      <c r="AE1539" s="292"/>
      <c r="AF1539" s="292" t="s">
        <v>2134</v>
      </c>
      <c r="AG1539" s="292"/>
    </row>
    <row r="1540" spans="1:33" x14ac:dyDescent="0.25">
      <c r="A1540" s="275">
        <v>9701</v>
      </c>
      <c r="B1540" s="275" t="s">
        <v>199</v>
      </c>
      <c r="C1540" s="275" t="s">
        <v>14</v>
      </c>
      <c r="D1540" s="275">
        <v>199</v>
      </c>
      <c r="E1540" s="275" t="s">
        <v>137</v>
      </c>
      <c r="F1540" s="275" t="s">
        <v>22</v>
      </c>
      <c r="G1540" s="276">
        <v>97120150890</v>
      </c>
      <c r="H1540" s="277" t="s">
        <v>57</v>
      </c>
      <c r="I1540" s="277" t="s">
        <v>133</v>
      </c>
      <c r="J1540" s="278">
        <v>42366</v>
      </c>
      <c r="K1540" s="279">
        <v>161</v>
      </c>
      <c r="L1540" s="275" t="s">
        <v>111</v>
      </c>
      <c r="M1540" s="275" t="s">
        <v>42</v>
      </c>
      <c r="N1540" s="278">
        <v>42433</v>
      </c>
      <c r="O1540" s="278" t="s">
        <v>266</v>
      </c>
      <c r="P1540" s="279">
        <v>94</v>
      </c>
      <c r="Q1540" s="278" t="s">
        <v>36</v>
      </c>
      <c r="R1540" s="275">
        <v>112273.36</v>
      </c>
      <c r="S1540" s="275" t="s">
        <v>200</v>
      </c>
      <c r="T1540" s="275">
        <v>24889.9</v>
      </c>
      <c r="U1540" s="275" t="s">
        <v>200</v>
      </c>
      <c r="V1540" s="283">
        <v>112273.34361194135</v>
      </c>
      <c r="W1540" s="275" t="s">
        <v>100</v>
      </c>
      <c r="X1540" s="275" t="s">
        <v>114</v>
      </c>
      <c r="Y1540" s="275">
        <v>24.89</v>
      </c>
      <c r="Z1540" s="275">
        <v>1</v>
      </c>
      <c r="AA1540" s="282" t="s">
        <v>630</v>
      </c>
      <c r="AB1540" s="289" t="s">
        <v>441</v>
      </c>
      <c r="AC1540" s="275" t="s">
        <v>1414</v>
      </c>
      <c r="AD1540" s="290" t="s">
        <v>350</v>
      </c>
      <c r="AE1540" s="292"/>
      <c r="AF1540" s="292" t="s">
        <v>2134</v>
      </c>
      <c r="AG1540" s="292"/>
    </row>
    <row r="1541" spans="1:33" x14ac:dyDescent="0.25">
      <c r="A1541" s="275">
        <v>9701</v>
      </c>
      <c r="B1541" s="275" t="s">
        <v>199</v>
      </c>
      <c r="C1541" s="275" t="s">
        <v>14</v>
      </c>
      <c r="D1541" s="275">
        <v>199</v>
      </c>
      <c r="E1541" s="275" t="s">
        <v>137</v>
      </c>
      <c r="F1541" s="275" t="s">
        <v>22</v>
      </c>
      <c r="G1541" s="276">
        <v>97120150787</v>
      </c>
      <c r="H1541" s="277" t="s">
        <v>57</v>
      </c>
      <c r="I1541" s="277" t="s">
        <v>133</v>
      </c>
      <c r="J1541" s="278">
        <v>42340</v>
      </c>
      <c r="K1541" s="279">
        <v>187</v>
      </c>
      <c r="L1541" s="275" t="s">
        <v>111</v>
      </c>
      <c r="M1541" s="275" t="s">
        <v>42</v>
      </c>
      <c r="N1541" s="278">
        <v>42403</v>
      </c>
      <c r="O1541" s="278" t="s">
        <v>266</v>
      </c>
      <c r="P1541" s="279">
        <v>124</v>
      </c>
      <c r="Q1541" s="278" t="s">
        <v>38</v>
      </c>
      <c r="R1541" s="275">
        <v>113225.23</v>
      </c>
      <c r="S1541" s="275" t="s">
        <v>200</v>
      </c>
      <c r="T1541" s="275">
        <v>25100.92</v>
      </c>
      <c r="U1541" s="275" t="s">
        <v>200</v>
      </c>
      <c r="V1541" s="283">
        <v>113225.21248120123</v>
      </c>
      <c r="W1541" s="275" t="s">
        <v>100</v>
      </c>
      <c r="X1541" s="275" t="s">
        <v>114</v>
      </c>
      <c r="Y1541" s="275">
        <v>25.1</v>
      </c>
      <c r="Z1541" s="275">
        <v>1</v>
      </c>
      <c r="AA1541" s="282" t="s">
        <v>630</v>
      </c>
      <c r="AB1541" s="289" t="s">
        <v>441</v>
      </c>
      <c r="AC1541" s="275" t="s">
        <v>1172</v>
      </c>
      <c r="AD1541" s="290" t="s">
        <v>350</v>
      </c>
      <c r="AE1541" s="292"/>
      <c r="AF1541" s="292" t="s">
        <v>2134</v>
      </c>
      <c r="AG1541" s="292"/>
    </row>
    <row r="1542" spans="1:33" x14ac:dyDescent="0.25">
      <c r="A1542" s="275">
        <v>260</v>
      </c>
      <c r="B1542" s="275" t="s">
        <v>113</v>
      </c>
      <c r="C1542" s="275" t="s">
        <v>23</v>
      </c>
      <c r="D1542" s="275">
        <v>1350</v>
      </c>
      <c r="E1542" s="275" t="s">
        <v>124</v>
      </c>
      <c r="F1542" s="275" t="s">
        <v>21</v>
      </c>
      <c r="G1542" s="276">
        <v>2600110080578</v>
      </c>
      <c r="H1542" s="277" t="s">
        <v>56</v>
      </c>
      <c r="I1542" s="277" t="s">
        <v>210</v>
      </c>
      <c r="J1542" s="278">
        <v>42461</v>
      </c>
      <c r="K1542" s="279">
        <v>66</v>
      </c>
      <c r="L1542" s="275" t="s">
        <v>127</v>
      </c>
      <c r="M1542" s="275" t="s">
        <v>128</v>
      </c>
      <c r="N1542" s="278">
        <v>42527</v>
      </c>
      <c r="O1542" s="278" t="s">
        <v>268</v>
      </c>
      <c r="P1542" s="279">
        <v>0</v>
      </c>
      <c r="Q1542" s="278" t="s">
        <v>33</v>
      </c>
      <c r="R1542" s="275">
        <v>76950.05</v>
      </c>
      <c r="S1542" s="275" t="s">
        <v>243</v>
      </c>
      <c r="T1542" s="275">
        <v>8282.2099999999991</v>
      </c>
      <c r="U1542" s="275" t="s">
        <v>186</v>
      </c>
      <c r="V1542" s="283">
        <v>6309.801893852502</v>
      </c>
      <c r="W1542" s="275" t="s">
        <v>100</v>
      </c>
      <c r="X1542" s="275" t="s">
        <v>114</v>
      </c>
      <c r="Y1542" s="275">
        <v>8.2799999999999994</v>
      </c>
      <c r="Z1542" s="275">
        <v>1</v>
      </c>
      <c r="AA1542" s="282" t="s">
        <v>629</v>
      </c>
      <c r="AB1542" s="289" t="s">
        <v>411</v>
      </c>
      <c r="AC1542" s="275" t="s">
        <v>362</v>
      </c>
      <c r="AD1542" s="290" t="s">
        <v>350</v>
      </c>
      <c r="AE1542" s="292"/>
      <c r="AF1542" s="292" t="s">
        <v>2134</v>
      </c>
      <c r="AG1542" s="292"/>
    </row>
    <row r="1543" spans="1:33" x14ac:dyDescent="0.25">
      <c r="A1543" s="275">
        <v>5401</v>
      </c>
      <c r="B1543" s="275" t="s">
        <v>2249</v>
      </c>
      <c r="C1543" s="275" t="s">
        <v>21</v>
      </c>
      <c r="D1543" s="275">
        <v>1350</v>
      </c>
      <c r="E1543" s="275" t="s">
        <v>124</v>
      </c>
      <c r="F1543" s="275" t="s">
        <v>21</v>
      </c>
      <c r="G1543" s="276" t="s">
        <v>2552</v>
      </c>
      <c r="H1543" s="277" t="s">
        <v>1103</v>
      </c>
      <c r="I1543" s="277" t="s">
        <v>271</v>
      </c>
      <c r="J1543" s="278">
        <v>42464</v>
      </c>
      <c r="K1543" s="279">
        <v>63</v>
      </c>
      <c r="L1543" s="275" t="s">
        <v>127</v>
      </c>
      <c r="M1543" s="275" t="s">
        <v>128</v>
      </c>
      <c r="N1543" s="278">
        <v>42527</v>
      </c>
      <c r="O1543" s="278" t="s">
        <v>268</v>
      </c>
      <c r="P1543" s="279">
        <v>0</v>
      </c>
      <c r="Q1543" s="278" t="s">
        <v>33</v>
      </c>
      <c r="R1543" s="275">
        <v>20275</v>
      </c>
      <c r="S1543" s="275" t="s">
        <v>243</v>
      </c>
      <c r="T1543" s="275">
        <v>2182.2199999999998</v>
      </c>
      <c r="U1543" s="275" t="s">
        <v>243</v>
      </c>
      <c r="V1543" s="283">
        <v>20275</v>
      </c>
      <c r="W1543" s="275" t="s">
        <v>100</v>
      </c>
      <c r="X1543" s="275" t="s">
        <v>107</v>
      </c>
      <c r="Y1543" s="275">
        <v>2.1800000000000002</v>
      </c>
      <c r="Z1543" s="275">
        <v>1</v>
      </c>
      <c r="AA1543" s="282" t="s">
        <v>630</v>
      </c>
      <c r="AB1543" s="289" t="s">
        <v>411</v>
      </c>
      <c r="AC1543" s="275" t="s">
        <v>362</v>
      </c>
      <c r="AD1543" s="290" t="s">
        <v>350</v>
      </c>
      <c r="AE1543" s="292"/>
      <c r="AF1543" s="292" t="s">
        <v>2134</v>
      </c>
      <c r="AG1543" s="292"/>
    </row>
    <row r="1544" spans="1:33" x14ac:dyDescent="0.25">
      <c r="A1544" s="275">
        <v>5401</v>
      </c>
      <c r="B1544" s="275" t="s">
        <v>2249</v>
      </c>
      <c r="C1544" s="275" t="s">
        <v>21</v>
      </c>
      <c r="D1544" s="275">
        <v>1350</v>
      </c>
      <c r="E1544" s="275" t="s">
        <v>124</v>
      </c>
      <c r="F1544" s="275" t="s">
        <v>21</v>
      </c>
      <c r="G1544" s="276" t="s">
        <v>2553</v>
      </c>
      <c r="H1544" s="277" t="s">
        <v>1103</v>
      </c>
      <c r="I1544" s="277" t="s">
        <v>271</v>
      </c>
      <c r="J1544" s="278">
        <v>42464</v>
      </c>
      <c r="K1544" s="279">
        <v>63</v>
      </c>
      <c r="L1544" s="275" t="s">
        <v>127</v>
      </c>
      <c r="M1544" s="275" t="s">
        <v>128</v>
      </c>
      <c r="N1544" s="278">
        <v>42527</v>
      </c>
      <c r="O1544" s="278" t="s">
        <v>268</v>
      </c>
      <c r="P1544" s="279">
        <v>0</v>
      </c>
      <c r="Q1544" s="278" t="s">
        <v>33</v>
      </c>
      <c r="R1544" s="275">
        <v>27377.5</v>
      </c>
      <c r="S1544" s="275" t="s">
        <v>243</v>
      </c>
      <c r="T1544" s="275">
        <v>2946.67</v>
      </c>
      <c r="U1544" s="275" t="s">
        <v>243</v>
      </c>
      <c r="V1544" s="283">
        <v>27377.5</v>
      </c>
      <c r="W1544" s="275" t="s">
        <v>100</v>
      </c>
      <c r="X1544" s="275" t="s">
        <v>107</v>
      </c>
      <c r="Y1544" s="275">
        <v>2.95</v>
      </c>
      <c r="Z1544" s="275">
        <v>1</v>
      </c>
      <c r="AA1544" s="282" t="s">
        <v>630</v>
      </c>
      <c r="AB1544" s="289" t="s">
        <v>411</v>
      </c>
      <c r="AC1544" s="275" t="s">
        <v>362</v>
      </c>
      <c r="AD1544" s="290" t="s">
        <v>350</v>
      </c>
      <c r="AE1544" s="292"/>
      <c r="AF1544" s="292" t="s">
        <v>2134</v>
      </c>
      <c r="AG1544" s="292"/>
    </row>
    <row r="1545" spans="1:33" x14ac:dyDescent="0.25">
      <c r="A1545" s="275">
        <v>5401</v>
      </c>
      <c r="B1545" s="275" t="s">
        <v>2249</v>
      </c>
      <c r="C1545" s="275" t="s">
        <v>21</v>
      </c>
      <c r="D1545" s="275">
        <v>1350</v>
      </c>
      <c r="E1545" s="275" t="s">
        <v>124</v>
      </c>
      <c r="F1545" s="275" t="s">
        <v>21</v>
      </c>
      <c r="G1545" s="276" t="s">
        <v>2250</v>
      </c>
      <c r="H1545" s="277" t="s">
        <v>1103</v>
      </c>
      <c r="I1545" s="277" t="s">
        <v>271</v>
      </c>
      <c r="J1545" s="278">
        <v>42432</v>
      </c>
      <c r="K1545" s="279">
        <v>95</v>
      </c>
      <c r="L1545" s="275" t="s">
        <v>111</v>
      </c>
      <c r="M1545" s="275" t="s">
        <v>42</v>
      </c>
      <c r="N1545" s="278">
        <v>42495</v>
      </c>
      <c r="O1545" s="278" t="s">
        <v>268</v>
      </c>
      <c r="P1545" s="279">
        <v>32</v>
      </c>
      <c r="Q1545" s="278" t="s">
        <v>34</v>
      </c>
      <c r="R1545" s="275">
        <v>37995</v>
      </c>
      <c r="S1545" s="275" t="s">
        <v>243</v>
      </c>
      <c r="T1545" s="275">
        <v>4089.44</v>
      </c>
      <c r="U1545" s="275" t="s">
        <v>243</v>
      </c>
      <c r="V1545" s="283">
        <v>37995</v>
      </c>
      <c r="W1545" s="275" t="s">
        <v>100</v>
      </c>
      <c r="X1545" s="275" t="s">
        <v>107</v>
      </c>
      <c r="Y1545" s="275">
        <v>4.09</v>
      </c>
      <c r="Z1545" s="275">
        <v>1</v>
      </c>
      <c r="AA1545" s="282" t="s">
        <v>630</v>
      </c>
      <c r="AB1545" s="289" t="s">
        <v>411</v>
      </c>
      <c r="AC1545" s="275" t="s">
        <v>358</v>
      </c>
      <c r="AD1545" s="290" t="s">
        <v>350</v>
      </c>
      <c r="AE1545" s="292"/>
      <c r="AF1545" s="292" t="s">
        <v>2134</v>
      </c>
      <c r="AG1545" s="292"/>
    </row>
    <row r="1546" spans="1:33" x14ac:dyDescent="0.25">
      <c r="A1546" s="275">
        <v>5401</v>
      </c>
      <c r="B1546" s="275" t="s">
        <v>2249</v>
      </c>
      <c r="C1546" s="275" t="s">
        <v>21</v>
      </c>
      <c r="D1546" s="275">
        <v>1350</v>
      </c>
      <c r="E1546" s="275" t="s">
        <v>124</v>
      </c>
      <c r="F1546" s="275" t="s">
        <v>21</v>
      </c>
      <c r="G1546" s="276" t="s">
        <v>2251</v>
      </c>
      <c r="H1546" s="277" t="s">
        <v>1103</v>
      </c>
      <c r="I1546" s="277" t="s">
        <v>271</v>
      </c>
      <c r="J1546" s="278">
        <v>42432</v>
      </c>
      <c r="K1546" s="279">
        <v>95</v>
      </c>
      <c r="L1546" s="275" t="s">
        <v>111</v>
      </c>
      <c r="M1546" s="275" t="s">
        <v>42</v>
      </c>
      <c r="N1546" s="278">
        <v>42495</v>
      </c>
      <c r="O1546" s="278" t="s">
        <v>268</v>
      </c>
      <c r="P1546" s="279">
        <v>32</v>
      </c>
      <c r="Q1546" s="278" t="s">
        <v>34</v>
      </c>
      <c r="R1546" s="275">
        <v>50956.25</v>
      </c>
      <c r="S1546" s="275" t="s">
        <v>243</v>
      </c>
      <c r="T1546" s="275">
        <v>5484.47</v>
      </c>
      <c r="U1546" s="275" t="s">
        <v>243</v>
      </c>
      <c r="V1546" s="283">
        <v>50956.25</v>
      </c>
      <c r="W1546" s="275" t="s">
        <v>100</v>
      </c>
      <c r="X1546" s="275" t="s">
        <v>107</v>
      </c>
      <c r="Y1546" s="275">
        <v>5.48</v>
      </c>
      <c r="Z1546" s="275">
        <v>1</v>
      </c>
      <c r="AA1546" s="282" t="s">
        <v>630</v>
      </c>
      <c r="AB1546" s="289" t="s">
        <v>411</v>
      </c>
      <c r="AC1546" s="275" t="s">
        <v>358</v>
      </c>
      <c r="AD1546" s="290" t="s">
        <v>350</v>
      </c>
      <c r="AE1546" s="292"/>
      <c r="AF1546" s="292" t="s">
        <v>2134</v>
      </c>
      <c r="AG1546" s="292"/>
    </row>
    <row r="1547" spans="1:33" x14ac:dyDescent="0.25">
      <c r="A1547" s="275">
        <v>359</v>
      </c>
      <c r="B1547" s="275" t="s">
        <v>2120</v>
      </c>
      <c r="C1547" s="275" t="s">
        <v>21</v>
      </c>
      <c r="D1547" s="275">
        <v>1350</v>
      </c>
      <c r="E1547" s="275" t="s">
        <v>124</v>
      </c>
      <c r="F1547" s="275" t="s">
        <v>21</v>
      </c>
      <c r="G1547" s="276">
        <v>3590130001260</v>
      </c>
      <c r="H1547" s="277" t="s">
        <v>55</v>
      </c>
      <c r="I1547" s="277" t="s">
        <v>2554</v>
      </c>
      <c r="J1547" s="278">
        <v>42461</v>
      </c>
      <c r="K1547" s="279">
        <v>66</v>
      </c>
      <c r="L1547" s="275" t="s">
        <v>111</v>
      </c>
      <c r="M1547" s="275" t="s">
        <v>42</v>
      </c>
      <c r="N1547" s="278">
        <v>42527</v>
      </c>
      <c r="O1547" s="278" t="s">
        <v>268</v>
      </c>
      <c r="P1547" s="279">
        <v>0</v>
      </c>
      <c r="Q1547" s="278" t="s">
        <v>33</v>
      </c>
      <c r="R1547" s="275">
        <v>-106508.75</v>
      </c>
      <c r="S1547" s="275" t="s">
        <v>243</v>
      </c>
      <c r="T1547" s="275">
        <v>-11463.64</v>
      </c>
      <c r="U1547" s="275" t="s">
        <v>243</v>
      </c>
      <c r="V1547" s="283">
        <v>-106508.71960680472</v>
      </c>
      <c r="W1547" s="275" t="s">
        <v>100</v>
      </c>
      <c r="X1547" s="275" t="s">
        <v>107</v>
      </c>
      <c r="Y1547" s="275">
        <v>-11.46</v>
      </c>
      <c r="Z1547" s="275">
        <v>1</v>
      </c>
      <c r="AA1547" s="282" t="s">
        <v>631</v>
      </c>
      <c r="AB1547" s="289" t="s">
        <v>411</v>
      </c>
      <c r="AC1547" s="275" t="s">
        <v>358</v>
      </c>
      <c r="AD1547" s="290" t="s">
        <v>349</v>
      </c>
      <c r="AE1547" s="292"/>
      <c r="AF1547" s="292"/>
      <c r="AG1547" s="292"/>
    </row>
    <row r="1548" spans="1:33" x14ac:dyDescent="0.25">
      <c r="A1548" s="275">
        <v>359</v>
      </c>
      <c r="B1548" s="275" t="s">
        <v>2120</v>
      </c>
      <c r="C1548" s="275" t="s">
        <v>21</v>
      </c>
      <c r="D1548" s="275">
        <v>1350</v>
      </c>
      <c r="E1548" s="275" t="s">
        <v>124</v>
      </c>
      <c r="F1548" s="275" t="s">
        <v>21</v>
      </c>
      <c r="G1548" s="276">
        <v>3590130001263</v>
      </c>
      <c r="H1548" s="277" t="s">
        <v>55</v>
      </c>
      <c r="I1548" s="277" t="s">
        <v>2554</v>
      </c>
      <c r="J1548" s="278">
        <v>42464</v>
      </c>
      <c r="K1548" s="279">
        <v>63</v>
      </c>
      <c r="L1548" s="275" t="s">
        <v>111</v>
      </c>
      <c r="M1548" s="275" t="s">
        <v>42</v>
      </c>
      <c r="N1548" s="278">
        <v>42527</v>
      </c>
      <c r="O1548" s="278" t="s">
        <v>268</v>
      </c>
      <c r="P1548" s="279">
        <v>0</v>
      </c>
      <c r="Q1548" s="278" t="s">
        <v>33</v>
      </c>
      <c r="R1548" s="275">
        <v>21121163.75</v>
      </c>
      <c r="S1548" s="275" t="s">
        <v>243</v>
      </c>
      <c r="T1548" s="275">
        <v>2273291.98</v>
      </c>
      <c r="U1548" s="275" t="s">
        <v>243</v>
      </c>
      <c r="V1548" s="283">
        <v>21121163.791101076</v>
      </c>
      <c r="W1548" s="275" t="s">
        <v>100</v>
      </c>
      <c r="X1548" s="275" t="s">
        <v>107</v>
      </c>
      <c r="Y1548" s="275">
        <v>2273.29</v>
      </c>
      <c r="Z1548" s="275">
        <v>1</v>
      </c>
      <c r="AA1548" s="282" t="s">
        <v>630</v>
      </c>
      <c r="AB1548" s="289" t="s">
        <v>411</v>
      </c>
      <c r="AC1548" s="275" t="s">
        <v>358</v>
      </c>
      <c r="AD1548" s="290" t="s">
        <v>350</v>
      </c>
      <c r="AE1548" s="292"/>
      <c r="AF1548" s="292" t="s">
        <v>2134</v>
      </c>
      <c r="AG1548" s="292"/>
    </row>
    <row r="1549" spans="1:33" x14ac:dyDescent="0.25">
      <c r="A1549" s="275">
        <v>360</v>
      </c>
      <c r="B1549" s="275" t="s">
        <v>184</v>
      </c>
      <c r="C1549" s="275" t="s">
        <v>21</v>
      </c>
      <c r="D1549" s="275">
        <v>1350</v>
      </c>
      <c r="E1549" s="275" t="s">
        <v>124</v>
      </c>
      <c r="F1549" s="275" t="s">
        <v>21</v>
      </c>
      <c r="G1549" s="276">
        <v>74150102</v>
      </c>
      <c r="H1549" s="277" t="s">
        <v>277</v>
      </c>
      <c r="I1549" s="277" t="s">
        <v>244</v>
      </c>
      <c r="J1549" s="278">
        <v>42129</v>
      </c>
      <c r="K1549" s="279">
        <v>398</v>
      </c>
      <c r="L1549" s="275" t="s">
        <v>111</v>
      </c>
      <c r="M1549" s="275" t="s">
        <v>42</v>
      </c>
      <c r="N1549" s="278">
        <v>42221</v>
      </c>
      <c r="O1549" s="278" t="s">
        <v>1238</v>
      </c>
      <c r="P1549" s="279">
        <v>306</v>
      </c>
      <c r="Q1549" s="278" t="s">
        <v>37</v>
      </c>
      <c r="R1549" s="275">
        <v>57375</v>
      </c>
      <c r="S1549" s="275" t="s">
        <v>243</v>
      </c>
      <c r="T1549" s="275">
        <v>6175.33</v>
      </c>
      <c r="U1549" s="275" t="s">
        <v>243</v>
      </c>
      <c r="V1549" s="283">
        <v>57375.012775129842</v>
      </c>
      <c r="W1549" s="275" t="s">
        <v>100</v>
      </c>
      <c r="X1549" s="275" t="s">
        <v>107</v>
      </c>
      <c r="Y1549" s="275">
        <v>6.18</v>
      </c>
      <c r="Z1549" s="275">
        <v>1</v>
      </c>
      <c r="AA1549" s="282" t="s">
        <v>630</v>
      </c>
      <c r="AB1549" s="289" t="s">
        <v>411</v>
      </c>
      <c r="AC1549" s="275" t="s">
        <v>1094</v>
      </c>
      <c r="AD1549" s="290" t="s">
        <v>350</v>
      </c>
      <c r="AE1549" s="292"/>
      <c r="AF1549" s="292" t="s">
        <v>2134</v>
      </c>
      <c r="AG1549" s="292"/>
    </row>
    <row r="1550" spans="1:33" x14ac:dyDescent="0.25">
      <c r="A1550" s="275">
        <v>360</v>
      </c>
      <c r="B1550" s="275" t="s">
        <v>184</v>
      </c>
      <c r="C1550" s="275" t="s">
        <v>21</v>
      </c>
      <c r="D1550" s="275">
        <v>1350</v>
      </c>
      <c r="E1550" s="275" t="s">
        <v>124</v>
      </c>
      <c r="F1550" s="275" t="s">
        <v>21</v>
      </c>
      <c r="G1550" s="276">
        <v>30011232</v>
      </c>
      <c r="H1550" s="277" t="s">
        <v>277</v>
      </c>
      <c r="I1550" s="277" t="s">
        <v>244</v>
      </c>
      <c r="J1550" s="278">
        <v>42404</v>
      </c>
      <c r="K1550" s="279">
        <v>123</v>
      </c>
      <c r="L1550" s="275" t="s">
        <v>111</v>
      </c>
      <c r="M1550" s="275" t="s">
        <v>42</v>
      </c>
      <c r="N1550" s="278">
        <v>42466</v>
      </c>
      <c r="O1550" s="278" t="s">
        <v>266</v>
      </c>
      <c r="P1550" s="279">
        <v>61</v>
      </c>
      <c r="Q1550" s="278" t="s">
        <v>35</v>
      </c>
      <c r="R1550" s="275">
        <v>73500</v>
      </c>
      <c r="S1550" s="275" t="s">
        <v>243</v>
      </c>
      <c r="T1550" s="275">
        <v>7910.88</v>
      </c>
      <c r="U1550" s="275" t="s">
        <v>243</v>
      </c>
      <c r="V1550" s="283">
        <v>73500.013936505275</v>
      </c>
      <c r="W1550" s="275" t="s">
        <v>100</v>
      </c>
      <c r="X1550" s="275" t="s">
        <v>107</v>
      </c>
      <c r="Y1550" s="275">
        <v>7.91</v>
      </c>
      <c r="Z1550" s="275">
        <v>1</v>
      </c>
      <c r="AA1550" s="282" t="s">
        <v>630</v>
      </c>
      <c r="AB1550" s="289" t="s">
        <v>411</v>
      </c>
      <c r="AC1550" s="275" t="s">
        <v>358</v>
      </c>
      <c r="AD1550" s="290" t="s">
        <v>350</v>
      </c>
      <c r="AE1550" s="292"/>
      <c r="AF1550" s="292" t="s">
        <v>2134</v>
      </c>
      <c r="AG1550" s="292"/>
    </row>
    <row r="1551" spans="1:33" x14ac:dyDescent="0.25">
      <c r="A1551" s="275">
        <v>360</v>
      </c>
      <c r="B1551" s="275" t="s">
        <v>184</v>
      </c>
      <c r="C1551" s="275" t="s">
        <v>21</v>
      </c>
      <c r="D1551" s="275">
        <v>199</v>
      </c>
      <c r="E1551" s="275" t="s">
        <v>137</v>
      </c>
      <c r="F1551" s="275" t="s">
        <v>22</v>
      </c>
      <c r="G1551" s="276">
        <v>30008945</v>
      </c>
      <c r="H1551" s="277" t="s">
        <v>277</v>
      </c>
      <c r="I1551" s="277" t="s">
        <v>244</v>
      </c>
      <c r="J1551" s="278">
        <v>41996</v>
      </c>
      <c r="K1551" s="279">
        <v>531</v>
      </c>
      <c r="L1551" s="275" t="s">
        <v>161</v>
      </c>
      <c r="M1551" s="275" t="s">
        <v>128</v>
      </c>
      <c r="N1551" s="278">
        <v>42067</v>
      </c>
      <c r="O1551" s="278" t="s">
        <v>129</v>
      </c>
      <c r="P1551" s="279">
        <v>460</v>
      </c>
      <c r="Q1551" s="278" t="s">
        <v>40</v>
      </c>
      <c r="R1551" s="275">
        <v>147107</v>
      </c>
      <c r="S1551" s="275" t="s">
        <v>243</v>
      </c>
      <c r="T1551" s="275">
        <v>15833.27</v>
      </c>
      <c r="U1551" s="275" t="s">
        <v>243</v>
      </c>
      <c r="V1551" s="283">
        <v>147106.96732354062</v>
      </c>
      <c r="W1551" s="275" t="s">
        <v>100</v>
      </c>
      <c r="X1551" s="275" t="s">
        <v>114</v>
      </c>
      <c r="Y1551" s="275">
        <v>15.83</v>
      </c>
      <c r="Z1551" s="275">
        <v>1</v>
      </c>
      <c r="AA1551" s="282" t="s">
        <v>630</v>
      </c>
      <c r="AB1551" s="289" t="s">
        <v>1096</v>
      </c>
      <c r="AC1551" s="275" t="s">
        <v>2258</v>
      </c>
      <c r="AD1551" s="290" t="s">
        <v>350</v>
      </c>
      <c r="AE1551" s="292" t="s">
        <v>799</v>
      </c>
      <c r="AF1551" s="292" t="s">
        <v>2134</v>
      </c>
      <c r="AG1551" s="292" t="s">
        <v>2134</v>
      </c>
    </row>
    <row r="1552" spans="1:33" x14ac:dyDescent="0.25">
      <c r="A1552" s="275">
        <v>360</v>
      </c>
      <c r="B1552" s="275" t="s">
        <v>184</v>
      </c>
      <c r="C1552" s="275" t="s">
        <v>21</v>
      </c>
      <c r="D1552" s="275">
        <v>199</v>
      </c>
      <c r="E1552" s="275" t="s">
        <v>137</v>
      </c>
      <c r="F1552" s="275" t="s">
        <v>22</v>
      </c>
      <c r="G1552" s="276">
        <v>30009090</v>
      </c>
      <c r="H1552" s="277" t="s">
        <v>277</v>
      </c>
      <c r="I1552" s="277" t="s">
        <v>244</v>
      </c>
      <c r="J1552" s="278">
        <v>42046</v>
      </c>
      <c r="K1552" s="279">
        <v>481</v>
      </c>
      <c r="L1552" s="275" t="s">
        <v>105</v>
      </c>
      <c r="M1552" s="275" t="s">
        <v>41</v>
      </c>
      <c r="N1552" s="278">
        <v>42067</v>
      </c>
      <c r="O1552" s="278" t="s">
        <v>129</v>
      </c>
      <c r="P1552" s="279">
        <v>460</v>
      </c>
      <c r="Q1552" s="278" t="s">
        <v>40</v>
      </c>
      <c r="R1552" s="275">
        <v>162813</v>
      </c>
      <c r="S1552" s="275" t="s">
        <v>243</v>
      </c>
      <c r="T1552" s="275">
        <v>17523.73</v>
      </c>
      <c r="U1552" s="275" t="s">
        <v>243</v>
      </c>
      <c r="V1552" s="283">
        <v>162813.03713614107</v>
      </c>
      <c r="W1552" s="275" t="s">
        <v>100</v>
      </c>
      <c r="X1552" s="275" t="s">
        <v>114</v>
      </c>
      <c r="Y1552" s="275">
        <v>17.52</v>
      </c>
      <c r="Z1552" s="275">
        <v>1</v>
      </c>
      <c r="AA1552" s="282" t="s">
        <v>630</v>
      </c>
      <c r="AB1552" s="289" t="s">
        <v>1096</v>
      </c>
      <c r="AC1552" s="275">
        <v>0</v>
      </c>
      <c r="AD1552" s="290" t="s">
        <v>350</v>
      </c>
      <c r="AE1552" s="292" t="s">
        <v>799</v>
      </c>
      <c r="AF1552" s="292" t="s">
        <v>2134</v>
      </c>
      <c r="AG1552" s="292" t="s">
        <v>2134</v>
      </c>
    </row>
    <row r="1553" spans="1:33" x14ac:dyDescent="0.25">
      <c r="A1553" s="275">
        <v>360</v>
      </c>
      <c r="B1553" s="275" t="s">
        <v>184</v>
      </c>
      <c r="C1553" s="275" t="s">
        <v>21</v>
      </c>
      <c r="D1553" s="275">
        <v>199</v>
      </c>
      <c r="E1553" s="275" t="s">
        <v>137</v>
      </c>
      <c r="F1553" s="275" t="s">
        <v>22</v>
      </c>
      <c r="G1553" s="276">
        <v>30009527</v>
      </c>
      <c r="H1553" s="277" t="s">
        <v>277</v>
      </c>
      <c r="I1553" s="277" t="s">
        <v>244</v>
      </c>
      <c r="J1553" s="278">
        <v>42096</v>
      </c>
      <c r="K1553" s="279">
        <v>431</v>
      </c>
      <c r="L1553" s="275" t="s">
        <v>105</v>
      </c>
      <c r="M1553" s="275" t="s">
        <v>41</v>
      </c>
      <c r="N1553" s="278">
        <v>42101</v>
      </c>
      <c r="O1553" s="278" t="s">
        <v>129</v>
      </c>
      <c r="P1553" s="279">
        <v>426</v>
      </c>
      <c r="Q1553" s="278" t="s">
        <v>40</v>
      </c>
      <c r="R1553" s="275">
        <v>162875</v>
      </c>
      <c r="S1553" s="275" t="s">
        <v>243</v>
      </c>
      <c r="T1553" s="275">
        <v>17530.400000000001</v>
      </c>
      <c r="U1553" s="275" t="s">
        <v>243</v>
      </c>
      <c r="V1553" s="283">
        <v>162875.00812962808</v>
      </c>
      <c r="W1553" s="275" t="s">
        <v>100</v>
      </c>
      <c r="X1553" s="275" t="s">
        <v>114</v>
      </c>
      <c r="Y1553" s="275">
        <v>17.53</v>
      </c>
      <c r="Z1553" s="275">
        <v>1</v>
      </c>
      <c r="AA1553" s="282" t="s">
        <v>630</v>
      </c>
      <c r="AB1553" s="289" t="s">
        <v>1096</v>
      </c>
      <c r="AC1553" s="275">
        <v>0</v>
      </c>
      <c r="AD1553" s="290" t="s">
        <v>350</v>
      </c>
      <c r="AE1553" s="292" t="s">
        <v>799</v>
      </c>
      <c r="AF1553" s="292" t="s">
        <v>2134</v>
      </c>
      <c r="AG1553" s="292" t="s">
        <v>2134</v>
      </c>
    </row>
    <row r="1554" spans="1:33" x14ac:dyDescent="0.25">
      <c r="A1554" s="275">
        <v>360</v>
      </c>
      <c r="B1554" s="275" t="s">
        <v>184</v>
      </c>
      <c r="C1554" s="275" t="s">
        <v>21</v>
      </c>
      <c r="D1554" s="275">
        <v>199</v>
      </c>
      <c r="E1554" s="275" t="s">
        <v>137</v>
      </c>
      <c r="F1554" s="275" t="s">
        <v>22</v>
      </c>
      <c r="G1554" s="276">
        <v>30009747</v>
      </c>
      <c r="H1554" s="277" t="s">
        <v>277</v>
      </c>
      <c r="I1554" s="277" t="s">
        <v>244</v>
      </c>
      <c r="J1554" s="278">
        <v>42129</v>
      </c>
      <c r="K1554" s="279">
        <v>398</v>
      </c>
      <c r="L1554" s="275" t="s">
        <v>105</v>
      </c>
      <c r="M1554" s="275" t="s">
        <v>41</v>
      </c>
      <c r="N1554" s="278">
        <v>42130</v>
      </c>
      <c r="O1554" s="278" t="s">
        <v>106</v>
      </c>
      <c r="P1554" s="279">
        <v>397</v>
      </c>
      <c r="Q1554" s="278" t="s">
        <v>40</v>
      </c>
      <c r="R1554" s="275">
        <v>162875</v>
      </c>
      <c r="S1554" s="275" t="s">
        <v>243</v>
      </c>
      <c r="T1554" s="275">
        <v>17530.400000000001</v>
      </c>
      <c r="U1554" s="275" t="s">
        <v>243</v>
      </c>
      <c r="V1554" s="283">
        <v>162875.00812962808</v>
      </c>
      <c r="W1554" s="275" t="s">
        <v>100</v>
      </c>
      <c r="X1554" s="275" t="s">
        <v>114</v>
      </c>
      <c r="Y1554" s="275">
        <v>17.53</v>
      </c>
      <c r="Z1554" s="275">
        <v>1</v>
      </c>
      <c r="AA1554" s="282" t="s">
        <v>630</v>
      </c>
      <c r="AB1554" s="289" t="s">
        <v>1096</v>
      </c>
      <c r="AC1554" s="275">
        <v>0</v>
      </c>
      <c r="AD1554" s="290" t="s">
        <v>350</v>
      </c>
      <c r="AE1554" s="292" t="s">
        <v>799</v>
      </c>
      <c r="AF1554" s="292" t="s">
        <v>2134</v>
      </c>
      <c r="AG1554" s="292" t="s">
        <v>2134</v>
      </c>
    </row>
    <row r="1555" spans="1:33" x14ac:dyDescent="0.25">
      <c r="A1555" s="275">
        <v>360</v>
      </c>
      <c r="B1555" s="275" t="s">
        <v>184</v>
      </c>
      <c r="C1555" s="275" t="s">
        <v>21</v>
      </c>
      <c r="D1555" s="275">
        <v>199</v>
      </c>
      <c r="E1555" s="275" t="s">
        <v>137</v>
      </c>
      <c r="F1555" s="275" t="s">
        <v>22</v>
      </c>
      <c r="G1555" s="276">
        <v>30009876</v>
      </c>
      <c r="H1555" s="277" t="s">
        <v>277</v>
      </c>
      <c r="I1555" s="277" t="s">
        <v>244</v>
      </c>
      <c r="J1555" s="278">
        <v>42157</v>
      </c>
      <c r="K1555" s="279">
        <v>370</v>
      </c>
      <c r="L1555" s="275" t="s">
        <v>105</v>
      </c>
      <c r="M1555" s="275" t="s">
        <v>41</v>
      </c>
      <c r="N1555" s="278">
        <v>42181</v>
      </c>
      <c r="O1555" s="278" t="s">
        <v>106</v>
      </c>
      <c r="P1555" s="279">
        <v>346</v>
      </c>
      <c r="Q1555" s="278" t="s">
        <v>37</v>
      </c>
      <c r="R1555" s="275">
        <v>162875</v>
      </c>
      <c r="S1555" s="275" t="s">
        <v>243</v>
      </c>
      <c r="T1555" s="275">
        <v>17530.400000000001</v>
      </c>
      <c r="U1555" s="275" t="s">
        <v>243</v>
      </c>
      <c r="V1555" s="283">
        <v>162875.00812962808</v>
      </c>
      <c r="W1555" s="275" t="s">
        <v>100</v>
      </c>
      <c r="X1555" s="275" t="s">
        <v>114</v>
      </c>
      <c r="Y1555" s="275">
        <v>17.53</v>
      </c>
      <c r="Z1555" s="275">
        <v>1</v>
      </c>
      <c r="AA1555" s="282" t="s">
        <v>630</v>
      </c>
      <c r="AB1555" s="289" t="s">
        <v>1096</v>
      </c>
      <c r="AC1555" s="275" t="s">
        <v>2259</v>
      </c>
      <c r="AD1555" s="290" t="s">
        <v>350</v>
      </c>
      <c r="AE1555" s="292" t="s">
        <v>799</v>
      </c>
      <c r="AF1555" s="292" t="s">
        <v>2134</v>
      </c>
      <c r="AG1555" s="292" t="s">
        <v>2134</v>
      </c>
    </row>
    <row r="1556" spans="1:33" x14ac:dyDescent="0.25">
      <c r="A1556" s="275">
        <v>360</v>
      </c>
      <c r="B1556" s="275" t="s">
        <v>184</v>
      </c>
      <c r="C1556" s="275" t="s">
        <v>21</v>
      </c>
      <c r="D1556" s="275">
        <v>199</v>
      </c>
      <c r="E1556" s="275" t="s">
        <v>137</v>
      </c>
      <c r="F1556" s="275" t="s">
        <v>22</v>
      </c>
      <c r="G1556" s="276">
        <v>30010072</v>
      </c>
      <c r="H1556" s="277" t="s">
        <v>277</v>
      </c>
      <c r="I1556" s="277" t="s">
        <v>244</v>
      </c>
      <c r="J1556" s="278">
        <v>42180</v>
      </c>
      <c r="K1556" s="279">
        <v>347</v>
      </c>
      <c r="L1556" s="275" t="s">
        <v>105</v>
      </c>
      <c r="M1556" s="275" t="s">
        <v>41</v>
      </c>
      <c r="N1556" s="278">
        <v>42222</v>
      </c>
      <c r="O1556" s="278" t="s">
        <v>1238</v>
      </c>
      <c r="P1556" s="279">
        <v>305</v>
      </c>
      <c r="Q1556" s="278" t="s">
        <v>37</v>
      </c>
      <c r="R1556" s="275">
        <v>162875</v>
      </c>
      <c r="S1556" s="275" t="s">
        <v>243</v>
      </c>
      <c r="T1556" s="275">
        <v>17530.400000000001</v>
      </c>
      <c r="U1556" s="275" t="s">
        <v>243</v>
      </c>
      <c r="V1556" s="283">
        <v>162875.00812962808</v>
      </c>
      <c r="W1556" s="275" t="s">
        <v>100</v>
      </c>
      <c r="X1556" s="275" t="s">
        <v>114</v>
      </c>
      <c r="Y1556" s="275">
        <v>17.53</v>
      </c>
      <c r="Z1556" s="275">
        <v>1</v>
      </c>
      <c r="AA1556" s="282" t="s">
        <v>630</v>
      </c>
      <c r="AB1556" s="289" t="s">
        <v>1096</v>
      </c>
      <c r="AC1556" s="275" t="s">
        <v>1173</v>
      </c>
      <c r="AD1556" s="290" t="s">
        <v>350</v>
      </c>
      <c r="AE1556" s="292" t="s">
        <v>799</v>
      </c>
      <c r="AF1556" s="292" t="s">
        <v>2134</v>
      </c>
      <c r="AG1556" s="292" t="s">
        <v>2134</v>
      </c>
    </row>
    <row r="1557" spans="1:33" x14ac:dyDescent="0.25">
      <c r="A1557" s="275">
        <v>360</v>
      </c>
      <c r="B1557" s="275" t="s">
        <v>184</v>
      </c>
      <c r="C1557" s="275" t="s">
        <v>21</v>
      </c>
      <c r="D1557" s="275">
        <v>199</v>
      </c>
      <c r="E1557" s="275" t="s">
        <v>137</v>
      </c>
      <c r="F1557" s="275" t="s">
        <v>22</v>
      </c>
      <c r="G1557" s="276">
        <v>30010312</v>
      </c>
      <c r="H1557" s="277" t="s">
        <v>277</v>
      </c>
      <c r="I1557" s="277" t="s">
        <v>244</v>
      </c>
      <c r="J1557" s="278">
        <v>42219</v>
      </c>
      <c r="K1557" s="279">
        <v>308</v>
      </c>
      <c r="L1557" s="275" t="s">
        <v>105</v>
      </c>
      <c r="M1557" s="275" t="s">
        <v>41</v>
      </c>
      <c r="N1557" s="278">
        <v>42221</v>
      </c>
      <c r="O1557" s="278" t="s">
        <v>1238</v>
      </c>
      <c r="P1557" s="279">
        <v>306</v>
      </c>
      <c r="Q1557" s="278" t="s">
        <v>37</v>
      </c>
      <c r="R1557" s="275">
        <v>162875</v>
      </c>
      <c r="S1557" s="275" t="s">
        <v>243</v>
      </c>
      <c r="T1557" s="275">
        <v>17530.400000000001</v>
      </c>
      <c r="U1557" s="275" t="s">
        <v>243</v>
      </c>
      <c r="V1557" s="283">
        <v>162875.00812962808</v>
      </c>
      <c r="W1557" s="275" t="s">
        <v>100</v>
      </c>
      <c r="X1557" s="275" t="s">
        <v>114</v>
      </c>
      <c r="Y1557" s="275">
        <v>17.53</v>
      </c>
      <c r="Z1557" s="275">
        <v>1</v>
      </c>
      <c r="AA1557" s="282" t="s">
        <v>630</v>
      </c>
      <c r="AB1557" s="289" t="s">
        <v>441</v>
      </c>
      <c r="AC1557" s="275" t="s">
        <v>1174</v>
      </c>
      <c r="AD1557" s="290" t="s">
        <v>350</v>
      </c>
      <c r="AE1557" s="292" t="s">
        <v>799</v>
      </c>
      <c r="AF1557" s="292" t="s">
        <v>2134</v>
      </c>
      <c r="AG1557" s="292" t="s">
        <v>2134</v>
      </c>
    </row>
    <row r="1558" spans="1:33" x14ac:dyDescent="0.25">
      <c r="A1558" s="275">
        <v>360</v>
      </c>
      <c r="B1558" s="275" t="s">
        <v>184</v>
      </c>
      <c r="C1558" s="275" t="s">
        <v>21</v>
      </c>
      <c r="D1558" s="275">
        <v>199</v>
      </c>
      <c r="E1558" s="275" t="s">
        <v>137</v>
      </c>
      <c r="F1558" s="275" t="s">
        <v>22</v>
      </c>
      <c r="G1558" s="276">
        <v>30010396</v>
      </c>
      <c r="H1558" s="277" t="s">
        <v>277</v>
      </c>
      <c r="I1558" s="277" t="s">
        <v>244</v>
      </c>
      <c r="J1558" s="278">
        <v>42249</v>
      </c>
      <c r="K1558" s="279">
        <v>278</v>
      </c>
      <c r="L1558" s="275" t="s">
        <v>118</v>
      </c>
      <c r="M1558" s="275" t="s">
        <v>41</v>
      </c>
      <c r="N1558" s="278">
        <v>42250</v>
      </c>
      <c r="O1558" s="278" t="s">
        <v>1238</v>
      </c>
      <c r="P1558" s="279">
        <v>277</v>
      </c>
      <c r="Q1558" s="278" t="s">
        <v>37</v>
      </c>
      <c r="R1558" s="275">
        <v>162875</v>
      </c>
      <c r="S1558" s="275" t="s">
        <v>243</v>
      </c>
      <c r="T1558" s="275">
        <v>17530.400000000001</v>
      </c>
      <c r="U1558" s="275" t="s">
        <v>243</v>
      </c>
      <c r="V1558" s="283">
        <v>162875.00812962808</v>
      </c>
      <c r="W1558" s="275" t="s">
        <v>100</v>
      </c>
      <c r="X1558" s="275" t="s">
        <v>114</v>
      </c>
      <c r="Y1558" s="275">
        <v>17.53</v>
      </c>
      <c r="Z1558" s="275">
        <v>1</v>
      </c>
      <c r="AA1558" s="282" t="s">
        <v>630</v>
      </c>
      <c r="AB1558" s="289" t="s">
        <v>441</v>
      </c>
      <c r="AC1558" s="275" t="s">
        <v>1175</v>
      </c>
      <c r="AD1558" s="290" t="s">
        <v>350</v>
      </c>
      <c r="AE1558" s="292" t="s">
        <v>799</v>
      </c>
      <c r="AF1558" s="292" t="s">
        <v>2134</v>
      </c>
      <c r="AG1558" s="292" t="s">
        <v>2134</v>
      </c>
    </row>
    <row r="1559" spans="1:33" x14ac:dyDescent="0.25">
      <c r="A1559" s="275">
        <v>360</v>
      </c>
      <c r="B1559" s="275" t="s">
        <v>184</v>
      </c>
      <c r="C1559" s="275" t="s">
        <v>21</v>
      </c>
      <c r="D1559" s="275">
        <v>199</v>
      </c>
      <c r="E1559" s="275" t="s">
        <v>137</v>
      </c>
      <c r="F1559" s="275" t="s">
        <v>22</v>
      </c>
      <c r="G1559" s="276">
        <v>30010586</v>
      </c>
      <c r="H1559" s="277" t="s">
        <v>277</v>
      </c>
      <c r="I1559" s="277" t="s">
        <v>244</v>
      </c>
      <c r="J1559" s="278">
        <v>42279</v>
      </c>
      <c r="K1559" s="279">
        <v>248</v>
      </c>
      <c r="L1559" s="275" t="s">
        <v>158</v>
      </c>
      <c r="M1559" s="275" t="s">
        <v>41</v>
      </c>
      <c r="N1559" s="278">
        <v>42342</v>
      </c>
      <c r="O1559" s="278" t="s">
        <v>273</v>
      </c>
      <c r="P1559" s="279">
        <v>185</v>
      </c>
      <c r="Q1559" s="278" t="s">
        <v>37</v>
      </c>
      <c r="R1559" s="275">
        <v>162875</v>
      </c>
      <c r="S1559" s="275" t="s">
        <v>243</v>
      </c>
      <c r="T1559" s="275">
        <v>17530.400000000001</v>
      </c>
      <c r="U1559" s="275" t="s">
        <v>243</v>
      </c>
      <c r="V1559" s="283">
        <v>162875.00812962808</v>
      </c>
      <c r="W1559" s="275" t="s">
        <v>100</v>
      </c>
      <c r="X1559" s="275" t="s">
        <v>114</v>
      </c>
      <c r="Y1559" s="275">
        <v>17.53</v>
      </c>
      <c r="Z1559" s="275">
        <v>1</v>
      </c>
      <c r="AA1559" s="282" t="s">
        <v>630</v>
      </c>
      <c r="AB1559" s="289" t="s">
        <v>441</v>
      </c>
      <c r="AC1559" s="275" t="s">
        <v>1176</v>
      </c>
      <c r="AD1559" s="290" t="s">
        <v>350</v>
      </c>
      <c r="AE1559" s="292" t="s">
        <v>799</v>
      </c>
      <c r="AF1559" s="292" t="s">
        <v>2134</v>
      </c>
      <c r="AG1559" s="292" t="s">
        <v>2134</v>
      </c>
    </row>
    <row r="1560" spans="1:33" x14ac:dyDescent="0.25">
      <c r="A1560" s="275">
        <v>360</v>
      </c>
      <c r="B1560" s="275" t="s">
        <v>184</v>
      </c>
      <c r="C1560" s="275" t="s">
        <v>21</v>
      </c>
      <c r="D1560" s="275">
        <v>199</v>
      </c>
      <c r="E1560" s="275" t="s">
        <v>137</v>
      </c>
      <c r="F1560" s="275" t="s">
        <v>22</v>
      </c>
      <c r="G1560" s="276">
        <v>30011003</v>
      </c>
      <c r="H1560" s="277" t="s">
        <v>277</v>
      </c>
      <c r="I1560" s="277" t="s">
        <v>244</v>
      </c>
      <c r="J1560" s="278">
        <v>42340</v>
      </c>
      <c r="K1560" s="279">
        <v>187</v>
      </c>
      <c r="L1560" s="275" t="s">
        <v>158</v>
      </c>
      <c r="M1560" s="275" t="s">
        <v>41</v>
      </c>
      <c r="N1560" s="278">
        <v>42367</v>
      </c>
      <c r="O1560" s="278" t="s">
        <v>273</v>
      </c>
      <c r="P1560" s="279">
        <v>160</v>
      </c>
      <c r="Q1560" s="278" t="s">
        <v>39</v>
      </c>
      <c r="R1560" s="275">
        <v>162875</v>
      </c>
      <c r="S1560" s="275" t="s">
        <v>243</v>
      </c>
      <c r="T1560" s="275">
        <v>17530.400000000001</v>
      </c>
      <c r="U1560" s="275" t="s">
        <v>243</v>
      </c>
      <c r="V1560" s="283">
        <v>162875.00812962808</v>
      </c>
      <c r="W1560" s="275" t="s">
        <v>100</v>
      </c>
      <c r="X1560" s="275" t="s">
        <v>114</v>
      </c>
      <c r="Y1560" s="275">
        <v>17.53</v>
      </c>
      <c r="Z1560" s="275">
        <v>1</v>
      </c>
      <c r="AA1560" s="282" t="s">
        <v>630</v>
      </c>
      <c r="AB1560" s="289" t="s">
        <v>441</v>
      </c>
      <c r="AC1560" s="275" t="s">
        <v>1176</v>
      </c>
      <c r="AD1560" s="290" t="s">
        <v>350</v>
      </c>
      <c r="AE1560" s="292" t="s">
        <v>799</v>
      </c>
      <c r="AF1560" s="292" t="s">
        <v>2134</v>
      </c>
      <c r="AG1560" s="292" t="s">
        <v>2134</v>
      </c>
    </row>
    <row r="1561" spans="1:33" x14ac:dyDescent="0.25">
      <c r="A1561" s="275">
        <v>360</v>
      </c>
      <c r="B1561" s="275" t="s">
        <v>184</v>
      </c>
      <c r="C1561" s="275" t="s">
        <v>21</v>
      </c>
      <c r="D1561" s="275">
        <v>199</v>
      </c>
      <c r="E1561" s="275" t="s">
        <v>137</v>
      </c>
      <c r="F1561" s="275" t="s">
        <v>22</v>
      </c>
      <c r="G1561" s="276">
        <v>30011211</v>
      </c>
      <c r="H1561" s="277" t="s">
        <v>277</v>
      </c>
      <c r="I1561" s="277" t="s">
        <v>244</v>
      </c>
      <c r="J1561" s="278">
        <v>42366</v>
      </c>
      <c r="K1561" s="279">
        <v>161</v>
      </c>
      <c r="L1561" s="275" t="s">
        <v>105</v>
      </c>
      <c r="M1561" s="275" t="s">
        <v>41</v>
      </c>
      <c r="N1561" s="278">
        <v>42432</v>
      </c>
      <c r="O1561" s="278" t="s">
        <v>266</v>
      </c>
      <c r="P1561" s="279">
        <v>95</v>
      </c>
      <c r="Q1561" s="278" t="s">
        <v>36</v>
      </c>
      <c r="R1561" s="275">
        <v>162875</v>
      </c>
      <c r="S1561" s="275" t="s">
        <v>243</v>
      </c>
      <c r="T1561" s="275">
        <v>17530.400000000001</v>
      </c>
      <c r="U1561" s="275" t="s">
        <v>243</v>
      </c>
      <c r="V1561" s="283">
        <v>162875.00812962808</v>
      </c>
      <c r="W1561" s="275" t="s">
        <v>100</v>
      </c>
      <c r="X1561" s="275" t="s">
        <v>114</v>
      </c>
      <c r="Y1561" s="275">
        <v>17.53</v>
      </c>
      <c r="Z1561" s="275">
        <v>1</v>
      </c>
      <c r="AA1561" s="282" t="s">
        <v>630</v>
      </c>
      <c r="AB1561" s="289" t="s">
        <v>441</v>
      </c>
      <c r="AC1561" s="275" t="s">
        <v>1431</v>
      </c>
      <c r="AD1561" s="290" t="s">
        <v>350</v>
      </c>
      <c r="AE1561" s="292" t="s">
        <v>799</v>
      </c>
      <c r="AF1561" s="292" t="s">
        <v>2134</v>
      </c>
      <c r="AG1561" s="292" t="s">
        <v>2134</v>
      </c>
    </row>
    <row r="1562" spans="1:33" x14ac:dyDescent="0.25">
      <c r="A1562" s="275">
        <v>360</v>
      </c>
      <c r="B1562" s="275" t="s">
        <v>184</v>
      </c>
      <c r="C1562" s="275" t="s">
        <v>21</v>
      </c>
      <c r="D1562" s="275">
        <v>199</v>
      </c>
      <c r="E1562" s="275" t="s">
        <v>137</v>
      </c>
      <c r="F1562" s="275" t="s">
        <v>22</v>
      </c>
      <c r="G1562" s="276">
        <v>30009345</v>
      </c>
      <c r="H1562" s="277" t="s">
        <v>277</v>
      </c>
      <c r="I1562" s="277" t="s">
        <v>244</v>
      </c>
      <c r="J1562" s="278">
        <v>42066</v>
      </c>
      <c r="K1562" s="279">
        <v>461</v>
      </c>
      <c r="L1562" s="275" t="s">
        <v>105</v>
      </c>
      <c r="M1562" s="275" t="s">
        <v>41</v>
      </c>
      <c r="N1562" s="278">
        <v>42067</v>
      </c>
      <c r="O1562" s="278" t="s">
        <v>129</v>
      </c>
      <c r="P1562" s="279">
        <v>460</v>
      </c>
      <c r="Q1562" s="278" t="s">
        <v>40</v>
      </c>
      <c r="R1562" s="275">
        <v>162938</v>
      </c>
      <c r="S1562" s="275" t="s">
        <v>243</v>
      </c>
      <c r="T1562" s="275">
        <v>17537.18</v>
      </c>
      <c r="U1562" s="275" t="s">
        <v>243</v>
      </c>
      <c r="V1562" s="283">
        <v>162938.00113350243</v>
      </c>
      <c r="W1562" s="275" t="s">
        <v>100</v>
      </c>
      <c r="X1562" s="275" t="s">
        <v>114</v>
      </c>
      <c r="Y1562" s="275">
        <v>17.54</v>
      </c>
      <c r="Z1562" s="275">
        <v>1</v>
      </c>
      <c r="AA1562" s="282" t="s">
        <v>630</v>
      </c>
      <c r="AB1562" s="289" t="s">
        <v>1096</v>
      </c>
      <c r="AC1562" s="275">
        <v>0</v>
      </c>
      <c r="AD1562" s="290" t="s">
        <v>350</v>
      </c>
      <c r="AE1562" s="292" t="s">
        <v>799</v>
      </c>
      <c r="AF1562" s="292" t="s">
        <v>2134</v>
      </c>
      <c r="AG1562" s="292" t="s">
        <v>2134</v>
      </c>
    </row>
    <row r="1563" spans="1:33" x14ac:dyDescent="0.25">
      <c r="A1563" s="275">
        <v>360</v>
      </c>
      <c r="B1563" s="275" t="s">
        <v>184</v>
      </c>
      <c r="C1563" s="275" t="s">
        <v>21</v>
      </c>
      <c r="D1563" s="275">
        <v>199</v>
      </c>
      <c r="E1563" s="275" t="s">
        <v>137</v>
      </c>
      <c r="F1563" s="275" t="s">
        <v>22</v>
      </c>
      <c r="G1563" s="276">
        <v>30011570</v>
      </c>
      <c r="H1563" s="277" t="s">
        <v>277</v>
      </c>
      <c r="I1563" s="277" t="s">
        <v>244</v>
      </c>
      <c r="J1563" s="278">
        <v>42431</v>
      </c>
      <c r="K1563" s="279">
        <v>96</v>
      </c>
      <c r="L1563" s="275" t="s">
        <v>105</v>
      </c>
      <c r="M1563" s="275" t="s">
        <v>41</v>
      </c>
      <c r="N1563" s="278">
        <v>42495</v>
      </c>
      <c r="O1563" s="278" t="s">
        <v>268</v>
      </c>
      <c r="P1563" s="279">
        <v>32</v>
      </c>
      <c r="Q1563" s="278" t="s">
        <v>34</v>
      </c>
      <c r="R1563" s="275">
        <v>189420</v>
      </c>
      <c r="S1563" s="275" t="s">
        <v>243</v>
      </c>
      <c r="T1563" s="275">
        <v>20387.46</v>
      </c>
      <c r="U1563" s="275" t="s">
        <v>243</v>
      </c>
      <c r="V1563" s="283">
        <v>189419.96265016583</v>
      </c>
      <c r="W1563" s="275" t="s">
        <v>100</v>
      </c>
      <c r="X1563" s="275" t="s">
        <v>114</v>
      </c>
      <c r="Y1563" s="275">
        <v>20.39</v>
      </c>
      <c r="Z1563" s="275">
        <v>1</v>
      </c>
      <c r="AA1563" s="282" t="s">
        <v>630</v>
      </c>
      <c r="AB1563" s="289" t="s">
        <v>440</v>
      </c>
      <c r="AC1563" s="275" t="s">
        <v>2259</v>
      </c>
      <c r="AD1563" s="290" t="s">
        <v>350</v>
      </c>
      <c r="AE1563" s="292" t="s">
        <v>799</v>
      </c>
      <c r="AF1563" s="292" t="s">
        <v>2134</v>
      </c>
      <c r="AG1563" s="292" t="s">
        <v>2134</v>
      </c>
    </row>
    <row r="1564" spans="1:33" x14ac:dyDescent="0.25">
      <c r="A1564" s="275">
        <v>360</v>
      </c>
      <c r="B1564" s="275" t="s">
        <v>184</v>
      </c>
      <c r="C1564" s="275" t="s">
        <v>21</v>
      </c>
      <c r="D1564" s="275">
        <v>199</v>
      </c>
      <c r="E1564" s="275" t="s">
        <v>137</v>
      </c>
      <c r="F1564" s="275" t="s">
        <v>22</v>
      </c>
      <c r="G1564" s="276">
        <v>30011737</v>
      </c>
      <c r="H1564" s="277" t="s">
        <v>277</v>
      </c>
      <c r="I1564" s="277" t="s">
        <v>244</v>
      </c>
      <c r="J1564" s="278">
        <v>42464</v>
      </c>
      <c r="K1564" s="279">
        <v>63</v>
      </c>
      <c r="L1564" s="275" t="s">
        <v>105</v>
      </c>
      <c r="M1564" s="275" t="s">
        <v>41</v>
      </c>
      <c r="N1564" s="278">
        <v>42527</v>
      </c>
      <c r="O1564" s="278" t="s">
        <v>268</v>
      </c>
      <c r="P1564" s="279">
        <v>0</v>
      </c>
      <c r="Q1564" s="278" t="s">
        <v>33</v>
      </c>
      <c r="R1564" s="275">
        <v>189420</v>
      </c>
      <c r="S1564" s="275" t="s">
        <v>243</v>
      </c>
      <c r="T1564" s="275">
        <v>20387.46</v>
      </c>
      <c r="U1564" s="275" t="s">
        <v>243</v>
      </c>
      <c r="V1564" s="283">
        <v>189419.96265016583</v>
      </c>
      <c r="W1564" s="275" t="s">
        <v>100</v>
      </c>
      <c r="X1564" s="275" t="s">
        <v>114</v>
      </c>
      <c r="Y1564" s="275">
        <v>20.39</v>
      </c>
      <c r="Z1564" s="275">
        <v>1</v>
      </c>
      <c r="AA1564" s="282" t="s">
        <v>630</v>
      </c>
      <c r="AB1564" s="289" t="s">
        <v>440</v>
      </c>
      <c r="AC1564" s="275" t="s">
        <v>2555</v>
      </c>
      <c r="AD1564" s="290" t="s">
        <v>350</v>
      </c>
      <c r="AE1564" s="292" t="s">
        <v>799</v>
      </c>
      <c r="AF1564" s="292" t="s">
        <v>2134</v>
      </c>
      <c r="AG1564" s="292" t="s">
        <v>2134</v>
      </c>
    </row>
    <row r="1565" spans="1:33" x14ac:dyDescent="0.25">
      <c r="A1565" s="275">
        <v>360</v>
      </c>
      <c r="B1565" s="275" t="s">
        <v>184</v>
      </c>
      <c r="C1565" s="275" t="s">
        <v>21</v>
      </c>
      <c r="D1565" s="275">
        <v>199</v>
      </c>
      <c r="E1565" s="275" t="s">
        <v>137</v>
      </c>
      <c r="F1565" s="275" t="s">
        <v>22</v>
      </c>
      <c r="G1565" s="276">
        <v>30012079</v>
      </c>
      <c r="H1565" s="277" t="s">
        <v>277</v>
      </c>
      <c r="I1565" s="277" t="s">
        <v>244</v>
      </c>
      <c r="J1565" s="278">
        <v>42494</v>
      </c>
      <c r="K1565" s="279">
        <v>33</v>
      </c>
      <c r="L1565" s="275" t="s">
        <v>105</v>
      </c>
      <c r="M1565" s="275" t="s">
        <v>41</v>
      </c>
      <c r="N1565" s="278">
        <v>42527</v>
      </c>
      <c r="O1565" s="278" t="s">
        <v>268</v>
      </c>
      <c r="P1565" s="279">
        <v>0</v>
      </c>
      <c r="Q1565" s="278" t="s">
        <v>33</v>
      </c>
      <c r="R1565" s="275">
        <v>189420</v>
      </c>
      <c r="S1565" s="275" t="s">
        <v>243</v>
      </c>
      <c r="T1565" s="275">
        <v>20387.46</v>
      </c>
      <c r="U1565" s="275" t="s">
        <v>243</v>
      </c>
      <c r="V1565" s="283">
        <v>189419.96265016583</v>
      </c>
      <c r="W1565" s="275" t="s">
        <v>100</v>
      </c>
      <c r="X1565" s="275" t="s">
        <v>114</v>
      </c>
      <c r="Y1565" s="275">
        <v>20.39</v>
      </c>
      <c r="Z1565" s="275">
        <v>1</v>
      </c>
      <c r="AA1565" s="282" t="s">
        <v>630</v>
      </c>
      <c r="AB1565" s="289" t="s">
        <v>440</v>
      </c>
      <c r="AC1565" s="275" t="s">
        <v>2555</v>
      </c>
      <c r="AD1565" s="290" t="s">
        <v>350</v>
      </c>
      <c r="AE1565" s="292" t="s">
        <v>799</v>
      </c>
      <c r="AF1565" s="292" t="s">
        <v>2134</v>
      </c>
      <c r="AG1565" s="292" t="s">
        <v>2134</v>
      </c>
    </row>
    <row r="1566" spans="1:33" x14ac:dyDescent="0.25">
      <c r="A1566" s="275">
        <v>360</v>
      </c>
      <c r="B1566" s="275" t="s">
        <v>184</v>
      </c>
      <c r="C1566" s="275" t="s">
        <v>21</v>
      </c>
      <c r="D1566" s="275">
        <v>635</v>
      </c>
      <c r="E1566" s="275" t="s">
        <v>142</v>
      </c>
      <c r="F1566" s="275" t="s">
        <v>16</v>
      </c>
      <c r="G1566" s="276">
        <v>74160066</v>
      </c>
      <c r="H1566" s="277" t="s">
        <v>277</v>
      </c>
      <c r="I1566" s="277" t="s">
        <v>244</v>
      </c>
      <c r="J1566" s="278">
        <v>42464</v>
      </c>
      <c r="K1566" s="279">
        <v>63</v>
      </c>
      <c r="L1566" s="275" t="s">
        <v>127</v>
      </c>
      <c r="M1566" s="275" t="s">
        <v>128</v>
      </c>
      <c r="N1566" s="278">
        <v>42494</v>
      </c>
      <c r="O1566" s="278" t="s">
        <v>268</v>
      </c>
      <c r="P1566" s="279">
        <v>33</v>
      </c>
      <c r="Q1566" s="278" t="s">
        <v>34</v>
      </c>
      <c r="R1566" s="275">
        <v>16051</v>
      </c>
      <c r="S1566" s="275" t="s">
        <v>243</v>
      </c>
      <c r="T1566" s="275">
        <v>1727.59</v>
      </c>
      <c r="U1566" s="275" t="s">
        <v>243</v>
      </c>
      <c r="V1566" s="283">
        <v>16051.044773345968</v>
      </c>
      <c r="W1566" s="275" t="s">
        <v>100</v>
      </c>
      <c r="X1566" s="275" t="s">
        <v>114</v>
      </c>
      <c r="Y1566" s="275">
        <v>1.73</v>
      </c>
      <c r="Z1566" s="275">
        <v>1</v>
      </c>
      <c r="AA1566" s="282" t="s">
        <v>630</v>
      </c>
      <c r="AB1566" s="289" t="s">
        <v>429</v>
      </c>
      <c r="AC1566" s="275" t="s">
        <v>2257</v>
      </c>
      <c r="AD1566" s="290" t="s">
        <v>350</v>
      </c>
      <c r="AE1566" s="292"/>
      <c r="AF1566" s="292" t="s">
        <v>2134</v>
      </c>
      <c r="AG1566" s="292"/>
    </row>
    <row r="1567" spans="1:33" x14ac:dyDescent="0.25">
      <c r="A1567" s="275">
        <v>360</v>
      </c>
      <c r="B1567" s="275" t="s">
        <v>184</v>
      </c>
      <c r="C1567" s="275" t="s">
        <v>21</v>
      </c>
      <c r="D1567" s="275">
        <v>635</v>
      </c>
      <c r="E1567" s="275" t="s">
        <v>142</v>
      </c>
      <c r="F1567" s="275" t="s">
        <v>16</v>
      </c>
      <c r="G1567" s="276">
        <v>74160058</v>
      </c>
      <c r="H1567" s="277" t="s">
        <v>277</v>
      </c>
      <c r="I1567" s="277" t="s">
        <v>244</v>
      </c>
      <c r="J1567" s="278">
        <v>42464</v>
      </c>
      <c r="K1567" s="279">
        <v>63</v>
      </c>
      <c r="L1567" s="275" t="s">
        <v>127</v>
      </c>
      <c r="M1567" s="275" t="s">
        <v>128</v>
      </c>
      <c r="N1567" s="278">
        <v>42494</v>
      </c>
      <c r="O1567" s="278" t="s">
        <v>268</v>
      </c>
      <c r="P1567" s="279">
        <v>33</v>
      </c>
      <c r="Q1567" s="278" t="s">
        <v>34</v>
      </c>
      <c r="R1567" s="275">
        <v>24500</v>
      </c>
      <c r="S1567" s="275" t="s">
        <v>243</v>
      </c>
      <c r="T1567" s="275">
        <v>2636.96</v>
      </c>
      <c r="U1567" s="275" t="s">
        <v>243</v>
      </c>
      <c r="V1567" s="283">
        <v>24500.004645501758</v>
      </c>
      <c r="W1567" s="275" t="s">
        <v>100</v>
      </c>
      <c r="X1567" s="275" t="s">
        <v>114</v>
      </c>
      <c r="Y1567" s="275">
        <v>2.64</v>
      </c>
      <c r="Z1567" s="275">
        <v>1</v>
      </c>
      <c r="AA1567" s="282" t="s">
        <v>630</v>
      </c>
      <c r="AB1567" s="289" t="s">
        <v>429</v>
      </c>
      <c r="AC1567" s="275" t="s">
        <v>2257</v>
      </c>
      <c r="AD1567" s="290" t="s">
        <v>350</v>
      </c>
      <c r="AE1567" s="292"/>
      <c r="AF1567" s="292" t="s">
        <v>2134</v>
      </c>
      <c r="AG1567" s="292"/>
    </row>
    <row r="1568" spans="1:33" x14ac:dyDescent="0.25">
      <c r="A1568" s="275">
        <v>360</v>
      </c>
      <c r="B1568" s="275" t="s">
        <v>184</v>
      </c>
      <c r="C1568" s="275" t="s">
        <v>21</v>
      </c>
      <c r="D1568" s="275">
        <v>635</v>
      </c>
      <c r="E1568" s="275" t="s">
        <v>142</v>
      </c>
      <c r="F1568" s="275" t="s">
        <v>16</v>
      </c>
      <c r="G1568" s="276">
        <v>74160037</v>
      </c>
      <c r="H1568" s="277" t="s">
        <v>277</v>
      </c>
      <c r="I1568" s="277" t="s">
        <v>244</v>
      </c>
      <c r="J1568" s="278">
        <v>42431</v>
      </c>
      <c r="K1568" s="279">
        <v>96</v>
      </c>
      <c r="L1568" s="275" t="s">
        <v>127</v>
      </c>
      <c r="M1568" s="275" t="s">
        <v>128</v>
      </c>
      <c r="N1568" s="278">
        <v>42465</v>
      </c>
      <c r="O1568" s="278" t="s">
        <v>266</v>
      </c>
      <c r="P1568" s="279">
        <v>62</v>
      </c>
      <c r="Q1568" s="278" t="s">
        <v>35</v>
      </c>
      <c r="R1568" s="275">
        <v>65897</v>
      </c>
      <c r="S1568" s="275" t="s">
        <v>243</v>
      </c>
      <c r="T1568" s="275">
        <v>7092.56</v>
      </c>
      <c r="U1568" s="275" t="s">
        <v>243</v>
      </c>
      <c r="V1568" s="283">
        <v>65896.99993496298</v>
      </c>
      <c r="W1568" s="275" t="s">
        <v>100</v>
      </c>
      <c r="X1568" s="275" t="s">
        <v>114</v>
      </c>
      <c r="Y1568" s="275">
        <v>7.09</v>
      </c>
      <c r="Z1568" s="275">
        <v>1</v>
      </c>
      <c r="AA1568" s="282" t="s">
        <v>630</v>
      </c>
      <c r="AB1568" s="289" t="s">
        <v>429</v>
      </c>
      <c r="AC1568" s="275" t="s">
        <v>1838</v>
      </c>
      <c r="AD1568" s="290" t="s">
        <v>350</v>
      </c>
      <c r="AE1568" s="292"/>
      <c r="AF1568" s="292" t="s">
        <v>2134</v>
      </c>
      <c r="AG1568" s="292"/>
    </row>
    <row r="1569" spans="1:33" x14ac:dyDescent="0.25">
      <c r="A1569" s="275">
        <v>260</v>
      </c>
      <c r="B1569" s="275" t="s">
        <v>113</v>
      </c>
      <c r="C1569" s="275" t="s">
        <v>23</v>
      </c>
      <c r="D1569" s="275">
        <v>1350</v>
      </c>
      <c r="E1569" s="275" t="s">
        <v>124</v>
      </c>
      <c r="F1569" s="275" t="s">
        <v>21</v>
      </c>
      <c r="G1569" s="276">
        <v>2600110080584</v>
      </c>
      <c r="H1569" s="277" t="s">
        <v>56</v>
      </c>
      <c r="I1569" s="277" t="s">
        <v>210</v>
      </c>
      <c r="J1569" s="278">
        <v>42461</v>
      </c>
      <c r="K1569" s="279">
        <v>66</v>
      </c>
      <c r="L1569" s="275" t="s">
        <v>127</v>
      </c>
      <c r="M1569" s="275" t="s">
        <v>128</v>
      </c>
      <c r="N1569" s="278">
        <v>42527</v>
      </c>
      <c r="O1569" s="278" t="s">
        <v>268</v>
      </c>
      <c r="P1569" s="279">
        <v>0</v>
      </c>
      <c r="Q1569" s="278" t="s">
        <v>33</v>
      </c>
      <c r="R1569" s="275">
        <v>21784.55</v>
      </c>
      <c r="S1569" s="275" t="s">
        <v>243</v>
      </c>
      <c r="T1569" s="275">
        <v>2344.69</v>
      </c>
      <c r="U1569" s="275" t="s">
        <v>186</v>
      </c>
      <c r="V1569" s="283">
        <v>1786.3021346352029</v>
      </c>
      <c r="W1569" s="275" t="s">
        <v>100</v>
      </c>
      <c r="X1569" s="275" t="s">
        <v>114</v>
      </c>
      <c r="Y1569" s="275">
        <v>2.34</v>
      </c>
      <c r="Z1569" s="275">
        <v>1</v>
      </c>
      <c r="AA1569" s="282" t="s">
        <v>629</v>
      </c>
      <c r="AB1569" s="289" t="s">
        <v>411</v>
      </c>
      <c r="AC1569" s="275" t="s">
        <v>362</v>
      </c>
      <c r="AD1569" s="290" t="s">
        <v>350</v>
      </c>
      <c r="AE1569" s="292"/>
      <c r="AF1569" s="292" t="s">
        <v>2134</v>
      </c>
      <c r="AG1569" s="292"/>
    </row>
    <row r="1570" spans="1:33" x14ac:dyDescent="0.25">
      <c r="A1570" s="275">
        <v>260</v>
      </c>
      <c r="B1570" s="275" t="s">
        <v>113</v>
      </c>
      <c r="C1570" s="275" t="s">
        <v>23</v>
      </c>
      <c r="D1570" s="275">
        <v>1350</v>
      </c>
      <c r="E1570" s="275" t="s">
        <v>124</v>
      </c>
      <c r="F1570" s="275" t="s">
        <v>21</v>
      </c>
      <c r="G1570" s="276">
        <v>2600110080576</v>
      </c>
      <c r="H1570" s="277" t="s">
        <v>56</v>
      </c>
      <c r="I1570" s="277" t="s">
        <v>210</v>
      </c>
      <c r="J1570" s="278">
        <v>42461</v>
      </c>
      <c r="K1570" s="279">
        <v>66</v>
      </c>
      <c r="L1570" s="275" t="s">
        <v>127</v>
      </c>
      <c r="M1570" s="275" t="s">
        <v>128</v>
      </c>
      <c r="N1570" s="278">
        <v>42527</v>
      </c>
      <c r="O1570" s="278" t="s">
        <v>268</v>
      </c>
      <c r="P1570" s="279">
        <v>0</v>
      </c>
      <c r="Q1570" s="278" t="s">
        <v>33</v>
      </c>
      <c r="R1570" s="275">
        <v>12945.05</v>
      </c>
      <c r="S1570" s="275" t="s">
        <v>243</v>
      </c>
      <c r="T1570" s="275">
        <v>1393.29</v>
      </c>
      <c r="U1570" s="275" t="s">
        <v>186</v>
      </c>
      <c r="V1570" s="283">
        <v>1061.4780210458023</v>
      </c>
      <c r="W1570" s="275" t="s">
        <v>100</v>
      </c>
      <c r="X1570" s="275" t="s">
        <v>114</v>
      </c>
      <c r="Y1570" s="275">
        <v>1.39</v>
      </c>
      <c r="Z1570" s="275">
        <v>1</v>
      </c>
      <c r="AA1570" s="282" t="s">
        <v>629</v>
      </c>
      <c r="AB1570" s="289" t="s">
        <v>411</v>
      </c>
      <c r="AC1570" s="275" t="s">
        <v>362</v>
      </c>
      <c r="AD1570" s="290" t="s">
        <v>350</v>
      </c>
      <c r="AE1570" s="292"/>
      <c r="AF1570" s="292" t="s">
        <v>2134</v>
      </c>
      <c r="AG1570" s="292"/>
    </row>
    <row r="1571" spans="1:33" x14ac:dyDescent="0.25">
      <c r="A1571" s="275">
        <v>260</v>
      </c>
      <c r="B1571" s="275" t="s">
        <v>113</v>
      </c>
      <c r="C1571" s="275" t="s">
        <v>23</v>
      </c>
      <c r="D1571" s="275">
        <v>1350</v>
      </c>
      <c r="E1571" s="275" t="s">
        <v>124</v>
      </c>
      <c r="F1571" s="275" t="s">
        <v>21</v>
      </c>
      <c r="G1571" s="276">
        <v>2600110081135</v>
      </c>
      <c r="H1571" s="277" t="s">
        <v>56</v>
      </c>
      <c r="I1571" s="277" t="s">
        <v>210</v>
      </c>
      <c r="J1571" s="278">
        <v>42461</v>
      </c>
      <c r="K1571" s="279">
        <v>66</v>
      </c>
      <c r="L1571" s="275" t="s">
        <v>111</v>
      </c>
      <c r="M1571" s="275" t="s">
        <v>42</v>
      </c>
      <c r="N1571" s="278">
        <v>42527</v>
      </c>
      <c r="O1571" s="278" t="s">
        <v>268</v>
      </c>
      <c r="P1571" s="279">
        <v>0</v>
      </c>
      <c r="Q1571" s="278" t="s">
        <v>33</v>
      </c>
      <c r="R1571" s="275">
        <v>190400.03</v>
      </c>
      <c r="S1571" s="275" t="s">
        <v>243</v>
      </c>
      <c r="T1571" s="275">
        <v>20492.95</v>
      </c>
      <c r="U1571" s="275" t="s">
        <v>186</v>
      </c>
      <c r="V1571" s="283">
        <v>15612.554465610585</v>
      </c>
      <c r="W1571" s="275" t="s">
        <v>100</v>
      </c>
      <c r="X1571" s="275" t="s">
        <v>114</v>
      </c>
      <c r="Y1571" s="275">
        <v>20.49</v>
      </c>
      <c r="Z1571" s="275">
        <v>1</v>
      </c>
      <c r="AA1571" s="282" t="s">
        <v>630</v>
      </c>
      <c r="AB1571" s="289" t="s">
        <v>411</v>
      </c>
      <c r="AC1571" s="275" t="s">
        <v>358</v>
      </c>
      <c r="AD1571" s="290" t="s">
        <v>350</v>
      </c>
      <c r="AE1571" s="292"/>
      <c r="AF1571" s="292" t="s">
        <v>2134</v>
      </c>
      <c r="AG1571" s="292"/>
    </row>
    <row r="1572" spans="1:33" x14ac:dyDescent="0.25">
      <c r="A1572" s="275">
        <v>260</v>
      </c>
      <c r="B1572" s="275" t="s">
        <v>113</v>
      </c>
      <c r="C1572" s="275" t="s">
        <v>23</v>
      </c>
      <c r="D1572" s="275">
        <v>1350</v>
      </c>
      <c r="E1572" s="275" t="s">
        <v>124</v>
      </c>
      <c r="F1572" s="275" t="s">
        <v>21</v>
      </c>
      <c r="G1572" s="276">
        <v>2600110081327</v>
      </c>
      <c r="H1572" s="277" t="s">
        <v>56</v>
      </c>
      <c r="I1572" s="277" t="s">
        <v>210</v>
      </c>
      <c r="J1572" s="278">
        <v>42461</v>
      </c>
      <c r="K1572" s="279">
        <v>66</v>
      </c>
      <c r="L1572" s="275" t="s">
        <v>111</v>
      </c>
      <c r="M1572" s="275" t="s">
        <v>42</v>
      </c>
      <c r="N1572" s="278">
        <v>42527</v>
      </c>
      <c r="O1572" s="278" t="s">
        <v>268</v>
      </c>
      <c r="P1572" s="279">
        <v>0</v>
      </c>
      <c r="Q1572" s="278" t="s">
        <v>33</v>
      </c>
      <c r="R1572" s="275">
        <v>235199.97</v>
      </c>
      <c r="S1572" s="275" t="s">
        <v>243</v>
      </c>
      <c r="T1572" s="275">
        <v>25314.81</v>
      </c>
      <c r="U1572" s="275" t="s">
        <v>186</v>
      </c>
      <c r="V1572" s="283">
        <v>19286.088626165754</v>
      </c>
      <c r="W1572" s="275" t="s">
        <v>100</v>
      </c>
      <c r="X1572" s="275" t="s">
        <v>114</v>
      </c>
      <c r="Y1572" s="275">
        <v>25.31</v>
      </c>
      <c r="Z1572" s="275">
        <v>1</v>
      </c>
      <c r="AA1572" s="282" t="s">
        <v>630</v>
      </c>
      <c r="AB1572" s="289" t="s">
        <v>411</v>
      </c>
      <c r="AC1572" s="275" t="s">
        <v>358</v>
      </c>
      <c r="AD1572" s="290" t="s">
        <v>350</v>
      </c>
      <c r="AE1572" s="292"/>
      <c r="AF1572" s="292" t="s">
        <v>2134</v>
      </c>
      <c r="AG1572" s="292"/>
    </row>
    <row r="1573" spans="1:33" x14ac:dyDescent="0.25">
      <c r="A1573" s="275">
        <v>260</v>
      </c>
      <c r="B1573" s="275" t="s">
        <v>113</v>
      </c>
      <c r="C1573" s="275" t="s">
        <v>23</v>
      </c>
      <c r="D1573" s="275">
        <v>1350</v>
      </c>
      <c r="E1573" s="275" t="s">
        <v>124</v>
      </c>
      <c r="F1573" s="275" t="s">
        <v>21</v>
      </c>
      <c r="G1573" s="276">
        <v>2600110069169</v>
      </c>
      <c r="H1573" s="277" t="s">
        <v>56</v>
      </c>
      <c r="I1573" s="277" t="s">
        <v>210</v>
      </c>
      <c r="J1573" s="278">
        <v>42361</v>
      </c>
      <c r="K1573" s="279">
        <v>166</v>
      </c>
      <c r="L1573" s="275" t="s">
        <v>111</v>
      </c>
      <c r="M1573" s="275" t="s">
        <v>42</v>
      </c>
      <c r="N1573" s="278">
        <v>42432</v>
      </c>
      <c r="O1573" s="278" t="s">
        <v>266</v>
      </c>
      <c r="P1573" s="279">
        <v>95</v>
      </c>
      <c r="Q1573" s="278" t="s">
        <v>36</v>
      </c>
      <c r="R1573" s="275">
        <v>237857.44</v>
      </c>
      <c r="S1573" s="275" t="s">
        <v>243</v>
      </c>
      <c r="T1573" s="275">
        <v>25600.83</v>
      </c>
      <c r="U1573" s="275" t="s">
        <v>186</v>
      </c>
      <c r="V1573" s="283">
        <v>19503.992970257452</v>
      </c>
      <c r="W1573" s="275" t="s">
        <v>100</v>
      </c>
      <c r="X1573" s="275" t="s">
        <v>114</v>
      </c>
      <c r="Y1573" s="275">
        <v>25.6</v>
      </c>
      <c r="Z1573" s="275">
        <v>1</v>
      </c>
      <c r="AA1573" s="282" t="s">
        <v>630</v>
      </c>
      <c r="AB1573" s="289" t="s">
        <v>411</v>
      </c>
      <c r="AC1573" s="275" t="s">
        <v>358</v>
      </c>
      <c r="AD1573" s="290" t="s">
        <v>350</v>
      </c>
      <c r="AE1573" s="292"/>
      <c r="AF1573" s="292" t="s">
        <v>2134</v>
      </c>
      <c r="AG1573" s="292"/>
    </row>
    <row r="1574" spans="1:33" x14ac:dyDescent="0.25">
      <c r="A1574" s="275">
        <v>260</v>
      </c>
      <c r="B1574" s="275" t="s">
        <v>113</v>
      </c>
      <c r="C1574" s="275" t="s">
        <v>23</v>
      </c>
      <c r="D1574" s="275">
        <v>1350</v>
      </c>
      <c r="E1574" s="275" t="s">
        <v>124</v>
      </c>
      <c r="F1574" s="275" t="s">
        <v>21</v>
      </c>
      <c r="G1574" s="276">
        <v>2600110073841</v>
      </c>
      <c r="H1574" s="277" t="s">
        <v>56</v>
      </c>
      <c r="I1574" s="277" t="s">
        <v>210</v>
      </c>
      <c r="J1574" s="278">
        <v>42401</v>
      </c>
      <c r="K1574" s="279">
        <v>126</v>
      </c>
      <c r="L1574" s="275" t="s">
        <v>111</v>
      </c>
      <c r="M1574" s="275" t="s">
        <v>42</v>
      </c>
      <c r="N1574" s="278">
        <v>42466</v>
      </c>
      <c r="O1574" s="278" t="s">
        <v>266</v>
      </c>
      <c r="P1574" s="279">
        <v>61</v>
      </c>
      <c r="Q1574" s="278" t="s">
        <v>35</v>
      </c>
      <c r="R1574" s="275">
        <v>416102.07</v>
      </c>
      <c r="S1574" s="275" t="s">
        <v>243</v>
      </c>
      <c r="T1574" s="275">
        <v>44785.48</v>
      </c>
      <c r="U1574" s="275" t="s">
        <v>186</v>
      </c>
      <c r="V1574" s="283">
        <v>34119.819048429512</v>
      </c>
      <c r="W1574" s="275" t="s">
        <v>100</v>
      </c>
      <c r="X1574" s="275" t="s">
        <v>114</v>
      </c>
      <c r="Y1574" s="275">
        <v>44.79</v>
      </c>
      <c r="Z1574" s="275">
        <v>1</v>
      </c>
      <c r="AA1574" s="282" t="s">
        <v>630</v>
      </c>
      <c r="AB1574" s="289" t="s">
        <v>411</v>
      </c>
      <c r="AC1574" s="275" t="s">
        <v>380</v>
      </c>
      <c r="AD1574" s="290" t="s">
        <v>350</v>
      </c>
      <c r="AE1574" s="292"/>
      <c r="AF1574" s="292" t="s">
        <v>2134</v>
      </c>
      <c r="AG1574" s="292"/>
    </row>
    <row r="1575" spans="1:33" x14ac:dyDescent="0.25">
      <c r="A1575" s="275">
        <v>260</v>
      </c>
      <c r="B1575" s="275" t="s">
        <v>113</v>
      </c>
      <c r="C1575" s="275" t="s">
        <v>23</v>
      </c>
      <c r="D1575" s="275">
        <v>1350</v>
      </c>
      <c r="E1575" s="275" t="s">
        <v>124</v>
      </c>
      <c r="F1575" s="275" t="s">
        <v>21</v>
      </c>
      <c r="G1575" s="276">
        <v>2600110077837</v>
      </c>
      <c r="H1575" s="277" t="s">
        <v>56</v>
      </c>
      <c r="I1575" s="277" t="s">
        <v>210</v>
      </c>
      <c r="J1575" s="278">
        <v>42430</v>
      </c>
      <c r="K1575" s="279">
        <v>97</v>
      </c>
      <c r="L1575" s="275" t="s">
        <v>127</v>
      </c>
      <c r="M1575" s="275" t="s">
        <v>128</v>
      </c>
      <c r="N1575" s="278">
        <v>42495</v>
      </c>
      <c r="O1575" s="278" t="s">
        <v>268</v>
      </c>
      <c r="P1575" s="279">
        <v>32</v>
      </c>
      <c r="Q1575" s="278" t="s">
        <v>34</v>
      </c>
      <c r="R1575" s="275">
        <v>448147.64</v>
      </c>
      <c r="S1575" s="275" t="s">
        <v>243</v>
      </c>
      <c r="T1575" s="275">
        <v>48234.58</v>
      </c>
      <c r="U1575" s="275" t="s">
        <v>186</v>
      </c>
      <c r="V1575" s="283">
        <v>36747.515968947911</v>
      </c>
      <c r="W1575" s="275" t="s">
        <v>100</v>
      </c>
      <c r="X1575" s="275" t="s">
        <v>114</v>
      </c>
      <c r="Y1575" s="275">
        <v>48.23</v>
      </c>
      <c r="Z1575" s="275">
        <v>1</v>
      </c>
      <c r="AA1575" s="282" t="s">
        <v>630</v>
      </c>
      <c r="AB1575" s="289" t="s">
        <v>411</v>
      </c>
      <c r="AC1575" s="275" t="s">
        <v>358</v>
      </c>
      <c r="AD1575" s="290" t="s">
        <v>350</v>
      </c>
      <c r="AE1575" s="292"/>
      <c r="AF1575" s="292" t="s">
        <v>2134</v>
      </c>
      <c r="AG1575" s="292"/>
    </row>
    <row r="1576" spans="1:33" x14ac:dyDescent="0.25">
      <c r="A1576" s="275">
        <v>260</v>
      </c>
      <c r="B1576" s="275" t="s">
        <v>113</v>
      </c>
      <c r="C1576" s="275" t="s">
        <v>23</v>
      </c>
      <c r="D1576" s="275">
        <v>1350</v>
      </c>
      <c r="E1576" s="275" t="s">
        <v>124</v>
      </c>
      <c r="F1576" s="275" t="s">
        <v>21</v>
      </c>
      <c r="G1576" s="276">
        <v>2600110082491</v>
      </c>
      <c r="H1576" s="277" t="s">
        <v>56</v>
      </c>
      <c r="I1576" s="277" t="s">
        <v>210</v>
      </c>
      <c r="J1576" s="278">
        <v>42461</v>
      </c>
      <c r="K1576" s="279">
        <v>66</v>
      </c>
      <c r="L1576" s="275" t="s">
        <v>111</v>
      </c>
      <c r="M1576" s="275" t="s">
        <v>42</v>
      </c>
      <c r="N1576" s="278">
        <v>42527</v>
      </c>
      <c r="O1576" s="278" t="s">
        <v>268</v>
      </c>
      <c r="P1576" s="279">
        <v>0</v>
      </c>
      <c r="Q1576" s="278" t="s">
        <v>33</v>
      </c>
      <c r="R1576" s="275">
        <v>476318.52</v>
      </c>
      <c r="S1576" s="275" t="s">
        <v>243</v>
      </c>
      <c r="T1576" s="275">
        <v>51266.64</v>
      </c>
      <c r="U1576" s="275" t="s">
        <v>186</v>
      </c>
      <c r="V1576" s="283">
        <v>39057.490955126043</v>
      </c>
      <c r="W1576" s="275" t="s">
        <v>100</v>
      </c>
      <c r="X1576" s="275" t="s">
        <v>114</v>
      </c>
      <c r="Y1576" s="275">
        <v>51.27</v>
      </c>
      <c r="Z1576" s="275">
        <v>1</v>
      </c>
      <c r="AA1576" s="282" t="s">
        <v>630</v>
      </c>
      <c r="AB1576" s="289" t="s">
        <v>411</v>
      </c>
      <c r="AC1576" s="275" t="s">
        <v>358</v>
      </c>
      <c r="AD1576" s="290" t="s">
        <v>350</v>
      </c>
      <c r="AE1576" s="292"/>
      <c r="AF1576" s="292" t="s">
        <v>2134</v>
      </c>
      <c r="AG1576" s="292"/>
    </row>
    <row r="1577" spans="1:33" x14ac:dyDescent="0.25">
      <c r="A1577" s="275">
        <v>260</v>
      </c>
      <c r="B1577" s="275" t="s">
        <v>113</v>
      </c>
      <c r="C1577" s="275" t="s">
        <v>23</v>
      </c>
      <c r="D1577" s="275">
        <v>1350</v>
      </c>
      <c r="E1577" s="275" t="s">
        <v>124</v>
      </c>
      <c r="F1577" s="275" t="s">
        <v>21</v>
      </c>
      <c r="G1577" s="276">
        <v>2600110069106</v>
      </c>
      <c r="H1577" s="277" t="s">
        <v>56</v>
      </c>
      <c r="I1577" s="277" t="s">
        <v>210</v>
      </c>
      <c r="J1577" s="278">
        <v>42361</v>
      </c>
      <c r="K1577" s="279">
        <v>166</v>
      </c>
      <c r="L1577" s="275" t="s">
        <v>111</v>
      </c>
      <c r="M1577" s="275" t="s">
        <v>42</v>
      </c>
      <c r="N1577" s="278">
        <v>42432</v>
      </c>
      <c r="O1577" s="278" t="s">
        <v>266</v>
      </c>
      <c r="P1577" s="279">
        <v>95</v>
      </c>
      <c r="Q1577" s="278" t="s">
        <v>36</v>
      </c>
      <c r="R1577" s="275">
        <v>765130.17</v>
      </c>
      <c r="S1577" s="275" t="s">
        <v>243</v>
      </c>
      <c r="T1577" s="275">
        <v>82351.73</v>
      </c>
      <c r="U1577" s="275" t="s">
        <v>186</v>
      </c>
      <c r="V1577" s="283">
        <v>62739.667542362477</v>
      </c>
      <c r="W1577" s="275" t="s">
        <v>100</v>
      </c>
      <c r="X1577" s="275" t="s">
        <v>114</v>
      </c>
      <c r="Y1577" s="275">
        <v>82.35</v>
      </c>
      <c r="Z1577" s="275">
        <v>1</v>
      </c>
      <c r="AA1577" s="282" t="s">
        <v>630</v>
      </c>
      <c r="AB1577" s="289" t="s">
        <v>411</v>
      </c>
      <c r="AC1577" s="275" t="s">
        <v>358</v>
      </c>
      <c r="AD1577" s="290" t="s">
        <v>350</v>
      </c>
      <c r="AE1577" s="292"/>
      <c r="AF1577" s="292" t="s">
        <v>2134</v>
      </c>
      <c r="AG1577" s="292"/>
    </row>
    <row r="1578" spans="1:33" x14ac:dyDescent="0.25">
      <c r="A1578" s="275">
        <v>260</v>
      </c>
      <c r="B1578" s="275" t="s">
        <v>113</v>
      </c>
      <c r="C1578" s="275" t="s">
        <v>23</v>
      </c>
      <c r="D1578" s="275">
        <v>1350</v>
      </c>
      <c r="E1578" s="275" t="s">
        <v>124</v>
      </c>
      <c r="F1578" s="275" t="s">
        <v>21</v>
      </c>
      <c r="G1578" s="276">
        <v>2600110077372</v>
      </c>
      <c r="H1578" s="277" t="s">
        <v>56</v>
      </c>
      <c r="I1578" s="277" t="s">
        <v>210</v>
      </c>
      <c r="J1578" s="278">
        <v>42430</v>
      </c>
      <c r="K1578" s="279">
        <v>97</v>
      </c>
      <c r="L1578" s="275" t="s">
        <v>127</v>
      </c>
      <c r="M1578" s="275" t="s">
        <v>128</v>
      </c>
      <c r="N1578" s="278">
        <v>42495</v>
      </c>
      <c r="O1578" s="278" t="s">
        <v>268</v>
      </c>
      <c r="P1578" s="279">
        <v>32</v>
      </c>
      <c r="Q1578" s="278" t="s">
        <v>34</v>
      </c>
      <c r="R1578" s="275">
        <v>816546.01</v>
      </c>
      <c r="S1578" s="275" t="s">
        <v>243</v>
      </c>
      <c r="T1578" s="275">
        <v>87885.66</v>
      </c>
      <c r="U1578" s="275" t="s">
        <v>186</v>
      </c>
      <c r="V1578" s="283">
        <v>66955.692250073014</v>
      </c>
      <c r="W1578" s="275" t="s">
        <v>100</v>
      </c>
      <c r="X1578" s="275" t="s">
        <v>114</v>
      </c>
      <c r="Y1578" s="275">
        <v>87.89</v>
      </c>
      <c r="Z1578" s="275">
        <v>1</v>
      </c>
      <c r="AA1578" s="282" t="s">
        <v>630</v>
      </c>
      <c r="AB1578" s="289" t="s">
        <v>411</v>
      </c>
      <c r="AC1578" s="275" t="s">
        <v>362</v>
      </c>
      <c r="AD1578" s="290" t="s">
        <v>350</v>
      </c>
      <c r="AE1578" s="292"/>
      <c r="AF1578" s="292" t="s">
        <v>2134</v>
      </c>
      <c r="AG1578" s="292"/>
    </row>
    <row r="1579" spans="1:33" x14ac:dyDescent="0.25">
      <c r="A1579" s="275">
        <v>260</v>
      </c>
      <c r="B1579" s="275" t="s">
        <v>113</v>
      </c>
      <c r="C1579" s="275" t="s">
        <v>23</v>
      </c>
      <c r="D1579" s="275">
        <v>1350</v>
      </c>
      <c r="E1579" s="275" t="s">
        <v>124</v>
      </c>
      <c r="F1579" s="275" t="s">
        <v>21</v>
      </c>
      <c r="G1579" s="276">
        <v>2600110082488</v>
      </c>
      <c r="H1579" s="277" t="s">
        <v>56</v>
      </c>
      <c r="I1579" s="277" t="s">
        <v>210</v>
      </c>
      <c r="J1579" s="278">
        <v>42461</v>
      </c>
      <c r="K1579" s="279">
        <v>66</v>
      </c>
      <c r="L1579" s="275" t="s">
        <v>111</v>
      </c>
      <c r="M1579" s="275" t="s">
        <v>42</v>
      </c>
      <c r="N1579" s="278">
        <v>42527</v>
      </c>
      <c r="O1579" s="278" t="s">
        <v>268</v>
      </c>
      <c r="P1579" s="279">
        <v>0</v>
      </c>
      <c r="Q1579" s="278" t="s">
        <v>33</v>
      </c>
      <c r="R1579" s="275">
        <v>44284.37</v>
      </c>
      <c r="S1579" s="275" t="s">
        <v>243</v>
      </c>
      <c r="T1579" s="275">
        <v>4766.37</v>
      </c>
      <c r="U1579" s="275" t="s">
        <v>186</v>
      </c>
      <c r="V1579" s="283">
        <v>3631.2591026793275</v>
      </c>
      <c r="W1579" s="275" t="s">
        <v>100</v>
      </c>
      <c r="X1579" s="275" t="s">
        <v>114</v>
      </c>
      <c r="Y1579" s="275">
        <v>4.7699999999999996</v>
      </c>
      <c r="Z1579" s="275">
        <v>1</v>
      </c>
      <c r="AA1579" s="282" t="s">
        <v>629</v>
      </c>
      <c r="AB1579" s="289" t="s">
        <v>411</v>
      </c>
      <c r="AC1579" s="275" t="s">
        <v>358</v>
      </c>
      <c r="AD1579" s="290" t="s">
        <v>350</v>
      </c>
      <c r="AE1579" s="292"/>
      <c r="AF1579" s="292" t="s">
        <v>2134</v>
      </c>
      <c r="AG1579" s="292"/>
    </row>
    <row r="1580" spans="1:33" x14ac:dyDescent="0.25">
      <c r="A1580" s="275">
        <v>260</v>
      </c>
      <c r="B1580" s="275" t="s">
        <v>113</v>
      </c>
      <c r="C1580" s="275" t="s">
        <v>23</v>
      </c>
      <c r="D1580" s="275">
        <v>1350</v>
      </c>
      <c r="E1580" s="275" t="s">
        <v>124</v>
      </c>
      <c r="F1580" s="275" t="s">
        <v>21</v>
      </c>
      <c r="G1580" s="276">
        <v>2600110077839</v>
      </c>
      <c r="H1580" s="277" t="s">
        <v>56</v>
      </c>
      <c r="I1580" s="277" t="s">
        <v>210</v>
      </c>
      <c r="J1580" s="278">
        <v>42430</v>
      </c>
      <c r="K1580" s="279">
        <v>97</v>
      </c>
      <c r="L1580" s="275" t="s">
        <v>111</v>
      </c>
      <c r="M1580" s="275" t="s">
        <v>42</v>
      </c>
      <c r="N1580" s="278">
        <v>42495</v>
      </c>
      <c r="O1580" s="278" t="s">
        <v>268</v>
      </c>
      <c r="P1580" s="279">
        <v>32</v>
      </c>
      <c r="Q1580" s="278" t="s">
        <v>34</v>
      </c>
      <c r="R1580" s="275">
        <v>51230.71</v>
      </c>
      <c r="S1580" s="275" t="s">
        <v>243</v>
      </c>
      <c r="T1580" s="275">
        <v>5514.01</v>
      </c>
      <c r="U1580" s="275" t="s">
        <v>186</v>
      </c>
      <c r="V1580" s="283">
        <v>4200.8486552166196</v>
      </c>
      <c r="W1580" s="275" t="s">
        <v>100</v>
      </c>
      <c r="X1580" s="275" t="s">
        <v>114</v>
      </c>
      <c r="Y1580" s="275">
        <v>5.51</v>
      </c>
      <c r="Z1580" s="275">
        <v>1</v>
      </c>
      <c r="AA1580" s="282" t="s">
        <v>629</v>
      </c>
      <c r="AB1580" s="289" t="s">
        <v>411</v>
      </c>
      <c r="AC1580" s="275" t="s">
        <v>358</v>
      </c>
      <c r="AD1580" s="290" t="s">
        <v>350</v>
      </c>
      <c r="AE1580" s="292"/>
      <c r="AF1580" s="292" t="s">
        <v>2134</v>
      </c>
      <c r="AG1580" s="292"/>
    </row>
    <row r="1581" spans="1:33" x14ac:dyDescent="0.25">
      <c r="A1581" s="275">
        <v>260</v>
      </c>
      <c r="B1581" s="275" t="s">
        <v>113</v>
      </c>
      <c r="C1581" s="275" t="s">
        <v>23</v>
      </c>
      <c r="D1581" s="275">
        <v>1350</v>
      </c>
      <c r="E1581" s="275" t="s">
        <v>124</v>
      </c>
      <c r="F1581" s="275" t="s">
        <v>21</v>
      </c>
      <c r="G1581" s="276">
        <v>2600110076585</v>
      </c>
      <c r="H1581" s="277" t="s">
        <v>56</v>
      </c>
      <c r="I1581" s="277" t="s">
        <v>210</v>
      </c>
      <c r="J1581" s="278">
        <v>42430</v>
      </c>
      <c r="K1581" s="279">
        <v>97</v>
      </c>
      <c r="L1581" s="275" t="s">
        <v>111</v>
      </c>
      <c r="M1581" s="275" t="s">
        <v>42</v>
      </c>
      <c r="N1581" s="278">
        <v>42495</v>
      </c>
      <c r="O1581" s="278" t="s">
        <v>268</v>
      </c>
      <c r="P1581" s="279">
        <v>32</v>
      </c>
      <c r="Q1581" s="278" t="s">
        <v>34</v>
      </c>
      <c r="R1581" s="275">
        <v>28648.76</v>
      </c>
      <c r="S1581" s="275" t="s">
        <v>243</v>
      </c>
      <c r="T1581" s="275">
        <v>3083.49</v>
      </c>
      <c r="U1581" s="275" t="s">
        <v>186</v>
      </c>
      <c r="V1581" s="283">
        <v>2349.1569329533122</v>
      </c>
      <c r="W1581" s="275" t="s">
        <v>100</v>
      </c>
      <c r="X1581" s="275" t="s">
        <v>114</v>
      </c>
      <c r="Y1581" s="275">
        <v>3.08</v>
      </c>
      <c r="Z1581" s="275">
        <v>1</v>
      </c>
      <c r="AA1581" s="282" t="s">
        <v>629</v>
      </c>
      <c r="AB1581" s="289" t="s">
        <v>411</v>
      </c>
      <c r="AC1581" s="275" t="s">
        <v>358</v>
      </c>
      <c r="AD1581" s="290" t="s">
        <v>350</v>
      </c>
      <c r="AE1581" s="292"/>
      <c r="AF1581" s="292" t="s">
        <v>2134</v>
      </c>
      <c r="AG1581" s="292"/>
    </row>
    <row r="1582" spans="1:33" x14ac:dyDescent="0.25">
      <c r="A1582" s="275">
        <v>260</v>
      </c>
      <c r="B1582" s="275" t="s">
        <v>113</v>
      </c>
      <c r="C1582" s="275" t="s">
        <v>23</v>
      </c>
      <c r="D1582" s="275">
        <v>1350</v>
      </c>
      <c r="E1582" s="275" t="s">
        <v>124</v>
      </c>
      <c r="F1582" s="275" t="s">
        <v>21</v>
      </c>
      <c r="G1582" s="276">
        <v>2600110080598</v>
      </c>
      <c r="H1582" s="277" t="s">
        <v>56</v>
      </c>
      <c r="I1582" s="277" t="s">
        <v>210</v>
      </c>
      <c r="J1582" s="278">
        <v>42461</v>
      </c>
      <c r="K1582" s="279">
        <v>66</v>
      </c>
      <c r="L1582" s="275" t="s">
        <v>127</v>
      </c>
      <c r="M1582" s="275" t="s">
        <v>128</v>
      </c>
      <c r="N1582" s="278">
        <v>42527</v>
      </c>
      <c r="O1582" s="278" t="s">
        <v>268</v>
      </c>
      <c r="P1582" s="279">
        <v>0</v>
      </c>
      <c r="Q1582" s="278" t="s">
        <v>33</v>
      </c>
      <c r="R1582" s="275">
        <v>9009.39</v>
      </c>
      <c r="S1582" s="275" t="s">
        <v>243</v>
      </c>
      <c r="T1582" s="275">
        <v>969.69</v>
      </c>
      <c r="U1582" s="275" t="s">
        <v>186</v>
      </c>
      <c r="V1582" s="283">
        <v>738.75835054289053</v>
      </c>
      <c r="W1582" s="275" t="s">
        <v>100</v>
      </c>
      <c r="X1582" s="275" t="s">
        <v>114</v>
      </c>
      <c r="Y1582" s="275">
        <v>0.97</v>
      </c>
      <c r="Z1582" s="275">
        <v>1</v>
      </c>
      <c r="AA1582" s="282" t="s">
        <v>631</v>
      </c>
      <c r="AB1582" s="289" t="s">
        <v>411</v>
      </c>
      <c r="AC1582" s="275" t="s">
        <v>362</v>
      </c>
      <c r="AD1582" s="290" t="s">
        <v>349</v>
      </c>
      <c r="AE1582" s="292"/>
      <c r="AF1582" s="292"/>
      <c r="AG1582" s="292"/>
    </row>
    <row r="1583" spans="1:33" x14ac:dyDescent="0.25">
      <c r="A1583" s="275">
        <v>1350</v>
      </c>
      <c r="B1583" s="275" t="s">
        <v>124</v>
      </c>
      <c r="C1583" s="275" t="s">
        <v>21</v>
      </c>
      <c r="D1583" s="275">
        <v>1320</v>
      </c>
      <c r="E1583" s="275" t="s">
        <v>188</v>
      </c>
      <c r="F1583" s="275" t="s">
        <v>21</v>
      </c>
      <c r="G1583" s="276">
        <v>13500230010242</v>
      </c>
      <c r="H1583" s="277" t="s">
        <v>60</v>
      </c>
      <c r="I1583" s="277" t="s">
        <v>1432</v>
      </c>
      <c r="J1583" s="278">
        <v>42461</v>
      </c>
      <c r="K1583" s="279">
        <v>66</v>
      </c>
      <c r="L1583" s="275" t="s">
        <v>111</v>
      </c>
      <c r="M1583" s="275" t="s">
        <v>42</v>
      </c>
      <c r="N1583" s="278">
        <v>42527</v>
      </c>
      <c r="O1583" s="278" t="s">
        <v>268</v>
      </c>
      <c r="P1583" s="279">
        <v>0</v>
      </c>
      <c r="Q1583" s="278" t="s">
        <v>33</v>
      </c>
      <c r="R1583" s="275">
        <v>8250</v>
      </c>
      <c r="S1583" s="275" t="s">
        <v>243</v>
      </c>
      <c r="T1583" s="275">
        <v>887.96</v>
      </c>
      <c r="U1583" s="275" t="s">
        <v>243</v>
      </c>
      <c r="V1583" s="283">
        <v>8250.0394867649647</v>
      </c>
      <c r="W1583" s="275" t="s">
        <v>100</v>
      </c>
      <c r="X1583" s="275" t="s">
        <v>107</v>
      </c>
      <c r="Y1583" s="275">
        <v>0.89</v>
      </c>
      <c r="Z1583" s="275">
        <v>1</v>
      </c>
      <c r="AA1583" s="282" t="s">
        <v>629</v>
      </c>
      <c r="AB1583" s="289" t="s">
        <v>436</v>
      </c>
      <c r="AC1583" s="275" t="s">
        <v>358</v>
      </c>
      <c r="AD1583" s="290" t="s">
        <v>349</v>
      </c>
      <c r="AE1583" s="292"/>
      <c r="AF1583" s="292"/>
      <c r="AG1583" s="292"/>
    </row>
    <row r="1584" spans="1:33" x14ac:dyDescent="0.25">
      <c r="A1584" s="275">
        <v>1350</v>
      </c>
      <c r="B1584" s="275" t="s">
        <v>124</v>
      </c>
      <c r="C1584" s="275" t="s">
        <v>21</v>
      </c>
      <c r="D1584" s="275">
        <v>1320</v>
      </c>
      <c r="E1584" s="275" t="s">
        <v>188</v>
      </c>
      <c r="F1584" s="275" t="s">
        <v>21</v>
      </c>
      <c r="G1584" s="276">
        <v>13500230010249</v>
      </c>
      <c r="H1584" s="277" t="s">
        <v>60</v>
      </c>
      <c r="I1584" s="277" t="s">
        <v>1432</v>
      </c>
      <c r="J1584" s="278">
        <v>42461</v>
      </c>
      <c r="K1584" s="279">
        <v>66</v>
      </c>
      <c r="L1584" s="275" t="s">
        <v>127</v>
      </c>
      <c r="M1584" s="275" t="s">
        <v>128</v>
      </c>
      <c r="N1584" s="278">
        <v>42527</v>
      </c>
      <c r="O1584" s="278" t="s">
        <v>268</v>
      </c>
      <c r="P1584" s="279">
        <v>0</v>
      </c>
      <c r="Q1584" s="278" t="s">
        <v>33</v>
      </c>
      <c r="R1584" s="275">
        <v>14040</v>
      </c>
      <c r="S1584" s="275" t="s">
        <v>243</v>
      </c>
      <c r="T1584" s="275">
        <v>1511.14</v>
      </c>
      <c r="U1584" s="275" t="s">
        <v>243</v>
      </c>
      <c r="V1584" s="283">
        <v>14040.007061162676</v>
      </c>
      <c r="W1584" s="275" t="s">
        <v>100</v>
      </c>
      <c r="X1584" s="275" t="s">
        <v>107</v>
      </c>
      <c r="Y1584" s="275">
        <v>1.51</v>
      </c>
      <c r="Z1584" s="275">
        <v>1</v>
      </c>
      <c r="AA1584" s="282" t="s">
        <v>630</v>
      </c>
      <c r="AB1584" s="289" t="s">
        <v>436</v>
      </c>
      <c r="AC1584" s="275" t="s">
        <v>2556</v>
      </c>
      <c r="AD1584" s="290" t="s">
        <v>350</v>
      </c>
      <c r="AE1584" s="292"/>
      <c r="AF1584" s="292" t="s">
        <v>2134</v>
      </c>
      <c r="AG1584" s="292"/>
    </row>
    <row r="1585" spans="1:33" x14ac:dyDescent="0.25">
      <c r="A1585" s="275">
        <v>1350</v>
      </c>
      <c r="B1585" s="275" t="s">
        <v>124</v>
      </c>
      <c r="C1585" s="275" t="s">
        <v>21</v>
      </c>
      <c r="D1585" s="275">
        <v>1320</v>
      </c>
      <c r="E1585" s="275" t="s">
        <v>188</v>
      </c>
      <c r="F1585" s="275" t="s">
        <v>21</v>
      </c>
      <c r="G1585" s="276">
        <v>13500230010205</v>
      </c>
      <c r="H1585" s="277" t="s">
        <v>55</v>
      </c>
      <c r="I1585" s="277" t="s">
        <v>1164</v>
      </c>
      <c r="J1585" s="278">
        <v>42430</v>
      </c>
      <c r="K1585" s="279">
        <v>97</v>
      </c>
      <c r="L1585" s="275" t="s">
        <v>111</v>
      </c>
      <c r="M1585" s="275" t="s">
        <v>42</v>
      </c>
      <c r="N1585" s="278">
        <v>42496</v>
      </c>
      <c r="O1585" s="278" t="s">
        <v>268</v>
      </c>
      <c r="P1585" s="279">
        <v>31</v>
      </c>
      <c r="Q1585" s="278" t="s">
        <v>34</v>
      </c>
      <c r="R1585" s="275">
        <v>38499</v>
      </c>
      <c r="S1585" s="275" t="s">
        <v>243</v>
      </c>
      <c r="T1585" s="275">
        <v>4143.6899999999996</v>
      </c>
      <c r="U1585" s="275" t="s">
        <v>243</v>
      </c>
      <c r="V1585" s="283">
        <v>38499.038381135542</v>
      </c>
      <c r="W1585" s="275" t="s">
        <v>100</v>
      </c>
      <c r="X1585" s="275" t="s">
        <v>107</v>
      </c>
      <c r="Y1585" s="275">
        <v>4.1399999999999997</v>
      </c>
      <c r="Z1585" s="275">
        <v>1</v>
      </c>
      <c r="AA1585" s="282" t="s">
        <v>630</v>
      </c>
      <c r="AB1585" s="289" t="s">
        <v>436</v>
      </c>
      <c r="AC1585" s="275" t="s">
        <v>358</v>
      </c>
      <c r="AD1585" s="290" t="s">
        <v>350</v>
      </c>
      <c r="AE1585" s="292"/>
      <c r="AF1585" s="292" t="s">
        <v>2134</v>
      </c>
      <c r="AG1585" s="292"/>
    </row>
    <row r="1586" spans="1:33" x14ac:dyDescent="0.25">
      <c r="A1586" s="275">
        <v>1350</v>
      </c>
      <c r="B1586" s="275" t="s">
        <v>124</v>
      </c>
      <c r="C1586" s="275" t="s">
        <v>21</v>
      </c>
      <c r="D1586" s="275">
        <v>1320</v>
      </c>
      <c r="E1586" s="275" t="s">
        <v>188</v>
      </c>
      <c r="F1586" s="275" t="s">
        <v>21</v>
      </c>
      <c r="G1586" s="276">
        <v>13500210090779</v>
      </c>
      <c r="H1586" s="277" t="s">
        <v>55</v>
      </c>
      <c r="I1586" s="277" t="s">
        <v>1839</v>
      </c>
      <c r="J1586" s="278">
        <v>42431</v>
      </c>
      <c r="K1586" s="279">
        <v>96</v>
      </c>
      <c r="L1586" s="275" t="s">
        <v>127</v>
      </c>
      <c r="M1586" s="275" t="s">
        <v>128</v>
      </c>
      <c r="N1586" s="278">
        <v>42496</v>
      </c>
      <c r="O1586" s="278" t="s">
        <v>268</v>
      </c>
      <c r="P1586" s="279">
        <v>31</v>
      </c>
      <c r="Q1586" s="278" t="s">
        <v>34</v>
      </c>
      <c r="R1586" s="275">
        <v>89381.8</v>
      </c>
      <c r="S1586" s="275" t="s">
        <v>243</v>
      </c>
      <c r="T1586" s="275">
        <v>9620.25</v>
      </c>
      <c r="U1586" s="275" t="s">
        <v>243</v>
      </c>
      <c r="V1586" s="283">
        <v>89381.776625693339</v>
      </c>
      <c r="W1586" s="275" t="s">
        <v>100</v>
      </c>
      <c r="X1586" s="275" t="s">
        <v>107</v>
      </c>
      <c r="Y1586" s="275">
        <v>9.6199999999999992</v>
      </c>
      <c r="Z1586" s="275">
        <v>1</v>
      </c>
      <c r="AA1586" s="282" t="s">
        <v>630</v>
      </c>
      <c r="AB1586" s="289" t="s">
        <v>436</v>
      </c>
      <c r="AC1586" s="275" t="s">
        <v>2252</v>
      </c>
      <c r="AD1586" s="290" t="s">
        <v>350</v>
      </c>
      <c r="AE1586" s="292"/>
      <c r="AF1586" s="292" t="s">
        <v>2134</v>
      </c>
      <c r="AG1586" s="292"/>
    </row>
    <row r="1587" spans="1:33" x14ac:dyDescent="0.25">
      <c r="A1587" s="275">
        <v>1350</v>
      </c>
      <c r="B1587" s="275" t="s">
        <v>124</v>
      </c>
      <c r="C1587" s="275" t="s">
        <v>21</v>
      </c>
      <c r="D1587" s="275">
        <v>1340</v>
      </c>
      <c r="E1587" s="275" t="s">
        <v>146</v>
      </c>
      <c r="F1587" s="275" t="s">
        <v>21</v>
      </c>
      <c r="G1587" s="276">
        <v>13500230010240</v>
      </c>
      <c r="H1587" s="277" t="s">
        <v>60</v>
      </c>
      <c r="I1587" s="277" t="s">
        <v>1432</v>
      </c>
      <c r="J1587" s="278">
        <v>42461</v>
      </c>
      <c r="K1587" s="279">
        <v>66</v>
      </c>
      <c r="L1587" s="275" t="s">
        <v>127</v>
      </c>
      <c r="M1587" s="275" t="s">
        <v>128</v>
      </c>
      <c r="N1587" s="278">
        <v>42524</v>
      </c>
      <c r="O1587" s="278" t="s">
        <v>268</v>
      </c>
      <c r="P1587" s="279">
        <v>3</v>
      </c>
      <c r="Q1587" s="278" t="s">
        <v>33</v>
      </c>
      <c r="R1587" s="275">
        <v>20250</v>
      </c>
      <c r="S1587" s="275" t="s">
        <v>243</v>
      </c>
      <c r="T1587" s="275">
        <v>2179.5300000000002</v>
      </c>
      <c r="U1587" s="275" t="s">
        <v>243</v>
      </c>
      <c r="V1587" s="283">
        <v>20250.020904757923</v>
      </c>
      <c r="W1587" s="275" t="s">
        <v>100</v>
      </c>
      <c r="X1587" s="275" t="s">
        <v>107</v>
      </c>
      <c r="Y1587" s="275">
        <v>2.1800000000000002</v>
      </c>
      <c r="Z1587" s="275">
        <v>1</v>
      </c>
      <c r="AA1587" s="282" t="s">
        <v>630</v>
      </c>
      <c r="AB1587" s="289" t="s">
        <v>415</v>
      </c>
      <c r="AC1587" s="275" t="s">
        <v>2557</v>
      </c>
      <c r="AD1587" s="290" t="s">
        <v>350</v>
      </c>
      <c r="AE1587" s="292"/>
      <c r="AF1587" s="292" t="s">
        <v>2134</v>
      </c>
      <c r="AG1587" s="292"/>
    </row>
    <row r="1588" spans="1:33" x14ac:dyDescent="0.25">
      <c r="A1588" s="275">
        <v>1350</v>
      </c>
      <c r="B1588" s="275" t="s">
        <v>124</v>
      </c>
      <c r="C1588" s="275" t="s">
        <v>21</v>
      </c>
      <c r="D1588" s="275">
        <v>1340</v>
      </c>
      <c r="E1588" s="275" t="s">
        <v>146</v>
      </c>
      <c r="F1588" s="275" t="s">
        <v>21</v>
      </c>
      <c r="G1588" s="276">
        <v>13500230010268</v>
      </c>
      <c r="H1588" s="277" t="s">
        <v>57</v>
      </c>
      <c r="I1588" s="277" t="s">
        <v>290</v>
      </c>
      <c r="J1588" s="278">
        <v>42461</v>
      </c>
      <c r="K1588" s="279">
        <v>66</v>
      </c>
      <c r="L1588" s="275" t="s">
        <v>111</v>
      </c>
      <c r="M1588" s="275" t="s">
        <v>42</v>
      </c>
      <c r="N1588" s="278">
        <v>42524</v>
      </c>
      <c r="O1588" s="278" t="s">
        <v>268</v>
      </c>
      <c r="P1588" s="279">
        <v>3</v>
      </c>
      <c r="Q1588" s="278" t="s">
        <v>33</v>
      </c>
      <c r="R1588" s="275">
        <v>29592.720000000001</v>
      </c>
      <c r="S1588" s="275" t="s">
        <v>243</v>
      </c>
      <c r="T1588" s="275">
        <v>3185.09</v>
      </c>
      <c r="U1588" s="275" t="s">
        <v>243</v>
      </c>
      <c r="V1588" s="283">
        <v>29592.68240562663</v>
      </c>
      <c r="W1588" s="275" t="s">
        <v>100</v>
      </c>
      <c r="X1588" s="275" t="s">
        <v>107</v>
      </c>
      <c r="Y1588" s="275">
        <v>3.19</v>
      </c>
      <c r="Z1588" s="275">
        <v>1</v>
      </c>
      <c r="AA1588" s="282" t="s">
        <v>630</v>
      </c>
      <c r="AB1588" s="289" t="s">
        <v>415</v>
      </c>
      <c r="AC1588" s="275" t="s">
        <v>2558</v>
      </c>
      <c r="AD1588" s="290" t="s">
        <v>350</v>
      </c>
      <c r="AE1588" s="292"/>
      <c r="AF1588" s="292" t="s">
        <v>2134</v>
      </c>
      <c r="AG1588" s="292"/>
    </row>
    <row r="1589" spans="1:33" x14ac:dyDescent="0.25">
      <c r="A1589" s="275">
        <v>1350</v>
      </c>
      <c r="B1589" s="275" t="s">
        <v>124</v>
      </c>
      <c r="C1589" s="275" t="s">
        <v>21</v>
      </c>
      <c r="D1589" s="275">
        <v>1340</v>
      </c>
      <c r="E1589" s="275" t="s">
        <v>146</v>
      </c>
      <c r="F1589" s="275" t="s">
        <v>21</v>
      </c>
      <c r="G1589" s="276">
        <v>13500230010167</v>
      </c>
      <c r="H1589" s="277" t="s">
        <v>58</v>
      </c>
      <c r="I1589" s="277" t="s">
        <v>1432</v>
      </c>
      <c r="J1589" s="278">
        <v>42361</v>
      </c>
      <c r="K1589" s="279">
        <v>166</v>
      </c>
      <c r="L1589" s="275" t="s">
        <v>127</v>
      </c>
      <c r="M1589" s="275" t="s">
        <v>128</v>
      </c>
      <c r="N1589" s="278">
        <v>42432</v>
      </c>
      <c r="O1589" s="278" t="s">
        <v>266</v>
      </c>
      <c r="P1589" s="279">
        <v>95</v>
      </c>
      <c r="Q1589" s="278" t="s">
        <v>36</v>
      </c>
      <c r="R1589" s="275">
        <v>45004.21</v>
      </c>
      <c r="S1589" s="275" t="s">
        <v>243</v>
      </c>
      <c r="T1589" s="275">
        <v>4843.8500000000004</v>
      </c>
      <c r="U1589" s="275" t="s">
        <v>243</v>
      </c>
      <c r="V1589" s="283">
        <v>45004.227406602186</v>
      </c>
      <c r="W1589" s="275" t="s">
        <v>100</v>
      </c>
      <c r="X1589" s="275" t="s">
        <v>107</v>
      </c>
      <c r="Y1589" s="275">
        <v>4.84</v>
      </c>
      <c r="Z1589" s="275">
        <v>1</v>
      </c>
      <c r="AA1589" s="282" t="s">
        <v>630</v>
      </c>
      <c r="AB1589" s="289" t="s">
        <v>415</v>
      </c>
      <c r="AC1589" s="275" t="s">
        <v>351</v>
      </c>
      <c r="AD1589" s="290" t="s">
        <v>350</v>
      </c>
      <c r="AE1589" s="292"/>
      <c r="AF1589" s="292" t="s">
        <v>2134</v>
      </c>
      <c r="AG1589" s="292"/>
    </row>
    <row r="1590" spans="1:33" x14ac:dyDescent="0.25">
      <c r="A1590" s="275">
        <v>1350</v>
      </c>
      <c r="B1590" s="275" t="s">
        <v>124</v>
      </c>
      <c r="C1590" s="275" t="s">
        <v>21</v>
      </c>
      <c r="D1590" s="275">
        <v>1340</v>
      </c>
      <c r="E1590" s="275" t="s">
        <v>146</v>
      </c>
      <c r="F1590" s="275" t="s">
        <v>21</v>
      </c>
      <c r="G1590" s="276">
        <v>13500230010243</v>
      </c>
      <c r="H1590" s="277" t="s">
        <v>60</v>
      </c>
      <c r="I1590" s="277" t="s">
        <v>1432</v>
      </c>
      <c r="J1590" s="278">
        <v>42461</v>
      </c>
      <c r="K1590" s="279">
        <v>66</v>
      </c>
      <c r="L1590" s="275" t="s">
        <v>111</v>
      </c>
      <c r="M1590" s="275" t="s">
        <v>42</v>
      </c>
      <c r="N1590" s="278">
        <v>42524</v>
      </c>
      <c r="O1590" s="278" t="s">
        <v>268</v>
      </c>
      <c r="P1590" s="279">
        <v>3</v>
      </c>
      <c r="Q1590" s="278" t="s">
        <v>33</v>
      </c>
      <c r="R1590" s="275">
        <v>45212.85</v>
      </c>
      <c r="S1590" s="275" t="s">
        <v>243</v>
      </c>
      <c r="T1590" s="275">
        <v>4866.3</v>
      </c>
      <c r="U1590" s="275" t="s">
        <v>243</v>
      </c>
      <c r="V1590" s="283">
        <v>45212.810435655156</v>
      </c>
      <c r="W1590" s="275" t="s">
        <v>100</v>
      </c>
      <c r="X1590" s="275" t="s">
        <v>107</v>
      </c>
      <c r="Y1590" s="275">
        <v>4.87</v>
      </c>
      <c r="Z1590" s="275">
        <v>1</v>
      </c>
      <c r="AA1590" s="282" t="s">
        <v>630</v>
      </c>
      <c r="AB1590" s="289" t="s">
        <v>415</v>
      </c>
      <c r="AC1590" s="275" t="s">
        <v>2559</v>
      </c>
      <c r="AD1590" s="290" t="s">
        <v>350</v>
      </c>
      <c r="AE1590" s="292"/>
      <c r="AF1590" s="292" t="s">
        <v>2134</v>
      </c>
      <c r="AG1590" s="292"/>
    </row>
    <row r="1591" spans="1:33" x14ac:dyDescent="0.25">
      <c r="A1591" s="275">
        <v>1350</v>
      </c>
      <c r="B1591" s="275" t="s">
        <v>124</v>
      </c>
      <c r="C1591" s="275" t="s">
        <v>21</v>
      </c>
      <c r="D1591" s="275">
        <v>1340</v>
      </c>
      <c r="E1591" s="275" t="s">
        <v>146</v>
      </c>
      <c r="F1591" s="275" t="s">
        <v>21</v>
      </c>
      <c r="G1591" s="276">
        <v>13500230010231</v>
      </c>
      <c r="H1591" s="277" t="s">
        <v>57</v>
      </c>
      <c r="I1591" s="277" t="s">
        <v>290</v>
      </c>
      <c r="J1591" s="278">
        <v>42430</v>
      </c>
      <c r="K1591" s="279">
        <v>97</v>
      </c>
      <c r="L1591" s="275" t="s">
        <v>127</v>
      </c>
      <c r="M1591" s="275" t="s">
        <v>128</v>
      </c>
      <c r="N1591" s="278">
        <v>42494</v>
      </c>
      <c r="O1591" s="278" t="s">
        <v>268</v>
      </c>
      <c r="P1591" s="279">
        <v>33</v>
      </c>
      <c r="Q1591" s="278" t="s">
        <v>34</v>
      </c>
      <c r="R1591" s="275">
        <v>59185.440000000002</v>
      </c>
      <c r="S1591" s="275" t="s">
        <v>243</v>
      </c>
      <c r="T1591" s="275">
        <v>6370.19</v>
      </c>
      <c r="U1591" s="275" t="s">
        <v>243</v>
      </c>
      <c r="V1591" s="283">
        <v>59185.457721288469</v>
      </c>
      <c r="W1591" s="275" t="s">
        <v>100</v>
      </c>
      <c r="X1591" s="275" t="s">
        <v>107</v>
      </c>
      <c r="Y1591" s="275">
        <v>6.37</v>
      </c>
      <c r="Z1591" s="275">
        <v>1</v>
      </c>
      <c r="AA1591" s="282" t="s">
        <v>630</v>
      </c>
      <c r="AB1591" s="289" t="s">
        <v>415</v>
      </c>
      <c r="AC1591" s="275" t="s">
        <v>2253</v>
      </c>
      <c r="AD1591" s="290" t="s">
        <v>350</v>
      </c>
      <c r="AE1591" s="292"/>
      <c r="AF1591" s="292" t="s">
        <v>2134</v>
      </c>
      <c r="AG1591" s="292"/>
    </row>
    <row r="1592" spans="1:33" x14ac:dyDescent="0.25">
      <c r="A1592" s="275">
        <v>1350</v>
      </c>
      <c r="B1592" s="275" t="s">
        <v>124</v>
      </c>
      <c r="C1592" s="275" t="s">
        <v>21</v>
      </c>
      <c r="D1592" s="275">
        <v>173</v>
      </c>
      <c r="E1592" s="275" t="s">
        <v>2254</v>
      </c>
      <c r="F1592" s="275" t="s">
        <v>22</v>
      </c>
      <c r="G1592" s="276">
        <v>13500210090510</v>
      </c>
      <c r="H1592" s="277" t="s">
        <v>55</v>
      </c>
      <c r="I1592" s="277" t="s">
        <v>2255</v>
      </c>
      <c r="J1592" s="278">
        <v>42466</v>
      </c>
      <c r="K1592" s="279">
        <v>61</v>
      </c>
      <c r="L1592" s="275" t="s">
        <v>111</v>
      </c>
      <c r="M1592" s="275" t="s">
        <v>42</v>
      </c>
      <c r="N1592" s="278">
        <v>42494</v>
      </c>
      <c r="O1592" s="278" t="s">
        <v>268</v>
      </c>
      <c r="P1592" s="279">
        <v>33</v>
      </c>
      <c r="Q1592" s="278" t="s">
        <v>34</v>
      </c>
      <c r="R1592" s="275">
        <v>28162.26</v>
      </c>
      <c r="S1592" s="275" t="s">
        <v>243</v>
      </c>
      <c r="T1592" s="275">
        <v>3031.13</v>
      </c>
      <c r="U1592" s="275" t="s">
        <v>243</v>
      </c>
      <c r="V1592" s="283">
        <v>28162.23950348877</v>
      </c>
      <c r="W1592" s="275" t="s">
        <v>100</v>
      </c>
      <c r="X1592" s="275" t="s">
        <v>114</v>
      </c>
      <c r="Y1592" s="275">
        <v>3.03</v>
      </c>
      <c r="Z1592" s="275">
        <v>1</v>
      </c>
      <c r="AA1592" s="282" t="s">
        <v>630</v>
      </c>
      <c r="AB1592" s="289" t="s">
        <v>446</v>
      </c>
      <c r="AC1592" s="275" t="s">
        <v>1310</v>
      </c>
      <c r="AD1592" s="290" t="s">
        <v>350</v>
      </c>
      <c r="AE1592" s="292"/>
      <c r="AF1592" s="292" t="s">
        <v>2134</v>
      </c>
      <c r="AG1592" s="292"/>
    </row>
    <row r="1593" spans="1:33" x14ac:dyDescent="0.25">
      <c r="A1593" s="275">
        <v>1350</v>
      </c>
      <c r="B1593" s="275" t="s">
        <v>124</v>
      </c>
      <c r="C1593" s="275" t="s">
        <v>21</v>
      </c>
      <c r="D1593" s="275">
        <v>173</v>
      </c>
      <c r="E1593" s="275" t="s">
        <v>2254</v>
      </c>
      <c r="F1593" s="275" t="s">
        <v>22</v>
      </c>
      <c r="G1593" s="276">
        <v>13500210091469</v>
      </c>
      <c r="H1593" s="277" t="s">
        <v>55</v>
      </c>
      <c r="I1593" s="277" t="s">
        <v>2255</v>
      </c>
      <c r="J1593" s="278">
        <v>42464</v>
      </c>
      <c r="K1593" s="279">
        <v>63</v>
      </c>
      <c r="L1593" s="275" t="s">
        <v>111</v>
      </c>
      <c r="M1593" s="275" t="s">
        <v>42</v>
      </c>
      <c r="N1593" s="278">
        <v>42527</v>
      </c>
      <c r="O1593" s="278" t="s">
        <v>268</v>
      </c>
      <c r="P1593" s="279">
        <v>0</v>
      </c>
      <c r="Q1593" s="278" t="s">
        <v>33</v>
      </c>
      <c r="R1593" s="275">
        <v>28488.6</v>
      </c>
      <c r="S1593" s="275" t="s">
        <v>243</v>
      </c>
      <c r="T1593" s="275">
        <v>3066.26</v>
      </c>
      <c r="U1593" s="275" t="s">
        <v>243</v>
      </c>
      <c r="V1593" s="283">
        <v>28488.632457191703</v>
      </c>
      <c r="W1593" s="275" t="s">
        <v>100</v>
      </c>
      <c r="X1593" s="275" t="s">
        <v>114</v>
      </c>
      <c r="Y1593" s="275">
        <v>3.07</v>
      </c>
      <c r="Z1593" s="275">
        <v>1</v>
      </c>
      <c r="AA1593" s="282" t="s">
        <v>630</v>
      </c>
      <c r="AB1593" s="289" t="s">
        <v>446</v>
      </c>
      <c r="AC1593" s="275" t="s">
        <v>1813</v>
      </c>
      <c r="AD1593" s="290" t="s">
        <v>350</v>
      </c>
      <c r="AE1593" s="292"/>
      <c r="AF1593" s="292" t="s">
        <v>2134</v>
      </c>
      <c r="AG1593" s="292"/>
    </row>
    <row r="1594" spans="1:33" x14ac:dyDescent="0.25">
      <c r="A1594" s="275">
        <v>1350</v>
      </c>
      <c r="B1594" s="275" t="s">
        <v>124</v>
      </c>
      <c r="C1594" s="275" t="s">
        <v>21</v>
      </c>
      <c r="D1594" s="275">
        <v>173</v>
      </c>
      <c r="E1594" s="275" t="s">
        <v>2254</v>
      </c>
      <c r="F1594" s="275" t="s">
        <v>22</v>
      </c>
      <c r="G1594" s="276">
        <v>13500210090298</v>
      </c>
      <c r="H1594" s="277" t="s">
        <v>55</v>
      </c>
      <c r="I1594" s="277" t="s">
        <v>2255</v>
      </c>
      <c r="J1594" s="278">
        <v>42466</v>
      </c>
      <c r="K1594" s="279">
        <v>61</v>
      </c>
      <c r="L1594" s="275" t="s">
        <v>111</v>
      </c>
      <c r="M1594" s="275" t="s">
        <v>42</v>
      </c>
      <c r="N1594" s="278">
        <v>42494</v>
      </c>
      <c r="O1594" s="278" t="s">
        <v>268</v>
      </c>
      <c r="P1594" s="279">
        <v>33</v>
      </c>
      <c r="Q1594" s="278" t="s">
        <v>34</v>
      </c>
      <c r="R1594" s="275">
        <v>49609.56</v>
      </c>
      <c r="S1594" s="275" t="s">
        <v>243</v>
      </c>
      <c r="T1594" s="275">
        <v>5339.53</v>
      </c>
      <c r="U1594" s="275" t="s">
        <v>243</v>
      </c>
      <c r="V1594" s="283">
        <v>49609.592032035376</v>
      </c>
      <c r="W1594" s="275" t="s">
        <v>100</v>
      </c>
      <c r="X1594" s="275" t="s">
        <v>114</v>
      </c>
      <c r="Y1594" s="275">
        <v>5.34</v>
      </c>
      <c r="Z1594" s="275">
        <v>1</v>
      </c>
      <c r="AA1594" s="282" t="s">
        <v>630</v>
      </c>
      <c r="AB1594" s="289" t="s">
        <v>446</v>
      </c>
      <c r="AC1594" s="275" t="s">
        <v>1310</v>
      </c>
      <c r="AD1594" s="290" t="s">
        <v>350</v>
      </c>
      <c r="AE1594" s="292"/>
      <c r="AF1594" s="292" t="s">
        <v>2134</v>
      </c>
      <c r="AG1594" s="292"/>
    </row>
    <row r="1595" spans="1:33" x14ac:dyDescent="0.25">
      <c r="A1595" s="275">
        <v>1350</v>
      </c>
      <c r="B1595" s="275" t="s">
        <v>124</v>
      </c>
      <c r="C1595" s="275" t="s">
        <v>21</v>
      </c>
      <c r="D1595" s="275">
        <v>3071</v>
      </c>
      <c r="E1595" s="275" t="s">
        <v>139</v>
      </c>
      <c r="F1595" s="275" t="s">
        <v>21</v>
      </c>
      <c r="G1595" s="276">
        <v>13500230010248</v>
      </c>
      <c r="H1595" s="277" t="s">
        <v>60</v>
      </c>
      <c r="I1595" s="277" t="s">
        <v>1432</v>
      </c>
      <c r="J1595" s="278">
        <v>42461</v>
      </c>
      <c r="K1595" s="279">
        <v>66</v>
      </c>
      <c r="L1595" s="275" t="s">
        <v>161</v>
      </c>
      <c r="M1595" s="275" t="s">
        <v>128</v>
      </c>
      <c r="N1595" s="278">
        <v>42524</v>
      </c>
      <c r="O1595" s="278" t="s">
        <v>268</v>
      </c>
      <c r="P1595" s="279">
        <v>3</v>
      </c>
      <c r="Q1595" s="278" t="s">
        <v>33</v>
      </c>
      <c r="R1595" s="275">
        <v>28170</v>
      </c>
      <c r="S1595" s="275" t="s">
        <v>243</v>
      </c>
      <c r="T1595" s="275">
        <v>3031.97</v>
      </c>
      <c r="U1595" s="275" t="s">
        <v>243</v>
      </c>
      <c r="V1595" s="283">
        <v>28170.043946446654</v>
      </c>
      <c r="W1595" s="275" t="s">
        <v>100</v>
      </c>
      <c r="X1595" s="275" t="s">
        <v>107</v>
      </c>
      <c r="Y1595" s="275">
        <v>3.03</v>
      </c>
      <c r="Z1595" s="275">
        <v>1</v>
      </c>
      <c r="AA1595" s="282" t="s">
        <v>630</v>
      </c>
      <c r="AB1595" s="289" t="s">
        <v>443</v>
      </c>
      <c r="AC1595" s="275" t="s">
        <v>1906</v>
      </c>
      <c r="AD1595" s="290" t="s">
        <v>350</v>
      </c>
      <c r="AE1595" s="292" t="s">
        <v>794</v>
      </c>
      <c r="AF1595" s="292" t="s">
        <v>2134</v>
      </c>
      <c r="AG1595" s="292"/>
    </row>
    <row r="1596" spans="1:33" x14ac:dyDescent="0.25">
      <c r="A1596" s="275">
        <v>1350</v>
      </c>
      <c r="B1596" s="275" t="s">
        <v>124</v>
      </c>
      <c r="C1596" s="275" t="s">
        <v>21</v>
      </c>
      <c r="D1596" s="275">
        <v>3071</v>
      </c>
      <c r="E1596" s="275" t="s">
        <v>139</v>
      </c>
      <c r="F1596" s="275" t="s">
        <v>21</v>
      </c>
      <c r="G1596" s="276">
        <v>13500210092492</v>
      </c>
      <c r="H1596" s="277" t="s">
        <v>55</v>
      </c>
      <c r="I1596" s="277" t="s">
        <v>1177</v>
      </c>
      <c r="J1596" s="278">
        <v>42492</v>
      </c>
      <c r="K1596" s="279">
        <v>35</v>
      </c>
      <c r="L1596" s="275" t="s">
        <v>111</v>
      </c>
      <c r="M1596" s="275" t="s">
        <v>42</v>
      </c>
      <c r="N1596" s="278">
        <v>42524</v>
      </c>
      <c r="O1596" s="278" t="s">
        <v>268</v>
      </c>
      <c r="P1596" s="279">
        <v>3</v>
      </c>
      <c r="Q1596" s="278" t="s">
        <v>33</v>
      </c>
      <c r="R1596" s="275">
        <v>1220000</v>
      </c>
      <c r="S1596" s="275" t="s">
        <v>243</v>
      </c>
      <c r="T1596" s="275">
        <v>131309.82</v>
      </c>
      <c r="U1596" s="275" t="s">
        <v>243</v>
      </c>
      <c r="V1596" s="283">
        <v>1220000</v>
      </c>
      <c r="W1596" s="275" t="s">
        <v>100</v>
      </c>
      <c r="X1596" s="275" t="s">
        <v>107</v>
      </c>
      <c r="Y1596" s="275">
        <v>131.31</v>
      </c>
      <c r="Z1596" s="275">
        <v>1</v>
      </c>
      <c r="AA1596" s="282" t="s">
        <v>630</v>
      </c>
      <c r="AB1596" s="289" t="s">
        <v>443</v>
      </c>
      <c r="AC1596" s="275" t="s">
        <v>2560</v>
      </c>
      <c r="AD1596" s="290" t="s">
        <v>350</v>
      </c>
      <c r="AE1596" s="292" t="s">
        <v>794</v>
      </c>
      <c r="AF1596" s="292" t="s">
        <v>2134</v>
      </c>
      <c r="AG1596" s="292"/>
    </row>
    <row r="1597" spans="1:33" x14ac:dyDescent="0.25">
      <c r="A1597" s="275">
        <v>1350</v>
      </c>
      <c r="B1597" s="275" t="s">
        <v>124</v>
      </c>
      <c r="C1597" s="275" t="s">
        <v>21</v>
      </c>
      <c r="D1597" s="275">
        <v>3075</v>
      </c>
      <c r="E1597" s="275" t="s">
        <v>145</v>
      </c>
      <c r="F1597" s="275" t="s">
        <v>21</v>
      </c>
      <c r="G1597" s="276">
        <v>13500230010261</v>
      </c>
      <c r="H1597" s="277" t="s">
        <v>55</v>
      </c>
      <c r="I1597" s="277" t="s">
        <v>1177</v>
      </c>
      <c r="J1597" s="278">
        <v>42461</v>
      </c>
      <c r="K1597" s="279">
        <v>66</v>
      </c>
      <c r="L1597" s="275" t="s">
        <v>118</v>
      </c>
      <c r="M1597" s="275" t="s">
        <v>41</v>
      </c>
      <c r="N1597" s="278">
        <v>42524</v>
      </c>
      <c r="O1597" s="278" t="s">
        <v>268</v>
      </c>
      <c r="P1597" s="279">
        <v>3</v>
      </c>
      <c r="Q1597" s="278" t="s">
        <v>33</v>
      </c>
      <c r="R1597" s="275">
        <v>4598</v>
      </c>
      <c r="S1597" s="275" t="s">
        <v>243</v>
      </c>
      <c r="T1597" s="275">
        <v>494.89</v>
      </c>
      <c r="U1597" s="275" t="s">
        <v>243</v>
      </c>
      <c r="V1597" s="283">
        <v>4598.0247326513736</v>
      </c>
      <c r="W1597" s="275" t="s">
        <v>100</v>
      </c>
      <c r="X1597" s="275" t="s">
        <v>107</v>
      </c>
      <c r="Y1597" s="275">
        <v>0.49</v>
      </c>
      <c r="Z1597" s="275">
        <v>1</v>
      </c>
      <c r="AA1597" s="282" t="s">
        <v>629</v>
      </c>
      <c r="AB1597" s="289" t="s">
        <v>1433</v>
      </c>
      <c r="AC1597" s="275" t="s">
        <v>2561</v>
      </c>
      <c r="AD1597" s="290" t="s">
        <v>349</v>
      </c>
      <c r="AE1597" s="292" t="s">
        <v>794</v>
      </c>
      <c r="AF1597" s="292" t="s">
        <v>2134</v>
      </c>
      <c r="AG1597" s="292"/>
    </row>
    <row r="1598" spans="1:33" x14ac:dyDescent="0.25">
      <c r="A1598" s="275">
        <v>1350</v>
      </c>
      <c r="B1598" s="275" t="s">
        <v>124</v>
      </c>
      <c r="C1598" s="275" t="s">
        <v>21</v>
      </c>
      <c r="D1598" s="275">
        <v>3075</v>
      </c>
      <c r="E1598" s="275" t="s">
        <v>145</v>
      </c>
      <c r="F1598" s="275" t="s">
        <v>21</v>
      </c>
      <c r="G1598" s="276">
        <v>13500230010299</v>
      </c>
      <c r="H1598" s="277" t="s">
        <v>57</v>
      </c>
      <c r="I1598" s="277" t="s">
        <v>290</v>
      </c>
      <c r="J1598" s="278">
        <v>42492</v>
      </c>
      <c r="K1598" s="279">
        <v>35</v>
      </c>
      <c r="L1598" s="275" t="s">
        <v>118</v>
      </c>
      <c r="M1598" s="275" t="s">
        <v>41</v>
      </c>
      <c r="N1598" s="278">
        <v>42494</v>
      </c>
      <c r="O1598" s="278" t="s">
        <v>268</v>
      </c>
      <c r="P1598" s="279">
        <v>33</v>
      </c>
      <c r="Q1598" s="278" t="s">
        <v>34</v>
      </c>
      <c r="R1598" s="275">
        <v>4598</v>
      </c>
      <c r="S1598" s="275" t="s">
        <v>243</v>
      </c>
      <c r="T1598" s="275">
        <v>494.89</v>
      </c>
      <c r="U1598" s="275" t="s">
        <v>243</v>
      </c>
      <c r="V1598" s="283">
        <v>4598.0247326513736</v>
      </c>
      <c r="W1598" s="275" t="s">
        <v>100</v>
      </c>
      <c r="X1598" s="275" t="s">
        <v>107</v>
      </c>
      <c r="Y1598" s="275">
        <v>0.49</v>
      </c>
      <c r="Z1598" s="275">
        <v>1</v>
      </c>
      <c r="AA1598" s="282" t="s">
        <v>629</v>
      </c>
      <c r="AB1598" s="289" t="s">
        <v>1433</v>
      </c>
      <c r="AC1598" s="275" t="s">
        <v>2256</v>
      </c>
      <c r="AD1598" s="290" t="s">
        <v>349</v>
      </c>
      <c r="AE1598" s="292" t="s">
        <v>794</v>
      </c>
      <c r="AF1598" s="292" t="s">
        <v>2134</v>
      </c>
      <c r="AG1598" s="292" t="s">
        <v>2134</v>
      </c>
    </row>
    <row r="1599" spans="1:33" x14ac:dyDescent="0.25">
      <c r="A1599" s="275">
        <v>1350</v>
      </c>
      <c r="B1599" s="275" t="s">
        <v>124</v>
      </c>
      <c r="C1599" s="275" t="s">
        <v>21</v>
      </c>
      <c r="D1599" s="275">
        <v>3075</v>
      </c>
      <c r="E1599" s="275" t="s">
        <v>145</v>
      </c>
      <c r="F1599" s="275" t="s">
        <v>21</v>
      </c>
      <c r="G1599" s="276">
        <v>13500230010233</v>
      </c>
      <c r="H1599" s="277" t="s">
        <v>58</v>
      </c>
      <c r="I1599" s="277" t="s">
        <v>1432</v>
      </c>
      <c r="J1599" s="278">
        <v>42431</v>
      </c>
      <c r="K1599" s="279">
        <v>96</v>
      </c>
      <c r="L1599" s="275" t="s">
        <v>118</v>
      </c>
      <c r="M1599" s="275" t="s">
        <v>41</v>
      </c>
      <c r="N1599" s="278">
        <v>42432</v>
      </c>
      <c r="O1599" s="278" t="s">
        <v>266</v>
      </c>
      <c r="P1599" s="279">
        <v>95</v>
      </c>
      <c r="Q1599" s="278" t="s">
        <v>36</v>
      </c>
      <c r="R1599" s="275">
        <v>9196</v>
      </c>
      <c r="S1599" s="275" t="s">
        <v>243</v>
      </c>
      <c r="T1599" s="275">
        <v>989.77</v>
      </c>
      <c r="U1599" s="275" t="s">
        <v>243</v>
      </c>
      <c r="V1599" s="283">
        <v>9195.956555267534</v>
      </c>
      <c r="W1599" s="275" t="s">
        <v>100</v>
      </c>
      <c r="X1599" s="275" t="s">
        <v>107</v>
      </c>
      <c r="Y1599" s="275">
        <v>0.99</v>
      </c>
      <c r="Z1599" s="275">
        <v>1</v>
      </c>
      <c r="AA1599" s="282" t="s">
        <v>629</v>
      </c>
      <c r="AB1599" s="289" t="s">
        <v>1433</v>
      </c>
      <c r="AC1599" s="275" t="s">
        <v>1434</v>
      </c>
      <c r="AD1599" s="290" t="s">
        <v>349</v>
      </c>
      <c r="AE1599" s="292" t="s">
        <v>794</v>
      </c>
      <c r="AF1599" s="292" t="s">
        <v>2134</v>
      </c>
      <c r="AG1599" s="292" t="s">
        <v>2134</v>
      </c>
    </row>
    <row r="1600" spans="1:33" x14ac:dyDescent="0.25">
      <c r="A1600" s="275">
        <v>1350</v>
      </c>
      <c r="B1600" s="275" t="s">
        <v>124</v>
      </c>
      <c r="C1600" s="275" t="s">
        <v>21</v>
      </c>
      <c r="D1600" s="275">
        <v>3075</v>
      </c>
      <c r="E1600" s="275" t="s">
        <v>145</v>
      </c>
      <c r="F1600" s="275" t="s">
        <v>21</v>
      </c>
      <c r="G1600" s="276">
        <v>13500230010328</v>
      </c>
      <c r="H1600" s="277" t="s">
        <v>55</v>
      </c>
      <c r="I1600" s="277" t="s">
        <v>1177</v>
      </c>
      <c r="J1600" s="278">
        <v>42522</v>
      </c>
      <c r="K1600" s="279">
        <v>5</v>
      </c>
      <c r="L1600" s="275" t="s">
        <v>118</v>
      </c>
      <c r="M1600" s="275" t="s">
        <v>41</v>
      </c>
      <c r="N1600" s="278">
        <v>42524</v>
      </c>
      <c r="O1600" s="278" t="s">
        <v>268</v>
      </c>
      <c r="P1600" s="279">
        <v>3</v>
      </c>
      <c r="Q1600" s="278" t="s">
        <v>33</v>
      </c>
      <c r="R1600" s="275">
        <v>36784</v>
      </c>
      <c r="S1600" s="275" t="s">
        <v>243</v>
      </c>
      <c r="T1600" s="275">
        <v>3959.1</v>
      </c>
      <c r="U1600" s="275" t="s">
        <v>243</v>
      </c>
      <c r="V1600" s="283">
        <v>36784.012041140559</v>
      </c>
      <c r="W1600" s="275" t="s">
        <v>100</v>
      </c>
      <c r="X1600" s="275" t="s">
        <v>107</v>
      </c>
      <c r="Y1600" s="275">
        <v>3.96</v>
      </c>
      <c r="Z1600" s="275">
        <v>1</v>
      </c>
      <c r="AA1600" s="282" t="s">
        <v>630</v>
      </c>
      <c r="AB1600" s="289" t="s">
        <v>1244</v>
      </c>
      <c r="AC1600" s="275" t="s">
        <v>2562</v>
      </c>
      <c r="AD1600" s="290" t="s">
        <v>350</v>
      </c>
      <c r="AE1600" s="292" t="s">
        <v>794</v>
      </c>
      <c r="AF1600" s="292" t="s">
        <v>2134</v>
      </c>
      <c r="AG1600" s="292"/>
    </row>
    <row r="1601" spans="1:33" x14ac:dyDescent="0.25">
      <c r="A1601" s="275">
        <v>1350</v>
      </c>
      <c r="B1601" s="275" t="s">
        <v>124</v>
      </c>
      <c r="C1601" s="275" t="s">
        <v>21</v>
      </c>
      <c r="D1601" s="275">
        <v>5402</v>
      </c>
      <c r="E1601" s="275" t="s">
        <v>2563</v>
      </c>
      <c r="F1601" s="275" t="s">
        <v>21</v>
      </c>
      <c r="G1601" s="276">
        <v>13500210094198</v>
      </c>
      <c r="H1601" s="277" t="s">
        <v>57</v>
      </c>
      <c r="I1601" s="277" t="s">
        <v>214</v>
      </c>
      <c r="J1601" s="278">
        <v>42523</v>
      </c>
      <c r="K1601" s="279">
        <v>4</v>
      </c>
      <c r="L1601" s="275" t="s">
        <v>127</v>
      </c>
      <c r="M1601" s="275" t="s">
        <v>128</v>
      </c>
      <c r="N1601" s="278">
        <v>42527</v>
      </c>
      <c r="O1601" s="278" t="s">
        <v>268</v>
      </c>
      <c r="P1601" s="279">
        <v>0</v>
      </c>
      <c r="Q1601" s="278" t="s">
        <v>33</v>
      </c>
      <c r="R1601" s="275">
        <v>2034493.75</v>
      </c>
      <c r="S1601" s="275" t="s">
        <v>243</v>
      </c>
      <c r="T1601" s="275">
        <v>218974.6</v>
      </c>
      <c r="U1601" s="275" t="s">
        <v>243</v>
      </c>
      <c r="V1601" s="283">
        <v>2034493.7796731424</v>
      </c>
      <c r="W1601" s="275" t="s">
        <v>100</v>
      </c>
      <c r="X1601" s="275" t="s">
        <v>107</v>
      </c>
      <c r="Y1601" s="275">
        <v>218.97</v>
      </c>
      <c r="Z1601" s="275">
        <v>1</v>
      </c>
      <c r="AA1601" s="282" t="s">
        <v>630</v>
      </c>
      <c r="AB1601" s="289" t="s">
        <v>2484</v>
      </c>
      <c r="AC1601" s="275" t="s">
        <v>2485</v>
      </c>
      <c r="AD1601" s="290" t="s">
        <v>350</v>
      </c>
      <c r="AE1601" s="292" t="s">
        <v>381</v>
      </c>
      <c r="AF1601" s="292" t="s">
        <v>2134</v>
      </c>
      <c r="AG1601" s="292"/>
    </row>
    <row r="1602" spans="1:33" x14ac:dyDescent="0.25">
      <c r="A1602" s="275">
        <v>1350</v>
      </c>
      <c r="B1602" s="275" t="s">
        <v>124</v>
      </c>
      <c r="C1602" s="275" t="s">
        <v>21</v>
      </c>
      <c r="D1602" s="275">
        <v>5402</v>
      </c>
      <c r="E1602" s="275" t="s">
        <v>2563</v>
      </c>
      <c r="F1602" s="275" t="s">
        <v>21</v>
      </c>
      <c r="G1602" s="276">
        <v>13500210093880</v>
      </c>
      <c r="H1602" s="277" t="s">
        <v>57</v>
      </c>
      <c r="I1602" s="277" t="s">
        <v>214</v>
      </c>
      <c r="J1602" s="278">
        <v>42522</v>
      </c>
      <c r="K1602" s="279">
        <v>5</v>
      </c>
      <c r="L1602" s="275" t="s">
        <v>127</v>
      </c>
      <c r="M1602" s="275" t="s">
        <v>128</v>
      </c>
      <c r="N1602" s="278">
        <v>42527</v>
      </c>
      <c r="O1602" s="278" t="s">
        <v>268</v>
      </c>
      <c r="P1602" s="279">
        <v>0</v>
      </c>
      <c r="Q1602" s="278" t="s">
        <v>33</v>
      </c>
      <c r="R1602" s="275">
        <v>4058168.75</v>
      </c>
      <c r="S1602" s="275" t="s">
        <v>243</v>
      </c>
      <c r="T1602" s="275">
        <v>436784.76</v>
      </c>
      <c r="U1602" s="275" t="s">
        <v>243</v>
      </c>
      <c r="V1602" s="283">
        <v>4058168.7432059534</v>
      </c>
      <c r="W1602" s="275" t="s">
        <v>100</v>
      </c>
      <c r="X1602" s="275" t="s">
        <v>107</v>
      </c>
      <c r="Y1602" s="275">
        <v>436.78</v>
      </c>
      <c r="Z1602" s="275">
        <v>1</v>
      </c>
      <c r="AA1602" s="282" t="s">
        <v>630</v>
      </c>
      <c r="AB1602" s="289" t="s">
        <v>2484</v>
      </c>
      <c r="AC1602" s="275" t="s">
        <v>2485</v>
      </c>
      <c r="AD1602" s="290" t="s">
        <v>350</v>
      </c>
      <c r="AE1602" s="292" t="s">
        <v>381</v>
      </c>
      <c r="AF1602" s="292" t="s">
        <v>2134</v>
      </c>
      <c r="AG1602" s="292"/>
    </row>
    <row r="1603" spans="1:33" x14ac:dyDescent="0.25">
      <c r="A1603" s="275">
        <v>1350</v>
      </c>
      <c r="B1603" s="275" t="s">
        <v>124</v>
      </c>
      <c r="C1603" s="275" t="s">
        <v>21</v>
      </c>
      <c r="D1603" s="275">
        <v>8105</v>
      </c>
      <c r="E1603" s="275" t="s">
        <v>176</v>
      </c>
      <c r="F1603" s="275" t="s">
        <v>22</v>
      </c>
      <c r="G1603" s="276">
        <v>13500210090368</v>
      </c>
      <c r="H1603" s="277" t="s">
        <v>57</v>
      </c>
      <c r="I1603" s="277" t="s">
        <v>214</v>
      </c>
      <c r="J1603" s="278">
        <v>42430</v>
      </c>
      <c r="K1603" s="279">
        <v>97</v>
      </c>
      <c r="L1603" s="275" t="s">
        <v>111</v>
      </c>
      <c r="M1603" s="275" t="s">
        <v>42</v>
      </c>
      <c r="N1603" s="278">
        <v>42495</v>
      </c>
      <c r="O1603" s="278" t="s">
        <v>268</v>
      </c>
      <c r="P1603" s="279">
        <v>32</v>
      </c>
      <c r="Q1603" s="278" t="s">
        <v>34</v>
      </c>
      <c r="R1603" s="275">
        <v>206292.51</v>
      </c>
      <c r="S1603" s="275" t="s">
        <v>243</v>
      </c>
      <c r="T1603" s="275">
        <v>22203.47</v>
      </c>
      <c r="U1603" s="275" t="s">
        <v>243</v>
      </c>
      <c r="V1603" s="283">
        <v>206292.51795486431</v>
      </c>
      <c r="W1603" s="275" t="s">
        <v>100</v>
      </c>
      <c r="X1603" s="275" t="s">
        <v>114</v>
      </c>
      <c r="Y1603" s="275">
        <v>22.2</v>
      </c>
      <c r="Z1603" s="275">
        <v>1</v>
      </c>
      <c r="AA1603" s="282" t="s">
        <v>630</v>
      </c>
      <c r="AB1603" s="289" t="s">
        <v>446</v>
      </c>
      <c r="AC1603" s="275" t="s">
        <v>1310</v>
      </c>
      <c r="AD1603" s="290" t="s">
        <v>350</v>
      </c>
      <c r="AE1603" s="292"/>
      <c r="AF1603" s="292" t="s">
        <v>2134</v>
      </c>
      <c r="AG1603" s="292"/>
    </row>
    <row r="1604" spans="1:33" x14ac:dyDescent="0.25">
      <c r="A1604" s="275">
        <v>1350</v>
      </c>
      <c r="B1604" s="275" t="s">
        <v>124</v>
      </c>
      <c r="C1604" s="275" t="s">
        <v>21</v>
      </c>
      <c r="D1604" s="275">
        <v>8243</v>
      </c>
      <c r="E1604" s="275" t="s">
        <v>120</v>
      </c>
      <c r="F1604" s="275" t="s">
        <v>14</v>
      </c>
      <c r="G1604" s="276">
        <v>13500210091511</v>
      </c>
      <c r="H1604" s="277" t="s">
        <v>55</v>
      </c>
      <c r="I1604" s="277" t="s">
        <v>1177</v>
      </c>
      <c r="J1604" s="278">
        <v>42461</v>
      </c>
      <c r="K1604" s="279">
        <v>66</v>
      </c>
      <c r="L1604" s="275" t="s">
        <v>111</v>
      </c>
      <c r="M1604" s="275" t="s">
        <v>42</v>
      </c>
      <c r="N1604" s="278">
        <v>42524</v>
      </c>
      <c r="O1604" s="278" t="s">
        <v>268</v>
      </c>
      <c r="P1604" s="279">
        <v>3</v>
      </c>
      <c r="Q1604" s="278" t="s">
        <v>33</v>
      </c>
      <c r="R1604" s="275">
        <v>5672.43</v>
      </c>
      <c r="S1604" s="275" t="s">
        <v>243</v>
      </c>
      <c r="T1604" s="275">
        <v>610.53</v>
      </c>
      <c r="U1604" s="275" t="s">
        <v>243</v>
      </c>
      <c r="V1604" s="283">
        <v>5672.4363798533877</v>
      </c>
      <c r="W1604" s="275" t="s">
        <v>100</v>
      </c>
      <c r="X1604" s="275" t="s">
        <v>114</v>
      </c>
      <c r="Y1604" s="275">
        <v>0.61</v>
      </c>
      <c r="Z1604" s="275">
        <v>1</v>
      </c>
      <c r="AA1604" s="282" t="s">
        <v>629</v>
      </c>
      <c r="AB1604" s="289" t="s">
        <v>426</v>
      </c>
      <c r="AC1604" s="275" t="s">
        <v>2511</v>
      </c>
      <c r="AD1604" s="290" t="s">
        <v>349</v>
      </c>
      <c r="AE1604" s="292"/>
      <c r="AF1604" s="292"/>
      <c r="AG1604" s="292"/>
    </row>
    <row r="1605" spans="1:33" x14ac:dyDescent="0.25">
      <c r="A1605" s="275">
        <v>1350</v>
      </c>
      <c r="B1605" s="275" t="s">
        <v>124</v>
      </c>
      <c r="C1605" s="275" t="s">
        <v>21</v>
      </c>
      <c r="D1605" s="275">
        <v>8243</v>
      </c>
      <c r="E1605" s="275" t="s">
        <v>120</v>
      </c>
      <c r="F1605" s="275" t="s">
        <v>14</v>
      </c>
      <c r="G1605" s="276">
        <v>13500210091868</v>
      </c>
      <c r="H1605" s="277" t="s">
        <v>55</v>
      </c>
      <c r="I1605" s="277" t="s">
        <v>1177</v>
      </c>
      <c r="J1605" s="278">
        <v>42461</v>
      </c>
      <c r="K1605" s="279">
        <v>66</v>
      </c>
      <c r="L1605" s="275" t="s">
        <v>111</v>
      </c>
      <c r="M1605" s="275" t="s">
        <v>42</v>
      </c>
      <c r="N1605" s="278">
        <v>42524</v>
      </c>
      <c r="O1605" s="278" t="s">
        <v>268</v>
      </c>
      <c r="P1605" s="279">
        <v>3</v>
      </c>
      <c r="Q1605" s="278" t="s">
        <v>33</v>
      </c>
      <c r="R1605" s="275">
        <v>128280</v>
      </c>
      <c r="S1605" s="275" t="s">
        <v>243</v>
      </c>
      <c r="T1605" s="275">
        <v>13806.9</v>
      </c>
      <c r="U1605" s="275" t="s">
        <v>243</v>
      </c>
      <c r="V1605" s="283">
        <v>128279.95651810351</v>
      </c>
      <c r="W1605" s="275" t="s">
        <v>100</v>
      </c>
      <c r="X1605" s="275" t="s">
        <v>114</v>
      </c>
      <c r="Y1605" s="275">
        <v>13.81</v>
      </c>
      <c r="Z1605" s="275">
        <v>1</v>
      </c>
      <c r="AA1605" s="282" t="s">
        <v>630</v>
      </c>
      <c r="AB1605" s="289" t="s">
        <v>426</v>
      </c>
      <c r="AC1605" s="275" t="s">
        <v>2511</v>
      </c>
      <c r="AD1605" s="290" t="s">
        <v>350</v>
      </c>
      <c r="AE1605" s="292"/>
      <c r="AF1605" s="292" t="s">
        <v>2134</v>
      </c>
      <c r="AG1605" s="292"/>
    </row>
    <row r="1606" spans="1:33" x14ac:dyDescent="0.25">
      <c r="A1606" s="275">
        <v>1350</v>
      </c>
      <c r="B1606" s="275" t="s">
        <v>124</v>
      </c>
      <c r="C1606" s="275" t="s">
        <v>21</v>
      </c>
      <c r="D1606" s="275">
        <v>8243</v>
      </c>
      <c r="E1606" s="275" t="s">
        <v>120</v>
      </c>
      <c r="F1606" s="275" t="s">
        <v>14</v>
      </c>
      <c r="G1606" s="276">
        <v>13500210091845</v>
      </c>
      <c r="H1606" s="277" t="s">
        <v>55</v>
      </c>
      <c r="I1606" s="277" t="s">
        <v>1177</v>
      </c>
      <c r="J1606" s="278">
        <v>42461</v>
      </c>
      <c r="K1606" s="279">
        <v>66</v>
      </c>
      <c r="L1606" s="275" t="s">
        <v>111</v>
      </c>
      <c r="M1606" s="275" t="s">
        <v>42</v>
      </c>
      <c r="N1606" s="278">
        <v>42524</v>
      </c>
      <c r="O1606" s="278" t="s">
        <v>268</v>
      </c>
      <c r="P1606" s="279">
        <v>3</v>
      </c>
      <c r="Q1606" s="278" t="s">
        <v>33</v>
      </c>
      <c r="R1606" s="275">
        <v>140880</v>
      </c>
      <c r="S1606" s="275" t="s">
        <v>243</v>
      </c>
      <c r="T1606" s="275">
        <v>15163.06</v>
      </c>
      <c r="U1606" s="275" t="s">
        <v>243</v>
      </c>
      <c r="V1606" s="283">
        <v>140880.0438535366</v>
      </c>
      <c r="W1606" s="275" t="s">
        <v>100</v>
      </c>
      <c r="X1606" s="275" t="s">
        <v>114</v>
      </c>
      <c r="Y1606" s="275">
        <v>15.16</v>
      </c>
      <c r="Z1606" s="275">
        <v>1</v>
      </c>
      <c r="AA1606" s="282" t="s">
        <v>630</v>
      </c>
      <c r="AB1606" s="289" t="s">
        <v>426</v>
      </c>
      <c r="AC1606" s="275" t="s">
        <v>2281</v>
      </c>
      <c r="AD1606" s="290" t="s">
        <v>350</v>
      </c>
      <c r="AE1606" s="292"/>
      <c r="AF1606" s="292" t="s">
        <v>2134</v>
      </c>
      <c r="AG1606" s="292"/>
    </row>
    <row r="1607" spans="1:33" x14ac:dyDescent="0.25">
      <c r="A1607" s="275">
        <v>1350</v>
      </c>
      <c r="B1607" s="275" t="s">
        <v>124</v>
      </c>
      <c r="C1607" s="275" t="s">
        <v>21</v>
      </c>
      <c r="D1607" s="275">
        <v>8243</v>
      </c>
      <c r="E1607" s="275" t="s">
        <v>120</v>
      </c>
      <c r="F1607" s="275" t="s">
        <v>14</v>
      </c>
      <c r="G1607" s="276">
        <v>13500210091885</v>
      </c>
      <c r="H1607" s="277" t="s">
        <v>55</v>
      </c>
      <c r="I1607" s="277" t="s">
        <v>1177</v>
      </c>
      <c r="J1607" s="278">
        <v>42461</v>
      </c>
      <c r="K1607" s="279">
        <v>66</v>
      </c>
      <c r="L1607" s="275" t="s">
        <v>111</v>
      </c>
      <c r="M1607" s="275" t="s">
        <v>42</v>
      </c>
      <c r="N1607" s="278">
        <v>42524</v>
      </c>
      <c r="O1607" s="278" t="s">
        <v>268</v>
      </c>
      <c r="P1607" s="279">
        <v>3</v>
      </c>
      <c r="Q1607" s="278" t="s">
        <v>33</v>
      </c>
      <c r="R1607" s="275">
        <v>281112.51</v>
      </c>
      <c r="S1607" s="275" t="s">
        <v>243</v>
      </c>
      <c r="T1607" s="275">
        <v>30256.42</v>
      </c>
      <c r="U1607" s="275" t="s">
        <v>243</v>
      </c>
      <c r="V1607" s="283">
        <v>281112.50476163928</v>
      </c>
      <c r="W1607" s="275" t="s">
        <v>100</v>
      </c>
      <c r="X1607" s="275" t="s">
        <v>114</v>
      </c>
      <c r="Y1607" s="275">
        <v>30.26</v>
      </c>
      <c r="Z1607" s="275">
        <v>1</v>
      </c>
      <c r="AA1607" s="282" t="s">
        <v>630</v>
      </c>
      <c r="AB1607" s="289" t="s">
        <v>426</v>
      </c>
      <c r="AC1607" s="275" t="s">
        <v>2511</v>
      </c>
      <c r="AD1607" s="290" t="s">
        <v>350</v>
      </c>
      <c r="AE1607" s="292"/>
      <c r="AF1607" s="292" t="s">
        <v>2134</v>
      </c>
      <c r="AG1607" s="292"/>
    </row>
    <row r="1608" spans="1:33" x14ac:dyDescent="0.25">
      <c r="A1608" s="275">
        <v>1350</v>
      </c>
      <c r="B1608" s="275" t="s">
        <v>124</v>
      </c>
      <c r="C1608" s="275" t="s">
        <v>21</v>
      </c>
      <c r="D1608" s="275">
        <v>95</v>
      </c>
      <c r="E1608" s="275" t="s">
        <v>153</v>
      </c>
      <c r="F1608" s="275" t="s">
        <v>17</v>
      </c>
      <c r="G1608" s="276">
        <v>13500210089860</v>
      </c>
      <c r="H1608" s="277" t="s">
        <v>60</v>
      </c>
      <c r="I1608" s="277" t="s">
        <v>1349</v>
      </c>
      <c r="J1608" s="278">
        <v>42402</v>
      </c>
      <c r="K1608" s="279">
        <v>125</v>
      </c>
      <c r="L1608" s="275" t="s">
        <v>127</v>
      </c>
      <c r="M1608" s="275" t="s">
        <v>128</v>
      </c>
      <c r="N1608" s="278">
        <v>42466</v>
      </c>
      <c r="O1608" s="278" t="s">
        <v>266</v>
      </c>
      <c r="P1608" s="279">
        <v>61</v>
      </c>
      <c r="Q1608" s="278" t="s">
        <v>35</v>
      </c>
      <c r="R1608" s="275">
        <v>214377.17</v>
      </c>
      <c r="S1608" s="275" t="s">
        <v>243</v>
      </c>
      <c r="T1608" s="275">
        <v>23073.63</v>
      </c>
      <c r="U1608" s="275" t="s">
        <v>243</v>
      </c>
      <c r="V1608" s="283">
        <v>214377.1775789503</v>
      </c>
      <c r="W1608" s="275" t="s">
        <v>100</v>
      </c>
      <c r="X1608" s="275" t="s">
        <v>114</v>
      </c>
      <c r="Y1608" s="275">
        <v>23.07</v>
      </c>
      <c r="Z1608" s="275">
        <v>1</v>
      </c>
      <c r="AA1608" s="282" t="s">
        <v>630</v>
      </c>
      <c r="AB1608" s="289" t="s">
        <v>422</v>
      </c>
      <c r="AC1608" s="275" t="s">
        <v>1840</v>
      </c>
      <c r="AD1608" s="290" t="s">
        <v>350</v>
      </c>
      <c r="AE1608" s="292"/>
      <c r="AF1608" s="292" t="s">
        <v>2134</v>
      </c>
      <c r="AG1608" s="292"/>
    </row>
    <row r="1609" spans="1:33" x14ac:dyDescent="0.25">
      <c r="A1609" s="275">
        <v>3071</v>
      </c>
      <c r="B1609" s="275" t="s">
        <v>139</v>
      </c>
      <c r="C1609" s="275" t="s">
        <v>21</v>
      </c>
      <c r="D1609" s="275">
        <v>1320</v>
      </c>
      <c r="E1609" s="275" t="s">
        <v>188</v>
      </c>
      <c r="F1609" s="275" t="s">
        <v>21</v>
      </c>
      <c r="G1609" s="276">
        <v>30710310097628</v>
      </c>
      <c r="H1609" s="277" t="s">
        <v>59</v>
      </c>
      <c r="I1609" s="277" t="s">
        <v>125</v>
      </c>
      <c r="J1609" s="278">
        <v>42461</v>
      </c>
      <c r="K1609" s="279">
        <v>66</v>
      </c>
      <c r="L1609" s="275" t="s">
        <v>111</v>
      </c>
      <c r="M1609" s="275" t="s">
        <v>42</v>
      </c>
      <c r="N1609" s="278">
        <v>42524</v>
      </c>
      <c r="O1609" s="278" t="s">
        <v>268</v>
      </c>
      <c r="P1609" s="279">
        <v>3</v>
      </c>
      <c r="Q1609" s="278" t="s">
        <v>33</v>
      </c>
      <c r="R1609" s="275">
        <v>44086</v>
      </c>
      <c r="S1609" s="275" t="s">
        <v>243</v>
      </c>
      <c r="T1609" s="275">
        <v>4745.0200000000004</v>
      </c>
      <c r="U1609" s="275" t="s">
        <v>243</v>
      </c>
      <c r="V1609" s="283">
        <v>44085.997528593063</v>
      </c>
      <c r="W1609" s="275" t="s">
        <v>100</v>
      </c>
      <c r="X1609" s="275" t="s">
        <v>107</v>
      </c>
      <c r="Y1609" s="275">
        <v>4.75</v>
      </c>
      <c r="Z1609" s="275">
        <v>1</v>
      </c>
      <c r="AA1609" s="282" t="s">
        <v>630</v>
      </c>
      <c r="AB1609" s="289" t="s">
        <v>436</v>
      </c>
      <c r="AC1609" s="275" t="s">
        <v>358</v>
      </c>
      <c r="AD1609" s="290" t="s">
        <v>350</v>
      </c>
      <c r="AE1609" s="292"/>
      <c r="AF1609" s="292" t="s">
        <v>2134</v>
      </c>
      <c r="AG1609" s="292"/>
    </row>
    <row r="1610" spans="1:33" x14ac:dyDescent="0.25">
      <c r="A1610" s="275">
        <v>3071</v>
      </c>
      <c r="B1610" s="275" t="s">
        <v>139</v>
      </c>
      <c r="C1610" s="275" t="s">
        <v>21</v>
      </c>
      <c r="D1610" s="275">
        <v>1320</v>
      </c>
      <c r="E1610" s="275" t="s">
        <v>188</v>
      </c>
      <c r="F1610" s="275" t="s">
        <v>21</v>
      </c>
      <c r="G1610" s="276">
        <v>30710310097642</v>
      </c>
      <c r="H1610" s="277" t="s">
        <v>59</v>
      </c>
      <c r="I1610" s="277" t="s">
        <v>125</v>
      </c>
      <c r="J1610" s="278">
        <v>42461</v>
      </c>
      <c r="K1610" s="279">
        <v>66</v>
      </c>
      <c r="L1610" s="275" t="s">
        <v>111</v>
      </c>
      <c r="M1610" s="275" t="s">
        <v>42</v>
      </c>
      <c r="N1610" s="278">
        <v>42524</v>
      </c>
      <c r="O1610" s="278" t="s">
        <v>268</v>
      </c>
      <c r="P1610" s="279">
        <v>3</v>
      </c>
      <c r="Q1610" s="278" t="s">
        <v>33</v>
      </c>
      <c r="R1610" s="275">
        <v>277912</v>
      </c>
      <c r="S1610" s="275" t="s">
        <v>243</v>
      </c>
      <c r="T1610" s="275">
        <v>29911.95</v>
      </c>
      <c r="U1610" s="275" t="s">
        <v>243</v>
      </c>
      <c r="V1610" s="283">
        <v>277912.03277866042</v>
      </c>
      <c r="W1610" s="275" t="s">
        <v>100</v>
      </c>
      <c r="X1610" s="275" t="s">
        <v>107</v>
      </c>
      <c r="Y1610" s="275">
        <v>29.91</v>
      </c>
      <c r="Z1610" s="275">
        <v>1</v>
      </c>
      <c r="AA1610" s="282" t="s">
        <v>630</v>
      </c>
      <c r="AB1610" s="289" t="s">
        <v>436</v>
      </c>
      <c r="AC1610" s="275" t="s">
        <v>358</v>
      </c>
      <c r="AD1610" s="290" t="s">
        <v>350</v>
      </c>
      <c r="AE1610" s="292"/>
      <c r="AF1610" s="292" t="s">
        <v>2134</v>
      </c>
      <c r="AG1610" s="292"/>
    </row>
    <row r="1611" spans="1:33" x14ac:dyDescent="0.25">
      <c r="A1611" s="275">
        <v>3071</v>
      </c>
      <c r="B1611" s="275" t="s">
        <v>139</v>
      </c>
      <c r="C1611" s="275" t="s">
        <v>21</v>
      </c>
      <c r="D1611" s="275">
        <v>413</v>
      </c>
      <c r="E1611" s="275" t="s">
        <v>136</v>
      </c>
      <c r="F1611" s="275" t="s">
        <v>13</v>
      </c>
      <c r="G1611" s="276">
        <v>30710310091929</v>
      </c>
      <c r="H1611" s="277" t="s">
        <v>59</v>
      </c>
      <c r="I1611" s="277" t="s">
        <v>125</v>
      </c>
      <c r="J1611" s="278">
        <v>42311</v>
      </c>
      <c r="K1611" s="279">
        <v>216</v>
      </c>
      <c r="L1611" s="275" t="s">
        <v>111</v>
      </c>
      <c r="M1611" s="275" t="s">
        <v>42</v>
      </c>
      <c r="N1611" s="278">
        <v>42342</v>
      </c>
      <c r="O1611" s="278" t="s">
        <v>273</v>
      </c>
      <c r="P1611" s="279">
        <v>185</v>
      </c>
      <c r="Q1611" s="278" t="s">
        <v>37</v>
      </c>
      <c r="R1611" s="275">
        <v>249428.04</v>
      </c>
      <c r="S1611" s="275" t="s">
        <v>243</v>
      </c>
      <c r="T1611" s="275">
        <v>26846.19</v>
      </c>
      <c r="U1611" s="275" t="s">
        <v>243</v>
      </c>
      <c r="V1611" s="283">
        <v>249428.04582322933</v>
      </c>
      <c r="W1611" s="275" t="s">
        <v>100</v>
      </c>
      <c r="X1611" s="275" t="s">
        <v>114</v>
      </c>
      <c r="Y1611" s="275">
        <v>26.85</v>
      </c>
      <c r="Z1611" s="275">
        <v>1</v>
      </c>
      <c r="AA1611" s="282" t="s">
        <v>630</v>
      </c>
      <c r="AB1611" s="289" t="s">
        <v>428</v>
      </c>
      <c r="AC1611" s="275" t="s">
        <v>2564</v>
      </c>
      <c r="AD1611" s="290" t="s">
        <v>350</v>
      </c>
      <c r="AE1611" s="292" t="s">
        <v>69</v>
      </c>
      <c r="AF1611" s="292" t="s">
        <v>2134</v>
      </c>
      <c r="AG1611" s="292" t="s">
        <v>2134</v>
      </c>
    </row>
    <row r="1612" spans="1:33" x14ac:dyDescent="0.25">
      <c r="A1612" s="275">
        <v>802</v>
      </c>
      <c r="B1612" s="275" t="s">
        <v>245</v>
      </c>
      <c r="C1612" s="275" t="s">
        <v>19</v>
      </c>
      <c r="D1612" s="275">
        <v>803</v>
      </c>
      <c r="E1612" s="275" t="s">
        <v>835</v>
      </c>
      <c r="F1612" s="275" t="s">
        <v>19</v>
      </c>
      <c r="G1612" s="276" t="s">
        <v>836</v>
      </c>
      <c r="H1612" s="277" t="s">
        <v>54</v>
      </c>
      <c r="I1612" s="277" t="s">
        <v>837</v>
      </c>
      <c r="J1612" s="278">
        <v>42366</v>
      </c>
      <c r="K1612" s="279">
        <v>161</v>
      </c>
      <c r="L1612" s="275" t="s">
        <v>158</v>
      </c>
      <c r="M1612" s="275" t="s">
        <v>41</v>
      </c>
      <c r="N1612" s="278">
        <v>42367</v>
      </c>
      <c r="O1612" s="278" t="s">
        <v>273</v>
      </c>
      <c r="P1612" s="279">
        <v>160</v>
      </c>
      <c r="Q1612" s="278" t="s">
        <v>39</v>
      </c>
      <c r="R1612" s="275">
        <v>1534306.33</v>
      </c>
      <c r="S1612" s="275" t="s">
        <v>246</v>
      </c>
      <c r="T1612" s="275">
        <v>998442.33</v>
      </c>
      <c r="U1612" s="275" t="s">
        <v>246</v>
      </c>
      <c r="V1612" s="283">
        <v>1534306.3359216996</v>
      </c>
      <c r="W1612" s="275" t="s">
        <v>100</v>
      </c>
      <c r="X1612" s="275" t="s">
        <v>107</v>
      </c>
      <c r="Y1612" s="275">
        <v>998.44</v>
      </c>
      <c r="Z1612" s="275">
        <v>1</v>
      </c>
      <c r="AA1612" s="282" t="s">
        <v>630</v>
      </c>
      <c r="AB1612" s="289" t="s">
        <v>1178</v>
      </c>
      <c r="AC1612" s="275" t="s">
        <v>1179</v>
      </c>
      <c r="AD1612" s="290" t="s">
        <v>350</v>
      </c>
      <c r="AE1612" s="292"/>
      <c r="AF1612" s="292" t="s">
        <v>2134</v>
      </c>
      <c r="AG1612" s="292"/>
    </row>
    <row r="1613" spans="1:33" x14ac:dyDescent="0.25">
      <c r="A1613" s="275">
        <v>8104</v>
      </c>
      <c r="B1613" s="275" t="s">
        <v>140</v>
      </c>
      <c r="C1613" s="275" t="s">
        <v>22</v>
      </c>
      <c r="D1613" s="275">
        <v>1320</v>
      </c>
      <c r="E1613" s="275" t="s">
        <v>188</v>
      </c>
      <c r="F1613" s="275" t="s">
        <v>21</v>
      </c>
      <c r="G1613" s="276">
        <v>8104013014394</v>
      </c>
      <c r="H1613" s="277" t="s">
        <v>54</v>
      </c>
      <c r="I1613" s="277" t="s">
        <v>324</v>
      </c>
      <c r="J1613" s="278">
        <v>42419</v>
      </c>
      <c r="K1613" s="279">
        <v>108</v>
      </c>
      <c r="L1613" s="275" t="s">
        <v>127</v>
      </c>
      <c r="M1613" s="275" t="s">
        <v>128</v>
      </c>
      <c r="N1613" s="278">
        <v>42495</v>
      </c>
      <c r="O1613" s="278" t="s">
        <v>268</v>
      </c>
      <c r="P1613" s="279">
        <v>32</v>
      </c>
      <c r="Q1613" s="278" t="s">
        <v>34</v>
      </c>
      <c r="R1613" s="275">
        <v>45240</v>
      </c>
      <c r="S1613" s="275" t="s">
        <v>248</v>
      </c>
      <c r="T1613" s="275">
        <v>40559.440000000002</v>
      </c>
      <c r="U1613" s="275" t="s">
        <v>248</v>
      </c>
      <c r="V1613" s="283">
        <v>45239.997260577729</v>
      </c>
      <c r="W1613" s="275" t="s">
        <v>100</v>
      </c>
      <c r="X1613" s="275" t="s">
        <v>114</v>
      </c>
      <c r="Y1613" s="275">
        <v>40.56</v>
      </c>
      <c r="Z1613" s="275">
        <v>1</v>
      </c>
      <c r="AA1613" s="282" t="s">
        <v>630</v>
      </c>
      <c r="AB1613" s="289" t="s">
        <v>436</v>
      </c>
      <c r="AC1613" s="275" t="s">
        <v>2260</v>
      </c>
      <c r="AD1613" s="290" t="s">
        <v>350</v>
      </c>
      <c r="AE1613" s="292"/>
      <c r="AF1613" s="292" t="s">
        <v>2134</v>
      </c>
      <c r="AG1613" s="292"/>
    </row>
    <row r="1614" spans="1:33" x14ac:dyDescent="0.25">
      <c r="A1614" s="275">
        <v>8104</v>
      </c>
      <c r="B1614" s="275" t="s">
        <v>140</v>
      </c>
      <c r="C1614" s="275" t="s">
        <v>22</v>
      </c>
      <c r="D1614" s="275">
        <v>1350</v>
      </c>
      <c r="E1614" s="275" t="s">
        <v>124</v>
      </c>
      <c r="F1614" s="275" t="s">
        <v>21</v>
      </c>
      <c r="G1614" s="276">
        <v>8104013014609</v>
      </c>
      <c r="H1614" s="277" t="s">
        <v>60</v>
      </c>
      <c r="I1614" s="277" t="s">
        <v>791</v>
      </c>
      <c r="J1614" s="278">
        <v>42451</v>
      </c>
      <c r="K1614" s="279">
        <v>76</v>
      </c>
      <c r="L1614" s="275" t="s">
        <v>127</v>
      </c>
      <c r="M1614" s="275" t="s">
        <v>128</v>
      </c>
      <c r="N1614" s="278">
        <v>42527</v>
      </c>
      <c r="O1614" s="278" t="s">
        <v>268</v>
      </c>
      <c r="P1614" s="279">
        <v>0</v>
      </c>
      <c r="Q1614" s="278" t="s">
        <v>33</v>
      </c>
      <c r="R1614" s="275">
        <v>130.97999999999999</v>
      </c>
      <c r="S1614" s="275" t="s">
        <v>248</v>
      </c>
      <c r="T1614" s="275">
        <v>117.43</v>
      </c>
      <c r="U1614" s="275" t="s">
        <v>248</v>
      </c>
      <c r="V1614" s="283">
        <v>130.98141587530901</v>
      </c>
      <c r="W1614" s="275" t="s">
        <v>100</v>
      </c>
      <c r="X1614" s="275" t="s">
        <v>114</v>
      </c>
      <c r="Y1614" s="275">
        <v>0.12</v>
      </c>
      <c r="Z1614" s="275">
        <v>1</v>
      </c>
      <c r="AA1614" s="282" t="s">
        <v>631</v>
      </c>
      <c r="AB1614" s="289" t="s">
        <v>411</v>
      </c>
      <c r="AC1614" s="275" t="s">
        <v>362</v>
      </c>
      <c r="AD1614" s="290" t="s">
        <v>349</v>
      </c>
      <c r="AE1614" s="292"/>
      <c r="AF1614" s="292"/>
      <c r="AG1614" s="292"/>
    </row>
    <row r="1615" spans="1:33" x14ac:dyDescent="0.25">
      <c r="A1615" s="275">
        <v>8104</v>
      </c>
      <c r="B1615" s="275" t="s">
        <v>140</v>
      </c>
      <c r="C1615" s="275" t="s">
        <v>22</v>
      </c>
      <c r="D1615" s="275">
        <v>1350</v>
      </c>
      <c r="E1615" s="275" t="s">
        <v>124</v>
      </c>
      <c r="F1615" s="275" t="s">
        <v>21</v>
      </c>
      <c r="G1615" s="276">
        <v>8104011073170</v>
      </c>
      <c r="H1615" s="277" t="s">
        <v>54</v>
      </c>
      <c r="I1615" s="277" t="s">
        <v>252</v>
      </c>
      <c r="J1615" s="278">
        <v>42208</v>
      </c>
      <c r="K1615" s="279">
        <v>319</v>
      </c>
      <c r="L1615" s="275" t="s">
        <v>111</v>
      </c>
      <c r="M1615" s="275" t="s">
        <v>42</v>
      </c>
      <c r="N1615" s="278">
        <v>42282</v>
      </c>
      <c r="O1615" s="278" t="s">
        <v>1238</v>
      </c>
      <c r="P1615" s="279">
        <v>245</v>
      </c>
      <c r="Q1615" s="278" t="s">
        <v>37</v>
      </c>
      <c r="R1615" s="275">
        <v>17100</v>
      </c>
      <c r="S1615" s="275" t="s">
        <v>248</v>
      </c>
      <c r="T1615" s="275">
        <v>15330.82</v>
      </c>
      <c r="U1615" s="275" t="s">
        <v>248</v>
      </c>
      <c r="V1615" s="283">
        <v>17099.995828404197</v>
      </c>
      <c r="W1615" s="275" t="s">
        <v>100</v>
      </c>
      <c r="X1615" s="275" t="s">
        <v>114</v>
      </c>
      <c r="Y1615" s="275">
        <v>15.33</v>
      </c>
      <c r="Z1615" s="275">
        <v>1</v>
      </c>
      <c r="AA1615" s="282" t="s">
        <v>630</v>
      </c>
      <c r="AB1615" s="289" t="s">
        <v>411</v>
      </c>
      <c r="AC1615" s="275" t="s">
        <v>358</v>
      </c>
      <c r="AD1615" s="290" t="s">
        <v>350</v>
      </c>
      <c r="AE1615" s="292"/>
      <c r="AF1615" s="292" t="s">
        <v>2134</v>
      </c>
      <c r="AG1615" s="292"/>
    </row>
    <row r="1616" spans="1:33" x14ac:dyDescent="0.25">
      <c r="A1616" s="275">
        <v>8104</v>
      </c>
      <c r="B1616" s="275" t="s">
        <v>140</v>
      </c>
      <c r="C1616" s="275" t="s">
        <v>22</v>
      </c>
      <c r="D1616" s="275">
        <v>1750</v>
      </c>
      <c r="E1616" s="275" t="s">
        <v>159</v>
      </c>
      <c r="F1616" s="275" t="s">
        <v>18</v>
      </c>
      <c r="G1616" s="276">
        <v>8104013014645</v>
      </c>
      <c r="H1616" s="277" t="s">
        <v>54</v>
      </c>
      <c r="I1616" s="277" t="s">
        <v>326</v>
      </c>
      <c r="J1616" s="278">
        <v>42454</v>
      </c>
      <c r="K1616" s="279">
        <v>73</v>
      </c>
      <c r="L1616" s="275" t="s">
        <v>111</v>
      </c>
      <c r="M1616" s="275" t="s">
        <v>42</v>
      </c>
      <c r="N1616" s="278">
        <v>42524</v>
      </c>
      <c r="O1616" s="278" t="s">
        <v>268</v>
      </c>
      <c r="P1616" s="279">
        <v>3</v>
      </c>
      <c r="Q1616" s="278" t="s">
        <v>33</v>
      </c>
      <c r="R1616" s="275">
        <v>128800</v>
      </c>
      <c r="S1616" s="275" t="s">
        <v>248</v>
      </c>
      <c r="T1616" s="275">
        <v>115474.27</v>
      </c>
      <c r="U1616" s="275" t="s">
        <v>248</v>
      </c>
      <c r="V1616" s="283">
        <v>128799.99473531226</v>
      </c>
      <c r="W1616" s="275" t="s">
        <v>100</v>
      </c>
      <c r="X1616" s="275" t="s">
        <v>114</v>
      </c>
      <c r="Y1616" s="275">
        <v>115.47</v>
      </c>
      <c r="Z1616" s="275">
        <v>1</v>
      </c>
      <c r="AA1616" s="282" t="s">
        <v>630</v>
      </c>
      <c r="AB1616" s="289" t="s">
        <v>452</v>
      </c>
      <c r="AC1616" s="275" t="s">
        <v>357</v>
      </c>
      <c r="AD1616" s="290" t="s">
        <v>350</v>
      </c>
      <c r="AE1616" s="292"/>
      <c r="AF1616" s="292" t="s">
        <v>2134</v>
      </c>
      <c r="AG1616" s="292"/>
    </row>
    <row r="1617" spans="1:33" x14ac:dyDescent="0.25">
      <c r="A1617" s="275">
        <v>8104</v>
      </c>
      <c r="B1617" s="275" t="s">
        <v>140</v>
      </c>
      <c r="C1617" s="275" t="s">
        <v>22</v>
      </c>
      <c r="D1617" s="275">
        <v>1772</v>
      </c>
      <c r="E1617" s="275" t="s">
        <v>236</v>
      </c>
      <c r="F1617" s="275" t="s">
        <v>15</v>
      </c>
      <c r="G1617" s="276">
        <v>8104011074393</v>
      </c>
      <c r="H1617" s="277" t="s">
        <v>54</v>
      </c>
      <c r="I1617" s="277" t="s">
        <v>585</v>
      </c>
      <c r="J1617" s="278">
        <v>42235</v>
      </c>
      <c r="K1617" s="279">
        <v>292</v>
      </c>
      <c r="L1617" s="275" t="s">
        <v>158</v>
      </c>
      <c r="M1617" s="275" t="s">
        <v>41</v>
      </c>
      <c r="N1617" s="278">
        <v>42250</v>
      </c>
      <c r="O1617" s="278" t="s">
        <v>1238</v>
      </c>
      <c r="P1617" s="279">
        <v>277</v>
      </c>
      <c r="Q1617" s="278" t="s">
        <v>37</v>
      </c>
      <c r="R1617" s="275">
        <v>8844.2900000000009</v>
      </c>
      <c r="S1617" s="275" t="s">
        <v>248</v>
      </c>
      <c r="T1617" s="275">
        <v>7929.25</v>
      </c>
      <c r="U1617" s="275" t="s">
        <v>248</v>
      </c>
      <c r="V1617" s="283">
        <v>8844.2850364412316</v>
      </c>
      <c r="W1617" s="275" t="s">
        <v>100</v>
      </c>
      <c r="X1617" s="275" t="s">
        <v>114</v>
      </c>
      <c r="Y1617" s="275">
        <v>7.93</v>
      </c>
      <c r="Z1617" s="275">
        <v>1</v>
      </c>
      <c r="AA1617" s="282" t="s">
        <v>629</v>
      </c>
      <c r="AB1617" s="289" t="s">
        <v>473</v>
      </c>
      <c r="AC1617" s="275" t="s">
        <v>1180</v>
      </c>
      <c r="AD1617" s="290" t="s">
        <v>349</v>
      </c>
      <c r="AE1617" s="292"/>
      <c r="AF1617" s="292" t="s">
        <v>2134</v>
      </c>
      <c r="AG1617" s="292"/>
    </row>
    <row r="1618" spans="1:33" x14ac:dyDescent="0.25">
      <c r="A1618" s="275">
        <v>8104</v>
      </c>
      <c r="B1618" s="275" t="s">
        <v>140</v>
      </c>
      <c r="C1618" s="275" t="s">
        <v>22</v>
      </c>
      <c r="D1618" s="275">
        <v>1960</v>
      </c>
      <c r="E1618" s="275" t="s">
        <v>151</v>
      </c>
      <c r="F1618" s="275" t="s">
        <v>22</v>
      </c>
      <c r="G1618" s="276">
        <v>8104011081561</v>
      </c>
      <c r="H1618" s="277" t="s">
        <v>54</v>
      </c>
      <c r="I1618" s="277" t="s">
        <v>326</v>
      </c>
      <c r="J1618" s="278">
        <v>42419</v>
      </c>
      <c r="K1618" s="279">
        <v>108</v>
      </c>
      <c r="L1618" s="275" t="s">
        <v>105</v>
      </c>
      <c r="M1618" s="275" t="s">
        <v>41</v>
      </c>
      <c r="N1618" s="278">
        <v>42495</v>
      </c>
      <c r="O1618" s="278" t="s">
        <v>268</v>
      </c>
      <c r="P1618" s="279">
        <v>32</v>
      </c>
      <c r="Q1618" s="278" t="s">
        <v>34</v>
      </c>
      <c r="R1618" s="275">
        <v>1002.64</v>
      </c>
      <c r="S1618" s="275" t="s">
        <v>248</v>
      </c>
      <c r="T1618" s="275">
        <v>898.91</v>
      </c>
      <c r="U1618" s="275" t="s">
        <v>248</v>
      </c>
      <c r="V1618" s="283">
        <v>1002.6441671163587</v>
      </c>
      <c r="W1618" s="275" t="s">
        <v>100</v>
      </c>
      <c r="X1618" s="275" t="s">
        <v>107</v>
      </c>
      <c r="Y1618" s="275">
        <v>0.9</v>
      </c>
      <c r="Z1618" s="275">
        <v>1</v>
      </c>
      <c r="AA1618" s="282" t="s">
        <v>629</v>
      </c>
      <c r="AB1618" s="289" t="s">
        <v>455</v>
      </c>
      <c r="AC1618" s="275" t="s">
        <v>2261</v>
      </c>
      <c r="AD1618" s="290" t="s">
        <v>349</v>
      </c>
      <c r="AE1618" s="292" t="s">
        <v>65</v>
      </c>
      <c r="AF1618" s="292" t="s">
        <v>2134</v>
      </c>
      <c r="AG1618" s="292"/>
    </row>
    <row r="1619" spans="1:33" x14ac:dyDescent="0.25">
      <c r="A1619" s="275">
        <v>8104</v>
      </c>
      <c r="B1619" s="275" t="s">
        <v>140</v>
      </c>
      <c r="C1619" s="275" t="s">
        <v>22</v>
      </c>
      <c r="D1619" s="275">
        <v>1960</v>
      </c>
      <c r="E1619" s="275" t="s">
        <v>151</v>
      </c>
      <c r="F1619" s="275" t="s">
        <v>22</v>
      </c>
      <c r="G1619" s="276">
        <v>8104011081119</v>
      </c>
      <c r="H1619" s="277" t="s">
        <v>54</v>
      </c>
      <c r="I1619" s="277" t="s">
        <v>326</v>
      </c>
      <c r="J1619" s="278">
        <v>42418</v>
      </c>
      <c r="K1619" s="279">
        <v>109</v>
      </c>
      <c r="L1619" s="275" t="s">
        <v>105</v>
      </c>
      <c r="M1619" s="275" t="s">
        <v>41</v>
      </c>
      <c r="N1619" s="278">
        <v>42495</v>
      </c>
      <c r="O1619" s="278" t="s">
        <v>268</v>
      </c>
      <c r="P1619" s="279">
        <v>32</v>
      </c>
      <c r="Q1619" s="278" t="s">
        <v>34</v>
      </c>
      <c r="R1619" s="275">
        <v>5000</v>
      </c>
      <c r="S1619" s="275" t="s">
        <v>248</v>
      </c>
      <c r="T1619" s="275">
        <v>4482.7</v>
      </c>
      <c r="U1619" s="275" t="s">
        <v>248</v>
      </c>
      <c r="V1619" s="283">
        <v>5000.0033461998437</v>
      </c>
      <c r="W1619" s="275" t="s">
        <v>100</v>
      </c>
      <c r="X1619" s="275" t="s">
        <v>107</v>
      </c>
      <c r="Y1619" s="275">
        <v>4.4800000000000004</v>
      </c>
      <c r="Z1619" s="275">
        <v>1</v>
      </c>
      <c r="AA1619" s="282" t="s">
        <v>629</v>
      </c>
      <c r="AB1619" s="289" t="s">
        <v>455</v>
      </c>
      <c r="AC1619" s="275" t="s">
        <v>2261</v>
      </c>
      <c r="AD1619" s="290" t="s">
        <v>349</v>
      </c>
      <c r="AE1619" s="292" t="s">
        <v>65</v>
      </c>
      <c r="AF1619" s="292" t="s">
        <v>2134</v>
      </c>
      <c r="AG1619" s="292"/>
    </row>
    <row r="1620" spans="1:33" x14ac:dyDescent="0.25">
      <c r="A1620" s="275">
        <v>8104</v>
      </c>
      <c r="B1620" s="275" t="s">
        <v>140</v>
      </c>
      <c r="C1620" s="275" t="s">
        <v>22</v>
      </c>
      <c r="D1620" s="275">
        <v>1960</v>
      </c>
      <c r="E1620" s="275" t="s">
        <v>151</v>
      </c>
      <c r="F1620" s="275" t="s">
        <v>22</v>
      </c>
      <c r="G1620" s="276">
        <v>8104011081080</v>
      </c>
      <c r="H1620" s="277" t="s">
        <v>54</v>
      </c>
      <c r="I1620" s="277" t="s">
        <v>326</v>
      </c>
      <c r="J1620" s="278">
        <v>42418</v>
      </c>
      <c r="K1620" s="279">
        <v>109</v>
      </c>
      <c r="L1620" s="275" t="s">
        <v>105</v>
      </c>
      <c r="M1620" s="275" t="s">
        <v>41</v>
      </c>
      <c r="N1620" s="278">
        <v>42495</v>
      </c>
      <c r="O1620" s="278" t="s">
        <v>268</v>
      </c>
      <c r="P1620" s="279">
        <v>32</v>
      </c>
      <c r="Q1620" s="278" t="s">
        <v>34</v>
      </c>
      <c r="R1620" s="275">
        <v>16320</v>
      </c>
      <c r="S1620" s="275" t="s">
        <v>248</v>
      </c>
      <c r="T1620" s="275">
        <v>14631.52</v>
      </c>
      <c r="U1620" s="275" t="s">
        <v>248</v>
      </c>
      <c r="V1620" s="283">
        <v>16319.996644876957</v>
      </c>
      <c r="W1620" s="275" t="s">
        <v>100</v>
      </c>
      <c r="X1620" s="275" t="s">
        <v>107</v>
      </c>
      <c r="Y1620" s="275">
        <v>14.63</v>
      </c>
      <c r="Z1620" s="275">
        <v>1</v>
      </c>
      <c r="AA1620" s="282" t="s">
        <v>630</v>
      </c>
      <c r="AB1620" s="289" t="s">
        <v>455</v>
      </c>
      <c r="AC1620" s="275" t="s">
        <v>2261</v>
      </c>
      <c r="AD1620" s="290" t="s">
        <v>350</v>
      </c>
      <c r="AE1620" s="292" t="s">
        <v>65</v>
      </c>
      <c r="AF1620" s="292" t="s">
        <v>2134</v>
      </c>
      <c r="AG1620" s="292"/>
    </row>
    <row r="1621" spans="1:33" x14ac:dyDescent="0.25">
      <c r="A1621" s="275">
        <v>8104</v>
      </c>
      <c r="B1621" s="275" t="s">
        <v>140</v>
      </c>
      <c r="C1621" s="275" t="s">
        <v>22</v>
      </c>
      <c r="D1621" s="275">
        <v>1960</v>
      </c>
      <c r="E1621" s="275" t="s">
        <v>151</v>
      </c>
      <c r="F1621" s="275" t="s">
        <v>22</v>
      </c>
      <c r="G1621" s="276">
        <v>8104011082421</v>
      </c>
      <c r="H1621" s="277" t="s">
        <v>54</v>
      </c>
      <c r="I1621" s="277" t="s">
        <v>326</v>
      </c>
      <c r="J1621" s="278">
        <v>42451</v>
      </c>
      <c r="K1621" s="279">
        <v>76</v>
      </c>
      <c r="L1621" s="275" t="s">
        <v>105</v>
      </c>
      <c r="M1621" s="275" t="s">
        <v>41</v>
      </c>
      <c r="N1621" s="278">
        <v>42495</v>
      </c>
      <c r="O1621" s="278" t="s">
        <v>268</v>
      </c>
      <c r="P1621" s="279">
        <v>32</v>
      </c>
      <c r="Q1621" s="278" t="s">
        <v>34</v>
      </c>
      <c r="R1621" s="275">
        <v>17136</v>
      </c>
      <c r="S1621" s="275" t="s">
        <v>248</v>
      </c>
      <c r="T1621" s="275">
        <v>15363.1</v>
      </c>
      <c r="U1621" s="275" t="s">
        <v>248</v>
      </c>
      <c r="V1621" s="283">
        <v>17136.000938720597</v>
      </c>
      <c r="W1621" s="275" t="s">
        <v>100</v>
      </c>
      <c r="X1621" s="275" t="s">
        <v>107</v>
      </c>
      <c r="Y1621" s="275">
        <v>15.36</v>
      </c>
      <c r="Z1621" s="275">
        <v>1</v>
      </c>
      <c r="AA1621" s="282" t="s">
        <v>630</v>
      </c>
      <c r="AB1621" s="289" t="s">
        <v>455</v>
      </c>
      <c r="AC1621" s="275" t="s">
        <v>2261</v>
      </c>
      <c r="AD1621" s="290" t="s">
        <v>350</v>
      </c>
      <c r="AE1621" s="292" t="s">
        <v>65</v>
      </c>
      <c r="AF1621" s="292" t="s">
        <v>2134</v>
      </c>
      <c r="AG1621" s="292"/>
    </row>
    <row r="1622" spans="1:33" x14ac:dyDescent="0.25">
      <c r="A1622" s="275">
        <v>8104</v>
      </c>
      <c r="B1622" s="275" t="s">
        <v>140</v>
      </c>
      <c r="C1622" s="275" t="s">
        <v>22</v>
      </c>
      <c r="D1622" s="275">
        <v>1960</v>
      </c>
      <c r="E1622" s="275" t="s">
        <v>151</v>
      </c>
      <c r="F1622" s="275" t="s">
        <v>22</v>
      </c>
      <c r="G1622" s="276">
        <v>8104011082330</v>
      </c>
      <c r="H1622" s="277" t="s">
        <v>54</v>
      </c>
      <c r="I1622" s="277" t="s">
        <v>326</v>
      </c>
      <c r="J1622" s="278">
        <v>42451</v>
      </c>
      <c r="K1622" s="279">
        <v>76</v>
      </c>
      <c r="L1622" s="275" t="s">
        <v>105</v>
      </c>
      <c r="M1622" s="275" t="s">
        <v>41</v>
      </c>
      <c r="N1622" s="278">
        <v>42495</v>
      </c>
      <c r="O1622" s="278" t="s">
        <v>268</v>
      </c>
      <c r="P1622" s="279">
        <v>32</v>
      </c>
      <c r="Q1622" s="278" t="s">
        <v>34</v>
      </c>
      <c r="R1622" s="275">
        <v>22680</v>
      </c>
      <c r="S1622" s="275" t="s">
        <v>248</v>
      </c>
      <c r="T1622" s="275">
        <v>20333.509999999998</v>
      </c>
      <c r="U1622" s="275" t="s">
        <v>248</v>
      </c>
      <c r="V1622" s="283">
        <v>22679.995993483386</v>
      </c>
      <c r="W1622" s="275" t="s">
        <v>100</v>
      </c>
      <c r="X1622" s="275" t="s">
        <v>107</v>
      </c>
      <c r="Y1622" s="275">
        <v>20.329999999999998</v>
      </c>
      <c r="Z1622" s="275">
        <v>1</v>
      </c>
      <c r="AA1622" s="282" t="s">
        <v>630</v>
      </c>
      <c r="AB1622" s="289" t="s">
        <v>455</v>
      </c>
      <c r="AC1622" s="275" t="s">
        <v>2261</v>
      </c>
      <c r="AD1622" s="290" t="s">
        <v>350</v>
      </c>
      <c r="AE1622" s="292" t="s">
        <v>65</v>
      </c>
      <c r="AF1622" s="292" t="s">
        <v>2134</v>
      </c>
      <c r="AG1622" s="292"/>
    </row>
    <row r="1623" spans="1:33" x14ac:dyDescent="0.25">
      <c r="A1623" s="275">
        <v>8104</v>
      </c>
      <c r="B1623" s="275" t="s">
        <v>140</v>
      </c>
      <c r="C1623" s="275" t="s">
        <v>22</v>
      </c>
      <c r="D1623" s="275">
        <v>1960</v>
      </c>
      <c r="E1623" s="275" t="s">
        <v>151</v>
      </c>
      <c r="F1623" s="275" t="s">
        <v>22</v>
      </c>
      <c r="G1623" s="276">
        <v>8104011082329</v>
      </c>
      <c r="H1623" s="277" t="s">
        <v>54</v>
      </c>
      <c r="I1623" s="277" t="s">
        <v>326</v>
      </c>
      <c r="J1623" s="278">
        <v>42451</v>
      </c>
      <c r="K1623" s="279">
        <v>76</v>
      </c>
      <c r="L1623" s="275" t="s">
        <v>105</v>
      </c>
      <c r="M1623" s="275" t="s">
        <v>41</v>
      </c>
      <c r="N1623" s="278">
        <v>42495</v>
      </c>
      <c r="O1623" s="278" t="s">
        <v>268</v>
      </c>
      <c r="P1623" s="279">
        <v>32</v>
      </c>
      <c r="Q1623" s="278" t="s">
        <v>34</v>
      </c>
      <c r="R1623" s="275">
        <v>33795</v>
      </c>
      <c r="S1623" s="275" t="s">
        <v>248</v>
      </c>
      <c r="T1623" s="275">
        <v>30298.55</v>
      </c>
      <c r="U1623" s="275" t="s">
        <v>248</v>
      </c>
      <c r="V1623" s="283">
        <v>33795.001089745747</v>
      </c>
      <c r="W1623" s="275" t="s">
        <v>100</v>
      </c>
      <c r="X1623" s="275" t="s">
        <v>107</v>
      </c>
      <c r="Y1623" s="275">
        <v>30.3</v>
      </c>
      <c r="Z1623" s="275">
        <v>1</v>
      </c>
      <c r="AA1623" s="282" t="s">
        <v>630</v>
      </c>
      <c r="AB1623" s="289" t="s">
        <v>455</v>
      </c>
      <c r="AC1623" s="275" t="s">
        <v>2261</v>
      </c>
      <c r="AD1623" s="290" t="s">
        <v>350</v>
      </c>
      <c r="AE1623" s="292" t="s">
        <v>65</v>
      </c>
      <c r="AF1623" s="292" t="s">
        <v>2134</v>
      </c>
      <c r="AG1623" s="292" t="s">
        <v>2134</v>
      </c>
    </row>
    <row r="1624" spans="1:33" x14ac:dyDescent="0.25">
      <c r="A1624" s="275">
        <v>8104</v>
      </c>
      <c r="B1624" s="275" t="s">
        <v>140</v>
      </c>
      <c r="C1624" s="275" t="s">
        <v>22</v>
      </c>
      <c r="D1624" s="275">
        <v>1960</v>
      </c>
      <c r="E1624" s="275" t="s">
        <v>151</v>
      </c>
      <c r="F1624" s="275" t="s">
        <v>22</v>
      </c>
      <c r="G1624" s="276">
        <v>8104011081140</v>
      </c>
      <c r="H1624" s="277" t="s">
        <v>54</v>
      </c>
      <c r="I1624" s="277" t="s">
        <v>326</v>
      </c>
      <c r="J1624" s="278">
        <v>42418</v>
      </c>
      <c r="K1624" s="279">
        <v>109</v>
      </c>
      <c r="L1624" s="275" t="s">
        <v>105</v>
      </c>
      <c r="M1624" s="275" t="s">
        <v>41</v>
      </c>
      <c r="N1624" s="278">
        <v>42495</v>
      </c>
      <c r="O1624" s="278" t="s">
        <v>268</v>
      </c>
      <c r="P1624" s="279">
        <v>32</v>
      </c>
      <c r="Q1624" s="278" t="s">
        <v>34</v>
      </c>
      <c r="R1624" s="275">
        <v>56062</v>
      </c>
      <c r="S1624" s="275" t="s">
        <v>248</v>
      </c>
      <c r="T1624" s="275">
        <v>50261.79</v>
      </c>
      <c r="U1624" s="275" t="s">
        <v>248</v>
      </c>
      <c r="V1624" s="283">
        <v>56061.997944540977</v>
      </c>
      <c r="W1624" s="275" t="s">
        <v>100</v>
      </c>
      <c r="X1624" s="275" t="s">
        <v>107</v>
      </c>
      <c r="Y1624" s="275">
        <v>50.26</v>
      </c>
      <c r="Z1624" s="275">
        <v>1</v>
      </c>
      <c r="AA1624" s="282" t="s">
        <v>630</v>
      </c>
      <c r="AB1624" s="289" t="s">
        <v>455</v>
      </c>
      <c r="AC1624" s="275" t="s">
        <v>2261</v>
      </c>
      <c r="AD1624" s="290" t="s">
        <v>350</v>
      </c>
      <c r="AE1624" s="292" t="s">
        <v>65</v>
      </c>
      <c r="AF1624" s="292" t="s">
        <v>2134</v>
      </c>
      <c r="AG1624" s="292"/>
    </row>
    <row r="1625" spans="1:33" x14ac:dyDescent="0.25">
      <c r="A1625" s="275">
        <v>8104</v>
      </c>
      <c r="B1625" s="275" t="s">
        <v>140</v>
      </c>
      <c r="C1625" s="275" t="s">
        <v>22</v>
      </c>
      <c r="D1625" s="275">
        <v>1960</v>
      </c>
      <c r="E1625" s="275" t="s">
        <v>151</v>
      </c>
      <c r="F1625" s="275" t="s">
        <v>22</v>
      </c>
      <c r="G1625" s="276">
        <v>8104011082511</v>
      </c>
      <c r="H1625" s="277" t="s">
        <v>54</v>
      </c>
      <c r="I1625" s="277" t="s">
        <v>326</v>
      </c>
      <c r="J1625" s="278">
        <v>42451</v>
      </c>
      <c r="K1625" s="279">
        <v>76</v>
      </c>
      <c r="L1625" s="275" t="s">
        <v>105</v>
      </c>
      <c r="M1625" s="275" t="s">
        <v>41</v>
      </c>
      <c r="N1625" s="278">
        <v>42495</v>
      </c>
      <c r="O1625" s="278" t="s">
        <v>268</v>
      </c>
      <c r="P1625" s="279">
        <v>32</v>
      </c>
      <c r="Q1625" s="278" t="s">
        <v>34</v>
      </c>
      <c r="R1625" s="275">
        <v>73722</v>
      </c>
      <c r="S1625" s="275" t="s">
        <v>248</v>
      </c>
      <c r="T1625" s="275">
        <v>66094.679999999993</v>
      </c>
      <c r="U1625" s="275" t="s">
        <v>248</v>
      </c>
      <c r="V1625" s="283">
        <v>73722.002624759145</v>
      </c>
      <c r="W1625" s="275" t="s">
        <v>100</v>
      </c>
      <c r="X1625" s="275" t="s">
        <v>107</v>
      </c>
      <c r="Y1625" s="275">
        <v>66.09</v>
      </c>
      <c r="Z1625" s="275">
        <v>1</v>
      </c>
      <c r="AA1625" s="282" t="s">
        <v>630</v>
      </c>
      <c r="AB1625" s="289" t="s">
        <v>455</v>
      </c>
      <c r="AC1625" s="275" t="s">
        <v>2261</v>
      </c>
      <c r="AD1625" s="290" t="s">
        <v>350</v>
      </c>
      <c r="AE1625" s="292" t="s">
        <v>65</v>
      </c>
      <c r="AF1625" s="292" t="s">
        <v>2134</v>
      </c>
      <c r="AG1625" s="292"/>
    </row>
    <row r="1626" spans="1:33" x14ac:dyDescent="0.25">
      <c r="A1626" s="275">
        <v>8104</v>
      </c>
      <c r="B1626" s="275" t="s">
        <v>140</v>
      </c>
      <c r="C1626" s="275" t="s">
        <v>22</v>
      </c>
      <c r="D1626" s="275">
        <v>1960</v>
      </c>
      <c r="E1626" s="275" t="s">
        <v>151</v>
      </c>
      <c r="F1626" s="275" t="s">
        <v>22</v>
      </c>
      <c r="G1626" s="276">
        <v>8104011081335</v>
      </c>
      <c r="H1626" s="277" t="s">
        <v>54</v>
      </c>
      <c r="I1626" s="277" t="s">
        <v>326</v>
      </c>
      <c r="J1626" s="278">
        <v>42418</v>
      </c>
      <c r="K1626" s="279">
        <v>109</v>
      </c>
      <c r="L1626" s="275" t="s">
        <v>105</v>
      </c>
      <c r="M1626" s="275" t="s">
        <v>41</v>
      </c>
      <c r="N1626" s="278">
        <v>42495</v>
      </c>
      <c r="O1626" s="278" t="s">
        <v>268</v>
      </c>
      <c r="P1626" s="279">
        <v>32</v>
      </c>
      <c r="Q1626" s="278" t="s">
        <v>34</v>
      </c>
      <c r="R1626" s="275">
        <v>84256</v>
      </c>
      <c r="S1626" s="275" t="s">
        <v>248</v>
      </c>
      <c r="T1626" s="275">
        <v>75538.820000000007</v>
      </c>
      <c r="U1626" s="280" t="s">
        <v>248</v>
      </c>
      <c r="V1626" s="281">
        <v>84255.995888189645</v>
      </c>
      <c r="W1626" s="275" t="s">
        <v>100</v>
      </c>
      <c r="X1626" s="275" t="s">
        <v>107</v>
      </c>
      <c r="Y1626" s="275">
        <v>75.540000000000006</v>
      </c>
      <c r="Z1626" s="275">
        <v>1</v>
      </c>
      <c r="AA1626" s="282" t="s">
        <v>630</v>
      </c>
      <c r="AB1626" s="289" t="s">
        <v>455</v>
      </c>
      <c r="AC1626" s="275" t="s">
        <v>2261</v>
      </c>
      <c r="AD1626" s="290" t="s">
        <v>350</v>
      </c>
      <c r="AE1626" s="293" t="s">
        <v>65</v>
      </c>
      <c r="AF1626" s="293" t="s">
        <v>2134</v>
      </c>
      <c r="AG1626" s="293"/>
    </row>
    <row r="1627" spans="1:33" s="271" customFormat="1" x14ac:dyDescent="0.25">
      <c r="A1627" s="275">
        <v>8104</v>
      </c>
      <c r="B1627" s="275" t="s">
        <v>140</v>
      </c>
      <c r="C1627" s="275" t="s">
        <v>22</v>
      </c>
      <c r="D1627" s="275">
        <v>1960</v>
      </c>
      <c r="E1627" s="275" t="s">
        <v>151</v>
      </c>
      <c r="F1627" s="275" t="s">
        <v>22</v>
      </c>
      <c r="G1627" s="276">
        <v>8104011082514</v>
      </c>
      <c r="H1627" s="277" t="s">
        <v>54</v>
      </c>
      <c r="I1627" s="277" t="s">
        <v>326</v>
      </c>
      <c r="J1627" s="278">
        <v>42451</v>
      </c>
      <c r="K1627" s="279">
        <v>76</v>
      </c>
      <c r="L1627" s="275" t="s">
        <v>105</v>
      </c>
      <c r="M1627" s="275" t="s">
        <v>41</v>
      </c>
      <c r="N1627" s="278">
        <v>42495</v>
      </c>
      <c r="O1627" s="278" t="s">
        <v>268</v>
      </c>
      <c r="P1627" s="279">
        <v>32</v>
      </c>
      <c r="Q1627" s="278" t="s">
        <v>34</v>
      </c>
      <c r="R1627" s="275">
        <v>85256</v>
      </c>
      <c r="S1627" s="275" t="s">
        <v>248</v>
      </c>
      <c r="T1627" s="275">
        <v>76435.360000000001</v>
      </c>
      <c r="U1627" s="280" t="s">
        <v>248</v>
      </c>
      <c r="V1627" s="281">
        <v>85255.996557429607</v>
      </c>
      <c r="W1627" s="275" t="s">
        <v>100</v>
      </c>
      <c r="X1627" s="275" t="s">
        <v>107</v>
      </c>
      <c r="Y1627" s="275">
        <v>76.44</v>
      </c>
      <c r="Z1627" s="275">
        <v>1</v>
      </c>
      <c r="AA1627" s="282" t="s">
        <v>630</v>
      </c>
      <c r="AB1627" s="289" t="s">
        <v>455</v>
      </c>
      <c r="AC1627" s="275" t="s">
        <v>2261</v>
      </c>
      <c r="AD1627" s="290" t="s">
        <v>350</v>
      </c>
      <c r="AE1627" s="293" t="s">
        <v>65</v>
      </c>
      <c r="AF1627" s="293" t="s">
        <v>2134</v>
      </c>
      <c r="AG1627" s="293"/>
    </row>
    <row r="1628" spans="1:33" s="271" customFormat="1" x14ac:dyDescent="0.25">
      <c r="A1628" s="275">
        <v>8104</v>
      </c>
      <c r="B1628" s="275" t="s">
        <v>140</v>
      </c>
      <c r="C1628" s="275" t="s">
        <v>22</v>
      </c>
      <c r="D1628" s="275">
        <v>1960</v>
      </c>
      <c r="E1628" s="275" t="s">
        <v>151</v>
      </c>
      <c r="F1628" s="275" t="s">
        <v>22</v>
      </c>
      <c r="G1628" s="276">
        <v>8104011082522</v>
      </c>
      <c r="H1628" s="277" t="s">
        <v>54</v>
      </c>
      <c r="I1628" s="277" t="s">
        <v>326</v>
      </c>
      <c r="J1628" s="278">
        <v>42451</v>
      </c>
      <c r="K1628" s="279">
        <v>76</v>
      </c>
      <c r="L1628" s="275" t="s">
        <v>105</v>
      </c>
      <c r="M1628" s="275" t="s">
        <v>41</v>
      </c>
      <c r="N1628" s="278">
        <v>42495</v>
      </c>
      <c r="O1628" s="278" t="s">
        <v>268</v>
      </c>
      <c r="P1628" s="279">
        <v>32</v>
      </c>
      <c r="Q1628" s="278" t="s">
        <v>34</v>
      </c>
      <c r="R1628" s="275">
        <v>85288</v>
      </c>
      <c r="S1628" s="275" t="s">
        <v>248</v>
      </c>
      <c r="T1628" s="275">
        <v>76464.05</v>
      </c>
      <c r="U1628" s="280" t="s">
        <v>248</v>
      </c>
      <c r="V1628" s="281">
        <v>85287.997381933252</v>
      </c>
      <c r="W1628" s="275" t="s">
        <v>100</v>
      </c>
      <c r="X1628" s="275" t="s">
        <v>107</v>
      </c>
      <c r="Y1628" s="275">
        <v>76.459999999999994</v>
      </c>
      <c r="Z1628" s="275">
        <v>1</v>
      </c>
      <c r="AA1628" s="282" t="s">
        <v>630</v>
      </c>
      <c r="AB1628" s="289" t="s">
        <v>455</v>
      </c>
      <c r="AC1628" s="275" t="s">
        <v>2261</v>
      </c>
      <c r="AD1628" s="290" t="s">
        <v>350</v>
      </c>
      <c r="AE1628" s="293" t="s">
        <v>65</v>
      </c>
      <c r="AF1628" s="293" t="s">
        <v>2134</v>
      </c>
      <c r="AG1628" s="293"/>
    </row>
    <row r="1629" spans="1:33" s="271" customFormat="1" x14ac:dyDescent="0.25">
      <c r="A1629" s="275">
        <v>8104</v>
      </c>
      <c r="B1629" s="275" t="s">
        <v>140</v>
      </c>
      <c r="C1629" s="275" t="s">
        <v>22</v>
      </c>
      <c r="D1629" s="275">
        <v>1960</v>
      </c>
      <c r="E1629" s="275" t="s">
        <v>151</v>
      </c>
      <c r="F1629" s="275" t="s">
        <v>22</v>
      </c>
      <c r="G1629" s="276">
        <v>8104011081334</v>
      </c>
      <c r="H1629" s="277" t="s">
        <v>54</v>
      </c>
      <c r="I1629" s="277" t="s">
        <v>326</v>
      </c>
      <c r="J1629" s="278">
        <v>42418</v>
      </c>
      <c r="K1629" s="279">
        <v>109</v>
      </c>
      <c r="L1629" s="275" t="s">
        <v>105</v>
      </c>
      <c r="M1629" s="275" t="s">
        <v>41</v>
      </c>
      <c r="N1629" s="278">
        <v>42495</v>
      </c>
      <c r="O1629" s="278" t="s">
        <v>268</v>
      </c>
      <c r="P1629" s="279">
        <v>32</v>
      </c>
      <c r="Q1629" s="278" t="s">
        <v>34</v>
      </c>
      <c r="R1629" s="275">
        <v>97131</v>
      </c>
      <c r="S1629" s="275" t="s">
        <v>248</v>
      </c>
      <c r="T1629" s="275">
        <v>87081.77</v>
      </c>
      <c r="U1629" s="280" t="s">
        <v>248</v>
      </c>
      <c r="V1629" s="281">
        <v>97131.001716154366</v>
      </c>
      <c r="W1629" s="275" t="s">
        <v>100</v>
      </c>
      <c r="X1629" s="275" t="s">
        <v>107</v>
      </c>
      <c r="Y1629" s="275">
        <v>87.08</v>
      </c>
      <c r="Z1629" s="275">
        <v>1</v>
      </c>
      <c r="AA1629" s="282" t="s">
        <v>630</v>
      </c>
      <c r="AB1629" s="289" t="s">
        <v>455</v>
      </c>
      <c r="AC1629" s="275" t="s">
        <v>2261</v>
      </c>
      <c r="AD1629" s="290" t="s">
        <v>350</v>
      </c>
      <c r="AE1629" s="293" t="s">
        <v>65</v>
      </c>
      <c r="AF1629" s="293" t="s">
        <v>2134</v>
      </c>
      <c r="AG1629" s="293"/>
    </row>
    <row r="1630" spans="1:33" s="271" customFormat="1" x14ac:dyDescent="0.25">
      <c r="A1630" s="275">
        <v>8104</v>
      </c>
      <c r="B1630" s="275" t="s">
        <v>140</v>
      </c>
      <c r="C1630" s="275" t="s">
        <v>22</v>
      </c>
      <c r="D1630" s="275">
        <v>1960</v>
      </c>
      <c r="E1630" s="275" t="s">
        <v>151</v>
      </c>
      <c r="F1630" s="275" t="s">
        <v>22</v>
      </c>
      <c r="G1630" s="276">
        <v>8104011082420</v>
      </c>
      <c r="H1630" s="277" t="s">
        <v>54</v>
      </c>
      <c r="I1630" s="277" t="s">
        <v>326</v>
      </c>
      <c r="J1630" s="278">
        <v>42451</v>
      </c>
      <c r="K1630" s="279">
        <v>76</v>
      </c>
      <c r="L1630" s="275" t="s">
        <v>105</v>
      </c>
      <c r="M1630" s="275" t="s">
        <v>41</v>
      </c>
      <c r="N1630" s="278">
        <v>42495</v>
      </c>
      <c r="O1630" s="278" t="s">
        <v>268</v>
      </c>
      <c r="P1630" s="279">
        <v>32</v>
      </c>
      <c r="Q1630" s="278" t="s">
        <v>34</v>
      </c>
      <c r="R1630" s="275">
        <v>116928</v>
      </c>
      <c r="S1630" s="275" t="s">
        <v>248</v>
      </c>
      <c r="T1630" s="275">
        <v>104830.56</v>
      </c>
      <c r="U1630" s="280" t="s">
        <v>248</v>
      </c>
      <c r="V1630" s="281">
        <v>116928.00115644667</v>
      </c>
      <c r="W1630" s="275" t="s">
        <v>100</v>
      </c>
      <c r="X1630" s="275" t="s">
        <v>107</v>
      </c>
      <c r="Y1630" s="275">
        <v>104.83</v>
      </c>
      <c r="Z1630" s="275">
        <v>1</v>
      </c>
      <c r="AA1630" s="282" t="s">
        <v>630</v>
      </c>
      <c r="AB1630" s="289" t="s">
        <v>455</v>
      </c>
      <c r="AC1630" s="275" t="s">
        <v>2261</v>
      </c>
      <c r="AD1630" s="290" t="s">
        <v>350</v>
      </c>
      <c r="AE1630" s="293" t="s">
        <v>65</v>
      </c>
      <c r="AF1630" s="293" t="s">
        <v>2134</v>
      </c>
      <c r="AG1630" s="293"/>
    </row>
    <row r="1631" spans="1:33" s="271" customFormat="1" x14ac:dyDescent="0.25">
      <c r="A1631" s="275">
        <v>8104</v>
      </c>
      <c r="B1631" s="275" t="s">
        <v>140</v>
      </c>
      <c r="C1631" s="275" t="s">
        <v>22</v>
      </c>
      <c r="D1631" s="275">
        <v>199</v>
      </c>
      <c r="E1631" s="275" t="s">
        <v>137</v>
      </c>
      <c r="F1631" s="275" t="s">
        <v>22</v>
      </c>
      <c r="G1631" s="276">
        <v>8104013014002</v>
      </c>
      <c r="H1631" s="277" t="s">
        <v>60</v>
      </c>
      <c r="I1631" s="277" t="s">
        <v>791</v>
      </c>
      <c r="J1631" s="278">
        <v>42355</v>
      </c>
      <c r="K1631" s="279">
        <v>172</v>
      </c>
      <c r="L1631" s="275" t="s">
        <v>158</v>
      </c>
      <c r="M1631" s="275" t="s">
        <v>41</v>
      </c>
      <c r="N1631" s="278">
        <v>42367</v>
      </c>
      <c r="O1631" s="278" t="s">
        <v>273</v>
      </c>
      <c r="P1631" s="279">
        <v>160</v>
      </c>
      <c r="Q1631" s="278" t="s">
        <v>39</v>
      </c>
      <c r="R1631" s="275">
        <v>1126</v>
      </c>
      <c r="S1631" s="275" t="s">
        <v>248</v>
      </c>
      <c r="T1631" s="275">
        <v>1009.5</v>
      </c>
      <c r="U1631" s="280" t="s">
        <v>248</v>
      </c>
      <c r="V1631" s="281">
        <v>1125.9962473484154</v>
      </c>
      <c r="W1631" s="275" t="s">
        <v>100</v>
      </c>
      <c r="X1631" s="275" t="s">
        <v>107</v>
      </c>
      <c r="Y1631" s="275">
        <v>1.01</v>
      </c>
      <c r="Z1631" s="275">
        <v>1</v>
      </c>
      <c r="AA1631" s="282" t="s">
        <v>629</v>
      </c>
      <c r="AB1631" s="289" t="s">
        <v>513</v>
      </c>
      <c r="AC1631" s="275" t="s">
        <v>1190</v>
      </c>
      <c r="AD1631" s="290" t="s">
        <v>349</v>
      </c>
      <c r="AE1631" s="293"/>
      <c r="AF1631" s="293" t="s">
        <v>2134</v>
      </c>
      <c r="AG1631" s="293"/>
    </row>
    <row r="1632" spans="1:33" s="271" customFormat="1" x14ac:dyDescent="0.25">
      <c r="A1632" s="275">
        <v>8104</v>
      </c>
      <c r="B1632" s="275" t="s">
        <v>140</v>
      </c>
      <c r="C1632" s="275" t="s">
        <v>22</v>
      </c>
      <c r="D1632" s="275">
        <v>199</v>
      </c>
      <c r="E1632" s="275" t="s">
        <v>137</v>
      </c>
      <c r="F1632" s="275" t="s">
        <v>22</v>
      </c>
      <c r="G1632" s="276">
        <v>8104013013633</v>
      </c>
      <c r="H1632" s="277" t="s">
        <v>60</v>
      </c>
      <c r="I1632" s="277" t="s">
        <v>791</v>
      </c>
      <c r="J1632" s="278">
        <v>42331</v>
      </c>
      <c r="K1632" s="279">
        <v>196</v>
      </c>
      <c r="L1632" s="275" t="s">
        <v>158</v>
      </c>
      <c r="M1632" s="275" t="s">
        <v>41</v>
      </c>
      <c r="N1632" s="278">
        <v>42341</v>
      </c>
      <c r="O1632" s="278" t="s">
        <v>273</v>
      </c>
      <c r="P1632" s="279">
        <v>186</v>
      </c>
      <c r="Q1632" s="278" t="s">
        <v>37</v>
      </c>
      <c r="R1632" s="275">
        <v>4790</v>
      </c>
      <c r="S1632" s="275" t="s">
        <v>248</v>
      </c>
      <c r="T1632" s="275">
        <v>4294.42</v>
      </c>
      <c r="U1632" s="280" t="s">
        <v>248</v>
      </c>
      <c r="V1632" s="281">
        <v>4789.9958440197943</v>
      </c>
      <c r="W1632" s="275" t="s">
        <v>100</v>
      </c>
      <c r="X1632" s="275" t="s">
        <v>107</v>
      </c>
      <c r="Y1632" s="275">
        <v>4.29</v>
      </c>
      <c r="Z1632" s="275">
        <v>1</v>
      </c>
      <c r="AA1632" s="282" t="s">
        <v>629</v>
      </c>
      <c r="AB1632" s="289" t="s">
        <v>513</v>
      </c>
      <c r="AC1632" s="275" t="s">
        <v>1189</v>
      </c>
      <c r="AD1632" s="290" t="s">
        <v>349</v>
      </c>
      <c r="AE1632" s="293"/>
      <c r="AF1632" s="293" t="s">
        <v>2134</v>
      </c>
      <c r="AG1632" s="293"/>
    </row>
    <row r="1633" spans="1:33" s="271" customFormat="1" x14ac:dyDescent="0.25">
      <c r="A1633" s="275">
        <v>8104</v>
      </c>
      <c r="B1633" s="275" t="s">
        <v>140</v>
      </c>
      <c r="C1633" s="275" t="s">
        <v>22</v>
      </c>
      <c r="D1633" s="275">
        <v>199</v>
      </c>
      <c r="E1633" s="275" t="s">
        <v>137</v>
      </c>
      <c r="F1633" s="275" t="s">
        <v>22</v>
      </c>
      <c r="G1633" s="276">
        <v>8104013013836</v>
      </c>
      <c r="H1633" s="277" t="s">
        <v>54</v>
      </c>
      <c r="I1633" s="277" t="s">
        <v>2565</v>
      </c>
      <c r="J1633" s="278">
        <v>42464</v>
      </c>
      <c r="K1633" s="279">
        <v>63</v>
      </c>
      <c r="L1633" s="275" t="s">
        <v>118</v>
      </c>
      <c r="M1633" s="275" t="s">
        <v>41</v>
      </c>
      <c r="N1633" s="278">
        <v>42527</v>
      </c>
      <c r="O1633" s="278" t="s">
        <v>268</v>
      </c>
      <c r="P1633" s="279">
        <v>0</v>
      </c>
      <c r="Q1633" s="278" t="s">
        <v>33</v>
      </c>
      <c r="R1633" s="275">
        <v>5717</v>
      </c>
      <c r="S1633" s="275" t="s">
        <v>248</v>
      </c>
      <c r="T1633" s="275">
        <v>5125.5200000000004</v>
      </c>
      <c r="U1633" s="280" t="s">
        <v>248</v>
      </c>
      <c r="V1633" s="281">
        <v>5717.004740672859</v>
      </c>
      <c r="W1633" s="275" t="s">
        <v>100</v>
      </c>
      <c r="X1633" s="275" t="s">
        <v>107</v>
      </c>
      <c r="Y1633" s="275">
        <v>5.13</v>
      </c>
      <c r="Z1633" s="275">
        <v>1</v>
      </c>
      <c r="AA1633" s="282" t="s">
        <v>629</v>
      </c>
      <c r="AB1633" s="289" t="s">
        <v>513</v>
      </c>
      <c r="AC1633" s="275" t="s">
        <v>2566</v>
      </c>
      <c r="AD1633" s="290" t="s">
        <v>349</v>
      </c>
      <c r="AE1633" s="293"/>
      <c r="AF1633" s="293" t="s">
        <v>2134</v>
      </c>
      <c r="AG1633" s="293"/>
    </row>
    <row r="1634" spans="1:33" s="271" customFormat="1" x14ac:dyDescent="0.25">
      <c r="A1634" s="275">
        <v>8104</v>
      </c>
      <c r="B1634" s="275" t="s">
        <v>140</v>
      </c>
      <c r="C1634" s="275" t="s">
        <v>22</v>
      </c>
      <c r="D1634" s="275">
        <v>199</v>
      </c>
      <c r="E1634" s="275" t="s">
        <v>137</v>
      </c>
      <c r="F1634" s="275" t="s">
        <v>22</v>
      </c>
      <c r="G1634" s="276">
        <v>8104013014001</v>
      </c>
      <c r="H1634" s="277" t="s">
        <v>60</v>
      </c>
      <c r="I1634" s="277" t="s">
        <v>791</v>
      </c>
      <c r="J1634" s="278">
        <v>42355</v>
      </c>
      <c r="K1634" s="279">
        <v>172</v>
      </c>
      <c r="L1634" s="275" t="s">
        <v>127</v>
      </c>
      <c r="M1634" s="275" t="s">
        <v>128</v>
      </c>
      <c r="N1634" s="278">
        <v>42433</v>
      </c>
      <c r="O1634" s="278" t="s">
        <v>266</v>
      </c>
      <c r="P1634" s="279">
        <v>94</v>
      </c>
      <c r="Q1634" s="278" t="s">
        <v>36</v>
      </c>
      <c r="R1634" s="275">
        <v>13579</v>
      </c>
      <c r="S1634" s="275" t="s">
        <v>248</v>
      </c>
      <c r="T1634" s="275">
        <v>12174.11</v>
      </c>
      <c r="U1634" s="280" t="s">
        <v>248</v>
      </c>
      <c r="V1634" s="281">
        <v>13579.001659045884</v>
      </c>
      <c r="W1634" s="275" t="s">
        <v>100</v>
      </c>
      <c r="X1634" s="275" t="s">
        <v>107</v>
      </c>
      <c r="Y1634" s="275">
        <v>12.17</v>
      </c>
      <c r="Z1634" s="275">
        <v>1</v>
      </c>
      <c r="AA1634" s="282" t="s">
        <v>630</v>
      </c>
      <c r="AB1634" s="289" t="s">
        <v>513</v>
      </c>
      <c r="AC1634" s="275" t="s">
        <v>1436</v>
      </c>
      <c r="AD1634" s="290" t="s">
        <v>350</v>
      </c>
      <c r="AE1634" s="293" t="s">
        <v>723</v>
      </c>
      <c r="AF1634" s="293" t="s">
        <v>2134</v>
      </c>
      <c r="AG1634" s="293" t="s">
        <v>2134</v>
      </c>
    </row>
    <row r="1635" spans="1:33" s="271" customFormat="1" x14ac:dyDescent="0.25">
      <c r="A1635" s="275">
        <v>8104</v>
      </c>
      <c r="B1635" s="275" t="s">
        <v>140</v>
      </c>
      <c r="C1635" s="275" t="s">
        <v>22</v>
      </c>
      <c r="D1635" s="275">
        <v>260</v>
      </c>
      <c r="E1635" s="275" t="s">
        <v>113</v>
      </c>
      <c r="F1635" s="275" t="s">
        <v>23</v>
      </c>
      <c r="G1635" s="276">
        <v>8104011083228</v>
      </c>
      <c r="H1635" s="277" t="s">
        <v>54</v>
      </c>
      <c r="I1635" s="277" t="s">
        <v>324</v>
      </c>
      <c r="J1635" s="278">
        <v>42482</v>
      </c>
      <c r="K1635" s="279">
        <v>45</v>
      </c>
      <c r="L1635" s="275" t="s">
        <v>127</v>
      </c>
      <c r="M1635" s="275" t="s">
        <v>128</v>
      </c>
      <c r="N1635" s="278">
        <v>42527</v>
      </c>
      <c r="O1635" s="278" t="s">
        <v>268</v>
      </c>
      <c r="P1635" s="279">
        <v>0</v>
      </c>
      <c r="Q1635" s="278" t="s">
        <v>33</v>
      </c>
      <c r="R1635" s="275">
        <v>33380.17</v>
      </c>
      <c r="S1635" s="275" t="s">
        <v>248</v>
      </c>
      <c r="T1635" s="275">
        <v>29926.639999999999</v>
      </c>
      <c r="U1635" s="280" t="s">
        <v>248</v>
      </c>
      <c r="V1635" s="281">
        <v>33380.172695143126</v>
      </c>
      <c r="W1635" s="275" t="s">
        <v>100</v>
      </c>
      <c r="X1635" s="275" t="s">
        <v>114</v>
      </c>
      <c r="Y1635" s="275">
        <v>29.93</v>
      </c>
      <c r="Z1635" s="275">
        <v>1</v>
      </c>
      <c r="AA1635" s="282" t="s">
        <v>630</v>
      </c>
      <c r="AB1635" s="289" t="s">
        <v>450</v>
      </c>
      <c r="AC1635" s="275" t="s">
        <v>356</v>
      </c>
      <c r="AD1635" s="290" t="s">
        <v>350</v>
      </c>
      <c r="AE1635" s="293"/>
      <c r="AF1635" s="293" t="s">
        <v>2134</v>
      </c>
      <c r="AG1635" s="293"/>
    </row>
    <row r="1636" spans="1:33" s="271" customFormat="1" x14ac:dyDescent="0.25">
      <c r="A1636" s="275">
        <v>8104</v>
      </c>
      <c r="B1636" s="275" t="s">
        <v>140</v>
      </c>
      <c r="C1636" s="275" t="s">
        <v>22</v>
      </c>
      <c r="D1636" s="275">
        <v>260</v>
      </c>
      <c r="E1636" s="275" t="s">
        <v>113</v>
      </c>
      <c r="F1636" s="275" t="s">
        <v>23</v>
      </c>
      <c r="G1636" s="276">
        <v>8104011083227</v>
      </c>
      <c r="H1636" s="277" t="s">
        <v>54</v>
      </c>
      <c r="I1636" s="277" t="s">
        <v>324</v>
      </c>
      <c r="J1636" s="278">
        <v>42482</v>
      </c>
      <c r="K1636" s="279">
        <v>45</v>
      </c>
      <c r="L1636" s="275" t="s">
        <v>127</v>
      </c>
      <c r="M1636" s="275" t="s">
        <v>128</v>
      </c>
      <c r="N1636" s="278">
        <v>42527</v>
      </c>
      <c r="O1636" s="278" t="s">
        <v>268</v>
      </c>
      <c r="P1636" s="279">
        <v>0</v>
      </c>
      <c r="Q1636" s="278" t="s">
        <v>33</v>
      </c>
      <c r="R1636" s="275">
        <v>37226.54</v>
      </c>
      <c r="S1636" s="275" t="s">
        <v>248</v>
      </c>
      <c r="T1636" s="275">
        <v>33375.06</v>
      </c>
      <c r="U1636" s="280" t="s">
        <v>248</v>
      </c>
      <c r="V1636" s="281">
        <v>37226.540183286976</v>
      </c>
      <c r="W1636" s="275" t="s">
        <v>100</v>
      </c>
      <c r="X1636" s="275" t="s">
        <v>114</v>
      </c>
      <c r="Y1636" s="275">
        <v>33.380000000000003</v>
      </c>
      <c r="Z1636" s="275">
        <v>1</v>
      </c>
      <c r="AA1636" s="282" t="s">
        <v>630</v>
      </c>
      <c r="AB1636" s="289" t="s">
        <v>450</v>
      </c>
      <c r="AC1636" s="275" t="s">
        <v>356</v>
      </c>
      <c r="AD1636" s="290" t="s">
        <v>350</v>
      </c>
      <c r="AE1636" s="293"/>
      <c r="AF1636" s="293" t="s">
        <v>2134</v>
      </c>
      <c r="AG1636" s="293"/>
    </row>
    <row r="1637" spans="1:33" s="271" customFormat="1" x14ac:dyDescent="0.25">
      <c r="A1637" s="275">
        <v>8104</v>
      </c>
      <c r="B1637" s="275" t="s">
        <v>140</v>
      </c>
      <c r="C1637" s="275" t="s">
        <v>22</v>
      </c>
      <c r="D1637" s="275">
        <v>260</v>
      </c>
      <c r="E1637" s="275" t="s">
        <v>113</v>
      </c>
      <c r="F1637" s="275" t="s">
        <v>23</v>
      </c>
      <c r="G1637" s="276">
        <v>8104011083224</v>
      </c>
      <c r="H1637" s="277" t="s">
        <v>54</v>
      </c>
      <c r="I1637" s="277" t="s">
        <v>324</v>
      </c>
      <c r="J1637" s="278">
        <v>42482</v>
      </c>
      <c r="K1637" s="279">
        <v>45</v>
      </c>
      <c r="L1637" s="275" t="s">
        <v>127</v>
      </c>
      <c r="M1637" s="275" t="s">
        <v>128</v>
      </c>
      <c r="N1637" s="278">
        <v>42527</v>
      </c>
      <c r="O1637" s="278" t="s">
        <v>268</v>
      </c>
      <c r="P1637" s="279">
        <v>0</v>
      </c>
      <c r="Q1637" s="278" t="s">
        <v>33</v>
      </c>
      <c r="R1637" s="275">
        <v>47454.05</v>
      </c>
      <c r="S1637" s="275" t="s">
        <v>248</v>
      </c>
      <c r="T1637" s="275">
        <v>42544.43</v>
      </c>
      <c r="U1637" s="280" t="s">
        <v>248</v>
      </c>
      <c r="V1637" s="281">
        <v>47454.055003048386</v>
      </c>
      <c r="W1637" s="275" t="s">
        <v>100</v>
      </c>
      <c r="X1637" s="275" t="s">
        <v>114</v>
      </c>
      <c r="Y1637" s="275">
        <v>42.54</v>
      </c>
      <c r="Z1637" s="275">
        <v>1</v>
      </c>
      <c r="AA1637" s="282" t="s">
        <v>630</v>
      </c>
      <c r="AB1637" s="289" t="s">
        <v>450</v>
      </c>
      <c r="AC1637" s="275" t="s">
        <v>356</v>
      </c>
      <c r="AD1637" s="290" t="s">
        <v>350</v>
      </c>
      <c r="AE1637" s="293"/>
      <c r="AF1637" s="293" t="s">
        <v>2134</v>
      </c>
      <c r="AG1637" s="293"/>
    </row>
    <row r="1638" spans="1:33" s="271" customFormat="1" x14ac:dyDescent="0.25">
      <c r="A1638" s="275">
        <v>8104</v>
      </c>
      <c r="B1638" s="275" t="s">
        <v>140</v>
      </c>
      <c r="C1638" s="275" t="s">
        <v>22</v>
      </c>
      <c r="D1638" s="275">
        <v>3011</v>
      </c>
      <c r="E1638" s="275" t="s">
        <v>164</v>
      </c>
      <c r="F1638" s="275" t="s">
        <v>22</v>
      </c>
      <c r="G1638" s="276">
        <v>8104011081752</v>
      </c>
      <c r="H1638" s="277" t="s">
        <v>54</v>
      </c>
      <c r="I1638" s="277" t="s">
        <v>327</v>
      </c>
      <c r="J1638" s="278">
        <v>42425</v>
      </c>
      <c r="K1638" s="279">
        <v>102</v>
      </c>
      <c r="L1638" s="275" t="s">
        <v>111</v>
      </c>
      <c r="M1638" s="275" t="s">
        <v>42</v>
      </c>
      <c r="N1638" s="278">
        <v>42466</v>
      </c>
      <c r="O1638" s="278" t="s">
        <v>266</v>
      </c>
      <c r="P1638" s="279">
        <v>61</v>
      </c>
      <c r="Q1638" s="278" t="s">
        <v>35</v>
      </c>
      <c r="R1638" s="275">
        <v>-8541.6</v>
      </c>
      <c r="S1638" s="275" t="s">
        <v>248</v>
      </c>
      <c r="T1638" s="275">
        <v>-7657.88</v>
      </c>
      <c r="U1638" s="280" t="s">
        <v>248</v>
      </c>
      <c r="V1638" s="281">
        <v>-8541.5989525948335</v>
      </c>
      <c r="W1638" s="275" t="s">
        <v>100</v>
      </c>
      <c r="X1638" s="275" t="s">
        <v>107</v>
      </c>
      <c r="Y1638" s="275">
        <v>-7.66</v>
      </c>
      <c r="Z1638" s="275">
        <v>1</v>
      </c>
      <c r="AA1638" s="282" t="s">
        <v>631</v>
      </c>
      <c r="AB1638" s="289" t="s">
        <v>474</v>
      </c>
      <c r="AC1638" s="275" t="s">
        <v>1849</v>
      </c>
      <c r="AD1638" s="290" t="s">
        <v>349</v>
      </c>
      <c r="AE1638" s="293" t="s">
        <v>794</v>
      </c>
      <c r="AF1638" s="293"/>
      <c r="AG1638" s="293"/>
    </row>
    <row r="1639" spans="1:33" s="271" customFormat="1" x14ac:dyDescent="0.25">
      <c r="A1639" s="275">
        <v>8104</v>
      </c>
      <c r="B1639" s="275" t="s">
        <v>140</v>
      </c>
      <c r="C1639" s="275" t="s">
        <v>22</v>
      </c>
      <c r="D1639" s="275">
        <v>3011</v>
      </c>
      <c r="E1639" s="275" t="s">
        <v>164</v>
      </c>
      <c r="F1639" s="275" t="s">
        <v>22</v>
      </c>
      <c r="G1639" s="276">
        <v>8104011081751</v>
      </c>
      <c r="H1639" s="277" t="s">
        <v>54</v>
      </c>
      <c r="I1639" s="277" t="s">
        <v>327</v>
      </c>
      <c r="J1639" s="278">
        <v>42425</v>
      </c>
      <c r="K1639" s="279">
        <v>102</v>
      </c>
      <c r="L1639" s="275" t="s">
        <v>111</v>
      </c>
      <c r="M1639" s="275" t="s">
        <v>42</v>
      </c>
      <c r="N1639" s="278">
        <v>42466</v>
      </c>
      <c r="O1639" s="278" t="s">
        <v>266</v>
      </c>
      <c r="P1639" s="279">
        <v>61</v>
      </c>
      <c r="Q1639" s="278" t="s">
        <v>35</v>
      </c>
      <c r="R1639" s="275">
        <v>-2786.61</v>
      </c>
      <c r="S1639" s="275" t="s">
        <v>248</v>
      </c>
      <c r="T1639" s="275">
        <v>-2498.31</v>
      </c>
      <c r="U1639" s="280" t="s">
        <v>248</v>
      </c>
      <c r="V1639" s="281">
        <v>-2786.6148436978897</v>
      </c>
      <c r="W1639" s="275" t="s">
        <v>100</v>
      </c>
      <c r="X1639" s="275" t="s">
        <v>107</v>
      </c>
      <c r="Y1639" s="275">
        <v>-2.5</v>
      </c>
      <c r="Z1639" s="275">
        <v>1</v>
      </c>
      <c r="AA1639" s="282" t="s">
        <v>631</v>
      </c>
      <c r="AB1639" s="289" t="s">
        <v>474</v>
      </c>
      <c r="AC1639" s="275" t="s">
        <v>1849</v>
      </c>
      <c r="AD1639" s="290" t="s">
        <v>349</v>
      </c>
      <c r="AE1639" s="293" t="s">
        <v>794</v>
      </c>
      <c r="AF1639" s="293"/>
      <c r="AG1639" s="293"/>
    </row>
    <row r="1640" spans="1:33" s="271" customFormat="1" x14ac:dyDescent="0.25">
      <c r="A1640" s="275">
        <v>8104</v>
      </c>
      <c r="B1640" s="275" t="s">
        <v>140</v>
      </c>
      <c r="C1640" s="275" t="s">
        <v>22</v>
      </c>
      <c r="D1640" s="275">
        <v>3011</v>
      </c>
      <c r="E1640" s="275" t="s">
        <v>164</v>
      </c>
      <c r="F1640" s="275" t="s">
        <v>22</v>
      </c>
      <c r="G1640" s="276">
        <v>8104011081753</v>
      </c>
      <c r="H1640" s="277" t="s">
        <v>54</v>
      </c>
      <c r="I1640" s="277" t="s">
        <v>327</v>
      </c>
      <c r="J1640" s="278">
        <v>42425</v>
      </c>
      <c r="K1640" s="279">
        <v>102</v>
      </c>
      <c r="L1640" s="275" t="s">
        <v>111</v>
      </c>
      <c r="M1640" s="275" t="s">
        <v>42</v>
      </c>
      <c r="N1640" s="278">
        <v>42466</v>
      </c>
      <c r="O1640" s="278" t="s">
        <v>266</v>
      </c>
      <c r="P1640" s="279">
        <v>61</v>
      </c>
      <c r="Q1640" s="278" t="s">
        <v>35</v>
      </c>
      <c r="R1640" s="275">
        <v>-2179.66</v>
      </c>
      <c r="S1640" s="275" t="s">
        <v>248</v>
      </c>
      <c r="T1640" s="275">
        <v>-1954.15</v>
      </c>
      <c r="U1640" s="280" t="s">
        <v>248</v>
      </c>
      <c r="V1640" s="281">
        <v>-2179.6588080791544</v>
      </c>
      <c r="W1640" s="275" t="s">
        <v>100</v>
      </c>
      <c r="X1640" s="275" t="s">
        <v>107</v>
      </c>
      <c r="Y1640" s="275">
        <v>-1.95</v>
      </c>
      <c r="Z1640" s="275">
        <v>1</v>
      </c>
      <c r="AA1640" s="282" t="s">
        <v>631</v>
      </c>
      <c r="AB1640" s="289" t="s">
        <v>474</v>
      </c>
      <c r="AC1640" s="275" t="s">
        <v>1849</v>
      </c>
      <c r="AD1640" s="290" t="s">
        <v>349</v>
      </c>
      <c r="AE1640" s="293" t="s">
        <v>794</v>
      </c>
      <c r="AF1640" s="293"/>
      <c r="AG1640" s="293"/>
    </row>
    <row r="1641" spans="1:33" s="271" customFormat="1" x14ac:dyDescent="0.25">
      <c r="A1641" s="275">
        <v>8104</v>
      </c>
      <c r="B1641" s="275" t="s">
        <v>140</v>
      </c>
      <c r="C1641" s="275" t="s">
        <v>22</v>
      </c>
      <c r="D1641" s="275">
        <v>3011</v>
      </c>
      <c r="E1641" s="275" t="s">
        <v>164</v>
      </c>
      <c r="F1641" s="275" t="s">
        <v>22</v>
      </c>
      <c r="G1641" s="276">
        <v>8104011078288</v>
      </c>
      <c r="H1641" s="277" t="s">
        <v>54</v>
      </c>
      <c r="I1641" s="277" t="s">
        <v>251</v>
      </c>
      <c r="J1641" s="278">
        <v>42331</v>
      </c>
      <c r="K1641" s="279">
        <v>196</v>
      </c>
      <c r="L1641" s="275" t="s">
        <v>158</v>
      </c>
      <c r="M1641" s="275" t="s">
        <v>41</v>
      </c>
      <c r="N1641" s="278">
        <v>42342</v>
      </c>
      <c r="O1641" s="278" t="s">
        <v>273</v>
      </c>
      <c r="P1641" s="279">
        <v>185</v>
      </c>
      <c r="Q1641" s="278" t="s">
        <v>37</v>
      </c>
      <c r="R1641" s="275">
        <v>8570.31</v>
      </c>
      <c r="S1641" s="275" t="s">
        <v>248</v>
      </c>
      <c r="T1641" s="275">
        <v>7683.62</v>
      </c>
      <c r="U1641" s="280" t="s">
        <v>248</v>
      </c>
      <c r="V1641" s="281">
        <v>8570.3093472523342</v>
      </c>
      <c r="W1641" s="275" t="s">
        <v>100</v>
      </c>
      <c r="X1641" s="275" t="s">
        <v>107</v>
      </c>
      <c r="Y1641" s="275">
        <v>7.68</v>
      </c>
      <c r="Z1641" s="275">
        <v>1</v>
      </c>
      <c r="AA1641" s="282" t="s">
        <v>629</v>
      </c>
      <c r="AB1641" s="289" t="s">
        <v>474</v>
      </c>
      <c r="AC1641" s="275" t="s">
        <v>1183</v>
      </c>
      <c r="AD1641" s="290" t="s">
        <v>349</v>
      </c>
      <c r="AE1641" s="293" t="s">
        <v>794</v>
      </c>
      <c r="AF1641" s="293" t="s">
        <v>2134</v>
      </c>
      <c r="AG1641" s="293"/>
    </row>
    <row r="1642" spans="1:33" s="271" customFormat="1" x14ac:dyDescent="0.25">
      <c r="A1642" s="275">
        <v>8104</v>
      </c>
      <c r="B1642" s="275" t="s">
        <v>140</v>
      </c>
      <c r="C1642" s="275" t="s">
        <v>22</v>
      </c>
      <c r="D1642" s="275">
        <v>3011</v>
      </c>
      <c r="E1642" s="275" t="s">
        <v>164</v>
      </c>
      <c r="F1642" s="275" t="s">
        <v>22</v>
      </c>
      <c r="G1642" s="276">
        <v>8104011075329</v>
      </c>
      <c r="H1642" s="277" t="s">
        <v>54</v>
      </c>
      <c r="I1642" s="277" t="s">
        <v>251</v>
      </c>
      <c r="J1642" s="278">
        <v>42269</v>
      </c>
      <c r="K1642" s="279">
        <v>258</v>
      </c>
      <c r="L1642" s="275" t="s">
        <v>105</v>
      </c>
      <c r="M1642" s="275" t="s">
        <v>41</v>
      </c>
      <c r="N1642" s="278">
        <v>42283</v>
      </c>
      <c r="O1642" s="278" t="s">
        <v>1238</v>
      </c>
      <c r="P1642" s="279">
        <v>244</v>
      </c>
      <c r="Q1642" s="278" t="s">
        <v>37</v>
      </c>
      <c r="R1642" s="275">
        <v>27039.75</v>
      </c>
      <c r="S1642" s="275" t="s">
        <v>248</v>
      </c>
      <c r="T1642" s="275">
        <v>24242.2</v>
      </c>
      <c r="U1642" s="280" t="s">
        <v>248</v>
      </c>
      <c r="V1642" s="281">
        <v>27039.748615621356</v>
      </c>
      <c r="W1642" s="275" t="s">
        <v>100</v>
      </c>
      <c r="X1642" s="275" t="s">
        <v>107</v>
      </c>
      <c r="Y1642" s="275">
        <v>24.24</v>
      </c>
      <c r="Z1642" s="275">
        <v>1</v>
      </c>
      <c r="AA1642" s="282" t="s">
        <v>630</v>
      </c>
      <c r="AB1642" s="289" t="s">
        <v>474</v>
      </c>
      <c r="AC1642" s="275" t="s">
        <v>1182</v>
      </c>
      <c r="AD1642" s="290" t="s">
        <v>350</v>
      </c>
      <c r="AE1642" s="293" t="s">
        <v>794</v>
      </c>
      <c r="AF1642" s="293" t="s">
        <v>2134</v>
      </c>
      <c r="AG1642" s="293"/>
    </row>
    <row r="1643" spans="1:33" s="271" customFormat="1" x14ac:dyDescent="0.25">
      <c r="A1643" s="275">
        <v>8104</v>
      </c>
      <c r="B1643" s="275" t="s">
        <v>140</v>
      </c>
      <c r="C1643" s="275" t="s">
        <v>22</v>
      </c>
      <c r="D1643" s="275">
        <v>3011</v>
      </c>
      <c r="E1643" s="275" t="s">
        <v>164</v>
      </c>
      <c r="F1643" s="275" t="s">
        <v>22</v>
      </c>
      <c r="G1643" s="276">
        <v>8104011079385</v>
      </c>
      <c r="H1643" s="277" t="s">
        <v>56</v>
      </c>
      <c r="I1643" s="277" t="s">
        <v>790</v>
      </c>
      <c r="J1643" s="278">
        <v>42355</v>
      </c>
      <c r="K1643" s="279">
        <v>172</v>
      </c>
      <c r="L1643" s="275" t="s">
        <v>118</v>
      </c>
      <c r="M1643" s="275" t="s">
        <v>41</v>
      </c>
      <c r="N1643" s="278">
        <v>42368</v>
      </c>
      <c r="O1643" s="278" t="s">
        <v>273</v>
      </c>
      <c r="P1643" s="279">
        <v>159</v>
      </c>
      <c r="Q1643" s="278" t="s">
        <v>39</v>
      </c>
      <c r="R1643" s="275">
        <v>28503</v>
      </c>
      <c r="S1643" s="275" t="s">
        <v>248</v>
      </c>
      <c r="T1643" s="275">
        <v>25554.06</v>
      </c>
      <c r="U1643" s="280" t="s">
        <v>248</v>
      </c>
      <c r="V1643" s="281">
        <v>28502.997191199855</v>
      </c>
      <c r="W1643" s="275" t="s">
        <v>100</v>
      </c>
      <c r="X1643" s="275" t="s">
        <v>107</v>
      </c>
      <c r="Y1643" s="275">
        <v>25.55</v>
      </c>
      <c r="Z1643" s="275">
        <v>1</v>
      </c>
      <c r="AA1643" s="282" t="s">
        <v>630</v>
      </c>
      <c r="AB1643" s="289" t="s">
        <v>474</v>
      </c>
      <c r="AC1643" s="275" t="s">
        <v>1184</v>
      </c>
      <c r="AD1643" s="290" t="s">
        <v>350</v>
      </c>
      <c r="AE1643" s="293" t="s">
        <v>794</v>
      </c>
      <c r="AF1643" s="293" t="s">
        <v>2134</v>
      </c>
      <c r="AG1643" s="293"/>
    </row>
    <row r="1644" spans="1:33" s="271" customFormat="1" x14ac:dyDescent="0.25">
      <c r="A1644" s="275">
        <v>8104</v>
      </c>
      <c r="B1644" s="275" t="s">
        <v>140</v>
      </c>
      <c r="C1644" s="275" t="s">
        <v>22</v>
      </c>
      <c r="D1644" s="275">
        <v>3011</v>
      </c>
      <c r="E1644" s="275" t="s">
        <v>164</v>
      </c>
      <c r="F1644" s="275" t="s">
        <v>22</v>
      </c>
      <c r="G1644" s="276">
        <v>8104011075330</v>
      </c>
      <c r="H1644" s="277" t="s">
        <v>54</v>
      </c>
      <c r="I1644" s="277" t="s">
        <v>251</v>
      </c>
      <c r="J1644" s="278">
        <v>42269</v>
      </c>
      <c r="K1644" s="279">
        <v>258</v>
      </c>
      <c r="L1644" s="275" t="s">
        <v>105</v>
      </c>
      <c r="M1644" s="275" t="s">
        <v>41</v>
      </c>
      <c r="N1644" s="278">
        <v>42283</v>
      </c>
      <c r="O1644" s="278" t="s">
        <v>1238</v>
      </c>
      <c r="P1644" s="279">
        <v>244</v>
      </c>
      <c r="Q1644" s="278" t="s">
        <v>37</v>
      </c>
      <c r="R1644" s="275">
        <v>30687.39</v>
      </c>
      <c r="S1644" s="275" t="s">
        <v>248</v>
      </c>
      <c r="T1644" s="275">
        <v>27512.45</v>
      </c>
      <c r="U1644" s="280" t="s">
        <v>248</v>
      </c>
      <c r="V1644" s="281">
        <v>30687.385295057866</v>
      </c>
      <c r="W1644" s="275" t="s">
        <v>100</v>
      </c>
      <c r="X1644" s="275" t="s">
        <v>107</v>
      </c>
      <c r="Y1644" s="275">
        <v>27.51</v>
      </c>
      <c r="Z1644" s="275">
        <v>1</v>
      </c>
      <c r="AA1644" s="282" t="s">
        <v>630</v>
      </c>
      <c r="AB1644" s="289" t="s">
        <v>474</v>
      </c>
      <c r="AC1644" s="275" t="s">
        <v>1182</v>
      </c>
      <c r="AD1644" s="290" t="s">
        <v>350</v>
      </c>
      <c r="AE1644" s="293" t="s">
        <v>794</v>
      </c>
      <c r="AF1644" s="293" t="s">
        <v>2134</v>
      </c>
      <c r="AG1644" s="293"/>
    </row>
    <row r="1645" spans="1:33" s="271" customFormat="1" x14ac:dyDescent="0.25">
      <c r="A1645" s="275">
        <v>8104</v>
      </c>
      <c r="B1645" s="275" t="s">
        <v>140</v>
      </c>
      <c r="C1645" s="275" t="s">
        <v>22</v>
      </c>
      <c r="D1645" s="275">
        <v>3011</v>
      </c>
      <c r="E1645" s="275" t="s">
        <v>164</v>
      </c>
      <c r="F1645" s="275" t="s">
        <v>22</v>
      </c>
      <c r="G1645" s="276">
        <v>8104011080302</v>
      </c>
      <c r="H1645" s="277" t="s">
        <v>54</v>
      </c>
      <c r="I1645" s="277" t="s">
        <v>327</v>
      </c>
      <c r="J1645" s="278">
        <v>42390</v>
      </c>
      <c r="K1645" s="279">
        <v>137</v>
      </c>
      <c r="L1645" s="275" t="s">
        <v>111</v>
      </c>
      <c r="M1645" s="275" t="s">
        <v>42</v>
      </c>
      <c r="N1645" s="278">
        <v>42433</v>
      </c>
      <c r="O1645" s="278" t="s">
        <v>266</v>
      </c>
      <c r="P1645" s="279">
        <v>94</v>
      </c>
      <c r="Q1645" s="278" t="s">
        <v>36</v>
      </c>
      <c r="R1645" s="275">
        <v>34710.36</v>
      </c>
      <c r="S1645" s="275" t="s">
        <v>248</v>
      </c>
      <c r="T1645" s="275">
        <v>31119.21</v>
      </c>
      <c r="U1645" s="280" t="s">
        <v>248</v>
      </c>
      <c r="V1645" s="281">
        <v>34710.365210943324</v>
      </c>
      <c r="W1645" s="275" t="s">
        <v>100</v>
      </c>
      <c r="X1645" s="275" t="s">
        <v>107</v>
      </c>
      <c r="Y1645" s="275">
        <v>31.12</v>
      </c>
      <c r="Z1645" s="275">
        <v>1</v>
      </c>
      <c r="AA1645" s="282" t="s">
        <v>630</v>
      </c>
      <c r="AB1645" s="289" t="s">
        <v>474</v>
      </c>
      <c r="AC1645" s="275" t="s">
        <v>1437</v>
      </c>
      <c r="AD1645" s="290" t="s">
        <v>350</v>
      </c>
      <c r="AE1645" s="293" t="s">
        <v>794</v>
      </c>
      <c r="AF1645" s="293" t="s">
        <v>2134</v>
      </c>
      <c r="AG1645" s="293"/>
    </row>
    <row r="1646" spans="1:33" s="271" customFormat="1" x14ac:dyDescent="0.25">
      <c r="A1646" s="275">
        <v>8104</v>
      </c>
      <c r="B1646" s="275" t="s">
        <v>140</v>
      </c>
      <c r="C1646" s="275" t="s">
        <v>22</v>
      </c>
      <c r="D1646" s="275">
        <v>3011</v>
      </c>
      <c r="E1646" s="275" t="s">
        <v>164</v>
      </c>
      <c r="F1646" s="275" t="s">
        <v>22</v>
      </c>
      <c r="G1646" s="276">
        <v>8104011080308</v>
      </c>
      <c r="H1646" s="277" t="s">
        <v>54</v>
      </c>
      <c r="I1646" s="277" t="s">
        <v>327</v>
      </c>
      <c r="J1646" s="278">
        <v>42390</v>
      </c>
      <c r="K1646" s="279">
        <v>137</v>
      </c>
      <c r="L1646" s="275" t="s">
        <v>111</v>
      </c>
      <c r="M1646" s="275" t="s">
        <v>42</v>
      </c>
      <c r="N1646" s="278">
        <v>42433</v>
      </c>
      <c r="O1646" s="278" t="s">
        <v>266</v>
      </c>
      <c r="P1646" s="279">
        <v>94</v>
      </c>
      <c r="Q1646" s="278" t="s">
        <v>36</v>
      </c>
      <c r="R1646" s="275">
        <v>55089.7</v>
      </c>
      <c r="S1646" s="275" t="s">
        <v>248</v>
      </c>
      <c r="T1646" s="275">
        <v>49390.09</v>
      </c>
      <c r="U1646" s="280" t="s">
        <v>248</v>
      </c>
      <c r="V1646" s="281">
        <v>55089.703810005449</v>
      </c>
      <c r="W1646" s="275" t="s">
        <v>100</v>
      </c>
      <c r="X1646" s="275" t="s">
        <v>107</v>
      </c>
      <c r="Y1646" s="275">
        <v>49.39</v>
      </c>
      <c r="Z1646" s="275">
        <v>1</v>
      </c>
      <c r="AA1646" s="282" t="s">
        <v>630</v>
      </c>
      <c r="AB1646" s="289" t="s">
        <v>474</v>
      </c>
      <c r="AC1646" s="275" t="s">
        <v>1437</v>
      </c>
      <c r="AD1646" s="290" t="s">
        <v>350</v>
      </c>
      <c r="AE1646" s="293" t="s">
        <v>794</v>
      </c>
      <c r="AF1646" s="293" t="s">
        <v>2134</v>
      </c>
      <c r="AG1646" s="293"/>
    </row>
    <row r="1647" spans="1:33" s="271" customFormat="1" x14ac:dyDescent="0.25">
      <c r="A1647" s="275">
        <v>8104</v>
      </c>
      <c r="B1647" s="275" t="s">
        <v>140</v>
      </c>
      <c r="C1647" s="275" t="s">
        <v>22</v>
      </c>
      <c r="D1647" s="275">
        <v>3011</v>
      </c>
      <c r="E1647" s="275" t="s">
        <v>164</v>
      </c>
      <c r="F1647" s="275" t="s">
        <v>22</v>
      </c>
      <c r="G1647" s="276">
        <v>8104011080307</v>
      </c>
      <c r="H1647" s="277" t="s">
        <v>54</v>
      </c>
      <c r="I1647" s="277" t="s">
        <v>327</v>
      </c>
      <c r="J1647" s="278">
        <v>42390</v>
      </c>
      <c r="K1647" s="279">
        <v>137</v>
      </c>
      <c r="L1647" s="275" t="s">
        <v>111</v>
      </c>
      <c r="M1647" s="275" t="s">
        <v>42</v>
      </c>
      <c r="N1647" s="278">
        <v>42433</v>
      </c>
      <c r="O1647" s="278" t="s">
        <v>266</v>
      </c>
      <c r="P1647" s="279">
        <v>94</v>
      </c>
      <c r="Q1647" s="278" t="s">
        <v>36</v>
      </c>
      <c r="R1647" s="275">
        <v>127236.61</v>
      </c>
      <c r="S1647" s="275" t="s">
        <v>248</v>
      </c>
      <c r="T1647" s="275">
        <v>114072.63</v>
      </c>
      <c r="U1647" s="280" t="s">
        <v>248</v>
      </c>
      <c r="V1647" s="281">
        <v>127236.60555241634</v>
      </c>
      <c r="W1647" s="275" t="s">
        <v>100</v>
      </c>
      <c r="X1647" s="275" t="s">
        <v>107</v>
      </c>
      <c r="Y1647" s="275">
        <v>114.07</v>
      </c>
      <c r="Z1647" s="275">
        <v>1</v>
      </c>
      <c r="AA1647" s="282" t="s">
        <v>630</v>
      </c>
      <c r="AB1647" s="289" t="s">
        <v>474</v>
      </c>
      <c r="AC1647" s="275" t="s">
        <v>1437</v>
      </c>
      <c r="AD1647" s="290" t="s">
        <v>350</v>
      </c>
      <c r="AE1647" s="293" t="s">
        <v>794</v>
      </c>
      <c r="AF1647" s="293" t="s">
        <v>2134</v>
      </c>
      <c r="AG1647" s="293"/>
    </row>
    <row r="1648" spans="1:33" s="271" customFormat="1" x14ac:dyDescent="0.25">
      <c r="A1648" s="275">
        <v>8104</v>
      </c>
      <c r="B1648" s="275" t="s">
        <v>140</v>
      </c>
      <c r="C1648" s="275" t="s">
        <v>22</v>
      </c>
      <c r="D1648" s="275">
        <v>413</v>
      </c>
      <c r="E1648" s="275" t="s">
        <v>136</v>
      </c>
      <c r="F1648" s="275" t="s">
        <v>13</v>
      </c>
      <c r="G1648" s="276">
        <v>8104011082666</v>
      </c>
      <c r="H1648" s="277" t="s">
        <v>56</v>
      </c>
      <c r="I1648" s="277" t="s">
        <v>328</v>
      </c>
      <c r="J1648" s="278">
        <v>42451</v>
      </c>
      <c r="K1648" s="279">
        <v>76</v>
      </c>
      <c r="L1648" s="275" t="s">
        <v>111</v>
      </c>
      <c r="M1648" s="275" t="s">
        <v>42</v>
      </c>
      <c r="N1648" s="278">
        <v>42496</v>
      </c>
      <c r="O1648" s="278" t="s">
        <v>268</v>
      </c>
      <c r="P1648" s="279">
        <v>31</v>
      </c>
      <c r="Q1648" s="278" t="s">
        <v>34</v>
      </c>
      <c r="R1648" s="275">
        <v>-222234.18</v>
      </c>
      <c r="S1648" s="275" t="s">
        <v>248</v>
      </c>
      <c r="T1648" s="275">
        <v>-199241.7</v>
      </c>
      <c r="U1648" s="280" t="s">
        <v>248</v>
      </c>
      <c r="V1648" s="281">
        <v>-222234.18178832968</v>
      </c>
      <c r="W1648" s="275" t="s">
        <v>100</v>
      </c>
      <c r="X1648" s="275" t="s">
        <v>114</v>
      </c>
      <c r="Y1648" s="275">
        <v>-199.24</v>
      </c>
      <c r="Z1648" s="275">
        <v>1</v>
      </c>
      <c r="AA1648" s="282" t="s">
        <v>631</v>
      </c>
      <c r="AB1648" s="289" t="s">
        <v>584</v>
      </c>
      <c r="AC1648" s="275" t="s">
        <v>374</v>
      </c>
      <c r="AD1648" s="290" t="s">
        <v>349</v>
      </c>
      <c r="AE1648" s="293"/>
      <c r="AF1648" s="293"/>
      <c r="AG1648" s="293"/>
    </row>
    <row r="1649" spans="1:33" s="271" customFormat="1" x14ac:dyDescent="0.25">
      <c r="A1649" s="275">
        <v>8104</v>
      </c>
      <c r="B1649" s="275" t="s">
        <v>140</v>
      </c>
      <c r="C1649" s="275" t="s">
        <v>22</v>
      </c>
      <c r="D1649" s="275">
        <v>413</v>
      </c>
      <c r="E1649" s="275" t="s">
        <v>136</v>
      </c>
      <c r="F1649" s="275" t="s">
        <v>13</v>
      </c>
      <c r="G1649" s="276">
        <v>8104011082665</v>
      </c>
      <c r="H1649" s="277" t="s">
        <v>56</v>
      </c>
      <c r="I1649" s="277" t="s">
        <v>328</v>
      </c>
      <c r="J1649" s="278">
        <v>42451</v>
      </c>
      <c r="K1649" s="279">
        <v>76</v>
      </c>
      <c r="L1649" s="275" t="s">
        <v>111</v>
      </c>
      <c r="M1649" s="275" t="s">
        <v>42</v>
      </c>
      <c r="N1649" s="278">
        <v>42496</v>
      </c>
      <c r="O1649" s="278" t="s">
        <v>268</v>
      </c>
      <c r="P1649" s="279">
        <v>31</v>
      </c>
      <c r="Q1649" s="278" t="s">
        <v>34</v>
      </c>
      <c r="R1649" s="275">
        <v>-206178</v>
      </c>
      <c r="S1649" s="275" t="s">
        <v>248</v>
      </c>
      <c r="T1649" s="275">
        <v>-184846.7</v>
      </c>
      <c r="U1649" s="280" t="s">
        <v>248</v>
      </c>
      <c r="V1649" s="281">
        <v>-206177.99953911675</v>
      </c>
      <c r="W1649" s="275" t="s">
        <v>100</v>
      </c>
      <c r="X1649" s="275" t="s">
        <v>114</v>
      </c>
      <c r="Y1649" s="275">
        <v>-184.85</v>
      </c>
      <c r="Z1649" s="275">
        <v>1</v>
      </c>
      <c r="AA1649" s="282" t="s">
        <v>631</v>
      </c>
      <c r="AB1649" s="289" t="s">
        <v>584</v>
      </c>
      <c r="AC1649" s="275" t="s">
        <v>374</v>
      </c>
      <c r="AD1649" s="290" t="s">
        <v>349</v>
      </c>
      <c r="AE1649" s="293"/>
      <c r="AF1649" s="293"/>
      <c r="AG1649" s="293"/>
    </row>
    <row r="1650" spans="1:33" s="271" customFormat="1" x14ac:dyDescent="0.25">
      <c r="A1650" s="275">
        <v>8104</v>
      </c>
      <c r="B1650" s="275" t="s">
        <v>140</v>
      </c>
      <c r="C1650" s="275" t="s">
        <v>22</v>
      </c>
      <c r="D1650" s="275">
        <v>413</v>
      </c>
      <c r="E1650" s="275" t="s">
        <v>136</v>
      </c>
      <c r="F1650" s="275" t="s">
        <v>13</v>
      </c>
      <c r="G1650" s="276">
        <v>8104011082647</v>
      </c>
      <c r="H1650" s="277" t="s">
        <v>56</v>
      </c>
      <c r="I1650" s="277" t="s">
        <v>328</v>
      </c>
      <c r="J1650" s="278">
        <v>42451</v>
      </c>
      <c r="K1650" s="279">
        <v>76</v>
      </c>
      <c r="L1650" s="275" t="s">
        <v>122</v>
      </c>
      <c r="M1650" s="275" t="s">
        <v>41</v>
      </c>
      <c r="N1650" s="278">
        <v>42527</v>
      </c>
      <c r="O1650" s="278" t="s">
        <v>268</v>
      </c>
      <c r="P1650" s="279">
        <v>0</v>
      </c>
      <c r="Q1650" s="278" t="s">
        <v>33</v>
      </c>
      <c r="R1650" s="275">
        <v>7907</v>
      </c>
      <c r="S1650" s="275" t="s">
        <v>248</v>
      </c>
      <c r="T1650" s="275">
        <v>7088.94</v>
      </c>
      <c r="U1650" s="280" t="s">
        <v>248</v>
      </c>
      <c r="V1650" s="281">
        <v>7907.0033062685252</v>
      </c>
      <c r="W1650" s="275" t="s">
        <v>100</v>
      </c>
      <c r="X1650" s="275" t="s">
        <v>114</v>
      </c>
      <c r="Y1650" s="275">
        <v>7.09</v>
      </c>
      <c r="Z1650" s="275">
        <v>1</v>
      </c>
      <c r="AA1650" s="282" t="s">
        <v>629</v>
      </c>
      <c r="AB1650" s="289" t="s">
        <v>584</v>
      </c>
      <c r="AC1650" s="275" t="s">
        <v>377</v>
      </c>
      <c r="AD1650" s="290" t="s">
        <v>349</v>
      </c>
      <c r="AE1650" s="293"/>
      <c r="AF1650" s="293" t="s">
        <v>2134</v>
      </c>
      <c r="AG1650" s="293"/>
    </row>
    <row r="1651" spans="1:33" s="271" customFormat="1" x14ac:dyDescent="0.25">
      <c r="A1651" s="275">
        <v>8104</v>
      </c>
      <c r="B1651" s="275" t="s">
        <v>140</v>
      </c>
      <c r="C1651" s="275" t="s">
        <v>22</v>
      </c>
      <c r="D1651" s="275">
        <v>413</v>
      </c>
      <c r="E1651" s="275" t="s">
        <v>136</v>
      </c>
      <c r="F1651" s="275" t="s">
        <v>13</v>
      </c>
      <c r="G1651" s="276">
        <v>8104011082317</v>
      </c>
      <c r="H1651" s="277" t="s">
        <v>56</v>
      </c>
      <c r="I1651" s="277" t="s">
        <v>328</v>
      </c>
      <c r="J1651" s="278">
        <v>42451</v>
      </c>
      <c r="K1651" s="279">
        <v>76</v>
      </c>
      <c r="L1651" s="275" t="s">
        <v>158</v>
      </c>
      <c r="M1651" s="275" t="s">
        <v>41</v>
      </c>
      <c r="N1651" s="278">
        <v>42527</v>
      </c>
      <c r="O1651" s="278" t="s">
        <v>268</v>
      </c>
      <c r="P1651" s="279">
        <v>0</v>
      </c>
      <c r="Q1651" s="278" t="s">
        <v>33</v>
      </c>
      <c r="R1651" s="275">
        <v>9361.3799999999992</v>
      </c>
      <c r="S1651" s="275" t="s">
        <v>248</v>
      </c>
      <c r="T1651" s="275">
        <v>8392.85</v>
      </c>
      <c r="U1651" s="280" t="s">
        <v>248</v>
      </c>
      <c r="V1651" s="281">
        <v>9361.3844522616637</v>
      </c>
      <c r="W1651" s="275" t="s">
        <v>100</v>
      </c>
      <c r="X1651" s="275" t="s">
        <v>114</v>
      </c>
      <c r="Y1651" s="275">
        <v>8.39</v>
      </c>
      <c r="Z1651" s="275">
        <v>1</v>
      </c>
      <c r="AA1651" s="282" t="s">
        <v>629</v>
      </c>
      <c r="AB1651" s="289" t="s">
        <v>584</v>
      </c>
      <c r="AC1651" s="275" t="s">
        <v>403</v>
      </c>
      <c r="AD1651" s="290" t="s">
        <v>349</v>
      </c>
      <c r="AE1651" s="293"/>
      <c r="AF1651" s="293" t="s">
        <v>2134</v>
      </c>
      <c r="AG1651" s="293"/>
    </row>
    <row r="1652" spans="1:33" s="271" customFormat="1" x14ac:dyDescent="0.25">
      <c r="A1652" s="275">
        <v>8104</v>
      </c>
      <c r="B1652" s="275" t="s">
        <v>140</v>
      </c>
      <c r="C1652" s="275" t="s">
        <v>22</v>
      </c>
      <c r="D1652" s="275">
        <v>413</v>
      </c>
      <c r="E1652" s="275" t="s">
        <v>136</v>
      </c>
      <c r="F1652" s="275" t="s">
        <v>13</v>
      </c>
      <c r="G1652" s="276">
        <v>8104011082314</v>
      </c>
      <c r="H1652" s="277" t="s">
        <v>56</v>
      </c>
      <c r="I1652" s="277" t="s">
        <v>328</v>
      </c>
      <c r="J1652" s="278">
        <v>42451</v>
      </c>
      <c r="K1652" s="279">
        <v>76</v>
      </c>
      <c r="L1652" s="275" t="s">
        <v>122</v>
      </c>
      <c r="M1652" s="275" t="s">
        <v>41</v>
      </c>
      <c r="N1652" s="278">
        <v>42496</v>
      </c>
      <c r="O1652" s="278" t="s">
        <v>268</v>
      </c>
      <c r="P1652" s="279">
        <v>31</v>
      </c>
      <c r="Q1652" s="278" t="s">
        <v>34</v>
      </c>
      <c r="R1652" s="275">
        <v>235632</v>
      </c>
      <c r="S1652" s="275" t="s">
        <v>248</v>
      </c>
      <c r="T1652" s="275">
        <v>211253.37</v>
      </c>
      <c r="U1652" s="280" t="s">
        <v>248</v>
      </c>
      <c r="V1652" s="281">
        <v>235631.99787984777</v>
      </c>
      <c r="W1652" s="275" t="s">
        <v>100</v>
      </c>
      <c r="X1652" s="275" t="s">
        <v>114</v>
      </c>
      <c r="Y1652" s="275">
        <v>211.25</v>
      </c>
      <c r="Z1652" s="275">
        <v>1</v>
      </c>
      <c r="AA1652" s="282" t="s">
        <v>630</v>
      </c>
      <c r="AB1652" s="289" t="s">
        <v>584</v>
      </c>
      <c r="AC1652" s="275" t="s">
        <v>377</v>
      </c>
      <c r="AD1652" s="290" t="s">
        <v>350</v>
      </c>
      <c r="AE1652" s="293"/>
      <c r="AF1652" s="293" t="s">
        <v>2134</v>
      </c>
      <c r="AG1652" s="293"/>
    </row>
    <row r="1653" spans="1:33" s="271" customFormat="1" x14ac:dyDescent="0.25">
      <c r="A1653" s="275">
        <v>8104</v>
      </c>
      <c r="B1653" s="275" t="s">
        <v>140</v>
      </c>
      <c r="C1653" s="275" t="s">
        <v>22</v>
      </c>
      <c r="D1653" s="275">
        <v>413</v>
      </c>
      <c r="E1653" s="275" t="s">
        <v>136</v>
      </c>
      <c r="F1653" s="275" t="s">
        <v>13</v>
      </c>
      <c r="G1653" s="276">
        <v>8104011082315</v>
      </c>
      <c r="H1653" s="277" t="s">
        <v>56</v>
      </c>
      <c r="I1653" s="277" t="s">
        <v>328</v>
      </c>
      <c r="J1653" s="278">
        <v>42451</v>
      </c>
      <c r="K1653" s="279">
        <v>76</v>
      </c>
      <c r="L1653" s="275" t="s">
        <v>122</v>
      </c>
      <c r="M1653" s="275" t="s">
        <v>41</v>
      </c>
      <c r="N1653" s="278">
        <v>42496</v>
      </c>
      <c r="O1653" s="278" t="s">
        <v>268</v>
      </c>
      <c r="P1653" s="279">
        <v>31</v>
      </c>
      <c r="Q1653" s="278" t="s">
        <v>34</v>
      </c>
      <c r="R1653" s="275">
        <v>253981.92</v>
      </c>
      <c r="S1653" s="275" t="s">
        <v>248</v>
      </c>
      <c r="T1653" s="275">
        <v>227704.8</v>
      </c>
      <c r="U1653" s="280" t="s">
        <v>248</v>
      </c>
      <c r="V1653" s="281">
        <v>253981.9220438053</v>
      </c>
      <c r="W1653" s="275" t="s">
        <v>100</v>
      </c>
      <c r="X1653" s="275" t="s">
        <v>114</v>
      </c>
      <c r="Y1653" s="275">
        <v>227.7</v>
      </c>
      <c r="Z1653" s="275">
        <v>1</v>
      </c>
      <c r="AA1653" s="282" t="s">
        <v>630</v>
      </c>
      <c r="AB1653" s="289" t="s">
        <v>584</v>
      </c>
      <c r="AC1653" s="275" t="s">
        <v>377</v>
      </c>
      <c r="AD1653" s="290" t="s">
        <v>350</v>
      </c>
      <c r="AE1653" s="293"/>
      <c r="AF1653" s="293" t="s">
        <v>2134</v>
      </c>
      <c r="AG1653" s="293"/>
    </row>
    <row r="1654" spans="1:33" s="271" customFormat="1" x14ac:dyDescent="0.25">
      <c r="A1654" s="275">
        <v>8104</v>
      </c>
      <c r="B1654" s="275" t="s">
        <v>140</v>
      </c>
      <c r="C1654" s="275" t="s">
        <v>22</v>
      </c>
      <c r="D1654" s="275">
        <v>420</v>
      </c>
      <c r="E1654" s="275" t="s">
        <v>148</v>
      </c>
      <c r="F1654" s="275" t="s">
        <v>13</v>
      </c>
      <c r="G1654" s="276">
        <v>8104013014345</v>
      </c>
      <c r="H1654" s="277" t="s">
        <v>60</v>
      </c>
      <c r="I1654" s="277" t="s">
        <v>250</v>
      </c>
      <c r="J1654" s="278">
        <v>42418</v>
      </c>
      <c r="K1654" s="279">
        <v>109</v>
      </c>
      <c r="L1654" s="275" t="s">
        <v>118</v>
      </c>
      <c r="M1654" s="275" t="s">
        <v>41</v>
      </c>
      <c r="N1654" s="278">
        <v>42494</v>
      </c>
      <c r="O1654" s="278" t="s">
        <v>268</v>
      </c>
      <c r="P1654" s="279">
        <v>33</v>
      </c>
      <c r="Q1654" s="278" t="s">
        <v>34</v>
      </c>
      <c r="R1654" s="275">
        <v>20000</v>
      </c>
      <c r="S1654" s="275" t="s">
        <v>248</v>
      </c>
      <c r="T1654" s="275">
        <v>17930.79</v>
      </c>
      <c r="U1654" s="280" t="s">
        <v>248</v>
      </c>
      <c r="V1654" s="281">
        <v>20000.002230799895</v>
      </c>
      <c r="W1654" s="275" t="s">
        <v>100</v>
      </c>
      <c r="X1654" s="275" t="s">
        <v>114</v>
      </c>
      <c r="Y1654" s="275">
        <v>17.93</v>
      </c>
      <c r="Z1654" s="275">
        <v>1</v>
      </c>
      <c r="AA1654" s="282" t="s">
        <v>630</v>
      </c>
      <c r="AB1654" s="289" t="s">
        <v>444</v>
      </c>
      <c r="AC1654" s="275" t="s">
        <v>1851</v>
      </c>
      <c r="AD1654" s="290" t="s">
        <v>350</v>
      </c>
      <c r="AE1654" s="293"/>
      <c r="AF1654" s="293" t="s">
        <v>2134</v>
      </c>
      <c r="AG1654" s="293"/>
    </row>
    <row r="1655" spans="1:33" s="271" customFormat="1" x14ac:dyDescent="0.25">
      <c r="A1655" s="275">
        <v>8104</v>
      </c>
      <c r="B1655" s="275" t="s">
        <v>140</v>
      </c>
      <c r="C1655" s="275" t="s">
        <v>22</v>
      </c>
      <c r="D1655" s="275">
        <v>5103</v>
      </c>
      <c r="E1655" s="275" t="s">
        <v>1842</v>
      </c>
      <c r="F1655" s="275" t="s">
        <v>22</v>
      </c>
      <c r="G1655" s="276">
        <v>8104013014586</v>
      </c>
      <c r="H1655" s="277" t="s">
        <v>60</v>
      </c>
      <c r="I1655" s="277" t="s">
        <v>325</v>
      </c>
      <c r="J1655" s="278">
        <v>42451</v>
      </c>
      <c r="K1655" s="279">
        <v>76</v>
      </c>
      <c r="L1655" s="275" t="s">
        <v>127</v>
      </c>
      <c r="M1655" s="275" t="s">
        <v>128</v>
      </c>
      <c r="N1655" s="278">
        <v>42466</v>
      </c>
      <c r="O1655" s="278" t="s">
        <v>266</v>
      </c>
      <c r="P1655" s="279">
        <v>61</v>
      </c>
      <c r="Q1655" s="278" t="s">
        <v>35</v>
      </c>
      <c r="R1655" s="275">
        <v>71814.58</v>
      </c>
      <c r="S1655" s="275" t="s">
        <v>248</v>
      </c>
      <c r="T1655" s="275">
        <v>64384.6</v>
      </c>
      <c r="U1655" s="280" t="s">
        <v>248</v>
      </c>
      <c r="V1655" s="281">
        <v>71814.579481950263</v>
      </c>
      <c r="W1655" s="275" t="s">
        <v>100</v>
      </c>
      <c r="X1655" s="275" t="s">
        <v>107</v>
      </c>
      <c r="Y1655" s="275">
        <v>64.38</v>
      </c>
      <c r="Z1655" s="275">
        <v>1</v>
      </c>
      <c r="AA1655" s="282" t="s">
        <v>630</v>
      </c>
      <c r="AB1655" s="289" t="s">
        <v>1816</v>
      </c>
      <c r="AC1655" s="275" t="s">
        <v>1844</v>
      </c>
      <c r="AD1655" s="290" t="s">
        <v>350</v>
      </c>
      <c r="AE1655" s="293" t="s">
        <v>381</v>
      </c>
      <c r="AF1655" s="293" t="s">
        <v>2134</v>
      </c>
      <c r="AG1655" s="293"/>
    </row>
    <row r="1656" spans="1:33" s="271" customFormat="1" x14ac:dyDescent="0.25">
      <c r="A1656" s="275">
        <v>8104</v>
      </c>
      <c r="B1656" s="275" t="s">
        <v>140</v>
      </c>
      <c r="C1656" s="275" t="s">
        <v>22</v>
      </c>
      <c r="D1656" s="275">
        <v>635</v>
      </c>
      <c r="E1656" s="275" t="s">
        <v>142</v>
      </c>
      <c r="F1656" s="275" t="s">
        <v>16</v>
      </c>
      <c r="G1656" s="276">
        <v>8104013014526</v>
      </c>
      <c r="H1656" s="277" t="s">
        <v>54</v>
      </c>
      <c r="I1656" s="277" t="s">
        <v>317</v>
      </c>
      <c r="J1656" s="278">
        <v>42429</v>
      </c>
      <c r="K1656" s="279">
        <v>98</v>
      </c>
      <c r="L1656" s="275" t="s">
        <v>127</v>
      </c>
      <c r="M1656" s="275" t="s">
        <v>128</v>
      </c>
      <c r="N1656" s="278">
        <v>42465</v>
      </c>
      <c r="O1656" s="278" t="s">
        <v>266</v>
      </c>
      <c r="P1656" s="279">
        <v>62</v>
      </c>
      <c r="Q1656" s="278" t="s">
        <v>35</v>
      </c>
      <c r="R1656" s="275">
        <v>20000</v>
      </c>
      <c r="S1656" s="275" t="s">
        <v>248</v>
      </c>
      <c r="T1656" s="275">
        <v>17930.79</v>
      </c>
      <c r="U1656" s="280" t="s">
        <v>248</v>
      </c>
      <c r="V1656" s="281">
        <v>20000.002230799895</v>
      </c>
      <c r="W1656" s="275" t="s">
        <v>100</v>
      </c>
      <c r="X1656" s="275" t="s">
        <v>114</v>
      </c>
      <c r="Y1656" s="275">
        <v>17.93</v>
      </c>
      <c r="Z1656" s="275">
        <v>1</v>
      </c>
      <c r="AA1656" s="282" t="s">
        <v>630</v>
      </c>
      <c r="AB1656" s="289" t="s">
        <v>429</v>
      </c>
      <c r="AC1656" s="275" t="s">
        <v>1850</v>
      </c>
      <c r="AD1656" s="290" t="s">
        <v>350</v>
      </c>
      <c r="AE1656" s="293"/>
      <c r="AF1656" s="293" t="s">
        <v>2134</v>
      </c>
      <c r="AG1656" s="293"/>
    </row>
    <row r="1657" spans="1:33" s="271" customFormat="1" x14ac:dyDescent="0.25">
      <c r="A1657" s="275">
        <v>8104</v>
      </c>
      <c r="B1657" s="275" t="s">
        <v>140</v>
      </c>
      <c r="C1657" s="275" t="s">
        <v>22</v>
      </c>
      <c r="D1657" s="275">
        <v>635</v>
      </c>
      <c r="E1657" s="275" t="s">
        <v>142</v>
      </c>
      <c r="F1657" s="275" t="s">
        <v>16</v>
      </c>
      <c r="G1657" s="276">
        <v>8104011083380</v>
      </c>
      <c r="H1657" s="277" t="s">
        <v>54</v>
      </c>
      <c r="I1657" s="277" t="s">
        <v>327</v>
      </c>
      <c r="J1657" s="278">
        <v>42482</v>
      </c>
      <c r="K1657" s="279">
        <v>45</v>
      </c>
      <c r="L1657" s="275" t="s">
        <v>127</v>
      </c>
      <c r="M1657" s="275" t="s">
        <v>128</v>
      </c>
      <c r="N1657" s="278">
        <v>42524</v>
      </c>
      <c r="O1657" s="278" t="s">
        <v>268</v>
      </c>
      <c r="P1657" s="279">
        <v>3</v>
      </c>
      <c r="Q1657" s="278" t="s">
        <v>33</v>
      </c>
      <c r="R1657" s="275">
        <v>89601.41</v>
      </c>
      <c r="S1657" s="275" t="s">
        <v>248</v>
      </c>
      <c r="T1657" s="275">
        <v>80331.19</v>
      </c>
      <c r="U1657" s="280" t="s">
        <v>248</v>
      </c>
      <c r="V1657" s="281">
        <v>89601.405136238303</v>
      </c>
      <c r="W1657" s="275" t="s">
        <v>100</v>
      </c>
      <c r="X1657" s="275" t="s">
        <v>114</v>
      </c>
      <c r="Y1657" s="275">
        <v>80.33</v>
      </c>
      <c r="Z1657" s="275">
        <v>1</v>
      </c>
      <c r="AA1657" s="282" t="s">
        <v>630</v>
      </c>
      <c r="AB1657" s="289" t="s">
        <v>429</v>
      </c>
      <c r="AC1657" s="275" t="s">
        <v>2567</v>
      </c>
      <c r="AD1657" s="290" t="s">
        <v>350</v>
      </c>
      <c r="AE1657" s="293"/>
      <c r="AF1657" s="293" t="s">
        <v>2134</v>
      </c>
      <c r="AG1657" s="293"/>
    </row>
    <row r="1658" spans="1:33" s="271" customFormat="1" x14ac:dyDescent="0.25">
      <c r="A1658" s="275">
        <v>8104</v>
      </c>
      <c r="B1658" s="275" t="s">
        <v>140</v>
      </c>
      <c r="C1658" s="275" t="s">
        <v>22</v>
      </c>
      <c r="D1658" s="275">
        <v>8105</v>
      </c>
      <c r="E1658" s="275" t="s">
        <v>176</v>
      </c>
      <c r="F1658" s="275" t="s">
        <v>22</v>
      </c>
      <c r="G1658" s="276">
        <v>8104013014696</v>
      </c>
      <c r="H1658" s="277" t="s">
        <v>60</v>
      </c>
      <c r="I1658" s="277" t="s">
        <v>325</v>
      </c>
      <c r="J1658" s="278">
        <v>42459</v>
      </c>
      <c r="K1658" s="279">
        <v>68</v>
      </c>
      <c r="L1658" s="275" t="s">
        <v>111</v>
      </c>
      <c r="M1658" s="275" t="s">
        <v>42</v>
      </c>
      <c r="N1658" s="278">
        <v>42527</v>
      </c>
      <c r="O1658" s="278" t="s">
        <v>268</v>
      </c>
      <c r="P1658" s="279">
        <v>0</v>
      </c>
      <c r="Q1658" s="278" t="s">
        <v>33</v>
      </c>
      <c r="R1658" s="275">
        <v>100</v>
      </c>
      <c r="S1658" s="275" t="s">
        <v>248</v>
      </c>
      <c r="T1658" s="275">
        <v>89.65</v>
      </c>
      <c r="U1658" s="280" t="s">
        <v>248</v>
      </c>
      <c r="V1658" s="281">
        <v>99.995605324205499</v>
      </c>
      <c r="W1658" s="275" t="s">
        <v>100</v>
      </c>
      <c r="X1658" s="275" t="s">
        <v>107</v>
      </c>
      <c r="Y1658" s="275">
        <v>0.09</v>
      </c>
      <c r="Z1658" s="275">
        <v>1</v>
      </c>
      <c r="AA1658" s="282" t="s">
        <v>631</v>
      </c>
      <c r="AB1658" s="289" t="s">
        <v>446</v>
      </c>
      <c r="AC1658" s="275" t="s">
        <v>1813</v>
      </c>
      <c r="AD1658" s="290" t="s">
        <v>349</v>
      </c>
      <c r="AE1658" s="293"/>
      <c r="AF1658" s="293"/>
      <c r="AG1658" s="293"/>
    </row>
    <row r="1659" spans="1:33" s="271" customFormat="1" x14ac:dyDescent="0.25">
      <c r="A1659" s="275">
        <v>8104</v>
      </c>
      <c r="B1659" s="275" t="s">
        <v>140</v>
      </c>
      <c r="C1659" s="275" t="s">
        <v>22</v>
      </c>
      <c r="D1659" s="275">
        <v>8105</v>
      </c>
      <c r="E1659" s="275" t="s">
        <v>176</v>
      </c>
      <c r="F1659" s="275" t="s">
        <v>22</v>
      </c>
      <c r="G1659" s="276">
        <v>8104013014600</v>
      </c>
      <c r="H1659" s="277" t="s">
        <v>60</v>
      </c>
      <c r="I1659" s="277" t="s">
        <v>325</v>
      </c>
      <c r="J1659" s="278">
        <v>42451</v>
      </c>
      <c r="K1659" s="279">
        <v>76</v>
      </c>
      <c r="L1659" s="275" t="s">
        <v>111</v>
      </c>
      <c r="M1659" s="275" t="s">
        <v>42</v>
      </c>
      <c r="N1659" s="278">
        <v>42527</v>
      </c>
      <c r="O1659" s="278" t="s">
        <v>268</v>
      </c>
      <c r="P1659" s="279">
        <v>0</v>
      </c>
      <c r="Q1659" s="278" t="s">
        <v>33</v>
      </c>
      <c r="R1659" s="275">
        <v>193</v>
      </c>
      <c r="S1659" s="275" t="s">
        <v>248</v>
      </c>
      <c r="T1659" s="275">
        <v>173.03</v>
      </c>
      <c r="U1659" s="280" t="s">
        <v>248</v>
      </c>
      <c r="V1659" s="281">
        <v>192.99765297542976</v>
      </c>
      <c r="W1659" s="275" t="s">
        <v>100</v>
      </c>
      <c r="X1659" s="275" t="s">
        <v>107</v>
      </c>
      <c r="Y1659" s="275">
        <v>0.17</v>
      </c>
      <c r="Z1659" s="275">
        <v>1</v>
      </c>
      <c r="AA1659" s="282" t="s">
        <v>631</v>
      </c>
      <c r="AB1659" s="289" t="s">
        <v>446</v>
      </c>
      <c r="AC1659" s="275" t="s">
        <v>1813</v>
      </c>
      <c r="AD1659" s="290" t="s">
        <v>349</v>
      </c>
      <c r="AE1659" s="293"/>
      <c r="AF1659" s="293"/>
      <c r="AG1659" s="293"/>
    </row>
    <row r="1660" spans="1:33" s="271" customFormat="1" x14ac:dyDescent="0.25">
      <c r="A1660" s="275">
        <v>8104</v>
      </c>
      <c r="B1660" s="275" t="s">
        <v>140</v>
      </c>
      <c r="C1660" s="275" t="s">
        <v>22</v>
      </c>
      <c r="D1660" s="275">
        <v>8105</v>
      </c>
      <c r="E1660" s="275" t="s">
        <v>176</v>
      </c>
      <c r="F1660" s="275" t="s">
        <v>22</v>
      </c>
      <c r="G1660" s="276">
        <v>8104013014694</v>
      </c>
      <c r="H1660" s="277" t="s">
        <v>60</v>
      </c>
      <c r="I1660" s="277" t="s">
        <v>325</v>
      </c>
      <c r="J1660" s="278">
        <v>42459</v>
      </c>
      <c r="K1660" s="279">
        <v>68</v>
      </c>
      <c r="L1660" s="275" t="s">
        <v>111</v>
      </c>
      <c r="M1660" s="275" t="s">
        <v>42</v>
      </c>
      <c r="N1660" s="278">
        <v>42527</v>
      </c>
      <c r="O1660" s="278" t="s">
        <v>268</v>
      </c>
      <c r="P1660" s="279">
        <v>0</v>
      </c>
      <c r="Q1660" s="278" t="s">
        <v>33</v>
      </c>
      <c r="R1660" s="275">
        <v>730</v>
      </c>
      <c r="S1660" s="275" t="s">
        <v>248</v>
      </c>
      <c r="T1660" s="275">
        <v>654.47</v>
      </c>
      <c r="U1660" s="280" t="s">
        <v>248</v>
      </c>
      <c r="V1660" s="281">
        <v>729.99580386539628</v>
      </c>
      <c r="W1660" s="275" t="s">
        <v>100</v>
      </c>
      <c r="X1660" s="275" t="s">
        <v>107</v>
      </c>
      <c r="Y1660" s="275">
        <v>0.65</v>
      </c>
      <c r="Z1660" s="275">
        <v>1</v>
      </c>
      <c r="AA1660" s="282" t="s">
        <v>631</v>
      </c>
      <c r="AB1660" s="289" t="s">
        <v>446</v>
      </c>
      <c r="AC1660" s="275" t="s">
        <v>1813</v>
      </c>
      <c r="AD1660" s="290" t="s">
        <v>349</v>
      </c>
      <c r="AE1660" s="293"/>
      <c r="AF1660" s="293"/>
      <c r="AG1660" s="293"/>
    </row>
    <row r="1661" spans="1:33" s="271" customFormat="1" x14ac:dyDescent="0.25">
      <c r="A1661" s="275">
        <v>8104</v>
      </c>
      <c r="B1661" s="275" t="s">
        <v>140</v>
      </c>
      <c r="C1661" s="275" t="s">
        <v>22</v>
      </c>
      <c r="D1661" s="275">
        <v>8105</v>
      </c>
      <c r="E1661" s="275" t="s">
        <v>176</v>
      </c>
      <c r="F1661" s="275" t="s">
        <v>22</v>
      </c>
      <c r="G1661" s="276">
        <v>8104013014698</v>
      </c>
      <c r="H1661" s="277" t="s">
        <v>60</v>
      </c>
      <c r="I1661" s="277" t="s">
        <v>325</v>
      </c>
      <c r="J1661" s="278">
        <v>42459</v>
      </c>
      <c r="K1661" s="279">
        <v>68</v>
      </c>
      <c r="L1661" s="275" t="s">
        <v>111</v>
      </c>
      <c r="M1661" s="275" t="s">
        <v>42</v>
      </c>
      <c r="N1661" s="278">
        <v>42527</v>
      </c>
      <c r="O1661" s="278" t="s">
        <v>268</v>
      </c>
      <c r="P1661" s="279">
        <v>0</v>
      </c>
      <c r="Q1661" s="278" t="s">
        <v>33</v>
      </c>
      <c r="R1661" s="275">
        <v>730</v>
      </c>
      <c r="S1661" s="275" t="s">
        <v>248</v>
      </c>
      <c r="T1661" s="275">
        <v>654.47</v>
      </c>
      <c r="U1661" s="280" t="s">
        <v>248</v>
      </c>
      <c r="V1661" s="281">
        <v>729.99580386539628</v>
      </c>
      <c r="W1661" s="275" t="s">
        <v>100</v>
      </c>
      <c r="X1661" s="275" t="s">
        <v>107</v>
      </c>
      <c r="Y1661" s="275">
        <v>0.65</v>
      </c>
      <c r="Z1661" s="275">
        <v>1</v>
      </c>
      <c r="AA1661" s="282" t="s">
        <v>631</v>
      </c>
      <c r="AB1661" s="289" t="s">
        <v>446</v>
      </c>
      <c r="AC1661" s="275" t="s">
        <v>1813</v>
      </c>
      <c r="AD1661" s="290" t="s">
        <v>349</v>
      </c>
      <c r="AE1661" s="293"/>
      <c r="AF1661" s="293"/>
      <c r="AG1661" s="293"/>
    </row>
    <row r="1662" spans="1:33" s="271" customFormat="1" x14ac:dyDescent="0.25">
      <c r="A1662" s="275">
        <v>8104</v>
      </c>
      <c r="B1662" s="275" t="s">
        <v>140</v>
      </c>
      <c r="C1662" s="275" t="s">
        <v>22</v>
      </c>
      <c r="D1662" s="275">
        <v>8105</v>
      </c>
      <c r="E1662" s="275" t="s">
        <v>176</v>
      </c>
      <c r="F1662" s="275" t="s">
        <v>22</v>
      </c>
      <c r="G1662" s="276">
        <v>8104013014731</v>
      </c>
      <c r="H1662" s="277" t="s">
        <v>60</v>
      </c>
      <c r="I1662" s="277" t="s">
        <v>325</v>
      </c>
      <c r="J1662" s="278">
        <v>42460</v>
      </c>
      <c r="K1662" s="279">
        <v>67</v>
      </c>
      <c r="L1662" s="275" t="s">
        <v>111</v>
      </c>
      <c r="M1662" s="275" t="s">
        <v>42</v>
      </c>
      <c r="N1662" s="278">
        <v>42527</v>
      </c>
      <c r="O1662" s="278" t="s">
        <v>268</v>
      </c>
      <c r="P1662" s="279">
        <v>0</v>
      </c>
      <c r="Q1662" s="278" t="s">
        <v>33</v>
      </c>
      <c r="R1662" s="275">
        <v>730</v>
      </c>
      <c r="S1662" s="275" t="s">
        <v>248</v>
      </c>
      <c r="T1662" s="275">
        <v>654.47</v>
      </c>
      <c r="U1662" s="280" t="s">
        <v>248</v>
      </c>
      <c r="V1662" s="281">
        <v>729.99580386539628</v>
      </c>
      <c r="W1662" s="275" t="s">
        <v>100</v>
      </c>
      <c r="X1662" s="275" t="s">
        <v>107</v>
      </c>
      <c r="Y1662" s="275">
        <v>0.65</v>
      </c>
      <c r="Z1662" s="275">
        <v>1</v>
      </c>
      <c r="AA1662" s="282" t="s">
        <v>631</v>
      </c>
      <c r="AB1662" s="289" t="s">
        <v>446</v>
      </c>
      <c r="AC1662" s="275" t="s">
        <v>1813</v>
      </c>
      <c r="AD1662" s="290" t="s">
        <v>349</v>
      </c>
      <c r="AE1662" s="293"/>
      <c r="AF1662" s="293"/>
      <c r="AG1662" s="293"/>
    </row>
    <row r="1663" spans="1:33" s="271" customFormat="1" x14ac:dyDescent="0.25">
      <c r="A1663" s="275">
        <v>8104</v>
      </c>
      <c r="B1663" s="275" t="s">
        <v>140</v>
      </c>
      <c r="C1663" s="275" t="s">
        <v>22</v>
      </c>
      <c r="D1663" s="275">
        <v>8105</v>
      </c>
      <c r="E1663" s="275" t="s">
        <v>176</v>
      </c>
      <c r="F1663" s="275" t="s">
        <v>22</v>
      </c>
      <c r="G1663" s="276">
        <v>8104013014683</v>
      </c>
      <c r="H1663" s="277" t="s">
        <v>60</v>
      </c>
      <c r="I1663" s="277" t="s">
        <v>325</v>
      </c>
      <c r="J1663" s="278">
        <v>42458</v>
      </c>
      <c r="K1663" s="279">
        <v>69</v>
      </c>
      <c r="L1663" s="275" t="s">
        <v>111</v>
      </c>
      <c r="M1663" s="275" t="s">
        <v>42</v>
      </c>
      <c r="N1663" s="278">
        <v>42527</v>
      </c>
      <c r="O1663" s="278" t="s">
        <v>268</v>
      </c>
      <c r="P1663" s="279">
        <v>0</v>
      </c>
      <c r="Q1663" s="278" t="s">
        <v>33</v>
      </c>
      <c r="R1663" s="275">
        <v>1256.7</v>
      </c>
      <c r="S1663" s="275" t="s">
        <v>248</v>
      </c>
      <c r="T1663" s="275">
        <v>1126.68</v>
      </c>
      <c r="U1663" s="280" t="s">
        <v>248</v>
      </c>
      <c r="V1663" s="281">
        <v>1256.6988132367635</v>
      </c>
      <c r="W1663" s="275" t="s">
        <v>100</v>
      </c>
      <c r="X1663" s="275" t="s">
        <v>107</v>
      </c>
      <c r="Y1663" s="275">
        <v>1.1299999999999999</v>
      </c>
      <c r="Z1663" s="275">
        <v>1</v>
      </c>
      <c r="AA1663" s="282" t="s">
        <v>629</v>
      </c>
      <c r="AB1663" s="289" t="s">
        <v>446</v>
      </c>
      <c r="AC1663" s="275" t="s">
        <v>1813</v>
      </c>
      <c r="AD1663" s="290" t="s">
        <v>349</v>
      </c>
      <c r="AE1663" s="293"/>
      <c r="AF1663" s="293"/>
      <c r="AG1663" s="293"/>
    </row>
    <row r="1664" spans="1:33" s="271" customFormat="1" x14ac:dyDescent="0.25">
      <c r="A1664" s="275">
        <v>8104</v>
      </c>
      <c r="B1664" s="275" t="s">
        <v>140</v>
      </c>
      <c r="C1664" s="275" t="s">
        <v>22</v>
      </c>
      <c r="D1664" s="275">
        <v>8105</v>
      </c>
      <c r="E1664" s="275" t="s">
        <v>176</v>
      </c>
      <c r="F1664" s="275" t="s">
        <v>22</v>
      </c>
      <c r="G1664" s="276">
        <v>8104013014686</v>
      </c>
      <c r="H1664" s="277" t="s">
        <v>60</v>
      </c>
      <c r="I1664" s="277" t="s">
        <v>325</v>
      </c>
      <c r="J1664" s="278">
        <v>42458</v>
      </c>
      <c r="K1664" s="279">
        <v>69</v>
      </c>
      <c r="L1664" s="275" t="s">
        <v>111</v>
      </c>
      <c r="M1664" s="275" t="s">
        <v>42</v>
      </c>
      <c r="N1664" s="278">
        <v>42527</v>
      </c>
      <c r="O1664" s="278" t="s">
        <v>268</v>
      </c>
      <c r="P1664" s="279">
        <v>0</v>
      </c>
      <c r="Q1664" s="278" t="s">
        <v>33</v>
      </c>
      <c r="R1664" s="275">
        <v>1330</v>
      </c>
      <c r="S1664" s="275" t="s">
        <v>248</v>
      </c>
      <c r="T1664" s="275">
        <v>1192.4000000000001</v>
      </c>
      <c r="U1664" s="280" t="s">
        <v>248</v>
      </c>
      <c r="V1664" s="281">
        <v>1330.0028978090645</v>
      </c>
      <c r="W1664" s="275" t="s">
        <v>100</v>
      </c>
      <c r="X1664" s="275" t="s">
        <v>107</v>
      </c>
      <c r="Y1664" s="275">
        <v>1.19</v>
      </c>
      <c r="Z1664" s="275">
        <v>1</v>
      </c>
      <c r="AA1664" s="282" t="s">
        <v>629</v>
      </c>
      <c r="AB1664" s="289" t="s">
        <v>446</v>
      </c>
      <c r="AC1664" s="275" t="s">
        <v>1813</v>
      </c>
      <c r="AD1664" s="290" t="s">
        <v>349</v>
      </c>
      <c r="AE1664" s="293"/>
      <c r="AF1664" s="293"/>
      <c r="AG1664" s="293"/>
    </row>
    <row r="1665" spans="1:33" s="271" customFormat="1" x14ac:dyDescent="0.25">
      <c r="A1665" s="275">
        <v>8104</v>
      </c>
      <c r="B1665" s="275" t="s">
        <v>140</v>
      </c>
      <c r="C1665" s="275" t="s">
        <v>22</v>
      </c>
      <c r="D1665" s="275">
        <v>8105</v>
      </c>
      <c r="E1665" s="275" t="s">
        <v>176</v>
      </c>
      <c r="F1665" s="275" t="s">
        <v>22</v>
      </c>
      <c r="G1665" s="276">
        <v>8104013014687</v>
      </c>
      <c r="H1665" s="277" t="s">
        <v>60</v>
      </c>
      <c r="I1665" s="277" t="s">
        <v>325</v>
      </c>
      <c r="J1665" s="278">
        <v>42458</v>
      </c>
      <c r="K1665" s="279">
        <v>69</v>
      </c>
      <c r="L1665" s="275" t="s">
        <v>111</v>
      </c>
      <c r="M1665" s="275" t="s">
        <v>42</v>
      </c>
      <c r="N1665" s="278">
        <v>42527</v>
      </c>
      <c r="O1665" s="278" t="s">
        <v>268</v>
      </c>
      <c r="P1665" s="279">
        <v>0</v>
      </c>
      <c r="Q1665" s="278" t="s">
        <v>33</v>
      </c>
      <c r="R1665" s="275">
        <v>1330</v>
      </c>
      <c r="S1665" s="275" t="s">
        <v>248</v>
      </c>
      <c r="T1665" s="275">
        <v>1192.4000000000001</v>
      </c>
      <c r="U1665" s="280" t="s">
        <v>248</v>
      </c>
      <c r="V1665" s="281">
        <v>1330.0028978090645</v>
      </c>
      <c r="W1665" s="275" t="s">
        <v>100</v>
      </c>
      <c r="X1665" s="275" t="s">
        <v>107</v>
      </c>
      <c r="Y1665" s="275">
        <v>1.19</v>
      </c>
      <c r="Z1665" s="275">
        <v>1</v>
      </c>
      <c r="AA1665" s="282" t="s">
        <v>629</v>
      </c>
      <c r="AB1665" s="289" t="s">
        <v>446</v>
      </c>
      <c r="AC1665" s="275" t="s">
        <v>1813</v>
      </c>
      <c r="AD1665" s="290" t="s">
        <v>349</v>
      </c>
      <c r="AE1665" s="293"/>
      <c r="AF1665" s="293"/>
      <c r="AG1665" s="293"/>
    </row>
    <row r="1666" spans="1:33" s="271" customFormat="1" x14ac:dyDescent="0.25">
      <c r="A1666" s="275">
        <v>8104</v>
      </c>
      <c r="B1666" s="275" t="s">
        <v>140</v>
      </c>
      <c r="C1666" s="275" t="s">
        <v>22</v>
      </c>
      <c r="D1666" s="275">
        <v>8105</v>
      </c>
      <c r="E1666" s="275" t="s">
        <v>176</v>
      </c>
      <c r="F1666" s="275" t="s">
        <v>22</v>
      </c>
      <c r="G1666" s="276">
        <v>8104013014727</v>
      </c>
      <c r="H1666" s="277" t="s">
        <v>60</v>
      </c>
      <c r="I1666" s="277" t="s">
        <v>325</v>
      </c>
      <c r="J1666" s="278">
        <v>42460</v>
      </c>
      <c r="K1666" s="279">
        <v>67</v>
      </c>
      <c r="L1666" s="275" t="s">
        <v>111</v>
      </c>
      <c r="M1666" s="275" t="s">
        <v>42</v>
      </c>
      <c r="N1666" s="278">
        <v>42527</v>
      </c>
      <c r="O1666" s="278" t="s">
        <v>268</v>
      </c>
      <c r="P1666" s="279">
        <v>0</v>
      </c>
      <c r="Q1666" s="278" t="s">
        <v>33</v>
      </c>
      <c r="R1666" s="275">
        <v>2597.5</v>
      </c>
      <c r="S1666" s="275" t="s">
        <v>248</v>
      </c>
      <c r="T1666" s="275">
        <v>2328.7600000000002</v>
      </c>
      <c r="U1666" s="280" t="s">
        <v>248</v>
      </c>
      <c r="V1666" s="281">
        <v>2597.4987825409571</v>
      </c>
      <c r="W1666" s="275" t="s">
        <v>100</v>
      </c>
      <c r="X1666" s="275" t="s">
        <v>107</v>
      </c>
      <c r="Y1666" s="275">
        <v>2.33</v>
      </c>
      <c r="Z1666" s="275">
        <v>1</v>
      </c>
      <c r="AA1666" s="282" t="s">
        <v>629</v>
      </c>
      <c r="AB1666" s="289" t="s">
        <v>446</v>
      </c>
      <c r="AC1666" s="275" t="s">
        <v>1813</v>
      </c>
      <c r="AD1666" s="290" t="s">
        <v>349</v>
      </c>
      <c r="AE1666" s="293"/>
      <c r="AF1666" s="293"/>
      <c r="AG1666" s="293"/>
    </row>
    <row r="1667" spans="1:33" s="271" customFormat="1" x14ac:dyDescent="0.25">
      <c r="A1667" s="275">
        <v>8104</v>
      </c>
      <c r="B1667" s="275" t="s">
        <v>140</v>
      </c>
      <c r="C1667" s="275" t="s">
        <v>22</v>
      </c>
      <c r="D1667" s="275">
        <v>8105</v>
      </c>
      <c r="E1667" s="275" t="s">
        <v>176</v>
      </c>
      <c r="F1667" s="275" t="s">
        <v>22</v>
      </c>
      <c r="G1667" s="276">
        <v>8104011082999</v>
      </c>
      <c r="H1667" s="277" t="s">
        <v>57</v>
      </c>
      <c r="I1667" s="277" t="s">
        <v>2568</v>
      </c>
      <c r="J1667" s="278">
        <v>42460</v>
      </c>
      <c r="K1667" s="279">
        <v>67</v>
      </c>
      <c r="L1667" s="275" t="s">
        <v>111</v>
      </c>
      <c r="M1667" s="275" t="s">
        <v>42</v>
      </c>
      <c r="N1667" s="278">
        <v>42527</v>
      </c>
      <c r="O1667" s="278" t="s">
        <v>268</v>
      </c>
      <c r="P1667" s="279">
        <v>0</v>
      </c>
      <c r="Q1667" s="278" t="s">
        <v>33</v>
      </c>
      <c r="R1667" s="275">
        <v>3069</v>
      </c>
      <c r="S1667" s="275" t="s">
        <v>248</v>
      </c>
      <c r="T1667" s="275">
        <v>2751.48</v>
      </c>
      <c r="U1667" s="280" t="s">
        <v>248</v>
      </c>
      <c r="V1667" s="281">
        <v>3069.0006484935298</v>
      </c>
      <c r="W1667" s="275" t="s">
        <v>100</v>
      </c>
      <c r="X1667" s="275" t="s">
        <v>107</v>
      </c>
      <c r="Y1667" s="275">
        <v>2.75</v>
      </c>
      <c r="Z1667" s="275">
        <v>1</v>
      </c>
      <c r="AA1667" s="282" t="s">
        <v>629</v>
      </c>
      <c r="AB1667" s="289" t="s">
        <v>446</v>
      </c>
      <c r="AC1667" s="275" t="s">
        <v>1813</v>
      </c>
      <c r="AD1667" s="290" t="s">
        <v>349</v>
      </c>
      <c r="AE1667" s="293"/>
      <c r="AF1667" s="293"/>
      <c r="AG1667" s="293"/>
    </row>
    <row r="1668" spans="1:33" s="271" customFormat="1" x14ac:dyDescent="0.25">
      <c r="A1668" s="275">
        <v>8104</v>
      </c>
      <c r="B1668" s="275" t="s">
        <v>140</v>
      </c>
      <c r="C1668" s="275" t="s">
        <v>22</v>
      </c>
      <c r="D1668" s="275">
        <v>8105</v>
      </c>
      <c r="E1668" s="275" t="s">
        <v>176</v>
      </c>
      <c r="F1668" s="275" t="s">
        <v>22</v>
      </c>
      <c r="G1668" s="276">
        <v>8104013013473</v>
      </c>
      <c r="H1668" s="277" t="s">
        <v>54</v>
      </c>
      <c r="I1668" s="277" t="s">
        <v>247</v>
      </c>
      <c r="J1668" s="278">
        <v>42307</v>
      </c>
      <c r="K1668" s="279">
        <v>220</v>
      </c>
      <c r="L1668" s="275" t="s">
        <v>105</v>
      </c>
      <c r="M1668" s="275" t="s">
        <v>41</v>
      </c>
      <c r="N1668" s="278">
        <v>42368</v>
      </c>
      <c r="O1668" s="278" t="s">
        <v>273</v>
      </c>
      <c r="P1668" s="279">
        <v>159</v>
      </c>
      <c r="Q1668" s="278" t="s">
        <v>39</v>
      </c>
      <c r="R1668" s="275">
        <v>3483.68</v>
      </c>
      <c r="S1668" s="275" t="s">
        <v>248</v>
      </c>
      <c r="T1668" s="275">
        <v>3123.26</v>
      </c>
      <c r="U1668" s="280" t="s">
        <v>248</v>
      </c>
      <c r="V1668" s="281">
        <v>3483.6840411029343</v>
      </c>
      <c r="W1668" s="275" t="s">
        <v>100</v>
      </c>
      <c r="X1668" s="275" t="s">
        <v>107</v>
      </c>
      <c r="Y1668" s="275">
        <v>3.12</v>
      </c>
      <c r="Z1668" s="275">
        <v>1</v>
      </c>
      <c r="AA1668" s="282" t="s">
        <v>629</v>
      </c>
      <c r="AB1668" s="289" t="s">
        <v>427</v>
      </c>
      <c r="AC1668" s="275" t="s">
        <v>1192</v>
      </c>
      <c r="AD1668" s="290" t="s">
        <v>349</v>
      </c>
      <c r="AE1668" s="293"/>
      <c r="AF1668" s="293" t="s">
        <v>2134</v>
      </c>
      <c r="AG1668" s="293"/>
    </row>
    <row r="1669" spans="1:33" s="271" customFormat="1" x14ac:dyDescent="0.25">
      <c r="A1669" s="275">
        <v>8104</v>
      </c>
      <c r="B1669" s="275" t="s">
        <v>140</v>
      </c>
      <c r="C1669" s="275" t="s">
        <v>22</v>
      </c>
      <c r="D1669" s="275">
        <v>8105</v>
      </c>
      <c r="E1669" s="275" t="s">
        <v>176</v>
      </c>
      <c r="F1669" s="275" t="s">
        <v>22</v>
      </c>
      <c r="G1669" s="276">
        <v>8104013014533</v>
      </c>
      <c r="H1669" s="277" t="s">
        <v>60</v>
      </c>
      <c r="I1669" s="277" t="s">
        <v>325</v>
      </c>
      <c r="J1669" s="278">
        <v>42430</v>
      </c>
      <c r="K1669" s="279">
        <v>97</v>
      </c>
      <c r="L1669" s="275" t="s">
        <v>111</v>
      </c>
      <c r="M1669" s="275" t="s">
        <v>42</v>
      </c>
      <c r="N1669" s="278">
        <v>42495</v>
      </c>
      <c r="O1669" s="278" t="s">
        <v>268</v>
      </c>
      <c r="P1669" s="279">
        <v>32</v>
      </c>
      <c r="Q1669" s="278" t="s">
        <v>34</v>
      </c>
      <c r="R1669" s="275">
        <v>11534</v>
      </c>
      <c r="S1669" s="275" t="s">
        <v>248</v>
      </c>
      <c r="T1669" s="275">
        <v>10340.69</v>
      </c>
      <c r="U1669" s="280" t="s">
        <v>248</v>
      </c>
      <c r="V1669" s="281">
        <v>11534.005086669922</v>
      </c>
      <c r="W1669" s="275" t="s">
        <v>100</v>
      </c>
      <c r="X1669" s="275" t="s">
        <v>107</v>
      </c>
      <c r="Y1669" s="275">
        <v>10.34</v>
      </c>
      <c r="Z1669" s="275">
        <v>1</v>
      </c>
      <c r="AA1669" s="282" t="s">
        <v>630</v>
      </c>
      <c r="AB1669" s="289" t="s">
        <v>446</v>
      </c>
      <c r="AC1669" s="275" t="s">
        <v>1310</v>
      </c>
      <c r="AD1669" s="290" t="s">
        <v>350</v>
      </c>
      <c r="AE1669" s="293"/>
      <c r="AF1669" s="293" t="s">
        <v>2134</v>
      </c>
      <c r="AG1669" s="293"/>
    </row>
    <row r="1670" spans="1:33" s="271" customFormat="1" x14ac:dyDescent="0.25">
      <c r="A1670" s="275">
        <v>8104</v>
      </c>
      <c r="B1670" s="275" t="s">
        <v>140</v>
      </c>
      <c r="C1670" s="275" t="s">
        <v>22</v>
      </c>
      <c r="D1670" s="275">
        <v>8105</v>
      </c>
      <c r="E1670" s="275" t="s">
        <v>176</v>
      </c>
      <c r="F1670" s="275" t="s">
        <v>22</v>
      </c>
      <c r="G1670" s="276">
        <v>8104013014075</v>
      </c>
      <c r="H1670" s="277" t="s">
        <v>60</v>
      </c>
      <c r="I1670" s="277" t="s">
        <v>325</v>
      </c>
      <c r="J1670" s="278">
        <v>42357</v>
      </c>
      <c r="K1670" s="279">
        <v>170</v>
      </c>
      <c r="L1670" s="275" t="s">
        <v>111</v>
      </c>
      <c r="M1670" s="275" t="s">
        <v>42</v>
      </c>
      <c r="N1670" s="278">
        <v>42433</v>
      </c>
      <c r="O1670" s="278" t="s">
        <v>266</v>
      </c>
      <c r="P1670" s="279">
        <v>94</v>
      </c>
      <c r="Q1670" s="278" t="s">
        <v>36</v>
      </c>
      <c r="R1670" s="275">
        <v>11814</v>
      </c>
      <c r="S1670" s="275" t="s">
        <v>248</v>
      </c>
      <c r="T1670" s="275">
        <v>10591.72</v>
      </c>
      <c r="U1670" s="280" t="s">
        <v>248</v>
      </c>
      <c r="V1670" s="281">
        <v>11814.003935577175</v>
      </c>
      <c r="W1670" s="275" t="s">
        <v>100</v>
      </c>
      <c r="X1670" s="275" t="s">
        <v>107</v>
      </c>
      <c r="Y1670" s="275">
        <v>10.59</v>
      </c>
      <c r="Z1670" s="275">
        <v>1</v>
      </c>
      <c r="AA1670" s="282" t="s">
        <v>630</v>
      </c>
      <c r="AB1670" s="289" t="s">
        <v>427</v>
      </c>
      <c r="AC1670" s="275" t="s">
        <v>352</v>
      </c>
      <c r="AD1670" s="290" t="s">
        <v>350</v>
      </c>
      <c r="AE1670" s="293"/>
      <c r="AF1670" s="293" t="s">
        <v>2134</v>
      </c>
      <c r="AG1670" s="293"/>
    </row>
    <row r="1671" spans="1:33" s="271" customFormat="1" x14ac:dyDescent="0.25">
      <c r="A1671" s="275">
        <v>8104</v>
      </c>
      <c r="B1671" s="275" t="s">
        <v>140</v>
      </c>
      <c r="C1671" s="275" t="s">
        <v>22</v>
      </c>
      <c r="D1671" s="275">
        <v>8105</v>
      </c>
      <c r="E1671" s="275" t="s">
        <v>176</v>
      </c>
      <c r="F1671" s="275" t="s">
        <v>22</v>
      </c>
      <c r="G1671" s="276">
        <v>8104013012833</v>
      </c>
      <c r="H1671" s="277" t="s">
        <v>54</v>
      </c>
      <c r="I1671" s="277" t="s">
        <v>247</v>
      </c>
      <c r="J1671" s="278">
        <v>42219</v>
      </c>
      <c r="K1671" s="279">
        <v>308</v>
      </c>
      <c r="L1671" s="275" t="s">
        <v>158</v>
      </c>
      <c r="M1671" s="275" t="s">
        <v>41</v>
      </c>
      <c r="N1671" s="278">
        <v>42283</v>
      </c>
      <c r="O1671" s="278" t="s">
        <v>1238</v>
      </c>
      <c r="P1671" s="279">
        <v>244</v>
      </c>
      <c r="Q1671" s="278" t="s">
        <v>37</v>
      </c>
      <c r="R1671" s="275">
        <v>13477</v>
      </c>
      <c r="S1671" s="275" t="s">
        <v>248</v>
      </c>
      <c r="T1671" s="275">
        <v>12082.66</v>
      </c>
      <c r="U1671" s="280" t="s">
        <v>248</v>
      </c>
      <c r="V1671" s="281">
        <v>13476.998333815558</v>
      </c>
      <c r="W1671" s="275" t="s">
        <v>100</v>
      </c>
      <c r="X1671" s="275" t="s">
        <v>107</v>
      </c>
      <c r="Y1671" s="275">
        <v>12.08</v>
      </c>
      <c r="Z1671" s="275">
        <v>1</v>
      </c>
      <c r="AA1671" s="282" t="s">
        <v>630</v>
      </c>
      <c r="AB1671" s="289" t="s">
        <v>427</v>
      </c>
      <c r="AC1671" s="275" t="s">
        <v>359</v>
      </c>
      <c r="AD1671" s="290" t="s">
        <v>350</v>
      </c>
      <c r="AE1671" s="293"/>
      <c r="AF1671" s="293" t="s">
        <v>2134</v>
      </c>
      <c r="AG1671" s="293"/>
    </row>
    <row r="1672" spans="1:33" s="271" customFormat="1" x14ac:dyDescent="0.25">
      <c r="A1672" s="275">
        <v>8104</v>
      </c>
      <c r="B1672" s="275" t="s">
        <v>140</v>
      </c>
      <c r="C1672" s="275" t="s">
        <v>22</v>
      </c>
      <c r="D1672" s="275">
        <v>8105</v>
      </c>
      <c r="E1672" s="275" t="s">
        <v>176</v>
      </c>
      <c r="F1672" s="275" t="s">
        <v>22</v>
      </c>
      <c r="G1672" s="276">
        <v>8104013013520</v>
      </c>
      <c r="H1672" s="277" t="s">
        <v>60</v>
      </c>
      <c r="I1672" s="277" t="s">
        <v>231</v>
      </c>
      <c r="J1672" s="278">
        <v>42310</v>
      </c>
      <c r="K1672" s="279">
        <v>217</v>
      </c>
      <c r="L1672" s="275" t="s">
        <v>111</v>
      </c>
      <c r="M1672" s="275" t="s">
        <v>42</v>
      </c>
      <c r="N1672" s="278">
        <v>42368</v>
      </c>
      <c r="O1672" s="278" t="s">
        <v>273</v>
      </c>
      <c r="P1672" s="279">
        <v>159</v>
      </c>
      <c r="Q1672" s="278" t="s">
        <v>39</v>
      </c>
      <c r="R1672" s="275">
        <v>41686</v>
      </c>
      <c r="S1672" s="275" t="s">
        <v>248</v>
      </c>
      <c r="T1672" s="275">
        <v>37373.14</v>
      </c>
      <c r="U1672" s="280" t="s">
        <v>248</v>
      </c>
      <c r="V1672" s="281">
        <v>41685.998406762716</v>
      </c>
      <c r="W1672" s="275" t="s">
        <v>100</v>
      </c>
      <c r="X1672" s="275" t="s">
        <v>107</v>
      </c>
      <c r="Y1672" s="275">
        <v>37.369999999999997</v>
      </c>
      <c r="Z1672" s="275">
        <v>1</v>
      </c>
      <c r="AA1672" s="282" t="s">
        <v>630</v>
      </c>
      <c r="AB1672" s="289" t="s">
        <v>427</v>
      </c>
      <c r="AC1672" s="275" t="s">
        <v>352</v>
      </c>
      <c r="AD1672" s="290" t="s">
        <v>350</v>
      </c>
      <c r="AE1672" s="293"/>
      <c r="AF1672" s="293" t="s">
        <v>2134</v>
      </c>
      <c r="AG1672" s="293"/>
    </row>
    <row r="1673" spans="1:33" s="271" customFormat="1" x14ac:dyDescent="0.25">
      <c r="A1673" s="275">
        <v>8104</v>
      </c>
      <c r="B1673" s="275" t="s">
        <v>140</v>
      </c>
      <c r="C1673" s="275" t="s">
        <v>22</v>
      </c>
      <c r="D1673" s="275">
        <v>8105</v>
      </c>
      <c r="E1673" s="275" t="s">
        <v>176</v>
      </c>
      <c r="F1673" s="275" t="s">
        <v>22</v>
      </c>
      <c r="G1673" s="276">
        <v>8104013014495</v>
      </c>
      <c r="H1673" s="277" t="s">
        <v>60</v>
      </c>
      <c r="I1673" s="277" t="s">
        <v>325</v>
      </c>
      <c r="J1673" s="278">
        <v>42426</v>
      </c>
      <c r="K1673" s="279">
        <v>101</v>
      </c>
      <c r="L1673" s="275" t="s">
        <v>111</v>
      </c>
      <c r="M1673" s="275" t="s">
        <v>42</v>
      </c>
      <c r="N1673" s="278">
        <v>42495</v>
      </c>
      <c r="O1673" s="278" t="s">
        <v>268</v>
      </c>
      <c r="P1673" s="279">
        <v>32</v>
      </c>
      <c r="Q1673" s="278" t="s">
        <v>34</v>
      </c>
      <c r="R1673" s="275">
        <v>102014</v>
      </c>
      <c r="S1673" s="275" t="s">
        <v>248</v>
      </c>
      <c r="T1673" s="275">
        <v>91459.57</v>
      </c>
      <c r="U1673" s="280" t="s">
        <v>248</v>
      </c>
      <c r="V1673" s="281">
        <v>102013.99960782539</v>
      </c>
      <c r="W1673" s="275" t="s">
        <v>100</v>
      </c>
      <c r="X1673" s="275" t="s">
        <v>107</v>
      </c>
      <c r="Y1673" s="275">
        <v>91.46</v>
      </c>
      <c r="Z1673" s="275">
        <v>1</v>
      </c>
      <c r="AA1673" s="282" t="s">
        <v>630</v>
      </c>
      <c r="AB1673" s="289" t="s">
        <v>446</v>
      </c>
      <c r="AC1673" s="275" t="s">
        <v>1310</v>
      </c>
      <c r="AD1673" s="290" t="s">
        <v>350</v>
      </c>
      <c r="AE1673" s="293"/>
      <c r="AF1673" s="293" t="s">
        <v>2134</v>
      </c>
      <c r="AG1673" s="293"/>
    </row>
    <row r="1674" spans="1:33" s="271" customFormat="1" x14ac:dyDescent="0.25">
      <c r="A1674" s="275">
        <v>8104</v>
      </c>
      <c r="B1674" s="275" t="s">
        <v>140</v>
      </c>
      <c r="C1674" s="275" t="s">
        <v>22</v>
      </c>
      <c r="D1674" s="275">
        <v>8110</v>
      </c>
      <c r="E1674" s="275" t="s">
        <v>116</v>
      </c>
      <c r="F1674" s="275" t="s">
        <v>15</v>
      </c>
      <c r="G1674" s="276">
        <v>8104013014738</v>
      </c>
      <c r="H1674" s="277" t="s">
        <v>60</v>
      </c>
      <c r="I1674" s="277" t="s">
        <v>325</v>
      </c>
      <c r="J1674" s="278">
        <v>42461</v>
      </c>
      <c r="K1674" s="279">
        <v>66</v>
      </c>
      <c r="L1674" s="275" t="s">
        <v>118</v>
      </c>
      <c r="M1674" s="275" t="s">
        <v>41</v>
      </c>
      <c r="N1674" s="278">
        <v>42527</v>
      </c>
      <c r="O1674" s="278" t="s">
        <v>268</v>
      </c>
      <c r="P1674" s="279">
        <v>0</v>
      </c>
      <c r="Q1674" s="278" t="s">
        <v>33</v>
      </c>
      <c r="R1674" s="275">
        <v>730</v>
      </c>
      <c r="S1674" s="275" t="s">
        <v>248</v>
      </c>
      <c r="T1674" s="275">
        <v>654.47</v>
      </c>
      <c r="U1674" s="280" t="s">
        <v>248</v>
      </c>
      <c r="V1674" s="281">
        <v>729.99580386539628</v>
      </c>
      <c r="W1674" s="275" t="s">
        <v>100</v>
      </c>
      <c r="X1674" s="275" t="s">
        <v>114</v>
      </c>
      <c r="Y1674" s="275">
        <v>0.65</v>
      </c>
      <c r="Z1674" s="275">
        <v>1</v>
      </c>
      <c r="AA1674" s="282" t="s">
        <v>631</v>
      </c>
      <c r="AB1674" s="289" t="s">
        <v>447</v>
      </c>
      <c r="AC1674" s="275" t="s">
        <v>2569</v>
      </c>
      <c r="AD1674" s="290" t="s">
        <v>349</v>
      </c>
      <c r="AE1674" s="293"/>
      <c r="AF1674" s="293" t="s">
        <v>2134</v>
      </c>
      <c r="AG1674" s="293"/>
    </row>
    <row r="1675" spans="1:33" s="271" customFormat="1" x14ac:dyDescent="0.25">
      <c r="A1675" s="275">
        <v>8104</v>
      </c>
      <c r="B1675" s="275" t="s">
        <v>140</v>
      </c>
      <c r="C1675" s="275" t="s">
        <v>22</v>
      </c>
      <c r="D1675" s="275">
        <v>8110</v>
      </c>
      <c r="E1675" s="275" t="s">
        <v>116</v>
      </c>
      <c r="F1675" s="275" t="s">
        <v>15</v>
      </c>
      <c r="G1675" s="276" t="s">
        <v>1210</v>
      </c>
      <c r="H1675" s="277" t="s">
        <v>54</v>
      </c>
      <c r="I1675" s="277" t="s">
        <v>326</v>
      </c>
      <c r="J1675" s="278">
        <v>42403</v>
      </c>
      <c r="K1675" s="279">
        <v>124</v>
      </c>
      <c r="L1675" s="275" t="s">
        <v>105</v>
      </c>
      <c r="M1675" s="275" t="s">
        <v>41</v>
      </c>
      <c r="N1675" s="278">
        <v>42404</v>
      </c>
      <c r="O1675" s="278" t="s">
        <v>266</v>
      </c>
      <c r="P1675" s="279">
        <v>123</v>
      </c>
      <c r="Q1675" s="278" t="s">
        <v>38</v>
      </c>
      <c r="R1675" s="275">
        <v>1016.17</v>
      </c>
      <c r="S1675" s="275" t="s">
        <v>248</v>
      </c>
      <c r="T1675" s="275">
        <v>911.04</v>
      </c>
      <c r="U1675" s="280" t="s">
        <v>248</v>
      </c>
      <c r="V1675" s="281">
        <v>1016.1739684837052</v>
      </c>
      <c r="W1675" s="275" t="s">
        <v>100</v>
      </c>
      <c r="X1675" s="275" t="s">
        <v>114</v>
      </c>
      <c r="Y1675" s="275">
        <v>0.91</v>
      </c>
      <c r="Z1675" s="275">
        <v>1</v>
      </c>
      <c r="AA1675" s="282" t="s">
        <v>629</v>
      </c>
      <c r="AB1675" s="289" t="s">
        <v>447</v>
      </c>
      <c r="AC1675" s="275" t="s">
        <v>361</v>
      </c>
      <c r="AD1675" s="290" t="s">
        <v>349</v>
      </c>
      <c r="AE1675" s="293"/>
      <c r="AF1675" s="293" t="s">
        <v>2134</v>
      </c>
      <c r="AG1675" s="293"/>
    </row>
    <row r="1676" spans="1:33" s="271" customFormat="1" x14ac:dyDescent="0.25">
      <c r="A1676" s="275">
        <v>8104</v>
      </c>
      <c r="B1676" s="275" t="s">
        <v>140</v>
      </c>
      <c r="C1676" s="275" t="s">
        <v>22</v>
      </c>
      <c r="D1676" s="275">
        <v>8110</v>
      </c>
      <c r="E1676" s="275" t="s">
        <v>116</v>
      </c>
      <c r="F1676" s="275" t="s">
        <v>15</v>
      </c>
      <c r="G1676" s="276">
        <v>8104013014736</v>
      </c>
      <c r="H1676" s="277" t="s">
        <v>60</v>
      </c>
      <c r="I1676" s="277" t="s">
        <v>325</v>
      </c>
      <c r="J1676" s="278">
        <v>42461</v>
      </c>
      <c r="K1676" s="279">
        <v>66</v>
      </c>
      <c r="L1676" s="275" t="s">
        <v>118</v>
      </c>
      <c r="M1676" s="275" t="s">
        <v>41</v>
      </c>
      <c r="N1676" s="278">
        <v>42527</v>
      </c>
      <c r="O1676" s="278" t="s">
        <v>268</v>
      </c>
      <c r="P1676" s="279">
        <v>0</v>
      </c>
      <c r="Q1676" s="278" t="s">
        <v>33</v>
      </c>
      <c r="R1676" s="275">
        <v>1280</v>
      </c>
      <c r="S1676" s="275" t="s">
        <v>248</v>
      </c>
      <c r="T1676" s="275">
        <v>1147.57</v>
      </c>
      <c r="U1676" s="280" t="s">
        <v>248</v>
      </c>
      <c r="V1676" s="281">
        <v>1279.9995181472225</v>
      </c>
      <c r="W1676" s="275" t="s">
        <v>100</v>
      </c>
      <c r="X1676" s="275" t="s">
        <v>114</v>
      </c>
      <c r="Y1676" s="275">
        <v>1.1499999999999999</v>
      </c>
      <c r="Z1676" s="275">
        <v>1</v>
      </c>
      <c r="AA1676" s="282" t="s">
        <v>629</v>
      </c>
      <c r="AB1676" s="289" t="s">
        <v>447</v>
      </c>
      <c r="AC1676" s="275" t="s">
        <v>2569</v>
      </c>
      <c r="AD1676" s="290" t="s">
        <v>349</v>
      </c>
      <c r="AE1676" s="293"/>
      <c r="AF1676" s="293" t="s">
        <v>2134</v>
      </c>
      <c r="AG1676" s="293"/>
    </row>
    <row r="1677" spans="1:33" s="271" customFormat="1" x14ac:dyDescent="0.25">
      <c r="A1677" s="275">
        <v>8104</v>
      </c>
      <c r="B1677" s="275" t="s">
        <v>140</v>
      </c>
      <c r="C1677" s="275" t="s">
        <v>22</v>
      </c>
      <c r="D1677" s="275">
        <v>8110</v>
      </c>
      <c r="E1677" s="275" t="s">
        <v>116</v>
      </c>
      <c r="F1677" s="275" t="s">
        <v>15</v>
      </c>
      <c r="G1677" s="276">
        <v>8104013014737</v>
      </c>
      <c r="H1677" s="277" t="s">
        <v>60</v>
      </c>
      <c r="I1677" s="277" t="s">
        <v>325</v>
      </c>
      <c r="J1677" s="278">
        <v>42461</v>
      </c>
      <c r="K1677" s="279">
        <v>66</v>
      </c>
      <c r="L1677" s="275" t="s">
        <v>118</v>
      </c>
      <c r="M1677" s="275" t="s">
        <v>41</v>
      </c>
      <c r="N1677" s="278">
        <v>42527</v>
      </c>
      <c r="O1677" s="278" t="s">
        <v>268</v>
      </c>
      <c r="P1677" s="279">
        <v>0</v>
      </c>
      <c r="Q1677" s="278" t="s">
        <v>33</v>
      </c>
      <c r="R1677" s="275">
        <v>1280</v>
      </c>
      <c r="S1677" s="275" t="s">
        <v>248</v>
      </c>
      <c r="T1677" s="275">
        <v>1147.57</v>
      </c>
      <c r="U1677" s="280" t="s">
        <v>248</v>
      </c>
      <c r="V1677" s="281">
        <v>1279.9995181472225</v>
      </c>
      <c r="W1677" s="275" t="s">
        <v>100</v>
      </c>
      <c r="X1677" s="275" t="s">
        <v>114</v>
      </c>
      <c r="Y1677" s="275">
        <v>1.1499999999999999</v>
      </c>
      <c r="Z1677" s="275">
        <v>1</v>
      </c>
      <c r="AA1677" s="282" t="s">
        <v>629</v>
      </c>
      <c r="AB1677" s="289" t="s">
        <v>447</v>
      </c>
      <c r="AC1677" s="275" t="s">
        <v>2569</v>
      </c>
      <c r="AD1677" s="290" t="s">
        <v>349</v>
      </c>
      <c r="AE1677" s="293"/>
      <c r="AF1677" s="293" t="s">
        <v>2134</v>
      </c>
      <c r="AG1677" s="293"/>
    </row>
    <row r="1678" spans="1:33" s="271" customFormat="1" x14ac:dyDescent="0.25">
      <c r="A1678" s="275">
        <v>8104</v>
      </c>
      <c r="B1678" s="275" t="s">
        <v>140</v>
      </c>
      <c r="C1678" s="275" t="s">
        <v>22</v>
      </c>
      <c r="D1678" s="275">
        <v>8110</v>
      </c>
      <c r="E1678" s="275" t="s">
        <v>116</v>
      </c>
      <c r="F1678" s="275" t="s">
        <v>15</v>
      </c>
      <c r="G1678" s="276">
        <v>8104013014739</v>
      </c>
      <c r="H1678" s="277" t="s">
        <v>60</v>
      </c>
      <c r="I1678" s="277" t="s">
        <v>325</v>
      </c>
      <c r="J1678" s="278">
        <v>42461</v>
      </c>
      <c r="K1678" s="279">
        <v>66</v>
      </c>
      <c r="L1678" s="275" t="s">
        <v>118</v>
      </c>
      <c r="M1678" s="275" t="s">
        <v>41</v>
      </c>
      <c r="N1678" s="278">
        <v>42527</v>
      </c>
      <c r="O1678" s="278" t="s">
        <v>268</v>
      </c>
      <c r="P1678" s="279">
        <v>0</v>
      </c>
      <c r="Q1678" s="278" t="s">
        <v>33</v>
      </c>
      <c r="R1678" s="275">
        <v>1280</v>
      </c>
      <c r="S1678" s="275" t="s">
        <v>248</v>
      </c>
      <c r="T1678" s="275">
        <v>1147.57</v>
      </c>
      <c r="U1678" s="280" t="s">
        <v>248</v>
      </c>
      <c r="V1678" s="281">
        <v>1279.9995181472225</v>
      </c>
      <c r="W1678" s="275" t="s">
        <v>100</v>
      </c>
      <c r="X1678" s="275" t="s">
        <v>114</v>
      </c>
      <c r="Y1678" s="275">
        <v>1.1499999999999999</v>
      </c>
      <c r="Z1678" s="275">
        <v>1</v>
      </c>
      <c r="AA1678" s="282" t="s">
        <v>629</v>
      </c>
      <c r="AB1678" s="289" t="s">
        <v>447</v>
      </c>
      <c r="AC1678" s="275" t="s">
        <v>2569</v>
      </c>
      <c r="AD1678" s="290" t="s">
        <v>349</v>
      </c>
      <c r="AE1678" s="293"/>
      <c r="AF1678" s="293" t="s">
        <v>2134</v>
      </c>
      <c r="AG1678" s="293"/>
    </row>
    <row r="1679" spans="1:33" s="271" customFormat="1" x14ac:dyDescent="0.25">
      <c r="A1679" s="275">
        <v>8104</v>
      </c>
      <c r="B1679" s="275" t="s">
        <v>140</v>
      </c>
      <c r="C1679" s="275" t="s">
        <v>22</v>
      </c>
      <c r="D1679" s="275">
        <v>8110</v>
      </c>
      <c r="E1679" s="275" t="s">
        <v>116</v>
      </c>
      <c r="F1679" s="275" t="s">
        <v>15</v>
      </c>
      <c r="G1679" s="276">
        <v>8104013014740</v>
      </c>
      <c r="H1679" s="277" t="s">
        <v>60</v>
      </c>
      <c r="I1679" s="277" t="s">
        <v>325</v>
      </c>
      <c r="J1679" s="278">
        <v>42461</v>
      </c>
      <c r="K1679" s="279">
        <v>66</v>
      </c>
      <c r="L1679" s="275" t="s">
        <v>118</v>
      </c>
      <c r="M1679" s="275" t="s">
        <v>41</v>
      </c>
      <c r="N1679" s="278">
        <v>42527</v>
      </c>
      <c r="O1679" s="278" t="s">
        <v>268</v>
      </c>
      <c r="P1679" s="279">
        <v>0</v>
      </c>
      <c r="Q1679" s="278" t="s">
        <v>33</v>
      </c>
      <c r="R1679" s="275">
        <v>1280</v>
      </c>
      <c r="S1679" s="275" t="s">
        <v>248</v>
      </c>
      <c r="T1679" s="275">
        <v>1147.57</v>
      </c>
      <c r="U1679" s="280" t="s">
        <v>248</v>
      </c>
      <c r="V1679" s="281">
        <v>1279.9995181472225</v>
      </c>
      <c r="W1679" s="275" t="s">
        <v>100</v>
      </c>
      <c r="X1679" s="275" t="s">
        <v>114</v>
      </c>
      <c r="Y1679" s="275">
        <v>1.1499999999999999</v>
      </c>
      <c r="Z1679" s="275">
        <v>1</v>
      </c>
      <c r="AA1679" s="282" t="s">
        <v>629</v>
      </c>
      <c r="AB1679" s="289" t="s">
        <v>447</v>
      </c>
      <c r="AC1679" s="275" t="s">
        <v>2569</v>
      </c>
      <c r="AD1679" s="290" t="s">
        <v>349</v>
      </c>
      <c r="AE1679" s="293"/>
      <c r="AF1679" s="293" t="s">
        <v>2134</v>
      </c>
      <c r="AG1679" s="293"/>
    </row>
    <row r="1680" spans="1:33" s="271" customFormat="1" x14ac:dyDescent="0.25">
      <c r="A1680" s="275">
        <v>8104</v>
      </c>
      <c r="B1680" s="275" t="s">
        <v>140</v>
      </c>
      <c r="C1680" s="275" t="s">
        <v>22</v>
      </c>
      <c r="D1680" s="275">
        <v>8110</v>
      </c>
      <c r="E1680" s="275" t="s">
        <v>116</v>
      </c>
      <c r="F1680" s="275" t="s">
        <v>15</v>
      </c>
      <c r="G1680" s="276">
        <v>8104013014741</v>
      </c>
      <c r="H1680" s="277" t="s">
        <v>60</v>
      </c>
      <c r="I1680" s="277" t="s">
        <v>325</v>
      </c>
      <c r="J1680" s="278">
        <v>42461</v>
      </c>
      <c r="K1680" s="279">
        <v>66</v>
      </c>
      <c r="L1680" s="275" t="s">
        <v>118</v>
      </c>
      <c r="M1680" s="275" t="s">
        <v>41</v>
      </c>
      <c r="N1680" s="278">
        <v>42527</v>
      </c>
      <c r="O1680" s="278" t="s">
        <v>268</v>
      </c>
      <c r="P1680" s="279">
        <v>0</v>
      </c>
      <c r="Q1680" s="278" t="s">
        <v>33</v>
      </c>
      <c r="R1680" s="275">
        <v>1280</v>
      </c>
      <c r="S1680" s="275" t="s">
        <v>248</v>
      </c>
      <c r="T1680" s="275">
        <v>1147.57</v>
      </c>
      <c r="U1680" s="280" t="s">
        <v>248</v>
      </c>
      <c r="V1680" s="281">
        <v>1279.9995181472225</v>
      </c>
      <c r="W1680" s="275" t="s">
        <v>100</v>
      </c>
      <c r="X1680" s="275" t="s">
        <v>114</v>
      </c>
      <c r="Y1680" s="275">
        <v>1.1499999999999999</v>
      </c>
      <c r="Z1680" s="275">
        <v>1</v>
      </c>
      <c r="AA1680" s="282" t="s">
        <v>629</v>
      </c>
      <c r="AB1680" s="289" t="s">
        <v>447</v>
      </c>
      <c r="AC1680" s="275" t="s">
        <v>2569</v>
      </c>
      <c r="AD1680" s="290" t="s">
        <v>349</v>
      </c>
      <c r="AE1680" s="293"/>
      <c r="AF1680" s="293" t="s">
        <v>2134</v>
      </c>
      <c r="AG1680" s="293"/>
    </row>
    <row r="1681" spans="1:33" s="271" customFormat="1" x14ac:dyDescent="0.25">
      <c r="A1681" s="275">
        <v>8104</v>
      </c>
      <c r="B1681" s="275" t="s">
        <v>140</v>
      </c>
      <c r="C1681" s="275" t="s">
        <v>22</v>
      </c>
      <c r="D1681" s="275">
        <v>8110</v>
      </c>
      <c r="E1681" s="275" t="s">
        <v>116</v>
      </c>
      <c r="F1681" s="275" t="s">
        <v>15</v>
      </c>
      <c r="G1681" s="276" t="s">
        <v>1208</v>
      </c>
      <c r="H1681" s="277" t="s">
        <v>54</v>
      </c>
      <c r="I1681" s="277" t="s">
        <v>326</v>
      </c>
      <c r="J1681" s="278">
        <v>42403</v>
      </c>
      <c r="K1681" s="279">
        <v>124</v>
      </c>
      <c r="L1681" s="275" t="s">
        <v>105</v>
      </c>
      <c r="M1681" s="275" t="s">
        <v>41</v>
      </c>
      <c r="N1681" s="278">
        <v>42404</v>
      </c>
      <c r="O1681" s="278" t="s">
        <v>266</v>
      </c>
      <c r="P1681" s="279">
        <v>123</v>
      </c>
      <c r="Q1681" s="278" t="s">
        <v>38</v>
      </c>
      <c r="R1681" s="275">
        <v>6934.41</v>
      </c>
      <c r="S1681" s="275" t="s">
        <v>248</v>
      </c>
      <c r="T1681" s="275">
        <v>6216.97</v>
      </c>
      <c r="U1681" s="280" t="s">
        <v>248</v>
      </c>
      <c r="V1681" s="281">
        <v>6934.4080137470819</v>
      </c>
      <c r="W1681" s="275" t="s">
        <v>100</v>
      </c>
      <c r="X1681" s="275" t="s">
        <v>114</v>
      </c>
      <c r="Y1681" s="275">
        <v>6.22</v>
      </c>
      <c r="Z1681" s="275">
        <v>1</v>
      </c>
      <c r="AA1681" s="282" t="s">
        <v>629</v>
      </c>
      <c r="AB1681" s="289" t="s">
        <v>447</v>
      </c>
      <c r="AC1681" s="275" t="s">
        <v>361</v>
      </c>
      <c r="AD1681" s="290" t="s">
        <v>349</v>
      </c>
      <c r="AE1681" s="293"/>
      <c r="AF1681" s="293" t="s">
        <v>2134</v>
      </c>
      <c r="AG1681" s="293"/>
    </row>
    <row r="1682" spans="1:33" s="271" customFormat="1" x14ac:dyDescent="0.25">
      <c r="A1682" s="275">
        <v>8104</v>
      </c>
      <c r="B1682" s="275" t="s">
        <v>140</v>
      </c>
      <c r="C1682" s="275" t="s">
        <v>22</v>
      </c>
      <c r="D1682" s="275">
        <v>8110</v>
      </c>
      <c r="E1682" s="275" t="s">
        <v>116</v>
      </c>
      <c r="F1682" s="275" t="s">
        <v>15</v>
      </c>
      <c r="G1682" s="276" t="s">
        <v>1207</v>
      </c>
      <c r="H1682" s="277" t="s">
        <v>54</v>
      </c>
      <c r="I1682" s="277" t="s">
        <v>326</v>
      </c>
      <c r="J1682" s="278">
        <v>42403</v>
      </c>
      <c r="K1682" s="279">
        <v>124</v>
      </c>
      <c r="L1682" s="275" t="s">
        <v>105</v>
      </c>
      <c r="M1682" s="275" t="s">
        <v>41</v>
      </c>
      <c r="N1682" s="278">
        <v>42404</v>
      </c>
      <c r="O1682" s="278" t="s">
        <v>266</v>
      </c>
      <c r="P1682" s="279">
        <v>123</v>
      </c>
      <c r="Q1682" s="278" t="s">
        <v>38</v>
      </c>
      <c r="R1682" s="275">
        <v>22741.16</v>
      </c>
      <c r="S1682" s="275" t="s">
        <v>248</v>
      </c>
      <c r="T1682" s="275">
        <v>20388.349999999999</v>
      </c>
      <c r="U1682" s="280" t="s">
        <v>248</v>
      </c>
      <c r="V1682" s="281">
        <v>22741.164526623146</v>
      </c>
      <c r="W1682" s="275" t="s">
        <v>100</v>
      </c>
      <c r="X1682" s="275" t="s">
        <v>114</v>
      </c>
      <c r="Y1682" s="275">
        <v>20.39</v>
      </c>
      <c r="Z1682" s="275">
        <v>1</v>
      </c>
      <c r="AA1682" s="282" t="s">
        <v>630</v>
      </c>
      <c r="AB1682" s="289" t="s">
        <v>447</v>
      </c>
      <c r="AC1682" s="275" t="s">
        <v>361</v>
      </c>
      <c r="AD1682" s="290" t="s">
        <v>350</v>
      </c>
      <c r="AE1682" s="293"/>
      <c r="AF1682" s="293" t="s">
        <v>2134</v>
      </c>
      <c r="AG1682" s="293"/>
    </row>
    <row r="1683" spans="1:33" s="271" customFormat="1" x14ac:dyDescent="0.25">
      <c r="A1683" s="275">
        <v>8104</v>
      </c>
      <c r="B1683" s="275" t="s">
        <v>140</v>
      </c>
      <c r="C1683" s="275" t="s">
        <v>22</v>
      </c>
      <c r="D1683" s="275">
        <v>8110</v>
      </c>
      <c r="E1683" s="275" t="s">
        <v>116</v>
      </c>
      <c r="F1683" s="275" t="s">
        <v>15</v>
      </c>
      <c r="G1683" s="276" t="s">
        <v>1209</v>
      </c>
      <c r="H1683" s="277" t="s">
        <v>54</v>
      </c>
      <c r="I1683" s="277" t="s">
        <v>326</v>
      </c>
      <c r="J1683" s="278">
        <v>42403</v>
      </c>
      <c r="K1683" s="279">
        <v>124</v>
      </c>
      <c r="L1683" s="275" t="s">
        <v>105</v>
      </c>
      <c r="M1683" s="275" t="s">
        <v>41</v>
      </c>
      <c r="N1683" s="278">
        <v>42404</v>
      </c>
      <c r="O1683" s="278" t="s">
        <v>266</v>
      </c>
      <c r="P1683" s="279">
        <v>123</v>
      </c>
      <c r="Q1683" s="278" t="s">
        <v>38</v>
      </c>
      <c r="R1683" s="275">
        <v>36707.18</v>
      </c>
      <c r="S1683" s="275" t="s">
        <v>248</v>
      </c>
      <c r="T1683" s="275">
        <v>32909.43</v>
      </c>
      <c r="U1683" s="280" t="s">
        <v>248</v>
      </c>
      <c r="V1683" s="281">
        <v>36707.176505572425</v>
      </c>
      <c r="W1683" s="275" t="s">
        <v>100</v>
      </c>
      <c r="X1683" s="275" t="s">
        <v>114</v>
      </c>
      <c r="Y1683" s="275">
        <v>32.909999999999997</v>
      </c>
      <c r="Z1683" s="275">
        <v>1</v>
      </c>
      <c r="AA1683" s="282" t="s">
        <v>630</v>
      </c>
      <c r="AB1683" s="289" t="s">
        <v>447</v>
      </c>
      <c r="AC1683" s="275" t="s">
        <v>361</v>
      </c>
      <c r="AD1683" s="290" t="s">
        <v>350</v>
      </c>
      <c r="AE1683" s="293"/>
      <c r="AF1683" s="293" t="s">
        <v>2134</v>
      </c>
      <c r="AG1683" s="293"/>
    </row>
    <row r="1684" spans="1:33" s="271" customFormat="1" x14ac:dyDescent="0.25">
      <c r="A1684" s="275">
        <v>8104</v>
      </c>
      <c r="B1684" s="275" t="s">
        <v>140</v>
      </c>
      <c r="C1684" s="275" t="s">
        <v>22</v>
      </c>
      <c r="D1684" s="275">
        <v>8110</v>
      </c>
      <c r="E1684" s="275" t="s">
        <v>116</v>
      </c>
      <c r="F1684" s="275" t="s">
        <v>15</v>
      </c>
      <c r="G1684" s="276" t="s">
        <v>1205</v>
      </c>
      <c r="H1684" s="277" t="s">
        <v>54</v>
      </c>
      <c r="I1684" s="277" t="s">
        <v>326</v>
      </c>
      <c r="J1684" s="278">
        <v>42403</v>
      </c>
      <c r="K1684" s="279">
        <v>124</v>
      </c>
      <c r="L1684" s="275" t="s">
        <v>105</v>
      </c>
      <c r="M1684" s="275" t="s">
        <v>41</v>
      </c>
      <c r="N1684" s="278">
        <v>42404</v>
      </c>
      <c r="O1684" s="278" t="s">
        <v>266</v>
      </c>
      <c r="P1684" s="279">
        <v>123</v>
      </c>
      <c r="Q1684" s="278" t="s">
        <v>38</v>
      </c>
      <c r="R1684" s="275">
        <v>85628.38</v>
      </c>
      <c r="S1684" s="275" t="s">
        <v>248</v>
      </c>
      <c r="T1684" s="275">
        <v>76769.22</v>
      </c>
      <c r="U1684" s="280" t="s">
        <v>248</v>
      </c>
      <c r="V1684" s="281">
        <v>85628.383984016764</v>
      </c>
      <c r="W1684" s="275" t="s">
        <v>100</v>
      </c>
      <c r="X1684" s="275" t="s">
        <v>114</v>
      </c>
      <c r="Y1684" s="275">
        <v>76.77</v>
      </c>
      <c r="Z1684" s="275">
        <v>1</v>
      </c>
      <c r="AA1684" s="282" t="s">
        <v>630</v>
      </c>
      <c r="AB1684" s="289" t="s">
        <v>447</v>
      </c>
      <c r="AC1684" s="275" t="s">
        <v>361</v>
      </c>
      <c r="AD1684" s="290" t="s">
        <v>350</v>
      </c>
      <c r="AE1684" s="293"/>
      <c r="AF1684" s="293" t="s">
        <v>2134</v>
      </c>
      <c r="AG1684" s="293"/>
    </row>
    <row r="1685" spans="1:33" s="271" customFormat="1" x14ac:dyDescent="0.25">
      <c r="A1685" s="275">
        <v>8104</v>
      </c>
      <c r="B1685" s="275" t="s">
        <v>140</v>
      </c>
      <c r="C1685" s="275" t="s">
        <v>22</v>
      </c>
      <c r="D1685" s="275">
        <v>8110</v>
      </c>
      <c r="E1685" s="275" t="s">
        <v>116</v>
      </c>
      <c r="F1685" s="275" t="s">
        <v>15</v>
      </c>
      <c r="G1685" s="276" t="s">
        <v>1206</v>
      </c>
      <c r="H1685" s="277" t="s">
        <v>54</v>
      </c>
      <c r="I1685" s="277" t="s">
        <v>326</v>
      </c>
      <c r="J1685" s="278">
        <v>42403</v>
      </c>
      <c r="K1685" s="279">
        <v>124</v>
      </c>
      <c r="L1685" s="275" t="s">
        <v>105</v>
      </c>
      <c r="M1685" s="275" t="s">
        <v>41</v>
      </c>
      <c r="N1685" s="278">
        <v>42404</v>
      </c>
      <c r="O1685" s="278" t="s">
        <v>266</v>
      </c>
      <c r="P1685" s="279">
        <v>123</v>
      </c>
      <c r="Q1685" s="278" t="s">
        <v>38</v>
      </c>
      <c r="R1685" s="275">
        <v>93686.17</v>
      </c>
      <c r="S1685" s="275" t="s">
        <v>248</v>
      </c>
      <c r="T1685" s="275">
        <v>83993.34</v>
      </c>
      <c r="U1685" s="280" t="s">
        <v>248</v>
      </c>
      <c r="V1685" s="281">
        <v>93686.167055234822</v>
      </c>
      <c r="W1685" s="275" t="s">
        <v>100</v>
      </c>
      <c r="X1685" s="275" t="s">
        <v>114</v>
      </c>
      <c r="Y1685" s="275">
        <v>83.99</v>
      </c>
      <c r="Z1685" s="275">
        <v>1</v>
      </c>
      <c r="AA1685" s="282" t="s">
        <v>630</v>
      </c>
      <c r="AB1685" s="289" t="s">
        <v>447</v>
      </c>
      <c r="AC1685" s="275" t="s">
        <v>361</v>
      </c>
      <c r="AD1685" s="290" t="s">
        <v>350</v>
      </c>
      <c r="AE1685" s="293"/>
      <c r="AF1685" s="293" t="s">
        <v>2134</v>
      </c>
      <c r="AG1685" s="293"/>
    </row>
    <row r="1686" spans="1:33" s="271" customFormat="1" x14ac:dyDescent="0.25">
      <c r="A1686" s="275">
        <v>8104</v>
      </c>
      <c r="B1686" s="275" t="s">
        <v>140</v>
      </c>
      <c r="C1686" s="275" t="s">
        <v>22</v>
      </c>
      <c r="D1686" s="275">
        <v>8113</v>
      </c>
      <c r="E1686" s="275" t="s">
        <v>201</v>
      </c>
      <c r="F1686" s="275" t="s">
        <v>22</v>
      </c>
      <c r="G1686" s="276">
        <v>8104013014590</v>
      </c>
      <c r="H1686" s="277" t="s">
        <v>60</v>
      </c>
      <c r="I1686" s="277" t="s">
        <v>791</v>
      </c>
      <c r="J1686" s="278">
        <v>42451</v>
      </c>
      <c r="K1686" s="279">
        <v>76</v>
      </c>
      <c r="L1686" s="275" t="s">
        <v>111</v>
      </c>
      <c r="M1686" s="275" t="s">
        <v>42</v>
      </c>
      <c r="N1686" s="278">
        <v>42527</v>
      </c>
      <c r="O1686" s="278" t="s">
        <v>268</v>
      </c>
      <c r="P1686" s="279">
        <v>0</v>
      </c>
      <c r="Q1686" s="278" t="s">
        <v>33</v>
      </c>
      <c r="R1686" s="275">
        <v>3914</v>
      </c>
      <c r="S1686" s="275" t="s">
        <v>248</v>
      </c>
      <c r="T1686" s="275">
        <v>3509.06</v>
      </c>
      <c r="U1686" s="280" t="s">
        <v>248</v>
      </c>
      <c r="V1686" s="281">
        <v>3914.0053409811103</v>
      </c>
      <c r="W1686" s="275" t="s">
        <v>100</v>
      </c>
      <c r="X1686" s="275" t="s">
        <v>107</v>
      </c>
      <c r="Y1686" s="275">
        <v>3.51</v>
      </c>
      <c r="Z1686" s="275">
        <v>1</v>
      </c>
      <c r="AA1686" s="282" t="s">
        <v>629</v>
      </c>
      <c r="AB1686" s="289" t="s">
        <v>439</v>
      </c>
      <c r="AC1686" s="275" t="s">
        <v>2280</v>
      </c>
      <c r="AD1686" s="290" t="s">
        <v>349</v>
      </c>
      <c r="AE1686" s="293"/>
      <c r="AF1686" s="293"/>
      <c r="AG1686" s="293"/>
    </row>
    <row r="1687" spans="1:33" s="271" customFormat="1" x14ac:dyDescent="0.25">
      <c r="A1687" s="275">
        <v>8104</v>
      </c>
      <c r="B1687" s="275" t="s">
        <v>140</v>
      </c>
      <c r="C1687" s="275" t="s">
        <v>22</v>
      </c>
      <c r="D1687" s="275">
        <v>8243</v>
      </c>
      <c r="E1687" s="275" t="s">
        <v>120</v>
      </c>
      <c r="F1687" s="275" t="s">
        <v>14</v>
      </c>
      <c r="G1687" s="276">
        <v>8104011069555</v>
      </c>
      <c r="H1687" s="277" t="s">
        <v>56</v>
      </c>
      <c r="I1687" s="277" t="s">
        <v>253</v>
      </c>
      <c r="J1687" s="278">
        <v>42129</v>
      </c>
      <c r="K1687" s="279">
        <v>398</v>
      </c>
      <c r="L1687" s="275" t="s">
        <v>122</v>
      </c>
      <c r="M1687" s="275" t="s">
        <v>41</v>
      </c>
      <c r="N1687" s="278">
        <v>42181</v>
      </c>
      <c r="O1687" s="278" t="s">
        <v>106</v>
      </c>
      <c r="P1687" s="279">
        <v>346</v>
      </c>
      <c r="Q1687" s="278" t="s">
        <v>37</v>
      </c>
      <c r="R1687" s="275">
        <v>38000</v>
      </c>
      <c r="S1687" s="275" t="s">
        <v>248</v>
      </c>
      <c r="T1687" s="275">
        <v>34068.5</v>
      </c>
      <c r="U1687" s="280" t="s">
        <v>248</v>
      </c>
      <c r="V1687" s="281">
        <v>38000.003123119852</v>
      </c>
      <c r="W1687" s="275" t="s">
        <v>100</v>
      </c>
      <c r="X1687" s="275" t="s">
        <v>114</v>
      </c>
      <c r="Y1687" s="275">
        <v>34.07</v>
      </c>
      <c r="Z1687" s="275">
        <v>1</v>
      </c>
      <c r="AA1687" s="282" t="s">
        <v>630</v>
      </c>
      <c r="AB1687" s="289" t="s">
        <v>1186</v>
      </c>
      <c r="AC1687" s="275">
        <v>0</v>
      </c>
      <c r="AD1687" s="290" t="s">
        <v>350</v>
      </c>
      <c r="AE1687" s="293"/>
      <c r="AF1687" s="293" t="s">
        <v>2134</v>
      </c>
      <c r="AG1687" s="293"/>
    </row>
    <row r="1688" spans="1:33" s="271" customFormat="1" x14ac:dyDescent="0.25">
      <c r="A1688" s="275">
        <v>8104</v>
      </c>
      <c r="B1688" s="275" t="s">
        <v>140</v>
      </c>
      <c r="C1688" s="275" t="s">
        <v>22</v>
      </c>
      <c r="D1688" s="275">
        <v>95</v>
      </c>
      <c r="E1688" s="275" t="s">
        <v>153</v>
      </c>
      <c r="F1688" s="275" t="s">
        <v>17</v>
      </c>
      <c r="G1688" s="276">
        <v>8104013014170</v>
      </c>
      <c r="H1688" s="277" t="s">
        <v>54</v>
      </c>
      <c r="I1688" s="277" t="s">
        <v>1435</v>
      </c>
      <c r="J1688" s="278">
        <v>42402</v>
      </c>
      <c r="K1688" s="279">
        <v>125</v>
      </c>
      <c r="L1688" s="275" t="s">
        <v>127</v>
      </c>
      <c r="M1688" s="275" t="s">
        <v>128</v>
      </c>
      <c r="N1688" s="278">
        <v>42466</v>
      </c>
      <c r="O1688" s="278" t="s">
        <v>266</v>
      </c>
      <c r="P1688" s="279">
        <v>61</v>
      </c>
      <c r="Q1688" s="278" t="s">
        <v>35</v>
      </c>
      <c r="R1688" s="275">
        <v>-43924</v>
      </c>
      <c r="S1688" s="275" t="s">
        <v>248</v>
      </c>
      <c r="T1688" s="275">
        <v>-39379.599999999999</v>
      </c>
      <c r="U1688" s="280" t="s">
        <v>248</v>
      </c>
      <c r="V1688" s="281">
        <v>-43924.003786113579</v>
      </c>
      <c r="W1688" s="275" t="s">
        <v>100</v>
      </c>
      <c r="X1688" s="275" t="s">
        <v>114</v>
      </c>
      <c r="Y1688" s="275">
        <v>-39.380000000000003</v>
      </c>
      <c r="Z1688" s="275">
        <v>1</v>
      </c>
      <c r="AA1688" s="282" t="s">
        <v>631</v>
      </c>
      <c r="AB1688" s="289" t="s">
        <v>422</v>
      </c>
      <c r="AC1688" s="275" t="s">
        <v>1845</v>
      </c>
      <c r="AD1688" s="290" t="s">
        <v>349</v>
      </c>
      <c r="AE1688" s="293"/>
      <c r="AF1688" s="293"/>
      <c r="AG1688" s="293"/>
    </row>
    <row r="1689" spans="1:33" s="271" customFormat="1" x14ac:dyDescent="0.25">
      <c r="A1689" s="275">
        <v>8104</v>
      </c>
      <c r="B1689" s="275" t="s">
        <v>140</v>
      </c>
      <c r="C1689" s="275" t="s">
        <v>22</v>
      </c>
      <c r="D1689" s="275">
        <v>95</v>
      </c>
      <c r="E1689" s="275" t="s">
        <v>153</v>
      </c>
      <c r="F1689" s="275" t="s">
        <v>17</v>
      </c>
      <c r="G1689" s="276">
        <v>8104013014023</v>
      </c>
      <c r="H1689" s="277" t="s">
        <v>54</v>
      </c>
      <c r="I1689" s="277" t="s">
        <v>1435</v>
      </c>
      <c r="J1689" s="278">
        <v>42356</v>
      </c>
      <c r="K1689" s="279">
        <v>171</v>
      </c>
      <c r="L1689" s="275" t="s">
        <v>111</v>
      </c>
      <c r="M1689" s="275" t="s">
        <v>42</v>
      </c>
      <c r="N1689" s="278">
        <v>42432</v>
      </c>
      <c r="O1689" s="278" t="s">
        <v>266</v>
      </c>
      <c r="P1689" s="279">
        <v>95</v>
      </c>
      <c r="Q1689" s="278" t="s">
        <v>36</v>
      </c>
      <c r="R1689" s="275">
        <v>43924</v>
      </c>
      <c r="S1689" s="275" t="s">
        <v>248</v>
      </c>
      <c r="T1689" s="275">
        <v>39379.599999999999</v>
      </c>
      <c r="U1689" s="280" t="s">
        <v>248</v>
      </c>
      <c r="V1689" s="281">
        <v>43924.003786113579</v>
      </c>
      <c r="W1689" s="275" t="s">
        <v>100</v>
      </c>
      <c r="X1689" s="275" t="s">
        <v>114</v>
      </c>
      <c r="Y1689" s="275">
        <v>39.380000000000003</v>
      </c>
      <c r="Z1689" s="275">
        <v>1</v>
      </c>
      <c r="AA1689" s="282" t="s">
        <v>630</v>
      </c>
      <c r="AB1689" s="289" t="s">
        <v>422</v>
      </c>
      <c r="AC1689" s="275" t="s">
        <v>358</v>
      </c>
      <c r="AD1689" s="290" t="s">
        <v>350</v>
      </c>
      <c r="AE1689" s="293"/>
      <c r="AF1689" s="293" t="s">
        <v>2134</v>
      </c>
      <c r="AG1689" s="293"/>
    </row>
    <row r="1690" spans="1:33" s="271" customFormat="1" x14ac:dyDescent="0.25">
      <c r="A1690" s="275">
        <v>8113</v>
      </c>
      <c r="B1690" s="275" t="s">
        <v>201</v>
      </c>
      <c r="C1690" s="275" t="s">
        <v>22</v>
      </c>
      <c r="D1690" s="275">
        <v>8110</v>
      </c>
      <c r="E1690" s="275" t="s">
        <v>116</v>
      </c>
      <c r="F1690" s="275" t="s">
        <v>15</v>
      </c>
      <c r="G1690" s="276" t="s">
        <v>2570</v>
      </c>
      <c r="H1690" s="277" t="s">
        <v>54</v>
      </c>
      <c r="I1690" s="277" t="s">
        <v>2565</v>
      </c>
      <c r="J1690" s="278">
        <v>42464</v>
      </c>
      <c r="K1690" s="279">
        <v>63</v>
      </c>
      <c r="L1690" s="275" t="s">
        <v>118</v>
      </c>
      <c r="M1690" s="275" t="s">
        <v>41</v>
      </c>
      <c r="N1690" s="278">
        <v>42527</v>
      </c>
      <c r="O1690" s="278" t="s">
        <v>268</v>
      </c>
      <c r="P1690" s="279">
        <v>0</v>
      </c>
      <c r="Q1690" s="278" t="s">
        <v>33</v>
      </c>
      <c r="R1690" s="275">
        <v>61720.65</v>
      </c>
      <c r="S1690" s="275" t="s">
        <v>248</v>
      </c>
      <c r="T1690" s="275">
        <v>55334.99</v>
      </c>
      <c r="U1690" s="280" t="s">
        <v>248</v>
      </c>
      <c r="V1690" s="281">
        <v>61720.644959942641</v>
      </c>
      <c r="W1690" s="275" t="s">
        <v>100</v>
      </c>
      <c r="X1690" s="275" t="s">
        <v>114</v>
      </c>
      <c r="Y1690" s="275">
        <v>55.33</v>
      </c>
      <c r="Z1690" s="275">
        <v>1</v>
      </c>
      <c r="AA1690" s="282" t="s">
        <v>630</v>
      </c>
      <c r="AB1690" s="289" t="s">
        <v>447</v>
      </c>
      <c r="AC1690" s="275" t="s">
        <v>361</v>
      </c>
      <c r="AD1690" s="290" t="s">
        <v>350</v>
      </c>
      <c r="AE1690" s="293"/>
      <c r="AF1690" s="293" t="s">
        <v>2134</v>
      </c>
      <c r="AG1690" s="293"/>
    </row>
    <row r="1691" spans="1:33" s="271" customFormat="1" x14ac:dyDescent="0.25">
      <c r="A1691" s="275">
        <v>260</v>
      </c>
      <c r="B1691" s="275" t="s">
        <v>113</v>
      </c>
      <c r="C1691" s="275" t="s">
        <v>23</v>
      </c>
      <c r="D1691" s="275">
        <v>8104</v>
      </c>
      <c r="E1691" s="275" t="s">
        <v>140</v>
      </c>
      <c r="F1691" s="275" t="s">
        <v>22</v>
      </c>
      <c r="G1691" s="276">
        <v>2600110082587</v>
      </c>
      <c r="H1691" s="277" t="s">
        <v>56</v>
      </c>
      <c r="I1691" s="277" t="s">
        <v>63</v>
      </c>
      <c r="J1691" s="278">
        <v>42461</v>
      </c>
      <c r="K1691" s="279">
        <v>66</v>
      </c>
      <c r="L1691" s="275" t="s">
        <v>111</v>
      </c>
      <c r="M1691" s="275" t="s">
        <v>42</v>
      </c>
      <c r="N1691" s="278">
        <v>42524</v>
      </c>
      <c r="O1691" s="278" t="s">
        <v>268</v>
      </c>
      <c r="P1691" s="279">
        <v>3</v>
      </c>
      <c r="Q1691" s="278" t="s">
        <v>33</v>
      </c>
      <c r="R1691" s="275">
        <v>15469.81</v>
      </c>
      <c r="S1691" s="275" t="s">
        <v>248</v>
      </c>
      <c r="T1691" s="275">
        <v>13869.29</v>
      </c>
      <c r="U1691" s="280" t="s">
        <v>186</v>
      </c>
      <c r="V1691" s="281">
        <v>10566.31893038085</v>
      </c>
      <c r="W1691" s="275" t="s">
        <v>100</v>
      </c>
      <c r="X1691" s="275" t="s">
        <v>114</v>
      </c>
      <c r="Y1691" s="275">
        <v>13.87</v>
      </c>
      <c r="Z1691" s="275">
        <v>1</v>
      </c>
      <c r="AA1691" s="282" t="s">
        <v>630</v>
      </c>
      <c r="AB1691" s="289" t="s">
        <v>439</v>
      </c>
      <c r="AC1691" s="275" t="s">
        <v>2280</v>
      </c>
      <c r="AD1691" s="290" t="s">
        <v>350</v>
      </c>
      <c r="AE1691" s="293"/>
      <c r="AF1691" s="293" t="s">
        <v>2134</v>
      </c>
      <c r="AG1691" s="293"/>
    </row>
    <row r="1692" spans="1:33" s="271" customFormat="1" x14ac:dyDescent="0.25">
      <c r="A1692" s="275">
        <v>260</v>
      </c>
      <c r="B1692" s="275" t="s">
        <v>113</v>
      </c>
      <c r="C1692" s="275" t="s">
        <v>23</v>
      </c>
      <c r="D1692" s="275">
        <v>8104</v>
      </c>
      <c r="E1692" s="275" t="s">
        <v>140</v>
      </c>
      <c r="F1692" s="275" t="s">
        <v>22</v>
      </c>
      <c r="G1692" s="276">
        <v>2600110082563</v>
      </c>
      <c r="H1692" s="277" t="s">
        <v>56</v>
      </c>
      <c r="I1692" s="277" t="s">
        <v>63</v>
      </c>
      <c r="J1692" s="278">
        <v>42461</v>
      </c>
      <c r="K1692" s="279">
        <v>66</v>
      </c>
      <c r="L1692" s="275" t="s">
        <v>111</v>
      </c>
      <c r="M1692" s="275" t="s">
        <v>42</v>
      </c>
      <c r="N1692" s="278">
        <v>42524</v>
      </c>
      <c r="O1692" s="278" t="s">
        <v>268</v>
      </c>
      <c r="P1692" s="279">
        <v>3</v>
      </c>
      <c r="Q1692" s="278" t="s">
        <v>33</v>
      </c>
      <c r="R1692" s="275">
        <v>18120</v>
      </c>
      <c r="S1692" s="275" t="s">
        <v>248</v>
      </c>
      <c r="T1692" s="275">
        <v>16245.29</v>
      </c>
      <c r="U1692" s="280" t="s">
        <v>186</v>
      </c>
      <c r="V1692" s="281">
        <v>12376.474589292366</v>
      </c>
      <c r="W1692" s="275" t="s">
        <v>100</v>
      </c>
      <c r="X1692" s="275" t="s">
        <v>114</v>
      </c>
      <c r="Y1692" s="275">
        <v>16.25</v>
      </c>
      <c r="Z1692" s="275">
        <v>1</v>
      </c>
      <c r="AA1692" s="282" t="s">
        <v>630</v>
      </c>
      <c r="AB1692" s="289" t="s">
        <v>439</v>
      </c>
      <c r="AC1692" s="275" t="s">
        <v>2280</v>
      </c>
      <c r="AD1692" s="290" t="s">
        <v>350</v>
      </c>
      <c r="AE1692" s="293"/>
      <c r="AF1692" s="293" t="s">
        <v>2134</v>
      </c>
      <c r="AG1692" s="293"/>
    </row>
    <row r="1693" spans="1:33" s="271" customFormat="1" x14ac:dyDescent="0.25">
      <c r="A1693" s="275">
        <v>95</v>
      </c>
      <c r="B1693" s="275" t="s">
        <v>153</v>
      </c>
      <c r="C1693" s="275" t="s">
        <v>17</v>
      </c>
      <c r="D1693" s="275">
        <v>8104</v>
      </c>
      <c r="E1693" s="275" t="s">
        <v>140</v>
      </c>
      <c r="F1693" s="275" t="s">
        <v>22</v>
      </c>
      <c r="G1693" s="276">
        <v>950110007960</v>
      </c>
      <c r="H1693" s="277" t="s">
        <v>58</v>
      </c>
      <c r="I1693" s="277" t="s">
        <v>195</v>
      </c>
      <c r="J1693" s="278">
        <v>42461</v>
      </c>
      <c r="K1693" s="279">
        <v>66</v>
      </c>
      <c r="L1693" s="275" t="s">
        <v>111</v>
      </c>
      <c r="M1693" s="275" t="s">
        <v>42</v>
      </c>
      <c r="N1693" s="278">
        <v>42527</v>
      </c>
      <c r="O1693" s="278" t="s">
        <v>268</v>
      </c>
      <c r="P1693" s="279">
        <v>0</v>
      </c>
      <c r="Q1693" s="278" t="s">
        <v>33</v>
      </c>
      <c r="R1693" s="275">
        <v>5250</v>
      </c>
      <c r="S1693" s="275" t="s">
        <v>248</v>
      </c>
      <c r="T1693" s="275">
        <v>4706.83</v>
      </c>
      <c r="U1693" s="280" t="s">
        <v>100</v>
      </c>
      <c r="V1693" s="281">
        <v>4706.83</v>
      </c>
      <c r="W1693" s="275" t="s">
        <v>100</v>
      </c>
      <c r="X1693" s="275" t="s">
        <v>114</v>
      </c>
      <c r="Y1693" s="275">
        <v>4.71</v>
      </c>
      <c r="Z1693" s="275">
        <v>1</v>
      </c>
      <c r="AA1693" s="282" t="s">
        <v>629</v>
      </c>
      <c r="AB1693" s="289" t="s">
        <v>439</v>
      </c>
      <c r="AC1693" s="275" t="s">
        <v>2280</v>
      </c>
      <c r="AD1693" s="290" t="s">
        <v>349</v>
      </c>
      <c r="AE1693" s="293"/>
      <c r="AF1693" s="293"/>
      <c r="AG1693" s="293"/>
    </row>
    <row r="1694" spans="1:33" s="271" customFormat="1" x14ac:dyDescent="0.25">
      <c r="A1694" s="275">
        <v>132</v>
      </c>
      <c r="B1694" s="275" t="s">
        <v>233</v>
      </c>
      <c r="C1694" s="275" t="s">
        <v>22</v>
      </c>
      <c r="D1694" s="275">
        <v>8104</v>
      </c>
      <c r="E1694" s="275" t="s">
        <v>140</v>
      </c>
      <c r="F1694" s="275" t="s">
        <v>22</v>
      </c>
      <c r="G1694" s="276">
        <v>1320130001889</v>
      </c>
      <c r="H1694" s="277" t="s">
        <v>54</v>
      </c>
      <c r="I1694" s="277" t="s">
        <v>254</v>
      </c>
      <c r="J1694" s="278">
        <v>42298</v>
      </c>
      <c r="K1694" s="279">
        <v>229</v>
      </c>
      <c r="L1694" s="275" t="s">
        <v>158</v>
      </c>
      <c r="M1694" s="275" t="s">
        <v>41</v>
      </c>
      <c r="N1694" s="278">
        <v>42368</v>
      </c>
      <c r="O1694" s="278" t="s">
        <v>273</v>
      </c>
      <c r="P1694" s="279">
        <v>159</v>
      </c>
      <c r="Q1694" s="278" t="s">
        <v>39</v>
      </c>
      <c r="R1694" s="275">
        <v>1029</v>
      </c>
      <c r="S1694" s="275" t="s">
        <v>248</v>
      </c>
      <c r="T1694" s="275">
        <v>922.54</v>
      </c>
      <c r="U1694" s="280" t="s">
        <v>248</v>
      </c>
      <c r="V1694" s="281">
        <v>1029.0010678839101</v>
      </c>
      <c r="W1694" s="275" t="s">
        <v>100</v>
      </c>
      <c r="X1694" s="275" t="s">
        <v>107</v>
      </c>
      <c r="Y1694" s="275">
        <v>0.92</v>
      </c>
      <c r="Z1694" s="275">
        <v>1</v>
      </c>
      <c r="AA1694" s="282" t="s">
        <v>629</v>
      </c>
      <c r="AB1694" s="289" t="s">
        <v>427</v>
      </c>
      <c r="AC1694" s="275" t="s">
        <v>1203</v>
      </c>
      <c r="AD1694" s="290" t="s">
        <v>349</v>
      </c>
      <c r="AE1694" s="293"/>
      <c r="AF1694" s="293" t="s">
        <v>2134</v>
      </c>
      <c r="AG1694" s="293"/>
    </row>
    <row r="1695" spans="1:33" s="271" customFormat="1" x14ac:dyDescent="0.25">
      <c r="A1695" s="275">
        <v>132</v>
      </c>
      <c r="B1695" s="275" t="s">
        <v>233</v>
      </c>
      <c r="C1695" s="275" t="s">
        <v>22</v>
      </c>
      <c r="D1695" s="275">
        <v>8104</v>
      </c>
      <c r="E1695" s="275" t="s">
        <v>140</v>
      </c>
      <c r="F1695" s="275" t="s">
        <v>22</v>
      </c>
      <c r="G1695" s="276">
        <v>1320130001734</v>
      </c>
      <c r="H1695" s="277" t="s">
        <v>54</v>
      </c>
      <c r="I1695" s="277" t="s">
        <v>254</v>
      </c>
      <c r="J1695" s="278">
        <v>42237</v>
      </c>
      <c r="K1695" s="279">
        <v>290</v>
      </c>
      <c r="L1695" s="275" t="s">
        <v>122</v>
      </c>
      <c r="M1695" s="275" t="s">
        <v>41</v>
      </c>
      <c r="N1695" s="278">
        <v>42313</v>
      </c>
      <c r="O1695" s="278" t="s">
        <v>273</v>
      </c>
      <c r="P1695" s="279">
        <v>214</v>
      </c>
      <c r="Q1695" s="278" t="s">
        <v>37</v>
      </c>
      <c r="R1695" s="275">
        <v>1029.6500000000001</v>
      </c>
      <c r="S1695" s="275" t="s">
        <v>248</v>
      </c>
      <c r="T1695" s="275">
        <v>923.12</v>
      </c>
      <c r="U1695" s="280" t="s">
        <v>248</v>
      </c>
      <c r="V1695" s="281">
        <v>1029.6479998536595</v>
      </c>
      <c r="W1695" s="275" t="s">
        <v>100</v>
      </c>
      <c r="X1695" s="275" t="s">
        <v>107</v>
      </c>
      <c r="Y1695" s="275">
        <v>0.92</v>
      </c>
      <c r="Z1695" s="275">
        <v>1</v>
      </c>
      <c r="AA1695" s="282" t="s">
        <v>629</v>
      </c>
      <c r="AB1695" s="289" t="s">
        <v>427</v>
      </c>
      <c r="AC1695" s="275" t="s">
        <v>1200</v>
      </c>
      <c r="AD1695" s="290" t="s">
        <v>349</v>
      </c>
      <c r="AE1695" s="293"/>
      <c r="AF1695" s="293" t="s">
        <v>2134</v>
      </c>
      <c r="AG1695" s="293"/>
    </row>
    <row r="1696" spans="1:33" s="271" customFormat="1" x14ac:dyDescent="0.25">
      <c r="A1696" s="275">
        <v>132</v>
      </c>
      <c r="B1696" s="275" t="s">
        <v>233</v>
      </c>
      <c r="C1696" s="275" t="s">
        <v>22</v>
      </c>
      <c r="D1696" s="275">
        <v>8104</v>
      </c>
      <c r="E1696" s="275" t="s">
        <v>140</v>
      </c>
      <c r="F1696" s="275" t="s">
        <v>22</v>
      </c>
      <c r="G1696" s="276">
        <v>1320130001769</v>
      </c>
      <c r="H1696" s="277" t="s">
        <v>54</v>
      </c>
      <c r="I1696" s="277" t="s">
        <v>254</v>
      </c>
      <c r="J1696" s="278">
        <v>42269</v>
      </c>
      <c r="K1696" s="279">
        <v>258</v>
      </c>
      <c r="L1696" s="275" t="s">
        <v>122</v>
      </c>
      <c r="M1696" s="275" t="s">
        <v>41</v>
      </c>
      <c r="N1696" s="278">
        <v>42313</v>
      </c>
      <c r="O1696" s="278" t="s">
        <v>273</v>
      </c>
      <c r="P1696" s="279">
        <v>214</v>
      </c>
      <c r="Q1696" s="278" t="s">
        <v>37</v>
      </c>
      <c r="R1696" s="275">
        <v>1031.0899999999999</v>
      </c>
      <c r="S1696" s="275" t="s">
        <v>248</v>
      </c>
      <c r="T1696" s="275">
        <v>924.41</v>
      </c>
      <c r="U1696" s="280" t="s">
        <v>248</v>
      </c>
      <c r="V1696" s="281">
        <v>1031.0868657863782</v>
      </c>
      <c r="W1696" s="275" t="s">
        <v>100</v>
      </c>
      <c r="X1696" s="275" t="s">
        <v>107</v>
      </c>
      <c r="Y1696" s="275">
        <v>0.92</v>
      </c>
      <c r="Z1696" s="275">
        <v>1</v>
      </c>
      <c r="AA1696" s="282" t="s">
        <v>629</v>
      </c>
      <c r="AB1696" s="289" t="s">
        <v>427</v>
      </c>
      <c r="AC1696" s="275" t="s">
        <v>1200</v>
      </c>
      <c r="AD1696" s="290" t="s">
        <v>349</v>
      </c>
      <c r="AE1696" s="293"/>
      <c r="AF1696" s="293" t="s">
        <v>2134</v>
      </c>
      <c r="AG1696" s="293"/>
    </row>
    <row r="1697" spans="1:33" s="271" customFormat="1" x14ac:dyDescent="0.25">
      <c r="A1697" s="275">
        <v>132</v>
      </c>
      <c r="B1697" s="275" t="s">
        <v>233</v>
      </c>
      <c r="C1697" s="275" t="s">
        <v>22</v>
      </c>
      <c r="D1697" s="275">
        <v>8104</v>
      </c>
      <c r="E1697" s="275" t="s">
        <v>140</v>
      </c>
      <c r="F1697" s="275" t="s">
        <v>22</v>
      </c>
      <c r="G1697" s="276">
        <v>1320130002110</v>
      </c>
      <c r="H1697" s="277" t="s">
        <v>54</v>
      </c>
      <c r="I1697" s="277" t="s">
        <v>330</v>
      </c>
      <c r="J1697" s="278">
        <v>42426</v>
      </c>
      <c r="K1697" s="279">
        <v>101</v>
      </c>
      <c r="L1697" s="275" t="s">
        <v>158</v>
      </c>
      <c r="M1697" s="275" t="s">
        <v>41</v>
      </c>
      <c r="N1697" s="278">
        <v>42495</v>
      </c>
      <c r="O1697" s="278" t="s">
        <v>268</v>
      </c>
      <c r="P1697" s="279">
        <v>32</v>
      </c>
      <c r="Q1697" s="278" t="s">
        <v>34</v>
      </c>
      <c r="R1697" s="275">
        <v>1032.28</v>
      </c>
      <c r="S1697" s="275" t="s">
        <v>248</v>
      </c>
      <c r="T1697" s="275">
        <v>925.48</v>
      </c>
      <c r="U1697" s="280" t="s">
        <v>248</v>
      </c>
      <c r="V1697" s="281">
        <v>1032.2803437305711</v>
      </c>
      <c r="W1697" s="275" t="s">
        <v>100</v>
      </c>
      <c r="X1697" s="275" t="s">
        <v>107</v>
      </c>
      <c r="Y1697" s="275">
        <v>0.93</v>
      </c>
      <c r="Z1697" s="275">
        <v>1</v>
      </c>
      <c r="AA1697" s="282" t="s">
        <v>629</v>
      </c>
      <c r="AB1697" s="289" t="s">
        <v>427</v>
      </c>
      <c r="AC1697" s="275" t="s">
        <v>2266</v>
      </c>
      <c r="AD1697" s="290" t="s">
        <v>349</v>
      </c>
      <c r="AE1697" s="293"/>
      <c r="AF1697" s="293" t="s">
        <v>2134</v>
      </c>
      <c r="AG1697" s="293"/>
    </row>
    <row r="1698" spans="1:33" s="271" customFormat="1" x14ac:dyDescent="0.25">
      <c r="A1698" s="275">
        <v>132</v>
      </c>
      <c r="B1698" s="275" t="s">
        <v>233</v>
      </c>
      <c r="C1698" s="275" t="s">
        <v>22</v>
      </c>
      <c r="D1698" s="275">
        <v>8104</v>
      </c>
      <c r="E1698" s="275" t="s">
        <v>140</v>
      </c>
      <c r="F1698" s="275" t="s">
        <v>22</v>
      </c>
      <c r="G1698" s="276">
        <v>1320130001901</v>
      </c>
      <c r="H1698" s="277" t="s">
        <v>54</v>
      </c>
      <c r="I1698" s="277" t="s">
        <v>254</v>
      </c>
      <c r="J1698" s="278">
        <v>42298</v>
      </c>
      <c r="K1698" s="279">
        <v>229</v>
      </c>
      <c r="L1698" s="275" t="s">
        <v>158</v>
      </c>
      <c r="M1698" s="275" t="s">
        <v>41</v>
      </c>
      <c r="N1698" s="278">
        <v>42368</v>
      </c>
      <c r="O1698" s="278" t="s">
        <v>273</v>
      </c>
      <c r="P1698" s="279">
        <v>159</v>
      </c>
      <c r="Q1698" s="278" t="s">
        <v>39</v>
      </c>
      <c r="R1698" s="275">
        <v>1036.75</v>
      </c>
      <c r="S1698" s="275" t="s">
        <v>248</v>
      </c>
      <c r="T1698" s="275">
        <v>929.49</v>
      </c>
      <c r="U1698" s="280" t="s">
        <v>248</v>
      </c>
      <c r="V1698" s="281">
        <v>1036.7530975214252</v>
      </c>
      <c r="W1698" s="275" t="s">
        <v>100</v>
      </c>
      <c r="X1698" s="275" t="s">
        <v>107</v>
      </c>
      <c r="Y1698" s="275">
        <v>0.93</v>
      </c>
      <c r="Z1698" s="275">
        <v>1</v>
      </c>
      <c r="AA1698" s="282" t="s">
        <v>629</v>
      </c>
      <c r="AB1698" s="289" t="s">
        <v>427</v>
      </c>
      <c r="AC1698" s="275" t="s">
        <v>1204</v>
      </c>
      <c r="AD1698" s="290" t="s">
        <v>349</v>
      </c>
      <c r="AE1698" s="293"/>
      <c r="AF1698" s="293" t="s">
        <v>2134</v>
      </c>
      <c r="AG1698" s="293"/>
    </row>
    <row r="1699" spans="1:33" s="271" customFormat="1" x14ac:dyDescent="0.25">
      <c r="A1699" s="275">
        <v>132</v>
      </c>
      <c r="B1699" s="275" t="s">
        <v>233</v>
      </c>
      <c r="C1699" s="275" t="s">
        <v>22</v>
      </c>
      <c r="D1699" s="275">
        <v>8104</v>
      </c>
      <c r="E1699" s="275" t="s">
        <v>140</v>
      </c>
      <c r="F1699" s="275" t="s">
        <v>22</v>
      </c>
      <c r="G1699" s="276">
        <v>1320130001810</v>
      </c>
      <c r="H1699" s="277" t="s">
        <v>54</v>
      </c>
      <c r="I1699" s="277" t="s">
        <v>254</v>
      </c>
      <c r="J1699" s="278">
        <v>42269</v>
      </c>
      <c r="K1699" s="279">
        <v>258</v>
      </c>
      <c r="L1699" s="275" t="s">
        <v>122</v>
      </c>
      <c r="M1699" s="275" t="s">
        <v>41</v>
      </c>
      <c r="N1699" s="278">
        <v>42313</v>
      </c>
      <c r="O1699" s="278" t="s">
        <v>273</v>
      </c>
      <c r="P1699" s="279">
        <v>214</v>
      </c>
      <c r="Q1699" s="278" t="s">
        <v>37</v>
      </c>
      <c r="R1699" s="275">
        <v>1045.98</v>
      </c>
      <c r="S1699" s="275" t="s">
        <v>248</v>
      </c>
      <c r="T1699" s="275">
        <v>937.76</v>
      </c>
      <c r="U1699" s="280" t="s">
        <v>248</v>
      </c>
      <c r="V1699" s="281">
        <v>1045.9774550900943</v>
      </c>
      <c r="W1699" s="275" t="s">
        <v>100</v>
      </c>
      <c r="X1699" s="275" t="s">
        <v>107</v>
      </c>
      <c r="Y1699" s="275">
        <v>0.94</v>
      </c>
      <c r="Z1699" s="275">
        <v>1</v>
      </c>
      <c r="AA1699" s="282" t="s">
        <v>629</v>
      </c>
      <c r="AB1699" s="289" t="s">
        <v>427</v>
      </c>
      <c r="AC1699" s="275" t="s">
        <v>1202</v>
      </c>
      <c r="AD1699" s="290" t="s">
        <v>349</v>
      </c>
      <c r="AE1699" s="293"/>
      <c r="AF1699" s="293" t="s">
        <v>2134</v>
      </c>
      <c r="AG1699" s="293"/>
    </row>
    <row r="1700" spans="1:33" s="271" customFormat="1" x14ac:dyDescent="0.25">
      <c r="A1700" s="275">
        <v>132</v>
      </c>
      <c r="B1700" s="275" t="s">
        <v>233</v>
      </c>
      <c r="C1700" s="275" t="s">
        <v>22</v>
      </c>
      <c r="D1700" s="275">
        <v>8104</v>
      </c>
      <c r="E1700" s="275" t="s">
        <v>140</v>
      </c>
      <c r="F1700" s="275" t="s">
        <v>22</v>
      </c>
      <c r="G1700" s="276">
        <v>1320130001855</v>
      </c>
      <c r="H1700" s="277" t="s">
        <v>54</v>
      </c>
      <c r="I1700" s="277" t="s">
        <v>254</v>
      </c>
      <c r="J1700" s="278">
        <v>42297</v>
      </c>
      <c r="K1700" s="279">
        <v>230</v>
      </c>
      <c r="L1700" s="275" t="s">
        <v>158</v>
      </c>
      <c r="M1700" s="275" t="s">
        <v>41</v>
      </c>
      <c r="N1700" s="278">
        <v>42368</v>
      </c>
      <c r="O1700" s="278" t="s">
        <v>273</v>
      </c>
      <c r="P1700" s="279">
        <v>159</v>
      </c>
      <c r="Q1700" s="278" t="s">
        <v>39</v>
      </c>
      <c r="R1700" s="275">
        <v>1081.02</v>
      </c>
      <c r="S1700" s="275" t="s">
        <v>248</v>
      </c>
      <c r="T1700" s="275">
        <v>969.18</v>
      </c>
      <c r="U1700" s="280" t="s">
        <v>248</v>
      </c>
      <c r="V1700" s="281">
        <v>1081.0233214513494</v>
      </c>
      <c r="W1700" s="275" t="s">
        <v>100</v>
      </c>
      <c r="X1700" s="275" t="s">
        <v>107</v>
      </c>
      <c r="Y1700" s="275">
        <v>0.97</v>
      </c>
      <c r="Z1700" s="275">
        <v>1</v>
      </c>
      <c r="AA1700" s="282" t="s">
        <v>629</v>
      </c>
      <c r="AB1700" s="289" t="s">
        <v>427</v>
      </c>
      <c r="AC1700" s="275" t="s">
        <v>1203</v>
      </c>
      <c r="AD1700" s="290" t="s">
        <v>349</v>
      </c>
      <c r="AE1700" s="293"/>
      <c r="AF1700" s="293" t="s">
        <v>2134</v>
      </c>
      <c r="AG1700" s="293"/>
    </row>
    <row r="1701" spans="1:33" s="271" customFormat="1" x14ac:dyDescent="0.25">
      <c r="A1701" s="275">
        <v>132</v>
      </c>
      <c r="B1701" s="275" t="s">
        <v>233</v>
      </c>
      <c r="C1701" s="275" t="s">
        <v>22</v>
      </c>
      <c r="D1701" s="275">
        <v>8104</v>
      </c>
      <c r="E1701" s="275" t="s">
        <v>140</v>
      </c>
      <c r="F1701" s="275" t="s">
        <v>22</v>
      </c>
      <c r="G1701" s="276">
        <v>1320130001691</v>
      </c>
      <c r="H1701" s="277" t="s">
        <v>54</v>
      </c>
      <c r="I1701" s="277" t="s">
        <v>254</v>
      </c>
      <c r="J1701" s="278">
        <v>42236</v>
      </c>
      <c r="K1701" s="279">
        <v>291</v>
      </c>
      <c r="L1701" s="275" t="s">
        <v>122</v>
      </c>
      <c r="M1701" s="275" t="s">
        <v>41</v>
      </c>
      <c r="N1701" s="278">
        <v>42313</v>
      </c>
      <c r="O1701" s="278" t="s">
        <v>273</v>
      </c>
      <c r="P1701" s="279">
        <v>214</v>
      </c>
      <c r="Q1701" s="278" t="s">
        <v>37</v>
      </c>
      <c r="R1701" s="275">
        <v>1112.6600000000001</v>
      </c>
      <c r="S1701" s="275" t="s">
        <v>248</v>
      </c>
      <c r="T1701" s="275">
        <v>997.54</v>
      </c>
      <c r="U1701" s="280" t="s">
        <v>248</v>
      </c>
      <c r="V1701" s="281">
        <v>1112.6560639722024</v>
      </c>
      <c r="W1701" s="275" t="s">
        <v>100</v>
      </c>
      <c r="X1701" s="275" t="s">
        <v>107</v>
      </c>
      <c r="Y1701" s="275">
        <v>1</v>
      </c>
      <c r="Z1701" s="275">
        <v>1</v>
      </c>
      <c r="AA1701" s="282" t="s">
        <v>629</v>
      </c>
      <c r="AB1701" s="289" t="s">
        <v>427</v>
      </c>
      <c r="AC1701" s="275" t="s">
        <v>1200</v>
      </c>
      <c r="AD1701" s="290" t="s">
        <v>349</v>
      </c>
      <c r="AE1701" s="293"/>
      <c r="AF1701" s="293" t="s">
        <v>2134</v>
      </c>
      <c r="AG1701" s="293"/>
    </row>
    <row r="1702" spans="1:33" s="271" customFormat="1" x14ac:dyDescent="0.25">
      <c r="A1702" s="275">
        <v>132</v>
      </c>
      <c r="B1702" s="275" t="s">
        <v>233</v>
      </c>
      <c r="C1702" s="275" t="s">
        <v>22</v>
      </c>
      <c r="D1702" s="275">
        <v>8104</v>
      </c>
      <c r="E1702" s="275" t="s">
        <v>140</v>
      </c>
      <c r="F1702" s="275" t="s">
        <v>22</v>
      </c>
      <c r="G1702" s="276">
        <v>1320130001672</v>
      </c>
      <c r="H1702" s="277" t="s">
        <v>54</v>
      </c>
      <c r="I1702" s="277" t="s">
        <v>254</v>
      </c>
      <c r="J1702" s="278">
        <v>42236</v>
      </c>
      <c r="K1702" s="279">
        <v>291</v>
      </c>
      <c r="L1702" s="275" t="s">
        <v>122</v>
      </c>
      <c r="M1702" s="275" t="s">
        <v>41</v>
      </c>
      <c r="N1702" s="278">
        <v>42313</v>
      </c>
      <c r="O1702" s="278" t="s">
        <v>273</v>
      </c>
      <c r="P1702" s="279">
        <v>214</v>
      </c>
      <c r="Q1702" s="278" t="s">
        <v>37</v>
      </c>
      <c r="R1702" s="275">
        <v>1142.26</v>
      </c>
      <c r="S1702" s="275" t="s">
        <v>248</v>
      </c>
      <c r="T1702" s="275">
        <v>1024.08</v>
      </c>
      <c r="U1702" s="280" t="s">
        <v>248</v>
      </c>
      <c r="V1702" s="281">
        <v>1142.2587785879794</v>
      </c>
      <c r="W1702" s="275" t="s">
        <v>100</v>
      </c>
      <c r="X1702" s="275" t="s">
        <v>107</v>
      </c>
      <c r="Y1702" s="275">
        <v>1.02</v>
      </c>
      <c r="Z1702" s="275">
        <v>1</v>
      </c>
      <c r="AA1702" s="282" t="s">
        <v>629</v>
      </c>
      <c r="AB1702" s="289" t="s">
        <v>427</v>
      </c>
      <c r="AC1702" s="275" t="s">
        <v>1200</v>
      </c>
      <c r="AD1702" s="290" t="s">
        <v>349</v>
      </c>
      <c r="AE1702" s="293"/>
      <c r="AF1702" s="293" t="s">
        <v>2134</v>
      </c>
      <c r="AG1702" s="293"/>
    </row>
    <row r="1703" spans="1:33" s="271" customFormat="1" x14ac:dyDescent="0.25">
      <c r="A1703" s="275">
        <v>132</v>
      </c>
      <c r="B1703" s="275" t="s">
        <v>233</v>
      </c>
      <c r="C1703" s="275" t="s">
        <v>22</v>
      </c>
      <c r="D1703" s="275">
        <v>8104</v>
      </c>
      <c r="E1703" s="275" t="s">
        <v>140</v>
      </c>
      <c r="F1703" s="275" t="s">
        <v>22</v>
      </c>
      <c r="G1703" s="276">
        <v>1320130001876</v>
      </c>
      <c r="H1703" s="277" t="s">
        <v>54</v>
      </c>
      <c r="I1703" s="277" t="s">
        <v>254</v>
      </c>
      <c r="J1703" s="278">
        <v>42298</v>
      </c>
      <c r="K1703" s="279">
        <v>229</v>
      </c>
      <c r="L1703" s="275" t="s">
        <v>158</v>
      </c>
      <c r="M1703" s="275" t="s">
        <v>41</v>
      </c>
      <c r="N1703" s="278">
        <v>42368</v>
      </c>
      <c r="O1703" s="278" t="s">
        <v>273</v>
      </c>
      <c r="P1703" s="279">
        <v>159</v>
      </c>
      <c r="Q1703" s="278" t="s">
        <v>39</v>
      </c>
      <c r="R1703" s="275">
        <v>2106.2399999999998</v>
      </c>
      <c r="S1703" s="275" t="s">
        <v>248</v>
      </c>
      <c r="T1703" s="275">
        <v>1888.33</v>
      </c>
      <c r="U1703" s="280" t="s">
        <v>248</v>
      </c>
      <c r="V1703" s="281">
        <v>2106.2431835120688</v>
      </c>
      <c r="W1703" s="275" t="s">
        <v>100</v>
      </c>
      <c r="X1703" s="275" t="s">
        <v>107</v>
      </c>
      <c r="Y1703" s="275">
        <v>1.89</v>
      </c>
      <c r="Z1703" s="275">
        <v>1</v>
      </c>
      <c r="AA1703" s="282" t="s">
        <v>629</v>
      </c>
      <c r="AB1703" s="289" t="s">
        <v>427</v>
      </c>
      <c r="AC1703" s="275" t="s">
        <v>1203</v>
      </c>
      <c r="AD1703" s="290" t="s">
        <v>349</v>
      </c>
      <c r="AE1703" s="293"/>
      <c r="AF1703" s="293" t="s">
        <v>2134</v>
      </c>
      <c r="AG1703" s="293"/>
    </row>
    <row r="1704" spans="1:33" s="271" customFormat="1" x14ac:dyDescent="0.25">
      <c r="A1704" s="275">
        <v>132</v>
      </c>
      <c r="B1704" s="275" t="s">
        <v>233</v>
      </c>
      <c r="C1704" s="275" t="s">
        <v>22</v>
      </c>
      <c r="D1704" s="275">
        <v>8104</v>
      </c>
      <c r="E1704" s="275" t="s">
        <v>140</v>
      </c>
      <c r="F1704" s="275" t="s">
        <v>22</v>
      </c>
      <c r="G1704" s="276">
        <v>1320130001706</v>
      </c>
      <c r="H1704" s="277" t="s">
        <v>54</v>
      </c>
      <c r="I1704" s="277" t="s">
        <v>254</v>
      </c>
      <c r="J1704" s="278">
        <v>42236</v>
      </c>
      <c r="K1704" s="279">
        <v>291</v>
      </c>
      <c r="L1704" s="275" t="s">
        <v>158</v>
      </c>
      <c r="M1704" s="275" t="s">
        <v>41</v>
      </c>
      <c r="N1704" s="278">
        <v>42313</v>
      </c>
      <c r="O1704" s="278" t="s">
        <v>273</v>
      </c>
      <c r="P1704" s="279">
        <v>214</v>
      </c>
      <c r="Q1704" s="278" t="s">
        <v>37</v>
      </c>
      <c r="R1704" s="275">
        <v>3323.4</v>
      </c>
      <c r="S1704" s="275" t="s">
        <v>248</v>
      </c>
      <c r="T1704" s="275">
        <v>2979.56</v>
      </c>
      <c r="U1704" s="280" t="s">
        <v>248</v>
      </c>
      <c r="V1704" s="281">
        <v>3323.401068597766</v>
      </c>
      <c r="W1704" s="275" t="s">
        <v>100</v>
      </c>
      <c r="X1704" s="275" t="s">
        <v>107</v>
      </c>
      <c r="Y1704" s="275">
        <v>2.98</v>
      </c>
      <c r="Z1704" s="275">
        <v>1</v>
      </c>
      <c r="AA1704" s="282" t="s">
        <v>629</v>
      </c>
      <c r="AB1704" s="289" t="s">
        <v>427</v>
      </c>
      <c r="AC1704" s="275" t="s">
        <v>1201</v>
      </c>
      <c r="AD1704" s="290" t="s">
        <v>349</v>
      </c>
      <c r="AE1704" s="293"/>
      <c r="AF1704" s="293" t="s">
        <v>2134</v>
      </c>
      <c r="AG1704" s="293"/>
    </row>
    <row r="1705" spans="1:33" s="271" customFormat="1" x14ac:dyDescent="0.25">
      <c r="A1705" s="275">
        <v>132</v>
      </c>
      <c r="B1705" s="275" t="s">
        <v>233</v>
      </c>
      <c r="C1705" s="275" t="s">
        <v>22</v>
      </c>
      <c r="D1705" s="275">
        <v>8104</v>
      </c>
      <c r="E1705" s="275" t="s">
        <v>140</v>
      </c>
      <c r="F1705" s="275" t="s">
        <v>22</v>
      </c>
      <c r="G1705" s="276">
        <v>1320130001733</v>
      </c>
      <c r="H1705" s="277" t="s">
        <v>54</v>
      </c>
      <c r="I1705" s="277" t="s">
        <v>254</v>
      </c>
      <c r="J1705" s="278">
        <v>42237</v>
      </c>
      <c r="K1705" s="279">
        <v>290</v>
      </c>
      <c r="L1705" s="275" t="s">
        <v>158</v>
      </c>
      <c r="M1705" s="275" t="s">
        <v>41</v>
      </c>
      <c r="N1705" s="278">
        <v>42313</v>
      </c>
      <c r="O1705" s="278" t="s">
        <v>273</v>
      </c>
      <c r="P1705" s="279">
        <v>214</v>
      </c>
      <c r="Q1705" s="278" t="s">
        <v>37</v>
      </c>
      <c r="R1705" s="275">
        <v>3477.15</v>
      </c>
      <c r="S1705" s="275" t="s">
        <v>248</v>
      </c>
      <c r="T1705" s="275">
        <v>3117.4</v>
      </c>
      <c r="U1705" s="280" t="s">
        <v>248</v>
      </c>
      <c r="V1705" s="281">
        <v>3477.1477974085692</v>
      </c>
      <c r="W1705" s="275" t="s">
        <v>100</v>
      </c>
      <c r="X1705" s="275" t="s">
        <v>107</v>
      </c>
      <c r="Y1705" s="275">
        <v>3.12</v>
      </c>
      <c r="Z1705" s="275">
        <v>1</v>
      </c>
      <c r="AA1705" s="282" t="s">
        <v>629</v>
      </c>
      <c r="AB1705" s="289" t="s">
        <v>427</v>
      </c>
      <c r="AC1705" s="275" t="s">
        <v>1201</v>
      </c>
      <c r="AD1705" s="290" t="s">
        <v>349</v>
      </c>
      <c r="AE1705" s="293"/>
      <c r="AF1705" s="293" t="s">
        <v>2134</v>
      </c>
      <c r="AG1705" s="293"/>
    </row>
    <row r="1706" spans="1:33" s="271" customFormat="1" x14ac:dyDescent="0.25">
      <c r="A1706" s="275">
        <v>132</v>
      </c>
      <c r="B1706" s="275" t="s">
        <v>233</v>
      </c>
      <c r="C1706" s="275" t="s">
        <v>22</v>
      </c>
      <c r="D1706" s="275">
        <v>8104</v>
      </c>
      <c r="E1706" s="275" t="s">
        <v>140</v>
      </c>
      <c r="F1706" s="275" t="s">
        <v>22</v>
      </c>
      <c r="G1706" s="276">
        <v>1320130002117</v>
      </c>
      <c r="H1706" s="277" t="s">
        <v>54</v>
      </c>
      <c r="I1706" s="277" t="s">
        <v>330</v>
      </c>
      <c r="J1706" s="278">
        <v>42429</v>
      </c>
      <c r="K1706" s="279">
        <v>98</v>
      </c>
      <c r="L1706" s="275" t="s">
        <v>118</v>
      </c>
      <c r="M1706" s="275" t="s">
        <v>41</v>
      </c>
      <c r="N1706" s="278">
        <v>42495</v>
      </c>
      <c r="O1706" s="278" t="s">
        <v>268</v>
      </c>
      <c r="P1706" s="279">
        <v>32</v>
      </c>
      <c r="Q1706" s="278" t="s">
        <v>34</v>
      </c>
      <c r="R1706" s="275">
        <v>4177.66</v>
      </c>
      <c r="S1706" s="275" t="s">
        <v>248</v>
      </c>
      <c r="T1706" s="275">
        <v>3745.44</v>
      </c>
      <c r="U1706" s="280" t="s">
        <v>248</v>
      </c>
      <c r="V1706" s="281">
        <v>4177.6635806524509</v>
      </c>
      <c r="W1706" s="275" t="s">
        <v>100</v>
      </c>
      <c r="X1706" s="275" t="s">
        <v>107</v>
      </c>
      <c r="Y1706" s="275">
        <v>3.75</v>
      </c>
      <c r="Z1706" s="275">
        <v>1</v>
      </c>
      <c r="AA1706" s="282" t="s">
        <v>629</v>
      </c>
      <c r="AB1706" s="289" t="s">
        <v>427</v>
      </c>
      <c r="AC1706" s="275" t="s">
        <v>1026</v>
      </c>
      <c r="AD1706" s="290" t="s">
        <v>349</v>
      </c>
      <c r="AE1706" s="293"/>
      <c r="AF1706" s="293" t="s">
        <v>2134</v>
      </c>
      <c r="AG1706" s="293"/>
    </row>
    <row r="1707" spans="1:33" s="271" customFormat="1" x14ac:dyDescent="0.25">
      <c r="A1707" s="275">
        <v>132</v>
      </c>
      <c r="B1707" s="275" t="s">
        <v>233</v>
      </c>
      <c r="C1707" s="275" t="s">
        <v>22</v>
      </c>
      <c r="D1707" s="275">
        <v>8104</v>
      </c>
      <c r="E1707" s="275" t="s">
        <v>140</v>
      </c>
      <c r="F1707" s="275" t="s">
        <v>22</v>
      </c>
      <c r="G1707" s="276">
        <v>1320130002120</v>
      </c>
      <c r="H1707" s="277" t="s">
        <v>54</v>
      </c>
      <c r="I1707" s="277" t="s">
        <v>330</v>
      </c>
      <c r="J1707" s="278">
        <v>42429</v>
      </c>
      <c r="K1707" s="279">
        <v>98</v>
      </c>
      <c r="L1707" s="275" t="s">
        <v>118</v>
      </c>
      <c r="M1707" s="275" t="s">
        <v>41</v>
      </c>
      <c r="N1707" s="278">
        <v>42495</v>
      </c>
      <c r="O1707" s="278" t="s">
        <v>268</v>
      </c>
      <c r="P1707" s="279">
        <v>32</v>
      </c>
      <c r="Q1707" s="278" t="s">
        <v>34</v>
      </c>
      <c r="R1707" s="275">
        <v>4435.09</v>
      </c>
      <c r="S1707" s="275" t="s">
        <v>248</v>
      </c>
      <c r="T1707" s="275">
        <v>3976.23</v>
      </c>
      <c r="U1707" s="280" t="s">
        <v>248</v>
      </c>
      <c r="V1707" s="281">
        <v>4435.0867346153445</v>
      </c>
      <c r="W1707" s="275" t="s">
        <v>100</v>
      </c>
      <c r="X1707" s="275" t="s">
        <v>107</v>
      </c>
      <c r="Y1707" s="275">
        <v>3.98</v>
      </c>
      <c r="Z1707" s="275">
        <v>1</v>
      </c>
      <c r="AA1707" s="282" t="s">
        <v>629</v>
      </c>
      <c r="AB1707" s="289" t="s">
        <v>427</v>
      </c>
      <c r="AC1707" s="275" t="s">
        <v>1026</v>
      </c>
      <c r="AD1707" s="290" t="s">
        <v>349</v>
      </c>
      <c r="AE1707" s="293"/>
      <c r="AF1707" s="293" t="s">
        <v>2134</v>
      </c>
      <c r="AG1707" s="293"/>
    </row>
    <row r="1708" spans="1:33" s="271" customFormat="1" x14ac:dyDescent="0.25">
      <c r="A1708" s="275">
        <v>132</v>
      </c>
      <c r="B1708" s="275" t="s">
        <v>233</v>
      </c>
      <c r="C1708" s="275" t="s">
        <v>22</v>
      </c>
      <c r="D1708" s="275">
        <v>8104</v>
      </c>
      <c r="E1708" s="275" t="s">
        <v>140</v>
      </c>
      <c r="F1708" s="275" t="s">
        <v>22</v>
      </c>
      <c r="G1708" s="276">
        <v>1320130001737</v>
      </c>
      <c r="H1708" s="277" t="s">
        <v>54</v>
      </c>
      <c r="I1708" s="277" t="s">
        <v>254</v>
      </c>
      <c r="J1708" s="278">
        <v>42244</v>
      </c>
      <c r="K1708" s="279">
        <v>283</v>
      </c>
      <c r="L1708" s="275" t="s">
        <v>158</v>
      </c>
      <c r="M1708" s="275" t="s">
        <v>41</v>
      </c>
      <c r="N1708" s="278">
        <v>42313</v>
      </c>
      <c r="O1708" s="278" t="s">
        <v>273</v>
      </c>
      <c r="P1708" s="279">
        <v>214</v>
      </c>
      <c r="Q1708" s="278" t="s">
        <v>37</v>
      </c>
      <c r="R1708" s="275">
        <v>6123.9</v>
      </c>
      <c r="S1708" s="275" t="s">
        <v>248</v>
      </c>
      <c r="T1708" s="275">
        <v>5490.32</v>
      </c>
      <c r="U1708" s="280" t="s">
        <v>248</v>
      </c>
      <c r="V1708" s="281">
        <v>6123.9026416463121</v>
      </c>
      <c r="W1708" s="275" t="s">
        <v>100</v>
      </c>
      <c r="X1708" s="275" t="s">
        <v>107</v>
      </c>
      <c r="Y1708" s="275">
        <v>5.49</v>
      </c>
      <c r="Z1708" s="275">
        <v>1</v>
      </c>
      <c r="AA1708" s="282" t="s">
        <v>629</v>
      </c>
      <c r="AB1708" s="289" t="s">
        <v>427</v>
      </c>
      <c r="AC1708" s="275" t="s">
        <v>1201</v>
      </c>
      <c r="AD1708" s="290" t="s">
        <v>349</v>
      </c>
      <c r="AE1708" s="293"/>
      <c r="AF1708" s="293" t="s">
        <v>2134</v>
      </c>
      <c r="AG1708" s="293"/>
    </row>
    <row r="1709" spans="1:33" s="271" customFormat="1" x14ac:dyDescent="0.25">
      <c r="A1709" s="275">
        <v>132</v>
      </c>
      <c r="B1709" s="275" t="s">
        <v>233</v>
      </c>
      <c r="C1709" s="275" t="s">
        <v>22</v>
      </c>
      <c r="D1709" s="275">
        <v>8104</v>
      </c>
      <c r="E1709" s="275" t="s">
        <v>140</v>
      </c>
      <c r="F1709" s="275" t="s">
        <v>22</v>
      </c>
      <c r="G1709" s="276">
        <v>1320130002118</v>
      </c>
      <c r="H1709" s="277" t="s">
        <v>54</v>
      </c>
      <c r="I1709" s="277" t="s">
        <v>330</v>
      </c>
      <c r="J1709" s="278">
        <v>42429</v>
      </c>
      <c r="K1709" s="279">
        <v>98</v>
      </c>
      <c r="L1709" s="275" t="s">
        <v>118</v>
      </c>
      <c r="M1709" s="275" t="s">
        <v>41</v>
      </c>
      <c r="N1709" s="278">
        <v>42495</v>
      </c>
      <c r="O1709" s="278" t="s">
        <v>268</v>
      </c>
      <c r="P1709" s="279">
        <v>32</v>
      </c>
      <c r="Q1709" s="278" t="s">
        <v>34</v>
      </c>
      <c r="R1709" s="275">
        <v>12214</v>
      </c>
      <c r="S1709" s="275" t="s">
        <v>248</v>
      </c>
      <c r="T1709" s="275">
        <v>10950.33</v>
      </c>
      <c r="U1709" s="280" t="s">
        <v>248</v>
      </c>
      <c r="V1709" s="281">
        <v>12213.997510873476</v>
      </c>
      <c r="W1709" s="275" t="s">
        <v>100</v>
      </c>
      <c r="X1709" s="275" t="s">
        <v>107</v>
      </c>
      <c r="Y1709" s="275">
        <v>10.95</v>
      </c>
      <c r="Z1709" s="275">
        <v>1</v>
      </c>
      <c r="AA1709" s="282" t="s">
        <v>630</v>
      </c>
      <c r="AB1709" s="289" t="s">
        <v>427</v>
      </c>
      <c r="AC1709" s="275" t="s">
        <v>1026</v>
      </c>
      <c r="AD1709" s="290" t="s">
        <v>350</v>
      </c>
      <c r="AE1709" s="293"/>
      <c r="AF1709" s="293" t="s">
        <v>2134</v>
      </c>
      <c r="AG1709" s="293"/>
    </row>
    <row r="1710" spans="1:33" s="271" customFormat="1" x14ac:dyDescent="0.25">
      <c r="A1710" s="275">
        <v>132</v>
      </c>
      <c r="B1710" s="275" t="s">
        <v>233</v>
      </c>
      <c r="C1710" s="275" t="s">
        <v>22</v>
      </c>
      <c r="D1710" s="275">
        <v>8104</v>
      </c>
      <c r="E1710" s="275" t="s">
        <v>140</v>
      </c>
      <c r="F1710" s="275" t="s">
        <v>22</v>
      </c>
      <c r="G1710" s="276">
        <v>1320110002728</v>
      </c>
      <c r="H1710" s="277" t="s">
        <v>54</v>
      </c>
      <c r="I1710" s="277" t="s">
        <v>249</v>
      </c>
      <c r="J1710" s="278">
        <v>41719</v>
      </c>
      <c r="K1710" s="279">
        <v>808</v>
      </c>
      <c r="L1710" s="275" t="s">
        <v>111</v>
      </c>
      <c r="M1710" s="275" t="s">
        <v>42</v>
      </c>
      <c r="N1710" s="278">
        <v>41795</v>
      </c>
      <c r="O1710" s="278" t="s">
        <v>183</v>
      </c>
      <c r="P1710" s="279">
        <v>732</v>
      </c>
      <c r="Q1710" s="278" t="s">
        <v>40</v>
      </c>
      <c r="R1710" s="275">
        <v>17413.490000000002</v>
      </c>
      <c r="S1710" s="275" t="s">
        <v>248</v>
      </c>
      <c r="T1710" s="275">
        <v>15611.88</v>
      </c>
      <c r="U1710" s="280" t="s">
        <v>248</v>
      </c>
      <c r="V1710" s="281">
        <v>17413.490137745201</v>
      </c>
      <c r="W1710" s="275" t="s">
        <v>100</v>
      </c>
      <c r="X1710" s="275" t="s">
        <v>107</v>
      </c>
      <c r="Y1710" s="275">
        <v>15.61</v>
      </c>
      <c r="Z1710" s="275">
        <v>1</v>
      </c>
      <c r="AA1710" s="282" t="s">
        <v>630</v>
      </c>
      <c r="AB1710" s="289" t="s">
        <v>1199</v>
      </c>
      <c r="AC1710" s="275">
        <v>0</v>
      </c>
      <c r="AD1710" s="290" t="s">
        <v>350</v>
      </c>
      <c r="AE1710" s="293"/>
      <c r="AF1710" s="293" t="s">
        <v>2134</v>
      </c>
      <c r="AG1710" s="293"/>
    </row>
    <row r="1711" spans="1:33" s="271" customFormat="1" x14ac:dyDescent="0.25">
      <c r="A1711" s="275">
        <v>132</v>
      </c>
      <c r="B1711" s="275" t="s">
        <v>233</v>
      </c>
      <c r="C1711" s="275" t="s">
        <v>22</v>
      </c>
      <c r="D1711" s="275">
        <v>8104</v>
      </c>
      <c r="E1711" s="275" t="s">
        <v>140</v>
      </c>
      <c r="F1711" s="275" t="s">
        <v>22</v>
      </c>
      <c r="G1711" s="276">
        <v>1320130002074</v>
      </c>
      <c r="H1711" s="277" t="s">
        <v>54</v>
      </c>
      <c r="I1711" s="277" t="s">
        <v>330</v>
      </c>
      <c r="J1711" s="278">
        <v>42418</v>
      </c>
      <c r="K1711" s="279">
        <v>109</v>
      </c>
      <c r="L1711" s="275" t="s">
        <v>118</v>
      </c>
      <c r="M1711" s="275" t="s">
        <v>41</v>
      </c>
      <c r="N1711" s="278">
        <v>42495</v>
      </c>
      <c r="O1711" s="278" t="s">
        <v>268</v>
      </c>
      <c r="P1711" s="279">
        <v>32</v>
      </c>
      <c r="Q1711" s="278" t="s">
        <v>34</v>
      </c>
      <c r="R1711" s="275">
        <v>17917.259999999998</v>
      </c>
      <c r="S1711" s="275" t="s">
        <v>248</v>
      </c>
      <c r="T1711" s="275">
        <v>16063.53</v>
      </c>
      <c r="U1711" s="280" t="s">
        <v>248</v>
      </c>
      <c r="V1711" s="281">
        <v>17917.2605241889</v>
      </c>
      <c r="W1711" s="275" t="s">
        <v>100</v>
      </c>
      <c r="X1711" s="275" t="s">
        <v>107</v>
      </c>
      <c r="Y1711" s="275">
        <v>16.059999999999999</v>
      </c>
      <c r="Z1711" s="275">
        <v>1</v>
      </c>
      <c r="AA1711" s="282" t="s">
        <v>630</v>
      </c>
      <c r="AB1711" s="289" t="s">
        <v>427</v>
      </c>
      <c r="AC1711" s="275" t="s">
        <v>2267</v>
      </c>
      <c r="AD1711" s="290" t="s">
        <v>350</v>
      </c>
      <c r="AE1711" s="293"/>
      <c r="AF1711" s="293" t="s">
        <v>2134</v>
      </c>
      <c r="AG1711" s="293"/>
    </row>
    <row r="1712" spans="1:33" s="271" customFormat="1" x14ac:dyDescent="0.25">
      <c r="A1712" s="275">
        <v>132</v>
      </c>
      <c r="B1712" s="275" t="s">
        <v>233</v>
      </c>
      <c r="C1712" s="275" t="s">
        <v>22</v>
      </c>
      <c r="D1712" s="275">
        <v>8104</v>
      </c>
      <c r="E1712" s="275" t="s">
        <v>140</v>
      </c>
      <c r="F1712" s="275" t="s">
        <v>22</v>
      </c>
      <c r="G1712" s="276">
        <v>1320110002800</v>
      </c>
      <c r="H1712" s="277" t="s">
        <v>54</v>
      </c>
      <c r="I1712" s="277" t="s">
        <v>254</v>
      </c>
      <c r="J1712" s="278">
        <v>41750</v>
      </c>
      <c r="K1712" s="279">
        <v>777</v>
      </c>
      <c r="L1712" s="275" t="s">
        <v>118</v>
      </c>
      <c r="M1712" s="275" t="s">
        <v>41</v>
      </c>
      <c r="N1712" s="278">
        <v>41817</v>
      </c>
      <c r="O1712" s="278" t="s">
        <v>183</v>
      </c>
      <c r="P1712" s="279">
        <v>710</v>
      </c>
      <c r="Q1712" s="278" t="s">
        <v>40</v>
      </c>
      <c r="R1712" s="275">
        <v>18305.11</v>
      </c>
      <c r="S1712" s="275" t="s">
        <v>248</v>
      </c>
      <c r="T1712" s="275">
        <v>16411.25</v>
      </c>
      <c r="U1712" s="280" t="s">
        <v>248</v>
      </c>
      <c r="V1712" s="281">
        <v>18305.107394053179</v>
      </c>
      <c r="W1712" s="275" t="s">
        <v>100</v>
      </c>
      <c r="X1712" s="275" t="s">
        <v>107</v>
      </c>
      <c r="Y1712" s="275">
        <v>16.41</v>
      </c>
      <c r="Z1712" s="275">
        <v>1</v>
      </c>
      <c r="AA1712" s="282" t="s">
        <v>630</v>
      </c>
      <c r="AB1712" s="289" t="s">
        <v>1199</v>
      </c>
      <c r="AC1712" s="275">
        <v>0</v>
      </c>
      <c r="AD1712" s="290" t="s">
        <v>350</v>
      </c>
      <c r="AE1712" s="293"/>
      <c r="AF1712" s="293" t="s">
        <v>2134</v>
      </c>
      <c r="AG1712" s="293"/>
    </row>
    <row r="1713" spans="1:33" s="271" customFormat="1" x14ac:dyDescent="0.25">
      <c r="A1713" s="275">
        <v>132</v>
      </c>
      <c r="B1713" s="275" t="s">
        <v>233</v>
      </c>
      <c r="C1713" s="275" t="s">
        <v>22</v>
      </c>
      <c r="D1713" s="275">
        <v>8104</v>
      </c>
      <c r="E1713" s="275" t="s">
        <v>140</v>
      </c>
      <c r="F1713" s="275" t="s">
        <v>22</v>
      </c>
      <c r="G1713" s="276">
        <v>1320130002007</v>
      </c>
      <c r="H1713" s="277" t="s">
        <v>54</v>
      </c>
      <c r="I1713" s="277" t="s">
        <v>330</v>
      </c>
      <c r="J1713" s="278">
        <v>42355</v>
      </c>
      <c r="K1713" s="279">
        <v>172</v>
      </c>
      <c r="L1713" s="275" t="s">
        <v>127</v>
      </c>
      <c r="M1713" s="275" t="s">
        <v>128</v>
      </c>
      <c r="N1713" s="278">
        <v>42433</v>
      </c>
      <c r="O1713" s="278" t="s">
        <v>266</v>
      </c>
      <c r="P1713" s="279">
        <v>94</v>
      </c>
      <c r="Q1713" s="278" t="s">
        <v>36</v>
      </c>
      <c r="R1713" s="275">
        <v>18931.61</v>
      </c>
      <c r="S1713" s="275" t="s">
        <v>248</v>
      </c>
      <c r="T1713" s="275">
        <v>16972.93</v>
      </c>
      <c r="U1713" s="280" t="s">
        <v>248</v>
      </c>
      <c r="V1713" s="281">
        <v>18931.60523675814</v>
      </c>
      <c r="W1713" s="275" t="s">
        <v>100</v>
      </c>
      <c r="X1713" s="275" t="s">
        <v>107</v>
      </c>
      <c r="Y1713" s="275">
        <v>16.97</v>
      </c>
      <c r="Z1713" s="275">
        <v>1</v>
      </c>
      <c r="AA1713" s="282" t="s">
        <v>630</v>
      </c>
      <c r="AB1713" s="289" t="s">
        <v>427</v>
      </c>
      <c r="AC1713" s="275" t="s">
        <v>362</v>
      </c>
      <c r="AD1713" s="290" t="s">
        <v>350</v>
      </c>
      <c r="AE1713" s="293"/>
      <c r="AF1713" s="293" t="s">
        <v>2134</v>
      </c>
      <c r="AG1713" s="293"/>
    </row>
    <row r="1714" spans="1:33" s="271" customFormat="1" x14ac:dyDescent="0.25">
      <c r="A1714" s="275">
        <v>132</v>
      </c>
      <c r="B1714" s="275" t="s">
        <v>233</v>
      </c>
      <c r="C1714" s="275" t="s">
        <v>22</v>
      </c>
      <c r="D1714" s="275">
        <v>8104</v>
      </c>
      <c r="E1714" s="275" t="s">
        <v>140</v>
      </c>
      <c r="F1714" s="275" t="s">
        <v>22</v>
      </c>
      <c r="G1714" s="276">
        <v>1320110002612</v>
      </c>
      <c r="H1714" s="277" t="s">
        <v>54</v>
      </c>
      <c r="I1714" s="277" t="s">
        <v>254</v>
      </c>
      <c r="J1714" s="278">
        <v>41691</v>
      </c>
      <c r="K1714" s="279">
        <v>836</v>
      </c>
      <c r="L1714" s="275" t="s">
        <v>111</v>
      </c>
      <c r="M1714" s="275" t="s">
        <v>42</v>
      </c>
      <c r="N1714" s="278">
        <v>41765</v>
      </c>
      <c r="O1714" s="278" t="s">
        <v>183</v>
      </c>
      <c r="P1714" s="279">
        <v>762</v>
      </c>
      <c r="Q1714" s="278" t="s">
        <v>40</v>
      </c>
      <c r="R1714" s="275">
        <v>19348.12</v>
      </c>
      <c r="S1714" s="275" t="s">
        <v>248</v>
      </c>
      <c r="T1714" s="275">
        <v>17346.349999999999</v>
      </c>
      <c r="U1714" s="280" t="s">
        <v>248</v>
      </c>
      <c r="V1714" s="281">
        <v>19348.117885282005</v>
      </c>
      <c r="W1714" s="275" t="s">
        <v>100</v>
      </c>
      <c r="X1714" s="275" t="s">
        <v>107</v>
      </c>
      <c r="Y1714" s="275">
        <v>17.350000000000001</v>
      </c>
      <c r="Z1714" s="275">
        <v>1</v>
      </c>
      <c r="AA1714" s="282" t="s">
        <v>630</v>
      </c>
      <c r="AB1714" s="289" t="s">
        <v>1199</v>
      </c>
      <c r="AC1714" s="275">
        <v>0</v>
      </c>
      <c r="AD1714" s="290" t="s">
        <v>350</v>
      </c>
      <c r="AE1714" s="293"/>
      <c r="AF1714" s="293" t="s">
        <v>2134</v>
      </c>
      <c r="AG1714" s="293"/>
    </row>
    <row r="1715" spans="1:33" s="271" customFormat="1" x14ac:dyDescent="0.25">
      <c r="A1715" s="275">
        <v>180</v>
      </c>
      <c r="B1715" s="275" t="s">
        <v>260</v>
      </c>
      <c r="C1715" s="275" t="s">
        <v>22</v>
      </c>
      <c r="D1715" s="275">
        <v>199</v>
      </c>
      <c r="E1715" s="275" t="s">
        <v>137</v>
      </c>
      <c r="F1715" s="275" t="s">
        <v>22</v>
      </c>
      <c r="G1715" s="276" t="s">
        <v>586</v>
      </c>
      <c r="H1715" s="277" t="s">
        <v>54</v>
      </c>
      <c r="I1715" s="277" t="s">
        <v>249</v>
      </c>
      <c r="J1715" s="278">
        <v>42152</v>
      </c>
      <c r="K1715" s="279">
        <v>375</v>
      </c>
      <c r="L1715" s="275" t="s">
        <v>127</v>
      </c>
      <c r="M1715" s="275" t="s">
        <v>128</v>
      </c>
      <c r="N1715" s="278">
        <v>42221</v>
      </c>
      <c r="O1715" s="278" t="s">
        <v>1238</v>
      </c>
      <c r="P1715" s="279">
        <v>306</v>
      </c>
      <c r="Q1715" s="278" t="s">
        <v>37</v>
      </c>
      <c r="R1715" s="275">
        <v>19810.009999999998</v>
      </c>
      <c r="S1715" s="275" t="s">
        <v>248</v>
      </c>
      <c r="T1715" s="275">
        <v>17760.45</v>
      </c>
      <c r="U1715" s="280" t="s">
        <v>248</v>
      </c>
      <c r="V1715" s="281">
        <v>19810.005003684168</v>
      </c>
      <c r="W1715" s="275" t="s">
        <v>100</v>
      </c>
      <c r="X1715" s="275" t="s">
        <v>107</v>
      </c>
      <c r="Y1715" s="275">
        <v>17.760000000000002</v>
      </c>
      <c r="Z1715" s="275">
        <v>1</v>
      </c>
      <c r="AA1715" s="282" t="s">
        <v>630</v>
      </c>
      <c r="AB1715" s="289" t="s">
        <v>513</v>
      </c>
      <c r="AC1715" s="275" t="s">
        <v>1193</v>
      </c>
      <c r="AD1715" s="290" t="s">
        <v>350</v>
      </c>
      <c r="AE1715" s="293"/>
      <c r="AF1715" s="293" t="s">
        <v>2134</v>
      </c>
      <c r="AG1715" s="293"/>
    </row>
    <row r="1716" spans="1:33" s="271" customFormat="1" x14ac:dyDescent="0.25">
      <c r="A1716" s="275">
        <v>1960</v>
      </c>
      <c r="B1716" s="275" t="s">
        <v>151</v>
      </c>
      <c r="C1716" s="275" t="s">
        <v>22</v>
      </c>
      <c r="D1716" s="275">
        <v>3011</v>
      </c>
      <c r="E1716" s="275" t="s">
        <v>164</v>
      </c>
      <c r="F1716" s="275" t="s">
        <v>22</v>
      </c>
      <c r="G1716" s="276">
        <v>19600510055124</v>
      </c>
      <c r="H1716" s="277" t="s">
        <v>54</v>
      </c>
      <c r="I1716" s="277" t="s">
        <v>68</v>
      </c>
      <c r="J1716" s="278">
        <v>42339</v>
      </c>
      <c r="K1716" s="279">
        <v>188</v>
      </c>
      <c r="L1716" s="275" t="s">
        <v>122</v>
      </c>
      <c r="M1716" s="275" t="s">
        <v>41</v>
      </c>
      <c r="N1716" s="278">
        <v>42342</v>
      </c>
      <c r="O1716" s="278" t="s">
        <v>273</v>
      </c>
      <c r="P1716" s="279">
        <v>185</v>
      </c>
      <c r="Q1716" s="278" t="s">
        <v>37</v>
      </c>
      <c r="R1716" s="275">
        <v>4986.24</v>
      </c>
      <c r="S1716" s="275" t="s">
        <v>248</v>
      </c>
      <c r="T1716" s="275">
        <v>4470.3599999999997</v>
      </c>
      <c r="U1716" s="280" t="s">
        <v>248</v>
      </c>
      <c r="V1716" s="281">
        <v>4986.2393108434499</v>
      </c>
      <c r="W1716" s="275" t="s">
        <v>100</v>
      </c>
      <c r="X1716" s="275" t="s">
        <v>107</v>
      </c>
      <c r="Y1716" s="275">
        <v>4.47</v>
      </c>
      <c r="Z1716" s="275">
        <v>1</v>
      </c>
      <c r="AA1716" s="282" t="s">
        <v>629</v>
      </c>
      <c r="AB1716" s="289" t="s">
        <v>474</v>
      </c>
      <c r="AC1716" s="275" t="s">
        <v>1438</v>
      </c>
      <c r="AD1716" s="290" t="s">
        <v>349</v>
      </c>
      <c r="AE1716" s="293" t="s">
        <v>794</v>
      </c>
      <c r="AF1716" s="293" t="s">
        <v>2134</v>
      </c>
      <c r="AG1716" s="293"/>
    </row>
    <row r="1717" spans="1:33" s="271" customFormat="1" x14ac:dyDescent="0.25">
      <c r="A1717" s="275">
        <v>1960</v>
      </c>
      <c r="B1717" s="275" t="s">
        <v>151</v>
      </c>
      <c r="C1717" s="275" t="s">
        <v>22</v>
      </c>
      <c r="D1717" s="275">
        <v>3011</v>
      </c>
      <c r="E1717" s="275" t="s">
        <v>164</v>
      </c>
      <c r="F1717" s="275" t="s">
        <v>22</v>
      </c>
      <c r="G1717" s="276">
        <v>19600510055134</v>
      </c>
      <c r="H1717" s="277" t="s">
        <v>54</v>
      </c>
      <c r="I1717" s="277" t="s">
        <v>68</v>
      </c>
      <c r="J1717" s="278">
        <v>42339</v>
      </c>
      <c r="K1717" s="279">
        <v>188</v>
      </c>
      <c r="L1717" s="275" t="s">
        <v>122</v>
      </c>
      <c r="M1717" s="275" t="s">
        <v>41</v>
      </c>
      <c r="N1717" s="278">
        <v>42342</v>
      </c>
      <c r="O1717" s="278" t="s">
        <v>273</v>
      </c>
      <c r="P1717" s="279">
        <v>185</v>
      </c>
      <c r="Q1717" s="278" t="s">
        <v>37</v>
      </c>
      <c r="R1717" s="275">
        <v>7657.44</v>
      </c>
      <c r="S1717" s="275" t="s">
        <v>248</v>
      </c>
      <c r="T1717" s="275">
        <v>6865.2</v>
      </c>
      <c r="U1717" s="280" t="s">
        <v>248</v>
      </c>
      <c r="V1717" s="281">
        <v>7657.4437219379315</v>
      </c>
      <c r="W1717" s="275" t="s">
        <v>100</v>
      </c>
      <c r="X1717" s="275" t="s">
        <v>107</v>
      </c>
      <c r="Y1717" s="275">
        <v>6.87</v>
      </c>
      <c r="Z1717" s="275">
        <v>1</v>
      </c>
      <c r="AA1717" s="282" t="s">
        <v>629</v>
      </c>
      <c r="AB1717" s="289" t="s">
        <v>474</v>
      </c>
      <c r="AC1717" s="275" t="s">
        <v>1181</v>
      </c>
      <c r="AD1717" s="290" t="s">
        <v>349</v>
      </c>
      <c r="AE1717" s="293" t="s">
        <v>794</v>
      </c>
      <c r="AF1717" s="293" t="s">
        <v>2134</v>
      </c>
      <c r="AG1717" s="293"/>
    </row>
    <row r="1718" spans="1:33" s="271" customFormat="1" x14ac:dyDescent="0.25">
      <c r="A1718" s="275">
        <v>1960</v>
      </c>
      <c r="B1718" s="275" t="s">
        <v>151</v>
      </c>
      <c r="C1718" s="275" t="s">
        <v>22</v>
      </c>
      <c r="D1718" s="275">
        <v>3011</v>
      </c>
      <c r="E1718" s="275" t="s">
        <v>164</v>
      </c>
      <c r="F1718" s="275" t="s">
        <v>22</v>
      </c>
      <c r="G1718" s="276">
        <v>19600510055370</v>
      </c>
      <c r="H1718" s="277" t="s">
        <v>1061</v>
      </c>
      <c r="I1718" s="277" t="s">
        <v>68</v>
      </c>
      <c r="J1718" s="278">
        <v>42361</v>
      </c>
      <c r="K1718" s="279">
        <v>166</v>
      </c>
      <c r="L1718" s="275" t="s">
        <v>122</v>
      </c>
      <c r="M1718" s="275" t="s">
        <v>41</v>
      </c>
      <c r="N1718" s="278">
        <v>42404</v>
      </c>
      <c r="O1718" s="278" t="s">
        <v>266</v>
      </c>
      <c r="P1718" s="279">
        <v>123</v>
      </c>
      <c r="Q1718" s="278" t="s">
        <v>38</v>
      </c>
      <c r="R1718" s="275">
        <v>10392.280000000001</v>
      </c>
      <c r="S1718" s="275" t="s">
        <v>248</v>
      </c>
      <c r="T1718" s="275">
        <v>9317.09</v>
      </c>
      <c r="U1718" s="280" t="s">
        <v>248</v>
      </c>
      <c r="V1718" s="281">
        <v>10392.281700056908</v>
      </c>
      <c r="W1718" s="275" t="s">
        <v>100</v>
      </c>
      <c r="X1718" s="275" t="s">
        <v>107</v>
      </c>
      <c r="Y1718" s="275">
        <v>9.32</v>
      </c>
      <c r="Z1718" s="275">
        <v>1</v>
      </c>
      <c r="AA1718" s="282" t="s">
        <v>630</v>
      </c>
      <c r="AB1718" s="289" t="s">
        <v>474</v>
      </c>
      <c r="AC1718" s="275" t="s">
        <v>1846</v>
      </c>
      <c r="AD1718" s="290" t="s">
        <v>350</v>
      </c>
      <c r="AE1718" s="293" t="s">
        <v>794</v>
      </c>
      <c r="AF1718" s="293" t="s">
        <v>2134</v>
      </c>
      <c r="AG1718" s="293"/>
    </row>
    <row r="1719" spans="1:33" s="271" customFormat="1" x14ac:dyDescent="0.25">
      <c r="A1719" s="275">
        <v>1960</v>
      </c>
      <c r="B1719" s="275" t="s">
        <v>151</v>
      </c>
      <c r="C1719" s="275" t="s">
        <v>22</v>
      </c>
      <c r="D1719" s="275">
        <v>3011</v>
      </c>
      <c r="E1719" s="275" t="s">
        <v>164</v>
      </c>
      <c r="F1719" s="275" t="s">
        <v>22</v>
      </c>
      <c r="G1719" s="276">
        <v>19600510059684</v>
      </c>
      <c r="H1719" s="277" t="s">
        <v>54</v>
      </c>
      <c r="I1719" s="277" t="s">
        <v>263</v>
      </c>
      <c r="J1719" s="278">
        <v>42461</v>
      </c>
      <c r="K1719" s="279">
        <v>66</v>
      </c>
      <c r="L1719" s="275" t="s">
        <v>158</v>
      </c>
      <c r="M1719" s="275" t="s">
        <v>41</v>
      </c>
      <c r="N1719" s="278">
        <v>42466</v>
      </c>
      <c r="O1719" s="278" t="s">
        <v>266</v>
      </c>
      <c r="P1719" s="279">
        <v>61</v>
      </c>
      <c r="Q1719" s="278" t="s">
        <v>35</v>
      </c>
      <c r="R1719" s="275">
        <v>13163.33</v>
      </c>
      <c r="S1719" s="275" t="s">
        <v>248</v>
      </c>
      <c r="T1719" s="275">
        <v>11801.44</v>
      </c>
      <c r="U1719" s="280" t="s">
        <v>248</v>
      </c>
      <c r="V1719" s="281">
        <v>13163.325560482897</v>
      </c>
      <c r="W1719" s="275" t="s">
        <v>100</v>
      </c>
      <c r="X1719" s="275" t="s">
        <v>107</v>
      </c>
      <c r="Y1719" s="275">
        <v>11.8</v>
      </c>
      <c r="Z1719" s="275">
        <v>1</v>
      </c>
      <c r="AA1719" s="282" t="s">
        <v>630</v>
      </c>
      <c r="AB1719" s="289" t="s">
        <v>474</v>
      </c>
      <c r="AC1719" s="275" t="s">
        <v>2571</v>
      </c>
      <c r="AD1719" s="290" t="s">
        <v>350</v>
      </c>
      <c r="AE1719" s="293" t="s">
        <v>794</v>
      </c>
      <c r="AF1719" s="293" t="s">
        <v>2134</v>
      </c>
      <c r="AG1719" s="293"/>
    </row>
    <row r="1720" spans="1:33" s="271" customFormat="1" x14ac:dyDescent="0.25">
      <c r="A1720" s="275">
        <v>1960</v>
      </c>
      <c r="B1720" s="275" t="s">
        <v>151</v>
      </c>
      <c r="C1720" s="275" t="s">
        <v>22</v>
      </c>
      <c r="D1720" s="275">
        <v>3011</v>
      </c>
      <c r="E1720" s="275" t="s">
        <v>164</v>
      </c>
      <c r="F1720" s="275" t="s">
        <v>22</v>
      </c>
      <c r="G1720" s="276">
        <v>19600510059906</v>
      </c>
      <c r="H1720" s="277" t="s">
        <v>1061</v>
      </c>
      <c r="I1720" s="277" t="s">
        <v>68</v>
      </c>
      <c r="J1720" s="278">
        <v>42461</v>
      </c>
      <c r="K1720" s="279">
        <v>66</v>
      </c>
      <c r="L1720" s="275" t="s">
        <v>122</v>
      </c>
      <c r="M1720" s="275" t="s">
        <v>41</v>
      </c>
      <c r="N1720" s="278">
        <v>42527</v>
      </c>
      <c r="O1720" s="278" t="s">
        <v>268</v>
      </c>
      <c r="P1720" s="279">
        <v>0</v>
      </c>
      <c r="Q1720" s="278" t="s">
        <v>33</v>
      </c>
      <c r="R1720" s="275">
        <v>13340.66</v>
      </c>
      <c r="S1720" s="275" t="s">
        <v>248</v>
      </c>
      <c r="T1720" s="275">
        <v>11960.43</v>
      </c>
      <c r="U1720" s="280" t="s">
        <v>248</v>
      </c>
      <c r="V1720" s="281">
        <v>13340.662998190599</v>
      </c>
      <c r="W1720" s="275" t="s">
        <v>100</v>
      </c>
      <c r="X1720" s="275" t="s">
        <v>107</v>
      </c>
      <c r="Y1720" s="275">
        <v>11.96</v>
      </c>
      <c r="Z1720" s="275">
        <v>1</v>
      </c>
      <c r="AA1720" s="282" t="s">
        <v>630</v>
      </c>
      <c r="AB1720" s="289" t="s">
        <v>474</v>
      </c>
      <c r="AC1720" s="275" t="s">
        <v>2572</v>
      </c>
      <c r="AD1720" s="290" t="s">
        <v>350</v>
      </c>
      <c r="AE1720" s="293" t="s">
        <v>794</v>
      </c>
      <c r="AF1720" s="293" t="s">
        <v>2134</v>
      </c>
      <c r="AG1720" s="293"/>
    </row>
    <row r="1721" spans="1:33" s="271" customFormat="1" x14ac:dyDescent="0.25">
      <c r="A1721" s="275">
        <v>1960</v>
      </c>
      <c r="B1721" s="275" t="s">
        <v>151</v>
      </c>
      <c r="C1721" s="275" t="s">
        <v>22</v>
      </c>
      <c r="D1721" s="275">
        <v>3011</v>
      </c>
      <c r="E1721" s="275" t="s">
        <v>164</v>
      </c>
      <c r="F1721" s="275" t="s">
        <v>22</v>
      </c>
      <c r="G1721" s="276">
        <v>19600510058591</v>
      </c>
      <c r="H1721" s="277" t="s">
        <v>1061</v>
      </c>
      <c r="I1721" s="277" t="s">
        <v>263</v>
      </c>
      <c r="J1721" s="278">
        <v>42430</v>
      </c>
      <c r="K1721" s="279">
        <v>97</v>
      </c>
      <c r="L1721" s="275" t="s">
        <v>122</v>
      </c>
      <c r="M1721" s="275" t="s">
        <v>41</v>
      </c>
      <c r="N1721" s="278">
        <v>42527</v>
      </c>
      <c r="O1721" s="278" t="s">
        <v>268</v>
      </c>
      <c r="P1721" s="279">
        <v>0</v>
      </c>
      <c r="Q1721" s="278" t="s">
        <v>33</v>
      </c>
      <c r="R1721" s="275">
        <v>16974.150000000001</v>
      </c>
      <c r="S1721" s="275" t="s">
        <v>248</v>
      </c>
      <c r="T1721" s="275">
        <v>15217.99</v>
      </c>
      <c r="U1721" s="280" t="s">
        <v>248</v>
      </c>
      <c r="V1721" s="281">
        <v>16974.145252288967</v>
      </c>
      <c r="W1721" s="275" t="s">
        <v>100</v>
      </c>
      <c r="X1721" s="275" t="s">
        <v>107</v>
      </c>
      <c r="Y1721" s="275">
        <v>15.22</v>
      </c>
      <c r="Z1721" s="275">
        <v>1</v>
      </c>
      <c r="AA1721" s="282" t="s">
        <v>630</v>
      </c>
      <c r="AB1721" s="289" t="s">
        <v>474</v>
      </c>
      <c r="AC1721" s="275" t="s">
        <v>2573</v>
      </c>
      <c r="AD1721" s="290" t="s">
        <v>350</v>
      </c>
      <c r="AE1721" s="293" t="s">
        <v>794</v>
      </c>
      <c r="AF1721" s="293" t="s">
        <v>2134</v>
      </c>
      <c r="AG1721" s="293"/>
    </row>
    <row r="1722" spans="1:33" s="271" customFormat="1" x14ac:dyDescent="0.25">
      <c r="A1722" s="275">
        <v>1960</v>
      </c>
      <c r="B1722" s="275" t="s">
        <v>151</v>
      </c>
      <c r="C1722" s="275" t="s">
        <v>22</v>
      </c>
      <c r="D1722" s="275">
        <v>3011</v>
      </c>
      <c r="E1722" s="275" t="s">
        <v>164</v>
      </c>
      <c r="F1722" s="275" t="s">
        <v>22</v>
      </c>
      <c r="G1722" s="276">
        <v>19600510058592</v>
      </c>
      <c r="H1722" s="277" t="s">
        <v>1061</v>
      </c>
      <c r="I1722" s="277" t="s">
        <v>263</v>
      </c>
      <c r="J1722" s="278">
        <v>42430</v>
      </c>
      <c r="K1722" s="279">
        <v>97</v>
      </c>
      <c r="L1722" s="275" t="s">
        <v>122</v>
      </c>
      <c r="M1722" s="275" t="s">
        <v>41</v>
      </c>
      <c r="N1722" s="278">
        <v>42527</v>
      </c>
      <c r="O1722" s="278" t="s">
        <v>268</v>
      </c>
      <c r="P1722" s="279">
        <v>0</v>
      </c>
      <c r="Q1722" s="278" t="s">
        <v>33</v>
      </c>
      <c r="R1722" s="275">
        <v>35201.589999999997</v>
      </c>
      <c r="S1722" s="275" t="s">
        <v>248</v>
      </c>
      <c r="T1722" s="275">
        <v>31559.61</v>
      </c>
      <c r="U1722" s="280" t="s">
        <v>248</v>
      </c>
      <c r="V1722" s="281">
        <v>35201.587347973778</v>
      </c>
      <c r="W1722" s="275" t="s">
        <v>100</v>
      </c>
      <c r="X1722" s="275" t="s">
        <v>107</v>
      </c>
      <c r="Y1722" s="275">
        <v>31.56</v>
      </c>
      <c r="Z1722" s="275">
        <v>1</v>
      </c>
      <c r="AA1722" s="282" t="s">
        <v>630</v>
      </c>
      <c r="AB1722" s="289" t="s">
        <v>474</v>
      </c>
      <c r="AC1722" s="275" t="s">
        <v>2574</v>
      </c>
      <c r="AD1722" s="290" t="s">
        <v>350</v>
      </c>
      <c r="AE1722" s="293" t="s">
        <v>794</v>
      </c>
      <c r="AF1722" s="293" t="s">
        <v>2134</v>
      </c>
      <c r="AG1722" s="293"/>
    </row>
    <row r="1723" spans="1:33" s="271" customFormat="1" x14ac:dyDescent="0.25">
      <c r="A1723" s="275">
        <v>1960</v>
      </c>
      <c r="B1723" s="275" t="s">
        <v>151</v>
      </c>
      <c r="C1723" s="275" t="s">
        <v>22</v>
      </c>
      <c r="D1723" s="275">
        <v>3011</v>
      </c>
      <c r="E1723" s="275" t="s">
        <v>164</v>
      </c>
      <c r="F1723" s="275" t="s">
        <v>22</v>
      </c>
      <c r="G1723" s="276">
        <v>19600510060136</v>
      </c>
      <c r="H1723" s="277" t="s">
        <v>1061</v>
      </c>
      <c r="I1723" s="277" t="s">
        <v>263</v>
      </c>
      <c r="J1723" s="278">
        <v>42492</v>
      </c>
      <c r="K1723" s="279">
        <v>35</v>
      </c>
      <c r="L1723" s="275" t="s">
        <v>158</v>
      </c>
      <c r="M1723" s="275" t="s">
        <v>41</v>
      </c>
      <c r="N1723" s="278">
        <v>42527</v>
      </c>
      <c r="O1723" s="278" t="s">
        <v>268</v>
      </c>
      <c r="P1723" s="279">
        <v>0</v>
      </c>
      <c r="Q1723" s="278" t="s">
        <v>33</v>
      </c>
      <c r="R1723" s="275">
        <v>40461.46</v>
      </c>
      <c r="S1723" s="275" t="s">
        <v>248</v>
      </c>
      <c r="T1723" s="275">
        <v>36275.29</v>
      </c>
      <c r="U1723" s="280" t="s">
        <v>248</v>
      </c>
      <c r="V1723" s="281">
        <v>40461.45657402229</v>
      </c>
      <c r="W1723" s="275" t="s">
        <v>100</v>
      </c>
      <c r="X1723" s="275" t="s">
        <v>107</v>
      </c>
      <c r="Y1723" s="275">
        <v>36.28</v>
      </c>
      <c r="Z1723" s="275">
        <v>1</v>
      </c>
      <c r="AA1723" s="282" t="s">
        <v>630</v>
      </c>
      <c r="AB1723" s="289" t="s">
        <v>474</v>
      </c>
      <c r="AC1723" s="275" t="s">
        <v>2575</v>
      </c>
      <c r="AD1723" s="290" t="s">
        <v>350</v>
      </c>
      <c r="AE1723" s="293" t="s">
        <v>794</v>
      </c>
      <c r="AF1723" s="293" t="s">
        <v>2134</v>
      </c>
      <c r="AG1723" s="293"/>
    </row>
    <row r="1724" spans="1:33" s="271" customFormat="1" x14ac:dyDescent="0.25">
      <c r="A1724" s="275">
        <v>1960</v>
      </c>
      <c r="B1724" s="275" t="s">
        <v>151</v>
      </c>
      <c r="C1724" s="275" t="s">
        <v>22</v>
      </c>
      <c r="D1724" s="275">
        <v>3011</v>
      </c>
      <c r="E1724" s="275" t="s">
        <v>164</v>
      </c>
      <c r="F1724" s="275" t="s">
        <v>22</v>
      </c>
      <c r="G1724" s="276">
        <v>19600510059752</v>
      </c>
      <c r="H1724" s="277" t="s">
        <v>1061</v>
      </c>
      <c r="I1724" s="277" t="s">
        <v>263</v>
      </c>
      <c r="J1724" s="278">
        <v>42461</v>
      </c>
      <c r="K1724" s="279">
        <v>66</v>
      </c>
      <c r="L1724" s="275" t="s">
        <v>158</v>
      </c>
      <c r="M1724" s="275" t="s">
        <v>41</v>
      </c>
      <c r="N1724" s="278">
        <v>42495</v>
      </c>
      <c r="O1724" s="278" t="s">
        <v>268</v>
      </c>
      <c r="P1724" s="279">
        <v>32</v>
      </c>
      <c r="Q1724" s="278" t="s">
        <v>34</v>
      </c>
      <c r="R1724" s="275">
        <v>40792.080000000002</v>
      </c>
      <c r="S1724" s="275" t="s">
        <v>248</v>
      </c>
      <c r="T1724" s="275">
        <v>36571.71</v>
      </c>
      <c r="U1724" s="280" t="s">
        <v>248</v>
      </c>
      <c r="V1724" s="281">
        <v>40792.083426562182</v>
      </c>
      <c r="W1724" s="275" t="s">
        <v>100</v>
      </c>
      <c r="X1724" s="275" t="s">
        <v>107</v>
      </c>
      <c r="Y1724" s="275">
        <v>36.57</v>
      </c>
      <c r="Z1724" s="275">
        <v>1</v>
      </c>
      <c r="AA1724" s="282" t="s">
        <v>630</v>
      </c>
      <c r="AB1724" s="289" t="s">
        <v>474</v>
      </c>
      <c r="AC1724" s="275" t="s">
        <v>2571</v>
      </c>
      <c r="AD1724" s="290" t="s">
        <v>350</v>
      </c>
      <c r="AE1724" s="293" t="s">
        <v>794</v>
      </c>
      <c r="AF1724" s="293" t="s">
        <v>2134</v>
      </c>
      <c r="AG1724" s="293"/>
    </row>
    <row r="1725" spans="1:33" s="271" customFormat="1" x14ac:dyDescent="0.25">
      <c r="A1725" s="275">
        <v>1960</v>
      </c>
      <c r="B1725" s="275" t="s">
        <v>151</v>
      </c>
      <c r="C1725" s="275" t="s">
        <v>22</v>
      </c>
      <c r="D1725" s="275">
        <v>420</v>
      </c>
      <c r="E1725" s="275" t="s">
        <v>148</v>
      </c>
      <c r="F1725" s="275" t="s">
        <v>13</v>
      </c>
      <c r="G1725" s="276">
        <v>19600510058596</v>
      </c>
      <c r="H1725" s="277" t="s">
        <v>1061</v>
      </c>
      <c r="I1725" s="277" t="s">
        <v>66</v>
      </c>
      <c r="J1725" s="278">
        <v>42430</v>
      </c>
      <c r="K1725" s="279">
        <v>97</v>
      </c>
      <c r="L1725" s="275" t="s">
        <v>149</v>
      </c>
      <c r="M1725" s="275" t="s">
        <v>41</v>
      </c>
      <c r="N1725" s="278">
        <v>42494</v>
      </c>
      <c r="O1725" s="278" t="s">
        <v>268</v>
      </c>
      <c r="P1725" s="279">
        <v>33</v>
      </c>
      <c r="Q1725" s="278" t="s">
        <v>34</v>
      </c>
      <c r="R1725" s="275">
        <v>221272</v>
      </c>
      <c r="S1725" s="275" t="s">
        <v>248</v>
      </c>
      <c r="T1725" s="275">
        <v>198379.07</v>
      </c>
      <c r="U1725" s="280" t="s">
        <v>248</v>
      </c>
      <c r="V1725" s="281">
        <v>221272.00433132108</v>
      </c>
      <c r="W1725" s="275" t="s">
        <v>100</v>
      </c>
      <c r="X1725" s="275" t="s">
        <v>114</v>
      </c>
      <c r="Y1725" s="275">
        <v>198.38</v>
      </c>
      <c r="Z1725" s="275">
        <v>1</v>
      </c>
      <c r="AA1725" s="282" t="s">
        <v>630</v>
      </c>
      <c r="AB1725" s="289" t="s">
        <v>444</v>
      </c>
      <c r="AC1725" s="275" t="s">
        <v>352</v>
      </c>
      <c r="AD1725" s="290" t="s">
        <v>350</v>
      </c>
      <c r="AE1725" s="293"/>
      <c r="AF1725" s="293" t="s">
        <v>2134</v>
      </c>
      <c r="AG1725" s="293"/>
    </row>
    <row r="1726" spans="1:33" s="271" customFormat="1" x14ac:dyDescent="0.25">
      <c r="A1726" s="275">
        <v>1960</v>
      </c>
      <c r="B1726" s="275" t="s">
        <v>151</v>
      </c>
      <c r="C1726" s="275" t="s">
        <v>22</v>
      </c>
      <c r="D1726" s="275">
        <v>5103</v>
      </c>
      <c r="E1726" s="275" t="s">
        <v>1842</v>
      </c>
      <c r="F1726" s="275" t="s">
        <v>22</v>
      </c>
      <c r="G1726" s="276">
        <v>19600510062140</v>
      </c>
      <c r="H1726" s="277" t="s">
        <v>1061</v>
      </c>
      <c r="I1726" s="277" t="s">
        <v>263</v>
      </c>
      <c r="J1726" s="278">
        <v>42522</v>
      </c>
      <c r="K1726" s="279">
        <v>5</v>
      </c>
      <c r="L1726" s="275" t="s">
        <v>127</v>
      </c>
      <c r="M1726" s="275" t="s">
        <v>128</v>
      </c>
      <c r="N1726" s="278">
        <v>42527</v>
      </c>
      <c r="O1726" s="278" t="s">
        <v>268</v>
      </c>
      <c r="P1726" s="279">
        <v>0</v>
      </c>
      <c r="Q1726" s="278" t="s">
        <v>33</v>
      </c>
      <c r="R1726" s="275">
        <v>13009.28</v>
      </c>
      <c r="S1726" s="275" t="s">
        <v>248</v>
      </c>
      <c r="T1726" s="275">
        <v>11663.33</v>
      </c>
      <c r="U1726" s="280" t="s">
        <v>248</v>
      </c>
      <c r="V1726" s="281">
        <v>13009.277673686176</v>
      </c>
      <c r="W1726" s="275" t="s">
        <v>100</v>
      </c>
      <c r="X1726" s="275" t="s">
        <v>107</v>
      </c>
      <c r="Y1726" s="275">
        <v>11.66</v>
      </c>
      <c r="Z1726" s="275">
        <v>1</v>
      </c>
      <c r="AA1726" s="282" t="s">
        <v>630</v>
      </c>
      <c r="AB1726" s="289" t="s">
        <v>2576</v>
      </c>
      <c r="AC1726" s="275" t="s">
        <v>404</v>
      </c>
      <c r="AD1726" s="290" t="s">
        <v>350</v>
      </c>
      <c r="AE1726" s="293" t="s">
        <v>381</v>
      </c>
      <c r="AF1726" s="293" t="s">
        <v>2134</v>
      </c>
      <c r="AG1726" s="293"/>
    </row>
    <row r="1727" spans="1:33" s="271" customFormat="1" x14ac:dyDescent="0.25">
      <c r="A1727" s="275">
        <v>1960</v>
      </c>
      <c r="B1727" s="275" t="s">
        <v>151</v>
      </c>
      <c r="C1727" s="275" t="s">
        <v>22</v>
      </c>
      <c r="D1727" s="275">
        <v>5103</v>
      </c>
      <c r="E1727" s="275" t="s">
        <v>1842</v>
      </c>
      <c r="F1727" s="275" t="s">
        <v>22</v>
      </c>
      <c r="G1727" s="276">
        <v>19600510061013</v>
      </c>
      <c r="H1727" s="277" t="s">
        <v>1061</v>
      </c>
      <c r="I1727" s="277" t="s">
        <v>263</v>
      </c>
      <c r="J1727" s="278">
        <v>42492</v>
      </c>
      <c r="K1727" s="279">
        <v>35</v>
      </c>
      <c r="L1727" s="275" t="s">
        <v>127</v>
      </c>
      <c r="M1727" s="275" t="s">
        <v>128</v>
      </c>
      <c r="N1727" s="278">
        <v>42496</v>
      </c>
      <c r="O1727" s="278" t="s">
        <v>268</v>
      </c>
      <c r="P1727" s="279">
        <v>31</v>
      </c>
      <c r="Q1727" s="278" t="s">
        <v>34</v>
      </c>
      <c r="R1727" s="275">
        <v>22982.400000000001</v>
      </c>
      <c r="S1727" s="275" t="s">
        <v>248</v>
      </c>
      <c r="T1727" s="275">
        <v>20604.63</v>
      </c>
      <c r="U1727" s="280" t="s">
        <v>248</v>
      </c>
      <c r="V1727" s="281">
        <v>22982.403227342827</v>
      </c>
      <c r="W1727" s="275" t="s">
        <v>100</v>
      </c>
      <c r="X1727" s="275" t="s">
        <v>107</v>
      </c>
      <c r="Y1727" s="275">
        <v>20.6</v>
      </c>
      <c r="Z1727" s="275">
        <v>1</v>
      </c>
      <c r="AA1727" s="282" t="s">
        <v>630</v>
      </c>
      <c r="AB1727" s="289" t="s">
        <v>808</v>
      </c>
      <c r="AC1727" s="275" t="s">
        <v>2135</v>
      </c>
      <c r="AD1727" s="290" t="s">
        <v>350</v>
      </c>
      <c r="AE1727" s="293" t="s">
        <v>381</v>
      </c>
      <c r="AF1727" s="293" t="s">
        <v>2134</v>
      </c>
      <c r="AG1727" s="293"/>
    </row>
    <row r="1728" spans="1:33" s="271" customFormat="1" x14ac:dyDescent="0.25">
      <c r="A1728" s="275">
        <v>1960</v>
      </c>
      <c r="B1728" s="275" t="s">
        <v>151</v>
      </c>
      <c r="C1728" s="275" t="s">
        <v>22</v>
      </c>
      <c r="D1728" s="275">
        <v>5103</v>
      </c>
      <c r="E1728" s="275" t="s">
        <v>1842</v>
      </c>
      <c r="F1728" s="275" t="s">
        <v>22</v>
      </c>
      <c r="G1728" s="276">
        <v>19600510060040</v>
      </c>
      <c r="H1728" s="277" t="s">
        <v>1061</v>
      </c>
      <c r="I1728" s="277" t="s">
        <v>263</v>
      </c>
      <c r="J1728" s="278">
        <v>42461</v>
      </c>
      <c r="K1728" s="279">
        <v>66</v>
      </c>
      <c r="L1728" s="275" t="s">
        <v>127</v>
      </c>
      <c r="M1728" s="275" t="s">
        <v>128</v>
      </c>
      <c r="N1728" s="278">
        <v>42496</v>
      </c>
      <c r="O1728" s="278" t="s">
        <v>268</v>
      </c>
      <c r="P1728" s="279">
        <v>31</v>
      </c>
      <c r="Q1728" s="278" t="s">
        <v>34</v>
      </c>
      <c r="R1728" s="275">
        <v>31960</v>
      </c>
      <c r="S1728" s="275" t="s">
        <v>248</v>
      </c>
      <c r="T1728" s="275">
        <v>28653.4</v>
      </c>
      <c r="U1728" s="280" t="s">
        <v>248</v>
      </c>
      <c r="V1728" s="281">
        <v>31960.000865550363</v>
      </c>
      <c r="W1728" s="275" t="s">
        <v>100</v>
      </c>
      <c r="X1728" s="275" t="s">
        <v>107</v>
      </c>
      <c r="Y1728" s="275">
        <v>28.65</v>
      </c>
      <c r="Z1728" s="275">
        <v>1</v>
      </c>
      <c r="AA1728" s="282" t="s">
        <v>630</v>
      </c>
      <c r="AB1728" s="289" t="s">
        <v>808</v>
      </c>
      <c r="AC1728" s="275" t="s">
        <v>2135</v>
      </c>
      <c r="AD1728" s="290" t="s">
        <v>350</v>
      </c>
      <c r="AE1728" s="293" t="s">
        <v>381</v>
      </c>
      <c r="AF1728" s="293" t="s">
        <v>2134</v>
      </c>
      <c r="AG1728" s="293"/>
    </row>
    <row r="1729" spans="1:33" s="271" customFormat="1" x14ac:dyDescent="0.25">
      <c r="A1729" s="275">
        <v>1960</v>
      </c>
      <c r="B1729" s="275" t="s">
        <v>151</v>
      </c>
      <c r="C1729" s="275" t="s">
        <v>22</v>
      </c>
      <c r="D1729" s="275">
        <v>5103</v>
      </c>
      <c r="E1729" s="275" t="s">
        <v>1842</v>
      </c>
      <c r="F1729" s="275" t="s">
        <v>22</v>
      </c>
      <c r="G1729" s="276">
        <v>19600510060042</v>
      </c>
      <c r="H1729" s="277" t="s">
        <v>1061</v>
      </c>
      <c r="I1729" s="277" t="s">
        <v>263</v>
      </c>
      <c r="J1729" s="278">
        <v>42461</v>
      </c>
      <c r="K1729" s="279">
        <v>66</v>
      </c>
      <c r="L1729" s="275" t="s">
        <v>127</v>
      </c>
      <c r="M1729" s="275" t="s">
        <v>128</v>
      </c>
      <c r="N1729" s="278">
        <v>42496</v>
      </c>
      <c r="O1729" s="278" t="s">
        <v>268</v>
      </c>
      <c r="P1729" s="279">
        <v>31</v>
      </c>
      <c r="Q1729" s="278" t="s">
        <v>34</v>
      </c>
      <c r="R1729" s="275">
        <v>32130</v>
      </c>
      <c r="S1729" s="275" t="s">
        <v>248</v>
      </c>
      <c r="T1729" s="275">
        <v>28805.81</v>
      </c>
      <c r="U1729" s="280" t="s">
        <v>248</v>
      </c>
      <c r="V1729" s="281">
        <v>32129.99897160125</v>
      </c>
      <c r="W1729" s="275" t="s">
        <v>100</v>
      </c>
      <c r="X1729" s="275" t="s">
        <v>107</v>
      </c>
      <c r="Y1729" s="275">
        <v>28.81</v>
      </c>
      <c r="Z1729" s="275">
        <v>1</v>
      </c>
      <c r="AA1729" s="282" t="s">
        <v>630</v>
      </c>
      <c r="AB1729" s="289" t="s">
        <v>808</v>
      </c>
      <c r="AC1729" s="275" t="s">
        <v>1084</v>
      </c>
      <c r="AD1729" s="290" t="s">
        <v>350</v>
      </c>
      <c r="AE1729" s="293" t="s">
        <v>381</v>
      </c>
      <c r="AF1729" s="293" t="s">
        <v>2134</v>
      </c>
      <c r="AG1729" s="293"/>
    </row>
    <row r="1730" spans="1:33" s="271" customFormat="1" x14ac:dyDescent="0.25">
      <c r="A1730" s="275">
        <v>1960</v>
      </c>
      <c r="B1730" s="275" t="s">
        <v>151</v>
      </c>
      <c r="C1730" s="275" t="s">
        <v>22</v>
      </c>
      <c r="D1730" s="275">
        <v>5103</v>
      </c>
      <c r="E1730" s="275" t="s">
        <v>1842</v>
      </c>
      <c r="F1730" s="275" t="s">
        <v>22</v>
      </c>
      <c r="G1730" s="276">
        <v>19600510060039</v>
      </c>
      <c r="H1730" s="277" t="s">
        <v>1061</v>
      </c>
      <c r="I1730" s="277" t="s">
        <v>263</v>
      </c>
      <c r="J1730" s="278">
        <v>42461</v>
      </c>
      <c r="K1730" s="279">
        <v>66</v>
      </c>
      <c r="L1730" s="275" t="s">
        <v>127</v>
      </c>
      <c r="M1730" s="275" t="s">
        <v>128</v>
      </c>
      <c r="N1730" s="278">
        <v>42496</v>
      </c>
      <c r="O1730" s="278" t="s">
        <v>268</v>
      </c>
      <c r="P1730" s="279">
        <v>31</v>
      </c>
      <c r="Q1730" s="278" t="s">
        <v>34</v>
      </c>
      <c r="R1730" s="275">
        <v>35226.01</v>
      </c>
      <c r="S1730" s="275" t="s">
        <v>248</v>
      </c>
      <c r="T1730" s="275">
        <v>31581.51</v>
      </c>
      <c r="U1730" s="280" t="s">
        <v>248</v>
      </c>
      <c r="V1730" s="281">
        <v>35226.014606831559</v>
      </c>
      <c r="W1730" s="275" t="s">
        <v>100</v>
      </c>
      <c r="X1730" s="275" t="s">
        <v>107</v>
      </c>
      <c r="Y1730" s="275">
        <v>31.58</v>
      </c>
      <c r="Z1730" s="275">
        <v>1</v>
      </c>
      <c r="AA1730" s="282" t="s">
        <v>630</v>
      </c>
      <c r="AB1730" s="289" t="s">
        <v>808</v>
      </c>
      <c r="AC1730" s="275" t="s">
        <v>2135</v>
      </c>
      <c r="AD1730" s="290" t="s">
        <v>350</v>
      </c>
      <c r="AE1730" s="293" t="s">
        <v>381</v>
      </c>
      <c r="AF1730" s="293" t="s">
        <v>2134</v>
      </c>
      <c r="AG1730" s="293"/>
    </row>
    <row r="1731" spans="1:33" s="271" customFormat="1" x14ac:dyDescent="0.25">
      <c r="A1731" s="275">
        <v>1960</v>
      </c>
      <c r="B1731" s="275" t="s">
        <v>151</v>
      </c>
      <c r="C1731" s="275" t="s">
        <v>22</v>
      </c>
      <c r="D1731" s="275">
        <v>5103</v>
      </c>
      <c r="E1731" s="275" t="s">
        <v>1842</v>
      </c>
      <c r="F1731" s="275" t="s">
        <v>22</v>
      </c>
      <c r="G1731" s="276">
        <v>19600510059980</v>
      </c>
      <c r="H1731" s="277" t="s">
        <v>1061</v>
      </c>
      <c r="I1731" s="277" t="s">
        <v>263</v>
      </c>
      <c r="J1731" s="278">
        <v>42461</v>
      </c>
      <c r="K1731" s="279">
        <v>66</v>
      </c>
      <c r="L1731" s="275" t="s">
        <v>127</v>
      </c>
      <c r="M1731" s="275" t="s">
        <v>128</v>
      </c>
      <c r="N1731" s="278">
        <v>42527</v>
      </c>
      <c r="O1731" s="278" t="s">
        <v>268</v>
      </c>
      <c r="P1731" s="279">
        <v>0</v>
      </c>
      <c r="Q1731" s="278" t="s">
        <v>33</v>
      </c>
      <c r="R1731" s="275">
        <v>60818.400000000001</v>
      </c>
      <c r="S1731" s="275" t="s">
        <v>248</v>
      </c>
      <c r="T1731" s="275">
        <v>54526.09</v>
      </c>
      <c r="U1731" s="280" t="s">
        <v>248</v>
      </c>
      <c r="V1731" s="281">
        <v>60818.397942131713</v>
      </c>
      <c r="W1731" s="275" t="s">
        <v>100</v>
      </c>
      <c r="X1731" s="275" t="s">
        <v>107</v>
      </c>
      <c r="Y1731" s="275">
        <v>54.53</v>
      </c>
      <c r="Z1731" s="275">
        <v>1</v>
      </c>
      <c r="AA1731" s="282" t="s">
        <v>630</v>
      </c>
      <c r="AB1731" s="289" t="s">
        <v>2577</v>
      </c>
      <c r="AC1731" s="275" t="s">
        <v>1844</v>
      </c>
      <c r="AD1731" s="290" t="s">
        <v>350</v>
      </c>
      <c r="AE1731" s="293" t="s">
        <v>381</v>
      </c>
      <c r="AF1731" s="293" t="s">
        <v>2134</v>
      </c>
      <c r="AG1731" s="293"/>
    </row>
    <row r="1732" spans="1:33" s="271" customFormat="1" x14ac:dyDescent="0.25">
      <c r="A1732" s="275">
        <v>1960</v>
      </c>
      <c r="B1732" s="275" t="s">
        <v>151</v>
      </c>
      <c r="C1732" s="275" t="s">
        <v>22</v>
      </c>
      <c r="D1732" s="275">
        <v>5103</v>
      </c>
      <c r="E1732" s="275" t="s">
        <v>1842</v>
      </c>
      <c r="F1732" s="275" t="s">
        <v>22</v>
      </c>
      <c r="G1732" s="276">
        <v>19600510062143</v>
      </c>
      <c r="H1732" s="277" t="s">
        <v>1061</v>
      </c>
      <c r="I1732" s="277" t="s">
        <v>263</v>
      </c>
      <c r="J1732" s="278">
        <v>42522</v>
      </c>
      <c r="K1732" s="279">
        <v>5</v>
      </c>
      <c r="L1732" s="275" t="s">
        <v>127</v>
      </c>
      <c r="M1732" s="275" t="s">
        <v>128</v>
      </c>
      <c r="N1732" s="278">
        <v>42527</v>
      </c>
      <c r="O1732" s="278" t="s">
        <v>268</v>
      </c>
      <c r="P1732" s="279">
        <v>0</v>
      </c>
      <c r="Q1732" s="278" t="s">
        <v>33</v>
      </c>
      <c r="R1732" s="275">
        <v>65396.639999999999</v>
      </c>
      <c r="S1732" s="275" t="s">
        <v>248</v>
      </c>
      <c r="T1732" s="275">
        <v>58630.66</v>
      </c>
      <c r="U1732" s="280" t="s">
        <v>248</v>
      </c>
      <c r="V1732" s="281">
        <v>65396.635106053349</v>
      </c>
      <c r="W1732" s="275" t="s">
        <v>100</v>
      </c>
      <c r="X1732" s="275" t="s">
        <v>107</v>
      </c>
      <c r="Y1732" s="275">
        <v>58.63</v>
      </c>
      <c r="Z1732" s="275">
        <v>1</v>
      </c>
      <c r="AA1732" s="282" t="s">
        <v>630</v>
      </c>
      <c r="AB1732" s="289" t="s">
        <v>2577</v>
      </c>
      <c r="AC1732" s="275" t="s">
        <v>404</v>
      </c>
      <c r="AD1732" s="290" t="s">
        <v>350</v>
      </c>
      <c r="AE1732" s="293" t="s">
        <v>381</v>
      </c>
      <c r="AF1732" s="293" t="s">
        <v>2134</v>
      </c>
      <c r="AG1732" s="293"/>
    </row>
    <row r="1733" spans="1:33" s="271" customFormat="1" x14ac:dyDescent="0.25">
      <c r="A1733" s="275">
        <v>1960</v>
      </c>
      <c r="B1733" s="275" t="s">
        <v>151</v>
      </c>
      <c r="C1733" s="275" t="s">
        <v>22</v>
      </c>
      <c r="D1733" s="275">
        <v>5103</v>
      </c>
      <c r="E1733" s="275" t="s">
        <v>1842</v>
      </c>
      <c r="F1733" s="275" t="s">
        <v>22</v>
      </c>
      <c r="G1733" s="276">
        <v>19600510060980</v>
      </c>
      <c r="H1733" s="277" t="s">
        <v>1061</v>
      </c>
      <c r="I1733" s="277" t="s">
        <v>263</v>
      </c>
      <c r="J1733" s="278">
        <v>42492</v>
      </c>
      <c r="K1733" s="279">
        <v>35</v>
      </c>
      <c r="L1733" s="275" t="s">
        <v>127</v>
      </c>
      <c r="M1733" s="275" t="s">
        <v>128</v>
      </c>
      <c r="N1733" s="278">
        <v>42527</v>
      </c>
      <c r="O1733" s="278" t="s">
        <v>268</v>
      </c>
      <c r="P1733" s="279">
        <v>0</v>
      </c>
      <c r="Q1733" s="278" t="s">
        <v>33</v>
      </c>
      <c r="R1733" s="275">
        <v>73433.289999999994</v>
      </c>
      <c r="S1733" s="275" t="s">
        <v>248</v>
      </c>
      <c r="T1733" s="275">
        <v>65835.839999999997</v>
      </c>
      <c r="U1733" s="280" t="s">
        <v>248</v>
      </c>
      <c r="V1733" s="281">
        <v>73433.292502259239</v>
      </c>
      <c r="W1733" s="275" t="s">
        <v>100</v>
      </c>
      <c r="X1733" s="275" t="s">
        <v>107</v>
      </c>
      <c r="Y1733" s="275">
        <v>65.84</v>
      </c>
      <c r="Z1733" s="275">
        <v>1</v>
      </c>
      <c r="AA1733" s="282" t="s">
        <v>630</v>
      </c>
      <c r="AB1733" s="289" t="s">
        <v>2577</v>
      </c>
      <c r="AC1733" s="275" t="s">
        <v>1844</v>
      </c>
      <c r="AD1733" s="290" t="s">
        <v>350</v>
      </c>
      <c r="AE1733" s="293" t="s">
        <v>381</v>
      </c>
      <c r="AF1733" s="293" t="s">
        <v>2134</v>
      </c>
      <c r="AG1733" s="293"/>
    </row>
    <row r="1734" spans="1:33" s="271" customFormat="1" x14ac:dyDescent="0.25">
      <c r="A1734" s="275">
        <v>1960</v>
      </c>
      <c r="B1734" s="275" t="s">
        <v>151</v>
      </c>
      <c r="C1734" s="275" t="s">
        <v>22</v>
      </c>
      <c r="D1734" s="275">
        <v>5103</v>
      </c>
      <c r="E1734" s="275" t="s">
        <v>1842</v>
      </c>
      <c r="F1734" s="275" t="s">
        <v>22</v>
      </c>
      <c r="G1734" s="276">
        <v>19600510060973</v>
      </c>
      <c r="H1734" s="277" t="s">
        <v>1061</v>
      </c>
      <c r="I1734" s="277" t="s">
        <v>263</v>
      </c>
      <c r="J1734" s="278">
        <v>42492</v>
      </c>
      <c r="K1734" s="279">
        <v>35</v>
      </c>
      <c r="L1734" s="275" t="s">
        <v>127</v>
      </c>
      <c r="M1734" s="275" t="s">
        <v>128</v>
      </c>
      <c r="N1734" s="278">
        <v>42496</v>
      </c>
      <c r="O1734" s="278" t="s">
        <v>268</v>
      </c>
      <c r="P1734" s="279">
        <v>31</v>
      </c>
      <c r="Q1734" s="278" t="s">
        <v>34</v>
      </c>
      <c r="R1734" s="275">
        <v>483310.28</v>
      </c>
      <c r="S1734" s="275" t="s">
        <v>248</v>
      </c>
      <c r="T1734" s="275">
        <v>433306.71</v>
      </c>
      <c r="U1734" s="280" t="s">
        <v>248</v>
      </c>
      <c r="V1734" s="281">
        <v>483310.28173441126</v>
      </c>
      <c r="W1734" s="275" t="s">
        <v>100</v>
      </c>
      <c r="X1734" s="275" t="s">
        <v>107</v>
      </c>
      <c r="Y1734" s="275">
        <v>433.31</v>
      </c>
      <c r="Z1734" s="275">
        <v>1</v>
      </c>
      <c r="AA1734" s="282" t="s">
        <v>630</v>
      </c>
      <c r="AB1734" s="289" t="s">
        <v>808</v>
      </c>
      <c r="AC1734" s="275" t="s">
        <v>2135</v>
      </c>
      <c r="AD1734" s="290" t="s">
        <v>350</v>
      </c>
      <c r="AE1734" s="293" t="s">
        <v>381</v>
      </c>
      <c r="AF1734" s="293" t="s">
        <v>2134</v>
      </c>
      <c r="AG1734" s="293"/>
    </row>
    <row r="1735" spans="1:33" s="271" customFormat="1" x14ac:dyDescent="0.25">
      <c r="A1735" s="275">
        <v>1960</v>
      </c>
      <c r="B1735" s="275" t="s">
        <v>151</v>
      </c>
      <c r="C1735" s="275" t="s">
        <v>22</v>
      </c>
      <c r="D1735" s="275">
        <v>5103</v>
      </c>
      <c r="E1735" s="275" t="s">
        <v>1842</v>
      </c>
      <c r="F1735" s="275" t="s">
        <v>22</v>
      </c>
      <c r="G1735" s="276">
        <v>19600510059987</v>
      </c>
      <c r="H1735" s="277" t="s">
        <v>54</v>
      </c>
      <c r="I1735" s="277" t="s">
        <v>263</v>
      </c>
      <c r="J1735" s="278">
        <v>42461</v>
      </c>
      <c r="K1735" s="279">
        <v>66</v>
      </c>
      <c r="L1735" s="275" t="s">
        <v>127</v>
      </c>
      <c r="M1735" s="275" t="s">
        <v>128</v>
      </c>
      <c r="N1735" s="278">
        <v>42466</v>
      </c>
      <c r="O1735" s="278" t="s">
        <v>266</v>
      </c>
      <c r="P1735" s="279">
        <v>61</v>
      </c>
      <c r="Q1735" s="278" t="s">
        <v>35</v>
      </c>
      <c r="R1735" s="275">
        <v>1405039.49</v>
      </c>
      <c r="S1735" s="275" t="s">
        <v>248</v>
      </c>
      <c r="T1735" s="275">
        <v>1259673.26</v>
      </c>
      <c r="U1735" s="280" t="s">
        <v>248</v>
      </c>
      <c r="V1735" s="281">
        <v>1405039.4885043534</v>
      </c>
      <c r="W1735" s="275" t="s">
        <v>100</v>
      </c>
      <c r="X1735" s="275" t="s">
        <v>107</v>
      </c>
      <c r="Y1735" s="275">
        <v>1259.67</v>
      </c>
      <c r="Z1735" s="275">
        <v>1</v>
      </c>
      <c r="AA1735" s="282" t="s">
        <v>630</v>
      </c>
      <c r="AB1735" s="289" t="s">
        <v>1816</v>
      </c>
      <c r="AC1735" s="275" t="s">
        <v>1843</v>
      </c>
      <c r="AD1735" s="290" t="s">
        <v>350</v>
      </c>
      <c r="AE1735" s="293" t="s">
        <v>381</v>
      </c>
      <c r="AF1735" s="293" t="s">
        <v>2134</v>
      </c>
      <c r="AG1735" s="293"/>
    </row>
    <row r="1736" spans="1:33" s="271" customFormat="1" x14ac:dyDescent="0.25">
      <c r="A1736" s="275">
        <v>1960</v>
      </c>
      <c r="B1736" s="275" t="s">
        <v>151</v>
      </c>
      <c r="C1736" s="275" t="s">
        <v>22</v>
      </c>
      <c r="D1736" s="275">
        <v>635</v>
      </c>
      <c r="E1736" s="275" t="s">
        <v>142</v>
      </c>
      <c r="F1736" s="275" t="s">
        <v>16</v>
      </c>
      <c r="G1736" s="276">
        <v>19600530003194</v>
      </c>
      <c r="H1736" s="277" t="s">
        <v>1061</v>
      </c>
      <c r="I1736" s="277" t="s">
        <v>424</v>
      </c>
      <c r="J1736" s="278">
        <v>42401</v>
      </c>
      <c r="K1736" s="279">
        <v>126</v>
      </c>
      <c r="L1736" s="275" t="s">
        <v>127</v>
      </c>
      <c r="M1736" s="275" t="s">
        <v>128</v>
      </c>
      <c r="N1736" s="278">
        <v>42524</v>
      </c>
      <c r="O1736" s="278" t="s">
        <v>268</v>
      </c>
      <c r="P1736" s="279">
        <v>3</v>
      </c>
      <c r="Q1736" s="278" t="s">
        <v>33</v>
      </c>
      <c r="R1736" s="275">
        <v>1867.8</v>
      </c>
      <c r="S1736" s="275" t="s">
        <v>248</v>
      </c>
      <c r="T1736" s="275">
        <v>1674.56</v>
      </c>
      <c r="U1736" s="280" t="s">
        <v>248</v>
      </c>
      <c r="V1736" s="281">
        <v>1867.8041366614784</v>
      </c>
      <c r="W1736" s="275" t="s">
        <v>100</v>
      </c>
      <c r="X1736" s="275" t="s">
        <v>114</v>
      </c>
      <c r="Y1736" s="275">
        <v>1.67</v>
      </c>
      <c r="Z1736" s="275">
        <v>1</v>
      </c>
      <c r="AA1736" s="282" t="s">
        <v>629</v>
      </c>
      <c r="AB1736" s="289" t="s">
        <v>429</v>
      </c>
      <c r="AC1736" s="275" t="s">
        <v>2578</v>
      </c>
      <c r="AD1736" s="290" t="s">
        <v>349</v>
      </c>
      <c r="AE1736" s="293"/>
      <c r="AF1736" s="293"/>
      <c r="AG1736" s="293"/>
    </row>
    <row r="1737" spans="1:33" s="271" customFormat="1" x14ac:dyDescent="0.25">
      <c r="A1737" s="275">
        <v>1960</v>
      </c>
      <c r="B1737" s="275" t="s">
        <v>151</v>
      </c>
      <c r="C1737" s="275" t="s">
        <v>22</v>
      </c>
      <c r="D1737" s="275">
        <v>693</v>
      </c>
      <c r="E1737" s="275" t="s">
        <v>177</v>
      </c>
      <c r="F1737" s="275" t="s">
        <v>16</v>
      </c>
      <c r="G1737" s="276">
        <v>19600530003176</v>
      </c>
      <c r="H1737" s="277" t="s">
        <v>1061</v>
      </c>
      <c r="I1737" s="277" t="s">
        <v>263</v>
      </c>
      <c r="J1737" s="278">
        <v>42363</v>
      </c>
      <c r="K1737" s="279">
        <v>164</v>
      </c>
      <c r="L1737" s="275" t="s">
        <v>118</v>
      </c>
      <c r="M1737" s="275" t="s">
        <v>41</v>
      </c>
      <c r="N1737" s="278">
        <v>42495</v>
      </c>
      <c r="O1737" s="278" t="s">
        <v>268</v>
      </c>
      <c r="P1737" s="279">
        <v>32</v>
      </c>
      <c r="Q1737" s="278" t="s">
        <v>34</v>
      </c>
      <c r="R1737" s="275">
        <v>50055</v>
      </c>
      <c r="S1737" s="275" t="s">
        <v>248</v>
      </c>
      <c r="T1737" s="275">
        <v>44876.28</v>
      </c>
      <c r="U1737" s="280" t="s">
        <v>248</v>
      </c>
      <c r="V1737" s="281">
        <v>50055.000371428185</v>
      </c>
      <c r="W1737" s="275" t="s">
        <v>100</v>
      </c>
      <c r="X1737" s="275" t="s">
        <v>114</v>
      </c>
      <c r="Y1737" s="275">
        <v>44.88</v>
      </c>
      <c r="Z1737" s="275">
        <v>1</v>
      </c>
      <c r="AA1737" s="282" t="s">
        <v>630</v>
      </c>
      <c r="AB1737" s="289" t="s">
        <v>514</v>
      </c>
      <c r="AC1737" s="275" t="s">
        <v>2268</v>
      </c>
      <c r="AD1737" s="290" t="s">
        <v>350</v>
      </c>
      <c r="AE1737" s="293"/>
      <c r="AF1737" s="293" t="s">
        <v>2134</v>
      </c>
      <c r="AG1737" s="293"/>
    </row>
    <row r="1738" spans="1:33" s="271" customFormat="1" x14ac:dyDescent="0.25">
      <c r="A1738" s="275">
        <v>1960</v>
      </c>
      <c r="B1738" s="275" t="s">
        <v>151</v>
      </c>
      <c r="C1738" s="275" t="s">
        <v>22</v>
      </c>
      <c r="D1738" s="275">
        <v>8110</v>
      </c>
      <c r="E1738" s="275" t="s">
        <v>116</v>
      </c>
      <c r="F1738" s="275" t="s">
        <v>15</v>
      </c>
      <c r="G1738" s="276">
        <v>19600510052724</v>
      </c>
      <c r="H1738" s="277" t="s">
        <v>54</v>
      </c>
      <c r="I1738" s="277" t="s">
        <v>695</v>
      </c>
      <c r="J1738" s="278">
        <v>42310</v>
      </c>
      <c r="K1738" s="279">
        <v>217</v>
      </c>
      <c r="L1738" s="275" t="s">
        <v>105</v>
      </c>
      <c r="M1738" s="275" t="s">
        <v>41</v>
      </c>
      <c r="N1738" s="278">
        <v>42313</v>
      </c>
      <c r="O1738" s="278" t="s">
        <v>273</v>
      </c>
      <c r="P1738" s="279">
        <v>214</v>
      </c>
      <c r="Q1738" s="278" t="s">
        <v>37</v>
      </c>
      <c r="R1738" s="275">
        <v>6657.05</v>
      </c>
      <c r="S1738" s="275" t="s">
        <v>248</v>
      </c>
      <c r="T1738" s="275">
        <v>5968.31</v>
      </c>
      <c r="U1738" s="280" t="s">
        <v>248</v>
      </c>
      <c r="V1738" s="281">
        <v>6657.052662716218</v>
      </c>
      <c r="W1738" s="275" t="s">
        <v>100</v>
      </c>
      <c r="X1738" s="275" t="s">
        <v>114</v>
      </c>
      <c r="Y1738" s="275">
        <v>5.97</v>
      </c>
      <c r="Z1738" s="275">
        <v>1</v>
      </c>
      <c r="AA1738" s="282" t="s">
        <v>629</v>
      </c>
      <c r="AB1738" s="289" t="s">
        <v>447</v>
      </c>
      <c r="AC1738" s="275" t="s">
        <v>1198</v>
      </c>
      <c r="AD1738" s="290" t="s">
        <v>349</v>
      </c>
      <c r="AE1738" s="293"/>
      <c r="AF1738" s="293" t="s">
        <v>2134</v>
      </c>
      <c r="AG1738" s="293"/>
    </row>
    <row r="1739" spans="1:33" s="271" customFormat="1" x14ac:dyDescent="0.25">
      <c r="A1739" s="275">
        <v>1960</v>
      </c>
      <c r="B1739" s="275" t="s">
        <v>151</v>
      </c>
      <c r="C1739" s="275" t="s">
        <v>22</v>
      </c>
      <c r="D1739" s="275">
        <v>8110</v>
      </c>
      <c r="E1739" s="275" t="s">
        <v>116</v>
      </c>
      <c r="F1739" s="275" t="s">
        <v>15</v>
      </c>
      <c r="G1739" s="276">
        <v>19600510052722</v>
      </c>
      <c r="H1739" s="277" t="s">
        <v>54</v>
      </c>
      <c r="I1739" s="277" t="s">
        <v>695</v>
      </c>
      <c r="J1739" s="278">
        <v>42310</v>
      </c>
      <c r="K1739" s="279">
        <v>217</v>
      </c>
      <c r="L1739" s="275" t="s">
        <v>105</v>
      </c>
      <c r="M1739" s="275" t="s">
        <v>41</v>
      </c>
      <c r="N1739" s="278">
        <v>42313</v>
      </c>
      <c r="O1739" s="278" t="s">
        <v>273</v>
      </c>
      <c r="P1739" s="279">
        <v>214</v>
      </c>
      <c r="Q1739" s="278" t="s">
        <v>37</v>
      </c>
      <c r="R1739" s="275">
        <v>14548.02</v>
      </c>
      <c r="S1739" s="275" t="s">
        <v>248</v>
      </c>
      <c r="T1739" s="275">
        <v>13042.87</v>
      </c>
      <c r="U1739" s="280" t="s">
        <v>248</v>
      </c>
      <c r="V1739" s="281">
        <v>14548.016517734748</v>
      </c>
      <c r="W1739" s="275" t="s">
        <v>100</v>
      </c>
      <c r="X1739" s="275" t="s">
        <v>114</v>
      </c>
      <c r="Y1739" s="275">
        <v>13.04</v>
      </c>
      <c r="Z1739" s="275">
        <v>1</v>
      </c>
      <c r="AA1739" s="282" t="s">
        <v>630</v>
      </c>
      <c r="AB1739" s="289" t="s">
        <v>447</v>
      </c>
      <c r="AC1739" s="275" t="s">
        <v>1198</v>
      </c>
      <c r="AD1739" s="290" t="s">
        <v>350</v>
      </c>
      <c r="AE1739" s="293"/>
      <c r="AF1739" s="293" t="s">
        <v>2134</v>
      </c>
      <c r="AG1739" s="293"/>
    </row>
    <row r="1740" spans="1:33" s="271" customFormat="1" x14ac:dyDescent="0.25">
      <c r="A1740" s="275">
        <v>1960</v>
      </c>
      <c r="B1740" s="275" t="s">
        <v>151</v>
      </c>
      <c r="C1740" s="275" t="s">
        <v>22</v>
      </c>
      <c r="D1740" s="275">
        <v>8110</v>
      </c>
      <c r="E1740" s="275" t="s">
        <v>116</v>
      </c>
      <c r="F1740" s="275" t="s">
        <v>15</v>
      </c>
      <c r="G1740" s="276">
        <v>19600510052719</v>
      </c>
      <c r="H1740" s="277" t="s">
        <v>54</v>
      </c>
      <c r="I1740" s="277" t="s">
        <v>695</v>
      </c>
      <c r="J1740" s="278">
        <v>42310</v>
      </c>
      <c r="K1740" s="279">
        <v>217</v>
      </c>
      <c r="L1740" s="275" t="s">
        <v>105</v>
      </c>
      <c r="M1740" s="275" t="s">
        <v>41</v>
      </c>
      <c r="N1740" s="278">
        <v>42313</v>
      </c>
      <c r="O1740" s="278" t="s">
        <v>273</v>
      </c>
      <c r="P1740" s="279">
        <v>214</v>
      </c>
      <c r="Q1740" s="278" t="s">
        <v>37</v>
      </c>
      <c r="R1740" s="275">
        <v>18923.91</v>
      </c>
      <c r="S1740" s="275" t="s">
        <v>248</v>
      </c>
      <c r="T1740" s="275">
        <v>16966.03</v>
      </c>
      <c r="U1740" s="280" t="s">
        <v>248</v>
      </c>
      <c r="V1740" s="281">
        <v>18923.908977118015</v>
      </c>
      <c r="W1740" s="275" t="s">
        <v>100</v>
      </c>
      <c r="X1740" s="275" t="s">
        <v>114</v>
      </c>
      <c r="Y1740" s="275">
        <v>16.97</v>
      </c>
      <c r="Z1740" s="275">
        <v>1</v>
      </c>
      <c r="AA1740" s="282" t="s">
        <v>630</v>
      </c>
      <c r="AB1740" s="289" t="s">
        <v>447</v>
      </c>
      <c r="AC1740" s="275" t="s">
        <v>1198</v>
      </c>
      <c r="AD1740" s="290" t="s">
        <v>350</v>
      </c>
      <c r="AE1740" s="293"/>
      <c r="AF1740" s="293" t="s">
        <v>2134</v>
      </c>
      <c r="AG1740" s="293"/>
    </row>
    <row r="1741" spans="1:33" s="271" customFormat="1" x14ac:dyDescent="0.25">
      <c r="A1741" s="275">
        <v>1960</v>
      </c>
      <c r="B1741" s="275" t="s">
        <v>151</v>
      </c>
      <c r="C1741" s="275" t="s">
        <v>22</v>
      </c>
      <c r="D1741" s="275">
        <v>8110</v>
      </c>
      <c r="E1741" s="275" t="s">
        <v>116</v>
      </c>
      <c r="F1741" s="275" t="s">
        <v>15</v>
      </c>
      <c r="G1741" s="276">
        <v>19600510052721</v>
      </c>
      <c r="H1741" s="277" t="s">
        <v>54</v>
      </c>
      <c r="I1741" s="277" t="s">
        <v>695</v>
      </c>
      <c r="J1741" s="278">
        <v>42310</v>
      </c>
      <c r="K1741" s="279">
        <v>217</v>
      </c>
      <c r="L1741" s="275" t="s">
        <v>105</v>
      </c>
      <c r="M1741" s="275" t="s">
        <v>41</v>
      </c>
      <c r="N1741" s="278">
        <v>42313</v>
      </c>
      <c r="O1741" s="278" t="s">
        <v>273</v>
      </c>
      <c r="P1741" s="279">
        <v>214</v>
      </c>
      <c r="Q1741" s="278" t="s">
        <v>37</v>
      </c>
      <c r="R1741" s="275">
        <v>21344.66</v>
      </c>
      <c r="S1741" s="275" t="s">
        <v>248</v>
      </c>
      <c r="T1741" s="275">
        <v>19136.330000000002</v>
      </c>
      <c r="U1741" s="280" t="s">
        <v>248</v>
      </c>
      <c r="V1741" s="281">
        <v>21344.661483923632</v>
      </c>
      <c r="W1741" s="275" t="s">
        <v>100</v>
      </c>
      <c r="X1741" s="275" t="s">
        <v>114</v>
      </c>
      <c r="Y1741" s="275">
        <v>19.14</v>
      </c>
      <c r="Z1741" s="275">
        <v>1</v>
      </c>
      <c r="AA1741" s="282" t="s">
        <v>630</v>
      </c>
      <c r="AB1741" s="289" t="s">
        <v>447</v>
      </c>
      <c r="AC1741" s="275" t="s">
        <v>1198</v>
      </c>
      <c r="AD1741" s="290" t="s">
        <v>350</v>
      </c>
      <c r="AE1741" s="293"/>
      <c r="AF1741" s="293" t="s">
        <v>2134</v>
      </c>
      <c r="AG1741" s="293"/>
    </row>
    <row r="1742" spans="1:33" s="271" customFormat="1" x14ac:dyDescent="0.25">
      <c r="A1742" s="275">
        <v>1960</v>
      </c>
      <c r="B1742" s="275" t="s">
        <v>151</v>
      </c>
      <c r="C1742" s="275" t="s">
        <v>22</v>
      </c>
      <c r="D1742" s="275">
        <v>8110</v>
      </c>
      <c r="E1742" s="275" t="s">
        <v>116</v>
      </c>
      <c r="F1742" s="275" t="s">
        <v>15</v>
      </c>
      <c r="G1742" s="276">
        <v>19600510052710</v>
      </c>
      <c r="H1742" s="277" t="s">
        <v>54</v>
      </c>
      <c r="I1742" s="277" t="s">
        <v>695</v>
      </c>
      <c r="J1742" s="278">
        <v>42310</v>
      </c>
      <c r="K1742" s="279">
        <v>217</v>
      </c>
      <c r="L1742" s="275" t="s">
        <v>105</v>
      </c>
      <c r="M1742" s="275" t="s">
        <v>41</v>
      </c>
      <c r="N1742" s="278">
        <v>42313</v>
      </c>
      <c r="O1742" s="278" t="s">
        <v>273</v>
      </c>
      <c r="P1742" s="279">
        <v>214</v>
      </c>
      <c r="Q1742" s="278" t="s">
        <v>37</v>
      </c>
      <c r="R1742" s="275">
        <v>22231.03</v>
      </c>
      <c r="S1742" s="275" t="s">
        <v>248</v>
      </c>
      <c r="T1742" s="275">
        <v>19930.990000000002</v>
      </c>
      <c r="U1742" s="280" t="s">
        <v>248</v>
      </c>
      <c r="V1742" s="281">
        <v>22231.025206477265</v>
      </c>
      <c r="W1742" s="275" t="s">
        <v>100</v>
      </c>
      <c r="X1742" s="275" t="s">
        <v>114</v>
      </c>
      <c r="Y1742" s="275">
        <v>19.93</v>
      </c>
      <c r="Z1742" s="275">
        <v>1</v>
      </c>
      <c r="AA1742" s="282" t="s">
        <v>630</v>
      </c>
      <c r="AB1742" s="289" t="s">
        <v>447</v>
      </c>
      <c r="AC1742" s="275" t="s">
        <v>1198</v>
      </c>
      <c r="AD1742" s="290" t="s">
        <v>350</v>
      </c>
      <c r="AE1742" s="293"/>
      <c r="AF1742" s="293" t="s">
        <v>2134</v>
      </c>
      <c r="AG1742" s="293"/>
    </row>
    <row r="1743" spans="1:33" s="271" customFormat="1" x14ac:dyDescent="0.25">
      <c r="A1743" s="275">
        <v>1960</v>
      </c>
      <c r="B1743" s="275" t="s">
        <v>151</v>
      </c>
      <c r="C1743" s="275" t="s">
        <v>22</v>
      </c>
      <c r="D1743" s="275">
        <v>8110</v>
      </c>
      <c r="E1743" s="275" t="s">
        <v>116</v>
      </c>
      <c r="F1743" s="275" t="s">
        <v>15</v>
      </c>
      <c r="G1743" s="276">
        <v>19600510052708</v>
      </c>
      <c r="H1743" s="277" t="s">
        <v>54</v>
      </c>
      <c r="I1743" s="277" t="s">
        <v>695</v>
      </c>
      <c r="J1743" s="278">
        <v>42310</v>
      </c>
      <c r="K1743" s="279">
        <v>217</v>
      </c>
      <c r="L1743" s="275" t="s">
        <v>105</v>
      </c>
      <c r="M1743" s="275" t="s">
        <v>41</v>
      </c>
      <c r="N1743" s="278">
        <v>42313</v>
      </c>
      <c r="O1743" s="278" t="s">
        <v>273</v>
      </c>
      <c r="P1743" s="279">
        <v>214</v>
      </c>
      <c r="Q1743" s="278" t="s">
        <v>37</v>
      </c>
      <c r="R1743" s="275">
        <v>23524.12</v>
      </c>
      <c r="S1743" s="275" t="s">
        <v>248</v>
      </c>
      <c r="T1743" s="275">
        <v>21090.3</v>
      </c>
      <c r="U1743" s="280" t="s">
        <v>248</v>
      </c>
      <c r="V1743" s="281">
        <v>23524.119520012169</v>
      </c>
      <c r="W1743" s="275" t="s">
        <v>100</v>
      </c>
      <c r="X1743" s="275" t="s">
        <v>114</v>
      </c>
      <c r="Y1743" s="275">
        <v>21.09</v>
      </c>
      <c r="Z1743" s="275">
        <v>1</v>
      </c>
      <c r="AA1743" s="282" t="s">
        <v>630</v>
      </c>
      <c r="AB1743" s="289" t="s">
        <v>447</v>
      </c>
      <c r="AC1743" s="275" t="s">
        <v>1198</v>
      </c>
      <c r="AD1743" s="290" t="s">
        <v>350</v>
      </c>
      <c r="AE1743" s="293"/>
      <c r="AF1743" s="293" t="s">
        <v>2134</v>
      </c>
      <c r="AG1743" s="293"/>
    </row>
    <row r="1744" spans="1:33" s="271" customFormat="1" x14ac:dyDescent="0.25">
      <c r="A1744" s="275">
        <v>1960</v>
      </c>
      <c r="B1744" s="275" t="s">
        <v>151</v>
      </c>
      <c r="C1744" s="275" t="s">
        <v>22</v>
      </c>
      <c r="D1744" s="275">
        <v>8110</v>
      </c>
      <c r="E1744" s="275" t="s">
        <v>116</v>
      </c>
      <c r="F1744" s="275" t="s">
        <v>15</v>
      </c>
      <c r="G1744" s="276">
        <v>19600510052712</v>
      </c>
      <c r="H1744" s="277" t="s">
        <v>54</v>
      </c>
      <c r="I1744" s="277" t="s">
        <v>695</v>
      </c>
      <c r="J1744" s="278">
        <v>42310</v>
      </c>
      <c r="K1744" s="279">
        <v>217</v>
      </c>
      <c r="L1744" s="275" t="s">
        <v>105</v>
      </c>
      <c r="M1744" s="275" t="s">
        <v>41</v>
      </c>
      <c r="N1744" s="278">
        <v>42313</v>
      </c>
      <c r="O1744" s="278" t="s">
        <v>273</v>
      </c>
      <c r="P1744" s="279">
        <v>214</v>
      </c>
      <c r="Q1744" s="278" t="s">
        <v>37</v>
      </c>
      <c r="R1744" s="275">
        <v>29435.71</v>
      </c>
      <c r="S1744" s="275" t="s">
        <v>248</v>
      </c>
      <c r="T1744" s="275">
        <v>26390.27</v>
      </c>
      <c r="U1744" s="280" t="s">
        <v>248</v>
      </c>
      <c r="V1744" s="281">
        <v>29435.705781586399</v>
      </c>
      <c r="W1744" s="275" t="s">
        <v>100</v>
      </c>
      <c r="X1744" s="275" t="s">
        <v>114</v>
      </c>
      <c r="Y1744" s="275">
        <v>26.39</v>
      </c>
      <c r="Z1744" s="275">
        <v>1</v>
      </c>
      <c r="AA1744" s="282" t="s">
        <v>630</v>
      </c>
      <c r="AB1744" s="289" t="s">
        <v>447</v>
      </c>
      <c r="AC1744" s="275" t="s">
        <v>1198</v>
      </c>
      <c r="AD1744" s="290" t="s">
        <v>350</v>
      </c>
      <c r="AE1744" s="293"/>
      <c r="AF1744" s="293" t="s">
        <v>2134</v>
      </c>
      <c r="AG1744" s="293"/>
    </row>
    <row r="1745" spans="1:33" s="271" customFormat="1" x14ac:dyDescent="0.25">
      <c r="A1745" s="275">
        <v>1960</v>
      </c>
      <c r="B1745" s="275" t="s">
        <v>151</v>
      </c>
      <c r="C1745" s="275" t="s">
        <v>22</v>
      </c>
      <c r="D1745" s="275">
        <v>8110</v>
      </c>
      <c r="E1745" s="275" t="s">
        <v>116</v>
      </c>
      <c r="F1745" s="275" t="s">
        <v>15</v>
      </c>
      <c r="G1745" s="276">
        <v>19600510052706</v>
      </c>
      <c r="H1745" s="277" t="s">
        <v>54</v>
      </c>
      <c r="I1745" s="277" t="s">
        <v>695</v>
      </c>
      <c r="J1745" s="278">
        <v>42310</v>
      </c>
      <c r="K1745" s="279">
        <v>217</v>
      </c>
      <c r="L1745" s="275" t="s">
        <v>105</v>
      </c>
      <c r="M1745" s="275" t="s">
        <v>41</v>
      </c>
      <c r="N1745" s="278">
        <v>42313</v>
      </c>
      <c r="O1745" s="278" t="s">
        <v>273</v>
      </c>
      <c r="P1745" s="279">
        <v>214</v>
      </c>
      <c r="Q1745" s="278" t="s">
        <v>37</v>
      </c>
      <c r="R1745" s="275">
        <v>42166.28</v>
      </c>
      <c r="S1745" s="275" t="s">
        <v>248</v>
      </c>
      <c r="T1745" s="275">
        <v>37803.730000000003</v>
      </c>
      <c r="U1745" s="280" t="s">
        <v>248</v>
      </c>
      <c r="V1745" s="281">
        <v>42166.278470304824</v>
      </c>
      <c r="W1745" s="275" t="s">
        <v>100</v>
      </c>
      <c r="X1745" s="275" t="s">
        <v>114</v>
      </c>
      <c r="Y1745" s="275">
        <v>37.799999999999997</v>
      </c>
      <c r="Z1745" s="275">
        <v>1</v>
      </c>
      <c r="AA1745" s="282" t="s">
        <v>630</v>
      </c>
      <c r="AB1745" s="289" t="s">
        <v>447</v>
      </c>
      <c r="AC1745" s="275" t="s">
        <v>1197</v>
      </c>
      <c r="AD1745" s="290" t="s">
        <v>350</v>
      </c>
      <c r="AE1745" s="293"/>
      <c r="AF1745" s="293" t="s">
        <v>2134</v>
      </c>
      <c r="AG1745" s="293"/>
    </row>
    <row r="1746" spans="1:33" s="271" customFormat="1" x14ac:dyDescent="0.25">
      <c r="A1746" s="275">
        <v>199</v>
      </c>
      <c r="B1746" s="275" t="s">
        <v>137</v>
      </c>
      <c r="C1746" s="275" t="s">
        <v>22</v>
      </c>
      <c r="D1746" s="275">
        <v>1350</v>
      </c>
      <c r="E1746" s="275" t="s">
        <v>124</v>
      </c>
      <c r="F1746" s="275" t="s">
        <v>21</v>
      </c>
      <c r="G1746" s="276">
        <v>1990110049387</v>
      </c>
      <c r="H1746" s="277" t="s">
        <v>54</v>
      </c>
      <c r="I1746" s="277" t="s">
        <v>326</v>
      </c>
      <c r="J1746" s="278">
        <v>42461</v>
      </c>
      <c r="K1746" s="279">
        <v>66</v>
      </c>
      <c r="L1746" s="275" t="s">
        <v>127</v>
      </c>
      <c r="M1746" s="275" t="s">
        <v>128</v>
      </c>
      <c r="N1746" s="278">
        <v>42527</v>
      </c>
      <c r="O1746" s="278" t="s">
        <v>268</v>
      </c>
      <c r="P1746" s="279">
        <v>0</v>
      </c>
      <c r="Q1746" s="278" t="s">
        <v>33</v>
      </c>
      <c r="R1746" s="275">
        <v>-45190.46</v>
      </c>
      <c r="S1746" s="275" t="s">
        <v>248</v>
      </c>
      <c r="T1746" s="275">
        <v>-40515.03</v>
      </c>
      <c r="U1746" s="280" t="s">
        <v>248</v>
      </c>
      <c r="V1746" s="281">
        <v>-45190.462348893983</v>
      </c>
      <c r="W1746" s="275" t="s">
        <v>100</v>
      </c>
      <c r="X1746" s="275" t="s">
        <v>114</v>
      </c>
      <c r="Y1746" s="275">
        <v>-40.520000000000003</v>
      </c>
      <c r="Z1746" s="275">
        <v>1</v>
      </c>
      <c r="AA1746" s="282" t="s">
        <v>631</v>
      </c>
      <c r="AB1746" s="289" t="s">
        <v>411</v>
      </c>
      <c r="AC1746" s="275" t="s">
        <v>362</v>
      </c>
      <c r="AD1746" s="290" t="s">
        <v>349</v>
      </c>
      <c r="AE1746" s="293"/>
      <c r="AF1746" s="293"/>
      <c r="AG1746" s="293"/>
    </row>
    <row r="1747" spans="1:33" s="271" customFormat="1" x14ac:dyDescent="0.25">
      <c r="A1747" s="275">
        <v>199</v>
      </c>
      <c r="B1747" s="275" t="s">
        <v>137</v>
      </c>
      <c r="C1747" s="275" t="s">
        <v>22</v>
      </c>
      <c r="D1747" s="275">
        <v>1350</v>
      </c>
      <c r="E1747" s="275" t="s">
        <v>124</v>
      </c>
      <c r="F1747" s="275" t="s">
        <v>21</v>
      </c>
      <c r="G1747" s="276">
        <v>1990110049403</v>
      </c>
      <c r="H1747" s="277" t="s">
        <v>54</v>
      </c>
      <c r="I1747" s="277" t="s">
        <v>326</v>
      </c>
      <c r="J1747" s="278">
        <v>42461</v>
      </c>
      <c r="K1747" s="279">
        <v>66</v>
      </c>
      <c r="L1747" s="275" t="s">
        <v>127</v>
      </c>
      <c r="M1747" s="275" t="s">
        <v>128</v>
      </c>
      <c r="N1747" s="278">
        <v>42527</v>
      </c>
      <c r="O1747" s="278" t="s">
        <v>268</v>
      </c>
      <c r="P1747" s="279">
        <v>0</v>
      </c>
      <c r="Q1747" s="278" t="s">
        <v>33</v>
      </c>
      <c r="R1747" s="275">
        <v>172.17</v>
      </c>
      <c r="S1747" s="275" t="s">
        <v>248</v>
      </c>
      <c r="T1747" s="275">
        <v>154.36000000000001</v>
      </c>
      <c r="U1747" s="280" t="s">
        <v>248</v>
      </c>
      <c r="V1747" s="281">
        <v>172.17313594918417</v>
      </c>
      <c r="W1747" s="275" t="s">
        <v>100</v>
      </c>
      <c r="X1747" s="275" t="s">
        <v>114</v>
      </c>
      <c r="Y1747" s="275">
        <v>0.15</v>
      </c>
      <c r="Z1747" s="275">
        <v>1</v>
      </c>
      <c r="AA1747" s="282" t="s">
        <v>631</v>
      </c>
      <c r="AB1747" s="289" t="s">
        <v>411</v>
      </c>
      <c r="AC1747" s="275" t="s">
        <v>362</v>
      </c>
      <c r="AD1747" s="290" t="s">
        <v>349</v>
      </c>
      <c r="AE1747" s="293"/>
      <c r="AF1747" s="293"/>
      <c r="AG1747" s="293"/>
    </row>
    <row r="1748" spans="1:33" s="271" customFormat="1" x14ac:dyDescent="0.25">
      <c r="A1748" s="275">
        <v>199</v>
      </c>
      <c r="B1748" s="275" t="s">
        <v>137</v>
      </c>
      <c r="C1748" s="275" t="s">
        <v>22</v>
      </c>
      <c r="D1748" s="275">
        <v>1350</v>
      </c>
      <c r="E1748" s="275" t="s">
        <v>124</v>
      </c>
      <c r="F1748" s="275" t="s">
        <v>21</v>
      </c>
      <c r="G1748" s="276">
        <v>1990110049392</v>
      </c>
      <c r="H1748" s="277" t="s">
        <v>54</v>
      </c>
      <c r="I1748" s="277" t="s">
        <v>326</v>
      </c>
      <c r="J1748" s="278">
        <v>42461</v>
      </c>
      <c r="K1748" s="279">
        <v>66</v>
      </c>
      <c r="L1748" s="275" t="s">
        <v>127</v>
      </c>
      <c r="M1748" s="275" t="s">
        <v>128</v>
      </c>
      <c r="N1748" s="278">
        <v>42527</v>
      </c>
      <c r="O1748" s="278" t="s">
        <v>268</v>
      </c>
      <c r="P1748" s="279">
        <v>0</v>
      </c>
      <c r="Q1748" s="278" t="s">
        <v>33</v>
      </c>
      <c r="R1748" s="275">
        <v>238.46</v>
      </c>
      <c r="S1748" s="275" t="s">
        <v>248</v>
      </c>
      <c r="T1748" s="275">
        <v>213.79</v>
      </c>
      <c r="U1748" s="280" t="s">
        <v>248</v>
      </c>
      <c r="V1748" s="281">
        <v>238.46135484954704</v>
      </c>
      <c r="W1748" s="275" t="s">
        <v>100</v>
      </c>
      <c r="X1748" s="275" t="s">
        <v>114</v>
      </c>
      <c r="Y1748" s="275">
        <v>0.21</v>
      </c>
      <c r="Z1748" s="275">
        <v>1</v>
      </c>
      <c r="AA1748" s="282" t="s">
        <v>631</v>
      </c>
      <c r="AB1748" s="289" t="s">
        <v>411</v>
      </c>
      <c r="AC1748" s="275" t="s">
        <v>362</v>
      </c>
      <c r="AD1748" s="290" t="s">
        <v>349</v>
      </c>
      <c r="AE1748" s="293"/>
      <c r="AF1748" s="293"/>
      <c r="AG1748" s="293"/>
    </row>
    <row r="1749" spans="1:33" s="271" customFormat="1" x14ac:dyDescent="0.25">
      <c r="A1749" s="275">
        <v>199</v>
      </c>
      <c r="B1749" s="275" t="s">
        <v>137</v>
      </c>
      <c r="C1749" s="275" t="s">
        <v>22</v>
      </c>
      <c r="D1749" s="275">
        <v>1350</v>
      </c>
      <c r="E1749" s="275" t="s">
        <v>124</v>
      </c>
      <c r="F1749" s="275" t="s">
        <v>21</v>
      </c>
      <c r="G1749" s="276">
        <v>1990110049395</v>
      </c>
      <c r="H1749" s="277" t="s">
        <v>54</v>
      </c>
      <c r="I1749" s="277" t="s">
        <v>326</v>
      </c>
      <c r="J1749" s="278">
        <v>42461</v>
      </c>
      <c r="K1749" s="279">
        <v>66</v>
      </c>
      <c r="L1749" s="275" t="s">
        <v>127</v>
      </c>
      <c r="M1749" s="275" t="s">
        <v>128</v>
      </c>
      <c r="N1749" s="278">
        <v>42527</v>
      </c>
      <c r="O1749" s="278" t="s">
        <v>268</v>
      </c>
      <c r="P1749" s="279">
        <v>0</v>
      </c>
      <c r="Q1749" s="278" t="s">
        <v>33</v>
      </c>
      <c r="R1749" s="275">
        <v>419.62</v>
      </c>
      <c r="S1749" s="275" t="s">
        <v>248</v>
      </c>
      <c r="T1749" s="275">
        <v>376.21</v>
      </c>
      <c r="U1749" s="280" t="s">
        <v>248</v>
      </c>
      <c r="V1749" s="281">
        <v>419.62461437835299</v>
      </c>
      <c r="W1749" s="275" t="s">
        <v>100</v>
      </c>
      <c r="X1749" s="275" t="s">
        <v>114</v>
      </c>
      <c r="Y1749" s="275">
        <v>0.38</v>
      </c>
      <c r="Z1749" s="275">
        <v>1</v>
      </c>
      <c r="AA1749" s="282" t="s">
        <v>631</v>
      </c>
      <c r="AB1749" s="289" t="s">
        <v>411</v>
      </c>
      <c r="AC1749" s="275" t="s">
        <v>362</v>
      </c>
      <c r="AD1749" s="290" t="s">
        <v>349</v>
      </c>
      <c r="AE1749" s="293"/>
      <c r="AF1749" s="293"/>
      <c r="AG1749" s="293"/>
    </row>
    <row r="1750" spans="1:33" s="271" customFormat="1" x14ac:dyDescent="0.25">
      <c r="A1750" s="275">
        <v>199</v>
      </c>
      <c r="B1750" s="275" t="s">
        <v>137</v>
      </c>
      <c r="C1750" s="275" t="s">
        <v>22</v>
      </c>
      <c r="D1750" s="275">
        <v>1350</v>
      </c>
      <c r="E1750" s="275" t="s">
        <v>124</v>
      </c>
      <c r="F1750" s="275" t="s">
        <v>21</v>
      </c>
      <c r="G1750" s="276">
        <v>1990110049393</v>
      </c>
      <c r="H1750" s="277" t="s">
        <v>54</v>
      </c>
      <c r="I1750" s="277" t="s">
        <v>326</v>
      </c>
      <c r="J1750" s="278">
        <v>42461</v>
      </c>
      <c r="K1750" s="279">
        <v>66</v>
      </c>
      <c r="L1750" s="275" t="s">
        <v>127</v>
      </c>
      <c r="M1750" s="275" t="s">
        <v>128</v>
      </c>
      <c r="N1750" s="278">
        <v>42527</v>
      </c>
      <c r="O1750" s="278" t="s">
        <v>268</v>
      </c>
      <c r="P1750" s="279">
        <v>0</v>
      </c>
      <c r="Q1750" s="278" t="s">
        <v>33</v>
      </c>
      <c r="R1750" s="275">
        <v>774.77</v>
      </c>
      <c r="S1750" s="275" t="s">
        <v>248</v>
      </c>
      <c r="T1750" s="275">
        <v>694.61</v>
      </c>
      <c r="U1750" s="280" t="s">
        <v>248</v>
      </c>
      <c r="V1750" s="281">
        <v>774.76795777185032</v>
      </c>
      <c r="W1750" s="275" t="s">
        <v>100</v>
      </c>
      <c r="X1750" s="275" t="s">
        <v>114</v>
      </c>
      <c r="Y1750" s="275">
        <v>0.69</v>
      </c>
      <c r="Z1750" s="275">
        <v>1</v>
      </c>
      <c r="AA1750" s="282" t="s">
        <v>631</v>
      </c>
      <c r="AB1750" s="289" t="s">
        <v>411</v>
      </c>
      <c r="AC1750" s="275" t="s">
        <v>362</v>
      </c>
      <c r="AD1750" s="290" t="s">
        <v>349</v>
      </c>
      <c r="AE1750" s="293"/>
      <c r="AF1750" s="293"/>
      <c r="AG1750" s="293"/>
    </row>
    <row r="1751" spans="1:33" s="271" customFormat="1" x14ac:dyDescent="0.25">
      <c r="A1751" s="275">
        <v>199</v>
      </c>
      <c r="B1751" s="275" t="s">
        <v>137</v>
      </c>
      <c r="C1751" s="275" t="s">
        <v>22</v>
      </c>
      <c r="D1751" s="275">
        <v>1350</v>
      </c>
      <c r="E1751" s="275" t="s">
        <v>124</v>
      </c>
      <c r="F1751" s="275" t="s">
        <v>21</v>
      </c>
      <c r="G1751" s="276">
        <v>1990110049399</v>
      </c>
      <c r="H1751" s="277" t="s">
        <v>54</v>
      </c>
      <c r="I1751" s="277" t="s">
        <v>326</v>
      </c>
      <c r="J1751" s="278">
        <v>42461</v>
      </c>
      <c r="K1751" s="279">
        <v>66</v>
      </c>
      <c r="L1751" s="275" t="s">
        <v>127</v>
      </c>
      <c r="M1751" s="275" t="s">
        <v>128</v>
      </c>
      <c r="N1751" s="278">
        <v>42527</v>
      </c>
      <c r="O1751" s="278" t="s">
        <v>268</v>
      </c>
      <c r="P1751" s="279">
        <v>0</v>
      </c>
      <c r="Q1751" s="278" t="s">
        <v>33</v>
      </c>
      <c r="R1751" s="275">
        <v>1256.58</v>
      </c>
      <c r="S1751" s="275" t="s">
        <v>248</v>
      </c>
      <c r="T1751" s="275">
        <v>1126.57</v>
      </c>
      <c r="U1751" s="280" t="s">
        <v>248</v>
      </c>
      <c r="V1751" s="281">
        <v>1256.5761192425007</v>
      </c>
      <c r="W1751" s="275" t="s">
        <v>100</v>
      </c>
      <c r="X1751" s="275" t="s">
        <v>114</v>
      </c>
      <c r="Y1751" s="275">
        <v>1.1299999999999999</v>
      </c>
      <c r="Z1751" s="275">
        <v>1</v>
      </c>
      <c r="AA1751" s="282" t="s">
        <v>629</v>
      </c>
      <c r="AB1751" s="289" t="s">
        <v>411</v>
      </c>
      <c r="AC1751" s="275" t="s">
        <v>362</v>
      </c>
      <c r="AD1751" s="290" t="s">
        <v>349</v>
      </c>
      <c r="AE1751" s="293"/>
      <c r="AF1751" s="293"/>
      <c r="AG1751" s="293"/>
    </row>
    <row r="1752" spans="1:33" s="271" customFormat="1" x14ac:dyDescent="0.25">
      <c r="A1752" s="275">
        <v>199</v>
      </c>
      <c r="B1752" s="275" t="s">
        <v>137</v>
      </c>
      <c r="C1752" s="275" t="s">
        <v>22</v>
      </c>
      <c r="D1752" s="275">
        <v>1350</v>
      </c>
      <c r="E1752" s="275" t="s">
        <v>124</v>
      </c>
      <c r="F1752" s="275" t="s">
        <v>21</v>
      </c>
      <c r="G1752" s="276">
        <v>1990110049400</v>
      </c>
      <c r="H1752" s="277" t="s">
        <v>54</v>
      </c>
      <c r="I1752" s="277" t="s">
        <v>326</v>
      </c>
      <c r="J1752" s="278">
        <v>42461</v>
      </c>
      <c r="K1752" s="279">
        <v>66</v>
      </c>
      <c r="L1752" s="275" t="s">
        <v>127</v>
      </c>
      <c r="M1752" s="275" t="s">
        <v>128</v>
      </c>
      <c r="N1752" s="278">
        <v>42527</v>
      </c>
      <c r="O1752" s="278" t="s">
        <v>268</v>
      </c>
      <c r="P1752" s="279">
        <v>0</v>
      </c>
      <c r="Q1752" s="278" t="s">
        <v>33</v>
      </c>
      <c r="R1752" s="275">
        <v>1321.58</v>
      </c>
      <c r="S1752" s="275" t="s">
        <v>248</v>
      </c>
      <c r="T1752" s="275">
        <v>1184.8499999999999</v>
      </c>
      <c r="U1752" s="280" t="s">
        <v>248</v>
      </c>
      <c r="V1752" s="281">
        <v>1321.5816282028429</v>
      </c>
      <c r="W1752" s="275" t="s">
        <v>100</v>
      </c>
      <c r="X1752" s="275" t="s">
        <v>114</v>
      </c>
      <c r="Y1752" s="275">
        <v>1.18</v>
      </c>
      <c r="Z1752" s="275">
        <v>1</v>
      </c>
      <c r="AA1752" s="282" t="s">
        <v>629</v>
      </c>
      <c r="AB1752" s="289" t="s">
        <v>411</v>
      </c>
      <c r="AC1752" s="275" t="s">
        <v>362</v>
      </c>
      <c r="AD1752" s="290" t="s">
        <v>349</v>
      </c>
      <c r="AE1752" s="293"/>
      <c r="AF1752" s="293"/>
      <c r="AG1752" s="293"/>
    </row>
    <row r="1753" spans="1:33" s="271" customFormat="1" x14ac:dyDescent="0.25">
      <c r="A1753" s="275">
        <v>199</v>
      </c>
      <c r="B1753" s="275" t="s">
        <v>137</v>
      </c>
      <c r="C1753" s="275" t="s">
        <v>22</v>
      </c>
      <c r="D1753" s="275">
        <v>1350</v>
      </c>
      <c r="E1753" s="275" t="s">
        <v>124</v>
      </c>
      <c r="F1753" s="275" t="s">
        <v>21</v>
      </c>
      <c r="G1753" s="276">
        <v>1990110049388</v>
      </c>
      <c r="H1753" s="277" t="s">
        <v>54</v>
      </c>
      <c r="I1753" s="277" t="s">
        <v>326</v>
      </c>
      <c r="J1753" s="278">
        <v>42461</v>
      </c>
      <c r="K1753" s="279">
        <v>66</v>
      </c>
      <c r="L1753" s="275" t="s">
        <v>127</v>
      </c>
      <c r="M1753" s="275" t="s">
        <v>128</v>
      </c>
      <c r="N1753" s="278">
        <v>42527</v>
      </c>
      <c r="O1753" s="278" t="s">
        <v>268</v>
      </c>
      <c r="P1753" s="279">
        <v>0</v>
      </c>
      <c r="Q1753" s="278" t="s">
        <v>33</v>
      </c>
      <c r="R1753" s="275">
        <v>1966.54</v>
      </c>
      <c r="S1753" s="275" t="s">
        <v>248</v>
      </c>
      <c r="T1753" s="275">
        <v>1763.08</v>
      </c>
      <c r="U1753" s="280" t="s">
        <v>248</v>
      </c>
      <c r="V1753" s="281">
        <v>1966.5393400446203</v>
      </c>
      <c r="W1753" s="275" t="s">
        <v>100</v>
      </c>
      <c r="X1753" s="275" t="s">
        <v>114</v>
      </c>
      <c r="Y1753" s="275">
        <v>1.76</v>
      </c>
      <c r="Z1753" s="275">
        <v>1</v>
      </c>
      <c r="AA1753" s="282" t="s">
        <v>629</v>
      </c>
      <c r="AB1753" s="289" t="s">
        <v>411</v>
      </c>
      <c r="AC1753" s="275" t="s">
        <v>362</v>
      </c>
      <c r="AD1753" s="290" t="s">
        <v>349</v>
      </c>
      <c r="AE1753" s="293"/>
      <c r="AF1753" s="293"/>
      <c r="AG1753" s="293"/>
    </row>
    <row r="1754" spans="1:33" s="271" customFormat="1" x14ac:dyDescent="0.25">
      <c r="A1754" s="275">
        <v>199</v>
      </c>
      <c r="B1754" s="275" t="s">
        <v>137</v>
      </c>
      <c r="C1754" s="275" t="s">
        <v>22</v>
      </c>
      <c r="D1754" s="275">
        <v>1350</v>
      </c>
      <c r="E1754" s="275" t="s">
        <v>124</v>
      </c>
      <c r="F1754" s="275" t="s">
        <v>21</v>
      </c>
      <c r="G1754" s="276">
        <v>1990110049452</v>
      </c>
      <c r="H1754" s="277" t="s">
        <v>54</v>
      </c>
      <c r="I1754" s="277" t="s">
        <v>326</v>
      </c>
      <c r="J1754" s="278">
        <v>42461</v>
      </c>
      <c r="K1754" s="279">
        <v>66</v>
      </c>
      <c r="L1754" s="275" t="s">
        <v>127</v>
      </c>
      <c r="M1754" s="275" t="s">
        <v>128</v>
      </c>
      <c r="N1754" s="278">
        <v>42527</v>
      </c>
      <c r="O1754" s="278" t="s">
        <v>268</v>
      </c>
      <c r="P1754" s="279">
        <v>0</v>
      </c>
      <c r="Q1754" s="278" t="s">
        <v>33</v>
      </c>
      <c r="R1754" s="275">
        <v>5724.19</v>
      </c>
      <c r="S1754" s="275" t="s">
        <v>248</v>
      </c>
      <c r="T1754" s="275">
        <v>5131.96</v>
      </c>
      <c r="U1754" s="280" t="s">
        <v>248</v>
      </c>
      <c r="V1754" s="281">
        <v>5724.1879163369731</v>
      </c>
      <c r="W1754" s="275" t="s">
        <v>100</v>
      </c>
      <c r="X1754" s="275" t="s">
        <v>114</v>
      </c>
      <c r="Y1754" s="275">
        <v>5.13</v>
      </c>
      <c r="Z1754" s="275">
        <v>1</v>
      </c>
      <c r="AA1754" s="282" t="s">
        <v>629</v>
      </c>
      <c r="AB1754" s="289" t="s">
        <v>411</v>
      </c>
      <c r="AC1754" s="275" t="s">
        <v>362</v>
      </c>
      <c r="AD1754" s="290" t="s">
        <v>349</v>
      </c>
      <c r="AE1754" s="293"/>
      <c r="AF1754" s="293"/>
      <c r="AG1754" s="293"/>
    </row>
    <row r="1755" spans="1:33" s="271" customFormat="1" x14ac:dyDescent="0.25">
      <c r="A1755" s="275">
        <v>199</v>
      </c>
      <c r="B1755" s="275" t="s">
        <v>137</v>
      </c>
      <c r="C1755" s="275" t="s">
        <v>22</v>
      </c>
      <c r="D1755" s="275">
        <v>1350</v>
      </c>
      <c r="E1755" s="275" t="s">
        <v>124</v>
      </c>
      <c r="F1755" s="275" t="s">
        <v>21</v>
      </c>
      <c r="G1755" s="276">
        <v>1990110049389</v>
      </c>
      <c r="H1755" s="277" t="s">
        <v>54</v>
      </c>
      <c r="I1755" s="277" t="s">
        <v>326</v>
      </c>
      <c r="J1755" s="278">
        <v>42461</v>
      </c>
      <c r="K1755" s="279">
        <v>66</v>
      </c>
      <c r="L1755" s="275" t="s">
        <v>127</v>
      </c>
      <c r="M1755" s="275" t="s">
        <v>128</v>
      </c>
      <c r="N1755" s="278">
        <v>42527</v>
      </c>
      <c r="O1755" s="278" t="s">
        <v>268</v>
      </c>
      <c r="P1755" s="279">
        <v>0</v>
      </c>
      <c r="Q1755" s="278" t="s">
        <v>33</v>
      </c>
      <c r="R1755" s="275">
        <v>7255.31</v>
      </c>
      <c r="S1755" s="275" t="s">
        <v>248</v>
      </c>
      <c r="T1755" s="275">
        <v>6504.67</v>
      </c>
      <c r="U1755" s="280" t="s">
        <v>248</v>
      </c>
      <c r="V1755" s="281">
        <v>7255.3085787417713</v>
      </c>
      <c r="W1755" s="275" t="s">
        <v>100</v>
      </c>
      <c r="X1755" s="275" t="s">
        <v>114</v>
      </c>
      <c r="Y1755" s="275">
        <v>6.5</v>
      </c>
      <c r="Z1755" s="275">
        <v>1</v>
      </c>
      <c r="AA1755" s="282" t="s">
        <v>629</v>
      </c>
      <c r="AB1755" s="289" t="s">
        <v>411</v>
      </c>
      <c r="AC1755" s="275" t="s">
        <v>362</v>
      </c>
      <c r="AD1755" s="290" t="s">
        <v>349</v>
      </c>
      <c r="AE1755" s="293"/>
      <c r="AF1755" s="293"/>
      <c r="AG1755" s="293"/>
    </row>
    <row r="1756" spans="1:33" s="271" customFormat="1" x14ac:dyDescent="0.25">
      <c r="A1756" s="275">
        <v>199</v>
      </c>
      <c r="B1756" s="275" t="s">
        <v>137</v>
      </c>
      <c r="C1756" s="275" t="s">
        <v>22</v>
      </c>
      <c r="D1756" s="275">
        <v>1350</v>
      </c>
      <c r="E1756" s="275" t="s">
        <v>124</v>
      </c>
      <c r="F1756" s="275" t="s">
        <v>21</v>
      </c>
      <c r="G1756" s="276">
        <v>1990110043449</v>
      </c>
      <c r="H1756" s="277" t="s">
        <v>54</v>
      </c>
      <c r="I1756" s="277" t="s">
        <v>258</v>
      </c>
      <c r="J1756" s="278">
        <v>42245</v>
      </c>
      <c r="K1756" s="279">
        <v>282</v>
      </c>
      <c r="L1756" s="275" t="s">
        <v>111</v>
      </c>
      <c r="M1756" s="275" t="s">
        <v>42</v>
      </c>
      <c r="N1756" s="278">
        <v>42312</v>
      </c>
      <c r="O1756" s="278" t="s">
        <v>273</v>
      </c>
      <c r="P1756" s="279">
        <v>215</v>
      </c>
      <c r="Q1756" s="278" t="s">
        <v>37</v>
      </c>
      <c r="R1756" s="275">
        <v>10719.9</v>
      </c>
      <c r="S1756" s="275" t="s">
        <v>248</v>
      </c>
      <c r="T1756" s="275">
        <v>9610.81</v>
      </c>
      <c r="U1756" s="280" t="s">
        <v>248</v>
      </c>
      <c r="V1756" s="281">
        <v>10719.896972737617</v>
      </c>
      <c r="W1756" s="275" t="s">
        <v>100</v>
      </c>
      <c r="X1756" s="275" t="s">
        <v>114</v>
      </c>
      <c r="Y1756" s="275">
        <v>9.61</v>
      </c>
      <c r="Z1756" s="275">
        <v>1</v>
      </c>
      <c r="AA1756" s="282" t="s">
        <v>630</v>
      </c>
      <c r="AB1756" s="289" t="s">
        <v>411</v>
      </c>
      <c r="AC1756" s="275" t="s">
        <v>358</v>
      </c>
      <c r="AD1756" s="290" t="s">
        <v>350</v>
      </c>
      <c r="AE1756" s="293"/>
      <c r="AF1756" s="293" t="s">
        <v>2134</v>
      </c>
      <c r="AG1756" s="293"/>
    </row>
    <row r="1757" spans="1:33" s="271" customFormat="1" x14ac:dyDescent="0.25">
      <c r="A1757" s="275">
        <v>199</v>
      </c>
      <c r="B1757" s="275" t="s">
        <v>137</v>
      </c>
      <c r="C1757" s="275" t="s">
        <v>22</v>
      </c>
      <c r="D1757" s="275">
        <v>1350</v>
      </c>
      <c r="E1757" s="275" t="s">
        <v>124</v>
      </c>
      <c r="F1757" s="275" t="s">
        <v>21</v>
      </c>
      <c r="G1757" s="276">
        <v>1990110049397</v>
      </c>
      <c r="H1757" s="277" t="s">
        <v>54</v>
      </c>
      <c r="I1757" s="277" t="s">
        <v>326</v>
      </c>
      <c r="J1757" s="278">
        <v>42461</v>
      </c>
      <c r="K1757" s="279">
        <v>66</v>
      </c>
      <c r="L1757" s="275" t="s">
        <v>127</v>
      </c>
      <c r="M1757" s="275" t="s">
        <v>128</v>
      </c>
      <c r="N1757" s="278">
        <v>42527</v>
      </c>
      <c r="O1757" s="278" t="s">
        <v>268</v>
      </c>
      <c r="P1757" s="279">
        <v>0</v>
      </c>
      <c r="Q1757" s="278" t="s">
        <v>33</v>
      </c>
      <c r="R1757" s="275">
        <v>10800</v>
      </c>
      <c r="S1757" s="275" t="s">
        <v>248</v>
      </c>
      <c r="T1757" s="275">
        <v>9682.6299999999992</v>
      </c>
      <c r="U1757" s="280" t="s">
        <v>248</v>
      </c>
      <c r="V1757" s="281">
        <v>10800.004996991765</v>
      </c>
      <c r="W1757" s="275" t="s">
        <v>100</v>
      </c>
      <c r="X1757" s="275" t="s">
        <v>114</v>
      </c>
      <c r="Y1757" s="275">
        <v>9.68</v>
      </c>
      <c r="Z1757" s="275">
        <v>1</v>
      </c>
      <c r="AA1757" s="282" t="s">
        <v>630</v>
      </c>
      <c r="AB1757" s="289" t="s">
        <v>411</v>
      </c>
      <c r="AC1757" s="275" t="s">
        <v>362</v>
      </c>
      <c r="AD1757" s="290" t="s">
        <v>350</v>
      </c>
      <c r="AE1757" s="293"/>
      <c r="AF1757" s="293" t="s">
        <v>2134</v>
      </c>
      <c r="AG1757" s="293"/>
    </row>
    <row r="1758" spans="1:33" s="271" customFormat="1" x14ac:dyDescent="0.25">
      <c r="A1758" s="275">
        <v>199</v>
      </c>
      <c r="B1758" s="275" t="s">
        <v>137</v>
      </c>
      <c r="C1758" s="275" t="s">
        <v>22</v>
      </c>
      <c r="D1758" s="275">
        <v>1350</v>
      </c>
      <c r="E1758" s="275" t="s">
        <v>124</v>
      </c>
      <c r="F1758" s="275" t="s">
        <v>21</v>
      </c>
      <c r="G1758" s="276">
        <v>1990110048121</v>
      </c>
      <c r="H1758" s="277" t="s">
        <v>54</v>
      </c>
      <c r="I1758" s="277" t="s">
        <v>326</v>
      </c>
      <c r="J1758" s="278">
        <v>42423</v>
      </c>
      <c r="K1758" s="279">
        <v>104</v>
      </c>
      <c r="L1758" s="275" t="s">
        <v>111</v>
      </c>
      <c r="M1758" s="275" t="s">
        <v>42</v>
      </c>
      <c r="N1758" s="278">
        <v>42495</v>
      </c>
      <c r="O1758" s="278" t="s">
        <v>268</v>
      </c>
      <c r="P1758" s="279">
        <v>32</v>
      </c>
      <c r="Q1758" s="278" t="s">
        <v>34</v>
      </c>
      <c r="R1758" s="275">
        <v>10919.96</v>
      </c>
      <c r="S1758" s="275" t="s">
        <v>248</v>
      </c>
      <c r="T1758" s="275">
        <v>9790.17</v>
      </c>
      <c r="U1758" s="280" t="s">
        <v>248</v>
      </c>
      <c r="V1758" s="281">
        <v>10919.955107382899</v>
      </c>
      <c r="W1758" s="275" t="s">
        <v>100</v>
      </c>
      <c r="X1758" s="275" t="s">
        <v>114</v>
      </c>
      <c r="Y1758" s="275">
        <v>9.7899999999999991</v>
      </c>
      <c r="Z1758" s="275">
        <v>1</v>
      </c>
      <c r="AA1758" s="282" t="s">
        <v>630</v>
      </c>
      <c r="AB1758" s="289" t="s">
        <v>411</v>
      </c>
      <c r="AC1758" s="275" t="s">
        <v>358</v>
      </c>
      <c r="AD1758" s="290" t="s">
        <v>350</v>
      </c>
      <c r="AE1758" s="293"/>
      <c r="AF1758" s="293" t="s">
        <v>2134</v>
      </c>
      <c r="AG1758" s="293"/>
    </row>
    <row r="1759" spans="1:33" s="271" customFormat="1" x14ac:dyDescent="0.25">
      <c r="A1759" s="275">
        <v>199</v>
      </c>
      <c r="B1759" s="275" t="s">
        <v>137</v>
      </c>
      <c r="C1759" s="275" t="s">
        <v>22</v>
      </c>
      <c r="D1759" s="275">
        <v>1350</v>
      </c>
      <c r="E1759" s="275" t="s">
        <v>124</v>
      </c>
      <c r="F1759" s="275" t="s">
        <v>21</v>
      </c>
      <c r="G1759" s="276">
        <v>1990110049396</v>
      </c>
      <c r="H1759" s="277" t="s">
        <v>54</v>
      </c>
      <c r="I1759" s="277" t="s">
        <v>326</v>
      </c>
      <c r="J1759" s="278">
        <v>42461</v>
      </c>
      <c r="K1759" s="279">
        <v>66</v>
      </c>
      <c r="L1759" s="275" t="s">
        <v>127</v>
      </c>
      <c r="M1759" s="275" t="s">
        <v>128</v>
      </c>
      <c r="N1759" s="278">
        <v>42527</v>
      </c>
      <c r="O1759" s="278" t="s">
        <v>268</v>
      </c>
      <c r="P1759" s="279">
        <v>0</v>
      </c>
      <c r="Q1759" s="278" t="s">
        <v>33</v>
      </c>
      <c r="R1759" s="275">
        <v>13400.61</v>
      </c>
      <c r="S1759" s="275" t="s">
        <v>248</v>
      </c>
      <c r="T1759" s="275">
        <v>12014.17</v>
      </c>
      <c r="U1759" s="280" t="s">
        <v>248</v>
      </c>
      <c r="V1759" s="281">
        <v>13400.60459138773</v>
      </c>
      <c r="W1759" s="275" t="s">
        <v>100</v>
      </c>
      <c r="X1759" s="275" t="s">
        <v>114</v>
      </c>
      <c r="Y1759" s="275">
        <v>12.01</v>
      </c>
      <c r="Z1759" s="275">
        <v>1</v>
      </c>
      <c r="AA1759" s="282" t="s">
        <v>630</v>
      </c>
      <c r="AB1759" s="289" t="s">
        <v>411</v>
      </c>
      <c r="AC1759" s="275" t="s">
        <v>362</v>
      </c>
      <c r="AD1759" s="290" t="s">
        <v>350</v>
      </c>
      <c r="AE1759" s="293"/>
      <c r="AF1759" s="293" t="s">
        <v>2134</v>
      </c>
      <c r="AG1759" s="293"/>
    </row>
    <row r="1760" spans="1:33" s="271" customFormat="1" x14ac:dyDescent="0.25">
      <c r="A1760" s="275">
        <v>199</v>
      </c>
      <c r="B1760" s="275" t="s">
        <v>137</v>
      </c>
      <c r="C1760" s="275" t="s">
        <v>22</v>
      </c>
      <c r="D1760" s="275">
        <v>1350</v>
      </c>
      <c r="E1760" s="275" t="s">
        <v>124</v>
      </c>
      <c r="F1760" s="275" t="s">
        <v>21</v>
      </c>
      <c r="G1760" s="276">
        <v>1990110049402</v>
      </c>
      <c r="H1760" s="277" t="s">
        <v>54</v>
      </c>
      <c r="I1760" s="277" t="s">
        <v>326</v>
      </c>
      <c r="J1760" s="278">
        <v>42461</v>
      </c>
      <c r="K1760" s="279">
        <v>66</v>
      </c>
      <c r="L1760" s="275" t="s">
        <v>127</v>
      </c>
      <c r="M1760" s="275" t="s">
        <v>128</v>
      </c>
      <c r="N1760" s="278">
        <v>42527</v>
      </c>
      <c r="O1760" s="278" t="s">
        <v>268</v>
      </c>
      <c r="P1760" s="279">
        <v>0</v>
      </c>
      <c r="Q1760" s="278" t="s">
        <v>33</v>
      </c>
      <c r="R1760" s="275">
        <v>14066.87</v>
      </c>
      <c r="S1760" s="275" t="s">
        <v>248</v>
      </c>
      <c r="T1760" s="275">
        <v>12611.5</v>
      </c>
      <c r="U1760" s="280" t="s">
        <v>248</v>
      </c>
      <c r="V1760" s="281">
        <v>14066.866442233326</v>
      </c>
      <c r="W1760" s="275" t="s">
        <v>100</v>
      </c>
      <c r="X1760" s="275" t="s">
        <v>114</v>
      </c>
      <c r="Y1760" s="275">
        <v>12.61</v>
      </c>
      <c r="Z1760" s="275">
        <v>1</v>
      </c>
      <c r="AA1760" s="282" t="s">
        <v>630</v>
      </c>
      <c r="AB1760" s="289" t="s">
        <v>411</v>
      </c>
      <c r="AC1760" s="275" t="s">
        <v>362</v>
      </c>
      <c r="AD1760" s="290" t="s">
        <v>350</v>
      </c>
      <c r="AE1760" s="293"/>
      <c r="AF1760" s="293" t="s">
        <v>2134</v>
      </c>
      <c r="AG1760" s="293"/>
    </row>
    <row r="1761" spans="1:33" s="271" customFormat="1" x14ac:dyDescent="0.25">
      <c r="A1761" s="275">
        <v>199</v>
      </c>
      <c r="B1761" s="275" t="s">
        <v>137</v>
      </c>
      <c r="C1761" s="275" t="s">
        <v>22</v>
      </c>
      <c r="D1761" s="275">
        <v>1350</v>
      </c>
      <c r="E1761" s="275" t="s">
        <v>124</v>
      </c>
      <c r="F1761" s="275" t="s">
        <v>21</v>
      </c>
      <c r="G1761" s="276">
        <v>1990110040491</v>
      </c>
      <c r="H1761" s="277" t="s">
        <v>54</v>
      </c>
      <c r="I1761" s="277" t="s">
        <v>258</v>
      </c>
      <c r="J1761" s="278">
        <v>42125</v>
      </c>
      <c r="K1761" s="279">
        <v>402</v>
      </c>
      <c r="L1761" s="275" t="s">
        <v>127</v>
      </c>
      <c r="M1761" s="275" t="s">
        <v>128</v>
      </c>
      <c r="N1761" s="278">
        <v>42221</v>
      </c>
      <c r="O1761" s="278" t="s">
        <v>1238</v>
      </c>
      <c r="P1761" s="279">
        <v>306</v>
      </c>
      <c r="Q1761" s="278" t="s">
        <v>37</v>
      </c>
      <c r="R1761" s="275">
        <v>26202.62</v>
      </c>
      <c r="S1761" s="275" t="s">
        <v>248</v>
      </c>
      <c r="T1761" s="275">
        <v>23491.68</v>
      </c>
      <c r="U1761" s="280" t="s">
        <v>248</v>
      </c>
      <c r="V1761" s="281">
        <v>26202.618646765553</v>
      </c>
      <c r="W1761" s="275" t="s">
        <v>100</v>
      </c>
      <c r="X1761" s="275" t="s">
        <v>114</v>
      </c>
      <c r="Y1761" s="275">
        <v>23.49</v>
      </c>
      <c r="Z1761" s="275">
        <v>1</v>
      </c>
      <c r="AA1761" s="282" t="s">
        <v>630</v>
      </c>
      <c r="AB1761" s="289" t="s">
        <v>411</v>
      </c>
      <c r="AC1761" s="275" t="s">
        <v>1185</v>
      </c>
      <c r="AD1761" s="290" t="s">
        <v>350</v>
      </c>
      <c r="AE1761" s="293"/>
      <c r="AF1761" s="293" t="s">
        <v>2134</v>
      </c>
      <c r="AG1761" s="293"/>
    </row>
    <row r="1762" spans="1:33" s="271" customFormat="1" x14ac:dyDescent="0.25">
      <c r="A1762" s="275">
        <v>199</v>
      </c>
      <c r="B1762" s="275" t="s">
        <v>137</v>
      </c>
      <c r="C1762" s="275" t="s">
        <v>22</v>
      </c>
      <c r="D1762" s="275">
        <v>1350</v>
      </c>
      <c r="E1762" s="275" t="s">
        <v>124</v>
      </c>
      <c r="F1762" s="275" t="s">
        <v>21</v>
      </c>
      <c r="G1762" s="276">
        <v>1990110049390</v>
      </c>
      <c r="H1762" s="277" t="s">
        <v>54</v>
      </c>
      <c r="I1762" s="277" t="s">
        <v>326</v>
      </c>
      <c r="J1762" s="278">
        <v>42461</v>
      </c>
      <c r="K1762" s="279">
        <v>66</v>
      </c>
      <c r="L1762" s="275" t="s">
        <v>127</v>
      </c>
      <c r="M1762" s="275" t="s">
        <v>128</v>
      </c>
      <c r="N1762" s="278">
        <v>42527</v>
      </c>
      <c r="O1762" s="278" t="s">
        <v>268</v>
      </c>
      <c r="P1762" s="279">
        <v>0</v>
      </c>
      <c r="Q1762" s="278" t="s">
        <v>33</v>
      </c>
      <c r="R1762" s="275">
        <v>57291.25</v>
      </c>
      <c r="S1762" s="275" t="s">
        <v>248</v>
      </c>
      <c r="T1762" s="275">
        <v>51363.86</v>
      </c>
      <c r="U1762" s="280" t="s">
        <v>248</v>
      </c>
      <c r="V1762" s="281">
        <v>57291.246765061303</v>
      </c>
      <c r="W1762" s="275" t="s">
        <v>100</v>
      </c>
      <c r="X1762" s="275" t="s">
        <v>114</v>
      </c>
      <c r="Y1762" s="275">
        <v>51.36</v>
      </c>
      <c r="Z1762" s="275">
        <v>1</v>
      </c>
      <c r="AA1762" s="282" t="s">
        <v>630</v>
      </c>
      <c r="AB1762" s="289" t="s">
        <v>411</v>
      </c>
      <c r="AC1762" s="275" t="s">
        <v>362</v>
      </c>
      <c r="AD1762" s="290" t="s">
        <v>350</v>
      </c>
      <c r="AE1762" s="293"/>
      <c r="AF1762" s="293" t="s">
        <v>2134</v>
      </c>
      <c r="AG1762" s="293"/>
    </row>
    <row r="1763" spans="1:33" s="271" customFormat="1" x14ac:dyDescent="0.25">
      <c r="A1763" s="275">
        <v>199</v>
      </c>
      <c r="B1763" s="275" t="s">
        <v>137</v>
      </c>
      <c r="C1763" s="275" t="s">
        <v>22</v>
      </c>
      <c r="D1763" s="275">
        <v>1350</v>
      </c>
      <c r="E1763" s="275" t="s">
        <v>124</v>
      </c>
      <c r="F1763" s="275" t="s">
        <v>21</v>
      </c>
      <c r="G1763" s="276">
        <v>1990110049386</v>
      </c>
      <c r="H1763" s="277" t="s">
        <v>54</v>
      </c>
      <c r="I1763" s="277" t="s">
        <v>326</v>
      </c>
      <c r="J1763" s="278">
        <v>42461</v>
      </c>
      <c r="K1763" s="279">
        <v>66</v>
      </c>
      <c r="L1763" s="275" t="s">
        <v>127</v>
      </c>
      <c r="M1763" s="275" t="s">
        <v>128</v>
      </c>
      <c r="N1763" s="278">
        <v>42527</v>
      </c>
      <c r="O1763" s="278" t="s">
        <v>268</v>
      </c>
      <c r="P1763" s="279">
        <v>0</v>
      </c>
      <c r="Q1763" s="278" t="s">
        <v>33</v>
      </c>
      <c r="R1763" s="275">
        <v>59709.41</v>
      </c>
      <c r="S1763" s="275" t="s">
        <v>248</v>
      </c>
      <c r="T1763" s="275">
        <v>53531.839999999997</v>
      </c>
      <c r="U1763" s="280" t="s">
        <v>248</v>
      </c>
      <c r="V1763" s="281">
        <v>59709.41154398791</v>
      </c>
      <c r="W1763" s="275" t="s">
        <v>100</v>
      </c>
      <c r="X1763" s="275" t="s">
        <v>114</v>
      </c>
      <c r="Y1763" s="275">
        <v>53.53</v>
      </c>
      <c r="Z1763" s="275">
        <v>1</v>
      </c>
      <c r="AA1763" s="282" t="s">
        <v>630</v>
      </c>
      <c r="AB1763" s="289" t="s">
        <v>411</v>
      </c>
      <c r="AC1763" s="275" t="s">
        <v>362</v>
      </c>
      <c r="AD1763" s="290" t="s">
        <v>350</v>
      </c>
      <c r="AE1763" s="293"/>
      <c r="AF1763" s="293" t="s">
        <v>2134</v>
      </c>
      <c r="AG1763" s="293"/>
    </row>
    <row r="1764" spans="1:33" s="271" customFormat="1" x14ac:dyDescent="0.25">
      <c r="A1764" s="275">
        <v>199</v>
      </c>
      <c r="B1764" s="275" t="s">
        <v>137</v>
      </c>
      <c r="C1764" s="275" t="s">
        <v>22</v>
      </c>
      <c r="D1764" s="275">
        <v>1350</v>
      </c>
      <c r="E1764" s="275" t="s">
        <v>124</v>
      </c>
      <c r="F1764" s="275" t="s">
        <v>21</v>
      </c>
      <c r="G1764" s="276">
        <v>1990110047637</v>
      </c>
      <c r="H1764" s="277" t="s">
        <v>54</v>
      </c>
      <c r="I1764" s="277" t="s">
        <v>326</v>
      </c>
      <c r="J1764" s="278">
        <v>42399</v>
      </c>
      <c r="K1764" s="279">
        <v>128</v>
      </c>
      <c r="L1764" s="275" t="s">
        <v>111</v>
      </c>
      <c r="M1764" s="275" t="s">
        <v>42</v>
      </c>
      <c r="N1764" s="278">
        <v>42465</v>
      </c>
      <c r="O1764" s="278" t="s">
        <v>266</v>
      </c>
      <c r="P1764" s="279">
        <v>62</v>
      </c>
      <c r="Q1764" s="278" t="s">
        <v>35</v>
      </c>
      <c r="R1764" s="275">
        <v>114412.64</v>
      </c>
      <c r="S1764" s="275" t="s">
        <v>248</v>
      </c>
      <c r="T1764" s="275">
        <v>102575.44</v>
      </c>
      <c r="U1764" s="280" t="s">
        <v>248</v>
      </c>
      <c r="V1764" s="281">
        <v>114412.64042606494</v>
      </c>
      <c r="W1764" s="275" t="s">
        <v>100</v>
      </c>
      <c r="X1764" s="275" t="s">
        <v>114</v>
      </c>
      <c r="Y1764" s="275">
        <v>102.58</v>
      </c>
      <c r="Z1764" s="275">
        <v>1</v>
      </c>
      <c r="AA1764" s="282" t="s">
        <v>630</v>
      </c>
      <c r="AB1764" s="289" t="s">
        <v>411</v>
      </c>
      <c r="AC1764" s="275" t="s">
        <v>358</v>
      </c>
      <c r="AD1764" s="290" t="s">
        <v>350</v>
      </c>
      <c r="AE1764" s="293"/>
      <c r="AF1764" s="293" t="s">
        <v>2134</v>
      </c>
      <c r="AG1764" s="293"/>
    </row>
    <row r="1765" spans="1:33" s="271" customFormat="1" x14ac:dyDescent="0.25">
      <c r="A1765" s="275">
        <v>199</v>
      </c>
      <c r="B1765" s="275" t="s">
        <v>137</v>
      </c>
      <c r="C1765" s="275" t="s">
        <v>22</v>
      </c>
      <c r="D1765" s="275">
        <v>1350</v>
      </c>
      <c r="E1765" s="275" t="s">
        <v>124</v>
      </c>
      <c r="F1765" s="275" t="s">
        <v>21</v>
      </c>
      <c r="G1765" s="276">
        <v>1990110049398</v>
      </c>
      <c r="H1765" s="277" t="s">
        <v>54</v>
      </c>
      <c r="I1765" s="277" t="s">
        <v>326</v>
      </c>
      <c r="J1765" s="278">
        <v>42461</v>
      </c>
      <c r="K1765" s="279">
        <v>66</v>
      </c>
      <c r="L1765" s="275" t="s">
        <v>127</v>
      </c>
      <c r="M1765" s="275" t="s">
        <v>128</v>
      </c>
      <c r="N1765" s="278">
        <v>42527</v>
      </c>
      <c r="O1765" s="278" t="s">
        <v>268</v>
      </c>
      <c r="P1765" s="279">
        <v>0</v>
      </c>
      <c r="Q1765" s="278" t="s">
        <v>33</v>
      </c>
      <c r="R1765" s="275">
        <v>147948.76</v>
      </c>
      <c r="S1765" s="275" t="s">
        <v>248</v>
      </c>
      <c r="T1765" s="275">
        <v>132641.89000000001</v>
      </c>
      <c r="U1765" s="280" t="s">
        <v>248</v>
      </c>
      <c r="V1765" s="281">
        <v>147948.75718791614</v>
      </c>
      <c r="W1765" s="275" t="s">
        <v>100</v>
      </c>
      <c r="X1765" s="275" t="s">
        <v>114</v>
      </c>
      <c r="Y1765" s="275">
        <v>132.63999999999999</v>
      </c>
      <c r="Z1765" s="275">
        <v>1</v>
      </c>
      <c r="AA1765" s="282" t="s">
        <v>630</v>
      </c>
      <c r="AB1765" s="289" t="s">
        <v>411</v>
      </c>
      <c r="AC1765" s="275" t="s">
        <v>362</v>
      </c>
      <c r="AD1765" s="290" t="s">
        <v>350</v>
      </c>
      <c r="AE1765" s="293"/>
      <c r="AF1765" s="293" t="s">
        <v>2134</v>
      </c>
      <c r="AG1765" s="293"/>
    </row>
    <row r="1766" spans="1:33" s="271" customFormat="1" x14ac:dyDescent="0.25">
      <c r="A1766" s="275">
        <v>199</v>
      </c>
      <c r="B1766" s="275" t="s">
        <v>137</v>
      </c>
      <c r="C1766" s="275" t="s">
        <v>22</v>
      </c>
      <c r="D1766" s="275">
        <v>3011</v>
      </c>
      <c r="E1766" s="275" t="s">
        <v>164</v>
      </c>
      <c r="F1766" s="275" t="s">
        <v>22</v>
      </c>
      <c r="G1766" s="276">
        <v>1990110049610</v>
      </c>
      <c r="H1766" s="277" t="s">
        <v>57</v>
      </c>
      <c r="I1766" s="277" t="s">
        <v>332</v>
      </c>
      <c r="J1766" s="278">
        <v>42482</v>
      </c>
      <c r="K1766" s="279">
        <v>45</v>
      </c>
      <c r="L1766" s="275" t="s">
        <v>118</v>
      </c>
      <c r="M1766" s="275" t="s">
        <v>41</v>
      </c>
      <c r="N1766" s="278">
        <v>42527</v>
      </c>
      <c r="O1766" s="278" t="s">
        <v>268</v>
      </c>
      <c r="P1766" s="279">
        <v>0</v>
      </c>
      <c r="Q1766" s="278" t="s">
        <v>33</v>
      </c>
      <c r="R1766" s="275">
        <v>5081.1099999999997</v>
      </c>
      <c r="S1766" s="275" t="s">
        <v>248</v>
      </c>
      <c r="T1766" s="275">
        <v>4555.42</v>
      </c>
      <c r="U1766" s="280" t="s">
        <v>248</v>
      </c>
      <c r="V1766" s="281">
        <v>5081.115230407052</v>
      </c>
      <c r="W1766" s="275" t="s">
        <v>100</v>
      </c>
      <c r="X1766" s="275" t="s">
        <v>107</v>
      </c>
      <c r="Y1766" s="275">
        <v>4.5599999999999996</v>
      </c>
      <c r="Z1766" s="275">
        <v>1</v>
      </c>
      <c r="AA1766" s="282" t="s">
        <v>629</v>
      </c>
      <c r="AB1766" s="289" t="s">
        <v>474</v>
      </c>
      <c r="AC1766" s="275" t="s">
        <v>2235</v>
      </c>
      <c r="AD1766" s="290" t="s">
        <v>349</v>
      </c>
      <c r="AE1766" s="293" t="s">
        <v>794</v>
      </c>
      <c r="AF1766" s="293" t="s">
        <v>2134</v>
      </c>
      <c r="AG1766" s="293"/>
    </row>
    <row r="1767" spans="1:33" s="271" customFormat="1" x14ac:dyDescent="0.25">
      <c r="A1767" s="275">
        <v>199</v>
      </c>
      <c r="B1767" s="275" t="s">
        <v>137</v>
      </c>
      <c r="C1767" s="275" t="s">
        <v>22</v>
      </c>
      <c r="D1767" s="275">
        <v>3011</v>
      </c>
      <c r="E1767" s="275" t="s">
        <v>164</v>
      </c>
      <c r="F1767" s="275" t="s">
        <v>22</v>
      </c>
      <c r="G1767" s="276">
        <v>1990110049209</v>
      </c>
      <c r="H1767" s="277" t="s">
        <v>57</v>
      </c>
      <c r="I1767" s="277" t="s">
        <v>332</v>
      </c>
      <c r="J1767" s="278">
        <v>42455</v>
      </c>
      <c r="K1767" s="279">
        <v>72</v>
      </c>
      <c r="L1767" s="275" t="s">
        <v>118</v>
      </c>
      <c r="M1767" s="275" t="s">
        <v>41</v>
      </c>
      <c r="N1767" s="278">
        <v>42495</v>
      </c>
      <c r="O1767" s="278" t="s">
        <v>268</v>
      </c>
      <c r="P1767" s="279">
        <v>32</v>
      </c>
      <c r="Q1767" s="278" t="s">
        <v>34</v>
      </c>
      <c r="R1767" s="275">
        <v>59258.15</v>
      </c>
      <c r="S1767" s="275" t="s">
        <v>248</v>
      </c>
      <c r="T1767" s="275">
        <v>53127.27</v>
      </c>
      <c r="U1767" s="280" t="s">
        <v>248</v>
      </c>
      <c r="V1767" s="281">
        <v>59258.154187088709</v>
      </c>
      <c r="W1767" s="275" t="s">
        <v>100</v>
      </c>
      <c r="X1767" s="275" t="s">
        <v>107</v>
      </c>
      <c r="Y1767" s="275">
        <v>53.13</v>
      </c>
      <c r="Z1767" s="275">
        <v>1</v>
      </c>
      <c r="AA1767" s="282" t="s">
        <v>630</v>
      </c>
      <c r="AB1767" s="289" t="s">
        <v>474</v>
      </c>
      <c r="AC1767" s="275" t="s">
        <v>2269</v>
      </c>
      <c r="AD1767" s="290" t="s">
        <v>350</v>
      </c>
      <c r="AE1767" s="293" t="s">
        <v>794</v>
      </c>
      <c r="AF1767" s="293" t="s">
        <v>2134</v>
      </c>
      <c r="AG1767" s="293"/>
    </row>
    <row r="1768" spans="1:33" s="271" customFormat="1" x14ac:dyDescent="0.25">
      <c r="A1768" s="275">
        <v>199</v>
      </c>
      <c r="B1768" s="275" t="s">
        <v>137</v>
      </c>
      <c r="C1768" s="275" t="s">
        <v>22</v>
      </c>
      <c r="D1768" s="275">
        <v>635</v>
      </c>
      <c r="E1768" s="275" t="s">
        <v>142</v>
      </c>
      <c r="F1768" s="275" t="s">
        <v>16</v>
      </c>
      <c r="G1768" s="276">
        <v>1990110046078</v>
      </c>
      <c r="H1768" s="277" t="s">
        <v>54</v>
      </c>
      <c r="I1768" s="277" t="s">
        <v>258</v>
      </c>
      <c r="J1768" s="278">
        <v>42355</v>
      </c>
      <c r="K1768" s="279">
        <v>172</v>
      </c>
      <c r="L1768" s="275" t="s">
        <v>158</v>
      </c>
      <c r="M1768" s="275" t="s">
        <v>41</v>
      </c>
      <c r="N1768" s="278">
        <v>42403</v>
      </c>
      <c r="O1768" s="278" t="s">
        <v>266</v>
      </c>
      <c r="P1768" s="279">
        <v>124</v>
      </c>
      <c r="Q1768" s="278" t="s">
        <v>38</v>
      </c>
      <c r="R1768" s="275">
        <v>42194.44</v>
      </c>
      <c r="S1768" s="275" t="s">
        <v>248</v>
      </c>
      <c r="T1768" s="275">
        <v>37828.980000000003</v>
      </c>
      <c r="U1768" s="280" t="s">
        <v>248</v>
      </c>
      <c r="V1768" s="281">
        <v>42194.44231898788</v>
      </c>
      <c r="W1768" s="275" t="s">
        <v>100</v>
      </c>
      <c r="X1768" s="275" t="s">
        <v>114</v>
      </c>
      <c r="Y1768" s="275">
        <v>37.83</v>
      </c>
      <c r="Z1768" s="275">
        <v>1</v>
      </c>
      <c r="AA1768" s="282" t="s">
        <v>630</v>
      </c>
      <c r="AB1768" s="289" t="s">
        <v>413</v>
      </c>
      <c r="AC1768" s="275" t="s">
        <v>1187</v>
      </c>
      <c r="AD1768" s="290" t="s">
        <v>350</v>
      </c>
      <c r="AE1768" s="293"/>
      <c r="AF1768" s="293" t="s">
        <v>2134</v>
      </c>
      <c r="AG1768" s="293"/>
    </row>
    <row r="1769" spans="1:33" s="271" customFormat="1" x14ac:dyDescent="0.25">
      <c r="A1769" s="275">
        <v>199</v>
      </c>
      <c r="B1769" s="275" t="s">
        <v>137</v>
      </c>
      <c r="C1769" s="275" t="s">
        <v>22</v>
      </c>
      <c r="D1769" s="275">
        <v>692</v>
      </c>
      <c r="E1769" s="275" t="s">
        <v>187</v>
      </c>
      <c r="F1769" s="275" t="s">
        <v>16</v>
      </c>
      <c r="G1769" s="276">
        <v>1990110042139</v>
      </c>
      <c r="H1769" s="277" t="s">
        <v>277</v>
      </c>
      <c r="I1769" s="277" t="s">
        <v>331</v>
      </c>
      <c r="J1769" s="278">
        <v>42208</v>
      </c>
      <c r="K1769" s="279">
        <v>319</v>
      </c>
      <c r="L1769" s="275" t="s">
        <v>111</v>
      </c>
      <c r="M1769" s="275" t="s">
        <v>42</v>
      </c>
      <c r="N1769" s="278">
        <v>42250</v>
      </c>
      <c r="O1769" s="278" t="s">
        <v>1238</v>
      </c>
      <c r="P1769" s="279">
        <v>277</v>
      </c>
      <c r="Q1769" s="278" t="s">
        <v>37</v>
      </c>
      <c r="R1769" s="275">
        <v>34961.760000000002</v>
      </c>
      <c r="S1769" s="275" t="s">
        <v>248</v>
      </c>
      <c r="T1769" s="275">
        <v>31344.6</v>
      </c>
      <c r="U1769" s="280" t="s">
        <v>248</v>
      </c>
      <c r="V1769" s="281">
        <v>34961.765205187861</v>
      </c>
      <c r="W1769" s="275" t="s">
        <v>100</v>
      </c>
      <c r="X1769" s="275" t="s">
        <v>114</v>
      </c>
      <c r="Y1769" s="275">
        <v>31.34</v>
      </c>
      <c r="Z1769" s="275">
        <v>1</v>
      </c>
      <c r="AA1769" s="282" t="s">
        <v>630</v>
      </c>
      <c r="AB1769" s="289" t="s">
        <v>413</v>
      </c>
      <c r="AC1769" s="275" t="s">
        <v>1188</v>
      </c>
      <c r="AD1769" s="290" t="s">
        <v>350</v>
      </c>
      <c r="AE1769" s="293"/>
      <c r="AF1769" s="293" t="s">
        <v>2134</v>
      </c>
      <c r="AG1769" s="293"/>
    </row>
    <row r="1770" spans="1:33" s="271" customFormat="1" x14ac:dyDescent="0.25">
      <c r="A1770" s="275">
        <v>199</v>
      </c>
      <c r="B1770" s="275" t="s">
        <v>137</v>
      </c>
      <c r="C1770" s="275" t="s">
        <v>22</v>
      </c>
      <c r="D1770" s="275">
        <v>8104</v>
      </c>
      <c r="E1770" s="275" t="s">
        <v>140</v>
      </c>
      <c r="F1770" s="275" t="s">
        <v>22</v>
      </c>
      <c r="G1770" s="276">
        <v>199030001720</v>
      </c>
      <c r="H1770" s="277" t="s">
        <v>54</v>
      </c>
      <c r="I1770" s="277" t="s">
        <v>258</v>
      </c>
      <c r="J1770" s="278">
        <v>42173</v>
      </c>
      <c r="K1770" s="279">
        <v>354</v>
      </c>
      <c r="L1770" s="275" t="s">
        <v>111</v>
      </c>
      <c r="M1770" s="275" t="s">
        <v>42</v>
      </c>
      <c r="N1770" s="278">
        <v>42250</v>
      </c>
      <c r="O1770" s="278" t="s">
        <v>1238</v>
      </c>
      <c r="P1770" s="279">
        <v>277</v>
      </c>
      <c r="Q1770" s="278" t="s">
        <v>37</v>
      </c>
      <c r="R1770" s="275">
        <v>10120.33</v>
      </c>
      <c r="S1770" s="275" t="s">
        <v>248</v>
      </c>
      <c r="T1770" s="275">
        <v>9073.27</v>
      </c>
      <c r="U1770" s="280" t="s">
        <v>248</v>
      </c>
      <c r="V1770" s="281">
        <v>10120.324884773609</v>
      </c>
      <c r="W1770" s="275" t="s">
        <v>100</v>
      </c>
      <c r="X1770" s="275" t="s">
        <v>107</v>
      </c>
      <c r="Y1770" s="275">
        <v>9.07</v>
      </c>
      <c r="Z1770" s="275">
        <v>1</v>
      </c>
      <c r="AA1770" s="282" t="s">
        <v>630</v>
      </c>
      <c r="AB1770" s="289" t="s">
        <v>427</v>
      </c>
      <c r="AC1770" s="275" t="s">
        <v>395</v>
      </c>
      <c r="AD1770" s="290" t="s">
        <v>350</v>
      </c>
      <c r="AE1770" s="293"/>
      <c r="AF1770" s="293" t="s">
        <v>2134</v>
      </c>
      <c r="AG1770" s="293"/>
    </row>
    <row r="1771" spans="1:33" s="271" customFormat="1" x14ac:dyDescent="0.25">
      <c r="A1771" s="275">
        <v>199</v>
      </c>
      <c r="B1771" s="275" t="s">
        <v>137</v>
      </c>
      <c r="C1771" s="275" t="s">
        <v>22</v>
      </c>
      <c r="D1771" s="275">
        <v>8104</v>
      </c>
      <c r="E1771" s="275" t="s">
        <v>140</v>
      </c>
      <c r="F1771" s="275" t="s">
        <v>22</v>
      </c>
      <c r="G1771" s="276">
        <v>199030001827</v>
      </c>
      <c r="H1771" s="277" t="s">
        <v>54</v>
      </c>
      <c r="I1771" s="277" t="s">
        <v>258</v>
      </c>
      <c r="J1771" s="278">
        <v>42241</v>
      </c>
      <c r="K1771" s="279">
        <v>286</v>
      </c>
      <c r="L1771" s="275" t="s">
        <v>111</v>
      </c>
      <c r="M1771" s="275" t="s">
        <v>42</v>
      </c>
      <c r="N1771" s="278">
        <v>42313</v>
      </c>
      <c r="O1771" s="278" t="s">
        <v>273</v>
      </c>
      <c r="P1771" s="279">
        <v>214</v>
      </c>
      <c r="Q1771" s="278" t="s">
        <v>37</v>
      </c>
      <c r="R1771" s="275">
        <v>11776</v>
      </c>
      <c r="S1771" s="275" t="s">
        <v>248</v>
      </c>
      <c r="T1771" s="275">
        <v>10557.65</v>
      </c>
      <c r="U1771" s="280" t="s">
        <v>248</v>
      </c>
      <c r="V1771" s="281">
        <v>11776.002259354134</v>
      </c>
      <c r="W1771" s="275" t="s">
        <v>100</v>
      </c>
      <c r="X1771" s="275" t="s">
        <v>107</v>
      </c>
      <c r="Y1771" s="275">
        <v>10.56</v>
      </c>
      <c r="Z1771" s="275">
        <v>1</v>
      </c>
      <c r="AA1771" s="282" t="s">
        <v>630</v>
      </c>
      <c r="AB1771" s="289" t="s">
        <v>427</v>
      </c>
      <c r="AC1771" s="275" t="s">
        <v>395</v>
      </c>
      <c r="AD1771" s="290" t="s">
        <v>350</v>
      </c>
      <c r="AE1771" s="293"/>
      <c r="AF1771" s="293" t="s">
        <v>2134</v>
      </c>
      <c r="AG1771" s="293"/>
    </row>
    <row r="1772" spans="1:33" s="271" customFormat="1" x14ac:dyDescent="0.25">
      <c r="A1772" s="275">
        <v>199</v>
      </c>
      <c r="B1772" s="275" t="s">
        <v>137</v>
      </c>
      <c r="C1772" s="275" t="s">
        <v>22</v>
      </c>
      <c r="D1772" s="275">
        <v>8104</v>
      </c>
      <c r="E1772" s="275" t="s">
        <v>140</v>
      </c>
      <c r="F1772" s="275" t="s">
        <v>22</v>
      </c>
      <c r="G1772" s="276">
        <v>199030001684</v>
      </c>
      <c r="H1772" s="277" t="s">
        <v>54</v>
      </c>
      <c r="I1772" s="277" t="s">
        <v>258</v>
      </c>
      <c r="J1772" s="278">
        <v>42152</v>
      </c>
      <c r="K1772" s="279">
        <v>375</v>
      </c>
      <c r="L1772" s="275" t="s">
        <v>111</v>
      </c>
      <c r="M1772" s="275" t="s">
        <v>42</v>
      </c>
      <c r="N1772" s="278">
        <v>42221</v>
      </c>
      <c r="O1772" s="278" t="s">
        <v>1238</v>
      </c>
      <c r="P1772" s="279">
        <v>306</v>
      </c>
      <c r="Q1772" s="278" t="s">
        <v>37</v>
      </c>
      <c r="R1772" s="275">
        <v>13069.11</v>
      </c>
      <c r="S1772" s="275" t="s">
        <v>248</v>
      </c>
      <c r="T1772" s="275">
        <v>11716.97</v>
      </c>
      <c r="U1772" s="280" t="s">
        <v>248</v>
      </c>
      <c r="V1772" s="281">
        <v>13069.107726888522</v>
      </c>
      <c r="W1772" s="275" t="s">
        <v>100</v>
      </c>
      <c r="X1772" s="275" t="s">
        <v>107</v>
      </c>
      <c r="Y1772" s="275">
        <v>11.72</v>
      </c>
      <c r="Z1772" s="275">
        <v>1</v>
      </c>
      <c r="AA1772" s="282" t="s">
        <v>630</v>
      </c>
      <c r="AB1772" s="289" t="s">
        <v>427</v>
      </c>
      <c r="AC1772" s="275" t="s">
        <v>1196</v>
      </c>
      <c r="AD1772" s="290" t="s">
        <v>350</v>
      </c>
      <c r="AE1772" s="293"/>
      <c r="AF1772" s="293" t="s">
        <v>2134</v>
      </c>
      <c r="AG1772" s="293"/>
    </row>
    <row r="1773" spans="1:33" s="271" customFormat="1" x14ac:dyDescent="0.25">
      <c r="A1773" s="275">
        <v>199</v>
      </c>
      <c r="B1773" s="275" t="s">
        <v>137</v>
      </c>
      <c r="C1773" s="275" t="s">
        <v>22</v>
      </c>
      <c r="D1773" s="275">
        <v>8104</v>
      </c>
      <c r="E1773" s="275" t="s">
        <v>140</v>
      </c>
      <c r="F1773" s="275" t="s">
        <v>22</v>
      </c>
      <c r="G1773" s="276">
        <v>199030001154</v>
      </c>
      <c r="H1773" s="277" t="s">
        <v>54</v>
      </c>
      <c r="I1773" s="277" t="s">
        <v>258</v>
      </c>
      <c r="J1773" s="278">
        <v>41852</v>
      </c>
      <c r="K1773" s="279">
        <v>675</v>
      </c>
      <c r="L1773" s="275" t="s">
        <v>111</v>
      </c>
      <c r="M1773" s="275" t="s">
        <v>42</v>
      </c>
      <c r="N1773" s="278">
        <v>41918</v>
      </c>
      <c r="O1773" s="278" t="s">
        <v>1419</v>
      </c>
      <c r="P1773" s="279">
        <v>609</v>
      </c>
      <c r="Q1773" s="278" t="s">
        <v>40</v>
      </c>
      <c r="R1773" s="275">
        <v>13480</v>
      </c>
      <c r="S1773" s="275" t="s">
        <v>248</v>
      </c>
      <c r="T1773" s="275">
        <v>12085.35</v>
      </c>
      <c r="U1773" s="280" t="s">
        <v>248</v>
      </c>
      <c r="V1773" s="281">
        <v>13479.998759675258</v>
      </c>
      <c r="W1773" s="275" t="s">
        <v>100</v>
      </c>
      <c r="X1773" s="275" t="s">
        <v>107</v>
      </c>
      <c r="Y1773" s="275">
        <v>12.09</v>
      </c>
      <c r="Z1773" s="275">
        <v>1</v>
      </c>
      <c r="AA1773" s="282" t="s">
        <v>630</v>
      </c>
      <c r="AB1773" s="289" t="s">
        <v>1194</v>
      </c>
      <c r="AC1773" s="275">
        <v>0</v>
      </c>
      <c r="AD1773" s="290" t="s">
        <v>350</v>
      </c>
      <c r="AE1773" s="293"/>
      <c r="AF1773" s="293" t="s">
        <v>2134</v>
      </c>
      <c r="AG1773" s="293"/>
    </row>
    <row r="1774" spans="1:33" s="271" customFormat="1" x14ac:dyDescent="0.25">
      <c r="A1774" s="275">
        <v>199</v>
      </c>
      <c r="B1774" s="275" t="s">
        <v>137</v>
      </c>
      <c r="C1774" s="275" t="s">
        <v>22</v>
      </c>
      <c r="D1774" s="275">
        <v>8104</v>
      </c>
      <c r="E1774" s="275" t="s">
        <v>140</v>
      </c>
      <c r="F1774" s="275" t="s">
        <v>22</v>
      </c>
      <c r="G1774" s="276">
        <v>199030001669</v>
      </c>
      <c r="H1774" s="277" t="s">
        <v>54</v>
      </c>
      <c r="I1774" s="277" t="s">
        <v>258</v>
      </c>
      <c r="J1774" s="278">
        <v>42150</v>
      </c>
      <c r="K1774" s="279">
        <v>377</v>
      </c>
      <c r="L1774" s="275" t="s">
        <v>111</v>
      </c>
      <c r="M1774" s="275" t="s">
        <v>42</v>
      </c>
      <c r="N1774" s="278">
        <v>42221</v>
      </c>
      <c r="O1774" s="278" t="s">
        <v>1238</v>
      </c>
      <c r="P1774" s="279">
        <v>306</v>
      </c>
      <c r="Q1774" s="278" t="s">
        <v>37</v>
      </c>
      <c r="R1774" s="275">
        <v>13506.15</v>
      </c>
      <c r="S1774" s="275" t="s">
        <v>248</v>
      </c>
      <c r="T1774" s="275">
        <v>12108.8</v>
      </c>
      <c r="U1774" s="280" t="s">
        <v>248</v>
      </c>
      <c r="V1774" s="281">
        <v>13506.154888452196</v>
      </c>
      <c r="W1774" s="275" t="s">
        <v>100</v>
      </c>
      <c r="X1774" s="275" t="s">
        <v>107</v>
      </c>
      <c r="Y1774" s="275">
        <v>12.11</v>
      </c>
      <c r="Z1774" s="275">
        <v>1</v>
      </c>
      <c r="AA1774" s="282" t="s">
        <v>630</v>
      </c>
      <c r="AB1774" s="289" t="s">
        <v>427</v>
      </c>
      <c r="AC1774" s="275" t="s">
        <v>1196</v>
      </c>
      <c r="AD1774" s="290" t="s">
        <v>350</v>
      </c>
      <c r="AE1774" s="293"/>
      <c r="AF1774" s="293" t="s">
        <v>2134</v>
      </c>
      <c r="AG1774" s="293"/>
    </row>
    <row r="1775" spans="1:33" s="271" customFormat="1" x14ac:dyDescent="0.25">
      <c r="A1775" s="275">
        <v>199</v>
      </c>
      <c r="B1775" s="275" t="s">
        <v>137</v>
      </c>
      <c r="C1775" s="275" t="s">
        <v>22</v>
      </c>
      <c r="D1775" s="275">
        <v>8104</v>
      </c>
      <c r="E1775" s="275" t="s">
        <v>140</v>
      </c>
      <c r="F1775" s="275" t="s">
        <v>22</v>
      </c>
      <c r="G1775" s="276">
        <v>199030001626</v>
      </c>
      <c r="H1775" s="277" t="s">
        <v>54</v>
      </c>
      <c r="I1775" s="277" t="s">
        <v>258</v>
      </c>
      <c r="J1775" s="278">
        <v>42125</v>
      </c>
      <c r="K1775" s="279">
        <v>402</v>
      </c>
      <c r="L1775" s="275" t="s">
        <v>111</v>
      </c>
      <c r="M1775" s="275" t="s">
        <v>42</v>
      </c>
      <c r="N1775" s="278">
        <v>42221</v>
      </c>
      <c r="O1775" s="278" t="s">
        <v>1238</v>
      </c>
      <c r="P1775" s="279">
        <v>306</v>
      </c>
      <c r="Q1775" s="278" t="s">
        <v>37</v>
      </c>
      <c r="R1775" s="275">
        <v>14406.56</v>
      </c>
      <c r="S1775" s="275" t="s">
        <v>248</v>
      </c>
      <c r="T1775" s="275">
        <v>12916.05</v>
      </c>
      <c r="U1775" s="280" t="s">
        <v>248</v>
      </c>
      <c r="V1775" s="281">
        <v>14406.561496349184</v>
      </c>
      <c r="W1775" s="275" t="s">
        <v>100</v>
      </c>
      <c r="X1775" s="275" t="s">
        <v>107</v>
      </c>
      <c r="Y1775" s="275">
        <v>12.92</v>
      </c>
      <c r="Z1775" s="275">
        <v>1</v>
      </c>
      <c r="AA1775" s="282" t="s">
        <v>630</v>
      </c>
      <c r="AB1775" s="289" t="s">
        <v>427</v>
      </c>
      <c r="AC1775" s="275" t="s">
        <v>1196</v>
      </c>
      <c r="AD1775" s="290" t="s">
        <v>350</v>
      </c>
      <c r="AE1775" s="293"/>
      <c r="AF1775" s="293" t="s">
        <v>2134</v>
      </c>
      <c r="AG1775" s="293"/>
    </row>
    <row r="1776" spans="1:33" s="271" customFormat="1" x14ac:dyDescent="0.25">
      <c r="A1776" s="275">
        <v>199</v>
      </c>
      <c r="B1776" s="275" t="s">
        <v>137</v>
      </c>
      <c r="C1776" s="275" t="s">
        <v>22</v>
      </c>
      <c r="D1776" s="275">
        <v>8104</v>
      </c>
      <c r="E1776" s="275" t="s">
        <v>140</v>
      </c>
      <c r="F1776" s="275" t="s">
        <v>22</v>
      </c>
      <c r="G1776" s="276">
        <v>199030001710</v>
      </c>
      <c r="H1776" s="277" t="s">
        <v>54</v>
      </c>
      <c r="I1776" s="277" t="s">
        <v>258</v>
      </c>
      <c r="J1776" s="278">
        <v>42172</v>
      </c>
      <c r="K1776" s="279">
        <v>355</v>
      </c>
      <c r="L1776" s="275" t="s">
        <v>111</v>
      </c>
      <c r="M1776" s="275" t="s">
        <v>42</v>
      </c>
      <c r="N1776" s="278">
        <v>42250</v>
      </c>
      <c r="O1776" s="278" t="s">
        <v>1238</v>
      </c>
      <c r="P1776" s="279">
        <v>277</v>
      </c>
      <c r="Q1776" s="278" t="s">
        <v>37</v>
      </c>
      <c r="R1776" s="275">
        <v>18417.36</v>
      </c>
      <c r="S1776" s="275" t="s">
        <v>248</v>
      </c>
      <c r="T1776" s="275">
        <v>16511.89</v>
      </c>
      <c r="U1776" s="280" t="s">
        <v>248</v>
      </c>
      <c r="V1776" s="281">
        <v>18417.361244804189</v>
      </c>
      <c r="W1776" s="275" t="s">
        <v>100</v>
      </c>
      <c r="X1776" s="275" t="s">
        <v>107</v>
      </c>
      <c r="Y1776" s="275">
        <v>16.510000000000002</v>
      </c>
      <c r="Z1776" s="275">
        <v>1</v>
      </c>
      <c r="AA1776" s="282" t="s">
        <v>630</v>
      </c>
      <c r="AB1776" s="289" t="s">
        <v>427</v>
      </c>
      <c r="AC1776" s="275" t="s">
        <v>395</v>
      </c>
      <c r="AD1776" s="290" t="s">
        <v>350</v>
      </c>
      <c r="AE1776" s="293"/>
      <c r="AF1776" s="293" t="s">
        <v>2134</v>
      </c>
      <c r="AG1776" s="293"/>
    </row>
    <row r="1777" spans="1:33" s="271" customFormat="1" x14ac:dyDescent="0.25">
      <c r="A1777" s="275">
        <v>199</v>
      </c>
      <c r="B1777" s="275" t="s">
        <v>137</v>
      </c>
      <c r="C1777" s="275" t="s">
        <v>22</v>
      </c>
      <c r="D1777" s="275">
        <v>8104</v>
      </c>
      <c r="E1777" s="275" t="s">
        <v>140</v>
      </c>
      <c r="F1777" s="275" t="s">
        <v>22</v>
      </c>
      <c r="G1777" s="276">
        <v>199030001703</v>
      </c>
      <c r="H1777" s="277" t="s">
        <v>54</v>
      </c>
      <c r="I1777" s="277" t="s">
        <v>258</v>
      </c>
      <c r="J1777" s="278">
        <v>42172</v>
      </c>
      <c r="K1777" s="279">
        <v>355</v>
      </c>
      <c r="L1777" s="275" t="s">
        <v>111</v>
      </c>
      <c r="M1777" s="275" t="s">
        <v>42</v>
      </c>
      <c r="N1777" s="278">
        <v>42250</v>
      </c>
      <c r="O1777" s="278" t="s">
        <v>1238</v>
      </c>
      <c r="P1777" s="279">
        <v>277</v>
      </c>
      <c r="Q1777" s="278" t="s">
        <v>37</v>
      </c>
      <c r="R1777" s="275">
        <v>19809.02</v>
      </c>
      <c r="S1777" s="275" t="s">
        <v>248</v>
      </c>
      <c r="T1777" s="275">
        <v>17759.57</v>
      </c>
      <c r="U1777" s="280" t="s">
        <v>248</v>
      </c>
      <c r="V1777" s="281">
        <v>19809.023451730063</v>
      </c>
      <c r="W1777" s="275" t="s">
        <v>100</v>
      </c>
      <c r="X1777" s="275" t="s">
        <v>107</v>
      </c>
      <c r="Y1777" s="275">
        <v>17.760000000000002</v>
      </c>
      <c r="Z1777" s="275">
        <v>1</v>
      </c>
      <c r="AA1777" s="282" t="s">
        <v>630</v>
      </c>
      <c r="AB1777" s="289" t="s">
        <v>427</v>
      </c>
      <c r="AC1777" s="275" t="s">
        <v>395</v>
      </c>
      <c r="AD1777" s="290" t="s">
        <v>350</v>
      </c>
      <c r="AE1777" s="293"/>
      <c r="AF1777" s="293" t="s">
        <v>2134</v>
      </c>
      <c r="AG1777" s="293"/>
    </row>
    <row r="1778" spans="1:33" s="271" customFormat="1" x14ac:dyDescent="0.25">
      <c r="A1778" s="275">
        <v>199</v>
      </c>
      <c r="B1778" s="275" t="s">
        <v>137</v>
      </c>
      <c r="C1778" s="275" t="s">
        <v>22</v>
      </c>
      <c r="D1778" s="275">
        <v>8104</v>
      </c>
      <c r="E1778" s="275" t="s">
        <v>140</v>
      </c>
      <c r="F1778" s="275" t="s">
        <v>22</v>
      </c>
      <c r="G1778" s="276">
        <v>199030001586</v>
      </c>
      <c r="H1778" s="277" t="s">
        <v>54</v>
      </c>
      <c r="I1778" s="277" t="s">
        <v>258</v>
      </c>
      <c r="J1778" s="278">
        <v>42094</v>
      </c>
      <c r="K1778" s="279">
        <v>433</v>
      </c>
      <c r="L1778" s="275" t="s">
        <v>111</v>
      </c>
      <c r="M1778" s="275" t="s">
        <v>42</v>
      </c>
      <c r="N1778" s="278">
        <v>42159</v>
      </c>
      <c r="O1778" s="278" t="s">
        <v>106</v>
      </c>
      <c r="P1778" s="279">
        <v>368</v>
      </c>
      <c r="Q1778" s="278" t="s">
        <v>40</v>
      </c>
      <c r="R1778" s="275">
        <v>20304.560000000001</v>
      </c>
      <c r="S1778" s="275" t="s">
        <v>248</v>
      </c>
      <c r="T1778" s="275">
        <v>18203.84</v>
      </c>
      <c r="U1778" s="280" t="s">
        <v>248</v>
      </c>
      <c r="V1778" s="281">
        <v>20304.562186558673</v>
      </c>
      <c r="W1778" s="275" t="s">
        <v>100</v>
      </c>
      <c r="X1778" s="275" t="s">
        <v>107</v>
      </c>
      <c r="Y1778" s="275">
        <v>18.2</v>
      </c>
      <c r="Z1778" s="275">
        <v>1</v>
      </c>
      <c r="AA1778" s="282" t="s">
        <v>630</v>
      </c>
      <c r="AB1778" s="289" t="s">
        <v>1194</v>
      </c>
      <c r="AC1778" s="275">
        <v>0</v>
      </c>
      <c r="AD1778" s="290" t="s">
        <v>350</v>
      </c>
      <c r="AE1778" s="293"/>
      <c r="AF1778" s="293" t="s">
        <v>2134</v>
      </c>
      <c r="AG1778" s="293"/>
    </row>
    <row r="1779" spans="1:33" s="271" customFormat="1" x14ac:dyDescent="0.25">
      <c r="A1779" s="275">
        <v>199</v>
      </c>
      <c r="B1779" s="275" t="s">
        <v>137</v>
      </c>
      <c r="C1779" s="275" t="s">
        <v>22</v>
      </c>
      <c r="D1779" s="275">
        <v>8104</v>
      </c>
      <c r="E1779" s="275" t="s">
        <v>140</v>
      </c>
      <c r="F1779" s="275" t="s">
        <v>22</v>
      </c>
      <c r="G1779" s="276">
        <v>199030001625</v>
      </c>
      <c r="H1779" s="277" t="s">
        <v>54</v>
      </c>
      <c r="I1779" s="277" t="s">
        <v>258</v>
      </c>
      <c r="J1779" s="278">
        <v>42125</v>
      </c>
      <c r="K1779" s="279">
        <v>402</v>
      </c>
      <c r="L1779" s="275" t="s">
        <v>111</v>
      </c>
      <c r="M1779" s="275" t="s">
        <v>42</v>
      </c>
      <c r="N1779" s="278">
        <v>42221</v>
      </c>
      <c r="O1779" s="278" t="s">
        <v>1238</v>
      </c>
      <c r="P1779" s="279">
        <v>306</v>
      </c>
      <c r="Q1779" s="278" t="s">
        <v>37</v>
      </c>
      <c r="R1779" s="275">
        <v>20328.11</v>
      </c>
      <c r="S1779" s="275" t="s">
        <v>248</v>
      </c>
      <c r="T1779" s="275">
        <v>18224.95</v>
      </c>
      <c r="U1779" s="280" t="s">
        <v>248</v>
      </c>
      <c r="V1779" s="281">
        <v>20328.108279457658</v>
      </c>
      <c r="W1779" s="275" t="s">
        <v>100</v>
      </c>
      <c r="X1779" s="275" t="s">
        <v>107</v>
      </c>
      <c r="Y1779" s="275">
        <v>18.22</v>
      </c>
      <c r="Z1779" s="275">
        <v>1</v>
      </c>
      <c r="AA1779" s="282" t="s">
        <v>630</v>
      </c>
      <c r="AB1779" s="289" t="s">
        <v>427</v>
      </c>
      <c r="AC1779" s="275" t="s">
        <v>1195</v>
      </c>
      <c r="AD1779" s="290" t="s">
        <v>350</v>
      </c>
      <c r="AE1779" s="293"/>
      <c r="AF1779" s="293" t="s">
        <v>2134</v>
      </c>
      <c r="AG1779" s="293"/>
    </row>
    <row r="1780" spans="1:33" s="271" customFormat="1" x14ac:dyDescent="0.25">
      <c r="A1780" s="275">
        <v>199</v>
      </c>
      <c r="B1780" s="275" t="s">
        <v>137</v>
      </c>
      <c r="C1780" s="275" t="s">
        <v>22</v>
      </c>
      <c r="D1780" s="275">
        <v>8104</v>
      </c>
      <c r="E1780" s="275" t="s">
        <v>140</v>
      </c>
      <c r="F1780" s="275" t="s">
        <v>22</v>
      </c>
      <c r="G1780" s="276">
        <v>199030002201</v>
      </c>
      <c r="H1780" s="277" t="s">
        <v>54</v>
      </c>
      <c r="I1780" s="277" t="s">
        <v>2579</v>
      </c>
      <c r="J1780" s="278">
        <v>42451</v>
      </c>
      <c r="K1780" s="279">
        <v>76</v>
      </c>
      <c r="L1780" s="275" t="s">
        <v>111</v>
      </c>
      <c r="M1780" s="275" t="s">
        <v>42</v>
      </c>
      <c r="N1780" s="278">
        <v>42527</v>
      </c>
      <c r="O1780" s="278" t="s">
        <v>268</v>
      </c>
      <c r="P1780" s="279">
        <v>0</v>
      </c>
      <c r="Q1780" s="278" t="s">
        <v>33</v>
      </c>
      <c r="R1780" s="275">
        <v>22000</v>
      </c>
      <c r="S1780" s="275" t="s">
        <v>248</v>
      </c>
      <c r="T1780" s="275">
        <v>19723.87</v>
      </c>
      <c r="U1780" s="280" t="s">
        <v>248</v>
      </c>
      <c r="V1780" s="281">
        <v>22000.003569279834</v>
      </c>
      <c r="W1780" s="275" t="s">
        <v>100</v>
      </c>
      <c r="X1780" s="275" t="s">
        <v>107</v>
      </c>
      <c r="Y1780" s="275">
        <v>19.72</v>
      </c>
      <c r="Z1780" s="275">
        <v>1</v>
      </c>
      <c r="AA1780" s="282" t="s">
        <v>630</v>
      </c>
      <c r="AB1780" s="289" t="s">
        <v>427</v>
      </c>
      <c r="AC1780" s="275" t="s">
        <v>395</v>
      </c>
      <c r="AD1780" s="290" t="s">
        <v>350</v>
      </c>
      <c r="AE1780" s="293"/>
      <c r="AF1780" s="293" t="s">
        <v>2134</v>
      </c>
      <c r="AG1780" s="293"/>
    </row>
    <row r="1781" spans="1:33" s="271" customFormat="1" x14ac:dyDescent="0.25">
      <c r="A1781" s="275">
        <v>1320</v>
      </c>
      <c r="B1781" s="275" t="s">
        <v>188</v>
      </c>
      <c r="C1781" s="275" t="s">
        <v>21</v>
      </c>
      <c r="D1781" s="275">
        <v>8110</v>
      </c>
      <c r="E1781" s="275" t="s">
        <v>116</v>
      </c>
      <c r="F1781" s="275" t="s">
        <v>15</v>
      </c>
      <c r="G1781" s="276">
        <v>13200110051352</v>
      </c>
      <c r="H1781" s="277" t="s">
        <v>55</v>
      </c>
      <c r="I1781" s="277" t="s">
        <v>1164</v>
      </c>
      <c r="J1781" s="278">
        <v>42464</v>
      </c>
      <c r="K1781" s="279">
        <v>63</v>
      </c>
      <c r="L1781" s="275" t="s">
        <v>118</v>
      </c>
      <c r="M1781" s="275" t="s">
        <v>41</v>
      </c>
      <c r="N1781" s="278">
        <v>42525</v>
      </c>
      <c r="O1781" s="278" t="s">
        <v>268</v>
      </c>
      <c r="P1781" s="279">
        <v>2</v>
      </c>
      <c r="Q1781" s="278" t="s">
        <v>33</v>
      </c>
      <c r="R1781" s="275">
        <v>227.46</v>
      </c>
      <c r="S1781" s="275" t="s">
        <v>248</v>
      </c>
      <c r="T1781" s="275">
        <v>203.93</v>
      </c>
      <c r="U1781" s="280" t="s">
        <v>189</v>
      </c>
      <c r="V1781" s="281">
        <v>1900.628261418635</v>
      </c>
      <c r="W1781" s="275" t="s">
        <v>100</v>
      </c>
      <c r="X1781" s="275" t="s">
        <v>114</v>
      </c>
      <c r="Y1781" s="275">
        <v>0.2</v>
      </c>
      <c r="Z1781" s="275">
        <v>1</v>
      </c>
      <c r="AA1781" s="282" t="s">
        <v>629</v>
      </c>
      <c r="AB1781" s="289" t="s">
        <v>447</v>
      </c>
      <c r="AC1781" s="275" t="s">
        <v>2367</v>
      </c>
      <c r="AD1781" s="290" t="s">
        <v>349</v>
      </c>
      <c r="AE1781" s="293"/>
      <c r="AF1781" s="293" t="s">
        <v>2134</v>
      </c>
      <c r="AG1781" s="293"/>
    </row>
    <row r="1782" spans="1:33" s="271" customFormat="1" x14ac:dyDescent="0.25">
      <c r="A1782" s="275">
        <v>3011</v>
      </c>
      <c r="B1782" s="275" t="s">
        <v>164</v>
      </c>
      <c r="C1782" s="275" t="s">
        <v>22</v>
      </c>
      <c r="D1782" s="275">
        <v>1960</v>
      </c>
      <c r="E1782" s="275" t="s">
        <v>151</v>
      </c>
      <c r="F1782" s="275" t="s">
        <v>22</v>
      </c>
      <c r="G1782" s="276">
        <v>342095</v>
      </c>
      <c r="H1782" s="277" t="s">
        <v>59</v>
      </c>
      <c r="I1782" s="277" t="s">
        <v>255</v>
      </c>
      <c r="J1782" s="278">
        <v>42311</v>
      </c>
      <c r="K1782" s="279">
        <v>216</v>
      </c>
      <c r="L1782" s="275" t="s">
        <v>158</v>
      </c>
      <c r="M1782" s="275" t="s">
        <v>41</v>
      </c>
      <c r="N1782" s="278">
        <v>42466</v>
      </c>
      <c r="O1782" s="278" t="s">
        <v>266</v>
      </c>
      <c r="P1782" s="279">
        <v>61</v>
      </c>
      <c r="Q1782" s="278" t="s">
        <v>35</v>
      </c>
      <c r="R1782" s="275">
        <v>1694.44</v>
      </c>
      <c r="S1782" s="275" t="s">
        <v>248</v>
      </c>
      <c r="T1782" s="275">
        <v>1519.13</v>
      </c>
      <c r="U1782" s="280" t="s">
        <v>248</v>
      </c>
      <c r="V1782" s="281">
        <v>1694.4375227681016</v>
      </c>
      <c r="W1782" s="275" t="s">
        <v>100</v>
      </c>
      <c r="X1782" s="275" t="s">
        <v>107</v>
      </c>
      <c r="Y1782" s="275">
        <v>1.52</v>
      </c>
      <c r="Z1782" s="275">
        <v>1</v>
      </c>
      <c r="AA1782" s="282" t="s">
        <v>629</v>
      </c>
      <c r="AB1782" s="289" t="s">
        <v>455</v>
      </c>
      <c r="AC1782" s="275" t="s">
        <v>1841</v>
      </c>
      <c r="AD1782" s="290" t="s">
        <v>349</v>
      </c>
      <c r="AE1782" s="293" t="s">
        <v>65</v>
      </c>
      <c r="AF1782" s="293" t="s">
        <v>2134</v>
      </c>
      <c r="AG1782" s="293" t="s">
        <v>2134</v>
      </c>
    </row>
    <row r="1783" spans="1:33" s="271" customFormat="1" x14ac:dyDescent="0.25">
      <c r="A1783" s="275">
        <v>3011</v>
      </c>
      <c r="B1783" s="275" t="s">
        <v>164</v>
      </c>
      <c r="C1783" s="275" t="s">
        <v>22</v>
      </c>
      <c r="D1783" s="275">
        <v>1960</v>
      </c>
      <c r="E1783" s="275" t="s">
        <v>151</v>
      </c>
      <c r="F1783" s="275" t="s">
        <v>22</v>
      </c>
      <c r="G1783" s="276">
        <v>339232</v>
      </c>
      <c r="H1783" s="277" t="s">
        <v>59</v>
      </c>
      <c r="I1783" s="277" t="s">
        <v>255</v>
      </c>
      <c r="J1783" s="278">
        <v>42279</v>
      </c>
      <c r="K1783" s="279">
        <v>248</v>
      </c>
      <c r="L1783" s="275" t="s">
        <v>158</v>
      </c>
      <c r="M1783" s="275" t="s">
        <v>41</v>
      </c>
      <c r="N1783" s="278">
        <v>42466</v>
      </c>
      <c r="O1783" s="278" t="s">
        <v>266</v>
      </c>
      <c r="P1783" s="279">
        <v>61</v>
      </c>
      <c r="Q1783" s="278" t="s">
        <v>35</v>
      </c>
      <c r="R1783" s="275">
        <v>3081.99</v>
      </c>
      <c r="S1783" s="275" t="s">
        <v>248</v>
      </c>
      <c r="T1783" s="275">
        <v>2763.13</v>
      </c>
      <c r="U1783" s="280" t="s">
        <v>248</v>
      </c>
      <c r="V1783" s="281">
        <v>3081.9950578859111</v>
      </c>
      <c r="W1783" s="275" t="s">
        <v>100</v>
      </c>
      <c r="X1783" s="275" t="s">
        <v>107</v>
      </c>
      <c r="Y1783" s="275">
        <v>2.76</v>
      </c>
      <c r="Z1783" s="275">
        <v>1</v>
      </c>
      <c r="AA1783" s="282" t="s">
        <v>629</v>
      </c>
      <c r="AB1783" s="289" t="s">
        <v>455</v>
      </c>
      <c r="AC1783" s="275" t="s">
        <v>1841</v>
      </c>
      <c r="AD1783" s="290" t="s">
        <v>349</v>
      </c>
      <c r="AE1783" s="293" t="s">
        <v>65</v>
      </c>
      <c r="AF1783" s="293" t="s">
        <v>2134</v>
      </c>
      <c r="AG1783" s="293" t="s">
        <v>2134</v>
      </c>
    </row>
    <row r="1784" spans="1:33" s="271" customFormat="1" x14ac:dyDescent="0.25">
      <c r="A1784" s="275">
        <v>3011</v>
      </c>
      <c r="B1784" s="275" t="s">
        <v>164</v>
      </c>
      <c r="C1784" s="275" t="s">
        <v>22</v>
      </c>
      <c r="D1784" s="275">
        <v>1960</v>
      </c>
      <c r="E1784" s="275" t="s">
        <v>151</v>
      </c>
      <c r="F1784" s="275" t="s">
        <v>22</v>
      </c>
      <c r="G1784" s="276">
        <v>348232</v>
      </c>
      <c r="H1784" s="277" t="s">
        <v>59</v>
      </c>
      <c r="I1784" s="277" t="s">
        <v>255</v>
      </c>
      <c r="J1784" s="278">
        <v>42366</v>
      </c>
      <c r="K1784" s="279">
        <v>161</v>
      </c>
      <c r="L1784" s="275" t="s">
        <v>158</v>
      </c>
      <c r="M1784" s="275" t="s">
        <v>41</v>
      </c>
      <c r="N1784" s="278">
        <v>42466</v>
      </c>
      <c r="O1784" s="278" t="s">
        <v>266</v>
      </c>
      <c r="P1784" s="279">
        <v>61</v>
      </c>
      <c r="Q1784" s="278" t="s">
        <v>35</v>
      </c>
      <c r="R1784" s="275">
        <v>3565.46</v>
      </c>
      <c r="S1784" s="275" t="s">
        <v>248</v>
      </c>
      <c r="T1784" s="275">
        <v>3196.58</v>
      </c>
      <c r="U1784" s="280" t="s">
        <v>248</v>
      </c>
      <c r="V1784" s="281">
        <v>3565.4651652788489</v>
      </c>
      <c r="W1784" s="275" t="s">
        <v>100</v>
      </c>
      <c r="X1784" s="275" t="s">
        <v>107</v>
      </c>
      <c r="Y1784" s="275">
        <v>3.2</v>
      </c>
      <c r="Z1784" s="275">
        <v>1</v>
      </c>
      <c r="AA1784" s="282" t="s">
        <v>629</v>
      </c>
      <c r="AB1784" s="289" t="s">
        <v>455</v>
      </c>
      <c r="AC1784" s="275" t="s">
        <v>1841</v>
      </c>
      <c r="AD1784" s="290" t="s">
        <v>349</v>
      </c>
      <c r="AE1784" s="293" t="s">
        <v>65</v>
      </c>
      <c r="AF1784" s="293" t="s">
        <v>2134</v>
      </c>
      <c r="AG1784" s="293" t="s">
        <v>2134</v>
      </c>
    </row>
    <row r="1785" spans="1:33" s="271" customFormat="1" x14ac:dyDescent="0.25">
      <c r="A1785" s="275">
        <v>3011</v>
      </c>
      <c r="B1785" s="275" t="s">
        <v>164</v>
      </c>
      <c r="C1785" s="275" t="s">
        <v>22</v>
      </c>
      <c r="D1785" s="275">
        <v>199</v>
      </c>
      <c r="E1785" s="275" t="s">
        <v>137</v>
      </c>
      <c r="F1785" s="275" t="s">
        <v>22</v>
      </c>
      <c r="G1785" s="276">
        <v>339229</v>
      </c>
      <c r="H1785" s="277" t="s">
        <v>59</v>
      </c>
      <c r="I1785" s="277" t="s">
        <v>255</v>
      </c>
      <c r="J1785" s="278">
        <v>42279</v>
      </c>
      <c r="K1785" s="279">
        <v>248</v>
      </c>
      <c r="L1785" s="275" t="s">
        <v>158</v>
      </c>
      <c r="M1785" s="275" t="s">
        <v>41</v>
      </c>
      <c r="N1785" s="278">
        <v>42341</v>
      </c>
      <c r="O1785" s="278" t="s">
        <v>273</v>
      </c>
      <c r="P1785" s="279">
        <v>186</v>
      </c>
      <c r="Q1785" s="278" t="s">
        <v>37</v>
      </c>
      <c r="R1785" s="275">
        <v>1674.69</v>
      </c>
      <c r="S1785" s="275" t="s">
        <v>248</v>
      </c>
      <c r="T1785" s="275">
        <v>1501.43</v>
      </c>
      <c r="U1785" s="280" t="s">
        <v>248</v>
      </c>
      <c r="V1785" s="281">
        <v>1674.6949436912646</v>
      </c>
      <c r="W1785" s="275" t="s">
        <v>100</v>
      </c>
      <c r="X1785" s="275" t="s">
        <v>107</v>
      </c>
      <c r="Y1785" s="275">
        <v>1.5</v>
      </c>
      <c r="Z1785" s="275">
        <v>1</v>
      </c>
      <c r="AA1785" s="282" t="s">
        <v>629</v>
      </c>
      <c r="AB1785" s="289" t="s">
        <v>513</v>
      </c>
      <c r="AC1785" s="275" t="s">
        <v>1191</v>
      </c>
      <c r="AD1785" s="290" t="s">
        <v>349</v>
      </c>
      <c r="AE1785" s="293"/>
      <c r="AF1785" s="293" t="s">
        <v>2134</v>
      </c>
      <c r="AG1785" s="293"/>
    </row>
    <row r="1786" spans="1:33" s="271" customFormat="1" x14ac:dyDescent="0.25">
      <c r="A1786" s="275">
        <v>3011</v>
      </c>
      <c r="B1786" s="275" t="s">
        <v>164</v>
      </c>
      <c r="C1786" s="275" t="s">
        <v>22</v>
      </c>
      <c r="D1786" s="275">
        <v>199</v>
      </c>
      <c r="E1786" s="275" t="s">
        <v>137</v>
      </c>
      <c r="F1786" s="275" t="s">
        <v>22</v>
      </c>
      <c r="G1786" s="276">
        <v>358403</v>
      </c>
      <c r="H1786" s="277" t="s">
        <v>59</v>
      </c>
      <c r="I1786" s="277" t="s">
        <v>255</v>
      </c>
      <c r="J1786" s="278">
        <v>42464</v>
      </c>
      <c r="K1786" s="279">
        <v>63</v>
      </c>
      <c r="L1786" s="275" t="s">
        <v>111</v>
      </c>
      <c r="M1786" s="275" t="s">
        <v>42</v>
      </c>
      <c r="N1786" s="278">
        <v>42527</v>
      </c>
      <c r="O1786" s="278" t="s">
        <v>268</v>
      </c>
      <c r="P1786" s="279">
        <v>0</v>
      </c>
      <c r="Q1786" s="278" t="s">
        <v>33</v>
      </c>
      <c r="R1786" s="275">
        <v>5200</v>
      </c>
      <c r="S1786" s="275" t="s">
        <v>248</v>
      </c>
      <c r="T1786" s="275">
        <v>4662</v>
      </c>
      <c r="U1786" s="280" t="s">
        <v>248</v>
      </c>
      <c r="V1786" s="281">
        <v>5199.9945568482544</v>
      </c>
      <c r="W1786" s="275" t="s">
        <v>100</v>
      </c>
      <c r="X1786" s="275" t="s">
        <v>107</v>
      </c>
      <c r="Y1786" s="275">
        <v>4.66</v>
      </c>
      <c r="Z1786" s="275">
        <v>1</v>
      </c>
      <c r="AA1786" s="282" t="s">
        <v>629</v>
      </c>
      <c r="AB1786" s="289" t="s">
        <v>513</v>
      </c>
      <c r="AC1786" s="275" t="s">
        <v>2580</v>
      </c>
      <c r="AD1786" s="290" t="s">
        <v>349</v>
      </c>
      <c r="AE1786" s="293"/>
      <c r="AF1786" s="293"/>
      <c r="AG1786" s="293"/>
    </row>
    <row r="1787" spans="1:33" s="271" customFormat="1" x14ac:dyDescent="0.25">
      <c r="A1787" s="275">
        <v>3011</v>
      </c>
      <c r="B1787" s="275" t="s">
        <v>164</v>
      </c>
      <c r="C1787" s="275" t="s">
        <v>22</v>
      </c>
      <c r="D1787" s="275">
        <v>8104</v>
      </c>
      <c r="E1787" s="275" t="s">
        <v>140</v>
      </c>
      <c r="F1787" s="275" t="s">
        <v>22</v>
      </c>
      <c r="G1787" s="276">
        <v>358410</v>
      </c>
      <c r="H1787" s="277" t="s">
        <v>59</v>
      </c>
      <c r="I1787" s="277" t="s">
        <v>255</v>
      </c>
      <c r="J1787" s="278">
        <v>42464</v>
      </c>
      <c r="K1787" s="279">
        <v>63</v>
      </c>
      <c r="L1787" s="275" t="s">
        <v>111</v>
      </c>
      <c r="M1787" s="275" t="s">
        <v>42</v>
      </c>
      <c r="N1787" s="278">
        <v>42527</v>
      </c>
      <c r="O1787" s="278" t="s">
        <v>268</v>
      </c>
      <c r="P1787" s="279">
        <v>0</v>
      </c>
      <c r="Q1787" s="278" t="s">
        <v>33</v>
      </c>
      <c r="R1787" s="275">
        <v>-24900</v>
      </c>
      <c r="S1787" s="275" t="s">
        <v>248</v>
      </c>
      <c r="T1787" s="275">
        <v>-22323.83</v>
      </c>
      <c r="U1787" s="280" t="s">
        <v>248</v>
      </c>
      <c r="V1787" s="281">
        <v>-24899.998817676056</v>
      </c>
      <c r="W1787" s="275" t="s">
        <v>100</v>
      </c>
      <c r="X1787" s="275" t="s">
        <v>107</v>
      </c>
      <c r="Y1787" s="275">
        <v>-22.32</v>
      </c>
      <c r="Z1787" s="275">
        <v>1</v>
      </c>
      <c r="AA1787" s="282" t="s">
        <v>631</v>
      </c>
      <c r="AB1787" s="289" t="s">
        <v>439</v>
      </c>
      <c r="AC1787" s="275" t="s">
        <v>2581</v>
      </c>
      <c r="AD1787" s="290" t="s">
        <v>349</v>
      </c>
      <c r="AE1787" s="293"/>
      <c r="AF1787" s="293"/>
      <c r="AG1787" s="293"/>
    </row>
    <row r="1788" spans="1:33" s="271" customFormat="1" x14ac:dyDescent="0.25">
      <c r="A1788" s="275">
        <v>3011</v>
      </c>
      <c r="B1788" s="275" t="s">
        <v>164</v>
      </c>
      <c r="C1788" s="275" t="s">
        <v>22</v>
      </c>
      <c r="D1788" s="275">
        <v>8104</v>
      </c>
      <c r="E1788" s="275" t="s">
        <v>140</v>
      </c>
      <c r="F1788" s="275" t="s">
        <v>22</v>
      </c>
      <c r="G1788" s="276">
        <v>358413</v>
      </c>
      <c r="H1788" s="277" t="s">
        <v>59</v>
      </c>
      <c r="I1788" s="277" t="s">
        <v>255</v>
      </c>
      <c r="J1788" s="278">
        <v>42464</v>
      </c>
      <c r="K1788" s="279">
        <v>63</v>
      </c>
      <c r="L1788" s="275" t="s">
        <v>111</v>
      </c>
      <c r="M1788" s="275" t="s">
        <v>42</v>
      </c>
      <c r="N1788" s="278">
        <v>42527</v>
      </c>
      <c r="O1788" s="278" t="s">
        <v>268</v>
      </c>
      <c r="P1788" s="279">
        <v>0</v>
      </c>
      <c r="Q1788" s="278" t="s">
        <v>33</v>
      </c>
      <c r="R1788" s="275">
        <v>-24600</v>
      </c>
      <c r="S1788" s="275" t="s">
        <v>248</v>
      </c>
      <c r="T1788" s="275">
        <v>-22054.87</v>
      </c>
      <c r="U1788" s="280" t="s">
        <v>248</v>
      </c>
      <c r="V1788" s="281">
        <v>-24600.000847703959</v>
      </c>
      <c r="W1788" s="275" t="s">
        <v>100</v>
      </c>
      <c r="X1788" s="275" t="s">
        <v>107</v>
      </c>
      <c r="Y1788" s="275">
        <v>-22.05</v>
      </c>
      <c r="Z1788" s="275">
        <v>1</v>
      </c>
      <c r="AA1788" s="282" t="s">
        <v>631</v>
      </c>
      <c r="AB1788" s="289" t="s">
        <v>439</v>
      </c>
      <c r="AC1788" s="275" t="s">
        <v>2581</v>
      </c>
      <c r="AD1788" s="290" t="s">
        <v>349</v>
      </c>
      <c r="AE1788" s="293"/>
      <c r="AF1788" s="293"/>
      <c r="AG1788" s="293"/>
    </row>
    <row r="1789" spans="1:33" s="271" customFormat="1" x14ac:dyDescent="0.25">
      <c r="A1789" s="275">
        <v>3011</v>
      </c>
      <c r="B1789" s="275" t="s">
        <v>164</v>
      </c>
      <c r="C1789" s="275" t="s">
        <v>22</v>
      </c>
      <c r="D1789" s="275">
        <v>8104</v>
      </c>
      <c r="E1789" s="275" t="s">
        <v>140</v>
      </c>
      <c r="F1789" s="275" t="s">
        <v>22</v>
      </c>
      <c r="G1789" s="276">
        <v>358409</v>
      </c>
      <c r="H1789" s="277" t="s">
        <v>59</v>
      </c>
      <c r="I1789" s="277" t="s">
        <v>255</v>
      </c>
      <c r="J1789" s="278">
        <v>42464</v>
      </c>
      <c r="K1789" s="279">
        <v>63</v>
      </c>
      <c r="L1789" s="275" t="s">
        <v>111</v>
      </c>
      <c r="M1789" s="275" t="s">
        <v>42</v>
      </c>
      <c r="N1789" s="278">
        <v>42527</v>
      </c>
      <c r="O1789" s="278" t="s">
        <v>268</v>
      </c>
      <c r="P1789" s="279">
        <v>0</v>
      </c>
      <c r="Q1789" s="278" t="s">
        <v>33</v>
      </c>
      <c r="R1789" s="275">
        <v>-18900</v>
      </c>
      <c r="S1789" s="275" t="s">
        <v>248</v>
      </c>
      <c r="T1789" s="275">
        <v>-16944.59</v>
      </c>
      <c r="U1789" s="280" t="s">
        <v>248</v>
      </c>
      <c r="V1789" s="281">
        <v>-18899.994802236244</v>
      </c>
      <c r="W1789" s="275" t="s">
        <v>100</v>
      </c>
      <c r="X1789" s="275" t="s">
        <v>107</v>
      </c>
      <c r="Y1789" s="275">
        <v>-16.940000000000001</v>
      </c>
      <c r="Z1789" s="275">
        <v>1</v>
      </c>
      <c r="AA1789" s="282" t="s">
        <v>631</v>
      </c>
      <c r="AB1789" s="289" t="s">
        <v>439</v>
      </c>
      <c r="AC1789" s="275" t="s">
        <v>2581</v>
      </c>
      <c r="AD1789" s="290" t="s">
        <v>349</v>
      </c>
      <c r="AE1789" s="293"/>
      <c r="AF1789" s="293"/>
      <c r="AG1789" s="293"/>
    </row>
    <row r="1790" spans="1:33" s="271" customFormat="1" x14ac:dyDescent="0.25">
      <c r="A1790" s="275">
        <v>3011</v>
      </c>
      <c r="B1790" s="275" t="s">
        <v>164</v>
      </c>
      <c r="C1790" s="275" t="s">
        <v>22</v>
      </c>
      <c r="D1790" s="275">
        <v>8104</v>
      </c>
      <c r="E1790" s="275" t="s">
        <v>140</v>
      </c>
      <c r="F1790" s="275" t="s">
        <v>22</v>
      </c>
      <c r="G1790" s="276">
        <v>358424</v>
      </c>
      <c r="H1790" s="277" t="s">
        <v>59</v>
      </c>
      <c r="I1790" s="277" t="s">
        <v>255</v>
      </c>
      <c r="J1790" s="278">
        <v>42464</v>
      </c>
      <c r="K1790" s="279">
        <v>63</v>
      </c>
      <c r="L1790" s="275" t="s">
        <v>111</v>
      </c>
      <c r="M1790" s="275" t="s">
        <v>42</v>
      </c>
      <c r="N1790" s="278">
        <v>42527</v>
      </c>
      <c r="O1790" s="278" t="s">
        <v>268</v>
      </c>
      <c r="P1790" s="279">
        <v>0</v>
      </c>
      <c r="Q1790" s="278" t="s">
        <v>33</v>
      </c>
      <c r="R1790" s="275">
        <v>-18112.5</v>
      </c>
      <c r="S1790" s="275" t="s">
        <v>248</v>
      </c>
      <c r="T1790" s="275">
        <v>-16238.57</v>
      </c>
      <c r="U1790" s="280" t="s">
        <v>248</v>
      </c>
      <c r="V1790" s="281">
        <v>-18112.500131059493</v>
      </c>
      <c r="W1790" s="275" t="s">
        <v>100</v>
      </c>
      <c r="X1790" s="275" t="s">
        <v>107</v>
      </c>
      <c r="Y1790" s="275">
        <v>-16.239999999999998</v>
      </c>
      <c r="Z1790" s="275">
        <v>1</v>
      </c>
      <c r="AA1790" s="282" t="s">
        <v>631</v>
      </c>
      <c r="AB1790" s="289" t="s">
        <v>439</v>
      </c>
      <c r="AC1790" s="275" t="s">
        <v>2581</v>
      </c>
      <c r="AD1790" s="290" t="s">
        <v>349</v>
      </c>
      <c r="AE1790" s="293"/>
      <c r="AF1790" s="293"/>
      <c r="AG1790" s="293"/>
    </row>
    <row r="1791" spans="1:33" s="271" customFormat="1" x14ac:dyDescent="0.25">
      <c r="A1791" s="275">
        <v>3011</v>
      </c>
      <c r="B1791" s="275" t="s">
        <v>164</v>
      </c>
      <c r="C1791" s="275" t="s">
        <v>22</v>
      </c>
      <c r="D1791" s="275">
        <v>8104</v>
      </c>
      <c r="E1791" s="275" t="s">
        <v>140</v>
      </c>
      <c r="F1791" s="275" t="s">
        <v>22</v>
      </c>
      <c r="G1791" s="276">
        <v>358408</v>
      </c>
      <c r="H1791" s="277" t="s">
        <v>59</v>
      </c>
      <c r="I1791" s="277" t="s">
        <v>255</v>
      </c>
      <c r="J1791" s="278">
        <v>42464</v>
      </c>
      <c r="K1791" s="279">
        <v>63</v>
      </c>
      <c r="L1791" s="275" t="s">
        <v>111</v>
      </c>
      <c r="M1791" s="275" t="s">
        <v>42</v>
      </c>
      <c r="N1791" s="278">
        <v>42527</v>
      </c>
      <c r="O1791" s="278" t="s">
        <v>268</v>
      </c>
      <c r="P1791" s="279">
        <v>0</v>
      </c>
      <c r="Q1791" s="278" t="s">
        <v>33</v>
      </c>
      <c r="R1791" s="275">
        <v>-18000</v>
      </c>
      <c r="S1791" s="275" t="s">
        <v>248</v>
      </c>
      <c r="T1791" s="275">
        <v>-16137.71</v>
      </c>
      <c r="U1791" s="280" t="s">
        <v>248</v>
      </c>
      <c r="V1791" s="281">
        <v>-18000.000892319957</v>
      </c>
      <c r="W1791" s="275" t="s">
        <v>100</v>
      </c>
      <c r="X1791" s="275" t="s">
        <v>107</v>
      </c>
      <c r="Y1791" s="275">
        <v>-16.14</v>
      </c>
      <c r="Z1791" s="275">
        <v>1</v>
      </c>
      <c r="AA1791" s="282" t="s">
        <v>631</v>
      </c>
      <c r="AB1791" s="289" t="s">
        <v>439</v>
      </c>
      <c r="AC1791" s="275" t="s">
        <v>2581</v>
      </c>
      <c r="AD1791" s="290" t="s">
        <v>349</v>
      </c>
      <c r="AE1791" s="293"/>
      <c r="AF1791" s="293"/>
      <c r="AG1791" s="293"/>
    </row>
    <row r="1792" spans="1:33" s="271" customFormat="1" x14ac:dyDescent="0.25">
      <c r="A1792" s="275">
        <v>3011</v>
      </c>
      <c r="B1792" s="275" t="s">
        <v>164</v>
      </c>
      <c r="C1792" s="275" t="s">
        <v>22</v>
      </c>
      <c r="D1792" s="275">
        <v>8104</v>
      </c>
      <c r="E1792" s="275" t="s">
        <v>140</v>
      </c>
      <c r="F1792" s="275" t="s">
        <v>22</v>
      </c>
      <c r="G1792" s="276">
        <v>358411</v>
      </c>
      <c r="H1792" s="277" t="s">
        <v>59</v>
      </c>
      <c r="I1792" s="277" t="s">
        <v>255</v>
      </c>
      <c r="J1792" s="278">
        <v>42464</v>
      </c>
      <c r="K1792" s="279">
        <v>63</v>
      </c>
      <c r="L1792" s="275" t="s">
        <v>111</v>
      </c>
      <c r="M1792" s="275" t="s">
        <v>42</v>
      </c>
      <c r="N1792" s="278">
        <v>42527</v>
      </c>
      <c r="O1792" s="278" t="s">
        <v>268</v>
      </c>
      <c r="P1792" s="279">
        <v>0</v>
      </c>
      <c r="Q1792" s="278" t="s">
        <v>33</v>
      </c>
      <c r="R1792" s="275">
        <v>-15900</v>
      </c>
      <c r="S1792" s="275" t="s">
        <v>248</v>
      </c>
      <c r="T1792" s="275">
        <v>-14254.98</v>
      </c>
      <c r="U1792" s="280" t="s">
        <v>248</v>
      </c>
      <c r="V1792" s="281">
        <v>-15900.003948515816</v>
      </c>
      <c r="W1792" s="275" t="s">
        <v>100</v>
      </c>
      <c r="X1792" s="275" t="s">
        <v>107</v>
      </c>
      <c r="Y1792" s="275">
        <v>-14.25</v>
      </c>
      <c r="Z1792" s="275">
        <v>1</v>
      </c>
      <c r="AA1792" s="282" t="s">
        <v>631</v>
      </c>
      <c r="AB1792" s="289" t="s">
        <v>439</v>
      </c>
      <c r="AC1792" s="275" t="s">
        <v>2581</v>
      </c>
      <c r="AD1792" s="290" t="s">
        <v>349</v>
      </c>
      <c r="AE1792" s="293"/>
      <c r="AF1792" s="293"/>
      <c r="AG1792" s="293"/>
    </row>
    <row r="1793" spans="1:33" s="271" customFormat="1" x14ac:dyDescent="0.25">
      <c r="A1793" s="275">
        <v>3011</v>
      </c>
      <c r="B1793" s="275" t="s">
        <v>164</v>
      </c>
      <c r="C1793" s="275" t="s">
        <v>22</v>
      </c>
      <c r="D1793" s="275">
        <v>8104</v>
      </c>
      <c r="E1793" s="275" t="s">
        <v>140</v>
      </c>
      <c r="F1793" s="275" t="s">
        <v>22</v>
      </c>
      <c r="G1793" s="276">
        <v>358418</v>
      </c>
      <c r="H1793" s="277" t="s">
        <v>59</v>
      </c>
      <c r="I1793" s="277" t="s">
        <v>255</v>
      </c>
      <c r="J1793" s="278">
        <v>42464</v>
      </c>
      <c r="K1793" s="279">
        <v>63</v>
      </c>
      <c r="L1793" s="275" t="s">
        <v>111</v>
      </c>
      <c r="M1793" s="275" t="s">
        <v>42</v>
      </c>
      <c r="N1793" s="278">
        <v>42527</v>
      </c>
      <c r="O1793" s="278" t="s">
        <v>268</v>
      </c>
      <c r="P1793" s="279">
        <v>0</v>
      </c>
      <c r="Q1793" s="278" t="s">
        <v>33</v>
      </c>
      <c r="R1793" s="275">
        <v>-15662.5</v>
      </c>
      <c r="S1793" s="275" t="s">
        <v>248</v>
      </c>
      <c r="T1793" s="275">
        <v>-14042.05</v>
      </c>
      <c r="U1793" s="280" t="s">
        <v>248</v>
      </c>
      <c r="V1793" s="281">
        <v>-15662.501837621414</v>
      </c>
      <c r="W1793" s="275" t="s">
        <v>100</v>
      </c>
      <c r="X1793" s="275" t="s">
        <v>107</v>
      </c>
      <c r="Y1793" s="275">
        <v>-14.04</v>
      </c>
      <c r="Z1793" s="275">
        <v>1</v>
      </c>
      <c r="AA1793" s="282" t="s">
        <v>631</v>
      </c>
      <c r="AB1793" s="289" t="s">
        <v>439</v>
      </c>
      <c r="AC1793" s="275" t="s">
        <v>2581</v>
      </c>
      <c r="AD1793" s="290" t="s">
        <v>349</v>
      </c>
      <c r="AE1793" s="293"/>
      <c r="AF1793" s="293"/>
      <c r="AG1793" s="293"/>
    </row>
    <row r="1794" spans="1:33" s="271" customFormat="1" x14ac:dyDescent="0.25">
      <c r="A1794" s="275">
        <v>3011</v>
      </c>
      <c r="B1794" s="275" t="s">
        <v>164</v>
      </c>
      <c r="C1794" s="275" t="s">
        <v>22</v>
      </c>
      <c r="D1794" s="275">
        <v>8104</v>
      </c>
      <c r="E1794" s="275" t="s">
        <v>140</v>
      </c>
      <c r="F1794" s="275" t="s">
        <v>22</v>
      </c>
      <c r="G1794" s="276">
        <v>358425</v>
      </c>
      <c r="H1794" s="277" t="s">
        <v>59</v>
      </c>
      <c r="I1794" s="277" t="s">
        <v>255</v>
      </c>
      <c r="J1794" s="278">
        <v>42464</v>
      </c>
      <c r="K1794" s="279">
        <v>63</v>
      </c>
      <c r="L1794" s="275" t="s">
        <v>111</v>
      </c>
      <c r="M1794" s="275" t="s">
        <v>42</v>
      </c>
      <c r="N1794" s="278">
        <v>42527</v>
      </c>
      <c r="O1794" s="278" t="s">
        <v>268</v>
      </c>
      <c r="P1794" s="279">
        <v>0</v>
      </c>
      <c r="Q1794" s="278" t="s">
        <v>33</v>
      </c>
      <c r="R1794" s="275">
        <v>-15312.5</v>
      </c>
      <c r="S1794" s="275" t="s">
        <v>248</v>
      </c>
      <c r="T1794" s="275">
        <v>-13728.26</v>
      </c>
      <c r="U1794" s="280" t="s">
        <v>248</v>
      </c>
      <c r="V1794" s="281">
        <v>-15312.500487987478</v>
      </c>
      <c r="W1794" s="275" t="s">
        <v>100</v>
      </c>
      <c r="X1794" s="275" t="s">
        <v>107</v>
      </c>
      <c r="Y1794" s="275">
        <v>-13.73</v>
      </c>
      <c r="Z1794" s="275">
        <v>1</v>
      </c>
      <c r="AA1794" s="282" t="s">
        <v>631</v>
      </c>
      <c r="AB1794" s="289" t="s">
        <v>439</v>
      </c>
      <c r="AC1794" s="275" t="s">
        <v>2581</v>
      </c>
      <c r="AD1794" s="290" t="s">
        <v>349</v>
      </c>
      <c r="AE1794" s="293"/>
      <c r="AF1794" s="293"/>
      <c r="AG1794" s="293"/>
    </row>
    <row r="1795" spans="1:33" s="271" customFormat="1" x14ac:dyDescent="0.25">
      <c r="A1795" s="275">
        <v>3011</v>
      </c>
      <c r="B1795" s="275" t="s">
        <v>164</v>
      </c>
      <c r="C1795" s="275" t="s">
        <v>22</v>
      </c>
      <c r="D1795" s="275">
        <v>8104</v>
      </c>
      <c r="E1795" s="275" t="s">
        <v>140</v>
      </c>
      <c r="F1795" s="275" t="s">
        <v>22</v>
      </c>
      <c r="G1795" s="276">
        <v>358423</v>
      </c>
      <c r="H1795" s="277" t="s">
        <v>59</v>
      </c>
      <c r="I1795" s="277" t="s">
        <v>255</v>
      </c>
      <c r="J1795" s="278">
        <v>42464</v>
      </c>
      <c r="K1795" s="279">
        <v>63</v>
      </c>
      <c r="L1795" s="275" t="s">
        <v>111</v>
      </c>
      <c r="M1795" s="275" t="s">
        <v>42</v>
      </c>
      <c r="N1795" s="278">
        <v>42527</v>
      </c>
      <c r="O1795" s="278" t="s">
        <v>268</v>
      </c>
      <c r="P1795" s="279">
        <v>0</v>
      </c>
      <c r="Q1795" s="278" t="s">
        <v>33</v>
      </c>
      <c r="R1795" s="275">
        <v>-13475</v>
      </c>
      <c r="S1795" s="275" t="s">
        <v>248</v>
      </c>
      <c r="T1795" s="275">
        <v>-12080.87</v>
      </c>
      <c r="U1795" s="280" t="s">
        <v>248</v>
      </c>
      <c r="V1795" s="281">
        <v>-13475.001767908918</v>
      </c>
      <c r="W1795" s="275" t="s">
        <v>100</v>
      </c>
      <c r="X1795" s="275" t="s">
        <v>107</v>
      </c>
      <c r="Y1795" s="275">
        <v>-12.08</v>
      </c>
      <c r="Z1795" s="275">
        <v>1</v>
      </c>
      <c r="AA1795" s="282" t="s">
        <v>631</v>
      </c>
      <c r="AB1795" s="289" t="s">
        <v>439</v>
      </c>
      <c r="AC1795" s="275" t="s">
        <v>2581</v>
      </c>
      <c r="AD1795" s="290" t="s">
        <v>349</v>
      </c>
      <c r="AE1795" s="293"/>
      <c r="AF1795" s="293"/>
      <c r="AG1795" s="293"/>
    </row>
    <row r="1796" spans="1:33" s="271" customFormat="1" x14ac:dyDescent="0.25">
      <c r="A1796" s="275">
        <v>3011</v>
      </c>
      <c r="B1796" s="275" t="s">
        <v>164</v>
      </c>
      <c r="C1796" s="275" t="s">
        <v>22</v>
      </c>
      <c r="D1796" s="275">
        <v>8104</v>
      </c>
      <c r="E1796" s="275" t="s">
        <v>140</v>
      </c>
      <c r="F1796" s="275" t="s">
        <v>22</v>
      </c>
      <c r="G1796" s="276">
        <v>358431</v>
      </c>
      <c r="H1796" s="277" t="s">
        <v>59</v>
      </c>
      <c r="I1796" s="277" t="s">
        <v>255</v>
      </c>
      <c r="J1796" s="278">
        <v>42464</v>
      </c>
      <c r="K1796" s="279">
        <v>63</v>
      </c>
      <c r="L1796" s="275" t="s">
        <v>111</v>
      </c>
      <c r="M1796" s="275" t="s">
        <v>42</v>
      </c>
      <c r="N1796" s="278">
        <v>42527</v>
      </c>
      <c r="O1796" s="278" t="s">
        <v>268</v>
      </c>
      <c r="P1796" s="279">
        <v>0</v>
      </c>
      <c r="Q1796" s="278" t="s">
        <v>33</v>
      </c>
      <c r="R1796" s="275">
        <v>-12256.34</v>
      </c>
      <c r="S1796" s="275" t="s">
        <v>248</v>
      </c>
      <c r="T1796" s="275">
        <v>-10988.29</v>
      </c>
      <c r="U1796" s="280" t="s">
        <v>248</v>
      </c>
      <c r="V1796" s="281">
        <v>-12256.338092893631</v>
      </c>
      <c r="W1796" s="275" t="s">
        <v>100</v>
      </c>
      <c r="X1796" s="275" t="s">
        <v>107</v>
      </c>
      <c r="Y1796" s="275">
        <v>-10.99</v>
      </c>
      <c r="Z1796" s="275">
        <v>1</v>
      </c>
      <c r="AA1796" s="282" t="s">
        <v>631</v>
      </c>
      <c r="AB1796" s="289" t="s">
        <v>439</v>
      </c>
      <c r="AC1796" s="275" t="s">
        <v>2582</v>
      </c>
      <c r="AD1796" s="290" t="s">
        <v>349</v>
      </c>
      <c r="AE1796" s="293"/>
      <c r="AF1796" s="293"/>
      <c r="AG1796" s="293"/>
    </row>
    <row r="1797" spans="1:33" s="271" customFormat="1" x14ac:dyDescent="0.25">
      <c r="A1797" s="275">
        <v>3011</v>
      </c>
      <c r="B1797" s="275" t="s">
        <v>164</v>
      </c>
      <c r="C1797" s="275" t="s">
        <v>22</v>
      </c>
      <c r="D1797" s="275">
        <v>8104</v>
      </c>
      <c r="E1797" s="275" t="s">
        <v>140</v>
      </c>
      <c r="F1797" s="275" t="s">
        <v>22</v>
      </c>
      <c r="G1797" s="276">
        <v>358407</v>
      </c>
      <c r="H1797" s="277" t="s">
        <v>59</v>
      </c>
      <c r="I1797" s="277" t="s">
        <v>255</v>
      </c>
      <c r="J1797" s="278">
        <v>42464</v>
      </c>
      <c r="K1797" s="279">
        <v>63</v>
      </c>
      <c r="L1797" s="275" t="s">
        <v>111</v>
      </c>
      <c r="M1797" s="275" t="s">
        <v>42</v>
      </c>
      <c r="N1797" s="278">
        <v>42527</v>
      </c>
      <c r="O1797" s="278" t="s">
        <v>268</v>
      </c>
      <c r="P1797" s="279">
        <v>0</v>
      </c>
      <c r="Q1797" s="278" t="s">
        <v>33</v>
      </c>
      <c r="R1797" s="275">
        <v>-11700</v>
      </c>
      <c r="S1797" s="275" t="s">
        <v>248</v>
      </c>
      <c r="T1797" s="275">
        <v>-10489.51</v>
      </c>
      <c r="U1797" s="280" t="s">
        <v>248</v>
      </c>
      <c r="V1797" s="281">
        <v>-11699.998906908051</v>
      </c>
      <c r="W1797" s="275" t="s">
        <v>100</v>
      </c>
      <c r="X1797" s="275" t="s">
        <v>107</v>
      </c>
      <c r="Y1797" s="275">
        <v>-10.49</v>
      </c>
      <c r="Z1797" s="275">
        <v>1</v>
      </c>
      <c r="AA1797" s="282" t="s">
        <v>631</v>
      </c>
      <c r="AB1797" s="289" t="s">
        <v>439</v>
      </c>
      <c r="AC1797" s="275" t="s">
        <v>2581</v>
      </c>
      <c r="AD1797" s="290" t="s">
        <v>349</v>
      </c>
      <c r="AE1797" s="293"/>
      <c r="AF1797" s="293"/>
      <c r="AG1797" s="293"/>
    </row>
    <row r="1798" spans="1:33" s="271" customFormat="1" x14ac:dyDescent="0.25">
      <c r="A1798" s="275">
        <v>3011</v>
      </c>
      <c r="B1798" s="275" t="s">
        <v>164</v>
      </c>
      <c r="C1798" s="275" t="s">
        <v>22</v>
      </c>
      <c r="D1798" s="275">
        <v>8104</v>
      </c>
      <c r="E1798" s="275" t="s">
        <v>140</v>
      </c>
      <c r="F1798" s="275" t="s">
        <v>22</v>
      </c>
      <c r="G1798" s="276">
        <v>358420</v>
      </c>
      <c r="H1798" s="277" t="s">
        <v>59</v>
      </c>
      <c r="I1798" s="277" t="s">
        <v>255</v>
      </c>
      <c r="J1798" s="278">
        <v>42464</v>
      </c>
      <c r="K1798" s="279">
        <v>63</v>
      </c>
      <c r="L1798" s="275" t="s">
        <v>111</v>
      </c>
      <c r="M1798" s="275" t="s">
        <v>42</v>
      </c>
      <c r="N1798" s="278">
        <v>42527</v>
      </c>
      <c r="O1798" s="278" t="s">
        <v>268</v>
      </c>
      <c r="P1798" s="279">
        <v>0</v>
      </c>
      <c r="Q1798" s="278" t="s">
        <v>33</v>
      </c>
      <c r="R1798" s="275">
        <v>-3937.5</v>
      </c>
      <c r="S1798" s="275" t="s">
        <v>248</v>
      </c>
      <c r="T1798" s="275">
        <v>-3530.12</v>
      </c>
      <c r="U1798" s="280" t="s">
        <v>248</v>
      </c>
      <c r="V1798" s="281">
        <v>-3937.4956638827025</v>
      </c>
      <c r="W1798" s="275" t="s">
        <v>100</v>
      </c>
      <c r="X1798" s="275" t="s">
        <v>107</v>
      </c>
      <c r="Y1798" s="275">
        <v>-3.53</v>
      </c>
      <c r="Z1798" s="275">
        <v>1</v>
      </c>
      <c r="AA1798" s="282" t="s">
        <v>631</v>
      </c>
      <c r="AB1798" s="289" t="s">
        <v>439</v>
      </c>
      <c r="AC1798" s="275" t="s">
        <v>2581</v>
      </c>
      <c r="AD1798" s="290" t="s">
        <v>349</v>
      </c>
      <c r="AE1798" s="293"/>
      <c r="AF1798" s="293"/>
      <c r="AG1798" s="293"/>
    </row>
    <row r="1799" spans="1:33" s="271" customFormat="1" x14ac:dyDescent="0.25">
      <c r="A1799" s="275">
        <v>3011</v>
      </c>
      <c r="B1799" s="275" t="s">
        <v>164</v>
      </c>
      <c r="C1799" s="275" t="s">
        <v>22</v>
      </c>
      <c r="D1799" s="275">
        <v>8104</v>
      </c>
      <c r="E1799" s="275" t="s">
        <v>140</v>
      </c>
      <c r="F1799" s="275" t="s">
        <v>22</v>
      </c>
      <c r="G1799" s="276">
        <v>358421</v>
      </c>
      <c r="H1799" s="277" t="s">
        <v>59</v>
      </c>
      <c r="I1799" s="277" t="s">
        <v>255</v>
      </c>
      <c r="J1799" s="278">
        <v>42464</v>
      </c>
      <c r="K1799" s="279">
        <v>63</v>
      </c>
      <c r="L1799" s="275" t="s">
        <v>111</v>
      </c>
      <c r="M1799" s="275" t="s">
        <v>42</v>
      </c>
      <c r="N1799" s="278">
        <v>42527</v>
      </c>
      <c r="O1799" s="278" t="s">
        <v>268</v>
      </c>
      <c r="P1799" s="279">
        <v>0</v>
      </c>
      <c r="Q1799" s="278" t="s">
        <v>33</v>
      </c>
      <c r="R1799" s="275">
        <v>-3937.5</v>
      </c>
      <c r="S1799" s="275" t="s">
        <v>248</v>
      </c>
      <c r="T1799" s="275">
        <v>-3530.12</v>
      </c>
      <c r="U1799" s="280" t="s">
        <v>248</v>
      </c>
      <c r="V1799" s="281">
        <v>-3937.4956638827025</v>
      </c>
      <c r="W1799" s="275" t="s">
        <v>100</v>
      </c>
      <c r="X1799" s="275" t="s">
        <v>107</v>
      </c>
      <c r="Y1799" s="275">
        <v>-3.53</v>
      </c>
      <c r="Z1799" s="275">
        <v>1</v>
      </c>
      <c r="AA1799" s="282" t="s">
        <v>631</v>
      </c>
      <c r="AB1799" s="289" t="s">
        <v>439</v>
      </c>
      <c r="AC1799" s="275" t="s">
        <v>2581</v>
      </c>
      <c r="AD1799" s="290" t="s">
        <v>349</v>
      </c>
      <c r="AE1799" s="293"/>
      <c r="AF1799" s="293"/>
      <c r="AG1799" s="293"/>
    </row>
    <row r="1800" spans="1:33" s="271" customFormat="1" x14ac:dyDescent="0.25">
      <c r="A1800" s="275">
        <v>3011</v>
      </c>
      <c r="B1800" s="275" t="s">
        <v>164</v>
      </c>
      <c r="C1800" s="275" t="s">
        <v>22</v>
      </c>
      <c r="D1800" s="275">
        <v>8104</v>
      </c>
      <c r="E1800" s="275" t="s">
        <v>140</v>
      </c>
      <c r="F1800" s="275" t="s">
        <v>22</v>
      </c>
      <c r="G1800" s="276">
        <v>358416</v>
      </c>
      <c r="H1800" s="277" t="s">
        <v>59</v>
      </c>
      <c r="I1800" s="277" t="s">
        <v>255</v>
      </c>
      <c r="J1800" s="278">
        <v>42464</v>
      </c>
      <c r="K1800" s="279">
        <v>63</v>
      </c>
      <c r="L1800" s="275" t="s">
        <v>111</v>
      </c>
      <c r="M1800" s="275" t="s">
        <v>42</v>
      </c>
      <c r="N1800" s="278">
        <v>42527</v>
      </c>
      <c r="O1800" s="278" t="s">
        <v>268</v>
      </c>
      <c r="P1800" s="279">
        <v>0</v>
      </c>
      <c r="Q1800" s="278" t="s">
        <v>33</v>
      </c>
      <c r="R1800" s="275">
        <v>-3850</v>
      </c>
      <c r="S1800" s="275" t="s">
        <v>248</v>
      </c>
      <c r="T1800" s="275">
        <v>-3451.68</v>
      </c>
      <c r="U1800" s="280" t="s">
        <v>248</v>
      </c>
      <c r="V1800" s="281">
        <v>-3850.0036919738272</v>
      </c>
      <c r="W1800" s="275" t="s">
        <v>100</v>
      </c>
      <c r="X1800" s="275" t="s">
        <v>107</v>
      </c>
      <c r="Y1800" s="275">
        <v>-3.45</v>
      </c>
      <c r="Z1800" s="275">
        <v>1</v>
      </c>
      <c r="AA1800" s="282" t="s">
        <v>631</v>
      </c>
      <c r="AB1800" s="289" t="s">
        <v>439</v>
      </c>
      <c r="AC1800" s="275" t="s">
        <v>2581</v>
      </c>
      <c r="AD1800" s="290" t="s">
        <v>349</v>
      </c>
      <c r="AE1800" s="293"/>
      <c r="AF1800" s="293"/>
      <c r="AG1800" s="293"/>
    </row>
    <row r="1801" spans="1:33" s="271" customFormat="1" x14ac:dyDescent="0.25">
      <c r="A1801" s="275">
        <v>3011</v>
      </c>
      <c r="B1801" s="275" t="s">
        <v>164</v>
      </c>
      <c r="C1801" s="275" t="s">
        <v>22</v>
      </c>
      <c r="D1801" s="275">
        <v>8104</v>
      </c>
      <c r="E1801" s="275" t="s">
        <v>140</v>
      </c>
      <c r="F1801" s="275" t="s">
        <v>22</v>
      </c>
      <c r="G1801" s="276">
        <v>358412</v>
      </c>
      <c r="H1801" s="277" t="s">
        <v>59</v>
      </c>
      <c r="I1801" s="277" t="s">
        <v>255</v>
      </c>
      <c r="J1801" s="278">
        <v>42464</v>
      </c>
      <c r="K1801" s="279">
        <v>63</v>
      </c>
      <c r="L1801" s="275" t="s">
        <v>111</v>
      </c>
      <c r="M1801" s="275" t="s">
        <v>42</v>
      </c>
      <c r="N1801" s="278">
        <v>42527</v>
      </c>
      <c r="O1801" s="278" t="s">
        <v>268</v>
      </c>
      <c r="P1801" s="279">
        <v>0</v>
      </c>
      <c r="Q1801" s="278" t="s">
        <v>33</v>
      </c>
      <c r="R1801" s="275">
        <v>-1800</v>
      </c>
      <c r="S1801" s="275" t="s">
        <v>248</v>
      </c>
      <c r="T1801" s="275">
        <v>-1613.77</v>
      </c>
      <c r="U1801" s="280" t="s">
        <v>248</v>
      </c>
      <c r="V1801" s="281">
        <v>-1799.998973832048</v>
      </c>
      <c r="W1801" s="275" t="s">
        <v>100</v>
      </c>
      <c r="X1801" s="275" t="s">
        <v>107</v>
      </c>
      <c r="Y1801" s="275">
        <v>-1.61</v>
      </c>
      <c r="Z1801" s="275">
        <v>1</v>
      </c>
      <c r="AA1801" s="282" t="s">
        <v>631</v>
      </c>
      <c r="AB1801" s="289" t="s">
        <v>439</v>
      </c>
      <c r="AC1801" s="275" t="s">
        <v>2581</v>
      </c>
      <c r="AD1801" s="290" t="s">
        <v>349</v>
      </c>
      <c r="AE1801" s="293"/>
      <c r="AF1801" s="293"/>
      <c r="AG1801" s="293"/>
    </row>
    <row r="1802" spans="1:33" s="271" customFormat="1" x14ac:dyDescent="0.25">
      <c r="A1802" s="275">
        <v>3011</v>
      </c>
      <c r="B1802" s="275" t="s">
        <v>164</v>
      </c>
      <c r="C1802" s="275" t="s">
        <v>22</v>
      </c>
      <c r="D1802" s="275">
        <v>8104</v>
      </c>
      <c r="E1802" s="275" t="s">
        <v>140</v>
      </c>
      <c r="F1802" s="275" t="s">
        <v>22</v>
      </c>
      <c r="G1802" s="276">
        <v>358422</v>
      </c>
      <c r="H1802" s="277" t="s">
        <v>59</v>
      </c>
      <c r="I1802" s="277" t="s">
        <v>255</v>
      </c>
      <c r="J1802" s="278">
        <v>42464</v>
      </c>
      <c r="K1802" s="279">
        <v>63</v>
      </c>
      <c r="L1802" s="275" t="s">
        <v>111</v>
      </c>
      <c r="M1802" s="275" t="s">
        <v>42</v>
      </c>
      <c r="N1802" s="278">
        <v>42527</v>
      </c>
      <c r="O1802" s="278" t="s">
        <v>268</v>
      </c>
      <c r="P1802" s="279">
        <v>0</v>
      </c>
      <c r="Q1802" s="278" t="s">
        <v>33</v>
      </c>
      <c r="R1802" s="275">
        <v>7000.2</v>
      </c>
      <c r="S1802" s="275" t="s">
        <v>248</v>
      </c>
      <c r="T1802" s="275">
        <v>6275.96</v>
      </c>
      <c r="U1802" s="280" t="s">
        <v>248</v>
      </c>
      <c r="V1802" s="281">
        <v>7000.2054566703928</v>
      </c>
      <c r="W1802" s="275" t="s">
        <v>100</v>
      </c>
      <c r="X1802" s="275" t="s">
        <v>107</v>
      </c>
      <c r="Y1802" s="275">
        <v>6.28</v>
      </c>
      <c r="Z1802" s="275">
        <v>1</v>
      </c>
      <c r="AA1802" s="282" t="s">
        <v>629</v>
      </c>
      <c r="AB1802" s="289" t="s">
        <v>439</v>
      </c>
      <c r="AC1802" s="275" t="s">
        <v>2581</v>
      </c>
      <c r="AD1802" s="290" t="s">
        <v>349</v>
      </c>
      <c r="AE1802" s="293"/>
      <c r="AF1802" s="293"/>
      <c r="AG1802" s="293"/>
    </row>
    <row r="1803" spans="1:33" s="271" customFormat="1" x14ac:dyDescent="0.25">
      <c r="A1803" s="275">
        <v>3011</v>
      </c>
      <c r="B1803" s="275" t="s">
        <v>164</v>
      </c>
      <c r="C1803" s="275" t="s">
        <v>22</v>
      </c>
      <c r="D1803" s="275">
        <v>8104</v>
      </c>
      <c r="E1803" s="275" t="s">
        <v>140</v>
      </c>
      <c r="F1803" s="275" t="s">
        <v>22</v>
      </c>
      <c r="G1803" s="276">
        <v>358427</v>
      </c>
      <c r="H1803" s="277" t="s">
        <v>59</v>
      </c>
      <c r="I1803" s="277" t="s">
        <v>255</v>
      </c>
      <c r="J1803" s="278">
        <v>42464</v>
      </c>
      <c r="K1803" s="279">
        <v>63</v>
      </c>
      <c r="L1803" s="275" t="s">
        <v>111</v>
      </c>
      <c r="M1803" s="275" t="s">
        <v>42</v>
      </c>
      <c r="N1803" s="278">
        <v>42527</v>
      </c>
      <c r="O1803" s="278" t="s">
        <v>268</v>
      </c>
      <c r="P1803" s="279">
        <v>0</v>
      </c>
      <c r="Q1803" s="278" t="s">
        <v>33</v>
      </c>
      <c r="R1803" s="275">
        <v>16000</v>
      </c>
      <c r="S1803" s="275" t="s">
        <v>248</v>
      </c>
      <c r="T1803" s="275">
        <v>14344.63</v>
      </c>
      <c r="U1803" s="280" t="s">
        <v>248</v>
      </c>
      <c r="V1803" s="281">
        <v>15999.99955384002</v>
      </c>
      <c r="W1803" s="275" t="s">
        <v>100</v>
      </c>
      <c r="X1803" s="275" t="s">
        <v>107</v>
      </c>
      <c r="Y1803" s="275">
        <v>14.34</v>
      </c>
      <c r="Z1803" s="275">
        <v>1</v>
      </c>
      <c r="AA1803" s="282" t="s">
        <v>630</v>
      </c>
      <c r="AB1803" s="289" t="s">
        <v>439</v>
      </c>
      <c r="AC1803" s="275" t="s">
        <v>2582</v>
      </c>
      <c r="AD1803" s="290" t="s">
        <v>350</v>
      </c>
      <c r="AE1803" s="293"/>
      <c r="AF1803" s="293" t="s">
        <v>2134</v>
      </c>
      <c r="AG1803" s="293"/>
    </row>
    <row r="1804" spans="1:33" s="271" customFormat="1" x14ac:dyDescent="0.25">
      <c r="A1804" s="275">
        <v>3011</v>
      </c>
      <c r="B1804" s="275" t="s">
        <v>164</v>
      </c>
      <c r="C1804" s="275" t="s">
        <v>22</v>
      </c>
      <c r="D1804" s="275">
        <v>8104</v>
      </c>
      <c r="E1804" s="275" t="s">
        <v>140</v>
      </c>
      <c r="F1804" s="275" t="s">
        <v>22</v>
      </c>
      <c r="G1804" s="276">
        <v>358419</v>
      </c>
      <c r="H1804" s="277" t="s">
        <v>59</v>
      </c>
      <c r="I1804" s="277" t="s">
        <v>255</v>
      </c>
      <c r="J1804" s="278">
        <v>42464</v>
      </c>
      <c r="K1804" s="279">
        <v>63</v>
      </c>
      <c r="L1804" s="275" t="s">
        <v>111</v>
      </c>
      <c r="M1804" s="275" t="s">
        <v>42</v>
      </c>
      <c r="N1804" s="278">
        <v>42527</v>
      </c>
      <c r="O1804" s="278" t="s">
        <v>268</v>
      </c>
      <c r="P1804" s="279">
        <v>0</v>
      </c>
      <c r="Q1804" s="278" t="s">
        <v>33</v>
      </c>
      <c r="R1804" s="275">
        <v>30956.44</v>
      </c>
      <c r="S1804" s="275" t="s">
        <v>248</v>
      </c>
      <c r="T1804" s="275">
        <v>27753.67</v>
      </c>
      <c r="U1804" s="280" t="s">
        <v>248</v>
      </c>
      <c r="V1804" s="281">
        <v>30956.442070476769</v>
      </c>
      <c r="W1804" s="275" t="s">
        <v>100</v>
      </c>
      <c r="X1804" s="275" t="s">
        <v>107</v>
      </c>
      <c r="Y1804" s="275">
        <v>27.75</v>
      </c>
      <c r="Z1804" s="275">
        <v>1</v>
      </c>
      <c r="AA1804" s="282" t="s">
        <v>630</v>
      </c>
      <c r="AB1804" s="289" t="s">
        <v>439</v>
      </c>
      <c r="AC1804" s="275" t="s">
        <v>2581</v>
      </c>
      <c r="AD1804" s="290" t="s">
        <v>350</v>
      </c>
      <c r="AE1804" s="293"/>
      <c r="AF1804" s="293" t="s">
        <v>2134</v>
      </c>
      <c r="AG1804" s="293"/>
    </row>
    <row r="1805" spans="1:33" s="271" customFormat="1" x14ac:dyDescent="0.25">
      <c r="A1805" s="275">
        <v>3011</v>
      </c>
      <c r="B1805" s="275" t="s">
        <v>164</v>
      </c>
      <c r="C1805" s="275" t="s">
        <v>22</v>
      </c>
      <c r="D1805" s="275">
        <v>8104</v>
      </c>
      <c r="E1805" s="275" t="s">
        <v>140</v>
      </c>
      <c r="F1805" s="275" t="s">
        <v>22</v>
      </c>
      <c r="G1805" s="276">
        <v>358426</v>
      </c>
      <c r="H1805" s="277" t="s">
        <v>59</v>
      </c>
      <c r="I1805" s="277" t="s">
        <v>255</v>
      </c>
      <c r="J1805" s="278">
        <v>42464</v>
      </c>
      <c r="K1805" s="279">
        <v>63</v>
      </c>
      <c r="L1805" s="275" t="s">
        <v>111</v>
      </c>
      <c r="M1805" s="275" t="s">
        <v>42</v>
      </c>
      <c r="N1805" s="278">
        <v>42527</v>
      </c>
      <c r="O1805" s="278" t="s">
        <v>268</v>
      </c>
      <c r="P1805" s="279">
        <v>0</v>
      </c>
      <c r="Q1805" s="278" t="s">
        <v>33</v>
      </c>
      <c r="R1805" s="275">
        <v>57524.42</v>
      </c>
      <c r="S1805" s="275" t="s">
        <v>248</v>
      </c>
      <c r="T1805" s="275">
        <v>51572.91</v>
      </c>
      <c r="U1805" s="280" t="s">
        <v>248</v>
      </c>
      <c r="V1805" s="281">
        <v>57524.421124158071</v>
      </c>
      <c r="W1805" s="275" t="s">
        <v>100</v>
      </c>
      <c r="X1805" s="275" t="s">
        <v>107</v>
      </c>
      <c r="Y1805" s="275">
        <v>51.57</v>
      </c>
      <c r="Z1805" s="275">
        <v>1</v>
      </c>
      <c r="AA1805" s="282" t="s">
        <v>630</v>
      </c>
      <c r="AB1805" s="289" t="s">
        <v>439</v>
      </c>
      <c r="AC1805" s="275" t="s">
        <v>2581</v>
      </c>
      <c r="AD1805" s="290" t="s">
        <v>350</v>
      </c>
      <c r="AE1805" s="293"/>
      <c r="AF1805" s="293" t="s">
        <v>2134</v>
      </c>
      <c r="AG1805" s="293"/>
    </row>
    <row r="1806" spans="1:33" s="271" customFormat="1" x14ac:dyDescent="0.25">
      <c r="A1806" s="275">
        <v>3011</v>
      </c>
      <c r="B1806" s="275" t="s">
        <v>164</v>
      </c>
      <c r="C1806" s="275" t="s">
        <v>22</v>
      </c>
      <c r="D1806" s="275">
        <v>8104</v>
      </c>
      <c r="E1806" s="275" t="s">
        <v>140</v>
      </c>
      <c r="F1806" s="275" t="s">
        <v>22</v>
      </c>
      <c r="G1806" s="276">
        <v>358433</v>
      </c>
      <c r="H1806" s="277" t="s">
        <v>59</v>
      </c>
      <c r="I1806" s="277" t="s">
        <v>255</v>
      </c>
      <c r="J1806" s="278">
        <v>42464</v>
      </c>
      <c r="K1806" s="279">
        <v>63</v>
      </c>
      <c r="L1806" s="275" t="s">
        <v>111</v>
      </c>
      <c r="M1806" s="275" t="s">
        <v>42</v>
      </c>
      <c r="N1806" s="278">
        <v>42527</v>
      </c>
      <c r="O1806" s="278" t="s">
        <v>268</v>
      </c>
      <c r="P1806" s="279">
        <v>0</v>
      </c>
      <c r="Q1806" s="278" t="s">
        <v>33</v>
      </c>
      <c r="R1806" s="275">
        <v>84313.52</v>
      </c>
      <c r="S1806" s="275" t="s">
        <v>248</v>
      </c>
      <c r="T1806" s="275">
        <v>75590.39</v>
      </c>
      <c r="U1806" s="280" t="s">
        <v>248</v>
      </c>
      <c r="V1806" s="281">
        <v>84313.517063499938</v>
      </c>
      <c r="W1806" s="275" t="s">
        <v>100</v>
      </c>
      <c r="X1806" s="275" t="s">
        <v>107</v>
      </c>
      <c r="Y1806" s="275">
        <v>75.59</v>
      </c>
      <c r="Z1806" s="275">
        <v>1</v>
      </c>
      <c r="AA1806" s="282" t="s">
        <v>630</v>
      </c>
      <c r="AB1806" s="289" t="s">
        <v>439</v>
      </c>
      <c r="AC1806" s="275" t="s">
        <v>2582</v>
      </c>
      <c r="AD1806" s="290" t="s">
        <v>350</v>
      </c>
      <c r="AE1806" s="293"/>
      <c r="AF1806" s="293" t="s">
        <v>2134</v>
      </c>
      <c r="AG1806" s="293"/>
    </row>
    <row r="1807" spans="1:33" s="271" customFormat="1" x14ac:dyDescent="0.25">
      <c r="A1807" s="275">
        <v>3011</v>
      </c>
      <c r="B1807" s="275" t="s">
        <v>164</v>
      </c>
      <c r="C1807" s="275" t="s">
        <v>22</v>
      </c>
      <c r="D1807" s="275">
        <v>8104</v>
      </c>
      <c r="E1807" s="275" t="s">
        <v>140</v>
      </c>
      <c r="F1807" s="275" t="s">
        <v>22</v>
      </c>
      <c r="G1807" s="276">
        <v>358415</v>
      </c>
      <c r="H1807" s="277" t="s">
        <v>59</v>
      </c>
      <c r="I1807" s="277" t="s">
        <v>255</v>
      </c>
      <c r="J1807" s="278">
        <v>42464</v>
      </c>
      <c r="K1807" s="279">
        <v>63</v>
      </c>
      <c r="L1807" s="275" t="s">
        <v>111</v>
      </c>
      <c r="M1807" s="275" t="s">
        <v>42</v>
      </c>
      <c r="N1807" s="278">
        <v>42527</v>
      </c>
      <c r="O1807" s="278" t="s">
        <v>268</v>
      </c>
      <c r="P1807" s="279">
        <v>0</v>
      </c>
      <c r="Q1807" s="278" t="s">
        <v>33</v>
      </c>
      <c r="R1807" s="275">
        <v>145868.49</v>
      </c>
      <c r="S1807" s="275" t="s">
        <v>248</v>
      </c>
      <c r="T1807" s="275">
        <v>130776.85</v>
      </c>
      <c r="U1807" s="280" t="s">
        <v>248</v>
      </c>
      <c r="V1807" s="281">
        <v>145868.49166918933</v>
      </c>
      <c r="W1807" s="275" t="s">
        <v>100</v>
      </c>
      <c r="X1807" s="275" t="s">
        <v>107</v>
      </c>
      <c r="Y1807" s="275">
        <v>130.78</v>
      </c>
      <c r="Z1807" s="275">
        <v>1</v>
      </c>
      <c r="AA1807" s="282" t="s">
        <v>630</v>
      </c>
      <c r="AB1807" s="289" t="s">
        <v>439</v>
      </c>
      <c r="AC1807" s="275" t="s">
        <v>2581</v>
      </c>
      <c r="AD1807" s="290" t="s">
        <v>350</v>
      </c>
      <c r="AE1807" s="293"/>
      <c r="AF1807" s="293" t="s">
        <v>2134</v>
      </c>
      <c r="AG1807" s="293"/>
    </row>
    <row r="1808" spans="1:33" s="271" customFormat="1" x14ac:dyDescent="0.25">
      <c r="A1808" s="275">
        <v>5103</v>
      </c>
      <c r="B1808" s="275" t="s">
        <v>1842</v>
      </c>
      <c r="C1808" s="275" t="s">
        <v>22</v>
      </c>
      <c r="D1808" s="275">
        <v>180</v>
      </c>
      <c r="E1808" s="275" t="s">
        <v>260</v>
      </c>
      <c r="F1808" s="275" t="s">
        <v>22</v>
      </c>
      <c r="G1808" s="276" t="s">
        <v>2583</v>
      </c>
      <c r="H1808" s="277" t="s">
        <v>1103</v>
      </c>
      <c r="I1808" s="277" t="s">
        <v>271</v>
      </c>
      <c r="J1808" s="278">
        <v>42523</v>
      </c>
      <c r="K1808" s="279">
        <v>4</v>
      </c>
      <c r="L1808" s="275" t="s">
        <v>161</v>
      </c>
      <c r="M1808" s="275" t="s">
        <v>128</v>
      </c>
      <c r="N1808" s="278">
        <v>42524</v>
      </c>
      <c r="O1808" s="278" t="s">
        <v>268</v>
      </c>
      <c r="P1808" s="279">
        <v>3</v>
      </c>
      <c r="Q1808" s="278" t="s">
        <v>33</v>
      </c>
      <c r="R1808" s="275">
        <v>1731</v>
      </c>
      <c r="S1808" s="275" t="s">
        <v>248</v>
      </c>
      <c r="T1808" s="275">
        <v>1551.91</v>
      </c>
      <c r="U1808" s="280" t="s">
        <v>248</v>
      </c>
      <c r="V1808" s="281">
        <v>1731</v>
      </c>
      <c r="W1808" s="275" t="s">
        <v>100</v>
      </c>
      <c r="X1808" s="275" t="s">
        <v>107</v>
      </c>
      <c r="Y1808" s="275">
        <v>1.55</v>
      </c>
      <c r="Z1808" s="275">
        <v>1</v>
      </c>
      <c r="AA1808" s="282" t="s">
        <v>629</v>
      </c>
      <c r="AB1808" s="289" t="s">
        <v>2584</v>
      </c>
      <c r="AC1808" s="275" t="s">
        <v>2585</v>
      </c>
      <c r="AD1808" s="290" t="s">
        <v>349</v>
      </c>
      <c r="AE1808" s="293"/>
      <c r="AF1808" s="293"/>
      <c r="AG1808" s="293"/>
    </row>
    <row r="1809" spans="1:33" s="271" customFormat="1" x14ac:dyDescent="0.25">
      <c r="A1809" s="275">
        <v>5103</v>
      </c>
      <c r="B1809" s="275" t="s">
        <v>1842</v>
      </c>
      <c r="C1809" s="275" t="s">
        <v>22</v>
      </c>
      <c r="D1809" s="275">
        <v>3011</v>
      </c>
      <c r="E1809" s="275" t="s">
        <v>164</v>
      </c>
      <c r="F1809" s="275" t="s">
        <v>22</v>
      </c>
      <c r="G1809" s="276" t="s">
        <v>2586</v>
      </c>
      <c r="H1809" s="277" t="s">
        <v>1103</v>
      </c>
      <c r="I1809" s="277" t="s">
        <v>271</v>
      </c>
      <c r="J1809" s="278">
        <v>42494</v>
      </c>
      <c r="K1809" s="279">
        <v>33</v>
      </c>
      <c r="L1809" s="275" t="s">
        <v>118</v>
      </c>
      <c r="M1809" s="275" t="s">
        <v>41</v>
      </c>
      <c r="N1809" s="278">
        <v>42527</v>
      </c>
      <c r="O1809" s="278" t="s">
        <v>268</v>
      </c>
      <c r="P1809" s="279">
        <v>0</v>
      </c>
      <c r="Q1809" s="278" t="s">
        <v>33</v>
      </c>
      <c r="R1809" s="275">
        <v>469</v>
      </c>
      <c r="S1809" s="275" t="s">
        <v>248</v>
      </c>
      <c r="T1809" s="275">
        <v>420.48</v>
      </c>
      <c r="U1809" s="280" t="s">
        <v>248</v>
      </c>
      <c r="V1809" s="281">
        <v>469</v>
      </c>
      <c r="W1809" s="275" t="s">
        <v>100</v>
      </c>
      <c r="X1809" s="275" t="s">
        <v>107</v>
      </c>
      <c r="Y1809" s="275">
        <v>0.42</v>
      </c>
      <c r="Z1809" s="275">
        <v>1</v>
      </c>
      <c r="AA1809" s="282" t="s">
        <v>631</v>
      </c>
      <c r="AB1809" s="289" t="s">
        <v>474</v>
      </c>
      <c r="AC1809" s="275" t="s">
        <v>2263</v>
      </c>
      <c r="AD1809" s="290" t="s">
        <v>349</v>
      </c>
      <c r="AE1809" s="293" t="s">
        <v>794</v>
      </c>
      <c r="AF1809" s="293" t="s">
        <v>2134</v>
      </c>
      <c r="AG1809" s="293"/>
    </row>
    <row r="1810" spans="1:33" s="271" customFormat="1" x14ac:dyDescent="0.25">
      <c r="A1810" s="275">
        <v>5103</v>
      </c>
      <c r="B1810" s="275" t="s">
        <v>1842</v>
      </c>
      <c r="C1810" s="275" t="s">
        <v>22</v>
      </c>
      <c r="D1810" s="275">
        <v>3011</v>
      </c>
      <c r="E1810" s="275" t="s">
        <v>164</v>
      </c>
      <c r="F1810" s="275" t="s">
        <v>22</v>
      </c>
      <c r="G1810" s="276" t="s">
        <v>2262</v>
      </c>
      <c r="H1810" s="277" t="s">
        <v>1103</v>
      </c>
      <c r="I1810" s="277" t="s">
        <v>271</v>
      </c>
      <c r="J1810" s="278">
        <v>42464</v>
      </c>
      <c r="K1810" s="279">
        <v>63</v>
      </c>
      <c r="L1810" s="275" t="s">
        <v>118</v>
      </c>
      <c r="M1810" s="275" t="s">
        <v>41</v>
      </c>
      <c r="N1810" s="278">
        <v>42495</v>
      </c>
      <c r="O1810" s="278" t="s">
        <v>268</v>
      </c>
      <c r="P1810" s="279">
        <v>32</v>
      </c>
      <c r="Q1810" s="278" t="s">
        <v>34</v>
      </c>
      <c r="R1810" s="275">
        <v>5511</v>
      </c>
      <c r="S1810" s="275" t="s">
        <v>248</v>
      </c>
      <c r="T1810" s="275">
        <v>4940.83</v>
      </c>
      <c r="U1810" s="280" t="s">
        <v>248</v>
      </c>
      <c r="V1810" s="281">
        <v>5511</v>
      </c>
      <c r="W1810" s="275" t="s">
        <v>100</v>
      </c>
      <c r="X1810" s="275" t="s">
        <v>107</v>
      </c>
      <c r="Y1810" s="275">
        <v>4.9400000000000004</v>
      </c>
      <c r="Z1810" s="275">
        <v>1</v>
      </c>
      <c r="AA1810" s="282" t="s">
        <v>629</v>
      </c>
      <c r="AB1810" s="289" t="s">
        <v>474</v>
      </c>
      <c r="AC1810" s="275" t="s">
        <v>2263</v>
      </c>
      <c r="AD1810" s="290" t="s">
        <v>349</v>
      </c>
      <c r="AE1810" s="293" t="s">
        <v>794</v>
      </c>
      <c r="AF1810" s="293" t="s">
        <v>2134</v>
      </c>
      <c r="AG1810" s="293"/>
    </row>
    <row r="1811" spans="1:33" s="271" customFormat="1" x14ac:dyDescent="0.25">
      <c r="A1811" s="275">
        <v>5103</v>
      </c>
      <c r="B1811" s="275" t="s">
        <v>1842</v>
      </c>
      <c r="C1811" s="275" t="s">
        <v>22</v>
      </c>
      <c r="D1811" s="275">
        <v>3011</v>
      </c>
      <c r="E1811" s="275" t="s">
        <v>164</v>
      </c>
      <c r="F1811" s="275" t="s">
        <v>22</v>
      </c>
      <c r="G1811" s="276" t="s">
        <v>2587</v>
      </c>
      <c r="H1811" s="277" t="s">
        <v>1103</v>
      </c>
      <c r="I1811" s="277" t="s">
        <v>271</v>
      </c>
      <c r="J1811" s="278">
        <v>42494</v>
      </c>
      <c r="K1811" s="279">
        <v>33</v>
      </c>
      <c r="L1811" s="275" t="s">
        <v>118</v>
      </c>
      <c r="M1811" s="275" t="s">
        <v>41</v>
      </c>
      <c r="N1811" s="278">
        <v>42527</v>
      </c>
      <c r="O1811" s="278" t="s">
        <v>268</v>
      </c>
      <c r="P1811" s="279">
        <v>0</v>
      </c>
      <c r="Q1811" s="278" t="s">
        <v>33</v>
      </c>
      <c r="R1811" s="275">
        <v>6012</v>
      </c>
      <c r="S1811" s="275" t="s">
        <v>248</v>
      </c>
      <c r="T1811" s="275">
        <v>5389.99</v>
      </c>
      <c r="U1811" s="280" t="s">
        <v>248</v>
      </c>
      <c r="V1811" s="281">
        <v>6012</v>
      </c>
      <c r="W1811" s="275" t="s">
        <v>100</v>
      </c>
      <c r="X1811" s="275" t="s">
        <v>107</v>
      </c>
      <c r="Y1811" s="275">
        <v>5.39</v>
      </c>
      <c r="Z1811" s="275">
        <v>1</v>
      </c>
      <c r="AA1811" s="282" t="s">
        <v>629</v>
      </c>
      <c r="AB1811" s="289" t="s">
        <v>474</v>
      </c>
      <c r="AC1811" s="275" t="s">
        <v>2263</v>
      </c>
      <c r="AD1811" s="290" t="s">
        <v>349</v>
      </c>
      <c r="AE1811" s="293" t="s">
        <v>794</v>
      </c>
      <c r="AF1811" s="293" t="s">
        <v>2134</v>
      </c>
      <c r="AG1811" s="293"/>
    </row>
    <row r="1812" spans="1:33" s="271" customFormat="1" x14ac:dyDescent="0.25">
      <c r="A1812" s="275">
        <v>5103</v>
      </c>
      <c r="B1812" s="275" t="s">
        <v>1842</v>
      </c>
      <c r="C1812" s="275" t="s">
        <v>22</v>
      </c>
      <c r="D1812" s="275">
        <v>3011</v>
      </c>
      <c r="E1812" s="275" t="s">
        <v>164</v>
      </c>
      <c r="F1812" s="275" t="s">
        <v>22</v>
      </c>
      <c r="G1812" s="276" t="s">
        <v>1848</v>
      </c>
      <c r="H1812" s="277" t="s">
        <v>1103</v>
      </c>
      <c r="I1812" s="277" t="s">
        <v>271</v>
      </c>
      <c r="J1812" s="278">
        <v>42432</v>
      </c>
      <c r="K1812" s="279">
        <v>95</v>
      </c>
      <c r="L1812" s="275" t="s">
        <v>118</v>
      </c>
      <c r="M1812" s="275" t="s">
        <v>41</v>
      </c>
      <c r="N1812" s="278">
        <v>42466</v>
      </c>
      <c r="O1812" s="278" t="s">
        <v>266</v>
      </c>
      <c r="P1812" s="279">
        <v>61</v>
      </c>
      <c r="Q1812" s="278" t="s">
        <v>35</v>
      </c>
      <c r="R1812" s="275">
        <v>10843</v>
      </c>
      <c r="S1812" s="275" t="s">
        <v>248</v>
      </c>
      <c r="T1812" s="275">
        <v>9721.18</v>
      </c>
      <c r="U1812" s="280" t="s">
        <v>248</v>
      </c>
      <c r="V1812" s="281">
        <v>10843</v>
      </c>
      <c r="W1812" s="275" t="s">
        <v>100</v>
      </c>
      <c r="X1812" s="275" t="s">
        <v>107</v>
      </c>
      <c r="Y1812" s="275">
        <v>9.7200000000000006</v>
      </c>
      <c r="Z1812" s="275">
        <v>1</v>
      </c>
      <c r="AA1812" s="282" t="s">
        <v>630</v>
      </c>
      <c r="AB1812" s="289" t="s">
        <v>474</v>
      </c>
      <c r="AC1812" s="275" t="s">
        <v>2263</v>
      </c>
      <c r="AD1812" s="290" t="s">
        <v>350</v>
      </c>
      <c r="AE1812" s="293" t="s">
        <v>794</v>
      </c>
      <c r="AF1812" s="293" t="s">
        <v>2134</v>
      </c>
      <c r="AG1812" s="293"/>
    </row>
    <row r="1813" spans="1:33" s="271" customFormat="1" x14ac:dyDescent="0.25">
      <c r="A1813" s="275">
        <v>5103</v>
      </c>
      <c r="B1813" s="275" t="s">
        <v>1842</v>
      </c>
      <c r="C1813" s="275" t="s">
        <v>22</v>
      </c>
      <c r="D1813" s="275">
        <v>3011</v>
      </c>
      <c r="E1813" s="275" t="s">
        <v>164</v>
      </c>
      <c r="F1813" s="275" t="s">
        <v>22</v>
      </c>
      <c r="G1813" s="276" t="s">
        <v>2264</v>
      </c>
      <c r="H1813" s="277" t="s">
        <v>1103</v>
      </c>
      <c r="I1813" s="277" t="s">
        <v>271</v>
      </c>
      <c r="J1813" s="278">
        <v>42464</v>
      </c>
      <c r="K1813" s="279">
        <v>63</v>
      </c>
      <c r="L1813" s="275" t="s">
        <v>118</v>
      </c>
      <c r="M1813" s="275" t="s">
        <v>41</v>
      </c>
      <c r="N1813" s="278">
        <v>42495</v>
      </c>
      <c r="O1813" s="278" t="s">
        <v>268</v>
      </c>
      <c r="P1813" s="279">
        <v>32</v>
      </c>
      <c r="Q1813" s="278" t="s">
        <v>34</v>
      </c>
      <c r="R1813" s="275">
        <v>14717</v>
      </c>
      <c r="S1813" s="275" t="s">
        <v>248</v>
      </c>
      <c r="T1813" s="275">
        <v>13194.37</v>
      </c>
      <c r="U1813" s="280" t="s">
        <v>248</v>
      </c>
      <c r="V1813" s="281">
        <v>14717</v>
      </c>
      <c r="W1813" s="275" t="s">
        <v>100</v>
      </c>
      <c r="X1813" s="275" t="s">
        <v>107</v>
      </c>
      <c r="Y1813" s="275">
        <v>13.19</v>
      </c>
      <c r="Z1813" s="275">
        <v>1</v>
      </c>
      <c r="AA1813" s="282" t="s">
        <v>630</v>
      </c>
      <c r="AB1813" s="289" t="s">
        <v>474</v>
      </c>
      <c r="AC1813" s="275" t="s">
        <v>2263</v>
      </c>
      <c r="AD1813" s="290" t="s">
        <v>350</v>
      </c>
      <c r="AE1813" s="293" t="s">
        <v>794</v>
      </c>
      <c r="AF1813" s="293" t="s">
        <v>2134</v>
      </c>
      <c r="AG1813" s="293"/>
    </row>
    <row r="1814" spans="1:33" s="271" customFormat="1" x14ac:dyDescent="0.25">
      <c r="A1814" s="275">
        <v>5103</v>
      </c>
      <c r="B1814" s="275" t="s">
        <v>1842</v>
      </c>
      <c r="C1814" s="275" t="s">
        <v>22</v>
      </c>
      <c r="D1814" s="275">
        <v>3011</v>
      </c>
      <c r="E1814" s="275" t="s">
        <v>164</v>
      </c>
      <c r="F1814" s="275" t="s">
        <v>22</v>
      </c>
      <c r="G1814" s="276" t="s">
        <v>2588</v>
      </c>
      <c r="H1814" s="277" t="s">
        <v>1103</v>
      </c>
      <c r="I1814" s="277" t="s">
        <v>271</v>
      </c>
      <c r="J1814" s="278">
        <v>42494</v>
      </c>
      <c r="K1814" s="279">
        <v>33</v>
      </c>
      <c r="L1814" s="275" t="s">
        <v>118</v>
      </c>
      <c r="M1814" s="275" t="s">
        <v>41</v>
      </c>
      <c r="N1814" s="278">
        <v>42527</v>
      </c>
      <c r="O1814" s="278" t="s">
        <v>268</v>
      </c>
      <c r="P1814" s="279">
        <v>0</v>
      </c>
      <c r="Q1814" s="278" t="s">
        <v>33</v>
      </c>
      <c r="R1814" s="275">
        <v>15011</v>
      </c>
      <c r="S1814" s="275" t="s">
        <v>248</v>
      </c>
      <c r="T1814" s="275">
        <v>13457.95</v>
      </c>
      <c r="U1814" s="280" t="s">
        <v>248</v>
      </c>
      <c r="V1814" s="281">
        <v>15011</v>
      </c>
      <c r="W1814" s="275" t="s">
        <v>100</v>
      </c>
      <c r="X1814" s="275" t="s">
        <v>107</v>
      </c>
      <c r="Y1814" s="275">
        <v>13.46</v>
      </c>
      <c r="Z1814" s="275">
        <v>1</v>
      </c>
      <c r="AA1814" s="282" t="s">
        <v>630</v>
      </c>
      <c r="AB1814" s="289" t="s">
        <v>474</v>
      </c>
      <c r="AC1814" s="275" t="s">
        <v>2263</v>
      </c>
      <c r="AD1814" s="290" t="s">
        <v>350</v>
      </c>
      <c r="AE1814" s="293" t="s">
        <v>794</v>
      </c>
      <c r="AF1814" s="293" t="s">
        <v>2134</v>
      </c>
      <c r="AG1814" s="293"/>
    </row>
    <row r="1815" spans="1:33" s="271" customFormat="1" x14ac:dyDescent="0.25">
      <c r="A1815" s="275">
        <v>5103</v>
      </c>
      <c r="B1815" s="275" t="s">
        <v>1842</v>
      </c>
      <c r="C1815" s="275" t="s">
        <v>22</v>
      </c>
      <c r="D1815" s="275">
        <v>3011</v>
      </c>
      <c r="E1815" s="275" t="s">
        <v>164</v>
      </c>
      <c r="F1815" s="275" t="s">
        <v>22</v>
      </c>
      <c r="G1815" s="276" t="s">
        <v>1847</v>
      </c>
      <c r="H1815" s="277" t="s">
        <v>1103</v>
      </c>
      <c r="I1815" s="277" t="s">
        <v>271</v>
      </c>
      <c r="J1815" s="278">
        <v>42432</v>
      </c>
      <c r="K1815" s="279">
        <v>95</v>
      </c>
      <c r="L1815" s="275" t="s">
        <v>118</v>
      </c>
      <c r="M1815" s="275" t="s">
        <v>41</v>
      </c>
      <c r="N1815" s="278">
        <v>42466</v>
      </c>
      <c r="O1815" s="278" t="s">
        <v>266</v>
      </c>
      <c r="P1815" s="279">
        <v>61</v>
      </c>
      <c r="Q1815" s="278" t="s">
        <v>35</v>
      </c>
      <c r="R1815" s="275">
        <v>41709</v>
      </c>
      <c r="S1815" s="275" t="s">
        <v>248</v>
      </c>
      <c r="T1815" s="275">
        <v>37393.760000000002</v>
      </c>
      <c r="U1815" s="280" t="s">
        <v>248</v>
      </c>
      <c r="V1815" s="281">
        <v>41709</v>
      </c>
      <c r="W1815" s="275" t="s">
        <v>100</v>
      </c>
      <c r="X1815" s="275" t="s">
        <v>107</v>
      </c>
      <c r="Y1815" s="275">
        <v>37.39</v>
      </c>
      <c r="Z1815" s="275">
        <v>1</v>
      </c>
      <c r="AA1815" s="282" t="s">
        <v>630</v>
      </c>
      <c r="AB1815" s="289" t="s">
        <v>474</v>
      </c>
      <c r="AC1815" s="275" t="s">
        <v>2263</v>
      </c>
      <c r="AD1815" s="290" t="s">
        <v>350</v>
      </c>
      <c r="AE1815" s="293" t="s">
        <v>794</v>
      </c>
      <c r="AF1815" s="293" t="s">
        <v>2134</v>
      </c>
      <c r="AG1815" s="293"/>
    </row>
    <row r="1816" spans="1:33" s="271" customFormat="1" x14ac:dyDescent="0.25">
      <c r="A1816" s="275">
        <v>5103</v>
      </c>
      <c r="B1816" s="275" t="s">
        <v>1842</v>
      </c>
      <c r="C1816" s="275" t="s">
        <v>22</v>
      </c>
      <c r="D1816" s="275">
        <v>8113</v>
      </c>
      <c r="E1816" s="275" t="s">
        <v>201</v>
      </c>
      <c r="F1816" s="275" t="s">
        <v>22</v>
      </c>
      <c r="G1816" s="276" t="s">
        <v>2589</v>
      </c>
      <c r="H1816" s="277" t="s">
        <v>1103</v>
      </c>
      <c r="I1816" s="277" t="s">
        <v>271</v>
      </c>
      <c r="J1816" s="278">
        <v>42464</v>
      </c>
      <c r="K1816" s="279">
        <v>63</v>
      </c>
      <c r="L1816" s="275" t="s">
        <v>118</v>
      </c>
      <c r="M1816" s="275" t="s">
        <v>41</v>
      </c>
      <c r="N1816" s="278">
        <v>42527</v>
      </c>
      <c r="O1816" s="278" t="s">
        <v>268</v>
      </c>
      <c r="P1816" s="279">
        <v>0</v>
      </c>
      <c r="Q1816" s="278" t="s">
        <v>33</v>
      </c>
      <c r="R1816" s="275">
        <v>2838</v>
      </c>
      <c r="S1816" s="275" t="s">
        <v>248</v>
      </c>
      <c r="T1816" s="275">
        <v>2544.38</v>
      </c>
      <c r="U1816" s="280" t="s">
        <v>248</v>
      </c>
      <c r="V1816" s="281">
        <v>2838</v>
      </c>
      <c r="W1816" s="275" t="s">
        <v>100</v>
      </c>
      <c r="X1816" s="275" t="s">
        <v>107</v>
      </c>
      <c r="Y1816" s="275">
        <v>2.54</v>
      </c>
      <c r="Z1816" s="275">
        <v>1</v>
      </c>
      <c r="AA1816" s="282" t="s">
        <v>629</v>
      </c>
      <c r="AB1816" s="289" t="s">
        <v>439</v>
      </c>
      <c r="AC1816" s="275" t="s">
        <v>363</v>
      </c>
      <c r="AD1816" s="290" t="s">
        <v>349</v>
      </c>
      <c r="AE1816" s="293"/>
      <c r="AF1816" s="293" t="s">
        <v>2134</v>
      </c>
      <c r="AG1816" s="293"/>
    </row>
    <row r="1817" spans="1:33" s="271" customFormat="1" x14ac:dyDescent="0.25">
      <c r="A1817" s="275">
        <v>5103</v>
      </c>
      <c r="B1817" s="275" t="s">
        <v>1842</v>
      </c>
      <c r="C1817" s="275" t="s">
        <v>22</v>
      </c>
      <c r="D1817" s="275">
        <v>8113</v>
      </c>
      <c r="E1817" s="275" t="s">
        <v>201</v>
      </c>
      <c r="F1817" s="275" t="s">
        <v>22</v>
      </c>
      <c r="G1817" s="276" t="s">
        <v>2590</v>
      </c>
      <c r="H1817" s="277" t="s">
        <v>1103</v>
      </c>
      <c r="I1817" s="277" t="s">
        <v>271</v>
      </c>
      <c r="J1817" s="278">
        <v>42464</v>
      </c>
      <c r="K1817" s="279">
        <v>63</v>
      </c>
      <c r="L1817" s="275" t="s">
        <v>118</v>
      </c>
      <c r="M1817" s="275" t="s">
        <v>41</v>
      </c>
      <c r="N1817" s="278">
        <v>42527</v>
      </c>
      <c r="O1817" s="278" t="s">
        <v>268</v>
      </c>
      <c r="P1817" s="279">
        <v>0</v>
      </c>
      <c r="Q1817" s="278" t="s">
        <v>33</v>
      </c>
      <c r="R1817" s="275">
        <v>2909</v>
      </c>
      <c r="S1817" s="275" t="s">
        <v>248</v>
      </c>
      <c r="T1817" s="275">
        <v>2608.0300000000002</v>
      </c>
      <c r="U1817" s="280" t="s">
        <v>248</v>
      </c>
      <c r="V1817" s="281">
        <v>2909</v>
      </c>
      <c r="W1817" s="275" t="s">
        <v>100</v>
      </c>
      <c r="X1817" s="275" t="s">
        <v>107</v>
      </c>
      <c r="Y1817" s="275">
        <v>2.61</v>
      </c>
      <c r="Z1817" s="275">
        <v>1</v>
      </c>
      <c r="AA1817" s="282" t="s">
        <v>629</v>
      </c>
      <c r="AB1817" s="289" t="s">
        <v>439</v>
      </c>
      <c r="AC1817" s="275" t="s">
        <v>363</v>
      </c>
      <c r="AD1817" s="290" t="s">
        <v>349</v>
      </c>
      <c r="AE1817" s="293"/>
      <c r="AF1817" s="293" t="s">
        <v>2134</v>
      </c>
      <c r="AG1817" s="293"/>
    </row>
    <row r="1818" spans="1:33" s="271" customFormat="1" x14ac:dyDescent="0.25">
      <c r="A1818" s="275">
        <v>5103</v>
      </c>
      <c r="B1818" s="275" t="s">
        <v>1842</v>
      </c>
      <c r="C1818" s="275" t="s">
        <v>22</v>
      </c>
      <c r="D1818" s="275">
        <v>8113</v>
      </c>
      <c r="E1818" s="275" t="s">
        <v>201</v>
      </c>
      <c r="F1818" s="275" t="s">
        <v>22</v>
      </c>
      <c r="G1818" s="276" t="s">
        <v>2591</v>
      </c>
      <c r="H1818" s="277" t="s">
        <v>1103</v>
      </c>
      <c r="I1818" s="277" t="s">
        <v>271</v>
      </c>
      <c r="J1818" s="278">
        <v>42464</v>
      </c>
      <c r="K1818" s="279">
        <v>63</v>
      </c>
      <c r="L1818" s="275" t="s">
        <v>118</v>
      </c>
      <c r="M1818" s="275" t="s">
        <v>41</v>
      </c>
      <c r="N1818" s="278">
        <v>42527</v>
      </c>
      <c r="O1818" s="278" t="s">
        <v>268</v>
      </c>
      <c r="P1818" s="279">
        <v>0</v>
      </c>
      <c r="Q1818" s="278" t="s">
        <v>33</v>
      </c>
      <c r="R1818" s="275">
        <v>2952</v>
      </c>
      <c r="S1818" s="275" t="s">
        <v>248</v>
      </c>
      <c r="T1818" s="275">
        <v>2646.58</v>
      </c>
      <c r="U1818" s="280" t="s">
        <v>248</v>
      </c>
      <c r="V1818" s="281">
        <v>2952</v>
      </c>
      <c r="W1818" s="275" t="s">
        <v>100</v>
      </c>
      <c r="X1818" s="275" t="s">
        <v>107</v>
      </c>
      <c r="Y1818" s="275">
        <v>2.65</v>
      </c>
      <c r="Z1818" s="275">
        <v>1</v>
      </c>
      <c r="AA1818" s="282" t="s">
        <v>629</v>
      </c>
      <c r="AB1818" s="289" t="s">
        <v>439</v>
      </c>
      <c r="AC1818" s="275" t="s">
        <v>363</v>
      </c>
      <c r="AD1818" s="290" t="s">
        <v>349</v>
      </c>
      <c r="AE1818" s="293"/>
      <c r="AF1818" s="293" t="s">
        <v>2134</v>
      </c>
      <c r="AG1818" s="293"/>
    </row>
    <row r="1819" spans="1:33" s="271" customFormat="1" x14ac:dyDescent="0.25">
      <c r="A1819" s="275">
        <v>5103</v>
      </c>
      <c r="B1819" s="275" t="s">
        <v>1842</v>
      </c>
      <c r="C1819" s="275" t="s">
        <v>22</v>
      </c>
      <c r="D1819" s="275">
        <v>8113</v>
      </c>
      <c r="E1819" s="275" t="s">
        <v>201</v>
      </c>
      <c r="F1819" s="275" t="s">
        <v>22</v>
      </c>
      <c r="G1819" s="276" t="s">
        <v>2592</v>
      </c>
      <c r="H1819" s="277" t="s">
        <v>1103</v>
      </c>
      <c r="I1819" s="277" t="s">
        <v>271</v>
      </c>
      <c r="J1819" s="278">
        <v>42432</v>
      </c>
      <c r="K1819" s="279">
        <v>95</v>
      </c>
      <c r="L1819" s="275" t="s">
        <v>111</v>
      </c>
      <c r="M1819" s="275" t="s">
        <v>42</v>
      </c>
      <c r="N1819" s="278">
        <v>42527</v>
      </c>
      <c r="O1819" s="278" t="s">
        <v>268</v>
      </c>
      <c r="P1819" s="279">
        <v>0</v>
      </c>
      <c r="Q1819" s="278" t="s">
        <v>33</v>
      </c>
      <c r="R1819" s="275">
        <v>3921</v>
      </c>
      <c r="S1819" s="275" t="s">
        <v>248</v>
      </c>
      <c r="T1819" s="275">
        <v>3515.33</v>
      </c>
      <c r="U1819" s="280" t="s">
        <v>248</v>
      </c>
      <c r="V1819" s="281">
        <v>3921</v>
      </c>
      <c r="W1819" s="275" t="s">
        <v>100</v>
      </c>
      <c r="X1819" s="275" t="s">
        <v>107</v>
      </c>
      <c r="Y1819" s="275">
        <v>3.52</v>
      </c>
      <c r="Z1819" s="275">
        <v>1</v>
      </c>
      <c r="AA1819" s="282" t="s">
        <v>629</v>
      </c>
      <c r="AB1819" s="289" t="s">
        <v>439</v>
      </c>
      <c r="AC1819" s="275" t="s">
        <v>2280</v>
      </c>
      <c r="AD1819" s="290" t="s">
        <v>349</v>
      </c>
      <c r="AE1819" s="293"/>
      <c r="AF1819" s="293"/>
      <c r="AG1819" s="293"/>
    </row>
    <row r="1820" spans="1:33" s="271" customFormat="1" x14ac:dyDescent="0.25">
      <c r="A1820" s="275">
        <v>5103</v>
      </c>
      <c r="B1820" s="275" t="s">
        <v>1842</v>
      </c>
      <c r="C1820" s="275" t="s">
        <v>22</v>
      </c>
      <c r="D1820" s="275">
        <v>8113</v>
      </c>
      <c r="E1820" s="275" t="s">
        <v>201</v>
      </c>
      <c r="F1820" s="275" t="s">
        <v>22</v>
      </c>
      <c r="G1820" s="276" t="s">
        <v>2593</v>
      </c>
      <c r="H1820" s="277" t="s">
        <v>1103</v>
      </c>
      <c r="I1820" s="277" t="s">
        <v>271</v>
      </c>
      <c r="J1820" s="278">
        <v>42432</v>
      </c>
      <c r="K1820" s="279">
        <v>95</v>
      </c>
      <c r="L1820" s="275" t="s">
        <v>111</v>
      </c>
      <c r="M1820" s="275" t="s">
        <v>42</v>
      </c>
      <c r="N1820" s="278">
        <v>42527</v>
      </c>
      <c r="O1820" s="278" t="s">
        <v>268</v>
      </c>
      <c r="P1820" s="279">
        <v>0</v>
      </c>
      <c r="Q1820" s="278" t="s">
        <v>33</v>
      </c>
      <c r="R1820" s="275">
        <v>5168</v>
      </c>
      <c r="S1820" s="275" t="s">
        <v>248</v>
      </c>
      <c r="T1820" s="275">
        <v>4633.32</v>
      </c>
      <c r="U1820" s="280" t="s">
        <v>248</v>
      </c>
      <c r="V1820" s="281">
        <v>5168</v>
      </c>
      <c r="W1820" s="275" t="s">
        <v>100</v>
      </c>
      <c r="X1820" s="275" t="s">
        <v>107</v>
      </c>
      <c r="Y1820" s="275">
        <v>4.63</v>
      </c>
      <c r="Z1820" s="275">
        <v>1</v>
      </c>
      <c r="AA1820" s="282" t="s">
        <v>629</v>
      </c>
      <c r="AB1820" s="289" t="s">
        <v>439</v>
      </c>
      <c r="AC1820" s="275" t="s">
        <v>2280</v>
      </c>
      <c r="AD1820" s="290" t="s">
        <v>349</v>
      </c>
      <c r="AE1820" s="293"/>
      <c r="AF1820" s="293"/>
      <c r="AG1820" s="293"/>
    </row>
    <row r="1821" spans="1:33" s="271" customFormat="1" x14ac:dyDescent="0.25">
      <c r="A1821" s="275">
        <v>5103</v>
      </c>
      <c r="B1821" s="275" t="s">
        <v>1842</v>
      </c>
      <c r="C1821" s="275" t="s">
        <v>22</v>
      </c>
      <c r="D1821" s="275">
        <v>8113</v>
      </c>
      <c r="E1821" s="275" t="s">
        <v>201</v>
      </c>
      <c r="F1821" s="275" t="s">
        <v>22</v>
      </c>
      <c r="G1821" s="276" t="s">
        <v>2594</v>
      </c>
      <c r="H1821" s="277" t="s">
        <v>1103</v>
      </c>
      <c r="I1821" s="277" t="s">
        <v>271</v>
      </c>
      <c r="J1821" s="278">
        <v>42432</v>
      </c>
      <c r="K1821" s="279">
        <v>95</v>
      </c>
      <c r="L1821" s="275" t="s">
        <v>111</v>
      </c>
      <c r="M1821" s="275" t="s">
        <v>42</v>
      </c>
      <c r="N1821" s="278">
        <v>42527</v>
      </c>
      <c r="O1821" s="278" t="s">
        <v>268</v>
      </c>
      <c r="P1821" s="279">
        <v>0</v>
      </c>
      <c r="Q1821" s="278" t="s">
        <v>33</v>
      </c>
      <c r="R1821" s="275">
        <v>5768</v>
      </c>
      <c r="S1821" s="275" t="s">
        <v>248</v>
      </c>
      <c r="T1821" s="275">
        <v>5171.24</v>
      </c>
      <c r="U1821" s="280" t="s">
        <v>248</v>
      </c>
      <c r="V1821" s="281">
        <v>5768</v>
      </c>
      <c r="W1821" s="275" t="s">
        <v>100</v>
      </c>
      <c r="X1821" s="275" t="s">
        <v>107</v>
      </c>
      <c r="Y1821" s="275">
        <v>5.17</v>
      </c>
      <c r="Z1821" s="275">
        <v>1</v>
      </c>
      <c r="AA1821" s="282" t="s">
        <v>629</v>
      </c>
      <c r="AB1821" s="289" t="s">
        <v>439</v>
      </c>
      <c r="AC1821" s="275" t="s">
        <v>2280</v>
      </c>
      <c r="AD1821" s="290" t="s">
        <v>349</v>
      </c>
      <c r="AE1821" s="293"/>
      <c r="AF1821" s="293"/>
      <c r="AG1821" s="293"/>
    </row>
    <row r="1822" spans="1:33" s="271" customFormat="1" x14ac:dyDescent="0.25">
      <c r="A1822" s="275">
        <v>420</v>
      </c>
      <c r="B1822" s="275" t="s">
        <v>148</v>
      </c>
      <c r="C1822" s="275" t="s">
        <v>13</v>
      </c>
      <c r="D1822" s="275">
        <v>3011</v>
      </c>
      <c r="E1822" s="275" t="s">
        <v>164</v>
      </c>
      <c r="F1822" s="275" t="s">
        <v>22</v>
      </c>
      <c r="G1822" s="276">
        <v>4200110020319</v>
      </c>
      <c r="H1822" s="277" t="s">
        <v>55</v>
      </c>
      <c r="I1822" s="277" t="s">
        <v>2595</v>
      </c>
      <c r="J1822" s="278">
        <v>42490</v>
      </c>
      <c r="K1822" s="279">
        <v>37</v>
      </c>
      <c r="L1822" s="275" t="s">
        <v>118</v>
      </c>
      <c r="M1822" s="275" t="s">
        <v>41</v>
      </c>
      <c r="N1822" s="278">
        <v>42527</v>
      </c>
      <c r="O1822" s="278" t="s">
        <v>268</v>
      </c>
      <c r="P1822" s="279">
        <v>0</v>
      </c>
      <c r="Q1822" s="278" t="s">
        <v>33</v>
      </c>
      <c r="R1822" s="275">
        <v>-8376.89</v>
      </c>
      <c r="S1822" s="275" t="s">
        <v>248</v>
      </c>
      <c r="T1822" s="275">
        <v>-7510.21</v>
      </c>
      <c r="U1822" s="280" t="s">
        <v>100</v>
      </c>
      <c r="V1822" s="281">
        <v>-7510.21</v>
      </c>
      <c r="W1822" s="275" t="s">
        <v>100</v>
      </c>
      <c r="X1822" s="275" t="s">
        <v>114</v>
      </c>
      <c r="Y1822" s="275">
        <v>-7.51</v>
      </c>
      <c r="Z1822" s="275">
        <v>1</v>
      </c>
      <c r="AA1822" s="282" t="s">
        <v>631</v>
      </c>
      <c r="AB1822" s="289" t="s">
        <v>474</v>
      </c>
      <c r="AC1822" s="275" t="s">
        <v>2150</v>
      </c>
      <c r="AD1822" s="290" t="s">
        <v>349</v>
      </c>
      <c r="AE1822" s="293" t="s">
        <v>794</v>
      </c>
      <c r="AF1822" s="293" t="s">
        <v>2134</v>
      </c>
      <c r="AG1822" s="293"/>
    </row>
    <row r="1823" spans="1:33" s="271" customFormat="1" x14ac:dyDescent="0.25">
      <c r="A1823" s="275">
        <v>420</v>
      </c>
      <c r="B1823" s="275" t="s">
        <v>148</v>
      </c>
      <c r="C1823" s="275" t="s">
        <v>13</v>
      </c>
      <c r="D1823" s="275">
        <v>3011</v>
      </c>
      <c r="E1823" s="275" t="s">
        <v>164</v>
      </c>
      <c r="F1823" s="275" t="s">
        <v>22</v>
      </c>
      <c r="G1823" s="276">
        <v>4200110019871</v>
      </c>
      <c r="H1823" s="277" t="s">
        <v>55</v>
      </c>
      <c r="I1823" s="277" t="s">
        <v>2265</v>
      </c>
      <c r="J1823" s="278">
        <v>42460</v>
      </c>
      <c r="K1823" s="279">
        <v>67</v>
      </c>
      <c r="L1823" s="275" t="s">
        <v>118</v>
      </c>
      <c r="M1823" s="275" t="s">
        <v>41</v>
      </c>
      <c r="N1823" s="278">
        <v>42495</v>
      </c>
      <c r="O1823" s="278" t="s">
        <v>268</v>
      </c>
      <c r="P1823" s="279">
        <v>32</v>
      </c>
      <c r="Q1823" s="278" t="s">
        <v>34</v>
      </c>
      <c r="R1823" s="275">
        <v>-2289.4499999999998</v>
      </c>
      <c r="S1823" s="275" t="s">
        <v>248</v>
      </c>
      <c r="T1823" s="275">
        <v>-2052.58</v>
      </c>
      <c r="U1823" s="280" t="s">
        <v>100</v>
      </c>
      <c r="V1823" s="281">
        <v>-2052.58</v>
      </c>
      <c r="W1823" s="275" t="s">
        <v>100</v>
      </c>
      <c r="X1823" s="275" t="s">
        <v>114</v>
      </c>
      <c r="Y1823" s="275">
        <v>-2.0499999999999998</v>
      </c>
      <c r="Z1823" s="275">
        <v>1</v>
      </c>
      <c r="AA1823" s="282" t="s">
        <v>631</v>
      </c>
      <c r="AB1823" s="289" t="s">
        <v>474</v>
      </c>
      <c r="AC1823" s="275" t="s">
        <v>2150</v>
      </c>
      <c r="AD1823" s="290" t="s">
        <v>349</v>
      </c>
      <c r="AE1823" s="293" t="s">
        <v>794</v>
      </c>
      <c r="AF1823" s="293" t="s">
        <v>2134</v>
      </c>
      <c r="AG1823" s="293"/>
    </row>
    <row r="1824" spans="1:33" s="271" customFormat="1" x14ac:dyDescent="0.25">
      <c r="A1824" s="275">
        <v>420</v>
      </c>
      <c r="B1824" s="275" t="s">
        <v>148</v>
      </c>
      <c r="C1824" s="275" t="s">
        <v>13</v>
      </c>
      <c r="D1824" s="275">
        <v>3011</v>
      </c>
      <c r="E1824" s="275" t="s">
        <v>164</v>
      </c>
      <c r="F1824" s="275" t="s">
        <v>22</v>
      </c>
      <c r="G1824" s="276">
        <v>4200110019870</v>
      </c>
      <c r="H1824" s="277" t="s">
        <v>55</v>
      </c>
      <c r="I1824" s="277" t="s">
        <v>2265</v>
      </c>
      <c r="J1824" s="278">
        <v>42460</v>
      </c>
      <c r="K1824" s="279">
        <v>67</v>
      </c>
      <c r="L1824" s="275" t="s">
        <v>118</v>
      </c>
      <c r="M1824" s="275" t="s">
        <v>41</v>
      </c>
      <c r="N1824" s="278">
        <v>42495</v>
      </c>
      <c r="O1824" s="278" t="s">
        <v>268</v>
      </c>
      <c r="P1824" s="279">
        <v>32</v>
      </c>
      <c r="Q1824" s="278" t="s">
        <v>34</v>
      </c>
      <c r="R1824" s="275">
        <v>57236.33</v>
      </c>
      <c r="S1824" s="275" t="s">
        <v>248</v>
      </c>
      <c r="T1824" s="275">
        <v>51314.63</v>
      </c>
      <c r="U1824" s="280" t="s">
        <v>100</v>
      </c>
      <c r="V1824" s="281">
        <v>51314.63</v>
      </c>
      <c r="W1824" s="275" t="s">
        <v>100</v>
      </c>
      <c r="X1824" s="275" t="s">
        <v>114</v>
      </c>
      <c r="Y1824" s="275">
        <v>51.31</v>
      </c>
      <c r="Z1824" s="275">
        <v>1</v>
      </c>
      <c r="AA1824" s="282" t="s">
        <v>630</v>
      </c>
      <c r="AB1824" s="289" t="s">
        <v>474</v>
      </c>
      <c r="AC1824" s="275" t="s">
        <v>2150</v>
      </c>
      <c r="AD1824" s="290" t="s">
        <v>350</v>
      </c>
      <c r="AE1824" s="293" t="s">
        <v>794</v>
      </c>
      <c r="AF1824" s="293" t="s">
        <v>2134</v>
      </c>
      <c r="AG1824" s="293"/>
    </row>
    <row r="1825" spans="1:33" s="271" customFormat="1" x14ac:dyDescent="0.25">
      <c r="A1825" s="275">
        <v>420</v>
      </c>
      <c r="B1825" s="275" t="s">
        <v>148</v>
      </c>
      <c r="C1825" s="275" t="s">
        <v>13</v>
      </c>
      <c r="D1825" s="275">
        <v>3011</v>
      </c>
      <c r="E1825" s="275" t="s">
        <v>164</v>
      </c>
      <c r="F1825" s="275" t="s">
        <v>22</v>
      </c>
      <c r="G1825" s="276">
        <v>4200110020318</v>
      </c>
      <c r="H1825" s="277" t="s">
        <v>55</v>
      </c>
      <c r="I1825" s="277" t="s">
        <v>2595</v>
      </c>
      <c r="J1825" s="278">
        <v>42490</v>
      </c>
      <c r="K1825" s="279">
        <v>37</v>
      </c>
      <c r="L1825" s="275" t="s">
        <v>118</v>
      </c>
      <c r="M1825" s="275" t="s">
        <v>41</v>
      </c>
      <c r="N1825" s="278">
        <v>42527</v>
      </c>
      <c r="O1825" s="278" t="s">
        <v>268</v>
      </c>
      <c r="P1825" s="279">
        <v>0</v>
      </c>
      <c r="Q1825" s="278" t="s">
        <v>33</v>
      </c>
      <c r="R1825" s="275">
        <v>209422.17</v>
      </c>
      <c r="S1825" s="275" t="s">
        <v>248</v>
      </c>
      <c r="T1825" s="275">
        <v>187755.23</v>
      </c>
      <c r="U1825" s="280" t="s">
        <v>100</v>
      </c>
      <c r="V1825" s="281">
        <v>187755.23</v>
      </c>
      <c r="W1825" s="275" t="s">
        <v>100</v>
      </c>
      <c r="X1825" s="275" t="s">
        <v>114</v>
      </c>
      <c r="Y1825" s="275">
        <v>187.76</v>
      </c>
      <c r="Z1825" s="275">
        <v>1</v>
      </c>
      <c r="AA1825" s="282" t="s">
        <v>630</v>
      </c>
      <c r="AB1825" s="289" t="s">
        <v>474</v>
      </c>
      <c r="AC1825" s="275" t="s">
        <v>2150</v>
      </c>
      <c r="AD1825" s="290" t="s">
        <v>350</v>
      </c>
      <c r="AE1825" s="293" t="s">
        <v>794</v>
      </c>
      <c r="AF1825" s="293" t="s">
        <v>2134</v>
      </c>
      <c r="AG1825" s="293"/>
    </row>
    <row r="1826" spans="1:33" s="271" customFormat="1" x14ac:dyDescent="0.25">
      <c r="A1826" s="275">
        <v>1985</v>
      </c>
      <c r="B1826" s="275" t="s">
        <v>333</v>
      </c>
      <c r="C1826" s="275" t="s">
        <v>23</v>
      </c>
      <c r="D1826" s="275">
        <v>260</v>
      </c>
      <c r="E1826" s="275" t="s">
        <v>113</v>
      </c>
      <c r="F1826" s="275" t="s">
        <v>23</v>
      </c>
      <c r="G1826" s="276">
        <v>198504300000002</v>
      </c>
      <c r="H1826" s="277" t="s">
        <v>1061</v>
      </c>
      <c r="I1826" s="277" t="s">
        <v>334</v>
      </c>
      <c r="J1826" s="278">
        <v>42430</v>
      </c>
      <c r="K1826" s="279">
        <v>97</v>
      </c>
      <c r="L1826" s="275" t="s">
        <v>127</v>
      </c>
      <c r="M1826" s="275" t="s">
        <v>128</v>
      </c>
      <c r="N1826" s="278">
        <v>42495</v>
      </c>
      <c r="O1826" s="278" t="s">
        <v>268</v>
      </c>
      <c r="P1826" s="279">
        <v>32</v>
      </c>
      <c r="Q1826" s="278" t="s">
        <v>34</v>
      </c>
      <c r="R1826" s="275">
        <v>35637.199999999997</v>
      </c>
      <c r="S1826" s="275" t="s">
        <v>335</v>
      </c>
      <c r="T1826" s="275">
        <v>2026.42</v>
      </c>
      <c r="U1826" s="280" t="s">
        <v>335</v>
      </c>
      <c r="V1826" s="281">
        <v>35637.199999999997</v>
      </c>
      <c r="W1826" s="275" t="s">
        <v>100</v>
      </c>
      <c r="X1826" s="275" t="s">
        <v>107</v>
      </c>
      <c r="Y1826" s="275">
        <v>2.0299999999999998</v>
      </c>
      <c r="Z1826" s="275">
        <v>1</v>
      </c>
      <c r="AA1826" s="282" t="s">
        <v>630</v>
      </c>
      <c r="AB1826" s="289" t="s">
        <v>408</v>
      </c>
      <c r="AC1826" s="275" t="s">
        <v>354</v>
      </c>
      <c r="AD1826" s="290" t="s">
        <v>350</v>
      </c>
      <c r="AE1826" s="293" t="s">
        <v>799</v>
      </c>
      <c r="AF1826" s="293" t="s">
        <v>2134</v>
      </c>
      <c r="AG1826" s="293" t="s">
        <v>2134</v>
      </c>
    </row>
  </sheetData>
  <autoFilter ref="A1:AD1593"/>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
  <sheetViews>
    <sheetView workbookViewId="0"/>
  </sheetViews>
  <sheetFormatPr defaultRowHeight="15" x14ac:dyDescent="0.25"/>
  <cols>
    <col min="1" max="1" width="16.42578125" customWidth="1"/>
    <col min="2" max="2" width="12.85546875" customWidth="1"/>
    <col min="3" max="11" width="16.5703125" bestFit="1" customWidth="1"/>
    <col min="12" max="12" width="11.28515625" bestFit="1" customWidth="1"/>
  </cols>
  <sheetData>
    <row r="1" spans="1:8" x14ac:dyDescent="0.25">
      <c r="A1" s="145" t="s">
        <v>1220</v>
      </c>
      <c r="B1" t="s">
        <v>1221</v>
      </c>
    </row>
    <row r="2" spans="1:8" x14ac:dyDescent="0.25">
      <c r="A2" s="146" t="s">
        <v>13</v>
      </c>
      <c r="B2" s="147">
        <v>1152.3899999999999</v>
      </c>
    </row>
    <row r="3" spans="1:8" x14ac:dyDescent="0.25">
      <c r="A3" s="146" t="s">
        <v>14</v>
      </c>
      <c r="B3" s="147">
        <v>5533.4200000000064</v>
      </c>
    </row>
    <row r="4" spans="1:8" x14ac:dyDescent="0.25">
      <c r="A4" s="146" t="s">
        <v>15</v>
      </c>
      <c r="B4" s="147">
        <v>273.20999999999987</v>
      </c>
    </row>
    <row r="5" spans="1:8" x14ac:dyDescent="0.25">
      <c r="A5" s="146" t="s">
        <v>16</v>
      </c>
      <c r="B5" s="147">
        <v>6531.0299999999979</v>
      </c>
      <c r="E5" t="s">
        <v>1220</v>
      </c>
      <c r="F5" t="s">
        <v>1221</v>
      </c>
    </row>
    <row r="6" spans="1:8" x14ac:dyDescent="0.25">
      <c r="A6" s="146" t="s">
        <v>17</v>
      </c>
      <c r="B6" s="147">
        <v>2954.1899999999987</v>
      </c>
      <c r="E6" t="s">
        <v>29</v>
      </c>
      <c r="F6">
        <v>34.31509999999998</v>
      </c>
      <c r="H6">
        <v>1000</v>
      </c>
    </row>
    <row r="7" spans="1:8" x14ac:dyDescent="0.25">
      <c r="A7" s="146" t="s">
        <v>18</v>
      </c>
      <c r="B7" s="147">
        <v>580.17999999999995</v>
      </c>
      <c r="E7" t="s">
        <v>16</v>
      </c>
      <c r="F7">
        <v>8.4248999999999974</v>
      </c>
    </row>
    <row r="8" spans="1:8" x14ac:dyDescent="0.25">
      <c r="A8" s="146" t="s">
        <v>19</v>
      </c>
      <c r="B8" s="147">
        <v>6095.3099999999895</v>
      </c>
      <c r="E8" t="s">
        <v>19</v>
      </c>
      <c r="F8">
        <v>7.7664599999999888</v>
      </c>
    </row>
    <row r="9" spans="1:8" x14ac:dyDescent="0.25">
      <c r="A9" s="146" t="s">
        <v>20</v>
      </c>
      <c r="B9" s="147">
        <v>92.359999999999985</v>
      </c>
      <c r="E9" t="s">
        <v>23</v>
      </c>
      <c r="F9">
        <v>4.5893300000000012</v>
      </c>
    </row>
    <row r="10" spans="1:8" x14ac:dyDescent="0.25">
      <c r="A10" s="146" t="s">
        <v>21</v>
      </c>
      <c r="B10" s="147">
        <v>580.57000000000016</v>
      </c>
      <c r="E10" t="s">
        <v>22</v>
      </c>
      <c r="F10">
        <v>3.2280399999999947</v>
      </c>
    </row>
    <row r="11" spans="1:8" x14ac:dyDescent="0.25">
      <c r="A11" s="146" t="s">
        <v>22</v>
      </c>
      <c r="B11" s="147">
        <v>4844.03</v>
      </c>
      <c r="E11" t="s">
        <v>13</v>
      </c>
      <c r="F11">
        <v>2.8754299999999966</v>
      </c>
    </row>
    <row r="12" spans="1:8" x14ac:dyDescent="0.25">
      <c r="A12" s="146" t="s">
        <v>23</v>
      </c>
      <c r="B12" s="147">
        <v>3276.6200000000013</v>
      </c>
      <c r="E12" t="s">
        <v>14</v>
      </c>
      <c r="F12">
        <v>2.7284599999999961</v>
      </c>
    </row>
    <row r="13" spans="1:8" x14ac:dyDescent="0.25">
      <c r="A13" s="146" t="s">
        <v>29</v>
      </c>
      <c r="B13" s="147">
        <v>31913.309999999998</v>
      </c>
      <c r="E13" t="s">
        <v>17</v>
      </c>
      <c r="F13">
        <v>2.2781600000000002</v>
      </c>
    </row>
    <row r="14" spans="1:8" x14ac:dyDescent="0.25">
      <c r="E14" t="s">
        <v>18</v>
      </c>
      <c r="F14">
        <v>1.3760499999999996</v>
      </c>
    </row>
    <row r="15" spans="1:8" x14ac:dyDescent="0.25">
      <c r="E15" t="s">
        <v>21</v>
      </c>
      <c r="F15">
        <v>0.7077199999999999</v>
      </c>
    </row>
    <row r="16" spans="1:8" x14ac:dyDescent="0.25">
      <c r="E16" t="s">
        <v>15</v>
      </c>
      <c r="F16">
        <v>0.28476000000000007</v>
      </c>
    </row>
    <row r="17" spans="5:6" x14ac:dyDescent="0.25">
      <c r="E17" t="s">
        <v>20</v>
      </c>
      <c r="F17">
        <v>5.5789999999999999E-2</v>
      </c>
    </row>
  </sheetData>
  <sortState ref="E6:F17">
    <sortCondition descending="1" ref="F6:F1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Sheet3</vt:lpstr>
      <vt:lpstr>Sheet8</vt:lpstr>
      <vt:lpstr>Sheet4</vt:lpstr>
      <vt:lpstr>Sheet1</vt:lpstr>
      <vt:lpstr>Ranking and Indication</vt:lpstr>
      <vt:lpstr>Disput Days KPI</vt:lpstr>
      <vt:lpstr>Monthly Summary</vt:lpstr>
      <vt:lpstr>Trend &amp; Summary</vt:lpstr>
      <vt:lpstr>Aging</vt:lpstr>
      <vt:lpstr>Aging_New</vt:lpstr>
      <vt:lpstr>% Balance</vt:lpstr>
      <vt:lpstr>Invoice Type</vt:lpstr>
      <vt:lpstr>Sheet6</vt:lpstr>
      <vt:lpstr>Current</vt:lpstr>
      <vt:lpstr>Sheet2</vt:lpstr>
      <vt:lpstr>PriorMonth</vt:lpstr>
      <vt:lpstr>LastYear</vt:lpstr>
      <vt:lpstr>Sheet5</vt:lpstr>
    </vt:vector>
  </TitlesOfParts>
  <Company>Capgemini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Weaver, Craig</dc:creator>
  <cp:lastModifiedBy>Thergaonkar, Prathmesh</cp:lastModifiedBy>
  <cp:lastPrinted>2017-04-24T13:34:10Z</cp:lastPrinted>
  <dcterms:created xsi:type="dcterms:W3CDTF">2016-06-15T20:27:51Z</dcterms:created>
  <dcterms:modified xsi:type="dcterms:W3CDTF">2017-06-14T04:00:46Z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